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ctrlProps/ctrlProp1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29" codeName="{FF626003-D37A-9D15-2B65-D2D8C0A508C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yatt.mcnabb\Dropbox (Arnett and Burgess)\Dev\DEV Projects\branches\"/>
    </mc:Choice>
  </mc:AlternateContent>
  <bookViews>
    <workbookView xWindow="0" yWindow="0" windowWidth="23040" windowHeight="10116" firstSheet="1" activeTab="3"/>
    <workbookView xWindow="0" yWindow="0" windowWidth="23040" windowHeight="10692" firstSheet="1" activeTab="1"/>
  </bookViews>
  <sheets>
    <sheet name="Main" sheetId="39" r:id="rId1"/>
    <sheet name="Labour" sheetId="1" r:id="rId2"/>
    <sheet name="Tables" sheetId="41" r:id="rId3"/>
    <sheet name="Setup Variables" sheetId="40" r:id="rId4"/>
    <sheet name="Equipment" sheetId="2" r:id="rId5"/>
    <sheet name="A" sheetId="3" r:id="rId6"/>
    <sheet name="B" sheetId="4" r:id="rId7"/>
    <sheet name="C" sheetId="5" r:id="rId8"/>
    <sheet name="D" sheetId="6" r:id="rId9"/>
    <sheet name="E" sheetId="7" r:id="rId10"/>
    <sheet name="F" sheetId="8" r:id="rId11"/>
    <sheet name="G" sheetId="9" r:id="rId12"/>
    <sheet name="H" sheetId="16" r:id="rId13"/>
    <sheet name="I" sheetId="17" r:id="rId14"/>
    <sheet name="J" sheetId="18" r:id="rId15"/>
    <sheet name="K" sheetId="19" r:id="rId16"/>
    <sheet name="L" sheetId="20" r:id="rId17"/>
    <sheet name="M" sheetId="21" r:id="rId18"/>
    <sheet name="N" sheetId="22" r:id="rId19"/>
    <sheet name="O" sheetId="24" r:id="rId20"/>
    <sheet name="P" sheetId="25" r:id="rId21"/>
    <sheet name="Q" sheetId="26" r:id="rId22"/>
    <sheet name="R" sheetId="27" r:id="rId23"/>
    <sheet name="S" sheetId="28" r:id="rId24"/>
    <sheet name="T" sheetId="29" r:id="rId25"/>
    <sheet name="U" sheetId="30" r:id="rId26"/>
    <sheet name="V" sheetId="31" r:id="rId27"/>
    <sheet name="W" sheetId="32" r:id="rId28"/>
    <sheet name="X" sheetId="33" r:id="rId29"/>
    <sheet name="Y" sheetId="34" r:id="rId30"/>
    <sheet name="Z" sheetId="35" r:id="rId31"/>
    <sheet name="Payroll" sheetId="10" r:id="rId32"/>
    <sheet name="Big Payroll" sheetId="11" r:id="rId33"/>
    <sheet name="TotPay" sheetId="12" r:id="rId34"/>
    <sheet name="TotPaySplit" sheetId="36" r:id="rId35"/>
    <sheet name="TotTicket" sheetId="15" r:id="rId36"/>
    <sheet name="TotEquip" sheetId="13" r:id="rId37"/>
    <sheet name="PayoutTable" sheetId="23" r:id="rId38"/>
    <sheet name="EquipmentTable" sheetId="37" state="veryHidden" r:id="rId39"/>
    <sheet name="Cost Codes r5" sheetId="38" state="veryHidden" r:id="rId40"/>
  </sheets>
  <functionGroups builtInGroupCount="18"/>
  <externalReferences>
    <externalReference r:id="rId41"/>
  </externalReferences>
  <definedNames>
    <definedName name="A_CostCode">Labour!$BH$2</definedName>
    <definedName name="A_Description">Labour!$BH$4</definedName>
    <definedName name="AEQUIP" localSheetId="39">[1]Equipment!$C$7:$AS$150</definedName>
    <definedName name="AEQUIP" localSheetId="38">[1]Equipment!$C$7:$AS$150</definedName>
    <definedName name="AEQUIP">Equipment!$C$7:$BE$150</definedName>
    <definedName name="Ahours">Labour!$BF$18:$BH$334</definedName>
    <definedName name="ATABLE" localSheetId="39">[1]Labour!$B$18:$FX$794</definedName>
    <definedName name="ATABLE" localSheetId="38">[1]Labour!$B$18:$FX$794</definedName>
    <definedName name="ATABLE">Labour!$B$18:$GU$794</definedName>
    <definedName name="B_CostCode">Labour!$BN$2</definedName>
    <definedName name="B_Description">Labour!$BN$4</definedName>
    <definedName name="BEQUIP" localSheetId="39">[1]Equipment!$D$7:$AS$150</definedName>
    <definedName name="BEQUIP" localSheetId="38">[1]Equipment!$D$7:$AS$150</definedName>
    <definedName name="BEQUIP">Equipment!$D$7:$BE$150</definedName>
    <definedName name="Bhours">Labour!$BL$18:$BN$334</definedName>
    <definedName name="BTABLE" localSheetId="39">[1]Labour!$C$18:$FX$794</definedName>
    <definedName name="BTABLE" localSheetId="38">[1]Labour!$C$18:$FX$794</definedName>
    <definedName name="BTABLE">Labour!$C$18:$GU$794</definedName>
    <definedName name="C_CostCode">Labour!$BT$2</definedName>
    <definedName name="C_Description">Labour!$BT$4</definedName>
    <definedName name="cCodeLkp">CostCodeTable[Cost Code]</definedName>
    <definedName name="CEQUIP" localSheetId="39">[1]Equipment!$E$7:$AS$150</definedName>
    <definedName name="CEQUIP" localSheetId="38">[1]Equipment!$E$7:$AS$150</definedName>
    <definedName name="CEQUIP">Equipment!$E$7:$BE$150</definedName>
    <definedName name="Chours">Labour!$BR$18:$BT$334</definedName>
    <definedName name="ClientName">Labour!$AM$7</definedName>
    <definedName name="CTABLE" localSheetId="39">[1]Labour!$D$18:$FX$794</definedName>
    <definedName name="CTABLE" localSheetId="38">[1]Labour!$D$18:$FX$794</definedName>
    <definedName name="CTABLE">Labour!$D$18:$GU$794</definedName>
    <definedName name="D_CostCode">Labour!$BZ$2</definedName>
    <definedName name="D_Description">Labour!$BZ$4</definedName>
    <definedName name="DEQUIP" localSheetId="39">[1]Equipment!$F$7:$AS$150</definedName>
    <definedName name="DEQUIP" localSheetId="38">[1]Equipment!$F$7:$AS$150</definedName>
    <definedName name="DEQUIP">Equipment!$F$7:$BE$150</definedName>
    <definedName name="Dhours">Labour!$BX$18:$BZ$334</definedName>
    <definedName name="DTABLE" localSheetId="39">[1]Labour!$E$18:$FX$794</definedName>
    <definedName name="DTABLE" localSheetId="38">[1]Labour!$E$18:$FX$794</definedName>
    <definedName name="DTABLE">Labour!$E$18:$GU$794</definedName>
    <definedName name="E_CostCode">Labour!$CF$2</definedName>
    <definedName name="E_Description">Labour!$CF$4</definedName>
    <definedName name="EEQUIP" localSheetId="39">[1]Equipment!$G$7:$AM$150</definedName>
    <definedName name="EEQUIP" localSheetId="38">[1]Equipment!$G$7:$AM$150</definedName>
    <definedName name="EEQUIP">Equipment!$G$7:$AY$150</definedName>
    <definedName name="Ehours">Labour!$CD$18:$CF$334</definedName>
    <definedName name="EMPQUERY" localSheetId="33" hidden="1">TotPay!#REF!</definedName>
    <definedName name="Equip_lkp">Equipment!$BW$5</definedName>
    <definedName name="ETABLE" localSheetId="39">[1]Labour!$F$18:$FX$794</definedName>
    <definedName name="ETABLE" localSheetId="38">[1]Labour!$F$18:$FX$794</definedName>
    <definedName name="ETABLE">Labour!$F$18:$GU$794</definedName>
    <definedName name="F_CostCode">Labour!$CL$2</definedName>
    <definedName name="F_Description">Labour!$CL$4</definedName>
    <definedName name="FEQUIP" localSheetId="39">[1]Equipment!$H$7:$AS$150</definedName>
    <definedName name="FEQUIP" localSheetId="38">[1]Equipment!$H$7:$AS$150</definedName>
    <definedName name="FEQUIP">Equipment!$H$7:$BE$150</definedName>
    <definedName name="Fhours">Labour!$CJ$18:$CL$334</definedName>
    <definedName name="FTABLE" localSheetId="39">[1]Labour!$G$18:$FX$794</definedName>
    <definedName name="FTABLE" localSheetId="38">[1]Labour!$G$18:$FX$794</definedName>
    <definedName name="FTABLE">Labour!$G$18:$GU$794</definedName>
    <definedName name="G_CostCode">Labour!$CR$2</definedName>
    <definedName name="G_Description">Labour!$CR$4</definedName>
    <definedName name="GEQUIP" localSheetId="39">[1]Equipment!$I$7:$AS$150</definedName>
    <definedName name="GEQUIP" localSheetId="38">[1]Equipment!$I$7:$AS$150</definedName>
    <definedName name="GEQUIP">Equipment!$I$7:$BE$150</definedName>
    <definedName name="Ghours">Labour!$CP$18:$CR$334</definedName>
    <definedName name="GTABLE" localSheetId="39">[1]Labour!$H$18:$FX$794</definedName>
    <definedName name="GTABLE" localSheetId="38">[1]Labour!$H$18:$FX$794</definedName>
    <definedName name="GTABLE">Labour!$H$18:$GU$794</definedName>
    <definedName name="H_CostCode">Labour!$CX$2</definedName>
    <definedName name="H_Description">Labour!$CX$4</definedName>
    <definedName name="HEQUIP" localSheetId="39">[1]Equipment!$J$7:$AS$150</definedName>
    <definedName name="HEQUIP" localSheetId="38">[1]Equipment!$J$7:$AS$150</definedName>
    <definedName name="HEQUIP">Equipment!$J$7:$BE$150</definedName>
    <definedName name="Hhours">Labour!$CV$18:$CX$334</definedName>
    <definedName name="HTABLE" localSheetId="39">[1]Labour!$I$18:$FX$794</definedName>
    <definedName name="HTABLE" localSheetId="38">[1]Labour!$I$18:$FX$794</definedName>
    <definedName name="HTABLE">Labour!$I$18:$GU$794</definedName>
    <definedName name="I_CostCode">Labour!$DD$2</definedName>
    <definedName name="I_Description">Labour!$DD$4</definedName>
    <definedName name="IEQUIP" localSheetId="39">[1]Equipment!$K$7:$AS$150</definedName>
    <definedName name="IEQUIP" localSheetId="38">[1]Equipment!$K$7:$AS$150</definedName>
    <definedName name="IEQUIP">Equipment!$K$7:$BE$150</definedName>
    <definedName name="Ihours">Labour!$DB$18:$DD$334</definedName>
    <definedName name="ITABLE" localSheetId="39">[1]Labour!$J$18:$FX$794</definedName>
    <definedName name="ITABLE" localSheetId="38">[1]Labour!$J$18:$FX$794</definedName>
    <definedName name="ITABLE">Labour!$J$18:$GU$794</definedName>
    <definedName name="J_CostCode">Labour!$DJ$2</definedName>
    <definedName name="J_Description">Labour!$DJ$4</definedName>
    <definedName name="JEQUIP" localSheetId="39">[1]Equipment!$L$7:$AS$150</definedName>
    <definedName name="JEQUIP" localSheetId="38">[1]Equipment!$L$7:$AS$150</definedName>
    <definedName name="JEQUIP">Equipment!$L$7:$BE$150</definedName>
    <definedName name="Jhours">Labour!$DH$18:$DJ$334</definedName>
    <definedName name="JobNumber">Labour!$AO$5</definedName>
    <definedName name="JTABLE" localSheetId="39">[1]Labour!$K$18:$FX$794</definedName>
    <definedName name="JTABLE" localSheetId="38">[1]Labour!$K$18:$FX$794</definedName>
    <definedName name="JTABLE">Labour!$K$18:$GU$794</definedName>
    <definedName name="K_CostCode">Labour!$DP$2</definedName>
    <definedName name="K_Description">Labour!$DP$4</definedName>
    <definedName name="KEQUIP" localSheetId="39">[1]Equipment!$M$7:$AS$150</definedName>
    <definedName name="KEQUIP" localSheetId="38">[1]Equipment!$M$7:$AS$150</definedName>
    <definedName name="KEQUIP">Equipment!$M$7:$BE$150</definedName>
    <definedName name="Khours">Labour!$DN$18:$DP$334</definedName>
    <definedName name="KTABLE" localSheetId="39">[1]Labour!$L$18:$FX$794</definedName>
    <definedName name="KTABLE" localSheetId="38">[1]Labour!$L$18:$FX$794</definedName>
    <definedName name="KTABLE">Labour!$L$18:$GU$794</definedName>
    <definedName name="L_CostCode">Labour!$DV$2</definedName>
    <definedName name="L_Description">Labour!$DV$4</definedName>
    <definedName name="LEQUIP" localSheetId="39">[1]Equipment!$N$7:$AS$150</definedName>
    <definedName name="LEQUIP" localSheetId="38">[1]Equipment!$N$7:$AS$150</definedName>
    <definedName name="LEQUIP">Equipment!$N$7:$BE$150</definedName>
    <definedName name="Lhours">Labour!$DT$18:$DV$334</definedName>
    <definedName name="LTABLE" localSheetId="39">[1]Labour!$M$18:$FX$794</definedName>
    <definedName name="LTABLE" localSheetId="38">[1]Labour!$M$18:$FX$794</definedName>
    <definedName name="LTABLE">Labour!$M$18:$GU$794</definedName>
    <definedName name="M_CostCode">Labour!$EB$2</definedName>
    <definedName name="M_Description">Labour!$EB$4</definedName>
    <definedName name="MEQUIP" localSheetId="39">[1]Equipment!$O$7:$AS$150</definedName>
    <definedName name="MEQUIP" localSheetId="38">[1]Equipment!$O$7:$AS$150</definedName>
    <definedName name="MEQUIP">Equipment!$O$7:$BE$150</definedName>
    <definedName name="Mhours">Labour!$DZ$18:$EB$334</definedName>
    <definedName name="MTABLE" localSheetId="39">[1]Labour!$N$18:$FX$794</definedName>
    <definedName name="MTABLE" localSheetId="38">[1]Labour!$N$18:$FX$794</definedName>
    <definedName name="MTABLE">Labour!$N$18:$GU$794</definedName>
    <definedName name="N_CostCode">Labour!$EH$2</definedName>
    <definedName name="N_Description">Labour!$EH$4</definedName>
    <definedName name="NEQUIP" localSheetId="39">[1]Equipment!$P$7:$AT$150</definedName>
    <definedName name="NEQUIP" localSheetId="38">[1]Equipment!$P$7:$AT$150</definedName>
    <definedName name="NEQUIP">Equipment!$P$7:$BF$150</definedName>
    <definedName name="NewClientName">'Setup Variables'!$H$13</definedName>
    <definedName name="NewJobNumber">'Setup Variables'!$H$12</definedName>
    <definedName name="NewRptDate">'Setup Variables'!$H$11</definedName>
    <definedName name="NewTicketNumber">'Setup Variables'!$H$14</definedName>
    <definedName name="Nhours">Labour!$EF$18:$EH$334</definedName>
    <definedName name="NTABLE" localSheetId="39">[1]Labour!$O$18:$FW$794</definedName>
    <definedName name="NTABLE" localSheetId="38">[1]Labour!$O$18:$FW$794</definedName>
    <definedName name="NTABLE">Labour!$O$18:$GT$794</definedName>
    <definedName name="O_CostCode">Labour!$EN$2</definedName>
    <definedName name="O_Description">Labour!$EN$4</definedName>
    <definedName name="OEQUIP">Equipment!$Q$7:$BG$150</definedName>
    <definedName name="Ohours">Labour!$EL$18:$EN$334</definedName>
    <definedName name="OTABLE">Labour!$P$18:$EP$794</definedName>
    <definedName name="P_CostCode">Labour!$ET$2</definedName>
    <definedName name="P_Description">Labour!$ET$4</definedName>
    <definedName name="PEQUIP">Equipment!$R$7:$BH$150</definedName>
    <definedName name="Phours">Labour!$ER$18:$ET$334</definedName>
    <definedName name="_xlnm.Print_Area" localSheetId="5">A!$A$1:$N$181</definedName>
    <definedName name="_xlnm.Print_Area" localSheetId="6">B!$A$1:$N$181</definedName>
    <definedName name="_xlnm.Print_Area" localSheetId="7">'C'!$A$1:$N$181</definedName>
    <definedName name="_xlnm.Print_Area" localSheetId="8">D!$A$1:$N$181</definedName>
    <definedName name="_xlnm.Print_Area" localSheetId="9">E!$A$1:$N$181</definedName>
    <definedName name="_xlnm.Print_Area" localSheetId="10">F!$A$1:$N$181</definedName>
    <definedName name="_xlnm.Print_Area" localSheetId="11">G!$A$1:$N$181</definedName>
    <definedName name="_xlnm.Print_Area" localSheetId="12">H!$A$1:$N$181</definedName>
    <definedName name="_xlnm.Print_Area" localSheetId="13">I!$A$1:$N$181</definedName>
    <definedName name="_xlnm.Print_Area" localSheetId="14">J!$A$1:$N$181</definedName>
    <definedName name="_xlnm.Print_Area" localSheetId="15">K!$A$1:$N$181</definedName>
    <definedName name="_xlnm.Print_Area" localSheetId="16">L!$A$1:$N$181</definedName>
    <definedName name="_xlnm.Print_Area" localSheetId="17">M!$A$1:$N$181</definedName>
    <definedName name="_xlnm.Print_Area" localSheetId="18">N!$A$1:$N$181</definedName>
    <definedName name="_xlnm.Print_Area" localSheetId="19">O!$A$1:$N$181</definedName>
    <definedName name="_xlnm.Print_Area" localSheetId="20">P!$A$1:$N$181</definedName>
    <definedName name="_xlnm.Print_Area" localSheetId="21">Q!$A$1:$N$181</definedName>
    <definedName name="_xlnm.Print_Area" localSheetId="22">'R'!$A$1:$N$181</definedName>
    <definedName name="_xlnm.Print_Area" localSheetId="23">S!$A$1:$N$181</definedName>
    <definedName name="_xlnm.Print_Area" localSheetId="24">T!$A$1:$N$181</definedName>
    <definedName name="_xlnm.Print_Area" localSheetId="25">U!$A$1:$N$181</definedName>
    <definedName name="_xlnm.Print_Area" localSheetId="26">V!$A$1:$N$181</definedName>
    <definedName name="_xlnm.Print_Area" localSheetId="27">W!$A$1:$N$181</definedName>
    <definedName name="_xlnm.Print_Area" localSheetId="28">X!$A$1:$N$181</definedName>
    <definedName name="_xlnm.Print_Area" localSheetId="29">Y!$A$1:$N$181</definedName>
    <definedName name="_xlnm.Print_Area" localSheetId="30">Z!$A$1:$N$181</definedName>
    <definedName name="PTABLE">Labour!$Q$18:$EV$334</definedName>
    <definedName name="Q_CostCode">Labour!$EZ$2</definedName>
    <definedName name="Q_Description">Labour!$EZ$4</definedName>
    <definedName name="QEQUIP">Equipment!$S$7:$BI$150</definedName>
    <definedName name="Qhours">Labour!$EX$18:$EZ$334</definedName>
    <definedName name="QTABLE">Labour!$R$18:$FB$334</definedName>
    <definedName name="R_CostCode">Labour!$FF$2</definedName>
    <definedName name="R_Description">Labour!$FF$4</definedName>
    <definedName name="REQUIP">Equipment!$T$7:$BJ$150</definedName>
    <definedName name="Resource_Inquiry" localSheetId="33">TotPay!#REF!</definedName>
    <definedName name="Rhours">Labour!$FD$18:$FF$334</definedName>
    <definedName name="RptDate">Labour!$AM$3</definedName>
    <definedName name="RTABLE">Labour!$S$18:$FH$334</definedName>
    <definedName name="S_CostCode">Labour!$FL$2</definedName>
    <definedName name="S_Description">Labour!$FL$4</definedName>
    <definedName name="SEQUIP">Equipment!$U$7:$BK$150</definedName>
    <definedName name="Shours">Labour!$FJ$18:$FL$334</definedName>
    <definedName name="STABLE">Labour!$T$18:$FN$334</definedName>
    <definedName name="T_CostCode">Labour!$FR$2</definedName>
    <definedName name="T_Description">Labour!$FR$4</definedName>
    <definedName name="tequip">Equipment!$V$7:$BL$150</definedName>
    <definedName name="Thours">Labour!$FP$18:$FR$334</definedName>
    <definedName name="TicketNumber">Labour!$AO$11</definedName>
    <definedName name="TotEquip">TotEquip!$B$4:$H$92</definedName>
    <definedName name="TotPay" comment="Payroll">TotPay!$C$4:$P$303</definedName>
    <definedName name="TotPO">TotTicket!$P$4:$X$73</definedName>
    <definedName name="TotTicket">TotTicket!$B$19:$M$32</definedName>
    <definedName name="TTABLE">Labour!$U$18:$FT$334</definedName>
    <definedName name="U_CostCode">Labour!$FX$2</definedName>
    <definedName name="U_Description">Labour!$FX$4</definedName>
    <definedName name="uequip">Equipment!$W$7:$BM$150</definedName>
    <definedName name="Uhours">Labour!$FV$18:$FX$334</definedName>
    <definedName name="Unit_Number">Equipment!$BV$5</definedName>
    <definedName name="UnitE_Range">TotEquip!$B$5:$D$158,TotEquip!$I$5:$J$158</definedName>
    <definedName name="UTABLE">Labour!$V$18:$FZ$334</definedName>
    <definedName name="V_CostCode">Labour!$GD$2</definedName>
    <definedName name="V_Description">Labour!$GD$4</definedName>
    <definedName name="VEQUIP">Equipment!$X$7:$BN$150</definedName>
    <definedName name="Vhours">Labour!$GB$18:$GD$334</definedName>
    <definedName name="VTABLE">Labour!$W$18:$GF$334</definedName>
    <definedName name="W_CostCode">Labour!$GJ$2</definedName>
    <definedName name="W_Description">Labour!$GJ$4</definedName>
    <definedName name="WEQUIP">Equipment!$Y$7:$BO$150</definedName>
    <definedName name="Whours">Labour!$GH$18:$GJ$334</definedName>
    <definedName name="WTABLE">Labour!$X$18:$GL$334</definedName>
    <definedName name="X_CostCode">Labour!$GP$2</definedName>
    <definedName name="X_Description">Labour!$GP$4</definedName>
    <definedName name="XEQUIP">Equipment!$Z$7:$BP$150</definedName>
    <definedName name="Xhours">Labour!$GN$18:$GP$334</definedName>
    <definedName name="XTABLE">Labour!$Y$18:$GR$334</definedName>
    <definedName name="Y_CostCode">Labour!$GV$2</definedName>
    <definedName name="Y_Description">Labour!$GV$4</definedName>
    <definedName name="YEQUIP">Equipment!$AA$7:$BQ$150</definedName>
    <definedName name="Yhours">Labour!$GT$18:$GV$334</definedName>
    <definedName name="YTABLE">Labour!$Z$18:$GX$334</definedName>
    <definedName name="Z_13CDDA1B_B6D5_4B20_8ED4_C5B08BD56F15_.wvu.Cols" localSheetId="5" hidden="1">A!$P:$AG</definedName>
    <definedName name="Z_13CDDA1B_B6D5_4B20_8ED4_C5B08BD56F15_.wvu.Cols" localSheetId="6" hidden="1">B!$P:$AG</definedName>
    <definedName name="Z_13CDDA1B_B6D5_4B20_8ED4_C5B08BD56F15_.wvu.Cols" localSheetId="7" hidden="1">'C'!$P:$AG</definedName>
    <definedName name="Z_13CDDA1B_B6D5_4B20_8ED4_C5B08BD56F15_.wvu.Cols" localSheetId="8" hidden="1">D!$P:$AG</definedName>
    <definedName name="Z_13CDDA1B_B6D5_4B20_8ED4_C5B08BD56F15_.wvu.Cols" localSheetId="9" hidden="1">E!$P:$AG</definedName>
    <definedName name="Z_13CDDA1B_B6D5_4B20_8ED4_C5B08BD56F15_.wvu.Cols" localSheetId="4" hidden="1">Equipment!$A:$AI</definedName>
    <definedName name="Z_13CDDA1B_B6D5_4B20_8ED4_C5B08BD56F15_.wvu.Cols" localSheetId="10" hidden="1">F!$P:$AG</definedName>
    <definedName name="Z_13CDDA1B_B6D5_4B20_8ED4_C5B08BD56F15_.wvu.Cols" localSheetId="11" hidden="1">G!$P:$AG</definedName>
    <definedName name="Z_13CDDA1B_B6D5_4B20_8ED4_C5B08BD56F15_.wvu.Cols" localSheetId="12" hidden="1">H!$P:$AG</definedName>
    <definedName name="Z_13CDDA1B_B6D5_4B20_8ED4_C5B08BD56F15_.wvu.Cols" localSheetId="13" hidden="1">I!$P:$AG</definedName>
    <definedName name="Z_13CDDA1B_B6D5_4B20_8ED4_C5B08BD56F15_.wvu.Cols" localSheetId="14" hidden="1">J!$P:$AG</definedName>
    <definedName name="Z_13CDDA1B_B6D5_4B20_8ED4_C5B08BD56F15_.wvu.Cols" localSheetId="15" hidden="1">K!$P:$AG</definedName>
    <definedName name="Z_13CDDA1B_B6D5_4B20_8ED4_C5B08BD56F15_.wvu.Cols" localSheetId="16" hidden="1">L!$P:$AG</definedName>
    <definedName name="Z_13CDDA1B_B6D5_4B20_8ED4_C5B08BD56F15_.wvu.Cols" localSheetId="1" hidden="1">Labour!$A:$AL</definedName>
    <definedName name="Z_13CDDA1B_B6D5_4B20_8ED4_C5B08BD56F15_.wvu.Cols" localSheetId="17" hidden="1">M!$P:$AG</definedName>
    <definedName name="Z_13CDDA1B_B6D5_4B20_8ED4_C5B08BD56F15_.wvu.Cols" localSheetId="18" hidden="1">N!$P:$AG</definedName>
    <definedName name="Z_13CDDA1B_B6D5_4B20_8ED4_C5B08BD56F15_.wvu.Cols" localSheetId="19" hidden="1">O!$P:$AG</definedName>
    <definedName name="Z_13CDDA1B_B6D5_4B20_8ED4_C5B08BD56F15_.wvu.Cols" localSheetId="20" hidden="1">P!$P:$AG</definedName>
    <definedName name="Z_13CDDA1B_B6D5_4B20_8ED4_C5B08BD56F15_.wvu.Cols" localSheetId="21" hidden="1">Q!$P:$AG</definedName>
    <definedName name="Z_13CDDA1B_B6D5_4B20_8ED4_C5B08BD56F15_.wvu.Cols" localSheetId="22" hidden="1">'R'!$P:$AG</definedName>
    <definedName name="Z_13CDDA1B_B6D5_4B20_8ED4_C5B08BD56F15_.wvu.Cols" localSheetId="23" hidden="1">S!$P:$AG</definedName>
    <definedName name="Z_13CDDA1B_B6D5_4B20_8ED4_C5B08BD56F15_.wvu.Cols" localSheetId="24" hidden="1">T!$P:$AG</definedName>
    <definedName name="Z_13CDDA1B_B6D5_4B20_8ED4_C5B08BD56F15_.wvu.Cols" localSheetId="25" hidden="1">U!$P:$AG</definedName>
    <definedName name="Z_13CDDA1B_B6D5_4B20_8ED4_C5B08BD56F15_.wvu.Cols" localSheetId="26" hidden="1">V!$P:$AG</definedName>
    <definedName name="Z_13CDDA1B_B6D5_4B20_8ED4_C5B08BD56F15_.wvu.Cols" localSheetId="27" hidden="1">W!$P:$AG</definedName>
    <definedName name="Z_13CDDA1B_B6D5_4B20_8ED4_C5B08BD56F15_.wvu.Cols" localSheetId="28" hidden="1">X!$P:$AG</definedName>
    <definedName name="Z_13CDDA1B_B6D5_4B20_8ED4_C5B08BD56F15_.wvu.Cols" localSheetId="29" hidden="1">Y!$P:$AG</definedName>
    <definedName name="Z_13CDDA1B_B6D5_4B20_8ED4_C5B08BD56F15_.wvu.Cols" localSheetId="30" hidden="1">Z!$P:$AG</definedName>
    <definedName name="Z_13CDDA1B_B6D5_4B20_8ED4_C5B08BD56F15_.wvu.PrintArea" localSheetId="5" hidden="1">A!$A$1:$N$181</definedName>
    <definedName name="Z_13CDDA1B_B6D5_4B20_8ED4_C5B08BD56F15_.wvu.PrintArea" localSheetId="6" hidden="1">B!$A$1:$N$181</definedName>
    <definedName name="Z_13CDDA1B_B6D5_4B20_8ED4_C5B08BD56F15_.wvu.PrintArea" localSheetId="7" hidden="1">'C'!$A$1:$N$181</definedName>
    <definedName name="Z_13CDDA1B_B6D5_4B20_8ED4_C5B08BD56F15_.wvu.PrintArea" localSheetId="8" hidden="1">D!$A$1:$N$181</definedName>
    <definedName name="Z_13CDDA1B_B6D5_4B20_8ED4_C5B08BD56F15_.wvu.PrintArea" localSheetId="9" hidden="1">E!$A$1:$N$181</definedName>
    <definedName name="Z_13CDDA1B_B6D5_4B20_8ED4_C5B08BD56F15_.wvu.PrintArea" localSheetId="10" hidden="1">F!$A$1:$N$181</definedName>
    <definedName name="Z_13CDDA1B_B6D5_4B20_8ED4_C5B08BD56F15_.wvu.PrintArea" localSheetId="11" hidden="1">G!$A$1:$N$181</definedName>
    <definedName name="Z_13CDDA1B_B6D5_4B20_8ED4_C5B08BD56F15_.wvu.PrintArea" localSheetId="12" hidden="1">H!$A$1:$N$181</definedName>
    <definedName name="Z_13CDDA1B_B6D5_4B20_8ED4_C5B08BD56F15_.wvu.PrintArea" localSheetId="13" hidden="1">I!$A$1:$N$181</definedName>
    <definedName name="Z_13CDDA1B_B6D5_4B20_8ED4_C5B08BD56F15_.wvu.PrintArea" localSheetId="14" hidden="1">J!$A$1:$N$181</definedName>
    <definedName name="Z_13CDDA1B_B6D5_4B20_8ED4_C5B08BD56F15_.wvu.PrintArea" localSheetId="15" hidden="1">K!$A$1:$N$181</definedName>
    <definedName name="Z_13CDDA1B_B6D5_4B20_8ED4_C5B08BD56F15_.wvu.PrintArea" localSheetId="16" hidden="1">L!$A$1:$N$181</definedName>
    <definedName name="Z_13CDDA1B_B6D5_4B20_8ED4_C5B08BD56F15_.wvu.PrintArea" localSheetId="17" hidden="1">M!$A$1:$N$181</definedName>
    <definedName name="Z_13CDDA1B_B6D5_4B20_8ED4_C5B08BD56F15_.wvu.PrintArea" localSheetId="18" hidden="1">N!$A$1:$N$181</definedName>
    <definedName name="Z_13CDDA1B_B6D5_4B20_8ED4_C5B08BD56F15_.wvu.PrintArea" localSheetId="19" hidden="1">O!$A$1:$N$181</definedName>
    <definedName name="Z_13CDDA1B_B6D5_4B20_8ED4_C5B08BD56F15_.wvu.PrintArea" localSheetId="20" hidden="1">P!$A$1:$N$181</definedName>
    <definedName name="Z_13CDDA1B_B6D5_4B20_8ED4_C5B08BD56F15_.wvu.PrintArea" localSheetId="21" hidden="1">Q!$A$1:$N$181</definedName>
    <definedName name="Z_13CDDA1B_B6D5_4B20_8ED4_C5B08BD56F15_.wvu.PrintArea" localSheetId="22" hidden="1">'R'!$A$1:$N$181</definedName>
    <definedName name="Z_13CDDA1B_B6D5_4B20_8ED4_C5B08BD56F15_.wvu.PrintArea" localSheetId="23" hidden="1">S!$A$1:$N$181</definedName>
    <definedName name="Z_13CDDA1B_B6D5_4B20_8ED4_C5B08BD56F15_.wvu.PrintArea" localSheetId="24" hidden="1">T!$A$1:$N$181</definedName>
    <definedName name="Z_13CDDA1B_B6D5_4B20_8ED4_C5B08BD56F15_.wvu.PrintArea" localSheetId="25" hidden="1">U!$A$1:$N$181</definedName>
    <definedName name="Z_13CDDA1B_B6D5_4B20_8ED4_C5B08BD56F15_.wvu.PrintArea" localSheetId="26" hidden="1">V!$A$1:$N$181</definedName>
    <definedName name="Z_13CDDA1B_B6D5_4B20_8ED4_C5B08BD56F15_.wvu.PrintArea" localSheetId="27" hidden="1">W!$A$1:$N$181</definedName>
    <definedName name="Z_13CDDA1B_B6D5_4B20_8ED4_C5B08BD56F15_.wvu.PrintArea" localSheetId="28" hidden="1">X!$A$1:$N$181</definedName>
    <definedName name="Z_13CDDA1B_B6D5_4B20_8ED4_C5B08BD56F15_.wvu.PrintArea" localSheetId="29" hidden="1">Y!$A$1:$N$181</definedName>
    <definedName name="Z_13CDDA1B_B6D5_4B20_8ED4_C5B08BD56F15_.wvu.PrintArea" localSheetId="30" hidden="1">Z!$A$1:$N$181</definedName>
    <definedName name="Z_1730657D_68EA_4FD6_B86E_724801FE28AB_.wvu.Cols" localSheetId="5" hidden="1">A!$P:$AG</definedName>
    <definedName name="Z_1730657D_68EA_4FD6_B86E_724801FE28AB_.wvu.Cols" localSheetId="6" hidden="1">B!$P:$AG</definedName>
    <definedName name="Z_1730657D_68EA_4FD6_B86E_724801FE28AB_.wvu.Cols" localSheetId="7" hidden="1">'C'!$P:$AG</definedName>
    <definedName name="Z_1730657D_68EA_4FD6_B86E_724801FE28AB_.wvu.Cols" localSheetId="8" hidden="1">D!$P:$AG</definedName>
    <definedName name="Z_1730657D_68EA_4FD6_B86E_724801FE28AB_.wvu.Cols" localSheetId="9" hidden="1">E!$P:$AG</definedName>
    <definedName name="Z_1730657D_68EA_4FD6_B86E_724801FE28AB_.wvu.Cols" localSheetId="4" hidden="1">Equipment!$A:$AI</definedName>
    <definedName name="Z_1730657D_68EA_4FD6_B86E_724801FE28AB_.wvu.Cols" localSheetId="10" hidden="1">F!$P:$AG</definedName>
    <definedName name="Z_1730657D_68EA_4FD6_B86E_724801FE28AB_.wvu.Cols" localSheetId="11" hidden="1">G!$P:$AG</definedName>
    <definedName name="Z_1730657D_68EA_4FD6_B86E_724801FE28AB_.wvu.Cols" localSheetId="12" hidden="1">H!$P:$AG</definedName>
    <definedName name="Z_1730657D_68EA_4FD6_B86E_724801FE28AB_.wvu.Cols" localSheetId="13" hidden="1">I!$P:$AG</definedName>
    <definedName name="Z_1730657D_68EA_4FD6_B86E_724801FE28AB_.wvu.Cols" localSheetId="14" hidden="1">J!$P:$AG</definedName>
    <definedName name="Z_1730657D_68EA_4FD6_B86E_724801FE28AB_.wvu.Cols" localSheetId="15" hidden="1">K!$P:$AG</definedName>
    <definedName name="Z_1730657D_68EA_4FD6_B86E_724801FE28AB_.wvu.Cols" localSheetId="16" hidden="1">L!$P:$AG</definedName>
    <definedName name="Z_1730657D_68EA_4FD6_B86E_724801FE28AB_.wvu.Cols" localSheetId="1" hidden="1">Labour!$A:$AL</definedName>
    <definedName name="Z_1730657D_68EA_4FD6_B86E_724801FE28AB_.wvu.Cols" localSheetId="17" hidden="1">M!$P:$AG</definedName>
    <definedName name="Z_1730657D_68EA_4FD6_B86E_724801FE28AB_.wvu.Cols" localSheetId="18" hidden="1">N!$P:$AG</definedName>
    <definedName name="Z_1730657D_68EA_4FD6_B86E_724801FE28AB_.wvu.Cols" localSheetId="19" hidden="1">O!$P:$AG</definedName>
    <definedName name="Z_1730657D_68EA_4FD6_B86E_724801FE28AB_.wvu.Cols" localSheetId="20" hidden="1">P!$P:$AG</definedName>
    <definedName name="Z_1730657D_68EA_4FD6_B86E_724801FE28AB_.wvu.Cols" localSheetId="21" hidden="1">Q!$P:$AG</definedName>
    <definedName name="Z_1730657D_68EA_4FD6_B86E_724801FE28AB_.wvu.Cols" localSheetId="22" hidden="1">'R'!$P:$AG</definedName>
    <definedName name="Z_1730657D_68EA_4FD6_B86E_724801FE28AB_.wvu.Cols" localSheetId="23" hidden="1">S!$P:$AG</definedName>
    <definedName name="Z_1730657D_68EA_4FD6_B86E_724801FE28AB_.wvu.Cols" localSheetId="24" hidden="1">T!$P:$AG</definedName>
    <definedName name="Z_1730657D_68EA_4FD6_B86E_724801FE28AB_.wvu.Cols" localSheetId="25" hidden="1">U!$P:$AG</definedName>
    <definedName name="Z_1730657D_68EA_4FD6_B86E_724801FE28AB_.wvu.Cols" localSheetId="26" hidden="1">V!$P:$AG</definedName>
    <definedName name="Z_1730657D_68EA_4FD6_B86E_724801FE28AB_.wvu.Cols" localSheetId="27" hidden="1">W!$P:$AG</definedName>
    <definedName name="Z_1730657D_68EA_4FD6_B86E_724801FE28AB_.wvu.Cols" localSheetId="28" hidden="1">X!$P:$AG</definedName>
    <definedName name="Z_1730657D_68EA_4FD6_B86E_724801FE28AB_.wvu.Cols" localSheetId="29" hidden="1">Y!$P:$AG</definedName>
    <definedName name="Z_1730657D_68EA_4FD6_B86E_724801FE28AB_.wvu.Cols" localSheetId="30" hidden="1">Z!$P:$AG</definedName>
    <definedName name="Z_1730657D_68EA_4FD6_B86E_724801FE28AB_.wvu.PrintArea" localSheetId="5" hidden="1">A!$A$1:$N$181</definedName>
    <definedName name="Z_1730657D_68EA_4FD6_B86E_724801FE28AB_.wvu.PrintArea" localSheetId="6" hidden="1">B!$A$1:$N$181</definedName>
    <definedName name="Z_1730657D_68EA_4FD6_B86E_724801FE28AB_.wvu.PrintArea" localSheetId="7" hidden="1">'C'!$A$1:$N$181</definedName>
    <definedName name="Z_1730657D_68EA_4FD6_B86E_724801FE28AB_.wvu.PrintArea" localSheetId="8" hidden="1">D!$A$1:$N$181</definedName>
    <definedName name="Z_1730657D_68EA_4FD6_B86E_724801FE28AB_.wvu.PrintArea" localSheetId="9" hidden="1">E!$A$1:$N$181</definedName>
    <definedName name="Z_1730657D_68EA_4FD6_B86E_724801FE28AB_.wvu.PrintArea" localSheetId="10" hidden="1">F!$A$1:$N$181</definedName>
    <definedName name="Z_1730657D_68EA_4FD6_B86E_724801FE28AB_.wvu.PrintArea" localSheetId="11" hidden="1">G!$A$1:$N$181</definedName>
    <definedName name="Z_1730657D_68EA_4FD6_B86E_724801FE28AB_.wvu.PrintArea" localSheetId="12" hidden="1">H!$A$1:$N$181</definedName>
    <definedName name="Z_1730657D_68EA_4FD6_B86E_724801FE28AB_.wvu.PrintArea" localSheetId="13" hidden="1">I!$A$1:$N$181</definedName>
    <definedName name="Z_1730657D_68EA_4FD6_B86E_724801FE28AB_.wvu.PrintArea" localSheetId="14" hidden="1">J!$A$1:$N$181</definedName>
    <definedName name="Z_1730657D_68EA_4FD6_B86E_724801FE28AB_.wvu.PrintArea" localSheetId="15" hidden="1">K!$A$1:$N$181</definedName>
    <definedName name="Z_1730657D_68EA_4FD6_B86E_724801FE28AB_.wvu.PrintArea" localSheetId="16" hidden="1">L!$A$1:$N$181</definedName>
    <definedName name="Z_1730657D_68EA_4FD6_B86E_724801FE28AB_.wvu.PrintArea" localSheetId="1" hidden="1">Labour!$A$1:$AY$67</definedName>
    <definedName name="Z_1730657D_68EA_4FD6_B86E_724801FE28AB_.wvu.PrintArea" localSheetId="17" hidden="1">M!$A$1:$N$181</definedName>
    <definedName name="Z_1730657D_68EA_4FD6_B86E_724801FE28AB_.wvu.PrintArea" localSheetId="18" hidden="1">N!$A$1:$N$181</definedName>
    <definedName name="Z_1730657D_68EA_4FD6_B86E_724801FE28AB_.wvu.PrintArea" localSheetId="19" hidden="1">O!$A$1:$N$181</definedName>
    <definedName name="Z_1730657D_68EA_4FD6_B86E_724801FE28AB_.wvu.PrintArea" localSheetId="20" hidden="1">P!$A$1:$N$181</definedName>
    <definedName name="Z_1730657D_68EA_4FD6_B86E_724801FE28AB_.wvu.PrintArea" localSheetId="21" hidden="1">Q!$A$1:$N$181</definedName>
    <definedName name="Z_1730657D_68EA_4FD6_B86E_724801FE28AB_.wvu.PrintArea" localSheetId="22" hidden="1">'R'!$A$1:$N$181</definedName>
    <definedName name="Z_1730657D_68EA_4FD6_B86E_724801FE28AB_.wvu.PrintArea" localSheetId="23" hidden="1">S!$A$1:$N$181</definedName>
    <definedName name="Z_1730657D_68EA_4FD6_B86E_724801FE28AB_.wvu.PrintArea" localSheetId="24" hidden="1">T!$A$1:$N$181</definedName>
    <definedName name="Z_1730657D_68EA_4FD6_B86E_724801FE28AB_.wvu.PrintArea" localSheetId="25" hidden="1">U!$A$1:$N$181</definedName>
    <definedName name="Z_1730657D_68EA_4FD6_B86E_724801FE28AB_.wvu.PrintArea" localSheetId="26" hidden="1">V!$A$1:$N$181</definedName>
    <definedName name="Z_1730657D_68EA_4FD6_B86E_724801FE28AB_.wvu.PrintArea" localSheetId="27" hidden="1">W!$A$1:$N$181</definedName>
    <definedName name="Z_1730657D_68EA_4FD6_B86E_724801FE28AB_.wvu.PrintArea" localSheetId="28" hidden="1">X!$A$1:$N$181</definedName>
    <definedName name="Z_1730657D_68EA_4FD6_B86E_724801FE28AB_.wvu.PrintArea" localSheetId="29" hidden="1">Y!$A$1:$N$181</definedName>
    <definedName name="Z_1730657D_68EA_4FD6_B86E_724801FE28AB_.wvu.PrintArea" localSheetId="30" hidden="1">Z!$A$1:$N$181</definedName>
    <definedName name="Z_31C5649A_4D6F_4C8B_8F25_09FC9E65613E_.wvu.Cols" localSheetId="5" hidden="1">A!$P:$AG</definedName>
    <definedName name="Z_31C5649A_4D6F_4C8B_8F25_09FC9E65613E_.wvu.Cols" localSheetId="6" hidden="1">B!$P:$AG</definedName>
    <definedName name="Z_31C5649A_4D6F_4C8B_8F25_09FC9E65613E_.wvu.Cols" localSheetId="7" hidden="1">'C'!$P:$AG</definedName>
    <definedName name="Z_31C5649A_4D6F_4C8B_8F25_09FC9E65613E_.wvu.Cols" localSheetId="8" hidden="1">D!$P:$AG</definedName>
    <definedName name="Z_31C5649A_4D6F_4C8B_8F25_09FC9E65613E_.wvu.Cols" localSheetId="9" hidden="1">E!$P:$AG</definedName>
    <definedName name="Z_31C5649A_4D6F_4C8B_8F25_09FC9E65613E_.wvu.Cols" localSheetId="4" hidden="1">Equipment!$A:$AI</definedName>
    <definedName name="Z_31C5649A_4D6F_4C8B_8F25_09FC9E65613E_.wvu.Cols" localSheetId="10" hidden="1">F!$P:$AG</definedName>
    <definedName name="Z_31C5649A_4D6F_4C8B_8F25_09FC9E65613E_.wvu.Cols" localSheetId="11" hidden="1">G!$P:$AG</definedName>
    <definedName name="Z_31C5649A_4D6F_4C8B_8F25_09FC9E65613E_.wvu.Cols" localSheetId="12" hidden="1">H!$P:$AG</definedName>
    <definedName name="Z_31C5649A_4D6F_4C8B_8F25_09FC9E65613E_.wvu.Cols" localSheetId="13" hidden="1">I!$P:$AG</definedName>
    <definedName name="Z_31C5649A_4D6F_4C8B_8F25_09FC9E65613E_.wvu.Cols" localSheetId="14" hidden="1">J!$P:$AG</definedName>
    <definedName name="Z_31C5649A_4D6F_4C8B_8F25_09FC9E65613E_.wvu.Cols" localSheetId="15" hidden="1">K!$P:$AG</definedName>
    <definedName name="Z_31C5649A_4D6F_4C8B_8F25_09FC9E65613E_.wvu.Cols" localSheetId="16" hidden="1">L!$P:$AG</definedName>
    <definedName name="Z_31C5649A_4D6F_4C8B_8F25_09FC9E65613E_.wvu.Cols" localSheetId="1" hidden="1">Labour!$A:$AL</definedName>
    <definedName name="Z_31C5649A_4D6F_4C8B_8F25_09FC9E65613E_.wvu.Cols" localSheetId="17" hidden="1">M!$P:$AG</definedName>
    <definedName name="Z_31C5649A_4D6F_4C8B_8F25_09FC9E65613E_.wvu.Cols" localSheetId="18" hidden="1">N!$P:$AG</definedName>
    <definedName name="Z_31C5649A_4D6F_4C8B_8F25_09FC9E65613E_.wvu.Cols" localSheetId="19" hidden="1">O!$P:$AG</definedName>
    <definedName name="Z_31C5649A_4D6F_4C8B_8F25_09FC9E65613E_.wvu.Cols" localSheetId="20" hidden="1">P!$P:$AG</definedName>
    <definedName name="Z_31C5649A_4D6F_4C8B_8F25_09FC9E65613E_.wvu.Cols" localSheetId="21" hidden="1">Q!$P:$AG</definedName>
    <definedName name="Z_31C5649A_4D6F_4C8B_8F25_09FC9E65613E_.wvu.Cols" localSheetId="22" hidden="1">'R'!$P:$AG</definedName>
    <definedName name="Z_31C5649A_4D6F_4C8B_8F25_09FC9E65613E_.wvu.Cols" localSheetId="23" hidden="1">S!$P:$AG</definedName>
    <definedName name="Z_31C5649A_4D6F_4C8B_8F25_09FC9E65613E_.wvu.Cols" localSheetId="24" hidden="1">T!$P:$AG</definedName>
    <definedName name="Z_31C5649A_4D6F_4C8B_8F25_09FC9E65613E_.wvu.Cols" localSheetId="25" hidden="1">U!$P:$AG</definedName>
    <definedName name="Z_31C5649A_4D6F_4C8B_8F25_09FC9E65613E_.wvu.Cols" localSheetId="26" hidden="1">V!$P:$AG</definedName>
    <definedName name="Z_31C5649A_4D6F_4C8B_8F25_09FC9E65613E_.wvu.Cols" localSheetId="27" hidden="1">W!$P:$AG</definedName>
    <definedName name="Z_31C5649A_4D6F_4C8B_8F25_09FC9E65613E_.wvu.Cols" localSheetId="28" hidden="1">X!$P:$AG</definedName>
    <definedName name="Z_31C5649A_4D6F_4C8B_8F25_09FC9E65613E_.wvu.Cols" localSheetId="29" hidden="1">Y!$P:$AG</definedName>
    <definedName name="Z_31C5649A_4D6F_4C8B_8F25_09FC9E65613E_.wvu.Cols" localSheetId="30" hidden="1">Z!$P:$AG</definedName>
    <definedName name="Z_31C5649A_4D6F_4C8B_8F25_09FC9E65613E_.wvu.PrintArea" localSheetId="5" hidden="1">A!$A$1:$N$181</definedName>
    <definedName name="Z_31C5649A_4D6F_4C8B_8F25_09FC9E65613E_.wvu.PrintArea" localSheetId="6" hidden="1">B!$A$1:$N$181</definedName>
    <definedName name="Z_31C5649A_4D6F_4C8B_8F25_09FC9E65613E_.wvu.PrintArea" localSheetId="7" hidden="1">'C'!$A$1:$N$181</definedName>
    <definedName name="Z_31C5649A_4D6F_4C8B_8F25_09FC9E65613E_.wvu.PrintArea" localSheetId="8" hidden="1">D!$A$1:$N$181</definedName>
    <definedName name="Z_31C5649A_4D6F_4C8B_8F25_09FC9E65613E_.wvu.PrintArea" localSheetId="9" hidden="1">E!$A$1:$N$181</definedName>
    <definedName name="Z_31C5649A_4D6F_4C8B_8F25_09FC9E65613E_.wvu.PrintArea" localSheetId="10" hidden="1">F!$A$1:$N$181</definedName>
    <definedName name="Z_31C5649A_4D6F_4C8B_8F25_09FC9E65613E_.wvu.PrintArea" localSheetId="11" hidden="1">G!$A$1:$N$181</definedName>
    <definedName name="Z_31C5649A_4D6F_4C8B_8F25_09FC9E65613E_.wvu.PrintArea" localSheetId="12" hidden="1">H!$A$1:$N$181</definedName>
    <definedName name="Z_31C5649A_4D6F_4C8B_8F25_09FC9E65613E_.wvu.PrintArea" localSheetId="13" hidden="1">I!$A$1:$N$181</definedName>
    <definedName name="Z_31C5649A_4D6F_4C8B_8F25_09FC9E65613E_.wvu.PrintArea" localSheetId="14" hidden="1">J!$A$1:$N$181</definedName>
    <definedName name="Z_31C5649A_4D6F_4C8B_8F25_09FC9E65613E_.wvu.PrintArea" localSheetId="15" hidden="1">K!$A$1:$N$181</definedName>
    <definedName name="Z_31C5649A_4D6F_4C8B_8F25_09FC9E65613E_.wvu.PrintArea" localSheetId="16" hidden="1">L!$A$1:$N$181</definedName>
    <definedName name="Z_31C5649A_4D6F_4C8B_8F25_09FC9E65613E_.wvu.PrintArea" localSheetId="1" hidden="1">Labour!$A$1:$AY$67</definedName>
    <definedName name="Z_31C5649A_4D6F_4C8B_8F25_09FC9E65613E_.wvu.PrintArea" localSheetId="17" hidden="1">M!$A$1:$N$181</definedName>
    <definedName name="Z_31C5649A_4D6F_4C8B_8F25_09FC9E65613E_.wvu.PrintArea" localSheetId="18" hidden="1">N!$A$1:$N$181</definedName>
    <definedName name="Z_31C5649A_4D6F_4C8B_8F25_09FC9E65613E_.wvu.PrintArea" localSheetId="19" hidden="1">O!$A$1:$N$181</definedName>
    <definedName name="Z_31C5649A_4D6F_4C8B_8F25_09FC9E65613E_.wvu.PrintArea" localSheetId="20" hidden="1">P!$A$1:$N$181</definedName>
    <definedName name="Z_31C5649A_4D6F_4C8B_8F25_09FC9E65613E_.wvu.PrintArea" localSheetId="21" hidden="1">Q!$A$1:$N$181</definedName>
    <definedName name="Z_31C5649A_4D6F_4C8B_8F25_09FC9E65613E_.wvu.PrintArea" localSheetId="22" hidden="1">'R'!$A$1:$N$181</definedName>
    <definedName name="Z_31C5649A_4D6F_4C8B_8F25_09FC9E65613E_.wvu.PrintArea" localSheetId="23" hidden="1">S!$A$1:$N$181</definedName>
    <definedName name="Z_31C5649A_4D6F_4C8B_8F25_09FC9E65613E_.wvu.PrintArea" localSheetId="24" hidden="1">T!$A$1:$N$181</definedName>
    <definedName name="Z_31C5649A_4D6F_4C8B_8F25_09FC9E65613E_.wvu.PrintArea" localSheetId="25" hidden="1">U!$A$1:$N$181</definedName>
    <definedName name="Z_31C5649A_4D6F_4C8B_8F25_09FC9E65613E_.wvu.PrintArea" localSheetId="26" hidden="1">V!$A$1:$N$181</definedName>
    <definedName name="Z_31C5649A_4D6F_4C8B_8F25_09FC9E65613E_.wvu.PrintArea" localSheetId="27" hidden="1">W!$A$1:$N$181</definedName>
    <definedName name="Z_31C5649A_4D6F_4C8B_8F25_09FC9E65613E_.wvu.PrintArea" localSheetId="28" hidden="1">X!$A$1:$N$181</definedName>
    <definedName name="Z_31C5649A_4D6F_4C8B_8F25_09FC9E65613E_.wvu.PrintArea" localSheetId="29" hidden="1">Y!$A$1:$N$181</definedName>
    <definedName name="Z_31C5649A_4D6F_4C8B_8F25_09FC9E65613E_.wvu.PrintArea" localSheetId="30" hidden="1">Z!$A$1:$N$181</definedName>
    <definedName name="Z_5162BC38_7CEF_4A9E_8DAF_840F2B5B3A33_.wvu.Cols" localSheetId="5" hidden="1">A!$P:$AG</definedName>
    <definedName name="Z_5162BC38_7CEF_4A9E_8DAF_840F2B5B3A33_.wvu.Cols" localSheetId="6" hidden="1">B!$P:$AG</definedName>
    <definedName name="Z_5162BC38_7CEF_4A9E_8DAF_840F2B5B3A33_.wvu.Cols" localSheetId="7" hidden="1">'C'!$P:$AG</definedName>
    <definedName name="Z_5162BC38_7CEF_4A9E_8DAF_840F2B5B3A33_.wvu.Cols" localSheetId="8" hidden="1">D!$P:$AG</definedName>
    <definedName name="Z_5162BC38_7CEF_4A9E_8DAF_840F2B5B3A33_.wvu.Cols" localSheetId="9" hidden="1">E!$P:$AG</definedName>
    <definedName name="Z_5162BC38_7CEF_4A9E_8DAF_840F2B5B3A33_.wvu.Cols" localSheetId="4" hidden="1">Equipment!$A:$AI</definedName>
    <definedName name="Z_5162BC38_7CEF_4A9E_8DAF_840F2B5B3A33_.wvu.Cols" localSheetId="10" hidden="1">F!$P:$AG</definedName>
    <definedName name="Z_5162BC38_7CEF_4A9E_8DAF_840F2B5B3A33_.wvu.Cols" localSheetId="11" hidden="1">G!$P:$AG</definedName>
    <definedName name="Z_5162BC38_7CEF_4A9E_8DAF_840F2B5B3A33_.wvu.Cols" localSheetId="12" hidden="1">H!$P:$AG</definedName>
    <definedName name="Z_5162BC38_7CEF_4A9E_8DAF_840F2B5B3A33_.wvu.Cols" localSheetId="13" hidden="1">I!$P:$AG</definedName>
    <definedName name="Z_5162BC38_7CEF_4A9E_8DAF_840F2B5B3A33_.wvu.Cols" localSheetId="14" hidden="1">J!$P:$AG</definedName>
    <definedName name="Z_5162BC38_7CEF_4A9E_8DAF_840F2B5B3A33_.wvu.Cols" localSheetId="15" hidden="1">K!$P:$AG</definedName>
    <definedName name="Z_5162BC38_7CEF_4A9E_8DAF_840F2B5B3A33_.wvu.Cols" localSheetId="16" hidden="1">L!$P:$AG</definedName>
    <definedName name="Z_5162BC38_7CEF_4A9E_8DAF_840F2B5B3A33_.wvu.Cols" localSheetId="1" hidden="1">Labour!$A:$AL</definedName>
    <definedName name="Z_5162BC38_7CEF_4A9E_8DAF_840F2B5B3A33_.wvu.Cols" localSheetId="17" hidden="1">M!$P:$AG</definedName>
    <definedName name="Z_5162BC38_7CEF_4A9E_8DAF_840F2B5B3A33_.wvu.Cols" localSheetId="18" hidden="1">N!$P:$AG</definedName>
    <definedName name="Z_5162BC38_7CEF_4A9E_8DAF_840F2B5B3A33_.wvu.Cols" localSheetId="19" hidden="1">O!$P:$AG</definedName>
    <definedName name="Z_5162BC38_7CEF_4A9E_8DAF_840F2B5B3A33_.wvu.Cols" localSheetId="20" hidden="1">P!$P:$AG</definedName>
    <definedName name="Z_5162BC38_7CEF_4A9E_8DAF_840F2B5B3A33_.wvu.Cols" localSheetId="21" hidden="1">Q!$P:$AG</definedName>
    <definedName name="Z_5162BC38_7CEF_4A9E_8DAF_840F2B5B3A33_.wvu.Cols" localSheetId="22" hidden="1">'R'!$P:$AG</definedName>
    <definedName name="Z_5162BC38_7CEF_4A9E_8DAF_840F2B5B3A33_.wvu.Cols" localSheetId="23" hidden="1">S!$P:$AG</definedName>
    <definedName name="Z_5162BC38_7CEF_4A9E_8DAF_840F2B5B3A33_.wvu.Cols" localSheetId="24" hidden="1">T!$P:$AG</definedName>
    <definedName name="Z_5162BC38_7CEF_4A9E_8DAF_840F2B5B3A33_.wvu.Cols" localSheetId="25" hidden="1">U!$P:$AG</definedName>
    <definedName name="Z_5162BC38_7CEF_4A9E_8DAF_840F2B5B3A33_.wvu.Cols" localSheetId="26" hidden="1">V!$P:$AG</definedName>
    <definedName name="Z_5162BC38_7CEF_4A9E_8DAF_840F2B5B3A33_.wvu.Cols" localSheetId="27" hidden="1">W!$P:$AG</definedName>
    <definedName name="Z_5162BC38_7CEF_4A9E_8DAF_840F2B5B3A33_.wvu.Cols" localSheetId="28" hidden="1">X!$P:$AG</definedName>
    <definedName name="Z_5162BC38_7CEF_4A9E_8DAF_840F2B5B3A33_.wvu.Cols" localSheetId="29" hidden="1">Y!$P:$AG</definedName>
    <definedName name="Z_5162BC38_7CEF_4A9E_8DAF_840F2B5B3A33_.wvu.Cols" localSheetId="30" hidden="1">Z!$P:$AG</definedName>
    <definedName name="Z_5162BC38_7CEF_4A9E_8DAF_840F2B5B3A33_.wvu.PrintArea" localSheetId="5" hidden="1">A!$A$1:$N$181</definedName>
    <definedName name="Z_5162BC38_7CEF_4A9E_8DAF_840F2B5B3A33_.wvu.PrintArea" localSheetId="6" hidden="1">B!$A$1:$N$181</definedName>
    <definedName name="Z_5162BC38_7CEF_4A9E_8DAF_840F2B5B3A33_.wvu.PrintArea" localSheetId="7" hidden="1">'C'!$A$1:$N$181</definedName>
    <definedName name="Z_5162BC38_7CEF_4A9E_8DAF_840F2B5B3A33_.wvu.PrintArea" localSheetId="8" hidden="1">D!$A$1:$N$181</definedName>
    <definedName name="Z_5162BC38_7CEF_4A9E_8DAF_840F2B5B3A33_.wvu.PrintArea" localSheetId="9" hidden="1">E!$A$1:$N$181</definedName>
    <definedName name="Z_5162BC38_7CEF_4A9E_8DAF_840F2B5B3A33_.wvu.PrintArea" localSheetId="10" hidden="1">F!$A$1:$N$181</definedName>
    <definedName name="Z_5162BC38_7CEF_4A9E_8DAF_840F2B5B3A33_.wvu.PrintArea" localSheetId="11" hidden="1">G!$A$1:$N$181</definedName>
    <definedName name="Z_5162BC38_7CEF_4A9E_8DAF_840F2B5B3A33_.wvu.PrintArea" localSheetId="12" hidden="1">H!$A$1:$N$181</definedName>
    <definedName name="Z_5162BC38_7CEF_4A9E_8DAF_840F2B5B3A33_.wvu.PrintArea" localSheetId="13" hidden="1">I!$A$1:$N$181</definedName>
    <definedName name="Z_5162BC38_7CEF_4A9E_8DAF_840F2B5B3A33_.wvu.PrintArea" localSheetId="14" hidden="1">J!$A$1:$N$181</definedName>
    <definedName name="Z_5162BC38_7CEF_4A9E_8DAF_840F2B5B3A33_.wvu.PrintArea" localSheetId="15" hidden="1">K!$A$1:$N$181</definedName>
    <definedName name="Z_5162BC38_7CEF_4A9E_8DAF_840F2B5B3A33_.wvu.PrintArea" localSheetId="16" hidden="1">L!$A$1:$N$181</definedName>
    <definedName name="Z_5162BC38_7CEF_4A9E_8DAF_840F2B5B3A33_.wvu.PrintArea" localSheetId="1" hidden="1">Labour!$A$1:$AY$67</definedName>
    <definedName name="Z_5162BC38_7CEF_4A9E_8DAF_840F2B5B3A33_.wvu.PrintArea" localSheetId="17" hidden="1">M!$A$1:$N$181</definedName>
    <definedName name="Z_5162BC38_7CEF_4A9E_8DAF_840F2B5B3A33_.wvu.PrintArea" localSheetId="18" hidden="1">N!$A$1:$N$181</definedName>
    <definedName name="Z_5162BC38_7CEF_4A9E_8DAF_840F2B5B3A33_.wvu.PrintArea" localSheetId="19" hidden="1">O!$A$1:$N$181</definedName>
    <definedName name="Z_5162BC38_7CEF_4A9E_8DAF_840F2B5B3A33_.wvu.PrintArea" localSheetId="20" hidden="1">P!$A$1:$N$181</definedName>
    <definedName name="Z_5162BC38_7CEF_4A9E_8DAF_840F2B5B3A33_.wvu.PrintArea" localSheetId="21" hidden="1">Q!$A$1:$N$181</definedName>
    <definedName name="Z_5162BC38_7CEF_4A9E_8DAF_840F2B5B3A33_.wvu.PrintArea" localSheetId="22" hidden="1">'R'!$A$1:$N$181</definedName>
    <definedName name="Z_5162BC38_7CEF_4A9E_8DAF_840F2B5B3A33_.wvu.PrintArea" localSheetId="23" hidden="1">S!$A$1:$N$181</definedName>
    <definedName name="Z_5162BC38_7CEF_4A9E_8DAF_840F2B5B3A33_.wvu.PrintArea" localSheetId="24" hidden="1">T!$A$1:$N$181</definedName>
    <definedName name="Z_5162BC38_7CEF_4A9E_8DAF_840F2B5B3A33_.wvu.PrintArea" localSheetId="25" hidden="1">U!$A$1:$N$181</definedName>
    <definedName name="Z_5162BC38_7CEF_4A9E_8DAF_840F2B5B3A33_.wvu.PrintArea" localSheetId="26" hidden="1">V!$A$1:$N$181</definedName>
    <definedName name="Z_5162BC38_7CEF_4A9E_8DAF_840F2B5B3A33_.wvu.PrintArea" localSheetId="27" hidden="1">W!$A$1:$N$181</definedName>
    <definedName name="Z_5162BC38_7CEF_4A9E_8DAF_840F2B5B3A33_.wvu.PrintArea" localSheetId="28" hidden="1">X!$A$1:$N$181</definedName>
    <definedName name="Z_5162BC38_7CEF_4A9E_8DAF_840F2B5B3A33_.wvu.PrintArea" localSheetId="29" hidden="1">Y!$A$1:$N$181</definedName>
    <definedName name="Z_5162BC38_7CEF_4A9E_8DAF_840F2B5B3A33_.wvu.PrintArea" localSheetId="30" hidden="1">Z!$A$1:$N$181</definedName>
    <definedName name="Z_CostCode">Labour!$HB$2</definedName>
    <definedName name="Z_Description">Labour!$HB$4</definedName>
    <definedName name="ZEQUIP">Equipment!$AB$7:$BR$150</definedName>
    <definedName name="Zhours">Labour!$GZ$18:$HB$334</definedName>
    <definedName name="ZTABLE">Labour!$AA$18:$HD$334</definedName>
  </definedNames>
  <calcPr calcId="171027"/>
  <customWorkbookViews>
    <customWorkbookView name="  - Personal View" guid="{13CDDA1B-B6D5-4B20-8ED4-C5B08BD56F15}" mergeInterval="0" personalView="1" maximized="1" xWindow="1" yWindow="1" windowWidth="1436" windowHeight="679" tabRatio="480" activeSheetId="9"/>
    <customWorkbookView name="Dean McCrindle - Personal View" guid="{1730657D-68EA-4FD6-B86E-724801FE28AB}" mergeInterval="0" personalView="1" maximized="1" xWindow="1" yWindow="1" windowWidth="1362" windowHeight="554" tabRatio="480" activeSheetId="1"/>
    <customWorkbookView name="Mike - Personal View" guid="{5162BC38-7CEF-4A9E-8DAF-840F2B5B3A33}" mergeInterval="0" personalView="1" maximized="1" xWindow="1" yWindow="1" windowWidth="1366" windowHeight="538" tabRatio="480" activeSheetId="1"/>
    <customWorkbookView name="Clay - Personal View" guid="{31C5649A-4D6F-4C8B-8F25-09FC9E65613E}" mergeInterval="0" personalView="1" maximized="1" windowWidth="1770" windowHeight="894" tabRatio="480" activeSheetId="1"/>
  </customWorkbookViews>
  <fileRecoveryPr autoRecover="0"/>
</workbook>
</file>

<file path=xl/calcChain.xml><?xml version="1.0" encoding="utf-8"?>
<calcChain xmlns="http://schemas.openxmlformats.org/spreadsheetml/2006/main">
  <c r="D2" i="41" l="1"/>
  <c r="D3" i="41"/>
  <c r="D4" i="41"/>
  <c r="D5" i="41"/>
  <c r="D6" i="41"/>
  <c r="D7" i="41"/>
  <c r="D8" i="41"/>
  <c r="D9" i="41"/>
  <c r="D10" i="41"/>
  <c r="D11" i="41"/>
  <c r="D12" i="41"/>
  <c r="D13" i="41"/>
  <c r="D14" i="41"/>
  <c r="D15" i="41"/>
  <c r="D16" i="41"/>
  <c r="AO11" i="1"/>
  <c r="AM7" i="1" l="1"/>
  <c r="AO5" i="1"/>
  <c r="AM3" i="1"/>
  <c r="AM8" i="2" l="1"/>
  <c r="CA11" i="2"/>
  <c r="CA12" i="2"/>
  <c r="CA14" i="2"/>
  <c r="CA19" i="2"/>
  <c r="CA20" i="2"/>
  <c r="CA21" i="2"/>
  <c r="CA22" i="2"/>
  <c r="CA23" i="2"/>
  <c r="CA24" i="2"/>
  <c r="CA25" i="2"/>
  <c r="CA26" i="2"/>
  <c r="CA27" i="2"/>
  <c r="CA28" i="2"/>
  <c r="CA29" i="2"/>
  <c r="CA30" i="2"/>
  <c r="CA31" i="2"/>
  <c r="CA32" i="2"/>
  <c r="CA33" i="2"/>
  <c r="CA34" i="2"/>
  <c r="BW5" i="2"/>
  <c r="HI28" i="1" l="1"/>
  <c r="HI27" i="1"/>
  <c r="HI26" i="1"/>
  <c r="HI25" i="1"/>
  <c r="HI24" i="1"/>
  <c r="HI23" i="1"/>
  <c r="HI22" i="1"/>
  <c r="HI21" i="1"/>
  <c r="HI20" i="1"/>
  <c r="HI19" i="1"/>
  <c r="HI18" i="1"/>
  <c r="HI17" i="1"/>
  <c r="HI16" i="1"/>
  <c r="HI15" i="1"/>
  <c r="HI14" i="1"/>
  <c r="HI13" i="1"/>
  <c r="HI12" i="1"/>
  <c r="HI11" i="1"/>
  <c r="HI10" i="1"/>
  <c r="HI9" i="1"/>
  <c r="HI8" i="1"/>
  <c r="HI7" i="1"/>
  <c r="HI6" i="1"/>
  <c r="HI5" i="1"/>
  <c r="AU11" i="2"/>
  <c r="AZ11" i="2"/>
  <c r="BE11" i="2"/>
  <c r="BK11" i="2"/>
  <c r="BP11" i="2"/>
  <c r="AS13" i="2"/>
  <c r="AU13" i="2"/>
  <c r="AV13" i="2"/>
  <c r="AY13" i="2"/>
  <c r="AZ13" i="2"/>
  <c r="BA13" i="2"/>
  <c r="BD13" i="2"/>
  <c r="BE13" i="2"/>
  <c r="BG13" i="2"/>
  <c r="BI13" i="2"/>
  <c r="BK13" i="2"/>
  <c r="BL13" i="2"/>
  <c r="BO13" i="2"/>
  <c r="BP13" i="2"/>
  <c r="BQ13" i="2"/>
  <c r="AU14" i="2"/>
  <c r="AW14" i="2"/>
  <c r="BA14" i="2"/>
  <c r="BB14" i="2"/>
  <c r="BF14" i="2"/>
  <c r="BG14" i="2"/>
  <c r="BK14" i="2"/>
  <c r="BM14" i="2"/>
  <c r="BQ14" i="2"/>
  <c r="BR14" i="2"/>
  <c r="AW15" i="2"/>
  <c r="BC15" i="2"/>
  <c r="BH15" i="2"/>
  <c r="BM15" i="2"/>
  <c r="AS17" i="2"/>
  <c r="AV17" i="2"/>
  <c r="AW17" i="2"/>
  <c r="AY17" i="2"/>
  <c r="BA17" i="2"/>
  <c r="BC17" i="2"/>
  <c r="BD17" i="2"/>
  <c r="BG17" i="2"/>
  <c r="BH17" i="2"/>
  <c r="BI17" i="2"/>
  <c r="BL17" i="2"/>
  <c r="BM17" i="2"/>
  <c r="BO17" i="2"/>
  <c r="BQ17" i="2"/>
  <c r="AS18" i="2"/>
  <c r="AT18" i="2"/>
  <c r="AX18" i="2"/>
  <c r="AY18" i="2"/>
  <c r="BC18" i="2"/>
  <c r="BE18" i="2"/>
  <c r="BI18" i="2"/>
  <c r="BJ18" i="2"/>
  <c r="BN18" i="2"/>
  <c r="BO18" i="2"/>
  <c r="AU19" i="2"/>
  <c r="AZ19" i="2"/>
  <c r="BE19" i="2"/>
  <c r="BK19" i="2"/>
  <c r="BP19" i="2"/>
  <c r="AS20" i="2"/>
  <c r="AT20" i="2"/>
  <c r="AU20" i="2"/>
  <c r="AV20" i="2"/>
  <c r="AW20" i="2"/>
  <c r="AX20" i="2"/>
  <c r="AY20" i="2"/>
  <c r="AZ20" i="2"/>
  <c r="BA20" i="2"/>
  <c r="BB20" i="2"/>
  <c r="BC20" i="2"/>
  <c r="BD20" i="2"/>
  <c r="BE20" i="2"/>
  <c r="BF20" i="2"/>
  <c r="BG20" i="2"/>
  <c r="BH20" i="2"/>
  <c r="BI20" i="2"/>
  <c r="BJ20" i="2"/>
  <c r="BK20" i="2"/>
  <c r="BL20" i="2"/>
  <c r="BM20" i="2"/>
  <c r="BN20" i="2"/>
  <c r="BO20" i="2"/>
  <c r="BP20" i="2"/>
  <c r="BQ20" i="2"/>
  <c r="BR20" i="2"/>
  <c r="AS21" i="2"/>
  <c r="AT21" i="2"/>
  <c r="AU21" i="2"/>
  <c r="AV21" i="2"/>
  <c r="AW21" i="2"/>
  <c r="AX21" i="2"/>
  <c r="AY21" i="2"/>
  <c r="AZ21" i="2"/>
  <c r="BA21" i="2"/>
  <c r="BB21" i="2"/>
  <c r="BC21" i="2"/>
  <c r="BD21" i="2"/>
  <c r="BE21" i="2"/>
  <c r="BF21" i="2"/>
  <c r="BG21" i="2"/>
  <c r="BH21" i="2"/>
  <c r="BI21" i="2"/>
  <c r="BJ21" i="2"/>
  <c r="BK21" i="2"/>
  <c r="BL21" i="2"/>
  <c r="BM21" i="2"/>
  <c r="BN21" i="2"/>
  <c r="BO21" i="2"/>
  <c r="BP21" i="2"/>
  <c r="BQ21" i="2"/>
  <c r="BR21" i="2"/>
  <c r="AS22" i="2"/>
  <c r="AT22" i="2"/>
  <c r="AU22" i="2"/>
  <c r="AV22" i="2"/>
  <c r="AW22" i="2"/>
  <c r="AX22" i="2"/>
  <c r="AY22" i="2"/>
  <c r="AZ22" i="2"/>
  <c r="BA22" i="2"/>
  <c r="BB22" i="2"/>
  <c r="BC22" i="2"/>
  <c r="BD22" i="2"/>
  <c r="BE22" i="2"/>
  <c r="BF22" i="2"/>
  <c r="BG22" i="2"/>
  <c r="BH22" i="2"/>
  <c r="BI22" i="2"/>
  <c r="BJ22" i="2"/>
  <c r="BK22" i="2"/>
  <c r="BL22" i="2"/>
  <c r="BM22" i="2"/>
  <c r="BN22" i="2"/>
  <c r="BO22" i="2"/>
  <c r="BP22" i="2"/>
  <c r="BQ22" i="2"/>
  <c r="BR22" i="2"/>
  <c r="AS23" i="2"/>
  <c r="AT23" i="2"/>
  <c r="AU23" i="2"/>
  <c r="AV23" i="2"/>
  <c r="AW23" i="2"/>
  <c r="AX23" i="2"/>
  <c r="AY23" i="2"/>
  <c r="AZ23" i="2"/>
  <c r="BA23" i="2"/>
  <c r="BB23" i="2"/>
  <c r="BC23" i="2"/>
  <c r="BD23" i="2"/>
  <c r="BE23" i="2"/>
  <c r="BF23" i="2"/>
  <c r="BG23" i="2"/>
  <c r="BH23" i="2"/>
  <c r="BI23" i="2"/>
  <c r="BJ23" i="2"/>
  <c r="BK23" i="2"/>
  <c r="BL23" i="2"/>
  <c r="BM23" i="2"/>
  <c r="BN23" i="2"/>
  <c r="BO23" i="2"/>
  <c r="BP23" i="2"/>
  <c r="BQ23" i="2"/>
  <c r="BR23" i="2"/>
  <c r="AS24" i="2"/>
  <c r="AT24" i="2"/>
  <c r="AU24" i="2"/>
  <c r="AV24" i="2"/>
  <c r="AW24" i="2"/>
  <c r="AX24" i="2"/>
  <c r="AY24" i="2"/>
  <c r="AZ24" i="2"/>
  <c r="BA24" i="2"/>
  <c r="BB24" i="2"/>
  <c r="BC24" i="2"/>
  <c r="BD24" i="2"/>
  <c r="BE24" i="2"/>
  <c r="BF24" i="2"/>
  <c r="BG24" i="2"/>
  <c r="BH24" i="2"/>
  <c r="BI24" i="2"/>
  <c r="BJ24" i="2"/>
  <c r="BK24" i="2"/>
  <c r="BL24" i="2"/>
  <c r="BM24" i="2"/>
  <c r="BN24" i="2"/>
  <c r="BO24" i="2"/>
  <c r="BP24" i="2"/>
  <c r="BQ24" i="2"/>
  <c r="BR24" i="2"/>
  <c r="AS25" i="2"/>
  <c r="AT25" i="2"/>
  <c r="AU25" i="2"/>
  <c r="AV25" i="2"/>
  <c r="AW25" i="2"/>
  <c r="AX25" i="2"/>
  <c r="AY25" i="2"/>
  <c r="AZ25" i="2"/>
  <c r="BA25" i="2"/>
  <c r="BB25" i="2"/>
  <c r="BC25" i="2"/>
  <c r="BD25" i="2"/>
  <c r="BE25" i="2"/>
  <c r="BF25" i="2"/>
  <c r="BG25" i="2"/>
  <c r="BH25" i="2"/>
  <c r="BI25" i="2"/>
  <c r="BJ25" i="2"/>
  <c r="BK25" i="2"/>
  <c r="BL25" i="2"/>
  <c r="BM25" i="2"/>
  <c r="BN25" i="2"/>
  <c r="BO25" i="2"/>
  <c r="BP25" i="2"/>
  <c r="BQ25" i="2"/>
  <c r="BR25" i="2"/>
  <c r="AS26" i="2"/>
  <c r="AT26" i="2"/>
  <c r="AU26" i="2"/>
  <c r="AV26" i="2"/>
  <c r="AW26" i="2"/>
  <c r="AX26" i="2"/>
  <c r="AY26" i="2"/>
  <c r="AZ26" i="2"/>
  <c r="BA26" i="2"/>
  <c r="BB26" i="2"/>
  <c r="BC26" i="2"/>
  <c r="BD26" i="2"/>
  <c r="BE26" i="2"/>
  <c r="BF26" i="2"/>
  <c r="BG26" i="2"/>
  <c r="BH26" i="2"/>
  <c r="BI26" i="2"/>
  <c r="BJ26" i="2"/>
  <c r="BK26" i="2"/>
  <c r="BL26" i="2"/>
  <c r="BM26" i="2"/>
  <c r="BN26" i="2"/>
  <c r="BO26" i="2"/>
  <c r="BP26" i="2"/>
  <c r="BQ26" i="2"/>
  <c r="BR26" i="2"/>
  <c r="AS27" i="2"/>
  <c r="AT27" i="2"/>
  <c r="AU27" i="2"/>
  <c r="AV27" i="2"/>
  <c r="AW27" i="2"/>
  <c r="AX27" i="2"/>
  <c r="AY27" i="2"/>
  <c r="AZ27" i="2"/>
  <c r="BA27" i="2"/>
  <c r="BB27" i="2"/>
  <c r="BC27" i="2"/>
  <c r="BD27" i="2"/>
  <c r="BE27" i="2"/>
  <c r="BF27" i="2"/>
  <c r="BG27" i="2"/>
  <c r="BH27" i="2"/>
  <c r="BI27" i="2"/>
  <c r="BJ27" i="2"/>
  <c r="BK27" i="2"/>
  <c r="BL27" i="2"/>
  <c r="BM27" i="2"/>
  <c r="BN27" i="2"/>
  <c r="BO27" i="2"/>
  <c r="BP27" i="2"/>
  <c r="BQ27" i="2"/>
  <c r="BR27" i="2"/>
  <c r="AS28" i="2"/>
  <c r="AT28" i="2"/>
  <c r="AU28" i="2"/>
  <c r="AV28" i="2"/>
  <c r="AW28" i="2"/>
  <c r="AX28" i="2"/>
  <c r="AY28" i="2"/>
  <c r="AZ28" i="2"/>
  <c r="BA28" i="2"/>
  <c r="BB28" i="2"/>
  <c r="BC28" i="2"/>
  <c r="BD28" i="2"/>
  <c r="BE28" i="2"/>
  <c r="BF28" i="2"/>
  <c r="BG28" i="2"/>
  <c r="BH28" i="2"/>
  <c r="BI28" i="2"/>
  <c r="BJ28" i="2"/>
  <c r="BK28" i="2"/>
  <c r="BL28" i="2"/>
  <c r="BM28" i="2"/>
  <c r="BN28" i="2"/>
  <c r="BO28" i="2"/>
  <c r="BP28" i="2"/>
  <c r="BQ28" i="2"/>
  <c r="BR28" i="2"/>
  <c r="AS29" i="2"/>
  <c r="AT29" i="2"/>
  <c r="AU29" i="2"/>
  <c r="AV29" i="2"/>
  <c r="AW29" i="2"/>
  <c r="AX29" i="2"/>
  <c r="AY29" i="2"/>
  <c r="AZ29" i="2"/>
  <c r="BA29" i="2"/>
  <c r="BB29" i="2"/>
  <c r="BC29" i="2"/>
  <c r="BD29" i="2"/>
  <c r="BE29" i="2"/>
  <c r="BF29" i="2"/>
  <c r="BG29" i="2"/>
  <c r="BH29" i="2"/>
  <c r="BI29" i="2"/>
  <c r="BJ29" i="2"/>
  <c r="BK29" i="2"/>
  <c r="BL29" i="2"/>
  <c r="BM29" i="2"/>
  <c r="BN29" i="2"/>
  <c r="BO29" i="2"/>
  <c r="BP29" i="2"/>
  <c r="BQ29" i="2"/>
  <c r="BR29" i="2"/>
  <c r="AS30" i="2"/>
  <c r="AT30" i="2"/>
  <c r="AU30" i="2"/>
  <c r="AV30" i="2"/>
  <c r="AW30" i="2"/>
  <c r="AX30" i="2"/>
  <c r="AY30" i="2"/>
  <c r="AZ30" i="2"/>
  <c r="BA30" i="2"/>
  <c r="BB30" i="2"/>
  <c r="BC30" i="2"/>
  <c r="BD30" i="2"/>
  <c r="BE30" i="2"/>
  <c r="BF30" i="2"/>
  <c r="BG30" i="2"/>
  <c r="BH30" i="2"/>
  <c r="BI30" i="2"/>
  <c r="BJ30" i="2"/>
  <c r="BK30" i="2"/>
  <c r="BL30" i="2"/>
  <c r="BM30" i="2"/>
  <c r="BN30" i="2"/>
  <c r="BO30" i="2"/>
  <c r="BP30" i="2"/>
  <c r="BQ30" i="2"/>
  <c r="BR30" i="2"/>
  <c r="AS31" i="2"/>
  <c r="AT31" i="2"/>
  <c r="AU31" i="2"/>
  <c r="AV31" i="2"/>
  <c r="AW31" i="2"/>
  <c r="AX31" i="2"/>
  <c r="AY31" i="2"/>
  <c r="AZ31" i="2"/>
  <c r="BA31" i="2"/>
  <c r="BB31" i="2"/>
  <c r="BC31" i="2"/>
  <c r="BD31" i="2"/>
  <c r="BE31" i="2"/>
  <c r="BF31" i="2"/>
  <c r="BG31" i="2"/>
  <c r="BH31" i="2"/>
  <c r="BI31" i="2"/>
  <c r="BJ31" i="2"/>
  <c r="BK31" i="2"/>
  <c r="BL31" i="2"/>
  <c r="BM31" i="2"/>
  <c r="BN31" i="2"/>
  <c r="BO31" i="2"/>
  <c r="BP31" i="2"/>
  <c r="BQ31" i="2"/>
  <c r="BR31" i="2"/>
  <c r="AS32" i="2"/>
  <c r="AT32" i="2"/>
  <c r="AU32" i="2"/>
  <c r="AV32" i="2"/>
  <c r="AW32" i="2"/>
  <c r="AX32" i="2"/>
  <c r="AY32" i="2"/>
  <c r="AZ32" i="2"/>
  <c r="BA32" i="2"/>
  <c r="BB32" i="2"/>
  <c r="BC32" i="2"/>
  <c r="BD32" i="2"/>
  <c r="BE32" i="2"/>
  <c r="BF32" i="2"/>
  <c r="BG32" i="2"/>
  <c r="BH32" i="2"/>
  <c r="BI32" i="2"/>
  <c r="BJ32" i="2"/>
  <c r="BK32" i="2"/>
  <c r="BL32" i="2"/>
  <c r="BM32" i="2"/>
  <c r="BN32" i="2"/>
  <c r="BO32" i="2"/>
  <c r="BP32" i="2"/>
  <c r="BQ32" i="2"/>
  <c r="BR32" i="2"/>
  <c r="AS33" i="2"/>
  <c r="AT33" i="2"/>
  <c r="AU33" i="2"/>
  <c r="AV33" i="2"/>
  <c r="AW33" i="2"/>
  <c r="AX33" i="2"/>
  <c r="AY33" i="2"/>
  <c r="AZ33" i="2"/>
  <c r="BA33" i="2"/>
  <c r="BB33" i="2"/>
  <c r="BC33" i="2"/>
  <c r="BD33" i="2"/>
  <c r="BE33" i="2"/>
  <c r="BF33" i="2"/>
  <c r="BG33" i="2"/>
  <c r="BH33" i="2"/>
  <c r="BI33" i="2"/>
  <c r="BJ33" i="2"/>
  <c r="BK33" i="2"/>
  <c r="BL33" i="2"/>
  <c r="BM33" i="2"/>
  <c r="BN33" i="2"/>
  <c r="BO33" i="2"/>
  <c r="BP33" i="2"/>
  <c r="BQ33" i="2"/>
  <c r="BR33" i="2"/>
  <c r="AS34" i="2"/>
  <c r="AT34" i="2"/>
  <c r="AU34" i="2"/>
  <c r="AV34" i="2"/>
  <c r="AW34" i="2"/>
  <c r="AX34" i="2"/>
  <c r="AY34" i="2"/>
  <c r="AZ34" i="2"/>
  <c r="BA34" i="2"/>
  <c r="BB34" i="2"/>
  <c r="BC34" i="2"/>
  <c r="BD34" i="2"/>
  <c r="BE34" i="2"/>
  <c r="BF34" i="2"/>
  <c r="BG34" i="2"/>
  <c r="BH34" i="2"/>
  <c r="BI34" i="2"/>
  <c r="BJ34" i="2"/>
  <c r="BK34" i="2"/>
  <c r="BL34" i="2"/>
  <c r="BM34" i="2"/>
  <c r="BN34" i="2"/>
  <c r="BO34" i="2"/>
  <c r="BP34" i="2"/>
  <c r="BQ34" i="2"/>
  <c r="BR34" i="2"/>
  <c r="AS35" i="2"/>
  <c r="AT35" i="2"/>
  <c r="AU35" i="2"/>
  <c r="AV35" i="2"/>
  <c r="AW35" i="2"/>
  <c r="AX35" i="2"/>
  <c r="AY35" i="2"/>
  <c r="AZ35" i="2"/>
  <c r="BA35" i="2"/>
  <c r="BB35" i="2"/>
  <c r="BC35" i="2"/>
  <c r="BD35" i="2"/>
  <c r="BE35" i="2"/>
  <c r="BF35" i="2"/>
  <c r="BG35" i="2"/>
  <c r="BH35" i="2"/>
  <c r="BI35" i="2"/>
  <c r="BJ35" i="2"/>
  <c r="BK35" i="2"/>
  <c r="BL35" i="2"/>
  <c r="BM35" i="2"/>
  <c r="BN35" i="2"/>
  <c r="BO35" i="2"/>
  <c r="BP35" i="2"/>
  <c r="BQ35" i="2"/>
  <c r="BR35" i="2"/>
  <c r="AS36" i="2"/>
  <c r="AT36" i="2"/>
  <c r="AU36" i="2"/>
  <c r="AV36" i="2"/>
  <c r="AW36" i="2"/>
  <c r="AX36" i="2"/>
  <c r="AY36" i="2"/>
  <c r="AZ36" i="2"/>
  <c r="BA36" i="2"/>
  <c r="BB36" i="2"/>
  <c r="BC36" i="2"/>
  <c r="BD36" i="2"/>
  <c r="BE36" i="2"/>
  <c r="BF36" i="2"/>
  <c r="BG36" i="2"/>
  <c r="BH36" i="2"/>
  <c r="BI36" i="2"/>
  <c r="BJ36" i="2"/>
  <c r="BK36" i="2"/>
  <c r="BL36" i="2"/>
  <c r="BM36" i="2"/>
  <c r="BN36" i="2"/>
  <c r="BO36" i="2"/>
  <c r="BP36" i="2"/>
  <c r="BQ36" i="2"/>
  <c r="BR36" i="2"/>
  <c r="AS37" i="2"/>
  <c r="AT37" i="2"/>
  <c r="AU37" i="2"/>
  <c r="AV37" i="2"/>
  <c r="AW37" i="2"/>
  <c r="AX37" i="2"/>
  <c r="AY37" i="2"/>
  <c r="AZ37" i="2"/>
  <c r="BA37" i="2"/>
  <c r="BB37" i="2"/>
  <c r="BC37" i="2"/>
  <c r="BD37" i="2"/>
  <c r="BE37" i="2"/>
  <c r="BF37" i="2"/>
  <c r="BG37" i="2"/>
  <c r="BH37" i="2"/>
  <c r="BI37" i="2"/>
  <c r="BJ37" i="2"/>
  <c r="BK37" i="2"/>
  <c r="BL37" i="2"/>
  <c r="BM37" i="2"/>
  <c r="BN37" i="2"/>
  <c r="BO37" i="2"/>
  <c r="BP37" i="2"/>
  <c r="BQ37" i="2"/>
  <c r="BR37" i="2"/>
  <c r="AS38" i="2"/>
  <c r="AT38" i="2"/>
  <c r="AU38" i="2"/>
  <c r="AV38" i="2"/>
  <c r="AW38" i="2"/>
  <c r="AX38" i="2"/>
  <c r="AY38" i="2"/>
  <c r="AZ38" i="2"/>
  <c r="BA38" i="2"/>
  <c r="BB38" i="2"/>
  <c r="BC38" i="2"/>
  <c r="BD38" i="2"/>
  <c r="BE38" i="2"/>
  <c r="BF38" i="2"/>
  <c r="BG38" i="2"/>
  <c r="BH38" i="2"/>
  <c r="BI38" i="2"/>
  <c r="BJ38" i="2"/>
  <c r="BK38" i="2"/>
  <c r="BL38" i="2"/>
  <c r="BM38" i="2"/>
  <c r="BN38" i="2"/>
  <c r="BO38" i="2"/>
  <c r="BP38" i="2"/>
  <c r="BQ38" i="2"/>
  <c r="BR38" i="2"/>
  <c r="AS39" i="2"/>
  <c r="AT39" i="2"/>
  <c r="AU39" i="2"/>
  <c r="AV39" i="2"/>
  <c r="AW39" i="2"/>
  <c r="AX39" i="2"/>
  <c r="AY39" i="2"/>
  <c r="AZ39" i="2"/>
  <c r="BA39" i="2"/>
  <c r="BB39" i="2"/>
  <c r="BC39" i="2"/>
  <c r="BD39" i="2"/>
  <c r="BE39" i="2"/>
  <c r="BF39" i="2"/>
  <c r="BG39" i="2"/>
  <c r="BH39" i="2"/>
  <c r="BI39" i="2"/>
  <c r="BJ39" i="2"/>
  <c r="BK39" i="2"/>
  <c r="BL39" i="2"/>
  <c r="BM39" i="2"/>
  <c r="BN39" i="2"/>
  <c r="BO39" i="2"/>
  <c r="BP39" i="2"/>
  <c r="BQ39" i="2"/>
  <c r="BR39" i="2"/>
  <c r="AS40" i="2"/>
  <c r="AT40" i="2"/>
  <c r="AU40" i="2"/>
  <c r="AV40" i="2"/>
  <c r="AW40" i="2"/>
  <c r="AX40" i="2"/>
  <c r="AY40" i="2"/>
  <c r="AZ40" i="2"/>
  <c r="BA40" i="2"/>
  <c r="BB40" i="2"/>
  <c r="BC40" i="2"/>
  <c r="BD40" i="2"/>
  <c r="BE40" i="2"/>
  <c r="BF40" i="2"/>
  <c r="BG40" i="2"/>
  <c r="BH40" i="2"/>
  <c r="BI40" i="2"/>
  <c r="BJ40" i="2"/>
  <c r="BK40" i="2"/>
  <c r="BL40" i="2"/>
  <c r="BM40" i="2"/>
  <c r="BN40" i="2"/>
  <c r="BO40" i="2"/>
  <c r="BP40" i="2"/>
  <c r="BQ40" i="2"/>
  <c r="BR40" i="2"/>
  <c r="AS41" i="2"/>
  <c r="AT41" i="2"/>
  <c r="AU41" i="2"/>
  <c r="AV41" i="2"/>
  <c r="AW41" i="2"/>
  <c r="AX41" i="2"/>
  <c r="AY41" i="2"/>
  <c r="AZ41" i="2"/>
  <c r="BA41" i="2"/>
  <c r="BB41" i="2"/>
  <c r="BC41" i="2"/>
  <c r="BD41" i="2"/>
  <c r="BE41" i="2"/>
  <c r="BF41" i="2"/>
  <c r="BG41" i="2"/>
  <c r="BH41" i="2"/>
  <c r="BI41" i="2"/>
  <c r="BJ41" i="2"/>
  <c r="BK41" i="2"/>
  <c r="BL41" i="2"/>
  <c r="BM41" i="2"/>
  <c r="BN41" i="2"/>
  <c r="BO41" i="2"/>
  <c r="BP41" i="2"/>
  <c r="BQ41" i="2"/>
  <c r="BR41" i="2"/>
  <c r="AS42" i="2"/>
  <c r="AT42" i="2"/>
  <c r="AU42" i="2"/>
  <c r="AV42" i="2"/>
  <c r="AW42" i="2"/>
  <c r="AX42" i="2"/>
  <c r="AY42" i="2"/>
  <c r="AZ42" i="2"/>
  <c r="BA42" i="2"/>
  <c r="BB42" i="2"/>
  <c r="BC42" i="2"/>
  <c r="BD42" i="2"/>
  <c r="BE42" i="2"/>
  <c r="BF42" i="2"/>
  <c r="BG42" i="2"/>
  <c r="BH42" i="2"/>
  <c r="BI42" i="2"/>
  <c r="BJ42" i="2"/>
  <c r="BK42" i="2"/>
  <c r="BL42" i="2"/>
  <c r="BM42" i="2"/>
  <c r="BN42" i="2"/>
  <c r="BO42" i="2"/>
  <c r="BP42" i="2"/>
  <c r="BQ42" i="2"/>
  <c r="BR42" i="2"/>
  <c r="AS43" i="2"/>
  <c r="AT43" i="2"/>
  <c r="AU43" i="2"/>
  <c r="AV43" i="2"/>
  <c r="AW43" i="2"/>
  <c r="AX43" i="2"/>
  <c r="AY43" i="2"/>
  <c r="AZ43" i="2"/>
  <c r="BA43" i="2"/>
  <c r="BB43" i="2"/>
  <c r="BC43" i="2"/>
  <c r="BD43" i="2"/>
  <c r="BE43" i="2"/>
  <c r="BF43" i="2"/>
  <c r="BG43" i="2"/>
  <c r="BH43" i="2"/>
  <c r="BI43" i="2"/>
  <c r="BJ43" i="2"/>
  <c r="BK43" i="2"/>
  <c r="BL43" i="2"/>
  <c r="BM43" i="2"/>
  <c r="BN43" i="2"/>
  <c r="BO43" i="2"/>
  <c r="BP43" i="2"/>
  <c r="BQ43" i="2"/>
  <c r="BR43" i="2"/>
  <c r="AS44" i="2"/>
  <c r="AT44" i="2"/>
  <c r="AU44" i="2"/>
  <c r="AV44" i="2"/>
  <c r="AW44" i="2"/>
  <c r="AX44" i="2"/>
  <c r="AY44" i="2"/>
  <c r="AZ44" i="2"/>
  <c r="BA44" i="2"/>
  <c r="BB44" i="2"/>
  <c r="BC44" i="2"/>
  <c r="BD44" i="2"/>
  <c r="BE44" i="2"/>
  <c r="BF44" i="2"/>
  <c r="BG44" i="2"/>
  <c r="BH44" i="2"/>
  <c r="BI44" i="2"/>
  <c r="BJ44" i="2"/>
  <c r="BK44" i="2"/>
  <c r="BL44" i="2"/>
  <c r="BM44" i="2"/>
  <c r="BN44" i="2"/>
  <c r="BO44" i="2"/>
  <c r="BP44" i="2"/>
  <c r="BQ44" i="2"/>
  <c r="BR44" i="2"/>
  <c r="AS45" i="2"/>
  <c r="AT45" i="2"/>
  <c r="AU45" i="2"/>
  <c r="AV45" i="2"/>
  <c r="AW45" i="2"/>
  <c r="AX45" i="2"/>
  <c r="AY45" i="2"/>
  <c r="AZ45" i="2"/>
  <c r="BA45" i="2"/>
  <c r="BB45" i="2"/>
  <c r="BC45" i="2"/>
  <c r="BD45" i="2"/>
  <c r="BE45" i="2"/>
  <c r="BF45" i="2"/>
  <c r="BG45" i="2"/>
  <c r="BH45" i="2"/>
  <c r="BI45" i="2"/>
  <c r="BJ45" i="2"/>
  <c r="BK45" i="2"/>
  <c r="BL45" i="2"/>
  <c r="BM45" i="2"/>
  <c r="BN45" i="2"/>
  <c r="BO45" i="2"/>
  <c r="BP45" i="2"/>
  <c r="BQ45" i="2"/>
  <c r="BR45" i="2"/>
  <c r="AS46" i="2"/>
  <c r="AT46" i="2"/>
  <c r="AU46" i="2"/>
  <c r="AV46" i="2"/>
  <c r="AW46" i="2"/>
  <c r="AX46" i="2"/>
  <c r="AY46" i="2"/>
  <c r="AZ46" i="2"/>
  <c r="BA46" i="2"/>
  <c r="BB46" i="2"/>
  <c r="BC46" i="2"/>
  <c r="BD46" i="2"/>
  <c r="BE46" i="2"/>
  <c r="BF46" i="2"/>
  <c r="BG46" i="2"/>
  <c r="BH46" i="2"/>
  <c r="BI46" i="2"/>
  <c r="BJ46" i="2"/>
  <c r="BK46" i="2"/>
  <c r="BL46" i="2"/>
  <c r="BM46" i="2"/>
  <c r="BN46" i="2"/>
  <c r="BO46" i="2"/>
  <c r="BP46" i="2"/>
  <c r="BQ46" i="2"/>
  <c r="BR46" i="2"/>
  <c r="AS47" i="2"/>
  <c r="AT47" i="2"/>
  <c r="AU47" i="2"/>
  <c r="AV47" i="2"/>
  <c r="AW47" i="2"/>
  <c r="AX47" i="2"/>
  <c r="AY47" i="2"/>
  <c r="AZ47" i="2"/>
  <c r="BA47" i="2"/>
  <c r="BB47" i="2"/>
  <c r="BC47" i="2"/>
  <c r="BD47" i="2"/>
  <c r="BE47" i="2"/>
  <c r="BF47" i="2"/>
  <c r="BG47" i="2"/>
  <c r="BH47" i="2"/>
  <c r="BI47" i="2"/>
  <c r="BJ47" i="2"/>
  <c r="BK47" i="2"/>
  <c r="BL47" i="2"/>
  <c r="BM47" i="2"/>
  <c r="BN47" i="2"/>
  <c r="BO47" i="2"/>
  <c r="BP47" i="2"/>
  <c r="BQ47" i="2"/>
  <c r="BR47" i="2"/>
  <c r="AS48" i="2"/>
  <c r="AT48" i="2"/>
  <c r="AU48" i="2"/>
  <c r="AV48" i="2"/>
  <c r="AW48" i="2"/>
  <c r="AX48" i="2"/>
  <c r="AY48" i="2"/>
  <c r="AZ48" i="2"/>
  <c r="BA48" i="2"/>
  <c r="BB48" i="2"/>
  <c r="BC48" i="2"/>
  <c r="BD48" i="2"/>
  <c r="BE48" i="2"/>
  <c r="BF48" i="2"/>
  <c r="BG48" i="2"/>
  <c r="BH48" i="2"/>
  <c r="BI48" i="2"/>
  <c r="BJ48" i="2"/>
  <c r="BK48" i="2"/>
  <c r="BL48" i="2"/>
  <c r="BM48" i="2"/>
  <c r="BN48" i="2"/>
  <c r="BO48" i="2"/>
  <c r="BP48" i="2"/>
  <c r="BQ48" i="2"/>
  <c r="BR48" i="2"/>
  <c r="AS49" i="2"/>
  <c r="AT49" i="2"/>
  <c r="AU49" i="2"/>
  <c r="AV49" i="2"/>
  <c r="AW49" i="2"/>
  <c r="AX49" i="2"/>
  <c r="AY49" i="2"/>
  <c r="AZ49" i="2"/>
  <c r="BA49" i="2"/>
  <c r="BB49" i="2"/>
  <c r="BC49" i="2"/>
  <c r="BD49" i="2"/>
  <c r="BE49" i="2"/>
  <c r="BF49" i="2"/>
  <c r="BG49" i="2"/>
  <c r="BH49" i="2"/>
  <c r="BI49" i="2"/>
  <c r="BJ49" i="2"/>
  <c r="BK49" i="2"/>
  <c r="BL49" i="2"/>
  <c r="BM49" i="2"/>
  <c r="BN49" i="2"/>
  <c r="BO49" i="2"/>
  <c r="BP49" i="2"/>
  <c r="BQ49" i="2"/>
  <c r="BR49" i="2"/>
  <c r="AS50" i="2"/>
  <c r="AT50" i="2"/>
  <c r="AU50" i="2"/>
  <c r="AV50" i="2"/>
  <c r="AW50" i="2"/>
  <c r="AX50" i="2"/>
  <c r="AY50" i="2"/>
  <c r="AZ50" i="2"/>
  <c r="BA50" i="2"/>
  <c r="BB50" i="2"/>
  <c r="BC50" i="2"/>
  <c r="BD50" i="2"/>
  <c r="BE50" i="2"/>
  <c r="BF50" i="2"/>
  <c r="BG50" i="2"/>
  <c r="BH50" i="2"/>
  <c r="BI50" i="2"/>
  <c r="BJ50" i="2"/>
  <c r="BK50" i="2"/>
  <c r="BL50" i="2"/>
  <c r="BM50" i="2"/>
  <c r="BN50" i="2"/>
  <c r="BO50" i="2"/>
  <c r="BP50" i="2"/>
  <c r="BQ50" i="2"/>
  <c r="BR50" i="2"/>
  <c r="AS51" i="2"/>
  <c r="AT51" i="2"/>
  <c r="AU51" i="2"/>
  <c r="AV51" i="2"/>
  <c r="AW51" i="2"/>
  <c r="AX51" i="2"/>
  <c r="AY51" i="2"/>
  <c r="AZ51" i="2"/>
  <c r="BA51" i="2"/>
  <c r="BB51" i="2"/>
  <c r="BC51" i="2"/>
  <c r="BD51" i="2"/>
  <c r="BE51" i="2"/>
  <c r="BF51" i="2"/>
  <c r="BG51" i="2"/>
  <c r="BH51" i="2"/>
  <c r="BI51" i="2"/>
  <c r="BJ51" i="2"/>
  <c r="BK51" i="2"/>
  <c r="BL51" i="2"/>
  <c r="BM51" i="2"/>
  <c r="BN51" i="2"/>
  <c r="BO51" i="2"/>
  <c r="BP51" i="2"/>
  <c r="BQ51" i="2"/>
  <c r="BR51" i="2"/>
  <c r="AS52" i="2"/>
  <c r="AT52" i="2"/>
  <c r="AU52" i="2"/>
  <c r="AV52" i="2"/>
  <c r="AW52" i="2"/>
  <c r="AX52" i="2"/>
  <c r="AY52" i="2"/>
  <c r="AZ52" i="2"/>
  <c r="BA52" i="2"/>
  <c r="BB52" i="2"/>
  <c r="BC52" i="2"/>
  <c r="BD52" i="2"/>
  <c r="BE52" i="2"/>
  <c r="BF52" i="2"/>
  <c r="BG52" i="2"/>
  <c r="BH52" i="2"/>
  <c r="BI52" i="2"/>
  <c r="BJ52" i="2"/>
  <c r="BK52" i="2"/>
  <c r="BL52" i="2"/>
  <c r="BM52" i="2"/>
  <c r="BN52" i="2"/>
  <c r="BO52" i="2"/>
  <c r="BP52" i="2"/>
  <c r="BQ52" i="2"/>
  <c r="BR52" i="2"/>
  <c r="AS53" i="2"/>
  <c r="AT53" i="2"/>
  <c r="AU53" i="2"/>
  <c r="AV53" i="2"/>
  <c r="AW53" i="2"/>
  <c r="AX53" i="2"/>
  <c r="AY53" i="2"/>
  <c r="AZ53" i="2"/>
  <c r="BA53" i="2"/>
  <c r="BB53" i="2"/>
  <c r="BC53" i="2"/>
  <c r="BD53" i="2"/>
  <c r="BE53" i="2"/>
  <c r="BF53" i="2"/>
  <c r="BG53" i="2"/>
  <c r="BH53" i="2"/>
  <c r="BI53" i="2"/>
  <c r="BJ53" i="2"/>
  <c r="BK53" i="2"/>
  <c r="BL53" i="2"/>
  <c r="BM53" i="2"/>
  <c r="BN53" i="2"/>
  <c r="BO53" i="2"/>
  <c r="BP53" i="2"/>
  <c r="BQ53" i="2"/>
  <c r="BR53" i="2"/>
  <c r="AS54" i="2"/>
  <c r="AT54" i="2"/>
  <c r="AU54" i="2"/>
  <c r="AV54" i="2"/>
  <c r="AW54" i="2"/>
  <c r="AX54" i="2"/>
  <c r="AY54" i="2"/>
  <c r="AZ54" i="2"/>
  <c r="BA54" i="2"/>
  <c r="BB54" i="2"/>
  <c r="BC54" i="2"/>
  <c r="BD54" i="2"/>
  <c r="BE54" i="2"/>
  <c r="BF54" i="2"/>
  <c r="BG54" i="2"/>
  <c r="BH54" i="2"/>
  <c r="BI54" i="2"/>
  <c r="BJ54" i="2"/>
  <c r="BK54" i="2"/>
  <c r="BL54" i="2"/>
  <c r="BM54" i="2"/>
  <c r="BN54" i="2"/>
  <c r="BO54" i="2"/>
  <c r="BP54" i="2"/>
  <c r="BQ54" i="2"/>
  <c r="BR54" i="2"/>
  <c r="AS55" i="2"/>
  <c r="AT55" i="2"/>
  <c r="AU55" i="2"/>
  <c r="AV55" i="2"/>
  <c r="AW55" i="2"/>
  <c r="AX55" i="2"/>
  <c r="AY55" i="2"/>
  <c r="AZ55" i="2"/>
  <c r="BA55" i="2"/>
  <c r="BB55" i="2"/>
  <c r="BC55" i="2"/>
  <c r="BD55" i="2"/>
  <c r="BE55" i="2"/>
  <c r="BF55" i="2"/>
  <c r="BG55" i="2"/>
  <c r="BH55" i="2"/>
  <c r="BI55" i="2"/>
  <c r="BJ55" i="2"/>
  <c r="BK55" i="2"/>
  <c r="BL55" i="2"/>
  <c r="BM55" i="2"/>
  <c r="BN55" i="2"/>
  <c r="BO55" i="2"/>
  <c r="BP55" i="2"/>
  <c r="BQ55" i="2"/>
  <c r="BR55" i="2"/>
  <c r="AS56" i="2"/>
  <c r="AT56" i="2"/>
  <c r="AU56" i="2"/>
  <c r="AV56" i="2"/>
  <c r="AW56" i="2"/>
  <c r="AX56" i="2"/>
  <c r="AY56" i="2"/>
  <c r="AZ56" i="2"/>
  <c r="BA56" i="2"/>
  <c r="BB56" i="2"/>
  <c r="BC56" i="2"/>
  <c r="BD56" i="2"/>
  <c r="BE56" i="2"/>
  <c r="BF56" i="2"/>
  <c r="BG56" i="2"/>
  <c r="BH56" i="2"/>
  <c r="BI56" i="2"/>
  <c r="BJ56" i="2"/>
  <c r="BK56" i="2"/>
  <c r="BL56" i="2"/>
  <c r="BM56" i="2"/>
  <c r="BN56" i="2"/>
  <c r="BO56" i="2"/>
  <c r="BP56" i="2"/>
  <c r="BQ56" i="2"/>
  <c r="BR56" i="2"/>
  <c r="AS57" i="2"/>
  <c r="AT57" i="2"/>
  <c r="AU57" i="2"/>
  <c r="AV57" i="2"/>
  <c r="AW57" i="2"/>
  <c r="AX57" i="2"/>
  <c r="AY57" i="2"/>
  <c r="AZ57" i="2"/>
  <c r="BA57" i="2"/>
  <c r="BB57" i="2"/>
  <c r="BC57" i="2"/>
  <c r="BD57" i="2"/>
  <c r="BE57" i="2"/>
  <c r="BF57" i="2"/>
  <c r="BG57" i="2"/>
  <c r="BH57" i="2"/>
  <c r="BI57" i="2"/>
  <c r="BJ57" i="2"/>
  <c r="BK57" i="2"/>
  <c r="BL57" i="2"/>
  <c r="BM57" i="2"/>
  <c r="BN57" i="2"/>
  <c r="BO57" i="2"/>
  <c r="BP57" i="2"/>
  <c r="BQ57" i="2"/>
  <c r="BR57" i="2"/>
  <c r="AS58" i="2"/>
  <c r="AT58" i="2"/>
  <c r="AU58" i="2"/>
  <c r="AV58" i="2"/>
  <c r="AW58" i="2"/>
  <c r="AX58" i="2"/>
  <c r="AY58" i="2"/>
  <c r="AZ58" i="2"/>
  <c r="BA58" i="2"/>
  <c r="BB58" i="2"/>
  <c r="BC58" i="2"/>
  <c r="BD58" i="2"/>
  <c r="BE58" i="2"/>
  <c r="BF58" i="2"/>
  <c r="BG58" i="2"/>
  <c r="BH58" i="2"/>
  <c r="BI58" i="2"/>
  <c r="BJ58" i="2"/>
  <c r="BK58" i="2"/>
  <c r="BL58" i="2"/>
  <c r="BM58" i="2"/>
  <c r="BN58" i="2"/>
  <c r="BO58" i="2"/>
  <c r="BP58" i="2"/>
  <c r="BQ58" i="2"/>
  <c r="BR58" i="2"/>
  <c r="AS59" i="2"/>
  <c r="AT59" i="2"/>
  <c r="AU59" i="2"/>
  <c r="AV59" i="2"/>
  <c r="AW59" i="2"/>
  <c r="AX59" i="2"/>
  <c r="AY59" i="2"/>
  <c r="AZ59" i="2"/>
  <c r="BA59" i="2"/>
  <c r="BB59" i="2"/>
  <c r="BC59" i="2"/>
  <c r="BD59" i="2"/>
  <c r="BE59" i="2"/>
  <c r="BF59" i="2"/>
  <c r="BG59" i="2"/>
  <c r="BH59" i="2"/>
  <c r="BI59" i="2"/>
  <c r="BJ59" i="2"/>
  <c r="BK59" i="2"/>
  <c r="BL59" i="2"/>
  <c r="BM59" i="2"/>
  <c r="BN59" i="2"/>
  <c r="BO59" i="2"/>
  <c r="BP59" i="2"/>
  <c r="BQ59" i="2"/>
  <c r="BR59" i="2"/>
  <c r="AS60" i="2"/>
  <c r="AT60" i="2"/>
  <c r="AU60" i="2"/>
  <c r="AV60" i="2"/>
  <c r="AW60" i="2"/>
  <c r="AX60" i="2"/>
  <c r="AY60" i="2"/>
  <c r="AZ60" i="2"/>
  <c r="BA60" i="2"/>
  <c r="BB60" i="2"/>
  <c r="BC60" i="2"/>
  <c r="BD60" i="2"/>
  <c r="BE60" i="2"/>
  <c r="BF60" i="2"/>
  <c r="BG60" i="2"/>
  <c r="BH60" i="2"/>
  <c r="BI60" i="2"/>
  <c r="BJ60" i="2"/>
  <c r="BK60" i="2"/>
  <c r="BL60" i="2"/>
  <c r="BM60" i="2"/>
  <c r="BN60" i="2"/>
  <c r="BO60" i="2"/>
  <c r="BP60" i="2"/>
  <c r="BQ60" i="2"/>
  <c r="BR60" i="2"/>
  <c r="AS61" i="2"/>
  <c r="AT61" i="2"/>
  <c r="AU61" i="2"/>
  <c r="AV61" i="2"/>
  <c r="AW61" i="2"/>
  <c r="AX61" i="2"/>
  <c r="AY61" i="2"/>
  <c r="AZ61" i="2"/>
  <c r="BA61" i="2"/>
  <c r="BB61" i="2"/>
  <c r="BC61" i="2"/>
  <c r="BD61" i="2"/>
  <c r="BE61" i="2"/>
  <c r="BF61" i="2"/>
  <c r="BG61" i="2"/>
  <c r="BH61" i="2"/>
  <c r="BI61" i="2"/>
  <c r="BJ61" i="2"/>
  <c r="BK61" i="2"/>
  <c r="BL61" i="2"/>
  <c r="BM61" i="2"/>
  <c r="BN61" i="2"/>
  <c r="BO61" i="2"/>
  <c r="BP61" i="2"/>
  <c r="BQ61" i="2"/>
  <c r="BR61" i="2"/>
  <c r="AS62" i="2"/>
  <c r="AT62" i="2"/>
  <c r="AU62" i="2"/>
  <c r="AV62" i="2"/>
  <c r="AW62" i="2"/>
  <c r="AX62" i="2"/>
  <c r="AY62" i="2"/>
  <c r="AZ62" i="2"/>
  <c r="BA62" i="2"/>
  <c r="BB62" i="2"/>
  <c r="BC62" i="2"/>
  <c r="BD62" i="2"/>
  <c r="BE62" i="2"/>
  <c r="BF62" i="2"/>
  <c r="BG62" i="2"/>
  <c r="BH62" i="2"/>
  <c r="BI62" i="2"/>
  <c r="BJ62" i="2"/>
  <c r="BK62" i="2"/>
  <c r="BL62" i="2"/>
  <c r="BM62" i="2"/>
  <c r="BN62" i="2"/>
  <c r="BO62" i="2"/>
  <c r="BP62" i="2"/>
  <c r="BQ62" i="2"/>
  <c r="BR62" i="2"/>
  <c r="AS63" i="2"/>
  <c r="AT63" i="2"/>
  <c r="AU63" i="2"/>
  <c r="AV63" i="2"/>
  <c r="AW63" i="2"/>
  <c r="AX63" i="2"/>
  <c r="AY63" i="2"/>
  <c r="AZ63" i="2"/>
  <c r="BA63" i="2"/>
  <c r="BB63" i="2"/>
  <c r="BC63" i="2"/>
  <c r="BD63" i="2"/>
  <c r="BE63" i="2"/>
  <c r="BF63" i="2"/>
  <c r="BG63" i="2"/>
  <c r="BH63" i="2"/>
  <c r="BI63" i="2"/>
  <c r="BJ63" i="2"/>
  <c r="BK63" i="2"/>
  <c r="BL63" i="2"/>
  <c r="BM63" i="2"/>
  <c r="BN63" i="2"/>
  <c r="BO63" i="2"/>
  <c r="BP63" i="2"/>
  <c r="BQ63" i="2"/>
  <c r="BR63" i="2"/>
  <c r="AS64" i="2"/>
  <c r="AT64" i="2"/>
  <c r="AU64" i="2"/>
  <c r="AV64" i="2"/>
  <c r="AW64" i="2"/>
  <c r="AX64" i="2"/>
  <c r="AY64" i="2"/>
  <c r="AZ64" i="2"/>
  <c r="BA64" i="2"/>
  <c r="BB64" i="2"/>
  <c r="BC64" i="2"/>
  <c r="BD64" i="2"/>
  <c r="BE64" i="2"/>
  <c r="BF64" i="2"/>
  <c r="BG64" i="2"/>
  <c r="BH64" i="2"/>
  <c r="BI64" i="2"/>
  <c r="BJ64" i="2"/>
  <c r="BK64" i="2"/>
  <c r="BL64" i="2"/>
  <c r="BM64" i="2"/>
  <c r="BN64" i="2"/>
  <c r="BO64" i="2"/>
  <c r="BP64" i="2"/>
  <c r="BQ64" i="2"/>
  <c r="BR64" i="2"/>
  <c r="AS65" i="2"/>
  <c r="AT65" i="2"/>
  <c r="AU65" i="2"/>
  <c r="AV65" i="2"/>
  <c r="AW65" i="2"/>
  <c r="AX65" i="2"/>
  <c r="AY65" i="2"/>
  <c r="AZ65" i="2"/>
  <c r="BA65" i="2"/>
  <c r="BB65" i="2"/>
  <c r="BC65" i="2"/>
  <c r="BD65" i="2"/>
  <c r="BE65" i="2"/>
  <c r="BF65" i="2"/>
  <c r="BG65" i="2"/>
  <c r="BH65" i="2"/>
  <c r="BI65" i="2"/>
  <c r="BJ65" i="2"/>
  <c r="BK65" i="2"/>
  <c r="BL65" i="2"/>
  <c r="BM65" i="2"/>
  <c r="BN65" i="2"/>
  <c r="BO65" i="2"/>
  <c r="BP65" i="2"/>
  <c r="BQ65" i="2"/>
  <c r="BR65" i="2"/>
  <c r="AS66" i="2"/>
  <c r="AT66" i="2"/>
  <c r="AU66" i="2"/>
  <c r="AV66" i="2"/>
  <c r="AW66" i="2"/>
  <c r="AX66" i="2"/>
  <c r="AY66" i="2"/>
  <c r="AZ66" i="2"/>
  <c r="BA66" i="2"/>
  <c r="BB66" i="2"/>
  <c r="BC66" i="2"/>
  <c r="BD66" i="2"/>
  <c r="BE66" i="2"/>
  <c r="BF66" i="2"/>
  <c r="BG66" i="2"/>
  <c r="BH66" i="2"/>
  <c r="BI66" i="2"/>
  <c r="BJ66" i="2"/>
  <c r="BK66" i="2"/>
  <c r="BL66" i="2"/>
  <c r="BM66" i="2"/>
  <c r="BN66" i="2"/>
  <c r="BO66" i="2"/>
  <c r="BP66" i="2"/>
  <c r="BQ66" i="2"/>
  <c r="BR66" i="2"/>
  <c r="AS67" i="2"/>
  <c r="AT67" i="2"/>
  <c r="AU67" i="2"/>
  <c r="AV67" i="2"/>
  <c r="AW67" i="2"/>
  <c r="AX67" i="2"/>
  <c r="AY67" i="2"/>
  <c r="AZ67" i="2"/>
  <c r="BA67" i="2"/>
  <c r="BB67" i="2"/>
  <c r="BC67" i="2"/>
  <c r="BD67" i="2"/>
  <c r="BE67" i="2"/>
  <c r="BF67" i="2"/>
  <c r="BG67" i="2"/>
  <c r="BH67" i="2"/>
  <c r="BI67" i="2"/>
  <c r="BJ67" i="2"/>
  <c r="BK67" i="2"/>
  <c r="BL67" i="2"/>
  <c r="BM67" i="2"/>
  <c r="BN67" i="2"/>
  <c r="BO67" i="2"/>
  <c r="BP67" i="2"/>
  <c r="BQ67" i="2"/>
  <c r="BR67" i="2"/>
  <c r="AS68" i="2"/>
  <c r="AT68" i="2"/>
  <c r="AU68" i="2"/>
  <c r="AV68" i="2"/>
  <c r="AW68" i="2"/>
  <c r="AX68" i="2"/>
  <c r="AY68" i="2"/>
  <c r="AZ68" i="2"/>
  <c r="BA68" i="2"/>
  <c r="BB68" i="2"/>
  <c r="BC68" i="2"/>
  <c r="BD68" i="2"/>
  <c r="BE68" i="2"/>
  <c r="BF68" i="2"/>
  <c r="BG68" i="2"/>
  <c r="BH68" i="2"/>
  <c r="BI68" i="2"/>
  <c r="BJ68" i="2"/>
  <c r="BK68" i="2"/>
  <c r="BL68" i="2"/>
  <c r="BM68" i="2"/>
  <c r="BN68" i="2"/>
  <c r="BO68" i="2"/>
  <c r="BP68" i="2"/>
  <c r="BQ68" i="2"/>
  <c r="BR68" i="2"/>
  <c r="AS69" i="2"/>
  <c r="AT69" i="2"/>
  <c r="AU69" i="2"/>
  <c r="AV69" i="2"/>
  <c r="AW69" i="2"/>
  <c r="AX69" i="2"/>
  <c r="AY69" i="2"/>
  <c r="AZ69" i="2"/>
  <c r="BA69" i="2"/>
  <c r="BB69" i="2"/>
  <c r="BC69" i="2"/>
  <c r="BD69" i="2"/>
  <c r="BE69" i="2"/>
  <c r="BF69" i="2"/>
  <c r="BG69" i="2"/>
  <c r="BH69" i="2"/>
  <c r="BI69" i="2"/>
  <c r="BJ69" i="2"/>
  <c r="BK69" i="2"/>
  <c r="BL69" i="2"/>
  <c r="BM69" i="2"/>
  <c r="BN69" i="2"/>
  <c r="BO69" i="2"/>
  <c r="BP69" i="2"/>
  <c r="BQ69" i="2"/>
  <c r="BR69" i="2"/>
  <c r="AS70" i="2"/>
  <c r="AT70" i="2"/>
  <c r="AU70" i="2"/>
  <c r="AV70" i="2"/>
  <c r="AW70" i="2"/>
  <c r="AX70" i="2"/>
  <c r="AY70" i="2"/>
  <c r="AZ70" i="2"/>
  <c r="BA70" i="2"/>
  <c r="BB70" i="2"/>
  <c r="BC70" i="2"/>
  <c r="BD70" i="2"/>
  <c r="BE70" i="2"/>
  <c r="BF70" i="2"/>
  <c r="BG70" i="2"/>
  <c r="BH70" i="2"/>
  <c r="BI70" i="2"/>
  <c r="BJ70" i="2"/>
  <c r="BK70" i="2"/>
  <c r="BL70" i="2"/>
  <c r="BM70" i="2"/>
  <c r="BN70" i="2"/>
  <c r="BO70" i="2"/>
  <c r="BP70" i="2"/>
  <c r="BQ70" i="2"/>
  <c r="BR70" i="2"/>
  <c r="AS71" i="2"/>
  <c r="AT71" i="2"/>
  <c r="AU71" i="2"/>
  <c r="AV71" i="2"/>
  <c r="AW71" i="2"/>
  <c r="AX71" i="2"/>
  <c r="AY71" i="2"/>
  <c r="AZ71" i="2"/>
  <c r="BA71" i="2"/>
  <c r="BB71" i="2"/>
  <c r="BC71" i="2"/>
  <c r="BD71" i="2"/>
  <c r="BE71" i="2"/>
  <c r="BF71" i="2"/>
  <c r="BG71" i="2"/>
  <c r="BH71" i="2"/>
  <c r="BI71" i="2"/>
  <c r="BJ71" i="2"/>
  <c r="BK71" i="2"/>
  <c r="BL71" i="2"/>
  <c r="BM71" i="2"/>
  <c r="BN71" i="2"/>
  <c r="BO71" i="2"/>
  <c r="BP71" i="2"/>
  <c r="BQ71" i="2"/>
  <c r="BR71" i="2"/>
  <c r="AS72" i="2"/>
  <c r="AT72" i="2"/>
  <c r="AU72" i="2"/>
  <c r="AV72" i="2"/>
  <c r="AW72" i="2"/>
  <c r="AX72" i="2"/>
  <c r="AY72" i="2"/>
  <c r="AZ72" i="2"/>
  <c r="BA72" i="2"/>
  <c r="BB72" i="2"/>
  <c r="BC72" i="2"/>
  <c r="BD72" i="2"/>
  <c r="BE72" i="2"/>
  <c r="BF72" i="2"/>
  <c r="BG72" i="2"/>
  <c r="BH72" i="2"/>
  <c r="BI72" i="2"/>
  <c r="BJ72" i="2"/>
  <c r="BK72" i="2"/>
  <c r="BL72" i="2"/>
  <c r="BM72" i="2"/>
  <c r="BN72" i="2"/>
  <c r="BO72" i="2"/>
  <c r="BP72" i="2"/>
  <c r="BQ72" i="2"/>
  <c r="BR72" i="2"/>
  <c r="AS73" i="2"/>
  <c r="AT73" i="2"/>
  <c r="AU73" i="2"/>
  <c r="AV73" i="2"/>
  <c r="AW73" i="2"/>
  <c r="AX73" i="2"/>
  <c r="AY73" i="2"/>
  <c r="AZ73" i="2"/>
  <c r="BA73" i="2"/>
  <c r="BB73" i="2"/>
  <c r="BC73" i="2"/>
  <c r="BD73" i="2"/>
  <c r="BE73" i="2"/>
  <c r="BF73" i="2"/>
  <c r="BG73" i="2"/>
  <c r="BH73" i="2"/>
  <c r="BI73" i="2"/>
  <c r="BJ73" i="2"/>
  <c r="BK73" i="2"/>
  <c r="BL73" i="2"/>
  <c r="BM73" i="2"/>
  <c r="BN73" i="2"/>
  <c r="BO73" i="2"/>
  <c r="BP73" i="2"/>
  <c r="BQ73" i="2"/>
  <c r="BR73" i="2"/>
  <c r="AS74" i="2"/>
  <c r="AT74" i="2"/>
  <c r="AU74" i="2"/>
  <c r="AV74" i="2"/>
  <c r="AW74" i="2"/>
  <c r="AX74" i="2"/>
  <c r="AY74" i="2"/>
  <c r="AZ74" i="2"/>
  <c r="BA74" i="2"/>
  <c r="BB74" i="2"/>
  <c r="BC74" i="2"/>
  <c r="BD74" i="2"/>
  <c r="BE74" i="2"/>
  <c r="BF74" i="2"/>
  <c r="BG74" i="2"/>
  <c r="BH74" i="2"/>
  <c r="BI74" i="2"/>
  <c r="BJ74" i="2"/>
  <c r="BK74" i="2"/>
  <c r="BL74" i="2"/>
  <c r="BM74" i="2"/>
  <c r="BN74" i="2"/>
  <c r="BO74" i="2"/>
  <c r="BP74" i="2"/>
  <c r="BQ74" i="2"/>
  <c r="BR74" i="2"/>
  <c r="AS75" i="2"/>
  <c r="AT75" i="2"/>
  <c r="AU75" i="2"/>
  <c r="AV75" i="2"/>
  <c r="AW75" i="2"/>
  <c r="AX75" i="2"/>
  <c r="AY75" i="2"/>
  <c r="AZ75" i="2"/>
  <c r="BA75" i="2"/>
  <c r="BB75" i="2"/>
  <c r="BC75" i="2"/>
  <c r="BD75" i="2"/>
  <c r="BE75" i="2"/>
  <c r="BF75" i="2"/>
  <c r="BG75" i="2"/>
  <c r="BH75" i="2"/>
  <c r="BI75" i="2"/>
  <c r="BJ75" i="2"/>
  <c r="BK75" i="2"/>
  <c r="BL75" i="2"/>
  <c r="BM75" i="2"/>
  <c r="BN75" i="2"/>
  <c r="BO75" i="2"/>
  <c r="BP75" i="2"/>
  <c r="BQ75" i="2"/>
  <c r="BR75" i="2"/>
  <c r="AS76" i="2"/>
  <c r="AT76" i="2"/>
  <c r="AU76" i="2"/>
  <c r="AV76" i="2"/>
  <c r="AW76" i="2"/>
  <c r="AX76" i="2"/>
  <c r="AY76" i="2"/>
  <c r="AZ76" i="2"/>
  <c r="BA76" i="2"/>
  <c r="BB76" i="2"/>
  <c r="BC76" i="2"/>
  <c r="BD76" i="2"/>
  <c r="BE76" i="2"/>
  <c r="BF76" i="2"/>
  <c r="BG76" i="2"/>
  <c r="BH76" i="2"/>
  <c r="BI76" i="2"/>
  <c r="BJ76" i="2"/>
  <c r="BK76" i="2"/>
  <c r="BL76" i="2"/>
  <c r="BM76" i="2"/>
  <c r="BN76" i="2"/>
  <c r="BO76" i="2"/>
  <c r="BP76" i="2"/>
  <c r="BQ76" i="2"/>
  <c r="BR76" i="2"/>
  <c r="AS77" i="2"/>
  <c r="AT77" i="2"/>
  <c r="AU77" i="2"/>
  <c r="AV77" i="2"/>
  <c r="AW77" i="2"/>
  <c r="AX77" i="2"/>
  <c r="AY77" i="2"/>
  <c r="AZ77" i="2"/>
  <c r="BA77" i="2"/>
  <c r="BB77" i="2"/>
  <c r="BC77" i="2"/>
  <c r="BD77" i="2"/>
  <c r="BE77" i="2"/>
  <c r="BF77" i="2"/>
  <c r="BG77" i="2"/>
  <c r="BH77" i="2"/>
  <c r="BI77" i="2"/>
  <c r="BJ77" i="2"/>
  <c r="BK77" i="2"/>
  <c r="BL77" i="2"/>
  <c r="BM77" i="2"/>
  <c r="BN77" i="2"/>
  <c r="BO77" i="2"/>
  <c r="BP77" i="2"/>
  <c r="BQ77" i="2"/>
  <c r="BR77" i="2"/>
  <c r="AS78" i="2"/>
  <c r="AT78" i="2"/>
  <c r="AU78" i="2"/>
  <c r="AV78" i="2"/>
  <c r="AW78" i="2"/>
  <c r="AX78" i="2"/>
  <c r="AY78" i="2"/>
  <c r="AZ78" i="2"/>
  <c r="BA78" i="2"/>
  <c r="BB78" i="2"/>
  <c r="BC78" i="2"/>
  <c r="BD78" i="2"/>
  <c r="BE78" i="2"/>
  <c r="BF78" i="2"/>
  <c r="BG78" i="2"/>
  <c r="BH78" i="2"/>
  <c r="BI78" i="2"/>
  <c r="BJ78" i="2"/>
  <c r="BK78" i="2"/>
  <c r="BL78" i="2"/>
  <c r="BM78" i="2"/>
  <c r="BN78" i="2"/>
  <c r="BO78" i="2"/>
  <c r="BP78" i="2"/>
  <c r="BQ78" i="2"/>
  <c r="BR78" i="2"/>
  <c r="AS79" i="2"/>
  <c r="AT79" i="2"/>
  <c r="AU79" i="2"/>
  <c r="AV79" i="2"/>
  <c r="AW79" i="2"/>
  <c r="AX79" i="2"/>
  <c r="AY79" i="2"/>
  <c r="AZ79" i="2"/>
  <c r="BA79" i="2"/>
  <c r="BB79" i="2"/>
  <c r="BC79" i="2"/>
  <c r="BD79" i="2"/>
  <c r="BE79" i="2"/>
  <c r="BF79" i="2"/>
  <c r="BG79" i="2"/>
  <c r="BH79" i="2"/>
  <c r="BI79" i="2"/>
  <c r="BJ79" i="2"/>
  <c r="BK79" i="2"/>
  <c r="BL79" i="2"/>
  <c r="BM79" i="2"/>
  <c r="BN79" i="2"/>
  <c r="BO79" i="2"/>
  <c r="BP79" i="2"/>
  <c r="BQ79" i="2"/>
  <c r="BR79" i="2"/>
  <c r="AS80" i="2"/>
  <c r="AT80" i="2"/>
  <c r="AU80" i="2"/>
  <c r="AV80" i="2"/>
  <c r="AW80" i="2"/>
  <c r="AX80" i="2"/>
  <c r="AY80" i="2"/>
  <c r="AZ80" i="2"/>
  <c r="BA80" i="2"/>
  <c r="BB80" i="2"/>
  <c r="BC80" i="2"/>
  <c r="BD80" i="2"/>
  <c r="BE80" i="2"/>
  <c r="BF80" i="2"/>
  <c r="BG80" i="2"/>
  <c r="BH80" i="2"/>
  <c r="BI80" i="2"/>
  <c r="BJ80" i="2"/>
  <c r="BK80" i="2"/>
  <c r="BL80" i="2"/>
  <c r="BM80" i="2"/>
  <c r="BN80" i="2"/>
  <c r="BO80" i="2"/>
  <c r="BP80" i="2"/>
  <c r="BQ80" i="2"/>
  <c r="BR80" i="2"/>
  <c r="AS81" i="2"/>
  <c r="AT81" i="2"/>
  <c r="AU81" i="2"/>
  <c r="AV81" i="2"/>
  <c r="AW81" i="2"/>
  <c r="AX81" i="2"/>
  <c r="AY81" i="2"/>
  <c r="AZ81" i="2"/>
  <c r="BA81" i="2"/>
  <c r="BB81" i="2"/>
  <c r="BC81" i="2"/>
  <c r="BD81" i="2"/>
  <c r="BE81" i="2"/>
  <c r="BF81" i="2"/>
  <c r="BG81" i="2"/>
  <c r="BH81" i="2"/>
  <c r="BI81" i="2"/>
  <c r="BJ81" i="2"/>
  <c r="BK81" i="2"/>
  <c r="BL81" i="2"/>
  <c r="BM81" i="2"/>
  <c r="BN81" i="2"/>
  <c r="BO81" i="2"/>
  <c r="BP81" i="2"/>
  <c r="BQ81" i="2"/>
  <c r="BR81" i="2"/>
  <c r="AS82" i="2"/>
  <c r="AT82" i="2"/>
  <c r="AU82" i="2"/>
  <c r="AV82" i="2"/>
  <c r="AW82" i="2"/>
  <c r="AX82" i="2"/>
  <c r="AY82" i="2"/>
  <c r="AZ82" i="2"/>
  <c r="BA82" i="2"/>
  <c r="BB82" i="2"/>
  <c r="BC82" i="2"/>
  <c r="BD82" i="2"/>
  <c r="BE82" i="2"/>
  <c r="BF82" i="2"/>
  <c r="BG82" i="2"/>
  <c r="BH82" i="2"/>
  <c r="BI82" i="2"/>
  <c r="BJ82" i="2"/>
  <c r="BK82" i="2"/>
  <c r="BL82" i="2"/>
  <c r="BM82" i="2"/>
  <c r="BN82" i="2"/>
  <c r="BO82" i="2"/>
  <c r="BP82" i="2"/>
  <c r="BQ82" i="2"/>
  <c r="BR82" i="2"/>
  <c r="AS83" i="2"/>
  <c r="AT83" i="2"/>
  <c r="AU83" i="2"/>
  <c r="AV83" i="2"/>
  <c r="AW83" i="2"/>
  <c r="AX83" i="2"/>
  <c r="AY83" i="2"/>
  <c r="AZ83" i="2"/>
  <c r="BA83" i="2"/>
  <c r="BB83" i="2"/>
  <c r="BC83" i="2"/>
  <c r="BD83" i="2"/>
  <c r="BE83" i="2"/>
  <c r="BF83" i="2"/>
  <c r="BG83" i="2"/>
  <c r="BH83" i="2"/>
  <c r="BI83" i="2"/>
  <c r="BJ83" i="2"/>
  <c r="BK83" i="2"/>
  <c r="BL83" i="2"/>
  <c r="BM83" i="2"/>
  <c r="BN83" i="2"/>
  <c r="BO83" i="2"/>
  <c r="BP83" i="2"/>
  <c r="BQ83" i="2"/>
  <c r="BR83" i="2"/>
  <c r="AS84" i="2"/>
  <c r="AT84" i="2"/>
  <c r="AU84" i="2"/>
  <c r="AV84" i="2"/>
  <c r="AW84" i="2"/>
  <c r="AX84" i="2"/>
  <c r="AY84" i="2"/>
  <c r="AZ84" i="2"/>
  <c r="BA84" i="2"/>
  <c r="BB84" i="2"/>
  <c r="BC84" i="2"/>
  <c r="BD84" i="2"/>
  <c r="BE84" i="2"/>
  <c r="BF84" i="2"/>
  <c r="BG84" i="2"/>
  <c r="BH84" i="2"/>
  <c r="BI84" i="2"/>
  <c r="BJ84" i="2"/>
  <c r="BK84" i="2"/>
  <c r="BL84" i="2"/>
  <c r="BM84" i="2"/>
  <c r="BN84" i="2"/>
  <c r="BO84" i="2"/>
  <c r="BP84" i="2"/>
  <c r="BQ84" i="2"/>
  <c r="BR84" i="2"/>
  <c r="AS85" i="2"/>
  <c r="AT85" i="2"/>
  <c r="AU85" i="2"/>
  <c r="AV85" i="2"/>
  <c r="AW85" i="2"/>
  <c r="AX85" i="2"/>
  <c r="AY85" i="2"/>
  <c r="AZ85" i="2"/>
  <c r="BA85" i="2"/>
  <c r="BB85" i="2"/>
  <c r="BC85" i="2"/>
  <c r="BD85" i="2"/>
  <c r="BE85" i="2"/>
  <c r="BF85" i="2"/>
  <c r="BG85" i="2"/>
  <c r="BH85" i="2"/>
  <c r="BI85" i="2"/>
  <c r="BJ85" i="2"/>
  <c r="BK85" i="2"/>
  <c r="BL85" i="2"/>
  <c r="BM85" i="2"/>
  <c r="BN85" i="2"/>
  <c r="BO85" i="2"/>
  <c r="BP85" i="2"/>
  <c r="BQ85" i="2"/>
  <c r="BR85" i="2"/>
  <c r="AS86" i="2"/>
  <c r="AT86" i="2"/>
  <c r="AU86" i="2"/>
  <c r="AV86" i="2"/>
  <c r="AW86" i="2"/>
  <c r="AX86" i="2"/>
  <c r="AY86" i="2"/>
  <c r="AZ86" i="2"/>
  <c r="BA86" i="2"/>
  <c r="BB86" i="2"/>
  <c r="BC86" i="2"/>
  <c r="BD86" i="2"/>
  <c r="BE86" i="2"/>
  <c r="BF86" i="2"/>
  <c r="BG86" i="2"/>
  <c r="BH86" i="2"/>
  <c r="BI86" i="2"/>
  <c r="BJ86" i="2"/>
  <c r="BK86" i="2"/>
  <c r="BL86" i="2"/>
  <c r="BM86" i="2"/>
  <c r="BN86" i="2"/>
  <c r="BO86" i="2"/>
  <c r="BP86" i="2"/>
  <c r="BQ86" i="2"/>
  <c r="BR86" i="2"/>
  <c r="AS87" i="2"/>
  <c r="AT87" i="2"/>
  <c r="AU87" i="2"/>
  <c r="AV87" i="2"/>
  <c r="AW87" i="2"/>
  <c r="AX87" i="2"/>
  <c r="AY87" i="2"/>
  <c r="AZ87" i="2"/>
  <c r="BA87" i="2"/>
  <c r="BB87" i="2"/>
  <c r="BC87" i="2"/>
  <c r="BD87" i="2"/>
  <c r="BE87" i="2"/>
  <c r="BF87" i="2"/>
  <c r="BG87" i="2"/>
  <c r="BH87" i="2"/>
  <c r="BI87" i="2"/>
  <c r="BJ87" i="2"/>
  <c r="BK87" i="2"/>
  <c r="BL87" i="2"/>
  <c r="BM87" i="2"/>
  <c r="BN87" i="2"/>
  <c r="BO87" i="2"/>
  <c r="BP87" i="2"/>
  <c r="BQ87" i="2"/>
  <c r="BR87" i="2"/>
  <c r="AS88" i="2"/>
  <c r="AT88" i="2"/>
  <c r="AU88" i="2"/>
  <c r="AV88" i="2"/>
  <c r="AW88" i="2"/>
  <c r="AX88" i="2"/>
  <c r="AY88" i="2"/>
  <c r="AZ88" i="2"/>
  <c r="BA88" i="2"/>
  <c r="BB88" i="2"/>
  <c r="BC88" i="2"/>
  <c r="BD88" i="2"/>
  <c r="BE88" i="2"/>
  <c r="BF88" i="2"/>
  <c r="BG88" i="2"/>
  <c r="BH88" i="2"/>
  <c r="BI88" i="2"/>
  <c r="BJ88" i="2"/>
  <c r="BK88" i="2"/>
  <c r="BL88" i="2"/>
  <c r="BM88" i="2"/>
  <c r="BN88" i="2"/>
  <c r="BO88" i="2"/>
  <c r="BP88" i="2"/>
  <c r="BQ88" i="2"/>
  <c r="BR88" i="2"/>
  <c r="AS89" i="2"/>
  <c r="AT89" i="2"/>
  <c r="AU89" i="2"/>
  <c r="AV89" i="2"/>
  <c r="AW89" i="2"/>
  <c r="AX89" i="2"/>
  <c r="AY89" i="2"/>
  <c r="AZ89" i="2"/>
  <c r="BA89" i="2"/>
  <c r="BB89" i="2"/>
  <c r="BC89" i="2"/>
  <c r="BD89" i="2"/>
  <c r="BE89" i="2"/>
  <c r="BF89" i="2"/>
  <c r="BG89" i="2"/>
  <c r="BH89" i="2"/>
  <c r="BI89" i="2"/>
  <c r="BJ89" i="2"/>
  <c r="BK89" i="2"/>
  <c r="BL89" i="2"/>
  <c r="BM89" i="2"/>
  <c r="BN89" i="2"/>
  <c r="BO89" i="2"/>
  <c r="BP89" i="2"/>
  <c r="BQ89" i="2"/>
  <c r="BR89" i="2"/>
  <c r="AS90" i="2"/>
  <c r="AT90" i="2"/>
  <c r="AU90" i="2"/>
  <c r="AV90" i="2"/>
  <c r="AW90" i="2"/>
  <c r="AX90" i="2"/>
  <c r="AY90" i="2"/>
  <c r="AZ90" i="2"/>
  <c r="BA90" i="2"/>
  <c r="BB90" i="2"/>
  <c r="BC90" i="2"/>
  <c r="BD90" i="2"/>
  <c r="BE90" i="2"/>
  <c r="BF90" i="2"/>
  <c r="BG90" i="2"/>
  <c r="BH90" i="2"/>
  <c r="BI90" i="2"/>
  <c r="BJ90" i="2"/>
  <c r="BK90" i="2"/>
  <c r="BL90" i="2"/>
  <c r="BM90" i="2"/>
  <c r="BN90" i="2"/>
  <c r="BO90" i="2"/>
  <c r="BP90" i="2"/>
  <c r="BQ90" i="2"/>
  <c r="BR90" i="2"/>
  <c r="AS91" i="2"/>
  <c r="AT91" i="2"/>
  <c r="AU91" i="2"/>
  <c r="AV91" i="2"/>
  <c r="AW91" i="2"/>
  <c r="AX91" i="2"/>
  <c r="AY91" i="2"/>
  <c r="AZ91" i="2"/>
  <c r="BA91" i="2"/>
  <c r="BB91" i="2"/>
  <c r="BC91" i="2"/>
  <c r="BD91" i="2"/>
  <c r="BE91" i="2"/>
  <c r="BF91" i="2"/>
  <c r="BG91" i="2"/>
  <c r="BH91" i="2"/>
  <c r="BI91" i="2"/>
  <c r="BJ91" i="2"/>
  <c r="BK91" i="2"/>
  <c r="BL91" i="2"/>
  <c r="BM91" i="2"/>
  <c r="BN91" i="2"/>
  <c r="BO91" i="2"/>
  <c r="BP91" i="2"/>
  <c r="BQ91" i="2"/>
  <c r="BR91" i="2"/>
  <c r="AS92" i="2"/>
  <c r="AT92" i="2"/>
  <c r="AU92" i="2"/>
  <c r="AV92" i="2"/>
  <c r="AW92" i="2"/>
  <c r="AX92" i="2"/>
  <c r="AY92" i="2"/>
  <c r="AZ92" i="2"/>
  <c r="BA92" i="2"/>
  <c r="BB92" i="2"/>
  <c r="BC92" i="2"/>
  <c r="BD92" i="2"/>
  <c r="BE92" i="2"/>
  <c r="BF92" i="2"/>
  <c r="BG92" i="2"/>
  <c r="BH92" i="2"/>
  <c r="BI92" i="2"/>
  <c r="BJ92" i="2"/>
  <c r="BK92" i="2"/>
  <c r="BL92" i="2"/>
  <c r="BM92" i="2"/>
  <c r="BN92" i="2"/>
  <c r="BO92" i="2"/>
  <c r="BP92" i="2"/>
  <c r="BQ92" i="2"/>
  <c r="BR92" i="2"/>
  <c r="AS93" i="2"/>
  <c r="AT93" i="2"/>
  <c r="AU93" i="2"/>
  <c r="AV93" i="2"/>
  <c r="AW93" i="2"/>
  <c r="AX93" i="2"/>
  <c r="AY93" i="2"/>
  <c r="AZ93" i="2"/>
  <c r="BA93" i="2"/>
  <c r="BB93" i="2"/>
  <c r="BC93" i="2"/>
  <c r="BD93" i="2"/>
  <c r="BE93" i="2"/>
  <c r="BF93" i="2"/>
  <c r="BG93" i="2"/>
  <c r="BH93" i="2"/>
  <c r="BI93" i="2"/>
  <c r="BJ93" i="2"/>
  <c r="BK93" i="2"/>
  <c r="BL93" i="2"/>
  <c r="BM93" i="2"/>
  <c r="BN93" i="2"/>
  <c r="BO93" i="2"/>
  <c r="BP93" i="2"/>
  <c r="BQ93" i="2"/>
  <c r="BR93" i="2"/>
  <c r="AS94" i="2"/>
  <c r="AT94" i="2"/>
  <c r="AU94" i="2"/>
  <c r="AV94" i="2"/>
  <c r="AW94" i="2"/>
  <c r="AX94" i="2"/>
  <c r="AY94" i="2"/>
  <c r="AZ94" i="2"/>
  <c r="BA94" i="2"/>
  <c r="BB94" i="2"/>
  <c r="BC94" i="2"/>
  <c r="BD94" i="2"/>
  <c r="BE94" i="2"/>
  <c r="BF94" i="2"/>
  <c r="BG94" i="2"/>
  <c r="BH94" i="2"/>
  <c r="BI94" i="2"/>
  <c r="BJ94" i="2"/>
  <c r="BK94" i="2"/>
  <c r="BL94" i="2"/>
  <c r="BM94" i="2"/>
  <c r="BN94" i="2"/>
  <c r="BO94" i="2"/>
  <c r="BP94" i="2"/>
  <c r="BQ94" i="2"/>
  <c r="BR94" i="2"/>
  <c r="AS95" i="2"/>
  <c r="AT95" i="2"/>
  <c r="AU95" i="2"/>
  <c r="AV95" i="2"/>
  <c r="AW95" i="2"/>
  <c r="AX95" i="2"/>
  <c r="AY95" i="2"/>
  <c r="AZ95" i="2"/>
  <c r="BA95" i="2"/>
  <c r="BB95" i="2"/>
  <c r="BC95" i="2"/>
  <c r="BD95" i="2"/>
  <c r="BE95" i="2"/>
  <c r="BF95" i="2"/>
  <c r="BG95" i="2"/>
  <c r="BH95" i="2"/>
  <c r="BI95" i="2"/>
  <c r="BJ95" i="2"/>
  <c r="BK95" i="2"/>
  <c r="BL95" i="2"/>
  <c r="BM95" i="2"/>
  <c r="BN95" i="2"/>
  <c r="BO95" i="2"/>
  <c r="BP95" i="2"/>
  <c r="BQ95" i="2"/>
  <c r="BR95" i="2"/>
  <c r="AS96" i="2"/>
  <c r="AT96" i="2"/>
  <c r="AU96" i="2"/>
  <c r="AV96" i="2"/>
  <c r="AW96" i="2"/>
  <c r="AX96" i="2"/>
  <c r="AY96" i="2"/>
  <c r="AZ96" i="2"/>
  <c r="BA96" i="2"/>
  <c r="BB96" i="2"/>
  <c r="BC96" i="2"/>
  <c r="BD96" i="2"/>
  <c r="BE96" i="2"/>
  <c r="BF96" i="2"/>
  <c r="BG96" i="2"/>
  <c r="BH96" i="2"/>
  <c r="BI96" i="2"/>
  <c r="BJ96" i="2"/>
  <c r="BK96" i="2"/>
  <c r="BL96" i="2"/>
  <c r="BM96" i="2"/>
  <c r="BN96" i="2"/>
  <c r="BO96" i="2"/>
  <c r="BP96" i="2"/>
  <c r="BQ96" i="2"/>
  <c r="BR96" i="2"/>
  <c r="AS97" i="2"/>
  <c r="AT97" i="2"/>
  <c r="AU97" i="2"/>
  <c r="AV97" i="2"/>
  <c r="AW97" i="2"/>
  <c r="AX97" i="2"/>
  <c r="AY97" i="2"/>
  <c r="AZ97" i="2"/>
  <c r="BA97" i="2"/>
  <c r="BB97" i="2"/>
  <c r="BC97" i="2"/>
  <c r="BD97" i="2"/>
  <c r="BE97" i="2"/>
  <c r="BF97" i="2"/>
  <c r="BG97" i="2"/>
  <c r="BH97" i="2"/>
  <c r="BI97" i="2"/>
  <c r="BJ97" i="2"/>
  <c r="BK97" i="2"/>
  <c r="BL97" i="2"/>
  <c r="BM97" i="2"/>
  <c r="BN97" i="2"/>
  <c r="BO97" i="2"/>
  <c r="BP97" i="2"/>
  <c r="BQ97" i="2"/>
  <c r="BR97" i="2"/>
  <c r="AS98" i="2"/>
  <c r="AT98" i="2"/>
  <c r="AU98" i="2"/>
  <c r="AV98" i="2"/>
  <c r="AW98" i="2"/>
  <c r="AX98" i="2"/>
  <c r="AY98" i="2"/>
  <c r="AZ98" i="2"/>
  <c r="BA98" i="2"/>
  <c r="BB98" i="2"/>
  <c r="BC98" i="2"/>
  <c r="BD98" i="2"/>
  <c r="BE98" i="2"/>
  <c r="BF98" i="2"/>
  <c r="BG98" i="2"/>
  <c r="BH98" i="2"/>
  <c r="BI98" i="2"/>
  <c r="BJ98" i="2"/>
  <c r="BK98" i="2"/>
  <c r="BL98" i="2"/>
  <c r="BM98" i="2"/>
  <c r="BN98" i="2"/>
  <c r="BO98" i="2"/>
  <c r="BP98" i="2"/>
  <c r="BQ98" i="2"/>
  <c r="BR98" i="2"/>
  <c r="AS99" i="2"/>
  <c r="AT99" i="2"/>
  <c r="AU99" i="2"/>
  <c r="AV99" i="2"/>
  <c r="AW99" i="2"/>
  <c r="AX99" i="2"/>
  <c r="AY99" i="2"/>
  <c r="AZ99" i="2"/>
  <c r="BA99" i="2"/>
  <c r="BB99" i="2"/>
  <c r="BC99" i="2"/>
  <c r="BD99" i="2"/>
  <c r="BE99" i="2"/>
  <c r="BF99" i="2"/>
  <c r="BG99" i="2"/>
  <c r="BH99" i="2"/>
  <c r="BI99" i="2"/>
  <c r="BJ99" i="2"/>
  <c r="BK99" i="2"/>
  <c r="BL99" i="2"/>
  <c r="BM99" i="2"/>
  <c r="BN99" i="2"/>
  <c r="BO99" i="2"/>
  <c r="BP99" i="2"/>
  <c r="BQ99" i="2"/>
  <c r="BR99" i="2"/>
  <c r="AS100" i="2"/>
  <c r="AT100" i="2"/>
  <c r="AU100" i="2"/>
  <c r="AV100" i="2"/>
  <c r="AW100" i="2"/>
  <c r="AX100" i="2"/>
  <c r="AY100" i="2"/>
  <c r="AZ100" i="2"/>
  <c r="BA100" i="2"/>
  <c r="BB100" i="2"/>
  <c r="BC100" i="2"/>
  <c r="BD100" i="2"/>
  <c r="BE100" i="2"/>
  <c r="BF100" i="2"/>
  <c r="BG100" i="2"/>
  <c r="BH100" i="2"/>
  <c r="BI100" i="2"/>
  <c r="BJ100" i="2"/>
  <c r="BK100" i="2"/>
  <c r="BL100" i="2"/>
  <c r="BM100" i="2"/>
  <c r="BN100" i="2"/>
  <c r="BO100" i="2"/>
  <c r="BP100" i="2"/>
  <c r="BQ100" i="2"/>
  <c r="BR100" i="2"/>
  <c r="AS101" i="2"/>
  <c r="AT101" i="2"/>
  <c r="AU101" i="2"/>
  <c r="AV101" i="2"/>
  <c r="AW101" i="2"/>
  <c r="AX101" i="2"/>
  <c r="AY101" i="2"/>
  <c r="AZ101" i="2"/>
  <c r="BA101" i="2"/>
  <c r="BB101" i="2"/>
  <c r="BC101" i="2"/>
  <c r="BD101" i="2"/>
  <c r="BE101" i="2"/>
  <c r="BF101" i="2"/>
  <c r="BG101" i="2"/>
  <c r="BH101" i="2"/>
  <c r="BI101" i="2"/>
  <c r="BJ101" i="2"/>
  <c r="BK101" i="2"/>
  <c r="BL101" i="2"/>
  <c r="BM101" i="2"/>
  <c r="BN101" i="2"/>
  <c r="BO101" i="2"/>
  <c r="BP101" i="2"/>
  <c r="BQ101" i="2"/>
  <c r="BR101" i="2"/>
  <c r="AS102" i="2"/>
  <c r="AT102" i="2"/>
  <c r="AU102" i="2"/>
  <c r="AV102" i="2"/>
  <c r="AW102" i="2"/>
  <c r="AX102" i="2"/>
  <c r="AY102" i="2"/>
  <c r="AZ102" i="2"/>
  <c r="BA102" i="2"/>
  <c r="BB102" i="2"/>
  <c r="BC102" i="2"/>
  <c r="BD102" i="2"/>
  <c r="BE102" i="2"/>
  <c r="BF102" i="2"/>
  <c r="BG102" i="2"/>
  <c r="BH102" i="2"/>
  <c r="BI102" i="2"/>
  <c r="BJ102" i="2"/>
  <c r="BK102" i="2"/>
  <c r="BL102" i="2"/>
  <c r="BM102" i="2"/>
  <c r="BN102" i="2"/>
  <c r="BO102" i="2"/>
  <c r="BP102" i="2"/>
  <c r="BQ102" i="2"/>
  <c r="BR102" i="2"/>
  <c r="AS103" i="2"/>
  <c r="AT103" i="2"/>
  <c r="AU103" i="2"/>
  <c r="AV103" i="2"/>
  <c r="AW103" i="2"/>
  <c r="AX103" i="2"/>
  <c r="AY103" i="2"/>
  <c r="AZ103" i="2"/>
  <c r="BA103" i="2"/>
  <c r="BB103" i="2"/>
  <c r="BC103" i="2"/>
  <c r="BD103" i="2"/>
  <c r="BE103" i="2"/>
  <c r="BF103" i="2"/>
  <c r="BG103" i="2"/>
  <c r="BH103" i="2"/>
  <c r="BI103" i="2"/>
  <c r="BJ103" i="2"/>
  <c r="BK103" i="2"/>
  <c r="BL103" i="2"/>
  <c r="BM103" i="2"/>
  <c r="BN103" i="2"/>
  <c r="BO103" i="2"/>
  <c r="BP103" i="2"/>
  <c r="BQ103" i="2"/>
  <c r="BR103" i="2"/>
  <c r="AS104" i="2"/>
  <c r="AT104" i="2"/>
  <c r="AU104" i="2"/>
  <c r="AV104" i="2"/>
  <c r="AW104" i="2"/>
  <c r="AX104" i="2"/>
  <c r="AY104" i="2"/>
  <c r="AZ104" i="2"/>
  <c r="BA104" i="2"/>
  <c r="BB104" i="2"/>
  <c r="BC104" i="2"/>
  <c r="BD104" i="2"/>
  <c r="BE104" i="2"/>
  <c r="BF104" i="2"/>
  <c r="BG104" i="2"/>
  <c r="BH104" i="2"/>
  <c r="BI104" i="2"/>
  <c r="BJ104" i="2"/>
  <c r="BK104" i="2"/>
  <c r="BL104" i="2"/>
  <c r="BM104" i="2"/>
  <c r="BN104" i="2"/>
  <c r="BO104" i="2"/>
  <c r="BP104" i="2"/>
  <c r="BQ104" i="2"/>
  <c r="BR104" i="2"/>
  <c r="AS105" i="2"/>
  <c r="AT105" i="2"/>
  <c r="AU105" i="2"/>
  <c r="AV105" i="2"/>
  <c r="AW105" i="2"/>
  <c r="AX105" i="2"/>
  <c r="AY105" i="2"/>
  <c r="AZ105" i="2"/>
  <c r="BA105" i="2"/>
  <c r="BB105" i="2"/>
  <c r="BC105" i="2"/>
  <c r="BD105" i="2"/>
  <c r="BE105" i="2"/>
  <c r="BF105" i="2"/>
  <c r="BG105" i="2"/>
  <c r="BH105" i="2"/>
  <c r="BI105" i="2"/>
  <c r="BJ105" i="2"/>
  <c r="BK105" i="2"/>
  <c r="BL105" i="2"/>
  <c r="BM105" i="2"/>
  <c r="BN105" i="2"/>
  <c r="BO105" i="2"/>
  <c r="BP105" i="2"/>
  <c r="BQ105" i="2"/>
  <c r="BR105" i="2"/>
  <c r="AS106" i="2"/>
  <c r="AT106" i="2"/>
  <c r="AU106" i="2"/>
  <c r="AV106" i="2"/>
  <c r="AW106" i="2"/>
  <c r="AX106" i="2"/>
  <c r="AY106" i="2"/>
  <c r="AZ106" i="2"/>
  <c r="BA106" i="2"/>
  <c r="BB106" i="2"/>
  <c r="BC106" i="2"/>
  <c r="BD106" i="2"/>
  <c r="BE106" i="2"/>
  <c r="BF106" i="2"/>
  <c r="BG106" i="2"/>
  <c r="BH106" i="2"/>
  <c r="BI106" i="2"/>
  <c r="BJ106" i="2"/>
  <c r="BK106" i="2"/>
  <c r="BL106" i="2"/>
  <c r="BM106" i="2"/>
  <c r="BN106" i="2"/>
  <c r="BO106" i="2"/>
  <c r="BP106" i="2"/>
  <c r="BQ106" i="2"/>
  <c r="BR106" i="2"/>
  <c r="AS107" i="2"/>
  <c r="AT107" i="2"/>
  <c r="AU107" i="2"/>
  <c r="AV107" i="2"/>
  <c r="AW107" i="2"/>
  <c r="AX107" i="2"/>
  <c r="AY107" i="2"/>
  <c r="AZ107" i="2"/>
  <c r="BA107" i="2"/>
  <c r="BB107" i="2"/>
  <c r="BC107" i="2"/>
  <c r="BD107" i="2"/>
  <c r="BE107" i="2"/>
  <c r="BF107" i="2"/>
  <c r="BG107" i="2"/>
  <c r="BH107" i="2"/>
  <c r="BI107" i="2"/>
  <c r="BJ107" i="2"/>
  <c r="BK107" i="2"/>
  <c r="BL107" i="2"/>
  <c r="BM107" i="2"/>
  <c r="BN107" i="2"/>
  <c r="BO107" i="2"/>
  <c r="BP107" i="2"/>
  <c r="BQ107" i="2"/>
  <c r="BR107" i="2"/>
  <c r="AS108" i="2"/>
  <c r="AT108" i="2"/>
  <c r="AU108" i="2"/>
  <c r="AV108" i="2"/>
  <c r="AW108" i="2"/>
  <c r="AX108" i="2"/>
  <c r="AY108" i="2"/>
  <c r="AZ108" i="2"/>
  <c r="BA108" i="2"/>
  <c r="BB108" i="2"/>
  <c r="BC108" i="2"/>
  <c r="BD108" i="2"/>
  <c r="BE108" i="2"/>
  <c r="BF108" i="2"/>
  <c r="BG108" i="2"/>
  <c r="BH108" i="2"/>
  <c r="BI108" i="2"/>
  <c r="BJ108" i="2"/>
  <c r="BK108" i="2"/>
  <c r="BL108" i="2"/>
  <c r="BM108" i="2"/>
  <c r="BN108" i="2"/>
  <c r="BO108" i="2"/>
  <c r="BP108" i="2"/>
  <c r="BQ108" i="2"/>
  <c r="BR108" i="2"/>
  <c r="AS109" i="2"/>
  <c r="AT109" i="2"/>
  <c r="AU109" i="2"/>
  <c r="AV109" i="2"/>
  <c r="AW109" i="2"/>
  <c r="AX109" i="2"/>
  <c r="AY109" i="2"/>
  <c r="AZ109" i="2"/>
  <c r="BA109" i="2"/>
  <c r="BB109" i="2"/>
  <c r="BC109" i="2"/>
  <c r="BD109" i="2"/>
  <c r="BE109" i="2"/>
  <c r="BF109" i="2"/>
  <c r="BG109" i="2"/>
  <c r="BH109" i="2"/>
  <c r="BI109" i="2"/>
  <c r="BJ109" i="2"/>
  <c r="BK109" i="2"/>
  <c r="BL109" i="2"/>
  <c r="BM109" i="2"/>
  <c r="BN109" i="2"/>
  <c r="BO109" i="2"/>
  <c r="BP109" i="2"/>
  <c r="BQ109" i="2"/>
  <c r="BR109" i="2"/>
  <c r="AS110" i="2"/>
  <c r="AT110" i="2"/>
  <c r="AU110" i="2"/>
  <c r="AV110" i="2"/>
  <c r="AW110" i="2"/>
  <c r="AX110" i="2"/>
  <c r="AY110" i="2"/>
  <c r="AZ110" i="2"/>
  <c r="BA110" i="2"/>
  <c r="BB110" i="2"/>
  <c r="BC110" i="2"/>
  <c r="BD110" i="2"/>
  <c r="BE110" i="2"/>
  <c r="BF110" i="2"/>
  <c r="BG110" i="2"/>
  <c r="BH110" i="2"/>
  <c r="BI110" i="2"/>
  <c r="BJ110" i="2"/>
  <c r="BK110" i="2"/>
  <c r="BL110" i="2"/>
  <c r="BM110" i="2"/>
  <c r="BN110" i="2"/>
  <c r="BO110" i="2"/>
  <c r="BP110" i="2"/>
  <c r="BQ110" i="2"/>
  <c r="BR110" i="2"/>
  <c r="AS111" i="2"/>
  <c r="AT111" i="2"/>
  <c r="AU111" i="2"/>
  <c r="AV111" i="2"/>
  <c r="AW111" i="2"/>
  <c r="AX111" i="2"/>
  <c r="AY111" i="2"/>
  <c r="AZ111" i="2"/>
  <c r="BA111" i="2"/>
  <c r="BB111" i="2"/>
  <c r="BC111" i="2"/>
  <c r="BD111" i="2"/>
  <c r="BE111" i="2"/>
  <c r="BF111" i="2"/>
  <c r="BG111" i="2"/>
  <c r="BH111" i="2"/>
  <c r="BI111" i="2"/>
  <c r="BJ111" i="2"/>
  <c r="BK111" i="2"/>
  <c r="BL111" i="2"/>
  <c r="BM111" i="2"/>
  <c r="BN111" i="2"/>
  <c r="BO111" i="2"/>
  <c r="BP111" i="2"/>
  <c r="BQ111" i="2"/>
  <c r="BR111" i="2"/>
  <c r="AS112" i="2"/>
  <c r="AT112" i="2"/>
  <c r="AU112" i="2"/>
  <c r="AV112" i="2"/>
  <c r="AW112" i="2"/>
  <c r="AX112" i="2"/>
  <c r="AY112" i="2"/>
  <c r="AZ112" i="2"/>
  <c r="BA112" i="2"/>
  <c r="BB112" i="2"/>
  <c r="BC112" i="2"/>
  <c r="BD112" i="2"/>
  <c r="BE112" i="2"/>
  <c r="BF112" i="2"/>
  <c r="BG112" i="2"/>
  <c r="BH112" i="2"/>
  <c r="BI112" i="2"/>
  <c r="BJ112" i="2"/>
  <c r="BK112" i="2"/>
  <c r="BL112" i="2"/>
  <c r="BM112" i="2"/>
  <c r="BN112" i="2"/>
  <c r="BO112" i="2"/>
  <c r="BP112" i="2"/>
  <c r="BQ112" i="2"/>
  <c r="BR112" i="2"/>
  <c r="AS113" i="2"/>
  <c r="AT113" i="2"/>
  <c r="AU113" i="2"/>
  <c r="AV113" i="2"/>
  <c r="AW113" i="2"/>
  <c r="AX113" i="2"/>
  <c r="AY113" i="2"/>
  <c r="AZ113" i="2"/>
  <c r="BA113" i="2"/>
  <c r="BB113" i="2"/>
  <c r="BC113" i="2"/>
  <c r="BD113" i="2"/>
  <c r="BE113" i="2"/>
  <c r="BF113" i="2"/>
  <c r="BG113" i="2"/>
  <c r="BH113" i="2"/>
  <c r="BI113" i="2"/>
  <c r="BJ113" i="2"/>
  <c r="BK113" i="2"/>
  <c r="BL113" i="2"/>
  <c r="BM113" i="2"/>
  <c r="BN113" i="2"/>
  <c r="BO113" i="2"/>
  <c r="BP113" i="2"/>
  <c r="BQ113" i="2"/>
  <c r="BR113" i="2"/>
  <c r="AS114" i="2"/>
  <c r="AT114" i="2"/>
  <c r="AU114" i="2"/>
  <c r="AV114" i="2"/>
  <c r="AW114" i="2"/>
  <c r="AX114" i="2"/>
  <c r="AY114" i="2"/>
  <c r="AZ114" i="2"/>
  <c r="BA114" i="2"/>
  <c r="BB114" i="2"/>
  <c r="BC114" i="2"/>
  <c r="BD114" i="2"/>
  <c r="BE114" i="2"/>
  <c r="BF114" i="2"/>
  <c r="BG114" i="2"/>
  <c r="BH114" i="2"/>
  <c r="BI114" i="2"/>
  <c r="BJ114" i="2"/>
  <c r="BK114" i="2"/>
  <c r="BL114" i="2"/>
  <c r="BM114" i="2"/>
  <c r="BN114" i="2"/>
  <c r="BO114" i="2"/>
  <c r="BP114" i="2"/>
  <c r="BQ114" i="2"/>
  <c r="BR114" i="2"/>
  <c r="AS115" i="2"/>
  <c r="AT115" i="2"/>
  <c r="AU115" i="2"/>
  <c r="AV115" i="2"/>
  <c r="AW115" i="2"/>
  <c r="AX115" i="2"/>
  <c r="AY115" i="2"/>
  <c r="AZ115" i="2"/>
  <c r="BA115" i="2"/>
  <c r="BB115" i="2"/>
  <c r="BC115" i="2"/>
  <c r="BD115" i="2"/>
  <c r="BE115" i="2"/>
  <c r="BF115" i="2"/>
  <c r="BG115" i="2"/>
  <c r="BH115" i="2"/>
  <c r="BI115" i="2"/>
  <c r="BJ115" i="2"/>
  <c r="BK115" i="2"/>
  <c r="BL115" i="2"/>
  <c r="BM115" i="2"/>
  <c r="BN115" i="2"/>
  <c r="BO115" i="2"/>
  <c r="BP115" i="2"/>
  <c r="BQ115" i="2"/>
  <c r="BR115" i="2"/>
  <c r="AS116" i="2"/>
  <c r="AT116" i="2"/>
  <c r="AU116" i="2"/>
  <c r="AV116" i="2"/>
  <c r="AW116" i="2"/>
  <c r="AX116" i="2"/>
  <c r="AY116" i="2"/>
  <c r="AZ116" i="2"/>
  <c r="BA116" i="2"/>
  <c r="BB116" i="2"/>
  <c r="BC116" i="2"/>
  <c r="BD116" i="2"/>
  <c r="BE116" i="2"/>
  <c r="BF116" i="2"/>
  <c r="BG116" i="2"/>
  <c r="BH116" i="2"/>
  <c r="BI116" i="2"/>
  <c r="BJ116" i="2"/>
  <c r="BK116" i="2"/>
  <c r="BL116" i="2"/>
  <c r="BM116" i="2"/>
  <c r="BN116" i="2"/>
  <c r="BO116" i="2"/>
  <c r="BP116" i="2"/>
  <c r="BQ116" i="2"/>
  <c r="BR116" i="2"/>
  <c r="AS117" i="2"/>
  <c r="AT117" i="2"/>
  <c r="AU117" i="2"/>
  <c r="AV117" i="2"/>
  <c r="AW117" i="2"/>
  <c r="AX117" i="2"/>
  <c r="AY117" i="2"/>
  <c r="AZ117" i="2"/>
  <c r="BA117" i="2"/>
  <c r="BB117" i="2"/>
  <c r="BC117" i="2"/>
  <c r="BD117" i="2"/>
  <c r="BE117" i="2"/>
  <c r="BF117" i="2"/>
  <c r="BG117" i="2"/>
  <c r="BH117" i="2"/>
  <c r="BI117" i="2"/>
  <c r="BJ117" i="2"/>
  <c r="BK117" i="2"/>
  <c r="BL117" i="2"/>
  <c r="BM117" i="2"/>
  <c r="BN117" i="2"/>
  <c r="BO117" i="2"/>
  <c r="BP117" i="2"/>
  <c r="BQ117" i="2"/>
  <c r="BR117" i="2"/>
  <c r="AS118" i="2"/>
  <c r="AT118" i="2"/>
  <c r="AU118" i="2"/>
  <c r="AV118" i="2"/>
  <c r="AW118" i="2"/>
  <c r="AX118" i="2"/>
  <c r="AY118" i="2"/>
  <c r="AZ118" i="2"/>
  <c r="BA118" i="2"/>
  <c r="BB118" i="2"/>
  <c r="BC118" i="2"/>
  <c r="BD118" i="2"/>
  <c r="BE118" i="2"/>
  <c r="BF118" i="2"/>
  <c r="BG118" i="2"/>
  <c r="BH118" i="2"/>
  <c r="BI118" i="2"/>
  <c r="BJ118" i="2"/>
  <c r="BK118" i="2"/>
  <c r="BL118" i="2"/>
  <c r="BM118" i="2"/>
  <c r="BN118" i="2"/>
  <c r="BO118" i="2"/>
  <c r="BP118" i="2"/>
  <c r="BQ118" i="2"/>
  <c r="BR118" i="2"/>
  <c r="AS119" i="2"/>
  <c r="AT119" i="2"/>
  <c r="AU119" i="2"/>
  <c r="AV119" i="2"/>
  <c r="AW119" i="2"/>
  <c r="AX119" i="2"/>
  <c r="AY119" i="2"/>
  <c r="AZ119" i="2"/>
  <c r="BA119" i="2"/>
  <c r="BB119" i="2"/>
  <c r="BC119" i="2"/>
  <c r="BD119" i="2"/>
  <c r="BE119" i="2"/>
  <c r="BF119" i="2"/>
  <c r="BG119" i="2"/>
  <c r="BH119" i="2"/>
  <c r="BI119" i="2"/>
  <c r="BJ119" i="2"/>
  <c r="BK119" i="2"/>
  <c r="BL119" i="2"/>
  <c r="BM119" i="2"/>
  <c r="BN119" i="2"/>
  <c r="BO119" i="2"/>
  <c r="BP119" i="2"/>
  <c r="BQ119" i="2"/>
  <c r="BR119" i="2"/>
  <c r="AS120" i="2"/>
  <c r="AT120" i="2"/>
  <c r="AU120" i="2"/>
  <c r="AV120" i="2"/>
  <c r="AW120" i="2"/>
  <c r="AX120" i="2"/>
  <c r="AY120" i="2"/>
  <c r="AZ120" i="2"/>
  <c r="BA120" i="2"/>
  <c r="BB120" i="2"/>
  <c r="BC120" i="2"/>
  <c r="BD120" i="2"/>
  <c r="BE120" i="2"/>
  <c r="BF120" i="2"/>
  <c r="BG120" i="2"/>
  <c r="BH120" i="2"/>
  <c r="BI120" i="2"/>
  <c r="BJ120" i="2"/>
  <c r="BK120" i="2"/>
  <c r="BL120" i="2"/>
  <c r="BM120" i="2"/>
  <c r="BN120" i="2"/>
  <c r="BO120" i="2"/>
  <c r="BP120" i="2"/>
  <c r="BQ120" i="2"/>
  <c r="BR120" i="2"/>
  <c r="AS121" i="2"/>
  <c r="AT121" i="2"/>
  <c r="AU121" i="2"/>
  <c r="AV121" i="2"/>
  <c r="AW121" i="2"/>
  <c r="AX121" i="2"/>
  <c r="AY121" i="2"/>
  <c r="AZ121" i="2"/>
  <c r="BA121" i="2"/>
  <c r="BB121" i="2"/>
  <c r="BC121" i="2"/>
  <c r="BD121" i="2"/>
  <c r="BE121" i="2"/>
  <c r="BF121" i="2"/>
  <c r="BG121" i="2"/>
  <c r="BH121" i="2"/>
  <c r="BI121" i="2"/>
  <c r="BJ121" i="2"/>
  <c r="BK121" i="2"/>
  <c r="BL121" i="2"/>
  <c r="BM121" i="2"/>
  <c r="BN121" i="2"/>
  <c r="BO121" i="2"/>
  <c r="BP121" i="2"/>
  <c r="BQ121" i="2"/>
  <c r="BR121" i="2"/>
  <c r="AS122" i="2"/>
  <c r="AT122" i="2"/>
  <c r="AU122" i="2"/>
  <c r="AV122" i="2"/>
  <c r="AW122" i="2"/>
  <c r="AX122" i="2"/>
  <c r="AY122" i="2"/>
  <c r="AZ122" i="2"/>
  <c r="BA122" i="2"/>
  <c r="BB122" i="2"/>
  <c r="BC122" i="2"/>
  <c r="BD122" i="2"/>
  <c r="BE122" i="2"/>
  <c r="BF122" i="2"/>
  <c r="BG122" i="2"/>
  <c r="BH122" i="2"/>
  <c r="BI122" i="2"/>
  <c r="BJ122" i="2"/>
  <c r="BK122" i="2"/>
  <c r="BL122" i="2"/>
  <c r="BM122" i="2"/>
  <c r="BN122" i="2"/>
  <c r="BO122" i="2"/>
  <c r="BP122" i="2"/>
  <c r="BQ122" i="2"/>
  <c r="BR122" i="2"/>
  <c r="AS123" i="2"/>
  <c r="AT123" i="2"/>
  <c r="AU123" i="2"/>
  <c r="AV123" i="2"/>
  <c r="AW123" i="2"/>
  <c r="AX123" i="2"/>
  <c r="AY123" i="2"/>
  <c r="AZ123" i="2"/>
  <c r="BA123" i="2"/>
  <c r="BB123" i="2"/>
  <c r="BC123" i="2"/>
  <c r="BD123" i="2"/>
  <c r="BE123" i="2"/>
  <c r="BF123" i="2"/>
  <c r="BG123" i="2"/>
  <c r="BH123" i="2"/>
  <c r="BI123" i="2"/>
  <c r="BJ123" i="2"/>
  <c r="BK123" i="2"/>
  <c r="BL123" i="2"/>
  <c r="BM123" i="2"/>
  <c r="BN123" i="2"/>
  <c r="BO123" i="2"/>
  <c r="BP123" i="2"/>
  <c r="BQ123" i="2"/>
  <c r="BR123" i="2"/>
  <c r="AS124" i="2"/>
  <c r="AT124" i="2"/>
  <c r="AU124" i="2"/>
  <c r="AV124" i="2"/>
  <c r="AW124" i="2"/>
  <c r="AX124" i="2"/>
  <c r="AY124" i="2"/>
  <c r="AZ124" i="2"/>
  <c r="BA124" i="2"/>
  <c r="BB124" i="2"/>
  <c r="BC124" i="2"/>
  <c r="BD124" i="2"/>
  <c r="BE124" i="2"/>
  <c r="BF124" i="2"/>
  <c r="BG124" i="2"/>
  <c r="BH124" i="2"/>
  <c r="BI124" i="2"/>
  <c r="BJ124" i="2"/>
  <c r="BK124" i="2"/>
  <c r="BL124" i="2"/>
  <c r="BM124" i="2"/>
  <c r="BN124" i="2"/>
  <c r="BO124" i="2"/>
  <c r="BP124" i="2"/>
  <c r="BQ124" i="2"/>
  <c r="BR124" i="2"/>
  <c r="AS125" i="2"/>
  <c r="AT125" i="2"/>
  <c r="AU125" i="2"/>
  <c r="AV125" i="2"/>
  <c r="AW125" i="2"/>
  <c r="AX125" i="2"/>
  <c r="AY125" i="2"/>
  <c r="AZ125" i="2"/>
  <c r="BA125" i="2"/>
  <c r="BB125" i="2"/>
  <c r="BC125" i="2"/>
  <c r="BD125" i="2"/>
  <c r="BE125" i="2"/>
  <c r="BF125" i="2"/>
  <c r="BG125" i="2"/>
  <c r="BH125" i="2"/>
  <c r="BI125" i="2"/>
  <c r="BJ125" i="2"/>
  <c r="BK125" i="2"/>
  <c r="BL125" i="2"/>
  <c r="BM125" i="2"/>
  <c r="BN125" i="2"/>
  <c r="BO125" i="2"/>
  <c r="BP125" i="2"/>
  <c r="BQ125" i="2"/>
  <c r="BR125" i="2"/>
  <c r="AS126" i="2"/>
  <c r="AT126" i="2"/>
  <c r="AU126" i="2"/>
  <c r="AV126" i="2"/>
  <c r="AW126" i="2"/>
  <c r="AX126" i="2"/>
  <c r="AY126" i="2"/>
  <c r="AZ126" i="2"/>
  <c r="BA126" i="2"/>
  <c r="BB126" i="2"/>
  <c r="BC126" i="2"/>
  <c r="BD126" i="2"/>
  <c r="BE126" i="2"/>
  <c r="BF126" i="2"/>
  <c r="BG126" i="2"/>
  <c r="BH126" i="2"/>
  <c r="BI126" i="2"/>
  <c r="BJ126" i="2"/>
  <c r="BK126" i="2"/>
  <c r="BL126" i="2"/>
  <c r="BM126" i="2"/>
  <c r="BN126" i="2"/>
  <c r="BO126" i="2"/>
  <c r="BP126" i="2"/>
  <c r="BQ126" i="2"/>
  <c r="BR126" i="2"/>
  <c r="AS127" i="2"/>
  <c r="AT127" i="2"/>
  <c r="AU127" i="2"/>
  <c r="AV127" i="2"/>
  <c r="AW127" i="2"/>
  <c r="AX127" i="2"/>
  <c r="AY127" i="2"/>
  <c r="AZ127" i="2"/>
  <c r="BA127" i="2"/>
  <c r="BB127" i="2"/>
  <c r="BC127" i="2"/>
  <c r="BD127" i="2"/>
  <c r="BE127" i="2"/>
  <c r="BF127" i="2"/>
  <c r="BG127" i="2"/>
  <c r="BH127" i="2"/>
  <c r="BI127" i="2"/>
  <c r="BJ127" i="2"/>
  <c r="BK127" i="2"/>
  <c r="BL127" i="2"/>
  <c r="BM127" i="2"/>
  <c r="BN127" i="2"/>
  <c r="BO127" i="2"/>
  <c r="BP127" i="2"/>
  <c r="BQ127" i="2"/>
  <c r="BR127" i="2"/>
  <c r="AS128" i="2"/>
  <c r="AT128" i="2"/>
  <c r="AU128" i="2"/>
  <c r="AV128" i="2"/>
  <c r="AW128" i="2"/>
  <c r="AX128" i="2"/>
  <c r="AY128" i="2"/>
  <c r="AZ128" i="2"/>
  <c r="BA128" i="2"/>
  <c r="BB128" i="2"/>
  <c r="BC128" i="2"/>
  <c r="BD128" i="2"/>
  <c r="BE128" i="2"/>
  <c r="BF128" i="2"/>
  <c r="BG128" i="2"/>
  <c r="BH128" i="2"/>
  <c r="BI128" i="2"/>
  <c r="BJ128" i="2"/>
  <c r="BK128" i="2"/>
  <c r="BL128" i="2"/>
  <c r="BM128" i="2"/>
  <c r="BN128" i="2"/>
  <c r="BO128" i="2"/>
  <c r="BP128" i="2"/>
  <c r="BQ128" i="2"/>
  <c r="BR128" i="2"/>
  <c r="AS129" i="2"/>
  <c r="AT129" i="2"/>
  <c r="AU129" i="2"/>
  <c r="AV129" i="2"/>
  <c r="AW129" i="2"/>
  <c r="AX129" i="2"/>
  <c r="AY129" i="2"/>
  <c r="AZ129" i="2"/>
  <c r="BA129" i="2"/>
  <c r="BB129" i="2"/>
  <c r="BC129" i="2"/>
  <c r="BD129" i="2"/>
  <c r="BE129" i="2"/>
  <c r="BF129" i="2"/>
  <c r="BG129" i="2"/>
  <c r="BH129" i="2"/>
  <c r="BI129" i="2"/>
  <c r="BJ129" i="2"/>
  <c r="BK129" i="2"/>
  <c r="BL129" i="2"/>
  <c r="BM129" i="2"/>
  <c r="BN129" i="2"/>
  <c r="BO129" i="2"/>
  <c r="BP129" i="2"/>
  <c r="BQ129" i="2"/>
  <c r="BR129" i="2"/>
  <c r="AS130" i="2"/>
  <c r="AT130" i="2"/>
  <c r="AU130" i="2"/>
  <c r="AV130" i="2"/>
  <c r="AW130" i="2"/>
  <c r="AX130" i="2"/>
  <c r="AY130" i="2"/>
  <c r="AZ130" i="2"/>
  <c r="BA130" i="2"/>
  <c r="BB130" i="2"/>
  <c r="BC130" i="2"/>
  <c r="BD130" i="2"/>
  <c r="BE130" i="2"/>
  <c r="BF130" i="2"/>
  <c r="BG130" i="2"/>
  <c r="BH130" i="2"/>
  <c r="BI130" i="2"/>
  <c r="BJ130" i="2"/>
  <c r="BK130" i="2"/>
  <c r="BL130" i="2"/>
  <c r="BM130" i="2"/>
  <c r="BN130" i="2"/>
  <c r="BO130" i="2"/>
  <c r="BP130" i="2"/>
  <c r="BQ130" i="2"/>
  <c r="BR130" i="2"/>
  <c r="AS131" i="2"/>
  <c r="AT131" i="2"/>
  <c r="AU131" i="2"/>
  <c r="AV131" i="2"/>
  <c r="AW131" i="2"/>
  <c r="AX131" i="2"/>
  <c r="AY131" i="2"/>
  <c r="AZ131" i="2"/>
  <c r="BA131" i="2"/>
  <c r="BB131" i="2"/>
  <c r="BC131" i="2"/>
  <c r="BD131" i="2"/>
  <c r="BE131" i="2"/>
  <c r="BF131" i="2"/>
  <c r="BG131" i="2"/>
  <c r="BH131" i="2"/>
  <c r="BI131" i="2"/>
  <c r="BJ131" i="2"/>
  <c r="BK131" i="2"/>
  <c r="BL131" i="2"/>
  <c r="BM131" i="2"/>
  <c r="BN131" i="2"/>
  <c r="BO131" i="2"/>
  <c r="BP131" i="2"/>
  <c r="BQ131" i="2"/>
  <c r="BR131" i="2"/>
  <c r="AS132" i="2"/>
  <c r="AT132" i="2"/>
  <c r="AU132" i="2"/>
  <c r="AV132" i="2"/>
  <c r="AW132" i="2"/>
  <c r="AX132" i="2"/>
  <c r="AY132" i="2"/>
  <c r="AZ132" i="2"/>
  <c r="BA132" i="2"/>
  <c r="BB132" i="2"/>
  <c r="BC132" i="2"/>
  <c r="BD132" i="2"/>
  <c r="BE132" i="2"/>
  <c r="BF132" i="2"/>
  <c r="BG132" i="2"/>
  <c r="BH132" i="2"/>
  <c r="BI132" i="2"/>
  <c r="BJ132" i="2"/>
  <c r="BK132" i="2"/>
  <c r="BL132" i="2"/>
  <c r="BM132" i="2"/>
  <c r="BN132" i="2"/>
  <c r="BO132" i="2"/>
  <c r="BP132" i="2"/>
  <c r="BQ132" i="2"/>
  <c r="BR132" i="2"/>
  <c r="AS133" i="2"/>
  <c r="AT133" i="2"/>
  <c r="AU133" i="2"/>
  <c r="AV133" i="2"/>
  <c r="AW133" i="2"/>
  <c r="AX133" i="2"/>
  <c r="AY133" i="2"/>
  <c r="AZ133" i="2"/>
  <c r="BA133" i="2"/>
  <c r="BB133" i="2"/>
  <c r="BC133" i="2"/>
  <c r="BD133" i="2"/>
  <c r="BE133" i="2"/>
  <c r="BF133" i="2"/>
  <c r="BG133" i="2"/>
  <c r="BH133" i="2"/>
  <c r="BI133" i="2"/>
  <c r="BJ133" i="2"/>
  <c r="BK133" i="2"/>
  <c r="BL133" i="2"/>
  <c r="BM133" i="2"/>
  <c r="BN133" i="2"/>
  <c r="BO133" i="2"/>
  <c r="BP133" i="2"/>
  <c r="BQ133" i="2"/>
  <c r="BR133" i="2"/>
  <c r="AS134" i="2"/>
  <c r="AT134" i="2"/>
  <c r="AU134" i="2"/>
  <c r="AV134" i="2"/>
  <c r="AW134" i="2"/>
  <c r="AX134" i="2"/>
  <c r="AY134" i="2"/>
  <c r="AZ134" i="2"/>
  <c r="BA134" i="2"/>
  <c r="BB134" i="2"/>
  <c r="BC134" i="2"/>
  <c r="BD134" i="2"/>
  <c r="BE134" i="2"/>
  <c r="BF134" i="2"/>
  <c r="BG134" i="2"/>
  <c r="BH134" i="2"/>
  <c r="BI134" i="2"/>
  <c r="BJ134" i="2"/>
  <c r="BK134" i="2"/>
  <c r="BL134" i="2"/>
  <c r="BM134" i="2"/>
  <c r="BN134" i="2"/>
  <c r="BO134" i="2"/>
  <c r="BP134" i="2"/>
  <c r="BQ134" i="2"/>
  <c r="BR134" i="2"/>
  <c r="AS135" i="2"/>
  <c r="AT135" i="2"/>
  <c r="AU135" i="2"/>
  <c r="AV135" i="2"/>
  <c r="AW135" i="2"/>
  <c r="AX135" i="2"/>
  <c r="AY135" i="2"/>
  <c r="AZ135" i="2"/>
  <c r="BA135" i="2"/>
  <c r="BB135" i="2"/>
  <c r="BC135" i="2"/>
  <c r="BD135" i="2"/>
  <c r="BE135" i="2"/>
  <c r="BF135" i="2"/>
  <c r="BG135" i="2"/>
  <c r="BH135" i="2"/>
  <c r="BI135" i="2"/>
  <c r="BJ135" i="2"/>
  <c r="BK135" i="2"/>
  <c r="BL135" i="2"/>
  <c r="BM135" i="2"/>
  <c r="BN135" i="2"/>
  <c r="BO135" i="2"/>
  <c r="BP135" i="2"/>
  <c r="BQ135" i="2"/>
  <c r="BR135" i="2"/>
  <c r="AS136" i="2"/>
  <c r="AT136" i="2"/>
  <c r="AU136" i="2"/>
  <c r="AV136" i="2"/>
  <c r="AW136" i="2"/>
  <c r="AX136" i="2"/>
  <c r="AY136" i="2"/>
  <c r="AZ136" i="2"/>
  <c r="BA136" i="2"/>
  <c r="BB136" i="2"/>
  <c r="BC136" i="2"/>
  <c r="BD136" i="2"/>
  <c r="BE136" i="2"/>
  <c r="BF136" i="2"/>
  <c r="BG136" i="2"/>
  <c r="BH136" i="2"/>
  <c r="BI136" i="2"/>
  <c r="BJ136" i="2"/>
  <c r="BK136" i="2"/>
  <c r="BL136" i="2"/>
  <c r="BM136" i="2"/>
  <c r="BN136" i="2"/>
  <c r="BO136" i="2"/>
  <c r="BP136" i="2"/>
  <c r="BQ136" i="2"/>
  <c r="BR136" i="2"/>
  <c r="AS137" i="2"/>
  <c r="AT137" i="2"/>
  <c r="AU137" i="2"/>
  <c r="AV137" i="2"/>
  <c r="AW137" i="2"/>
  <c r="AX137" i="2"/>
  <c r="AY137" i="2"/>
  <c r="AZ137" i="2"/>
  <c r="BA137" i="2"/>
  <c r="BB137" i="2"/>
  <c r="BC137" i="2"/>
  <c r="BD137" i="2"/>
  <c r="BE137" i="2"/>
  <c r="BF137" i="2"/>
  <c r="BG137" i="2"/>
  <c r="BH137" i="2"/>
  <c r="BI137" i="2"/>
  <c r="BJ137" i="2"/>
  <c r="BK137" i="2"/>
  <c r="BL137" i="2"/>
  <c r="BM137" i="2"/>
  <c r="BN137" i="2"/>
  <c r="BO137" i="2"/>
  <c r="BP137" i="2"/>
  <c r="BQ137" i="2"/>
  <c r="BR137" i="2"/>
  <c r="AS138" i="2"/>
  <c r="AT138" i="2"/>
  <c r="AU138" i="2"/>
  <c r="AV138" i="2"/>
  <c r="AW138" i="2"/>
  <c r="AX138" i="2"/>
  <c r="AY138" i="2"/>
  <c r="AZ138" i="2"/>
  <c r="BA138" i="2"/>
  <c r="BB138" i="2"/>
  <c r="BC138" i="2"/>
  <c r="BD138" i="2"/>
  <c r="BE138" i="2"/>
  <c r="BF138" i="2"/>
  <c r="BG138" i="2"/>
  <c r="BH138" i="2"/>
  <c r="BI138" i="2"/>
  <c r="BJ138" i="2"/>
  <c r="BK138" i="2"/>
  <c r="BL138" i="2"/>
  <c r="BM138" i="2"/>
  <c r="BN138" i="2"/>
  <c r="BO138" i="2"/>
  <c r="BP138" i="2"/>
  <c r="BQ138" i="2"/>
  <c r="BR138" i="2"/>
  <c r="AS139" i="2"/>
  <c r="AT139" i="2"/>
  <c r="AU139" i="2"/>
  <c r="AV139" i="2"/>
  <c r="AW139" i="2"/>
  <c r="AX139" i="2"/>
  <c r="AY139" i="2"/>
  <c r="AZ139" i="2"/>
  <c r="BA139" i="2"/>
  <c r="BB139" i="2"/>
  <c r="BC139" i="2"/>
  <c r="BD139" i="2"/>
  <c r="BE139" i="2"/>
  <c r="BF139" i="2"/>
  <c r="BG139" i="2"/>
  <c r="BH139" i="2"/>
  <c r="BI139" i="2"/>
  <c r="BJ139" i="2"/>
  <c r="BK139" i="2"/>
  <c r="BL139" i="2"/>
  <c r="BM139" i="2"/>
  <c r="BN139" i="2"/>
  <c r="BO139" i="2"/>
  <c r="BP139" i="2"/>
  <c r="BQ139" i="2"/>
  <c r="BR139" i="2"/>
  <c r="AS140" i="2"/>
  <c r="AT140" i="2"/>
  <c r="AU140" i="2"/>
  <c r="AV140" i="2"/>
  <c r="AW140" i="2"/>
  <c r="AX140" i="2"/>
  <c r="AY140" i="2"/>
  <c r="AZ140" i="2"/>
  <c r="BA140" i="2"/>
  <c r="BB140" i="2"/>
  <c r="BC140" i="2"/>
  <c r="BD140" i="2"/>
  <c r="BE140" i="2"/>
  <c r="BF140" i="2"/>
  <c r="BG140" i="2"/>
  <c r="BH140" i="2"/>
  <c r="BI140" i="2"/>
  <c r="BJ140" i="2"/>
  <c r="BK140" i="2"/>
  <c r="BL140" i="2"/>
  <c r="BM140" i="2"/>
  <c r="BN140" i="2"/>
  <c r="BO140" i="2"/>
  <c r="BP140" i="2"/>
  <c r="BQ140" i="2"/>
  <c r="BR140" i="2"/>
  <c r="AS141" i="2"/>
  <c r="AT141" i="2"/>
  <c r="AU141" i="2"/>
  <c r="AV141" i="2"/>
  <c r="AW141" i="2"/>
  <c r="AX141" i="2"/>
  <c r="AY141" i="2"/>
  <c r="AZ141" i="2"/>
  <c r="BA141" i="2"/>
  <c r="BB141" i="2"/>
  <c r="BC141" i="2"/>
  <c r="BD141" i="2"/>
  <c r="BE141" i="2"/>
  <c r="BF141" i="2"/>
  <c r="BG141" i="2"/>
  <c r="BH141" i="2"/>
  <c r="BI141" i="2"/>
  <c r="BJ141" i="2"/>
  <c r="BK141" i="2"/>
  <c r="BL141" i="2"/>
  <c r="BM141" i="2"/>
  <c r="BN141" i="2"/>
  <c r="BO141" i="2"/>
  <c r="BP141" i="2"/>
  <c r="BQ141" i="2"/>
  <c r="BR141" i="2"/>
  <c r="AS142" i="2"/>
  <c r="AT142" i="2"/>
  <c r="AU142" i="2"/>
  <c r="AV142" i="2"/>
  <c r="AW142" i="2"/>
  <c r="AX142" i="2"/>
  <c r="AY142" i="2"/>
  <c r="AZ142" i="2"/>
  <c r="BA142" i="2"/>
  <c r="BB142" i="2"/>
  <c r="BC142" i="2"/>
  <c r="BD142" i="2"/>
  <c r="BE142" i="2"/>
  <c r="BF142" i="2"/>
  <c r="BG142" i="2"/>
  <c r="BH142" i="2"/>
  <c r="BI142" i="2"/>
  <c r="BJ142" i="2"/>
  <c r="BK142" i="2"/>
  <c r="BL142" i="2"/>
  <c r="BM142" i="2"/>
  <c r="BN142" i="2"/>
  <c r="BO142" i="2"/>
  <c r="BP142" i="2"/>
  <c r="BQ142" i="2"/>
  <c r="BR142" i="2"/>
  <c r="AS143" i="2"/>
  <c r="AT143" i="2"/>
  <c r="AU143" i="2"/>
  <c r="AV143" i="2"/>
  <c r="AW143" i="2"/>
  <c r="AX143" i="2"/>
  <c r="AY143" i="2"/>
  <c r="AZ143" i="2"/>
  <c r="BA143" i="2"/>
  <c r="BB143" i="2"/>
  <c r="BC143" i="2"/>
  <c r="BD143" i="2"/>
  <c r="BE143" i="2"/>
  <c r="BF143" i="2"/>
  <c r="BG143" i="2"/>
  <c r="BH143" i="2"/>
  <c r="BI143" i="2"/>
  <c r="BJ143" i="2"/>
  <c r="BK143" i="2"/>
  <c r="BL143" i="2"/>
  <c r="BM143" i="2"/>
  <c r="BN143" i="2"/>
  <c r="BO143" i="2"/>
  <c r="BP143" i="2"/>
  <c r="BQ143" i="2"/>
  <c r="BR143" i="2"/>
  <c r="AS144" i="2"/>
  <c r="AT144" i="2"/>
  <c r="AU144" i="2"/>
  <c r="AV144" i="2"/>
  <c r="AW144" i="2"/>
  <c r="AX144" i="2"/>
  <c r="AY144" i="2"/>
  <c r="AZ144" i="2"/>
  <c r="BA144" i="2"/>
  <c r="BB144" i="2"/>
  <c r="BC144" i="2"/>
  <c r="BD144" i="2"/>
  <c r="BE144" i="2"/>
  <c r="BF144" i="2"/>
  <c r="BG144" i="2"/>
  <c r="BH144" i="2"/>
  <c r="BI144" i="2"/>
  <c r="BJ144" i="2"/>
  <c r="BK144" i="2"/>
  <c r="BL144" i="2"/>
  <c r="BM144" i="2"/>
  <c r="BN144" i="2"/>
  <c r="BO144" i="2"/>
  <c r="BP144" i="2"/>
  <c r="BQ144" i="2"/>
  <c r="BR144" i="2"/>
  <c r="AS145" i="2"/>
  <c r="AT145" i="2"/>
  <c r="AU145" i="2"/>
  <c r="AV145" i="2"/>
  <c r="AW145" i="2"/>
  <c r="AX145" i="2"/>
  <c r="AY145" i="2"/>
  <c r="AZ145" i="2"/>
  <c r="BA145" i="2"/>
  <c r="BB145" i="2"/>
  <c r="BC145" i="2"/>
  <c r="BD145" i="2"/>
  <c r="BE145" i="2"/>
  <c r="BF145" i="2"/>
  <c r="BG145" i="2"/>
  <c r="BH145" i="2"/>
  <c r="BI145" i="2"/>
  <c r="BJ145" i="2"/>
  <c r="BK145" i="2"/>
  <c r="BL145" i="2"/>
  <c r="BM145" i="2"/>
  <c r="BN145" i="2"/>
  <c r="BO145" i="2"/>
  <c r="BP145" i="2"/>
  <c r="BQ145" i="2"/>
  <c r="BR145" i="2"/>
  <c r="AS146" i="2"/>
  <c r="AT146" i="2"/>
  <c r="AU146" i="2"/>
  <c r="AV146" i="2"/>
  <c r="AW146" i="2"/>
  <c r="AX146" i="2"/>
  <c r="AY146" i="2"/>
  <c r="AZ146" i="2"/>
  <c r="BA146" i="2"/>
  <c r="BB146" i="2"/>
  <c r="BC146" i="2"/>
  <c r="BD146" i="2"/>
  <c r="BE146" i="2"/>
  <c r="BF146" i="2"/>
  <c r="BG146" i="2"/>
  <c r="BH146" i="2"/>
  <c r="BI146" i="2"/>
  <c r="BJ146" i="2"/>
  <c r="BK146" i="2"/>
  <c r="BL146" i="2"/>
  <c r="BM146" i="2"/>
  <c r="BN146" i="2"/>
  <c r="BO146" i="2"/>
  <c r="BP146" i="2"/>
  <c r="BQ146" i="2"/>
  <c r="BR146" i="2"/>
  <c r="AS147" i="2"/>
  <c r="AT147" i="2"/>
  <c r="AU147" i="2"/>
  <c r="AV147" i="2"/>
  <c r="AW147" i="2"/>
  <c r="AX147" i="2"/>
  <c r="AY147" i="2"/>
  <c r="AZ147" i="2"/>
  <c r="BA147" i="2"/>
  <c r="BB147" i="2"/>
  <c r="BC147" i="2"/>
  <c r="BD147" i="2"/>
  <c r="BE147" i="2"/>
  <c r="BF147" i="2"/>
  <c r="BG147" i="2"/>
  <c r="BH147" i="2"/>
  <c r="BI147" i="2"/>
  <c r="BJ147" i="2"/>
  <c r="BK147" i="2"/>
  <c r="BL147" i="2"/>
  <c r="BM147" i="2"/>
  <c r="BN147" i="2"/>
  <c r="BO147" i="2"/>
  <c r="BP147" i="2"/>
  <c r="BQ147" i="2"/>
  <c r="BR147" i="2"/>
  <c r="AS148" i="2"/>
  <c r="AT148" i="2"/>
  <c r="AU148" i="2"/>
  <c r="AV148" i="2"/>
  <c r="AW148" i="2"/>
  <c r="AX148" i="2"/>
  <c r="AY148" i="2"/>
  <c r="AZ148" i="2"/>
  <c r="BA148" i="2"/>
  <c r="BB148" i="2"/>
  <c r="BC148" i="2"/>
  <c r="BD148" i="2"/>
  <c r="BE148" i="2"/>
  <c r="BF148" i="2"/>
  <c r="BG148" i="2"/>
  <c r="BH148" i="2"/>
  <c r="BI148" i="2"/>
  <c r="BJ148" i="2"/>
  <c r="BK148" i="2"/>
  <c r="BL148" i="2"/>
  <c r="BM148" i="2"/>
  <c r="BN148" i="2"/>
  <c r="BO148" i="2"/>
  <c r="BP148" i="2"/>
  <c r="BQ148" i="2"/>
  <c r="BR148" i="2"/>
  <c r="AS149" i="2"/>
  <c r="AT149" i="2"/>
  <c r="AU149" i="2"/>
  <c r="AV149" i="2"/>
  <c r="AW149" i="2"/>
  <c r="AX149" i="2"/>
  <c r="AY149" i="2"/>
  <c r="AZ149" i="2"/>
  <c r="BA149" i="2"/>
  <c r="BB149" i="2"/>
  <c r="BC149" i="2"/>
  <c r="BD149" i="2"/>
  <c r="BE149" i="2"/>
  <c r="BF149" i="2"/>
  <c r="BG149" i="2"/>
  <c r="BH149" i="2"/>
  <c r="BI149" i="2"/>
  <c r="BJ149" i="2"/>
  <c r="BK149" i="2"/>
  <c r="BL149" i="2"/>
  <c r="BM149" i="2"/>
  <c r="BN149" i="2"/>
  <c r="BO149" i="2"/>
  <c r="BP149" i="2"/>
  <c r="BQ149" i="2"/>
  <c r="BR149" i="2"/>
  <c r="AS150" i="2"/>
  <c r="AT150" i="2"/>
  <c r="AU150" i="2"/>
  <c r="AV150" i="2"/>
  <c r="AW150" i="2"/>
  <c r="AX150" i="2"/>
  <c r="AY150" i="2"/>
  <c r="AZ150" i="2"/>
  <c r="BA150" i="2"/>
  <c r="BB150" i="2"/>
  <c r="BC150" i="2"/>
  <c r="BD150" i="2"/>
  <c r="BE150" i="2"/>
  <c r="BF150" i="2"/>
  <c r="BG150" i="2"/>
  <c r="BH150" i="2"/>
  <c r="BI150" i="2"/>
  <c r="BJ150" i="2"/>
  <c r="BK150" i="2"/>
  <c r="BL150" i="2"/>
  <c r="BM150" i="2"/>
  <c r="BN150" i="2"/>
  <c r="BO150" i="2"/>
  <c r="BP150" i="2"/>
  <c r="BQ150" i="2"/>
  <c r="BR150" i="2"/>
  <c r="BR8" i="2"/>
  <c r="AM10" i="2"/>
  <c r="AY10" i="2" s="1"/>
  <c r="AM11" i="2"/>
  <c r="AM12" i="2"/>
  <c r="AM13" i="2"/>
  <c r="AM14" i="2"/>
  <c r="AM15" i="2"/>
  <c r="AM16" i="2"/>
  <c r="AM17" i="2"/>
  <c r="AM18" i="2"/>
  <c r="AM19" i="2"/>
  <c r="AM20" i="2"/>
  <c r="AM21" i="2"/>
  <c r="AM22" i="2"/>
  <c r="AM23" i="2"/>
  <c r="AM24" i="2"/>
  <c r="AM25" i="2"/>
  <c r="AM26" i="2"/>
  <c r="AM27" i="2"/>
  <c r="AM28" i="2"/>
  <c r="AM29" i="2"/>
  <c r="AM30" i="2"/>
  <c r="AM31" i="2"/>
  <c r="AM32" i="2"/>
  <c r="AM33" i="2"/>
  <c r="AM34" i="2"/>
  <c r="AM35" i="2"/>
  <c r="AM36" i="2"/>
  <c r="AM37" i="2"/>
  <c r="AM38" i="2"/>
  <c r="AM39" i="2"/>
  <c r="AM40" i="2"/>
  <c r="AM41" i="2"/>
  <c r="AM42" i="2"/>
  <c r="AM43" i="2"/>
  <c r="AM44" i="2"/>
  <c r="AM45" i="2"/>
  <c r="AM46" i="2"/>
  <c r="AM47" i="2"/>
  <c r="AM48" i="2"/>
  <c r="AM49" i="2"/>
  <c r="AM50" i="2"/>
  <c r="AM51" i="2"/>
  <c r="AM52" i="2"/>
  <c r="AM53" i="2"/>
  <c r="AM54" i="2"/>
  <c r="AM55" i="2"/>
  <c r="AM56" i="2"/>
  <c r="AM57" i="2"/>
  <c r="AM58" i="2"/>
  <c r="AM59" i="2"/>
  <c r="AM60" i="2"/>
  <c r="AM61" i="2"/>
  <c r="AM62" i="2"/>
  <c r="AM63" i="2"/>
  <c r="AM64" i="2"/>
  <c r="AM65" i="2"/>
  <c r="AM66" i="2"/>
  <c r="AM67" i="2"/>
  <c r="AM68" i="2"/>
  <c r="AM69" i="2"/>
  <c r="AM70" i="2"/>
  <c r="AM71" i="2"/>
  <c r="AM72" i="2"/>
  <c r="AM73" i="2"/>
  <c r="AM74" i="2"/>
  <c r="AM75" i="2"/>
  <c r="AM76" i="2"/>
  <c r="AM77" i="2"/>
  <c r="AM78" i="2"/>
  <c r="AM79" i="2"/>
  <c r="AM80" i="2"/>
  <c r="AM81" i="2"/>
  <c r="AM82" i="2"/>
  <c r="AM83" i="2"/>
  <c r="AM84" i="2"/>
  <c r="AM85" i="2"/>
  <c r="AM86" i="2"/>
  <c r="AM87" i="2"/>
  <c r="AM88" i="2"/>
  <c r="AM89" i="2"/>
  <c r="AM90" i="2"/>
  <c r="AM91" i="2"/>
  <c r="AM92" i="2"/>
  <c r="AM93" i="2"/>
  <c r="AM94" i="2"/>
  <c r="AM95" i="2"/>
  <c r="AM96" i="2"/>
  <c r="AM97" i="2"/>
  <c r="AM98" i="2"/>
  <c r="AM99" i="2"/>
  <c r="AM100" i="2"/>
  <c r="AM101" i="2"/>
  <c r="AM102" i="2"/>
  <c r="AM103" i="2"/>
  <c r="AM104" i="2"/>
  <c r="AM105" i="2"/>
  <c r="AM106" i="2"/>
  <c r="AM107" i="2"/>
  <c r="AM108" i="2"/>
  <c r="AM109" i="2"/>
  <c r="AM110" i="2"/>
  <c r="AM111" i="2"/>
  <c r="AM112" i="2"/>
  <c r="AM113" i="2"/>
  <c r="AM114" i="2"/>
  <c r="AM115" i="2"/>
  <c r="AM116" i="2"/>
  <c r="AM117" i="2"/>
  <c r="AM118" i="2"/>
  <c r="AM119" i="2"/>
  <c r="AM120" i="2"/>
  <c r="AM121" i="2"/>
  <c r="AM122" i="2"/>
  <c r="AM123" i="2"/>
  <c r="AM124" i="2"/>
  <c r="AM125" i="2"/>
  <c r="AM126" i="2"/>
  <c r="AM127" i="2"/>
  <c r="AM128" i="2"/>
  <c r="AM129" i="2"/>
  <c r="AM130" i="2"/>
  <c r="AM131" i="2"/>
  <c r="AM132" i="2"/>
  <c r="AM133" i="2"/>
  <c r="AM134" i="2"/>
  <c r="AM135" i="2"/>
  <c r="AM136" i="2"/>
  <c r="AM137" i="2"/>
  <c r="AM138" i="2"/>
  <c r="AM139" i="2"/>
  <c r="AM140" i="2"/>
  <c r="AM141" i="2"/>
  <c r="AM142" i="2"/>
  <c r="AM143" i="2"/>
  <c r="AM144" i="2"/>
  <c r="AM145" i="2"/>
  <c r="AM146" i="2"/>
  <c r="AM147" i="2"/>
  <c r="AM148" i="2"/>
  <c r="AM149" i="2"/>
  <c r="AM150" i="2"/>
  <c r="AM9" i="2"/>
  <c r="AS9" i="2" s="1"/>
  <c r="AB18" i="1"/>
  <c r="BI10" i="2" l="1"/>
  <c r="BE10" i="2"/>
  <c r="AX10" i="2"/>
  <c r="BO10" i="2"/>
  <c r="AT10" i="2"/>
  <c r="BI9" i="2"/>
  <c r="BD8" i="2"/>
  <c r="AY8" i="2"/>
  <c r="AX8" i="2"/>
  <c r="BN8" i="2"/>
  <c r="BL8" i="2"/>
  <c r="BV33" i="2"/>
  <c r="BG8" i="2"/>
  <c r="AU8" i="2"/>
  <c r="BB8" i="2"/>
  <c r="BH8" i="2"/>
  <c r="BO8" i="2"/>
  <c r="BN10" i="2"/>
  <c r="BC10" i="2"/>
  <c r="AS10" i="2"/>
  <c r="AY9" i="2"/>
  <c r="BD9" i="2"/>
  <c r="AS8" i="2"/>
  <c r="BC8" i="2"/>
  <c r="BJ8" i="2"/>
  <c r="BJ10" i="2"/>
  <c r="BO9" i="2"/>
  <c r="AV16" i="2"/>
  <c r="AZ16" i="2"/>
  <c r="BD16" i="2"/>
  <c r="BH16" i="2"/>
  <c r="BL16" i="2"/>
  <c r="BP16" i="2"/>
  <c r="AV12" i="2"/>
  <c r="AZ12" i="2"/>
  <c r="BD12" i="2"/>
  <c r="BH12" i="2"/>
  <c r="BL12" i="2"/>
  <c r="BP12" i="2"/>
  <c r="BN16" i="2"/>
  <c r="BI16" i="2"/>
  <c r="BC16" i="2"/>
  <c r="AX16" i="2"/>
  <c r="AS16" i="2"/>
  <c r="BQ12" i="2"/>
  <c r="BK12" i="2"/>
  <c r="BF12" i="2"/>
  <c r="BA12" i="2"/>
  <c r="AU12" i="2"/>
  <c r="AT9" i="2"/>
  <c r="AL9" i="2" s="1"/>
  <c r="AX9" i="2"/>
  <c r="BB9" i="2"/>
  <c r="BF9" i="2"/>
  <c r="BJ9" i="2"/>
  <c r="BN9" i="2"/>
  <c r="BR9" i="2"/>
  <c r="AT19" i="2"/>
  <c r="AX19" i="2"/>
  <c r="BB19" i="2"/>
  <c r="BF19" i="2"/>
  <c r="BJ19" i="2"/>
  <c r="BN19" i="2"/>
  <c r="BR19" i="2"/>
  <c r="AT15" i="2"/>
  <c r="AX15" i="2"/>
  <c r="BB15" i="2"/>
  <c r="BF15" i="2"/>
  <c r="BJ15" i="2"/>
  <c r="BN15" i="2"/>
  <c r="BR15" i="2"/>
  <c r="AT11" i="2"/>
  <c r="AX11" i="2"/>
  <c r="BB11" i="2"/>
  <c r="BF11" i="2"/>
  <c r="BJ11" i="2"/>
  <c r="BN11" i="2"/>
  <c r="BR11" i="2"/>
  <c r="BO19" i="2"/>
  <c r="BI19" i="2"/>
  <c r="BD19" i="2"/>
  <c r="AY19" i="2"/>
  <c r="AS19" i="2"/>
  <c r="BR16" i="2"/>
  <c r="BM16" i="2"/>
  <c r="BG16" i="2"/>
  <c r="BB16" i="2"/>
  <c r="AW16" i="2"/>
  <c r="BQ15" i="2"/>
  <c r="BL15" i="2"/>
  <c r="BG15" i="2"/>
  <c r="BA15" i="2"/>
  <c r="AV15" i="2"/>
  <c r="BO12" i="2"/>
  <c r="BJ12" i="2"/>
  <c r="BE12" i="2"/>
  <c r="AY12" i="2"/>
  <c r="AT12" i="2"/>
  <c r="BO11" i="2"/>
  <c r="BI11" i="2"/>
  <c r="BD11" i="2"/>
  <c r="AY11" i="2"/>
  <c r="AS11" i="2"/>
  <c r="BM9" i="2"/>
  <c r="BH9" i="2"/>
  <c r="BC9" i="2"/>
  <c r="AW9" i="2"/>
  <c r="AV18" i="2"/>
  <c r="AZ18" i="2"/>
  <c r="BD18" i="2"/>
  <c r="BH18" i="2"/>
  <c r="BL18" i="2"/>
  <c r="BP18" i="2"/>
  <c r="AV14" i="2"/>
  <c r="AZ14" i="2"/>
  <c r="BD14" i="2"/>
  <c r="BH14" i="2"/>
  <c r="BL14" i="2"/>
  <c r="BP14" i="2"/>
  <c r="AV10" i="2"/>
  <c r="AZ10" i="2"/>
  <c r="BD10" i="2"/>
  <c r="BH10" i="2"/>
  <c r="BL10" i="2"/>
  <c r="BP10" i="2"/>
  <c r="BM19" i="2"/>
  <c r="BH19" i="2"/>
  <c r="BC19" i="2"/>
  <c r="AW19" i="2"/>
  <c r="BR18" i="2"/>
  <c r="BM18" i="2"/>
  <c r="BG18" i="2"/>
  <c r="BB18" i="2"/>
  <c r="AW18" i="2"/>
  <c r="BQ16" i="2"/>
  <c r="BK16" i="2"/>
  <c r="BF16" i="2"/>
  <c r="BA16" i="2"/>
  <c r="AU16" i="2"/>
  <c r="BP15" i="2"/>
  <c r="BK15" i="2"/>
  <c r="BE15" i="2"/>
  <c r="AZ15" i="2"/>
  <c r="AU15" i="2"/>
  <c r="BO14" i="2"/>
  <c r="BJ14" i="2"/>
  <c r="BE14" i="2"/>
  <c r="AY14" i="2"/>
  <c r="AT14" i="2"/>
  <c r="BN12" i="2"/>
  <c r="BI12" i="2"/>
  <c r="BC12" i="2"/>
  <c r="AX12" i="2"/>
  <c r="AS12" i="2"/>
  <c r="BM11" i="2"/>
  <c r="BH11" i="2"/>
  <c r="BC11" i="2"/>
  <c r="AW11" i="2"/>
  <c r="BR10" i="2"/>
  <c r="BM10" i="2"/>
  <c r="BG10" i="2"/>
  <c r="BB10" i="2"/>
  <c r="AW10" i="2"/>
  <c r="BQ9" i="2"/>
  <c r="BL9" i="2"/>
  <c r="BG9" i="2"/>
  <c r="BA9" i="2"/>
  <c r="AV9" i="2"/>
  <c r="AT17" i="2"/>
  <c r="AX17" i="2"/>
  <c r="BB17" i="2"/>
  <c r="BF17" i="2"/>
  <c r="BJ17" i="2"/>
  <c r="BN17" i="2"/>
  <c r="BR17" i="2"/>
  <c r="AT13" i="2"/>
  <c r="AX13" i="2"/>
  <c r="BB13" i="2"/>
  <c r="BF13" i="2"/>
  <c r="BJ13" i="2"/>
  <c r="BN13" i="2"/>
  <c r="BR13" i="2"/>
  <c r="BQ8" i="2"/>
  <c r="BM8" i="2"/>
  <c r="BI8" i="2"/>
  <c r="BE8" i="2"/>
  <c r="BA8" i="2"/>
  <c r="AW8" i="2"/>
  <c r="AT8" i="2"/>
  <c r="AV8" i="2"/>
  <c r="AZ8" i="2"/>
  <c r="BF8" i="2"/>
  <c r="BK8" i="2"/>
  <c r="BP8" i="2"/>
  <c r="BQ19" i="2"/>
  <c r="BL19" i="2"/>
  <c r="BG19" i="2"/>
  <c r="BA19" i="2"/>
  <c r="AV19" i="2"/>
  <c r="BQ18" i="2"/>
  <c r="BK18" i="2"/>
  <c r="BF18" i="2"/>
  <c r="BA18" i="2"/>
  <c r="AU18" i="2"/>
  <c r="BP17" i="2"/>
  <c r="BK17" i="2"/>
  <c r="BE17" i="2"/>
  <c r="AZ17" i="2"/>
  <c r="AU17" i="2"/>
  <c r="BO16" i="2"/>
  <c r="BJ16" i="2"/>
  <c r="BE16" i="2"/>
  <c r="AY16" i="2"/>
  <c r="AT16" i="2"/>
  <c r="BO15" i="2"/>
  <c r="BI15" i="2"/>
  <c r="BD15" i="2"/>
  <c r="AY15" i="2"/>
  <c r="AS15" i="2"/>
  <c r="BN14" i="2"/>
  <c r="BI14" i="2"/>
  <c r="BC14" i="2"/>
  <c r="AX14" i="2"/>
  <c r="AS14" i="2"/>
  <c r="BM13" i="2"/>
  <c r="BH13" i="2"/>
  <c r="BC13" i="2"/>
  <c r="AW13" i="2"/>
  <c r="BR12" i="2"/>
  <c r="BM12" i="2"/>
  <c r="BG12" i="2"/>
  <c r="BB12" i="2"/>
  <c r="AW12" i="2"/>
  <c r="BQ11" i="2"/>
  <c r="BL11" i="2"/>
  <c r="BG11" i="2"/>
  <c r="BA11" i="2"/>
  <c r="AV11" i="2"/>
  <c r="BQ10" i="2"/>
  <c r="BK10" i="2"/>
  <c r="BF10" i="2"/>
  <c r="BA10" i="2"/>
  <c r="AU10" i="2"/>
  <c r="BP9" i="2"/>
  <c r="BK9" i="2"/>
  <c r="BE9" i="2"/>
  <c r="AZ9" i="2"/>
  <c r="AU9" i="2"/>
  <c r="AE1" i="1"/>
  <c r="CA17" i="2" l="1"/>
  <c r="AL8" i="2"/>
  <c r="CA18" i="2"/>
  <c r="CA16" i="2"/>
  <c r="BV18" i="2"/>
  <c r="BV11" i="2"/>
  <c r="BV13" i="2"/>
  <c r="BV27" i="2"/>
  <c r="BV16" i="2"/>
  <c r="BV23" i="2"/>
  <c r="BV10" i="2"/>
  <c r="BV32" i="2"/>
  <c r="BV22" i="2"/>
  <c r="BV29" i="2"/>
  <c r="BV15" i="2"/>
  <c r="BV25" i="2"/>
  <c r="BV20" i="2"/>
  <c r="BV17" i="2"/>
  <c r="BV28" i="2"/>
  <c r="BV21" i="2"/>
  <c r="BV19" i="2"/>
  <c r="BV30" i="2"/>
  <c r="BV26" i="2"/>
  <c r="BV31" i="2"/>
  <c r="BV12" i="2"/>
  <c r="BV14" i="2"/>
  <c r="BV9" i="2"/>
  <c r="BV24" i="2"/>
  <c r="BV34" i="2"/>
  <c r="BY34" i="2"/>
  <c r="BY33" i="2"/>
  <c r="BY32" i="2"/>
  <c r="BY31" i="2"/>
  <c r="BY30" i="2"/>
  <c r="BY29" i="2"/>
  <c r="BY28" i="2"/>
  <c r="BY27" i="2"/>
  <c r="BY26" i="2"/>
  <c r="BY25" i="2"/>
  <c r="BY24" i="2"/>
  <c r="BY23" i="2"/>
  <c r="BY22" i="2"/>
  <c r="BY21" i="2"/>
  <c r="BY20" i="2"/>
  <c r="BY19" i="2"/>
  <c r="BY18" i="2"/>
  <c r="BY17" i="2"/>
  <c r="BY16" i="2"/>
  <c r="BY15" i="2"/>
  <c r="BY14" i="2"/>
  <c r="BY13" i="2"/>
  <c r="BY12" i="2"/>
  <c r="BY11" i="2"/>
  <c r="BY10" i="2"/>
  <c r="BY9" i="2"/>
  <c r="HI4" i="1"/>
  <c r="HI29" i="1"/>
  <c r="BX33" i="2"/>
  <c r="BX32" i="2"/>
  <c r="BX31" i="2"/>
  <c r="BX30" i="2"/>
  <c r="BX29" i="2"/>
  <c r="BX28" i="2"/>
  <c r="BX27" i="2"/>
  <c r="BX26" i="2"/>
  <c r="BX25" i="2"/>
  <c r="BX24" i="2"/>
  <c r="BX23" i="2"/>
  <c r="BX22" i="2"/>
  <c r="BX21" i="2"/>
  <c r="BX20" i="2"/>
  <c r="BX19" i="2"/>
  <c r="BX18" i="2"/>
  <c r="BX17" i="2"/>
  <c r="BX16" i="2"/>
  <c r="BW34" i="2"/>
  <c r="BW33" i="2"/>
  <c r="BW32" i="2"/>
  <c r="BW31" i="2"/>
  <c r="BW30" i="2"/>
  <c r="BW29" i="2"/>
  <c r="BW28" i="2"/>
  <c r="BW27" i="2"/>
  <c r="BW26" i="2"/>
  <c r="BW25" i="2"/>
  <c r="BW24" i="2"/>
  <c r="BW23" i="2"/>
  <c r="BW22" i="2"/>
  <c r="BW21" i="2"/>
  <c r="BW20" i="2"/>
  <c r="BW19" i="2"/>
  <c r="BW18" i="2"/>
  <c r="BW17" i="2"/>
  <c r="BW16" i="2"/>
  <c r="BW15" i="2"/>
  <c r="BX13" i="2"/>
  <c r="BW14" i="2"/>
  <c r="BW13" i="2"/>
  <c r="BW12" i="2"/>
  <c r="BW11" i="2"/>
  <c r="BW10" i="2"/>
  <c r="BW9" i="2"/>
  <c r="HI2" i="1" l="1"/>
  <c r="HI1" i="1"/>
  <c r="BH4" i="1" l="1"/>
  <c r="BX9" i="2" s="1"/>
  <c r="CA9" i="2" s="1"/>
  <c r="BN4" i="1"/>
  <c r="BX10" i="2" s="1"/>
  <c r="BT4" i="1"/>
  <c r="BX11" i="2" s="1"/>
  <c r="BZ4" i="1"/>
  <c r="BX12" i="2" s="1"/>
  <c r="CF4" i="1"/>
  <c r="CL4" i="1"/>
  <c r="BX14" i="2" s="1"/>
  <c r="CR4" i="1"/>
  <c r="BX15" i="2" s="1"/>
  <c r="CX4" i="1"/>
  <c r="DD4" i="1"/>
  <c r="DJ4" i="1"/>
  <c r="DP4" i="1"/>
  <c r="DV4" i="1"/>
  <c r="EB4" i="1"/>
  <c r="EH4" i="1"/>
  <c r="EN4" i="1"/>
  <c r="ET4" i="1"/>
  <c r="EZ4" i="1"/>
  <c r="FF4" i="1"/>
  <c r="FL4" i="1"/>
  <c r="FR4" i="1"/>
  <c r="FX4" i="1"/>
  <c r="GD4" i="1"/>
  <c r="GJ4" i="1"/>
  <c r="GP4" i="1"/>
  <c r="GV4" i="1"/>
  <c r="HB4" i="1"/>
  <c r="BX34" i="2" s="1"/>
  <c r="G4" i="38" l="1"/>
  <c r="L2" i="36" l="1"/>
  <c r="K2" i="36"/>
  <c r="H2" i="36"/>
  <c r="G2" i="36"/>
  <c r="F2" i="36"/>
  <c r="E2" i="36"/>
  <c r="C165" i="22" l="1"/>
  <c r="C166" i="24"/>
  <c r="E166" i="24"/>
  <c r="G166" i="24"/>
  <c r="I166" i="24"/>
  <c r="K166" i="24"/>
  <c r="C167" i="24"/>
  <c r="E167" i="24"/>
  <c r="G167" i="24"/>
  <c r="I167" i="24"/>
  <c r="K167" i="24"/>
  <c r="C168" i="24"/>
  <c r="E168" i="24"/>
  <c r="G168" i="24"/>
  <c r="I168" i="24"/>
  <c r="K168" i="24"/>
  <c r="C169" i="24"/>
  <c r="E169" i="24"/>
  <c r="G169" i="24"/>
  <c r="I169" i="24"/>
  <c r="K169" i="24"/>
  <c r="G165" i="24"/>
  <c r="E165" i="24"/>
  <c r="K165" i="24"/>
  <c r="I165" i="24"/>
  <c r="C165" i="24"/>
  <c r="C166" i="25"/>
  <c r="E166" i="25"/>
  <c r="G166" i="25"/>
  <c r="I166" i="25"/>
  <c r="K166" i="25"/>
  <c r="C167" i="25"/>
  <c r="E167" i="25"/>
  <c r="G167" i="25"/>
  <c r="I167" i="25"/>
  <c r="K167" i="25"/>
  <c r="C168" i="25"/>
  <c r="E168" i="25"/>
  <c r="G168" i="25"/>
  <c r="I168" i="25"/>
  <c r="K168" i="25"/>
  <c r="C169" i="25"/>
  <c r="E169" i="25"/>
  <c r="G169" i="25"/>
  <c r="I169" i="25"/>
  <c r="K169" i="25"/>
  <c r="K165" i="25"/>
  <c r="I165" i="25"/>
  <c r="G165" i="25"/>
  <c r="E165" i="25"/>
  <c r="C165" i="25"/>
  <c r="C166" i="26"/>
  <c r="E166" i="26"/>
  <c r="G166" i="26"/>
  <c r="I166" i="26"/>
  <c r="K166" i="26"/>
  <c r="C167" i="26"/>
  <c r="E167" i="26"/>
  <c r="G167" i="26"/>
  <c r="I167" i="26"/>
  <c r="K167" i="26"/>
  <c r="C168" i="26"/>
  <c r="E168" i="26"/>
  <c r="G168" i="26"/>
  <c r="I168" i="26"/>
  <c r="K168" i="26"/>
  <c r="C169" i="26"/>
  <c r="E169" i="26"/>
  <c r="G169" i="26"/>
  <c r="I169" i="26"/>
  <c r="K169" i="26"/>
  <c r="K165" i="26"/>
  <c r="I165" i="26"/>
  <c r="G165" i="26"/>
  <c r="E165" i="26"/>
  <c r="C165" i="26"/>
  <c r="C166" i="27"/>
  <c r="E166" i="27"/>
  <c r="G166" i="27"/>
  <c r="I166" i="27"/>
  <c r="K166" i="27"/>
  <c r="C167" i="27"/>
  <c r="E167" i="27"/>
  <c r="G167" i="27"/>
  <c r="I167" i="27"/>
  <c r="K167" i="27"/>
  <c r="C168" i="27"/>
  <c r="E168" i="27"/>
  <c r="G168" i="27"/>
  <c r="I168" i="27"/>
  <c r="K168" i="27"/>
  <c r="C169" i="27"/>
  <c r="E169" i="27"/>
  <c r="G169" i="27"/>
  <c r="I169" i="27"/>
  <c r="K169" i="27"/>
  <c r="K165" i="27"/>
  <c r="I165" i="27"/>
  <c r="G165" i="27"/>
  <c r="E165" i="27"/>
  <c r="C165" i="27"/>
  <c r="C166" i="28"/>
  <c r="E166" i="28"/>
  <c r="G166" i="28"/>
  <c r="I166" i="28"/>
  <c r="K166" i="28"/>
  <c r="C167" i="28"/>
  <c r="E167" i="28"/>
  <c r="G167" i="28"/>
  <c r="I167" i="28"/>
  <c r="K167" i="28"/>
  <c r="C168" i="28"/>
  <c r="E168" i="28"/>
  <c r="G168" i="28"/>
  <c r="I168" i="28"/>
  <c r="K168" i="28"/>
  <c r="C169" i="28"/>
  <c r="E169" i="28"/>
  <c r="G169" i="28"/>
  <c r="I169" i="28"/>
  <c r="K169" i="28"/>
  <c r="G165" i="28"/>
  <c r="E165" i="28"/>
  <c r="K165" i="28"/>
  <c r="I165" i="28"/>
  <c r="C165" i="28"/>
  <c r="C166" i="29"/>
  <c r="E166" i="29"/>
  <c r="G166" i="29"/>
  <c r="I166" i="29"/>
  <c r="K166" i="29"/>
  <c r="C167" i="29"/>
  <c r="E167" i="29"/>
  <c r="G167" i="29"/>
  <c r="I167" i="29"/>
  <c r="K167" i="29"/>
  <c r="C168" i="29"/>
  <c r="E168" i="29"/>
  <c r="G168" i="29"/>
  <c r="I168" i="29"/>
  <c r="K168" i="29"/>
  <c r="C169" i="29"/>
  <c r="E169" i="29"/>
  <c r="G169" i="29"/>
  <c r="I169" i="29"/>
  <c r="K169" i="29"/>
  <c r="K165" i="29"/>
  <c r="I165" i="29"/>
  <c r="G165" i="29"/>
  <c r="E165" i="29"/>
  <c r="C165" i="29"/>
  <c r="C166" i="30"/>
  <c r="E166" i="30"/>
  <c r="G166" i="30"/>
  <c r="I166" i="30"/>
  <c r="K166" i="30"/>
  <c r="C167" i="30"/>
  <c r="E167" i="30"/>
  <c r="G167" i="30"/>
  <c r="I167" i="30"/>
  <c r="K167" i="30"/>
  <c r="C168" i="30"/>
  <c r="E168" i="30"/>
  <c r="G168" i="30"/>
  <c r="I168" i="30"/>
  <c r="K168" i="30"/>
  <c r="C169" i="30"/>
  <c r="E169" i="30"/>
  <c r="G169" i="30"/>
  <c r="I169" i="30"/>
  <c r="K169" i="30"/>
  <c r="K165" i="30"/>
  <c r="I165" i="30"/>
  <c r="G165" i="30"/>
  <c r="E165" i="30"/>
  <c r="C165" i="30"/>
  <c r="C166" i="31"/>
  <c r="E166" i="31"/>
  <c r="G166" i="31"/>
  <c r="I166" i="31"/>
  <c r="K166" i="31"/>
  <c r="C167" i="31"/>
  <c r="E167" i="31"/>
  <c r="G167" i="31"/>
  <c r="I167" i="31"/>
  <c r="K167" i="31"/>
  <c r="C168" i="31"/>
  <c r="E168" i="31"/>
  <c r="G168" i="31"/>
  <c r="I168" i="31"/>
  <c r="K168" i="31"/>
  <c r="C169" i="31"/>
  <c r="E169" i="31"/>
  <c r="G169" i="31"/>
  <c r="I169" i="31"/>
  <c r="K169" i="31"/>
  <c r="K165" i="31"/>
  <c r="I165" i="31"/>
  <c r="G165" i="31"/>
  <c r="E165" i="31"/>
  <c r="C165" i="31"/>
  <c r="C166" i="32"/>
  <c r="E166" i="32"/>
  <c r="G166" i="32"/>
  <c r="I166" i="32"/>
  <c r="K166" i="32"/>
  <c r="C167" i="32"/>
  <c r="E167" i="32"/>
  <c r="G167" i="32"/>
  <c r="I167" i="32"/>
  <c r="K167" i="32"/>
  <c r="C168" i="32"/>
  <c r="E168" i="32"/>
  <c r="G168" i="32"/>
  <c r="I168" i="32"/>
  <c r="K168" i="32"/>
  <c r="C169" i="32"/>
  <c r="E169" i="32"/>
  <c r="G169" i="32"/>
  <c r="I169" i="32"/>
  <c r="K169" i="32"/>
  <c r="K165" i="32"/>
  <c r="I165" i="32"/>
  <c r="G165" i="32"/>
  <c r="E165" i="32"/>
  <c r="C165" i="32"/>
  <c r="C166" i="33"/>
  <c r="E166" i="33"/>
  <c r="G166" i="33"/>
  <c r="I166" i="33"/>
  <c r="K166" i="33"/>
  <c r="C167" i="33"/>
  <c r="E167" i="33"/>
  <c r="G167" i="33"/>
  <c r="I167" i="33"/>
  <c r="K167" i="33"/>
  <c r="C168" i="33"/>
  <c r="E168" i="33"/>
  <c r="G168" i="33"/>
  <c r="I168" i="33"/>
  <c r="K168" i="33"/>
  <c r="C169" i="33"/>
  <c r="E169" i="33"/>
  <c r="G169" i="33"/>
  <c r="I169" i="33"/>
  <c r="K169" i="33"/>
  <c r="K165" i="33"/>
  <c r="I165" i="33"/>
  <c r="G165" i="33"/>
  <c r="E165" i="33"/>
  <c r="C165" i="33"/>
  <c r="E166" i="34"/>
  <c r="G166" i="34"/>
  <c r="E167" i="34"/>
  <c r="G167" i="34"/>
  <c r="E168" i="34"/>
  <c r="G168" i="34"/>
  <c r="E169" i="34"/>
  <c r="G169" i="34"/>
  <c r="G165" i="34"/>
  <c r="E165" i="34"/>
  <c r="C166" i="34"/>
  <c r="I166" i="34"/>
  <c r="K166" i="34"/>
  <c r="C167" i="34"/>
  <c r="I167" i="34"/>
  <c r="K167" i="34"/>
  <c r="C168" i="34"/>
  <c r="I168" i="34"/>
  <c r="K168" i="34"/>
  <c r="C169" i="34"/>
  <c r="I169" i="34"/>
  <c r="K169" i="34"/>
  <c r="K165" i="34"/>
  <c r="I165" i="34"/>
  <c r="C165" i="34"/>
  <c r="C166" i="35"/>
  <c r="E166" i="35"/>
  <c r="G166" i="35"/>
  <c r="I166" i="35"/>
  <c r="K166" i="35"/>
  <c r="C167" i="35"/>
  <c r="E167" i="35"/>
  <c r="G167" i="35"/>
  <c r="I167" i="35"/>
  <c r="K167" i="35"/>
  <c r="C168" i="35"/>
  <c r="E168" i="35"/>
  <c r="G168" i="35"/>
  <c r="I168" i="35"/>
  <c r="K168" i="35"/>
  <c r="C169" i="35"/>
  <c r="E169" i="35"/>
  <c r="G169" i="35"/>
  <c r="I169" i="35"/>
  <c r="K169" i="35"/>
  <c r="G165" i="35"/>
  <c r="E165" i="35"/>
  <c r="K165" i="35"/>
  <c r="I165" i="35"/>
  <c r="C165" i="35"/>
  <c r="Q20" i="1"/>
  <c r="R20" i="1"/>
  <c r="S20" i="1"/>
  <c r="T20" i="1"/>
  <c r="U20" i="1"/>
  <c r="V20" i="1"/>
  <c r="W20" i="1"/>
  <c r="X20" i="1"/>
  <c r="Y20" i="1"/>
  <c r="Z20" i="1"/>
  <c r="AA20" i="1"/>
  <c r="Q21" i="1"/>
  <c r="R21" i="1"/>
  <c r="S21" i="1"/>
  <c r="T21" i="1"/>
  <c r="U21" i="1"/>
  <c r="V21" i="1"/>
  <c r="W21" i="1"/>
  <c r="X21" i="1"/>
  <c r="Y21" i="1"/>
  <c r="Z21" i="1"/>
  <c r="AA21" i="1"/>
  <c r="Q22" i="1"/>
  <c r="R22" i="1"/>
  <c r="S22" i="1"/>
  <c r="T22" i="1"/>
  <c r="U22" i="1"/>
  <c r="V22" i="1"/>
  <c r="W22" i="1"/>
  <c r="X22" i="1"/>
  <c r="Y22" i="1"/>
  <c r="Z22" i="1"/>
  <c r="AA22" i="1"/>
  <c r="Q23" i="1"/>
  <c r="R23" i="1"/>
  <c r="S23" i="1"/>
  <c r="T23" i="1"/>
  <c r="U23" i="1"/>
  <c r="V23" i="1"/>
  <c r="W23" i="1"/>
  <c r="X23" i="1"/>
  <c r="Y23" i="1"/>
  <c r="Z23" i="1"/>
  <c r="AA23" i="1"/>
  <c r="Q24" i="1"/>
  <c r="R24" i="1"/>
  <c r="S24" i="1"/>
  <c r="T24" i="1"/>
  <c r="U24" i="1"/>
  <c r="V24" i="1"/>
  <c r="W24" i="1"/>
  <c r="X24" i="1"/>
  <c r="Y24" i="1"/>
  <c r="Z24" i="1"/>
  <c r="AA24" i="1"/>
  <c r="Q25" i="1"/>
  <c r="R25" i="1"/>
  <c r="S25" i="1"/>
  <c r="T25" i="1"/>
  <c r="U25" i="1"/>
  <c r="V25" i="1"/>
  <c r="W25" i="1"/>
  <c r="X25" i="1"/>
  <c r="Y25" i="1"/>
  <c r="Z25" i="1"/>
  <c r="AA25" i="1"/>
  <c r="Q26" i="1"/>
  <c r="R26" i="1"/>
  <c r="S26" i="1"/>
  <c r="T26" i="1"/>
  <c r="U26" i="1"/>
  <c r="V26" i="1"/>
  <c r="W26" i="1"/>
  <c r="X26" i="1"/>
  <c r="Y26" i="1"/>
  <c r="Z26" i="1"/>
  <c r="AA26" i="1"/>
  <c r="Q27" i="1"/>
  <c r="R27" i="1"/>
  <c r="S27" i="1"/>
  <c r="T27" i="1"/>
  <c r="U27" i="1"/>
  <c r="V27" i="1"/>
  <c r="W27" i="1"/>
  <c r="X27" i="1"/>
  <c r="Y27" i="1"/>
  <c r="Z27" i="1"/>
  <c r="AA27" i="1"/>
  <c r="Q28" i="1"/>
  <c r="R28" i="1"/>
  <c r="S28" i="1"/>
  <c r="T28" i="1"/>
  <c r="U28" i="1"/>
  <c r="V28" i="1"/>
  <c r="W28" i="1"/>
  <c r="X28" i="1"/>
  <c r="Y28" i="1"/>
  <c r="Z28" i="1"/>
  <c r="AA28" i="1"/>
  <c r="Q29" i="1"/>
  <c r="R29" i="1"/>
  <c r="S29" i="1"/>
  <c r="T29" i="1"/>
  <c r="U29" i="1"/>
  <c r="V29" i="1"/>
  <c r="W29" i="1"/>
  <c r="X29" i="1"/>
  <c r="Y29" i="1"/>
  <c r="Z29" i="1"/>
  <c r="AA29" i="1"/>
  <c r="Q30" i="1"/>
  <c r="R30" i="1"/>
  <c r="S30" i="1"/>
  <c r="T30" i="1"/>
  <c r="U30" i="1"/>
  <c r="V30" i="1"/>
  <c r="W30" i="1"/>
  <c r="X30" i="1"/>
  <c r="Y30" i="1"/>
  <c r="Z30" i="1"/>
  <c r="AA30" i="1"/>
  <c r="Q31" i="1"/>
  <c r="R31" i="1"/>
  <c r="S31" i="1"/>
  <c r="T31" i="1"/>
  <c r="U31" i="1"/>
  <c r="V31" i="1"/>
  <c r="W31" i="1"/>
  <c r="X31" i="1"/>
  <c r="Y31" i="1"/>
  <c r="Z31" i="1"/>
  <c r="AA31" i="1"/>
  <c r="Q32" i="1"/>
  <c r="R32" i="1"/>
  <c r="S32" i="1"/>
  <c r="T32" i="1"/>
  <c r="U32" i="1"/>
  <c r="V32" i="1"/>
  <c r="W32" i="1"/>
  <c r="X32" i="1"/>
  <c r="Y32" i="1"/>
  <c r="Z32" i="1"/>
  <c r="AA32" i="1"/>
  <c r="Q33" i="1"/>
  <c r="R33" i="1"/>
  <c r="S33" i="1"/>
  <c r="T33" i="1"/>
  <c r="U33" i="1"/>
  <c r="V33" i="1"/>
  <c r="W33" i="1"/>
  <c r="X33" i="1"/>
  <c r="Y33" i="1"/>
  <c r="Z33" i="1"/>
  <c r="AA33" i="1"/>
  <c r="Q34" i="1"/>
  <c r="R34" i="1"/>
  <c r="S34" i="1"/>
  <c r="T34" i="1"/>
  <c r="U34" i="1"/>
  <c r="V34" i="1"/>
  <c r="W34" i="1"/>
  <c r="X34" i="1"/>
  <c r="Y34" i="1"/>
  <c r="Z34" i="1"/>
  <c r="AA34" i="1"/>
  <c r="Q35" i="1"/>
  <c r="R35" i="1"/>
  <c r="S35" i="1"/>
  <c r="T35" i="1"/>
  <c r="U35" i="1"/>
  <c r="V35" i="1"/>
  <c r="W35" i="1"/>
  <c r="X35" i="1"/>
  <c r="Y35" i="1"/>
  <c r="Z35" i="1"/>
  <c r="AA35" i="1"/>
  <c r="Q36" i="1"/>
  <c r="R36" i="1"/>
  <c r="S36" i="1"/>
  <c r="T36" i="1"/>
  <c r="U36" i="1"/>
  <c r="V36" i="1"/>
  <c r="W36" i="1"/>
  <c r="X36" i="1"/>
  <c r="Y36" i="1"/>
  <c r="Z36" i="1"/>
  <c r="AA36" i="1"/>
  <c r="Q37" i="1"/>
  <c r="R37" i="1"/>
  <c r="S37" i="1"/>
  <c r="T37" i="1"/>
  <c r="U37" i="1"/>
  <c r="V37" i="1"/>
  <c r="W37" i="1"/>
  <c r="X37" i="1"/>
  <c r="Y37" i="1"/>
  <c r="Z37" i="1"/>
  <c r="AA37" i="1"/>
  <c r="Q38" i="1"/>
  <c r="R38" i="1"/>
  <c r="S38" i="1"/>
  <c r="T38" i="1"/>
  <c r="U38" i="1"/>
  <c r="V38" i="1"/>
  <c r="W38" i="1"/>
  <c r="X38" i="1"/>
  <c r="Y38" i="1"/>
  <c r="Z38" i="1"/>
  <c r="AA38" i="1"/>
  <c r="Q39" i="1"/>
  <c r="R39" i="1"/>
  <c r="S39" i="1"/>
  <c r="T39" i="1"/>
  <c r="U39" i="1"/>
  <c r="V39" i="1"/>
  <c r="W39" i="1"/>
  <c r="X39" i="1"/>
  <c r="Y39" i="1"/>
  <c r="Z39" i="1"/>
  <c r="AA39" i="1"/>
  <c r="Q40" i="1"/>
  <c r="R40" i="1"/>
  <c r="S40" i="1"/>
  <c r="T40" i="1"/>
  <c r="U40" i="1"/>
  <c r="V40" i="1"/>
  <c r="W40" i="1"/>
  <c r="X40" i="1"/>
  <c r="Y40" i="1"/>
  <c r="Z40" i="1"/>
  <c r="AA40" i="1"/>
  <c r="Q41" i="1"/>
  <c r="R41" i="1"/>
  <c r="S41" i="1"/>
  <c r="T41" i="1"/>
  <c r="U41" i="1"/>
  <c r="V41" i="1"/>
  <c r="W41" i="1"/>
  <c r="X41" i="1"/>
  <c r="Y41" i="1"/>
  <c r="Z41" i="1"/>
  <c r="AA41" i="1"/>
  <c r="Q42" i="1"/>
  <c r="R42" i="1"/>
  <c r="S42" i="1"/>
  <c r="T42" i="1"/>
  <c r="U42" i="1"/>
  <c r="V42" i="1"/>
  <c r="W42" i="1"/>
  <c r="X42" i="1"/>
  <c r="Y42" i="1"/>
  <c r="Z42" i="1"/>
  <c r="AA42" i="1"/>
  <c r="Q43" i="1"/>
  <c r="R43" i="1"/>
  <c r="S43" i="1"/>
  <c r="T43" i="1"/>
  <c r="U43" i="1"/>
  <c r="V43" i="1"/>
  <c r="W43" i="1"/>
  <c r="X43" i="1"/>
  <c r="Y43" i="1"/>
  <c r="Z43" i="1"/>
  <c r="AA43" i="1"/>
  <c r="Q44" i="1"/>
  <c r="R44" i="1"/>
  <c r="S44" i="1"/>
  <c r="T44" i="1"/>
  <c r="U44" i="1"/>
  <c r="V44" i="1"/>
  <c r="W44" i="1"/>
  <c r="X44" i="1"/>
  <c r="Y44" i="1"/>
  <c r="Z44" i="1"/>
  <c r="AA44" i="1"/>
  <c r="Q45" i="1"/>
  <c r="R45" i="1"/>
  <c r="S45" i="1"/>
  <c r="T45" i="1"/>
  <c r="U45" i="1"/>
  <c r="V45" i="1"/>
  <c r="W45" i="1"/>
  <c r="X45" i="1"/>
  <c r="Y45" i="1"/>
  <c r="Z45" i="1"/>
  <c r="AA45" i="1"/>
  <c r="Q46" i="1"/>
  <c r="R46" i="1"/>
  <c r="S46" i="1"/>
  <c r="T46" i="1"/>
  <c r="U46" i="1"/>
  <c r="V46" i="1"/>
  <c r="W46" i="1"/>
  <c r="X46" i="1"/>
  <c r="Y46" i="1"/>
  <c r="Z46" i="1"/>
  <c r="AA46" i="1"/>
  <c r="Q47" i="1"/>
  <c r="R47" i="1"/>
  <c r="S47" i="1"/>
  <c r="T47" i="1"/>
  <c r="U47" i="1"/>
  <c r="V47" i="1"/>
  <c r="W47" i="1"/>
  <c r="X47" i="1"/>
  <c r="Y47" i="1"/>
  <c r="Z47" i="1"/>
  <c r="AA47" i="1"/>
  <c r="Q48" i="1"/>
  <c r="R48" i="1"/>
  <c r="S48" i="1"/>
  <c r="T48" i="1"/>
  <c r="U48" i="1"/>
  <c r="V48" i="1"/>
  <c r="W48" i="1"/>
  <c r="X48" i="1"/>
  <c r="Y48" i="1"/>
  <c r="Z48" i="1"/>
  <c r="AA48" i="1"/>
  <c r="Q49" i="1"/>
  <c r="R49" i="1"/>
  <c r="S49" i="1"/>
  <c r="T49" i="1"/>
  <c r="U49" i="1"/>
  <c r="V49" i="1"/>
  <c r="W49" i="1"/>
  <c r="X49" i="1"/>
  <c r="Y49" i="1"/>
  <c r="Z49" i="1"/>
  <c r="AA49" i="1"/>
  <c r="Q50" i="1"/>
  <c r="R50" i="1"/>
  <c r="S50" i="1"/>
  <c r="T50" i="1"/>
  <c r="U50" i="1"/>
  <c r="V50" i="1"/>
  <c r="W50" i="1"/>
  <c r="X50" i="1"/>
  <c r="Y50" i="1"/>
  <c r="Z50" i="1"/>
  <c r="AA50" i="1"/>
  <c r="Q51" i="1"/>
  <c r="R51" i="1"/>
  <c r="S51" i="1"/>
  <c r="T51" i="1"/>
  <c r="U51" i="1"/>
  <c r="V51" i="1"/>
  <c r="W51" i="1"/>
  <c r="X51" i="1"/>
  <c r="Y51" i="1"/>
  <c r="Z51" i="1"/>
  <c r="AA51" i="1"/>
  <c r="Q52" i="1"/>
  <c r="R52" i="1"/>
  <c r="S52" i="1"/>
  <c r="T52" i="1"/>
  <c r="U52" i="1"/>
  <c r="V52" i="1"/>
  <c r="W52" i="1"/>
  <c r="X52" i="1"/>
  <c r="Y52" i="1"/>
  <c r="Z52" i="1"/>
  <c r="AA52" i="1"/>
  <c r="Q53" i="1"/>
  <c r="R53" i="1"/>
  <c r="S53" i="1"/>
  <c r="T53" i="1"/>
  <c r="U53" i="1"/>
  <c r="V53" i="1"/>
  <c r="W53" i="1"/>
  <c r="X53" i="1"/>
  <c r="Y53" i="1"/>
  <c r="Z53" i="1"/>
  <c r="AA53" i="1"/>
  <c r="Q54" i="1"/>
  <c r="R54" i="1"/>
  <c r="S54" i="1"/>
  <c r="T54" i="1"/>
  <c r="U54" i="1"/>
  <c r="V54" i="1"/>
  <c r="W54" i="1"/>
  <c r="X54" i="1"/>
  <c r="Y54" i="1"/>
  <c r="Z54" i="1"/>
  <c r="AA54" i="1"/>
  <c r="Q55" i="1"/>
  <c r="R55" i="1"/>
  <c r="S55" i="1"/>
  <c r="T55" i="1"/>
  <c r="U55" i="1"/>
  <c r="V55" i="1"/>
  <c r="W55" i="1"/>
  <c r="X55" i="1"/>
  <c r="Y55" i="1"/>
  <c r="Z55" i="1"/>
  <c r="AA55" i="1"/>
  <c r="Q56" i="1"/>
  <c r="R56" i="1"/>
  <c r="S56" i="1"/>
  <c r="T56" i="1"/>
  <c r="U56" i="1"/>
  <c r="V56" i="1"/>
  <c r="W56" i="1"/>
  <c r="X56" i="1"/>
  <c r="Y56" i="1"/>
  <c r="Z56" i="1"/>
  <c r="AA56" i="1"/>
  <c r="Q57" i="1"/>
  <c r="R57" i="1"/>
  <c r="S57" i="1"/>
  <c r="T57" i="1"/>
  <c r="U57" i="1"/>
  <c r="V57" i="1"/>
  <c r="W57" i="1"/>
  <c r="X57" i="1"/>
  <c r="Y57" i="1"/>
  <c r="Z57" i="1"/>
  <c r="AA57" i="1"/>
  <c r="Q58" i="1"/>
  <c r="R58" i="1"/>
  <c r="S58" i="1"/>
  <c r="T58" i="1"/>
  <c r="U58" i="1"/>
  <c r="V58" i="1"/>
  <c r="W58" i="1"/>
  <c r="X58" i="1"/>
  <c r="Y58" i="1"/>
  <c r="Z58" i="1"/>
  <c r="AA58" i="1"/>
  <c r="Q59" i="1"/>
  <c r="R59" i="1"/>
  <c r="S59" i="1"/>
  <c r="T59" i="1"/>
  <c r="U59" i="1"/>
  <c r="V59" i="1"/>
  <c r="W59" i="1"/>
  <c r="X59" i="1"/>
  <c r="Y59" i="1"/>
  <c r="Z59" i="1"/>
  <c r="AA59" i="1"/>
  <c r="Q60" i="1"/>
  <c r="R60" i="1"/>
  <c r="S60" i="1"/>
  <c r="T60" i="1"/>
  <c r="U60" i="1"/>
  <c r="V60" i="1"/>
  <c r="W60" i="1"/>
  <c r="X60" i="1"/>
  <c r="Y60" i="1"/>
  <c r="Z60" i="1"/>
  <c r="AA60" i="1"/>
  <c r="Q61" i="1"/>
  <c r="R61" i="1"/>
  <c r="S61" i="1"/>
  <c r="T61" i="1"/>
  <c r="U61" i="1"/>
  <c r="V61" i="1"/>
  <c r="W61" i="1"/>
  <c r="X61" i="1"/>
  <c r="Y61" i="1"/>
  <c r="Z61" i="1"/>
  <c r="AA61" i="1"/>
  <c r="Q62" i="1"/>
  <c r="R62" i="1"/>
  <c r="S62" i="1"/>
  <c r="T62" i="1"/>
  <c r="U62" i="1"/>
  <c r="V62" i="1"/>
  <c r="W62" i="1"/>
  <c r="X62" i="1"/>
  <c r="Y62" i="1"/>
  <c r="Z62" i="1"/>
  <c r="AA62" i="1"/>
  <c r="Q63" i="1"/>
  <c r="R63" i="1"/>
  <c r="S63" i="1"/>
  <c r="T63" i="1"/>
  <c r="U63" i="1"/>
  <c r="V63" i="1"/>
  <c r="W63" i="1"/>
  <c r="X63" i="1"/>
  <c r="Y63" i="1"/>
  <c r="Z63" i="1"/>
  <c r="AA63" i="1"/>
  <c r="Q64" i="1"/>
  <c r="R64" i="1"/>
  <c r="S64" i="1"/>
  <c r="T64" i="1"/>
  <c r="U64" i="1"/>
  <c r="V64" i="1"/>
  <c r="W64" i="1"/>
  <c r="X64" i="1"/>
  <c r="Y64" i="1"/>
  <c r="Z64" i="1"/>
  <c r="AA64" i="1"/>
  <c r="Q65" i="1"/>
  <c r="R65" i="1"/>
  <c r="S65" i="1"/>
  <c r="T65" i="1"/>
  <c r="U65" i="1"/>
  <c r="V65" i="1"/>
  <c r="W65" i="1"/>
  <c r="X65" i="1"/>
  <c r="Y65" i="1"/>
  <c r="Z65" i="1"/>
  <c r="AA65" i="1"/>
  <c r="Q66" i="1"/>
  <c r="R66" i="1"/>
  <c r="S66" i="1"/>
  <c r="T66" i="1"/>
  <c r="U66" i="1"/>
  <c r="V66" i="1"/>
  <c r="W66" i="1"/>
  <c r="X66" i="1"/>
  <c r="Y66" i="1"/>
  <c r="Z66" i="1"/>
  <c r="AA66" i="1"/>
  <c r="Q67" i="1"/>
  <c r="R67" i="1"/>
  <c r="S67" i="1"/>
  <c r="T67" i="1"/>
  <c r="U67" i="1"/>
  <c r="V67" i="1"/>
  <c r="W67" i="1"/>
  <c r="X67" i="1"/>
  <c r="Y67" i="1"/>
  <c r="Z67" i="1"/>
  <c r="AA67" i="1"/>
  <c r="Q68" i="1"/>
  <c r="R68" i="1"/>
  <c r="S68" i="1"/>
  <c r="T68" i="1"/>
  <c r="U68" i="1"/>
  <c r="V68" i="1"/>
  <c r="W68" i="1"/>
  <c r="X68" i="1"/>
  <c r="Y68" i="1"/>
  <c r="Z68" i="1"/>
  <c r="AA68" i="1"/>
  <c r="Q69" i="1"/>
  <c r="R69" i="1"/>
  <c r="S69" i="1"/>
  <c r="T69" i="1"/>
  <c r="U69" i="1"/>
  <c r="V69" i="1"/>
  <c r="W69" i="1"/>
  <c r="X69" i="1"/>
  <c r="Y69" i="1"/>
  <c r="Z69" i="1"/>
  <c r="AA69" i="1"/>
  <c r="Q70" i="1"/>
  <c r="R70" i="1"/>
  <c r="S70" i="1"/>
  <c r="T70" i="1"/>
  <c r="U70" i="1"/>
  <c r="V70" i="1"/>
  <c r="W70" i="1"/>
  <c r="X70" i="1"/>
  <c r="Y70" i="1"/>
  <c r="Z70" i="1"/>
  <c r="AA70" i="1"/>
  <c r="Q71" i="1"/>
  <c r="R71" i="1"/>
  <c r="S71" i="1"/>
  <c r="T71" i="1"/>
  <c r="U71" i="1"/>
  <c r="V71" i="1"/>
  <c r="W71" i="1"/>
  <c r="X71" i="1"/>
  <c r="Y71" i="1"/>
  <c r="Z71" i="1"/>
  <c r="AA71" i="1"/>
  <c r="Q72" i="1"/>
  <c r="R72" i="1"/>
  <c r="S72" i="1"/>
  <c r="T72" i="1"/>
  <c r="U72" i="1"/>
  <c r="V72" i="1"/>
  <c r="W72" i="1"/>
  <c r="X72" i="1"/>
  <c r="Y72" i="1"/>
  <c r="Z72" i="1"/>
  <c r="AA72" i="1"/>
  <c r="Q73" i="1"/>
  <c r="R73" i="1"/>
  <c r="S73" i="1"/>
  <c r="T73" i="1"/>
  <c r="U73" i="1"/>
  <c r="V73" i="1"/>
  <c r="W73" i="1"/>
  <c r="X73" i="1"/>
  <c r="Y73" i="1"/>
  <c r="Z73" i="1"/>
  <c r="AA73" i="1"/>
  <c r="Q74" i="1"/>
  <c r="R74" i="1"/>
  <c r="S74" i="1"/>
  <c r="T74" i="1"/>
  <c r="U74" i="1"/>
  <c r="V74" i="1"/>
  <c r="W74" i="1"/>
  <c r="X74" i="1"/>
  <c r="Y74" i="1"/>
  <c r="Z74" i="1"/>
  <c r="AA74" i="1"/>
  <c r="Q75" i="1"/>
  <c r="R75" i="1"/>
  <c r="S75" i="1"/>
  <c r="T75" i="1"/>
  <c r="U75" i="1"/>
  <c r="V75" i="1"/>
  <c r="W75" i="1"/>
  <c r="X75" i="1"/>
  <c r="Y75" i="1"/>
  <c r="Z75" i="1"/>
  <c r="AA75" i="1"/>
  <c r="Q76" i="1"/>
  <c r="R76" i="1"/>
  <c r="S76" i="1"/>
  <c r="T76" i="1"/>
  <c r="U76" i="1"/>
  <c r="V76" i="1"/>
  <c r="W76" i="1"/>
  <c r="X76" i="1"/>
  <c r="Y76" i="1"/>
  <c r="Z76" i="1"/>
  <c r="AA76" i="1"/>
  <c r="Q77" i="1"/>
  <c r="R77" i="1"/>
  <c r="S77" i="1"/>
  <c r="T77" i="1"/>
  <c r="U77" i="1"/>
  <c r="V77" i="1"/>
  <c r="W77" i="1"/>
  <c r="X77" i="1"/>
  <c r="Y77" i="1"/>
  <c r="Z77" i="1"/>
  <c r="AA77" i="1"/>
  <c r="Q78" i="1"/>
  <c r="R78" i="1"/>
  <c r="S78" i="1"/>
  <c r="T78" i="1"/>
  <c r="U78" i="1"/>
  <c r="V78" i="1"/>
  <c r="W78" i="1"/>
  <c r="X78" i="1"/>
  <c r="Y78" i="1"/>
  <c r="Z78" i="1"/>
  <c r="AA78" i="1"/>
  <c r="Q79" i="1"/>
  <c r="R79" i="1"/>
  <c r="S79" i="1"/>
  <c r="T79" i="1"/>
  <c r="U79" i="1"/>
  <c r="V79" i="1"/>
  <c r="W79" i="1"/>
  <c r="X79" i="1"/>
  <c r="Y79" i="1"/>
  <c r="Z79" i="1"/>
  <c r="AA79" i="1"/>
  <c r="Q80" i="1"/>
  <c r="R80" i="1"/>
  <c r="S80" i="1"/>
  <c r="T80" i="1"/>
  <c r="U80" i="1"/>
  <c r="V80" i="1"/>
  <c r="W80" i="1"/>
  <c r="X80" i="1"/>
  <c r="Y80" i="1"/>
  <c r="Z80" i="1"/>
  <c r="AA80" i="1"/>
  <c r="Q81" i="1"/>
  <c r="R81" i="1"/>
  <c r="S81" i="1"/>
  <c r="T81" i="1"/>
  <c r="U81" i="1"/>
  <c r="V81" i="1"/>
  <c r="W81" i="1"/>
  <c r="X81" i="1"/>
  <c r="Y81" i="1"/>
  <c r="Z81" i="1"/>
  <c r="AA81" i="1"/>
  <c r="Q82" i="1"/>
  <c r="R82" i="1"/>
  <c r="S82" i="1"/>
  <c r="T82" i="1"/>
  <c r="U82" i="1"/>
  <c r="V82" i="1"/>
  <c r="W82" i="1"/>
  <c r="X82" i="1"/>
  <c r="Y82" i="1"/>
  <c r="Z82" i="1"/>
  <c r="AA82" i="1"/>
  <c r="Q83" i="1"/>
  <c r="R83" i="1"/>
  <c r="S83" i="1"/>
  <c r="T83" i="1"/>
  <c r="U83" i="1"/>
  <c r="V83" i="1"/>
  <c r="W83" i="1"/>
  <c r="X83" i="1"/>
  <c r="Y83" i="1"/>
  <c r="Z83" i="1"/>
  <c r="AA83" i="1"/>
  <c r="Q84" i="1"/>
  <c r="R84" i="1"/>
  <c r="S84" i="1"/>
  <c r="T84" i="1"/>
  <c r="U84" i="1"/>
  <c r="V84" i="1"/>
  <c r="W84" i="1"/>
  <c r="X84" i="1"/>
  <c r="Y84" i="1"/>
  <c r="Z84" i="1"/>
  <c r="AA84" i="1"/>
  <c r="Q85" i="1"/>
  <c r="R85" i="1"/>
  <c r="S85" i="1"/>
  <c r="T85" i="1"/>
  <c r="U85" i="1"/>
  <c r="V85" i="1"/>
  <c r="W85" i="1"/>
  <c r="X85" i="1"/>
  <c r="Y85" i="1"/>
  <c r="Z85" i="1"/>
  <c r="AA85" i="1"/>
  <c r="Q86" i="1"/>
  <c r="R86" i="1"/>
  <c r="S86" i="1"/>
  <c r="T86" i="1"/>
  <c r="U86" i="1"/>
  <c r="V86" i="1"/>
  <c r="W86" i="1"/>
  <c r="X86" i="1"/>
  <c r="Y86" i="1"/>
  <c r="Z86" i="1"/>
  <c r="AA86" i="1"/>
  <c r="Q87" i="1"/>
  <c r="R87" i="1"/>
  <c r="S87" i="1"/>
  <c r="T87" i="1"/>
  <c r="U87" i="1"/>
  <c r="V87" i="1"/>
  <c r="W87" i="1"/>
  <c r="X87" i="1"/>
  <c r="Y87" i="1"/>
  <c r="Z87" i="1"/>
  <c r="AA87" i="1"/>
  <c r="Q88" i="1"/>
  <c r="R88" i="1"/>
  <c r="S88" i="1"/>
  <c r="T88" i="1"/>
  <c r="U88" i="1"/>
  <c r="V88" i="1"/>
  <c r="W88" i="1"/>
  <c r="X88" i="1"/>
  <c r="Y88" i="1"/>
  <c r="Z88" i="1"/>
  <c r="AA88" i="1"/>
  <c r="Q89" i="1"/>
  <c r="R89" i="1"/>
  <c r="S89" i="1"/>
  <c r="T89" i="1"/>
  <c r="U89" i="1"/>
  <c r="V89" i="1"/>
  <c r="W89" i="1"/>
  <c r="X89" i="1"/>
  <c r="Y89" i="1"/>
  <c r="Z89" i="1"/>
  <c r="AA89" i="1"/>
  <c r="Q90" i="1"/>
  <c r="R90" i="1"/>
  <c r="S90" i="1"/>
  <c r="T90" i="1"/>
  <c r="U90" i="1"/>
  <c r="V90" i="1"/>
  <c r="W90" i="1"/>
  <c r="X90" i="1"/>
  <c r="Y90" i="1"/>
  <c r="Z90" i="1"/>
  <c r="AA90" i="1"/>
  <c r="Q91" i="1"/>
  <c r="R91" i="1"/>
  <c r="S91" i="1"/>
  <c r="T91" i="1"/>
  <c r="U91" i="1"/>
  <c r="V91" i="1"/>
  <c r="W91" i="1"/>
  <c r="X91" i="1"/>
  <c r="Y91" i="1"/>
  <c r="Z91" i="1"/>
  <c r="AA91" i="1"/>
  <c r="Q92" i="1"/>
  <c r="R92" i="1"/>
  <c r="S92" i="1"/>
  <c r="T92" i="1"/>
  <c r="U92" i="1"/>
  <c r="V92" i="1"/>
  <c r="W92" i="1"/>
  <c r="X92" i="1"/>
  <c r="Y92" i="1"/>
  <c r="Z92" i="1"/>
  <c r="AA92" i="1"/>
  <c r="Q93" i="1"/>
  <c r="R93" i="1"/>
  <c r="S93" i="1"/>
  <c r="T93" i="1"/>
  <c r="U93" i="1"/>
  <c r="V93" i="1"/>
  <c r="W93" i="1"/>
  <c r="X93" i="1"/>
  <c r="Y93" i="1"/>
  <c r="Z93" i="1"/>
  <c r="AA93" i="1"/>
  <c r="Q94" i="1"/>
  <c r="R94" i="1"/>
  <c r="S94" i="1"/>
  <c r="T94" i="1"/>
  <c r="U94" i="1"/>
  <c r="V94" i="1"/>
  <c r="W94" i="1"/>
  <c r="X94" i="1"/>
  <c r="Y94" i="1"/>
  <c r="Z94" i="1"/>
  <c r="AA94" i="1"/>
  <c r="Q95" i="1"/>
  <c r="R95" i="1"/>
  <c r="S95" i="1"/>
  <c r="T95" i="1"/>
  <c r="U95" i="1"/>
  <c r="V95" i="1"/>
  <c r="W95" i="1"/>
  <c r="X95" i="1"/>
  <c r="Y95" i="1"/>
  <c r="Z95" i="1"/>
  <c r="AA95" i="1"/>
  <c r="Q96" i="1"/>
  <c r="R96" i="1"/>
  <c r="S96" i="1"/>
  <c r="T96" i="1"/>
  <c r="U96" i="1"/>
  <c r="V96" i="1"/>
  <c r="W96" i="1"/>
  <c r="X96" i="1"/>
  <c r="Y96" i="1"/>
  <c r="Z96" i="1"/>
  <c r="AA96" i="1"/>
  <c r="Q97" i="1"/>
  <c r="R97" i="1"/>
  <c r="S97" i="1"/>
  <c r="T97" i="1"/>
  <c r="U97" i="1"/>
  <c r="V97" i="1"/>
  <c r="W97" i="1"/>
  <c r="X97" i="1"/>
  <c r="Y97" i="1"/>
  <c r="Z97" i="1"/>
  <c r="AA97" i="1"/>
  <c r="Q98" i="1"/>
  <c r="R98" i="1"/>
  <c r="S98" i="1"/>
  <c r="T98" i="1"/>
  <c r="U98" i="1"/>
  <c r="V98" i="1"/>
  <c r="W98" i="1"/>
  <c r="X98" i="1"/>
  <c r="Y98" i="1"/>
  <c r="Z98" i="1"/>
  <c r="AA98" i="1"/>
  <c r="Q99" i="1"/>
  <c r="R99" i="1"/>
  <c r="S99" i="1"/>
  <c r="T99" i="1"/>
  <c r="U99" i="1"/>
  <c r="V99" i="1"/>
  <c r="W99" i="1"/>
  <c r="X99" i="1"/>
  <c r="Y99" i="1"/>
  <c r="Z99" i="1"/>
  <c r="AA99" i="1"/>
  <c r="Q100" i="1"/>
  <c r="R100" i="1"/>
  <c r="S100" i="1"/>
  <c r="T100" i="1"/>
  <c r="U100" i="1"/>
  <c r="V100" i="1"/>
  <c r="W100" i="1"/>
  <c r="X100" i="1"/>
  <c r="Y100" i="1"/>
  <c r="Z100" i="1"/>
  <c r="AA100" i="1"/>
  <c r="Q101" i="1"/>
  <c r="R101" i="1"/>
  <c r="S101" i="1"/>
  <c r="T101" i="1"/>
  <c r="U101" i="1"/>
  <c r="V101" i="1"/>
  <c r="W101" i="1"/>
  <c r="X101" i="1"/>
  <c r="Y101" i="1"/>
  <c r="Z101" i="1"/>
  <c r="AA101" i="1"/>
  <c r="Q102" i="1"/>
  <c r="R102" i="1"/>
  <c r="S102" i="1"/>
  <c r="T102" i="1"/>
  <c r="U102" i="1"/>
  <c r="V102" i="1"/>
  <c r="W102" i="1"/>
  <c r="X102" i="1"/>
  <c r="Y102" i="1"/>
  <c r="Z102" i="1"/>
  <c r="AA102" i="1"/>
  <c r="Q103" i="1"/>
  <c r="R103" i="1"/>
  <c r="S103" i="1"/>
  <c r="T103" i="1"/>
  <c r="U103" i="1"/>
  <c r="V103" i="1"/>
  <c r="W103" i="1"/>
  <c r="X103" i="1"/>
  <c r="Y103" i="1"/>
  <c r="Z103" i="1"/>
  <c r="AA103" i="1"/>
  <c r="Q104" i="1"/>
  <c r="R104" i="1"/>
  <c r="S104" i="1"/>
  <c r="T104" i="1"/>
  <c r="U104" i="1"/>
  <c r="V104" i="1"/>
  <c r="W104" i="1"/>
  <c r="X104" i="1"/>
  <c r="Y104" i="1"/>
  <c r="Z104" i="1"/>
  <c r="AA104" i="1"/>
  <c r="Q105" i="1"/>
  <c r="R105" i="1"/>
  <c r="S105" i="1"/>
  <c r="T105" i="1"/>
  <c r="U105" i="1"/>
  <c r="V105" i="1"/>
  <c r="W105" i="1"/>
  <c r="X105" i="1"/>
  <c r="Y105" i="1"/>
  <c r="Z105" i="1"/>
  <c r="AA105" i="1"/>
  <c r="Q106" i="1"/>
  <c r="R106" i="1"/>
  <c r="S106" i="1"/>
  <c r="T106" i="1"/>
  <c r="U106" i="1"/>
  <c r="V106" i="1"/>
  <c r="W106" i="1"/>
  <c r="X106" i="1"/>
  <c r="Y106" i="1"/>
  <c r="Z106" i="1"/>
  <c r="AA106" i="1"/>
  <c r="Q107" i="1"/>
  <c r="R107" i="1"/>
  <c r="S107" i="1"/>
  <c r="T107" i="1"/>
  <c r="U107" i="1"/>
  <c r="V107" i="1"/>
  <c r="W107" i="1"/>
  <c r="X107" i="1"/>
  <c r="Y107" i="1"/>
  <c r="Z107" i="1"/>
  <c r="AA107" i="1"/>
  <c r="Q108" i="1"/>
  <c r="R108" i="1"/>
  <c r="S108" i="1"/>
  <c r="T108" i="1"/>
  <c r="U108" i="1"/>
  <c r="V108" i="1"/>
  <c r="W108" i="1"/>
  <c r="X108" i="1"/>
  <c r="Y108" i="1"/>
  <c r="Z108" i="1"/>
  <c r="AA108" i="1"/>
  <c r="Q109" i="1"/>
  <c r="R109" i="1"/>
  <c r="S109" i="1"/>
  <c r="T109" i="1"/>
  <c r="U109" i="1"/>
  <c r="V109" i="1"/>
  <c r="W109" i="1"/>
  <c r="X109" i="1"/>
  <c r="Y109" i="1"/>
  <c r="Z109" i="1"/>
  <c r="AA109" i="1"/>
  <c r="Q110" i="1"/>
  <c r="R110" i="1"/>
  <c r="S110" i="1"/>
  <c r="T110" i="1"/>
  <c r="U110" i="1"/>
  <c r="V110" i="1"/>
  <c r="W110" i="1"/>
  <c r="X110" i="1"/>
  <c r="Y110" i="1"/>
  <c r="Z110" i="1"/>
  <c r="AA110" i="1"/>
  <c r="Q111" i="1"/>
  <c r="R111" i="1"/>
  <c r="S111" i="1"/>
  <c r="T111" i="1"/>
  <c r="U111" i="1"/>
  <c r="V111" i="1"/>
  <c r="W111" i="1"/>
  <c r="X111" i="1"/>
  <c r="Y111" i="1"/>
  <c r="Z111" i="1"/>
  <c r="AA111" i="1"/>
  <c r="Q112" i="1"/>
  <c r="R112" i="1"/>
  <c r="S112" i="1"/>
  <c r="T112" i="1"/>
  <c r="U112" i="1"/>
  <c r="V112" i="1"/>
  <c r="W112" i="1"/>
  <c r="X112" i="1"/>
  <c r="Y112" i="1"/>
  <c r="Z112" i="1"/>
  <c r="AA112" i="1"/>
  <c r="Q113" i="1"/>
  <c r="R113" i="1"/>
  <c r="S113" i="1"/>
  <c r="T113" i="1"/>
  <c r="U113" i="1"/>
  <c r="V113" i="1"/>
  <c r="W113" i="1"/>
  <c r="X113" i="1"/>
  <c r="Y113" i="1"/>
  <c r="Z113" i="1"/>
  <c r="AA113" i="1"/>
  <c r="Q114" i="1"/>
  <c r="R114" i="1"/>
  <c r="S114" i="1"/>
  <c r="T114" i="1"/>
  <c r="U114" i="1"/>
  <c r="V114" i="1"/>
  <c r="W114" i="1"/>
  <c r="X114" i="1"/>
  <c r="Y114" i="1"/>
  <c r="Z114" i="1"/>
  <c r="AA114" i="1"/>
  <c r="Q115" i="1"/>
  <c r="R115" i="1"/>
  <c r="S115" i="1"/>
  <c r="T115" i="1"/>
  <c r="U115" i="1"/>
  <c r="V115" i="1"/>
  <c r="W115" i="1"/>
  <c r="X115" i="1"/>
  <c r="Y115" i="1"/>
  <c r="Z115" i="1"/>
  <c r="AA115" i="1"/>
  <c r="Q116" i="1"/>
  <c r="R116" i="1"/>
  <c r="S116" i="1"/>
  <c r="T116" i="1"/>
  <c r="U116" i="1"/>
  <c r="V116" i="1"/>
  <c r="W116" i="1"/>
  <c r="X116" i="1"/>
  <c r="Y116" i="1"/>
  <c r="Z116" i="1"/>
  <c r="AA116" i="1"/>
  <c r="Q117" i="1"/>
  <c r="R117" i="1"/>
  <c r="S117" i="1"/>
  <c r="T117" i="1"/>
  <c r="U117" i="1"/>
  <c r="V117" i="1"/>
  <c r="W117" i="1"/>
  <c r="X117" i="1"/>
  <c r="Y117" i="1"/>
  <c r="Z117" i="1"/>
  <c r="AA117" i="1"/>
  <c r="Q118" i="1"/>
  <c r="R118" i="1"/>
  <c r="S118" i="1"/>
  <c r="T118" i="1"/>
  <c r="U118" i="1"/>
  <c r="V118" i="1"/>
  <c r="W118" i="1"/>
  <c r="X118" i="1"/>
  <c r="Y118" i="1"/>
  <c r="Z118" i="1"/>
  <c r="AA118" i="1"/>
  <c r="Q119" i="1"/>
  <c r="R119" i="1"/>
  <c r="S119" i="1"/>
  <c r="T119" i="1"/>
  <c r="U119" i="1"/>
  <c r="V119" i="1"/>
  <c r="W119" i="1"/>
  <c r="X119" i="1"/>
  <c r="Y119" i="1"/>
  <c r="Z119" i="1"/>
  <c r="AA119" i="1"/>
  <c r="Q120" i="1"/>
  <c r="R120" i="1"/>
  <c r="S120" i="1"/>
  <c r="T120" i="1"/>
  <c r="U120" i="1"/>
  <c r="V120" i="1"/>
  <c r="W120" i="1"/>
  <c r="X120" i="1"/>
  <c r="Y120" i="1"/>
  <c r="Z120" i="1"/>
  <c r="AA120" i="1"/>
  <c r="Q121" i="1"/>
  <c r="R121" i="1"/>
  <c r="S121" i="1"/>
  <c r="T121" i="1"/>
  <c r="U121" i="1"/>
  <c r="V121" i="1"/>
  <c r="W121" i="1"/>
  <c r="X121" i="1"/>
  <c r="Y121" i="1"/>
  <c r="Z121" i="1"/>
  <c r="AA121" i="1"/>
  <c r="Q122" i="1"/>
  <c r="R122" i="1"/>
  <c r="S122" i="1"/>
  <c r="T122" i="1"/>
  <c r="U122" i="1"/>
  <c r="V122" i="1"/>
  <c r="W122" i="1"/>
  <c r="X122" i="1"/>
  <c r="Y122" i="1"/>
  <c r="Z122" i="1"/>
  <c r="AA122" i="1"/>
  <c r="Q123" i="1"/>
  <c r="R123" i="1"/>
  <c r="S123" i="1"/>
  <c r="T123" i="1"/>
  <c r="U123" i="1"/>
  <c r="V123" i="1"/>
  <c r="W123" i="1"/>
  <c r="X123" i="1"/>
  <c r="Y123" i="1"/>
  <c r="Z123" i="1"/>
  <c r="AA123" i="1"/>
  <c r="Q124" i="1"/>
  <c r="R124" i="1"/>
  <c r="S124" i="1"/>
  <c r="T124" i="1"/>
  <c r="U124" i="1"/>
  <c r="V124" i="1"/>
  <c r="W124" i="1"/>
  <c r="X124" i="1"/>
  <c r="Y124" i="1"/>
  <c r="Z124" i="1"/>
  <c r="AA124" i="1"/>
  <c r="Q125" i="1"/>
  <c r="R125" i="1"/>
  <c r="S125" i="1"/>
  <c r="T125" i="1"/>
  <c r="U125" i="1"/>
  <c r="V125" i="1"/>
  <c r="W125" i="1"/>
  <c r="X125" i="1"/>
  <c r="Y125" i="1"/>
  <c r="Z125" i="1"/>
  <c r="AA125" i="1"/>
  <c r="Q126" i="1"/>
  <c r="R126" i="1"/>
  <c r="S126" i="1"/>
  <c r="T126" i="1"/>
  <c r="U126" i="1"/>
  <c r="V126" i="1"/>
  <c r="W126" i="1"/>
  <c r="X126" i="1"/>
  <c r="Y126" i="1"/>
  <c r="Z126" i="1"/>
  <c r="AA126" i="1"/>
  <c r="Q127" i="1"/>
  <c r="R127" i="1"/>
  <c r="S127" i="1"/>
  <c r="T127" i="1"/>
  <c r="U127" i="1"/>
  <c r="V127" i="1"/>
  <c r="W127" i="1"/>
  <c r="X127" i="1"/>
  <c r="Y127" i="1"/>
  <c r="Z127" i="1"/>
  <c r="AA127" i="1"/>
  <c r="Q128" i="1"/>
  <c r="R128" i="1"/>
  <c r="S128" i="1"/>
  <c r="T128" i="1"/>
  <c r="U128" i="1"/>
  <c r="V128" i="1"/>
  <c r="W128" i="1"/>
  <c r="X128" i="1"/>
  <c r="Y128" i="1"/>
  <c r="Z128" i="1"/>
  <c r="AA128" i="1"/>
  <c r="Q129" i="1"/>
  <c r="R129" i="1"/>
  <c r="S129" i="1"/>
  <c r="T129" i="1"/>
  <c r="U129" i="1"/>
  <c r="V129" i="1"/>
  <c r="W129" i="1"/>
  <c r="X129" i="1"/>
  <c r="Y129" i="1"/>
  <c r="Z129" i="1"/>
  <c r="AA129" i="1"/>
  <c r="Q130" i="1"/>
  <c r="R130" i="1"/>
  <c r="S130" i="1"/>
  <c r="T130" i="1"/>
  <c r="U130" i="1"/>
  <c r="V130" i="1"/>
  <c r="W130" i="1"/>
  <c r="X130" i="1"/>
  <c r="Y130" i="1"/>
  <c r="Z130" i="1"/>
  <c r="AA130" i="1"/>
  <c r="Q131" i="1"/>
  <c r="R131" i="1"/>
  <c r="S131" i="1"/>
  <c r="T131" i="1"/>
  <c r="U131" i="1"/>
  <c r="V131" i="1"/>
  <c r="W131" i="1"/>
  <c r="X131" i="1"/>
  <c r="Y131" i="1"/>
  <c r="Z131" i="1"/>
  <c r="AA131" i="1"/>
  <c r="Q132" i="1"/>
  <c r="R132" i="1"/>
  <c r="S132" i="1"/>
  <c r="T132" i="1"/>
  <c r="U132" i="1"/>
  <c r="V132" i="1"/>
  <c r="W132" i="1"/>
  <c r="X132" i="1"/>
  <c r="Y132" i="1"/>
  <c r="Z132" i="1"/>
  <c r="AA132" i="1"/>
  <c r="Q133" i="1"/>
  <c r="R133" i="1"/>
  <c r="S133" i="1"/>
  <c r="T133" i="1"/>
  <c r="U133" i="1"/>
  <c r="V133" i="1"/>
  <c r="W133" i="1"/>
  <c r="X133" i="1"/>
  <c r="Y133" i="1"/>
  <c r="Z133" i="1"/>
  <c r="AA133" i="1"/>
  <c r="Q134" i="1"/>
  <c r="R134" i="1"/>
  <c r="S134" i="1"/>
  <c r="T134" i="1"/>
  <c r="U134" i="1"/>
  <c r="V134" i="1"/>
  <c r="W134" i="1"/>
  <c r="X134" i="1"/>
  <c r="Y134" i="1"/>
  <c r="Z134" i="1"/>
  <c r="AA134" i="1"/>
  <c r="Q135" i="1"/>
  <c r="R135" i="1"/>
  <c r="S135" i="1"/>
  <c r="T135" i="1"/>
  <c r="U135" i="1"/>
  <c r="V135" i="1"/>
  <c r="W135" i="1"/>
  <c r="X135" i="1"/>
  <c r="Y135" i="1"/>
  <c r="Z135" i="1"/>
  <c r="AA135" i="1"/>
  <c r="Q136" i="1"/>
  <c r="R136" i="1"/>
  <c r="S136" i="1"/>
  <c r="T136" i="1"/>
  <c r="U136" i="1"/>
  <c r="V136" i="1"/>
  <c r="W136" i="1"/>
  <c r="X136" i="1"/>
  <c r="Y136" i="1"/>
  <c r="Z136" i="1"/>
  <c r="AA136" i="1"/>
  <c r="Q137" i="1"/>
  <c r="R137" i="1"/>
  <c r="S137" i="1"/>
  <c r="T137" i="1"/>
  <c r="U137" i="1"/>
  <c r="V137" i="1"/>
  <c r="W137" i="1"/>
  <c r="X137" i="1"/>
  <c r="Y137" i="1"/>
  <c r="Z137" i="1"/>
  <c r="AA137" i="1"/>
  <c r="Q138" i="1"/>
  <c r="R138" i="1"/>
  <c r="S138" i="1"/>
  <c r="T138" i="1"/>
  <c r="U138" i="1"/>
  <c r="V138" i="1"/>
  <c r="W138" i="1"/>
  <c r="X138" i="1"/>
  <c r="Y138" i="1"/>
  <c r="Z138" i="1"/>
  <c r="AA138" i="1"/>
  <c r="Q139" i="1"/>
  <c r="R139" i="1"/>
  <c r="S139" i="1"/>
  <c r="T139" i="1"/>
  <c r="U139" i="1"/>
  <c r="V139" i="1"/>
  <c r="W139" i="1"/>
  <c r="X139" i="1"/>
  <c r="Y139" i="1"/>
  <c r="Z139" i="1"/>
  <c r="AA139" i="1"/>
  <c r="Q140" i="1"/>
  <c r="R140" i="1"/>
  <c r="S140" i="1"/>
  <c r="T140" i="1"/>
  <c r="U140" i="1"/>
  <c r="V140" i="1"/>
  <c r="W140" i="1"/>
  <c r="X140" i="1"/>
  <c r="Y140" i="1"/>
  <c r="Z140" i="1"/>
  <c r="AA140" i="1"/>
  <c r="Q141" i="1"/>
  <c r="R141" i="1"/>
  <c r="S141" i="1"/>
  <c r="T141" i="1"/>
  <c r="U141" i="1"/>
  <c r="V141" i="1"/>
  <c r="W141" i="1"/>
  <c r="X141" i="1"/>
  <c r="Y141" i="1"/>
  <c r="Z141" i="1"/>
  <c r="AA141" i="1"/>
  <c r="Q142" i="1"/>
  <c r="R142" i="1"/>
  <c r="S142" i="1"/>
  <c r="T142" i="1"/>
  <c r="U142" i="1"/>
  <c r="V142" i="1"/>
  <c r="W142" i="1"/>
  <c r="X142" i="1"/>
  <c r="Y142" i="1"/>
  <c r="Z142" i="1"/>
  <c r="AA142" i="1"/>
  <c r="Q143" i="1"/>
  <c r="R143" i="1"/>
  <c r="S143" i="1"/>
  <c r="T143" i="1"/>
  <c r="U143" i="1"/>
  <c r="V143" i="1"/>
  <c r="W143" i="1"/>
  <c r="X143" i="1"/>
  <c r="Y143" i="1"/>
  <c r="Z143" i="1"/>
  <c r="AA143" i="1"/>
  <c r="Q144" i="1"/>
  <c r="R144" i="1"/>
  <c r="S144" i="1"/>
  <c r="T144" i="1"/>
  <c r="U144" i="1"/>
  <c r="V144" i="1"/>
  <c r="W144" i="1"/>
  <c r="X144" i="1"/>
  <c r="Y144" i="1"/>
  <c r="Z144" i="1"/>
  <c r="AA144" i="1"/>
  <c r="Q145" i="1"/>
  <c r="R145" i="1"/>
  <c r="S145" i="1"/>
  <c r="T145" i="1"/>
  <c r="U145" i="1"/>
  <c r="V145" i="1"/>
  <c r="W145" i="1"/>
  <c r="X145" i="1"/>
  <c r="Y145" i="1"/>
  <c r="Z145" i="1"/>
  <c r="AA145" i="1"/>
  <c r="Q146" i="1"/>
  <c r="R146" i="1"/>
  <c r="S146" i="1"/>
  <c r="T146" i="1"/>
  <c r="U146" i="1"/>
  <c r="V146" i="1"/>
  <c r="W146" i="1"/>
  <c r="X146" i="1"/>
  <c r="Y146" i="1"/>
  <c r="Z146" i="1"/>
  <c r="AA146" i="1"/>
  <c r="Q147" i="1"/>
  <c r="R147" i="1"/>
  <c r="S147" i="1"/>
  <c r="T147" i="1"/>
  <c r="U147" i="1"/>
  <c r="V147" i="1"/>
  <c r="W147" i="1"/>
  <c r="X147" i="1"/>
  <c r="Y147" i="1"/>
  <c r="Z147" i="1"/>
  <c r="AA147" i="1"/>
  <c r="Q148" i="1"/>
  <c r="R148" i="1"/>
  <c r="S148" i="1"/>
  <c r="T148" i="1"/>
  <c r="U148" i="1"/>
  <c r="V148" i="1"/>
  <c r="W148" i="1"/>
  <c r="X148" i="1"/>
  <c r="Y148" i="1"/>
  <c r="Z148" i="1"/>
  <c r="AA148" i="1"/>
  <c r="Q149" i="1"/>
  <c r="R149" i="1"/>
  <c r="S149" i="1"/>
  <c r="T149" i="1"/>
  <c r="U149" i="1"/>
  <c r="V149" i="1"/>
  <c r="W149" i="1"/>
  <c r="X149" i="1"/>
  <c r="Y149" i="1"/>
  <c r="Z149" i="1"/>
  <c r="AA149" i="1"/>
  <c r="Q150" i="1"/>
  <c r="R150" i="1"/>
  <c r="S150" i="1"/>
  <c r="T150" i="1"/>
  <c r="U150" i="1"/>
  <c r="V150" i="1"/>
  <c r="W150" i="1"/>
  <c r="X150" i="1"/>
  <c r="Y150" i="1"/>
  <c r="Z150" i="1"/>
  <c r="AA150" i="1"/>
  <c r="Q151" i="1"/>
  <c r="R151" i="1"/>
  <c r="S151" i="1"/>
  <c r="T151" i="1"/>
  <c r="U151" i="1"/>
  <c r="V151" i="1"/>
  <c r="W151" i="1"/>
  <c r="X151" i="1"/>
  <c r="Y151" i="1"/>
  <c r="Z151" i="1"/>
  <c r="AA151" i="1"/>
  <c r="Q152" i="1"/>
  <c r="R152" i="1"/>
  <c r="S152" i="1"/>
  <c r="T152" i="1"/>
  <c r="U152" i="1"/>
  <c r="V152" i="1"/>
  <c r="W152" i="1"/>
  <c r="X152" i="1"/>
  <c r="Y152" i="1"/>
  <c r="Z152" i="1"/>
  <c r="AA152" i="1"/>
  <c r="Q153" i="1"/>
  <c r="R153" i="1"/>
  <c r="S153" i="1"/>
  <c r="T153" i="1"/>
  <c r="U153" i="1"/>
  <c r="V153" i="1"/>
  <c r="W153" i="1"/>
  <c r="X153" i="1"/>
  <c r="Y153" i="1"/>
  <c r="Z153" i="1"/>
  <c r="AA153" i="1"/>
  <c r="Q154" i="1"/>
  <c r="R154" i="1"/>
  <c r="S154" i="1"/>
  <c r="T154" i="1"/>
  <c r="U154" i="1"/>
  <c r="V154" i="1"/>
  <c r="W154" i="1"/>
  <c r="X154" i="1"/>
  <c r="Y154" i="1"/>
  <c r="Z154" i="1"/>
  <c r="AA154" i="1"/>
  <c r="Q155" i="1"/>
  <c r="R155" i="1"/>
  <c r="S155" i="1"/>
  <c r="T155" i="1"/>
  <c r="U155" i="1"/>
  <c r="V155" i="1"/>
  <c r="W155" i="1"/>
  <c r="X155" i="1"/>
  <c r="Y155" i="1"/>
  <c r="Z155" i="1"/>
  <c r="AA155" i="1"/>
  <c r="Q156" i="1"/>
  <c r="R156" i="1"/>
  <c r="S156" i="1"/>
  <c r="T156" i="1"/>
  <c r="U156" i="1"/>
  <c r="V156" i="1"/>
  <c r="W156" i="1"/>
  <c r="X156" i="1"/>
  <c r="Y156" i="1"/>
  <c r="Z156" i="1"/>
  <c r="AA156" i="1"/>
  <c r="Q157" i="1"/>
  <c r="R157" i="1"/>
  <c r="S157" i="1"/>
  <c r="T157" i="1"/>
  <c r="U157" i="1"/>
  <c r="V157" i="1"/>
  <c r="W157" i="1"/>
  <c r="X157" i="1"/>
  <c r="Y157" i="1"/>
  <c r="Z157" i="1"/>
  <c r="AA157" i="1"/>
  <c r="Q158" i="1"/>
  <c r="R158" i="1"/>
  <c r="S158" i="1"/>
  <c r="T158" i="1"/>
  <c r="U158" i="1"/>
  <c r="V158" i="1"/>
  <c r="W158" i="1"/>
  <c r="X158" i="1"/>
  <c r="Y158" i="1"/>
  <c r="Z158" i="1"/>
  <c r="Q159" i="1"/>
  <c r="R159" i="1"/>
  <c r="S159" i="1"/>
  <c r="T159" i="1"/>
  <c r="U159" i="1"/>
  <c r="V159" i="1"/>
  <c r="W159" i="1"/>
  <c r="X159" i="1"/>
  <c r="Y159" i="1"/>
  <c r="Z159" i="1"/>
  <c r="AA159" i="1"/>
  <c r="Q160" i="1"/>
  <c r="R160" i="1"/>
  <c r="S160" i="1"/>
  <c r="T160" i="1"/>
  <c r="U160" i="1"/>
  <c r="V160" i="1"/>
  <c r="W160" i="1"/>
  <c r="X160" i="1"/>
  <c r="Y160" i="1"/>
  <c r="Z160" i="1"/>
  <c r="AA160" i="1"/>
  <c r="Q161" i="1"/>
  <c r="R161" i="1"/>
  <c r="S161" i="1"/>
  <c r="T161" i="1"/>
  <c r="U161" i="1"/>
  <c r="V161" i="1"/>
  <c r="W161" i="1"/>
  <c r="X161" i="1"/>
  <c r="Y161" i="1"/>
  <c r="Z161" i="1"/>
  <c r="AA161" i="1"/>
  <c r="Q162" i="1"/>
  <c r="R162" i="1"/>
  <c r="S162" i="1"/>
  <c r="T162" i="1"/>
  <c r="U162" i="1"/>
  <c r="V162" i="1"/>
  <c r="W162" i="1"/>
  <c r="X162" i="1"/>
  <c r="Y162" i="1"/>
  <c r="Z162" i="1"/>
  <c r="AA162" i="1"/>
  <c r="Q163" i="1"/>
  <c r="R163" i="1"/>
  <c r="S163" i="1"/>
  <c r="T163" i="1"/>
  <c r="U163" i="1"/>
  <c r="V163" i="1"/>
  <c r="W163" i="1"/>
  <c r="X163" i="1"/>
  <c r="Y163" i="1"/>
  <c r="Z163" i="1"/>
  <c r="AA163" i="1"/>
  <c r="Q164" i="1"/>
  <c r="R164" i="1"/>
  <c r="S164" i="1"/>
  <c r="T164" i="1"/>
  <c r="U164" i="1"/>
  <c r="V164" i="1"/>
  <c r="W164" i="1"/>
  <c r="X164" i="1"/>
  <c r="Y164" i="1"/>
  <c r="Z164" i="1"/>
  <c r="AA164" i="1"/>
  <c r="Q165" i="1"/>
  <c r="R165" i="1"/>
  <c r="S165" i="1"/>
  <c r="T165" i="1"/>
  <c r="U165" i="1"/>
  <c r="V165" i="1"/>
  <c r="W165" i="1"/>
  <c r="X165" i="1"/>
  <c r="Y165" i="1"/>
  <c r="Z165" i="1"/>
  <c r="AA165" i="1"/>
  <c r="Q166" i="1"/>
  <c r="R166" i="1"/>
  <c r="S166" i="1"/>
  <c r="T166" i="1"/>
  <c r="U166" i="1"/>
  <c r="V166" i="1"/>
  <c r="W166" i="1"/>
  <c r="X166" i="1"/>
  <c r="Y166" i="1"/>
  <c r="Z166" i="1"/>
  <c r="AA166" i="1"/>
  <c r="Q167" i="1"/>
  <c r="R167" i="1"/>
  <c r="S167" i="1"/>
  <c r="T167" i="1"/>
  <c r="U167" i="1"/>
  <c r="V167" i="1"/>
  <c r="W167" i="1"/>
  <c r="X167" i="1"/>
  <c r="Y167" i="1"/>
  <c r="Z167" i="1"/>
  <c r="AA167" i="1"/>
  <c r="Q168" i="1"/>
  <c r="R168" i="1"/>
  <c r="S168" i="1"/>
  <c r="T168" i="1"/>
  <c r="U168" i="1"/>
  <c r="V168" i="1"/>
  <c r="W168" i="1"/>
  <c r="X168" i="1"/>
  <c r="Y168" i="1"/>
  <c r="Z168" i="1"/>
  <c r="AA168" i="1"/>
  <c r="Q169" i="1"/>
  <c r="R169" i="1"/>
  <c r="S169" i="1"/>
  <c r="T169" i="1"/>
  <c r="U169" i="1"/>
  <c r="V169" i="1"/>
  <c r="W169" i="1"/>
  <c r="X169" i="1"/>
  <c r="Y169" i="1"/>
  <c r="Z169" i="1"/>
  <c r="AA169" i="1"/>
  <c r="Q170" i="1"/>
  <c r="R170" i="1"/>
  <c r="S170" i="1"/>
  <c r="T170" i="1"/>
  <c r="U170" i="1"/>
  <c r="V170" i="1"/>
  <c r="W170" i="1"/>
  <c r="X170" i="1"/>
  <c r="Y170" i="1"/>
  <c r="Z170" i="1"/>
  <c r="AA170" i="1"/>
  <c r="Q171" i="1"/>
  <c r="R171" i="1"/>
  <c r="S171" i="1"/>
  <c r="T171" i="1"/>
  <c r="U171" i="1"/>
  <c r="V171" i="1"/>
  <c r="W171" i="1"/>
  <c r="X171" i="1"/>
  <c r="Y171" i="1"/>
  <c r="Z171" i="1"/>
  <c r="AA171" i="1"/>
  <c r="Q172" i="1"/>
  <c r="R172" i="1"/>
  <c r="S172" i="1"/>
  <c r="T172" i="1"/>
  <c r="U172" i="1"/>
  <c r="V172" i="1"/>
  <c r="W172" i="1"/>
  <c r="X172" i="1"/>
  <c r="Y172" i="1"/>
  <c r="Z172" i="1"/>
  <c r="AA172" i="1"/>
  <c r="Q173" i="1"/>
  <c r="R173" i="1"/>
  <c r="S173" i="1"/>
  <c r="T173" i="1"/>
  <c r="U173" i="1"/>
  <c r="V173" i="1"/>
  <c r="W173" i="1"/>
  <c r="X173" i="1"/>
  <c r="Y173" i="1"/>
  <c r="Z173" i="1"/>
  <c r="AA173" i="1"/>
  <c r="Q174" i="1"/>
  <c r="R174" i="1"/>
  <c r="S174" i="1"/>
  <c r="T174" i="1"/>
  <c r="U174" i="1"/>
  <c r="V174" i="1"/>
  <c r="W174" i="1"/>
  <c r="X174" i="1"/>
  <c r="Y174" i="1"/>
  <c r="Z174" i="1"/>
  <c r="AA174" i="1"/>
  <c r="Q175" i="1"/>
  <c r="R175" i="1"/>
  <c r="S175" i="1"/>
  <c r="T175" i="1"/>
  <c r="U175" i="1"/>
  <c r="V175" i="1"/>
  <c r="W175" i="1"/>
  <c r="X175" i="1"/>
  <c r="Y175" i="1"/>
  <c r="Z175" i="1"/>
  <c r="AA175" i="1"/>
  <c r="Q176" i="1"/>
  <c r="R176" i="1"/>
  <c r="S176" i="1"/>
  <c r="T176" i="1"/>
  <c r="U176" i="1"/>
  <c r="V176" i="1"/>
  <c r="W176" i="1"/>
  <c r="X176" i="1"/>
  <c r="Y176" i="1"/>
  <c r="Z176" i="1"/>
  <c r="AA176" i="1"/>
  <c r="Q177" i="1"/>
  <c r="R177" i="1"/>
  <c r="S177" i="1"/>
  <c r="T177" i="1"/>
  <c r="U177" i="1"/>
  <c r="V177" i="1"/>
  <c r="W177" i="1"/>
  <c r="X177" i="1"/>
  <c r="Y177" i="1"/>
  <c r="Z177" i="1"/>
  <c r="AA177" i="1"/>
  <c r="Q178" i="1"/>
  <c r="R178" i="1"/>
  <c r="S178" i="1"/>
  <c r="T178" i="1"/>
  <c r="U178" i="1"/>
  <c r="V178" i="1"/>
  <c r="W178" i="1"/>
  <c r="X178" i="1"/>
  <c r="Y178" i="1"/>
  <c r="Z178" i="1"/>
  <c r="AA178" i="1"/>
  <c r="Q179" i="1"/>
  <c r="R179" i="1"/>
  <c r="S179" i="1"/>
  <c r="T179" i="1"/>
  <c r="U179" i="1"/>
  <c r="V179" i="1"/>
  <c r="W179" i="1"/>
  <c r="X179" i="1"/>
  <c r="Y179" i="1"/>
  <c r="Z179" i="1"/>
  <c r="AA179" i="1"/>
  <c r="Q180" i="1"/>
  <c r="R180" i="1"/>
  <c r="S180" i="1"/>
  <c r="T180" i="1"/>
  <c r="U180" i="1"/>
  <c r="V180" i="1"/>
  <c r="W180" i="1"/>
  <c r="X180" i="1"/>
  <c r="Y180" i="1"/>
  <c r="Z180" i="1"/>
  <c r="AA180" i="1"/>
  <c r="Q181" i="1"/>
  <c r="R181" i="1"/>
  <c r="S181" i="1"/>
  <c r="T181" i="1"/>
  <c r="U181" i="1"/>
  <c r="V181" i="1"/>
  <c r="W181" i="1"/>
  <c r="X181" i="1"/>
  <c r="Y181" i="1"/>
  <c r="Z181" i="1"/>
  <c r="AA181" i="1"/>
  <c r="Q182" i="1"/>
  <c r="R182" i="1"/>
  <c r="S182" i="1"/>
  <c r="T182" i="1"/>
  <c r="U182" i="1"/>
  <c r="V182" i="1"/>
  <c r="W182" i="1"/>
  <c r="X182" i="1"/>
  <c r="Y182" i="1"/>
  <c r="Z182" i="1"/>
  <c r="AA182" i="1"/>
  <c r="Q183" i="1"/>
  <c r="R183" i="1"/>
  <c r="S183" i="1"/>
  <c r="T183" i="1"/>
  <c r="U183" i="1"/>
  <c r="V183" i="1"/>
  <c r="W183" i="1"/>
  <c r="X183" i="1"/>
  <c r="Y183" i="1"/>
  <c r="Z183" i="1"/>
  <c r="AA183" i="1"/>
  <c r="Q184" i="1"/>
  <c r="R184" i="1"/>
  <c r="S184" i="1"/>
  <c r="T184" i="1"/>
  <c r="U184" i="1"/>
  <c r="V184" i="1"/>
  <c r="W184" i="1"/>
  <c r="X184" i="1"/>
  <c r="Y184" i="1"/>
  <c r="Z184" i="1"/>
  <c r="AA184" i="1"/>
  <c r="Q185" i="1"/>
  <c r="R185" i="1"/>
  <c r="S185" i="1"/>
  <c r="T185" i="1"/>
  <c r="U185" i="1"/>
  <c r="V185" i="1"/>
  <c r="W185" i="1"/>
  <c r="X185" i="1"/>
  <c r="Y185" i="1"/>
  <c r="Z185" i="1"/>
  <c r="AA185" i="1"/>
  <c r="Q186" i="1"/>
  <c r="R186" i="1"/>
  <c r="S186" i="1"/>
  <c r="T186" i="1"/>
  <c r="U186" i="1"/>
  <c r="V186" i="1"/>
  <c r="W186" i="1"/>
  <c r="X186" i="1"/>
  <c r="Y186" i="1"/>
  <c r="Z186" i="1"/>
  <c r="AA186" i="1"/>
  <c r="Q187" i="1"/>
  <c r="R187" i="1"/>
  <c r="S187" i="1"/>
  <c r="T187" i="1"/>
  <c r="U187" i="1"/>
  <c r="V187" i="1"/>
  <c r="W187" i="1"/>
  <c r="X187" i="1"/>
  <c r="Y187" i="1"/>
  <c r="Z187" i="1"/>
  <c r="AA187" i="1"/>
  <c r="Q188" i="1"/>
  <c r="R188" i="1"/>
  <c r="S188" i="1"/>
  <c r="T188" i="1"/>
  <c r="U188" i="1"/>
  <c r="V188" i="1"/>
  <c r="W188" i="1"/>
  <c r="X188" i="1"/>
  <c r="Y188" i="1"/>
  <c r="Z188" i="1"/>
  <c r="AA188" i="1"/>
  <c r="Q189" i="1"/>
  <c r="R189" i="1"/>
  <c r="S189" i="1"/>
  <c r="T189" i="1"/>
  <c r="U189" i="1"/>
  <c r="V189" i="1"/>
  <c r="W189" i="1"/>
  <c r="X189" i="1"/>
  <c r="Y189" i="1"/>
  <c r="Z189" i="1"/>
  <c r="AA189" i="1"/>
  <c r="Q190" i="1"/>
  <c r="R190" i="1"/>
  <c r="S190" i="1"/>
  <c r="T190" i="1"/>
  <c r="U190" i="1"/>
  <c r="V190" i="1"/>
  <c r="W190" i="1"/>
  <c r="X190" i="1"/>
  <c r="Y190" i="1"/>
  <c r="Z190" i="1"/>
  <c r="AA190" i="1"/>
  <c r="Q191" i="1"/>
  <c r="R191" i="1"/>
  <c r="S191" i="1"/>
  <c r="T191" i="1"/>
  <c r="U191" i="1"/>
  <c r="V191" i="1"/>
  <c r="W191" i="1"/>
  <c r="X191" i="1"/>
  <c r="Y191" i="1"/>
  <c r="Z191" i="1"/>
  <c r="AA191" i="1"/>
  <c r="Q192" i="1"/>
  <c r="R192" i="1"/>
  <c r="S192" i="1"/>
  <c r="T192" i="1"/>
  <c r="U192" i="1"/>
  <c r="V192" i="1"/>
  <c r="W192" i="1"/>
  <c r="X192" i="1"/>
  <c r="Y192" i="1"/>
  <c r="Z192" i="1"/>
  <c r="AA192" i="1"/>
  <c r="Q193" i="1"/>
  <c r="R193" i="1"/>
  <c r="S193" i="1"/>
  <c r="T193" i="1"/>
  <c r="U193" i="1"/>
  <c r="V193" i="1"/>
  <c r="W193" i="1"/>
  <c r="X193" i="1"/>
  <c r="Y193" i="1"/>
  <c r="Z193" i="1"/>
  <c r="AA193" i="1"/>
  <c r="Q194" i="1"/>
  <c r="R194" i="1"/>
  <c r="S194" i="1"/>
  <c r="T194" i="1"/>
  <c r="U194" i="1"/>
  <c r="V194" i="1"/>
  <c r="W194" i="1"/>
  <c r="X194" i="1"/>
  <c r="Y194" i="1"/>
  <c r="Z194" i="1"/>
  <c r="AA194" i="1"/>
  <c r="Q195" i="1"/>
  <c r="R195" i="1"/>
  <c r="S195" i="1"/>
  <c r="T195" i="1"/>
  <c r="U195" i="1"/>
  <c r="V195" i="1"/>
  <c r="W195" i="1"/>
  <c r="X195" i="1"/>
  <c r="Y195" i="1"/>
  <c r="Z195" i="1"/>
  <c r="AA195" i="1"/>
  <c r="Q196" i="1"/>
  <c r="R196" i="1"/>
  <c r="S196" i="1"/>
  <c r="T196" i="1"/>
  <c r="U196" i="1"/>
  <c r="V196" i="1"/>
  <c r="W196" i="1"/>
  <c r="X196" i="1"/>
  <c r="Y196" i="1"/>
  <c r="Z196" i="1"/>
  <c r="AA196" i="1"/>
  <c r="Q197" i="1"/>
  <c r="R197" i="1"/>
  <c r="S197" i="1"/>
  <c r="T197" i="1"/>
  <c r="U197" i="1"/>
  <c r="V197" i="1"/>
  <c r="W197" i="1"/>
  <c r="X197" i="1"/>
  <c r="Y197" i="1"/>
  <c r="Z197" i="1"/>
  <c r="AA197" i="1"/>
  <c r="Q198" i="1"/>
  <c r="R198" i="1"/>
  <c r="S198" i="1"/>
  <c r="T198" i="1"/>
  <c r="U198" i="1"/>
  <c r="V198" i="1"/>
  <c r="W198" i="1"/>
  <c r="X198" i="1"/>
  <c r="Y198" i="1"/>
  <c r="Z198" i="1"/>
  <c r="AA198" i="1"/>
  <c r="Q199" i="1"/>
  <c r="R199" i="1"/>
  <c r="S199" i="1"/>
  <c r="T199" i="1"/>
  <c r="U199" i="1"/>
  <c r="V199" i="1"/>
  <c r="W199" i="1"/>
  <c r="X199" i="1"/>
  <c r="Y199" i="1"/>
  <c r="Z199" i="1"/>
  <c r="AA199" i="1"/>
  <c r="Q200" i="1"/>
  <c r="R200" i="1"/>
  <c r="S200" i="1"/>
  <c r="T200" i="1"/>
  <c r="U200" i="1"/>
  <c r="V200" i="1"/>
  <c r="W200" i="1"/>
  <c r="X200" i="1"/>
  <c r="Y200" i="1"/>
  <c r="Z200" i="1"/>
  <c r="AA200" i="1"/>
  <c r="Q201" i="1"/>
  <c r="R201" i="1"/>
  <c r="S201" i="1"/>
  <c r="T201" i="1"/>
  <c r="U201" i="1"/>
  <c r="V201" i="1"/>
  <c r="W201" i="1"/>
  <c r="X201" i="1"/>
  <c r="Y201" i="1"/>
  <c r="Z201" i="1"/>
  <c r="AA201" i="1"/>
  <c r="Q202" i="1"/>
  <c r="R202" i="1"/>
  <c r="S202" i="1"/>
  <c r="T202" i="1"/>
  <c r="U202" i="1"/>
  <c r="V202" i="1"/>
  <c r="W202" i="1"/>
  <c r="X202" i="1"/>
  <c r="Y202" i="1"/>
  <c r="Z202" i="1"/>
  <c r="AA202" i="1"/>
  <c r="Q203" i="1"/>
  <c r="R203" i="1"/>
  <c r="S203" i="1"/>
  <c r="T203" i="1"/>
  <c r="U203" i="1"/>
  <c r="V203" i="1"/>
  <c r="W203" i="1"/>
  <c r="X203" i="1"/>
  <c r="Y203" i="1"/>
  <c r="Z203" i="1"/>
  <c r="AA203" i="1"/>
  <c r="Q204" i="1"/>
  <c r="R204" i="1"/>
  <c r="S204" i="1"/>
  <c r="T204" i="1"/>
  <c r="U204" i="1"/>
  <c r="V204" i="1"/>
  <c r="W204" i="1"/>
  <c r="X204" i="1"/>
  <c r="Y204" i="1"/>
  <c r="Z204" i="1"/>
  <c r="AA204" i="1"/>
  <c r="Q205" i="1"/>
  <c r="R205" i="1"/>
  <c r="S205" i="1"/>
  <c r="T205" i="1"/>
  <c r="U205" i="1"/>
  <c r="V205" i="1"/>
  <c r="W205" i="1"/>
  <c r="X205" i="1"/>
  <c r="Y205" i="1"/>
  <c r="Z205" i="1"/>
  <c r="AA205" i="1"/>
  <c r="Q206" i="1"/>
  <c r="R206" i="1"/>
  <c r="S206" i="1"/>
  <c r="T206" i="1"/>
  <c r="U206" i="1"/>
  <c r="V206" i="1"/>
  <c r="W206" i="1"/>
  <c r="X206" i="1"/>
  <c r="Y206" i="1"/>
  <c r="Z206" i="1"/>
  <c r="AA206" i="1"/>
  <c r="Q207" i="1"/>
  <c r="R207" i="1"/>
  <c r="S207" i="1"/>
  <c r="T207" i="1"/>
  <c r="U207" i="1"/>
  <c r="V207" i="1"/>
  <c r="W207" i="1"/>
  <c r="X207" i="1"/>
  <c r="Y207" i="1"/>
  <c r="Z207" i="1"/>
  <c r="AA207" i="1"/>
  <c r="Q208" i="1"/>
  <c r="R208" i="1"/>
  <c r="S208" i="1"/>
  <c r="T208" i="1"/>
  <c r="U208" i="1"/>
  <c r="V208" i="1"/>
  <c r="W208" i="1"/>
  <c r="X208" i="1"/>
  <c r="Y208" i="1"/>
  <c r="Z208" i="1"/>
  <c r="AA208" i="1"/>
  <c r="Q209" i="1"/>
  <c r="R209" i="1"/>
  <c r="S209" i="1"/>
  <c r="T209" i="1"/>
  <c r="U209" i="1"/>
  <c r="V209" i="1"/>
  <c r="W209" i="1"/>
  <c r="X209" i="1"/>
  <c r="Y209" i="1"/>
  <c r="Z209" i="1"/>
  <c r="AA209" i="1"/>
  <c r="Q210" i="1"/>
  <c r="R210" i="1"/>
  <c r="S210" i="1"/>
  <c r="T210" i="1"/>
  <c r="U210" i="1"/>
  <c r="V210" i="1"/>
  <c r="W210" i="1"/>
  <c r="X210" i="1"/>
  <c r="Y210" i="1"/>
  <c r="Z210" i="1"/>
  <c r="AA210" i="1"/>
  <c r="Q211" i="1"/>
  <c r="R211" i="1"/>
  <c r="S211" i="1"/>
  <c r="T211" i="1"/>
  <c r="U211" i="1"/>
  <c r="V211" i="1"/>
  <c r="W211" i="1"/>
  <c r="X211" i="1"/>
  <c r="Y211" i="1"/>
  <c r="Z211" i="1"/>
  <c r="AA211" i="1"/>
  <c r="Q212" i="1"/>
  <c r="R212" i="1"/>
  <c r="S212" i="1"/>
  <c r="T212" i="1"/>
  <c r="U212" i="1"/>
  <c r="V212" i="1"/>
  <c r="W212" i="1"/>
  <c r="X212" i="1"/>
  <c r="Y212" i="1"/>
  <c r="Z212" i="1"/>
  <c r="AA212" i="1"/>
  <c r="Q213" i="1"/>
  <c r="R213" i="1"/>
  <c r="S213" i="1"/>
  <c r="T213" i="1"/>
  <c r="U213" i="1"/>
  <c r="V213" i="1"/>
  <c r="W213" i="1"/>
  <c r="X213" i="1"/>
  <c r="Y213" i="1"/>
  <c r="Z213" i="1"/>
  <c r="AA213" i="1"/>
  <c r="Q214" i="1"/>
  <c r="R214" i="1"/>
  <c r="S214" i="1"/>
  <c r="T214" i="1"/>
  <c r="U214" i="1"/>
  <c r="V214" i="1"/>
  <c r="W214" i="1"/>
  <c r="X214" i="1"/>
  <c r="Y214" i="1"/>
  <c r="Z214" i="1"/>
  <c r="AA214" i="1"/>
  <c r="Q215" i="1"/>
  <c r="R215" i="1"/>
  <c r="S215" i="1"/>
  <c r="T215" i="1"/>
  <c r="U215" i="1"/>
  <c r="V215" i="1"/>
  <c r="W215" i="1"/>
  <c r="X215" i="1"/>
  <c r="Y215" i="1"/>
  <c r="Z215" i="1"/>
  <c r="AA215" i="1"/>
  <c r="Q216" i="1"/>
  <c r="R216" i="1"/>
  <c r="S216" i="1"/>
  <c r="T216" i="1"/>
  <c r="U216" i="1"/>
  <c r="V216" i="1"/>
  <c r="W216" i="1"/>
  <c r="X216" i="1"/>
  <c r="Y216" i="1"/>
  <c r="Z216" i="1"/>
  <c r="AA216" i="1"/>
  <c r="Q217" i="1"/>
  <c r="R217" i="1"/>
  <c r="S217" i="1"/>
  <c r="T217" i="1"/>
  <c r="U217" i="1"/>
  <c r="V217" i="1"/>
  <c r="W217" i="1"/>
  <c r="X217" i="1"/>
  <c r="Y217" i="1"/>
  <c r="Z217" i="1"/>
  <c r="AA217" i="1"/>
  <c r="Q218" i="1"/>
  <c r="R218" i="1"/>
  <c r="S218" i="1"/>
  <c r="T218" i="1"/>
  <c r="U218" i="1"/>
  <c r="V218" i="1"/>
  <c r="W218" i="1"/>
  <c r="X218" i="1"/>
  <c r="Y218" i="1"/>
  <c r="Z218" i="1"/>
  <c r="AA218" i="1"/>
  <c r="Q219" i="1"/>
  <c r="R219" i="1"/>
  <c r="S219" i="1"/>
  <c r="T219" i="1"/>
  <c r="U219" i="1"/>
  <c r="V219" i="1"/>
  <c r="W219" i="1"/>
  <c r="X219" i="1"/>
  <c r="Y219" i="1"/>
  <c r="Z219" i="1"/>
  <c r="AA219" i="1"/>
  <c r="Q220" i="1"/>
  <c r="R220" i="1"/>
  <c r="S220" i="1"/>
  <c r="T220" i="1"/>
  <c r="U220" i="1"/>
  <c r="V220" i="1"/>
  <c r="W220" i="1"/>
  <c r="X220" i="1"/>
  <c r="Y220" i="1"/>
  <c r="Z220" i="1"/>
  <c r="AA220" i="1"/>
  <c r="Q221" i="1"/>
  <c r="R221" i="1"/>
  <c r="S221" i="1"/>
  <c r="T221" i="1"/>
  <c r="U221" i="1"/>
  <c r="V221" i="1"/>
  <c r="W221" i="1"/>
  <c r="X221" i="1"/>
  <c r="Y221" i="1"/>
  <c r="Z221" i="1"/>
  <c r="AA221" i="1"/>
  <c r="Q222" i="1"/>
  <c r="R222" i="1"/>
  <c r="S222" i="1"/>
  <c r="T222" i="1"/>
  <c r="U222" i="1"/>
  <c r="V222" i="1"/>
  <c r="W222" i="1"/>
  <c r="X222" i="1"/>
  <c r="Y222" i="1"/>
  <c r="Z222" i="1"/>
  <c r="AA222" i="1"/>
  <c r="Q223" i="1"/>
  <c r="R223" i="1"/>
  <c r="S223" i="1"/>
  <c r="T223" i="1"/>
  <c r="U223" i="1"/>
  <c r="V223" i="1"/>
  <c r="W223" i="1"/>
  <c r="X223" i="1"/>
  <c r="Y223" i="1"/>
  <c r="Z223" i="1"/>
  <c r="AA223" i="1"/>
  <c r="Q224" i="1"/>
  <c r="R224" i="1"/>
  <c r="S224" i="1"/>
  <c r="T224" i="1"/>
  <c r="U224" i="1"/>
  <c r="V224" i="1"/>
  <c r="W224" i="1"/>
  <c r="X224" i="1"/>
  <c r="Y224" i="1"/>
  <c r="Z224" i="1"/>
  <c r="AA224" i="1"/>
  <c r="Q225" i="1"/>
  <c r="R225" i="1"/>
  <c r="S225" i="1"/>
  <c r="T225" i="1"/>
  <c r="U225" i="1"/>
  <c r="V225" i="1"/>
  <c r="W225" i="1"/>
  <c r="X225" i="1"/>
  <c r="Y225" i="1"/>
  <c r="Z225" i="1"/>
  <c r="AA225" i="1"/>
  <c r="Q226" i="1"/>
  <c r="R226" i="1"/>
  <c r="S226" i="1"/>
  <c r="T226" i="1"/>
  <c r="U226" i="1"/>
  <c r="V226" i="1"/>
  <c r="W226" i="1"/>
  <c r="X226" i="1"/>
  <c r="Y226" i="1"/>
  <c r="Z226" i="1"/>
  <c r="AA226" i="1"/>
  <c r="Q227" i="1"/>
  <c r="R227" i="1"/>
  <c r="S227" i="1"/>
  <c r="T227" i="1"/>
  <c r="U227" i="1"/>
  <c r="V227" i="1"/>
  <c r="W227" i="1"/>
  <c r="X227" i="1"/>
  <c r="Y227" i="1"/>
  <c r="Z227" i="1"/>
  <c r="AA227" i="1"/>
  <c r="Q228" i="1"/>
  <c r="R228" i="1"/>
  <c r="S228" i="1"/>
  <c r="T228" i="1"/>
  <c r="U228" i="1"/>
  <c r="V228" i="1"/>
  <c r="W228" i="1"/>
  <c r="X228" i="1"/>
  <c r="Y228" i="1"/>
  <c r="Z228" i="1"/>
  <c r="AA228" i="1"/>
  <c r="Q229" i="1"/>
  <c r="R229" i="1"/>
  <c r="S229" i="1"/>
  <c r="T229" i="1"/>
  <c r="U229" i="1"/>
  <c r="V229" i="1"/>
  <c r="W229" i="1"/>
  <c r="X229" i="1"/>
  <c r="Y229" i="1"/>
  <c r="Z229" i="1"/>
  <c r="AA229" i="1"/>
  <c r="Q230" i="1"/>
  <c r="R230" i="1"/>
  <c r="S230" i="1"/>
  <c r="T230" i="1"/>
  <c r="U230" i="1"/>
  <c r="V230" i="1"/>
  <c r="W230" i="1"/>
  <c r="X230" i="1"/>
  <c r="Y230" i="1"/>
  <c r="Z230" i="1"/>
  <c r="AA230" i="1"/>
  <c r="Q231" i="1"/>
  <c r="R231" i="1"/>
  <c r="S231" i="1"/>
  <c r="T231" i="1"/>
  <c r="U231" i="1"/>
  <c r="V231" i="1"/>
  <c r="W231" i="1"/>
  <c r="X231" i="1"/>
  <c r="Y231" i="1"/>
  <c r="Z231" i="1"/>
  <c r="AA231" i="1"/>
  <c r="Q232" i="1"/>
  <c r="R232" i="1"/>
  <c r="S232" i="1"/>
  <c r="T232" i="1"/>
  <c r="U232" i="1"/>
  <c r="V232" i="1"/>
  <c r="W232" i="1"/>
  <c r="X232" i="1"/>
  <c r="Y232" i="1"/>
  <c r="Z232" i="1"/>
  <c r="AA232" i="1"/>
  <c r="Q233" i="1"/>
  <c r="R233" i="1"/>
  <c r="S233" i="1"/>
  <c r="T233" i="1"/>
  <c r="U233" i="1"/>
  <c r="V233" i="1"/>
  <c r="W233" i="1"/>
  <c r="X233" i="1"/>
  <c r="Y233" i="1"/>
  <c r="Z233" i="1"/>
  <c r="AA233" i="1"/>
  <c r="Q234" i="1"/>
  <c r="R234" i="1"/>
  <c r="S234" i="1"/>
  <c r="T234" i="1"/>
  <c r="U234" i="1"/>
  <c r="V234" i="1"/>
  <c r="W234" i="1"/>
  <c r="X234" i="1"/>
  <c r="Y234" i="1"/>
  <c r="Z234" i="1"/>
  <c r="AA234" i="1"/>
  <c r="Q235" i="1"/>
  <c r="R235" i="1"/>
  <c r="S235" i="1"/>
  <c r="T235" i="1"/>
  <c r="U235" i="1"/>
  <c r="V235" i="1"/>
  <c r="W235" i="1"/>
  <c r="X235" i="1"/>
  <c r="Y235" i="1"/>
  <c r="Z235" i="1"/>
  <c r="AA235" i="1"/>
  <c r="Q236" i="1"/>
  <c r="R236" i="1"/>
  <c r="S236" i="1"/>
  <c r="T236" i="1"/>
  <c r="U236" i="1"/>
  <c r="V236" i="1"/>
  <c r="W236" i="1"/>
  <c r="X236" i="1"/>
  <c r="Y236" i="1"/>
  <c r="Z236" i="1"/>
  <c r="AA236" i="1"/>
  <c r="Q237" i="1"/>
  <c r="R237" i="1"/>
  <c r="S237" i="1"/>
  <c r="T237" i="1"/>
  <c r="U237" i="1"/>
  <c r="V237" i="1"/>
  <c r="W237" i="1"/>
  <c r="X237" i="1"/>
  <c r="Y237" i="1"/>
  <c r="Z237" i="1"/>
  <c r="AA237" i="1"/>
  <c r="Q238" i="1"/>
  <c r="R238" i="1"/>
  <c r="S238" i="1"/>
  <c r="T238" i="1"/>
  <c r="U238" i="1"/>
  <c r="V238" i="1"/>
  <c r="W238" i="1"/>
  <c r="X238" i="1"/>
  <c r="Y238" i="1"/>
  <c r="Z238" i="1"/>
  <c r="AA238" i="1"/>
  <c r="Q239" i="1"/>
  <c r="R239" i="1"/>
  <c r="S239" i="1"/>
  <c r="T239" i="1"/>
  <c r="U239" i="1"/>
  <c r="V239" i="1"/>
  <c r="W239" i="1"/>
  <c r="X239" i="1"/>
  <c r="Y239" i="1"/>
  <c r="Z239" i="1"/>
  <c r="AA239" i="1"/>
  <c r="Q240" i="1"/>
  <c r="R240" i="1"/>
  <c r="S240" i="1"/>
  <c r="T240" i="1"/>
  <c r="U240" i="1"/>
  <c r="V240" i="1"/>
  <c r="W240" i="1"/>
  <c r="X240" i="1"/>
  <c r="Y240" i="1"/>
  <c r="Z240" i="1"/>
  <c r="AA240" i="1"/>
  <c r="Q241" i="1"/>
  <c r="R241" i="1"/>
  <c r="S241" i="1"/>
  <c r="T241" i="1"/>
  <c r="U241" i="1"/>
  <c r="V241" i="1"/>
  <c r="W241" i="1"/>
  <c r="X241" i="1"/>
  <c r="Y241" i="1"/>
  <c r="Z241" i="1"/>
  <c r="AA241" i="1"/>
  <c r="Q242" i="1"/>
  <c r="R242" i="1"/>
  <c r="S242" i="1"/>
  <c r="T242" i="1"/>
  <c r="U242" i="1"/>
  <c r="V242" i="1"/>
  <c r="W242" i="1"/>
  <c r="X242" i="1"/>
  <c r="Y242" i="1"/>
  <c r="Z242" i="1"/>
  <c r="AA242" i="1"/>
  <c r="Q243" i="1"/>
  <c r="R243" i="1"/>
  <c r="S243" i="1"/>
  <c r="T243" i="1"/>
  <c r="U243" i="1"/>
  <c r="V243" i="1"/>
  <c r="W243" i="1"/>
  <c r="X243" i="1"/>
  <c r="Y243" i="1"/>
  <c r="Z243" i="1"/>
  <c r="AA243" i="1"/>
  <c r="Q244" i="1"/>
  <c r="R244" i="1"/>
  <c r="S244" i="1"/>
  <c r="T244" i="1"/>
  <c r="U244" i="1"/>
  <c r="V244" i="1"/>
  <c r="W244" i="1"/>
  <c r="X244" i="1"/>
  <c r="Y244" i="1"/>
  <c r="Z244" i="1"/>
  <c r="AA244" i="1"/>
  <c r="Q245" i="1"/>
  <c r="R245" i="1"/>
  <c r="S245" i="1"/>
  <c r="T245" i="1"/>
  <c r="U245" i="1"/>
  <c r="V245" i="1"/>
  <c r="W245" i="1"/>
  <c r="X245" i="1"/>
  <c r="Y245" i="1"/>
  <c r="Z245" i="1"/>
  <c r="AA245" i="1"/>
  <c r="Q246" i="1"/>
  <c r="R246" i="1"/>
  <c r="S246" i="1"/>
  <c r="T246" i="1"/>
  <c r="U246" i="1"/>
  <c r="V246" i="1"/>
  <c r="W246" i="1"/>
  <c r="X246" i="1"/>
  <c r="Y246" i="1"/>
  <c r="Z246" i="1"/>
  <c r="AA246" i="1"/>
  <c r="Q247" i="1"/>
  <c r="R247" i="1"/>
  <c r="S247" i="1"/>
  <c r="T247" i="1"/>
  <c r="U247" i="1"/>
  <c r="V247" i="1"/>
  <c r="W247" i="1"/>
  <c r="X247" i="1"/>
  <c r="Y247" i="1"/>
  <c r="Z247" i="1"/>
  <c r="AA247" i="1"/>
  <c r="Q248" i="1"/>
  <c r="R248" i="1"/>
  <c r="S248" i="1"/>
  <c r="T248" i="1"/>
  <c r="U248" i="1"/>
  <c r="V248" i="1"/>
  <c r="W248" i="1"/>
  <c r="X248" i="1"/>
  <c r="Y248" i="1"/>
  <c r="Z248" i="1"/>
  <c r="AA248" i="1"/>
  <c r="Q249" i="1"/>
  <c r="R249" i="1"/>
  <c r="S249" i="1"/>
  <c r="T249" i="1"/>
  <c r="U249" i="1"/>
  <c r="V249" i="1"/>
  <c r="W249" i="1"/>
  <c r="X249" i="1"/>
  <c r="Y249" i="1"/>
  <c r="Z249" i="1"/>
  <c r="AA249" i="1"/>
  <c r="Q250" i="1"/>
  <c r="R250" i="1"/>
  <c r="S250" i="1"/>
  <c r="T250" i="1"/>
  <c r="U250" i="1"/>
  <c r="V250" i="1"/>
  <c r="W250" i="1"/>
  <c r="X250" i="1"/>
  <c r="Y250" i="1"/>
  <c r="Z250" i="1"/>
  <c r="AA250" i="1"/>
  <c r="Q251" i="1"/>
  <c r="R251" i="1"/>
  <c r="S251" i="1"/>
  <c r="T251" i="1"/>
  <c r="U251" i="1"/>
  <c r="V251" i="1"/>
  <c r="W251" i="1"/>
  <c r="X251" i="1"/>
  <c r="Y251" i="1"/>
  <c r="Z251" i="1"/>
  <c r="AA251" i="1"/>
  <c r="Q252" i="1"/>
  <c r="R252" i="1"/>
  <c r="S252" i="1"/>
  <c r="T252" i="1"/>
  <c r="U252" i="1"/>
  <c r="V252" i="1"/>
  <c r="W252" i="1"/>
  <c r="X252" i="1"/>
  <c r="Y252" i="1"/>
  <c r="Z252" i="1"/>
  <c r="AA252" i="1"/>
  <c r="Q253" i="1"/>
  <c r="R253" i="1"/>
  <c r="S253" i="1"/>
  <c r="T253" i="1"/>
  <c r="U253" i="1"/>
  <c r="V253" i="1"/>
  <c r="W253" i="1"/>
  <c r="X253" i="1"/>
  <c r="Y253" i="1"/>
  <c r="Z253" i="1"/>
  <c r="AA253" i="1"/>
  <c r="Q254" i="1"/>
  <c r="R254" i="1"/>
  <c r="S254" i="1"/>
  <c r="T254" i="1"/>
  <c r="U254" i="1"/>
  <c r="V254" i="1"/>
  <c r="W254" i="1"/>
  <c r="X254" i="1"/>
  <c r="Y254" i="1"/>
  <c r="Z254" i="1"/>
  <c r="AA254" i="1"/>
  <c r="Q255" i="1"/>
  <c r="R255" i="1"/>
  <c r="S255" i="1"/>
  <c r="T255" i="1"/>
  <c r="U255" i="1"/>
  <c r="V255" i="1"/>
  <c r="W255" i="1"/>
  <c r="X255" i="1"/>
  <c r="Y255" i="1"/>
  <c r="Z255" i="1"/>
  <c r="AA255" i="1"/>
  <c r="Q256" i="1"/>
  <c r="R256" i="1"/>
  <c r="S256" i="1"/>
  <c r="T256" i="1"/>
  <c r="U256" i="1"/>
  <c r="V256" i="1"/>
  <c r="W256" i="1"/>
  <c r="X256" i="1"/>
  <c r="Y256" i="1"/>
  <c r="Z256" i="1"/>
  <c r="AA256" i="1"/>
  <c r="Q257" i="1"/>
  <c r="R257" i="1"/>
  <c r="S257" i="1"/>
  <c r="T257" i="1"/>
  <c r="U257" i="1"/>
  <c r="V257" i="1"/>
  <c r="W257" i="1"/>
  <c r="X257" i="1"/>
  <c r="Y257" i="1"/>
  <c r="Z257" i="1"/>
  <c r="AA257" i="1"/>
  <c r="Q258" i="1"/>
  <c r="R258" i="1"/>
  <c r="S258" i="1"/>
  <c r="T258" i="1"/>
  <c r="U258" i="1"/>
  <c r="V258" i="1"/>
  <c r="W258" i="1"/>
  <c r="X258" i="1"/>
  <c r="Y258" i="1"/>
  <c r="Z258" i="1"/>
  <c r="AA258" i="1"/>
  <c r="Q259" i="1"/>
  <c r="R259" i="1"/>
  <c r="S259" i="1"/>
  <c r="T259" i="1"/>
  <c r="U259" i="1"/>
  <c r="V259" i="1"/>
  <c r="W259" i="1"/>
  <c r="X259" i="1"/>
  <c r="Y259" i="1"/>
  <c r="Z259" i="1"/>
  <c r="AA259" i="1"/>
  <c r="Q260" i="1"/>
  <c r="R260" i="1"/>
  <c r="S260" i="1"/>
  <c r="T260" i="1"/>
  <c r="U260" i="1"/>
  <c r="V260" i="1"/>
  <c r="W260" i="1"/>
  <c r="X260" i="1"/>
  <c r="Y260" i="1"/>
  <c r="Z260" i="1"/>
  <c r="AA260" i="1"/>
  <c r="Q261" i="1"/>
  <c r="R261" i="1"/>
  <c r="S261" i="1"/>
  <c r="T261" i="1"/>
  <c r="U261" i="1"/>
  <c r="V261" i="1"/>
  <c r="W261" i="1"/>
  <c r="X261" i="1"/>
  <c r="Y261" i="1"/>
  <c r="Z261" i="1"/>
  <c r="AA261" i="1"/>
  <c r="Q262" i="1"/>
  <c r="R262" i="1"/>
  <c r="S262" i="1"/>
  <c r="T262" i="1"/>
  <c r="U262" i="1"/>
  <c r="V262" i="1"/>
  <c r="W262" i="1"/>
  <c r="X262" i="1"/>
  <c r="Y262" i="1"/>
  <c r="Z262" i="1"/>
  <c r="AA262" i="1"/>
  <c r="Q263" i="1"/>
  <c r="R263" i="1"/>
  <c r="S263" i="1"/>
  <c r="T263" i="1"/>
  <c r="U263" i="1"/>
  <c r="V263" i="1"/>
  <c r="W263" i="1"/>
  <c r="X263" i="1"/>
  <c r="Y263" i="1"/>
  <c r="Z263" i="1"/>
  <c r="AA263" i="1"/>
  <c r="Q264" i="1"/>
  <c r="R264" i="1"/>
  <c r="S264" i="1"/>
  <c r="T264" i="1"/>
  <c r="U264" i="1"/>
  <c r="V264" i="1"/>
  <c r="W264" i="1"/>
  <c r="X264" i="1"/>
  <c r="Y264" i="1"/>
  <c r="Z264" i="1"/>
  <c r="AA264" i="1"/>
  <c r="Q265" i="1"/>
  <c r="R265" i="1"/>
  <c r="S265" i="1"/>
  <c r="T265" i="1"/>
  <c r="U265" i="1"/>
  <c r="V265" i="1"/>
  <c r="W265" i="1"/>
  <c r="X265" i="1"/>
  <c r="Y265" i="1"/>
  <c r="Z265" i="1"/>
  <c r="AA265" i="1"/>
  <c r="Q266" i="1"/>
  <c r="R266" i="1"/>
  <c r="S266" i="1"/>
  <c r="T266" i="1"/>
  <c r="U266" i="1"/>
  <c r="V266" i="1"/>
  <c r="W266" i="1"/>
  <c r="X266" i="1"/>
  <c r="Y266" i="1"/>
  <c r="Z266" i="1"/>
  <c r="AA266" i="1"/>
  <c r="Q267" i="1"/>
  <c r="R267" i="1"/>
  <c r="S267" i="1"/>
  <c r="T267" i="1"/>
  <c r="U267" i="1"/>
  <c r="V267" i="1"/>
  <c r="W267" i="1"/>
  <c r="X267" i="1"/>
  <c r="Y267" i="1"/>
  <c r="Z267" i="1"/>
  <c r="AA267" i="1"/>
  <c r="Q268" i="1"/>
  <c r="R268" i="1"/>
  <c r="S268" i="1"/>
  <c r="T268" i="1"/>
  <c r="U268" i="1"/>
  <c r="V268" i="1"/>
  <c r="W268" i="1"/>
  <c r="X268" i="1"/>
  <c r="Y268" i="1"/>
  <c r="Z268" i="1"/>
  <c r="AA268" i="1"/>
  <c r="Q269" i="1"/>
  <c r="R269" i="1"/>
  <c r="S269" i="1"/>
  <c r="T269" i="1"/>
  <c r="U269" i="1"/>
  <c r="V269" i="1"/>
  <c r="W269" i="1"/>
  <c r="X269" i="1"/>
  <c r="Y269" i="1"/>
  <c r="Z269" i="1"/>
  <c r="AA269" i="1"/>
  <c r="Q270" i="1"/>
  <c r="R270" i="1"/>
  <c r="S270" i="1"/>
  <c r="T270" i="1"/>
  <c r="U270" i="1"/>
  <c r="V270" i="1"/>
  <c r="W270" i="1"/>
  <c r="X270" i="1"/>
  <c r="Y270" i="1"/>
  <c r="Z270" i="1"/>
  <c r="AA270" i="1"/>
  <c r="Q271" i="1"/>
  <c r="R271" i="1"/>
  <c r="S271" i="1"/>
  <c r="T271" i="1"/>
  <c r="U271" i="1"/>
  <c r="V271" i="1"/>
  <c r="W271" i="1"/>
  <c r="X271" i="1"/>
  <c r="Y271" i="1"/>
  <c r="Z271" i="1"/>
  <c r="AA271" i="1"/>
  <c r="Q272" i="1"/>
  <c r="R272" i="1"/>
  <c r="S272" i="1"/>
  <c r="T272" i="1"/>
  <c r="U272" i="1"/>
  <c r="V272" i="1"/>
  <c r="W272" i="1"/>
  <c r="X272" i="1"/>
  <c r="Y272" i="1"/>
  <c r="Z272" i="1"/>
  <c r="AA272" i="1"/>
  <c r="Q273" i="1"/>
  <c r="R273" i="1"/>
  <c r="S273" i="1"/>
  <c r="T273" i="1"/>
  <c r="U273" i="1"/>
  <c r="V273" i="1"/>
  <c r="W273" i="1"/>
  <c r="X273" i="1"/>
  <c r="Y273" i="1"/>
  <c r="Z273" i="1"/>
  <c r="AA273" i="1"/>
  <c r="Q274" i="1"/>
  <c r="R274" i="1"/>
  <c r="S274" i="1"/>
  <c r="T274" i="1"/>
  <c r="U274" i="1"/>
  <c r="V274" i="1"/>
  <c r="W274" i="1"/>
  <c r="X274" i="1"/>
  <c r="Y274" i="1"/>
  <c r="Z274" i="1"/>
  <c r="AA274" i="1"/>
  <c r="Q275" i="1"/>
  <c r="R275" i="1"/>
  <c r="S275" i="1"/>
  <c r="T275" i="1"/>
  <c r="U275" i="1"/>
  <c r="V275" i="1"/>
  <c r="W275" i="1"/>
  <c r="X275" i="1"/>
  <c r="Y275" i="1"/>
  <c r="Z275" i="1"/>
  <c r="AA275" i="1"/>
  <c r="Q276" i="1"/>
  <c r="R276" i="1"/>
  <c r="S276" i="1"/>
  <c r="T276" i="1"/>
  <c r="U276" i="1"/>
  <c r="V276" i="1"/>
  <c r="W276" i="1"/>
  <c r="X276" i="1"/>
  <c r="Y276" i="1"/>
  <c r="Z276" i="1"/>
  <c r="AA276" i="1"/>
  <c r="Q277" i="1"/>
  <c r="R277" i="1"/>
  <c r="S277" i="1"/>
  <c r="T277" i="1"/>
  <c r="U277" i="1"/>
  <c r="V277" i="1"/>
  <c r="W277" i="1"/>
  <c r="X277" i="1"/>
  <c r="Y277" i="1"/>
  <c r="Z277" i="1"/>
  <c r="AA277" i="1"/>
  <c r="Q278" i="1"/>
  <c r="R278" i="1"/>
  <c r="S278" i="1"/>
  <c r="T278" i="1"/>
  <c r="U278" i="1"/>
  <c r="V278" i="1"/>
  <c r="W278" i="1"/>
  <c r="X278" i="1"/>
  <c r="Y278" i="1"/>
  <c r="Z278" i="1"/>
  <c r="AA278" i="1"/>
  <c r="Q279" i="1"/>
  <c r="R279" i="1"/>
  <c r="S279" i="1"/>
  <c r="T279" i="1"/>
  <c r="U279" i="1"/>
  <c r="V279" i="1"/>
  <c r="W279" i="1"/>
  <c r="X279" i="1"/>
  <c r="Y279" i="1"/>
  <c r="Z279" i="1"/>
  <c r="AA279" i="1"/>
  <c r="Q280" i="1"/>
  <c r="R280" i="1"/>
  <c r="S280" i="1"/>
  <c r="T280" i="1"/>
  <c r="U280" i="1"/>
  <c r="V280" i="1"/>
  <c r="W280" i="1"/>
  <c r="X280" i="1"/>
  <c r="Y280" i="1"/>
  <c r="Z280" i="1"/>
  <c r="AA280" i="1"/>
  <c r="Q281" i="1"/>
  <c r="R281" i="1"/>
  <c r="S281" i="1"/>
  <c r="T281" i="1"/>
  <c r="U281" i="1"/>
  <c r="V281" i="1"/>
  <c r="W281" i="1"/>
  <c r="X281" i="1"/>
  <c r="Y281" i="1"/>
  <c r="Z281" i="1"/>
  <c r="AA281" i="1"/>
  <c r="Q282" i="1"/>
  <c r="R282" i="1"/>
  <c r="S282" i="1"/>
  <c r="T282" i="1"/>
  <c r="U282" i="1"/>
  <c r="V282" i="1"/>
  <c r="W282" i="1"/>
  <c r="X282" i="1"/>
  <c r="Y282" i="1"/>
  <c r="Z282" i="1"/>
  <c r="AA282" i="1"/>
  <c r="Q283" i="1"/>
  <c r="R283" i="1"/>
  <c r="S283" i="1"/>
  <c r="T283" i="1"/>
  <c r="U283" i="1"/>
  <c r="V283" i="1"/>
  <c r="W283" i="1"/>
  <c r="X283" i="1"/>
  <c r="Y283" i="1"/>
  <c r="Z283" i="1"/>
  <c r="AA283" i="1"/>
  <c r="Q284" i="1"/>
  <c r="R284" i="1"/>
  <c r="S284" i="1"/>
  <c r="T284" i="1"/>
  <c r="U284" i="1"/>
  <c r="V284" i="1"/>
  <c r="W284" i="1"/>
  <c r="X284" i="1"/>
  <c r="Y284" i="1"/>
  <c r="Z284" i="1"/>
  <c r="AA284" i="1"/>
  <c r="Q285" i="1"/>
  <c r="R285" i="1"/>
  <c r="S285" i="1"/>
  <c r="T285" i="1"/>
  <c r="U285" i="1"/>
  <c r="V285" i="1"/>
  <c r="W285" i="1"/>
  <c r="X285" i="1"/>
  <c r="Y285" i="1"/>
  <c r="Z285" i="1"/>
  <c r="AA285" i="1"/>
  <c r="Q286" i="1"/>
  <c r="R286" i="1"/>
  <c r="S286" i="1"/>
  <c r="T286" i="1"/>
  <c r="U286" i="1"/>
  <c r="V286" i="1"/>
  <c r="W286" i="1"/>
  <c r="X286" i="1"/>
  <c r="Y286" i="1"/>
  <c r="Z286" i="1"/>
  <c r="AA286" i="1"/>
  <c r="Q287" i="1"/>
  <c r="R287" i="1"/>
  <c r="S287" i="1"/>
  <c r="T287" i="1"/>
  <c r="U287" i="1"/>
  <c r="V287" i="1"/>
  <c r="W287" i="1"/>
  <c r="X287" i="1"/>
  <c r="Y287" i="1"/>
  <c r="Z287" i="1"/>
  <c r="AA287" i="1"/>
  <c r="Q288" i="1"/>
  <c r="R288" i="1"/>
  <c r="S288" i="1"/>
  <c r="T288" i="1"/>
  <c r="U288" i="1"/>
  <c r="V288" i="1"/>
  <c r="W288" i="1"/>
  <c r="X288" i="1"/>
  <c r="Y288" i="1"/>
  <c r="Z288" i="1"/>
  <c r="AA288" i="1"/>
  <c r="Q289" i="1"/>
  <c r="R289" i="1"/>
  <c r="S289" i="1"/>
  <c r="T289" i="1"/>
  <c r="U289" i="1"/>
  <c r="V289" i="1"/>
  <c r="W289" i="1"/>
  <c r="X289" i="1"/>
  <c r="Y289" i="1"/>
  <c r="Z289" i="1"/>
  <c r="AA289" i="1"/>
  <c r="Q290" i="1"/>
  <c r="R290" i="1"/>
  <c r="S290" i="1"/>
  <c r="T290" i="1"/>
  <c r="U290" i="1"/>
  <c r="V290" i="1"/>
  <c r="W290" i="1"/>
  <c r="X290" i="1"/>
  <c r="Y290" i="1"/>
  <c r="Z290" i="1"/>
  <c r="AA290" i="1"/>
  <c r="Q291" i="1"/>
  <c r="R291" i="1"/>
  <c r="S291" i="1"/>
  <c r="T291" i="1"/>
  <c r="U291" i="1"/>
  <c r="V291" i="1"/>
  <c r="W291" i="1"/>
  <c r="X291" i="1"/>
  <c r="Y291" i="1"/>
  <c r="Z291" i="1"/>
  <c r="AA291" i="1"/>
  <c r="Q292" i="1"/>
  <c r="R292" i="1"/>
  <c r="S292" i="1"/>
  <c r="T292" i="1"/>
  <c r="U292" i="1"/>
  <c r="V292" i="1"/>
  <c r="W292" i="1"/>
  <c r="X292" i="1"/>
  <c r="Y292" i="1"/>
  <c r="Z292" i="1"/>
  <c r="AA292" i="1"/>
  <c r="Q293" i="1"/>
  <c r="R293" i="1"/>
  <c r="S293" i="1"/>
  <c r="T293" i="1"/>
  <c r="U293" i="1"/>
  <c r="V293" i="1"/>
  <c r="W293" i="1"/>
  <c r="X293" i="1"/>
  <c r="Y293" i="1"/>
  <c r="Z293" i="1"/>
  <c r="AA293" i="1"/>
  <c r="Q294" i="1"/>
  <c r="R294" i="1"/>
  <c r="S294" i="1"/>
  <c r="T294" i="1"/>
  <c r="U294" i="1"/>
  <c r="V294" i="1"/>
  <c r="W294" i="1"/>
  <c r="X294" i="1"/>
  <c r="Y294" i="1"/>
  <c r="Z294" i="1"/>
  <c r="AA294" i="1"/>
  <c r="Q295" i="1"/>
  <c r="R295" i="1"/>
  <c r="S295" i="1"/>
  <c r="T295" i="1"/>
  <c r="U295" i="1"/>
  <c r="V295" i="1"/>
  <c r="W295" i="1"/>
  <c r="X295" i="1"/>
  <c r="Y295" i="1"/>
  <c r="Z295" i="1"/>
  <c r="AA295" i="1"/>
  <c r="Q296" i="1"/>
  <c r="R296" i="1"/>
  <c r="S296" i="1"/>
  <c r="T296" i="1"/>
  <c r="U296" i="1"/>
  <c r="V296" i="1"/>
  <c r="W296" i="1"/>
  <c r="X296" i="1"/>
  <c r="Y296" i="1"/>
  <c r="Z296" i="1"/>
  <c r="AA296" i="1"/>
  <c r="Q297" i="1"/>
  <c r="R297" i="1"/>
  <c r="S297" i="1"/>
  <c r="T297" i="1"/>
  <c r="U297" i="1"/>
  <c r="V297" i="1"/>
  <c r="W297" i="1"/>
  <c r="X297" i="1"/>
  <c r="Y297" i="1"/>
  <c r="Z297" i="1"/>
  <c r="AA297" i="1"/>
  <c r="Q298" i="1"/>
  <c r="R298" i="1"/>
  <c r="S298" i="1"/>
  <c r="T298" i="1"/>
  <c r="U298" i="1"/>
  <c r="V298" i="1"/>
  <c r="W298" i="1"/>
  <c r="X298" i="1"/>
  <c r="Y298" i="1"/>
  <c r="Z298" i="1"/>
  <c r="AA298" i="1"/>
  <c r="Q299" i="1"/>
  <c r="R299" i="1"/>
  <c r="S299" i="1"/>
  <c r="T299" i="1"/>
  <c r="U299" i="1"/>
  <c r="V299" i="1"/>
  <c r="W299" i="1"/>
  <c r="X299" i="1"/>
  <c r="Y299" i="1"/>
  <c r="Z299" i="1"/>
  <c r="AA299" i="1"/>
  <c r="Q300" i="1"/>
  <c r="R300" i="1"/>
  <c r="S300" i="1"/>
  <c r="T300" i="1"/>
  <c r="U300" i="1"/>
  <c r="V300" i="1"/>
  <c r="W300" i="1"/>
  <c r="X300" i="1"/>
  <c r="Y300" i="1"/>
  <c r="Z300" i="1"/>
  <c r="AA300" i="1"/>
  <c r="Q301" i="1"/>
  <c r="R301" i="1"/>
  <c r="S301" i="1"/>
  <c r="T301" i="1"/>
  <c r="U301" i="1"/>
  <c r="V301" i="1"/>
  <c r="W301" i="1"/>
  <c r="X301" i="1"/>
  <c r="Y301" i="1"/>
  <c r="Z301" i="1"/>
  <c r="AA301" i="1"/>
  <c r="Q302" i="1"/>
  <c r="R302" i="1"/>
  <c r="S302" i="1"/>
  <c r="T302" i="1"/>
  <c r="U302" i="1"/>
  <c r="V302" i="1"/>
  <c r="W302" i="1"/>
  <c r="X302" i="1"/>
  <c r="Y302" i="1"/>
  <c r="Z302" i="1"/>
  <c r="AA302" i="1"/>
  <c r="Q303" i="1"/>
  <c r="R303" i="1"/>
  <c r="S303" i="1"/>
  <c r="T303" i="1"/>
  <c r="U303" i="1"/>
  <c r="V303" i="1"/>
  <c r="W303" i="1"/>
  <c r="X303" i="1"/>
  <c r="Y303" i="1"/>
  <c r="Z303" i="1"/>
  <c r="AA303" i="1"/>
  <c r="Q304" i="1"/>
  <c r="R304" i="1"/>
  <c r="S304" i="1"/>
  <c r="T304" i="1"/>
  <c r="U304" i="1"/>
  <c r="V304" i="1"/>
  <c r="W304" i="1"/>
  <c r="X304" i="1"/>
  <c r="Y304" i="1"/>
  <c r="Z304" i="1"/>
  <c r="AA304" i="1"/>
  <c r="Q305" i="1"/>
  <c r="R305" i="1"/>
  <c r="S305" i="1"/>
  <c r="T305" i="1"/>
  <c r="U305" i="1"/>
  <c r="V305" i="1"/>
  <c r="W305" i="1"/>
  <c r="X305" i="1"/>
  <c r="Y305" i="1"/>
  <c r="Z305" i="1"/>
  <c r="AA305" i="1"/>
  <c r="Q306" i="1"/>
  <c r="R306" i="1"/>
  <c r="S306" i="1"/>
  <c r="T306" i="1"/>
  <c r="U306" i="1"/>
  <c r="V306" i="1"/>
  <c r="W306" i="1"/>
  <c r="X306" i="1"/>
  <c r="Y306" i="1"/>
  <c r="Z306" i="1"/>
  <c r="AA306" i="1"/>
  <c r="Q307" i="1"/>
  <c r="R307" i="1"/>
  <c r="S307" i="1"/>
  <c r="T307" i="1"/>
  <c r="U307" i="1"/>
  <c r="V307" i="1"/>
  <c r="W307" i="1"/>
  <c r="X307" i="1"/>
  <c r="Y307" i="1"/>
  <c r="Z307" i="1"/>
  <c r="AA307" i="1"/>
  <c r="Q308" i="1"/>
  <c r="R308" i="1"/>
  <c r="S308" i="1"/>
  <c r="T308" i="1"/>
  <c r="U308" i="1"/>
  <c r="V308" i="1"/>
  <c r="W308" i="1"/>
  <c r="X308" i="1"/>
  <c r="Y308" i="1"/>
  <c r="Z308" i="1"/>
  <c r="AA308" i="1"/>
  <c r="Q309" i="1"/>
  <c r="R309" i="1"/>
  <c r="S309" i="1"/>
  <c r="T309" i="1"/>
  <c r="U309" i="1"/>
  <c r="V309" i="1"/>
  <c r="W309" i="1"/>
  <c r="X309" i="1"/>
  <c r="Y309" i="1"/>
  <c r="Z309" i="1"/>
  <c r="AA309" i="1"/>
  <c r="Q310" i="1"/>
  <c r="R310" i="1"/>
  <c r="S310" i="1"/>
  <c r="T310" i="1"/>
  <c r="U310" i="1"/>
  <c r="V310" i="1"/>
  <c r="W310" i="1"/>
  <c r="X310" i="1"/>
  <c r="Y310" i="1"/>
  <c r="Z310" i="1"/>
  <c r="AA310" i="1"/>
  <c r="Q311" i="1"/>
  <c r="R311" i="1"/>
  <c r="S311" i="1"/>
  <c r="T311" i="1"/>
  <c r="U311" i="1"/>
  <c r="V311" i="1"/>
  <c r="W311" i="1"/>
  <c r="X311" i="1"/>
  <c r="Y311" i="1"/>
  <c r="Z311" i="1"/>
  <c r="AA311" i="1"/>
  <c r="Q312" i="1"/>
  <c r="R312" i="1"/>
  <c r="S312" i="1"/>
  <c r="T312" i="1"/>
  <c r="U312" i="1"/>
  <c r="V312" i="1"/>
  <c r="W312" i="1"/>
  <c r="X312" i="1"/>
  <c r="Y312" i="1"/>
  <c r="Z312" i="1"/>
  <c r="AA312" i="1"/>
  <c r="Q313" i="1"/>
  <c r="R313" i="1"/>
  <c r="S313" i="1"/>
  <c r="T313" i="1"/>
  <c r="U313" i="1"/>
  <c r="V313" i="1"/>
  <c r="W313" i="1"/>
  <c r="X313" i="1"/>
  <c r="Y313" i="1"/>
  <c r="Z313" i="1"/>
  <c r="AA313" i="1"/>
  <c r="Q314" i="1"/>
  <c r="R314" i="1"/>
  <c r="S314" i="1"/>
  <c r="T314" i="1"/>
  <c r="U314" i="1"/>
  <c r="V314" i="1"/>
  <c r="W314" i="1"/>
  <c r="X314" i="1"/>
  <c r="Y314" i="1"/>
  <c r="Z314" i="1"/>
  <c r="AA314" i="1"/>
  <c r="Q315" i="1"/>
  <c r="R315" i="1"/>
  <c r="S315" i="1"/>
  <c r="T315" i="1"/>
  <c r="U315" i="1"/>
  <c r="V315" i="1"/>
  <c r="W315" i="1"/>
  <c r="X315" i="1"/>
  <c r="Y315" i="1"/>
  <c r="Z315" i="1"/>
  <c r="AA315" i="1"/>
  <c r="Q316" i="1"/>
  <c r="R316" i="1"/>
  <c r="S316" i="1"/>
  <c r="T316" i="1"/>
  <c r="U316" i="1"/>
  <c r="V316" i="1"/>
  <c r="W316" i="1"/>
  <c r="X316" i="1"/>
  <c r="Y316" i="1"/>
  <c r="Z316" i="1"/>
  <c r="AA316" i="1"/>
  <c r="Q317" i="1"/>
  <c r="R317" i="1"/>
  <c r="S317" i="1"/>
  <c r="T317" i="1"/>
  <c r="U317" i="1"/>
  <c r="V317" i="1"/>
  <c r="W317" i="1"/>
  <c r="X317" i="1"/>
  <c r="Y317" i="1"/>
  <c r="Z317" i="1"/>
  <c r="AA317" i="1"/>
  <c r="Q318" i="1"/>
  <c r="R318" i="1"/>
  <c r="S318" i="1"/>
  <c r="T318" i="1"/>
  <c r="U318" i="1"/>
  <c r="V318" i="1"/>
  <c r="W318" i="1"/>
  <c r="X318" i="1"/>
  <c r="Y318" i="1"/>
  <c r="Z318" i="1"/>
  <c r="AA318" i="1"/>
  <c r="Q319" i="1"/>
  <c r="R319" i="1"/>
  <c r="S319" i="1"/>
  <c r="T319" i="1"/>
  <c r="U319" i="1"/>
  <c r="V319" i="1"/>
  <c r="W319" i="1"/>
  <c r="X319" i="1"/>
  <c r="Y319" i="1"/>
  <c r="Z319" i="1"/>
  <c r="AA319" i="1"/>
  <c r="Q320" i="1"/>
  <c r="R320" i="1"/>
  <c r="S320" i="1"/>
  <c r="T320" i="1"/>
  <c r="U320" i="1"/>
  <c r="V320" i="1"/>
  <c r="W320" i="1"/>
  <c r="X320" i="1"/>
  <c r="Y320" i="1"/>
  <c r="Z320" i="1"/>
  <c r="AA320" i="1"/>
  <c r="Q321" i="1"/>
  <c r="R321" i="1"/>
  <c r="S321" i="1"/>
  <c r="T321" i="1"/>
  <c r="U321" i="1"/>
  <c r="V321" i="1"/>
  <c r="W321" i="1"/>
  <c r="X321" i="1"/>
  <c r="Y321" i="1"/>
  <c r="Z321" i="1"/>
  <c r="AA321" i="1"/>
  <c r="Q322" i="1"/>
  <c r="R322" i="1"/>
  <c r="S322" i="1"/>
  <c r="T322" i="1"/>
  <c r="U322" i="1"/>
  <c r="V322" i="1"/>
  <c r="W322" i="1"/>
  <c r="X322" i="1"/>
  <c r="Y322" i="1"/>
  <c r="Z322" i="1"/>
  <c r="AA322" i="1"/>
  <c r="Q323" i="1"/>
  <c r="R323" i="1"/>
  <c r="S323" i="1"/>
  <c r="T323" i="1"/>
  <c r="U323" i="1"/>
  <c r="V323" i="1"/>
  <c r="W323" i="1"/>
  <c r="X323" i="1"/>
  <c r="Y323" i="1"/>
  <c r="Z323" i="1"/>
  <c r="AA323" i="1"/>
  <c r="Q324" i="1"/>
  <c r="R324" i="1"/>
  <c r="S324" i="1"/>
  <c r="T324" i="1"/>
  <c r="U324" i="1"/>
  <c r="V324" i="1"/>
  <c r="W324" i="1"/>
  <c r="X324" i="1"/>
  <c r="Y324" i="1"/>
  <c r="Z324" i="1"/>
  <c r="AA324" i="1"/>
  <c r="Q325" i="1"/>
  <c r="R325" i="1"/>
  <c r="S325" i="1"/>
  <c r="T325" i="1"/>
  <c r="U325" i="1"/>
  <c r="V325" i="1"/>
  <c r="W325" i="1"/>
  <c r="X325" i="1"/>
  <c r="Y325" i="1"/>
  <c r="Z325" i="1"/>
  <c r="AA325" i="1"/>
  <c r="Q326" i="1"/>
  <c r="R326" i="1"/>
  <c r="S326" i="1"/>
  <c r="T326" i="1"/>
  <c r="U326" i="1"/>
  <c r="V326" i="1"/>
  <c r="W326" i="1"/>
  <c r="X326" i="1"/>
  <c r="Y326" i="1"/>
  <c r="Z326" i="1"/>
  <c r="AA326" i="1"/>
  <c r="Q327" i="1"/>
  <c r="R327" i="1"/>
  <c r="S327" i="1"/>
  <c r="T327" i="1"/>
  <c r="U327" i="1"/>
  <c r="V327" i="1"/>
  <c r="W327" i="1"/>
  <c r="X327" i="1"/>
  <c r="Y327" i="1"/>
  <c r="Z327" i="1"/>
  <c r="AA327" i="1"/>
  <c r="Q328" i="1"/>
  <c r="R328" i="1"/>
  <c r="S328" i="1"/>
  <c r="T328" i="1"/>
  <c r="U328" i="1"/>
  <c r="V328" i="1"/>
  <c r="W328" i="1"/>
  <c r="X328" i="1"/>
  <c r="Y328" i="1"/>
  <c r="Z328" i="1"/>
  <c r="AA328" i="1"/>
  <c r="Q329" i="1"/>
  <c r="R329" i="1"/>
  <c r="S329" i="1"/>
  <c r="T329" i="1"/>
  <c r="U329" i="1"/>
  <c r="V329" i="1"/>
  <c r="W329" i="1"/>
  <c r="X329" i="1"/>
  <c r="Y329" i="1"/>
  <c r="Z329" i="1"/>
  <c r="AA329" i="1"/>
  <c r="Q330" i="1"/>
  <c r="R330" i="1"/>
  <c r="S330" i="1"/>
  <c r="T330" i="1"/>
  <c r="U330" i="1"/>
  <c r="V330" i="1"/>
  <c r="W330" i="1"/>
  <c r="X330" i="1"/>
  <c r="Y330" i="1"/>
  <c r="Z330" i="1"/>
  <c r="AA330" i="1"/>
  <c r="Q331" i="1"/>
  <c r="R331" i="1"/>
  <c r="S331" i="1"/>
  <c r="T331" i="1"/>
  <c r="U331" i="1"/>
  <c r="V331" i="1"/>
  <c r="W331" i="1"/>
  <c r="X331" i="1"/>
  <c r="Y331" i="1"/>
  <c r="Z331" i="1"/>
  <c r="AA331" i="1"/>
  <c r="Q332" i="1"/>
  <c r="R332" i="1"/>
  <c r="S332" i="1"/>
  <c r="T332" i="1"/>
  <c r="U332" i="1"/>
  <c r="V332" i="1"/>
  <c r="W332" i="1"/>
  <c r="X332" i="1"/>
  <c r="Y332" i="1"/>
  <c r="Z332" i="1"/>
  <c r="AA332" i="1"/>
  <c r="Q333" i="1"/>
  <c r="R333" i="1"/>
  <c r="S333" i="1"/>
  <c r="T333" i="1"/>
  <c r="U333" i="1"/>
  <c r="V333" i="1"/>
  <c r="W333" i="1"/>
  <c r="X333" i="1"/>
  <c r="Y333" i="1"/>
  <c r="Z333" i="1"/>
  <c r="AA333" i="1"/>
  <c r="Q334" i="1"/>
  <c r="R334" i="1"/>
  <c r="S334" i="1"/>
  <c r="T334" i="1"/>
  <c r="U334" i="1"/>
  <c r="V334" i="1"/>
  <c r="W334" i="1"/>
  <c r="X334" i="1"/>
  <c r="Y334" i="1"/>
  <c r="Z334" i="1"/>
  <c r="AA334" i="1"/>
  <c r="Z19" i="1"/>
  <c r="Y19" i="1"/>
  <c r="X19" i="1"/>
  <c r="W19" i="1"/>
  <c r="V19" i="1"/>
  <c r="U19" i="1"/>
  <c r="T19" i="1"/>
  <c r="S19" i="1"/>
  <c r="R19" i="1"/>
  <c r="Q19" i="1"/>
  <c r="GT16" i="1" l="1"/>
  <c r="GN16" i="1"/>
  <c r="GH16" i="1"/>
  <c r="GB16" i="1"/>
  <c r="FV16" i="1"/>
  <c r="FP16" i="1"/>
  <c r="FJ16" i="1"/>
  <c r="FD16" i="1"/>
  <c r="EX16" i="1"/>
  <c r="ER16" i="1"/>
  <c r="EL16" i="1"/>
  <c r="EF16" i="1"/>
  <c r="DZ16" i="1"/>
  <c r="DT16" i="1"/>
  <c r="DN16" i="1"/>
  <c r="DH16" i="1"/>
  <c r="DB16" i="1"/>
  <c r="CV16" i="1"/>
  <c r="CP16" i="1"/>
  <c r="CJ16" i="1"/>
  <c r="GZ16" i="1"/>
  <c r="BR1" i="2"/>
  <c r="BQ1" i="2"/>
  <c r="BP1" i="2"/>
  <c r="BO1" i="2"/>
  <c r="BN1" i="2"/>
  <c r="BM1" i="2"/>
  <c r="BL1" i="2"/>
  <c r="BK1" i="2"/>
  <c r="BJ1" i="2"/>
  <c r="BI1" i="2"/>
  <c r="BH1" i="2"/>
  <c r="BG1" i="2"/>
  <c r="BR4" i="2"/>
  <c r="BQ4" i="2"/>
  <c r="BP4" i="2"/>
  <c r="BO4" i="2"/>
  <c r="BN4" i="2"/>
  <c r="BM4" i="2"/>
  <c r="BR3" i="2"/>
  <c r="BQ3" i="2"/>
  <c r="BP3" i="2"/>
  <c r="BO3" i="2"/>
  <c r="BN3" i="2"/>
  <c r="BM3" i="2"/>
  <c r="BL4" i="2"/>
  <c r="BK4" i="2"/>
  <c r="BJ4" i="2"/>
  <c r="BI4" i="2"/>
  <c r="BH4" i="2"/>
  <c r="BG4" i="2"/>
  <c r="BL3" i="2"/>
  <c r="BK3" i="2"/>
  <c r="BJ3" i="2"/>
  <c r="BI3" i="2"/>
  <c r="BH3" i="2"/>
  <c r="BG3" i="2"/>
  <c r="AA18" i="1"/>
  <c r="AA19" i="1" s="1"/>
  <c r="AA158" i="1" s="1"/>
  <c r="Z18" i="1"/>
  <c r="Y18" i="1"/>
  <c r="X18" i="1"/>
  <c r="P20" i="1"/>
  <c r="P21" i="1"/>
  <c r="P22" i="1"/>
  <c r="P23" i="1"/>
  <c r="P24" i="1"/>
  <c r="P25" i="1" s="1"/>
  <c r="P26" i="1" s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19" i="1"/>
  <c r="W18" i="1"/>
  <c r="V18" i="1"/>
  <c r="U18" i="1"/>
  <c r="T18" i="1"/>
  <c r="S18" i="1"/>
  <c r="R18" i="1"/>
  <c r="Q18" i="1"/>
  <c r="P18" i="1"/>
  <c r="M172" i="35"/>
  <c r="K172" i="35"/>
  <c r="M171" i="35"/>
  <c r="K171" i="35"/>
  <c r="M164" i="35"/>
  <c r="AC8" i="35"/>
  <c r="AB8" i="35"/>
  <c r="X8" i="35"/>
  <c r="W8" i="35"/>
  <c r="V8" i="35"/>
  <c r="U8" i="35"/>
  <c r="S8" i="35"/>
  <c r="R8" i="35"/>
  <c r="Y7" i="35"/>
  <c r="Y4" i="35"/>
  <c r="M4" i="35"/>
  <c r="D4" i="35"/>
  <c r="M3" i="35"/>
  <c r="L181" i="35" s="1"/>
  <c r="D3" i="35"/>
  <c r="M172" i="34"/>
  <c r="K172" i="34"/>
  <c r="M171" i="34"/>
  <c r="K171" i="34"/>
  <c r="M164" i="34"/>
  <c r="AC8" i="34"/>
  <c r="AB8" i="34"/>
  <c r="X8" i="34"/>
  <c r="W8" i="34"/>
  <c r="V8" i="34"/>
  <c r="U8" i="34"/>
  <c r="S8" i="34"/>
  <c r="R8" i="34"/>
  <c r="Y7" i="34"/>
  <c r="Y4" i="34"/>
  <c r="M4" i="34"/>
  <c r="D4" i="34"/>
  <c r="M3" i="34"/>
  <c r="L181" i="34" s="1"/>
  <c r="D3" i="34"/>
  <c r="M172" i="33"/>
  <c r="K172" i="33"/>
  <c r="M171" i="33"/>
  <c r="K171" i="33"/>
  <c r="M164" i="33"/>
  <c r="AC8" i="33"/>
  <c r="AB8" i="33"/>
  <c r="X8" i="33"/>
  <c r="W8" i="33"/>
  <c r="V8" i="33"/>
  <c r="U8" i="33"/>
  <c r="S8" i="33"/>
  <c r="R8" i="33"/>
  <c r="Y7" i="33"/>
  <c r="Y4" i="33"/>
  <c r="M4" i="33"/>
  <c r="D4" i="33"/>
  <c r="M3" i="33"/>
  <c r="L181" i="33" s="1"/>
  <c r="D3" i="33"/>
  <c r="M172" i="32"/>
  <c r="K172" i="32"/>
  <c r="M171" i="32"/>
  <c r="K171" i="32"/>
  <c r="M164" i="32"/>
  <c r="AC8" i="32"/>
  <c r="AB8" i="32"/>
  <c r="X8" i="32"/>
  <c r="W8" i="32"/>
  <c r="V8" i="32"/>
  <c r="U8" i="32"/>
  <c r="S8" i="32"/>
  <c r="R8" i="32"/>
  <c r="Y7" i="32"/>
  <c r="Y4" i="32"/>
  <c r="M4" i="32"/>
  <c r="D4" i="32"/>
  <c r="M3" i="32"/>
  <c r="L181" i="32" s="1"/>
  <c r="D3" i="32"/>
  <c r="M172" i="31"/>
  <c r="K172" i="31"/>
  <c r="M171" i="31"/>
  <c r="K171" i="31"/>
  <c r="M164" i="31"/>
  <c r="AC8" i="31"/>
  <c r="AB8" i="31"/>
  <c r="X8" i="31"/>
  <c r="W8" i="31"/>
  <c r="V8" i="31"/>
  <c r="U8" i="31"/>
  <c r="S8" i="31"/>
  <c r="R8" i="31"/>
  <c r="Y7" i="31"/>
  <c r="Y4" i="31"/>
  <c r="M4" i="31"/>
  <c r="D4" i="31"/>
  <c r="M3" i="31"/>
  <c r="L181" i="31" s="1"/>
  <c r="D3" i="31"/>
  <c r="M172" i="30"/>
  <c r="K172" i="30"/>
  <c r="M171" i="30"/>
  <c r="K171" i="30"/>
  <c r="M164" i="30"/>
  <c r="AC8" i="30"/>
  <c r="AB8" i="30"/>
  <c r="X8" i="30"/>
  <c r="W8" i="30"/>
  <c r="V8" i="30"/>
  <c r="U8" i="30"/>
  <c r="S8" i="30"/>
  <c r="R8" i="30"/>
  <c r="Y7" i="30"/>
  <c r="Y4" i="30"/>
  <c r="M4" i="30"/>
  <c r="D4" i="30"/>
  <c r="M3" i="30"/>
  <c r="L181" i="30" s="1"/>
  <c r="D3" i="30"/>
  <c r="M172" i="29"/>
  <c r="K172" i="29"/>
  <c r="M171" i="29"/>
  <c r="K171" i="29"/>
  <c r="M164" i="29"/>
  <c r="AC8" i="29"/>
  <c r="AB8" i="29"/>
  <c r="X8" i="29"/>
  <c r="W8" i="29"/>
  <c r="V8" i="29"/>
  <c r="U8" i="29"/>
  <c r="S8" i="29"/>
  <c r="R8" i="29"/>
  <c r="Y7" i="29"/>
  <c r="Y4" i="29"/>
  <c r="M4" i="29"/>
  <c r="D4" i="29"/>
  <c r="M3" i="29"/>
  <c r="L181" i="29" s="1"/>
  <c r="D3" i="29"/>
  <c r="M172" i="28"/>
  <c r="K172" i="28"/>
  <c r="M171" i="28"/>
  <c r="K171" i="28"/>
  <c r="M164" i="28"/>
  <c r="AC8" i="28"/>
  <c r="AB8" i="28"/>
  <c r="X8" i="28"/>
  <c r="W8" i="28"/>
  <c r="V8" i="28"/>
  <c r="U8" i="28"/>
  <c r="S8" i="28"/>
  <c r="R8" i="28"/>
  <c r="Y7" i="28"/>
  <c r="Y4" i="28"/>
  <c r="M4" i="28"/>
  <c r="D4" i="28"/>
  <c r="M3" i="28"/>
  <c r="L181" i="28" s="1"/>
  <c r="D3" i="28"/>
  <c r="M172" i="27"/>
  <c r="K172" i="27"/>
  <c r="M171" i="27"/>
  <c r="K171" i="27"/>
  <c r="M164" i="27"/>
  <c r="AC8" i="27"/>
  <c r="AB8" i="27"/>
  <c r="X8" i="27"/>
  <c r="W8" i="27"/>
  <c r="V8" i="27"/>
  <c r="U8" i="27"/>
  <c r="S8" i="27"/>
  <c r="R8" i="27"/>
  <c r="Y7" i="27"/>
  <c r="Y4" i="27"/>
  <c r="M4" i="27"/>
  <c r="D4" i="27"/>
  <c r="M3" i="27"/>
  <c r="L181" i="27" s="1"/>
  <c r="D3" i="27"/>
  <c r="M172" i="26"/>
  <c r="K172" i="26"/>
  <c r="M171" i="26"/>
  <c r="K171" i="26"/>
  <c r="M164" i="26"/>
  <c r="AC8" i="26"/>
  <c r="AB8" i="26"/>
  <c r="X8" i="26"/>
  <c r="W8" i="26"/>
  <c r="V8" i="26"/>
  <c r="U8" i="26"/>
  <c r="S8" i="26"/>
  <c r="R8" i="26"/>
  <c r="Y7" i="26"/>
  <c r="Y4" i="26"/>
  <c r="M4" i="26"/>
  <c r="D4" i="26"/>
  <c r="M3" i="26"/>
  <c r="L181" i="26" s="1"/>
  <c r="D3" i="26"/>
  <c r="M172" i="25"/>
  <c r="K172" i="25"/>
  <c r="M171" i="25"/>
  <c r="K171" i="25"/>
  <c r="M164" i="25"/>
  <c r="AC8" i="25"/>
  <c r="AB8" i="25"/>
  <c r="X8" i="25"/>
  <c r="W8" i="25"/>
  <c r="V8" i="25"/>
  <c r="U8" i="25"/>
  <c r="S8" i="25"/>
  <c r="R8" i="25"/>
  <c r="Y7" i="25"/>
  <c r="Y4" i="25"/>
  <c r="M4" i="25"/>
  <c r="D4" i="25"/>
  <c r="M3" i="25"/>
  <c r="L181" i="25" s="1"/>
  <c r="D3" i="25"/>
  <c r="M172" i="24"/>
  <c r="K172" i="24"/>
  <c r="M171" i="24"/>
  <c r="K171" i="24"/>
  <c r="M164" i="24"/>
  <c r="AC8" i="24"/>
  <c r="AB8" i="24"/>
  <c r="X8" i="24"/>
  <c r="W8" i="24"/>
  <c r="V8" i="24"/>
  <c r="U8" i="24"/>
  <c r="S8" i="24"/>
  <c r="R8" i="24"/>
  <c r="Y7" i="24"/>
  <c r="Y4" i="24"/>
  <c r="M4" i="24"/>
  <c r="D4" i="24"/>
  <c r="M3" i="24"/>
  <c r="L181" i="24" s="1"/>
  <c r="D3" i="24"/>
  <c r="GZ9" i="1"/>
  <c r="GZ8" i="1"/>
  <c r="GZ7" i="1"/>
  <c r="HC3" i="1"/>
  <c r="HB3" i="1"/>
  <c r="HC2" i="1"/>
  <c r="GZ2" i="1"/>
  <c r="GT9" i="1"/>
  <c r="GT8" i="1"/>
  <c r="GT7" i="1"/>
  <c r="GW3" i="1"/>
  <c r="GV3" i="1"/>
  <c r="GW2" i="1"/>
  <c r="GT2" i="1"/>
  <c r="GN9" i="1"/>
  <c r="GN8" i="1"/>
  <c r="GN7" i="1"/>
  <c r="GQ3" i="1"/>
  <c r="GP3" i="1"/>
  <c r="GQ2" i="1"/>
  <c r="GN2" i="1"/>
  <c r="GH9" i="1"/>
  <c r="GH8" i="1"/>
  <c r="GH7" i="1"/>
  <c r="GK3" i="1"/>
  <c r="GJ3" i="1"/>
  <c r="GK2" i="1"/>
  <c r="GH2" i="1"/>
  <c r="GB9" i="1"/>
  <c r="GB8" i="1"/>
  <c r="GB7" i="1"/>
  <c r="GE3" i="1"/>
  <c r="GD3" i="1"/>
  <c r="GE2" i="1"/>
  <c r="GB2" i="1"/>
  <c r="FV9" i="1"/>
  <c r="FV8" i="1"/>
  <c r="FV7" i="1"/>
  <c r="FY3" i="1"/>
  <c r="FX3" i="1"/>
  <c r="FY2" i="1"/>
  <c r="FV2" i="1"/>
  <c r="FP9" i="1"/>
  <c r="FP8" i="1"/>
  <c r="FP7" i="1"/>
  <c r="FS3" i="1"/>
  <c r="FR3" i="1"/>
  <c r="FS2" i="1"/>
  <c r="FP2" i="1"/>
  <c r="FJ9" i="1"/>
  <c r="FJ8" i="1"/>
  <c r="FJ7" i="1"/>
  <c r="FM3" i="1"/>
  <c r="FL3" i="1"/>
  <c r="FM2" i="1"/>
  <c r="FJ2" i="1"/>
  <c r="FD9" i="1"/>
  <c r="FD8" i="1"/>
  <c r="FD7" i="1"/>
  <c r="FG3" i="1"/>
  <c r="FF3" i="1"/>
  <c r="FG2" i="1"/>
  <c r="FD2" i="1"/>
  <c r="EX9" i="1"/>
  <c r="EX8" i="1"/>
  <c r="EX7" i="1"/>
  <c r="FA3" i="1"/>
  <c r="EZ3" i="1"/>
  <c r="FA2" i="1"/>
  <c r="EX2" i="1"/>
  <c r="ER9" i="1"/>
  <c r="ER8" i="1"/>
  <c r="ER7" i="1"/>
  <c r="EU3" i="1"/>
  <c r="ET3" i="1"/>
  <c r="EU2" i="1"/>
  <c r="ER2" i="1"/>
  <c r="EL9" i="1"/>
  <c r="EL8" i="1"/>
  <c r="EL7" i="1"/>
  <c r="EO3" i="1"/>
  <c r="EN3" i="1"/>
  <c r="EO2" i="1"/>
  <c r="EL2" i="1"/>
  <c r="CD16" i="1"/>
  <c r="BX16" i="1"/>
  <c r="BR16" i="1"/>
  <c r="BL16" i="1"/>
  <c r="BF16" i="1"/>
  <c r="M165" i="25" l="1"/>
  <c r="N165" i="25" s="1"/>
  <c r="M165" i="26"/>
  <c r="N165" i="26" s="1"/>
  <c r="M169" i="26"/>
  <c r="N169" i="26" s="1"/>
  <c r="M166" i="25"/>
  <c r="N166" i="25" s="1"/>
  <c r="M165" i="31"/>
  <c r="N165" i="31" s="1"/>
  <c r="M168" i="30"/>
  <c r="N168" i="30" s="1"/>
  <c r="M165" i="35"/>
  <c r="N165" i="35" s="1"/>
  <c r="M165" i="29"/>
  <c r="N165" i="29" s="1"/>
  <c r="M167" i="25"/>
  <c r="N167" i="25" s="1"/>
  <c r="M165" i="30"/>
  <c r="N165" i="30" s="1"/>
  <c r="M166" i="29"/>
  <c r="N166" i="29" s="1"/>
  <c r="M167" i="24"/>
  <c r="N167" i="24" s="1"/>
  <c r="M169" i="30"/>
  <c r="N169" i="30" s="1"/>
  <c r="M165" i="32"/>
  <c r="N165" i="32" s="1"/>
  <c r="P28" i="1"/>
  <c r="P27" i="1"/>
  <c r="AA17" i="1"/>
  <c r="U3" i="35" s="1"/>
  <c r="M167" i="26"/>
  <c r="N167" i="26" s="1"/>
  <c r="M168" i="28"/>
  <c r="N168" i="28" s="1"/>
  <c r="M169" i="29"/>
  <c r="N169" i="29" s="1"/>
  <c r="M169" i="24"/>
  <c r="N169" i="24" s="1"/>
  <c r="M169" i="32"/>
  <c r="N169" i="32" s="1"/>
  <c r="M169" i="27"/>
  <c r="N169" i="27" s="1"/>
  <c r="M166" i="30"/>
  <c r="N166" i="30" s="1"/>
  <c r="M168" i="35"/>
  <c r="N168" i="35" s="1"/>
  <c r="M169" i="35"/>
  <c r="N169" i="35" s="1"/>
  <c r="M167" i="35"/>
  <c r="N167" i="35" s="1"/>
  <c r="M166" i="35"/>
  <c r="N166" i="35" s="1"/>
  <c r="M169" i="34"/>
  <c r="N169" i="34" s="1"/>
  <c r="M168" i="34"/>
  <c r="N168" i="34" s="1"/>
  <c r="M166" i="34"/>
  <c r="N166" i="34" s="1"/>
  <c r="M165" i="34"/>
  <c r="N165" i="34" s="1"/>
  <c r="M167" i="34"/>
  <c r="N167" i="34" s="1"/>
  <c r="M166" i="33"/>
  <c r="N166" i="33" s="1"/>
  <c r="M168" i="33"/>
  <c r="N168" i="33" s="1"/>
  <c r="M169" i="33"/>
  <c r="N169" i="33" s="1"/>
  <c r="M165" i="33"/>
  <c r="N165" i="33" s="1"/>
  <c r="M167" i="33"/>
  <c r="N167" i="33" s="1"/>
  <c r="M168" i="32"/>
  <c r="N168" i="32" s="1"/>
  <c r="M166" i="32"/>
  <c r="N166" i="32" s="1"/>
  <c r="M167" i="32"/>
  <c r="N167" i="32" s="1"/>
  <c r="M166" i="31"/>
  <c r="N166" i="31" s="1"/>
  <c r="M167" i="31"/>
  <c r="N167" i="31" s="1"/>
  <c r="M169" i="31"/>
  <c r="N169" i="31" s="1"/>
  <c r="M168" i="31"/>
  <c r="N168" i="31" s="1"/>
  <c r="M167" i="30"/>
  <c r="N167" i="30" s="1"/>
  <c r="M167" i="29"/>
  <c r="N167" i="29" s="1"/>
  <c r="M168" i="29"/>
  <c r="N168" i="29" s="1"/>
  <c r="M166" i="28"/>
  <c r="N166" i="28" s="1"/>
  <c r="M165" i="28"/>
  <c r="N165" i="28" s="1"/>
  <c r="M169" i="28"/>
  <c r="N169" i="28" s="1"/>
  <c r="M167" i="28"/>
  <c r="N167" i="28" s="1"/>
  <c r="M168" i="27"/>
  <c r="N168" i="27" s="1"/>
  <c r="M166" i="27"/>
  <c r="N166" i="27" s="1"/>
  <c r="M165" i="27"/>
  <c r="N165" i="27" s="1"/>
  <c r="M167" i="27"/>
  <c r="N167" i="27" s="1"/>
  <c r="M166" i="26"/>
  <c r="N166" i="26" s="1"/>
  <c r="M168" i="26"/>
  <c r="N168" i="26" s="1"/>
  <c r="M169" i="25"/>
  <c r="N169" i="25" s="1"/>
  <c r="M168" i="25"/>
  <c r="N168" i="25" s="1"/>
  <c r="M166" i="24"/>
  <c r="N166" i="24" s="1"/>
  <c r="M165" i="24"/>
  <c r="N165" i="24" s="1"/>
  <c r="M168" i="24"/>
  <c r="N168" i="24" s="1"/>
  <c r="Z109" i="35" l="1"/>
  <c r="R109" i="35"/>
  <c r="U108" i="35"/>
  <c r="X107" i="35"/>
  <c r="AB106" i="35"/>
  <c r="S106" i="35"/>
  <c r="V105" i="35"/>
  <c r="Y104" i="35"/>
  <c r="AC103" i="35"/>
  <c r="T103" i="35"/>
  <c r="W102" i="35"/>
  <c r="Z101" i="35"/>
  <c r="R101" i="35"/>
  <c r="U100" i="35"/>
  <c r="X99" i="35"/>
  <c r="AB98" i="35"/>
  <c r="S98" i="35"/>
  <c r="V97" i="35"/>
  <c r="Y96" i="35"/>
  <c r="AC95" i="35"/>
  <c r="T95" i="35"/>
  <c r="W94" i="35"/>
  <c r="Z93" i="35"/>
  <c r="R93" i="35"/>
  <c r="U92" i="35"/>
  <c r="X91" i="35"/>
  <c r="AB90" i="35"/>
  <c r="S90" i="35"/>
  <c r="V89" i="35"/>
  <c r="Y88" i="35"/>
  <c r="AC87" i="35"/>
  <c r="T87" i="35"/>
  <c r="W86" i="35"/>
  <c r="Z85" i="35"/>
  <c r="R85" i="35"/>
  <c r="U84" i="35"/>
  <c r="X83" i="35"/>
  <c r="AB82" i="35"/>
  <c r="S82" i="35"/>
  <c r="V81" i="35"/>
  <c r="Y80" i="35"/>
  <c r="AC79" i="35"/>
  <c r="T79" i="35"/>
  <c r="W78" i="35"/>
  <c r="Z77" i="35"/>
  <c r="R77" i="35"/>
  <c r="U76" i="35"/>
  <c r="X75" i="35"/>
  <c r="AB74" i="35"/>
  <c r="S74" i="35"/>
  <c r="V73" i="35"/>
  <c r="Y72" i="35"/>
  <c r="AC71" i="35"/>
  <c r="T71" i="35"/>
  <c r="W70" i="35"/>
  <c r="Z69" i="35"/>
  <c r="R69" i="35"/>
  <c r="U68" i="35"/>
  <c r="X67" i="35"/>
  <c r="AB66" i="35"/>
  <c r="S66" i="35"/>
  <c r="V65" i="35"/>
  <c r="Y64" i="35"/>
  <c r="AC63" i="35"/>
  <c r="T63" i="35"/>
  <c r="W62" i="35"/>
  <c r="Z61" i="35"/>
  <c r="R61" i="35"/>
  <c r="U60" i="35"/>
  <c r="X59" i="35"/>
  <c r="AB58" i="35"/>
  <c r="S58" i="35"/>
  <c r="V57" i="35"/>
  <c r="Y56" i="35"/>
  <c r="AC55" i="35"/>
  <c r="T55" i="35"/>
  <c r="W54" i="35"/>
  <c r="Z53" i="35"/>
  <c r="R53" i="35"/>
  <c r="U52" i="35"/>
  <c r="X51" i="35"/>
  <c r="AB50" i="35"/>
  <c r="S50" i="35"/>
  <c r="V49" i="35"/>
  <c r="Y109" i="35"/>
  <c r="AC108" i="35"/>
  <c r="T108" i="35"/>
  <c r="W107" i="35"/>
  <c r="Z106" i="35"/>
  <c r="R106" i="35"/>
  <c r="U105" i="35"/>
  <c r="X104" i="35"/>
  <c r="AB103" i="35"/>
  <c r="S103" i="35"/>
  <c r="V102" i="35"/>
  <c r="Y101" i="35"/>
  <c r="AC100" i="35"/>
  <c r="T100" i="35"/>
  <c r="W99" i="35"/>
  <c r="Z98" i="35"/>
  <c r="R98" i="35"/>
  <c r="U97" i="35"/>
  <c r="X96" i="35"/>
  <c r="AB95" i="35"/>
  <c r="S95" i="35"/>
  <c r="V94" i="35"/>
  <c r="Y93" i="35"/>
  <c r="AC92" i="35"/>
  <c r="T92" i="35"/>
  <c r="W91" i="35"/>
  <c r="Z90" i="35"/>
  <c r="R90" i="35"/>
  <c r="U89" i="35"/>
  <c r="X88" i="35"/>
  <c r="AB87" i="35"/>
  <c r="S87" i="35"/>
  <c r="V86" i="35"/>
  <c r="Y85" i="35"/>
  <c r="AC84" i="35"/>
  <c r="T84" i="35"/>
  <c r="W83" i="35"/>
  <c r="Z82" i="35"/>
  <c r="R82" i="35"/>
  <c r="U81" i="35"/>
  <c r="X80" i="35"/>
  <c r="AB79" i="35"/>
  <c r="S79" i="35"/>
  <c r="V78" i="35"/>
  <c r="Y77" i="35"/>
  <c r="AC76" i="35"/>
  <c r="T76" i="35"/>
  <c r="W75" i="35"/>
  <c r="Z74" i="35"/>
  <c r="R74" i="35"/>
  <c r="U73" i="35"/>
  <c r="X72" i="35"/>
  <c r="AB71" i="35"/>
  <c r="S71" i="35"/>
  <c r="V70" i="35"/>
  <c r="Y69" i="35"/>
  <c r="AC68" i="35"/>
  <c r="T68" i="35"/>
  <c r="W67" i="35"/>
  <c r="Z66" i="35"/>
  <c r="R66" i="35"/>
  <c r="U65" i="35"/>
  <c r="X64" i="35"/>
  <c r="AB63" i="35"/>
  <c r="S63" i="35"/>
  <c r="V62" i="35"/>
  <c r="Y61" i="35"/>
  <c r="AC60" i="35"/>
  <c r="T60" i="35"/>
  <c r="W59" i="35"/>
  <c r="Z58" i="35"/>
  <c r="R58" i="35"/>
  <c r="U57" i="35"/>
  <c r="X56" i="35"/>
  <c r="AB55" i="35"/>
  <c r="S55" i="35"/>
  <c r="V54" i="35"/>
  <c r="Y53" i="35"/>
  <c r="AC52" i="35"/>
  <c r="T52" i="35"/>
  <c r="W51" i="35"/>
  <c r="Z50" i="35"/>
  <c r="R50" i="35"/>
  <c r="U49" i="35"/>
  <c r="X48" i="35"/>
  <c r="U109" i="35"/>
  <c r="X108" i="35"/>
  <c r="AB107" i="35"/>
  <c r="S107" i="35"/>
  <c r="V106" i="35"/>
  <c r="Y105" i="35"/>
  <c r="AC104" i="35"/>
  <c r="T104" i="35"/>
  <c r="W103" i="35"/>
  <c r="Z102" i="35"/>
  <c r="R102" i="35"/>
  <c r="U101" i="35"/>
  <c r="X100" i="35"/>
  <c r="AB99" i="35"/>
  <c r="S99" i="35"/>
  <c r="V98" i="35"/>
  <c r="Y97" i="35"/>
  <c r="AC96" i="35"/>
  <c r="T96" i="35"/>
  <c r="W95" i="35"/>
  <c r="Z94" i="35"/>
  <c r="R94" i="35"/>
  <c r="U93" i="35"/>
  <c r="X92" i="35"/>
  <c r="AB91" i="35"/>
  <c r="S91" i="35"/>
  <c r="V90" i="35"/>
  <c r="Y89" i="35"/>
  <c r="AC88" i="35"/>
  <c r="T88" i="35"/>
  <c r="W87" i="35"/>
  <c r="Z86" i="35"/>
  <c r="R86" i="35"/>
  <c r="U85" i="35"/>
  <c r="X84" i="35"/>
  <c r="AB83" i="35"/>
  <c r="S83" i="35"/>
  <c r="V82" i="35"/>
  <c r="Y81" i="35"/>
  <c r="AC80" i="35"/>
  <c r="T80" i="35"/>
  <c r="W79" i="35"/>
  <c r="Z78" i="35"/>
  <c r="R78" i="35"/>
  <c r="U77" i="35"/>
  <c r="X76" i="35"/>
  <c r="AB75" i="35"/>
  <c r="S75" i="35"/>
  <c r="V74" i="35"/>
  <c r="Y73" i="35"/>
  <c r="AC72" i="35"/>
  <c r="T72" i="35"/>
  <c r="W71" i="35"/>
  <c r="Z70" i="35"/>
  <c r="R70" i="35"/>
  <c r="U69" i="35"/>
  <c r="X68" i="35"/>
  <c r="AB67" i="35"/>
  <c r="S67" i="35"/>
  <c r="V66" i="35"/>
  <c r="Y65" i="35"/>
  <c r="AC64" i="35"/>
  <c r="T64" i="35"/>
  <c r="W63" i="35"/>
  <c r="Z62" i="35"/>
  <c r="R62" i="35"/>
  <c r="U61" i="35"/>
  <c r="X60" i="35"/>
  <c r="AB59" i="35"/>
  <c r="S59" i="35"/>
  <c r="V58" i="35"/>
  <c r="Y57" i="35"/>
  <c r="AC56" i="35"/>
  <c r="T56" i="35"/>
  <c r="W55" i="35"/>
  <c r="Z54" i="35"/>
  <c r="R54" i="35"/>
  <c r="U53" i="35"/>
  <c r="X52" i="35"/>
  <c r="AB51" i="35"/>
  <c r="S51" i="35"/>
  <c r="V50" i="35"/>
  <c r="Y49" i="35"/>
  <c r="AC48" i="35"/>
  <c r="V109" i="35"/>
  <c r="S108" i="35"/>
  <c r="R107" i="35"/>
  <c r="AB105" i="35"/>
  <c r="Z104" i="35"/>
  <c r="X103" i="35"/>
  <c r="U102" i="35"/>
  <c r="T101" i="35"/>
  <c r="R100" i="35"/>
  <c r="AC98" i="35"/>
  <c r="Z97" i="35"/>
  <c r="W96" i="35"/>
  <c r="V95" i="35"/>
  <c r="T94" i="35"/>
  <c r="S93" i="35"/>
  <c r="AC91" i="35"/>
  <c r="Y90" i="35"/>
  <c r="X89" i="35"/>
  <c r="V88" i="35"/>
  <c r="U87" i="35"/>
  <c r="S86" i="35"/>
  <c r="AB84" i="35"/>
  <c r="Z83" i="35"/>
  <c r="X82" i="35"/>
  <c r="W81" i="35"/>
  <c r="U80" i="35"/>
  <c r="R79" i="35"/>
  <c r="AC77" i="35"/>
  <c r="Z76" i="35"/>
  <c r="Y75" i="35"/>
  <c r="W74" i="35"/>
  <c r="T73" i="35"/>
  <c r="S72" i="35"/>
  <c r="AC70" i="35"/>
  <c r="AB69" i="35"/>
  <c r="Y68" i="35"/>
  <c r="V67" i="35"/>
  <c r="U66" i="35"/>
  <c r="S65" i="35"/>
  <c r="R64" i="35"/>
  <c r="AB62" i="35"/>
  <c r="X61" i="35"/>
  <c r="W60" i="35"/>
  <c r="U59" i="35"/>
  <c r="T58" i="35"/>
  <c r="R57" i="35"/>
  <c r="Z55" i="35"/>
  <c r="Y54" i="35"/>
  <c r="W53" i="35"/>
  <c r="V52" i="35"/>
  <c r="T51" i="35"/>
  <c r="AC49" i="35"/>
  <c r="AB48" i="35"/>
  <c r="R48" i="35"/>
  <c r="U47" i="35"/>
  <c r="X46" i="35"/>
  <c r="AB45" i="35"/>
  <c r="S45" i="35"/>
  <c r="V44" i="35"/>
  <c r="Y43" i="35"/>
  <c r="AC42" i="35"/>
  <c r="T42" i="35"/>
  <c r="W41" i="35"/>
  <c r="Z40" i="35"/>
  <c r="R40" i="35"/>
  <c r="U39" i="35"/>
  <c r="X38" i="35"/>
  <c r="AB37" i="35"/>
  <c r="S37" i="35"/>
  <c r="V36" i="35"/>
  <c r="Y35" i="35"/>
  <c r="AC34" i="35"/>
  <c r="T34" i="35"/>
  <c r="W33" i="35"/>
  <c r="Z32" i="35"/>
  <c r="R32" i="35"/>
  <c r="U31" i="35"/>
  <c r="X30" i="35"/>
  <c r="AB29" i="35"/>
  <c r="S29" i="35"/>
  <c r="V28" i="35"/>
  <c r="Y27" i="35"/>
  <c r="AC26" i="35"/>
  <c r="T26" i="35"/>
  <c r="W25" i="35"/>
  <c r="Z24" i="35"/>
  <c r="R24" i="35"/>
  <c r="U23" i="35"/>
  <c r="X22" i="35"/>
  <c r="AB21" i="35"/>
  <c r="S21" i="35"/>
  <c r="V20" i="35"/>
  <c r="Y19" i="35"/>
  <c r="AC18" i="35"/>
  <c r="T18" i="35"/>
  <c r="W17" i="35"/>
  <c r="Z16" i="35"/>
  <c r="R16" i="35"/>
  <c r="U15" i="35"/>
  <c r="X14" i="35"/>
  <c r="AB13" i="35"/>
  <c r="S13" i="35"/>
  <c r="V12" i="35"/>
  <c r="Y11" i="35"/>
  <c r="T109" i="35"/>
  <c r="R108" i="35"/>
  <c r="AC106" i="35"/>
  <c r="Z105" i="35"/>
  <c r="W104" i="35"/>
  <c r="V103" i="35"/>
  <c r="T102" i="35"/>
  <c r="S101" i="35"/>
  <c r="AC99" i="35"/>
  <c r="Y98" i="35"/>
  <c r="X97" i="35"/>
  <c r="V96" i="35"/>
  <c r="U95" i="35"/>
  <c r="S94" i="35"/>
  <c r="AB92" i="35"/>
  <c r="Z91" i="35"/>
  <c r="X90" i="35"/>
  <c r="W89" i="35"/>
  <c r="U88" i="35"/>
  <c r="R87" i="35"/>
  <c r="AC85" i="35"/>
  <c r="Z84" i="35"/>
  <c r="Y83" i="35"/>
  <c r="W82" i="35"/>
  <c r="T81" i="35"/>
  <c r="S80" i="35"/>
  <c r="AC78" i="35"/>
  <c r="AB77" i="35"/>
  <c r="Y76" i="35"/>
  <c r="V75" i="35"/>
  <c r="U74" i="35"/>
  <c r="S73" i="35"/>
  <c r="R72" i="35"/>
  <c r="AB70" i="35"/>
  <c r="X69" i="35"/>
  <c r="W68" i="35"/>
  <c r="U67" i="35"/>
  <c r="T66" i="35"/>
  <c r="R65" i="35"/>
  <c r="Z63" i="35"/>
  <c r="Y62" i="35"/>
  <c r="W61" i="35"/>
  <c r="V60" i="35"/>
  <c r="T59" i="35"/>
  <c r="AC57" i="35"/>
  <c r="AB56" i="35"/>
  <c r="Y55" i="35"/>
  <c r="X54" i="35"/>
  <c r="V53" i="35"/>
  <c r="S52" i="35"/>
  <c r="R51" i="35"/>
  <c r="AB49" i="35"/>
  <c r="Z48" i="35"/>
  <c r="AC47" i="35"/>
  <c r="T47" i="35"/>
  <c r="W46" i="35"/>
  <c r="Z45" i="35"/>
  <c r="R45" i="35"/>
  <c r="U44" i="35"/>
  <c r="X43" i="35"/>
  <c r="AB42" i="35"/>
  <c r="S42" i="35"/>
  <c r="V41" i="35"/>
  <c r="Y40" i="35"/>
  <c r="AC39" i="35"/>
  <c r="T39" i="35"/>
  <c r="W38" i="35"/>
  <c r="Z37" i="35"/>
  <c r="R37" i="35"/>
  <c r="U36" i="35"/>
  <c r="X35" i="35"/>
  <c r="AB34" i="35"/>
  <c r="S34" i="35"/>
  <c r="V33" i="35"/>
  <c r="AB109" i="35"/>
  <c r="Y108" i="35"/>
  <c r="V107" i="35"/>
  <c r="U106" i="35"/>
  <c r="S105" i="35"/>
  <c r="R104" i="35"/>
  <c r="AB102" i="35"/>
  <c r="X101" i="35"/>
  <c r="W100" i="35"/>
  <c r="U99" i="35"/>
  <c r="T98" i="35"/>
  <c r="R97" i="35"/>
  <c r="Z95" i="35"/>
  <c r="Y94" i="35"/>
  <c r="W93" i="35"/>
  <c r="V92" i="35"/>
  <c r="T91" i="35"/>
  <c r="AC89" i="35"/>
  <c r="AB88" i="35"/>
  <c r="Y87" i="35"/>
  <c r="X86" i="35"/>
  <c r="V85" i="35"/>
  <c r="S84" i="35"/>
  <c r="R83" i="35"/>
  <c r="AB81" i="35"/>
  <c r="Z80" i="35"/>
  <c r="X79" i="35"/>
  <c r="U78" i="35"/>
  <c r="T77" i="35"/>
  <c r="R76" i="35"/>
  <c r="AC74" i="35"/>
  <c r="Z73" i="35"/>
  <c r="W72" i="35"/>
  <c r="V71" i="35"/>
  <c r="T70" i="35"/>
  <c r="S69" i="35"/>
  <c r="AC67" i="35"/>
  <c r="Y66" i="35"/>
  <c r="X65" i="35"/>
  <c r="V64" i="35"/>
  <c r="U63" i="35"/>
  <c r="S62" i="35"/>
  <c r="AB60" i="35"/>
  <c r="Z59" i="35"/>
  <c r="X58" i="35"/>
  <c r="W57" i="35"/>
  <c r="U56" i="35"/>
  <c r="R55" i="35"/>
  <c r="AC53" i="35"/>
  <c r="Z52" i="35"/>
  <c r="Y51" i="35"/>
  <c r="W50" i="35"/>
  <c r="T49" i="35"/>
  <c r="U48" i="35"/>
  <c r="X47" i="35"/>
  <c r="AB46" i="35"/>
  <c r="S46" i="35"/>
  <c r="V45" i="35"/>
  <c r="Y44" i="35"/>
  <c r="AC43" i="35"/>
  <c r="T43" i="35"/>
  <c r="W42" i="35"/>
  <c r="Z41" i="35"/>
  <c r="R41" i="35"/>
  <c r="U40" i="35"/>
  <c r="X39" i="35"/>
  <c r="AB38" i="35"/>
  <c r="S38" i="35"/>
  <c r="V37" i="35"/>
  <c r="Y36" i="35"/>
  <c r="AC35" i="35"/>
  <c r="T35" i="35"/>
  <c r="W34" i="35"/>
  <c r="Z33" i="35"/>
  <c r="R33" i="35"/>
  <c r="U32" i="35"/>
  <c r="X31" i="35"/>
  <c r="AB30" i="35"/>
  <c r="S30" i="35"/>
  <c r="V29" i="35"/>
  <c r="Y28" i="35"/>
  <c r="AC27" i="35"/>
  <c r="T27" i="35"/>
  <c r="W26" i="35"/>
  <c r="Z25" i="35"/>
  <c r="AB108" i="35"/>
  <c r="T107" i="35"/>
  <c r="T105" i="35"/>
  <c r="U103" i="35"/>
  <c r="W101" i="35"/>
  <c r="Y99" i="35"/>
  <c r="AB97" i="35"/>
  <c r="R96" i="35"/>
  <c r="AC93" i="35"/>
  <c r="S92" i="35"/>
  <c r="U90" i="35"/>
  <c r="W88" i="35"/>
  <c r="Y86" i="35"/>
  <c r="Y84" i="35"/>
  <c r="AC82" i="35"/>
  <c r="R81" i="35"/>
  <c r="U79" i="35"/>
  <c r="V77" i="35"/>
  <c r="U75" i="35"/>
  <c r="X73" i="35"/>
  <c r="Y71" i="35"/>
  <c r="AC69" i="35"/>
  <c r="R68" i="35"/>
  <c r="AC65" i="35"/>
  <c r="U64" i="35"/>
  <c r="U62" i="35"/>
  <c r="Y60" i="35"/>
  <c r="Y58" i="35"/>
  <c r="Z56" i="35"/>
  <c r="AC54" i="35"/>
  <c r="S53" i="35"/>
  <c r="U51" i="35"/>
  <c r="W49" i="35"/>
  <c r="AB47" i="35"/>
  <c r="Z46" i="35"/>
  <c r="X45" i="35"/>
  <c r="W44" i="35"/>
  <c r="U43" i="35"/>
  <c r="R42" i="35"/>
  <c r="AC40" i="35"/>
  <c r="Z39" i="35"/>
  <c r="Y38" i="35"/>
  <c r="W37" i="35"/>
  <c r="T36" i="35"/>
  <c r="S35" i="35"/>
  <c r="AC33" i="35"/>
  <c r="AB32" i="35"/>
  <c r="AB31" i="35"/>
  <c r="AC30" i="35"/>
  <c r="AC29" i="35"/>
  <c r="AC28" i="35"/>
  <c r="R28" i="35"/>
  <c r="R27" i="35"/>
  <c r="R26" i="35"/>
  <c r="S25" i="35"/>
  <c r="U24" i="35"/>
  <c r="W23" i="35"/>
  <c r="Y22" i="35"/>
  <c r="Z21" i="35"/>
  <c r="AC20" i="35"/>
  <c r="S20" i="35"/>
  <c r="U19" i="35"/>
  <c r="W18" i="35"/>
  <c r="Y17" i="35"/>
  <c r="AB16" i="35"/>
  <c r="AC15" i="35"/>
  <c r="S15" i="35"/>
  <c r="U14" i="35"/>
  <c r="W13" i="35"/>
  <c r="Y12" i="35"/>
  <c r="AB11" i="35"/>
  <c r="AB104" i="35"/>
  <c r="T99" i="35"/>
  <c r="X95" i="35"/>
  <c r="X93" i="35"/>
  <c r="AB89" i="35"/>
  <c r="T86" i="35"/>
  <c r="V84" i="35"/>
  <c r="W80" i="35"/>
  <c r="AB76" i="35"/>
  <c r="R73" i="35"/>
  <c r="V69" i="35"/>
  <c r="Z65" i="35"/>
  <c r="AC61" i="35"/>
  <c r="Z108" i="35"/>
  <c r="Y106" i="35"/>
  <c r="R105" i="35"/>
  <c r="R103" i="35"/>
  <c r="V101" i="35"/>
  <c r="V99" i="35"/>
  <c r="W97" i="35"/>
  <c r="Y95" i="35"/>
  <c r="AB93" i="35"/>
  <c r="R92" i="35"/>
  <c r="T90" i="35"/>
  <c r="S88" i="35"/>
  <c r="U86" i="35"/>
  <c r="W84" i="35"/>
  <c r="Y82" i="35"/>
  <c r="AB80" i="35"/>
  <c r="AB78" i="35"/>
  <c r="S77" i="35"/>
  <c r="T75" i="35"/>
  <c r="W73" i="35"/>
  <c r="X71" i="35"/>
  <c r="W69" i="35"/>
  <c r="Z67" i="35"/>
  <c r="AB65" i="35"/>
  <c r="S64" i="35"/>
  <c r="T62" i="35"/>
  <c r="S60" i="35"/>
  <c r="W58" i="35"/>
  <c r="W56" i="35"/>
  <c r="AB54" i="35"/>
  <c r="AB52" i="35"/>
  <c r="AC50" i="35"/>
  <c r="S49" i="35"/>
  <c r="Z47" i="35"/>
  <c r="Y46" i="35"/>
  <c r="W45" i="35"/>
  <c r="T44" i="35"/>
  <c r="S43" i="35"/>
  <c r="AC41" i="35"/>
  <c r="AB40" i="35"/>
  <c r="Y39" i="35"/>
  <c r="V38" i="35"/>
  <c r="U37" i="35"/>
  <c r="S36" i="35"/>
  <c r="R35" i="35"/>
  <c r="AB33" i="35"/>
  <c r="Y32" i="35"/>
  <c r="Z31" i="35"/>
  <c r="Z30" i="35"/>
  <c r="Z29" i="35"/>
  <c r="AB28" i="35"/>
  <c r="AB27" i="35"/>
  <c r="AB26" i="35"/>
  <c r="AC25" i="35"/>
  <c r="R25" i="35"/>
  <c r="T24" i="35"/>
  <c r="V23" i="35"/>
  <c r="W22" i="35"/>
  <c r="Y21" i="35"/>
  <c r="AB20" i="35"/>
  <c r="R20" i="35"/>
  <c r="T19" i="35"/>
  <c r="V18" i="35"/>
  <c r="X17" i="35"/>
  <c r="Y16" i="35"/>
  <c r="AB15" i="35"/>
  <c r="R15" i="35"/>
  <c r="T14" i="35"/>
  <c r="V13" i="35"/>
  <c r="X12" i="35"/>
  <c r="Z11" i="35"/>
  <c r="W108" i="35"/>
  <c r="X106" i="35"/>
  <c r="AC102" i="35"/>
  <c r="AB100" i="35"/>
  <c r="T97" i="35"/>
  <c r="Y91" i="35"/>
  <c r="R88" i="35"/>
  <c r="U82" i="35"/>
  <c r="Y78" i="35"/>
  <c r="R75" i="35"/>
  <c r="U71" i="35"/>
  <c r="Y67" i="35"/>
  <c r="Y63" i="35"/>
  <c r="X109" i="35"/>
  <c r="Z107" i="35"/>
  <c r="AC105" i="35"/>
  <c r="S104" i="35"/>
  <c r="S102" i="35"/>
  <c r="V100" i="35"/>
  <c r="W98" i="35"/>
  <c r="Z96" i="35"/>
  <c r="AB94" i="35"/>
  <c r="Z92" i="35"/>
  <c r="R91" i="35"/>
  <c r="S89" i="35"/>
  <c r="V87" i="35"/>
  <c r="W85" i="35"/>
  <c r="V83" i="35"/>
  <c r="Z81" i="35"/>
  <c r="Z79" i="35"/>
  <c r="S78" i="35"/>
  <c r="S76" i="35"/>
  <c r="T74" i="35"/>
  <c r="V72" i="35"/>
  <c r="X70" i="35"/>
  <c r="Z68" i="35"/>
  <c r="AC66" i="35"/>
  <c r="AB64" i="35"/>
  <c r="R63" i="35"/>
  <c r="T61" i="35"/>
  <c r="V59" i="35"/>
  <c r="X57" i="35"/>
  <c r="X55" i="35"/>
  <c r="AB53" i="35"/>
  <c r="AC51" i="35"/>
  <c r="T50" i="35"/>
  <c r="V48" i="35"/>
  <c r="S47" i="35"/>
  <c r="R46" i="35"/>
  <c r="AB44" i="35"/>
  <c r="Z43" i="35"/>
  <c r="X42" i="35"/>
  <c r="U41" i="35"/>
  <c r="T40" i="35"/>
  <c r="R39" i="35"/>
  <c r="AC37" i="35"/>
  <c r="Z36" i="35"/>
  <c r="W35" i="35"/>
  <c r="V34" i="35"/>
  <c r="T33" i="35"/>
  <c r="T32" i="35"/>
  <c r="T31" i="35"/>
  <c r="U30" i="35"/>
  <c r="U29" i="35"/>
  <c r="U28" i="35"/>
  <c r="V27" i="35"/>
  <c r="V26" i="35"/>
  <c r="V25" i="35"/>
  <c r="X24" i="35"/>
  <c r="Z23" i="35"/>
  <c r="AC22" i="35"/>
  <c r="S22" i="35"/>
  <c r="U21" i="35"/>
  <c r="W20" i="35"/>
  <c r="X19" i="35"/>
  <c r="Z18" i="35"/>
  <c r="AC17" i="35"/>
  <c r="S17" i="35"/>
  <c r="U16" i="35"/>
  <c r="W15" i="35"/>
  <c r="Y14" i="35"/>
  <c r="Z13" i="35"/>
  <c r="AC12" i="35"/>
  <c r="S12" i="35"/>
  <c r="T11" i="35"/>
  <c r="AC107" i="35"/>
  <c r="U104" i="35"/>
  <c r="Y100" i="35"/>
  <c r="AB96" i="35"/>
  <c r="T93" i="35"/>
  <c r="T89" i="35"/>
  <c r="X85" i="35"/>
  <c r="AC81" i="35"/>
  <c r="T78" i="35"/>
  <c r="X74" i="35"/>
  <c r="Y70" i="35"/>
  <c r="R67" i="35"/>
  <c r="V63" i="35"/>
  <c r="AC59" i="35"/>
  <c r="S57" i="35"/>
  <c r="S54" i="35"/>
  <c r="Y50" i="35"/>
  <c r="T48" i="35"/>
  <c r="U46" i="35"/>
  <c r="X44" i="35"/>
  <c r="Y42" i="35"/>
  <c r="X40" i="35"/>
  <c r="AC38" i="35"/>
  <c r="AC36" i="35"/>
  <c r="U35" i="35"/>
  <c r="U33" i="35"/>
  <c r="Y31" i="35"/>
  <c r="T30" i="35"/>
  <c r="X28" i="35"/>
  <c r="S27" i="35"/>
  <c r="X25" i="35"/>
  <c r="S24" i="35"/>
  <c r="AB22" i="35"/>
  <c r="W21" i="35"/>
  <c r="T20" i="35"/>
  <c r="AB18" i="35"/>
  <c r="V17" i="35"/>
  <c r="T16" i="35"/>
  <c r="AB14" i="35"/>
  <c r="X13" i="35"/>
  <c r="T12" i="35"/>
  <c r="U107" i="35"/>
  <c r="Z99" i="35"/>
  <c r="Z88" i="35"/>
  <c r="S81" i="35"/>
  <c r="AB73" i="35"/>
  <c r="W66" i="35"/>
  <c r="R59" i="35"/>
  <c r="T53" i="35"/>
  <c r="Y47" i="35"/>
  <c r="R44" i="35"/>
  <c r="V40" i="35"/>
  <c r="X36" i="35"/>
  <c r="AC32" i="35"/>
  <c r="Y29" i="35"/>
  <c r="Y26" i="35"/>
  <c r="AB23" i="35"/>
  <c r="V22" i="35"/>
  <c r="AB19" i="35"/>
  <c r="T17" i="35"/>
  <c r="W14" i="35"/>
  <c r="AC11" i="35"/>
  <c r="AC109" i="35"/>
  <c r="X102" i="35"/>
  <c r="U91" i="35"/>
  <c r="R80" i="35"/>
  <c r="Z72" i="35"/>
  <c r="V61" i="35"/>
  <c r="W52" i="35"/>
  <c r="U45" i="35"/>
  <c r="AB39" i="35"/>
  <c r="U34" i="35"/>
  <c r="W29" i="35"/>
  <c r="AB24" i="35"/>
  <c r="Z20" i="35"/>
  <c r="AC16" i="35"/>
  <c r="Y107" i="35"/>
  <c r="Z103" i="35"/>
  <c r="S100" i="35"/>
  <c r="U96" i="35"/>
  <c r="Y92" i="35"/>
  <c r="R89" i="35"/>
  <c r="T85" i="35"/>
  <c r="X81" i="35"/>
  <c r="X77" i="35"/>
  <c r="AC73" i="35"/>
  <c r="U70" i="35"/>
  <c r="X66" i="35"/>
  <c r="AC62" i="35"/>
  <c r="Y59" i="35"/>
  <c r="V56" i="35"/>
  <c r="X53" i="35"/>
  <c r="X50" i="35"/>
  <c r="S48" i="35"/>
  <c r="T46" i="35"/>
  <c r="S44" i="35"/>
  <c r="V42" i="35"/>
  <c r="W40" i="35"/>
  <c r="Z38" i="35"/>
  <c r="AB36" i="35"/>
  <c r="Z34" i="35"/>
  <c r="S33" i="35"/>
  <c r="W31" i="35"/>
  <c r="R30" i="35"/>
  <c r="W28" i="35"/>
  <c r="Z26" i="35"/>
  <c r="U25" i="35"/>
  <c r="AC23" i="35"/>
  <c r="Z22" i="35"/>
  <c r="V21" i="35"/>
  <c r="AC19" i="35"/>
  <c r="Y18" i="35"/>
  <c r="U17" i="35"/>
  <c r="S16" i="35"/>
  <c r="Z14" i="35"/>
  <c r="U13" i="35"/>
  <c r="R12" i="35"/>
  <c r="Y103" i="35"/>
  <c r="S96" i="35"/>
  <c r="W92" i="35"/>
  <c r="S85" i="35"/>
  <c r="W77" i="35"/>
  <c r="S70" i="35"/>
  <c r="X62" i="35"/>
  <c r="S56" i="35"/>
  <c r="U50" i="35"/>
  <c r="AC45" i="35"/>
  <c r="U42" i="35"/>
  <c r="U38" i="35"/>
  <c r="Y34" i="35"/>
  <c r="V31" i="35"/>
  <c r="T28" i="35"/>
  <c r="T25" i="35"/>
  <c r="T21" i="35"/>
  <c r="X18" i="35"/>
  <c r="Z15" i="35"/>
  <c r="T13" i="35"/>
  <c r="T106" i="35"/>
  <c r="AC94" i="35"/>
  <c r="AC83" i="35"/>
  <c r="AB68" i="35"/>
  <c r="U58" i="35"/>
  <c r="X49" i="35"/>
  <c r="W43" i="35"/>
  <c r="R38" i="35"/>
  <c r="W32" i="35"/>
  <c r="Z27" i="35"/>
  <c r="X23" i="35"/>
  <c r="W19" i="35"/>
  <c r="X15" i="35"/>
  <c r="AB12" i="35"/>
  <c r="W106" i="35"/>
  <c r="Y102" i="35"/>
  <c r="R99" i="35"/>
  <c r="R95" i="35"/>
  <c r="V91" i="35"/>
  <c r="Z87" i="35"/>
  <c r="R84" i="35"/>
  <c r="V80" i="35"/>
  <c r="W76" i="35"/>
  <c r="AB72" i="35"/>
  <c r="T69" i="35"/>
  <c r="W65" i="35"/>
  <c r="AB61" i="35"/>
  <c r="AC58" i="35"/>
  <c r="R56" i="35"/>
  <c r="Y52" i="35"/>
  <c r="Z49" i="35"/>
  <c r="W47" i="35"/>
  <c r="Y45" i="35"/>
  <c r="AB43" i="35"/>
  <c r="AB41" i="35"/>
  <c r="S40" i="35"/>
  <c r="T38" i="35"/>
  <c r="W36" i="35"/>
  <c r="X34" i="35"/>
  <c r="X32" i="35"/>
  <c r="S31" i="35"/>
  <c r="X29" i="35"/>
  <c r="S28" i="35"/>
  <c r="X26" i="35"/>
  <c r="AC24" i="35"/>
  <c r="Y23" i="35"/>
  <c r="U22" i="35"/>
  <c r="R21" i="35"/>
  <c r="Z19" i="35"/>
  <c r="U18" i="35"/>
  <c r="R17" i="35"/>
  <c r="Y15" i="35"/>
  <c r="V14" i="35"/>
  <c r="R13" i="35"/>
  <c r="X11" i="35"/>
  <c r="X98" i="35"/>
  <c r="X87" i="35"/>
  <c r="V76" i="35"/>
  <c r="T65" i="35"/>
  <c r="V55" i="35"/>
  <c r="V47" i="35"/>
  <c r="Y41" i="35"/>
  <c r="R36" i="35"/>
  <c r="R31" i="35"/>
  <c r="U26" i="35"/>
  <c r="T22" i="35"/>
  <c r="S18" i="35"/>
  <c r="S14" i="35"/>
  <c r="W109" i="35"/>
  <c r="X105" i="35"/>
  <c r="AC101" i="35"/>
  <c r="U98" i="35"/>
  <c r="X94" i="35"/>
  <c r="AC90" i="35"/>
  <c r="AC86" i="35"/>
  <c r="U83" i="35"/>
  <c r="Y79" i="35"/>
  <c r="AC75" i="35"/>
  <c r="U72" i="35"/>
  <c r="V68" i="35"/>
  <c r="Z64" i="35"/>
  <c r="S61" i="35"/>
  <c r="AB57" i="35"/>
  <c r="U55" i="35"/>
  <c r="R52" i="35"/>
  <c r="R49" i="35"/>
  <c r="R47" i="35"/>
  <c r="T45" i="35"/>
  <c r="V43" i="35"/>
  <c r="X41" i="35"/>
  <c r="W39" i="35"/>
  <c r="Y37" i="35"/>
  <c r="AB35" i="35"/>
  <c r="R34" i="35"/>
  <c r="V32" i="35"/>
  <c r="Y30" i="35"/>
  <c r="T29" i="35"/>
  <c r="X27" i="35"/>
  <c r="S26" i="35"/>
  <c r="Y24" i="35"/>
  <c r="T23" i="35"/>
  <c r="R22" i="35"/>
  <c r="Y20" i="35"/>
  <c r="V19" i="35"/>
  <c r="R18" i="35"/>
  <c r="X16" i="35"/>
  <c r="V15" i="35"/>
  <c r="R14" i="35"/>
  <c r="Z12" i="35"/>
  <c r="U11" i="35"/>
  <c r="W11" i="35" s="1"/>
  <c r="S109" i="35"/>
  <c r="W105" i="35"/>
  <c r="AB101" i="35"/>
  <c r="AC97" i="35"/>
  <c r="U94" i="35"/>
  <c r="W90" i="35"/>
  <c r="AB86" i="35"/>
  <c r="T83" i="35"/>
  <c r="V79" i="35"/>
  <c r="Z75" i="35"/>
  <c r="Z71" i="35"/>
  <c r="S68" i="35"/>
  <c r="W64" i="35"/>
  <c r="Z60" i="35"/>
  <c r="Z57" i="35"/>
  <c r="U54" i="35"/>
  <c r="Z51" i="35"/>
  <c r="Y48" i="35"/>
  <c r="AC46" i="35"/>
  <c r="AC44" i="35"/>
  <c r="R43" i="35"/>
  <c r="T41" i="35"/>
  <c r="V39" i="35"/>
  <c r="X37" i="35"/>
  <c r="Z35" i="35"/>
  <c r="Y33" i="35"/>
  <c r="S32" i="35"/>
  <c r="W30" i="35"/>
  <c r="R29" i="35"/>
  <c r="W27" i="35"/>
  <c r="AB25" i="35"/>
  <c r="W24" i="35"/>
  <c r="S23" i="35"/>
  <c r="AC21" i="35"/>
  <c r="X20" i="35"/>
  <c r="S19" i="35"/>
  <c r="AB17" i="35"/>
  <c r="W16" i="35"/>
  <c r="T15" i="35"/>
  <c r="AC13" i="35"/>
  <c r="S11" i="35"/>
  <c r="V108" i="35"/>
  <c r="V104" i="35"/>
  <c r="Z100" i="35"/>
  <c r="S97" i="35"/>
  <c r="V93" i="35"/>
  <c r="Z89" i="35"/>
  <c r="AB85" i="35"/>
  <c r="T82" i="35"/>
  <c r="X78" i="35"/>
  <c r="Y74" i="35"/>
  <c r="R71" i="35"/>
  <c r="T67" i="35"/>
  <c r="X63" i="35"/>
  <c r="R60" i="35"/>
  <c r="T57" i="35"/>
  <c r="T54" i="35"/>
  <c r="V51" i="35"/>
  <c r="W48" i="35"/>
  <c r="V46" i="35"/>
  <c r="Z44" i="35"/>
  <c r="Z42" i="35"/>
  <c r="S41" i="35"/>
  <c r="S39" i="35"/>
  <c r="T37" i="35"/>
  <c r="V35" i="35"/>
  <c r="X33" i="35"/>
  <c r="AC31" i="35"/>
  <c r="V30" i="35"/>
  <c r="Z28" i="35"/>
  <c r="U27" i="35"/>
  <c r="Y25" i="35"/>
  <c r="V24" i="35"/>
  <c r="R23" i="35"/>
  <c r="X21" i="35"/>
  <c r="U20" i="35"/>
  <c r="R19" i="35"/>
  <c r="Z17" i="35"/>
  <c r="V16" i="35"/>
  <c r="AC14" i="35"/>
  <c r="Y13" i="35"/>
  <c r="U12" i="35"/>
  <c r="W12" i="35" s="1"/>
  <c r="R11" i="35"/>
  <c r="N170" i="35"/>
  <c r="N177" i="35" s="1"/>
  <c r="N170" i="32"/>
  <c r="N177" i="32" s="1"/>
  <c r="N170" i="30"/>
  <c r="N177" i="30" s="1"/>
  <c r="N170" i="29"/>
  <c r="N177" i="29" s="1"/>
  <c r="P17" i="1"/>
  <c r="U3" i="24" s="1"/>
  <c r="Y17" i="1"/>
  <c r="U3" i="33" s="1"/>
  <c r="U17" i="1"/>
  <c r="U3" i="29" s="1"/>
  <c r="Q17" i="1"/>
  <c r="U3" i="25" s="1"/>
  <c r="T17" i="1"/>
  <c r="U3" i="28" s="1"/>
  <c r="R17" i="1"/>
  <c r="U3" i="26" s="1"/>
  <c r="N170" i="25"/>
  <c r="N177" i="25" s="1"/>
  <c r="N170" i="31"/>
  <c r="N177" i="31" s="1"/>
  <c r="N170" i="34"/>
  <c r="N177" i="34" s="1"/>
  <c r="N170" i="33"/>
  <c r="N177" i="33" s="1"/>
  <c r="N170" i="28"/>
  <c r="N177" i="28" s="1"/>
  <c r="N170" i="27"/>
  <c r="N177" i="27" s="1"/>
  <c r="N170" i="26"/>
  <c r="N177" i="26" s="1"/>
  <c r="N170" i="24"/>
  <c r="N177" i="24" s="1"/>
  <c r="Y109" i="29" l="1"/>
  <c r="AC108" i="29"/>
  <c r="T108" i="29"/>
  <c r="W107" i="29"/>
  <c r="Z106" i="29"/>
  <c r="R106" i="29"/>
  <c r="U105" i="29"/>
  <c r="X104" i="29"/>
  <c r="AB103" i="29"/>
  <c r="S103" i="29"/>
  <c r="V102" i="29"/>
  <c r="Y101" i="29"/>
  <c r="AC100" i="29"/>
  <c r="T100" i="29"/>
  <c r="W99" i="29"/>
  <c r="Z98" i="29"/>
  <c r="R98" i="29"/>
  <c r="U97" i="29"/>
  <c r="X96" i="29"/>
  <c r="AB95" i="29"/>
  <c r="S95" i="29"/>
  <c r="V94" i="29"/>
  <c r="Y93" i="29"/>
  <c r="AC92" i="29"/>
  <c r="T92" i="29"/>
  <c r="W91" i="29"/>
  <c r="Z90" i="29"/>
  <c r="R90" i="29"/>
  <c r="U89" i="29"/>
  <c r="X88" i="29"/>
  <c r="AB87" i="29"/>
  <c r="S87" i="29"/>
  <c r="V86" i="29"/>
  <c r="Y85" i="29"/>
  <c r="AC84" i="29"/>
  <c r="T84" i="29"/>
  <c r="W83" i="29"/>
  <c r="Z82" i="29"/>
  <c r="R82" i="29"/>
  <c r="U81" i="29"/>
  <c r="X80" i="29"/>
  <c r="AB79" i="29"/>
  <c r="S79" i="29"/>
  <c r="V78" i="29"/>
  <c r="Y77" i="29"/>
  <c r="AC76" i="29"/>
  <c r="T76" i="29"/>
  <c r="W75" i="29"/>
  <c r="Z74" i="29"/>
  <c r="R74" i="29"/>
  <c r="U73" i="29"/>
  <c r="X72" i="29"/>
  <c r="AB71" i="29"/>
  <c r="S71" i="29"/>
  <c r="V70" i="29"/>
  <c r="Y69" i="29"/>
  <c r="AC68" i="29"/>
  <c r="T68" i="29"/>
  <c r="W67" i="29"/>
  <c r="Z66" i="29"/>
  <c r="R66" i="29"/>
  <c r="U65" i="29"/>
  <c r="X64" i="29"/>
  <c r="AB63" i="29"/>
  <c r="S63" i="29"/>
  <c r="V62" i="29"/>
  <c r="Y61" i="29"/>
  <c r="AC60" i="29"/>
  <c r="T60" i="29"/>
  <c r="W59" i="29"/>
  <c r="Z58" i="29"/>
  <c r="R58" i="29"/>
  <c r="U57" i="29"/>
  <c r="X56" i="29"/>
  <c r="AB55" i="29"/>
  <c r="S55" i="29"/>
  <c r="V54" i="29"/>
  <c r="Y53" i="29"/>
  <c r="AC52" i="29"/>
  <c r="T52" i="29"/>
  <c r="W51" i="29"/>
  <c r="Z50" i="29"/>
  <c r="R50" i="29"/>
  <c r="U49" i="29"/>
  <c r="X48" i="29"/>
  <c r="AB47" i="29"/>
  <c r="S47" i="29"/>
  <c r="V46" i="29"/>
  <c r="Y45" i="29"/>
  <c r="AC44" i="29"/>
  <c r="T44" i="29"/>
  <c r="W43" i="29"/>
  <c r="Z42" i="29"/>
  <c r="R42" i="29"/>
  <c r="U41" i="29"/>
  <c r="X40" i="29"/>
  <c r="AB39" i="29"/>
  <c r="S39" i="29"/>
  <c r="V38" i="29"/>
  <c r="X109" i="29"/>
  <c r="AB108" i="29"/>
  <c r="S108" i="29"/>
  <c r="V107" i="29"/>
  <c r="Y106" i="29"/>
  <c r="AC105" i="29"/>
  <c r="T105" i="29"/>
  <c r="W104" i="29"/>
  <c r="Z103" i="29"/>
  <c r="R103" i="29"/>
  <c r="U102" i="29"/>
  <c r="X101" i="29"/>
  <c r="AB100" i="29"/>
  <c r="S100" i="29"/>
  <c r="V99" i="29"/>
  <c r="Y98" i="29"/>
  <c r="AC97" i="29"/>
  <c r="T97" i="29"/>
  <c r="W96" i="29"/>
  <c r="Z95" i="29"/>
  <c r="R95" i="29"/>
  <c r="U94" i="29"/>
  <c r="X93" i="29"/>
  <c r="AB92" i="29"/>
  <c r="S92" i="29"/>
  <c r="V91" i="29"/>
  <c r="Y90" i="29"/>
  <c r="AC89" i="29"/>
  <c r="T89" i="29"/>
  <c r="W88" i="29"/>
  <c r="Z87" i="29"/>
  <c r="R87" i="29"/>
  <c r="U86" i="29"/>
  <c r="X85" i="29"/>
  <c r="AB84" i="29"/>
  <c r="S84" i="29"/>
  <c r="V83" i="29"/>
  <c r="Y82" i="29"/>
  <c r="AC81" i="29"/>
  <c r="T81" i="29"/>
  <c r="W80" i="29"/>
  <c r="Z79" i="29"/>
  <c r="R79" i="29"/>
  <c r="U78" i="29"/>
  <c r="X77" i="29"/>
  <c r="AB76" i="29"/>
  <c r="S76" i="29"/>
  <c r="V75" i="29"/>
  <c r="Y74" i="29"/>
  <c r="AC73" i="29"/>
  <c r="W109" i="29"/>
  <c r="Z108" i="29"/>
  <c r="R108" i="29"/>
  <c r="U107" i="29"/>
  <c r="X106" i="29"/>
  <c r="AB105" i="29"/>
  <c r="S105" i="29"/>
  <c r="V104" i="29"/>
  <c r="Y103" i="29"/>
  <c r="AC102" i="29"/>
  <c r="T102" i="29"/>
  <c r="W101" i="29"/>
  <c r="Z100" i="29"/>
  <c r="R100" i="29"/>
  <c r="U99" i="29"/>
  <c r="X98" i="29"/>
  <c r="AB97" i="29"/>
  <c r="S97" i="29"/>
  <c r="V96" i="29"/>
  <c r="Y95" i="29"/>
  <c r="AC94" i="29"/>
  <c r="T94" i="29"/>
  <c r="W93" i="29"/>
  <c r="Z92" i="29"/>
  <c r="R92" i="29"/>
  <c r="U91" i="29"/>
  <c r="X90" i="29"/>
  <c r="AB89" i="29"/>
  <c r="S89" i="29"/>
  <c r="V88" i="29"/>
  <c r="Y87" i="29"/>
  <c r="AC86" i="29"/>
  <c r="T86" i="29"/>
  <c r="W85" i="29"/>
  <c r="Z84" i="29"/>
  <c r="R84" i="29"/>
  <c r="U83" i="29"/>
  <c r="X82" i="29"/>
  <c r="AB81" i="29"/>
  <c r="S81" i="29"/>
  <c r="V80" i="29"/>
  <c r="Y79" i="29"/>
  <c r="AC78" i="29"/>
  <c r="T78" i="29"/>
  <c r="W77" i="29"/>
  <c r="Z76" i="29"/>
  <c r="R76" i="29"/>
  <c r="U75" i="29"/>
  <c r="X74" i="29"/>
  <c r="AB73" i="29"/>
  <c r="S73" i="29"/>
  <c r="V72" i="29"/>
  <c r="Y71" i="29"/>
  <c r="AC70" i="29"/>
  <c r="T70" i="29"/>
  <c r="W69" i="29"/>
  <c r="Z68" i="29"/>
  <c r="R68" i="29"/>
  <c r="U67" i="29"/>
  <c r="X66" i="29"/>
  <c r="AB65" i="29"/>
  <c r="S65" i="29"/>
  <c r="V64" i="29"/>
  <c r="Y63" i="29"/>
  <c r="AC62" i="29"/>
  <c r="T62" i="29"/>
  <c r="W61" i="29"/>
  <c r="Z60" i="29"/>
  <c r="R60" i="29"/>
  <c r="U59" i="29"/>
  <c r="X58" i="29"/>
  <c r="AB57" i="29"/>
  <c r="S57" i="29"/>
  <c r="V56" i="29"/>
  <c r="Y55" i="29"/>
  <c r="AC54" i="29"/>
  <c r="T54" i="29"/>
  <c r="W53" i="29"/>
  <c r="Z52" i="29"/>
  <c r="R52" i="29"/>
  <c r="U51" i="29"/>
  <c r="X50" i="29"/>
  <c r="AB49" i="29"/>
  <c r="S49" i="29"/>
  <c r="V48" i="29"/>
  <c r="Y47" i="29"/>
  <c r="AC46" i="29"/>
  <c r="T46" i="29"/>
  <c r="W45" i="29"/>
  <c r="Z44" i="29"/>
  <c r="R44" i="29"/>
  <c r="U43" i="29"/>
  <c r="X42" i="29"/>
  <c r="AB41" i="29"/>
  <c r="S41" i="29"/>
  <c r="V40" i="29"/>
  <c r="Y39" i="29"/>
  <c r="AC38" i="29"/>
  <c r="T38" i="29"/>
  <c r="V109" i="29"/>
  <c r="Y108" i="29"/>
  <c r="AC107" i="29"/>
  <c r="T107" i="29"/>
  <c r="W106" i="29"/>
  <c r="Z105" i="29"/>
  <c r="R105" i="29"/>
  <c r="U104" i="29"/>
  <c r="X103" i="29"/>
  <c r="AB102" i="29"/>
  <c r="S102" i="29"/>
  <c r="V101" i="29"/>
  <c r="Y100" i="29"/>
  <c r="AC99" i="29"/>
  <c r="T99" i="29"/>
  <c r="W98" i="29"/>
  <c r="Z97" i="29"/>
  <c r="R97" i="29"/>
  <c r="U96" i="29"/>
  <c r="X95" i="29"/>
  <c r="AB94" i="29"/>
  <c r="S94" i="29"/>
  <c r="V93" i="29"/>
  <c r="Y92" i="29"/>
  <c r="AC91" i="29"/>
  <c r="T91" i="29"/>
  <c r="W90" i="29"/>
  <c r="Z89" i="29"/>
  <c r="R89" i="29"/>
  <c r="U88" i="29"/>
  <c r="X87" i="29"/>
  <c r="AB86" i="29"/>
  <c r="S86" i="29"/>
  <c r="V85" i="29"/>
  <c r="Y84" i="29"/>
  <c r="AC83" i="29"/>
  <c r="T83" i="29"/>
  <c r="W82" i="29"/>
  <c r="Z81" i="29"/>
  <c r="R81" i="29"/>
  <c r="U80" i="29"/>
  <c r="X79" i="29"/>
  <c r="AB78" i="29"/>
  <c r="S78" i="29"/>
  <c r="V77" i="29"/>
  <c r="Y76" i="29"/>
  <c r="AC75" i="29"/>
  <c r="T75" i="29"/>
  <c r="W74" i="29"/>
  <c r="Z73" i="29"/>
  <c r="R73" i="29"/>
  <c r="U72" i="29"/>
  <c r="X71" i="29"/>
  <c r="AB70" i="29"/>
  <c r="S70" i="29"/>
  <c r="V69" i="29"/>
  <c r="Y68" i="29"/>
  <c r="AC67" i="29"/>
  <c r="T67" i="29"/>
  <c r="W66" i="29"/>
  <c r="Z65" i="29"/>
  <c r="R65" i="29"/>
  <c r="U64" i="29"/>
  <c r="X63" i="29"/>
  <c r="AB62" i="29"/>
  <c r="S62" i="29"/>
  <c r="V61" i="29"/>
  <c r="Y60" i="29"/>
  <c r="AC59" i="29"/>
  <c r="T59" i="29"/>
  <c r="W58" i="29"/>
  <c r="Z57" i="29"/>
  <c r="R57" i="29"/>
  <c r="U56" i="29"/>
  <c r="X55" i="29"/>
  <c r="AB54" i="29"/>
  <c r="S54" i="29"/>
  <c r="V53" i="29"/>
  <c r="Y52" i="29"/>
  <c r="AC51" i="29"/>
  <c r="T51" i="29"/>
  <c r="W50" i="29"/>
  <c r="Z49" i="29"/>
  <c r="R49" i="29"/>
  <c r="U48" i="29"/>
  <c r="X47" i="29"/>
  <c r="AB46" i="29"/>
  <c r="S46" i="29"/>
  <c r="V45" i="29"/>
  <c r="Y44" i="29"/>
  <c r="AC43" i="29"/>
  <c r="T43" i="29"/>
  <c r="W42" i="29"/>
  <c r="Z41" i="29"/>
  <c r="R41" i="29"/>
  <c r="U40" i="29"/>
  <c r="X39" i="29"/>
  <c r="AB38" i="29"/>
  <c r="S38" i="29"/>
  <c r="Z109" i="29"/>
  <c r="R109" i="29"/>
  <c r="U108" i="29"/>
  <c r="X107" i="29"/>
  <c r="AB106" i="29"/>
  <c r="S106" i="29"/>
  <c r="V105" i="29"/>
  <c r="Y104" i="29"/>
  <c r="AC103" i="29"/>
  <c r="T103" i="29"/>
  <c r="W102" i="29"/>
  <c r="Z101" i="29"/>
  <c r="R101" i="29"/>
  <c r="U100" i="29"/>
  <c r="X99" i="29"/>
  <c r="AB98" i="29"/>
  <c r="S98" i="29"/>
  <c r="V97" i="29"/>
  <c r="Y96" i="29"/>
  <c r="AC95" i="29"/>
  <c r="T95" i="29"/>
  <c r="W94" i="29"/>
  <c r="Z93" i="29"/>
  <c r="R93" i="29"/>
  <c r="U92" i="29"/>
  <c r="X91" i="29"/>
  <c r="AB90" i="29"/>
  <c r="S90" i="29"/>
  <c r="V89" i="29"/>
  <c r="Y88" i="29"/>
  <c r="AC87" i="29"/>
  <c r="T87" i="29"/>
  <c r="W86" i="29"/>
  <c r="Z85" i="29"/>
  <c r="R85" i="29"/>
  <c r="U84" i="29"/>
  <c r="X83" i="29"/>
  <c r="AB82" i="29"/>
  <c r="S82" i="29"/>
  <c r="V81" i="29"/>
  <c r="Y80" i="29"/>
  <c r="AC79" i="29"/>
  <c r="T79" i="29"/>
  <c r="W78" i="29"/>
  <c r="Z77" i="29"/>
  <c r="R77" i="29"/>
  <c r="U76" i="29"/>
  <c r="X75" i="29"/>
  <c r="AB74" i="29"/>
  <c r="S74" i="29"/>
  <c r="V73" i="29"/>
  <c r="Y72" i="29"/>
  <c r="AC71" i="29"/>
  <c r="T71" i="29"/>
  <c r="W70" i="29"/>
  <c r="Z69" i="29"/>
  <c r="R69" i="29"/>
  <c r="U68" i="29"/>
  <c r="X67" i="29"/>
  <c r="AB66" i="29"/>
  <c r="S66" i="29"/>
  <c r="V65" i="29"/>
  <c r="Y64" i="29"/>
  <c r="AC63" i="29"/>
  <c r="T63" i="29"/>
  <c r="W62" i="29"/>
  <c r="Z61" i="29"/>
  <c r="R61" i="29"/>
  <c r="U60" i="29"/>
  <c r="X59" i="29"/>
  <c r="AB58" i="29"/>
  <c r="S58" i="29"/>
  <c r="V57" i="29"/>
  <c r="Y56" i="29"/>
  <c r="AC55" i="29"/>
  <c r="T55" i="29"/>
  <c r="W54" i="29"/>
  <c r="Z53" i="29"/>
  <c r="R53" i="29"/>
  <c r="U52" i="29"/>
  <c r="X51" i="29"/>
  <c r="AB50" i="29"/>
  <c r="S50" i="29"/>
  <c r="V49" i="29"/>
  <c r="Y48" i="29"/>
  <c r="AC47" i="29"/>
  <c r="T47" i="29"/>
  <c r="W46" i="29"/>
  <c r="Z45" i="29"/>
  <c r="R45" i="29"/>
  <c r="U44" i="29"/>
  <c r="X43" i="29"/>
  <c r="AB42" i="29"/>
  <c r="S42" i="29"/>
  <c r="V41" i="29"/>
  <c r="Y40" i="29"/>
  <c r="AC39" i="29"/>
  <c r="T39" i="29"/>
  <c r="W38" i="29"/>
  <c r="AB109" i="29"/>
  <c r="Z107" i="29"/>
  <c r="Y105" i="29"/>
  <c r="R104" i="29"/>
  <c r="AC101" i="29"/>
  <c r="AB99" i="29"/>
  <c r="T98" i="29"/>
  <c r="S96" i="29"/>
  <c r="R94" i="29"/>
  <c r="V92" i="29"/>
  <c r="U90" i="29"/>
  <c r="T88" i="29"/>
  <c r="X86" i="29"/>
  <c r="W84" i="29"/>
  <c r="V82" i="29"/>
  <c r="Z80" i="29"/>
  <c r="Y78" i="29"/>
  <c r="X76" i="29"/>
  <c r="AC74" i="29"/>
  <c r="AC72" i="29"/>
  <c r="W71" i="29"/>
  <c r="R70" i="29"/>
  <c r="X68" i="29"/>
  <c r="S67" i="29"/>
  <c r="Y65" i="29"/>
  <c r="T64" i="29"/>
  <c r="Z62" i="29"/>
  <c r="U61" i="29"/>
  <c r="AB59" i="29"/>
  <c r="V58" i="29"/>
  <c r="AC56" i="29"/>
  <c r="W55" i="29"/>
  <c r="R54" i="29"/>
  <c r="X52" i="29"/>
  <c r="S51" i="29"/>
  <c r="Y49" i="29"/>
  <c r="T48" i="29"/>
  <c r="Z46" i="29"/>
  <c r="U45" i="29"/>
  <c r="AB43" i="29"/>
  <c r="V42" i="29"/>
  <c r="AC40" i="29"/>
  <c r="W39" i="29"/>
  <c r="R38" i="29"/>
  <c r="U37" i="29"/>
  <c r="X36" i="29"/>
  <c r="AB35" i="29"/>
  <c r="S35" i="29"/>
  <c r="V34" i="29"/>
  <c r="Y33" i="29"/>
  <c r="AC32" i="29"/>
  <c r="T32" i="29"/>
  <c r="W31" i="29"/>
  <c r="Z30" i="29"/>
  <c r="R30" i="29"/>
  <c r="U29" i="29"/>
  <c r="U109" i="29"/>
  <c r="Y107" i="29"/>
  <c r="X105" i="29"/>
  <c r="W103" i="29"/>
  <c r="AB101" i="29"/>
  <c r="Z99" i="29"/>
  <c r="Y97" i="29"/>
  <c r="R96" i="29"/>
  <c r="AC93" i="29"/>
  <c r="AB91" i="29"/>
  <c r="T90" i="29"/>
  <c r="S88" i="29"/>
  <c r="R86" i="29"/>
  <c r="V84" i="29"/>
  <c r="U82" i="29"/>
  <c r="T80" i="29"/>
  <c r="X78" i="29"/>
  <c r="W76" i="29"/>
  <c r="V74" i="29"/>
  <c r="AB72" i="29"/>
  <c r="V71" i="29"/>
  <c r="AC69" i="29"/>
  <c r="W68" i="29"/>
  <c r="R67" i="29"/>
  <c r="X65" i="29"/>
  <c r="S64" i="29"/>
  <c r="Y62" i="29"/>
  <c r="T61" i="29"/>
  <c r="Z59" i="29"/>
  <c r="U58" i="29"/>
  <c r="AB56" i="29"/>
  <c r="V55" i="29"/>
  <c r="AC53" i="29"/>
  <c r="W52" i="29"/>
  <c r="R51" i="29"/>
  <c r="X49" i="29"/>
  <c r="S48" i="29"/>
  <c r="Y46" i="29"/>
  <c r="T45" i="29"/>
  <c r="Z43" i="29"/>
  <c r="U42" i="29"/>
  <c r="AB40" i="29"/>
  <c r="V39" i="29"/>
  <c r="AC37" i="29"/>
  <c r="T37" i="29"/>
  <c r="W36" i="29"/>
  <c r="Z35" i="29"/>
  <c r="R35" i="29"/>
  <c r="U34" i="29"/>
  <c r="X33" i="29"/>
  <c r="AB32" i="29"/>
  <c r="S32" i="29"/>
  <c r="V31" i="29"/>
  <c r="Y30" i="29"/>
  <c r="AC29" i="29"/>
  <c r="T29" i="29"/>
  <c r="W28" i="29"/>
  <c r="Z27" i="29"/>
  <c r="R27" i="29"/>
  <c r="U26" i="29"/>
  <c r="X25" i="29"/>
  <c r="AB24" i="29"/>
  <c r="S24" i="29"/>
  <c r="V23" i="29"/>
  <c r="Y22" i="29"/>
  <c r="AC21" i="29"/>
  <c r="T21" i="29"/>
  <c r="W20" i="29"/>
  <c r="Z19" i="29"/>
  <c r="R19" i="29"/>
  <c r="U18" i="29"/>
  <c r="X17" i="29"/>
  <c r="AB16" i="29"/>
  <c r="S16" i="29"/>
  <c r="V15" i="29"/>
  <c r="Y14" i="29"/>
  <c r="AC13" i="29"/>
  <c r="T13" i="29"/>
  <c r="W12" i="29"/>
  <c r="Z11" i="29"/>
  <c r="R11" i="29"/>
  <c r="T109" i="29"/>
  <c r="S107" i="29"/>
  <c r="W105" i="29"/>
  <c r="V103" i="29"/>
  <c r="U101" i="29"/>
  <c r="Y99" i="29"/>
  <c r="X97" i="29"/>
  <c r="W95" i="29"/>
  <c r="AB93" i="29"/>
  <c r="Z91" i="29"/>
  <c r="Y89" i="29"/>
  <c r="R88" i="29"/>
  <c r="AC85" i="29"/>
  <c r="AB83" i="29"/>
  <c r="T82" i="29"/>
  <c r="S80" i="29"/>
  <c r="R78" i="29"/>
  <c r="V76" i="29"/>
  <c r="U74" i="29"/>
  <c r="Z72" i="29"/>
  <c r="U71" i="29"/>
  <c r="AB69" i="29"/>
  <c r="V68" i="29"/>
  <c r="AC66" i="29"/>
  <c r="W65" i="29"/>
  <c r="R64" i="29"/>
  <c r="X62" i="29"/>
  <c r="S61" i="29"/>
  <c r="Y59" i="29"/>
  <c r="T58" i="29"/>
  <c r="Z56" i="29"/>
  <c r="U55" i="29"/>
  <c r="AB53" i="29"/>
  <c r="V52" i="29"/>
  <c r="AC50" i="29"/>
  <c r="W49" i="29"/>
  <c r="R48" i="29"/>
  <c r="X46" i="29"/>
  <c r="S45" i="29"/>
  <c r="Y43" i="29"/>
  <c r="T42" i="29"/>
  <c r="Z40" i="29"/>
  <c r="U39" i="29"/>
  <c r="AB37" i="29"/>
  <c r="S37" i="29"/>
  <c r="V36" i="29"/>
  <c r="Y35" i="29"/>
  <c r="AC34" i="29"/>
  <c r="T34" i="29"/>
  <c r="W33" i="29"/>
  <c r="Z32" i="29"/>
  <c r="R32" i="29"/>
  <c r="U31" i="29"/>
  <c r="X30" i="29"/>
  <c r="AB29" i="29"/>
  <c r="S29" i="29"/>
  <c r="V28" i="29"/>
  <c r="Y27" i="29"/>
  <c r="AC26" i="29"/>
  <c r="T26" i="29"/>
  <c r="W25" i="29"/>
  <c r="Z24" i="29"/>
  <c r="R24" i="29"/>
  <c r="U23" i="29"/>
  <c r="X22" i="29"/>
  <c r="AB21" i="29"/>
  <c r="S21" i="29"/>
  <c r="V20" i="29"/>
  <c r="Y19" i="29"/>
  <c r="AC18" i="29"/>
  <c r="T18" i="29"/>
  <c r="W17" i="29"/>
  <c r="Z16" i="29"/>
  <c r="R16" i="29"/>
  <c r="U15" i="29"/>
  <c r="X14" i="29"/>
  <c r="AB13" i="29"/>
  <c r="S13" i="29"/>
  <c r="V12" i="29"/>
  <c r="Y11" i="29"/>
  <c r="S109" i="29"/>
  <c r="R107" i="29"/>
  <c r="AC104" i="29"/>
  <c r="U103" i="29"/>
  <c r="T101" i="29"/>
  <c r="S99" i="29"/>
  <c r="W97" i="29"/>
  <c r="V95" i="29"/>
  <c r="U93" i="29"/>
  <c r="Y91" i="29"/>
  <c r="X89" i="29"/>
  <c r="W87" i="29"/>
  <c r="AB85" i="29"/>
  <c r="Z83" i="29"/>
  <c r="Y81" i="29"/>
  <c r="R80" i="29"/>
  <c r="AC77" i="29"/>
  <c r="AB75" i="29"/>
  <c r="T74" i="29"/>
  <c r="W72" i="29"/>
  <c r="R71" i="29"/>
  <c r="X69" i="29"/>
  <c r="S68" i="29"/>
  <c r="Y66" i="29"/>
  <c r="T65" i="29"/>
  <c r="Z63" i="29"/>
  <c r="U62" i="29"/>
  <c r="AB60" i="29"/>
  <c r="V59" i="29"/>
  <c r="AC57" i="29"/>
  <c r="W56" i="29"/>
  <c r="R55" i="29"/>
  <c r="X53" i="29"/>
  <c r="S52" i="29"/>
  <c r="Y50" i="29"/>
  <c r="T49" i="29"/>
  <c r="Z47" i="29"/>
  <c r="U46" i="29"/>
  <c r="AB44" i="29"/>
  <c r="V43" i="29"/>
  <c r="AC41" i="29"/>
  <c r="W40" i="29"/>
  <c r="R39" i="29"/>
  <c r="Z37" i="29"/>
  <c r="R37" i="29"/>
  <c r="U36" i="29"/>
  <c r="X35" i="29"/>
  <c r="AB34" i="29"/>
  <c r="S34" i="29"/>
  <c r="V33" i="29"/>
  <c r="Y32" i="29"/>
  <c r="AC31" i="29"/>
  <c r="T31" i="29"/>
  <c r="W30" i="29"/>
  <c r="Z29" i="29"/>
  <c r="R29" i="29"/>
  <c r="U28" i="29"/>
  <c r="X27" i="29"/>
  <c r="AB26" i="29"/>
  <c r="S26" i="29"/>
  <c r="V25" i="29"/>
  <c r="Y24" i="29"/>
  <c r="AC23" i="29"/>
  <c r="T23" i="29"/>
  <c r="W22" i="29"/>
  <c r="Z21" i="29"/>
  <c r="R21" i="29"/>
  <c r="U20" i="29"/>
  <c r="X19" i="29"/>
  <c r="AB18" i="29"/>
  <c r="S18" i="29"/>
  <c r="V17" i="29"/>
  <c r="Y16" i="29"/>
  <c r="AC15" i="29"/>
  <c r="T15" i="29"/>
  <c r="W14" i="29"/>
  <c r="Z13" i="29"/>
  <c r="R13" i="29"/>
  <c r="U12" i="29"/>
  <c r="X11" i="29"/>
  <c r="X108" i="29"/>
  <c r="AC106" i="29"/>
  <c r="AB104" i="29"/>
  <c r="Z102" i="29"/>
  <c r="S101" i="29"/>
  <c r="R99" i="29"/>
  <c r="AC96" i="29"/>
  <c r="U95" i="29"/>
  <c r="T93" i="29"/>
  <c r="S91" i="29"/>
  <c r="W89" i="29"/>
  <c r="V87" i="29"/>
  <c r="U85" i="29"/>
  <c r="Y83" i="29"/>
  <c r="X81" i="29"/>
  <c r="W79" i="29"/>
  <c r="AB77" i="29"/>
  <c r="Z75" i="29"/>
  <c r="Y73" i="29"/>
  <c r="T72" i="29"/>
  <c r="Z70" i="29"/>
  <c r="U69" i="29"/>
  <c r="AB67" i="29"/>
  <c r="V66" i="29"/>
  <c r="AC64" i="29"/>
  <c r="W63" i="29"/>
  <c r="R62" i="29"/>
  <c r="X60" i="29"/>
  <c r="S59" i="29"/>
  <c r="Y57" i="29"/>
  <c r="T56" i="29"/>
  <c r="Z54" i="29"/>
  <c r="U53" i="29"/>
  <c r="AB51" i="29"/>
  <c r="V50" i="29"/>
  <c r="AC48" i="29"/>
  <c r="W47" i="29"/>
  <c r="R46" i="29"/>
  <c r="X44" i="29"/>
  <c r="S43" i="29"/>
  <c r="Y41" i="29"/>
  <c r="T40" i="29"/>
  <c r="Z38" i="29"/>
  <c r="Y37" i="29"/>
  <c r="AC36" i="29"/>
  <c r="T36" i="29"/>
  <c r="W35" i="29"/>
  <c r="Z34" i="29"/>
  <c r="R34" i="29"/>
  <c r="U33" i="29"/>
  <c r="X32" i="29"/>
  <c r="AB31" i="29"/>
  <c r="S31" i="29"/>
  <c r="V30" i="29"/>
  <c r="Y29" i="29"/>
  <c r="AC28" i="29"/>
  <c r="T28" i="29"/>
  <c r="W27" i="29"/>
  <c r="Z26" i="29"/>
  <c r="R26" i="29"/>
  <c r="U25" i="29"/>
  <c r="X24" i="29"/>
  <c r="AB23" i="29"/>
  <c r="S23" i="29"/>
  <c r="V22" i="29"/>
  <c r="Y21" i="29"/>
  <c r="AC20" i="29"/>
  <c r="T20" i="29"/>
  <c r="W19" i="29"/>
  <c r="Z18" i="29"/>
  <c r="R18" i="29"/>
  <c r="U17" i="29"/>
  <c r="X16" i="29"/>
  <c r="AB15" i="29"/>
  <c r="S15" i="29"/>
  <c r="V14" i="29"/>
  <c r="Y13" i="29"/>
  <c r="AC12" i="29"/>
  <c r="T12" i="29"/>
  <c r="W11" i="29"/>
  <c r="Z104" i="29"/>
  <c r="V100" i="29"/>
  <c r="Y94" i="29"/>
  <c r="AC88" i="29"/>
  <c r="X84" i="29"/>
  <c r="U79" i="29"/>
  <c r="X73" i="29"/>
  <c r="U70" i="29"/>
  <c r="T66" i="29"/>
  <c r="AC61" i="29"/>
  <c r="Y58" i="29"/>
  <c r="X54" i="29"/>
  <c r="U50" i="29"/>
  <c r="R47" i="29"/>
  <c r="AC42" i="29"/>
  <c r="Y38" i="29"/>
  <c r="Y36" i="29"/>
  <c r="X34" i="29"/>
  <c r="W32" i="29"/>
  <c r="AB30" i="29"/>
  <c r="Z28" i="29"/>
  <c r="U27" i="29"/>
  <c r="AB25" i="29"/>
  <c r="V24" i="29"/>
  <c r="AC22" i="29"/>
  <c r="W21" i="29"/>
  <c r="R20" i="29"/>
  <c r="X18" i="29"/>
  <c r="S17" i="29"/>
  <c r="Y15" i="29"/>
  <c r="T14" i="29"/>
  <c r="Z12" i="29"/>
  <c r="U11" i="29"/>
  <c r="AC109" i="29"/>
  <c r="T104" i="29"/>
  <c r="AC98" i="29"/>
  <c r="X94" i="29"/>
  <c r="AB88" i="29"/>
  <c r="S83" i="29"/>
  <c r="Z78" i="29"/>
  <c r="W73" i="29"/>
  <c r="T69" i="29"/>
  <c r="AC65" i="29"/>
  <c r="AB61" i="29"/>
  <c r="X57" i="29"/>
  <c r="U54" i="29"/>
  <c r="T50" i="29"/>
  <c r="AC45" i="29"/>
  <c r="Y42" i="29"/>
  <c r="X38" i="29"/>
  <c r="S36" i="29"/>
  <c r="W34" i="29"/>
  <c r="V32" i="29"/>
  <c r="U30" i="29"/>
  <c r="Y28" i="29"/>
  <c r="T27" i="29"/>
  <c r="Z25" i="29"/>
  <c r="U24" i="29"/>
  <c r="AB22" i="29"/>
  <c r="V21" i="29"/>
  <c r="AC19" i="29"/>
  <c r="W18" i="29"/>
  <c r="R17" i="29"/>
  <c r="X15" i="29"/>
  <c r="S14" i="29"/>
  <c r="Y12" i="29"/>
  <c r="T11" i="29"/>
  <c r="W108" i="29"/>
  <c r="S104" i="29"/>
  <c r="V98" i="29"/>
  <c r="S93" i="29"/>
  <c r="Z88" i="29"/>
  <c r="R83" i="29"/>
  <c r="U77" i="29"/>
  <c r="T73" i="29"/>
  <c r="S69" i="29"/>
  <c r="AB64" i="29"/>
  <c r="X61" i="29"/>
  <c r="W57" i="29"/>
  <c r="T53" i="29"/>
  <c r="AC49" i="29"/>
  <c r="AB45" i="29"/>
  <c r="X41" i="29"/>
  <c r="U38" i="29"/>
  <c r="R36" i="29"/>
  <c r="AC33" i="29"/>
  <c r="U32" i="29"/>
  <c r="T30" i="29"/>
  <c r="X28" i="29"/>
  <c r="S27" i="29"/>
  <c r="Y25" i="29"/>
  <c r="T24" i="29"/>
  <c r="Z22" i="29"/>
  <c r="U21" i="29"/>
  <c r="AB19" i="29"/>
  <c r="V18" i="29"/>
  <c r="AC16" i="29"/>
  <c r="W15" i="29"/>
  <c r="R14" i="29"/>
  <c r="X12" i="29"/>
  <c r="S11" i="29"/>
  <c r="V108" i="29"/>
  <c r="Y102" i="29"/>
  <c r="U98" i="29"/>
  <c r="X92" i="29"/>
  <c r="U87" i="29"/>
  <c r="AC82" i="29"/>
  <c r="T77" i="29"/>
  <c r="S72" i="29"/>
  <c r="AB68" i="29"/>
  <c r="Z64" i="29"/>
  <c r="W60" i="29"/>
  <c r="T57" i="29"/>
  <c r="S53" i="29"/>
  <c r="AB48" i="29"/>
  <c r="X45" i="29"/>
  <c r="W41" i="29"/>
  <c r="X37" i="29"/>
  <c r="AC35" i="29"/>
  <c r="AB33" i="29"/>
  <c r="Z31" i="29"/>
  <c r="S30" i="29"/>
  <c r="S28" i="29"/>
  <c r="Y26" i="29"/>
  <c r="T25" i="29"/>
  <c r="Z23" i="29"/>
  <c r="U22" i="29"/>
  <c r="AB20" i="29"/>
  <c r="V19" i="29"/>
  <c r="AC17" i="29"/>
  <c r="W16" i="29"/>
  <c r="R15" i="29"/>
  <c r="X13" i="29"/>
  <c r="S12" i="29"/>
  <c r="AB107" i="29"/>
  <c r="X102" i="29"/>
  <c r="AB96" i="29"/>
  <c r="W92" i="29"/>
  <c r="Z86" i="29"/>
  <c r="W81" i="29"/>
  <c r="S77" i="29"/>
  <c r="R72" i="29"/>
  <c r="Z67" i="29"/>
  <c r="W64" i="29"/>
  <c r="V60" i="29"/>
  <c r="S56" i="29"/>
  <c r="AB52" i="29"/>
  <c r="Z48" i="29"/>
  <c r="W44" i="29"/>
  <c r="T41" i="29"/>
  <c r="W37" i="29"/>
  <c r="V35" i="29"/>
  <c r="Z33" i="29"/>
  <c r="Y31" i="29"/>
  <c r="X29" i="29"/>
  <c r="R28" i="29"/>
  <c r="X26" i="29"/>
  <c r="S25" i="29"/>
  <c r="Y23" i="29"/>
  <c r="T22" i="29"/>
  <c r="Z20" i="29"/>
  <c r="U19" i="29"/>
  <c r="AB17" i="29"/>
  <c r="V16" i="29"/>
  <c r="AC14" i="29"/>
  <c r="W13" i="29"/>
  <c r="R12" i="29"/>
  <c r="U106" i="29"/>
  <c r="R91" i="29"/>
  <c r="V79" i="29"/>
  <c r="V67" i="29"/>
  <c r="R56" i="29"/>
  <c r="U47" i="29"/>
  <c r="AB36" i="29"/>
  <c r="X31" i="29"/>
  <c r="V27" i="29"/>
  <c r="W23" i="29"/>
  <c r="T19" i="29"/>
  <c r="Z15" i="29"/>
  <c r="AB11" i="29"/>
  <c r="T106" i="29"/>
  <c r="AC90" i="29"/>
  <c r="Y75" i="29"/>
  <c r="U66" i="29"/>
  <c r="Z55" i="29"/>
  <c r="V44" i="29"/>
  <c r="Z36" i="29"/>
  <c r="R31" i="29"/>
  <c r="W26" i="29"/>
  <c r="R23" i="29"/>
  <c r="S19" i="29"/>
  <c r="AB14" i="29"/>
  <c r="V11" i="29"/>
  <c r="R102" i="29"/>
  <c r="V90" i="29"/>
  <c r="S75" i="29"/>
  <c r="V63" i="29"/>
  <c r="Y54" i="29"/>
  <c r="S44" i="29"/>
  <c r="U35" i="29"/>
  <c r="AC30" i="29"/>
  <c r="V26" i="29"/>
  <c r="S22" i="29"/>
  <c r="Y18" i="29"/>
  <c r="Z14" i="29"/>
  <c r="X100" i="29"/>
  <c r="Y86" i="29"/>
  <c r="R75" i="29"/>
  <c r="U63" i="29"/>
  <c r="Z51" i="29"/>
  <c r="R43" i="29"/>
  <c r="T35" i="29"/>
  <c r="W29" i="29"/>
  <c r="AC25" i="29"/>
  <c r="R22" i="29"/>
  <c r="Z17" i="29"/>
  <c r="U14" i="29"/>
  <c r="W100" i="29"/>
  <c r="T85" i="29"/>
  <c r="Z71" i="29"/>
  <c r="R63" i="29"/>
  <c r="Y51" i="29"/>
  <c r="S40" i="29"/>
  <c r="Y34" i="29"/>
  <c r="V29" i="29"/>
  <c r="R25" i="29"/>
  <c r="X21" i="29"/>
  <c r="Y17" i="29"/>
  <c r="V13" i="29"/>
  <c r="V106" i="29"/>
  <c r="Z94" i="29"/>
  <c r="AB80" i="29"/>
  <c r="Y67" i="29"/>
  <c r="AC58" i="29"/>
  <c r="V47" i="29"/>
  <c r="V37" i="29"/>
  <c r="R33" i="29"/>
  <c r="AB27" i="29"/>
  <c r="X23" i="29"/>
  <c r="S20" i="29"/>
  <c r="T16" i="29"/>
  <c r="AC11" i="29"/>
  <c r="R59" i="29"/>
  <c r="AC27" i="29"/>
  <c r="AB12" i="29"/>
  <c r="Z96" i="29"/>
  <c r="V51" i="29"/>
  <c r="AC24" i="29"/>
  <c r="T96" i="29"/>
  <c r="W48" i="29"/>
  <c r="W24" i="29"/>
  <c r="S85" i="29"/>
  <c r="R40" i="29"/>
  <c r="Y20" i="29"/>
  <c r="AC80" i="29"/>
  <c r="Z39" i="29"/>
  <c r="X20" i="29"/>
  <c r="S60" i="29"/>
  <c r="AB28" i="29"/>
  <c r="U13" i="29"/>
  <c r="U16" i="29"/>
  <c r="T33" i="29"/>
  <c r="Y70" i="29"/>
  <c r="X70" i="29"/>
  <c r="T17" i="29"/>
  <c r="S33" i="29"/>
  <c r="Y109" i="33"/>
  <c r="AC108" i="33"/>
  <c r="T108" i="33"/>
  <c r="W107" i="33"/>
  <c r="Z106" i="33"/>
  <c r="R106" i="33"/>
  <c r="U105" i="33"/>
  <c r="X104" i="33"/>
  <c r="AB103" i="33"/>
  <c r="S103" i="33"/>
  <c r="V102" i="33"/>
  <c r="Y101" i="33"/>
  <c r="AC100" i="33"/>
  <c r="T100" i="33"/>
  <c r="W99" i="33"/>
  <c r="X109" i="33"/>
  <c r="AB108" i="33"/>
  <c r="S108" i="33"/>
  <c r="V107" i="33"/>
  <c r="Y106" i="33"/>
  <c r="AC105" i="33"/>
  <c r="T105" i="33"/>
  <c r="W104" i="33"/>
  <c r="Z103" i="33"/>
  <c r="R103" i="33"/>
  <c r="U102" i="33"/>
  <c r="X101" i="33"/>
  <c r="AB100" i="33"/>
  <c r="S100" i="33"/>
  <c r="W109" i="33"/>
  <c r="Z108" i="33"/>
  <c r="R108" i="33"/>
  <c r="U107" i="33"/>
  <c r="X106" i="33"/>
  <c r="AB105" i="33"/>
  <c r="S105" i="33"/>
  <c r="V104" i="33"/>
  <c r="Y103" i="33"/>
  <c r="AC102" i="33"/>
  <c r="T102" i="33"/>
  <c r="W101" i="33"/>
  <c r="Z100" i="33"/>
  <c r="R100" i="33"/>
  <c r="V109" i="33"/>
  <c r="Y108" i="33"/>
  <c r="AC107" i="33"/>
  <c r="T107" i="33"/>
  <c r="W106" i="33"/>
  <c r="Z105" i="33"/>
  <c r="R105" i="33"/>
  <c r="U104" i="33"/>
  <c r="X103" i="33"/>
  <c r="AB102" i="33"/>
  <c r="S102" i="33"/>
  <c r="V101" i="33"/>
  <c r="Y100" i="33"/>
  <c r="AC99" i="33"/>
  <c r="U109" i="33"/>
  <c r="X108" i="33"/>
  <c r="AB107" i="33"/>
  <c r="S107" i="33"/>
  <c r="V106" i="33"/>
  <c r="Y105" i="33"/>
  <c r="AC104" i="33"/>
  <c r="T104" i="33"/>
  <c r="W103" i="33"/>
  <c r="Z102" i="33"/>
  <c r="R102" i="33"/>
  <c r="U101" i="33"/>
  <c r="X100" i="33"/>
  <c r="AB99" i="33"/>
  <c r="Z109" i="33"/>
  <c r="Y107" i="33"/>
  <c r="X105" i="33"/>
  <c r="AC103" i="33"/>
  <c r="AB101" i="33"/>
  <c r="Z99" i="33"/>
  <c r="AC98" i="33"/>
  <c r="T98" i="33"/>
  <c r="W97" i="33"/>
  <c r="Z96" i="33"/>
  <c r="R96" i="33"/>
  <c r="U95" i="33"/>
  <c r="X94" i="33"/>
  <c r="AB93" i="33"/>
  <c r="S93" i="33"/>
  <c r="V92" i="33"/>
  <c r="Y91" i="33"/>
  <c r="AC90" i="33"/>
  <c r="T90" i="33"/>
  <c r="W89" i="33"/>
  <c r="Z88" i="33"/>
  <c r="R88" i="33"/>
  <c r="U87" i="33"/>
  <c r="X86" i="33"/>
  <c r="AB85" i="33"/>
  <c r="S85" i="33"/>
  <c r="V84" i="33"/>
  <c r="Y83" i="33"/>
  <c r="AC82" i="33"/>
  <c r="T82" i="33"/>
  <c r="W81" i="33"/>
  <c r="Z80" i="33"/>
  <c r="R80" i="33"/>
  <c r="U79" i="33"/>
  <c r="X78" i="33"/>
  <c r="AB77" i="33"/>
  <c r="S77" i="33"/>
  <c r="V76" i="33"/>
  <c r="Y75" i="33"/>
  <c r="AC74" i="33"/>
  <c r="T74" i="33"/>
  <c r="W73" i="33"/>
  <c r="Z72" i="33"/>
  <c r="R72" i="33"/>
  <c r="U71" i="33"/>
  <c r="X70" i="33"/>
  <c r="AB69" i="33"/>
  <c r="S69" i="33"/>
  <c r="V68" i="33"/>
  <c r="Y67" i="33"/>
  <c r="AC66" i="33"/>
  <c r="T66" i="33"/>
  <c r="W65" i="33"/>
  <c r="Z64" i="33"/>
  <c r="R64" i="33"/>
  <c r="U63" i="33"/>
  <c r="X62" i="33"/>
  <c r="AB61" i="33"/>
  <c r="S61" i="33"/>
  <c r="V60" i="33"/>
  <c r="Y59" i="33"/>
  <c r="AC58" i="33"/>
  <c r="T58" i="33"/>
  <c r="W57" i="33"/>
  <c r="Z56" i="33"/>
  <c r="R56" i="33"/>
  <c r="U55" i="33"/>
  <c r="X54" i="33"/>
  <c r="AB53" i="33"/>
  <c r="S53" i="33"/>
  <c r="V52" i="33"/>
  <c r="Y51" i="33"/>
  <c r="AC50" i="33"/>
  <c r="T50" i="33"/>
  <c r="W49" i="33"/>
  <c r="Z48" i="33"/>
  <c r="R48" i="33"/>
  <c r="U47" i="33"/>
  <c r="X46" i="33"/>
  <c r="AB45" i="33"/>
  <c r="S45" i="33"/>
  <c r="V44" i="33"/>
  <c r="Y43" i="33"/>
  <c r="AC42" i="33"/>
  <c r="T42" i="33"/>
  <c r="W41" i="33"/>
  <c r="Z40" i="33"/>
  <c r="R40" i="33"/>
  <c r="U39" i="33"/>
  <c r="X38" i="33"/>
  <c r="AB37" i="33"/>
  <c r="S37" i="33"/>
  <c r="V36" i="33"/>
  <c r="Y35" i="33"/>
  <c r="AC34" i="33"/>
  <c r="T34" i="33"/>
  <c r="W33" i="33"/>
  <c r="Z32" i="33"/>
  <c r="R32" i="33"/>
  <c r="U31" i="33"/>
  <c r="X30" i="33"/>
  <c r="AB29" i="33"/>
  <c r="S29" i="33"/>
  <c r="V28" i="33"/>
  <c r="Y27" i="33"/>
  <c r="AC26" i="33"/>
  <c r="T26" i="33"/>
  <c r="W25" i="33"/>
  <c r="Z24" i="33"/>
  <c r="R24" i="33"/>
  <c r="U23" i="33"/>
  <c r="X22" i="33"/>
  <c r="AB21" i="33"/>
  <c r="S21" i="33"/>
  <c r="V20" i="33"/>
  <c r="Y19" i="33"/>
  <c r="AC18" i="33"/>
  <c r="T18" i="33"/>
  <c r="W17" i="33"/>
  <c r="Z16" i="33"/>
  <c r="R16" i="33"/>
  <c r="U15" i="33"/>
  <c r="X14" i="33"/>
  <c r="AB13" i="33"/>
  <c r="S13" i="33"/>
  <c r="V12" i="33"/>
  <c r="Y11" i="33"/>
  <c r="T109" i="33"/>
  <c r="X107" i="33"/>
  <c r="W105" i="33"/>
  <c r="V103" i="33"/>
  <c r="Z101" i="33"/>
  <c r="Y99" i="33"/>
  <c r="AB98" i="33"/>
  <c r="S98" i="33"/>
  <c r="V97" i="33"/>
  <c r="Y96" i="33"/>
  <c r="AC95" i="33"/>
  <c r="T95" i="33"/>
  <c r="W94" i="33"/>
  <c r="Z93" i="33"/>
  <c r="R93" i="33"/>
  <c r="U92" i="33"/>
  <c r="X91" i="33"/>
  <c r="AB90" i="33"/>
  <c r="S90" i="33"/>
  <c r="V89" i="33"/>
  <c r="Y88" i="33"/>
  <c r="AC87" i="33"/>
  <c r="T87" i="33"/>
  <c r="W86" i="33"/>
  <c r="Z85" i="33"/>
  <c r="R85" i="33"/>
  <c r="U84" i="33"/>
  <c r="X83" i="33"/>
  <c r="AB82" i="33"/>
  <c r="S82" i="33"/>
  <c r="V81" i="33"/>
  <c r="Y80" i="33"/>
  <c r="AC79" i="33"/>
  <c r="T79" i="33"/>
  <c r="W78" i="33"/>
  <c r="Z77" i="33"/>
  <c r="R77" i="33"/>
  <c r="U76" i="33"/>
  <c r="X75" i="33"/>
  <c r="AB74" i="33"/>
  <c r="S74" i="33"/>
  <c r="V73" i="33"/>
  <c r="Y72" i="33"/>
  <c r="AC71" i="33"/>
  <c r="T71" i="33"/>
  <c r="W70" i="33"/>
  <c r="Z69" i="33"/>
  <c r="R69" i="33"/>
  <c r="U68" i="33"/>
  <c r="X67" i="33"/>
  <c r="AB66" i="33"/>
  <c r="S66" i="33"/>
  <c r="V65" i="33"/>
  <c r="Y64" i="33"/>
  <c r="AC63" i="33"/>
  <c r="T63" i="33"/>
  <c r="W62" i="33"/>
  <c r="Z61" i="33"/>
  <c r="R61" i="33"/>
  <c r="U60" i="33"/>
  <c r="X59" i="33"/>
  <c r="AB58" i="33"/>
  <c r="S58" i="33"/>
  <c r="V57" i="33"/>
  <c r="Y56" i="33"/>
  <c r="AC55" i="33"/>
  <c r="T55" i="33"/>
  <c r="W54" i="33"/>
  <c r="Z53" i="33"/>
  <c r="R53" i="33"/>
  <c r="U52" i="33"/>
  <c r="X51" i="33"/>
  <c r="AB50" i="33"/>
  <c r="S50" i="33"/>
  <c r="V49" i="33"/>
  <c r="Y48" i="33"/>
  <c r="AC47" i="33"/>
  <c r="T47" i="33"/>
  <c r="W46" i="33"/>
  <c r="Z45" i="33"/>
  <c r="R45" i="33"/>
  <c r="U44" i="33"/>
  <c r="X43" i="33"/>
  <c r="AB42" i="33"/>
  <c r="S42" i="33"/>
  <c r="V41" i="33"/>
  <c r="Y40" i="33"/>
  <c r="AC39" i="33"/>
  <c r="T39" i="33"/>
  <c r="W38" i="33"/>
  <c r="Z37" i="33"/>
  <c r="R37" i="33"/>
  <c r="U36" i="33"/>
  <c r="X35" i="33"/>
  <c r="AB34" i="33"/>
  <c r="S34" i="33"/>
  <c r="V33" i="33"/>
  <c r="Y32" i="33"/>
  <c r="AC31" i="33"/>
  <c r="T31" i="33"/>
  <c r="W30" i="33"/>
  <c r="Z29" i="33"/>
  <c r="R29" i="33"/>
  <c r="U28" i="33"/>
  <c r="X27" i="33"/>
  <c r="AB26" i="33"/>
  <c r="S26" i="33"/>
  <c r="V25" i="33"/>
  <c r="Y24" i="33"/>
  <c r="AC23" i="33"/>
  <c r="T23" i="33"/>
  <c r="W22" i="33"/>
  <c r="Z21" i="33"/>
  <c r="R21" i="33"/>
  <c r="U20" i="33"/>
  <c r="X19" i="33"/>
  <c r="AB18" i="33"/>
  <c r="S18" i="33"/>
  <c r="V17" i="33"/>
  <c r="Y16" i="33"/>
  <c r="AC15" i="33"/>
  <c r="T15" i="33"/>
  <c r="W14" i="33"/>
  <c r="Z13" i="33"/>
  <c r="R13" i="33"/>
  <c r="U12" i="33"/>
  <c r="X11" i="33"/>
  <c r="S109" i="33"/>
  <c r="R107" i="33"/>
  <c r="V105" i="33"/>
  <c r="U103" i="33"/>
  <c r="T101" i="33"/>
  <c r="X99" i="33"/>
  <c r="Z98" i="33"/>
  <c r="R98" i="33"/>
  <c r="U97" i="33"/>
  <c r="X96" i="33"/>
  <c r="AB95" i="33"/>
  <c r="S95" i="33"/>
  <c r="V94" i="33"/>
  <c r="Y93" i="33"/>
  <c r="AC92" i="33"/>
  <c r="T92" i="33"/>
  <c r="W91" i="33"/>
  <c r="Z90" i="33"/>
  <c r="R90" i="33"/>
  <c r="U89" i="33"/>
  <c r="X88" i="33"/>
  <c r="AB87" i="33"/>
  <c r="S87" i="33"/>
  <c r="V86" i="33"/>
  <c r="Y85" i="33"/>
  <c r="AC84" i="33"/>
  <c r="T84" i="33"/>
  <c r="W83" i="33"/>
  <c r="Z82" i="33"/>
  <c r="R82" i="33"/>
  <c r="U81" i="33"/>
  <c r="X80" i="33"/>
  <c r="AB79" i="33"/>
  <c r="S79" i="33"/>
  <c r="V78" i="33"/>
  <c r="Y77" i="33"/>
  <c r="AC76" i="33"/>
  <c r="T76" i="33"/>
  <c r="W75" i="33"/>
  <c r="Z74" i="33"/>
  <c r="R74" i="33"/>
  <c r="U73" i="33"/>
  <c r="X72" i="33"/>
  <c r="AB71" i="33"/>
  <c r="S71" i="33"/>
  <c r="V70" i="33"/>
  <c r="Y69" i="33"/>
  <c r="AC68" i="33"/>
  <c r="T68" i="33"/>
  <c r="W67" i="33"/>
  <c r="Z66" i="33"/>
  <c r="R66" i="33"/>
  <c r="U65" i="33"/>
  <c r="X64" i="33"/>
  <c r="AB63" i="33"/>
  <c r="S63" i="33"/>
  <c r="V62" i="33"/>
  <c r="Y61" i="33"/>
  <c r="AC60" i="33"/>
  <c r="T60" i="33"/>
  <c r="W59" i="33"/>
  <c r="Z58" i="33"/>
  <c r="R58" i="33"/>
  <c r="U57" i="33"/>
  <c r="X56" i="33"/>
  <c r="AB55" i="33"/>
  <c r="S55" i="33"/>
  <c r="V54" i="33"/>
  <c r="Y53" i="33"/>
  <c r="AC52" i="33"/>
  <c r="T52" i="33"/>
  <c r="W51" i="33"/>
  <c r="Z50" i="33"/>
  <c r="R50" i="33"/>
  <c r="U49" i="33"/>
  <c r="X48" i="33"/>
  <c r="AB47" i="33"/>
  <c r="S47" i="33"/>
  <c r="V46" i="33"/>
  <c r="Y45" i="33"/>
  <c r="AC44" i="33"/>
  <c r="T44" i="33"/>
  <c r="W43" i="33"/>
  <c r="Z42" i="33"/>
  <c r="R42" i="33"/>
  <c r="U41" i="33"/>
  <c r="X40" i="33"/>
  <c r="AB39" i="33"/>
  <c r="S39" i="33"/>
  <c r="V38" i="33"/>
  <c r="Y37" i="33"/>
  <c r="AC36" i="33"/>
  <c r="T36" i="33"/>
  <c r="W35" i="33"/>
  <c r="Z34" i="33"/>
  <c r="R34" i="33"/>
  <c r="U33" i="33"/>
  <c r="X32" i="33"/>
  <c r="AB31" i="33"/>
  <c r="S31" i="33"/>
  <c r="V30" i="33"/>
  <c r="Y29" i="33"/>
  <c r="AC28" i="33"/>
  <c r="T28" i="33"/>
  <c r="W27" i="33"/>
  <c r="Z26" i="33"/>
  <c r="R26" i="33"/>
  <c r="U25" i="33"/>
  <c r="X24" i="33"/>
  <c r="AB23" i="33"/>
  <c r="S23" i="33"/>
  <c r="V22" i="33"/>
  <c r="Y21" i="33"/>
  <c r="AC20" i="33"/>
  <c r="T20" i="33"/>
  <c r="W19" i="33"/>
  <c r="Z18" i="33"/>
  <c r="R18" i="33"/>
  <c r="U17" i="33"/>
  <c r="X16" i="33"/>
  <c r="AB15" i="33"/>
  <c r="S15" i="33"/>
  <c r="V14" i="33"/>
  <c r="Y13" i="33"/>
  <c r="AC12" i="33"/>
  <c r="T12" i="33"/>
  <c r="W11" i="33"/>
  <c r="R109" i="33"/>
  <c r="AC106" i="33"/>
  <c r="AB104" i="33"/>
  <c r="T103" i="33"/>
  <c r="S101" i="33"/>
  <c r="V99" i="33"/>
  <c r="Y98" i="33"/>
  <c r="AC97" i="33"/>
  <c r="T97" i="33"/>
  <c r="W96" i="33"/>
  <c r="Z95" i="33"/>
  <c r="R95" i="33"/>
  <c r="U94" i="33"/>
  <c r="X93" i="33"/>
  <c r="AB92" i="33"/>
  <c r="S92" i="33"/>
  <c r="V91" i="33"/>
  <c r="Y90" i="33"/>
  <c r="AC89" i="33"/>
  <c r="T89" i="33"/>
  <c r="W88" i="33"/>
  <c r="Z87" i="33"/>
  <c r="R87" i="33"/>
  <c r="U86" i="33"/>
  <c r="X85" i="33"/>
  <c r="AB84" i="33"/>
  <c r="S84" i="33"/>
  <c r="V83" i="33"/>
  <c r="Y82" i="33"/>
  <c r="AC81" i="33"/>
  <c r="T81" i="33"/>
  <c r="W80" i="33"/>
  <c r="Z79" i="33"/>
  <c r="R79" i="33"/>
  <c r="U78" i="33"/>
  <c r="X77" i="33"/>
  <c r="AB76" i="33"/>
  <c r="S76" i="33"/>
  <c r="V75" i="33"/>
  <c r="Y74" i="33"/>
  <c r="AC73" i="33"/>
  <c r="T73" i="33"/>
  <c r="W72" i="33"/>
  <c r="Z71" i="33"/>
  <c r="R71" i="33"/>
  <c r="U70" i="33"/>
  <c r="X69" i="33"/>
  <c r="AB68" i="33"/>
  <c r="S68" i="33"/>
  <c r="V67" i="33"/>
  <c r="Y66" i="33"/>
  <c r="AC65" i="33"/>
  <c r="T65" i="33"/>
  <c r="W64" i="33"/>
  <c r="Z63" i="33"/>
  <c r="R63" i="33"/>
  <c r="U62" i="33"/>
  <c r="X61" i="33"/>
  <c r="AB60" i="33"/>
  <c r="S60" i="33"/>
  <c r="V59" i="33"/>
  <c r="Y58" i="33"/>
  <c r="AC57" i="33"/>
  <c r="T57" i="33"/>
  <c r="W56" i="33"/>
  <c r="Z55" i="33"/>
  <c r="R55" i="33"/>
  <c r="U54" i="33"/>
  <c r="X53" i="33"/>
  <c r="AB52" i="33"/>
  <c r="S52" i="33"/>
  <c r="V51" i="33"/>
  <c r="Y50" i="33"/>
  <c r="AC49" i="33"/>
  <c r="T49" i="33"/>
  <c r="W48" i="33"/>
  <c r="Z47" i="33"/>
  <c r="R47" i="33"/>
  <c r="U46" i="33"/>
  <c r="X45" i="33"/>
  <c r="AB44" i="33"/>
  <c r="S44" i="33"/>
  <c r="V43" i="33"/>
  <c r="Y42" i="33"/>
  <c r="AC41" i="33"/>
  <c r="T41" i="33"/>
  <c r="W40" i="33"/>
  <c r="Z39" i="33"/>
  <c r="R39" i="33"/>
  <c r="U38" i="33"/>
  <c r="X37" i="33"/>
  <c r="AB36" i="33"/>
  <c r="S36" i="33"/>
  <c r="V35" i="33"/>
  <c r="Y34" i="33"/>
  <c r="AC33" i="33"/>
  <c r="T33" i="33"/>
  <c r="W32" i="33"/>
  <c r="Z31" i="33"/>
  <c r="R31" i="33"/>
  <c r="U30" i="33"/>
  <c r="X29" i="33"/>
  <c r="AB28" i="33"/>
  <c r="S28" i="33"/>
  <c r="V27" i="33"/>
  <c r="Y26" i="33"/>
  <c r="AC25" i="33"/>
  <c r="T25" i="33"/>
  <c r="W24" i="33"/>
  <c r="Z23" i="33"/>
  <c r="R23" i="33"/>
  <c r="U22" i="33"/>
  <c r="X21" i="33"/>
  <c r="AB20" i="33"/>
  <c r="S20" i="33"/>
  <c r="V19" i="33"/>
  <c r="Y18" i="33"/>
  <c r="AC17" i="33"/>
  <c r="T17" i="33"/>
  <c r="W16" i="33"/>
  <c r="Z15" i="33"/>
  <c r="R15" i="33"/>
  <c r="U14" i="33"/>
  <c r="X13" i="33"/>
  <c r="AB12" i="33"/>
  <c r="S12" i="33"/>
  <c r="V11" i="33"/>
  <c r="W108" i="33"/>
  <c r="AB106" i="33"/>
  <c r="Z104" i="33"/>
  <c r="Y102" i="33"/>
  <c r="R101" i="33"/>
  <c r="U99" i="33"/>
  <c r="X98" i="33"/>
  <c r="AB97" i="33"/>
  <c r="S97" i="33"/>
  <c r="V96" i="33"/>
  <c r="Y95" i="33"/>
  <c r="AC94" i="33"/>
  <c r="T94" i="33"/>
  <c r="W93" i="33"/>
  <c r="Z92" i="33"/>
  <c r="R92" i="33"/>
  <c r="U91" i="33"/>
  <c r="X90" i="33"/>
  <c r="AB89" i="33"/>
  <c r="S89" i="33"/>
  <c r="V88" i="33"/>
  <c r="Y87" i="33"/>
  <c r="AC86" i="33"/>
  <c r="T86" i="33"/>
  <c r="W85" i="33"/>
  <c r="Z84" i="33"/>
  <c r="R84" i="33"/>
  <c r="U83" i="33"/>
  <c r="X82" i="33"/>
  <c r="AB81" i="33"/>
  <c r="S81" i="33"/>
  <c r="V80" i="33"/>
  <c r="Y79" i="33"/>
  <c r="AC78" i="33"/>
  <c r="T78" i="33"/>
  <c r="W77" i="33"/>
  <c r="Z76" i="33"/>
  <c r="R76" i="33"/>
  <c r="U75" i="33"/>
  <c r="X74" i="33"/>
  <c r="AB73" i="33"/>
  <c r="S73" i="33"/>
  <c r="V72" i="33"/>
  <c r="Y71" i="33"/>
  <c r="AC70" i="33"/>
  <c r="T70" i="33"/>
  <c r="W69" i="33"/>
  <c r="Z68" i="33"/>
  <c r="R68" i="33"/>
  <c r="U67" i="33"/>
  <c r="X66" i="33"/>
  <c r="AB65" i="33"/>
  <c r="S65" i="33"/>
  <c r="V64" i="33"/>
  <c r="Y63" i="33"/>
  <c r="AC62" i="33"/>
  <c r="T62" i="33"/>
  <c r="W61" i="33"/>
  <c r="Z60" i="33"/>
  <c r="R60" i="33"/>
  <c r="U59" i="33"/>
  <c r="X58" i="33"/>
  <c r="AB57" i="33"/>
  <c r="S57" i="33"/>
  <c r="V56" i="33"/>
  <c r="Y55" i="33"/>
  <c r="AC54" i="33"/>
  <c r="T54" i="33"/>
  <c r="W53" i="33"/>
  <c r="Z52" i="33"/>
  <c r="R52" i="33"/>
  <c r="U51" i="33"/>
  <c r="X50" i="33"/>
  <c r="AB49" i="33"/>
  <c r="S49" i="33"/>
  <c r="V48" i="33"/>
  <c r="Y47" i="33"/>
  <c r="AC46" i="33"/>
  <c r="T46" i="33"/>
  <c r="W45" i="33"/>
  <c r="Z44" i="33"/>
  <c r="R44" i="33"/>
  <c r="U43" i="33"/>
  <c r="X42" i="33"/>
  <c r="AB41" i="33"/>
  <c r="S41" i="33"/>
  <c r="V40" i="33"/>
  <c r="Y39" i="33"/>
  <c r="AC38" i="33"/>
  <c r="T38" i="33"/>
  <c r="W37" i="33"/>
  <c r="Z36" i="33"/>
  <c r="R36" i="33"/>
  <c r="U35" i="33"/>
  <c r="X34" i="33"/>
  <c r="AB33" i="33"/>
  <c r="S33" i="33"/>
  <c r="V32" i="33"/>
  <c r="Y31" i="33"/>
  <c r="AC30" i="33"/>
  <c r="T30" i="33"/>
  <c r="W29" i="33"/>
  <c r="Z28" i="33"/>
  <c r="R28" i="33"/>
  <c r="U27" i="33"/>
  <c r="X26" i="33"/>
  <c r="AB25" i="33"/>
  <c r="S25" i="33"/>
  <c r="V24" i="33"/>
  <c r="Y23" i="33"/>
  <c r="AC22" i="33"/>
  <c r="T22" i="33"/>
  <c r="W21" i="33"/>
  <c r="Z20" i="33"/>
  <c r="R20" i="33"/>
  <c r="U19" i="33"/>
  <c r="X18" i="33"/>
  <c r="AB17" i="33"/>
  <c r="S17" i="33"/>
  <c r="V16" i="33"/>
  <c r="Y15" i="33"/>
  <c r="AC14" i="33"/>
  <c r="T14" i="33"/>
  <c r="W13" i="33"/>
  <c r="Z12" i="33"/>
  <c r="R12" i="33"/>
  <c r="U11" i="33"/>
  <c r="AB109" i="33"/>
  <c r="Z107" i="33"/>
  <c r="S106" i="33"/>
  <c r="R104" i="33"/>
  <c r="AC101" i="33"/>
  <c r="U100" i="33"/>
  <c r="R99" i="33"/>
  <c r="U98" i="33"/>
  <c r="X97" i="33"/>
  <c r="AB96" i="33"/>
  <c r="S96" i="33"/>
  <c r="V95" i="33"/>
  <c r="Y94" i="33"/>
  <c r="AC93" i="33"/>
  <c r="T93" i="33"/>
  <c r="W92" i="33"/>
  <c r="Z91" i="33"/>
  <c r="R91" i="33"/>
  <c r="U90" i="33"/>
  <c r="X89" i="33"/>
  <c r="AB88" i="33"/>
  <c r="S88" i="33"/>
  <c r="V87" i="33"/>
  <c r="Y86" i="33"/>
  <c r="AC85" i="33"/>
  <c r="T85" i="33"/>
  <c r="W84" i="33"/>
  <c r="Z83" i="33"/>
  <c r="R83" i="33"/>
  <c r="U82" i="33"/>
  <c r="X81" i="33"/>
  <c r="AB80" i="33"/>
  <c r="S80" i="33"/>
  <c r="V79" i="33"/>
  <c r="Y78" i="33"/>
  <c r="AC77" i="33"/>
  <c r="T77" i="33"/>
  <c r="W76" i="33"/>
  <c r="Z75" i="33"/>
  <c r="R75" i="33"/>
  <c r="U74" i="33"/>
  <c r="X73" i="33"/>
  <c r="AB72" i="33"/>
  <c r="S72" i="33"/>
  <c r="V71" i="33"/>
  <c r="Y70" i="33"/>
  <c r="AC69" i="33"/>
  <c r="T69" i="33"/>
  <c r="W68" i="33"/>
  <c r="Z67" i="33"/>
  <c r="R67" i="33"/>
  <c r="U66" i="33"/>
  <c r="X65" i="33"/>
  <c r="AB64" i="33"/>
  <c r="S64" i="33"/>
  <c r="V63" i="33"/>
  <c r="Y62" i="33"/>
  <c r="AC61" i="33"/>
  <c r="T61" i="33"/>
  <c r="W60" i="33"/>
  <c r="Z59" i="33"/>
  <c r="R59" i="33"/>
  <c r="U58" i="33"/>
  <c r="X57" i="33"/>
  <c r="AB56" i="33"/>
  <c r="S56" i="33"/>
  <c r="V55" i="33"/>
  <c r="Y54" i="33"/>
  <c r="AC53" i="33"/>
  <c r="T53" i="33"/>
  <c r="W52" i="33"/>
  <c r="Z51" i="33"/>
  <c r="R51" i="33"/>
  <c r="U50" i="33"/>
  <c r="X49" i="33"/>
  <c r="AB48" i="33"/>
  <c r="S48" i="33"/>
  <c r="V47" i="33"/>
  <c r="Y46" i="33"/>
  <c r="AC45" i="33"/>
  <c r="T45" i="33"/>
  <c r="W44" i="33"/>
  <c r="Z43" i="33"/>
  <c r="R43" i="33"/>
  <c r="U42" i="33"/>
  <c r="X41" i="33"/>
  <c r="AB40" i="33"/>
  <c r="S40" i="33"/>
  <c r="V39" i="33"/>
  <c r="Y38" i="33"/>
  <c r="AC37" i="33"/>
  <c r="T37" i="33"/>
  <c r="W36" i="33"/>
  <c r="Z35" i="33"/>
  <c r="R35" i="33"/>
  <c r="U34" i="33"/>
  <c r="X33" i="33"/>
  <c r="AB32" i="33"/>
  <c r="S32" i="33"/>
  <c r="V31" i="33"/>
  <c r="Y30" i="33"/>
  <c r="AC29" i="33"/>
  <c r="T29" i="33"/>
  <c r="W28" i="33"/>
  <c r="Z27" i="33"/>
  <c r="R27" i="33"/>
  <c r="U26" i="33"/>
  <c r="X25" i="33"/>
  <c r="AB24" i="33"/>
  <c r="S24" i="33"/>
  <c r="V23" i="33"/>
  <c r="Y22" i="33"/>
  <c r="AC21" i="33"/>
  <c r="T21" i="33"/>
  <c r="W20" i="33"/>
  <c r="Z19" i="33"/>
  <c r="R19" i="33"/>
  <c r="U18" i="33"/>
  <c r="X17" i="33"/>
  <c r="AB16" i="33"/>
  <c r="S16" i="33"/>
  <c r="V15" i="33"/>
  <c r="Y14" i="33"/>
  <c r="AC13" i="33"/>
  <c r="T13" i="33"/>
  <c r="W12" i="33"/>
  <c r="Z11" i="33"/>
  <c r="R11" i="33"/>
  <c r="S104" i="33"/>
  <c r="V98" i="33"/>
  <c r="W95" i="33"/>
  <c r="X92" i="33"/>
  <c r="Y89" i="33"/>
  <c r="Z86" i="33"/>
  <c r="AB83" i="33"/>
  <c r="AC80" i="33"/>
  <c r="R78" i="33"/>
  <c r="S75" i="33"/>
  <c r="T72" i="33"/>
  <c r="U69" i="33"/>
  <c r="V66" i="33"/>
  <c r="W63" i="33"/>
  <c r="X60" i="33"/>
  <c r="Y57" i="33"/>
  <c r="Z54" i="33"/>
  <c r="AB51" i="33"/>
  <c r="AC48" i="33"/>
  <c r="R46" i="33"/>
  <c r="S43" i="33"/>
  <c r="T40" i="33"/>
  <c r="U37" i="33"/>
  <c r="V34" i="33"/>
  <c r="W31" i="33"/>
  <c r="X28" i="33"/>
  <c r="Y25" i="33"/>
  <c r="Z22" i="33"/>
  <c r="AB19" i="33"/>
  <c r="AC16" i="33"/>
  <c r="R14" i="33"/>
  <c r="S11" i="33"/>
  <c r="U106" i="33"/>
  <c r="W90" i="33"/>
  <c r="Z81" i="33"/>
  <c r="R73" i="33"/>
  <c r="U64" i="33"/>
  <c r="X55" i="33"/>
  <c r="Z49" i="33"/>
  <c r="R41" i="33"/>
  <c r="T35" i="33"/>
  <c r="W26" i="33"/>
  <c r="AB14" i="33"/>
  <c r="U93" i="33"/>
  <c r="Z78" i="33"/>
  <c r="T64" i="33"/>
  <c r="Y49" i="33"/>
  <c r="R38" i="33"/>
  <c r="V26" i="33"/>
  <c r="Z14" i="33"/>
  <c r="X102" i="33"/>
  <c r="Z97" i="33"/>
  <c r="AB94" i="33"/>
  <c r="AC91" i="33"/>
  <c r="R89" i="33"/>
  <c r="S86" i="33"/>
  <c r="T83" i="33"/>
  <c r="U80" i="33"/>
  <c r="V77" i="33"/>
  <c r="W74" i="33"/>
  <c r="X71" i="33"/>
  <c r="Y68" i="33"/>
  <c r="Z65" i="33"/>
  <c r="AB62" i="33"/>
  <c r="AC59" i="33"/>
  <c r="R57" i="33"/>
  <c r="S54" i="33"/>
  <c r="T51" i="33"/>
  <c r="U48" i="33"/>
  <c r="V45" i="33"/>
  <c r="W42" i="33"/>
  <c r="X39" i="33"/>
  <c r="Y36" i="33"/>
  <c r="Z33" i="33"/>
  <c r="AB30" i="33"/>
  <c r="AC27" i="33"/>
  <c r="R25" i="33"/>
  <c r="S22" i="33"/>
  <c r="T19" i="33"/>
  <c r="U16" i="33"/>
  <c r="V13" i="33"/>
  <c r="T99" i="33"/>
  <c r="AB78" i="33"/>
  <c r="W58" i="33"/>
  <c r="S38" i="33"/>
  <c r="Z17" i="33"/>
  <c r="W87" i="33"/>
  <c r="U61" i="33"/>
  <c r="S35" i="33"/>
  <c r="AC109" i="33"/>
  <c r="W102" i="33"/>
  <c r="Y97" i="33"/>
  <c r="Z94" i="33"/>
  <c r="AB91" i="33"/>
  <c r="AC88" i="33"/>
  <c r="R86" i="33"/>
  <c r="S83" i="33"/>
  <c r="T80" i="33"/>
  <c r="U77" i="33"/>
  <c r="V74" i="33"/>
  <c r="W71" i="33"/>
  <c r="X68" i="33"/>
  <c r="Y65" i="33"/>
  <c r="Z62" i="33"/>
  <c r="AB59" i="33"/>
  <c r="AC56" i="33"/>
  <c r="R54" i="33"/>
  <c r="S51" i="33"/>
  <c r="T48" i="33"/>
  <c r="U45" i="33"/>
  <c r="V42" i="33"/>
  <c r="W39" i="33"/>
  <c r="X36" i="33"/>
  <c r="Y33" i="33"/>
  <c r="Z30" i="33"/>
  <c r="AB27" i="33"/>
  <c r="AC24" i="33"/>
  <c r="R22" i="33"/>
  <c r="S19" i="33"/>
  <c r="T16" i="33"/>
  <c r="U13" i="33"/>
  <c r="U96" i="33"/>
  <c r="Y84" i="33"/>
  <c r="AC75" i="33"/>
  <c r="S70" i="33"/>
  <c r="V61" i="33"/>
  <c r="Y52" i="33"/>
  <c r="AC43" i="33"/>
  <c r="U32" i="33"/>
  <c r="X23" i="33"/>
  <c r="AC11" i="33"/>
  <c r="T106" i="33"/>
  <c r="V90" i="33"/>
  <c r="AB75" i="33"/>
  <c r="S67" i="33"/>
  <c r="X52" i="33"/>
  <c r="AC40" i="33"/>
  <c r="W23" i="33"/>
  <c r="AB11" i="33"/>
  <c r="V108" i="33"/>
  <c r="W100" i="33"/>
  <c r="R97" i="33"/>
  <c r="S94" i="33"/>
  <c r="T91" i="33"/>
  <c r="U88" i="33"/>
  <c r="V85" i="33"/>
  <c r="W82" i="33"/>
  <c r="X79" i="33"/>
  <c r="Y76" i="33"/>
  <c r="Z73" i="33"/>
  <c r="AB70" i="33"/>
  <c r="AC67" i="33"/>
  <c r="R65" i="33"/>
  <c r="S62" i="33"/>
  <c r="T59" i="33"/>
  <c r="U56" i="33"/>
  <c r="V53" i="33"/>
  <c r="W50" i="33"/>
  <c r="X47" i="33"/>
  <c r="Y44" i="33"/>
  <c r="Z41" i="33"/>
  <c r="AB38" i="33"/>
  <c r="AC35" i="33"/>
  <c r="R33" i="33"/>
  <c r="S30" i="33"/>
  <c r="T27" i="33"/>
  <c r="U24" i="33"/>
  <c r="V21" i="33"/>
  <c r="W18" i="33"/>
  <c r="X15" i="33"/>
  <c r="Y12" i="33"/>
  <c r="X87" i="33"/>
  <c r="T67" i="33"/>
  <c r="AB46" i="33"/>
  <c r="V29" i="33"/>
  <c r="T96" i="33"/>
  <c r="X84" i="33"/>
  <c r="AC72" i="33"/>
  <c r="V58" i="33"/>
  <c r="Z46" i="33"/>
  <c r="T32" i="33"/>
  <c r="X20" i="33"/>
  <c r="U108" i="33"/>
  <c r="V100" i="33"/>
  <c r="AC96" i="33"/>
  <c r="R94" i="33"/>
  <c r="S91" i="33"/>
  <c r="T88" i="33"/>
  <c r="U85" i="33"/>
  <c r="V82" i="33"/>
  <c r="W79" i="33"/>
  <c r="X76" i="33"/>
  <c r="Y73" i="33"/>
  <c r="Z70" i="33"/>
  <c r="AB67" i="33"/>
  <c r="AC64" i="33"/>
  <c r="R62" i="33"/>
  <c r="S59" i="33"/>
  <c r="T56" i="33"/>
  <c r="U53" i="33"/>
  <c r="V50" i="33"/>
  <c r="W47" i="33"/>
  <c r="X44" i="33"/>
  <c r="Y41" i="33"/>
  <c r="Z38" i="33"/>
  <c r="AB35" i="33"/>
  <c r="AC32" i="33"/>
  <c r="R30" i="33"/>
  <c r="S27" i="33"/>
  <c r="T24" i="33"/>
  <c r="U21" i="33"/>
  <c r="V18" i="33"/>
  <c r="W15" i="33"/>
  <c r="X12" i="33"/>
  <c r="V93" i="33"/>
  <c r="Y20" i="33"/>
  <c r="Y104" i="33"/>
  <c r="W98" i="33"/>
  <c r="X95" i="33"/>
  <c r="Y92" i="33"/>
  <c r="Z89" i="33"/>
  <c r="AB86" i="33"/>
  <c r="AC83" i="33"/>
  <c r="R81" i="33"/>
  <c r="S78" i="33"/>
  <c r="T75" i="33"/>
  <c r="U72" i="33"/>
  <c r="V69" i="33"/>
  <c r="W66" i="33"/>
  <c r="X63" i="33"/>
  <c r="Y60" i="33"/>
  <c r="Z57" i="33"/>
  <c r="AB54" i="33"/>
  <c r="AC51" i="33"/>
  <c r="R49" i="33"/>
  <c r="S46" i="33"/>
  <c r="T43" i="33"/>
  <c r="U40" i="33"/>
  <c r="V37" i="33"/>
  <c r="W34" i="33"/>
  <c r="X31" i="33"/>
  <c r="Y28" i="33"/>
  <c r="Z25" i="33"/>
  <c r="AB22" i="33"/>
  <c r="AC19" i="33"/>
  <c r="R17" i="33"/>
  <c r="S14" i="33"/>
  <c r="T11" i="33"/>
  <c r="S99" i="33"/>
  <c r="Y81" i="33"/>
  <c r="R70" i="33"/>
  <c r="W55" i="33"/>
  <c r="AB43" i="33"/>
  <c r="U29" i="33"/>
  <c r="Y17" i="33"/>
  <c r="W109" i="26"/>
  <c r="Z108" i="26"/>
  <c r="R108" i="26"/>
  <c r="U107" i="26"/>
  <c r="X106" i="26"/>
  <c r="AB105" i="26"/>
  <c r="S105" i="26"/>
  <c r="V104" i="26"/>
  <c r="Y103" i="26"/>
  <c r="AC102" i="26"/>
  <c r="T102" i="26"/>
  <c r="W101" i="26"/>
  <c r="Z100" i="26"/>
  <c r="R100" i="26"/>
  <c r="U99" i="26"/>
  <c r="X98" i="26"/>
  <c r="AB97" i="26"/>
  <c r="S97" i="26"/>
  <c r="V96" i="26"/>
  <c r="Y95" i="26"/>
  <c r="AC94" i="26"/>
  <c r="T94" i="26"/>
  <c r="W93" i="26"/>
  <c r="Z92" i="26"/>
  <c r="R92" i="26"/>
  <c r="U91" i="26"/>
  <c r="X90" i="26"/>
  <c r="AB89" i="26"/>
  <c r="S89" i="26"/>
  <c r="V88" i="26"/>
  <c r="Y87" i="26"/>
  <c r="AC86" i="26"/>
  <c r="T86" i="26"/>
  <c r="W85" i="26"/>
  <c r="Z84" i="26"/>
  <c r="R84" i="26"/>
  <c r="U83" i="26"/>
  <c r="X82" i="26"/>
  <c r="AB81" i="26"/>
  <c r="S81" i="26"/>
  <c r="V80" i="26"/>
  <c r="Y79" i="26"/>
  <c r="AC78" i="26"/>
  <c r="T78" i="26"/>
  <c r="W77" i="26"/>
  <c r="Z76" i="26"/>
  <c r="R76" i="26"/>
  <c r="U75" i="26"/>
  <c r="X74" i="26"/>
  <c r="AB73" i="26"/>
  <c r="S73" i="26"/>
  <c r="V72" i="26"/>
  <c r="Y71" i="26"/>
  <c r="AC70" i="26"/>
  <c r="T70" i="26"/>
  <c r="W69" i="26"/>
  <c r="Z68" i="26"/>
  <c r="R68" i="26"/>
  <c r="U67" i="26"/>
  <c r="X66" i="26"/>
  <c r="AB65" i="26"/>
  <c r="S65" i="26"/>
  <c r="V64" i="26"/>
  <c r="Y63" i="26"/>
  <c r="AC62" i="26"/>
  <c r="T62" i="26"/>
  <c r="W61" i="26"/>
  <c r="Z60" i="26"/>
  <c r="R60" i="26"/>
  <c r="U59" i="26"/>
  <c r="X58" i="26"/>
  <c r="AB57" i="26"/>
  <c r="S57" i="26"/>
  <c r="V56" i="26"/>
  <c r="Y55" i="26"/>
  <c r="AC54" i="26"/>
  <c r="T54" i="26"/>
  <c r="W53" i="26"/>
  <c r="Z52" i="26"/>
  <c r="R52" i="26"/>
  <c r="U51" i="26"/>
  <c r="X50" i="26"/>
  <c r="AB49" i="26"/>
  <c r="S49" i="26"/>
  <c r="V109" i="26"/>
  <c r="Y108" i="26"/>
  <c r="AC107" i="26"/>
  <c r="T107" i="26"/>
  <c r="W106" i="26"/>
  <c r="Z105" i="26"/>
  <c r="R105" i="26"/>
  <c r="U104" i="26"/>
  <c r="X103" i="26"/>
  <c r="AB102" i="26"/>
  <c r="S102" i="26"/>
  <c r="V101" i="26"/>
  <c r="Y100" i="26"/>
  <c r="AC99" i="26"/>
  <c r="T99" i="26"/>
  <c r="W98" i="26"/>
  <c r="Z97" i="26"/>
  <c r="R97" i="26"/>
  <c r="U96" i="26"/>
  <c r="X95" i="26"/>
  <c r="AB94" i="26"/>
  <c r="S94" i="26"/>
  <c r="V93" i="26"/>
  <c r="Y92" i="26"/>
  <c r="AC91" i="26"/>
  <c r="T91" i="26"/>
  <c r="W90" i="26"/>
  <c r="Z89" i="26"/>
  <c r="R89" i="26"/>
  <c r="U88" i="26"/>
  <c r="X87" i="26"/>
  <c r="AB86" i="26"/>
  <c r="S86" i="26"/>
  <c r="V85" i="26"/>
  <c r="Y84" i="26"/>
  <c r="AC83" i="26"/>
  <c r="T83" i="26"/>
  <c r="W82" i="26"/>
  <c r="Z81" i="26"/>
  <c r="R81" i="26"/>
  <c r="U80" i="26"/>
  <c r="X79" i="26"/>
  <c r="AB78" i="26"/>
  <c r="S78" i="26"/>
  <c r="V77" i="26"/>
  <c r="Y76" i="26"/>
  <c r="AC75" i="26"/>
  <c r="T75" i="26"/>
  <c r="W74" i="26"/>
  <c r="Z73" i="26"/>
  <c r="R73" i="26"/>
  <c r="U72" i="26"/>
  <c r="X71" i="26"/>
  <c r="AB70" i="26"/>
  <c r="S70" i="26"/>
  <c r="V69" i="26"/>
  <c r="Y68" i="26"/>
  <c r="AC67" i="26"/>
  <c r="T67" i="26"/>
  <c r="W66" i="26"/>
  <c r="Z65" i="26"/>
  <c r="R65" i="26"/>
  <c r="U64" i="26"/>
  <c r="X63" i="26"/>
  <c r="AB62" i="26"/>
  <c r="S62" i="26"/>
  <c r="V61" i="26"/>
  <c r="Y60" i="26"/>
  <c r="AC59" i="26"/>
  <c r="T59" i="26"/>
  <c r="W58" i="26"/>
  <c r="Z57" i="26"/>
  <c r="R57" i="26"/>
  <c r="U56" i="26"/>
  <c r="X55" i="26"/>
  <c r="AB54" i="26"/>
  <c r="S54" i="26"/>
  <c r="V53" i="26"/>
  <c r="Y52" i="26"/>
  <c r="AC51" i="26"/>
  <c r="T51" i="26"/>
  <c r="W50" i="26"/>
  <c r="Z49" i="26"/>
  <c r="R49" i="26"/>
  <c r="U109" i="26"/>
  <c r="X108" i="26"/>
  <c r="AB107" i="26"/>
  <c r="S107" i="26"/>
  <c r="V106" i="26"/>
  <c r="Y105" i="26"/>
  <c r="AC104" i="26"/>
  <c r="T104" i="26"/>
  <c r="W103" i="26"/>
  <c r="Z102" i="26"/>
  <c r="R102" i="26"/>
  <c r="U101" i="26"/>
  <c r="X100" i="26"/>
  <c r="AB99" i="26"/>
  <c r="S99" i="26"/>
  <c r="V98" i="26"/>
  <c r="Y97" i="26"/>
  <c r="AC96" i="26"/>
  <c r="T96" i="26"/>
  <c r="W95" i="26"/>
  <c r="Z94" i="26"/>
  <c r="R94" i="26"/>
  <c r="U93" i="26"/>
  <c r="X92" i="26"/>
  <c r="AB91" i="26"/>
  <c r="S91" i="26"/>
  <c r="V90" i="26"/>
  <c r="Y89" i="26"/>
  <c r="AC88" i="26"/>
  <c r="T88" i="26"/>
  <c r="W87" i="26"/>
  <c r="Z86" i="26"/>
  <c r="R86" i="26"/>
  <c r="U85" i="26"/>
  <c r="X84" i="26"/>
  <c r="AB83" i="26"/>
  <c r="S83" i="26"/>
  <c r="V82" i="26"/>
  <c r="Y81" i="26"/>
  <c r="AC80" i="26"/>
  <c r="T80" i="26"/>
  <c r="W79" i="26"/>
  <c r="Z78" i="26"/>
  <c r="R78" i="26"/>
  <c r="U77" i="26"/>
  <c r="X76" i="26"/>
  <c r="AB75" i="26"/>
  <c r="S75" i="26"/>
  <c r="V74" i="26"/>
  <c r="Y73" i="26"/>
  <c r="AC72" i="26"/>
  <c r="T72" i="26"/>
  <c r="W71" i="26"/>
  <c r="Z70" i="26"/>
  <c r="R70" i="26"/>
  <c r="U69" i="26"/>
  <c r="X68" i="26"/>
  <c r="AB67" i="26"/>
  <c r="S67" i="26"/>
  <c r="V66" i="26"/>
  <c r="Y65" i="26"/>
  <c r="AC64" i="26"/>
  <c r="T64" i="26"/>
  <c r="W63" i="26"/>
  <c r="Z62" i="26"/>
  <c r="R62" i="26"/>
  <c r="U61" i="26"/>
  <c r="X60" i="26"/>
  <c r="AB59" i="26"/>
  <c r="S59" i="26"/>
  <c r="V58" i="26"/>
  <c r="Y57" i="26"/>
  <c r="AC56" i="26"/>
  <c r="T56" i="26"/>
  <c r="W55" i="26"/>
  <c r="Z54" i="26"/>
  <c r="R54" i="26"/>
  <c r="U53" i="26"/>
  <c r="X52" i="26"/>
  <c r="AB51" i="26"/>
  <c r="S51" i="26"/>
  <c r="V50" i="26"/>
  <c r="Y49" i="26"/>
  <c r="AC109" i="26"/>
  <c r="T109" i="26"/>
  <c r="W108" i="26"/>
  <c r="Z107" i="26"/>
  <c r="R107" i="26"/>
  <c r="U106" i="26"/>
  <c r="X105" i="26"/>
  <c r="AB104" i="26"/>
  <c r="S104" i="26"/>
  <c r="V103" i="26"/>
  <c r="Y102" i="26"/>
  <c r="AC101" i="26"/>
  <c r="T101" i="26"/>
  <c r="W100" i="26"/>
  <c r="Z99" i="26"/>
  <c r="R99" i="26"/>
  <c r="U98" i="26"/>
  <c r="X97" i="26"/>
  <c r="AB96" i="26"/>
  <c r="S96" i="26"/>
  <c r="V95" i="26"/>
  <c r="Y94" i="26"/>
  <c r="AC93" i="26"/>
  <c r="T93" i="26"/>
  <c r="W92" i="26"/>
  <c r="Z91" i="26"/>
  <c r="R91" i="26"/>
  <c r="U90" i="26"/>
  <c r="X89" i="26"/>
  <c r="AB88" i="26"/>
  <c r="S88" i="26"/>
  <c r="V87" i="26"/>
  <c r="Y86" i="26"/>
  <c r="AC85" i="26"/>
  <c r="T85" i="26"/>
  <c r="W84" i="26"/>
  <c r="Z83" i="26"/>
  <c r="R83" i="26"/>
  <c r="U82" i="26"/>
  <c r="X81" i="26"/>
  <c r="AB80" i="26"/>
  <c r="S80" i="26"/>
  <c r="V79" i="26"/>
  <c r="Y78" i="26"/>
  <c r="AC77" i="26"/>
  <c r="T77" i="26"/>
  <c r="W76" i="26"/>
  <c r="Z75" i="26"/>
  <c r="R75" i="26"/>
  <c r="U74" i="26"/>
  <c r="X73" i="26"/>
  <c r="AB72" i="26"/>
  <c r="S72" i="26"/>
  <c r="V71" i="26"/>
  <c r="Y70" i="26"/>
  <c r="AC69" i="26"/>
  <c r="T69" i="26"/>
  <c r="W68" i="26"/>
  <c r="Z67" i="26"/>
  <c r="R67" i="26"/>
  <c r="U66" i="26"/>
  <c r="X65" i="26"/>
  <c r="AB64" i="26"/>
  <c r="S64" i="26"/>
  <c r="V63" i="26"/>
  <c r="Y62" i="26"/>
  <c r="AC61" i="26"/>
  <c r="T61" i="26"/>
  <c r="W60" i="26"/>
  <c r="Z59" i="26"/>
  <c r="R59" i="26"/>
  <c r="U58" i="26"/>
  <c r="X57" i="26"/>
  <c r="AB56" i="26"/>
  <c r="S56" i="26"/>
  <c r="V55" i="26"/>
  <c r="Y54" i="26"/>
  <c r="AC53" i="26"/>
  <c r="T53" i="26"/>
  <c r="W52" i="26"/>
  <c r="Z51" i="26"/>
  <c r="R51" i="26"/>
  <c r="U50" i="26"/>
  <c r="X49" i="26"/>
  <c r="R109" i="26"/>
  <c r="X107" i="26"/>
  <c r="S106" i="26"/>
  <c r="Y104" i="26"/>
  <c r="T103" i="26"/>
  <c r="Z101" i="26"/>
  <c r="U100" i="26"/>
  <c r="AB98" i="26"/>
  <c r="V97" i="26"/>
  <c r="AC95" i="26"/>
  <c r="W94" i="26"/>
  <c r="R93" i="26"/>
  <c r="X91" i="26"/>
  <c r="S90" i="26"/>
  <c r="Y88" i="26"/>
  <c r="T87" i="26"/>
  <c r="Z85" i="26"/>
  <c r="U84" i="26"/>
  <c r="AB82" i="26"/>
  <c r="V81" i="26"/>
  <c r="AC79" i="26"/>
  <c r="W78" i="26"/>
  <c r="R77" i="26"/>
  <c r="X75" i="26"/>
  <c r="S74" i="26"/>
  <c r="Y72" i="26"/>
  <c r="T71" i="26"/>
  <c r="Z69" i="26"/>
  <c r="U68" i="26"/>
  <c r="AB66" i="26"/>
  <c r="V65" i="26"/>
  <c r="AC63" i="26"/>
  <c r="W62" i="26"/>
  <c r="R61" i="26"/>
  <c r="X59" i="26"/>
  <c r="S58" i="26"/>
  <c r="Y56" i="26"/>
  <c r="T55" i="26"/>
  <c r="Z53" i="26"/>
  <c r="U52" i="26"/>
  <c r="AB50" i="26"/>
  <c r="V49" i="26"/>
  <c r="W48" i="26"/>
  <c r="Z47" i="26"/>
  <c r="R47" i="26"/>
  <c r="U46" i="26"/>
  <c r="X45" i="26"/>
  <c r="AB44" i="26"/>
  <c r="S44" i="26"/>
  <c r="V43" i="26"/>
  <c r="Y42" i="26"/>
  <c r="AC41" i="26"/>
  <c r="T41" i="26"/>
  <c r="W40" i="26"/>
  <c r="Z39" i="26"/>
  <c r="R39" i="26"/>
  <c r="U38" i="26"/>
  <c r="X37" i="26"/>
  <c r="AB36" i="26"/>
  <c r="S36" i="26"/>
  <c r="V35" i="26"/>
  <c r="Y34" i="26"/>
  <c r="AC33" i="26"/>
  <c r="T33" i="26"/>
  <c r="W32" i="26"/>
  <c r="Z31" i="26"/>
  <c r="R31" i="26"/>
  <c r="U30" i="26"/>
  <c r="X29" i="26"/>
  <c r="AB28" i="26"/>
  <c r="S28" i="26"/>
  <c r="V27" i="26"/>
  <c r="Y26" i="26"/>
  <c r="AC25" i="26"/>
  <c r="T25" i="26"/>
  <c r="W24" i="26"/>
  <c r="Z23" i="26"/>
  <c r="R23" i="26"/>
  <c r="U22" i="26"/>
  <c r="X21" i="26"/>
  <c r="AB20" i="26"/>
  <c r="S20" i="26"/>
  <c r="V19" i="26"/>
  <c r="Y18" i="26"/>
  <c r="AC17" i="26"/>
  <c r="AC108" i="26"/>
  <c r="V107" i="26"/>
  <c r="W105" i="26"/>
  <c r="AC103" i="26"/>
  <c r="V102" i="26"/>
  <c r="AB100" i="26"/>
  <c r="AC98" i="26"/>
  <c r="U97" i="26"/>
  <c r="Z95" i="26"/>
  <c r="AB93" i="26"/>
  <c r="U92" i="26"/>
  <c r="Z90" i="26"/>
  <c r="T89" i="26"/>
  <c r="U87" i="26"/>
  <c r="Y85" i="26"/>
  <c r="S84" i="26"/>
  <c r="T82" i="26"/>
  <c r="Y80" i="26"/>
  <c r="S79" i="26"/>
  <c r="X77" i="26"/>
  <c r="Y75" i="26"/>
  <c r="R74" i="26"/>
  <c r="W72" i="26"/>
  <c r="X70" i="26"/>
  <c r="R69" i="26"/>
  <c r="W67" i="26"/>
  <c r="AC65" i="26"/>
  <c r="R64" i="26"/>
  <c r="V62" i="26"/>
  <c r="AB60" i="26"/>
  <c r="AC58" i="26"/>
  <c r="V57" i="26"/>
  <c r="AB55" i="26"/>
  <c r="U54" i="26"/>
  <c r="V52" i="26"/>
  <c r="Z50" i="26"/>
  <c r="T49" i="26"/>
  <c r="T48" i="26"/>
  <c r="V47" i="26"/>
  <c r="X46" i="26"/>
  <c r="Z45" i="26"/>
  <c r="AC44" i="26"/>
  <c r="R44" i="26"/>
  <c r="T43" i="26"/>
  <c r="V42" i="26"/>
  <c r="X41" i="26"/>
  <c r="Z40" i="26"/>
  <c r="AC39" i="26"/>
  <c r="S39" i="26"/>
  <c r="T38" i="26"/>
  <c r="V37" i="26"/>
  <c r="X36" i="26"/>
  <c r="Z35" i="26"/>
  <c r="AC34" i="26"/>
  <c r="S34" i="26"/>
  <c r="U33" i="26"/>
  <c r="V32" i="26"/>
  <c r="X31" i="26"/>
  <c r="Z30" i="26"/>
  <c r="AC29" i="26"/>
  <c r="S29" i="26"/>
  <c r="U28" i="26"/>
  <c r="W27" i="26"/>
  <c r="X26" i="26"/>
  <c r="Z25" i="26"/>
  <c r="AC24" i="26"/>
  <c r="S24" i="26"/>
  <c r="U23" i="26"/>
  <c r="W22" i="26"/>
  <c r="Y21" i="26"/>
  <c r="Z20" i="26"/>
  <c r="AC19" i="26"/>
  <c r="S19" i="26"/>
  <c r="U18" i="26"/>
  <c r="W17" i="26"/>
  <c r="Z16" i="26"/>
  <c r="R16" i="26"/>
  <c r="U15" i="26"/>
  <c r="X14" i="26"/>
  <c r="AB13" i="26"/>
  <c r="S13" i="26"/>
  <c r="V12" i="26"/>
  <c r="Y11" i="26"/>
  <c r="AB108" i="26"/>
  <c r="AC106" i="26"/>
  <c r="V105" i="26"/>
  <c r="AB103" i="26"/>
  <c r="U102" i="26"/>
  <c r="V100" i="26"/>
  <c r="Z98" i="26"/>
  <c r="T97" i="26"/>
  <c r="U95" i="26"/>
  <c r="Z93" i="26"/>
  <c r="T92" i="26"/>
  <c r="Y90" i="26"/>
  <c r="Z88" i="26"/>
  <c r="S87" i="26"/>
  <c r="X85" i="26"/>
  <c r="Y83" i="26"/>
  <c r="S82" i="26"/>
  <c r="X80" i="26"/>
  <c r="R79" i="26"/>
  <c r="S77" i="26"/>
  <c r="W75" i="26"/>
  <c r="AC73" i="26"/>
  <c r="R72" i="26"/>
  <c r="W70" i="26"/>
  <c r="AC68" i="26"/>
  <c r="V67" i="26"/>
  <c r="W65" i="26"/>
  <c r="AB63" i="26"/>
  <c r="U62" i="26"/>
  <c r="V60" i="26"/>
  <c r="AB58" i="26"/>
  <c r="U57" i="26"/>
  <c r="Z55" i="26"/>
  <c r="AB53" i="26"/>
  <c r="T52" i="26"/>
  <c r="Y50" i="26"/>
  <c r="AC48" i="26"/>
  <c r="S48" i="26"/>
  <c r="U47" i="26"/>
  <c r="W46" i="26"/>
  <c r="Y45" i="26"/>
  <c r="Z44" i="26"/>
  <c r="AC43" i="26"/>
  <c r="S43" i="26"/>
  <c r="U42" i="26"/>
  <c r="W41" i="26"/>
  <c r="Y40" i="26"/>
  <c r="AB39" i="26"/>
  <c r="AC38" i="26"/>
  <c r="S38" i="26"/>
  <c r="U37" i="26"/>
  <c r="W36" i="26"/>
  <c r="Y35" i="26"/>
  <c r="AB34" i="26"/>
  <c r="R34" i="26"/>
  <c r="S33" i="26"/>
  <c r="U32" i="26"/>
  <c r="W31" i="26"/>
  <c r="Y30" i="26"/>
  <c r="AB29" i="26"/>
  <c r="V108" i="26"/>
  <c r="AB106" i="26"/>
  <c r="U105" i="26"/>
  <c r="Z103" i="26"/>
  <c r="AB101" i="26"/>
  <c r="T100" i="26"/>
  <c r="Y98" i="26"/>
  <c r="Z96" i="26"/>
  <c r="T95" i="26"/>
  <c r="Y93" i="26"/>
  <c r="S92" i="26"/>
  <c r="T90" i="26"/>
  <c r="X88" i="26"/>
  <c r="R87" i="26"/>
  <c r="S85" i="26"/>
  <c r="X83" i="26"/>
  <c r="R82" i="26"/>
  <c r="W80" i="26"/>
  <c r="X78" i="26"/>
  <c r="AC76" i="26"/>
  <c r="V75" i="26"/>
  <c r="W73" i="26"/>
  <c r="AC71" i="26"/>
  <c r="V70" i="26"/>
  <c r="AB68" i="26"/>
  <c r="AC66" i="26"/>
  <c r="U65" i="26"/>
  <c r="Z63" i="26"/>
  <c r="AB61" i="26"/>
  <c r="U60" i="26"/>
  <c r="Z58" i="26"/>
  <c r="T57" i="26"/>
  <c r="U55" i="26"/>
  <c r="Y53" i="26"/>
  <c r="S52" i="26"/>
  <c r="T50" i="26"/>
  <c r="AB48" i="26"/>
  <c r="R48" i="26"/>
  <c r="T47" i="26"/>
  <c r="V46" i="26"/>
  <c r="W45" i="26"/>
  <c r="Y44" i="26"/>
  <c r="AB43" i="26"/>
  <c r="R43" i="26"/>
  <c r="T42" i="26"/>
  <c r="V41" i="26"/>
  <c r="X40" i="26"/>
  <c r="Y39" i="26"/>
  <c r="AB38" i="26"/>
  <c r="R38" i="26"/>
  <c r="T37" i="26"/>
  <c r="V36" i="26"/>
  <c r="X35" i="26"/>
  <c r="Z34" i="26"/>
  <c r="AB33" i="26"/>
  <c r="R33" i="26"/>
  <c r="T32" i="26"/>
  <c r="V31" i="26"/>
  <c r="X30" i="26"/>
  <c r="Z29" i="26"/>
  <c r="AC28" i="26"/>
  <c r="R28" i="26"/>
  <c r="T27" i="26"/>
  <c r="V26" i="26"/>
  <c r="X25" i="26"/>
  <c r="Z24" i="26"/>
  <c r="AC23" i="26"/>
  <c r="S23" i="26"/>
  <c r="T22" i="26"/>
  <c r="V21" i="26"/>
  <c r="X20" i="26"/>
  <c r="Z19" i="26"/>
  <c r="AC18" i="26"/>
  <c r="S18" i="26"/>
  <c r="U17" i="26"/>
  <c r="X16" i="26"/>
  <c r="AB15" i="26"/>
  <c r="S15" i="26"/>
  <c r="V14" i="26"/>
  <c r="Y13" i="26"/>
  <c r="AC12" i="26"/>
  <c r="T12" i="26"/>
  <c r="W11" i="26"/>
  <c r="AB109" i="26"/>
  <c r="U108" i="26"/>
  <c r="Z106" i="26"/>
  <c r="T105" i="26"/>
  <c r="U103" i="26"/>
  <c r="Y101" i="26"/>
  <c r="S100" i="26"/>
  <c r="T98" i="26"/>
  <c r="Y96" i="26"/>
  <c r="S95" i="26"/>
  <c r="X93" i="26"/>
  <c r="Y91" i="26"/>
  <c r="R90" i="26"/>
  <c r="W88" i="26"/>
  <c r="Z109" i="26"/>
  <c r="T108" i="26"/>
  <c r="Y106" i="26"/>
  <c r="Z104" i="26"/>
  <c r="S103" i="26"/>
  <c r="X101" i="26"/>
  <c r="Y99" i="26"/>
  <c r="S98" i="26"/>
  <c r="X96" i="26"/>
  <c r="R95" i="26"/>
  <c r="S93" i="26"/>
  <c r="W91" i="26"/>
  <c r="AC89" i="26"/>
  <c r="W107" i="26"/>
  <c r="X102" i="26"/>
  <c r="R98" i="26"/>
  <c r="U94" i="26"/>
  <c r="V89" i="26"/>
  <c r="V86" i="26"/>
  <c r="W83" i="26"/>
  <c r="T81" i="26"/>
  <c r="U78" i="26"/>
  <c r="S76" i="26"/>
  <c r="T73" i="26"/>
  <c r="U70" i="26"/>
  <c r="Y67" i="26"/>
  <c r="Z64" i="26"/>
  <c r="X62" i="26"/>
  <c r="Y59" i="26"/>
  <c r="Z56" i="26"/>
  <c r="W54" i="26"/>
  <c r="X51" i="26"/>
  <c r="U49" i="26"/>
  <c r="Y47" i="26"/>
  <c r="T46" i="26"/>
  <c r="S45" i="26"/>
  <c r="Y43" i="26"/>
  <c r="W42" i="26"/>
  <c r="R41" i="26"/>
  <c r="X39" i="26"/>
  <c r="W38" i="26"/>
  <c r="R37" i="26"/>
  <c r="AB35" i="26"/>
  <c r="V34" i="26"/>
  <c r="AC32" i="26"/>
  <c r="AB31" i="26"/>
  <c r="V30" i="26"/>
  <c r="T29" i="26"/>
  <c r="AC27" i="26"/>
  <c r="AC26" i="26"/>
  <c r="AB25" i="26"/>
  <c r="Y24" i="26"/>
  <c r="X23" i="26"/>
  <c r="X22" i="26"/>
  <c r="U21" i="26"/>
  <c r="U20" i="26"/>
  <c r="T19" i="26"/>
  <c r="R18" i="26"/>
  <c r="R17" i="26"/>
  <c r="S16" i="26"/>
  <c r="R15" i="26"/>
  <c r="S14" i="26"/>
  <c r="T13" i="26"/>
  <c r="S12" i="26"/>
  <c r="T11" i="26"/>
  <c r="T106" i="26"/>
  <c r="W102" i="26"/>
  <c r="AC97" i="26"/>
  <c r="AC92" i="26"/>
  <c r="U89" i="26"/>
  <c r="U86" i="26"/>
  <c r="V83" i="26"/>
  <c r="Z80" i="26"/>
  <c r="AB77" i="26"/>
  <c r="AC74" i="26"/>
  <c r="Z72" i="26"/>
  <c r="AB69" i="26"/>
  <c r="X67" i="26"/>
  <c r="Y64" i="26"/>
  <c r="Z61" i="26"/>
  <c r="W59" i="26"/>
  <c r="X56" i="26"/>
  <c r="V54" i="26"/>
  <c r="W51" i="26"/>
  <c r="Z48" i="26"/>
  <c r="X47" i="26"/>
  <c r="S46" i="26"/>
  <c r="R45" i="26"/>
  <c r="X43" i="26"/>
  <c r="S42" i="26"/>
  <c r="AC40" i="26"/>
  <c r="W39" i="26"/>
  <c r="V38" i="26"/>
  <c r="AC36" i="26"/>
  <c r="W35" i="26"/>
  <c r="U34" i="26"/>
  <c r="AB32" i="26"/>
  <c r="Y31" i="26"/>
  <c r="T30" i="26"/>
  <c r="R29" i="26"/>
  <c r="AB27" i="26"/>
  <c r="AB26" i="26"/>
  <c r="Y25" i="26"/>
  <c r="X24" i="26"/>
  <c r="W23" i="26"/>
  <c r="V22" i="26"/>
  <c r="T21" i="26"/>
  <c r="T20" i="26"/>
  <c r="R19" i="26"/>
  <c r="AB17" i="26"/>
  <c r="AC16" i="26"/>
  <c r="AC15" i="26"/>
  <c r="AC14" i="26"/>
  <c r="R14" i="26"/>
  <c r="R13" i="26"/>
  <c r="R12" i="26"/>
  <c r="S11" i="26"/>
  <c r="R106" i="26"/>
  <c r="S101" i="26"/>
  <c r="W97" i="26"/>
  <c r="AB92" i="26"/>
  <c r="R88" i="26"/>
  <c r="AB85" i="26"/>
  <c r="AC82" i="26"/>
  <c r="R80" i="26"/>
  <c r="Z77" i="26"/>
  <c r="AB74" i="26"/>
  <c r="X72" i="26"/>
  <c r="Y69" i="26"/>
  <c r="Z66" i="26"/>
  <c r="X64" i="26"/>
  <c r="Y61" i="26"/>
  <c r="V59" i="26"/>
  <c r="W56" i="26"/>
  <c r="X53" i="26"/>
  <c r="V51" i="26"/>
  <c r="Y48" i="26"/>
  <c r="W47" i="26"/>
  <c r="R46" i="26"/>
  <c r="X44" i="26"/>
  <c r="W43" i="26"/>
  <c r="R42" i="26"/>
  <c r="AB40" i="26"/>
  <c r="V39" i="26"/>
  <c r="AC37" i="26"/>
  <c r="Z36" i="26"/>
  <c r="U35" i="26"/>
  <c r="T34" i="26"/>
  <c r="Z32" i="26"/>
  <c r="U31" i="26"/>
  <c r="S30" i="26"/>
  <c r="Z28" i="26"/>
  <c r="Z27" i="26"/>
  <c r="Z26" i="26"/>
  <c r="W25" i="26"/>
  <c r="V24" i="26"/>
  <c r="V23" i="26"/>
  <c r="S22" i="26"/>
  <c r="S21" i="26"/>
  <c r="R20" i="26"/>
  <c r="AB18" i="26"/>
  <c r="Z17" i="26"/>
  <c r="AB16" i="26"/>
  <c r="Z15" i="26"/>
  <c r="AB14" i="26"/>
  <c r="AC13" i="26"/>
  <c r="AB12" i="26"/>
  <c r="AC11" i="26"/>
  <c r="R11" i="26"/>
  <c r="X109" i="26"/>
  <c r="X104" i="26"/>
  <c r="AC100" i="26"/>
  <c r="R96" i="26"/>
  <c r="V91" i="26"/>
  <c r="AB87" i="26"/>
  <c r="AC84" i="26"/>
  <c r="Y82" i="26"/>
  <c r="Z79" i="26"/>
  <c r="AB76" i="26"/>
  <c r="Y74" i="26"/>
  <c r="Z71" i="26"/>
  <c r="S69" i="26"/>
  <c r="T66" i="26"/>
  <c r="U63" i="26"/>
  <c r="S61" i="26"/>
  <c r="T58" i="26"/>
  <c r="AC55" i="26"/>
  <c r="R53" i="26"/>
  <c r="S50" i="26"/>
  <c r="V48" i="26"/>
  <c r="AC46" i="26"/>
  <c r="AB45" i="26"/>
  <c r="V44" i="26"/>
  <c r="AC42" i="26"/>
  <c r="Z41" i="26"/>
  <c r="U40" i="26"/>
  <c r="T39" i="26"/>
  <c r="Z37" i="26"/>
  <c r="U36" i="26"/>
  <c r="S35" i="26"/>
  <c r="Y33" i="26"/>
  <c r="X32" i="26"/>
  <c r="S31" i="26"/>
  <c r="Y29" i="26"/>
  <c r="X28" i="26"/>
  <c r="X27" i="26"/>
  <c r="U26" i="26"/>
  <c r="U25" i="26"/>
  <c r="T24" i="26"/>
  <c r="AC22" i="26"/>
  <c r="AC21" i="26"/>
  <c r="AC20" i="26"/>
  <c r="Y19" i="26"/>
  <c r="X18" i="26"/>
  <c r="X17" i="26"/>
  <c r="W16" i="26"/>
  <c r="X15" i="26"/>
  <c r="Y14" i="26"/>
  <c r="X13" i="26"/>
  <c r="Y12" i="26"/>
  <c r="Z11" i="26"/>
  <c r="Y107" i="26"/>
  <c r="R103" i="26"/>
  <c r="V99" i="26"/>
  <c r="V94" i="26"/>
  <c r="W89" i="26"/>
  <c r="W86" i="26"/>
  <c r="T84" i="26"/>
  <c r="U81" i="26"/>
  <c r="V78" i="26"/>
  <c r="T76" i="26"/>
  <c r="U73" i="26"/>
  <c r="R71" i="26"/>
  <c r="S68" i="26"/>
  <c r="T65" i="26"/>
  <c r="R63" i="26"/>
  <c r="S60" i="26"/>
  <c r="W57" i="26"/>
  <c r="X54" i="26"/>
  <c r="Y51" i="26"/>
  <c r="W49" i="26"/>
  <c r="AB47" i="26"/>
  <c r="Y46" i="26"/>
  <c r="T45" i="26"/>
  <c r="Z43" i="26"/>
  <c r="X42" i="26"/>
  <c r="S41" i="26"/>
  <c r="R40" i="26"/>
  <c r="X38" i="26"/>
  <c r="S37" i="26"/>
  <c r="AC35" i="26"/>
  <c r="W34" i="26"/>
  <c r="V33" i="26"/>
  <c r="AC31" i="26"/>
  <c r="W30" i="26"/>
  <c r="U29" i="26"/>
  <c r="T28" i="26"/>
  <c r="R27" i="26"/>
  <c r="R26" i="26"/>
  <c r="AB24" i="26"/>
  <c r="Y23" i="26"/>
  <c r="Y22" i="26"/>
  <c r="W21" i="26"/>
  <c r="V20" i="26"/>
  <c r="U19" i="26"/>
  <c r="T18" i="26"/>
  <c r="S17" i="26"/>
  <c r="T16" i="26"/>
  <c r="T15" i="26"/>
  <c r="T14" i="26"/>
  <c r="U13" i="26"/>
  <c r="U12" i="26"/>
  <c r="U11" i="26"/>
  <c r="R101" i="26"/>
  <c r="AB90" i="26"/>
  <c r="AC81" i="26"/>
  <c r="Z74" i="26"/>
  <c r="T68" i="26"/>
  <c r="AC60" i="26"/>
  <c r="S53" i="26"/>
  <c r="AC47" i="26"/>
  <c r="U44" i="26"/>
  <c r="V40" i="26"/>
  <c r="W37" i="26"/>
  <c r="X33" i="26"/>
  <c r="R30" i="26"/>
  <c r="S27" i="26"/>
  <c r="R24" i="26"/>
  <c r="R21" i="26"/>
  <c r="V18" i="26"/>
  <c r="W15" i="26"/>
  <c r="Z12" i="26"/>
  <c r="X99" i="26"/>
  <c r="AC87" i="26"/>
  <c r="W81" i="26"/>
  <c r="T74" i="26"/>
  <c r="Y66" i="26"/>
  <c r="T60" i="26"/>
  <c r="AC52" i="26"/>
  <c r="S47" i="26"/>
  <c r="T44" i="26"/>
  <c r="T40" i="26"/>
  <c r="Y36" i="26"/>
  <c r="W33" i="26"/>
  <c r="W29" i="26"/>
  <c r="W26" i="26"/>
  <c r="AB23" i="26"/>
  <c r="Y20" i="26"/>
  <c r="Y17" i="26"/>
  <c r="V15" i="26"/>
  <c r="X12" i="26"/>
  <c r="Y109" i="26"/>
  <c r="W99" i="26"/>
  <c r="Z87" i="26"/>
  <c r="AB79" i="26"/>
  <c r="V73" i="26"/>
  <c r="S66" i="26"/>
  <c r="Y58" i="26"/>
  <c r="AB52" i="26"/>
  <c r="AB46" i="26"/>
  <c r="U43" i="26"/>
  <c r="S40" i="26"/>
  <c r="T36" i="26"/>
  <c r="Y32" i="26"/>
  <c r="V29" i="26"/>
  <c r="T26" i="26"/>
  <c r="T23" i="26"/>
  <c r="W20" i="26"/>
  <c r="V17" i="26"/>
  <c r="Z14" i="26"/>
  <c r="W12" i="26"/>
  <c r="W104" i="26"/>
  <c r="V92" i="26"/>
  <c r="V84" i="26"/>
  <c r="V76" i="26"/>
  <c r="X69" i="26"/>
  <c r="S63" i="26"/>
  <c r="S55" i="26"/>
  <c r="X48" i="26"/>
  <c r="U45" i="26"/>
  <c r="Y41" i="26"/>
  <c r="AB37" i="26"/>
  <c r="X34" i="26"/>
  <c r="AC30" i="26"/>
  <c r="Y27" i="26"/>
  <c r="R25" i="26"/>
  <c r="AB21" i="26"/>
  <c r="Z18" i="26"/>
  <c r="U16" i="26"/>
  <c r="W13" i="26"/>
  <c r="R104" i="26"/>
  <c r="AC90" i="26"/>
  <c r="Z82" i="26"/>
  <c r="U76" i="26"/>
  <c r="V68" i="26"/>
  <c r="X61" i="26"/>
  <c r="R55" i="26"/>
  <c r="U48" i="26"/>
  <c r="W44" i="26"/>
  <c r="U41" i="26"/>
  <c r="Y37" i="26"/>
  <c r="Z33" i="26"/>
  <c r="AB30" i="26"/>
  <c r="U27" i="26"/>
  <c r="U24" i="26"/>
  <c r="Z21" i="26"/>
  <c r="W18" i="26"/>
  <c r="Y15" i="26"/>
  <c r="V13" i="26"/>
  <c r="R85" i="26"/>
  <c r="R66" i="26"/>
  <c r="AC49" i="26"/>
  <c r="Z38" i="26"/>
  <c r="Y28" i="26"/>
  <c r="R22" i="26"/>
  <c r="U14" i="26"/>
  <c r="S109" i="26"/>
  <c r="AB84" i="26"/>
  <c r="W64" i="26"/>
  <c r="Z46" i="26"/>
  <c r="Y38" i="26"/>
  <c r="W28" i="26"/>
  <c r="AB19" i="26"/>
  <c r="Z13" i="26"/>
  <c r="S108" i="26"/>
  <c r="U79" i="26"/>
  <c r="T63" i="26"/>
  <c r="AC45" i="26"/>
  <c r="R36" i="26"/>
  <c r="V28" i="26"/>
  <c r="X19" i="26"/>
  <c r="AB11" i="26"/>
  <c r="W96" i="26"/>
  <c r="Y77" i="26"/>
  <c r="AC57" i="26"/>
  <c r="AB42" i="26"/>
  <c r="R35" i="26"/>
  <c r="V25" i="26"/>
  <c r="T17" i="26"/>
  <c r="V11" i="26"/>
  <c r="X86" i="26"/>
  <c r="S71" i="26"/>
  <c r="R50" i="26"/>
  <c r="U39" i="26"/>
  <c r="T31" i="26"/>
  <c r="Z22" i="26"/>
  <c r="W14" i="26"/>
  <c r="R56" i="26"/>
  <c r="S26" i="26"/>
  <c r="AC105" i="26"/>
  <c r="AC50" i="26"/>
  <c r="S25" i="26"/>
  <c r="AB95" i="26"/>
  <c r="V45" i="26"/>
  <c r="AB22" i="26"/>
  <c r="X94" i="26"/>
  <c r="Z42" i="26"/>
  <c r="W19" i="26"/>
  <c r="R58" i="26"/>
  <c r="R32" i="26"/>
  <c r="V16" i="26"/>
  <c r="T79" i="26"/>
  <c r="X11" i="26"/>
  <c r="AB71" i="26"/>
  <c r="U71" i="26"/>
  <c r="Y16" i="26"/>
  <c r="AB41" i="26"/>
  <c r="T35" i="26"/>
  <c r="S32" i="26"/>
  <c r="W109" i="28"/>
  <c r="Z108" i="28"/>
  <c r="R108" i="28"/>
  <c r="U109" i="28"/>
  <c r="X108" i="28"/>
  <c r="X109" i="28"/>
  <c r="AB108" i="28"/>
  <c r="V109" i="28"/>
  <c r="U108" i="28"/>
  <c r="W107" i="28"/>
  <c r="Z106" i="28"/>
  <c r="R106" i="28"/>
  <c r="U105" i="28"/>
  <c r="X104" i="28"/>
  <c r="AB103" i="28"/>
  <c r="S103" i="28"/>
  <c r="V102" i="28"/>
  <c r="Y101" i="28"/>
  <c r="AC100" i="28"/>
  <c r="T100" i="28"/>
  <c r="W99" i="28"/>
  <c r="Z98" i="28"/>
  <c r="R98" i="28"/>
  <c r="U97" i="28"/>
  <c r="X96" i="28"/>
  <c r="AB95" i="28"/>
  <c r="S95" i="28"/>
  <c r="V94" i="28"/>
  <c r="Y93" i="28"/>
  <c r="AC92" i="28"/>
  <c r="T92" i="28"/>
  <c r="W91" i="28"/>
  <c r="Z90" i="28"/>
  <c r="R90" i="28"/>
  <c r="U89" i="28"/>
  <c r="X88" i="28"/>
  <c r="AB87" i="28"/>
  <c r="S87" i="28"/>
  <c r="V86" i="28"/>
  <c r="Y85" i="28"/>
  <c r="AC84" i="28"/>
  <c r="T84" i="28"/>
  <c r="W83" i="28"/>
  <c r="Z82" i="28"/>
  <c r="R82" i="28"/>
  <c r="U81" i="28"/>
  <c r="X80" i="28"/>
  <c r="AB79" i="28"/>
  <c r="S79" i="28"/>
  <c r="V78" i="28"/>
  <c r="Y77" i="28"/>
  <c r="AC76" i="28"/>
  <c r="T76" i="28"/>
  <c r="W75" i="28"/>
  <c r="Z74" i="28"/>
  <c r="R74" i="28"/>
  <c r="U73" i="28"/>
  <c r="X72" i="28"/>
  <c r="AB71" i="28"/>
  <c r="S71" i="28"/>
  <c r="V70" i="28"/>
  <c r="Y69" i="28"/>
  <c r="AC68" i="28"/>
  <c r="T68" i="28"/>
  <c r="W67" i="28"/>
  <c r="Z66" i="28"/>
  <c r="R66" i="28"/>
  <c r="U65" i="28"/>
  <c r="X64" i="28"/>
  <c r="AB63" i="28"/>
  <c r="S63" i="28"/>
  <c r="V62" i="28"/>
  <c r="Y61" i="28"/>
  <c r="AC60" i="28"/>
  <c r="T60" i="28"/>
  <c r="W59" i="28"/>
  <c r="Z58" i="28"/>
  <c r="R58" i="28"/>
  <c r="U57" i="28"/>
  <c r="X56" i="28"/>
  <c r="AB55" i="28"/>
  <c r="S55" i="28"/>
  <c r="V54" i="28"/>
  <c r="Y53" i="28"/>
  <c r="AC52" i="28"/>
  <c r="T52" i="28"/>
  <c r="W51" i="28"/>
  <c r="Z50" i="28"/>
  <c r="R50" i="28"/>
  <c r="U49" i="28"/>
  <c r="X48" i="28"/>
  <c r="AB47" i="28"/>
  <c r="S47" i="28"/>
  <c r="V46" i="28"/>
  <c r="Y45" i="28"/>
  <c r="AC44" i="28"/>
  <c r="T44" i="28"/>
  <c r="W43" i="28"/>
  <c r="Z42" i="28"/>
  <c r="R42" i="28"/>
  <c r="U41" i="28"/>
  <c r="X40" i="28"/>
  <c r="AB39" i="28"/>
  <c r="S39" i="28"/>
  <c r="V38" i="28"/>
  <c r="Y37" i="28"/>
  <c r="AC36" i="28"/>
  <c r="T36" i="28"/>
  <c r="W35" i="28"/>
  <c r="Z34" i="28"/>
  <c r="R34" i="28"/>
  <c r="U33" i="28"/>
  <c r="X32" i="28"/>
  <c r="AB31" i="28"/>
  <c r="S31" i="28"/>
  <c r="V30" i="28"/>
  <c r="Y29" i="28"/>
  <c r="AC28" i="28"/>
  <c r="T28" i="28"/>
  <c r="W27" i="28"/>
  <c r="Z26" i="28"/>
  <c r="R26" i="28"/>
  <c r="U25" i="28"/>
  <c r="X24" i="28"/>
  <c r="AB23" i="28"/>
  <c r="S23" i="28"/>
  <c r="V22" i="28"/>
  <c r="Y21" i="28"/>
  <c r="AC20" i="28"/>
  <c r="T20" i="28"/>
  <c r="W19" i="28"/>
  <c r="Z18" i="28"/>
  <c r="R18" i="28"/>
  <c r="U17" i="28"/>
  <c r="X16" i="28"/>
  <c r="AB15" i="28"/>
  <c r="S15" i="28"/>
  <c r="V14" i="28"/>
  <c r="T109" i="28"/>
  <c r="T108" i="28"/>
  <c r="V107" i="28"/>
  <c r="Y106" i="28"/>
  <c r="AC105" i="28"/>
  <c r="T105" i="28"/>
  <c r="W104" i="28"/>
  <c r="Z103" i="28"/>
  <c r="R103" i="28"/>
  <c r="U102" i="28"/>
  <c r="X101" i="28"/>
  <c r="AB100" i="28"/>
  <c r="S100" i="28"/>
  <c r="V99" i="28"/>
  <c r="Y98" i="28"/>
  <c r="AC97" i="28"/>
  <c r="T97" i="28"/>
  <c r="W96" i="28"/>
  <c r="Z95" i="28"/>
  <c r="R95" i="28"/>
  <c r="U94" i="28"/>
  <c r="X93" i="28"/>
  <c r="AB92" i="28"/>
  <c r="S92" i="28"/>
  <c r="V91" i="28"/>
  <c r="Y90" i="28"/>
  <c r="AC89" i="28"/>
  <c r="T89" i="28"/>
  <c r="W88" i="28"/>
  <c r="Z87" i="28"/>
  <c r="R87" i="28"/>
  <c r="U86" i="28"/>
  <c r="X85" i="28"/>
  <c r="AB84" i="28"/>
  <c r="S84" i="28"/>
  <c r="V83" i="28"/>
  <c r="Y82" i="28"/>
  <c r="AC81" i="28"/>
  <c r="T81" i="28"/>
  <c r="W80" i="28"/>
  <c r="Z79" i="28"/>
  <c r="R79" i="28"/>
  <c r="U78" i="28"/>
  <c r="X77" i="28"/>
  <c r="AB76" i="28"/>
  <c r="S76" i="28"/>
  <c r="V75" i="28"/>
  <c r="Y74" i="28"/>
  <c r="AC73" i="28"/>
  <c r="T73" i="28"/>
  <c r="W72" i="28"/>
  <c r="Z71" i="28"/>
  <c r="R71" i="28"/>
  <c r="U70" i="28"/>
  <c r="X69" i="28"/>
  <c r="AB68" i="28"/>
  <c r="S68" i="28"/>
  <c r="V67" i="28"/>
  <c r="Y66" i="28"/>
  <c r="AC65" i="28"/>
  <c r="T65" i="28"/>
  <c r="W64" i="28"/>
  <c r="Z63" i="28"/>
  <c r="R63" i="28"/>
  <c r="U62" i="28"/>
  <c r="X61" i="28"/>
  <c r="AB60" i="28"/>
  <c r="S60" i="28"/>
  <c r="V59" i="28"/>
  <c r="Y58" i="28"/>
  <c r="AC57" i="28"/>
  <c r="T57" i="28"/>
  <c r="W56" i="28"/>
  <c r="Z55" i="28"/>
  <c r="R55" i="28"/>
  <c r="U54" i="28"/>
  <c r="X53" i="28"/>
  <c r="AB52" i="28"/>
  <c r="S52" i="28"/>
  <c r="V51" i="28"/>
  <c r="Y50" i="28"/>
  <c r="AC49" i="28"/>
  <c r="T49" i="28"/>
  <c r="W48" i="28"/>
  <c r="Z47" i="28"/>
  <c r="R47" i="28"/>
  <c r="U46" i="28"/>
  <c r="X45" i="28"/>
  <c r="AB44" i="28"/>
  <c r="S44" i="28"/>
  <c r="V43" i="28"/>
  <c r="Y42" i="28"/>
  <c r="AC41" i="28"/>
  <c r="T41" i="28"/>
  <c r="W40" i="28"/>
  <c r="Z39" i="28"/>
  <c r="R39" i="28"/>
  <c r="U38" i="28"/>
  <c r="X37" i="28"/>
  <c r="AB36" i="28"/>
  <c r="S36" i="28"/>
  <c r="V35" i="28"/>
  <c r="Y34" i="28"/>
  <c r="AC33" i="28"/>
  <c r="T33" i="28"/>
  <c r="W32" i="28"/>
  <c r="Z31" i="28"/>
  <c r="R31" i="28"/>
  <c r="U30" i="28"/>
  <c r="X29" i="28"/>
  <c r="AB28" i="28"/>
  <c r="S28" i="28"/>
  <c r="V27" i="28"/>
  <c r="Y26" i="28"/>
  <c r="AC25" i="28"/>
  <c r="T25" i="28"/>
  <c r="W24" i="28"/>
  <c r="Z23" i="28"/>
  <c r="R23" i="28"/>
  <c r="U22" i="28"/>
  <c r="X21" i="28"/>
  <c r="AB20" i="28"/>
  <c r="S20" i="28"/>
  <c r="V19" i="28"/>
  <c r="Y18" i="28"/>
  <c r="AC17" i="28"/>
  <c r="T17" i="28"/>
  <c r="W16" i="28"/>
  <c r="Z15" i="28"/>
  <c r="R15" i="28"/>
  <c r="S109" i="28"/>
  <c r="S108" i="28"/>
  <c r="U107" i="28"/>
  <c r="X106" i="28"/>
  <c r="AB105" i="28"/>
  <c r="S105" i="28"/>
  <c r="V104" i="28"/>
  <c r="Y103" i="28"/>
  <c r="AC102" i="28"/>
  <c r="T102" i="28"/>
  <c r="W101" i="28"/>
  <c r="Z100" i="28"/>
  <c r="R100" i="28"/>
  <c r="U99" i="28"/>
  <c r="X98" i="28"/>
  <c r="AB97" i="28"/>
  <c r="S97" i="28"/>
  <c r="V96" i="28"/>
  <c r="Y95" i="28"/>
  <c r="AC94" i="28"/>
  <c r="T94" i="28"/>
  <c r="W93" i="28"/>
  <c r="Z92" i="28"/>
  <c r="R92" i="28"/>
  <c r="U91" i="28"/>
  <c r="X90" i="28"/>
  <c r="AB89" i="28"/>
  <c r="S89" i="28"/>
  <c r="V88" i="28"/>
  <c r="Y87" i="28"/>
  <c r="AC86" i="28"/>
  <c r="T86" i="28"/>
  <c r="W85" i="28"/>
  <c r="Z84" i="28"/>
  <c r="R84" i="28"/>
  <c r="U83" i="28"/>
  <c r="X82" i="28"/>
  <c r="AB81" i="28"/>
  <c r="S81" i="28"/>
  <c r="V80" i="28"/>
  <c r="Y79" i="28"/>
  <c r="AC78" i="28"/>
  <c r="T78" i="28"/>
  <c r="W77" i="28"/>
  <c r="Z76" i="28"/>
  <c r="R76" i="28"/>
  <c r="U75" i="28"/>
  <c r="X74" i="28"/>
  <c r="AB73" i="28"/>
  <c r="S73" i="28"/>
  <c r="V72" i="28"/>
  <c r="Y71" i="28"/>
  <c r="AC70" i="28"/>
  <c r="T70" i="28"/>
  <c r="W69" i="28"/>
  <c r="Z68" i="28"/>
  <c r="R68" i="28"/>
  <c r="U67" i="28"/>
  <c r="X66" i="28"/>
  <c r="AB65" i="28"/>
  <c r="S65" i="28"/>
  <c r="V64" i="28"/>
  <c r="Y63" i="28"/>
  <c r="AC62" i="28"/>
  <c r="T62" i="28"/>
  <c r="W61" i="28"/>
  <c r="Z60" i="28"/>
  <c r="R60" i="28"/>
  <c r="U59" i="28"/>
  <c r="X58" i="28"/>
  <c r="AB57" i="28"/>
  <c r="S57" i="28"/>
  <c r="V56" i="28"/>
  <c r="Y55" i="28"/>
  <c r="AC54" i="28"/>
  <c r="T54" i="28"/>
  <c r="W53" i="28"/>
  <c r="Z52" i="28"/>
  <c r="R52" i="28"/>
  <c r="U51" i="28"/>
  <c r="X50" i="28"/>
  <c r="AB49" i="28"/>
  <c r="S49" i="28"/>
  <c r="V48" i="28"/>
  <c r="Y47" i="28"/>
  <c r="AC46" i="28"/>
  <c r="T46" i="28"/>
  <c r="W45" i="28"/>
  <c r="Z44" i="28"/>
  <c r="R44" i="28"/>
  <c r="U43" i="28"/>
  <c r="X42" i="28"/>
  <c r="AB41" i="28"/>
  <c r="S41" i="28"/>
  <c r="V40" i="28"/>
  <c r="Y39" i="28"/>
  <c r="AC38" i="28"/>
  <c r="T38" i="28"/>
  <c r="W37" i="28"/>
  <c r="Z36" i="28"/>
  <c r="R36" i="28"/>
  <c r="U35" i="28"/>
  <c r="X34" i="28"/>
  <c r="AB33" i="28"/>
  <c r="S33" i="28"/>
  <c r="V32" i="28"/>
  <c r="Y31" i="28"/>
  <c r="AC30" i="28"/>
  <c r="T30" i="28"/>
  <c r="W29" i="28"/>
  <c r="Z28" i="28"/>
  <c r="R28" i="28"/>
  <c r="U27" i="28"/>
  <c r="X26" i="28"/>
  <c r="AB25" i="28"/>
  <c r="S25" i="28"/>
  <c r="V24" i="28"/>
  <c r="Y23" i="28"/>
  <c r="AC22" i="28"/>
  <c r="T22" i="28"/>
  <c r="W21" i="28"/>
  <c r="Z20" i="28"/>
  <c r="R20" i="28"/>
  <c r="U19" i="28"/>
  <c r="X18" i="28"/>
  <c r="AB17" i="28"/>
  <c r="S17" i="28"/>
  <c r="V16" i="28"/>
  <c r="Y15" i="28"/>
  <c r="AC14" i="28"/>
  <c r="R109" i="28"/>
  <c r="AC107" i="28"/>
  <c r="T107" i="28"/>
  <c r="W106" i="28"/>
  <c r="Z105" i="28"/>
  <c r="R105" i="28"/>
  <c r="U104" i="28"/>
  <c r="X103" i="28"/>
  <c r="AB102" i="28"/>
  <c r="S102" i="28"/>
  <c r="V101" i="28"/>
  <c r="Y100" i="28"/>
  <c r="AC99" i="28"/>
  <c r="T99" i="28"/>
  <c r="W98" i="28"/>
  <c r="Z97" i="28"/>
  <c r="R97" i="28"/>
  <c r="U96" i="28"/>
  <c r="X95" i="28"/>
  <c r="AB94" i="28"/>
  <c r="S94" i="28"/>
  <c r="V93" i="28"/>
  <c r="Y92" i="28"/>
  <c r="AC91" i="28"/>
  <c r="T91" i="28"/>
  <c r="W90" i="28"/>
  <c r="Z89" i="28"/>
  <c r="R89" i="28"/>
  <c r="U88" i="28"/>
  <c r="X87" i="28"/>
  <c r="AB86" i="28"/>
  <c r="S86" i="28"/>
  <c r="V85" i="28"/>
  <c r="Y84" i="28"/>
  <c r="AC83" i="28"/>
  <c r="T83" i="28"/>
  <c r="W82" i="28"/>
  <c r="Z81" i="28"/>
  <c r="R81" i="28"/>
  <c r="U80" i="28"/>
  <c r="X79" i="28"/>
  <c r="AB78" i="28"/>
  <c r="S78" i="28"/>
  <c r="V77" i="28"/>
  <c r="Y76" i="28"/>
  <c r="AC75" i="28"/>
  <c r="T75" i="28"/>
  <c r="W74" i="28"/>
  <c r="Z73" i="28"/>
  <c r="R73" i="28"/>
  <c r="U72" i="28"/>
  <c r="X71" i="28"/>
  <c r="AB70" i="28"/>
  <c r="S70" i="28"/>
  <c r="V69" i="28"/>
  <c r="Y68" i="28"/>
  <c r="AC67" i="28"/>
  <c r="T67" i="28"/>
  <c r="W66" i="28"/>
  <c r="Z65" i="28"/>
  <c r="R65" i="28"/>
  <c r="U64" i="28"/>
  <c r="X63" i="28"/>
  <c r="AB62" i="28"/>
  <c r="S62" i="28"/>
  <c r="V61" i="28"/>
  <c r="Y60" i="28"/>
  <c r="AC59" i="28"/>
  <c r="T59" i="28"/>
  <c r="W58" i="28"/>
  <c r="Z57" i="28"/>
  <c r="R57" i="28"/>
  <c r="U56" i="28"/>
  <c r="X55" i="28"/>
  <c r="AB54" i="28"/>
  <c r="S54" i="28"/>
  <c r="V53" i="28"/>
  <c r="Y52" i="28"/>
  <c r="AC51" i="28"/>
  <c r="T51" i="28"/>
  <c r="W50" i="28"/>
  <c r="Z49" i="28"/>
  <c r="R49" i="28"/>
  <c r="U48" i="28"/>
  <c r="X47" i="28"/>
  <c r="AB46" i="28"/>
  <c r="S46" i="28"/>
  <c r="V45" i="28"/>
  <c r="Y44" i="28"/>
  <c r="AC43" i="28"/>
  <c r="T43" i="28"/>
  <c r="W42" i="28"/>
  <c r="Z41" i="28"/>
  <c r="R41" i="28"/>
  <c r="U40" i="28"/>
  <c r="X39" i="28"/>
  <c r="AB38" i="28"/>
  <c r="S38" i="28"/>
  <c r="V37" i="28"/>
  <c r="Y36" i="28"/>
  <c r="AC35" i="28"/>
  <c r="T35" i="28"/>
  <c r="W34" i="28"/>
  <c r="Z33" i="28"/>
  <c r="R33" i="28"/>
  <c r="U32" i="28"/>
  <c r="X31" i="28"/>
  <c r="AB30" i="28"/>
  <c r="S30" i="28"/>
  <c r="V29" i="28"/>
  <c r="Y28" i="28"/>
  <c r="AC27" i="28"/>
  <c r="T27" i="28"/>
  <c r="W26" i="28"/>
  <c r="Z25" i="28"/>
  <c r="R25" i="28"/>
  <c r="U24" i="28"/>
  <c r="X23" i="28"/>
  <c r="AB22" i="28"/>
  <c r="S22" i="28"/>
  <c r="V21" i="28"/>
  <c r="Y20" i="28"/>
  <c r="AC19" i="28"/>
  <c r="T19" i="28"/>
  <c r="W18" i="28"/>
  <c r="Z17" i="28"/>
  <c r="R17" i="28"/>
  <c r="U16" i="28"/>
  <c r="X15" i="28"/>
  <c r="AB14" i="28"/>
  <c r="Y109" i="28"/>
  <c r="V108" i="28"/>
  <c r="X107" i="28"/>
  <c r="AB106" i="28"/>
  <c r="S106" i="28"/>
  <c r="V105" i="28"/>
  <c r="Y104" i="28"/>
  <c r="AC103" i="28"/>
  <c r="T103" i="28"/>
  <c r="W102" i="28"/>
  <c r="Z101" i="28"/>
  <c r="R101" i="28"/>
  <c r="U100" i="28"/>
  <c r="X99" i="28"/>
  <c r="AB98" i="28"/>
  <c r="S98" i="28"/>
  <c r="V97" i="28"/>
  <c r="Y96" i="28"/>
  <c r="AC95" i="28"/>
  <c r="T95" i="28"/>
  <c r="W94" i="28"/>
  <c r="Z93" i="28"/>
  <c r="R93" i="28"/>
  <c r="U92" i="28"/>
  <c r="X91" i="28"/>
  <c r="AB90" i="28"/>
  <c r="S90" i="28"/>
  <c r="V89" i="28"/>
  <c r="Y88" i="28"/>
  <c r="AC87" i="28"/>
  <c r="T87" i="28"/>
  <c r="W86" i="28"/>
  <c r="Z85" i="28"/>
  <c r="R85" i="28"/>
  <c r="U84" i="28"/>
  <c r="X83" i="28"/>
  <c r="AB82" i="28"/>
  <c r="S82" i="28"/>
  <c r="V81" i="28"/>
  <c r="Y80" i="28"/>
  <c r="AC79" i="28"/>
  <c r="T79" i="28"/>
  <c r="W78" i="28"/>
  <c r="Z77" i="28"/>
  <c r="R77" i="28"/>
  <c r="U76" i="28"/>
  <c r="X75" i="28"/>
  <c r="AB74" i="28"/>
  <c r="S74" i="28"/>
  <c r="V73" i="28"/>
  <c r="Y72" i="28"/>
  <c r="AC71" i="28"/>
  <c r="T71" i="28"/>
  <c r="W70" i="28"/>
  <c r="Z69" i="28"/>
  <c r="R69" i="28"/>
  <c r="U68" i="28"/>
  <c r="X67" i="28"/>
  <c r="AB66" i="28"/>
  <c r="S66" i="28"/>
  <c r="V65" i="28"/>
  <c r="Y64" i="28"/>
  <c r="AC63" i="28"/>
  <c r="T63" i="28"/>
  <c r="W62" i="28"/>
  <c r="Z61" i="28"/>
  <c r="R61" i="28"/>
  <c r="U60" i="28"/>
  <c r="X59" i="28"/>
  <c r="AB58" i="28"/>
  <c r="S58" i="28"/>
  <c r="V57" i="28"/>
  <c r="Y56" i="28"/>
  <c r="AC55" i="28"/>
  <c r="T55" i="28"/>
  <c r="W54" i="28"/>
  <c r="Z53" i="28"/>
  <c r="R53" i="28"/>
  <c r="U52" i="28"/>
  <c r="X51" i="28"/>
  <c r="AB50" i="28"/>
  <c r="S50" i="28"/>
  <c r="V49" i="28"/>
  <c r="Y48" i="28"/>
  <c r="AC47" i="28"/>
  <c r="T47" i="28"/>
  <c r="W46" i="28"/>
  <c r="Z45" i="28"/>
  <c r="R45" i="28"/>
  <c r="U44" i="28"/>
  <c r="X43" i="28"/>
  <c r="AB42" i="28"/>
  <c r="S42" i="28"/>
  <c r="V41" i="28"/>
  <c r="Y40" i="28"/>
  <c r="AC39" i="28"/>
  <c r="T39" i="28"/>
  <c r="W38" i="28"/>
  <c r="Z37" i="28"/>
  <c r="R37" i="28"/>
  <c r="U36" i="28"/>
  <c r="X35" i="28"/>
  <c r="AB34" i="28"/>
  <c r="S34" i="28"/>
  <c r="V33" i="28"/>
  <c r="Y32" i="28"/>
  <c r="AC31" i="28"/>
  <c r="T31" i="28"/>
  <c r="W30" i="28"/>
  <c r="Z29" i="28"/>
  <c r="R29" i="28"/>
  <c r="U28" i="28"/>
  <c r="X27" i="28"/>
  <c r="AB26" i="28"/>
  <c r="S26" i="28"/>
  <c r="V25" i="28"/>
  <c r="Z109" i="28"/>
  <c r="R107" i="28"/>
  <c r="AC104" i="28"/>
  <c r="U103" i="28"/>
  <c r="T101" i="28"/>
  <c r="S99" i="28"/>
  <c r="W97" i="28"/>
  <c r="V95" i="28"/>
  <c r="U93" i="28"/>
  <c r="Y91" i="28"/>
  <c r="X89" i="28"/>
  <c r="W87" i="28"/>
  <c r="AB85" i="28"/>
  <c r="Z83" i="28"/>
  <c r="Y81" i="28"/>
  <c r="R80" i="28"/>
  <c r="AC77" i="28"/>
  <c r="AB75" i="28"/>
  <c r="T74" i="28"/>
  <c r="S72" i="28"/>
  <c r="R70" i="28"/>
  <c r="V68" i="28"/>
  <c r="U66" i="28"/>
  <c r="T64" i="28"/>
  <c r="X62" i="28"/>
  <c r="W60" i="28"/>
  <c r="V58" i="28"/>
  <c r="Z56" i="28"/>
  <c r="Y54" i="28"/>
  <c r="X52" i="28"/>
  <c r="AC50" i="28"/>
  <c r="AB48" i="28"/>
  <c r="Z46" i="28"/>
  <c r="S45" i="28"/>
  <c r="R43" i="28"/>
  <c r="AC40" i="28"/>
  <c r="U39" i="28"/>
  <c r="T37" i="28"/>
  <c r="S35" i="28"/>
  <c r="W33" i="28"/>
  <c r="V31" i="28"/>
  <c r="U29" i="28"/>
  <c r="Y27" i="28"/>
  <c r="X25" i="28"/>
  <c r="R24" i="28"/>
  <c r="X22" i="28"/>
  <c r="S21" i="28"/>
  <c r="Y19" i="28"/>
  <c r="T18" i="28"/>
  <c r="Z16" i="28"/>
  <c r="U15" i="28"/>
  <c r="S14" i="28"/>
  <c r="V13" i="28"/>
  <c r="Y12" i="28"/>
  <c r="AC11" i="28"/>
  <c r="T11" i="28"/>
  <c r="AC108" i="28"/>
  <c r="AC106" i="28"/>
  <c r="AB104" i="28"/>
  <c r="Z102" i="28"/>
  <c r="S101" i="28"/>
  <c r="R99" i="28"/>
  <c r="AC96" i="28"/>
  <c r="U95" i="28"/>
  <c r="T93" i="28"/>
  <c r="S91" i="28"/>
  <c r="W89" i="28"/>
  <c r="V87" i="28"/>
  <c r="U85" i="28"/>
  <c r="Y83" i="28"/>
  <c r="X81" i="28"/>
  <c r="W79" i="28"/>
  <c r="AB77" i="28"/>
  <c r="Z75" i="28"/>
  <c r="Y73" i="28"/>
  <c r="R72" i="28"/>
  <c r="AC69" i="28"/>
  <c r="AB67" i="28"/>
  <c r="T66" i="28"/>
  <c r="S64" i="28"/>
  <c r="R62" i="28"/>
  <c r="V60" i="28"/>
  <c r="U58" i="28"/>
  <c r="T56" i="28"/>
  <c r="X54" i="28"/>
  <c r="W52" i="28"/>
  <c r="V50" i="28"/>
  <c r="Z48" i="28"/>
  <c r="Y46" i="28"/>
  <c r="X44" i="28"/>
  <c r="AC42" i="28"/>
  <c r="AB40" i="28"/>
  <c r="Z38" i="28"/>
  <c r="S37" i="28"/>
  <c r="R35" i="28"/>
  <c r="AC32" i="28"/>
  <c r="U31" i="28"/>
  <c r="T29" i="28"/>
  <c r="S27" i="28"/>
  <c r="W25" i="28"/>
  <c r="AC23" i="28"/>
  <c r="W22" i="28"/>
  <c r="R21" i="28"/>
  <c r="X19" i="28"/>
  <c r="S18" i="28"/>
  <c r="Y16" i="28"/>
  <c r="T15" i="28"/>
  <c r="R14" i="28"/>
  <c r="U13" i="28"/>
  <c r="X12" i="28"/>
  <c r="AB11" i="28"/>
  <c r="S11" i="28"/>
  <c r="Y108" i="28"/>
  <c r="V106" i="28"/>
  <c r="Z104" i="28"/>
  <c r="Y102" i="28"/>
  <c r="X100" i="28"/>
  <c r="AC98" i="28"/>
  <c r="AB96" i="28"/>
  <c r="Z94" i="28"/>
  <c r="S93" i="28"/>
  <c r="R91" i="28"/>
  <c r="AC88" i="28"/>
  <c r="U87" i="28"/>
  <c r="T85" i="28"/>
  <c r="S83" i="28"/>
  <c r="W81" i="28"/>
  <c r="V79" i="28"/>
  <c r="U77" i="28"/>
  <c r="Y75" i="28"/>
  <c r="X73" i="28"/>
  <c r="W71" i="28"/>
  <c r="AB69" i="28"/>
  <c r="Z67" i="28"/>
  <c r="Y65" i="28"/>
  <c r="R64" i="28"/>
  <c r="AC61" i="28"/>
  <c r="AB59" i="28"/>
  <c r="T58" i="28"/>
  <c r="S56" i="28"/>
  <c r="R54" i="28"/>
  <c r="V52" i="28"/>
  <c r="U50" i="28"/>
  <c r="T48" i="28"/>
  <c r="X46" i="28"/>
  <c r="W44" i="28"/>
  <c r="V42" i="28"/>
  <c r="Z40" i="28"/>
  <c r="Y38" i="28"/>
  <c r="X36" i="28"/>
  <c r="AC34" i="28"/>
  <c r="AB32" i="28"/>
  <c r="Z30" i="28"/>
  <c r="S29" i="28"/>
  <c r="R27" i="28"/>
  <c r="AC24" i="28"/>
  <c r="W23" i="28"/>
  <c r="R22" i="28"/>
  <c r="X20" i="28"/>
  <c r="S19" i="28"/>
  <c r="Y17" i="28"/>
  <c r="T16" i="28"/>
  <c r="Z14" i="28"/>
  <c r="AC13" i="28"/>
  <c r="T13" i="28"/>
  <c r="W12" i="28"/>
  <c r="Z11" i="28"/>
  <c r="R11" i="28"/>
  <c r="W108" i="28"/>
  <c r="U106" i="28"/>
  <c r="T104" i="28"/>
  <c r="X102" i="28"/>
  <c r="W100" i="28"/>
  <c r="V98" i="28"/>
  <c r="Z96" i="28"/>
  <c r="Y94" i="28"/>
  <c r="X92" i="28"/>
  <c r="AC90" i="28"/>
  <c r="AB88" i="28"/>
  <c r="Z86" i="28"/>
  <c r="S85" i="28"/>
  <c r="R83" i="28"/>
  <c r="AC80" i="28"/>
  <c r="U79" i="28"/>
  <c r="T77" i="28"/>
  <c r="S75" i="28"/>
  <c r="W73" i="28"/>
  <c r="V71" i="28"/>
  <c r="U69" i="28"/>
  <c r="Y67" i="28"/>
  <c r="X65" i="28"/>
  <c r="W63" i="28"/>
  <c r="AB61" i="28"/>
  <c r="Z59" i="28"/>
  <c r="Y57" i="28"/>
  <c r="R56" i="28"/>
  <c r="AC53" i="28"/>
  <c r="AB51" i="28"/>
  <c r="T50" i="28"/>
  <c r="S48" i="28"/>
  <c r="R46" i="28"/>
  <c r="V44" i="28"/>
  <c r="U42" i="28"/>
  <c r="T40" i="28"/>
  <c r="X38" i="28"/>
  <c r="W36" i="28"/>
  <c r="V34" i="28"/>
  <c r="Z32" i="28"/>
  <c r="Y30" i="28"/>
  <c r="X28" i="28"/>
  <c r="AC26" i="28"/>
  <c r="AB24" i="28"/>
  <c r="V23" i="28"/>
  <c r="AC21" i="28"/>
  <c r="W20" i="28"/>
  <c r="R19" i="28"/>
  <c r="X17" i="28"/>
  <c r="S16" i="28"/>
  <c r="Y14" i="28"/>
  <c r="AB13" i="28"/>
  <c r="S13" i="28"/>
  <c r="V12" i="28"/>
  <c r="Y11" i="28"/>
  <c r="AB109" i="28"/>
  <c r="S107" i="28"/>
  <c r="W105" i="28"/>
  <c r="V103" i="28"/>
  <c r="U101" i="28"/>
  <c r="Y99" i="28"/>
  <c r="X97" i="28"/>
  <c r="W95" i="28"/>
  <c r="AB93" i="28"/>
  <c r="Z91" i="28"/>
  <c r="Y89" i="28"/>
  <c r="R88" i="28"/>
  <c r="AC85" i="28"/>
  <c r="AB83" i="28"/>
  <c r="T82" i="28"/>
  <c r="S80" i="28"/>
  <c r="R78" i="28"/>
  <c r="V76" i="28"/>
  <c r="U74" i="28"/>
  <c r="T72" i="28"/>
  <c r="X70" i="28"/>
  <c r="W68" i="28"/>
  <c r="V66" i="28"/>
  <c r="Z64" i="28"/>
  <c r="Y62" i="28"/>
  <c r="X60" i="28"/>
  <c r="AC58" i="28"/>
  <c r="AB56" i="28"/>
  <c r="Z54" i="28"/>
  <c r="S53" i="28"/>
  <c r="R51" i="28"/>
  <c r="AC48" i="28"/>
  <c r="U47" i="28"/>
  <c r="T45" i="28"/>
  <c r="S43" i="28"/>
  <c r="W41" i="28"/>
  <c r="V39" i="28"/>
  <c r="U37" i="28"/>
  <c r="Y35" i="28"/>
  <c r="X33" i="28"/>
  <c r="W31" i="28"/>
  <c r="AB29" i="28"/>
  <c r="Z27" i="28"/>
  <c r="Y25" i="28"/>
  <c r="S24" i="28"/>
  <c r="Y22" i="28"/>
  <c r="T21" i="28"/>
  <c r="Z19" i="28"/>
  <c r="U18" i="28"/>
  <c r="AB16" i="28"/>
  <c r="V15" i="28"/>
  <c r="T14" i="28"/>
  <c r="W13" i="28"/>
  <c r="Z12" i="28"/>
  <c r="R12" i="28"/>
  <c r="U11" i="28"/>
  <c r="Y107" i="28"/>
  <c r="AC101" i="28"/>
  <c r="T96" i="28"/>
  <c r="AB91" i="28"/>
  <c r="X86" i="28"/>
  <c r="AB80" i="28"/>
  <c r="W76" i="28"/>
  <c r="Z70" i="28"/>
  <c r="W65" i="28"/>
  <c r="S61" i="28"/>
  <c r="V55" i="28"/>
  <c r="Y49" i="28"/>
  <c r="U45" i="28"/>
  <c r="R40" i="28"/>
  <c r="U34" i="28"/>
  <c r="AC29" i="28"/>
  <c r="Y24" i="28"/>
  <c r="V20" i="28"/>
  <c r="AC16" i="28"/>
  <c r="Y13" i="28"/>
  <c r="X11" i="28"/>
  <c r="T106" i="28"/>
  <c r="AB101" i="28"/>
  <c r="S96" i="28"/>
  <c r="V90" i="28"/>
  <c r="R86" i="28"/>
  <c r="Z80" i="28"/>
  <c r="R75" i="28"/>
  <c r="Y70" i="28"/>
  <c r="AC64" i="28"/>
  <c r="Y59" i="28"/>
  <c r="U55" i="28"/>
  <c r="X49" i="28"/>
  <c r="AB43" i="28"/>
  <c r="W39" i="28"/>
  <c r="T34" i="28"/>
  <c r="W28" i="28"/>
  <c r="T24" i="28"/>
  <c r="U20" i="28"/>
  <c r="R16" i="28"/>
  <c r="X13" i="28"/>
  <c r="W11" i="28"/>
  <c r="Y105" i="28"/>
  <c r="V100" i="28"/>
  <c r="R96" i="28"/>
  <c r="U90" i="28"/>
  <c r="X84" i="28"/>
  <c r="T80" i="28"/>
  <c r="AC74" i="28"/>
  <c r="T69" i="28"/>
  <c r="AB64" i="28"/>
  <c r="S59" i="28"/>
  <c r="AB53" i="28"/>
  <c r="W49" i="28"/>
  <c r="Z43" i="28"/>
  <c r="R38" i="28"/>
  <c r="Y33" i="28"/>
  <c r="V28" i="28"/>
  <c r="U23" i="28"/>
  <c r="AB19" i="28"/>
  <c r="AC15" i="28"/>
  <c r="R13" i="28"/>
  <c r="V11" i="28"/>
  <c r="X105" i="28"/>
  <c r="AB99" i="28"/>
  <c r="X94" i="28"/>
  <c r="T90" i="28"/>
  <c r="W84" i="28"/>
  <c r="Z78" i="28"/>
  <c r="V74" i="28"/>
  <c r="S69" i="28"/>
  <c r="V63" i="28"/>
  <c r="R59" i="28"/>
  <c r="U53" i="28"/>
  <c r="R48" i="28"/>
  <c r="Y43" i="28"/>
  <c r="AC37" i="28"/>
  <c r="T32" i="28"/>
  <c r="AB27" i="28"/>
  <c r="T23" i="28"/>
  <c r="AC18" i="28"/>
  <c r="W15" i="28"/>
  <c r="AC12" i="28"/>
  <c r="S104" i="28"/>
  <c r="Z99" i="28"/>
  <c r="R94" i="28"/>
  <c r="Z88" i="28"/>
  <c r="V84" i="28"/>
  <c r="Y78" i="28"/>
  <c r="AC72" i="28"/>
  <c r="X68" i="28"/>
  <c r="U63" i="28"/>
  <c r="X57" i="28"/>
  <c r="T53" i="28"/>
  <c r="W47" i="28"/>
  <c r="T42" i="28"/>
  <c r="AB37" i="28"/>
  <c r="S32" i="28"/>
  <c r="V26" i="28"/>
  <c r="Z22" i="28"/>
  <c r="AB18" i="28"/>
  <c r="X14" i="28"/>
  <c r="AB12" i="28"/>
  <c r="AC109" i="28"/>
  <c r="Y97" i="28"/>
  <c r="V82" i="28"/>
  <c r="S67" i="28"/>
  <c r="W55" i="28"/>
  <c r="X41" i="28"/>
  <c r="U26" i="28"/>
  <c r="V17" i="28"/>
  <c r="AB107" i="28"/>
  <c r="AC93" i="28"/>
  <c r="U82" i="28"/>
  <c r="R67" i="28"/>
  <c r="Z51" i="28"/>
  <c r="S40" i="28"/>
  <c r="T26" i="28"/>
  <c r="W14" i="28"/>
  <c r="Z107" i="28"/>
  <c r="W92" i="28"/>
  <c r="X78" i="28"/>
  <c r="AC66" i="28"/>
  <c r="Y51" i="28"/>
  <c r="V36" i="28"/>
  <c r="Z24" i="28"/>
  <c r="U14" i="28"/>
  <c r="R104" i="28"/>
  <c r="V92" i="28"/>
  <c r="S77" i="28"/>
  <c r="Z62" i="28"/>
  <c r="S51" i="28"/>
  <c r="AB35" i="28"/>
  <c r="AB21" i="28"/>
  <c r="Z13" i="28"/>
  <c r="W103" i="28"/>
  <c r="T88" i="28"/>
  <c r="X76" i="28"/>
  <c r="U61" i="28"/>
  <c r="V47" i="28"/>
  <c r="Z35" i="28"/>
  <c r="Z21" i="28"/>
  <c r="U12" i="28"/>
  <c r="U98" i="28"/>
  <c r="T61" i="28"/>
  <c r="R30" i="28"/>
  <c r="T98" i="28"/>
  <c r="W57" i="28"/>
  <c r="U21" i="28"/>
  <c r="S88" i="28"/>
  <c r="AC56" i="28"/>
  <c r="V18" i="28"/>
  <c r="Y86" i="28"/>
  <c r="AC45" i="28"/>
  <c r="W17" i="28"/>
  <c r="AC82" i="28"/>
  <c r="AB45" i="28"/>
  <c r="T12" i="28"/>
  <c r="R102" i="28"/>
  <c r="U71" i="28"/>
  <c r="X30" i="28"/>
  <c r="AB72" i="28"/>
  <c r="Z72" i="28"/>
  <c r="S12" i="28"/>
  <c r="Y41" i="28"/>
  <c r="R32" i="28"/>
  <c r="V11" i="35"/>
  <c r="AB109" i="25"/>
  <c r="S109" i="25"/>
  <c r="V108" i="25"/>
  <c r="Y107" i="25"/>
  <c r="AC106" i="25"/>
  <c r="T106" i="25"/>
  <c r="W105" i="25"/>
  <c r="Z104" i="25"/>
  <c r="R104" i="25"/>
  <c r="U103" i="25"/>
  <c r="X102" i="25"/>
  <c r="AB101" i="25"/>
  <c r="S101" i="25"/>
  <c r="V100" i="25"/>
  <c r="Y99" i="25"/>
  <c r="AC98" i="25"/>
  <c r="T98" i="25"/>
  <c r="W97" i="25"/>
  <c r="Z96" i="25"/>
  <c r="R96" i="25"/>
  <c r="U95" i="25"/>
  <c r="X94" i="25"/>
  <c r="AB93" i="25"/>
  <c r="S93" i="25"/>
  <c r="V92" i="25"/>
  <c r="Y91" i="25"/>
  <c r="AC90" i="25"/>
  <c r="T90" i="25"/>
  <c r="W89" i="25"/>
  <c r="Z88" i="25"/>
  <c r="R88" i="25"/>
  <c r="U87" i="25"/>
  <c r="X86" i="25"/>
  <c r="AB85" i="25"/>
  <c r="S85" i="25"/>
  <c r="V84" i="25"/>
  <c r="Y83" i="25"/>
  <c r="AC82" i="25"/>
  <c r="T82" i="25"/>
  <c r="W81" i="25"/>
  <c r="Z80" i="25"/>
  <c r="R80" i="25"/>
  <c r="U79" i="25"/>
  <c r="X78" i="25"/>
  <c r="AB77" i="25"/>
  <c r="S77" i="25"/>
  <c r="V76" i="25"/>
  <c r="Y75" i="25"/>
  <c r="AC74" i="25"/>
  <c r="T74" i="25"/>
  <c r="W73" i="25"/>
  <c r="Z72" i="25"/>
  <c r="R72" i="25"/>
  <c r="U71" i="25"/>
  <c r="X70" i="25"/>
  <c r="AB69" i="25"/>
  <c r="S69" i="25"/>
  <c r="V68" i="25"/>
  <c r="Y67" i="25"/>
  <c r="AC66" i="25"/>
  <c r="T66" i="25"/>
  <c r="W65" i="25"/>
  <c r="Z64" i="25"/>
  <c r="R64" i="25"/>
  <c r="U63" i="25"/>
  <c r="X62" i="25"/>
  <c r="AB61" i="25"/>
  <c r="S61" i="25"/>
  <c r="V60" i="25"/>
  <c r="Y59" i="25"/>
  <c r="AC58" i="25"/>
  <c r="T58" i="25"/>
  <c r="W57" i="25"/>
  <c r="Z56" i="25"/>
  <c r="R56" i="25"/>
  <c r="U55" i="25"/>
  <c r="X54" i="25"/>
  <c r="AB53" i="25"/>
  <c r="S53" i="25"/>
  <c r="V52" i="25"/>
  <c r="Y51" i="25"/>
  <c r="AC50" i="25"/>
  <c r="T50" i="25"/>
  <c r="W49" i="25"/>
  <c r="Z48" i="25"/>
  <c r="V109" i="25"/>
  <c r="Y108" i="25"/>
  <c r="AC107" i="25"/>
  <c r="T107" i="25"/>
  <c r="W106" i="25"/>
  <c r="Z105" i="25"/>
  <c r="R105" i="25"/>
  <c r="U104" i="25"/>
  <c r="X103" i="25"/>
  <c r="AB102" i="25"/>
  <c r="S102" i="25"/>
  <c r="V101" i="25"/>
  <c r="Y100" i="25"/>
  <c r="AC99" i="25"/>
  <c r="T99" i="25"/>
  <c r="W98" i="25"/>
  <c r="Z97" i="25"/>
  <c r="R97" i="25"/>
  <c r="U96" i="25"/>
  <c r="X95" i="25"/>
  <c r="AB94" i="25"/>
  <c r="S94" i="25"/>
  <c r="V93" i="25"/>
  <c r="Y92" i="25"/>
  <c r="AC91" i="25"/>
  <c r="T91" i="25"/>
  <c r="W90" i="25"/>
  <c r="Z89" i="25"/>
  <c r="R89" i="25"/>
  <c r="U88" i="25"/>
  <c r="X87" i="25"/>
  <c r="AB86" i="25"/>
  <c r="S86" i="25"/>
  <c r="V85" i="25"/>
  <c r="Y84" i="25"/>
  <c r="AC83" i="25"/>
  <c r="T83" i="25"/>
  <c r="W82" i="25"/>
  <c r="Z81" i="25"/>
  <c r="R81" i="25"/>
  <c r="U80" i="25"/>
  <c r="X79" i="25"/>
  <c r="AB78" i="25"/>
  <c r="S78" i="25"/>
  <c r="V77" i="25"/>
  <c r="Y76" i="25"/>
  <c r="AC75" i="25"/>
  <c r="T75" i="25"/>
  <c r="W74" i="25"/>
  <c r="Z73" i="25"/>
  <c r="R73" i="25"/>
  <c r="U72" i="25"/>
  <c r="X71" i="25"/>
  <c r="AB70" i="25"/>
  <c r="S70" i="25"/>
  <c r="V69" i="25"/>
  <c r="Y68" i="25"/>
  <c r="AC67" i="25"/>
  <c r="T67" i="25"/>
  <c r="W66" i="25"/>
  <c r="Z65" i="25"/>
  <c r="R65" i="25"/>
  <c r="U64" i="25"/>
  <c r="X63" i="25"/>
  <c r="AB62" i="25"/>
  <c r="S62" i="25"/>
  <c r="V61" i="25"/>
  <c r="Y60" i="25"/>
  <c r="AC59" i="25"/>
  <c r="T59" i="25"/>
  <c r="W58" i="25"/>
  <c r="Z57" i="25"/>
  <c r="R57" i="25"/>
  <c r="U56" i="25"/>
  <c r="X55" i="25"/>
  <c r="AB54" i="25"/>
  <c r="S54" i="25"/>
  <c r="V53" i="25"/>
  <c r="Y52" i="25"/>
  <c r="AC51" i="25"/>
  <c r="T51" i="25"/>
  <c r="W50" i="25"/>
  <c r="Z49" i="25"/>
  <c r="R49" i="25"/>
  <c r="U48" i="25"/>
  <c r="Z109" i="25"/>
  <c r="AB108" i="25"/>
  <c r="AB107" i="25"/>
  <c r="AB106" i="25"/>
  <c r="AC105" i="25"/>
  <c r="AC104" i="25"/>
  <c r="AC103" i="25"/>
  <c r="R103" i="25"/>
  <c r="R102" i="25"/>
  <c r="R101" i="25"/>
  <c r="S100" i="25"/>
  <c r="S99" i="25"/>
  <c r="S98" i="25"/>
  <c r="T97" i="25"/>
  <c r="T96" i="25"/>
  <c r="T95" i="25"/>
  <c r="U94" i="25"/>
  <c r="U93" i="25"/>
  <c r="U92" i="25"/>
  <c r="V91" i="25"/>
  <c r="V90" i="25"/>
  <c r="V89" i="25"/>
  <c r="W88" i="25"/>
  <c r="W87" i="25"/>
  <c r="W86" i="25"/>
  <c r="X85" i="25"/>
  <c r="X84" i="25"/>
  <c r="X83" i="25"/>
  <c r="Y82" i="25"/>
  <c r="Y81" i="25"/>
  <c r="Y80" i="25"/>
  <c r="Z79" i="25"/>
  <c r="Z78" i="25"/>
  <c r="Z77" i="25"/>
  <c r="AB76" i="25"/>
  <c r="AB75" i="25"/>
  <c r="AB74" i="25"/>
  <c r="AC73" i="25"/>
  <c r="AC72" i="25"/>
  <c r="AC71" i="25"/>
  <c r="R71" i="25"/>
  <c r="R70" i="25"/>
  <c r="R69" i="25"/>
  <c r="S68" i="25"/>
  <c r="S67" i="25"/>
  <c r="S66" i="25"/>
  <c r="T65" i="25"/>
  <c r="T64" i="25"/>
  <c r="T63" i="25"/>
  <c r="U62" i="25"/>
  <c r="U61" i="25"/>
  <c r="U60" i="25"/>
  <c r="V59" i="25"/>
  <c r="V58" i="25"/>
  <c r="V57" i="25"/>
  <c r="W56" i="25"/>
  <c r="W55" i="25"/>
  <c r="W54" i="25"/>
  <c r="X53" i="25"/>
  <c r="X52" i="25"/>
  <c r="X51" i="25"/>
  <c r="Y50" i="25"/>
  <c r="Y49" i="25"/>
  <c r="Y48" i="25"/>
  <c r="AB47" i="25"/>
  <c r="S47" i="25"/>
  <c r="V46" i="25"/>
  <c r="Y45" i="25"/>
  <c r="AC44" i="25"/>
  <c r="T44" i="25"/>
  <c r="W43" i="25"/>
  <c r="Z42" i="25"/>
  <c r="R42" i="25"/>
  <c r="U41" i="25"/>
  <c r="X40" i="25"/>
  <c r="AB39" i="25"/>
  <c r="S39" i="25"/>
  <c r="V38" i="25"/>
  <c r="Y37" i="25"/>
  <c r="AC36" i="25"/>
  <c r="T36" i="25"/>
  <c r="W35" i="25"/>
  <c r="Z34" i="25"/>
  <c r="R34" i="25"/>
  <c r="U33" i="25"/>
  <c r="X32" i="25"/>
  <c r="AB31" i="25"/>
  <c r="S31" i="25"/>
  <c r="V30" i="25"/>
  <c r="Y29" i="25"/>
  <c r="AC28" i="25"/>
  <c r="T28" i="25"/>
  <c r="W27" i="25"/>
  <c r="Z26" i="25"/>
  <c r="R26" i="25"/>
  <c r="U25" i="25"/>
  <c r="X24" i="25"/>
  <c r="AB23" i="25"/>
  <c r="S23" i="25"/>
  <c r="V22" i="25"/>
  <c r="Y21" i="25"/>
  <c r="AC20" i="25"/>
  <c r="T20" i="25"/>
  <c r="W19" i="25"/>
  <c r="Z18" i="25"/>
  <c r="R18" i="25"/>
  <c r="U17" i="25"/>
  <c r="X16" i="25"/>
  <c r="AB15" i="25"/>
  <c r="S15" i="25"/>
  <c r="V14" i="25"/>
  <c r="Y13" i="25"/>
  <c r="AC12" i="25"/>
  <c r="T12" i="25"/>
  <c r="U109" i="25"/>
  <c r="U108" i="25"/>
  <c r="V107" i="25"/>
  <c r="V106" i="25"/>
  <c r="V105" i="25"/>
  <c r="W104" i="25"/>
  <c r="W103" i="25"/>
  <c r="W102" i="25"/>
  <c r="X101" i="25"/>
  <c r="X100" i="25"/>
  <c r="X99" i="25"/>
  <c r="Y98" i="25"/>
  <c r="Y97" i="25"/>
  <c r="Y96" i="25"/>
  <c r="Z95" i="25"/>
  <c r="Z94" i="25"/>
  <c r="Z93" i="25"/>
  <c r="AB92" i="25"/>
  <c r="AB91" i="25"/>
  <c r="AB90" i="25"/>
  <c r="AC89" i="25"/>
  <c r="AC88" i="25"/>
  <c r="AC87" i="25"/>
  <c r="R87" i="25"/>
  <c r="R86" i="25"/>
  <c r="R85" i="25"/>
  <c r="S84" i="25"/>
  <c r="S83" i="25"/>
  <c r="S82" i="25"/>
  <c r="T81" i="25"/>
  <c r="T80" i="25"/>
  <c r="T79" i="25"/>
  <c r="U78" i="25"/>
  <c r="U77" i="25"/>
  <c r="U76" i="25"/>
  <c r="V75" i="25"/>
  <c r="V74" i="25"/>
  <c r="V73" i="25"/>
  <c r="W72" i="25"/>
  <c r="W71" i="25"/>
  <c r="W70" i="25"/>
  <c r="X69" i="25"/>
  <c r="X68" i="25"/>
  <c r="X67" i="25"/>
  <c r="Y66" i="25"/>
  <c r="Y65" i="25"/>
  <c r="Y64" i="25"/>
  <c r="Z63" i="25"/>
  <c r="Z62" i="25"/>
  <c r="Z61" i="25"/>
  <c r="AB60" i="25"/>
  <c r="AB59" i="25"/>
  <c r="AB58" i="25"/>
  <c r="AC57" i="25"/>
  <c r="AC56" i="25"/>
  <c r="AC55" i="25"/>
  <c r="R55" i="25"/>
  <c r="R54" i="25"/>
  <c r="R53" i="25"/>
  <c r="S52" i="25"/>
  <c r="S51" i="25"/>
  <c r="S50" i="25"/>
  <c r="T49" i="25"/>
  <c r="T48" i="25"/>
  <c r="W47" i="25"/>
  <c r="Z46" i="25"/>
  <c r="R46" i="25"/>
  <c r="U45" i="25"/>
  <c r="X44" i="25"/>
  <c r="AB43" i="25"/>
  <c r="S43" i="25"/>
  <c r="V42" i="25"/>
  <c r="Y41" i="25"/>
  <c r="AC40" i="25"/>
  <c r="T40" i="25"/>
  <c r="W39" i="25"/>
  <c r="Z38" i="25"/>
  <c r="R38" i="25"/>
  <c r="U37" i="25"/>
  <c r="X36" i="25"/>
  <c r="AB35" i="25"/>
  <c r="S35" i="25"/>
  <c r="V34" i="25"/>
  <c r="Y33" i="25"/>
  <c r="AC32" i="25"/>
  <c r="AC109" i="25"/>
  <c r="X108" i="25"/>
  <c r="U107" i="25"/>
  <c r="R106" i="25"/>
  <c r="Y104" i="25"/>
  <c r="V103" i="25"/>
  <c r="T102" i="25"/>
  <c r="AB100" i="25"/>
  <c r="W99" i="25"/>
  <c r="U98" i="25"/>
  <c r="AC96" i="25"/>
  <c r="Y95" i="25"/>
  <c r="V94" i="25"/>
  <c r="R93" i="25"/>
  <c r="Z91" i="25"/>
  <c r="X90" i="25"/>
  <c r="T89" i="25"/>
  <c r="AB87" i="25"/>
  <c r="Y86" i="25"/>
  <c r="U85" i="25"/>
  <c r="R84" i="25"/>
  <c r="Z82" i="25"/>
  <c r="V81" i="25"/>
  <c r="S80" i="25"/>
  <c r="AC78" i="25"/>
  <c r="X77" i="25"/>
  <c r="T76" i="25"/>
  <c r="R75" i="25"/>
  <c r="Y73" i="25"/>
  <c r="V72" i="25"/>
  <c r="S71" i="25"/>
  <c r="Z69" i="25"/>
  <c r="W68" i="25"/>
  <c r="U67" i="25"/>
  <c r="AC65" i="25"/>
  <c r="X64" i="25"/>
  <c r="V63" i="25"/>
  <c r="R62" i="25"/>
  <c r="Z60" i="25"/>
  <c r="W59" i="25"/>
  <c r="S58" i="25"/>
  <c r="AB56" i="25"/>
  <c r="Y55" i="25"/>
  <c r="U54" i="25"/>
  <c r="AC52" i="25"/>
  <c r="Z51" i="25"/>
  <c r="V50" i="25"/>
  <c r="S49" i="25"/>
  <c r="AC47" i="25"/>
  <c r="AC46" i="25"/>
  <c r="AC45" i="25"/>
  <c r="R45" i="25"/>
  <c r="R44" i="25"/>
  <c r="R43" i="25"/>
  <c r="S42" i="25"/>
  <c r="S41" i="25"/>
  <c r="S40" i="25"/>
  <c r="T39" i="25"/>
  <c r="T38" i="25"/>
  <c r="T37" i="25"/>
  <c r="U36" i="25"/>
  <c r="U35" i="25"/>
  <c r="U34" i="25"/>
  <c r="V33" i="25"/>
  <c r="V32" i="25"/>
  <c r="X31" i="25"/>
  <c r="Z30" i="25"/>
  <c r="AC29" i="25"/>
  <c r="S29" i="25"/>
  <c r="U28" i="25"/>
  <c r="V27" i="25"/>
  <c r="X26" i="25"/>
  <c r="Z25" i="25"/>
  <c r="AC24" i="25"/>
  <c r="S24" i="25"/>
  <c r="U23" i="25"/>
  <c r="W22" i="25"/>
  <c r="X21" i="25"/>
  <c r="Z20" i="25"/>
  <c r="AC19" i="25"/>
  <c r="S19" i="25"/>
  <c r="U18" i="25"/>
  <c r="W17" i="25"/>
  <c r="Y16" i="25"/>
  <c r="Z15" i="25"/>
  <c r="Y109" i="25"/>
  <c r="W108" i="25"/>
  <c r="S107" i="25"/>
  <c r="AB105" i="25"/>
  <c r="X104" i="25"/>
  <c r="T103" i="25"/>
  <c r="AC101" i="25"/>
  <c r="Z100" i="25"/>
  <c r="V99" i="25"/>
  <c r="R98" i="25"/>
  <c r="AB96" i="25"/>
  <c r="W95" i="25"/>
  <c r="T94" i="25"/>
  <c r="AC92" i="25"/>
  <c r="X91" i="25"/>
  <c r="U90" i="25"/>
  <c r="S89" i="25"/>
  <c r="Z87" i="25"/>
  <c r="V86" i="25"/>
  <c r="T85" i="25"/>
  <c r="AB83" i="25"/>
  <c r="X82" i="25"/>
  <c r="U81" i="25"/>
  <c r="AC79" i="25"/>
  <c r="Y78" i="25"/>
  <c r="W77" i="25"/>
  <c r="S76" i="25"/>
  <c r="Z74" i="25"/>
  <c r="X73" i="25"/>
  <c r="T72" i="25"/>
  <c r="AC70" i="25"/>
  <c r="Y69" i="25"/>
  <c r="U68" i="25"/>
  <c r="R67" i="25"/>
  <c r="AB65" i="25"/>
  <c r="W64" i="25"/>
  <c r="S63" i="25"/>
  <c r="AC61" i="25"/>
  <c r="X60" i="25"/>
  <c r="U59" i="25"/>
  <c r="R58" i="25"/>
  <c r="Y56" i="25"/>
  <c r="V55" i="25"/>
  <c r="T54" i="25"/>
  <c r="AB52" i="25"/>
  <c r="W51" i="25"/>
  <c r="U50" i="25"/>
  <c r="AC48" i="25"/>
  <c r="Z47" i="25"/>
  <c r="AB46" i="25"/>
  <c r="AB45" i="25"/>
  <c r="AB44" i="25"/>
  <c r="AC43" i="25"/>
  <c r="AC42" i="25"/>
  <c r="AC41" i="25"/>
  <c r="R41" i="25"/>
  <c r="R40" i="25"/>
  <c r="R39" i="25"/>
  <c r="S38" i="25"/>
  <c r="S37" i="25"/>
  <c r="S36" i="25"/>
  <c r="T35" i="25"/>
  <c r="T34" i="25"/>
  <c r="T33" i="25"/>
  <c r="U32" i="25"/>
  <c r="W31" i="25"/>
  <c r="Y30" i="25"/>
  <c r="AB29" i="25"/>
  <c r="R29" i="25"/>
  <c r="S28" i="25"/>
  <c r="U27" i="25"/>
  <c r="W26" i="25"/>
  <c r="Y25" i="25"/>
  <c r="AB24" i="25"/>
  <c r="R24" i="25"/>
  <c r="T23" i="25"/>
  <c r="U22" i="25"/>
  <c r="W21" i="25"/>
  <c r="Y20" i="25"/>
  <c r="AB19" i="25"/>
  <c r="R19" i="25"/>
  <c r="T18" i="25"/>
  <c r="V17" i="25"/>
  <c r="W16" i="25"/>
  <c r="Y15" i="25"/>
  <c r="AB14" i="25"/>
  <c r="R14" i="25"/>
  <c r="T13" i="25"/>
  <c r="V12" i="25"/>
  <c r="X11" i="25"/>
  <c r="X109" i="25"/>
  <c r="R108" i="25"/>
  <c r="U106" i="25"/>
  <c r="V104" i="25"/>
  <c r="Z102" i="25"/>
  <c r="T101" i="25"/>
  <c r="U99" i="25"/>
  <c r="X97" i="25"/>
  <c r="AC95" i="25"/>
  <c r="R94" i="25"/>
  <c r="W92" i="25"/>
  <c r="Z90" i="25"/>
  <c r="AB88" i="25"/>
  <c r="T87" i="25"/>
  <c r="Y85" i="25"/>
  <c r="Z83" i="25"/>
  <c r="R82" i="25"/>
  <c r="W80" i="25"/>
  <c r="W78" i="25"/>
  <c r="AC76" i="25"/>
  <c r="U75" i="25"/>
  <c r="U73" i="25"/>
  <c r="Z71" i="25"/>
  <c r="T70" i="25"/>
  <c r="T68" i="25"/>
  <c r="X66" i="25"/>
  <c r="AC64" i="25"/>
  <c r="R63" i="25"/>
  <c r="W61" i="25"/>
  <c r="Z59" i="25"/>
  <c r="AB57" i="25"/>
  <c r="T56" i="25"/>
  <c r="Y54" i="25"/>
  <c r="Z52" i="25"/>
  <c r="R51" i="25"/>
  <c r="V49" i="25"/>
  <c r="Y47" i="25"/>
  <c r="W46" i="25"/>
  <c r="T45" i="25"/>
  <c r="Z43" i="25"/>
  <c r="X42" i="25"/>
  <c r="V41" i="25"/>
  <c r="AC39" i="25"/>
  <c r="Y38" i="25"/>
  <c r="W37" i="25"/>
  <c r="R36" i="25"/>
  <c r="AB34" i="25"/>
  <c r="X33" i="25"/>
  <c r="T32" i="25"/>
  <c r="T31" i="25"/>
  <c r="S30" i="25"/>
  <c r="AB28" i="25"/>
  <c r="AB27" i="25"/>
  <c r="AB26" i="25"/>
  <c r="X25" i="25"/>
  <c r="W24" i="25"/>
  <c r="W23" i="25"/>
  <c r="T22" i="25"/>
  <c r="T21" i="25"/>
  <c r="S20" i="25"/>
  <c r="AC18" i="25"/>
  <c r="AB17" i="25"/>
  <c r="AB16" i="25"/>
  <c r="X15" i="25"/>
  <c r="Y14" i="25"/>
  <c r="Z13" i="25"/>
  <c r="Z12" i="25"/>
  <c r="AB11" i="25"/>
  <c r="W109" i="25"/>
  <c r="Z107" i="25"/>
  <c r="S106" i="25"/>
  <c r="T104" i="25"/>
  <c r="Y102" i="25"/>
  <c r="AC100" i="25"/>
  <c r="R99" i="25"/>
  <c r="V97" i="25"/>
  <c r="AB95" i="25"/>
  <c r="AC93" i="25"/>
  <c r="T92" i="25"/>
  <c r="Y90" i="25"/>
  <c r="Y88" i="25"/>
  <c r="S87" i="25"/>
  <c r="W85" i="25"/>
  <c r="W83" i="25"/>
  <c r="AC81" i="25"/>
  <c r="V80" i="25"/>
  <c r="V78" i="25"/>
  <c r="Z76" i="25"/>
  <c r="S75" i="25"/>
  <c r="T73" i="25"/>
  <c r="Y71" i="25"/>
  <c r="AC69" i="25"/>
  <c r="R68" i="25"/>
  <c r="V66" i="25"/>
  <c r="AB64" i="25"/>
  <c r="AC62" i="25"/>
  <c r="T61" i="25"/>
  <c r="X59" i="25"/>
  <c r="Y57" i="25"/>
  <c r="S56" i="25"/>
  <c r="V54" i="25"/>
  <c r="W52" i="25"/>
  <c r="AB50" i="25"/>
  <c r="U49" i="25"/>
  <c r="X47" i="25"/>
  <c r="U46" i="25"/>
  <c r="S45" i="25"/>
  <c r="Y43" i="25"/>
  <c r="W42" i="25"/>
  <c r="T41" i="25"/>
  <c r="Z39" i="25"/>
  <c r="X38" i="25"/>
  <c r="V37" i="25"/>
  <c r="AC35" i="25"/>
  <c r="Y34" i="25"/>
  <c r="W33" i="25"/>
  <c r="S32" i="25"/>
  <c r="R31" i="25"/>
  <c r="R30" i="25"/>
  <c r="Z28" i="25"/>
  <c r="Z27" i="25"/>
  <c r="Y26" i="25"/>
  <c r="W25" i="25"/>
  <c r="V24" i="25"/>
  <c r="V23" i="25"/>
  <c r="S22" i="25"/>
  <c r="S21" i="25"/>
  <c r="R20" i="25"/>
  <c r="AB18" i="25"/>
  <c r="Z17" i="25"/>
  <c r="Z16" i="25"/>
  <c r="W15" i="25"/>
  <c r="X14" i="25"/>
  <c r="X13" i="25"/>
  <c r="Y12" i="25"/>
  <c r="Z11" i="25"/>
  <c r="T109" i="25"/>
  <c r="X107" i="25"/>
  <c r="Y105" i="25"/>
  <c r="S104" i="25"/>
  <c r="V102" i="25"/>
  <c r="W100" i="25"/>
  <c r="AB98" i="25"/>
  <c r="U97" i="25"/>
  <c r="V95" i="25"/>
  <c r="Y93" i="25"/>
  <c r="S92" i="25"/>
  <c r="S90" i="25"/>
  <c r="X88" i="25"/>
  <c r="AC86" i="25"/>
  <c r="AC84" i="25"/>
  <c r="V83" i="25"/>
  <c r="AB81" i="25"/>
  <c r="AB79" i="25"/>
  <c r="T78" i="25"/>
  <c r="X76" i="25"/>
  <c r="Y74" i="25"/>
  <c r="S73" i="25"/>
  <c r="V71" i="25"/>
  <c r="W69" i="25"/>
  <c r="AB67" i="25"/>
  <c r="U66" i="25"/>
  <c r="V64" i="25"/>
  <c r="Y62" i="25"/>
  <c r="R61" i="25"/>
  <c r="S59" i="25"/>
  <c r="X57" i="25"/>
  <c r="AB55" i="25"/>
  <c r="Z108" i="25"/>
  <c r="Z106" i="25"/>
  <c r="T105" i="25"/>
  <c r="Y103" i="25"/>
  <c r="Y101" i="25"/>
  <c r="R100" i="25"/>
  <c r="V98" i="25"/>
  <c r="W96" i="25"/>
  <c r="AC94" i="25"/>
  <c r="T93" i="25"/>
  <c r="U91" i="25"/>
  <c r="Y89" i="25"/>
  <c r="S88" i="25"/>
  <c r="T86" i="25"/>
  <c r="W84" i="25"/>
  <c r="AB82" i="25"/>
  <c r="AC80" i="25"/>
  <c r="V79" i="25"/>
  <c r="Y77" i="25"/>
  <c r="Z75" i="25"/>
  <c r="S74" i="25"/>
  <c r="X72" i="25"/>
  <c r="Y70" i="25"/>
  <c r="AC68" i="25"/>
  <c r="V67" i="25"/>
  <c r="V65" i="25"/>
  <c r="AB63" i="25"/>
  <c r="T62" i="25"/>
  <c r="T60" i="25"/>
  <c r="Y58" i="25"/>
  <c r="S57" i="25"/>
  <c r="S55" i="25"/>
  <c r="W53" i="25"/>
  <c r="AB51" i="25"/>
  <c r="AC49" i="25"/>
  <c r="V48" i="25"/>
  <c r="R47" i="25"/>
  <c r="X45" i="25"/>
  <c r="V44" i="25"/>
  <c r="T43" i="25"/>
  <c r="Z41" i="25"/>
  <c r="W40" i="25"/>
  <c r="U39" i="25"/>
  <c r="AB37" i="25"/>
  <c r="Y36" i="25"/>
  <c r="V35" i="25"/>
  <c r="AC33" i="25"/>
  <c r="Z32" i="25"/>
  <c r="Y31" i="25"/>
  <c r="W30" i="25"/>
  <c r="V29" i="25"/>
  <c r="V28" i="25"/>
  <c r="S27" i="25"/>
  <c r="S26" i="25"/>
  <c r="R25" i="25"/>
  <c r="Z23" i="25"/>
  <c r="Z22" i="25"/>
  <c r="Z21" i="25"/>
  <c r="W20" i="25"/>
  <c r="V19" i="25"/>
  <c r="V18" i="25"/>
  <c r="S17" i="25"/>
  <c r="S16" i="25"/>
  <c r="R15" i="25"/>
  <c r="S14" i="25"/>
  <c r="S13" i="25"/>
  <c r="S12" i="25"/>
  <c r="T11" i="25"/>
  <c r="T108" i="25"/>
  <c r="Y106" i="25"/>
  <c r="S105" i="25"/>
  <c r="S103" i="25"/>
  <c r="W101" i="25"/>
  <c r="AB99" i="25"/>
  <c r="AC97" i="25"/>
  <c r="V96" i="25"/>
  <c r="Y94" i="25"/>
  <c r="Z92" i="25"/>
  <c r="S91" i="25"/>
  <c r="X89" i="25"/>
  <c r="Y87" i="25"/>
  <c r="AC85" i="25"/>
  <c r="U84" i="25"/>
  <c r="V82" i="25"/>
  <c r="AB80" i="25"/>
  <c r="S79" i="25"/>
  <c r="T77" i="25"/>
  <c r="X75" i="25"/>
  <c r="R74" i="25"/>
  <c r="S72" i="25"/>
  <c r="V70" i="25"/>
  <c r="AB68" i="25"/>
  <c r="AB66" i="25"/>
  <c r="U65" i="25"/>
  <c r="Y63" i="25"/>
  <c r="Y61" i="25"/>
  <c r="S60" i="25"/>
  <c r="X58" i="25"/>
  <c r="X56" i="25"/>
  <c r="AC54" i="25"/>
  <c r="U53" i="25"/>
  <c r="V51" i="25"/>
  <c r="AB49" i="25"/>
  <c r="S48" i="25"/>
  <c r="Y46" i="25"/>
  <c r="W45" i="25"/>
  <c r="U44" i="25"/>
  <c r="AB42" i="25"/>
  <c r="X41" i="25"/>
  <c r="V40" i="25"/>
  <c r="AC38" i="25"/>
  <c r="Z37" i="25"/>
  <c r="W36" i="25"/>
  <c r="R35" i="25"/>
  <c r="AB33" i="25"/>
  <c r="Y32" i="25"/>
  <c r="V31" i="25"/>
  <c r="U30" i="25"/>
  <c r="U29" i="25"/>
  <c r="R28" i="25"/>
  <c r="R27" i="25"/>
  <c r="AC25" i="25"/>
  <c r="Z24" i="25"/>
  <c r="Y23" i="25"/>
  <c r="Y22" i="25"/>
  <c r="V21" i="25"/>
  <c r="V20" i="25"/>
  <c r="U19" i="25"/>
  <c r="S18" i="25"/>
  <c r="R17" i="25"/>
  <c r="R16" i="25"/>
  <c r="AC14" i="25"/>
  <c r="AC13" i="25"/>
  <c r="R13" i="25"/>
  <c r="R12" i="25"/>
  <c r="S11" i="25"/>
  <c r="R109" i="25"/>
  <c r="AB104" i="25"/>
  <c r="T100" i="25"/>
  <c r="S95" i="25"/>
  <c r="R91" i="25"/>
  <c r="U86" i="25"/>
  <c r="X81" i="25"/>
  <c r="R77" i="25"/>
  <c r="Y72" i="25"/>
  <c r="Z67" i="25"/>
  <c r="W63" i="25"/>
  <c r="Z58" i="25"/>
  <c r="AC53" i="25"/>
  <c r="Z50" i="25"/>
  <c r="V47" i="25"/>
  <c r="Z44" i="25"/>
  <c r="U42" i="25"/>
  <c r="Y39" i="25"/>
  <c r="R37" i="25"/>
  <c r="X34" i="25"/>
  <c r="R32" i="25"/>
  <c r="Z29" i="25"/>
  <c r="Y27" i="25"/>
  <c r="V25" i="25"/>
  <c r="R23" i="25"/>
  <c r="R21" i="25"/>
  <c r="Y18" i="25"/>
  <c r="V16" i="25"/>
  <c r="W14" i="25"/>
  <c r="X12" i="25"/>
  <c r="AC108" i="25"/>
  <c r="AB103" i="25"/>
  <c r="Z99" i="25"/>
  <c r="R95" i="25"/>
  <c r="R90" i="25"/>
  <c r="Z85" i="25"/>
  <c r="S81" i="25"/>
  <c r="W76" i="25"/>
  <c r="AB71" i="25"/>
  <c r="W67" i="25"/>
  <c r="W62" i="25"/>
  <c r="U58" i="25"/>
  <c r="Z53" i="25"/>
  <c r="X50" i="25"/>
  <c r="U47" i="25"/>
  <c r="Y44" i="25"/>
  <c r="T42" i="25"/>
  <c r="X39" i="25"/>
  <c r="AB36" i="25"/>
  <c r="W34" i="25"/>
  <c r="AC31" i="25"/>
  <c r="X29" i="25"/>
  <c r="X27" i="25"/>
  <c r="T25" i="25"/>
  <c r="AC22" i="25"/>
  <c r="AB20" i="25"/>
  <c r="X18" i="25"/>
  <c r="U16" i="25"/>
  <c r="U14" i="25"/>
  <c r="W12" i="25"/>
  <c r="S108" i="25"/>
  <c r="Z103" i="25"/>
  <c r="Z98" i="25"/>
  <c r="W94" i="25"/>
  <c r="AB89" i="25"/>
  <c r="AB84" i="25"/>
  <c r="X80" i="25"/>
  <c r="R76" i="25"/>
  <c r="T71" i="25"/>
  <c r="Z66" i="25"/>
  <c r="V62" i="25"/>
  <c r="U57" i="25"/>
  <c r="Y53" i="25"/>
  <c r="R50" i="25"/>
  <c r="T47" i="25"/>
  <c r="W44" i="25"/>
  <c r="AB41" i="25"/>
  <c r="V39" i="25"/>
  <c r="Z36" i="25"/>
  <c r="S34" i="25"/>
  <c r="Z31" i="25"/>
  <c r="W29" i="25"/>
  <c r="T27" i="25"/>
  <c r="S25" i="25"/>
  <c r="AB22" i="25"/>
  <c r="X20" i="25"/>
  <c r="W18" i="25"/>
  <c r="T16" i="25"/>
  <c r="T14" i="25"/>
  <c r="U12" i="25"/>
  <c r="X93" i="25"/>
  <c r="W75" i="25"/>
  <c r="X61" i="25"/>
  <c r="X46" i="25"/>
  <c r="AB38" i="25"/>
  <c r="Z33" i="25"/>
  <c r="T29" i="25"/>
  <c r="Y24" i="25"/>
  <c r="U20" i="25"/>
  <c r="AB13" i="25"/>
  <c r="V88" i="25"/>
  <c r="X65" i="25"/>
  <c r="T46" i="25"/>
  <c r="Z35" i="25"/>
  <c r="Y28" i="25"/>
  <c r="Z19" i="25"/>
  <c r="Y11" i="25"/>
  <c r="AC15" i="25"/>
  <c r="R107" i="25"/>
  <c r="AB97" i="25"/>
  <c r="W79" i="25"/>
  <c r="U70" i="25"/>
  <c r="V56" i="25"/>
  <c r="AB48" i="25"/>
  <c r="AB40" i="25"/>
  <c r="S33" i="25"/>
  <c r="V26" i="25"/>
  <c r="R22" i="25"/>
  <c r="V15" i="25"/>
  <c r="X106" i="25"/>
  <c r="Z101" i="25"/>
  <c r="S97" i="25"/>
  <c r="X92" i="25"/>
  <c r="T88" i="25"/>
  <c r="U83" i="25"/>
  <c r="R79" i="25"/>
  <c r="U74" i="25"/>
  <c r="U69" i="25"/>
  <c r="S65" i="25"/>
  <c r="W60" i="25"/>
  <c r="Z55" i="25"/>
  <c r="T52" i="25"/>
  <c r="X48" i="25"/>
  <c r="S46" i="25"/>
  <c r="V43" i="25"/>
  <c r="Z40" i="25"/>
  <c r="U38" i="25"/>
  <c r="Y35" i="25"/>
  <c r="R33" i="25"/>
  <c r="AB30" i="25"/>
  <c r="X28" i="25"/>
  <c r="U26" i="25"/>
  <c r="T24" i="25"/>
  <c r="AC21" i="25"/>
  <c r="Y19" i="25"/>
  <c r="X17" i="25"/>
  <c r="U15" i="25"/>
  <c r="V13" i="25"/>
  <c r="X105" i="25"/>
  <c r="U101" i="25"/>
  <c r="X96" i="25"/>
  <c r="R92" i="25"/>
  <c r="V87" i="25"/>
  <c r="R83" i="25"/>
  <c r="R78" i="25"/>
  <c r="AB73" i="25"/>
  <c r="T69" i="25"/>
  <c r="S64" i="25"/>
  <c r="R60" i="25"/>
  <c r="T55" i="25"/>
  <c r="R52" i="25"/>
  <c r="W48" i="25"/>
  <c r="Z45" i="25"/>
  <c r="U43" i="25"/>
  <c r="Y40" i="25"/>
  <c r="AC37" i="25"/>
  <c r="X35" i="25"/>
  <c r="AB32" i="25"/>
  <c r="X30" i="25"/>
  <c r="W28" i="25"/>
  <c r="T26" i="25"/>
  <c r="AC23" i="25"/>
  <c r="AB21" i="25"/>
  <c r="X19" i="25"/>
  <c r="T17" i="25"/>
  <c r="T15" i="25"/>
  <c r="U13" i="25"/>
  <c r="U11" i="25"/>
  <c r="W11" i="25" s="1"/>
  <c r="U105" i="25"/>
  <c r="U100" i="25"/>
  <c r="S96" i="25"/>
  <c r="W91" i="25"/>
  <c r="Z86" i="25"/>
  <c r="U82" i="25"/>
  <c r="AC77" i="25"/>
  <c r="AB72" i="25"/>
  <c r="Z68" i="25"/>
  <c r="AC63" i="25"/>
  <c r="R59" i="25"/>
  <c r="Z54" i="25"/>
  <c r="U51" i="25"/>
  <c r="R48" i="25"/>
  <c r="V45" i="25"/>
  <c r="Y42" i="25"/>
  <c r="U40" i="25"/>
  <c r="X37" i="25"/>
  <c r="AC34" i="25"/>
  <c r="W32" i="25"/>
  <c r="T30" i="25"/>
  <c r="AC27" i="25"/>
  <c r="AB25" i="25"/>
  <c r="X23" i="25"/>
  <c r="U21" i="25"/>
  <c r="T19" i="25"/>
  <c r="AC16" i="25"/>
  <c r="Z14" i="25"/>
  <c r="AB12" i="25"/>
  <c r="R11" i="25"/>
  <c r="W107" i="25"/>
  <c r="AC102" i="25"/>
  <c r="X98" i="25"/>
  <c r="U89" i="25"/>
  <c r="Z84" i="25"/>
  <c r="Y79" i="25"/>
  <c r="Z70" i="25"/>
  <c r="R66" i="25"/>
  <c r="T57" i="25"/>
  <c r="T53" i="25"/>
  <c r="X49" i="25"/>
  <c r="S44" i="25"/>
  <c r="W41" i="25"/>
  <c r="V36" i="25"/>
  <c r="U31" i="25"/>
  <c r="AC26" i="25"/>
  <c r="X22" i="25"/>
  <c r="AC17" i="25"/>
  <c r="AC11" i="25"/>
  <c r="U102" i="25"/>
  <c r="W93" i="25"/>
  <c r="T84" i="25"/>
  <c r="X74" i="25"/>
  <c r="AC60" i="25"/>
  <c r="U52" i="25"/>
  <c r="X43" i="25"/>
  <c r="W38" i="25"/>
  <c r="AC30" i="25"/>
  <c r="U24" i="25"/>
  <c r="Y17" i="25"/>
  <c r="W13" i="25"/>
  <c r="S17" i="1"/>
  <c r="U3" i="27" s="1"/>
  <c r="X17" i="1"/>
  <c r="U3" i="32" s="1"/>
  <c r="Z17" i="1"/>
  <c r="U3" i="34" s="1"/>
  <c r="V109" i="32" l="1"/>
  <c r="Y108" i="32"/>
  <c r="AC107" i="32"/>
  <c r="T107" i="32"/>
  <c r="W106" i="32"/>
  <c r="Z105" i="32"/>
  <c r="R105" i="32"/>
  <c r="U104" i="32"/>
  <c r="X103" i="32"/>
  <c r="AB102" i="32"/>
  <c r="S102" i="32"/>
  <c r="V101" i="32"/>
  <c r="Y100" i="32"/>
  <c r="AC99" i="32"/>
  <c r="T99" i="32"/>
  <c r="W98" i="32"/>
  <c r="Z97" i="32"/>
  <c r="R97" i="32"/>
  <c r="U96" i="32"/>
  <c r="X95" i="32"/>
  <c r="AB94" i="32"/>
  <c r="S94" i="32"/>
  <c r="V93" i="32"/>
  <c r="Y92" i="32"/>
  <c r="AC91" i="32"/>
  <c r="T91" i="32"/>
  <c r="W90" i="32"/>
  <c r="Z89" i="32"/>
  <c r="R89" i="32"/>
  <c r="U88" i="32"/>
  <c r="X87" i="32"/>
  <c r="AB86" i="32"/>
  <c r="S86" i="32"/>
  <c r="V85" i="32"/>
  <c r="Y84" i="32"/>
  <c r="AC83" i="32"/>
  <c r="T83" i="32"/>
  <c r="W82" i="32"/>
  <c r="Z81" i="32"/>
  <c r="R81" i="32"/>
  <c r="U80" i="32"/>
  <c r="X79" i="32"/>
  <c r="AB78" i="32"/>
  <c r="S78" i="32"/>
  <c r="V77" i="32"/>
  <c r="Y76" i="32"/>
  <c r="AC75" i="32"/>
  <c r="T75" i="32"/>
  <c r="W74" i="32"/>
  <c r="Z73" i="32"/>
  <c r="R73" i="32"/>
  <c r="U72" i="32"/>
  <c r="X71" i="32"/>
  <c r="AB70" i="32"/>
  <c r="S70" i="32"/>
  <c r="V69" i="32"/>
  <c r="Y68" i="32"/>
  <c r="AC67" i="32"/>
  <c r="T67" i="32"/>
  <c r="W66" i="32"/>
  <c r="Z65" i="32"/>
  <c r="R65" i="32"/>
  <c r="U64" i="32"/>
  <c r="X63" i="32"/>
  <c r="AB62" i="32"/>
  <c r="S62" i="32"/>
  <c r="V61" i="32"/>
  <c r="Y60" i="32"/>
  <c r="AC59" i="32"/>
  <c r="T59" i="32"/>
  <c r="W58" i="32"/>
  <c r="Z57" i="32"/>
  <c r="R57" i="32"/>
  <c r="U56" i="32"/>
  <c r="X55" i="32"/>
  <c r="AB54" i="32"/>
  <c r="S54" i="32"/>
  <c r="V53" i="32"/>
  <c r="Y52" i="32"/>
  <c r="AC51" i="32"/>
  <c r="T51" i="32"/>
  <c r="W50" i="32"/>
  <c r="Z49" i="32"/>
  <c r="R49" i="32"/>
  <c r="U48" i="32"/>
  <c r="X47" i="32"/>
  <c r="AB46" i="32"/>
  <c r="S46" i="32"/>
  <c r="V45" i="32"/>
  <c r="Y44" i="32"/>
  <c r="AC43" i="32"/>
  <c r="T43" i="32"/>
  <c r="W42" i="32"/>
  <c r="Z41" i="32"/>
  <c r="R41" i="32"/>
  <c r="U40" i="32"/>
  <c r="X39" i="32"/>
  <c r="AB38" i="32"/>
  <c r="S38" i="32"/>
  <c r="V37" i="32"/>
  <c r="Y36" i="32"/>
  <c r="AC35" i="32"/>
  <c r="T35" i="32"/>
  <c r="W34" i="32"/>
  <c r="Z33" i="32"/>
  <c r="R33" i="32"/>
  <c r="U32" i="32"/>
  <c r="X31" i="32"/>
  <c r="AB30" i="32"/>
  <c r="S30" i="32"/>
  <c r="V29" i="32"/>
  <c r="Y28" i="32"/>
  <c r="AC27" i="32"/>
  <c r="T27" i="32"/>
  <c r="W26" i="32"/>
  <c r="Z25" i="32"/>
  <c r="R25" i="32"/>
  <c r="U24" i="32"/>
  <c r="X23" i="32"/>
  <c r="AB22" i="32"/>
  <c r="S22" i="32"/>
  <c r="V21" i="32"/>
  <c r="Y20" i="32"/>
  <c r="AC19" i="32"/>
  <c r="T19" i="32"/>
  <c r="W18" i="32"/>
  <c r="Z17" i="32"/>
  <c r="R17" i="32"/>
  <c r="U16" i="32"/>
  <c r="X15" i="32"/>
  <c r="AB14" i="32"/>
  <c r="S14" i="32"/>
  <c r="V13" i="32"/>
  <c r="Y12" i="32"/>
  <c r="AC11" i="32"/>
  <c r="T11" i="32"/>
  <c r="U109" i="32"/>
  <c r="X108" i="32"/>
  <c r="AB107" i="32"/>
  <c r="S107" i="32"/>
  <c r="V106" i="32"/>
  <c r="Y105" i="32"/>
  <c r="AC104" i="32"/>
  <c r="T104" i="32"/>
  <c r="W103" i="32"/>
  <c r="Z102" i="32"/>
  <c r="R102" i="32"/>
  <c r="U101" i="32"/>
  <c r="X100" i="32"/>
  <c r="AB99" i="32"/>
  <c r="S99" i="32"/>
  <c r="V98" i="32"/>
  <c r="Y97" i="32"/>
  <c r="AC96" i="32"/>
  <c r="T96" i="32"/>
  <c r="W95" i="32"/>
  <c r="Z94" i="32"/>
  <c r="R94" i="32"/>
  <c r="U93" i="32"/>
  <c r="X92" i="32"/>
  <c r="AB91" i="32"/>
  <c r="S91" i="32"/>
  <c r="V90" i="32"/>
  <c r="Y89" i="32"/>
  <c r="AC88" i="32"/>
  <c r="T88" i="32"/>
  <c r="W87" i="32"/>
  <c r="Z86" i="32"/>
  <c r="R86" i="32"/>
  <c r="U85" i="32"/>
  <c r="X84" i="32"/>
  <c r="AB83" i="32"/>
  <c r="S83" i="32"/>
  <c r="V82" i="32"/>
  <c r="Y81" i="32"/>
  <c r="AC80" i="32"/>
  <c r="T80" i="32"/>
  <c r="W79" i="32"/>
  <c r="Z78" i="32"/>
  <c r="R78" i="32"/>
  <c r="U77" i="32"/>
  <c r="X76" i="32"/>
  <c r="AB75" i="32"/>
  <c r="S75" i="32"/>
  <c r="V74" i="32"/>
  <c r="Y73" i="32"/>
  <c r="AC72" i="32"/>
  <c r="T72" i="32"/>
  <c r="W71" i="32"/>
  <c r="Z70" i="32"/>
  <c r="R70" i="32"/>
  <c r="U69" i="32"/>
  <c r="X68" i="32"/>
  <c r="AB67" i="32"/>
  <c r="S67" i="32"/>
  <c r="V66" i="32"/>
  <c r="Y65" i="32"/>
  <c r="AC64" i="32"/>
  <c r="T64" i="32"/>
  <c r="W63" i="32"/>
  <c r="Z62" i="32"/>
  <c r="R62" i="32"/>
  <c r="U61" i="32"/>
  <c r="X60" i="32"/>
  <c r="AB59" i="32"/>
  <c r="S59" i="32"/>
  <c r="V58" i="32"/>
  <c r="Y57" i="32"/>
  <c r="AC56" i="32"/>
  <c r="T56" i="32"/>
  <c r="W55" i="32"/>
  <c r="Z54" i="32"/>
  <c r="R54" i="32"/>
  <c r="U53" i="32"/>
  <c r="X52" i="32"/>
  <c r="AB51" i="32"/>
  <c r="S51" i="32"/>
  <c r="V50" i="32"/>
  <c r="Y49" i="32"/>
  <c r="AC48" i="32"/>
  <c r="T48" i="32"/>
  <c r="W47" i="32"/>
  <c r="Z46" i="32"/>
  <c r="R46" i="32"/>
  <c r="U45" i="32"/>
  <c r="X44" i="32"/>
  <c r="AB43" i="32"/>
  <c r="S43" i="32"/>
  <c r="V42" i="32"/>
  <c r="Y41" i="32"/>
  <c r="AC40" i="32"/>
  <c r="T40" i="32"/>
  <c r="W39" i="32"/>
  <c r="Z38" i="32"/>
  <c r="R38" i="32"/>
  <c r="U37" i="32"/>
  <c r="X36" i="32"/>
  <c r="AB35" i="32"/>
  <c r="S35" i="32"/>
  <c r="V34" i="32"/>
  <c r="Y33" i="32"/>
  <c r="AC32" i="32"/>
  <c r="T32" i="32"/>
  <c r="W31" i="32"/>
  <c r="Z30" i="32"/>
  <c r="R30" i="32"/>
  <c r="U29" i="32"/>
  <c r="X28" i="32"/>
  <c r="AB27" i="32"/>
  <c r="S27" i="32"/>
  <c r="V26" i="32"/>
  <c r="Y25" i="32"/>
  <c r="AC24" i="32"/>
  <c r="T24" i="32"/>
  <c r="W23" i="32"/>
  <c r="Z22" i="32"/>
  <c r="R22" i="32"/>
  <c r="U21" i="32"/>
  <c r="X20" i="32"/>
  <c r="AB19" i="32"/>
  <c r="S19" i="32"/>
  <c r="V18" i="32"/>
  <c r="Y17" i="32"/>
  <c r="AC16" i="32"/>
  <c r="T16" i="32"/>
  <c r="W15" i="32"/>
  <c r="Z14" i="32"/>
  <c r="R14" i="32"/>
  <c r="U13" i="32"/>
  <c r="X12" i="32"/>
  <c r="AB11" i="32"/>
  <c r="S11" i="32"/>
  <c r="AC109" i="32"/>
  <c r="T109" i="32"/>
  <c r="W108" i="32"/>
  <c r="Z107" i="32"/>
  <c r="R107" i="32"/>
  <c r="U106" i="32"/>
  <c r="X105" i="32"/>
  <c r="AB104" i="32"/>
  <c r="S104" i="32"/>
  <c r="V103" i="32"/>
  <c r="Y102" i="32"/>
  <c r="AC101" i="32"/>
  <c r="T101" i="32"/>
  <c r="W100" i="32"/>
  <c r="Z99" i="32"/>
  <c r="R99" i="32"/>
  <c r="U98" i="32"/>
  <c r="X97" i="32"/>
  <c r="AB96" i="32"/>
  <c r="S96" i="32"/>
  <c r="V95" i="32"/>
  <c r="Y94" i="32"/>
  <c r="AC93" i="32"/>
  <c r="T93" i="32"/>
  <c r="W92" i="32"/>
  <c r="Z91" i="32"/>
  <c r="R91" i="32"/>
  <c r="U90" i="32"/>
  <c r="X89" i="32"/>
  <c r="AB88" i="32"/>
  <c r="S88" i="32"/>
  <c r="V87" i="32"/>
  <c r="Y86" i="32"/>
  <c r="AC85" i="32"/>
  <c r="T85" i="32"/>
  <c r="W84" i="32"/>
  <c r="Z83" i="32"/>
  <c r="R83" i="32"/>
  <c r="U82" i="32"/>
  <c r="X81" i="32"/>
  <c r="AB80" i="32"/>
  <c r="S80" i="32"/>
  <c r="V79" i="32"/>
  <c r="Y78" i="32"/>
  <c r="AC77" i="32"/>
  <c r="T77" i="32"/>
  <c r="W76" i="32"/>
  <c r="Z75" i="32"/>
  <c r="R75" i="32"/>
  <c r="U74" i="32"/>
  <c r="X73" i="32"/>
  <c r="AB72" i="32"/>
  <c r="S72" i="32"/>
  <c r="V71" i="32"/>
  <c r="Y70" i="32"/>
  <c r="AC69" i="32"/>
  <c r="T69" i="32"/>
  <c r="W68" i="32"/>
  <c r="Z67" i="32"/>
  <c r="R67" i="32"/>
  <c r="U66" i="32"/>
  <c r="X65" i="32"/>
  <c r="AB64" i="32"/>
  <c r="S64" i="32"/>
  <c r="V63" i="32"/>
  <c r="Y62" i="32"/>
  <c r="AC61" i="32"/>
  <c r="T61" i="32"/>
  <c r="W60" i="32"/>
  <c r="Z59" i="32"/>
  <c r="R59" i="32"/>
  <c r="U58" i="32"/>
  <c r="X57" i="32"/>
  <c r="AB56" i="32"/>
  <c r="S56" i="32"/>
  <c r="V55" i="32"/>
  <c r="Y54" i="32"/>
  <c r="AC53" i="32"/>
  <c r="T53" i="32"/>
  <c r="W52" i="32"/>
  <c r="Z51" i="32"/>
  <c r="R51" i="32"/>
  <c r="U50" i="32"/>
  <c r="X49" i="32"/>
  <c r="AB48" i="32"/>
  <c r="S48" i="32"/>
  <c r="V47" i="32"/>
  <c r="Y46" i="32"/>
  <c r="AC45" i="32"/>
  <c r="T45" i="32"/>
  <c r="W44" i="32"/>
  <c r="Z43" i="32"/>
  <c r="R43" i="32"/>
  <c r="U42" i="32"/>
  <c r="X41" i="32"/>
  <c r="AB40" i="32"/>
  <c r="S40" i="32"/>
  <c r="V39" i="32"/>
  <c r="Y38" i="32"/>
  <c r="AC37" i="32"/>
  <c r="T37" i="32"/>
  <c r="W36" i="32"/>
  <c r="Z35" i="32"/>
  <c r="R35" i="32"/>
  <c r="U34" i="32"/>
  <c r="X33" i="32"/>
  <c r="AB32" i="32"/>
  <c r="S32" i="32"/>
  <c r="V31" i="32"/>
  <c r="Y30" i="32"/>
  <c r="AC29" i="32"/>
  <c r="T29" i="32"/>
  <c r="W28" i="32"/>
  <c r="Z27" i="32"/>
  <c r="R27" i="32"/>
  <c r="U26" i="32"/>
  <c r="X25" i="32"/>
  <c r="AB24" i="32"/>
  <c r="S24" i="32"/>
  <c r="V23" i="32"/>
  <c r="Y22" i="32"/>
  <c r="AC21" i="32"/>
  <c r="T21" i="32"/>
  <c r="W20" i="32"/>
  <c r="Z19" i="32"/>
  <c r="R19" i="32"/>
  <c r="U18" i="32"/>
  <c r="X17" i="32"/>
  <c r="AB16" i="32"/>
  <c r="S16" i="32"/>
  <c r="V15" i="32"/>
  <c r="Y14" i="32"/>
  <c r="AC13" i="32"/>
  <c r="T13" i="32"/>
  <c r="W12" i="32"/>
  <c r="Z11" i="32"/>
  <c r="R11" i="32"/>
  <c r="AB109" i="32"/>
  <c r="S109" i="32"/>
  <c r="V108" i="32"/>
  <c r="Y107" i="32"/>
  <c r="AC106" i="32"/>
  <c r="T106" i="32"/>
  <c r="W105" i="32"/>
  <c r="Z104" i="32"/>
  <c r="R104" i="32"/>
  <c r="U103" i="32"/>
  <c r="X102" i="32"/>
  <c r="AB101" i="32"/>
  <c r="S101" i="32"/>
  <c r="V100" i="32"/>
  <c r="Y99" i="32"/>
  <c r="AC98" i="32"/>
  <c r="T98" i="32"/>
  <c r="W97" i="32"/>
  <c r="Z96" i="32"/>
  <c r="R96" i="32"/>
  <c r="U95" i="32"/>
  <c r="X94" i="32"/>
  <c r="AB93" i="32"/>
  <c r="S93" i="32"/>
  <c r="V92" i="32"/>
  <c r="Y91" i="32"/>
  <c r="AC90" i="32"/>
  <c r="T90" i="32"/>
  <c r="W89" i="32"/>
  <c r="Z88" i="32"/>
  <c r="R88" i="32"/>
  <c r="U87" i="32"/>
  <c r="X86" i="32"/>
  <c r="AB85" i="32"/>
  <c r="S85" i="32"/>
  <c r="V84" i="32"/>
  <c r="Y83" i="32"/>
  <c r="AC82" i="32"/>
  <c r="T82" i="32"/>
  <c r="W81" i="32"/>
  <c r="Z80" i="32"/>
  <c r="R80" i="32"/>
  <c r="U79" i="32"/>
  <c r="X78" i="32"/>
  <c r="AB77" i="32"/>
  <c r="S77" i="32"/>
  <c r="V76" i="32"/>
  <c r="Y75" i="32"/>
  <c r="AC74" i="32"/>
  <c r="T74" i="32"/>
  <c r="W73" i="32"/>
  <c r="Z72" i="32"/>
  <c r="R72" i="32"/>
  <c r="U71" i="32"/>
  <c r="X70" i="32"/>
  <c r="AB69" i="32"/>
  <c r="S69" i="32"/>
  <c r="V68" i="32"/>
  <c r="Y67" i="32"/>
  <c r="AC66" i="32"/>
  <c r="T66" i="32"/>
  <c r="W65" i="32"/>
  <c r="Z64" i="32"/>
  <c r="R64" i="32"/>
  <c r="U63" i="32"/>
  <c r="X62" i="32"/>
  <c r="AB61" i="32"/>
  <c r="S61" i="32"/>
  <c r="V60" i="32"/>
  <c r="Y59" i="32"/>
  <c r="AC58" i="32"/>
  <c r="T58" i="32"/>
  <c r="W57" i="32"/>
  <c r="Z56" i="32"/>
  <c r="R56" i="32"/>
  <c r="U55" i="32"/>
  <c r="X54" i="32"/>
  <c r="AB53" i="32"/>
  <c r="S53" i="32"/>
  <c r="V52" i="32"/>
  <c r="Y51" i="32"/>
  <c r="AC50" i="32"/>
  <c r="T50" i="32"/>
  <c r="W49" i="32"/>
  <c r="Z48" i="32"/>
  <c r="R48" i="32"/>
  <c r="U47" i="32"/>
  <c r="X46" i="32"/>
  <c r="AB45" i="32"/>
  <c r="S45" i="32"/>
  <c r="V44" i="32"/>
  <c r="Y43" i="32"/>
  <c r="AC42" i="32"/>
  <c r="T42" i="32"/>
  <c r="W41" i="32"/>
  <c r="Z40" i="32"/>
  <c r="R40" i="32"/>
  <c r="U39" i="32"/>
  <c r="X38" i="32"/>
  <c r="AB37" i="32"/>
  <c r="S37" i="32"/>
  <c r="V36" i="32"/>
  <c r="Y35" i="32"/>
  <c r="AC34" i="32"/>
  <c r="T34" i="32"/>
  <c r="W33" i="32"/>
  <c r="Z32" i="32"/>
  <c r="R32" i="32"/>
  <c r="U31" i="32"/>
  <c r="X30" i="32"/>
  <c r="AB29" i="32"/>
  <c r="S29" i="32"/>
  <c r="V28" i="32"/>
  <c r="Y27" i="32"/>
  <c r="AC26" i="32"/>
  <c r="T26" i="32"/>
  <c r="W25" i="32"/>
  <c r="Z24" i="32"/>
  <c r="R24" i="32"/>
  <c r="U23" i="32"/>
  <c r="X22" i="32"/>
  <c r="AB21" i="32"/>
  <c r="S21" i="32"/>
  <c r="V20" i="32"/>
  <c r="Y19" i="32"/>
  <c r="AC18" i="32"/>
  <c r="T18" i="32"/>
  <c r="W17" i="32"/>
  <c r="Z16" i="32"/>
  <c r="R16" i="32"/>
  <c r="U15" i="32"/>
  <c r="X14" i="32"/>
  <c r="AB13" i="32"/>
  <c r="S13" i="32"/>
  <c r="V12" i="32"/>
  <c r="Y11" i="32"/>
  <c r="Z109" i="32"/>
  <c r="R109" i="32"/>
  <c r="U108" i="32"/>
  <c r="X107" i="32"/>
  <c r="AB106" i="32"/>
  <c r="S106" i="32"/>
  <c r="V105" i="32"/>
  <c r="Y104" i="32"/>
  <c r="AC103" i="32"/>
  <c r="T103" i="32"/>
  <c r="W102" i="32"/>
  <c r="Z101" i="32"/>
  <c r="R101" i="32"/>
  <c r="U100" i="32"/>
  <c r="X99" i="32"/>
  <c r="AB98" i="32"/>
  <c r="S98" i="32"/>
  <c r="V97" i="32"/>
  <c r="Y96" i="32"/>
  <c r="AC95" i="32"/>
  <c r="T95" i="32"/>
  <c r="W94" i="32"/>
  <c r="Z93" i="32"/>
  <c r="R93" i="32"/>
  <c r="U92" i="32"/>
  <c r="X91" i="32"/>
  <c r="AB90" i="32"/>
  <c r="S90" i="32"/>
  <c r="V89" i="32"/>
  <c r="Y88" i="32"/>
  <c r="AC87" i="32"/>
  <c r="T87" i="32"/>
  <c r="W86" i="32"/>
  <c r="Z85" i="32"/>
  <c r="R85" i="32"/>
  <c r="U84" i="32"/>
  <c r="X83" i="32"/>
  <c r="AB82" i="32"/>
  <c r="S82" i="32"/>
  <c r="V81" i="32"/>
  <c r="Y80" i="32"/>
  <c r="AC79" i="32"/>
  <c r="T79" i="32"/>
  <c r="W78" i="32"/>
  <c r="Z77" i="32"/>
  <c r="R77" i="32"/>
  <c r="U76" i="32"/>
  <c r="X75" i="32"/>
  <c r="AB74" i="32"/>
  <c r="S74" i="32"/>
  <c r="V73" i="32"/>
  <c r="Y72" i="32"/>
  <c r="AC71" i="32"/>
  <c r="T71" i="32"/>
  <c r="W70" i="32"/>
  <c r="Z69" i="32"/>
  <c r="R69" i="32"/>
  <c r="U68" i="32"/>
  <c r="X67" i="32"/>
  <c r="AB66" i="32"/>
  <c r="S66" i="32"/>
  <c r="V65" i="32"/>
  <c r="Y64" i="32"/>
  <c r="AC63" i="32"/>
  <c r="T63" i="32"/>
  <c r="W62" i="32"/>
  <c r="Z61" i="32"/>
  <c r="R61" i="32"/>
  <c r="U60" i="32"/>
  <c r="X59" i="32"/>
  <c r="AB58" i="32"/>
  <c r="S58" i="32"/>
  <c r="V57" i="32"/>
  <c r="Y56" i="32"/>
  <c r="AC55" i="32"/>
  <c r="T55" i="32"/>
  <c r="W54" i="32"/>
  <c r="Z53" i="32"/>
  <c r="R53" i="32"/>
  <c r="U52" i="32"/>
  <c r="X51" i="32"/>
  <c r="AB50" i="32"/>
  <c r="S50" i="32"/>
  <c r="V49" i="32"/>
  <c r="Y48" i="32"/>
  <c r="AC47" i="32"/>
  <c r="T47" i="32"/>
  <c r="W46" i="32"/>
  <c r="Z45" i="32"/>
  <c r="R45" i="32"/>
  <c r="U44" i="32"/>
  <c r="X43" i="32"/>
  <c r="AB42" i="32"/>
  <c r="S42" i="32"/>
  <c r="V41" i="32"/>
  <c r="Y40" i="32"/>
  <c r="AC39" i="32"/>
  <c r="T39" i="32"/>
  <c r="W38" i="32"/>
  <c r="Z37" i="32"/>
  <c r="R37" i="32"/>
  <c r="U36" i="32"/>
  <c r="X35" i="32"/>
  <c r="AB34" i="32"/>
  <c r="S34" i="32"/>
  <c r="V33" i="32"/>
  <c r="Y32" i="32"/>
  <c r="AC31" i="32"/>
  <c r="T31" i="32"/>
  <c r="W30" i="32"/>
  <c r="Z29" i="32"/>
  <c r="R29" i="32"/>
  <c r="U28" i="32"/>
  <c r="X27" i="32"/>
  <c r="AB26" i="32"/>
  <c r="S26" i="32"/>
  <c r="V25" i="32"/>
  <c r="Y24" i="32"/>
  <c r="AC23" i="32"/>
  <c r="T23" i="32"/>
  <c r="W22" i="32"/>
  <c r="Z21" i="32"/>
  <c r="R21" i="32"/>
  <c r="U20" i="32"/>
  <c r="X19" i="32"/>
  <c r="AB18" i="32"/>
  <c r="S18" i="32"/>
  <c r="V17" i="32"/>
  <c r="Y16" i="32"/>
  <c r="AC15" i="32"/>
  <c r="T15" i="32"/>
  <c r="W14" i="32"/>
  <c r="Z13" i="32"/>
  <c r="R13" i="32"/>
  <c r="U12" i="32"/>
  <c r="X11" i="32"/>
  <c r="W109" i="32"/>
  <c r="Z108" i="32"/>
  <c r="R108" i="32"/>
  <c r="U107" i="32"/>
  <c r="X106" i="32"/>
  <c r="AB105" i="32"/>
  <c r="S105" i="32"/>
  <c r="V104" i="32"/>
  <c r="Y103" i="32"/>
  <c r="AC102" i="32"/>
  <c r="T102" i="32"/>
  <c r="W101" i="32"/>
  <c r="Z100" i="32"/>
  <c r="R100" i="32"/>
  <c r="U99" i="32"/>
  <c r="X98" i="32"/>
  <c r="AB97" i="32"/>
  <c r="S97" i="32"/>
  <c r="V96" i="32"/>
  <c r="Y95" i="32"/>
  <c r="AC94" i="32"/>
  <c r="T94" i="32"/>
  <c r="W93" i="32"/>
  <c r="Z92" i="32"/>
  <c r="R92" i="32"/>
  <c r="U91" i="32"/>
  <c r="X90" i="32"/>
  <c r="AB89" i="32"/>
  <c r="S89" i="32"/>
  <c r="V88" i="32"/>
  <c r="Y87" i="32"/>
  <c r="AC86" i="32"/>
  <c r="T86" i="32"/>
  <c r="W85" i="32"/>
  <c r="Z84" i="32"/>
  <c r="R84" i="32"/>
  <c r="U83" i="32"/>
  <c r="X82" i="32"/>
  <c r="AB81" i="32"/>
  <c r="S81" i="32"/>
  <c r="V80" i="32"/>
  <c r="Y79" i="32"/>
  <c r="AC78" i="32"/>
  <c r="T78" i="32"/>
  <c r="W77" i="32"/>
  <c r="Z76" i="32"/>
  <c r="R76" i="32"/>
  <c r="U75" i="32"/>
  <c r="S108" i="32"/>
  <c r="T105" i="32"/>
  <c r="U102" i="32"/>
  <c r="V99" i="32"/>
  <c r="W96" i="32"/>
  <c r="X93" i="32"/>
  <c r="Y90" i="32"/>
  <c r="Z87" i="32"/>
  <c r="AB84" i="32"/>
  <c r="AC81" i="32"/>
  <c r="R79" i="32"/>
  <c r="S76" i="32"/>
  <c r="AB73" i="32"/>
  <c r="Z71" i="32"/>
  <c r="Y69" i="32"/>
  <c r="R68" i="32"/>
  <c r="AC65" i="32"/>
  <c r="AB63" i="32"/>
  <c r="T62" i="32"/>
  <c r="S60" i="32"/>
  <c r="R58" i="32"/>
  <c r="V56" i="32"/>
  <c r="U54" i="32"/>
  <c r="T52" i="32"/>
  <c r="X50" i="32"/>
  <c r="W48" i="32"/>
  <c r="V46" i="32"/>
  <c r="Z44" i="32"/>
  <c r="Y42" i="32"/>
  <c r="X40" i="32"/>
  <c r="AC38" i="32"/>
  <c r="AB36" i="32"/>
  <c r="Z34" i="32"/>
  <c r="S33" i="32"/>
  <c r="R31" i="32"/>
  <c r="AC28" i="32"/>
  <c r="U27" i="32"/>
  <c r="T25" i="32"/>
  <c r="S23" i="32"/>
  <c r="W21" i="32"/>
  <c r="V19" i="32"/>
  <c r="U17" i="32"/>
  <c r="Y15" i="32"/>
  <c r="X13" i="32"/>
  <c r="W11" i="32"/>
  <c r="W107" i="32"/>
  <c r="X104" i="32"/>
  <c r="Y101" i="32"/>
  <c r="Z98" i="32"/>
  <c r="AB95" i="32"/>
  <c r="AC92" i="32"/>
  <c r="R90" i="32"/>
  <c r="S87" i="32"/>
  <c r="T84" i="32"/>
  <c r="U81" i="32"/>
  <c r="V78" i="32"/>
  <c r="W75" i="32"/>
  <c r="U73" i="32"/>
  <c r="Y71" i="32"/>
  <c r="X69" i="32"/>
  <c r="W67" i="32"/>
  <c r="AB65" i="32"/>
  <c r="Z63" i="32"/>
  <c r="Y61" i="32"/>
  <c r="R60" i="32"/>
  <c r="AC57" i="32"/>
  <c r="AB55" i="32"/>
  <c r="T54" i="32"/>
  <c r="S52" i="32"/>
  <c r="R50" i="32"/>
  <c r="V48" i="32"/>
  <c r="U46" i="32"/>
  <c r="T44" i="32"/>
  <c r="X42" i="32"/>
  <c r="W40" i="32"/>
  <c r="V38" i="32"/>
  <c r="Z36" i="32"/>
  <c r="Y34" i="32"/>
  <c r="X32" i="32"/>
  <c r="AC30" i="32"/>
  <c r="AB28" i="32"/>
  <c r="Z26" i="32"/>
  <c r="S25" i="32"/>
  <c r="R23" i="32"/>
  <c r="AC20" i="32"/>
  <c r="U19" i="32"/>
  <c r="T17" i="32"/>
  <c r="S15" i="32"/>
  <c r="W13" i="32"/>
  <c r="V11" i="32"/>
  <c r="V107" i="32"/>
  <c r="W104" i="32"/>
  <c r="X101" i="32"/>
  <c r="Y98" i="32"/>
  <c r="Z95" i="32"/>
  <c r="AB92" i="32"/>
  <c r="AC89" i="32"/>
  <c r="R87" i="32"/>
  <c r="S84" i="32"/>
  <c r="T81" i="32"/>
  <c r="U78" i="32"/>
  <c r="V75" i="32"/>
  <c r="T73" i="32"/>
  <c r="S71" i="32"/>
  <c r="W69" i="32"/>
  <c r="V67" i="32"/>
  <c r="U65" i="32"/>
  <c r="Y63" i="32"/>
  <c r="X61" i="32"/>
  <c r="W59" i="32"/>
  <c r="AB57" i="32"/>
  <c r="Z55" i="32"/>
  <c r="Y53" i="32"/>
  <c r="R52" i="32"/>
  <c r="AC49" i="32"/>
  <c r="AB47" i="32"/>
  <c r="T46" i="32"/>
  <c r="S44" i="32"/>
  <c r="R42" i="32"/>
  <c r="V40" i="32"/>
  <c r="U38" i="32"/>
  <c r="T36" i="32"/>
  <c r="X34" i="32"/>
  <c r="W32" i="32"/>
  <c r="V30" i="32"/>
  <c r="Z28" i="32"/>
  <c r="Y26" i="32"/>
  <c r="X24" i="32"/>
  <c r="AC22" i="32"/>
  <c r="AB20" i="32"/>
  <c r="Z18" i="32"/>
  <c r="S17" i="32"/>
  <c r="R15" i="32"/>
  <c r="AC12" i="32"/>
  <c r="U11" i="32"/>
  <c r="Y109" i="32"/>
  <c r="Z106" i="32"/>
  <c r="AB103" i="32"/>
  <c r="AC100" i="32"/>
  <c r="R98" i="32"/>
  <c r="S95" i="32"/>
  <c r="T92" i="32"/>
  <c r="U89" i="32"/>
  <c r="V86" i="32"/>
  <c r="W83" i="32"/>
  <c r="X80" i="32"/>
  <c r="Y77" i="32"/>
  <c r="Z74" i="32"/>
  <c r="S73" i="32"/>
  <c r="R71" i="32"/>
  <c r="AC68" i="32"/>
  <c r="U67" i="32"/>
  <c r="T65" i="32"/>
  <c r="S63" i="32"/>
  <c r="W61" i="32"/>
  <c r="V59" i="32"/>
  <c r="U57" i="32"/>
  <c r="Y55" i="32"/>
  <c r="X53" i="32"/>
  <c r="W51" i="32"/>
  <c r="AB49" i="32"/>
  <c r="Z47" i="32"/>
  <c r="Y45" i="32"/>
  <c r="R44" i="32"/>
  <c r="AC41" i="32"/>
  <c r="AB39" i="32"/>
  <c r="T38" i="32"/>
  <c r="S36" i="32"/>
  <c r="R34" i="32"/>
  <c r="V32" i="32"/>
  <c r="U30" i="32"/>
  <c r="T28" i="32"/>
  <c r="X26" i="32"/>
  <c r="W24" i="32"/>
  <c r="V22" i="32"/>
  <c r="Z20" i="32"/>
  <c r="Y18" i="32"/>
  <c r="X16" i="32"/>
  <c r="AC14" i="32"/>
  <c r="AB12" i="32"/>
  <c r="X109" i="32"/>
  <c r="Y106" i="32"/>
  <c r="Z103" i="32"/>
  <c r="AB100" i="32"/>
  <c r="AC97" i="32"/>
  <c r="R95" i="32"/>
  <c r="S92" i="32"/>
  <c r="T89" i="32"/>
  <c r="U86" i="32"/>
  <c r="V83" i="32"/>
  <c r="W80" i="32"/>
  <c r="X77" i="32"/>
  <c r="Y74" i="32"/>
  <c r="X72" i="32"/>
  <c r="AC70" i="32"/>
  <c r="AB68" i="32"/>
  <c r="Z66" i="32"/>
  <c r="S65" i="32"/>
  <c r="R63" i="32"/>
  <c r="AC60" i="32"/>
  <c r="U59" i="32"/>
  <c r="T57" i="32"/>
  <c r="S55" i="32"/>
  <c r="W53" i="32"/>
  <c r="V51" i="32"/>
  <c r="U49" i="32"/>
  <c r="Y47" i="32"/>
  <c r="X45" i="32"/>
  <c r="W43" i="32"/>
  <c r="AB41" i="32"/>
  <c r="Z39" i="32"/>
  <c r="Y37" i="32"/>
  <c r="R36" i="32"/>
  <c r="AC33" i="32"/>
  <c r="AB31" i="32"/>
  <c r="T30" i="32"/>
  <c r="S28" i="32"/>
  <c r="R26" i="32"/>
  <c r="V24" i="32"/>
  <c r="U22" i="32"/>
  <c r="T20" i="32"/>
  <c r="X18" i="32"/>
  <c r="W16" i="32"/>
  <c r="V14" i="32"/>
  <c r="Z12" i="32"/>
  <c r="T108" i="32"/>
  <c r="U105" i="32"/>
  <c r="V102" i="32"/>
  <c r="W99" i="32"/>
  <c r="X96" i="32"/>
  <c r="Y93" i="32"/>
  <c r="Z90" i="32"/>
  <c r="AB87" i="32"/>
  <c r="AC84" i="32"/>
  <c r="R82" i="32"/>
  <c r="S79" i="32"/>
  <c r="T76" i="32"/>
  <c r="AC73" i="32"/>
  <c r="AB71" i="32"/>
  <c r="T70" i="32"/>
  <c r="S68" i="32"/>
  <c r="R66" i="32"/>
  <c r="V64" i="32"/>
  <c r="U62" i="32"/>
  <c r="T60" i="32"/>
  <c r="X58" i="32"/>
  <c r="W56" i="32"/>
  <c r="V54" i="32"/>
  <c r="Z52" i="32"/>
  <c r="Y50" i="32"/>
  <c r="X48" i="32"/>
  <c r="AC46" i="32"/>
  <c r="AB44" i="32"/>
  <c r="Z42" i="32"/>
  <c r="S41" i="32"/>
  <c r="R39" i="32"/>
  <c r="AC36" i="32"/>
  <c r="U35" i="32"/>
  <c r="T33" i="32"/>
  <c r="S31" i="32"/>
  <c r="W29" i="32"/>
  <c r="V27" i="32"/>
  <c r="U25" i="32"/>
  <c r="Y23" i="32"/>
  <c r="X21" i="32"/>
  <c r="W19" i="32"/>
  <c r="AB17" i="32"/>
  <c r="Z15" i="32"/>
  <c r="Y13" i="32"/>
  <c r="R12" i="32"/>
  <c r="AB108" i="32"/>
  <c r="T97" i="32"/>
  <c r="X85" i="32"/>
  <c r="R74" i="32"/>
  <c r="X66" i="32"/>
  <c r="Y58" i="32"/>
  <c r="Z50" i="32"/>
  <c r="U43" i="32"/>
  <c r="V35" i="32"/>
  <c r="W27" i="32"/>
  <c r="R20" i="32"/>
  <c r="S12" i="32"/>
  <c r="AC76" i="32"/>
  <c r="AC52" i="32"/>
  <c r="Y29" i="32"/>
  <c r="W88" i="32"/>
  <c r="AB52" i="32"/>
  <c r="T14" i="32"/>
  <c r="R106" i="32"/>
  <c r="V94" i="32"/>
  <c r="Z82" i="32"/>
  <c r="W72" i="32"/>
  <c r="X64" i="32"/>
  <c r="S57" i="32"/>
  <c r="T49" i="32"/>
  <c r="U41" i="32"/>
  <c r="AB33" i="32"/>
  <c r="AC25" i="32"/>
  <c r="R18" i="32"/>
  <c r="X88" i="32"/>
  <c r="W45" i="32"/>
  <c r="S100" i="32"/>
  <c r="X29" i="32"/>
  <c r="AC105" i="32"/>
  <c r="U94" i="32"/>
  <c r="Y82" i="32"/>
  <c r="V72" i="32"/>
  <c r="W64" i="32"/>
  <c r="X56" i="32"/>
  <c r="S49" i="32"/>
  <c r="T41" i="32"/>
  <c r="U33" i="32"/>
  <c r="AB25" i="32"/>
  <c r="AC17" i="32"/>
  <c r="T100" i="32"/>
  <c r="AB60" i="32"/>
  <c r="X37" i="32"/>
  <c r="U14" i="32"/>
  <c r="T68" i="32"/>
  <c r="AC44" i="32"/>
  <c r="S103" i="32"/>
  <c r="W91" i="32"/>
  <c r="AB79" i="32"/>
  <c r="V70" i="32"/>
  <c r="AC62" i="32"/>
  <c r="R55" i="32"/>
  <c r="S47" i="32"/>
  <c r="Y39" i="32"/>
  <c r="Z31" i="32"/>
  <c r="AB23" i="32"/>
  <c r="V16" i="32"/>
  <c r="Z68" i="32"/>
  <c r="T22" i="32"/>
  <c r="Z60" i="32"/>
  <c r="Y21" i="32"/>
  <c r="R103" i="32"/>
  <c r="V91" i="32"/>
  <c r="Z79" i="32"/>
  <c r="U70" i="32"/>
  <c r="V62" i="32"/>
  <c r="AC54" i="32"/>
  <c r="R47" i="32"/>
  <c r="S39" i="32"/>
  <c r="Y31" i="32"/>
  <c r="Z23" i="32"/>
  <c r="AB15" i="32"/>
  <c r="AC108" i="32"/>
  <c r="U97" i="32"/>
  <c r="Y85" i="32"/>
  <c r="X74" i="32"/>
  <c r="Y66" i="32"/>
  <c r="Z58" i="32"/>
  <c r="U51" i="32"/>
  <c r="V43" i="32"/>
  <c r="W35" i="32"/>
  <c r="R28" i="32"/>
  <c r="S20" i="32"/>
  <c r="T12" i="32"/>
  <c r="AB76" i="32"/>
  <c r="W37" i="32"/>
  <c r="AC109" i="27"/>
  <c r="U109" i="27"/>
  <c r="X108" i="27"/>
  <c r="AB107" i="27"/>
  <c r="S107" i="27"/>
  <c r="V106" i="27"/>
  <c r="Y105" i="27"/>
  <c r="AC104" i="27"/>
  <c r="T104" i="27"/>
  <c r="W103" i="27"/>
  <c r="Z102" i="27"/>
  <c r="R102" i="27"/>
  <c r="U101" i="27"/>
  <c r="X100" i="27"/>
  <c r="AB99" i="27"/>
  <c r="S99" i="27"/>
  <c r="V98" i="27"/>
  <c r="Y97" i="27"/>
  <c r="AC96" i="27"/>
  <c r="T96" i="27"/>
  <c r="W95" i="27"/>
  <c r="Z94" i="27"/>
  <c r="R94" i="27"/>
  <c r="U93" i="27"/>
  <c r="X92" i="27"/>
  <c r="AB91" i="27"/>
  <c r="S91" i="27"/>
  <c r="V90" i="27"/>
  <c r="Y89" i="27"/>
  <c r="AC88" i="27"/>
  <c r="T88" i="27"/>
  <c r="W87" i="27"/>
  <c r="Z86" i="27"/>
  <c r="R86" i="27"/>
  <c r="U85" i="27"/>
  <c r="X84" i="27"/>
  <c r="AB83" i="27"/>
  <c r="S83" i="27"/>
  <c r="V82" i="27"/>
  <c r="Y81" i="27"/>
  <c r="AC80" i="27"/>
  <c r="T80" i="27"/>
  <c r="W79" i="27"/>
  <c r="Z78" i="27"/>
  <c r="R78" i="27"/>
  <c r="U77" i="27"/>
  <c r="X76" i="27"/>
  <c r="AB75" i="27"/>
  <c r="S75" i="27"/>
  <c r="V74" i="27"/>
  <c r="Y73" i="27"/>
  <c r="T109" i="27"/>
  <c r="W108" i="27"/>
  <c r="Z107" i="27"/>
  <c r="R107" i="27"/>
  <c r="U106" i="27"/>
  <c r="X105" i="27"/>
  <c r="AB104" i="27"/>
  <c r="S104" i="27"/>
  <c r="V103" i="27"/>
  <c r="Y102" i="27"/>
  <c r="AC101" i="27"/>
  <c r="T101" i="27"/>
  <c r="W100" i="27"/>
  <c r="Z99" i="27"/>
  <c r="R99" i="27"/>
  <c r="U98" i="27"/>
  <c r="X97" i="27"/>
  <c r="AB96" i="27"/>
  <c r="S96" i="27"/>
  <c r="V95" i="27"/>
  <c r="Y94" i="27"/>
  <c r="AC93" i="27"/>
  <c r="T93" i="27"/>
  <c r="W92" i="27"/>
  <c r="Z91" i="27"/>
  <c r="R91" i="27"/>
  <c r="U90" i="27"/>
  <c r="X89" i="27"/>
  <c r="AB88" i="27"/>
  <c r="S88" i="27"/>
  <c r="V87" i="27"/>
  <c r="Y86" i="27"/>
  <c r="AB109" i="27"/>
  <c r="S109" i="27"/>
  <c r="V108" i="27"/>
  <c r="Y107" i="27"/>
  <c r="AC106" i="27"/>
  <c r="T106" i="27"/>
  <c r="W105" i="27"/>
  <c r="Z104" i="27"/>
  <c r="R104" i="27"/>
  <c r="U103" i="27"/>
  <c r="X102" i="27"/>
  <c r="AB101" i="27"/>
  <c r="S101" i="27"/>
  <c r="V100" i="27"/>
  <c r="Y99" i="27"/>
  <c r="AC98" i="27"/>
  <c r="T98" i="27"/>
  <c r="W97" i="27"/>
  <c r="Z96" i="27"/>
  <c r="R96" i="27"/>
  <c r="U95" i="27"/>
  <c r="X94" i="27"/>
  <c r="AB93" i="27"/>
  <c r="S93" i="27"/>
  <c r="V92" i="27"/>
  <c r="Y91" i="27"/>
  <c r="AC90" i="27"/>
  <c r="T90" i="27"/>
  <c r="W89" i="27"/>
  <c r="Z88" i="27"/>
  <c r="R88" i="27"/>
  <c r="U87" i="27"/>
  <c r="X86" i="27"/>
  <c r="Y109" i="27"/>
  <c r="AC108" i="27"/>
  <c r="T108" i="27"/>
  <c r="W107" i="27"/>
  <c r="Z106" i="27"/>
  <c r="R106" i="27"/>
  <c r="U105" i="27"/>
  <c r="X104" i="27"/>
  <c r="AB103" i="27"/>
  <c r="S103" i="27"/>
  <c r="V102" i="27"/>
  <c r="Y101" i="27"/>
  <c r="AC100" i="27"/>
  <c r="T100" i="27"/>
  <c r="W99" i="27"/>
  <c r="Z98" i="27"/>
  <c r="R98" i="27"/>
  <c r="U97" i="27"/>
  <c r="X96" i="27"/>
  <c r="AB95" i="27"/>
  <c r="S95" i="27"/>
  <c r="V94" i="27"/>
  <c r="Y93" i="27"/>
  <c r="AC92" i="27"/>
  <c r="T92" i="27"/>
  <c r="W91" i="27"/>
  <c r="Z90" i="27"/>
  <c r="R90" i="27"/>
  <c r="U89" i="27"/>
  <c r="X88" i="27"/>
  <c r="AB87" i="27"/>
  <c r="S87" i="27"/>
  <c r="V86" i="27"/>
  <c r="Y85" i="27"/>
  <c r="AC84" i="27"/>
  <c r="T84" i="27"/>
  <c r="W83" i="27"/>
  <c r="Z82" i="27"/>
  <c r="R82" i="27"/>
  <c r="U81" i="27"/>
  <c r="X80" i="27"/>
  <c r="AB79" i="27"/>
  <c r="S79" i="27"/>
  <c r="V78" i="27"/>
  <c r="Y77" i="27"/>
  <c r="AC76" i="27"/>
  <c r="T76" i="27"/>
  <c r="W75" i="27"/>
  <c r="Z74" i="27"/>
  <c r="R74" i="27"/>
  <c r="U73" i="27"/>
  <c r="Y108" i="27"/>
  <c r="T107" i="27"/>
  <c r="Z105" i="27"/>
  <c r="U104" i="27"/>
  <c r="AB102" i="27"/>
  <c r="V101" i="27"/>
  <c r="AC99" i="27"/>
  <c r="W98" i="27"/>
  <c r="R97" i="27"/>
  <c r="X95" i="27"/>
  <c r="S94" i="27"/>
  <c r="Y92" i="27"/>
  <c r="T91" i="27"/>
  <c r="Z89" i="27"/>
  <c r="U88" i="27"/>
  <c r="AB86" i="27"/>
  <c r="X85" i="27"/>
  <c r="Y84" i="27"/>
  <c r="Y83" i="27"/>
  <c r="Y82" i="27"/>
  <c r="Z81" i="27"/>
  <c r="Z80" i="27"/>
  <c r="Z79" i="27"/>
  <c r="AB78" i="27"/>
  <c r="AB77" i="27"/>
  <c r="AB76" i="27"/>
  <c r="AC75" i="27"/>
  <c r="AC74" i="27"/>
  <c r="AC73" i="27"/>
  <c r="R73" i="27"/>
  <c r="U72" i="27"/>
  <c r="X71" i="27"/>
  <c r="AB70" i="27"/>
  <c r="S70" i="27"/>
  <c r="V69" i="27"/>
  <c r="Y68" i="27"/>
  <c r="AC67" i="27"/>
  <c r="T67" i="27"/>
  <c r="W66" i="27"/>
  <c r="Z65" i="27"/>
  <c r="R65" i="27"/>
  <c r="U64" i="27"/>
  <c r="X63" i="27"/>
  <c r="AB62" i="27"/>
  <c r="S62" i="27"/>
  <c r="V61" i="27"/>
  <c r="Y60" i="27"/>
  <c r="AC59" i="27"/>
  <c r="T59" i="27"/>
  <c r="W58" i="27"/>
  <c r="Z57" i="27"/>
  <c r="R57" i="27"/>
  <c r="U56" i="27"/>
  <c r="X55" i="27"/>
  <c r="AB54" i="27"/>
  <c r="S54" i="27"/>
  <c r="V53" i="27"/>
  <c r="Y52" i="27"/>
  <c r="AC51" i="27"/>
  <c r="T51" i="27"/>
  <c r="W50" i="27"/>
  <c r="Z49" i="27"/>
  <c r="R49" i="27"/>
  <c r="U48" i="27"/>
  <c r="X47" i="27"/>
  <c r="AB46" i="27"/>
  <c r="S46" i="27"/>
  <c r="V45" i="27"/>
  <c r="Y44" i="27"/>
  <c r="AC43" i="27"/>
  <c r="T43" i="27"/>
  <c r="W42" i="27"/>
  <c r="Z41" i="27"/>
  <c r="R41" i="27"/>
  <c r="Z109" i="27"/>
  <c r="U108" i="27"/>
  <c r="AB106" i="27"/>
  <c r="V105" i="27"/>
  <c r="AC103" i="27"/>
  <c r="W102" i="27"/>
  <c r="R101" i="27"/>
  <c r="X99" i="27"/>
  <c r="S98" i="27"/>
  <c r="Y96" i="27"/>
  <c r="T95" i="27"/>
  <c r="Z93" i="27"/>
  <c r="U92" i="27"/>
  <c r="AB90" i="27"/>
  <c r="V89" i="27"/>
  <c r="AC87" i="27"/>
  <c r="W86" i="27"/>
  <c r="W85" i="27"/>
  <c r="W84" i="27"/>
  <c r="X83" i="27"/>
  <c r="X82" i="27"/>
  <c r="X81" i="27"/>
  <c r="Y80" i="27"/>
  <c r="Y79" i="27"/>
  <c r="Y78" i="27"/>
  <c r="Z77" i="27"/>
  <c r="Z76" i="27"/>
  <c r="Z75" i="27"/>
  <c r="AB74" i="27"/>
  <c r="AB73" i="27"/>
  <c r="AC72" i="27"/>
  <c r="T72" i="27"/>
  <c r="W71" i="27"/>
  <c r="Z70" i="27"/>
  <c r="R70" i="27"/>
  <c r="U69" i="27"/>
  <c r="X68" i="27"/>
  <c r="AB67" i="27"/>
  <c r="S67" i="27"/>
  <c r="V66" i="27"/>
  <c r="Y65" i="27"/>
  <c r="AC64" i="27"/>
  <c r="T64" i="27"/>
  <c r="W63" i="27"/>
  <c r="Z62" i="27"/>
  <c r="R62" i="27"/>
  <c r="U61" i="27"/>
  <c r="X60" i="27"/>
  <c r="AB59" i="27"/>
  <c r="S59" i="27"/>
  <c r="V58" i="27"/>
  <c r="Y57" i="27"/>
  <c r="AC56" i="27"/>
  <c r="T56" i="27"/>
  <c r="W55" i="27"/>
  <c r="Z54" i="27"/>
  <c r="R54" i="27"/>
  <c r="U53" i="27"/>
  <c r="X52" i="27"/>
  <c r="AB51" i="27"/>
  <c r="S51" i="27"/>
  <c r="V50" i="27"/>
  <c r="Y49" i="27"/>
  <c r="AC48" i="27"/>
  <c r="T48" i="27"/>
  <c r="W47" i="27"/>
  <c r="X109" i="27"/>
  <c r="S108" i="27"/>
  <c r="Y106" i="27"/>
  <c r="T105" i="27"/>
  <c r="Z103" i="27"/>
  <c r="U102" i="27"/>
  <c r="AB100" i="27"/>
  <c r="V99" i="27"/>
  <c r="AC97" i="27"/>
  <c r="W96" i="27"/>
  <c r="R95" i="27"/>
  <c r="X93" i="27"/>
  <c r="S92" i="27"/>
  <c r="Y90" i="27"/>
  <c r="T89" i="27"/>
  <c r="Z87" i="27"/>
  <c r="U86" i="27"/>
  <c r="V85" i="27"/>
  <c r="V84" i="27"/>
  <c r="V83" i="27"/>
  <c r="W82" i="27"/>
  <c r="W81" i="27"/>
  <c r="W80" i="27"/>
  <c r="X79" i="27"/>
  <c r="X78" i="27"/>
  <c r="X77" i="27"/>
  <c r="Y76" i="27"/>
  <c r="Y75" i="27"/>
  <c r="Y74" i="27"/>
  <c r="Z73" i="27"/>
  <c r="AB72" i="27"/>
  <c r="S72" i="27"/>
  <c r="V71" i="27"/>
  <c r="Y70" i="27"/>
  <c r="AC69" i="27"/>
  <c r="T69" i="27"/>
  <c r="W68" i="27"/>
  <c r="Z67" i="27"/>
  <c r="R67" i="27"/>
  <c r="U66" i="27"/>
  <c r="X65" i="27"/>
  <c r="AB64" i="27"/>
  <c r="S64" i="27"/>
  <c r="V63" i="27"/>
  <c r="Y62" i="27"/>
  <c r="AC61" i="27"/>
  <c r="T61" i="27"/>
  <c r="W60" i="27"/>
  <c r="Z59" i="27"/>
  <c r="R59" i="27"/>
  <c r="U58" i="27"/>
  <c r="X57" i="27"/>
  <c r="AB56" i="27"/>
  <c r="S56" i="27"/>
  <c r="V55" i="27"/>
  <c r="Y54" i="27"/>
  <c r="AC53" i="27"/>
  <c r="T53" i="27"/>
  <c r="W52" i="27"/>
  <c r="Z51" i="27"/>
  <c r="R51" i="27"/>
  <c r="U50" i="27"/>
  <c r="X49" i="27"/>
  <c r="AB48" i="27"/>
  <c r="S48" i="27"/>
  <c r="V47" i="27"/>
  <c r="Y46" i="27"/>
  <c r="AB108" i="27"/>
  <c r="V107" i="27"/>
  <c r="AC105" i="27"/>
  <c r="W104" i="27"/>
  <c r="R103" i="27"/>
  <c r="X101" i="27"/>
  <c r="S100" i="27"/>
  <c r="Y98" i="27"/>
  <c r="T97" i="27"/>
  <c r="Z95" i="27"/>
  <c r="U94" i="27"/>
  <c r="AB92" i="27"/>
  <c r="V91" i="27"/>
  <c r="AC89" i="27"/>
  <c r="W88" i="27"/>
  <c r="R87" i="27"/>
  <c r="AB85" i="27"/>
  <c r="AB84" i="27"/>
  <c r="AC83" i="27"/>
  <c r="AC82" i="27"/>
  <c r="AC81" i="27"/>
  <c r="R81" i="27"/>
  <c r="R80" i="27"/>
  <c r="R79" i="27"/>
  <c r="S78" i="27"/>
  <c r="S77" i="27"/>
  <c r="S76" i="27"/>
  <c r="T75" i="27"/>
  <c r="T74" i="27"/>
  <c r="T73" i="27"/>
  <c r="W72" i="27"/>
  <c r="Z71" i="27"/>
  <c r="R71" i="27"/>
  <c r="U70" i="27"/>
  <c r="X69" i="27"/>
  <c r="AB68" i="27"/>
  <c r="S68" i="27"/>
  <c r="V67" i="27"/>
  <c r="Y66" i="27"/>
  <c r="AC65" i="27"/>
  <c r="T65" i="27"/>
  <c r="W64" i="27"/>
  <c r="Z63" i="27"/>
  <c r="R63" i="27"/>
  <c r="U62" i="27"/>
  <c r="X61" i="27"/>
  <c r="AB60" i="27"/>
  <c r="S60" i="27"/>
  <c r="V59" i="27"/>
  <c r="Y58" i="27"/>
  <c r="AC57" i="27"/>
  <c r="T57" i="27"/>
  <c r="W56" i="27"/>
  <c r="Z55" i="27"/>
  <c r="R55" i="27"/>
  <c r="U54" i="27"/>
  <c r="X53" i="27"/>
  <c r="AB52" i="27"/>
  <c r="S52" i="27"/>
  <c r="Z108" i="27"/>
  <c r="U107" i="27"/>
  <c r="AB105" i="27"/>
  <c r="V104" i="27"/>
  <c r="AC102" i="27"/>
  <c r="W101" i="27"/>
  <c r="R100" i="27"/>
  <c r="X98" i="27"/>
  <c r="S97" i="27"/>
  <c r="Y95" i="27"/>
  <c r="T94" i="27"/>
  <c r="Z92" i="27"/>
  <c r="U91" i="27"/>
  <c r="AB89" i="27"/>
  <c r="V88" i="27"/>
  <c r="AC86" i="27"/>
  <c r="Z85" i="27"/>
  <c r="Z84" i="27"/>
  <c r="Z83" i="27"/>
  <c r="AB82" i="27"/>
  <c r="AB81" i="27"/>
  <c r="AB80" i="27"/>
  <c r="AC79" i="27"/>
  <c r="AC78" i="27"/>
  <c r="AC77" i="27"/>
  <c r="R77" i="27"/>
  <c r="R76" i="27"/>
  <c r="R75" i="27"/>
  <c r="S74" i="27"/>
  <c r="S73" i="27"/>
  <c r="V72" i="27"/>
  <c r="Y71" i="27"/>
  <c r="AC70" i="27"/>
  <c r="T70" i="27"/>
  <c r="W69" i="27"/>
  <c r="Z68" i="27"/>
  <c r="R68" i="27"/>
  <c r="U67" i="27"/>
  <c r="X66" i="27"/>
  <c r="AB65" i="27"/>
  <c r="S65" i="27"/>
  <c r="V64" i="27"/>
  <c r="Y63" i="27"/>
  <c r="AC62" i="27"/>
  <c r="T62" i="27"/>
  <c r="W61" i="27"/>
  <c r="Z60" i="27"/>
  <c r="R60" i="27"/>
  <c r="U59" i="27"/>
  <c r="X58" i="27"/>
  <c r="AB57" i="27"/>
  <c r="S57" i="27"/>
  <c r="V56" i="27"/>
  <c r="Y55" i="27"/>
  <c r="AC54" i="27"/>
  <c r="T54" i="27"/>
  <c r="W53" i="27"/>
  <c r="Z52" i="27"/>
  <c r="R52" i="27"/>
  <c r="U51" i="27"/>
  <c r="R108" i="27"/>
  <c r="Y104" i="27"/>
  <c r="Y100" i="27"/>
  <c r="V96" i="27"/>
  <c r="R93" i="27"/>
  <c r="R89" i="27"/>
  <c r="T85" i="27"/>
  <c r="R83" i="27"/>
  <c r="U80" i="27"/>
  <c r="W77" i="27"/>
  <c r="U75" i="27"/>
  <c r="Y72" i="27"/>
  <c r="X70" i="27"/>
  <c r="AC68" i="27"/>
  <c r="AB66" i="27"/>
  <c r="Z64" i="27"/>
  <c r="S63" i="27"/>
  <c r="R61" i="27"/>
  <c r="AC58" i="27"/>
  <c r="U57" i="27"/>
  <c r="T55" i="27"/>
  <c r="S53" i="27"/>
  <c r="W51" i="27"/>
  <c r="S50" i="27"/>
  <c r="S49" i="27"/>
  <c r="AB47" i="27"/>
  <c r="Z46" i="27"/>
  <c r="AB45" i="27"/>
  <c r="R45" i="27"/>
  <c r="T44" i="27"/>
  <c r="V43" i="27"/>
  <c r="X42" i="27"/>
  <c r="Y41" i="27"/>
  <c r="AB40" i="27"/>
  <c r="S40" i="27"/>
  <c r="V39" i="27"/>
  <c r="Y38" i="27"/>
  <c r="AC37" i="27"/>
  <c r="T37" i="27"/>
  <c r="W36" i="27"/>
  <c r="Z35" i="27"/>
  <c r="R35" i="27"/>
  <c r="U34" i="27"/>
  <c r="X33" i="27"/>
  <c r="AB32" i="27"/>
  <c r="S32" i="27"/>
  <c r="V31" i="27"/>
  <c r="Y30" i="27"/>
  <c r="AC29" i="27"/>
  <c r="T29" i="27"/>
  <c r="W28" i="27"/>
  <c r="Z27" i="27"/>
  <c r="R27" i="27"/>
  <c r="U26" i="27"/>
  <c r="X25" i="27"/>
  <c r="AB24" i="27"/>
  <c r="S24" i="27"/>
  <c r="V23" i="27"/>
  <c r="Y22" i="27"/>
  <c r="AC21" i="27"/>
  <c r="T21" i="27"/>
  <c r="W20" i="27"/>
  <c r="Z19" i="27"/>
  <c r="R19" i="27"/>
  <c r="U18" i="27"/>
  <c r="X17" i="27"/>
  <c r="AB16" i="27"/>
  <c r="S16" i="27"/>
  <c r="V15" i="27"/>
  <c r="Y14" i="27"/>
  <c r="AC13" i="27"/>
  <c r="T13" i="27"/>
  <c r="W12" i="27"/>
  <c r="Z11" i="27"/>
  <c r="R11" i="27"/>
  <c r="AC107" i="27"/>
  <c r="Y103" i="27"/>
  <c r="U100" i="27"/>
  <c r="U96" i="27"/>
  <c r="R92" i="27"/>
  <c r="Y88" i="27"/>
  <c r="S85" i="27"/>
  <c r="U82" i="27"/>
  <c r="S80" i="27"/>
  <c r="V77" i="27"/>
  <c r="X74" i="27"/>
  <c r="X72" i="27"/>
  <c r="W70" i="27"/>
  <c r="V68" i="27"/>
  <c r="Z66" i="27"/>
  <c r="Y64" i="27"/>
  <c r="X62" i="27"/>
  <c r="AC60" i="27"/>
  <c r="AB58" i="27"/>
  <c r="Z56" i="27"/>
  <c r="S55" i="27"/>
  <c r="R53" i="27"/>
  <c r="V51" i="27"/>
  <c r="R50" i="27"/>
  <c r="Z48" i="27"/>
  <c r="Z47" i="27"/>
  <c r="X46" i="27"/>
  <c r="Z45" i="27"/>
  <c r="AC44" i="27"/>
  <c r="S44" i="27"/>
  <c r="U43" i="27"/>
  <c r="V42" i="27"/>
  <c r="X41" i="27"/>
  <c r="Z40" i="27"/>
  <c r="R40" i="27"/>
  <c r="U39" i="27"/>
  <c r="X38" i="27"/>
  <c r="AB37" i="27"/>
  <c r="S37" i="27"/>
  <c r="V36" i="27"/>
  <c r="Y35" i="27"/>
  <c r="AC34" i="27"/>
  <c r="T34" i="27"/>
  <c r="W33" i="27"/>
  <c r="Z32" i="27"/>
  <c r="R32" i="27"/>
  <c r="U31" i="27"/>
  <c r="X30" i="27"/>
  <c r="AB29" i="27"/>
  <c r="S29" i="27"/>
  <c r="V28" i="27"/>
  <c r="Y27" i="27"/>
  <c r="AC26" i="27"/>
  <c r="T26" i="27"/>
  <c r="W25" i="27"/>
  <c r="Z24" i="27"/>
  <c r="R24" i="27"/>
  <c r="U23" i="27"/>
  <c r="X22" i="27"/>
  <c r="AB21" i="27"/>
  <c r="S21" i="27"/>
  <c r="V20" i="27"/>
  <c r="Y19" i="27"/>
  <c r="AC18" i="27"/>
  <c r="T18" i="27"/>
  <c r="W17" i="27"/>
  <c r="Z16" i="27"/>
  <c r="R16" i="27"/>
  <c r="U15" i="27"/>
  <c r="X14" i="27"/>
  <c r="AB13" i="27"/>
  <c r="S13" i="27"/>
  <c r="V12" i="27"/>
  <c r="Y11" i="27"/>
  <c r="X107" i="27"/>
  <c r="X103" i="27"/>
  <c r="U99" i="27"/>
  <c r="AC95" i="27"/>
  <c r="AC91" i="27"/>
  <c r="Y87" i="27"/>
  <c r="R85" i="27"/>
  <c r="T82" i="27"/>
  <c r="V79" i="27"/>
  <c r="T77" i="27"/>
  <c r="W74" i="27"/>
  <c r="R72" i="27"/>
  <c r="V70" i="27"/>
  <c r="U68" i="27"/>
  <c r="T66" i="27"/>
  <c r="X64" i="27"/>
  <c r="W62" i="27"/>
  <c r="V60" i="27"/>
  <c r="Z58" i="27"/>
  <c r="Y56" i="27"/>
  <c r="X54" i="27"/>
  <c r="AC52" i="27"/>
  <c r="AC50" i="27"/>
  <c r="AC49" i="27"/>
  <c r="Y48" i="27"/>
  <c r="Y47" i="27"/>
  <c r="W46" i="27"/>
  <c r="Y45" i="27"/>
  <c r="AB44" i="27"/>
  <c r="R44" i="27"/>
  <c r="S43" i="27"/>
  <c r="U42" i="27"/>
  <c r="W41" i="27"/>
  <c r="Y40" i="27"/>
  <c r="AC39" i="27"/>
  <c r="T39" i="27"/>
  <c r="W38" i="27"/>
  <c r="Z37" i="27"/>
  <c r="R37" i="27"/>
  <c r="U36" i="27"/>
  <c r="X35" i="27"/>
  <c r="AB34" i="27"/>
  <c r="S34" i="27"/>
  <c r="V33" i="27"/>
  <c r="Y32" i="27"/>
  <c r="AC31" i="27"/>
  <c r="T31" i="27"/>
  <c r="W30" i="27"/>
  <c r="Z29" i="27"/>
  <c r="R29" i="27"/>
  <c r="U28" i="27"/>
  <c r="X27" i="27"/>
  <c r="AB26" i="27"/>
  <c r="S26" i="27"/>
  <c r="V25" i="27"/>
  <c r="Y24" i="27"/>
  <c r="AC23" i="27"/>
  <c r="T23" i="27"/>
  <c r="W22" i="27"/>
  <c r="Z21" i="27"/>
  <c r="R21" i="27"/>
  <c r="U20" i="27"/>
  <c r="X19" i="27"/>
  <c r="AB18" i="27"/>
  <c r="S18" i="27"/>
  <c r="V17" i="27"/>
  <c r="Y16" i="27"/>
  <c r="AC15" i="27"/>
  <c r="T15" i="27"/>
  <c r="W14" i="27"/>
  <c r="Z13" i="27"/>
  <c r="R13" i="27"/>
  <c r="U12" i="27"/>
  <c r="X11" i="27"/>
  <c r="W106" i="27"/>
  <c r="T102" i="27"/>
  <c r="AB98" i="27"/>
  <c r="AB94" i="27"/>
  <c r="X90" i="27"/>
  <c r="T87" i="27"/>
  <c r="S84" i="27"/>
  <c r="V81" i="27"/>
  <c r="T79" i="27"/>
  <c r="V76" i="27"/>
  <c r="X73" i="27"/>
  <c r="R109" i="27"/>
  <c r="R105" i="27"/>
  <c r="Z100" i="27"/>
  <c r="V97" i="27"/>
  <c r="V93" i="27"/>
  <c r="S89" i="27"/>
  <c r="AC85" i="27"/>
  <c r="T83" i="27"/>
  <c r="V80" i="27"/>
  <c r="T78" i="27"/>
  <c r="V75" i="27"/>
  <c r="Z72" i="27"/>
  <c r="S71" i="27"/>
  <c r="R69" i="27"/>
  <c r="AC66" i="27"/>
  <c r="U65" i="27"/>
  <c r="T63" i="27"/>
  <c r="S61" i="27"/>
  <c r="W59" i="27"/>
  <c r="V57" i="27"/>
  <c r="U55" i="27"/>
  <c r="Y53" i="27"/>
  <c r="X51" i="27"/>
  <c r="T50" i="27"/>
  <c r="T49" i="27"/>
  <c r="AC47" i="27"/>
  <c r="AC46" i="27"/>
  <c r="AC45" i="27"/>
  <c r="S45" i="27"/>
  <c r="U44" i="27"/>
  <c r="W43" i="27"/>
  <c r="Y42" i="27"/>
  <c r="AB41" i="27"/>
  <c r="AC40" i="27"/>
  <c r="T40" i="27"/>
  <c r="W39" i="27"/>
  <c r="Z38" i="27"/>
  <c r="R38" i="27"/>
  <c r="U37" i="27"/>
  <c r="X36" i="27"/>
  <c r="AB35" i="27"/>
  <c r="S35" i="27"/>
  <c r="V34" i="27"/>
  <c r="Y33" i="27"/>
  <c r="AC32" i="27"/>
  <c r="T32" i="27"/>
  <c r="W31" i="27"/>
  <c r="Z30" i="27"/>
  <c r="R30" i="27"/>
  <c r="U29" i="27"/>
  <c r="X28" i="27"/>
  <c r="AB27" i="27"/>
  <c r="S27" i="27"/>
  <c r="V26" i="27"/>
  <c r="Y25" i="27"/>
  <c r="AC24" i="27"/>
  <c r="T24" i="27"/>
  <c r="W23" i="27"/>
  <c r="Z22" i="27"/>
  <c r="R22" i="27"/>
  <c r="U21" i="27"/>
  <c r="X20" i="27"/>
  <c r="AB19" i="27"/>
  <c r="S19" i="27"/>
  <c r="V18" i="27"/>
  <c r="Y17" i="27"/>
  <c r="AC16" i="27"/>
  <c r="T16" i="27"/>
  <c r="W15" i="27"/>
  <c r="Z14" i="27"/>
  <c r="R14" i="27"/>
  <c r="U13" i="27"/>
  <c r="X12" i="27"/>
  <c r="AB11" i="27"/>
  <c r="S11" i="27"/>
  <c r="V109" i="27"/>
  <c r="AB97" i="27"/>
  <c r="X87" i="27"/>
  <c r="S81" i="27"/>
  <c r="W73" i="27"/>
  <c r="Y69" i="27"/>
  <c r="W65" i="27"/>
  <c r="Z61" i="27"/>
  <c r="R58" i="27"/>
  <c r="AB53" i="27"/>
  <c r="Y50" i="27"/>
  <c r="V48" i="27"/>
  <c r="T46" i="27"/>
  <c r="W44" i="27"/>
  <c r="AB42" i="27"/>
  <c r="T41" i="27"/>
  <c r="Y39" i="27"/>
  <c r="T38" i="27"/>
  <c r="Z36" i="27"/>
  <c r="U35" i="27"/>
  <c r="AB33" i="27"/>
  <c r="V32" i="27"/>
  <c r="AC30" i="27"/>
  <c r="W29" i="27"/>
  <c r="R28" i="27"/>
  <c r="X26" i="27"/>
  <c r="S25" i="27"/>
  <c r="Y23" i="27"/>
  <c r="T22" i="27"/>
  <c r="Z20" i="27"/>
  <c r="U19" i="27"/>
  <c r="AB17" i="27"/>
  <c r="V16" i="27"/>
  <c r="AC14" i="27"/>
  <c r="W13" i="27"/>
  <c r="R12" i="27"/>
  <c r="X106" i="27"/>
  <c r="Z97" i="27"/>
  <c r="T86" i="27"/>
  <c r="U79" i="27"/>
  <c r="V73" i="27"/>
  <c r="S69" i="27"/>
  <c r="V65" i="27"/>
  <c r="Y61" i="27"/>
  <c r="W57" i="27"/>
  <c r="Z53" i="27"/>
  <c r="X50" i="27"/>
  <c r="R48" i="27"/>
  <c r="R46" i="27"/>
  <c r="V44" i="27"/>
  <c r="Z42" i="27"/>
  <c r="S41" i="27"/>
  <c r="X39" i="27"/>
  <c r="S38" i="27"/>
  <c r="Y36" i="27"/>
  <c r="T35" i="27"/>
  <c r="Z33" i="27"/>
  <c r="U32" i="27"/>
  <c r="AB30" i="27"/>
  <c r="V29" i="27"/>
  <c r="AC27" i="27"/>
  <c r="W26" i="27"/>
  <c r="R25" i="27"/>
  <c r="X23" i="27"/>
  <c r="S22" i="27"/>
  <c r="Y20" i="27"/>
  <c r="T19" i="27"/>
  <c r="Z17" i="27"/>
  <c r="U16" i="27"/>
  <c r="AB14" i="27"/>
  <c r="V13" i="27"/>
  <c r="AC11" i="27"/>
  <c r="S106" i="27"/>
  <c r="AC94" i="27"/>
  <c r="S86" i="27"/>
  <c r="W78" i="27"/>
  <c r="AC71" i="27"/>
  <c r="T68" i="27"/>
  <c r="R64" i="27"/>
  <c r="U60" i="27"/>
  <c r="X56" i="27"/>
  <c r="V52" i="27"/>
  <c r="AB49" i="27"/>
  <c r="U47" i="27"/>
  <c r="X45" i="27"/>
  <c r="AB43" i="27"/>
  <c r="T42" i="27"/>
  <c r="X40" i="27"/>
  <c r="S39" i="27"/>
  <c r="Y37" i="27"/>
  <c r="T36" i="27"/>
  <c r="Z34" i="27"/>
  <c r="U33" i="27"/>
  <c r="AB31" i="27"/>
  <c r="V30" i="27"/>
  <c r="AC28" i="27"/>
  <c r="W27" i="27"/>
  <c r="R26" i="27"/>
  <c r="X24" i="27"/>
  <c r="S23" i="27"/>
  <c r="Y21" i="27"/>
  <c r="T20" i="27"/>
  <c r="Z18" i="27"/>
  <c r="U17" i="27"/>
  <c r="AB15" i="27"/>
  <c r="V14" i="27"/>
  <c r="AC12" i="27"/>
  <c r="W11" i="27"/>
  <c r="S105" i="27"/>
  <c r="W94" i="27"/>
  <c r="U84" i="27"/>
  <c r="U78" i="27"/>
  <c r="AB71" i="27"/>
  <c r="Y67" i="27"/>
  <c r="AC63" i="27"/>
  <c r="T60" i="27"/>
  <c r="R56" i="27"/>
  <c r="U52" i="27"/>
  <c r="W49" i="27"/>
  <c r="T47" i="27"/>
  <c r="W45" i="27"/>
  <c r="Z43" i="27"/>
  <c r="S42" i="27"/>
  <c r="W40" i="27"/>
  <c r="R39" i="27"/>
  <c r="X37" i="27"/>
  <c r="S36" i="27"/>
  <c r="Y34" i="27"/>
  <c r="T33" i="27"/>
  <c r="Z31" i="27"/>
  <c r="U30" i="27"/>
  <c r="AB28" i="27"/>
  <c r="V27" i="27"/>
  <c r="AC25" i="27"/>
  <c r="W24" i="27"/>
  <c r="R23" i="27"/>
  <c r="X21" i="27"/>
  <c r="S20" i="27"/>
  <c r="Y18" i="27"/>
  <c r="T17" i="27"/>
  <c r="Z15" i="27"/>
  <c r="U14" i="27"/>
  <c r="AB12" i="27"/>
  <c r="V11" i="27"/>
  <c r="W109" i="27"/>
  <c r="T99" i="27"/>
  <c r="S90" i="27"/>
  <c r="T81" i="27"/>
  <c r="U74" i="27"/>
  <c r="Z69" i="27"/>
  <c r="R66" i="27"/>
  <c r="AB61" i="27"/>
  <c r="S58" i="27"/>
  <c r="V54" i="27"/>
  <c r="Z50" i="27"/>
  <c r="W48" i="27"/>
  <c r="U46" i="27"/>
  <c r="X44" i="27"/>
  <c r="AC42" i="27"/>
  <c r="U41" i="27"/>
  <c r="Z39" i="27"/>
  <c r="U38" i="27"/>
  <c r="AB36" i="27"/>
  <c r="V35" i="27"/>
  <c r="AC33" i="27"/>
  <c r="W32" i="27"/>
  <c r="R31" i="27"/>
  <c r="X29" i="27"/>
  <c r="S28" i="27"/>
  <c r="Y26" i="27"/>
  <c r="T25" i="27"/>
  <c r="Z23" i="27"/>
  <c r="U22" i="27"/>
  <c r="AB20" i="27"/>
  <c r="V19" i="27"/>
  <c r="AC17" i="27"/>
  <c r="W16" i="27"/>
  <c r="R15" i="27"/>
  <c r="X13" i="27"/>
  <c r="S12" i="27"/>
  <c r="R84" i="27"/>
  <c r="AB69" i="27"/>
  <c r="X59" i="27"/>
  <c r="V49" i="27"/>
  <c r="Z44" i="27"/>
  <c r="U40" i="27"/>
  <c r="R36" i="27"/>
  <c r="X32" i="27"/>
  <c r="Y28" i="27"/>
  <c r="V24" i="27"/>
  <c r="AC20" i="27"/>
  <c r="R17" i="27"/>
  <c r="Z12" i="27"/>
  <c r="U83" i="27"/>
  <c r="X67" i="27"/>
  <c r="T58" i="27"/>
  <c r="U49" i="27"/>
  <c r="Y43" i="27"/>
  <c r="AB39" i="27"/>
  <c r="AC35" i="27"/>
  <c r="Y31" i="27"/>
  <c r="T28" i="27"/>
  <c r="U24" i="27"/>
  <c r="R20" i="27"/>
  <c r="X16" i="27"/>
  <c r="Y12" i="27"/>
  <c r="T103" i="27"/>
  <c r="S82" i="27"/>
  <c r="W67" i="27"/>
  <c r="AC55" i="27"/>
  <c r="X48" i="27"/>
  <c r="X43" i="27"/>
  <c r="AC38" i="27"/>
  <c r="W35" i="27"/>
  <c r="X31" i="27"/>
  <c r="U27" i="27"/>
  <c r="AB23" i="27"/>
  <c r="AC19" i="27"/>
  <c r="Y15" i="27"/>
  <c r="T12" i="27"/>
  <c r="S102" i="27"/>
  <c r="W76" i="27"/>
  <c r="S66" i="27"/>
  <c r="AB55" i="27"/>
  <c r="S47" i="27"/>
  <c r="R43" i="27"/>
  <c r="AB38" i="27"/>
  <c r="X34" i="27"/>
  <c r="S31" i="27"/>
  <c r="T27" i="27"/>
  <c r="AC22" i="27"/>
  <c r="W19" i="27"/>
  <c r="X15" i="27"/>
  <c r="U11" i="27"/>
  <c r="W90" i="27"/>
  <c r="T71" i="27"/>
  <c r="Y59" i="27"/>
  <c r="AB50" i="27"/>
  <c r="T45" i="27"/>
  <c r="V40" i="27"/>
  <c r="AC36" i="27"/>
  <c r="R33" i="27"/>
  <c r="Z28" i="27"/>
  <c r="U25" i="27"/>
  <c r="V21" i="27"/>
  <c r="S17" i="27"/>
  <c r="Y13" i="27"/>
  <c r="X75" i="27"/>
  <c r="R47" i="27"/>
  <c r="V37" i="27"/>
  <c r="AB25" i="27"/>
  <c r="S15" i="27"/>
  <c r="U71" i="27"/>
  <c r="V46" i="27"/>
  <c r="W34" i="27"/>
  <c r="Z25" i="27"/>
  <c r="T14" i="27"/>
  <c r="AB63" i="27"/>
  <c r="U45" i="27"/>
  <c r="R34" i="27"/>
  <c r="AB22" i="27"/>
  <c r="S14" i="27"/>
  <c r="U63" i="27"/>
  <c r="R42" i="27"/>
  <c r="S33" i="27"/>
  <c r="V22" i="27"/>
  <c r="T11" i="27"/>
  <c r="Z101" i="27"/>
  <c r="V62" i="27"/>
  <c r="AC41" i="27"/>
  <c r="T30" i="27"/>
  <c r="W21" i="27"/>
  <c r="V38" i="27"/>
  <c r="W93" i="27"/>
  <c r="W37" i="27"/>
  <c r="X91" i="27"/>
  <c r="S30" i="27"/>
  <c r="U76" i="27"/>
  <c r="Y29" i="27"/>
  <c r="W54" i="27"/>
  <c r="Z26" i="27"/>
  <c r="T52" i="27"/>
  <c r="Y51" i="27"/>
  <c r="V41" i="27"/>
  <c r="X18" i="27"/>
  <c r="W18" i="27"/>
  <c r="R18" i="27"/>
  <c r="V109" i="34"/>
  <c r="Y108" i="34"/>
  <c r="AC107" i="34"/>
  <c r="T107" i="34"/>
  <c r="W106" i="34"/>
  <c r="Z105" i="34"/>
  <c r="R105" i="34"/>
  <c r="U104" i="34"/>
  <c r="X103" i="34"/>
  <c r="AB102" i="34"/>
  <c r="S102" i="34"/>
  <c r="V101" i="34"/>
  <c r="Y100" i="34"/>
  <c r="AC99" i="34"/>
  <c r="T99" i="34"/>
  <c r="W98" i="34"/>
  <c r="Z97" i="34"/>
  <c r="R97" i="34"/>
  <c r="U96" i="34"/>
  <c r="X95" i="34"/>
  <c r="AB94" i="34"/>
  <c r="S94" i="34"/>
  <c r="V93" i="34"/>
  <c r="Y92" i="34"/>
  <c r="AC91" i="34"/>
  <c r="T91" i="34"/>
  <c r="W90" i="34"/>
  <c r="Z89" i="34"/>
  <c r="R89" i="34"/>
  <c r="U88" i="34"/>
  <c r="X87" i="34"/>
  <c r="AB86" i="34"/>
  <c r="S86" i="34"/>
  <c r="V85" i="34"/>
  <c r="Y84" i="34"/>
  <c r="AC83" i="34"/>
  <c r="T83" i="34"/>
  <c r="W82" i="34"/>
  <c r="Z81" i="34"/>
  <c r="R81" i="34"/>
  <c r="U80" i="34"/>
  <c r="X79" i="34"/>
  <c r="AB78" i="34"/>
  <c r="S78" i="34"/>
  <c r="V77" i="34"/>
  <c r="Y76" i="34"/>
  <c r="AC75" i="34"/>
  <c r="T75" i="34"/>
  <c r="W74" i="34"/>
  <c r="Z73" i="34"/>
  <c r="R73" i="34"/>
  <c r="U72" i="34"/>
  <c r="X71" i="34"/>
  <c r="AB70" i="34"/>
  <c r="S70" i="34"/>
  <c r="V69" i="34"/>
  <c r="Y68" i="34"/>
  <c r="AC67" i="34"/>
  <c r="T67" i="34"/>
  <c r="W66" i="34"/>
  <c r="Z65" i="34"/>
  <c r="R65" i="34"/>
  <c r="U64" i="34"/>
  <c r="X63" i="34"/>
  <c r="AB62" i="34"/>
  <c r="S62" i="34"/>
  <c r="V61" i="34"/>
  <c r="Y60" i="34"/>
  <c r="AC59" i="34"/>
  <c r="T59" i="34"/>
  <c r="W58" i="34"/>
  <c r="Z57" i="34"/>
  <c r="R57" i="34"/>
  <c r="U56" i="34"/>
  <c r="X55" i="34"/>
  <c r="AB54" i="34"/>
  <c r="S54" i="34"/>
  <c r="V53" i="34"/>
  <c r="Y52" i="34"/>
  <c r="AC51" i="34"/>
  <c r="T51" i="34"/>
  <c r="W50" i="34"/>
  <c r="Z49" i="34"/>
  <c r="R49" i="34"/>
  <c r="U48" i="34"/>
  <c r="X47" i="34"/>
  <c r="AB46" i="34"/>
  <c r="S46" i="34"/>
  <c r="V45" i="34"/>
  <c r="Y44" i="34"/>
  <c r="AC43" i="34"/>
  <c r="T43" i="34"/>
  <c r="W42" i="34"/>
  <c r="Z41" i="34"/>
  <c r="R41" i="34"/>
  <c r="U40" i="34"/>
  <c r="X39" i="34"/>
  <c r="AB38" i="34"/>
  <c r="S38" i="34"/>
  <c r="V37" i="34"/>
  <c r="Y36" i="34"/>
  <c r="AC35" i="34"/>
  <c r="T35" i="34"/>
  <c r="W34" i="34"/>
  <c r="Z33" i="34"/>
  <c r="R33" i="34"/>
  <c r="U32" i="34"/>
  <c r="X31" i="34"/>
  <c r="AB30" i="34"/>
  <c r="S30" i="34"/>
  <c r="V29" i="34"/>
  <c r="Y28" i="34"/>
  <c r="AC27" i="34"/>
  <c r="T27" i="34"/>
  <c r="W26" i="34"/>
  <c r="Z25" i="34"/>
  <c r="R25" i="34"/>
  <c r="U24" i="34"/>
  <c r="X23" i="34"/>
  <c r="AB22" i="34"/>
  <c r="U109" i="34"/>
  <c r="X108" i="34"/>
  <c r="AB107" i="34"/>
  <c r="S107" i="34"/>
  <c r="V106" i="34"/>
  <c r="Y105" i="34"/>
  <c r="AC104" i="34"/>
  <c r="T104" i="34"/>
  <c r="W103" i="34"/>
  <c r="Z102" i="34"/>
  <c r="R102" i="34"/>
  <c r="U101" i="34"/>
  <c r="X100" i="34"/>
  <c r="AB99" i="34"/>
  <c r="S99" i="34"/>
  <c r="V98" i="34"/>
  <c r="Y97" i="34"/>
  <c r="AC96" i="34"/>
  <c r="T96" i="34"/>
  <c r="W95" i="34"/>
  <c r="Z94" i="34"/>
  <c r="R94" i="34"/>
  <c r="U93" i="34"/>
  <c r="X92" i="34"/>
  <c r="AB91" i="34"/>
  <c r="S91" i="34"/>
  <c r="V90" i="34"/>
  <c r="Y89" i="34"/>
  <c r="AC88" i="34"/>
  <c r="T88" i="34"/>
  <c r="W87" i="34"/>
  <c r="Z86" i="34"/>
  <c r="R86" i="34"/>
  <c r="U85" i="34"/>
  <c r="X84" i="34"/>
  <c r="AB83" i="34"/>
  <c r="S83" i="34"/>
  <c r="V82" i="34"/>
  <c r="Y81" i="34"/>
  <c r="AC80" i="34"/>
  <c r="T80" i="34"/>
  <c r="W79" i="34"/>
  <c r="Z78" i="34"/>
  <c r="R78" i="34"/>
  <c r="U77" i="34"/>
  <c r="X76" i="34"/>
  <c r="AB75" i="34"/>
  <c r="S75" i="34"/>
  <c r="V74" i="34"/>
  <c r="Y73" i="34"/>
  <c r="AC72" i="34"/>
  <c r="T72" i="34"/>
  <c r="W71" i="34"/>
  <c r="Z70" i="34"/>
  <c r="R70" i="34"/>
  <c r="U69" i="34"/>
  <c r="X68" i="34"/>
  <c r="AB67" i="34"/>
  <c r="S67" i="34"/>
  <c r="V66" i="34"/>
  <c r="Y65" i="34"/>
  <c r="AC64" i="34"/>
  <c r="T64" i="34"/>
  <c r="W63" i="34"/>
  <c r="Z62" i="34"/>
  <c r="R62" i="34"/>
  <c r="U61" i="34"/>
  <c r="X60" i="34"/>
  <c r="AB59" i="34"/>
  <c r="S59" i="34"/>
  <c r="V58" i="34"/>
  <c r="Y57" i="34"/>
  <c r="AC56" i="34"/>
  <c r="T56" i="34"/>
  <c r="W55" i="34"/>
  <c r="Z54" i="34"/>
  <c r="R54" i="34"/>
  <c r="U53" i="34"/>
  <c r="X52" i="34"/>
  <c r="AB51" i="34"/>
  <c r="S51" i="34"/>
  <c r="V50" i="34"/>
  <c r="Y49" i="34"/>
  <c r="AC48" i="34"/>
  <c r="T48" i="34"/>
  <c r="W47" i="34"/>
  <c r="Z46" i="34"/>
  <c r="R46" i="34"/>
  <c r="U45" i="34"/>
  <c r="X44" i="34"/>
  <c r="AB43" i="34"/>
  <c r="S43" i="34"/>
  <c r="V42" i="34"/>
  <c r="Y41" i="34"/>
  <c r="AC40" i="34"/>
  <c r="T40" i="34"/>
  <c r="W39" i="34"/>
  <c r="Z38" i="34"/>
  <c r="R38" i="34"/>
  <c r="U37" i="34"/>
  <c r="X36" i="34"/>
  <c r="AB35" i="34"/>
  <c r="S35" i="34"/>
  <c r="V34" i="34"/>
  <c r="Y33" i="34"/>
  <c r="AC32" i="34"/>
  <c r="T32" i="34"/>
  <c r="W31" i="34"/>
  <c r="Z30" i="34"/>
  <c r="R30" i="34"/>
  <c r="U29" i="34"/>
  <c r="X28" i="34"/>
  <c r="AB27" i="34"/>
  <c r="S27" i="34"/>
  <c r="V26" i="34"/>
  <c r="Y25" i="34"/>
  <c r="AC24" i="34"/>
  <c r="T24" i="34"/>
  <c r="W23" i="34"/>
  <c r="AC109" i="34"/>
  <c r="T109" i="34"/>
  <c r="W108" i="34"/>
  <c r="Z107" i="34"/>
  <c r="R107" i="34"/>
  <c r="U106" i="34"/>
  <c r="X105" i="34"/>
  <c r="AB104" i="34"/>
  <c r="S104" i="34"/>
  <c r="V103" i="34"/>
  <c r="Y102" i="34"/>
  <c r="AC101" i="34"/>
  <c r="T101" i="34"/>
  <c r="W100" i="34"/>
  <c r="Z99" i="34"/>
  <c r="R99" i="34"/>
  <c r="U98" i="34"/>
  <c r="X97" i="34"/>
  <c r="AB96" i="34"/>
  <c r="S96" i="34"/>
  <c r="V95" i="34"/>
  <c r="Y94" i="34"/>
  <c r="AC93" i="34"/>
  <c r="T93" i="34"/>
  <c r="W92" i="34"/>
  <c r="Z91" i="34"/>
  <c r="R91" i="34"/>
  <c r="U90" i="34"/>
  <c r="X89" i="34"/>
  <c r="AB88" i="34"/>
  <c r="S88" i="34"/>
  <c r="V87" i="34"/>
  <c r="Y86" i="34"/>
  <c r="AC85" i="34"/>
  <c r="T85" i="34"/>
  <c r="W84" i="34"/>
  <c r="Z83" i="34"/>
  <c r="R83" i="34"/>
  <c r="U82" i="34"/>
  <c r="X81" i="34"/>
  <c r="AB80" i="34"/>
  <c r="S80" i="34"/>
  <c r="V79" i="34"/>
  <c r="Y78" i="34"/>
  <c r="AC77" i="34"/>
  <c r="T77" i="34"/>
  <c r="W76" i="34"/>
  <c r="Z75" i="34"/>
  <c r="R75" i="34"/>
  <c r="U74" i="34"/>
  <c r="X73" i="34"/>
  <c r="AB72" i="34"/>
  <c r="S72" i="34"/>
  <c r="V71" i="34"/>
  <c r="Y70" i="34"/>
  <c r="AC69" i="34"/>
  <c r="T69" i="34"/>
  <c r="W68" i="34"/>
  <c r="Z67" i="34"/>
  <c r="R67" i="34"/>
  <c r="U66" i="34"/>
  <c r="X65" i="34"/>
  <c r="AB64" i="34"/>
  <c r="S64" i="34"/>
  <c r="V63" i="34"/>
  <c r="Y62" i="34"/>
  <c r="AC61" i="34"/>
  <c r="T61" i="34"/>
  <c r="W60" i="34"/>
  <c r="Z59" i="34"/>
  <c r="R59" i="34"/>
  <c r="U58" i="34"/>
  <c r="X57" i="34"/>
  <c r="AB56" i="34"/>
  <c r="S56" i="34"/>
  <c r="V55" i="34"/>
  <c r="Y54" i="34"/>
  <c r="AC53" i="34"/>
  <c r="T53" i="34"/>
  <c r="W52" i="34"/>
  <c r="Z51" i="34"/>
  <c r="R51" i="34"/>
  <c r="U50" i="34"/>
  <c r="X49" i="34"/>
  <c r="AB48" i="34"/>
  <c r="S48" i="34"/>
  <c r="V47" i="34"/>
  <c r="Y46" i="34"/>
  <c r="AC45" i="34"/>
  <c r="T45" i="34"/>
  <c r="W44" i="34"/>
  <c r="Z43" i="34"/>
  <c r="R43" i="34"/>
  <c r="U42" i="34"/>
  <c r="X41" i="34"/>
  <c r="AB40" i="34"/>
  <c r="S40" i="34"/>
  <c r="V39" i="34"/>
  <c r="Y38" i="34"/>
  <c r="AC37" i="34"/>
  <c r="T37" i="34"/>
  <c r="W36" i="34"/>
  <c r="Z35" i="34"/>
  <c r="R35" i="34"/>
  <c r="U34" i="34"/>
  <c r="X33" i="34"/>
  <c r="AB32" i="34"/>
  <c r="S32" i="34"/>
  <c r="V31" i="34"/>
  <c r="Y30" i="34"/>
  <c r="AC29" i="34"/>
  <c r="T29" i="34"/>
  <c r="W28" i="34"/>
  <c r="Z27" i="34"/>
  <c r="R27" i="34"/>
  <c r="U26" i="34"/>
  <c r="X25" i="34"/>
  <c r="AB24" i="34"/>
  <c r="S24" i="34"/>
  <c r="V23" i="34"/>
  <c r="Y22" i="34"/>
  <c r="AB109" i="34"/>
  <c r="S109" i="34"/>
  <c r="V108" i="34"/>
  <c r="Y107" i="34"/>
  <c r="AC106" i="34"/>
  <c r="T106" i="34"/>
  <c r="W105" i="34"/>
  <c r="Z104" i="34"/>
  <c r="R104" i="34"/>
  <c r="U103" i="34"/>
  <c r="X102" i="34"/>
  <c r="AB101" i="34"/>
  <c r="S101" i="34"/>
  <c r="V100" i="34"/>
  <c r="Y99" i="34"/>
  <c r="AC98" i="34"/>
  <c r="T98" i="34"/>
  <c r="W97" i="34"/>
  <c r="Z96" i="34"/>
  <c r="R96" i="34"/>
  <c r="U95" i="34"/>
  <c r="X94" i="34"/>
  <c r="AB93" i="34"/>
  <c r="S93" i="34"/>
  <c r="V92" i="34"/>
  <c r="Y91" i="34"/>
  <c r="AC90" i="34"/>
  <c r="T90" i="34"/>
  <c r="W89" i="34"/>
  <c r="Z88" i="34"/>
  <c r="R88" i="34"/>
  <c r="U87" i="34"/>
  <c r="X86" i="34"/>
  <c r="AB85" i="34"/>
  <c r="S85" i="34"/>
  <c r="V84" i="34"/>
  <c r="Y83" i="34"/>
  <c r="AC82" i="34"/>
  <c r="T82" i="34"/>
  <c r="W81" i="34"/>
  <c r="Z80" i="34"/>
  <c r="R80" i="34"/>
  <c r="U79" i="34"/>
  <c r="X78" i="34"/>
  <c r="AB77" i="34"/>
  <c r="S77" i="34"/>
  <c r="V76" i="34"/>
  <c r="Y75" i="34"/>
  <c r="AC74" i="34"/>
  <c r="T74" i="34"/>
  <c r="W73" i="34"/>
  <c r="Z72" i="34"/>
  <c r="R72" i="34"/>
  <c r="U71" i="34"/>
  <c r="X70" i="34"/>
  <c r="AB69" i="34"/>
  <c r="S69" i="34"/>
  <c r="V68" i="34"/>
  <c r="Y67" i="34"/>
  <c r="AC66" i="34"/>
  <c r="T66" i="34"/>
  <c r="W65" i="34"/>
  <c r="Z64" i="34"/>
  <c r="R64" i="34"/>
  <c r="U63" i="34"/>
  <c r="X62" i="34"/>
  <c r="AB61" i="34"/>
  <c r="S61" i="34"/>
  <c r="V60" i="34"/>
  <c r="Y59" i="34"/>
  <c r="AC58" i="34"/>
  <c r="T58" i="34"/>
  <c r="W57" i="34"/>
  <c r="Z56" i="34"/>
  <c r="R56" i="34"/>
  <c r="U55" i="34"/>
  <c r="X54" i="34"/>
  <c r="AB53" i="34"/>
  <c r="S53" i="34"/>
  <c r="V52" i="34"/>
  <c r="Y51" i="34"/>
  <c r="AC50" i="34"/>
  <c r="T50" i="34"/>
  <c r="W49" i="34"/>
  <c r="Z48" i="34"/>
  <c r="R48" i="34"/>
  <c r="U47" i="34"/>
  <c r="X46" i="34"/>
  <c r="AB45" i="34"/>
  <c r="S45" i="34"/>
  <c r="V44" i="34"/>
  <c r="Y43" i="34"/>
  <c r="AC42" i="34"/>
  <c r="T42" i="34"/>
  <c r="W41" i="34"/>
  <c r="Z40" i="34"/>
  <c r="R40" i="34"/>
  <c r="U39" i="34"/>
  <c r="X38" i="34"/>
  <c r="AB37" i="34"/>
  <c r="S37" i="34"/>
  <c r="V36" i="34"/>
  <c r="Y35" i="34"/>
  <c r="AC34" i="34"/>
  <c r="T34" i="34"/>
  <c r="W33" i="34"/>
  <c r="Z32" i="34"/>
  <c r="R32" i="34"/>
  <c r="U31" i="34"/>
  <c r="X30" i="34"/>
  <c r="AB29" i="34"/>
  <c r="S29" i="34"/>
  <c r="V28" i="34"/>
  <c r="Y27" i="34"/>
  <c r="AC26" i="34"/>
  <c r="T26" i="34"/>
  <c r="W25" i="34"/>
  <c r="Z24" i="34"/>
  <c r="R24" i="34"/>
  <c r="U23" i="34"/>
  <c r="Z109" i="34"/>
  <c r="R109" i="34"/>
  <c r="U108" i="34"/>
  <c r="X107" i="34"/>
  <c r="AB106" i="34"/>
  <c r="S106" i="34"/>
  <c r="V105" i="34"/>
  <c r="Y104" i="34"/>
  <c r="AC103" i="34"/>
  <c r="T103" i="34"/>
  <c r="W102" i="34"/>
  <c r="Z101" i="34"/>
  <c r="R101" i="34"/>
  <c r="U100" i="34"/>
  <c r="X99" i="34"/>
  <c r="AB98" i="34"/>
  <c r="S98" i="34"/>
  <c r="V97" i="34"/>
  <c r="Y96" i="34"/>
  <c r="AC95" i="34"/>
  <c r="T95" i="34"/>
  <c r="W94" i="34"/>
  <c r="Z93" i="34"/>
  <c r="R93" i="34"/>
  <c r="U92" i="34"/>
  <c r="X91" i="34"/>
  <c r="AB90" i="34"/>
  <c r="S90" i="34"/>
  <c r="V89" i="34"/>
  <c r="Y88" i="34"/>
  <c r="AC87" i="34"/>
  <c r="T87" i="34"/>
  <c r="W86" i="34"/>
  <c r="Z85" i="34"/>
  <c r="R85" i="34"/>
  <c r="U84" i="34"/>
  <c r="X83" i="34"/>
  <c r="AB82" i="34"/>
  <c r="S82" i="34"/>
  <c r="V81" i="34"/>
  <c r="Y80" i="34"/>
  <c r="AC79" i="34"/>
  <c r="T79" i="34"/>
  <c r="W78" i="34"/>
  <c r="Z77" i="34"/>
  <c r="R77" i="34"/>
  <c r="U76" i="34"/>
  <c r="X75" i="34"/>
  <c r="AB74" i="34"/>
  <c r="S74" i="34"/>
  <c r="V73" i="34"/>
  <c r="Y72" i="34"/>
  <c r="AC71" i="34"/>
  <c r="T71" i="34"/>
  <c r="W70" i="34"/>
  <c r="Z69" i="34"/>
  <c r="R69" i="34"/>
  <c r="U68" i="34"/>
  <c r="X67" i="34"/>
  <c r="AB66" i="34"/>
  <c r="S66" i="34"/>
  <c r="V65" i="34"/>
  <c r="Y64" i="34"/>
  <c r="AC63" i="34"/>
  <c r="T63" i="34"/>
  <c r="W62" i="34"/>
  <c r="Z61" i="34"/>
  <c r="R61" i="34"/>
  <c r="U60" i="34"/>
  <c r="X59" i="34"/>
  <c r="AB58" i="34"/>
  <c r="S58" i="34"/>
  <c r="V57" i="34"/>
  <c r="Y56" i="34"/>
  <c r="AC55" i="34"/>
  <c r="T55" i="34"/>
  <c r="W54" i="34"/>
  <c r="Z53" i="34"/>
  <c r="R53" i="34"/>
  <c r="U52" i="34"/>
  <c r="X51" i="34"/>
  <c r="AB50" i="34"/>
  <c r="S50" i="34"/>
  <c r="V49" i="34"/>
  <c r="Y48" i="34"/>
  <c r="AC47" i="34"/>
  <c r="T47" i="34"/>
  <c r="W46" i="34"/>
  <c r="Z45" i="34"/>
  <c r="R45" i="34"/>
  <c r="U44" i="34"/>
  <c r="X43" i="34"/>
  <c r="AB42" i="34"/>
  <c r="S42" i="34"/>
  <c r="V41" i="34"/>
  <c r="Y40" i="34"/>
  <c r="AC39" i="34"/>
  <c r="T39" i="34"/>
  <c r="W38" i="34"/>
  <c r="Z37" i="34"/>
  <c r="R37" i="34"/>
  <c r="U36" i="34"/>
  <c r="X35" i="34"/>
  <c r="AB34" i="34"/>
  <c r="S34" i="34"/>
  <c r="V33" i="34"/>
  <c r="Y32" i="34"/>
  <c r="AC31" i="34"/>
  <c r="T31" i="34"/>
  <c r="W30" i="34"/>
  <c r="Z29" i="34"/>
  <c r="R29" i="34"/>
  <c r="U28" i="34"/>
  <c r="X27" i="34"/>
  <c r="AB26" i="34"/>
  <c r="S26" i="34"/>
  <c r="V25" i="34"/>
  <c r="Y24" i="34"/>
  <c r="AC23" i="34"/>
  <c r="T23" i="34"/>
  <c r="W109" i="34"/>
  <c r="Z108" i="34"/>
  <c r="R108" i="34"/>
  <c r="U107" i="34"/>
  <c r="X106" i="34"/>
  <c r="AB105" i="34"/>
  <c r="S105" i="34"/>
  <c r="V104" i="34"/>
  <c r="Y103" i="34"/>
  <c r="AC102" i="34"/>
  <c r="T102" i="34"/>
  <c r="W101" i="34"/>
  <c r="Z100" i="34"/>
  <c r="R100" i="34"/>
  <c r="U99" i="34"/>
  <c r="X98" i="34"/>
  <c r="AB97" i="34"/>
  <c r="S97" i="34"/>
  <c r="V96" i="34"/>
  <c r="Y95" i="34"/>
  <c r="AC94" i="34"/>
  <c r="T94" i="34"/>
  <c r="W93" i="34"/>
  <c r="Z92" i="34"/>
  <c r="R92" i="34"/>
  <c r="U91" i="34"/>
  <c r="X90" i="34"/>
  <c r="AB89" i="34"/>
  <c r="S89" i="34"/>
  <c r="V88" i="34"/>
  <c r="Y87" i="34"/>
  <c r="AC86" i="34"/>
  <c r="T86" i="34"/>
  <c r="W85" i="34"/>
  <c r="Z84" i="34"/>
  <c r="R84" i="34"/>
  <c r="U83" i="34"/>
  <c r="X82" i="34"/>
  <c r="AB81" i="34"/>
  <c r="S81" i="34"/>
  <c r="V80" i="34"/>
  <c r="Y79" i="34"/>
  <c r="AC78" i="34"/>
  <c r="T78" i="34"/>
  <c r="W77" i="34"/>
  <c r="Z76" i="34"/>
  <c r="R76" i="34"/>
  <c r="U75" i="34"/>
  <c r="X74" i="34"/>
  <c r="AB73" i="34"/>
  <c r="S73" i="34"/>
  <c r="V72" i="34"/>
  <c r="Y71" i="34"/>
  <c r="AC70" i="34"/>
  <c r="T70" i="34"/>
  <c r="W69" i="34"/>
  <c r="Z68" i="34"/>
  <c r="R68" i="34"/>
  <c r="U67" i="34"/>
  <c r="X66" i="34"/>
  <c r="AB65" i="34"/>
  <c r="S65" i="34"/>
  <c r="V64" i="34"/>
  <c r="Y63" i="34"/>
  <c r="AC62" i="34"/>
  <c r="T62" i="34"/>
  <c r="W61" i="34"/>
  <c r="Z60" i="34"/>
  <c r="R60" i="34"/>
  <c r="U59" i="34"/>
  <c r="X58" i="34"/>
  <c r="AB57" i="34"/>
  <c r="S57" i="34"/>
  <c r="V56" i="34"/>
  <c r="Y55" i="34"/>
  <c r="AC54" i="34"/>
  <c r="T54" i="34"/>
  <c r="W53" i="34"/>
  <c r="Z52" i="34"/>
  <c r="R52" i="34"/>
  <c r="U51" i="34"/>
  <c r="X50" i="34"/>
  <c r="AB49" i="34"/>
  <c r="S49" i="34"/>
  <c r="V48" i="34"/>
  <c r="Y47" i="34"/>
  <c r="AC46" i="34"/>
  <c r="T46" i="34"/>
  <c r="S108" i="34"/>
  <c r="T105" i="34"/>
  <c r="U102" i="34"/>
  <c r="V99" i="34"/>
  <c r="W96" i="34"/>
  <c r="X93" i="34"/>
  <c r="Y90" i="34"/>
  <c r="Z87" i="34"/>
  <c r="AB84" i="34"/>
  <c r="AC81" i="34"/>
  <c r="R79" i="34"/>
  <c r="S76" i="34"/>
  <c r="T73" i="34"/>
  <c r="U70" i="34"/>
  <c r="V67" i="34"/>
  <c r="W64" i="34"/>
  <c r="X61" i="34"/>
  <c r="Y58" i="34"/>
  <c r="Z55" i="34"/>
  <c r="AB52" i="34"/>
  <c r="AC49" i="34"/>
  <c r="R47" i="34"/>
  <c r="Z44" i="34"/>
  <c r="Y42" i="34"/>
  <c r="X40" i="34"/>
  <c r="AC38" i="34"/>
  <c r="AB36" i="34"/>
  <c r="Z34" i="34"/>
  <c r="S33" i="34"/>
  <c r="R31" i="34"/>
  <c r="AC28" i="34"/>
  <c r="U27" i="34"/>
  <c r="T25" i="34"/>
  <c r="S23" i="34"/>
  <c r="T22" i="34"/>
  <c r="W21" i="34"/>
  <c r="Z20" i="34"/>
  <c r="R20" i="34"/>
  <c r="U19" i="34"/>
  <c r="X18" i="34"/>
  <c r="AB17" i="34"/>
  <c r="S17" i="34"/>
  <c r="V16" i="34"/>
  <c r="Y15" i="34"/>
  <c r="AC14" i="34"/>
  <c r="T14" i="34"/>
  <c r="W13" i="34"/>
  <c r="Z12" i="34"/>
  <c r="R12" i="34"/>
  <c r="U11" i="34"/>
  <c r="R106" i="34"/>
  <c r="U97" i="34"/>
  <c r="X88" i="34"/>
  <c r="AB79" i="34"/>
  <c r="S71" i="34"/>
  <c r="W59" i="34"/>
  <c r="Z50" i="34"/>
  <c r="V43" i="34"/>
  <c r="X37" i="34"/>
  <c r="Z31" i="34"/>
  <c r="AC25" i="34"/>
  <c r="Z21" i="34"/>
  <c r="AB18" i="34"/>
  <c r="AC15" i="34"/>
  <c r="Z13" i="34"/>
  <c r="X11" i="34"/>
  <c r="S100" i="34"/>
  <c r="W88" i="34"/>
  <c r="AB76" i="34"/>
  <c r="S68" i="34"/>
  <c r="X53" i="34"/>
  <c r="U43" i="34"/>
  <c r="U33" i="34"/>
  <c r="AB25" i="34"/>
  <c r="AC20" i="34"/>
  <c r="U17" i="34"/>
  <c r="Y13" i="34"/>
  <c r="W107" i="34"/>
  <c r="X104" i="34"/>
  <c r="Y101" i="34"/>
  <c r="Z98" i="34"/>
  <c r="AB95" i="34"/>
  <c r="AC92" i="34"/>
  <c r="R90" i="34"/>
  <c r="S87" i="34"/>
  <c r="T84" i="34"/>
  <c r="U81" i="34"/>
  <c r="V78" i="34"/>
  <c r="W75" i="34"/>
  <c r="X72" i="34"/>
  <c r="Y69" i="34"/>
  <c r="Z66" i="34"/>
  <c r="AB63" i="34"/>
  <c r="AC60" i="34"/>
  <c r="R58" i="34"/>
  <c r="S55" i="34"/>
  <c r="T52" i="34"/>
  <c r="U49" i="34"/>
  <c r="V46" i="34"/>
  <c r="T44" i="34"/>
  <c r="X42" i="34"/>
  <c r="W40" i="34"/>
  <c r="V38" i="34"/>
  <c r="Z36" i="34"/>
  <c r="Y34" i="34"/>
  <c r="X32" i="34"/>
  <c r="AC30" i="34"/>
  <c r="AB28" i="34"/>
  <c r="Z26" i="34"/>
  <c r="S25" i="34"/>
  <c r="R23" i="34"/>
  <c r="S22" i="34"/>
  <c r="V21" i="34"/>
  <c r="Y20" i="34"/>
  <c r="AC19" i="34"/>
  <c r="T19" i="34"/>
  <c r="W18" i="34"/>
  <c r="Z17" i="34"/>
  <c r="R17" i="34"/>
  <c r="U16" i="34"/>
  <c r="X15" i="34"/>
  <c r="AB14" i="34"/>
  <c r="S14" i="34"/>
  <c r="V13" i="34"/>
  <c r="Y12" i="34"/>
  <c r="AC11" i="34"/>
  <c r="T11" i="34"/>
  <c r="T100" i="34"/>
  <c r="Z82" i="34"/>
  <c r="U65" i="34"/>
  <c r="W45" i="34"/>
  <c r="AB33" i="34"/>
  <c r="W22" i="34"/>
  <c r="V17" i="34"/>
  <c r="U12" i="34"/>
  <c r="AB108" i="34"/>
  <c r="Y82" i="34"/>
  <c r="W56" i="34"/>
  <c r="V35" i="34"/>
  <c r="T20" i="34"/>
  <c r="AC12" i="34"/>
  <c r="V107" i="34"/>
  <c r="W104" i="34"/>
  <c r="X101" i="34"/>
  <c r="Y98" i="34"/>
  <c r="Z95" i="34"/>
  <c r="AB92" i="34"/>
  <c r="AC89" i="34"/>
  <c r="R87" i="34"/>
  <c r="S84" i="34"/>
  <c r="T81" i="34"/>
  <c r="U78" i="34"/>
  <c r="V75" i="34"/>
  <c r="W72" i="34"/>
  <c r="X69" i="34"/>
  <c r="Y66" i="34"/>
  <c r="Z63" i="34"/>
  <c r="AB60" i="34"/>
  <c r="AC57" i="34"/>
  <c r="R55" i="34"/>
  <c r="S52" i="34"/>
  <c r="T49" i="34"/>
  <c r="U46" i="34"/>
  <c r="S44" i="34"/>
  <c r="R42" i="34"/>
  <c r="V40" i="34"/>
  <c r="U38" i="34"/>
  <c r="T36" i="34"/>
  <c r="X34" i="34"/>
  <c r="W32" i="34"/>
  <c r="V30" i="34"/>
  <c r="Z28" i="34"/>
  <c r="Y26" i="34"/>
  <c r="X24" i="34"/>
  <c r="AC22" i="34"/>
  <c r="R22" i="34"/>
  <c r="U21" i="34"/>
  <c r="X20" i="34"/>
  <c r="AB19" i="34"/>
  <c r="S19" i="34"/>
  <c r="V18" i="34"/>
  <c r="Y17" i="34"/>
  <c r="AC16" i="34"/>
  <c r="T16" i="34"/>
  <c r="W15" i="34"/>
  <c r="Z14" i="34"/>
  <c r="R14" i="34"/>
  <c r="U13" i="34"/>
  <c r="X12" i="34"/>
  <c r="AB11" i="34"/>
  <c r="S11" i="34"/>
  <c r="S103" i="34"/>
  <c r="V94" i="34"/>
  <c r="Y85" i="34"/>
  <c r="R74" i="34"/>
  <c r="T68" i="34"/>
  <c r="Y53" i="34"/>
  <c r="AB47" i="34"/>
  <c r="Y39" i="34"/>
  <c r="W35" i="34"/>
  <c r="R28" i="34"/>
  <c r="AB23" i="34"/>
  <c r="U20" i="34"/>
  <c r="S18" i="34"/>
  <c r="T15" i="34"/>
  <c r="W14" i="34"/>
  <c r="T97" i="34"/>
  <c r="X85" i="34"/>
  <c r="R71" i="34"/>
  <c r="V59" i="34"/>
  <c r="AC44" i="34"/>
  <c r="W37" i="34"/>
  <c r="W27" i="34"/>
  <c r="Y21" i="34"/>
  <c r="X16" i="34"/>
  <c r="V14" i="34"/>
  <c r="Y109" i="34"/>
  <c r="Z106" i="34"/>
  <c r="AB103" i="34"/>
  <c r="AC100" i="34"/>
  <c r="R98" i="34"/>
  <c r="S95" i="34"/>
  <c r="T92" i="34"/>
  <c r="U89" i="34"/>
  <c r="V86" i="34"/>
  <c r="W83" i="34"/>
  <c r="X80" i="34"/>
  <c r="Y77" i="34"/>
  <c r="Z74" i="34"/>
  <c r="AB71" i="34"/>
  <c r="AC68" i="34"/>
  <c r="R66" i="34"/>
  <c r="S63" i="34"/>
  <c r="T60" i="34"/>
  <c r="U57" i="34"/>
  <c r="V54" i="34"/>
  <c r="W51" i="34"/>
  <c r="X48" i="34"/>
  <c r="Y45" i="34"/>
  <c r="R44" i="34"/>
  <c r="AC41" i="34"/>
  <c r="AB39" i="34"/>
  <c r="T38" i="34"/>
  <c r="S36" i="34"/>
  <c r="R34" i="34"/>
  <c r="V32" i="34"/>
  <c r="U30" i="34"/>
  <c r="T28" i="34"/>
  <c r="X26" i="34"/>
  <c r="W24" i="34"/>
  <c r="Z22" i="34"/>
  <c r="AC21" i="34"/>
  <c r="T21" i="34"/>
  <c r="W20" i="34"/>
  <c r="Z19" i="34"/>
  <c r="R19" i="34"/>
  <c r="U18" i="34"/>
  <c r="X17" i="34"/>
  <c r="AB16" i="34"/>
  <c r="S16" i="34"/>
  <c r="V15" i="34"/>
  <c r="Y14" i="34"/>
  <c r="AC13" i="34"/>
  <c r="T13" i="34"/>
  <c r="W12" i="34"/>
  <c r="Z11" i="34"/>
  <c r="R11" i="34"/>
  <c r="AC108" i="34"/>
  <c r="W91" i="34"/>
  <c r="AC76" i="34"/>
  <c r="X56" i="34"/>
  <c r="U41" i="34"/>
  <c r="Y29" i="34"/>
  <c r="R21" i="34"/>
  <c r="Y16" i="34"/>
  <c r="R13" i="34"/>
  <c r="AC105" i="34"/>
  <c r="V91" i="34"/>
  <c r="AC73" i="34"/>
  <c r="U62" i="34"/>
  <c r="Z47" i="34"/>
  <c r="S39" i="34"/>
  <c r="X29" i="34"/>
  <c r="V22" i="34"/>
  <c r="R18" i="34"/>
  <c r="AB15" i="34"/>
  <c r="W11" i="34"/>
  <c r="X109" i="34"/>
  <c r="Y106" i="34"/>
  <c r="Z103" i="34"/>
  <c r="AB100" i="34"/>
  <c r="AC97" i="34"/>
  <c r="R95" i="34"/>
  <c r="S92" i="34"/>
  <c r="T89" i="34"/>
  <c r="U86" i="34"/>
  <c r="V83" i="34"/>
  <c r="W80" i="34"/>
  <c r="X77" i="34"/>
  <c r="Y74" i="34"/>
  <c r="Z71" i="34"/>
  <c r="AB68" i="34"/>
  <c r="AC65" i="34"/>
  <c r="R63" i="34"/>
  <c r="S60" i="34"/>
  <c r="T57" i="34"/>
  <c r="U54" i="34"/>
  <c r="V51" i="34"/>
  <c r="W48" i="34"/>
  <c r="X45" i="34"/>
  <c r="W43" i="34"/>
  <c r="AB41" i="34"/>
  <c r="Z39" i="34"/>
  <c r="Y37" i="34"/>
  <c r="R36" i="34"/>
  <c r="AC33" i="34"/>
  <c r="AB31" i="34"/>
  <c r="T30" i="34"/>
  <c r="S28" i="34"/>
  <c r="R26" i="34"/>
  <c r="V24" i="34"/>
  <c r="X22" i="34"/>
  <c r="AB21" i="34"/>
  <c r="S21" i="34"/>
  <c r="V20" i="34"/>
  <c r="Y19" i="34"/>
  <c r="AC18" i="34"/>
  <c r="T18" i="34"/>
  <c r="W17" i="34"/>
  <c r="Z16" i="34"/>
  <c r="R16" i="34"/>
  <c r="U15" i="34"/>
  <c r="X14" i="34"/>
  <c r="AB13" i="34"/>
  <c r="S13" i="34"/>
  <c r="V12" i="34"/>
  <c r="Y11" i="34"/>
  <c r="V62" i="34"/>
  <c r="X19" i="34"/>
  <c r="W19" i="34"/>
  <c r="T108" i="34"/>
  <c r="U105" i="34"/>
  <c r="V102" i="34"/>
  <c r="W99" i="34"/>
  <c r="X96" i="34"/>
  <c r="Y93" i="34"/>
  <c r="Z90" i="34"/>
  <c r="AB87" i="34"/>
  <c r="AC84" i="34"/>
  <c r="R82" i="34"/>
  <c r="S79" i="34"/>
  <c r="T76" i="34"/>
  <c r="U73" i="34"/>
  <c r="V70" i="34"/>
  <c r="W67" i="34"/>
  <c r="X64" i="34"/>
  <c r="Y61" i="34"/>
  <c r="Z58" i="34"/>
  <c r="AB55" i="34"/>
  <c r="AC52" i="34"/>
  <c r="R50" i="34"/>
  <c r="S47" i="34"/>
  <c r="AB44" i="34"/>
  <c r="Z42" i="34"/>
  <c r="S41" i="34"/>
  <c r="R39" i="34"/>
  <c r="AC36" i="34"/>
  <c r="U35" i="34"/>
  <c r="T33" i="34"/>
  <c r="S31" i="34"/>
  <c r="W29" i="34"/>
  <c r="V27" i="34"/>
  <c r="U25" i="34"/>
  <c r="Y23" i="34"/>
  <c r="U22" i="34"/>
  <c r="X21" i="34"/>
  <c r="AB20" i="34"/>
  <c r="S20" i="34"/>
  <c r="V19" i="34"/>
  <c r="Y18" i="34"/>
  <c r="AC17" i="34"/>
  <c r="T17" i="34"/>
  <c r="W16" i="34"/>
  <c r="Z15" i="34"/>
  <c r="R15" i="34"/>
  <c r="U14" i="34"/>
  <c r="X13" i="34"/>
  <c r="AB12" i="34"/>
  <c r="S12" i="34"/>
  <c r="V11" i="34"/>
  <c r="R103" i="34"/>
  <c r="U94" i="34"/>
  <c r="Z79" i="34"/>
  <c r="T65" i="34"/>
  <c r="Y50" i="34"/>
  <c r="T41" i="34"/>
  <c r="Y31" i="34"/>
  <c r="Z23" i="34"/>
  <c r="Z18" i="34"/>
  <c r="S15" i="34"/>
  <c r="T12" i="34"/>
  <c r="V11" i="25"/>
  <c r="V17" i="1"/>
  <c r="U3" i="30" s="1"/>
  <c r="W17" i="1"/>
  <c r="U3" i="31" s="1"/>
  <c r="Y109" i="31" l="1"/>
  <c r="AC108" i="31"/>
  <c r="T108" i="31"/>
  <c r="W107" i="31"/>
  <c r="Z106" i="31"/>
  <c r="R106" i="31"/>
  <c r="U105" i="31"/>
  <c r="X104" i="31"/>
  <c r="AB103" i="31"/>
  <c r="S103" i="31"/>
  <c r="V102" i="31"/>
  <c r="Y101" i="31"/>
  <c r="AC100" i="31"/>
  <c r="T100" i="31"/>
  <c r="W99" i="31"/>
  <c r="Z98" i="31"/>
  <c r="R98" i="31"/>
  <c r="U97" i="31"/>
  <c r="X96" i="31"/>
  <c r="AB95" i="31"/>
  <c r="X109" i="31"/>
  <c r="AB108" i="31"/>
  <c r="S108" i="31"/>
  <c r="V107" i="31"/>
  <c r="Y106" i="31"/>
  <c r="AC105" i="31"/>
  <c r="T105" i="31"/>
  <c r="W104" i="31"/>
  <c r="Z103" i="31"/>
  <c r="W109" i="31"/>
  <c r="Z108" i="31"/>
  <c r="R108" i="31"/>
  <c r="U107" i="31"/>
  <c r="X106" i="31"/>
  <c r="AB105" i="31"/>
  <c r="S105" i="31"/>
  <c r="V104" i="31"/>
  <c r="Y103" i="31"/>
  <c r="AC102" i="31"/>
  <c r="T102" i="31"/>
  <c r="W101" i="31"/>
  <c r="U109" i="31"/>
  <c r="X108" i="31"/>
  <c r="AB107" i="31"/>
  <c r="S107" i="31"/>
  <c r="V106" i="31"/>
  <c r="Y105" i="31"/>
  <c r="AC104" i="31"/>
  <c r="T104" i="31"/>
  <c r="W103" i="31"/>
  <c r="Z102" i="31"/>
  <c r="R102" i="31"/>
  <c r="U101" i="31"/>
  <c r="X100" i="31"/>
  <c r="AB99" i="31"/>
  <c r="S99" i="31"/>
  <c r="V98" i="31"/>
  <c r="Y97" i="31"/>
  <c r="AC96" i="31"/>
  <c r="T96" i="31"/>
  <c r="W95" i="31"/>
  <c r="T109" i="31"/>
  <c r="Z107" i="31"/>
  <c r="U106" i="31"/>
  <c r="AB104" i="31"/>
  <c r="V103" i="31"/>
  <c r="U102" i="31"/>
  <c r="S101" i="31"/>
  <c r="S100" i="31"/>
  <c r="T99" i="31"/>
  <c r="T98" i="31"/>
  <c r="T97" i="31"/>
  <c r="U96" i="31"/>
  <c r="U95" i="31"/>
  <c r="X94" i="31"/>
  <c r="AB93" i="31"/>
  <c r="S93" i="31"/>
  <c r="V92" i="31"/>
  <c r="Y91" i="31"/>
  <c r="AC90" i="31"/>
  <c r="T90" i="31"/>
  <c r="W89" i="31"/>
  <c r="Z88" i="31"/>
  <c r="R88" i="31"/>
  <c r="U87" i="31"/>
  <c r="X86" i="31"/>
  <c r="AB85" i="31"/>
  <c r="S85" i="31"/>
  <c r="V84" i="31"/>
  <c r="Y83" i="31"/>
  <c r="AC82" i="31"/>
  <c r="T82" i="31"/>
  <c r="W81" i="31"/>
  <c r="Z80" i="31"/>
  <c r="R80" i="31"/>
  <c r="U79" i="31"/>
  <c r="X78" i="31"/>
  <c r="AB77" i="31"/>
  <c r="S77" i="31"/>
  <c r="V76" i="31"/>
  <c r="Y75" i="31"/>
  <c r="AC74" i="31"/>
  <c r="T74" i="31"/>
  <c r="W73" i="31"/>
  <c r="Z72" i="31"/>
  <c r="R72" i="31"/>
  <c r="U71" i="31"/>
  <c r="X70" i="31"/>
  <c r="AB69" i="31"/>
  <c r="S69" i="31"/>
  <c r="V68" i="31"/>
  <c r="Y67" i="31"/>
  <c r="AC66" i="31"/>
  <c r="T66" i="31"/>
  <c r="W65" i="31"/>
  <c r="Z64" i="31"/>
  <c r="R64" i="31"/>
  <c r="U63" i="31"/>
  <c r="X62" i="31"/>
  <c r="AB61" i="31"/>
  <c r="S61" i="31"/>
  <c r="V60" i="31"/>
  <c r="Y59" i="31"/>
  <c r="AC58" i="31"/>
  <c r="T58" i="31"/>
  <c r="W57" i="31"/>
  <c r="Z56" i="31"/>
  <c r="R56" i="31"/>
  <c r="U55" i="31"/>
  <c r="X54" i="31"/>
  <c r="AB53" i="31"/>
  <c r="S53" i="31"/>
  <c r="V52" i="31"/>
  <c r="Y51" i="31"/>
  <c r="AC50" i="31"/>
  <c r="T50" i="31"/>
  <c r="W49" i="31"/>
  <c r="Z48" i="31"/>
  <c r="R48" i="31"/>
  <c r="U47" i="31"/>
  <c r="X46" i="31"/>
  <c r="AB45" i="31"/>
  <c r="S45" i="31"/>
  <c r="V44" i="31"/>
  <c r="Y43" i="31"/>
  <c r="AC42" i="31"/>
  <c r="T42" i="31"/>
  <c r="W41" i="31"/>
  <c r="Z40" i="31"/>
  <c r="R40" i="31"/>
  <c r="U39" i="31"/>
  <c r="X38" i="31"/>
  <c r="AB37" i="31"/>
  <c r="S37" i="31"/>
  <c r="V36" i="31"/>
  <c r="Y35" i="31"/>
  <c r="AC34" i="31"/>
  <c r="T34" i="31"/>
  <c r="W33" i="31"/>
  <c r="Z32" i="31"/>
  <c r="R32" i="31"/>
  <c r="U31" i="31"/>
  <c r="X30" i="31"/>
  <c r="AB29" i="31"/>
  <c r="S29" i="31"/>
  <c r="V28" i="31"/>
  <c r="Y27" i="31"/>
  <c r="AC26" i="31"/>
  <c r="T26" i="31"/>
  <c r="W25" i="31"/>
  <c r="Z24" i="31"/>
  <c r="R24" i="31"/>
  <c r="U23" i="31"/>
  <c r="X22" i="31"/>
  <c r="AB21" i="31"/>
  <c r="S21" i="31"/>
  <c r="V20" i="31"/>
  <c r="Y19" i="31"/>
  <c r="AC18" i="31"/>
  <c r="T18" i="31"/>
  <c r="W17" i="31"/>
  <c r="Z16" i="31"/>
  <c r="R16" i="31"/>
  <c r="U15" i="31"/>
  <c r="X14" i="31"/>
  <c r="AB13" i="31"/>
  <c r="S13" i="31"/>
  <c r="V12" i="31"/>
  <c r="Y11" i="31"/>
  <c r="S109" i="31"/>
  <c r="Y107" i="31"/>
  <c r="T106" i="31"/>
  <c r="Z104" i="31"/>
  <c r="U103" i="31"/>
  <c r="S102" i="31"/>
  <c r="R101" i="31"/>
  <c r="R100" i="31"/>
  <c r="R99" i="31"/>
  <c r="S98" i="31"/>
  <c r="S97" i="31"/>
  <c r="S96" i="31"/>
  <c r="T95" i="31"/>
  <c r="W94" i="31"/>
  <c r="Z93" i="31"/>
  <c r="R93" i="31"/>
  <c r="U92" i="31"/>
  <c r="X91" i="31"/>
  <c r="AB90" i="31"/>
  <c r="S90" i="31"/>
  <c r="V89" i="31"/>
  <c r="Y88" i="31"/>
  <c r="AC87" i="31"/>
  <c r="T87" i="31"/>
  <c r="W86" i="31"/>
  <c r="Z85" i="31"/>
  <c r="R85" i="31"/>
  <c r="U84" i="31"/>
  <c r="X83" i="31"/>
  <c r="AB82" i="31"/>
  <c r="S82" i="31"/>
  <c r="V81" i="31"/>
  <c r="Y80" i="31"/>
  <c r="AC79" i="31"/>
  <c r="T79" i="31"/>
  <c r="W78" i="31"/>
  <c r="Z77" i="31"/>
  <c r="R77" i="31"/>
  <c r="U76" i="31"/>
  <c r="X75" i="31"/>
  <c r="AB74" i="31"/>
  <c r="S74" i="31"/>
  <c r="V73" i="31"/>
  <c r="Y72" i="31"/>
  <c r="AC71" i="31"/>
  <c r="T71" i="31"/>
  <c r="W70" i="31"/>
  <c r="Z69" i="31"/>
  <c r="R69" i="31"/>
  <c r="U68" i="31"/>
  <c r="X67" i="31"/>
  <c r="AB66" i="31"/>
  <c r="S66" i="31"/>
  <c r="V65" i="31"/>
  <c r="Y64" i="31"/>
  <c r="AC63" i="31"/>
  <c r="T63" i="31"/>
  <c r="W62" i="31"/>
  <c r="Z61" i="31"/>
  <c r="R61" i="31"/>
  <c r="U60" i="31"/>
  <c r="X59" i="31"/>
  <c r="AB58" i="31"/>
  <c r="S58" i="31"/>
  <c r="V57" i="31"/>
  <c r="Y56" i="31"/>
  <c r="AC55" i="31"/>
  <c r="T55" i="31"/>
  <c r="W54" i="31"/>
  <c r="Z53" i="31"/>
  <c r="R53" i="31"/>
  <c r="U52" i="31"/>
  <c r="X51" i="31"/>
  <c r="AB50" i="31"/>
  <c r="S50" i="31"/>
  <c r="V49" i="31"/>
  <c r="Y48" i="31"/>
  <c r="AC47" i="31"/>
  <c r="T47" i="31"/>
  <c r="W46" i="31"/>
  <c r="Z45" i="31"/>
  <c r="R45" i="31"/>
  <c r="U44" i="31"/>
  <c r="X43" i="31"/>
  <c r="AB42" i="31"/>
  <c r="S42" i="31"/>
  <c r="V41" i="31"/>
  <c r="Y40" i="31"/>
  <c r="AC39" i="31"/>
  <c r="T39" i="31"/>
  <c r="W38" i="31"/>
  <c r="Z37" i="31"/>
  <c r="R37" i="31"/>
  <c r="U36" i="31"/>
  <c r="X35" i="31"/>
  <c r="AB34" i="31"/>
  <c r="S34" i="31"/>
  <c r="V33" i="31"/>
  <c r="Y32" i="31"/>
  <c r="AC31" i="31"/>
  <c r="T31" i="31"/>
  <c r="W30" i="31"/>
  <c r="Z29" i="31"/>
  <c r="R29" i="31"/>
  <c r="U28" i="31"/>
  <c r="X27" i="31"/>
  <c r="AB26" i="31"/>
  <c r="S26" i="31"/>
  <c r="V25" i="31"/>
  <c r="Y24" i="31"/>
  <c r="AC23" i="31"/>
  <c r="T23" i="31"/>
  <c r="W22" i="31"/>
  <c r="Z21" i="31"/>
  <c r="R21" i="31"/>
  <c r="U20" i="31"/>
  <c r="X19" i="31"/>
  <c r="AB18" i="31"/>
  <c r="S18" i="31"/>
  <c r="V17" i="31"/>
  <c r="Y16" i="31"/>
  <c r="AC15" i="31"/>
  <c r="T15" i="31"/>
  <c r="W14" i="31"/>
  <c r="Z13" i="31"/>
  <c r="R13" i="31"/>
  <c r="U12" i="31"/>
  <c r="X11" i="31"/>
  <c r="R109" i="31"/>
  <c r="X107" i="31"/>
  <c r="S106" i="31"/>
  <c r="Y104" i="31"/>
  <c r="T103" i="31"/>
  <c r="AC101" i="31"/>
  <c r="AB100" i="31"/>
  <c r="AC99" i="31"/>
  <c r="AC98" i="31"/>
  <c r="AC97" i="31"/>
  <c r="R97" i="31"/>
  <c r="R96" i="31"/>
  <c r="S95" i="31"/>
  <c r="V94" i="31"/>
  <c r="Y93" i="31"/>
  <c r="AC92" i="31"/>
  <c r="T92" i="31"/>
  <c r="W91" i="31"/>
  <c r="Z90" i="31"/>
  <c r="R90" i="31"/>
  <c r="U89" i="31"/>
  <c r="X88" i="31"/>
  <c r="AB87" i="31"/>
  <c r="S87" i="31"/>
  <c r="V86" i="31"/>
  <c r="Y85" i="31"/>
  <c r="AC84" i="31"/>
  <c r="T84" i="31"/>
  <c r="W83" i="31"/>
  <c r="Z82" i="31"/>
  <c r="R82" i="31"/>
  <c r="U81" i="31"/>
  <c r="X80" i="31"/>
  <c r="AB79" i="31"/>
  <c r="S79" i="31"/>
  <c r="V78" i="31"/>
  <c r="Y77" i="31"/>
  <c r="AC76" i="31"/>
  <c r="T76" i="31"/>
  <c r="W75" i="31"/>
  <c r="Z74" i="31"/>
  <c r="R74" i="31"/>
  <c r="U73" i="31"/>
  <c r="X72" i="31"/>
  <c r="AB71" i="31"/>
  <c r="S71" i="31"/>
  <c r="V70" i="31"/>
  <c r="Y69" i="31"/>
  <c r="AC68" i="31"/>
  <c r="T68" i="31"/>
  <c r="W67" i="31"/>
  <c r="Z66" i="31"/>
  <c r="R66" i="31"/>
  <c r="U65" i="31"/>
  <c r="X64" i="31"/>
  <c r="AB63" i="31"/>
  <c r="S63" i="31"/>
  <c r="V62" i="31"/>
  <c r="Y61" i="31"/>
  <c r="AC60" i="31"/>
  <c r="T60" i="31"/>
  <c r="W59" i="31"/>
  <c r="Z58" i="31"/>
  <c r="R58" i="31"/>
  <c r="U57" i="31"/>
  <c r="X56" i="31"/>
  <c r="AB55" i="31"/>
  <c r="S55" i="31"/>
  <c r="V54" i="31"/>
  <c r="Y53" i="31"/>
  <c r="AC52" i="31"/>
  <c r="T52" i="31"/>
  <c r="W51" i="31"/>
  <c r="Z50" i="31"/>
  <c r="R50" i="31"/>
  <c r="U49" i="31"/>
  <c r="X48" i="31"/>
  <c r="AB47" i="31"/>
  <c r="S47" i="31"/>
  <c r="V46" i="31"/>
  <c r="Y45" i="31"/>
  <c r="AC44" i="31"/>
  <c r="T44" i="31"/>
  <c r="W43" i="31"/>
  <c r="Z42" i="31"/>
  <c r="R42" i="31"/>
  <c r="U41" i="31"/>
  <c r="X40" i="31"/>
  <c r="AB39" i="31"/>
  <c r="S39" i="31"/>
  <c r="V38" i="31"/>
  <c r="Y37" i="31"/>
  <c r="AC36" i="31"/>
  <c r="T36" i="31"/>
  <c r="W35" i="31"/>
  <c r="Z34" i="31"/>
  <c r="R34" i="31"/>
  <c r="U33" i="31"/>
  <c r="X32" i="31"/>
  <c r="AB31" i="31"/>
  <c r="S31" i="31"/>
  <c r="V30" i="31"/>
  <c r="Y29" i="31"/>
  <c r="AC28" i="31"/>
  <c r="T28" i="31"/>
  <c r="W27" i="31"/>
  <c r="Z26" i="31"/>
  <c r="R26" i="31"/>
  <c r="U25" i="31"/>
  <c r="X24" i="31"/>
  <c r="AB23" i="31"/>
  <c r="S23" i="31"/>
  <c r="V22" i="31"/>
  <c r="Y21" i="31"/>
  <c r="AC20" i="31"/>
  <c r="T20" i="31"/>
  <c r="W19" i="31"/>
  <c r="Z18" i="31"/>
  <c r="R18" i="31"/>
  <c r="U17" i="31"/>
  <c r="X16" i="31"/>
  <c r="AB15" i="31"/>
  <c r="S15" i="31"/>
  <c r="V14" i="31"/>
  <c r="Y13" i="31"/>
  <c r="AC12" i="31"/>
  <c r="T12" i="31"/>
  <c r="W11" i="31"/>
  <c r="Y108" i="31"/>
  <c r="T107" i="31"/>
  <c r="Z105" i="31"/>
  <c r="U104" i="31"/>
  <c r="R103" i="31"/>
  <c r="AB101" i="31"/>
  <c r="Z100" i="31"/>
  <c r="Z99" i="31"/>
  <c r="AB98" i="31"/>
  <c r="AB97" i="31"/>
  <c r="AB96" i="31"/>
  <c r="AC95" i="31"/>
  <c r="R95" i="31"/>
  <c r="U94" i="31"/>
  <c r="X93" i="31"/>
  <c r="AB92" i="31"/>
  <c r="S92" i="31"/>
  <c r="V91" i="31"/>
  <c r="Y90" i="31"/>
  <c r="AC89" i="31"/>
  <c r="T89" i="31"/>
  <c r="W88" i="31"/>
  <c r="Z87" i="31"/>
  <c r="R87" i="31"/>
  <c r="U86" i="31"/>
  <c r="X85" i="31"/>
  <c r="AB84" i="31"/>
  <c r="S84" i="31"/>
  <c r="V83" i="31"/>
  <c r="Y82" i="31"/>
  <c r="AC81" i="31"/>
  <c r="T81" i="31"/>
  <c r="W80" i="31"/>
  <c r="Z79" i="31"/>
  <c r="R79" i="31"/>
  <c r="U78" i="31"/>
  <c r="X77" i="31"/>
  <c r="AB76" i="31"/>
  <c r="S76" i="31"/>
  <c r="V75" i="31"/>
  <c r="Y74" i="31"/>
  <c r="AC73" i="31"/>
  <c r="T73" i="31"/>
  <c r="W72" i="31"/>
  <c r="Z71" i="31"/>
  <c r="R71" i="31"/>
  <c r="U70" i="31"/>
  <c r="X69" i="31"/>
  <c r="AB68" i="31"/>
  <c r="S68" i="31"/>
  <c r="V67" i="31"/>
  <c r="Y66" i="31"/>
  <c r="AC65" i="31"/>
  <c r="T65" i="31"/>
  <c r="W64" i="31"/>
  <c r="Z63" i="31"/>
  <c r="R63" i="31"/>
  <c r="U62" i="31"/>
  <c r="X61" i="31"/>
  <c r="AB60" i="31"/>
  <c r="S60" i="31"/>
  <c r="V59" i="31"/>
  <c r="Y58" i="31"/>
  <c r="AC57" i="31"/>
  <c r="T57" i="31"/>
  <c r="W56" i="31"/>
  <c r="Z55" i="31"/>
  <c r="R55" i="31"/>
  <c r="U54" i="31"/>
  <c r="X53" i="31"/>
  <c r="AB52" i="31"/>
  <c r="S52" i="31"/>
  <c r="V51" i="31"/>
  <c r="Y50" i="31"/>
  <c r="AC49" i="31"/>
  <c r="T49" i="31"/>
  <c r="W48" i="31"/>
  <c r="Z47" i="31"/>
  <c r="R47" i="31"/>
  <c r="U46" i="31"/>
  <c r="X45" i="31"/>
  <c r="AB44" i="31"/>
  <c r="S44" i="31"/>
  <c r="V43" i="31"/>
  <c r="Y42" i="31"/>
  <c r="AC41" i="31"/>
  <c r="T41" i="31"/>
  <c r="W40" i="31"/>
  <c r="Z39" i="31"/>
  <c r="R39" i="31"/>
  <c r="U38" i="31"/>
  <c r="X37" i="31"/>
  <c r="AB36" i="31"/>
  <c r="S36" i="31"/>
  <c r="V35" i="31"/>
  <c r="Y34" i="31"/>
  <c r="AC33" i="31"/>
  <c r="T33" i="31"/>
  <c r="W32" i="31"/>
  <c r="Z31" i="31"/>
  <c r="R31" i="31"/>
  <c r="U30" i="31"/>
  <c r="X29" i="31"/>
  <c r="AB28" i="31"/>
  <c r="S28" i="31"/>
  <c r="V27" i="31"/>
  <c r="Y26" i="31"/>
  <c r="AC25" i="31"/>
  <c r="T25" i="31"/>
  <c r="W24" i="31"/>
  <c r="Z23" i="31"/>
  <c r="R23" i="31"/>
  <c r="U22" i="31"/>
  <c r="X21" i="31"/>
  <c r="AB20" i="31"/>
  <c r="S20" i="31"/>
  <c r="V19" i="31"/>
  <c r="Y18" i="31"/>
  <c r="AC17" i="31"/>
  <c r="T17" i="31"/>
  <c r="W16" i="31"/>
  <c r="Z15" i="31"/>
  <c r="R15" i="31"/>
  <c r="U14" i="31"/>
  <c r="X13" i="31"/>
  <c r="AB12" i="31"/>
  <c r="S12" i="31"/>
  <c r="V11" i="31"/>
  <c r="AC109" i="31"/>
  <c r="W108" i="31"/>
  <c r="R107" i="31"/>
  <c r="X105" i="31"/>
  <c r="S104" i="31"/>
  <c r="AB102" i="31"/>
  <c r="Z101" i="31"/>
  <c r="Y100" i="31"/>
  <c r="Y99" i="31"/>
  <c r="Y98" i="31"/>
  <c r="Z97" i="31"/>
  <c r="Z96" i="31"/>
  <c r="Z95" i="31"/>
  <c r="AC94" i="31"/>
  <c r="T94" i="31"/>
  <c r="W93" i="31"/>
  <c r="Z92" i="31"/>
  <c r="R92" i="31"/>
  <c r="U91" i="31"/>
  <c r="X90" i="31"/>
  <c r="AB89" i="31"/>
  <c r="S89" i="31"/>
  <c r="V88" i="31"/>
  <c r="Y87" i="31"/>
  <c r="AC86" i="31"/>
  <c r="T86" i="31"/>
  <c r="W85" i="31"/>
  <c r="Z84" i="31"/>
  <c r="R84" i="31"/>
  <c r="U83" i="31"/>
  <c r="X82" i="31"/>
  <c r="AB81" i="31"/>
  <c r="S81" i="31"/>
  <c r="V80" i="31"/>
  <c r="Y79" i="31"/>
  <c r="AC78" i="31"/>
  <c r="T78" i="31"/>
  <c r="W77" i="31"/>
  <c r="Z76" i="31"/>
  <c r="R76" i="31"/>
  <c r="U75" i="31"/>
  <c r="X74" i="31"/>
  <c r="AB73" i="31"/>
  <c r="S73" i="31"/>
  <c r="V72" i="31"/>
  <c r="Y71" i="31"/>
  <c r="AC70" i="31"/>
  <c r="T70" i="31"/>
  <c r="W69" i="31"/>
  <c r="Z68" i="31"/>
  <c r="R68" i="31"/>
  <c r="U67" i="31"/>
  <c r="X66" i="31"/>
  <c r="AB65" i="31"/>
  <c r="S65" i="31"/>
  <c r="V64" i="31"/>
  <c r="Y63" i="31"/>
  <c r="AC62" i="31"/>
  <c r="T62" i="31"/>
  <c r="W61" i="31"/>
  <c r="Z60" i="31"/>
  <c r="R60" i="31"/>
  <c r="U59" i="31"/>
  <c r="X58" i="31"/>
  <c r="AB57" i="31"/>
  <c r="S57" i="31"/>
  <c r="V56" i="31"/>
  <c r="Y55" i="31"/>
  <c r="AC54" i="31"/>
  <c r="T54" i="31"/>
  <c r="W53" i="31"/>
  <c r="Z52" i="31"/>
  <c r="R52" i="31"/>
  <c r="U51" i="31"/>
  <c r="X50" i="31"/>
  <c r="AB49" i="31"/>
  <c r="S49" i="31"/>
  <c r="V48" i="31"/>
  <c r="Y47" i="31"/>
  <c r="AC46" i="31"/>
  <c r="T46" i="31"/>
  <c r="W45" i="31"/>
  <c r="Z44" i="31"/>
  <c r="R44" i="31"/>
  <c r="U43" i="31"/>
  <c r="X42" i="31"/>
  <c r="AB41" i="31"/>
  <c r="S41" i="31"/>
  <c r="V40" i="31"/>
  <c r="Y39" i="31"/>
  <c r="AC38" i="31"/>
  <c r="T38" i="31"/>
  <c r="W37" i="31"/>
  <c r="Z36" i="31"/>
  <c r="R36" i="31"/>
  <c r="U35" i="31"/>
  <c r="X34" i="31"/>
  <c r="AB33" i="31"/>
  <c r="S33" i="31"/>
  <c r="V32" i="31"/>
  <c r="Y31" i="31"/>
  <c r="AC30" i="31"/>
  <c r="T30" i="31"/>
  <c r="W29" i="31"/>
  <c r="Z28" i="31"/>
  <c r="R28" i="31"/>
  <c r="U27" i="31"/>
  <c r="X26" i="31"/>
  <c r="AB25" i="31"/>
  <c r="S25" i="31"/>
  <c r="V24" i="31"/>
  <c r="Y23" i="31"/>
  <c r="AC22" i="31"/>
  <c r="T22" i="31"/>
  <c r="W21" i="31"/>
  <c r="Z20" i="31"/>
  <c r="R20" i="31"/>
  <c r="U19" i="31"/>
  <c r="X18" i="31"/>
  <c r="AB17" i="31"/>
  <c r="S17" i="31"/>
  <c r="V16" i="31"/>
  <c r="Y15" i="31"/>
  <c r="AC14" i="31"/>
  <c r="T14" i="31"/>
  <c r="W13" i="31"/>
  <c r="Z12" i="31"/>
  <c r="R12" i="31"/>
  <c r="U11" i="31"/>
  <c r="V109" i="31"/>
  <c r="AC107" i="31"/>
  <c r="W106" i="31"/>
  <c r="R105" i="31"/>
  <c r="X103" i="31"/>
  <c r="W102" i="31"/>
  <c r="T101" i="31"/>
  <c r="U100" i="31"/>
  <c r="U99" i="31"/>
  <c r="U98" i="31"/>
  <c r="V97" i="31"/>
  <c r="V96" i="31"/>
  <c r="V95" i="31"/>
  <c r="Y94" i="31"/>
  <c r="AC93" i="31"/>
  <c r="T93" i="31"/>
  <c r="W92" i="31"/>
  <c r="Z91" i="31"/>
  <c r="R91" i="31"/>
  <c r="U90" i="31"/>
  <c r="X89" i="31"/>
  <c r="AB88" i="31"/>
  <c r="S88" i="31"/>
  <c r="V87" i="31"/>
  <c r="Y86" i="31"/>
  <c r="AC85" i="31"/>
  <c r="T85" i="31"/>
  <c r="W84" i="31"/>
  <c r="Z83" i="31"/>
  <c r="R83" i="31"/>
  <c r="U82" i="31"/>
  <c r="X81" i="31"/>
  <c r="AB80" i="31"/>
  <c r="S80" i="31"/>
  <c r="V79" i="31"/>
  <c r="Y78" i="31"/>
  <c r="AC77" i="31"/>
  <c r="T77" i="31"/>
  <c r="W76" i="31"/>
  <c r="Z75" i="31"/>
  <c r="R75" i="31"/>
  <c r="U74" i="31"/>
  <c r="X73" i="31"/>
  <c r="AB72" i="31"/>
  <c r="S72" i="31"/>
  <c r="V71" i="31"/>
  <c r="Y70" i="31"/>
  <c r="AC69" i="31"/>
  <c r="T69" i="31"/>
  <c r="W68" i="31"/>
  <c r="Z67" i="31"/>
  <c r="R67" i="31"/>
  <c r="U66" i="31"/>
  <c r="X65" i="31"/>
  <c r="AB64" i="31"/>
  <c r="S64" i="31"/>
  <c r="V63" i="31"/>
  <c r="Y62" i="31"/>
  <c r="AC61" i="31"/>
  <c r="T61" i="31"/>
  <c r="W60" i="31"/>
  <c r="Z59" i="31"/>
  <c r="R59" i="31"/>
  <c r="U58" i="31"/>
  <c r="X57" i="31"/>
  <c r="AB56" i="31"/>
  <c r="S56" i="31"/>
  <c r="V55" i="31"/>
  <c r="Y54" i="31"/>
  <c r="AC53" i="31"/>
  <c r="T53" i="31"/>
  <c r="W52" i="31"/>
  <c r="Z51" i="31"/>
  <c r="R51" i="31"/>
  <c r="U50" i="31"/>
  <c r="X49" i="31"/>
  <c r="AB48" i="31"/>
  <c r="S48" i="31"/>
  <c r="V47" i="31"/>
  <c r="Y46" i="31"/>
  <c r="AC45" i="31"/>
  <c r="T45" i="31"/>
  <c r="W44" i="31"/>
  <c r="Z43" i="31"/>
  <c r="R43" i="31"/>
  <c r="U42" i="31"/>
  <c r="X41" i="31"/>
  <c r="AB40" i="31"/>
  <c r="S40" i="31"/>
  <c r="V39" i="31"/>
  <c r="Y38" i="31"/>
  <c r="AC37" i="31"/>
  <c r="T37" i="31"/>
  <c r="W36" i="31"/>
  <c r="Z35" i="31"/>
  <c r="R35" i="31"/>
  <c r="U34" i="31"/>
  <c r="X33" i="31"/>
  <c r="AB32" i="31"/>
  <c r="S32" i="31"/>
  <c r="V31" i="31"/>
  <c r="Y30" i="31"/>
  <c r="AC29" i="31"/>
  <c r="T29" i="31"/>
  <c r="W28" i="31"/>
  <c r="Z27" i="31"/>
  <c r="R27" i="31"/>
  <c r="U26" i="31"/>
  <c r="X25" i="31"/>
  <c r="AB24" i="31"/>
  <c r="S24" i="31"/>
  <c r="V23" i="31"/>
  <c r="Y22" i="31"/>
  <c r="AC21" i="31"/>
  <c r="T21" i="31"/>
  <c r="W20" i="31"/>
  <c r="Z19" i="31"/>
  <c r="R19" i="31"/>
  <c r="U18" i="31"/>
  <c r="X17" i="31"/>
  <c r="AB16" i="31"/>
  <c r="S16" i="31"/>
  <c r="V15" i="31"/>
  <c r="Y14" i="31"/>
  <c r="AC13" i="31"/>
  <c r="T13" i="31"/>
  <c r="W12" i="31"/>
  <c r="Z11" i="31"/>
  <c r="R11" i="31"/>
  <c r="Z109" i="31"/>
  <c r="AC103" i="31"/>
  <c r="V99" i="31"/>
  <c r="X95" i="31"/>
  <c r="X92" i="31"/>
  <c r="Y89" i="31"/>
  <c r="Z86" i="31"/>
  <c r="AB83" i="31"/>
  <c r="AC80" i="31"/>
  <c r="R78" i="31"/>
  <c r="S75" i="31"/>
  <c r="T72" i="31"/>
  <c r="U69" i="31"/>
  <c r="V66" i="31"/>
  <c r="W63" i="31"/>
  <c r="X60" i="31"/>
  <c r="Y57" i="31"/>
  <c r="Z54" i="31"/>
  <c r="AB51" i="31"/>
  <c r="AC48" i="31"/>
  <c r="R46" i="31"/>
  <c r="S43" i="31"/>
  <c r="T40" i="31"/>
  <c r="U37" i="31"/>
  <c r="V34" i="31"/>
  <c r="W31" i="31"/>
  <c r="X28" i="31"/>
  <c r="Y25" i="31"/>
  <c r="Z22" i="31"/>
  <c r="AB19" i="31"/>
  <c r="AC16" i="31"/>
  <c r="R14" i="31"/>
  <c r="S11" i="31"/>
  <c r="V108" i="31"/>
  <c r="Y102" i="31"/>
  <c r="X98" i="31"/>
  <c r="AB94" i="31"/>
  <c r="AC91" i="31"/>
  <c r="R89" i="31"/>
  <c r="S86" i="31"/>
  <c r="T83" i="31"/>
  <c r="U80" i="31"/>
  <c r="V77" i="31"/>
  <c r="W74" i="31"/>
  <c r="X71" i="31"/>
  <c r="Y68" i="31"/>
  <c r="Z65" i="31"/>
  <c r="AB62" i="31"/>
  <c r="AC59" i="31"/>
  <c r="R57" i="31"/>
  <c r="S54" i="31"/>
  <c r="T51" i="31"/>
  <c r="U48" i="31"/>
  <c r="V45" i="31"/>
  <c r="W42" i="31"/>
  <c r="X39" i="31"/>
  <c r="Y36" i="31"/>
  <c r="Z33" i="31"/>
  <c r="AB30" i="31"/>
  <c r="AC27" i="31"/>
  <c r="R25" i="31"/>
  <c r="S22" i="31"/>
  <c r="T19" i="31"/>
  <c r="U16" i="31"/>
  <c r="V13" i="31"/>
  <c r="U108" i="31"/>
  <c r="X102" i="31"/>
  <c r="W98" i="31"/>
  <c r="Z94" i="31"/>
  <c r="AB91" i="31"/>
  <c r="AC88" i="31"/>
  <c r="R86" i="31"/>
  <c r="S83" i="31"/>
  <c r="T80" i="31"/>
  <c r="U77" i="31"/>
  <c r="V74" i="31"/>
  <c r="W71" i="31"/>
  <c r="X68" i="31"/>
  <c r="Y65" i="31"/>
  <c r="Z62" i="31"/>
  <c r="AB59" i="31"/>
  <c r="AC56" i="31"/>
  <c r="R54" i="31"/>
  <c r="S51" i="31"/>
  <c r="T48" i="31"/>
  <c r="U45" i="31"/>
  <c r="V42" i="31"/>
  <c r="W39" i="31"/>
  <c r="X36" i="31"/>
  <c r="Y33" i="31"/>
  <c r="Z30" i="31"/>
  <c r="AB27" i="31"/>
  <c r="AC24" i="31"/>
  <c r="R22" i="31"/>
  <c r="S19" i="31"/>
  <c r="T16" i="31"/>
  <c r="U13" i="31"/>
  <c r="AC106" i="31"/>
  <c r="X101" i="31"/>
  <c r="X97" i="31"/>
  <c r="S94" i="31"/>
  <c r="T91" i="31"/>
  <c r="U88" i="31"/>
  <c r="V85" i="31"/>
  <c r="W82" i="31"/>
  <c r="X79" i="31"/>
  <c r="Y76" i="31"/>
  <c r="Z73" i="31"/>
  <c r="AB70" i="31"/>
  <c r="AC67" i="31"/>
  <c r="R65" i="31"/>
  <c r="S62" i="31"/>
  <c r="T59" i="31"/>
  <c r="U56" i="31"/>
  <c r="V53" i="31"/>
  <c r="W50" i="31"/>
  <c r="X47" i="31"/>
  <c r="Y44" i="31"/>
  <c r="Z41" i="31"/>
  <c r="AB38" i="31"/>
  <c r="AC35" i="31"/>
  <c r="R33" i="31"/>
  <c r="S30" i="31"/>
  <c r="T27" i="31"/>
  <c r="U24" i="31"/>
  <c r="V21" i="31"/>
  <c r="W18" i="31"/>
  <c r="X15" i="31"/>
  <c r="Y12" i="31"/>
  <c r="AB106" i="31"/>
  <c r="V101" i="31"/>
  <c r="W97" i="31"/>
  <c r="R94" i="31"/>
  <c r="S91" i="31"/>
  <c r="T88" i="31"/>
  <c r="U85" i="31"/>
  <c r="V82" i="31"/>
  <c r="W79" i="31"/>
  <c r="X76" i="31"/>
  <c r="Y73" i="31"/>
  <c r="Z70" i="31"/>
  <c r="AB67" i="31"/>
  <c r="AC64" i="31"/>
  <c r="R62" i="31"/>
  <c r="S59" i="31"/>
  <c r="T56" i="31"/>
  <c r="U53" i="31"/>
  <c r="V50" i="31"/>
  <c r="W47" i="31"/>
  <c r="X44" i="31"/>
  <c r="Y41" i="31"/>
  <c r="Z38" i="31"/>
  <c r="AB35" i="31"/>
  <c r="AC32" i="31"/>
  <c r="R30" i="31"/>
  <c r="S27" i="31"/>
  <c r="T24" i="31"/>
  <c r="U21" i="31"/>
  <c r="V18" i="31"/>
  <c r="W15" i="31"/>
  <c r="X12" i="31"/>
  <c r="AB109" i="31"/>
  <c r="R104" i="31"/>
  <c r="X99" i="31"/>
  <c r="Y95" i="31"/>
  <c r="Y92" i="31"/>
  <c r="Z89" i="31"/>
  <c r="AB86" i="31"/>
  <c r="AC83" i="31"/>
  <c r="R81" i="31"/>
  <c r="S78" i="31"/>
  <c r="T75" i="31"/>
  <c r="U72" i="31"/>
  <c r="V69" i="31"/>
  <c r="W66" i="31"/>
  <c r="X63" i="31"/>
  <c r="Y60" i="31"/>
  <c r="Z57" i="31"/>
  <c r="AB54" i="31"/>
  <c r="AC51" i="31"/>
  <c r="R49" i="31"/>
  <c r="S46" i="31"/>
  <c r="T43" i="31"/>
  <c r="U40" i="31"/>
  <c r="V37" i="31"/>
  <c r="W34" i="31"/>
  <c r="X31" i="31"/>
  <c r="Y28" i="31"/>
  <c r="Z25" i="31"/>
  <c r="AB22" i="31"/>
  <c r="AC19" i="31"/>
  <c r="R17" i="31"/>
  <c r="S14" i="31"/>
  <c r="T11" i="31"/>
  <c r="V105" i="31"/>
  <c r="V90" i="31"/>
  <c r="Z78" i="31"/>
  <c r="S67" i="31"/>
  <c r="W55" i="31"/>
  <c r="AB43" i="31"/>
  <c r="T32" i="31"/>
  <c r="X20" i="31"/>
  <c r="Z81" i="31"/>
  <c r="W58" i="31"/>
  <c r="AC11" i="31"/>
  <c r="S35" i="31"/>
  <c r="W100" i="31"/>
  <c r="X87" i="31"/>
  <c r="AC75" i="31"/>
  <c r="U64" i="31"/>
  <c r="Y52" i="31"/>
  <c r="R41" i="31"/>
  <c r="V29" i="31"/>
  <c r="Z17" i="31"/>
  <c r="V93" i="31"/>
  <c r="T35" i="31"/>
  <c r="Y81" i="31"/>
  <c r="V100" i="31"/>
  <c r="W87" i="31"/>
  <c r="AB75" i="31"/>
  <c r="T64" i="31"/>
  <c r="X52" i="31"/>
  <c r="AC40" i="31"/>
  <c r="U29" i="31"/>
  <c r="Y17" i="31"/>
  <c r="S70" i="31"/>
  <c r="AB46" i="31"/>
  <c r="V58" i="31"/>
  <c r="W23" i="31"/>
  <c r="Y96" i="31"/>
  <c r="Y84" i="31"/>
  <c r="R73" i="31"/>
  <c r="V61" i="31"/>
  <c r="Z49" i="31"/>
  <c r="S38" i="31"/>
  <c r="W26" i="31"/>
  <c r="AB14" i="31"/>
  <c r="X23" i="31"/>
  <c r="R70" i="31"/>
  <c r="AB11" i="31"/>
  <c r="W96" i="31"/>
  <c r="X84" i="31"/>
  <c r="AC72" i="31"/>
  <c r="U61" i="31"/>
  <c r="Y49" i="31"/>
  <c r="R38" i="31"/>
  <c r="V26" i="31"/>
  <c r="Z14" i="31"/>
  <c r="U93" i="31"/>
  <c r="W105" i="31"/>
  <c r="W90" i="31"/>
  <c r="AB78" i="31"/>
  <c r="T67" i="31"/>
  <c r="X55" i="31"/>
  <c r="AC43" i="31"/>
  <c r="U32" i="31"/>
  <c r="Y20" i="31"/>
  <c r="Z46" i="31"/>
  <c r="W109" i="30"/>
  <c r="Z108" i="30"/>
  <c r="R108" i="30"/>
  <c r="U107" i="30"/>
  <c r="X106" i="30"/>
  <c r="AB105" i="30"/>
  <c r="S105" i="30"/>
  <c r="V104" i="30"/>
  <c r="Y103" i="30"/>
  <c r="AC102" i="30"/>
  <c r="T102" i="30"/>
  <c r="W101" i="30"/>
  <c r="Z100" i="30"/>
  <c r="R100" i="30"/>
  <c r="U99" i="30"/>
  <c r="X98" i="30"/>
  <c r="AB97" i="30"/>
  <c r="S97" i="30"/>
  <c r="V96" i="30"/>
  <c r="Y95" i="30"/>
  <c r="AC94" i="30"/>
  <c r="T94" i="30"/>
  <c r="W93" i="30"/>
  <c r="Z92" i="30"/>
  <c r="R92" i="30"/>
  <c r="U91" i="30"/>
  <c r="X90" i="30"/>
  <c r="AB89" i="30"/>
  <c r="S89" i="30"/>
  <c r="V88" i="30"/>
  <c r="Y87" i="30"/>
  <c r="AC86" i="30"/>
  <c r="T86" i="30"/>
  <c r="W85" i="30"/>
  <c r="Z84" i="30"/>
  <c r="R84" i="30"/>
  <c r="U83" i="30"/>
  <c r="X82" i="30"/>
  <c r="AB81" i="30"/>
  <c r="S81" i="30"/>
  <c r="V80" i="30"/>
  <c r="Y79" i="30"/>
  <c r="AC78" i="30"/>
  <c r="T78" i="30"/>
  <c r="W77" i="30"/>
  <c r="Z76" i="30"/>
  <c r="R76" i="30"/>
  <c r="U75" i="30"/>
  <c r="X74" i="30"/>
  <c r="AB73" i="30"/>
  <c r="S73" i="30"/>
  <c r="V72" i="30"/>
  <c r="Y71" i="30"/>
  <c r="AC70" i="30"/>
  <c r="T70" i="30"/>
  <c r="W69" i="30"/>
  <c r="Z68" i="30"/>
  <c r="R68" i="30"/>
  <c r="U67" i="30"/>
  <c r="X66" i="30"/>
  <c r="AB65" i="30"/>
  <c r="V109" i="30"/>
  <c r="Y108" i="30"/>
  <c r="AC107" i="30"/>
  <c r="T107" i="30"/>
  <c r="W106" i="30"/>
  <c r="Z105" i="30"/>
  <c r="R105" i="30"/>
  <c r="U104" i="30"/>
  <c r="X103" i="30"/>
  <c r="AB102" i="30"/>
  <c r="S102" i="30"/>
  <c r="V101" i="30"/>
  <c r="Y100" i="30"/>
  <c r="AC99" i="30"/>
  <c r="T99" i="30"/>
  <c r="W98" i="30"/>
  <c r="Z97" i="30"/>
  <c r="R97" i="30"/>
  <c r="U96" i="30"/>
  <c r="X95" i="30"/>
  <c r="AB94" i="30"/>
  <c r="S94" i="30"/>
  <c r="V93" i="30"/>
  <c r="Y92" i="30"/>
  <c r="AC91" i="30"/>
  <c r="T91" i="30"/>
  <c r="W90" i="30"/>
  <c r="Z89" i="30"/>
  <c r="R89" i="30"/>
  <c r="U88" i="30"/>
  <c r="X87" i="30"/>
  <c r="AB86" i="30"/>
  <c r="S86" i="30"/>
  <c r="V85" i="30"/>
  <c r="Y84" i="30"/>
  <c r="AC83" i="30"/>
  <c r="T83" i="30"/>
  <c r="W82" i="30"/>
  <c r="Z81" i="30"/>
  <c r="R81" i="30"/>
  <c r="U80" i="30"/>
  <c r="X79" i="30"/>
  <c r="AB78" i="30"/>
  <c r="S78" i="30"/>
  <c r="V77" i="30"/>
  <c r="Y76" i="30"/>
  <c r="AC75" i="30"/>
  <c r="T75" i="30"/>
  <c r="W74" i="30"/>
  <c r="Z73" i="30"/>
  <c r="R73" i="30"/>
  <c r="U72" i="30"/>
  <c r="X71" i="30"/>
  <c r="AB70" i="30"/>
  <c r="S70" i="30"/>
  <c r="V69" i="30"/>
  <c r="Y68" i="30"/>
  <c r="AC67" i="30"/>
  <c r="T67" i="30"/>
  <c r="W66" i="30"/>
  <c r="Z65" i="30"/>
  <c r="U109" i="30"/>
  <c r="X108" i="30"/>
  <c r="AB107" i="30"/>
  <c r="S107" i="30"/>
  <c r="V106" i="30"/>
  <c r="Y105" i="30"/>
  <c r="AC104" i="30"/>
  <c r="T104" i="30"/>
  <c r="W103" i="30"/>
  <c r="Z102" i="30"/>
  <c r="R102" i="30"/>
  <c r="U101" i="30"/>
  <c r="X100" i="30"/>
  <c r="AB99" i="30"/>
  <c r="S99" i="30"/>
  <c r="V98" i="30"/>
  <c r="Y97" i="30"/>
  <c r="AC96" i="30"/>
  <c r="T96" i="30"/>
  <c r="W95" i="30"/>
  <c r="Z94" i="30"/>
  <c r="R94" i="30"/>
  <c r="U93" i="30"/>
  <c r="X92" i="30"/>
  <c r="AB91" i="30"/>
  <c r="S91" i="30"/>
  <c r="V90" i="30"/>
  <c r="Y89" i="30"/>
  <c r="AC88" i="30"/>
  <c r="T88" i="30"/>
  <c r="W87" i="30"/>
  <c r="Z86" i="30"/>
  <c r="R86" i="30"/>
  <c r="U85" i="30"/>
  <c r="X84" i="30"/>
  <c r="AB83" i="30"/>
  <c r="S83" i="30"/>
  <c r="V82" i="30"/>
  <c r="Y81" i="30"/>
  <c r="AC80" i="30"/>
  <c r="T80" i="30"/>
  <c r="W79" i="30"/>
  <c r="Z78" i="30"/>
  <c r="R78" i="30"/>
  <c r="U77" i="30"/>
  <c r="X76" i="30"/>
  <c r="AB75" i="30"/>
  <c r="S75" i="30"/>
  <c r="V74" i="30"/>
  <c r="Y73" i="30"/>
  <c r="AC72" i="30"/>
  <c r="T72" i="30"/>
  <c r="W71" i="30"/>
  <c r="Z70" i="30"/>
  <c r="R70" i="30"/>
  <c r="U69" i="30"/>
  <c r="X68" i="30"/>
  <c r="AB67" i="30"/>
  <c r="S67" i="30"/>
  <c r="V66" i="30"/>
  <c r="Y65" i="30"/>
  <c r="AC109" i="30"/>
  <c r="T109" i="30"/>
  <c r="W108" i="30"/>
  <c r="Z107" i="30"/>
  <c r="R107" i="30"/>
  <c r="U106" i="30"/>
  <c r="X105" i="30"/>
  <c r="AB104" i="30"/>
  <c r="S104" i="30"/>
  <c r="V103" i="30"/>
  <c r="Y102" i="30"/>
  <c r="AC101" i="30"/>
  <c r="T101" i="30"/>
  <c r="W100" i="30"/>
  <c r="Z99" i="30"/>
  <c r="R99" i="30"/>
  <c r="U98" i="30"/>
  <c r="X97" i="30"/>
  <c r="AB96" i="30"/>
  <c r="S96" i="30"/>
  <c r="V95" i="30"/>
  <c r="Y94" i="30"/>
  <c r="AC93" i="30"/>
  <c r="T93" i="30"/>
  <c r="W92" i="30"/>
  <c r="Z91" i="30"/>
  <c r="R91" i="30"/>
  <c r="U90" i="30"/>
  <c r="X89" i="30"/>
  <c r="AB88" i="30"/>
  <c r="S88" i="30"/>
  <c r="V87" i="30"/>
  <c r="Y86" i="30"/>
  <c r="AC85" i="30"/>
  <c r="T85" i="30"/>
  <c r="W84" i="30"/>
  <c r="Z83" i="30"/>
  <c r="R83" i="30"/>
  <c r="U82" i="30"/>
  <c r="X81" i="30"/>
  <c r="AB80" i="30"/>
  <c r="S80" i="30"/>
  <c r="V79" i="30"/>
  <c r="Y78" i="30"/>
  <c r="AC77" i="30"/>
  <c r="T77" i="30"/>
  <c r="W76" i="30"/>
  <c r="Z75" i="30"/>
  <c r="R75" i="30"/>
  <c r="U74" i="30"/>
  <c r="X73" i="30"/>
  <c r="AB72" i="30"/>
  <c r="S72" i="30"/>
  <c r="V71" i="30"/>
  <c r="Y70" i="30"/>
  <c r="AC69" i="30"/>
  <c r="T69" i="30"/>
  <c r="W68" i="30"/>
  <c r="Z67" i="30"/>
  <c r="R67" i="30"/>
  <c r="U66" i="30"/>
  <c r="X65" i="30"/>
  <c r="Z109" i="30"/>
  <c r="U108" i="30"/>
  <c r="AB106" i="30"/>
  <c r="V105" i="30"/>
  <c r="AC103" i="30"/>
  <c r="W102" i="30"/>
  <c r="R101" i="30"/>
  <c r="X99" i="30"/>
  <c r="S98" i="30"/>
  <c r="Y96" i="30"/>
  <c r="T95" i="30"/>
  <c r="Z93" i="30"/>
  <c r="U92" i="30"/>
  <c r="AB90" i="30"/>
  <c r="V89" i="30"/>
  <c r="AC87" i="30"/>
  <c r="W86" i="30"/>
  <c r="R85" i="30"/>
  <c r="X83" i="30"/>
  <c r="S82" i="30"/>
  <c r="Y80" i="30"/>
  <c r="T79" i="30"/>
  <c r="Z77" i="30"/>
  <c r="U76" i="30"/>
  <c r="AB74" i="30"/>
  <c r="V73" i="30"/>
  <c r="AC71" i="30"/>
  <c r="W70" i="30"/>
  <c r="R69" i="30"/>
  <c r="X67" i="30"/>
  <c r="S66" i="30"/>
  <c r="R65" i="30"/>
  <c r="U64" i="30"/>
  <c r="X63" i="30"/>
  <c r="AB62" i="30"/>
  <c r="S62" i="30"/>
  <c r="V61" i="30"/>
  <c r="Y60" i="30"/>
  <c r="AC59" i="30"/>
  <c r="T59" i="30"/>
  <c r="W58" i="30"/>
  <c r="Z57" i="30"/>
  <c r="R57" i="30"/>
  <c r="U56" i="30"/>
  <c r="X55" i="30"/>
  <c r="AB54" i="30"/>
  <c r="S54" i="30"/>
  <c r="V53" i="30"/>
  <c r="Y52" i="30"/>
  <c r="AC51" i="30"/>
  <c r="T51" i="30"/>
  <c r="W50" i="30"/>
  <c r="Z49" i="30"/>
  <c r="R49" i="30"/>
  <c r="U48" i="30"/>
  <c r="X47" i="30"/>
  <c r="AB46" i="30"/>
  <c r="S46" i="30"/>
  <c r="V45" i="30"/>
  <c r="Y44" i="30"/>
  <c r="AC43" i="30"/>
  <c r="T43" i="30"/>
  <c r="W42" i="30"/>
  <c r="Z41" i="30"/>
  <c r="R41" i="30"/>
  <c r="U40" i="30"/>
  <c r="X39" i="30"/>
  <c r="AB38" i="30"/>
  <c r="S38" i="30"/>
  <c r="V37" i="30"/>
  <c r="Y36" i="30"/>
  <c r="AC35" i="30"/>
  <c r="T35" i="30"/>
  <c r="W34" i="30"/>
  <c r="Z33" i="30"/>
  <c r="R33" i="30"/>
  <c r="U32" i="30"/>
  <c r="X31" i="30"/>
  <c r="AB30" i="30"/>
  <c r="S30" i="30"/>
  <c r="V29" i="30"/>
  <c r="Y28" i="30"/>
  <c r="AC27" i="30"/>
  <c r="T27" i="30"/>
  <c r="W26" i="30"/>
  <c r="Z25" i="30"/>
  <c r="R25" i="30"/>
  <c r="U24" i="30"/>
  <c r="X23" i="30"/>
  <c r="AB22" i="30"/>
  <c r="S22" i="30"/>
  <c r="V21" i="30"/>
  <c r="Y20" i="30"/>
  <c r="AC19" i="30"/>
  <c r="T19" i="30"/>
  <c r="W18" i="30"/>
  <c r="Z17" i="30"/>
  <c r="R17" i="30"/>
  <c r="U16" i="30"/>
  <c r="X15" i="30"/>
  <c r="AB14" i="30"/>
  <c r="S14" i="30"/>
  <c r="V13" i="30"/>
  <c r="Y12" i="30"/>
  <c r="AC11" i="30"/>
  <c r="T11" i="30"/>
  <c r="Y109" i="30"/>
  <c r="T108" i="30"/>
  <c r="Z106" i="30"/>
  <c r="U105" i="30"/>
  <c r="AB103" i="30"/>
  <c r="V102" i="30"/>
  <c r="AC100" i="30"/>
  <c r="W99" i="30"/>
  <c r="R98" i="30"/>
  <c r="X96" i="30"/>
  <c r="S95" i="30"/>
  <c r="Y93" i="30"/>
  <c r="T92" i="30"/>
  <c r="Z90" i="30"/>
  <c r="U89" i="30"/>
  <c r="AB87" i="30"/>
  <c r="V86" i="30"/>
  <c r="AC84" i="30"/>
  <c r="W83" i="30"/>
  <c r="R82" i="30"/>
  <c r="X80" i="30"/>
  <c r="S79" i="30"/>
  <c r="Y77" i="30"/>
  <c r="T76" i="30"/>
  <c r="Z74" i="30"/>
  <c r="U73" i="30"/>
  <c r="AB71" i="30"/>
  <c r="V70" i="30"/>
  <c r="AC68" i="30"/>
  <c r="W67" i="30"/>
  <c r="R66" i="30"/>
  <c r="AC64" i="30"/>
  <c r="T64" i="30"/>
  <c r="W63" i="30"/>
  <c r="Z62" i="30"/>
  <c r="R62" i="30"/>
  <c r="U61" i="30"/>
  <c r="X60" i="30"/>
  <c r="AB59" i="30"/>
  <c r="S59" i="30"/>
  <c r="V58" i="30"/>
  <c r="Y57" i="30"/>
  <c r="AC56" i="30"/>
  <c r="T56" i="30"/>
  <c r="W55" i="30"/>
  <c r="Z54" i="30"/>
  <c r="R54" i="30"/>
  <c r="U53" i="30"/>
  <c r="X52" i="30"/>
  <c r="AB51" i="30"/>
  <c r="S51" i="30"/>
  <c r="V50" i="30"/>
  <c r="Y49" i="30"/>
  <c r="AC48" i="30"/>
  <c r="T48" i="30"/>
  <c r="W47" i="30"/>
  <c r="Z46" i="30"/>
  <c r="R46" i="30"/>
  <c r="U45" i="30"/>
  <c r="X44" i="30"/>
  <c r="AB43" i="30"/>
  <c r="S43" i="30"/>
  <c r="V42" i="30"/>
  <c r="Y41" i="30"/>
  <c r="AC40" i="30"/>
  <c r="T40" i="30"/>
  <c r="W39" i="30"/>
  <c r="Z38" i="30"/>
  <c r="R38" i="30"/>
  <c r="U37" i="30"/>
  <c r="X36" i="30"/>
  <c r="AB35" i="30"/>
  <c r="S35" i="30"/>
  <c r="V34" i="30"/>
  <c r="Y33" i="30"/>
  <c r="AC32" i="30"/>
  <c r="T32" i="30"/>
  <c r="W31" i="30"/>
  <c r="Z30" i="30"/>
  <c r="R30" i="30"/>
  <c r="U29" i="30"/>
  <c r="X28" i="30"/>
  <c r="AB27" i="30"/>
  <c r="S27" i="30"/>
  <c r="V26" i="30"/>
  <c r="Y25" i="30"/>
  <c r="AC24" i="30"/>
  <c r="T24" i="30"/>
  <c r="W23" i="30"/>
  <c r="Z22" i="30"/>
  <c r="R22" i="30"/>
  <c r="U21" i="30"/>
  <c r="X20" i="30"/>
  <c r="AB19" i="30"/>
  <c r="S19" i="30"/>
  <c r="V18" i="30"/>
  <c r="Y17" i="30"/>
  <c r="AC16" i="30"/>
  <c r="T16" i="30"/>
  <c r="W15" i="30"/>
  <c r="Z14" i="30"/>
  <c r="R14" i="30"/>
  <c r="U13" i="30"/>
  <c r="X12" i="30"/>
  <c r="AB11" i="30"/>
  <c r="S11" i="30"/>
  <c r="X109" i="30"/>
  <c r="S108" i="30"/>
  <c r="Y106" i="30"/>
  <c r="T105" i="30"/>
  <c r="Z103" i="30"/>
  <c r="U102" i="30"/>
  <c r="AB100" i="30"/>
  <c r="V99" i="30"/>
  <c r="AC97" i="30"/>
  <c r="W96" i="30"/>
  <c r="R95" i="30"/>
  <c r="X93" i="30"/>
  <c r="S92" i="30"/>
  <c r="Y90" i="30"/>
  <c r="T89" i="30"/>
  <c r="Z87" i="30"/>
  <c r="U86" i="30"/>
  <c r="AB84" i="30"/>
  <c r="V83" i="30"/>
  <c r="AC81" i="30"/>
  <c r="W80" i="30"/>
  <c r="R79" i="30"/>
  <c r="X77" i="30"/>
  <c r="S76" i="30"/>
  <c r="Y74" i="30"/>
  <c r="T73" i="30"/>
  <c r="Z71" i="30"/>
  <c r="U70" i="30"/>
  <c r="AB68" i="30"/>
  <c r="V67" i="30"/>
  <c r="AC65" i="30"/>
  <c r="AB64" i="30"/>
  <c r="S64" i="30"/>
  <c r="V63" i="30"/>
  <c r="Y62" i="30"/>
  <c r="AC61" i="30"/>
  <c r="T61" i="30"/>
  <c r="W60" i="30"/>
  <c r="Z59" i="30"/>
  <c r="R59" i="30"/>
  <c r="U58" i="30"/>
  <c r="X57" i="30"/>
  <c r="AB56" i="30"/>
  <c r="S56" i="30"/>
  <c r="V55" i="30"/>
  <c r="Y54" i="30"/>
  <c r="AC53" i="30"/>
  <c r="T53" i="30"/>
  <c r="W52" i="30"/>
  <c r="Z51" i="30"/>
  <c r="R51" i="30"/>
  <c r="U50" i="30"/>
  <c r="X49" i="30"/>
  <c r="AB48" i="30"/>
  <c r="S48" i="30"/>
  <c r="V47" i="30"/>
  <c r="Y46" i="30"/>
  <c r="AC45" i="30"/>
  <c r="T45" i="30"/>
  <c r="W44" i="30"/>
  <c r="Z43" i="30"/>
  <c r="R43" i="30"/>
  <c r="U42" i="30"/>
  <c r="X41" i="30"/>
  <c r="AB40" i="30"/>
  <c r="S40" i="30"/>
  <c r="V39" i="30"/>
  <c r="Y38" i="30"/>
  <c r="AC37" i="30"/>
  <c r="T37" i="30"/>
  <c r="W36" i="30"/>
  <c r="Z35" i="30"/>
  <c r="R35" i="30"/>
  <c r="U34" i="30"/>
  <c r="X33" i="30"/>
  <c r="AB32" i="30"/>
  <c r="S32" i="30"/>
  <c r="V31" i="30"/>
  <c r="Y30" i="30"/>
  <c r="AC29" i="30"/>
  <c r="T29" i="30"/>
  <c r="W28" i="30"/>
  <c r="Z27" i="30"/>
  <c r="R27" i="30"/>
  <c r="U26" i="30"/>
  <c r="X25" i="30"/>
  <c r="AB24" i="30"/>
  <c r="S24" i="30"/>
  <c r="V23" i="30"/>
  <c r="Y22" i="30"/>
  <c r="AC21" i="30"/>
  <c r="T21" i="30"/>
  <c r="W20" i="30"/>
  <c r="Z19" i="30"/>
  <c r="R19" i="30"/>
  <c r="U18" i="30"/>
  <c r="X17" i="30"/>
  <c r="AB16" i="30"/>
  <c r="S16" i="30"/>
  <c r="V15" i="30"/>
  <c r="Y14" i="30"/>
  <c r="AC13" i="30"/>
  <c r="T13" i="30"/>
  <c r="W12" i="30"/>
  <c r="Z11" i="30"/>
  <c r="R11" i="30"/>
  <c r="S109" i="30"/>
  <c r="Y107" i="30"/>
  <c r="T106" i="30"/>
  <c r="Z104" i="30"/>
  <c r="U103" i="30"/>
  <c r="AB101" i="30"/>
  <c r="V100" i="30"/>
  <c r="AC98" i="30"/>
  <c r="W97" i="30"/>
  <c r="R96" i="30"/>
  <c r="X94" i="30"/>
  <c r="S93" i="30"/>
  <c r="Y91" i="30"/>
  <c r="T90" i="30"/>
  <c r="Z88" i="30"/>
  <c r="U87" i="30"/>
  <c r="AB85" i="30"/>
  <c r="V84" i="30"/>
  <c r="AC82" i="30"/>
  <c r="W81" i="30"/>
  <c r="R80" i="30"/>
  <c r="X78" i="30"/>
  <c r="S77" i="30"/>
  <c r="Y75" i="30"/>
  <c r="T74" i="30"/>
  <c r="Z72" i="30"/>
  <c r="U71" i="30"/>
  <c r="AB69" i="30"/>
  <c r="V68" i="30"/>
  <c r="AC66" i="30"/>
  <c r="W65" i="30"/>
  <c r="Z64" i="30"/>
  <c r="R64" i="30"/>
  <c r="U63" i="30"/>
  <c r="X62" i="30"/>
  <c r="AB61" i="30"/>
  <c r="S61" i="30"/>
  <c r="V60" i="30"/>
  <c r="Y59" i="30"/>
  <c r="AC58" i="30"/>
  <c r="T58" i="30"/>
  <c r="W57" i="30"/>
  <c r="Z56" i="30"/>
  <c r="R56" i="30"/>
  <c r="U55" i="30"/>
  <c r="X54" i="30"/>
  <c r="AB53" i="30"/>
  <c r="S53" i="30"/>
  <c r="V52" i="30"/>
  <c r="Y51" i="30"/>
  <c r="AC50" i="30"/>
  <c r="T50" i="30"/>
  <c r="W49" i="30"/>
  <c r="Z48" i="30"/>
  <c r="R48" i="30"/>
  <c r="U47" i="30"/>
  <c r="X46" i="30"/>
  <c r="AB45" i="30"/>
  <c r="S45" i="30"/>
  <c r="V44" i="30"/>
  <c r="Y43" i="30"/>
  <c r="AC42" i="30"/>
  <c r="T42" i="30"/>
  <c r="W41" i="30"/>
  <c r="Z40" i="30"/>
  <c r="R40" i="30"/>
  <c r="U39" i="30"/>
  <c r="X38" i="30"/>
  <c r="AB37" i="30"/>
  <c r="S37" i="30"/>
  <c r="V36" i="30"/>
  <c r="Y35" i="30"/>
  <c r="AC34" i="30"/>
  <c r="T34" i="30"/>
  <c r="W33" i="30"/>
  <c r="Z32" i="30"/>
  <c r="R32" i="30"/>
  <c r="U31" i="30"/>
  <c r="X30" i="30"/>
  <c r="AB29" i="30"/>
  <c r="S29" i="30"/>
  <c r="V28" i="30"/>
  <c r="R109" i="30"/>
  <c r="X107" i="30"/>
  <c r="S106" i="30"/>
  <c r="Y104" i="30"/>
  <c r="T103" i="30"/>
  <c r="Z101" i="30"/>
  <c r="U100" i="30"/>
  <c r="AB98" i="30"/>
  <c r="V97" i="30"/>
  <c r="AC95" i="30"/>
  <c r="W94" i="30"/>
  <c r="R93" i="30"/>
  <c r="X91" i="30"/>
  <c r="S90" i="30"/>
  <c r="Y88" i="30"/>
  <c r="T87" i="30"/>
  <c r="Z85" i="30"/>
  <c r="U84" i="30"/>
  <c r="AB82" i="30"/>
  <c r="V81" i="30"/>
  <c r="AC79" i="30"/>
  <c r="W78" i="30"/>
  <c r="R77" i="30"/>
  <c r="X75" i="30"/>
  <c r="S74" i="30"/>
  <c r="Y72" i="30"/>
  <c r="T71" i="30"/>
  <c r="Z69" i="30"/>
  <c r="U68" i="30"/>
  <c r="AB66" i="30"/>
  <c r="V65" i="30"/>
  <c r="Y64" i="30"/>
  <c r="AC63" i="30"/>
  <c r="T63" i="30"/>
  <c r="W62" i="30"/>
  <c r="Z61" i="30"/>
  <c r="R61" i="30"/>
  <c r="U60" i="30"/>
  <c r="X59" i="30"/>
  <c r="AB58" i="30"/>
  <c r="S58" i="30"/>
  <c r="V57" i="30"/>
  <c r="Y56" i="30"/>
  <c r="AC55" i="30"/>
  <c r="T55" i="30"/>
  <c r="W54" i="30"/>
  <c r="Z53" i="30"/>
  <c r="R53" i="30"/>
  <c r="U52" i="30"/>
  <c r="X51" i="30"/>
  <c r="AB50" i="30"/>
  <c r="S50" i="30"/>
  <c r="V49" i="30"/>
  <c r="Y48" i="30"/>
  <c r="AC47" i="30"/>
  <c r="T47" i="30"/>
  <c r="W46" i="30"/>
  <c r="Z45" i="30"/>
  <c r="R45" i="30"/>
  <c r="U44" i="30"/>
  <c r="X43" i="30"/>
  <c r="AB42" i="30"/>
  <c r="S42" i="30"/>
  <c r="V41" i="30"/>
  <c r="Y40" i="30"/>
  <c r="AC39" i="30"/>
  <c r="T39" i="30"/>
  <c r="W38" i="30"/>
  <c r="Z37" i="30"/>
  <c r="R37" i="30"/>
  <c r="U36" i="30"/>
  <c r="X35" i="30"/>
  <c r="AB34" i="30"/>
  <c r="S34" i="30"/>
  <c r="V33" i="30"/>
  <c r="Y32" i="30"/>
  <c r="AC31" i="30"/>
  <c r="T31" i="30"/>
  <c r="W30" i="30"/>
  <c r="Z29" i="30"/>
  <c r="R29" i="30"/>
  <c r="U28" i="30"/>
  <c r="X27" i="30"/>
  <c r="AB26" i="30"/>
  <c r="S26" i="30"/>
  <c r="V25" i="30"/>
  <c r="Y24" i="30"/>
  <c r="AC23" i="30"/>
  <c r="T23" i="30"/>
  <c r="W22" i="30"/>
  <c r="Z21" i="30"/>
  <c r="R21" i="30"/>
  <c r="U20" i="30"/>
  <c r="X19" i="30"/>
  <c r="AB18" i="30"/>
  <c r="S18" i="30"/>
  <c r="V17" i="30"/>
  <c r="Y16" i="30"/>
  <c r="AC15" i="30"/>
  <c r="T15" i="30"/>
  <c r="W14" i="30"/>
  <c r="Z13" i="30"/>
  <c r="R13" i="30"/>
  <c r="U12" i="30"/>
  <c r="X11" i="30"/>
  <c r="W107" i="30"/>
  <c r="R104" i="30"/>
  <c r="S100" i="30"/>
  <c r="AB95" i="30"/>
  <c r="V92" i="30"/>
  <c r="W88" i="30"/>
  <c r="T84" i="30"/>
  <c r="Z80" i="30"/>
  <c r="AB76" i="30"/>
  <c r="X72" i="30"/>
  <c r="S69" i="30"/>
  <c r="T65" i="30"/>
  <c r="S63" i="30"/>
  <c r="W61" i="30"/>
  <c r="V59" i="30"/>
  <c r="U57" i="30"/>
  <c r="Y55" i="30"/>
  <c r="X53" i="30"/>
  <c r="W51" i="30"/>
  <c r="AB49" i="30"/>
  <c r="Z47" i="30"/>
  <c r="Y45" i="30"/>
  <c r="R44" i="30"/>
  <c r="AC41" i="30"/>
  <c r="AB39" i="30"/>
  <c r="T38" i="30"/>
  <c r="S36" i="30"/>
  <c r="R34" i="30"/>
  <c r="V32" i="30"/>
  <c r="U30" i="30"/>
  <c r="T28" i="30"/>
  <c r="Z26" i="30"/>
  <c r="U25" i="30"/>
  <c r="AB23" i="30"/>
  <c r="V22" i="30"/>
  <c r="AC20" i="30"/>
  <c r="W19" i="30"/>
  <c r="R18" i="30"/>
  <c r="X16" i="30"/>
  <c r="S15" i="30"/>
  <c r="Y13" i="30"/>
  <c r="T12" i="30"/>
  <c r="V107" i="30"/>
  <c r="S103" i="30"/>
  <c r="Y99" i="30"/>
  <c r="Z95" i="30"/>
  <c r="W91" i="30"/>
  <c r="R88" i="30"/>
  <c r="S84" i="30"/>
  <c r="AB79" i="30"/>
  <c r="V76" i="30"/>
  <c r="W72" i="30"/>
  <c r="T68" i="30"/>
  <c r="S65" i="30"/>
  <c r="R63" i="30"/>
  <c r="AC60" i="30"/>
  <c r="U59" i="30"/>
  <c r="T57" i="30"/>
  <c r="S55" i="30"/>
  <c r="W53" i="30"/>
  <c r="V51" i="30"/>
  <c r="U49" i="30"/>
  <c r="Y47" i="30"/>
  <c r="X45" i="30"/>
  <c r="W43" i="30"/>
  <c r="AB41" i="30"/>
  <c r="Z39" i="30"/>
  <c r="Y37" i="30"/>
  <c r="R36" i="30"/>
  <c r="AC33" i="30"/>
  <c r="AB31" i="30"/>
  <c r="T30" i="30"/>
  <c r="S28" i="30"/>
  <c r="Y26" i="30"/>
  <c r="T25" i="30"/>
  <c r="Z23" i="30"/>
  <c r="U22" i="30"/>
  <c r="AB20" i="30"/>
  <c r="V19" i="30"/>
  <c r="AC17" i="30"/>
  <c r="W16" i="30"/>
  <c r="R15" i="30"/>
  <c r="X13" i="30"/>
  <c r="S12" i="30"/>
  <c r="AC106" i="30"/>
  <c r="R103" i="30"/>
  <c r="Z98" i="30"/>
  <c r="U95" i="30"/>
  <c r="V91" i="30"/>
  <c r="S87" i="30"/>
  <c r="Y83" i="30"/>
  <c r="Z79" i="30"/>
  <c r="W75" i="30"/>
  <c r="R72" i="30"/>
  <c r="S68" i="30"/>
  <c r="X64" i="30"/>
  <c r="AC62" i="30"/>
  <c r="AB60" i="30"/>
  <c r="Z58" i="30"/>
  <c r="S57" i="30"/>
  <c r="R55" i="30"/>
  <c r="AC52" i="30"/>
  <c r="U51" i="30"/>
  <c r="T49" i="30"/>
  <c r="S47" i="30"/>
  <c r="W45" i="30"/>
  <c r="V43" i="30"/>
  <c r="U41" i="30"/>
  <c r="Y39" i="30"/>
  <c r="X37" i="30"/>
  <c r="W35" i="30"/>
  <c r="AB33" i="30"/>
  <c r="Z31" i="30"/>
  <c r="Y29" i="30"/>
  <c r="R28" i="30"/>
  <c r="X26" i="30"/>
  <c r="S25" i="30"/>
  <c r="Y23" i="30"/>
  <c r="T22" i="30"/>
  <c r="Z20" i="30"/>
  <c r="U19" i="30"/>
  <c r="AB17" i="30"/>
  <c r="V16" i="30"/>
  <c r="AC14" i="30"/>
  <c r="W13" i="30"/>
  <c r="R12" i="30"/>
  <c r="R106" i="30"/>
  <c r="X102" i="30"/>
  <c r="Y98" i="30"/>
  <c r="V94" i="30"/>
  <c r="AC90" i="30"/>
  <c r="R87" i="30"/>
  <c r="Z82" i="30"/>
  <c r="U79" i="30"/>
  <c r="V75" i="30"/>
  <c r="S71" i="30"/>
  <c r="Y67" i="30"/>
  <c r="W64" i="30"/>
  <c r="V62" i="30"/>
  <c r="Z60" i="30"/>
  <c r="Y58" i="30"/>
  <c r="X56" i="30"/>
  <c r="AC54" i="30"/>
  <c r="AB52" i="30"/>
  <c r="Z50" i="30"/>
  <c r="S49" i="30"/>
  <c r="R47" i="30"/>
  <c r="AC44" i="30"/>
  <c r="U43" i="30"/>
  <c r="T41" i="30"/>
  <c r="S39" i="30"/>
  <c r="W37" i="30"/>
  <c r="V35" i="30"/>
  <c r="U33" i="30"/>
  <c r="Y31" i="30"/>
  <c r="X29" i="30"/>
  <c r="Y27" i="30"/>
  <c r="T26" i="30"/>
  <c r="Z24" i="30"/>
  <c r="U23" i="30"/>
  <c r="AB21" i="30"/>
  <c r="V20" i="30"/>
  <c r="AC18" i="30"/>
  <c r="W17" i="30"/>
  <c r="R16" i="30"/>
  <c r="X14" i="30"/>
  <c r="S13" i="30"/>
  <c r="Y11" i="30"/>
  <c r="AB109" i="30"/>
  <c r="AC105" i="30"/>
  <c r="Y101" i="30"/>
  <c r="T98" i="30"/>
  <c r="U94" i="30"/>
  <c r="R90" i="30"/>
  <c r="X86" i="30"/>
  <c r="Y82" i="30"/>
  <c r="V78" i="30"/>
  <c r="AC74" i="30"/>
  <c r="R71" i="30"/>
  <c r="Z66" i="30"/>
  <c r="V64" i="30"/>
  <c r="U62" i="30"/>
  <c r="T60" i="30"/>
  <c r="X58" i="30"/>
  <c r="W56" i="30"/>
  <c r="V54" i="30"/>
  <c r="Z52" i="30"/>
  <c r="Y50" i="30"/>
  <c r="X48" i="30"/>
  <c r="AC46" i="30"/>
  <c r="AB44" i="30"/>
  <c r="Z42" i="30"/>
  <c r="S41" i="30"/>
  <c r="R39" i="30"/>
  <c r="AC36" i="30"/>
  <c r="U35" i="30"/>
  <c r="T33" i="30"/>
  <c r="S31" i="30"/>
  <c r="W29" i="30"/>
  <c r="W27" i="30"/>
  <c r="R26" i="30"/>
  <c r="X24" i="30"/>
  <c r="S23" i="30"/>
  <c r="Y21" i="30"/>
  <c r="T20" i="30"/>
  <c r="Z18" i="30"/>
  <c r="U17" i="30"/>
  <c r="AB15" i="30"/>
  <c r="V14" i="30"/>
  <c r="AC12" i="30"/>
  <c r="W11" i="30"/>
  <c r="V108" i="30"/>
  <c r="W104" i="30"/>
  <c r="T100" i="30"/>
  <c r="Z96" i="30"/>
  <c r="AB92" i="30"/>
  <c r="X88" i="30"/>
  <c r="S85" i="30"/>
  <c r="T81" i="30"/>
  <c r="AC76" i="30"/>
  <c r="W73" i="30"/>
  <c r="X69" i="30"/>
  <c r="U65" i="30"/>
  <c r="Y63" i="30"/>
  <c r="X61" i="30"/>
  <c r="W59" i="30"/>
  <c r="AB57" i="30"/>
  <c r="Z55" i="30"/>
  <c r="Y53" i="30"/>
  <c r="R52" i="30"/>
  <c r="AC49" i="30"/>
  <c r="AB47" i="30"/>
  <c r="T46" i="30"/>
  <c r="S44" i="30"/>
  <c r="R42" i="30"/>
  <c r="V40" i="30"/>
  <c r="U38" i="30"/>
  <c r="T36" i="30"/>
  <c r="X34" i="30"/>
  <c r="W32" i="30"/>
  <c r="V30" i="30"/>
  <c r="Z28" i="30"/>
  <c r="AC26" i="30"/>
  <c r="W25" i="30"/>
  <c r="R24" i="30"/>
  <c r="X22" i="30"/>
  <c r="S21" i="30"/>
  <c r="Y19" i="30"/>
  <c r="T18" i="30"/>
  <c r="Z16" i="30"/>
  <c r="U15" i="30"/>
  <c r="AB13" i="30"/>
  <c r="V12" i="30"/>
  <c r="T97" i="30"/>
  <c r="U81" i="30"/>
  <c r="T66" i="30"/>
  <c r="AC57" i="30"/>
  <c r="R50" i="30"/>
  <c r="X42" i="30"/>
  <c r="Y34" i="30"/>
  <c r="U27" i="30"/>
  <c r="W21" i="30"/>
  <c r="Y15" i="30"/>
  <c r="AC108" i="30"/>
  <c r="AB93" i="30"/>
  <c r="U78" i="30"/>
  <c r="AB63" i="30"/>
  <c r="V56" i="30"/>
  <c r="W48" i="30"/>
  <c r="X40" i="30"/>
  <c r="S33" i="30"/>
  <c r="AC25" i="30"/>
  <c r="S20" i="30"/>
  <c r="U14" i="30"/>
  <c r="AB108" i="30"/>
  <c r="AC92" i="30"/>
  <c r="AB77" i="30"/>
  <c r="Z63" i="30"/>
  <c r="AB55" i="30"/>
  <c r="V48" i="30"/>
  <c r="W40" i="30"/>
  <c r="X32" i="30"/>
  <c r="AB25" i="30"/>
  <c r="R20" i="30"/>
  <c r="T14" i="30"/>
  <c r="W105" i="30"/>
  <c r="AC89" i="30"/>
  <c r="R74" i="30"/>
  <c r="T62" i="30"/>
  <c r="U54" i="30"/>
  <c r="V46" i="30"/>
  <c r="AC38" i="30"/>
  <c r="R31" i="30"/>
  <c r="W24" i="30"/>
  <c r="Y18" i="30"/>
  <c r="AB12" i="30"/>
  <c r="X104" i="30"/>
  <c r="W89" i="30"/>
  <c r="AC73" i="30"/>
  <c r="Y61" i="30"/>
  <c r="T54" i="30"/>
  <c r="U46" i="30"/>
  <c r="V38" i="30"/>
  <c r="AC30" i="30"/>
  <c r="V24" i="30"/>
  <c r="X18" i="30"/>
  <c r="Z12" i="30"/>
  <c r="U97" i="30"/>
  <c r="T82" i="30"/>
  <c r="Y66" i="30"/>
  <c r="R58" i="30"/>
  <c r="X50" i="30"/>
  <c r="Y42" i="30"/>
  <c r="Z34" i="30"/>
  <c r="V27" i="30"/>
  <c r="X21" i="30"/>
  <c r="Z15" i="30"/>
  <c r="R60" i="30"/>
  <c r="AB28" i="30"/>
  <c r="Z36" i="30"/>
  <c r="X101" i="30"/>
  <c r="T52" i="30"/>
  <c r="R23" i="30"/>
  <c r="S101" i="30"/>
  <c r="S52" i="30"/>
  <c r="AC22" i="30"/>
  <c r="X70" i="30"/>
  <c r="U11" i="30"/>
  <c r="Y85" i="30"/>
  <c r="Z44" i="30"/>
  <c r="T17" i="30"/>
  <c r="V11" i="30"/>
  <c r="Y69" i="30"/>
  <c r="X85" i="30"/>
  <c r="T44" i="30"/>
  <c r="S17" i="30"/>
  <c r="AB36" i="30"/>
  <c r="S60" i="30"/>
  <c r="AC28" i="30"/>
  <c r="C167" i="3"/>
  <c r="E167" i="3"/>
  <c r="G167" i="3"/>
  <c r="I167" i="3"/>
  <c r="K167" i="3"/>
  <c r="C167" i="4"/>
  <c r="E167" i="4"/>
  <c r="G167" i="4"/>
  <c r="I167" i="4"/>
  <c r="K167" i="4"/>
  <c r="C167" i="5"/>
  <c r="E167" i="5"/>
  <c r="G167" i="5"/>
  <c r="I167" i="5"/>
  <c r="K167" i="5"/>
  <c r="C167" i="6"/>
  <c r="E167" i="6"/>
  <c r="G167" i="6"/>
  <c r="I167" i="6"/>
  <c r="K167" i="6"/>
  <c r="C167" i="7"/>
  <c r="E167" i="7"/>
  <c r="G167" i="7"/>
  <c r="I167" i="7"/>
  <c r="K167" i="7"/>
  <c r="C167" i="8"/>
  <c r="E167" i="8"/>
  <c r="G167" i="8"/>
  <c r="I167" i="8"/>
  <c r="K167" i="8"/>
  <c r="C167" i="9"/>
  <c r="E167" i="9"/>
  <c r="G167" i="9"/>
  <c r="I167" i="9"/>
  <c r="K167" i="9"/>
  <c r="C167" i="16"/>
  <c r="E167" i="16"/>
  <c r="G167" i="16"/>
  <c r="I167" i="16"/>
  <c r="K167" i="16"/>
  <c r="C167" i="17"/>
  <c r="E167" i="17"/>
  <c r="G167" i="17"/>
  <c r="I167" i="17"/>
  <c r="K167" i="17"/>
  <c r="C167" i="18"/>
  <c r="E167" i="18"/>
  <c r="G167" i="18"/>
  <c r="I167" i="18"/>
  <c r="K167" i="18"/>
  <c r="C167" i="19"/>
  <c r="E167" i="19"/>
  <c r="G167" i="19"/>
  <c r="I167" i="19"/>
  <c r="K167" i="19"/>
  <c r="C167" i="20"/>
  <c r="E167" i="20"/>
  <c r="G167" i="20"/>
  <c r="I167" i="20"/>
  <c r="K167" i="20"/>
  <c r="C167" i="21"/>
  <c r="E167" i="21"/>
  <c r="G167" i="21"/>
  <c r="I167" i="21"/>
  <c r="K167" i="21"/>
  <c r="C167" i="22"/>
  <c r="E167" i="22"/>
  <c r="G167" i="22"/>
  <c r="I167" i="22"/>
  <c r="K167" i="22"/>
  <c r="BU2" i="1"/>
  <c r="CA2" i="1"/>
  <c r="CG2" i="1"/>
  <c r="CM2" i="1"/>
  <c r="CS2" i="1"/>
  <c r="CY2" i="1"/>
  <c r="DE2" i="1"/>
  <c r="DK2" i="1"/>
  <c r="DQ2" i="1"/>
  <c r="DW2" i="1"/>
  <c r="EC2" i="1"/>
  <c r="EI2" i="1"/>
  <c r="BO2" i="1"/>
  <c r="AT2" i="1" l="1"/>
  <c r="AT3" i="1"/>
  <c r="AT4" i="1"/>
  <c r="AT5" i="1"/>
  <c r="AT6" i="1"/>
  <c r="AT7" i="1"/>
  <c r="AT8" i="1"/>
  <c r="AT9" i="1"/>
  <c r="AT10" i="1"/>
  <c r="AT11" i="1"/>
  <c r="AT12" i="1"/>
  <c r="AT13" i="1"/>
  <c r="AT14" i="1"/>
  <c r="AT15" i="1"/>
  <c r="AT1" i="1"/>
  <c r="H3" i="10" l="1"/>
  <c r="E166" i="22" l="1"/>
  <c r="E168" i="22"/>
  <c r="E169" i="22"/>
  <c r="E165" i="22"/>
  <c r="N8" i="33" l="1"/>
  <c r="K181" i="33" s="1"/>
  <c r="N8" i="32"/>
  <c r="K181" i="32" s="1"/>
  <c r="N8" i="30"/>
  <c r="K181" i="30" s="1"/>
  <c r="N8" i="31"/>
  <c r="K181" i="31" s="1"/>
  <c r="N8" i="35"/>
  <c r="K181" i="35" s="1"/>
  <c r="N8" i="29"/>
  <c r="K181" i="29" s="1"/>
  <c r="N8" i="28"/>
  <c r="K181" i="28" s="1"/>
  <c r="N8" i="27"/>
  <c r="K181" i="27" s="1"/>
  <c r="N8" i="34"/>
  <c r="K181" i="34" s="1"/>
  <c r="N8" i="24"/>
  <c r="K181" i="24" s="1"/>
  <c r="N8" i="26"/>
  <c r="K181" i="26" s="1"/>
  <c r="N8" i="25"/>
  <c r="K181" i="25" s="1"/>
  <c r="AC10" i="2"/>
  <c r="AC11" i="2"/>
  <c r="AC12" i="2"/>
  <c r="AC13" i="2"/>
  <c r="AC14" i="2"/>
  <c r="AC15" i="2"/>
  <c r="AC16" i="2"/>
  <c r="AC17" i="2"/>
  <c r="AC18" i="2"/>
  <c r="AC19" i="2"/>
  <c r="AC20" i="2"/>
  <c r="AC21" i="2"/>
  <c r="AC22" i="2"/>
  <c r="AC23" i="2"/>
  <c r="AC24" i="2"/>
  <c r="AC25" i="2"/>
  <c r="AC26" i="2"/>
  <c r="AC27" i="2"/>
  <c r="AC28" i="2"/>
  <c r="AC29" i="2"/>
  <c r="AC30" i="2"/>
  <c r="AC31" i="2"/>
  <c r="AC32" i="2"/>
  <c r="AC33" i="2"/>
  <c r="AC34" i="2"/>
  <c r="AC35" i="2"/>
  <c r="AC36" i="2"/>
  <c r="AC37" i="2"/>
  <c r="AC38" i="2"/>
  <c r="AC39" i="2"/>
  <c r="AC40" i="2"/>
  <c r="AC41" i="2"/>
  <c r="AC42" i="2"/>
  <c r="AC43" i="2"/>
  <c r="AC44" i="2"/>
  <c r="AC45" i="2"/>
  <c r="AC46" i="2"/>
  <c r="AC47" i="2"/>
  <c r="AC48" i="2"/>
  <c r="AC49" i="2"/>
  <c r="AC50" i="2"/>
  <c r="AC51" i="2"/>
  <c r="AC52" i="2"/>
  <c r="AC53" i="2"/>
  <c r="AC54" i="2"/>
  <c r="AC55" i="2"/>
  <c r="AC56" i="2"/>
  <c r="AC57" i="2"/>
  <c r="AC58" i="2"/>
  <c r="AC59" i="2"/>
  <c r="AC60" i="2"/>
  <c r="AC61" i="2"/>
  <c r="AC62" i="2"/>
  <c r="AC63" i="2"/>
  <c r="AC64" i="2"/>
  <c r="AC65" i="2"/>
  <c r="AC66" i="2"/>
  <c r="AC67" i="2"/>
  <c r="AC68" i="2"/>
  <c r="AC69" i="2"/>
  <c r="AC70" i="2"/>
  <c r="AC71" i="2"/>
  <c r="AC72" i="2"/>
  <c r="AC73" i="2"/>
  <c r="AC74" i="2"/>
  <c r="AC75" i="2"/>
  <c r="AC76" i="2"/>
  <c r="AC77" i="2"/>
  <c r="AC78" i="2"/>
  <c r="AC79" i="2"/>
  <c r="AC80" i="2"/>
  <c r="AC81" i="2"/>
  <c r="AC82" i="2"/>
  <c r="AC83" i="2"/>
  <c r="AC84" i="2"/>
  <c r="AC85" i="2"/>
  <c r="AC86" i="2"/>
  <c r="AC87" i="2"/>
  <c r="AC88" i="2"/>
  <c r="AC89" i="2"/>
  <c r="AC90" i="2"/>
  <c r="AC91" i="2"/>
  <c r="AC92" i="2"/>
  <c r="AC93" i="2"/>
  <c r="AC94" i="2"/>
  <c r="AC95" i="2"/>
  <c r="AC96" i="2"/>
  <c r="AC97" i="2"/>
  <c r="AC98" i="2"/>
  <c r="AC99" i="2"/>
  <c r="AC100" i="2"/>
  <c r="AC101" i="2"/>
  <c r="AC102" i="2"/>
  <c r="AC103" i="2"/>
  <c r="AC104" i="2"/>
  <c r="AC105" i="2"/>
  <c r="AC106" i="2"/>
  <c r="AC107" i="2"/>
  <c r="AC108" i="2"/>
  <c r="AC109" i="2"/>
  <c r="AC110" i="2"/>
  <c r="AC111" i="2"/>
  <c r="AC112" i="2"/>
  <c r="AC113" i="2"/>
  <c r="AC114" i="2"/>
  <c r="AC115" i="2"/>
  <c r="AC116" i="2"/>
  <c r="AC117" i="2"/>
  <c r="AC118" i="2"/>
  <c r="AC119" i="2"/>
  <c r="AC120" i="2"/>
  <c r="AC121" i="2"/>
  <c r="AC122" i="2"/>
  <c r="AC123" i="2"/>
  <c r="AC124" i="2"/>
  <c r="AC125" i="2"/>
  <c r="AC126" i="2"/>
  <c r="AC127" i="2"/>
  <c r="AC128" i="2"/>
  <c r="AC129" i="2"/>
  <c r="AC130" i="2"/>
  <c r="AC131" i="2"/>
  <c r="AC132" i="2"/>
  <c r="AC133" i="2"/>
  <c r="AC134" i="2"/>
  <c r="AC135" i="2"/>
  <c r="AC136" i="2"/>
  <c r="AC137" i="2"/>
  <c r="AC138" i="2"/>
  <c r="AC139" i="2"/>
  <c r="AC140" i="2"/>
  <c r="AC141" i="2"/>
  <c r="AC142" i="2"/>
  <c r="AC143" i="2"/>
  <c r="AC144" i="2"/>
  <c r="AC145" i="2"/>
  <c r="AC146" i="2"/>
  <c r="AC147" i="2"/>
  <c r="AC148" i="2"/>
  <c r="AC149" i="2"/>
  <c r="AC150" i="2"/>
  <c r="AP14" i="1"/>
  <c r="AP13" i="1"/>
  <c r="AP12" i="1"/>
  <c r="EF8" i="1"/>
  <c r="EF9" i="1"/>
  <c r="EF7" i="1"/>
  <c r="DZ8" i="1"/>
  <c r="DZ9" i="1"/>
  <c r="DZ7" i="1"/>
  <c r="DT8" i="1"/>
  <c r="DT9" i="1"/>
  <c r="DT7" i="1"/>
  <c r="DN8" i="1"/>
  <c r="DN9" i="1"/>
  <c r="DN7" i="1"/>
  <c r="DH8" i="1"/>
  <c r="DH9" i="1"/>
  <c r="DH7" i="1"/>
  <c r="DB8" i="1"/>
  <c r="DB9" i="1"/>
  <c r="DB7" i="1"/>
  <c r="CV8" i="1"/>
  <c r="CV9" i="1"/>
  <c r="CV7" i="1"/>
  <c r="D3" i="23"/>
  <c r="A4" i="23"/>
  <c r="A3" i="23"/>
  <c r="AT19" i="1"/>
  <c r="AT20" i="1"/>
  <c r="AT21" i="1"/>
  <c r="AT22" i="1"/>
  <c r="AT23" i="1"/>
  <c r="AT24" i="1"/>
  <c r="AT25" i="1"/>
  <c r="AT26" i="1"/>
  <c r="AT27" i="1"/>
  <c r="AT28" i="1"/>
  <c r="AT29" i="1"/>
  <c r="AT30" i="1"/>
  <c r="AT31" i="1"/>
  <c r="AT32" i="1"/>
  <c r="AT33" i="1"/>
  <c r="AT34" i="1"/>
  <c r="AT35" i="1"/>
  <c r="AT36" i="1"/>
  <c r="AT37" i="1"/>
  <c r="AT38" i="1"/>
  <c r="AT39" i="1"/>
  <c r="AT40" i="1"/>
  <c r="AT41" i="1"/>
  <c r="AT42" i="1"/>
  <c r="AT43" i="1"/>
  <c r="AT44" i="1"/>
  <c r="AT45" i="1"/>
  <c r="AT46" i="1"/>
  <c r="AT47" i="1"/>
  <c r="AT48" i="1"/>
  <c r="AT49" i="1"/>
  <c r="AT50" i="1"/>
  <c r="AT51" i="1"/>
  <c r="AT52" i="1"/>
  <c r="AT53" i="1"/>
  <c r="AT54" i="1"/>
  <c r="AT55" i="1"/>
  <c r="AT56" i="1"/>
  <c r="AT57" i="1"/>
  <c r="AT58" i="1"/>
  <c r="AT59" i="1"/>
  <c r="AT60" i="1"/>
  <c r="AT61" i="1"/>
  <c r="AT62" i="1"/>
  <c r="AT63" i="1"/>
  <c r="AT64" i="1"/>
  <c r="AT65" i="1"/>
  <c r="AT66" i="1"/>
  <c r="AT67" i="1"/>
  <c r="AT68" i="1"/>
  <c r="AT69" i="1"/>
  <c r="AT70" i="1"/>
  <c r="AT71" i="1"/>
  <c r="AT72" i="1"/>
  <c r="AT73" i="1"/>
  <c r="AT74" i="1"/>
  <c r="AT75" i="1"/>
  <c r="AT76" i="1"/>
  <c r="AT77" i="1"/>
  <c r="AT78" i="1"/>
  <c r="AT79" i="1"/>
  <c r="AT80" i="1"/>
  <c r="AT81" i="1"/>
  <c r="AT82" i="1"/>
  <c r="AT83" i="1"/>
  <c r="AT84" i="1"/>
  <c r="AT85" i="1"/>
  <c r="AT86" i="1"/>
  <c r="AT87" i="1"/>
  <c r="AT88" i="1"/>
  <c r="AT89" i="1"/>
  <c r="AT90" i="1"/>
  <c r="AT91" i="1"/>
  <c r="AT92" i="1"/>
  <c r="AT93" i="1"/>
  <c r="AT94" i="1"/>
  <c r="AT95" i="1"/>
  <c r="AT96" i="1"/>
  <c r="AT97" i="1"/>
  <c r="AT98" i="1"/>
  <c r="AT99" i="1"/>
  <c r="AT100" i="1"/>
  <c r="AT101" i="1"/>
  <c r="AT102" i="1"/>
  <c r="AT103" i="1"/>
  <c r="AT104" i="1"/>
  <c r="AT105" i="1"/>
  <c r="AT106" i="1"/>
  <c r="AT107" i="1"/>
  <c r="AT108" i="1"/>
  <c r="AT109" i="1"/>
  <c r="AT110" i="1"/>
  <c r="AT111" i="1"/>
  <c r="AT112" i="1"/>
  <c r="AT113" i="1"/>
  <c r="AT114" i="1"/>
  <c r="AT115" i="1"/>
  <c r="AT116" i="1"/>
  <c r="AT117" i="1"/>
  <c r="AT118" i="1"/>
  <c r="AT119" i="1"/>
  <c r="AT120" i="1"/>
  <c r="AT121" i="1"/>
  <c r="AT122" i="1"/>
  <c r="AT123" i="1"/>
  <c r="AT124" i="1"/>
  <c r="AT125" i="1"/>
  <c r="AT126" i="1"/>
  <c r="AT127" i="1"/>
  <c r="AT128" i="1"/>
  <c r="AT129" i="1"/>
  <c r="AT130" i="1"/>
  <c r="AT131" i="1"/>
  <c r="AT132" i="1"/>
  <c r="AT133" i="1"/>
  <c r="AT134" i="1"/>
  <c r="AT135" i="1"/>
  <c r="AT136" i="1"/>
  <c r="AT137" i="1"/>
  <c r="AT138" i="1"/>
  <c r="AT139" i="1"/>
  <c r="AT140" i="1"/>
  <c r="AT141" i="1"/>
  <c r="AT142" i="1"/>
  <c r="AT143" i="1"/>
  <c r="AT144" i="1"/>
  <c r="AT145" i="1"/>
  <c r="AT146" i="1"/>
  <c r="AT147" i="1"/>
  <c r="AT148" i="1"/>
  <c r="AT149" i="1"/>
  <c r="AT150" i="1"/>
  <c r="AT151" i="1"/>
  <c r="AT152" i="1"/>
  <c r="AT153" i="1"/>
  <c r="AT154" i="1"/>
  <c r="AT155" i="1"/>
  <c r="AT156" i="1"/>
  <c r="AT157" i="1"/>
  <c r="AT158" i="1"/>
  <c r="AT159" i="1"/>
  <c r="AT160" i="1"/>
  <c r="AT161" i="1"/>
  <c r="AT162" i="1"/>
  <c r="AT163" i="1"/>
  <c r="AT164" i="1"/>
  <c r="AT165" i="1"/>
  <c r="AT166" i="1"/>
  <c r="AT167" i="1"/>
  <c r="AT168" i="1"/>
  <c r="AT169" i="1"/>
  <c r="AT170" i="1"/>
  <c r="AT171" i="1"/>
  <c r="AT172" i="1"/>
  <c r="AT173" i="1"/>
  <c r="AT174" i="1"/>
  <c r="AT175" i="1"/>
  <c r="AT176" i="1"/>
  <c r="AT177" i="1"/>
  <c r="AT178" i="1"/>
  <c r="AT179" i="1"/>
  <c r="AT180" i="1"/>
  <c r="AT181" i="1"/>
  <c r="AT182" i="1"/>
  <c r="AT183" i="1"/>
  <c r="AT184" i="1"/>
  <c r="AT185" i="1"/>
  <c r="AT186" i="1"/>
  <c r="AT187" i="1"/>
  <c r="AT188" i="1"/>
  <c r="AT189" i="1"/>
  <c r="AT190" i="1"/>
  <c r="AT191" i="1"/>
  <c r="AT192" i="1"/>
  <c r="AT193" i="1"/>
  <c r="AT194" i="1"/>
  <c r="AT195" i="1"/>
  <c r="AT196" i="1"/>
  <c r="AT197" i="1"/>
  <c r="AT198" i="1"/>
  <c r="AT199" i="1"/>
  <c r="AT200" i="1"/>
  <c r="AT201" i="1"/>
  <c r="AT202" i="1"/>
  <c r="AT203" i="1"/>
  <c r="AT204" i="1"/>
  <c r="AT205" i="1"/>
  <c r="AT206" i="1"/>
  <c r="AT207" i="1"/>
  <c r="AT208" i="1"/>
  <c r="AT209" i="1"/>
  <c r="AT210" i="1"/>
  <c r="AT211" i="1"/>
  <c r="AT212" i="1"/>
  <c r="AT213" i="1"/>
  <c r="AT214" i="1"/>
  <c r="AT215" i="1"/>
  <c r="AT216" i="1"/>
  <c r="AT217" i="1"/>
  <c r="AT218" i="1"/>
  <c r="AT219" i="1"/>
  <c r="AT220" i="1"/>
  <c r="AT221" i="1"/>
  <c r="AT222" i="1"/>
  <c r="AT223" i="1"/>
  <c r="AT224" i="1"/>
  <c r="AT225" i="1"/>
  <c r="AT226" i="1"/>
  <c r="AT227" i="1"/>
  <c r="AT228" i="1"/>
  <c r="AT229" i="1"/>
  <c r="AT230" i="1"/>
  <c r="AT231" i="1"/>
  <c r="AT232" i="1"/>
  <c r="AT233" i="1"/>
  <c r="AT234" i="1"/>
  <c r="AT235" i="1"/>
  <c r="AT236" i="1"/>
  <c r="AT237" i="1"/>
  <c r="AT238" i="1"/>
  <c r="AT239" i="1"/>
  <c r="AT240" i="1"/>
  <c r="AT241" i="1"/>
  <c r="AT242" i="1"/>
  <c r="AT243" i="1"/>
  <c r="AT244" i="1"/>
  <c r="AT245" i="1"/>
  <c r="AT246" i="1"/>
  <c r="AT247" i="1"/>
  <c r="AT248" i="1"/>
  <c r="AT249" i="1"/>
  <c r="AT250" i="1"/>
  <c r="AT251" i="1"/>
  <c r="AT252" i="1"/>
  <c r="AT253" i="1"/>
  <c r="AT254" i="1"/>
  <c r="AT255" i="1"/>
  <c r="AT256" i="1"/>
  <c r="AT257" i="1"/>
  <c r="AT258" i="1"/>
  <c r="AT259" i="1"/>
  <c r="AT260" i="1"/>
  <c r="AT261" i="1"/>
  <c r="AT262" i="1"/>
  <c r="AT263" i="1"/>
  <c r="AT264" i="1"/>
  <c r="AT265" i="1"/>
  <c r="AT266" i="1"/>
  <c r="AT267" i="1"/>
  <c r="AT268" i="1"/>
  <c r="AT269" i="1"/>
  <c r="AT270" i="1"/>
  <c r="AT271" i="1"/>
  <c r="AT272" i="1"/>
  <c r="AT273" i="1"/>
  <c r="AT274" i="1"/>
  <c r="AT275" i="1"/>
  <c r="AT276" i="1"/>
  <c r="AT277" i="1"/>
  <c r="AT278" i="1"/>
  <c r="AT279" i="1"/>
  <c r="AT280" i="1"/>
  <c r="AT281" i="1"/>
  <c r="AT282" i="1"/>
  <c r="AT283" i="1"/>
  <c r="AT284" i="1"/>
  <c r="AT285" i="1"/>
  <c r="AT286" i="1"/>
  <c r="AT287" i="1"/>
  <c r="AT288" i="1"/>
  <c r="AT289" i="1"/>
  <c r="AT290" i="1"/>
  <c r="AT291" i="1"/>
  <c r="AT292" i="1"/>
  <c r="AT293" i="1"/>
  <c r="AT294" i="1"/>
  <c r="AT295" i="1"/>
  <c r="AT296" i="1"/>
  <c r="AT297" i="1"/>
  <c r="AT298" i="1"/>
  <c r="AT299" i="1"/>
  <c r="AT300" i="1"/>
  <c r="AT301" i="1"/>
  <c r="AT302" i="1"/>
  <c r="AT303" i="1"/>
  <c r="AT304" i="1"/>
  <c r="AT305" i="1"/>
  <c r="AT306" i="1"/>
  <c r="AT307" i="1"/>
  <c r="AT308" i="1"/>
  <c r="AT309" i="1"/>
  <c r="AT310" i="1"/>
  <c r="AT311" i="1"/>
  <c r="AT312" i="1"/>
  <c r="AT313" i="1"/>
  <c r="AT314" i="1"/>
  <c r="AT315" i="1"/>
  <c r="AT316" i="1"/>
  <c r="AT317" i="1"/>
  <c r="AT318" i="1"/>
  <c r="AT319" i="1"/>
  <c r="AT320" i="1"/>
  <c r="AT321" i="1"/>
  <c r="AT322" i="1"/>
  <c r="AT323" i="1"/>
  <c r="AT324" i="1"/>
  <c r="AT325" i="1"/>
  <c r="AT326" i="1"/>
  <c r="AT327" i="1"/>
  <c r="AT328" i="1"/>
  <c r="AT329" i="1"/>
  <c r="AT330" i="1"/>
  <c r="AT331" i="1"/>
  <c r="AT332" i="1"/>
  <c r="AT333" i="1"/>
  <c r="AT334" i="1"/>
  <c r="B207" i="1"/>
  <c r="C207" i="1"/>
  <c r="D207" i="1"/>
  <c r="E207" i="1"/>
  <c r="F207" i="1"/>
  <c r="G207" i="1"/>
  <c r="H207" i="1"/>
  <c r="I207" i="1"/>
  <c r="J207" i="1"/>
  <c r="K207" i="1"/>
  <c r="L207" i="1"/>
  <c r="M207" i="1"/>
  <c r="N207" i="1"/>
  <c r="O207" i="1"/>
  <c r="AB207" i="1"/>
  <c r="AC207" i="1"/>
  <c r="AD207" i="1"/>
  <c r="AE207" i="1"/>
  <c r="AR207" i="1" s="1"/>
  <c r="AH207" i="1"/>
  <c r="AF207" i="1" s="1"/>
  <c r="AI207" i="1"/>
  <c r="AJ207" i="1"/>
  <c r="AK207" i="1"/>
  <c r="B208" i="1"/>
  <c r="C208" i="1"/>
  <c r="D208" i="1"/>
  <c r="E208" i="1"/>
  <c r="F208" i="1"/>
  <c r="G208" i="1"/>
  <c r="H208" i="1"/>
  <c r="I208" i="1"/>
  <c r="J208" i="1"/>
  <c r="K208" i="1"/>
  <c r="L208" i="1"/>
  <c r="M208" i="1"/>
  <c r="N208" i="1"/>
  <c r="O208" i="1"/>
  <c r="AB208" i="1"/>
  <c r="AC208" i="1"/>
  <c r="AD208" i="1"/>
  <c r="AE208" i="1"/>
  <c r="AR208" i="1" s="1"/>
  <c r="AH208" i="1"/>
  <c r="AI208" i="1"/>
  <c r="AJ208" i="1"/>
  <c r="AK208" i="1"/>
  <c r="B209" i="1"/>
  <c r="C209" i="1"/>
  <c r="D209" i="1"/>
  <c r="E209" i="1"/>
  <c r="F209" i="1"/>
  <c r="G209" i="1"/>
  <c r="H209" i="1"/>
  <c r="I209" i="1"/>
  <c r="J209" i="1"/>
  <c r="K209" i="1"/>
  <c r="L209" i="1"/>
  <c r="M209" i="1"/>
  <c r="N209" i="1"/>
  <c r="O209" i="1"/>
  <c r="AB209" i="1"/>
  <c r="AC209" i="1"/>
  <c r="AP209" i="1" s="1"/>
  <c r="AL209" i="1" s="1"/>
  <c r="A209" i="1" s="1"/>
  <c r="AD209" i="1"/>
  <c r="AQ209" i="1" s="1"/>
  <c r="AE209" i="1"/>
  <c r="AR209" i="1"/>
  <c r="AG209" i="1" s="1"/>
  <c r="AH209" i="1"/>
  <c r="AF209" i="1" s="1"/>
  <c r="AI209" i="1"/>
  <c r="AJ209" i="1"/>
  <c r="AK209" i="1"/>
  <c r="B210" i="1"/>
  <c r="C210" i="1"/>
  <c r="D210" i="1"/>
  <c r="E210" i="1"/>
  <c r="F210" i="1"/>
  <c r="G210" i="1"/>
  <c r="H210" i="1"/>
  <c r="I210" i="1"/>
  <c r="J210" i="1"/>
  <c r="K210" i="1"/>
  <c r="L210" i="1"/>
  <c r="M210" i="1"/>
  <c r="N210" i="1"/>
  <c r="O210" i="1"/>
  <c r="AB210" i="1"/>
  <c r="AC210" i="1"/>
  <c r="AD210" i="1"/>
  <c r="AQ210" i="1" s="1"/>
  <c r="AE210" i="1"/>
  <c r="AR210" i="1"/>
  <c r="AH210" i="1"/>
  <c r="AI210" i="1"/>
  <c r="AJ210" i="1"/>
  <c r="AK210" i="1"/>
  <c r="B211" i="1"/>
  <c r="C211" i="1"/>
  <c r="D211" i="1"/>
  <c r="E211" i="1"/>
  <c r="F211" i="1"/>
  <c r="G211" i="1"/>
  <c r="H211" i="1"/>
  <c r="I211" i="1"/>
  <c r="J211" i="1"/>
  <c r="K211" i="1"/>
  <c r="L211" i="1"/>
  <c r="M211" i="1"/>
  <c r="N211" i="1"/>
  <c r="O211" i="1"/>
  <c r="AB211" i="1"/>
  <c r="AC211" i="1"/>
  <c r="AD211" i="1"/>
  <c r="AE211" i="1"/>
  <c r="AR211" i="1" s="1"/>
  <c r="AH211" i="1"/>
  <c r="AI211" i="1"/>
  <c r="AP211" i="1" s="1"/>
  <c r="AJ211" i="1"/>
  <c r="AK211" i="1"/>
  <c r="B212" i="1"/>
  <c r="C212" i="1"/>
  <c r="D212" i="1"/>
  <c r="E212" i="1"/>
  <c r="F212" i="1"/>
  <c r="G212" i="1"/>
  <c r="H212" i="1"/>
  <c r="I212" i="1"/>
  <c r="J212" i="1"/>
  <c r="K212" i="1"/>
  <c r="L212" i="1"/>
  <c r="M212" i="1"/>
  <c r="N212" i="1"/>
  <c r="O212" i="1"/>
  <c r="AB212" i="1"/>
  <c r="AC212" i="1"/>
  <c r="AP212" i="1" s="1"/>
  <c r="AD212" i="1"/>
  <c r="AE212" i="1"/>
  <c r="AR212" i="1" s="1"/>
  <c r="AH212" i="1"/>
  <c r="AF212" i="1" s="1"/>
  <c r="AI212" i="1"/>
  <c r="AJ212" i="1"/>
  <c r="AK212" i="1"/>
  <c r="B213" i="1"/>
  <c r="C213" i="1"/>
  <c r="D213" i="1"/>
  <c r="E213" i="1"/>
  <c r="F213" i="1"/>
  <c r="G213" i="1"/>
  <c r="H213" i="1"/>
  <c r="I213" i="1"/>
  <c r="J213" i="1"/>
  <c r="K213" i="1"/>
  <c r="L213" i="1"/>
  <c r="M213" i="1"/>
  <c r="N213" i="1"/>
  <c r="O213" i="1"/>
  <c r="AB213" i="1"/>
  <c r="AC213" i="1"/>
  <c r="AD213" i="1"/>
  <c r="AF213" i="1" s="1"/>
  <c r="AE213" i="1"/>
  <c r="AR213" i="1" s="1"/>
  <c r="AH213" i="1"/>
  <c r="AI213" i="1"/>
  <c r="AJ213" i="1"/>
  <c r="AK213" i="1"/>
  <c r="B214" i="1"/>
  <c r="C214" i="1"/>
  <c r="D214" i="1"/>
  <c r="E214" i="1"/>
  <c r="F214" i="1"/>
  <c r="G214" i="1"/>
  <c r="H214" i="1"/>
  <c r="I214" i="1"/>
  <c r="J214" i="1"/>
  <c r="K214" i="1"/>
  <c r="L214" i="1"/>
  <c r="M214" i="1"/>
  <c r="N214" i="1"/>
  <c r="O214" i="1"/>
  <c r="AB214" i="1"/>
  <c r="AC214" i="1"/>
  <c r="AD214" i="1"/>
  <c r="AQ214" i="1" s="1"/>
  <c r="AE214" i="1"/>
  <c r="AR214" i="1" s="1"/>
  <c r="AG214" i="1" s="1"/>
  <c r="AH214" i="1"/>
  <c r="AI214" i="1"/>
  <c r="AJ214" i="1"/>
  <c r="AK214" i="1"/>
  <c r="B215" i="1"/>
  <c r="C215" i="1"/>
  <c r="D215" i="1"/>
  <c r="E215" i="1"/>
  <c r="F215" i="1"/>
  <c r="G215" i="1"/>
  <c r="H215" i="1"/>
  <c r="I215" i="1"/>
  <c r="J215" i="1"/>
  <c r="K215" i="1"/>
  <c r="L215" i="1"/>
  <c r="M215" i="1"/>
  <c r="N215" i="1"/>
  <c r="O215" i="1"/>
  <c r="AB215" i="1"/>
  <c r="AC215" i="1"/>
  <c r="AD215" i="1"/>
  <c r="AQ215" i="1" s="1"/>
  <c r="AE215" i="1"/>
  <c r="AR215" i="1" s="1"/>
  <c r="AG215" i="1" s="1"/>
  <c r="AH215" i="1"/>
  <c r="AI215" i="1"/>
  <c r="AP215" i="1" s="1"/>
  <c r="AJ215" i="1"/>
  <c r="AK215" i="1"/>
  <c r="B216" i="1"/>
  <c r="C216" i="1"/>
  <c r="D216" i="1"/>
  <c r="E216" i="1"/>
  <c r="F216" i="1"/>
  <c r="G216" i="1"/>
  <c r="H216" i="1"/>
  <c r="I216" i="1"/>
  <c r="J216" i="1"/>
  <c r="K216" i="1"/>
  <c r="L216" i="1"/>
  <c r="M216" i="1"/>
  <c r="N216" i="1"/>
  <c r="O216" i="1"/>
  <c r="AB216" i="1"/>
  <c r="AC216" i="1"/>
  <c r="AD216" i="1"/>
  <c r="AE216" i="1"/>
  <c r="AR216" i="1" s="1"/>
  <c r="AH216" i="1"/>
  <c r="AF216" i="1" s="1"/>
  <c r="AI216" i="1"/>
  <c r="AP216" i="1" s="1"/>
  <c r="AL216" i="1" s="1"/>
  <c r="A216" i="1" s="1"/>
  <c r="AJ216" i="1"/>
  <c r="AK216" i="1"/>
  <c r="B217" i="1"/>
  <c r="C217" i="1"/>
  <c r="D217" i="1"/>
  <c r="E217" i="1"/>
  <c r="F217" i="1"/>
  <c r="G217" i="1"/>
  <c r="H217" i="1"/>
  <c r="I217" i="1"/>
  <c r="J217" i="1"/>
  <c r="K217" i="1"/>
  <c r="L217" i="1"/>
  <c r="M217" i="1"/>
  <c r="N217" i="1"/>
  <c r="O217" i="1"/>
  <c r="AB217" i="1"/>
  <c r="AC217" i="1"/>
  <c r="AD217" i="1"/>
  <c r="AE217" i="1"/>
  <c r="AR217" i="1" s="1"/>
  <c r="AG217" i="1" s="1"/>
  <c r="AH217" i="1"/>
  <c r="AI217" i="1"/>
  <c r="AJ217" i="1"/>
  <c r="AK217" i="1"/>
  <c r="B218" i="1"/>
  <c r="C218" i="1"/>
  <c r="D218" i="1"/>
  <c r="E218" i="1"/>
  <c r="F218" i="1"/>
  <c r="G218" i="1"/>
  <c r="H218" i="1"/>
  <c r="I218" i="1"/>
  <c r="J218" i="1"/>
  <c r="K218" i="1"/>
  <c r="L218" i="1"/>
  <c r="M218" i="1"/>
  <c r="N218" i="1"/>
  <c r="O218" i="1"/>
  <c r="AB218" i="1"/>
  <c r="AC218" i="1"/>
  <c r="AD218" i="1"/>
  <c r="AQ218" i="1" s="1"/>
  <c r="AE218" i="1"/>
  <c r="AR218" i="1" s="1"/>
  <c r="AH218" i="1"/>
  <c r="AI218" i="1"/>
  <c r="AJ218" i="1"/>
  <c r="AK218" i="1"/>
  <c r="B219" i="1"/>
  <c r="C219" i="1"/>
  <c r="D219" i="1"/>
  <c r="E219" i="1"/>
  <c r="F219" i="1"/>
  <c r="G219" i="1"/>
  <c r="H219" i="1"/>
  <c r="I219" i="1"/>
  <c r="J219" i="1"/>
  <c r="K219" i="1"/>
  <c r="L219" i="1"/>
  <c r="M219" i="1"/>
  <c r="N219" i="1"/>
  <c r="O219" i="1"/>
  <c r="AB219" i="1"/>
  <c r="AC219" i="1"/>
  <c r="AD219" i="1"/>
  <c r="AE219" i="1"/>
  <c r="AR219" i="1" s="1"/>
  <c r="AG219" i="1" s="1"/>
  <c r="AH219" i="1"/>
  <c r="AI219" i="1"/>
  <c r="AJ219" i="1"/>
  <c r="AK219" i="1"/>
  <c r="B220" i="1"/>
  <c r="C220" i="1"/>
  <c r="D220" i="1"/>
  <c r="E220" i="1"/>
  <c r="F220" i="1"/>
  <c r="G220" i="1"/>
  <c r="H220" i="1"/>
  <c r="I220" i="1"/>
  <c r="J220" i="1"/>
  <c r="K220" i="1"/>
  <c r="L220" i="1"/>
  <c r="M220" i="1"/>
  <c r="N220" i="1"/>
  <c r="O220" i="1"/>
  <c r="AB220" i="1"/>
  <c r="AC220" i="1"/>
  <c r="AD220" i="1"/>
  <c r="AQ220" i="1" s="1"/>
  <c r="AE220" i="1"/>
  <c r="AR220" i="1" s="1"/>
  <c r="AH220" i="1"/>
  <c r="AI220" i="1"/>
  <c r="AP220" i="1" s="1"/>
  <c r="AL220" i="1" s="1"/>
  <c r="A220" i="1" s="1"/>
  <c r="AJ220" i="1"/>
  <c r="AK220" i="1"/>
  <c r="B221" i="1"/>
  <c r="C221" i="1"/>
  <c r="D221" i="1"/>
  <c r="E221" i="1"/>
  <c r="F221" i="1"/>
  <c r="G221" i="1"/>
  <c r="H221" i="1"/>
  <c r="I221" i="1"/>
  <c r="J221" i="1"/>
  <c r="K221" i="1"/>
  <c r="L221" i="1"/>
  <c r="M221" i="1"/>
  <c r="N221" i="1"/>
  <c r="O221" i="1"/>
  <c r="AB221" i="1"/>
  <c r="AC221" i="1"/>
  <c r="AD221" i="1"/>
  <c r="AQ221" i="1"/>
  <c r="AE221" i="1"/>
  <c r="AR221" i="1" s="1"/>
  <c r="AH221" i="1"/>
  <c r="AI221" i="1"/>
  <c r="AJ221" i="1"/>
  <c r="AG221" i="1" s="1"/>
  <c r="AK221" i="1"/>
  <c r="B222" i="1"/>
  <c r="C222" i="1"/>
  <c r="D222" i="1"/>
  <c r="E222" i="1"/>
  <c r="F222" i="1"/>
  <c r="G222" i="1"/>
  <c r="H222" i="1"/>
  <c r="I222" i="1"/>
  <c r="J222" i="1"/>
  <c r="K222" i="1"/>
  <c r="L222" i="1"/>
  <c r="M222" i="1"/>
  <c r="N222" i="1"/>
  <c r="O222" i="1"/>
  <c r="AB222" i="1"/>
  <c r="AC222" i="1"/>
  <c r="AD222" i="1"/>
  <c r="AE222" i="1"/>
  <c r="AR222" i="1" s="1"/>
  <c r="AH222" i="1"/>
  <c r="AI222" i="1"/>
  <c r="AJ222" i="1"/>
  <c r="AK222" i="1"/>
  <c r="B223" i="1"/>
  <c r="C223" i="1"/>
  <c r="D223" i="1"/>
  <c r="E223" i="1"/>
  <c r="F223" i="1"/>
  <c r="G223" i="1"/>
  <c r="H223" i="1"/>
  <c r="I223" i="1"/>
  <c r="J223" i="1"/>
  <c r="K223" i="1"/>
  <c r="L223" i="1"/>
  <c r="M223" i="1"/>
  <c r="N223" i="1"/>
  <c r="O223" i="1"/>
  <c r="AB223" i="1"/>
  <c r="AC223" i="1"/>
  <c r="AD223" i="1"/>
  <c r="AQ223" i="1" s="1"/>
  <c r="AE223" i="1"/>
  <c r="AR223" i="1" s="1"/>
  <c r="AH223" i="1"/>
  <c r="AI223" i="1"/>
  <c r="AJ223" i="1"/>
  <c r="AK223" i="1"/>
  <c r="B224" i="1"/>
  <c r="C224" i="1"/>
  <c r="D224" i="1"/>
  <c r="E224" i="1"/>
  <c r="F224" i="1"/>
  <c r="G224" i="1"/>
  <c r="H224" i="1"/>
  <c r="I224" i="1"/>
  <c r="J224" i="1"/>
  <c r="K224" i="1"/>
  <c r="L224" i="1"/>
  <c r="M224" i="1"/>
  <c r="N224" i="1"/>
  <c r="O224" i="1"/>
  <c r="AB224" i="1"/>
  <c r="AC224" i="1"/>
  <c r="AD224" i="1"/>
  <c r="AE224" i="1"/>
  <c r="AR224" i="1" s="1"/>
  <c r="AG224" i="1" s="1"/>
  <c r="AH224" i="1"/>
  <c r="AF224" i="1" s="1"/>
  <c r="AI224" i="1"/>
  <c r="AJ224" i="1"/>
  <c r="AK224" i="1"/>
  <c r="B225" i="1"/>
  <c r="C225" i="1"/>
  <c r="D225" i="1"/>
  <c r="E225" i="1"/>
  <c r="F225" i="1"/>
  <c r="G225" i="1"/>
  <c r="H225" i="1"/>
  <c r="I225" i="1"/>
  <c r="J225" i="1"/>
  <c r="K225" i="1"/>
  <c r="L225" i="1"/>
  <c r="M225" i="1"/>
  <c r="N225" i="1"/>
  <c r="O225" i="1"/>
  <c r="AB225" i="1"/>
  <c r="AC225" i="1"/>
  <c r="AD225" i="1"/>
  <c r="AE225" i="1"/>
  <c r="AR225" i="1" s="1"/>
  <c r="AH225" i="1"/>
  <c r="AI225" i="1"/>
  <c r="AJ225" i="1"/>
  <c r="AK225" i="1"/>
  <c r="B226" i="1"/>
  <c r="C226" i="1"/>
  <c r="D226" i="1"/>
  <c r="E226" i="1"/>
  <c r="F226" i="1"/>
  <c r="G226" i="1"/>
  <c r="H226" i="1"/>
  <c r="I226" i="1"/>
  <c r="J226" i="1"/>
  <c r="K226" i="1"/>
  <c r="L226" i="1"/>
  <c r="M226" i="1"/>
  <c r="N226" i="1"/>
  <c r="O226" i="1"/>
  <c r="AB226" i="1"/>
  <c r="AC226" i="1"/>
  <c r="AD226" i="1"/>
  <c r="AE226" i="1"/>
  <c r="AR226" i="1" s="1"/>
  <c r="AG226" i="1" s="1"/>
  <c r="AH226" i="1"/>
  <c r="AI226" i="1"/>
  <c r="AJ226" i="1"/>
  <c r="AK226" i="1"/>
  <c r="B227" i="1"/>
  <c r="C227" i="1"/>
  <c r="D227" i="1"/>
  <c r="E227" i="1"/>
  <c r="F227" i="1"/>
  <c r="G227" i="1"/>
  <c r="H227" i="1"/>
  <c r="I227" i="1"/>
  <c r="J227" i="1"/>
  <c r="K227" i="1"/>
  <c r="L227" i="1"/>
  <c r="M227" i="1"/>
  <c r="N227" i="1"/>
  <c r="O227" i="1"/>
  <c r="AB227" i="1"/>
  <c r="AC227" i="1"/>
  <c r="AD227" i="1"/>
  <c r="AQ227" i="1" s="1"/>
  <c r="AE227" i="1"/>
  <c r="AR227" i="1" s="1"/>
  <c r="AH227" i="1"/>
  <c r="AI227" i="1"/>
  <c r="AJ227" i="1"/>
  <c r="AK227" i="1"/>
  <c r="B228" i="1"/>
  <c r="C228" i="1"/>
  <c r="D228" i="1"/>
  <c r="E228" i="1"/>
  <c r="F228" i="1"/>
  <c r="G228" i="1"/>
  <c r="H228" i="1"/>
  <c r="I228" i="1"/>
  <c r="J228" i="1"/>
  <c r="K228" i="1"/>
  <c r="L228" i="1"/>
  <c r="M228" i="1"/>
  <c r="N228" i="1"/>
  <c r="O228" i="1"/>
  <c r="AB228" i="1"/>
  <c r="AC228" i="1"/>
  <c r="AD228" i="1"/>
  <c r="AE228" i="1"/>
  <c r="AR228" i="1"/>
  <c r="AH228" i="1"/>
  <c r="AI228" i="1"/>
  <c r="AJ228" i="1"/>
  <c r="AK228" i="1"/>
  <c r="B229" i="1"/>
  <c r="C229" i="1"/>
  <c r="D229" i="1"/>
  <c r="E229" i="1"/>
  <c r="F229" i="1"/>
  <c r="G229" i="1"/>
  <c r="H229" i="1"/>
  <c r="I229" i="1"/>
  <c r="J229" i="1"/>
  <c r="K229" i="1"/>
  <c r="L229" i="1"/>
  <c r="M229" i="1"/>
  <c r="N229" i="1"/>
  <c r="O229" i="1"/>
  <c r="AB229" i="1"/>
  <c r="AC229" i="1"/>
  <c r="AD229" i="1"/>
  <c r="AQ229" i="1" s="1"/>
  <c r="AE229" i="1"/>
  <c r="AR229" i="1"/>
  <c r="AG229" i="1" s="1"/>
  <c r="AH229" i="1"/>
  <c r="AF229" i="1" s="1"/>
  <c r="AI229" i="1"/>
  <c r="AJ229" i="1"/>
  <c r="AK229" i="1"/>
  <c r="B230" i="1"/>
  <c r="C230" i="1"/>
  <c r="D230" i="1"/>
  <c r="E230" i="1"/>
  <c r="F230" i="1"/>
  <c r="G230" i="1"/>
  <c r="H230" i="1"/>
  <c r="I230" i="1"/>
  <c r="J230" i="1"/>
  <c r="K230" i="1"/>
  <c r="L230" i="1"/>
  <c r="M230" i="1"/>
  <c r="N230" i="1"/>
  <c r="O230" i="1"/>
  <c r="AB230" i="1"/>
  <c r="AC230" i="1"/>
  <c r="AD230" i="1"/>
  <c r="AE230" i="1"/>
  <c r="AR230" i="1"/>
  <c r="AH230" i="1"/>
  <c r="AI230" i="1"/>
  <c r="AJ230" i="1"/>
  <c r="AK230" i="1"/>
  <c r="B231" i="1"/>
  <c r="C231" i="1"/>
  <c r="D231" i="1"/>
  <c r="E231" i="1"/>
  <c r="F231" i="1"/>
  <c r="G231" i="1"/>
  <c r="H231" i="1"/>
  <c r="I231" i="1"/>
  <c r="J231" i="1"/>
  <c r="K231" i="1"/>
  <c r="L231" i="1"/>
  <c r="M231" i="1"/>
  <c r="N231" i="1"/>
  <c r="O231" i="1"/>
  <c r="AB231" i="1"/>
  <c r="AC231" i="1"/>
  <c r="AD231" i="1"/>
  <c r="AE231" i="1"/>
  <c r="AR231" i="1" s="1"/>
  <c r="AH231" i="1"/>
  <c r="AI231" i="1"/>
  <c r="AJ231" i="1"/>
  <c r="AK231" i="1"/>
  <c r="B232" i="1"/>
  <c r="C232" i="1"/>
  <c r="D232" i="1"/>
  <c r="E232" i="1"/>
  <c r="F232" i="1"/>
  <c r="G232" i="1"/>
  <c r="H232" i="1"/>
  <c r="I232" i="1"/>
  <c r="J232" i="1"/>
  <c r="K232" i="1"/>
  <c r="L232" i="1"/>
  <c r="M232" i="1"/>
  <c r="N232" i="1"/>
  <c r="O232" i="1"/>
  <c r="AB232" i="1"/>
  <c r="AC232" i="1"/>
  <c r="AP232" i="1" s="1"/>
  <c r="AL232" i="1" s="1"/>
  <c r="A232" i="1" s="1"/>
  <c r="AD232" i="1"/>
  <c r="AE232" i="1"/>
  <c r="AR232" i="1"/>
  <c r="AH232" i="1"/>
  <c r="AF232" i="1" s="1"/>
  <c r="AI232" i="1"/>
  <c r="AJ232" i="1"/>
  <c r="AK232" i="1"/>
  <c r="B233" i="1"/>
  <c r="C233" i="1"/>
  <c r="D233" i="1"/>
  <c r="E233" i="1"/>
  <c r="F233" i="1"/>
  <c r="G233" i="1"/>
  <c r="H233" i="1"/>
  <c r="I233" i="1"/>
  <c r="J233" i="1"/>
  <c r="K233" i="1"/>
  <c r="L233" i="1"/>
  <c r="M233" i="1"/>
  <c r="N233" i="1"/>
  <c r="O233" i="1"/>
  <c r="AB233" i="1"/>
  <c r="AC233" i="1"/>
  <c r="AD233" i="1"/>
  <c r="AE233" i="1"/>
  <c r="AR233" i="1" s="1"/>
  <c r="AH233" i="1"/>
  <c r="AI233" i="1"/>
  <c r="AJ233" i="1"/>
  <c r="AK233" i="1"/>
  <c r="B234" i="1"/>
  <c r="C234" i="1"/>
  <c r="D234" i="1"/>
  <c r="E234" i="1"/>
  <c r="F234" i="1"/>
  <c r="G234" i="1"/>
  <c r="H234" i="1"/>
  <c r="I234" i="1"/>
  <c r="J234" i="1"/>
  <c r="K234" i="1"/>
  <c r="L234" i="1"/>
  <c r="M234" i="1"/>
  <c r="N234" i="1"/>
  <c r="O234" i="1"/>
  <c r="AB234" i="1"/>
  <c r="AC234" i="1"/>
  <c r="AD234" i="1"/>
  <c r="AE234" i="1"/>
  <c r="AR234" i="1" s="1"/>
  <c r="AH234" i="1"/>
  <c r="AI234" i="1"/>
  <c r="AJ234" i="1"/>
  <c r="AK234" i="1"/>
  <c r="B235" i="1"/>
  <c r="C235" i="1"/>
  <c r="D235" i="1"/>
  <c r="E235" i="1"/>
  <c r="F235" i="1"/>
  <c r="G235" i="1"/>
  <c r="H235" i="1"/>
  <c r="I235" i="1"/>
  <c r="J235" i="1"/>
  <c r="K235" i="1"/>
  <c r="L235" i="1"/>
  <c r="M235" i="1"/>
  <c r="N235" i="1"/>
  <c r="O235" i="1"/>
  <c r="AB235" i="1"/>
  <c r="AC235" i="1"/>
  <c r="AD235" i="1"/>
  <c r="AE235" i="1"/>
  <c r="AR235" i="1"/>
  <c r="AG235" i="1" s="1"/>
  <c r="AH235" i="1"/>
  <c r="AI235" i="1"/>
  <c r="AJ235" i="1"/>
  <c r="AK235" i="1"/>
  <c r="B236" i="1"/>
  <c r="C236" i="1"/>
  <c r="D236" i="1"/>
  <c r="E236" i="1"/>
  <c r="F236" i="1"/>
  <c r="G236" i="1"/>
  <c r="H236" i="1"/>
  <c r="I236" i="1"/>
  <c r="J236" i="1"/>
  <c r="K236" i="1"/>
  <c r="L236" i="1"/>
  <c r="M236" i="1"/>
  <c r="N236" i="1"/>
  <c r="O236" i="1"/>
  <c r="AB236" i="1"/>
  <c r="AC236" i="1"/>
  <c r="AD236" i="1"/>
  <c r="AQ236" i="1" s="1"/>
  <c r="AE236" i="1"/>
  <c r="AR236" i="1" s="1"/>
  <c r="AH236" i="1"/>
  <c r="AI236" i="1"/>
  <c r="AJ236" i="1"/>
  <c r="AK236" i="1"/>
  <c r="B237" i="1"/>
  <c r="C237" i="1"/>
  <c r="D237" i="1"/>
  <c r="E237" i="1"/>
  <c r="F237" i="1"/>
  <c r="G237" i="1"/>
  <c r="H237" i="1"/>
  <c r="I237" i="1"/>
  <c r="J237" i="1"/>
  <c r="K237" i="1"/>
  <c r="L237" i="1"/>
  <c r="M237" i="1"/>
  <c r="N237" i="1"/>
  <c r="O237" i="1"/>
  <c r="AB237" i="1"/>
  <c r="AC237" i="1"/>
  <c r="AD237" i="1"/>
  <c r="AQ237" i="1" s="1"/>
  <c r="AE237" i="1"/>
  <c r="AR237" i="1" s="1"/>
  <c r="AH237" i="1"/>
  <c r="AF237" i="1" s="1"/>
  <c r="AI237" i="1"/>
  <c r="AJ237" i="1"/>
  <c r="AK237" i="1"/>
  <c r="B238" i="1"/>
  <c r="C238" i="1"/>
  <c r="D238" i="1"/>
  <c r="E238" i="1"/>
  <c r="F238" i="1"/>
  <c r="G238" i="1"/>
  <c r="H238" i="1"/>
  <c r="I238" i="1"/>
  <c r="J238" i="1"/>
  <c r="K238" i="1"/>
  <c r="L238" i="1"/>
  <c r="M238" i="1"/>
  <c r="N238" i="1"/>
  <c r="O238" i="1"/>
  <c r="AB238" i="1"/>
  <c r="AC238" i="1"/>
  <c r="AD238" i="1"/>
  <c r="AE238" i="1"/>
  <c r="AR238" i="1" s="1"/>
  <c r="AG238" i="1" s="1"/>
  <c r="AH238" i="1"/>
  <c r="AI238" i="1"/>
  <c r="AJ238" i="1"/>
  <c r="AK238" i="1"/>
  <c r="B239" i="1"/>
  <c r="C239" i="1"/>
  <c r="D239" i="1"/>
  <c r="E239" i="1"/>
  <c r="F239" i="1"/>
  <c r="G239" i="1"/>
  <c r="H239" i="1"/>
  <c r="I239" i="1"/>
  <c r="J239" i="1"/>
  <c r="K239" i="1"/>
  <c r="L239" i="1"/>
  <c r="M239" i="1"/>
  <c r="N239" i="1"/>
  <c r="O239" i="1"/>
  <c r="AB239" i="1"/>
  <c r="AC239" i="1"/>
  <c r="AP239" i="1" s="1"/>
  <c r="AD239" i="1"/>
  <c r="AE239" i="1"/>
  <c r="AR239" i="1"/>
  <c r="AG239" i="1" s="1"/>
  <c r="AH239" i="1"/>
  <c r="AI239" i="1"/>
  <c r="AJ239" i="1"/>
  <c r="AK239" i="1"/>
  <c r="B240" i="1"/>
  <c r="C240" i="1"/>
  <c r="D240" i="1"/>
  <c r="E240" i="1"/>
  <c r="F240" i="1"/>
  <c r="G240" i="1"/>
  <c r="H240" i="1"/>
  <c r="I240" i="1"/>
  <c r="J240" i="1"/>
  <c r="K240" i="1"/>
  <c r="L240" i="1"/>
  <c r="M240" i="1"/>
  <c r="N240" i="1"/>
  <c r="O240" i="1"/>
  <c r="AB240" i="1"/>
  <c r="AC240" i="1"/>
  <c r="AD240" i="1"/>
  <c r="AQ240" i="1" s="1"/>
  <c r="AE240" i="1"/>
  <c r="AR240" i="1" s="1"/>
  <c r="AH240" i="1"/>
  <c r="AI240" i="1"/>
  <c r="AP240" i="1" s="1"/>
  <c r="AJ240" i="1"/>
  <c r="AG240" i="1" s="1"/>
  <c r="AK240" i="1"/>
  <c r="B241" i="1"/>
  <c r="C241" i="1"/>
  <c r="D241" i="1"/>
  <c r="E241" i="1"/>
  <c r="F241" i="1"/>
  <c r="G241" i="1"/>
  <c r="H241" i="1"/>
  <c r="I241" i="1"/>
  <c r="J241" i="1"/>
  <c r="K241" i="1"/>
  <c r="L241" i="1"/>
  <c r="M241" i="1"/>
  <c r="N241" i="1"/>
  <c r="O241" i="1"/>
  <c r="AB241" i="1"/>
  <c r="AC241" i="1"/>
  <c r="AD241" i="1"/>
  <c r="AE241" i="1"/>
  <c r="AR241" i="1" s="1"/>
  <c r="AH241" i="1"/>
  <c r="AF241" i="1" s="1"/>
  <c r="AI241" i="1"/>
  <c r="AP241" i="1" s="1"/>
  <c r="AJ241" i="1"/>
  <c r="AK241" i="1"/>
  <c r="B242" i="1"/>
  <c r="C242" i="1"/>
  <c r="D242" i="1"/>
  <c r="E242" i="1"/>
  <c r="F242" i="1"/>
  <c r="G242" i="1"/>
  <c r="H242" i="1"/>
  <c r="I242" i="1"/>
  <c r="J242" i="1"/>
  <c r="K242" i="1"/>
  <c r="L242" i="1"/>
  <c r="M242" i="1"/>
  <c r="N242" i="1"/>
  <c r="O242" i="1"/>
  <c r="AB242" i="1"/>
  <c r="AC242" i="1"/>
  <c r="AD242" i="1"/>
  <c r="AE242" i="1"/>
  <c r="AR242" i="1"/>
  <c r="AH242" i="1"/>
  <c r="AI242" i="1"/>
  <c r="AP242" i="1" s="1"/>
  <c r="AJ242" i="1"/>
  <c r="AK242" i="1"/>
  <c r="B243" i="1"/>
  <c r="C243" i="1"/>
  <c r="D243" i="1"/>
  <c r="E243" i="1"/>
  <c r="F243" i="1"/>
  <c r="G243" i="1"/>
  <c r="H243" i="1"/>
  <c r="I243" i="1"/>
  <c r="J243" i="1"/>
  <c r="K243" i="1"/>
  <c r="L243" i="1"/>
  <c r="M243" i="1"/>
  <c r="N243" i="1"/>
  <c r="O243" i="1"/>
  <c r="AB243" i="1"/>
  <c r="AC243" i="1"/>
  <c r="AD243" i="1"/>
  <c r="AE243" i="1"/>
  <c r="AR243" i="1" s="1"/>
  <c r="AG243" i="1" s="1"/>
  <c r="AH243" i="1"/>
  <c r="AI243" i="1"/>
  <c r="AJ243" i="1"/>
  <c r="AK243" i="1"/>
  <c r="B244" i="1"/>
  <c r="C244" i="1"/>
  <c r="D244" i="1"/>
  <c r="E244" i="1"/>
  <c r="F244" i="1"/>
  <c r="G244" i="1"/>
  <c r="H244" i="1"/>
  <c r="I244" i="1"/>
  <c r="J244" i="1"/>
  <c r="K244" i="1"/>
  <c r="L244" i="1"/>
  <c r="M244" i="1"/>
  <c r="N244" i="1"/>
  <c r="O244" i="1"/>
  <c r="AB244" i="1"/>
  <c r="AC244" i="1"/>
  <c r="AP244" i="1" s="1"/>
  <c r="AD244" i="1"/>
  <c r="AQ244" i="1"/>
  <c r="AE244" i="1"/>
  <c r="AR244" i="1" s="1"/>
  <c r="AG244" i="1" s="1"/>
  <c r="AH244" i="1"/>
  <c r="AI244" i="1"/>
  <c r="AJ244" i="1"/>
  <c r="AK244" i="1"/>
  <c r="B245" i="1"/>
  <c r="C245" i="1"/>
  <c r="D245" i="1"/>
  <c r="E245" i="1"/>
  <c r="F245" i="1"/>
  <c r="G245" i="1"/>
  <c r="H245" i="1"/>
  <c r="I245" i="1"/>
  <c r="J245" i="1"/>
  <c r="K245" i="1"/>
  <c r="L245" i="1"/>
  <c r="M245" i="1"/>
  <c r="N245" i="1"/>
  <c r="O245" i="1"/>
  <c r="AB245" i="1"/>
  <c r="AC245" i="1"/>
  <c r="AD245" i="1"/>
  <c r="AE245" i="1"/>
  <c r="AR245" i="1" s="1"/>
  <c r="AH245" i="1"/>
  <c r="AI245" i="1"/>
  <c r="AJ245" i="1"/>
  <c r="AK245" i="1"/>
  <c r="B246" i="1"/>
  <c r="C246" i="1"/>
  <c r="D246" i="1"/>
  <c r="E246" i="1"/>
  <c r="F246" i="1"/>
  <c r="G246" i="1"/>
  <c r="H246" i="1"/>
  <c r="I246" i="1"/>
  <c r="J246" i="1"/>
  <c r="K246" i="1"/>
  <c r="L246" i="1"/>
  <c r="M246" i="1"/>
  <c r="N246" i="1"/>
  <c r="O246" i="1"/>
  <c r="AB246" i="1"/>
  <c r="AC246" i="1"/>
  <c r="AD246" i="1"/>
  <c r="AQ246" i="1" s="1"/>
  <c r="AE246" i="1"/>
  <c r="AR246" i="1" s="1"/>
  <c r="AH246" i="1"/>
  <c r="AI246" i="1"/>
  <c r="AJ246" i="1"/>
  <c r="AK246" i="1"/>
  <c r="B247" i="1"/>
  <c r="C247" i="1"/>
  <c r="D247" i="1"/>
  <c r="E247" i="1"/>
  <c r="F247" i="1"/>
  <c r="G247" i="1"/>
  <c r="H247" i="1"/>
  <c r="I247" i="1"/>
  <c r="J247" i="1"/>
  <c r="K247" i="1"/>
  <c r="L247" i="1"/>
  <c r="M247" i="1"/>
  <c r="N247" i="1"/>
  <c r="O247" i="1"/>
  <c r="AB247" i="1"/>
  <c r="AC247" i="1"/>
  <c r="AD247" i="1"/>
  <c r="AE247" i="1"/>
  <c r="AR247" i="1" s="1"/>
  <c r="AH247" i="1"/>
  <c r="AI247" i="1"/>
  <c r="AJ247" i="1"/>
  <c r="AG247" i="1" s="1"/>
  <c r="AK247" i="1"/>
  <c r="B248" i="1"/>
  <c r="C248" i="1"/>
  <c r="D248" i="1"/>
  <c r="E248" i="1"/>
  <c r="F248" i="1"/>
  <c r="G248" i="1"/>
  <c r="H248" i="1"/>
  <c r="I248" i="1"/>
  <c r="J248" i="1"/>
  <c r="K248" i="1"/>
  <c r="L248" i="1"/>
  <c r="M248" i="1"/>
  <c r="N248" i="1"/>
  <c r="O248" i="1"/>
  <c r="AB248" i="1"/>
  <c r="AC248" i="1"/>
  <c r="AD248" i="1"/>
  <c r="AE248" i="1"/>
  <c r="AR248" i="1" s="1"/>
  <c r="AG248" i="1" s="1"/>
  <c r="AH248" i="1"/>
  <c r="AI248" i="1"/>
  <c r="AJ248" i="1"/>
  <c r="AK248" i="1"/>
  <c r="B249" i="1"/>
  <c r="C249" i="1"/>
  <c r="D249" i="1"/>
  <c r="E249" i="1"/>
  <c r="F249" i="1"/>
  <c r="G249" i="1"/>
  <c r="H249" i="1"/>
  <c r="I249" i="1"/>
  <c r="J249" i="1"/>
  <c r="K249" i="1"/>
  <c r="L249" i="1"/>
  <c r="M249" i="1"/>
  <c r="N249" i="1"/>
  <c r="O249" i="1"/>
  <c r="AB249" i="1"/>
  <c r="AC249" i="1"/>
  <c r="AD249" i="1"/>
  <c r="AF249" i="1" s="1"/>
  <c r="AE249" i="1"/>
  <c r="AR249" i="1" s="1"/>
  <c r="AH249" i="1"/>
  <c r="AI249" i="1"/>
  <c r="AJ249" i="1"/>
  <c r="AK249" i="1"/>
  <c r="B250" i="1"/>
  <c r="C250" i="1"/>
  <c r="D250" i="1"/>
  <c r="E250" i="1"/>
  <c r="F250" i="1"/>
  <c r="G250" i="1"/>
  <c r="H250" i="1"/>
  <c r="I250" i="1"/>
  <c r="J250" i="1"/>
  <c r="K250" i="1"/>
  <c r="L250" i="1"/>
  <c r="M250" i="1"/>
  <c r="N250" i="1"/>
  <c r="O250" i="1"/>
  <c r="AB250" i="1"/>
  <c r="AC250" i="1"/>
  <c r="AD250" i="1"/>
  <c r="AE250" i="1"/>
  <c r="AR250" i="1"/>
  <c r="AG250" i="1" s="1"/>
  <c r="AH250" i="1"/>
  <c r="AI250" i="1"/>
  <c r="AJ250" i="1"/>
  <c r="AK250" i="1"/>
  <c r="B251" i="1"/>
  <c r="C251" i="1"/>
  <c r="D251" i="1"/>
  <c r="E251" i="1"/>
  <c r="F251" i="1"/>
  <c r="G251" i="1"/>
  <c r="H251" i="1"/>
  <c r="I251" i="1"/>
  <c r="J251" i="1"/>
  <c r="K251" i="1"/>
  <c r="L251" i="1"/>
  <c r="M251" i="1"/>
  <c r="N251" i="1"/>
  <c r="O251" i="1"/>
  <c r="AB251" i="1"/>
  <c r="AC251" i="1"/>
  <c r="AD251" i="1"/>
  <c r="AE251" i="1"/>
  <c r="AR251" i="1" s="1"/>
  <c r="AH251" i="1"/>
  <c r="AF251" i="1" s="1"/>
  <c r="AI251" i="1"/>
  <c r="AP251" i="1" s="1"/>
  <c r="AJ251" i="1"/>
  <c r="AK251" i="1"/>
  <c r="B252" i="1"/>
  <c r="C252" i="1"/>
  <c r="D252" i="1"/>
  <c r="E252" i="1"/>
  <c r="F252" i="1"/>
  <c r="G252" i="1"/>
  <c r="H252" i="1"/>
  <c r="I252" i="1"/>
  <c r="J252" i="1"/>
  <c r="K252" i="1"/>
  <c r="L252" i="1"/>
  <c r="M252" i="1"/>
  <c r="N252" i="1"/>
  <c r="O252" i="1"/>
  <c r="AB252" i="1"/>
  <c r="AC252" i="1"/>
  <c r="AD252" i="1"/>
  <c r="AQ252" i="1"/>
  <c r="AE252" i="1"/>
  <c r="AR252" i="1" s="1"/>
  <c r="AH252" i="1"/>
  <c r="AI252" i="1"/>
  <c r="AP252" i="1" s="1"/>
  <c r="AJ252" i="1"/>
  <c r="AK252" i="1"/>
  <c r="B253" i="1"/>
  <c r="C253" i="1"/>
  <c r="D253" i="1"/>
  <c r="E253" i="1"/>
  <c r="F253" i="1"/>
  <c r="G253" i="1"/>
  <c r="H253" i="1"/>
  <c r="I253" i="1"/>
  <c r="J253" i="1"/>
  <c r="K253" i="1"/>
  <c r="L253" i="1"/>
  <c r="M253" i="1"/>
  <c r="N253" i="1"/>
  <c r="O253" i="1"/>
  <c r="AB253" i="1"/>
  <c r="AC253" i="1"/>
  <c r="AD253" i="1"/>
  <c r="AQ253" i="1" s="1"/>
  <c r="AE253" i="1"/>
  <c r="AR253" i="1" s="1"/>
  <c r="AH253" i="1"/>
  <c r="AF253" i="1" s="1"/>
  <c r="AI253" i="1"/>
  <c r="AJ253" i="1"/>
  <c r="AK253" i="1"/>
  <c r="B254" i="1"/>
  <c r="C254" i="1"/>
  <c r="D254" i="1"/>
  <c r="E254" i="1"/>
  <c r="F254" i="1"/>
  <c r="G254" i="1"/>
  <c r="H254" i="1"/>
  <c r="I254" i="1"/>
  <c r="J254" i="1"/>
  <c r="K254" i="1"/>
  <c r="L254" i="1"/>
  <c r="M254" i="1"/>
  <c r="N254" i="1"/>
  <c r="O254" i="1"/>
  <c r="AB254" i="1"/>
  <c r="AC254" i="1"/>
  <c r="AD254" i="1"/>
  <c r="AQ254" i="1" s="1"/>
  <c r="AE254" i="1"/>
  <c r="AR254" i="1" s="1"/>
  <c r="AH254" i="1"/>
  <c r="AI254" i="1"/>
  <c r="AJ254" i="1"/>
  <c r="AK254" i="1"/>
  <c r="B255" i="1"/>
  <c r="C255" i="1"/>
  <c r="D255" i="1"/>
  <c r="E255" i="1"/>
  <c r="F255" i="1"/>
  <c r="G255" i="1"/>
  <c r="H255" i="1"/>
  <c r="I255" i="1"/>
  <c r="J255" i="1"/>
  <c r="K255" i="1"/>
  <c r="L255" i="1"/>
  <c r="M255" i="1"/>
  <c r="N255" i="1"/>
  <c r="O255" i="1"/>
  <c r="AB255" i="1"/>
  <c r="AC255" i="1"/>
  <c r="AD255" i="1"/>
  <c r="AE255" i="1"/>
  <c r="AR255" i="1"/>
  <c r="AH255" i="1"/>
  <c r="AI255" i="1"/>
  <c r="AJ255" i="1"/>
  <c r="AK255" i="1"/>
  <c r="B256" i="1"/>
  <c r="C256" i="1"/>
  <c r="D256" i="1"/>
  <c r="E256" i="1"/>
  <c r="F256" i="1"/>
  <c r="G256" i="1"/>
  <c r="H256" i="1"/>
  <c r="I256" i="1"/>
  <c r="J256" i="1"/>
  <c r="K256" i="1"/>
  <c r="L256" i="1"/>
  <c r="M256" i="1"/>
  <c r="N256" i="1"/>
  <c r="O256" i="1"/>
  <c r="AB256" i="1"/>
  <c r="AC256" i="1"/>
  <c r="AD256" i="1"/>
  <c r="AE256" i="1"/>
  <c r="AR256" i="1" s="1"/>
  <c r="AH256" i="1"/>
  <c r="AF256" i="1" s="1"/>
  <c r="AI256" i="1"/>
  <c r="AJ256" i="1"/>
  <c r="AK256" i="1"/>
  <c r="B257" i="1"/>
  <c r="C257" i="1"/>
  <c r="D257" i="1"/>
  <c r="E257" i="1"/>
  <c r="F257" i="1"/>
  <c r="G257" i="1"/>
  <c r="H257" i="1"/>
  <c r="I257" i="1"/>
  <c r="J257" i="1"/>
  <c r="K257" i="1"/>
  <c r="L257" i="1"/>
  <c r="M257" i="1"/>
  <c r="N257" i="1"/>
  <c r="O257" i="1"/>
  <c r="AB257" i="1"/>
  <c r="AC257" i="1"/>
  <c r="AD257" i="1"/>
  <c r="AQ257" i="1" s="1"/>
  <c r="AE257" i="1"/>
  <c r="AR257" i="1" s="1"/>
  <c r="AH257" i="1"/>
  <c r="AI257" i="1"/>
  <c r="AJ257" i="1"/>
  <c r="AK257" i="1"/>
  <c r="B258" i="1"/>
  <c r="C258" i="1"/>
  <c r="D258" i="1"/>
  <c r="E258" i="1"/>
  <c r="F258" i="1"/>
  <c r="G258" i="1"/>
  <c r="H258" i="1"/>
  <c r="I258" i="1"/>
  <c r="J258" i="1"/>
  <c r="K258" i="1"/>
  <c r="L258" i="1"/>
  <c r="M258" i="1"/>
  <c r="N258" i="1"/>
  <c r="O258" i="1"/>
  <c r="AB258" i="1"/>
  <c r="AC258" i="1"/>
  <c r="AD258" i="1"/>
  <c r="AE258" i="1"/>
  <c r="AR258" i="1" s="1"/>
  <c r="AH258" i="1"/>
  <c r="AF258" i="1" s="1"/>
  <c r="AI258" i="1"/>
  <c r="AJ258" i="1"/>
  <c r="AK258" i="1"/>
  <c r="B259" i="1"/>
  <c r="C259" i="1"/>
  <c r="D259" i="1"/>
  <c r="E259" i="1"/>
  <c r="F259" i="1"/>
  <c r="G259" i="1"/>
  <c r="H259" i="1"/>
  <c r="I259" i="1"/>
  <c r="J259" i="1"/>
  <c r="K259" i="1"/>
  <c r="L259" i="1"/>
  <c r="M259" i="1"/>
  <c r="N259" i="1"/>
  <c r="O259" i="1"/>
  <c r="AB259" i="1"/>
  <c r="AC259" i="1"/>
  <c r="AD259" i="1"/>
  <c r="AE259" i="1"/>
  <c r="AR259" i="1" s="1"/>
  <c r="AG259" i="1" s="1"/>
  <c r="AH259" i="1"/>
  <c r="AI259" i="1"/>
  <c r="AJ259" i="1"/>
  <c r="AK259" i="1"/>
  <c r="B260" i="1"/>
  <c r="C260" i="1"/>
  <c r="D260" i="1"/>
  <c r="E260" i="1"/>
  <c r="F260" i="1"/>
  <c r="G260" i="1"/>
  <c r="H260" i="1"/>
  <c r="I260" i="1"/>
  <c r="J260" i="1"/>
  <c r="K260" i="1"/>
  <c r="L260" i="1"/>
  <c r="M260" i="1"/>
  <c r="N260" i="1"/>
  <c r="O260" i="1"/>
  <c r="AB260" i="1"/>
  <c r="AC260" i="1"/>
  <c r="AD260" i="1"/>
  <c r="AQ260" i="1" s="1"/>
  <c r="AE260" i="1"/>
  <c r="AR260" i="1" s="1"/>
  <c r="AH260" i="1"/>
  <c r="AF260" i="1" s="1"/>
  <c r="AI260" i="1"/>
  <c r="AP260" i="1" s="1"/>
  <c r="AL260" i="1" s="1"/>
  <c r="A260" i="1" s="1"/>
  <c r="AJ260" i="1"/>
  <c r="AK260" i="1"/>
  <c r="B261" i="1"/>
  <c r="C261" i="1"/>
  <c r="D261" i="1"/>
  <c r="E261" i="1"/>
  <c r="F261" i="1"/>
  <c r="G261" i="1"/>
  <c r="H261" i="1"/>
  <c r="I261" i="1"/>
  <c r="J261" i="1"/>
  <c r="K261" i="1"/>
  <c r="L261" i="1"/>
  <c r="M261" i="1"/>
  <c r="N261" i="1"/>
  <c r="O261" i="1"/>
  <c r="AB261" i="1"/>
  <c r="AC261" i="1"/>
  <c r="AD261" i="1"/>
  <c r="AF261" i="1" s="1"/>
  <c r="AQ261" i="1"/>
  <c r="AE261" i="1"/>
  <c r="AR261" i="1" s="1"/>
  <c r="AH261" i="1"/>
  <c r="AI261" i="1"/>
  <c r="AP261" i="1" s="1"/>
  <c r="AJ261" i="1"/>
  <c r="AK261" i="1"/>
  <c r="B262" i="1"/>
  <c r="C262" i="1"/>
  <c r="D262" i="1"/>
  <c r="E262" i="1"/>
  <c r="F262" i="1"/>
  <c r="G262" i="1"/>
  <c r="H262" i="1"/>
  <c r="I262" i="1"/>
  <c r="J262" i="1"/>
  <c r="K262" i="1"/>
  <c r="L262" i="1"/>
  <c r="M262" i="1"/>
  <c r="N262" i="1"/>
  <c r="O262" i="1"/>
  <c r="AB262" i="1"/>
  <c r="AC262" i="1"/>
  <c r="AD262" i="1"/>
  <c r="AQ262" i="1" s="1"/>
  <c r="AE262" i="1"/>
  <c r="AR262" i="1" s="1"/>
  <c r="AH262" i="1"/>
  <c r="AF262" i="1" s="1"/>
  <c r="AI262" i="1"/>
  <c r="AJ262" i="1"/>
  <c r="AK262" i="1"/>
  <c r="B263" i="1"/>
  <c r="C263" i="1"/>
  <c r="D263" i="1"/>
  <c r="E263" i="1"/>
  <c r="F263" i="1"/>
  <c r="G263" i="1"/>
  <c r="H263" i="1"/>
  <c r="I263" i="1"/>
  <c r="J263" i="1"/>
  <c r="K263" i="1"/>
  <c r="L263" i="1"/>
  <c r="M263" i="1"/>
  <c r="N263" i="1"/>
  <c r="O263" i="1"/>
  <c r="AB263" i="1"/>
  <c r="AC263" i="1"/>
  <c r="AD263" i="1"/>
  <c r="AE263" i="1"/>
  <c r="AR263" i="1" s="1"/>
  <c r="AH263" i="1"/>
  <c r="AI263" i="1"/>
  <c r="AJ263" i="1"/>
  <c r="AK263" i="1"/>
  <c r="B264" i="1"/>
  <c r="C264" i="1"/>
  <c r="D264" i="1"/>
  <c r="E264" i="1"/>
  <c r="F264" i="1"/>
  <c r="G264" i="1"/>
  <c r="H264" i="1"/>
  <c r="I264" i="1"/>
  <c r="J264" i="1"/>
  <c r="K264" i="1"/>
  <c r="L264" i="1"/>
  <c r="M264" i="1"/>
  <c r="N264" i="1"/>
  <c r="O264" i="1"/>
  <c r="AB264" i="1"/>
  <c r="AC264" i="1"/>
  <c r="AD264" i="1"/>
  <c r="AQ264" i="1" s="1"/>
  <c r="AE264" i="1"/>
  <c r="AR264" i="1" s="1"/>
  <c r="AH264" i="1"/>
  <c r="AI264" i="1"/>
  <c r="AJ264" i="1"/>
  <c r="AK264" i="1"/>
  <c r="B265" i="1"/>
  <c r="C265" i="1"/>
  <c r="D265" i="1"/>
  <c r="E265" i="1"/>
  <c r="F265" i="1"/>
  <c r="G265" i="1"/>
  <c r="H265" i="1"/>
  <c r="I265" i="1"/>
  <c r="J265" i="1"/>
  <c r="K265" i="1"/>
  <c r="L265" i="1"/>
  <c r="M265" i="1"/>
  <c r="N265" i="1"/>
  <c r="O265" i="1"/>
  <c r="AB265" i="1"/>
  <c r="AC265" i="1"/>
  <c r="AD265" i="1"/>
  <c r="AE265" i="1"/>
  <c r="AR265" i="1" s="1"/>
  <c r="AG265" i="1" s="1"/>
  <c r="AH265" i="1"/>
  <c r="AF265" i="1" s="1"/>
  <c r="AI265" i="1"/>
  <c r="AJ265" i="1"/>
  <c r="AK265" i="1"/>
  <c r="B266" i="1"/>
  <c r="C266" i="1"/>
  <c r="D266" i="1"/>
  <c r="E266" i="1"/>
  <c r="F266" i="1"/>
  <c r="G266" i="1"/>
  <c r="H266" i="1"/>
  <c r="I266" i="1"/>
  <c r="J266" i="1"/>
  <c r="K266" i="1"/>
  <c r="L266" i="1"/>
  <c r="M266" i="1"/>
  <c r="N266" i="1"/>
  <c r="O266" i="1"/>
  <c r="AB266" i="1"/>
  <c r="AC266" i="1"/>
  <c r="AD266" i="1"/>
  <c r="AQ266" i="1" s="1"/>
  <c r="AE266" i="1"/>
  <c r="AR266" i="1"/>
  <c r="AG266" i="1" s="1"/>
  <c r="AH266" i="1"/>
  <c r="AI266" i="1"/>
  <c r="AJ266" i="1"/>
  <c r="AK266" i="1"/>
  <c r="B267" i="1"/>
  <c r="C267" i="1"/>
  <c r="D267" i="1"/>
  <c r="E267" i="1"/>
  <c r="F267" i="1"/>
  <c r="G267" i="1"/>
  <c r="H267" i="1"/>
  <c r="I267" i="1"/>
  <c r="J267" i="1"/>
  <c r="K267" i="1"/>
  <c r="L267" i="1"/>
  <c r="M267" i="1"/>
  <c r="N267" i="1"/>
  <c r="O267" i="1"/>
  <c r="AB267" i="1"/>
  <c r="AC267" i="1"/>
  <c r="AD267" i="1"/>
  <c r="AQ267" i="1" s="1"/>
  <c r="AE267" i="1"/>
  <c r="AR267" i="1" s="1"/>
  <c r="AG267" i="1" s="1"/>
  <c r="AH267" i="1"/>
  <c r="AI267" i="1"/>
  <c r="AJ267" i="1"/>
  <c r="AK267" i="1"/>
  <c r="B268" i="1"/>
  <c r="C268" i="1"/>
  <c r="D268" i="1"/>
  <c r="E268" i="1"/>
  <c r="F268" i="1"/>
  <c r="G268" i="1"/>
  <c r="H268" i="1"/>
  <c r="I268" i="1"/>
  <c r="J268" i="1"/>
  <c r="K268" i="1"/>
  <c r="L268" i="1"/>
  <c r="M268" i="1"/>
  <c r="N268" i="1"/>
  <c r="O268" i="1"/>
  <c r="AB268" i="1"/>
  <c r="AC268" i="1"/>
  <c r="AD268" i="1"/>
  <c r="AQ268" i="1" s="1"/>
  <c r="AE268" i="1"/>
  <c r="AR268" i="1" s="1"/>
  <c r="AG268" i="1" s="1"/>
  <c r="AH268" i="1"/>
  <c r="AI268" i="1"/>
  <c r="AJ268" i="1"/>
  <c r="AK268" i="1"/>
  <c r="B269" i="1"/>
  <c r="C269" i="1"/>
  <c r="D269" i="1"/>
  <c r="E269" i="1"/>
  <c r="F269" i="1"/>
  <c r="G269" i="1"/>
  <c r="H269" i="1"/>
  <c r="I269" i="1"/>
  <c r="J269" i="1"/>
  <c r="K269" i="1"/>
  <c r="L269" i="1"/>
  <c r="M269" i="1"/>
  <c r="N269" i="1"/>
  <c r="O269" i="1"/>
  <c r="AB269" i="1"/>
  <c r="AC269" i="1"/>
  <c r="AD269" i="1"/>
  <c r="AQ269" i="1" s="1"/>
  <c r="AE269" i="1"/>
  <c r="AR269" i="1" s="1"/>
  <c r="AG269" i="1" s="1"/>
  <c r="AH269" i="1"/>
  <c r="AF269" i="1" s="1"/>
  <c r="AI269" i="1"/>
  <c r="AJ269" i="1"/>
  <c r="AK269" i="1"/>
  <c r="B270" i="1"/>
  <c r="C270" i="1"/>
  <c r="D270" i="1"/>
  <c r="E270" i="1"/>
  <c r="F270" i="1"/>
  <c r="G270" i="1"/>
  <c r="H270" i="1"/>
  <c r="I270" i="1"/>
  <c r="J270" i="1"/>
  <c r="K270" i="1"/>
  <c r="L270" i="1"/>
  <c r="M270" i="1"/>
  <c r="N270" i="1"/>
  <c r="O270" i="1"/>
  <c r="AB270" i="1"/>
  <c r="AC270" i="1"/>
  <c r="AD270" i="1"/>
  <c r="AE270" i="1"/>
  <c r="AR270" i="1" s="1"/>
  <c r="AH270" i="1"/>
  <c r="AF270" i="1" s="1"/>
  <c r="AI270" i="1"/>
  <c r="AP270" i="1" s="1"/>
  <c r="AJ270" i="1"/>
  <c r="AK270" i="1"/>
  <c r="B271" i="1"/>
  <c r="C271" i="1"/>
  <c r="D271" i="1"/>
  <c r="E271" i="1"/>
  <c r="F271" i="1"/>
  <c r="G271" i="1"/>
  <c r="H271" i="1"/>
  <c r="I271" i="1"/>
  <c r="J271" i="1"/>
  <c r="K271" i="1"/>
  <c r="L271" i="1"/>
  <c r="M271" i="1"/>
  <c r="N271" i="1"/>
  <c r="O271" i="1"/>
  <c r="AB271" i="1"/>
  <c r="AC271" i="1"/>
  <c r="AD271" i="1"/>
  <c r="AE271" i="1"/>
  <c r="AR271" i="1" s="1"/>
  <c r="AH271" i="1"/>
  <c r="AI271" i="1"/>
  <c r="AJ271" i="1"/>
  <c r="AG271" i="1" s="1"/>
  <c r="AK271" i="1"/>
  <c r="B272" i="1"/>
  <c r="C272" i="1"/>
  <c r="D272" i="1"/>
  <c r="E272" i="1"/>
  <c r="F272" i="1"/>
  <c r="G272" i="1"/>
  <c r="H272" i="1"/>
  <c r="I272" i="1"/>
  <c r="J272" i="1"/>
  <c r="K272" i="1"/>
  <c r="L272" i="1"/>
  <c r="M272" i="1"/>
  <c r="N272" i="1"/>
  <c r="O272" i="1"/>
  <c r="AB272" i="1"/>
  <c r="AC272" i="1"/>
  <c r="AD272" i="1"/>
  <c r="AE272" i="1"/>
  <c r="AR272" i="1" s="1"/>
  <c r="AH272" i="1"/>
  <c r="AF272" i="1" s="1"/>
  <c r="AI272" i="1"/>
  <c r="AJ272" i="1"/>
  <c r="AK272" i="1"/>
  <c r="B273" i="1"/>
  <c r="C273" i="1"/>
  <c r="D273" i="1"/>
  <c r="E273" i="1"/>
  <c r="F273" i="1"/>
  <c r="G273" i="1"/>
  <c r="H273" i="1"/>
  <c r="I273" i="1"/>
  <c r="J273" i="1"/>
  <c r="K273" i="1"/>
  <c r="L273" i="1"/>
  <c r="M273" i="1"/>
  <c r="N273" i="1"/>
  <c r="O273" i="1"/>
  <c r="AB273" i="1"/>
  <c r="AC273" i="1"/>
  <c r="AD273" i="1"/>
  <c r="AF273" i="1" s="1"/>
  <c r="AE273" i="1"/>
  <c r="AR273" i="1" s="1"/>
  <c r="AH273" i="1"/>
  <c r="AI273" i="1"/>
  <c r="AJ273" i="1"/>
  <c r="AK273" i="1"/>
  <c r="B274" i="1"/>
  <c r="C274" i="1"/>
  <c r="D274" i="1"/>
  <c r="E274" i="1"/>
  <c r="F274" i="1"/>
  <c r="G274" i="1"/>
  <c r="H274" i="1"/>
  <c r="I274" i="1"/>
  <c r="J274" i="1"/>
  <c r="K274" i="1"/>
  <c r="L274" i="1"/>
  <c r="M274" i="1"/>
  <c r="N274" i="1"/>
  <c r="O274" i="1"/>
  <c r="AB274" i="1"/>
  <c r="AC274" i="1"/>
  <c r="AD274" i="1"/>
  <c r="AE274" i="1"/>
  <c r="AR274" i="1" s="1"/>
  <c r="AH274" i="1"/>
  <c r="AI274" i="1"/>
  <c r="AJ274" i="1"/>
  <c r="AK274" i="1"/>
  <c r="B275" i="1"/>
  <c r="C275" i="1"/>
  <c r="D275" i="1"/>
  <c r="E275" i="1"/>
  <c r="F275" i="1"/>
  <c r="G275" i="1"/>
  <c r="H275" i="1"/>
  <c r="I275" i="1"/>
  <c r="J275" i="1"/>
  <c r="K275" i="1"/>
  <c r="L275" i="1"/>
  <c r="M275" i="1"/>
  <c r="N275" i="1"/>
  <c r="O275" i="1"/>
  <c r="AB275" i="1"/>
  <c r="AC275" i="1"/>
  <c r="AD275" i="1"/>
  <c r="AF275" i="1" s="1"/>
  <c r="AE275" i="1"/>
  <c r="AR275" i="1" s="1"/>
  <c r="AH275" i="1"/>
  <c r="AI275" i="1"/>
  <c r="AJ275" i="1"/>
  <c r="AK275" i="1"/>
  <c r="B276" i="1"/>
  <c r="C276" i="1"/>
  <c r="D276" i="1"/>
  <c r="E276" i="1"/>
  <c r="F276" i="1"/>
  <c r="G276" i="1"/>
  <c r="H276" i="1"/>
  <c r="I276" i="1"/>
  <c r="J276" i="1"/>
  <c r="K276" i="1"/>
  <c r="L276" i="1"/>
  <c r="M276" i="1"/>
  <c r="N276" i="1"/>
  <c r="O276" i="1"/>
  <c r="AB276" i="1"/>
  <c r="AC276" i="1"/>
  <c r="AP276" i="1" s="1"/>
  <c r="AD276" i="1"/>
  <c r="AQ276" i="1" s="1"/>
  <c r="AE276" i="1"/>
  <c r="AR276" i="1" s="1"/>
  <c r="AH276" i="1"/>
  <c r="AI276" i="1"/>
  <c r="AJ276" i="1"/>
  <c r="AK276" i="1"/>
  <c r="B277" i="1"/>
  <c r="C277" i="1"/>
  <c r="D277" i="1"/>
  <c r="E277" i="1"/>
  <c r="F277" i="1"/>
  <c r="G277" i="1"/>
  <c r="H277" i="1"/>
  <c r="I277" i="1"/>
  <c r="J277" i="1"/>
  <c r="K277" i="1"/>
  <c r="L277" i="1"/>
  <c r="M277" i="1"/>
  <c r="N277" i="1"/>
  <c r="O277" i="1"/>
  <c r="AB277" i="1"/>
  <c r="AC277" i="1"/>
  <c r="AD277" i="1"/>
  <c r="AF277" i="1" s="1"/>
  <c r="AE277" i="1"/>
  <c r="AR277" i="1" s="1"/>
  <c r="AH277" i="1"/>
  <c r="AI277" i="1"/>
  <c r="AJ277" i="1"/>
  <c r="AG277" i="1" s="1"/>
  <c r="AK277" i="1"/>
  <c r="B278" i="1"/>
  <c r="C278" i="1"/>
  <c r="D278" i="1"/>
  <c r="E278" i="1"/>
  <c r="F278" i="1"/>
  <c r="G278" i="1"/>
  <c r="H278" i="1"/>
  <c r="I278" i="1"/>
  <c r="J278" i="1"/>
  <c r="K278" i="1"/>
  <c r="L278" i="1"/>
  <c r="M278" i="1"/>
  <c r="N278" i="1"/>
  <c r="O278" i="1"/>
  <c r="AB278" i="1"/>
  <c r="AC278" i="1"/>
  <c r="AD278" i="1"/>
  <c r="AQ278" i="1" s="1"/>
  <c r="AE278" i="1"/>
  <c r="AR278" i="1" s="1"/>
  <c r="AH278" i="1"/>
  <c r="AF278" i="1" s="1"/>
  <c r="AI278" i="1"/>
  <c r="AJ278" i="1"/>
  <c r="AK278" i="1"/>
  <c r="B279" i="1"/>
  <c r="C279" i="1"/>
  <c r="D279" i="1"/>
  <c r="E279" i="1"/>
  <c r="F279" i="1"/>
  <c r="G279" i="1"/>
  <c r="H279" i="1"/>
  <c r="I279" i="1"/>
  <c r="J279" i="1"/>
  <c r="K279" i="1"/>
  <c r="L279" i="1"/>
  <c r="M279" i="1"/>
  <c r="N279" i="1"/>
  <c r="O279" i="1"/>
  <c r="AB279" i="1"/>
  <c r="AC279" i="1"/>
  <c r="AD279" i="1"/>
  <c r="AE279" i="1"/>
  <c r="AR279" i="1" s="1"/>
  <c r="AH279" i="1"/>
  <c r="AI279" i="1"/>
  <c r="AP279" i="1" s="1"/>
  <c r="AJ279" i="1"/>
  <c r="AG279" i="1" s="1"/>
  <c r="AK279" i="1"/>
  <c r="B280" i="1"/>
  <c r="C280" i="1"/>
  <c r="D280" i="1"/>
  <c r="E280" i="1"/>
  <c r="F280" i="1"/>
  <c r="G280" i="1"/>
  <c r="H280" i="1"/>
  <c r="I280" i="1"/>
  <c r="J280" i="1"/>
  <c r="K280" i="1"/>
  <c r="L280" i="1"/>
  <c r="M280" i="1"/>
  <c r="N280" i="1"/>
  <c r="O280" i="1"/>
  <c r="AB280" i="1"/>
  <c r="AC280" i="1"/>
  <c r="AD280" i="1"/>
  <c r="AE280" i="1"/>
  <c r="AR280" i="1"/>
  <c r="AH280" i="1"/>
  <c r="AI280" i="1"/>
  <c r="AJ280" i="1"/>
  <c r="AK280" i="1"/>
  <c r="B281" i="1"/>
  <c r="C281" i="1"/>
  <c r="D281" i="1"/>
  <c r="E281" i="1"/>
  <c r="F281" i="1"/>
  <c r="G281" i="1"/>
  <c r="H281" i="1"/>
  <c r="I281" i="1"/>
  <c r="J281" i="1"/>
  <c r="K281" i="1"/>
  <c r="L281" i="1"/>
  <c r="M281" i="1"/>
  <c r="N281" i="1"/>
  <c r="O281" i="1"/>
  <c r="AB281" i="1"/>
  <c r="AC281" i="1"/>
  <c r="AD281" i="1"/>
  <c r="AE281" i="1"/>
  <c r="AR281" i="1" s="1"/>
  <c r="AH281" i="1"/>
  <c r="AI281" i="1"/>
  <c r="AJ281" i="1"/>
  <c r="AK281" i="1"/>
  <c r="B282" i="1"/>
  <c r="C282" i="1"/>
  <c r="D282" i="1"/>
  <c r="E282" i="1"/>
  <c r="F282" i="1"/>
  <c r="G282" i="1"/>
  <c r="H282" i="1"/>
  <c r="I282" i="1"/>
  <c r="J282" i="1"/>
  <c r="K282" i="1"/>
  <c r="L282" i="1"/>
  <c r="M282" i="1"/>
  <c r="N282" i="1"/>
  <c r="O282" i="1"/>
  <c r="AB282" i="1"/>
  <c r="AC282" i="1"/>
  <c r="AP282" i="1" s="1"/>
  <c r="AD282" i="1"/>
  <c r="AQ282" i="1" s="1"/>
  <c r="AE282" i="1"/>
  <c r="AR282" i="1" s="1"/>
  <c r="AH282" i="1"/>
  <c r="AI282" i="1"/>
  <c r="AJ282" i="1"/>
  <c r="AG282" i="1" s="1"/>
  <c r="AK282" i="1"/>
  <c r="B283" i="1"/>
  <c r="C283" i="1"/>
  <c r="D283" i="1"/>
  <c r="E283" i="1"/>
  <c r="F283" i="1"/>
  <c r="G283" i="1"/>
  <c r="H283" i="1"/>
  <c r="I283" i="1"/>
  <c r="J283" i="1"/>
  <c r="K283" i="1"/>
  <c r="L283" i="1"/>
  <c r="M283" i="1"/>
  <c r="N283" i="1"/>
  <c r="O283" i="1"/>
  <c r="AB283" i="1"/>
  <c r="AC283" i="1"/>
  <c r="AD283" i="1"/>
  <c r="AE283" i="1"/>
  <c r="AR283" i="1" s="1"/>
  <c r="AH283" i="1"/>
  <c r="AI283" i="1"/>
  <c r="AJ283" i="1"/>
  <c r="AK283" i="1"/>
  <c r="B284" i="1"/>
  <c r="C284" i="1"/>
  <c r="D284" i="1"/>
  <c r="E284" i="1"/>
  <c r="F284" i="1"/>
  <c r="G284" i="1"/>
  <c r="H284" i="1"/>
  <c r="I284" i="1"/>
  <c r="J284" i="1"/>
  <c r="K284" i="1"/>
  <c r="L284" i="1"/>
  <c r="M284" i="1"/>
  <c r="N284" i="1"/>
  <c r="O284" i="1"/>
  <c r="AB284" i="1"/>
  <c r="AC284" i="1"/>
  <c r="AD284" i="1"/>
  <c r="AE284" i="1"/>
  <c r="AR284" i="1" s="1"/>
  <c r="AG284" i="1" s="1"/>
  <c r="AH284" i="1"/>
  <c r="AI284" i="1"/>
  <c r="AP284" i="1" s="1"/>
  <c r="AJ284" i="1"/>
  <c r="AK284" i="1"/>
  <c r="B285" i="1"/>
  <c r="C285" i="1"/>
  <c r="D285" i="1"/>
  <c r="E285" i="1"/>
  <c r="F285" i="1"/>
  <c r="G285" i="1"/>
  <c r="H285" i="1"/>
  <c r="I285" i="1"/>
  <c r="J285" i="1"/>
  <c r="K285" i="1"/>
  <c r="L285" i="1"/>
  <c r="M285" i="1"/>
  <c r="N285" i="1"/>
  <c r="O285" i="1"/>
  <c r="AB285" i="1"/>
  <c r="AC285" i="1"/>
  <c r="AP285" i="1" s="1"/>
  <c r="AD285" i="1"/>
  <c r="AQ285" i="1" s="1"/>
  <c r="AE285" i="1"/>
  <c r="AR285" i="1" s="1"/>
  <c r="AG285" i="1" s="1"/>
  <c r="AH285" i="1"/>
  <c r="AI285" i="1"/>
  <c r="AJ285" i="1"/>
  <c r="AK285" i="1"/>
  <c r="B286" i="1"/>
  <c r="C286" i="1"/>
  <c r="D286" i="1"/>
  <c r="E286" i="1"/>
  <c r="F286" i="1"/>
  <c r="G286" i="1"/>
  <c r="H286" i="1"/>
  <c r="I286" i="1"/>
  <c r="J286" i="1"/>
  <c r="K286" i="1"/>
  <c r="L286" i="1"/>
  <c r="M286" i="1"/>
  <c r="N286" i="1"/>
  <c r="O286" i="1"/>
  <c r="AB286" i="1"/>
  <c r="AC286" i="1"/>
  <c r="AD286" i="1"/>
  <c r="AE286" i="1"/>
  <c r="AR286" i="1" s="1"/>
  <c r="AH286" i="1"/>
  <c r="AI286" i="1"/>
  <c r="AP286" i="1" s="1"/>
  <c r="AJ286" i="1"/>
  <c r="AK286" i="1"/>
  <c r="B287" i="1"/>
  <c r="C287" i="1"/>
  <c r="D287" i="1"/>
  <c r="E287" i="1"/>
  <c r="F287" i="1"/>
  <c r="G287" i="1"/>
  <c r="H287" i="1"/>
  <c r="I287" i="1"/>
  <c r="J287" i="1"/>
  <c r="K287" i="1"/>
  <c r="L287" i="1"/>
  <c r="M287" i="1"/>
  <c r="N287" i="1"/>
  <c r="O287" i="1"/>
  <c r="AB287" i="1"/>
  <c r="AC287" i="1"/>
  <c r="AD287" i="1"/>
  <c r="AQ287" i="1" s="1"/>
  <c r="AL287" i="1" s="1"/>
  <c r="A287" i="1" s="1"/>
  <c r="AE287" i="1"/>
  <c r="AR287" i="1" s="1"/>
  <c r="AH287" i="1"/>
  <c r="AI287" i="1"/>
  <c r="AP287" i="1" s="1"/>
  <c r="AJ287" i="1"/>
  <c r="AK287" i="1"/>
  <c r="B288" i="1"/>
  <c r="C288" i="1"/>
  <c r="D288" i="1"/>
  <c r="E288" i="1"/>
  <c r="F288" i="1"/>
  <c r="G288" i="1"/>
  <c r="H288" i="1"/>
  <c r="I288" i="1"/>
  <c r="J288" i="1"/>
  <c r="K288" i="1"/>
  <c r="L288" i="1"/>
  <c r="M288" i="1"/>
  <c r="N288" i="1"/>
  <c r="O288" i="1"/>
  <c r="AB288" i="1"/>
  <c r="AC288" i="1"/>
  <c r="AD288" i="1"/>
  <c r="AE288" i="1"/>
  <c r="AR288" i="1" s="1"/>
  <c r="AH288" i="1"/>
  <c r="AI288" i="1"/>
  <c r="AJ288" i="1"/>
  <c r="AK288" i="1"/>
  <c r="B289" i="1"/>
  <c r="C289" i="1"/>
  <c r="D289" i="1"/>
  <c r="E289" i="1"/>
  <c r="F289" i="1"/>
  <c r="G289" i="1"/>
  <c r="H289" i="1"/>
  <c r="I289" i="1"/>
  <c r="J289" i="1"/>
  <c r="K289" i="1"/>
  <c r="L289" i="1"/>
  <c r="M289" i="1"/>
  <c r="N289" i="1"/>
  <c r="O289" i="1"/>
  <c r="AB289" i="1"/>
  <c r="AC289" i="1"/>
  <c r="AD289" i="1"/>
  <c r="AE289" i="1"/>
  <c r="AR289" i="1" s="1"/>
  <c r="AH289" i="1"/>
  <c r="AI289" i="1"/>
  <c r="AP289" i="1" s="1"/>
  <c r="AJ289" i="1"/>
  <c r="AK289" i="1"/>
  <c r="B290" i="1"/>
  <c r="C290" i="1"/>
  <c r="D290" i="1"/>
  <c r="E290" i="1"/>
  <c r="F290" i="1"/>
  <c r="G290" i="1"/>
  <c r="H290" i="1"/>
  <c r="I290" i="1"/>
  <c r="J290" i="1"/>
  <c r="K290" i="1"/>
  <c r="L290" i="1"/>
  <c r="M290" i="1"/>
  <c r="N290" i="1"/>
  <c r="O290" i="1"/>
  <c r="AB290" i="1"/>
  <c r="AC290" i="1"/>
  <c r="AD290" i="1"/>
  <c r="AE290" i="1"/>
  <c r="AR290" i="1" s="1"/>
  <c r="AH290" i="1"/>
  <c r="AI290" i="1"/>
  <c r="AJ290" i="1"/>
  <c r="AK290" i="1"/>
  <c r="B291" i="1"/>
  <c r="C291" i="1"/>
  <c r="D291" i="1"/>
  <c r="E291" i="1"/>
  <c r="F291" i="1"/>
  <c r="G291" i="1"/>
  <c r="H291" i="1"/>
  <c r="I291" i="1"/>
  <c r="J291" i="1"/>
  <c r="K291" i="1"/>
  <c r="L291" i="1"/>
  <c r="M291" i="1"/>
  <c r="N291" i="1"/>
  <c r="O291" i="1"/>
  <c r="AB291" i="1"/>
  <c r="AC291" i="1"/>
  <c r="AD291" i="1"/>
  <c r="AE291" i="1"/>
  <c r="AR291" i="1" s="1"/>
  <c r="AH291" i="1"/>
  <c r="AI291" i="1"/>
  <c r="AJ291" i="1"/>
  <c r="AK291" i="1"/>
  <c r="B292" i="1"/>
  <c r="C292" i="1"/>
  <c r="D292" i="1"/>
  <c r="E292" i="1"/>
  <c r="F292" i="1"/>
  <c r="G292" i="1"/>
  <c r="H292" i="1"/>
  <c r="I292" i="1"/>
  <c r="J292" i="1"/>
  <c r="K292" i="1"/>
  <c r="L292" i="1"/>
  <c r="M292" i="1"/>
  <c r="N292" i="1"/>
  <c r="O292" i="1"/>
  <c r="AB292" i="1"/>
  <c r="AC292" i="1"/>
  <c r="AD292" i="1"/>
  <c r="AE292" i="1"/>
  <c r="AR292" i="1" s="1"/>
  <c r="AH292" i="1"/>
  <c r="AI292" i="1"/>
  <c r="AJ292" i="1"/>
  <c r="AK292" i="1"/>
  <c r="B293" i="1"/>
  <c r="C293" i="1"/>
  <c r="D293" i="1"/>
  <c r="E293" i="1"/>
  <c r="F293" i="1"/>
  <c r="G293" i="1"/>
  <c r="H293" i="1"/>
  <c r="I293" i="1"/>
  <c r="J293" i="1"/>
  <c r="K293" i="1"/>
  <c r="L293" i="1"/>
  <c r="M293" i="1"/>
  <c r="N293" i="1"/>
  <c r="O293" i="1"/>
  <c r="AB293" i="1"/>
  <c r="AC293" i="1"/>
  <c r="AD293" i="1"/>
  <c r="AQ293" i="1" s="1"/>
  <c r="AE293" i="1"/>
  <c r="AR293" i="1" s="1"/>
  <c r="AG293" i="1" s="1"/>
  <c r="AH293" i="1"/>
  <c r="AI293" i="1"/>
  <c r="AJ293" i="1"/>
  <c r="AK293" i="1"/>
  <c r="B294" i="1"/>
  <c r="C294" i="1"/>
  <c r="D294" i="1"/>
  <c r="E294" i="1"/>
  <c r="F294" i="1"/>
  <c r="G294" i="1"/>
  <c r="H294" i="1"/>
  <c r="I294" i="1"/>
  <c r="J294" i="1"/>
  <c r="K294" i="1"/>
  <c r="L294" i="1"/>
  <c r="M294" i="1"/>
  <c r="N294" i="1"/>
  <c r="O294" i="1"/>
  <c r="AB294" i="1"/>
  <c r="AC294" i="1"/>
  <c r="AD294" i="1"/>
  <c r="AQ294" i="1" s="1"/>
  <c r="AE294" i="1"/>
  <c r="AR294" i="1" s="1"/>
  <c r="AH294" i="1"/>
  <c r="AI294" i="1"/>
  <c r="AJ294" i="1"/>
  <c r="AK294" i="1"/>
  <c r="B295" i="1"/>
  <c r="C295" i="1"/>
  <c r="D295" i="1"/>
  <c r="E295" i="1"/>
  <c r="F295" i="1"/>
  <c r="G295" i="1"/>
  <c r="H295" i="1"/>
  <c r="I295" i="1"/>
  <c r="J295" i="1"/>
  <c r="K295" i="1"/>
  <c r="L295" i="1"/>
  <c r="M295" i="1"/>
  <c r="N295" i="1"/>
  <c r="O295" i="1"/>
  <c r="AB295" i="1"/>
  <c r="AC295" i="1"/>
  <c r="AD295" i="1"/>
  <c r="AQ295" i="1" s="1"/>
  <c r="AE295" i="1"/>
  <c r="AR295" i="1" s="1"/>
  <c r="AG295" i="1" s="1"/>
  <c r="AH295" i="1"/>
  <c r="AF295" i="1" s="1"/>
  <c r="AI295" i="1"/>
  <c r="AJ295" i="1"/>
  <c r="AK295" i="1"/>
  <c r="B296" i="1"/>
  <c r="C296" i="1"/>
  <c r="D296" i="1"/>
  <c r="E296" i="1"/>
  <c r="F296" i="1"/>
  <c r="G296" i="1"/>
  <c r="H296" i="1"/>
  <c r="I296" i="1"/>
  <c r="J296" i="1"/>
  <c r="K296" i="1"/>
  <c r="L296" i="1"/>
  <c r="M296" i="1"/>
  <c r="N296" i="1"/>
  <c r="O296" i="1"/>
  <c r="AB296" i="1"/>
  <c r="AC296" i="1"/>
  <c r="AD296" i="1"/>
  <c r="AE296" i="1"/>
  <c r="AR296" i="1" s="1"/>
  <c r="AH296" i="1"/>
  <c r="AI296" i="1"/>
  <c r="AP296" i="1" s="1"/>
  <c r="AJ296" i="1"/>
  <c r="AK296" i="1"/>
  <c r="B297" i="1"/>
  <c r="C297" i="1"/>
  <c r="D297" i="1"/>
  <c r="E297" i="1"/>
  <c r="F297" i="1"/>
  <c r="G297" i="1"/>
  <c r="H297" i="1"/>
  <c r="I297" i="1"/>
  <c r="J297" i="1"/>
  <c r="K297" i="1"/>
  <c r="L297" i="1"/>
  <c r="M297" i="1"/>
  <c r="N297" i="1"/>
  <c r="O297" i="1"/>
  <c r="AB297" i="1"/>
  <c r="AC297" i="1"/>
  <c r="AD297" i="1"/>
  <c r="AQ297" i="1" s="1"/>
  <c r="AE297" i="1"/>
  <c r="AR297" i="1" s="1"/>
  <c r="AH297" i="1"/>
  <c r="AF297" i="1" s="1"/>
  <c r="AI297" i="1"/>
  <c r="AJ297" i="1"/>
  <c r="AK297" i="1"/>
  <c r="B298" i="1"/>
  <c r="C298" i="1"/>
  <c r="D298" i="1"/>
  <c r="E298" i="1"/>
  <c r="F298" i="1"/>
  <c r="G298" i="1"/>
  <c r="H298" i="1"/>
  <c r="I298" i="1"/>
  <c r="J298" i="1"/>
  <c r="K298" i="1"/>
  <c r="L298" i="1"/>
  <c r="M298" i="1"/>
  <c r="N298" i="1"/>
  <c r="O298" i="1"/>
  <c r="AB298" i="1"/>
  <c r="AC298" i="1"/>
  <c r="AD298" i="1"/>
  <c r="AE298" i="1"/>
  <c r="AR298" i="1" s="1"/>
  <c r="AH298" i="1"/>
  <c r="AI298" i="1"/>
  <c r="AJ298" i="1"/>
  <c r="AG298" i="1" s="1"/>
  <c r="AK298" i="1"/>
  <c r="B299" i="1"/>
  <c r="C299" i="1"/>
  <c r="D299" i="1"/>
  <c r="E299" i="1"/>
  <c r="F299" i="1"/>
  <c r="G299" i="1"/>
  <c r="H299" i="1"/>
  <c r="I299" i="1"/>
  <c r="J299" i="1"/>
  <c r="K299" i="1"/>
  <c r="L299" i="1"/>
  <c r="M299" i="1"/>
  <c r="N299" i="1"/>
  <c r="O299" i="1"/>
  <c r="AB299" i="1"/>
  <c r="AC299" i="1"/>
  <c r="AD299" i="1"/>
  <c r="AF299" i="1" s="1"/>
  <c r="AE299" i="1"/>
  <c r="AR299" i="1" s="1"/>
  <c r="AH299" i="1"/>
  <c r="AI299" i="1"/>
  <c r="AP299" i="1" s="1"/>
  <c r="AJ299" i="1"/>
  <c r="AK299" i="1"/>
  <c r="B300" i="1"/>
  <c r="C300" i="1"/>
  <c r="D300" i="1"/>
  <c r="E300" i="1"/>
  <c r="F300" i="1"/>
  <c r="G300" i="1"/>
  <c r="H300" i="1"/>
  <c r="I300" i="1"/>
  <c r="J300" i="1"/>
  <c r="K300" i="1"/>
  <c r="L300" i="1"/>
  <c r="M300" i="1"/>
  <c r="N300" i="1"/>
  <c r="O300" i="1"/>
  <c r="AB300" i="1"/>
  <c r="AC300" i="1"/>
  <c r="AD300" i="1"/>
  <c r="AE300" i="1"/>
  <c r="AR300" i="1"/>
  <c r="AH300" i="1"/>
  <c r="AI300" i="1"/>
  <c r="AJ300" i="1"/>
  <c r="AK300" i="1"/>
  <c r="B301" i="1"/>
  <c r="C301" i="1"/>
  <c r="D301" i="1"/>
  <c r="E301" i="1"/>
  <c r="F301" i="1"/>
  <c r="G301" i="1"/>
  <c r="H301" i="1"/>
  <c r="I301" i="1"/>
  <c r="J301" i="1"/>
  <c r="K301" i="1"/>
  <c r="L301" i="1"/>
  <c r="M301" i="1"/>
  <c r="N301" i="1"/>
  <c r="O301" i="1"/>
  <c r="AB301" i="1"/>
  <c r="AC301" i="1"/>
  <c r="AD301" i="1"/>
  <c r="AQ301" i="1" s="1"/>
  <c r="AE301" i="1"/>
  <c r="AR301" i="1" s="1"/>
  <c r="AH301" i="1"/>
  <c r="AI301" i="1"/>
  <c r="AJ301" i="1"/>
  <c r="AK301" i="1"/>
  <c r="B302" i="1"/>
  <c r="C302" i="1"/>
  <c r="D302" i="1"/>
  <c r="E302" i="1"/>
  <c r="F302" i="1"/>
  <c r="G302" i="1"/>
  <c r="H302" i="1"/>
  <c r="I302" i="1"/>
  <c r="J302" i="1"/>
  <c r="K302" i="1"/>
  <c r="L302" i="1"/>
  <c r="M302" i="1"/>
  <c r="N302" i="1"/>
  <c r="O302" i="1"/>
  <c r="AB302" i="1"/>
  <c r="AC302" i="1"/>
  <c r="AD302" i="1"/>
  <c r="AQ302" i="1" s="1"/>
  <c r="AE302" i="1"/>
  <c r="AR302" i="1" s="1"/>
  <c r="AG302" i="1" s="1"/>
  <c r="AH302" i="1"/>
  <c r="AF302" i="1" s="1"/>
  <c r="AI302" i="1"/>
  <c r="AJ302" i="1"/>
  <c r="AK302" i="1"/>
  <c r="B303" i="1"/>
  <c r="C303" i="1"/>
  <c r="D303" i="1"/>
  <c r="E303" i="1"/>
  <c r="F303" i="1"/>
  <c r="G303" i="1"/>
  <c r="H303" i="1"/>
  <c r="I303" i="1"/>
  <c r="J303" i="1"/>
  <c r="K303" i="1"/>
  <c r="L303" i="1"/>
  <c r="M303" i="1"/>
  <c r="N303" i="1"/>
  <c r="O303" i="1"/>
  <c r="AB303" i="1"/>
  <c r="AC303" i="1"/>
  <c r="AD303" i="1"/>
  <c r="AQ303" i="1" s="1"/>
  <c r="AE303" i="1"/>
  <c r="AR303" i="1"/>
  <c r="AH303" i="1"/>
  <c r="AI303" i="1"/>
  <c r="AJ303" i="1"/>
  <c r="AK303" i="1"/>
  <c r="B304" i="1"/>
  <c r="C304" i="1"/>
  <c r="D304" i="1"/>
  <c r="E304" i="1"/>
  <c r="F304" i="1"/>
  <c r="G304" i="1"/>
  <c r="H304" i="1"/>
  <c r="I304" i="1"/>
  <c r="J304" i="1"/>
  <c r="K304" i="1"/>
  <c r="L304" i="1"/>
  <c r="M304" i="1"/>
  <c r="N304" i="1"/>
  <c r="O304" i="1"/>
  <c r="AB304" i="1"/>
  <c r="AC304" i="1"/>
  <c r="AD304" i="1"/>
  <c r="AE304" i="1"/>
  <c r="AR304" i="1" s="1"/>
  <c r="AH304" i="1"/>
  <c r="AI304" i="1"/>
  <c r="AJ304" i="1"/>
  <c r="AK304" i="1"/>
  <c r="B305" i="1"/>
  <c r="C305" i="1"/>
  <c r="D305" i="1"/>
  <c r="E305" i="1"/>
  <c r="F305" i="1"/>
  <c r="G305" i="1"/>
  <c r="H305" i="1"/>
  <c r="I305" i="1"/>
  <c r="J305" i="1"/>
  <c r="K305" i="1"/>
  <c r="L305" i="1"/>
  <c r="M305" i="1"/>
  <c r="N305" i="1"/>
  <c r="O305" i="1"/>
  <c r="AB305" i="1"/>
  <c r="AC305" i="1"/>
  <c r="AD305" i="1"/>
  <c r="AE305" i="1"/>
  <c r="AR305" i="1"/>
  <c r="AH305" i="1"/>
  <c r="AI305" i="1"/>
  <c r="AJ305" i="1"/>
  <c r="AK305" i="1"/>
  <c r="B306" i="1"/>
  <c r="C306" i="1"/>
  <c r="D306" i="1"/>
  <c r="E306" i="1"/>
  <c r="F306" i="1"/>
  <c r="G306" i="1"/>
  <c r="H306" i="1"/>
  <c r="I306" i="1"/>
  <c r="J306" i="1"/>
  <c r="K306" i="1"/>
  <c r="L306" i="1"/>
  <c r="M306" i="1"/>
  <c r="N306" i="1"/>
  <c r="O306" i="1"/>
  <c r="AB306" i="1"/>
  <c r="AC306" i="1"/>
  <c r="AD306" i="1"/>
  <c r="AQ306" i="1" s="1"/>
  <c r="AE306" i="1"/>
  <c r="AR306" i="1" s="1"/>
  <c r="AH306" i="1"/>
  <c r="AI306" i="1"/>
  <c r="AJ306" i="1"/>
  <c r="AK306" i="1"/>
  <c r="B307" i="1"/>
  <c r="C307" i="1"/>
  <c r="D307" i="1"/>
  <c r="E307" i="1"/>
  <c r="F307" i="1"/>
  <c r="G307" i="1"/>
  <c r="H307" i="1"/>
  <c r="I307" i="1"/>
  <c r="J307" i="1"/>
  <c r="K307" i="1"/>
  <c r="L307" i="1"/>
  <c r="M307" i="1"/>
  <c r="N307" i="1"/>
  <c r="O307" i="1"/>
  <c r="AB307" i="1"/>
  <c r="AC307" i="1"/>
  <c r="AD307" i="1"/>
  <c r="AQ307" i="1" s="1"/>
  <c r="AE307" i="1"/>
  <c r="AR307" i="1" s="1"/>
  <c r="AH307" i="1"/>
  <c r="AI307" i="1"/>
  <c r="AJ307" i="1"/>
  <c r="AK307" i="1"/>
  <c r="B308" i="1"/>
  <c r="C308" i="1"/>
  <c r="D308" i="1"/>
  <c r="E308" i="1"/>
  <c r="F308" i="1"/>
  <c r="G308" i="1"/>
  <c r="H308" i="1"/>
  <c r="I308" i="1"/>
  <c r="J308" i="1"/>
  <c r="K308" i="1"/>
  <c r="L308" i="1"/>
  <c r="M308" i="1"/>
  <c r="N308" i="1"/>
  <c r="O308" i="1"/>
  <c r="AB308" i="1"/>
  <c r="AC308" i="1"/>
  <c r="AD308" i="1"/>
  <c r="AQ308" i="1" s="1"/>
  <c r="AE308" i="1"/>
  <c r="AR308" i="1" s="1"/>
  <c r="AH308" i="1"/>
  <c r="AF308" i="1" s="1"/>
  <c r="AI308" i="1"/>
  <c r="AP308" i="1" s="1"/>
  <c r="AJ308" i="1"/>
  <c r="AK308" i="1"/>
  <c r="B309" i="1"/>
  <c r="C309" i="1"/>
  <c r="D309" i="1"/>
  <c r="E309" i="1"/>
  <c r="F309" i="1"/>
  <c r="G309" i="1"/>
  <c r="H309" i="1"/>
  <c r="I309" i="1"/>
  <c r="J309" i="1"/>
  <c r="K309" i="1"/>
  <c r="L309" i="1"/>
  <c r="M309" i="1"/>
  <c r="N309" i="1"/>
  <c r="O309" i="1"/>
  <c r="AB309" i="1"/>
  <c r="AC309" i="1"/>
  <c r="AD309" i="1"/>
  <c r="AQ309" i="1"/>
  <c r="AE309" i="1"/>
  <c r="AR309" i="1" s="1"/>
  <c r="AH309" i="1"/>
  <c r="AI309" i="1"/>
  <c r="AP309" i="1" s="1"/>
  <c r="AJ309" i="1"/>
  <c r="AK309" i="1"/>
  <c r="B310" i="1"/>
  <c r="C310" i="1"/>
  <c r="D310" i="1"/>
  <c r="E310" i="1"/>
  <c r="F310" i="1"/>
  <c r="G310" i="1"/>
  <c r="H310" i="1"/>
  <c r="I310" i="1"/>
  <c r="J310" i="1"/>
  <c r="K310" i="1"/>
  <c r="L310" i="1"/>
  <c r="M310" i="1"/>
  <c r="N310" i="1"/>
  <c r="O310" i="1"/>
  <c r="AB310" i="1"/>
  <c r="AC310" i="1"/>
  <c r="AD310" i="1"/>
  <c r="AE310" i="1"/>
  <c r="AR310" i="1" s="1"/>
  <c r="AG310" i="1" s="1"/>
  <c r="AH310" i="1"/>
  <c r="AI310" i="1"/>
  <c r="AJ310" i="1"/>
  <c r="AK310" i="1"/>
  <c r="B311" i="1"/>
  <c r="C311" i="1"/>
  <c r="D311" i="1"/>
  <c r="E311" i="1"/>
  <c r="F311" i="1"/>
  <c r="G311" i="1"/>
  <c r="H311" i="1"/>
  <c r="I311" i="1"/>
  <c r="J311" i="1"/>
  <c r="K311" i="1"/>
  <c r="L311" i="1"/>
  <c r="M311" i="1"/>
  <c r="N311" i="1"/>
  <c r="O311" i="1"/>
  <c r="AB311" i="1"/>
  <c r="AC311" i="1"/>
  <c r="AD311" i="1"/>
  <c r="AE311" i="1"/>
  <c r="AR311" i="1" s="1"/>
  <c r="AH311" i="1"/>
  <c r="AI311" i="1"/>
  <c r="AJ311" i="1"/>
  <c r="AG311" i="1" s="1"/>
  <c r="AK311" i="1"/>
  <c r="B312" i="1"/>
  <c r="C312" i="1"/>
  <c r="D312" i="1"/>
  <c r="E312" i="1"/>
  <c r="F312" i="1"/>
  <c r="G312" i="1"/>
  <c r="H312" i="1"/>
  <c r="I312" i="1"/>
  <c r="J312" i="1"/>
  <c r="K312" i="1"/>
  <c r="L312" i="1"/>
  <c r="M312" i="1"/>
  <c r="N312" i="1"/>
  <c r="O312" i="1"/>
  <c r="AB312" i="1"/>
  <c r="AC312" i="1"/>
  <c r="AD312" i="1"/>
  <c r="AQ312" i="1" s="1"/>
  <c r="AE312" i="1"/>
  <c r="AR312" i="1" s="1"/>
  <c r="AG312" i="1" s="1"/>
  <c r="AH312" i="1"/>
  <c r="AI312" i="1"/>
  <c r="AJ312" i="1"/>
  <c r="AK312" i="1"/>
  <c r="B313" i="1"/>
  <c r="C313" i="1"/>
  <c r="D313" i="1"/>
  <c r="E313" i="1"/>
  <c r="F313" i="1"/>
  <c r="G313" i="1"/>
  <c r="H313" i="1"/>
  <c r="I313" i="1"/>
  <c r="J313" i="1"/>
  <c r="K313" i="1"/>
  <c r="L313" i="1"/>
  <c r="M313" i="1"/>
  <c r="N313" i="1"/>
  <c r="O313" i="1"/>
  <c r="AB313" i="1"/>
  <c r="AC313" i="1"/>
  <c r="AD313" i="1"/>
  <c r="AF313" i="1" s="1"/>
  <c r="AE313" i="1"/>
  <c r="AR313" i="1" s="1"/>
  <c r="AH313" i="1"/>
  <c r="AI313" i="1"/>
  <c r="AP313" i="1" s="1"/>
  <c r="AJ313" i="1"/>
  <c r="AK313" i="1"/>
  <c r="B314" i="1"/>
  <c r="C314" i="1"/>
  <c r="D314" i="1"/>
  <c r="E314" i="1"/>
  <c r="F314" i="1"/>
  <c r="G314" i="1"/>
  <c r="H314" i="1"/>
  <c r="I314" i="1"/>
  <c r="J314" i="1"/>
  <c r="K314" i="1"/>
  <c r="L314" i="1"/>
  <c r="M314" i="1"/>
  <c r="N314" i="1"/>
  <c r="O314" i="1"/>
  <c r="AB314" i="1"/>
  <c r="AC314" i="1"/>
  <c r="AD314" i="1"/>
  <c r="AE314" i="1"/>
  <c r="AR314" i="1" s="1"/>
  <c r="AH314" i="1"/>
  <c r="AF314" i="1" s="1"/>
  <c r="AI314" i="1"/>
  <c r="AJ314" i="1"/>
  <c r="AK314" i="1"/>
  <c r="B315" i="1"/>
  <c r="C315" i="1"/>
  <c r="D315" i="1"/>
  <c r="E315" i="1"/>
  <c r="F315" i="1"/>
  <c r="G315" i="1"/>
  <c r="H315" i="1"/>
  <c r="I315" i="1"/>
  <c r="J315" i="1"/>
  <c r="K315" i="1"/>
  <c r="L315" i="1"/>
  <c r="M315" i="1"/>
  <c r="N315" i="1"/>
  <c r="O315" i="1"/>
  <c r="AB315" i="1"/>
  <c r="AC315" i="1"/>
  <c r="AD315" i="1"/>
  <c r="AF315" i="1" s="1"/>
  <c r="AE315" i="1"/>
  <c r="AR315" i="1"/>
  <c r="AH315" i="1"/>
  <c r="AI315" i="1"/>
  <c r="AJ315" i="1"/>
  <c r="AK315" i="1"/>
  <c r="B316" i="1"/>
  <c r="C316" i="1"/>
  <c r="D316" i="1"/>
  <c r="E316" i="1"/>
  <c r="F316" i="1"/>
  <c r="G316" i="1"/>
  <c r="H316" i="1"/>
  <c r="I316" i="1"/>
  <c r="J316" i="1"/>
  <c r="K316" i="1"/>
  <c r="L316" i="1"/>
  <c r="M316" i="1"/>
  <c r="N316" i="1"/>
  <c r="O316" i="1"/>
  <c r="AB316" i="1"/>
  <c r="AC316" i="1"/>
  <c r="AD316" i="1"/>
  <c r="AQ316" i="1" s="1"/>
  <c r="AE316" i="1"/>
  <c r="AR316" i="1" s="1"/>
  <c r="AG316" i="1" s="1"/>
  <c r="AH316" i="1"/>
  <c r="AI316" i="1"/>
  <c r="AJ316" i="1"/>
  <c r="AK316" i="1"/>
  <c r="B317" i="1"/>
  <c r="C317" i="1"/>
  <c r="D317" i="1"/>
  <c r="E317" i="1"/>
  <c r="F317" i="1"/>
  <c r="G317" i="1"/>
  <c r="H317" i="1"/>
  <c r="I317" i="1"/>
  <c r="J317" i="1"/>
  <c r="K317" i="1"/>
  <c r="L317" i="1"/>
  <c r="M317" i="1"/>
  <c r="N317" i="1"/>
  <c r="O317" i="1"/>
  <c r="AB317" i="1"/>
  <c r="AC317" i="1"/>
  <c r="AD317" i="1"/>
  <c r="AQ317" i="1" s="1"/>
  <c r="AE317" i="1"/>
  <c r="AR317" i="1"/>
  <c r="AH317" i="1"/>
  <c r="AI317" i="1"/>
  <c r="AJ317" i="1"/>
  <c r="AK317" i="1"/>
  <c r="B318" i="1"/>
  <c r="C318" i="1"/>
  <c r="D318" i="1"/>
  <c r="E318" i="1"/>
  <c r="F318" i="1"/>
  <c r="G318" i="1"/>
  <c r="H318" i="1"/>
  <c r="I318" i="1"/>
  <c r="J318" i="1"/>
  <c r="K318" i="1"/>
  <c r="L318" i="1"/>
  <c r="M318" i="1"/>
  <c r="N318" i="1"/>
  <c r="O318" i="1"/>
  <c r="AB318" i="1"/>
  <c r="AC318" i="1"/>
  <c r="AP318" i="1" s="1"/>
  <c r="AD318" i="1"/>
  <c r="AE318" i="1"/>
  <c r="AR318" i="1" s="1"/>
  <c r="AG318" i="1" s="1"/>
  <c r="AH318" i="1"/>
  <c r="AI318" i="1"/>
  <c r="AJ318" i="1"/>
  <c r="AK318" i="1"/>
  <c r="B319" i="1"/>
  <c r="C319" i="1"/>
  <c r="D319" i="1"/>
  <c r="E319" i="1"/>
  <c r="F319" i="1"/>
  <c r="G319" i="1"/>
  <c r="H319" i="1"/>
  <c r="I319" i="1"/>
  <c r="J319" i="1"/>
  <c r="K319" i="1"/>
  <c r="L319" i="1"/>
  <c r="M319" i="1"/>
  <c r="N319" i="1"/>
  <c r="O319" i="1"/>
  <c r="AB319" i="1"/>
  <c r="AC319" i="1"/>
  <c r="AD319" i="1"/>
  <c r="AF319" i="1" s="1"/>
  <c r="AE319" i="1"/>
  <c r="AR319" i="1"/>
  <c r="AH319" i="1"/>
  <c r="AI319" i="1"/>
  <c r="AJ319" i="1"/>
  <c r="AK319" i="1"/>
  <c r="B320" i="1"/>
  <c r="C320" i="1"/>
  <c r="D320" i="1"/>
  <c r="E320" i="1"/>
  <c r="F320" i="1"/>
  <c r="G320" i="1"/>
  <c r="H320" i="1"/>
  <c r="I320" i="1"/>
  <c r="J320" i="1"/>
  <c r="K320" i="1"/>
  <c r="L320" i="1"/>
  <c r="M320" i="1"/>
  <c r="N320" i="1"/>
  <c r="O320" i="1"/>
  <c r="AB320" i="1"/>
  <c r="AC320" i="1"/>
  <c r="AD320" i="1"/>
  <c r="AQ320" i="1" s="1"/>
  <c r="AE320" i="1"/>
  <c r="AR320" i="1" s="1"/>
  <c r="AH320" i="1"/>
  <c r="AI320" i="1"/>
  <c r="AJ320" i="1"/>
  <c r="AK320" i="1"/>
  <c r="B321" i="1"/>
  <c r="C321" i="1"/>
  <c r="D321" i="1"/>
  <c r="E321" i="1"/>
  <c r="F321" i="1"/>
  <c r="G321" i="1"/>
  <c r="H321" i="1"/>
  <c r="I321" i="1"/>
  <c r="J321" i="1"/>
  <c r="K321" i="1"/>
  <c r="L321" i="1"/>
  <c r="M321" i="1"/>
  <c r="N321" i="1"/>
  <c r="O321" i="1"/>
  <c r="AB321" i="1"/>
  <c r="AC321" i="1"/>
  <c r="AD321" i="1"/>
  <c r="AE321" i="1"/>
  <c r="AR321" i="1" s="1"/>
  <c r="AH321" i="1"/>
  <c r="AF321" i="1" s="1"/>
  <c r="AI321" i="1"/>
  <c r="AJ321" i="1"/>
  <c r="AK321" i="1"/>
  <c r="B322" i="1"/>
  <c r="C322" i="1"/>
  <c r="D322" i="1"/>
  <c r="E322" i="1"/>
  <c r="F322" i="1"/>
  <c r="G322" i="1"/>
  <c r="H322" i="1"/>
  <c r="I322" i="1"/>
  <c r="J322" i="1"/>
  <c r="K322" i="1"/>
  <c r="L322" i="1"/>
  <c r="M322" i="1"/>
  <c r="N322" i="1"/>
  <c r="O322" i="1"/>
  <c r="AB322" i="1"/>
  <c r="AC322" i="1"/>
  <c r="AD322" i="1"/>
  <c r="AQ322" i="1" s="1"/>
  <c r="AE322" i="1"/>
  <c r="AR322" i="1" s="1"/>
  <c r="AH322" i="1"/>
  <c r="AI322" i="1"/>
  <c r="AP322" i="1" s="1"/>
  <c r="AJ322" i="1"/>
  <c r="AG322" i="1" s="1"/>
  <c r="AK322" i="1"/>
  <c r="B323" i="1"/>
  <c r="C323" i="1"/>
  <c r="D323" i="1"/>
  <c r="E323" i="1"/>
  <c r="F323" i="1"/>
  <c r="G323" i="1"/>
  <c r="H323" i="1"/>
  <c r="I323" i="1"/>
  <c r="J323" i="1"/>
  <c r="K323" i="1"/>
  <c r="L323" i="1"/>
  <c r="M323" i="1"/>
  <c r="N323" i="1"/>
  <c r="O323" i="1"/>
  <c r="AB323" i="1"/>
  <c r="AC323" i="1"/>
  <c r="AD323" i="1"/>
  <c r="AQ323" i="1" s="1"/>
  <c r="AE323" i="1"/>
  <c r="AR323" i="1" s="1"/>
  <c r="AH323" i="1"/>
  <c r="AI323" i="1"/>
  <c r="AJ323" i="1"/>
  <c r="AG323" i="1" s="1"/>
  <c r="AK323" i="1"/>
  <c r="B324" i="1"/>
  <c r="C324" i="1"/>
  <c r="D324" i="1"/>
  <c r="E324" i="1"/>
  <c r="F324" i="1"/>
  <c r="G324" i="1"/>
  <c r="H324" i="1"/>
  <c r="I324" i="1"/>
  <c r="J324" i="1"/>
  <c r="K324" i="1"/>
  <c r="L324" i="1"/>
  <c r="M324" i="1"/>
  <c r="N324" i="1"/>
  <c r="O324" i="1"/>
  <c r="AB324" i="1"/>
  <c r="AC324" i="1"/>
  <c r="AD324" i="1"/>
  <c r="AE324" i="1"/>
  <c r="AR324" i="1" s="1"/>
  <c r="AH324" i="1"/>
  <c r="AI324" i="1"/>
  <c r="AJ324" i="1"/>
  <c r="AG324" i="1" s="1"/>
  <c r="AK324" i="1"/>
  <c r="B325" i="1"/>
  <c r="C325" i="1"/>
  <c r="D325" i="1"/>
  <c r="E325" i="1"/>
  <c r="F325" i="1"/>
  <c r="G325" i="1"/>
  <c r="H325" i="1"/>
  <c r="I325" i="1"/>
  <c r="J325" i="1"/>
  <c r="K325" i="1"/>
  <c r="L325" i="1"/>
  <c r="M325" i="1"/>
  <c r="N325" i="1"/>
  <c r="O325" i="1"/>
  <c r="AB325" i="1"/>
  <c r="AC325" i="1"/>
  <c r="AD325" i="1"/>
  <c r="AQ325" i="1" s="1"/>
  <c r="AE325" i="1"/>
  <c r="AR325" i="1" s="1"/>
  <c r="AH325" i="1"/>
  <c r="AI325" i="1"/>
  <c r="AJ325" i="1"/>
  <c r="AK325" i="1"/>
  <c r="B326" i="1"/>
  <c r="C326" i="1"/>
  <c r="D326" i="1"/>
  <c r="E326" i="1"/>
  <c r="F326" i="1"/>
  <c r="G326" i="1"/>
  <c r="H326" i="1"/>
  <c r="I326" i="1"/>
  <c r="J326" i="1"/>
  <c r="K326" i="1"/>
  <c r="L326" i="1"/>
  <c r="M326" i="1"/>
  <c r="N326" i="1"/>
  <c r="O326" i="1"/>
  <c r="AB326" i="1"/>
  <c r="AC326" i="1"/>
  <c r="AD326" i="1"/>
  <c r="AE326" i="1"/>
  <c r="AR326" i="1" s="1"/>
  <c r="AH326" i="1"/>
  <c r="AI326" i="1"/>
  <c r="AP326" i="1" s="1"/>
  <c r="AJ326" i="1"/>
  <c r="AG326" i="1" s="1"/>
  <c r="AK326" i="1"/>
  <c r="B327" i="1"/>
  <c r="C327" i="1"/>
  <c r="D327" i="1"/>
  <c r="E327" i="1"/>
  <c r="F327" i="1"/>
  <c r="G327" i="1"/>
  <c r="H327" i="1"/>
  <c r="I327" i="1"/>
  <c r="J327" i="1"/>
  <c r="K327" i="1"/>
  <c r="L327" i="1"/>
  <c r="M327" i="1"/>
  <c r="N327" i="1"/>
  <c r="O327" i="1"/>
  <c r="AB327" i="1"/>
  <c r="AC327" i="1"/>
  <c r="AD327" i="1"/>
  <c r="AQ327" i="1" s="1"/>
  <c r="AE327" i="1"/>
  <c r="AR327" i="1" s="1"/>
  <c r="AH327" i="1"/>
  <c r="AI327" i="1"/>
  <c r="AJ327" i="1"/>
  <c r="AG327" i="1" s="1"/>
  <c r="AK327" i="1"/>
  <c r="B328" i="1"/>
  <c r="C328" i="1"/>
  <c r="D328" i="1"/>
  <c r="E328" i="1"/>
  <c r="F328" i="1"/>
  <c r="G328" i="1"/>
  <c r="H328" i="1"/>
  <c r="I328" i="1"/>
  <c r="J328" i="1"/>
  <c r="K328" i="1"/>
  <c r="L328" i="1"/>
  <c r="M328" i="1"/>
  <c r="N328" i="1"/>
  <c r="O328" i="1"/>
  <c r="AB328" i="1"/>
  <c r="AC328" i="1"/>
  <c r="AD328" i="1"/>
  <c r="AQ328" i="1" s="1"/>
  <c r="AE328" i="1"/>
  <c r="AR328" i="1" s="1"/>
  <c r="AH328" i="1"/>
  <c r="AI328" i="1"/>
  <c r="AJ328" i="1"/>
  <c r="AK328" i="1"/>
  <c r="B329" i="1"/>
  <c r="C329" i="1"/>
  <c r="D329" i="1"/>
  <c r="E329" i="1"/>
  <c r="F329" i="1"/>
  <c r="G329" i="1"/>
  <c r="H329" i="1"/>
  <c r="I329" i="1"/>
  <c r="J329" i="1"/>
  <c r="K329" i="1"/>
  <c r="L329" i="1"/>
  <c r="M329" i="1"/>
  <c r="N329" i="1"/>
  <c r="O329" i="1"/>
  <c r="AB329" i="1"/>
  <c r="AC329" i="1"/>
  <c r="AD329" i="1"/>
  <c r="AQ329" i="1" s="1"/>
  <c r="AE329" i="1"/>
  <c r="AR329" i="1" s="1"/>
  <c r="AH329" i="1"/>
  <c r="AI329" i="1"/>
  <c r="AJ329" i="1"/>
  <c r="AK329" i="1"/>
  <c r="B330" i="1"/>
  <c r="C330" i="1"/>
  <c r="D330" i="1"/>
  <c r="E330" i="1"/>
  <c r="F330" i="1"/>
  <c r="G330" i="1"/>
  <c r="H330" i="1"/>
  <c r="I330" i="1"/>
  <c r="J330" i="1"/>
  <c r="K330" i="1"/>
  <c r="L330" i="1"/>
  <c r="M330" i="1"/>
  <c r="N330" i="1"/>
  <c r="O330" i="1"/>
  <c r="AB330" i="1"/>
  <c r="AC330" i="1"/>
  <c r="AD330" i="1"/>
  <c r="AQ330" i="1" s="1"/>
  <c r="AE330" i="1"/>
  <c r="AR330" i="1" s="1"/>
  <c r="AG330" i="1" s="1"/>
  <c r="AH330" i="1"/>
  <c r="AI330" i="1"/>
  <c r="AJ330" i="1"/>
  <c r="AK330" i="1"/>
  <c r="B331" i="1"/>
  <c r="C331" i="1"/>
  <c r="D331" i="1"/>
  <c r="E331" i="1"/>
  <c r="F331" i="1"/>
  <c r="G331" i="1"/>
  <c r="H331" i="1"/>
  <c r="I331" i="1"/>
  <c r="J331" i="1"/>
  <c r="K331" i="1"/>
  <c r="L331" i="1"/>
  <c r="M331" i="1"/>
  <c r="N331" i="1"/>
  <c r="O331" i="1"/>
  <c r="AB331" i="1"/>
  <c r="AC331" i="1"/>
  <c r="AP331" i="1" s="1"/>
  <c r="AL331" i="1" s="1"/>
  <c r="A331" i="1" s="1"/>
  <c r="AD331" i="1"/>
  <c r="AQ331" i="1" s="1"/>
  <c r="AE331" i="1"/>
  <c r="AR331" i="1" s="1"/>
  <c r="AH331" i="1"/>
  <c r="AI331" i="1"/>
  <c r="AJ331" i="1"/>
  <c r="AK331" i="1"/>
  <c r="B332" i="1"/>
  <c r="C332" i="1"/>
  <c r="D332" i="1"/>
  <c r="E332" i="1"/>
  <c r="F332" i="1"/>
  <c r="G332" i="1"/>
  <c r="H332" i="1"/>
  <c r="I332" i="1"/>
  <c r="J332" i="1"/>
  <c r="K332" i="1"/>
  <c r="L332" i="1"/>
  <c r="M332" i="1"/>
  <c r="N332" i="1"/>
  <c r="O332" i="1"/>
  <c r="AB332" i="1"/>
  <c r="AC332" i="1"/>
  <c r="AD332" i="1"/>
  <c r="AQ332" i="1"/>
  <c r="AE332" i="1"/>
  <c r="AR332" i="1" s="1"/>
  <c r="AH332" i="1"/>
  <c r="AI332" i="1"/>
  <c r="AJ332" i="1"/>
  <c r="AK332" i="1"/>
  <c r="B333" i="1"/>
  <c r="C333" i="1"/>
  <c r="D333" i="1"/>
  <c r="E333" i="1"/>
  <c r="F333" i="1"/>
  <c r="G333" i="1"/>
  <c r="H333" i="1"/>
  <c r="I333" i="1"/>
  <c r="J333" i="1"/>
  <c r="K333" i="1"/>
  <c r="L333" i="1"/>
  <c r="M333" i="1"/>
  <c r="N333" i="1"/>
  <c r="O333" i="1"/>
  <c r="AB333" i="1"/>
  <c r="AC333" i="1"/>
  <c r="AD333" i="1"/>
  <c r="AQ333" i="1"/>
  <c r="AE333" i="1"/>
  <c r="AR333" i="1" s="1"/>
  <c r="AG333" i="1" s="1"/>
  <c r="AH333" i="1"/>
  <c r="AF333" i="1" s="1"/>
  <c r="AI333" i="1"/>
  <c r="AJ333" i="1"/>
  <c r="AK333" i="1"/>
  <c r="B334" i="1"/>
  <c r="C334" i="1"/>
  <c r="D334" i="1"/>
  <c r="E334" i="1"/>
  <c r="F334" i="1"/>
  <c r="G334" i="1"/>
  <c r="H334" i="1"/>
  <c r="I334" i="1"/>
  <c r="J334" i="1"/>
  <c r="K334" i="1"/>
  <c r="L334" i="1"/>
  <c r="M334" i="1"/>
  <c r="N334" i="1"/>
  <c r="O334" i="1"/>
  <c r="AB334" i="1"/>
  <c r="AC334" i="1"/>
  <c r="AD334" i="1"/>
  <c r="AQ334" i="1" s="1"/>
  <c r="AE334" i="1"/>
  <c r="AR334" i="1" s="1"/>
  <c r="AG334" i="1" s="1"/>
  <c r="AH334" i="1"/>
  <c r="AF334" i="1" s="1"/>
  <c r="AI334" i="1"/>
  <c r="AJ334" i="1"/>
  <c r="AK334" i="1"/>
  <c r="B201" i="1"/>
  <c r="C201" i="1"/>
  <c r="D201" i="1"/>
  <c r="E201" i="1"/>
  <c r="F201" i="1"/>
  <c r="G201" i="1"/>
  <c r="H201" i="1"/>
  <c r="I201" i="1"/>
  <c r="J201" i="1"/>
  <c r="K201" i="1"/>
  <c r="L201" i="1"/>
  <c r="M201" i="1"/>
  <c r="N201" i="1"/>
  <c r="O201" i="1"/>
  <c r="AB201" i="1"/>
  <c r="AC201" i="1"/>
  <c r="AD201" i="1"/>
  <c r="AQ201" i="1" s="1"/>
  <c r="AE201" i="1"/>
  <c r="AR201" i="1" s="1"/>
  <c r="AH201" i="1"/>
  <c r="AI201" i="1"/>
  <c r="AP201" i="1" s="1"/>
  <c r="AJ201" i="1"/>
  <c r="AK201" i="1"/>
  <c r="B202" i="1"/>
  <c r="C202" i="1"/>
  <c r="D202" i="1"/>
  <c r="E202" i="1"/>
  <c r="F202" i="1"/>
  <c r="G202" i="1"/>
  <c r="H202" i="1"/>
  <c r="I202" i="1"/>
  <c r="J202" i="1"/>
  <c r="K202" i="1"/>
  <c r="L202" i="1"/>
  <c r="M202" i="1"/>
  <c r="N202" i="1"/>
  <c r="O202" i="1"/>
  <c r="AB202" i="1"/>
  <c r="AC202" i="1"/>
  <c r="AD202" i="1"/>
  <c r="AQ202" i="1" s="1"/>
  <c r="AE202" i="1"/>
  <c r="AR202" i="1" s="1"/>
  <c r="AH202" i="1"/>
  <c r="AI202" i="1"/>
  <c r="AJ202" i="1"/>
  <c r="AK202" i="1"/>
  <c r="B203" i="1"/>
  <c r="C203" i="1"/>
  <c r="D203" i="1"/>
  <c r="E203" i="1"/>
  <c r="F203" i="1"/>
  <c r="G203" i="1"/>
  <c r="H203" i="1"/>
  <c r="I203" i="1"/>
  <c r="J203" i="1"/>
  <c r="K203" i="1"/>
  <c r="L203" i="1"/>
  <c r="M203" i="1"/>
  <c r="N203" i="1"/>
  <c r="O203" i="1"/>
  <c r="AB203" i="1"/>
  <c r="AC203" i="1"/>
  <c r="AD203" i="1"/>
  <c r="AE203" i="1"/>
  <c r="AR203" i="1" s="1"/>
  <c r="AH203" i="1"/>
  <c r="AI203" i="1"/>
  <c r="AJ203" i="1"/>
  <c r="AK203" i="1"/>
  <c r="B204" i="1"/>
  <c r="C204" i="1"/>
  <c r="D204" i="1"/>
  <c r="E204" i="1"/>
  <c r="F204" i="1"/>
  <c r="G204" i="1"/>
  <c r="H204" i="1"/>
  <c r="I204" i="1"/>
  <c r="J204" i="1"/>
  <c r="K204" i="1"/>
  <c r="L204" i="1"/>
  <c r="M204" i="1"/>
  <c r="N204" i="1"/>
  <c r="O204" i="1"/>
  <c r="AB204" i="1"/>
  <c r="AC204" i="1"/>
  <c r="AD204" i="1"/>
  <c r="AE204" i="1"/>
  <c r="AR204" i="1" s="1"/>
  <c r="AG204" i="1" s="1"/>
  <c r="AH204" i="1"/>
  <c r="AI204" i="1"/>
  <c r="AJ204" i="1"/>
  <c r="AK204" i="1"/>
  <c r="B205" i="1"/>
  <c r="C205" i="1"/>
  <c r="D205" i="1"/>
  <c r="E205" i="1"/>
  <c r="F205" i="1"/>
  <c r="G205" i="1"/>
  <c r="H205" i="1"/>
  <c r="I205" i="1"/>
  <c r="J205" i="1"/>
  <c r="K205" i="1"/>
  <c r="L205" i="1"/>
  <c r="M205" i="1"/>
  <c r="N205" i="1"/>
  <c r="O205" i="1"/>
  <c r="AB205" i="1"/>
  <c r="AC205" i="1"/>
  <c r="AD205" i="1"/>
  <c r="AQ205" i="1" s="1"/>
  <c r="AE205" i="1"/>
  <c r="AR205" i="1" s="1"/>
  <c r="AH205" i="1"/>
  <c r="AI205" i="1"/>
  <c r="AP205" i="1" s="1"/>
  <c r="AJ205" i="1"/>
  <c r="AK205" i="1"/>
  <c r="B206" i="1"/>
  <c r="C206" i="1"/>
  <c r="D206" i="1"/>
  <c r="E206" i="1"/>
  <c r="F206" i="1"/>
  <c r="G206" i="1"/>
  <c r="H206" i="1"/>
  <c r="I206" i="1"/>
  <c r="J206" i="1"/>
  <c r="K206" i="1"/>
  <c r="L206" i="1"/>
  <c r="M206" i="1"/>
  <c r="N206" i="1"/>
  <c r="O206" i="1"/>
  <c r="AB206" i="1"/>
  <c r="AC206" i="1"/>
  <c r="AD206" i="1"/>
  <c r="AQ206" i="1" s="1"/>
  <c r="AE206" i="1"/>
  <c r="AR206" i="1" s="1"/>
  <c r="AH206" i="1"/>
  <c r="AI206" i="1"/>
  <c r="AP206" i="1" s="1"/>
  <c r="AJ206" i="1"/>
  <c r="AK206" i="1"/>
  <c r="AF228" i="1"/>
  <c r="AG253" i="1"/>
  <c r="AF255" i="1"/>
  <c r="AP217" i="1"/>
  <c r="AP234" i="1"/>
  <c r="AG329" i="1"/>
  <c r="AP265" i="1"/>
  <c r="AP292" i="1"/>
  <c r="AP327" i="1"/>
  <c r="AL327" i="1" s="1"/>
  <c r="A327" i="1" s="1"/>
  <c r="AP223" i="1"/>
  <c r="AQ219" i="1"/>
  <c r="AL308" i="1"/>
  <c r="A308" i="1" s="1"/>
  <c r="AP278" i="1"/>
  <c r="AL278" i="1" s="1"/>
  <c r="A278" i="1" s="1"/>
  <c r="AF293" i="1"/>
  <c r="AQ212" i="1"/>
  <c r="AP325" i="1"/>
  <c r="AP300" i="1"/>
  <c r="AP295" i="1"/>
  <c r="AF303" i="1"/>
  <c r="AF252" i="1"/>
  <c r="AQ211" i="1"/>
  <c r="AG317" i="1"/>
  <c r="AP221" i="1"/>
  <c r="AP219" i="1"/>
  <c r="AQ251" i="1"/>
  <c r="AG210" i="1"/>
  <c r="AG287" i="1"/>
  <c r="AQ270" i="1"/>
  <c r="AF204" i="1"/>
  <c r="AG263" i="1"/>
  <c r="AP254" i="1"/>
  <c r="AQ228" i="1"/>
  <c r="AF220" i="1"/>
  <c r="AP290" i="1"/>
  <c r="AF327" i="1"/>
  <c r="AF309" i="1"/>
  <c r="AP225" i="1"/>
  <c r="AP224" i="1"/>
  <c r="AF221" i="1"/>
  <c r="AG207" i="1"/>
  <c r="AG315" i="1"/>
  <c r="AG306" i="1"/>
  <c r="AF323" i="1"/>
  <c r="AF316" i="1"/>
  <c r="AP312" i="1"/>
  <c r="AL312" i="1" s="1"/>
  <c r="A312" i="1" s="1"/>
  <c r="AL285" i="1"/>
  <c r="A285" i="1" s="1"/>
  <c r="AG246" i="1"/>
  <c r="AF250" i="1"/>
  <c r="AQ250" i="1"/>
  <c r="AQ298" i="1"/>
  <c r="AQ272" i="1"/>
  <c r="AQ258" i="1"/>
  <c r="AF280" i="1"/>
  <c r="AQ280" i="1"/>
  <c r="AF329" i="1"/>
  <c r="AQ314" i="1"/>
  <c r="AQ321" i="1"/>
  <c r="AQ291" i="1"/>
  <c r="AG319" i="1"/>
  <c r="AP231" i="1"/>
  <c r="AQ256" i="1"/>
  <c r="AQ313" i="1"/>
  <c r="AQ305" i="1"/>
  <c r="AG264" i="1"/>
  <c r="AG258" i="1"/>
  <c r="AF217" i="1"/>
  <c r="AQ217" i="1"/>
  <c r="AL217" i="1" s="1"/>
  <c r="A217" i="1" s="1"/>
  <c r="AG288" i="1"/>
  <c r="AF287" i="1"/>
  <c r="AP255" i="1"/>
  <c r="AQ226" i="1"/>
  <c r="AP271" i="1"/>
  <c r="AQ265" i="1"/>
  <c r="AQ242" i="1"/>
  <c r="AQ241" i="1"/>
  <c r="AQ255" i="1"/>
  <c r="AQ207" i="1"/>
  <c r="AQ248" i="1"/>
  <c r="AQ232" i="1"/>
  <c r="AQ224" i="1"/>
  <c r="AQ216" i="1"/>
  <c r="AQ203" i="1"/>
  <c r="AQ204" i="1"/>
  <c r="C184" i="1"/>
  <c r="D184" i="1"/>
  <c r="E184" i="1"/>
  <c r="F184" i="1"/>
  <c r="G184" i="1"/>
  <c r="H184" i="1"/>
  <c r="I184" i="1"/>
  <c r="J184" i="1"/>
  <c r="K184" i="1"/>
  <c r="L184" i="1"/>
  <c r="M184" i="1"/>
  <c r="N184" i="1"/>
  <c r="O184" i="1"/>
  <c r="AB184" i="1"/>
  <c r="AC184" i="1"/>
  <c r="AD184" i="1"/>
  <c r="AQ184" i="1" s="1"/>
  <c r="AE184" i="1"/>
  <c r="AR184" i="1" s="1"/>
  <c r="AH184" i="1"/>
  <c r="AI184" i="1"/>
  <c r="AJ184" i="1"/>
  <c r="AK184" i="1"/>
  <c r="C185" i="1"/>
  <c r="D185" i="1"/>
  <c r="E185" i="1"/>
  <c r="F185" i="1"/>
  <c r="G185" i="1"/>
  <c r="H185" i="1"/>
  <c r="I185" i="1"/>
  <c r="J185" i="1"/>
  <c r="K185" i="1"/>
  <c r="L185" i="1"/>
  <c r="M185" i="1"/>
  <c r="N185" i="1"/>
  <c r="O185" i="1"/>
  <c r="AB185" i="1"/>
  <c r="AC185" i="1"/>
  <c r="AD185" i="1"/>
  <c r="AQ185" i="1" s="1"/>
  <c r="AE185" i="1"/>
  <c r="AR185" i="1" s="1"/>
  <c r="AH185" i="1"/>
  <c r="AF185" i="1" s="1"/>
  <c r="AI185" i="1"/>
  <c r="AP185" i="1" s="1"/>
  <c r="AL185" i="1" s="1"/>
  <c r="A185" i="1" s="1"/>
  <c r="AJ185" i="1"/>
  <c r="AK185" i="1"/>
  <c r="C186" i="1"/>
  <c r="D186" i="1"/>
  <c r="E186" i="1"/>
  <c r="F186" i="1"/>
  <c r="G186" i="1"/>
  <c r="H186" i="1"/>
  <c r="I186" i="1"/>
  <c r="J186" i="1"/>
  <c r="K186" i="1"/>
  <c r="L186" i="1"/>
  <c r="M186" i="1"/>
  <c r="N186" i="1"/>
  <c r="O186" i="1"/>
  <c r="AB186" i="1"/>
  <c r="AC186" i="1"/>
  <c r="AD186" i="1"/>
  <c r="AE186" i="1"/>
  <c r="AR186" i="1" s="1"/>
  <c r="AG186" i="1" s="1"/>
  <c r="AH186" i="1"/>
  <c r="AI186" i="1"/>
  <c r="AJ186" i="1"/>
  <c r="AK186" i="1"/>
  <c r="C187" i="1"/>
  <c r="D187" i="1"/>
  <c r="E187" i="1"/>
  <c r="F187" i="1"/>
  <c r="G187" i="1"/>
  <c r="H187" i="1"/>
  <c r="I187" i="1"/>
  <c r="J187" i="1"/>
  <c r="K187" i="1"/>
  <c r="L187" i="1"/>
  <c r="M187" i="1"/>
  <c r="N187" i="1"/>
  <c r="O187" i="1"/>
  <c r="AB187" i="1"/>
  <c r="AC187" i="1"/>
  <c r="AD187" i="1"/>
  <c r="AQ187" i="1" s="1"/>
  <c r="AE187" i="1"/>
  <c r="AR187" i="1" s="1"/>
  <c r="AG187" i="1" s="1"/>
  <c r="AH187" i="1"/>
  <c r="AI187" i="1"/>
  <c r="AJ187" i="1"/>
  <c r="AK187" i="1"/>
  <c r="C188" i="1"/>
  <c r="D188" i="1"/>
  <c r="E188" i="1"/>
  <c r="F188" i="1"/>
  <c r="G188" i="1"/>
  <c r="H188" i="1"/>
  <c r="I188" i="1"/>
  <c r="J188" i="1"/>
  <c r="K188" i="1"/>
  <c r="L188" i="1"/>
  <c r="M188" i="1"/>
  <c r="N188" i="1"/>
  <c r="O188" i="1"/>
  <c r="AB188" i="1"/>
  <c r="AC188" i="1"/>
  <c r="AD188" i="1"/>
  <c r="AQ188" i="1" s="1"/>
  <c r="AE188" i="1"/>
  <c r="AR188" i="1" s="1"/>
  <c r="AH188" i="1"/>
  <c r="AI188" i="1"/>
  <c r="AJ188" i="1"/>
  <c r="AG188" i="1" s="1"/>
  <c r="AK188" i="1"/>
  <c r="C189" i="1"/>
  <c r="D189" i="1"/>
  <c r="E189" i="1"/>
  <c r="F189" i="1"/>
  <c r="G189" i="1"/>
  <c r="H189" i="1"/>
  <c r="I189" i="1"/>
  <c r="J189" i="1"/>
  <c r="K189" i="1"/>
  <c r="L189" i="1"/>
  <c r="M189" i="1"/>
  <c r="N189" i="1"/>
  <c r="O189" i="1"/>
  <c r="AB189" i="1"/>
  <c r="AC189" i="1"/>
  <c r="AD189" i="1"/>
  <c r="AQ189" i="1" s="1"/>
  <c r="AE189" i="1"/>
  <c r="AR189" i="1" s="1"/>
  <c r="AH189" i="1"/>
  <c r="AF189" i="1" s="1"/>
  <c r="AI189" i="1"/>
  <c r="AJ189" i="1"/>
  <c r="AK189" i="1"/>
  <c r="C190" i="1"/>
  <c r="D190" i="1"/>
  <c r="E190" i="1"/>
  <c r="F190" i="1"/>
  <c r="G190" i="1"/>
  <c r="H190" i="1"/>
  <c r="I190" i="1"/>
  <c r="J190" i="1"/>
  <c r="K190" i="1"/>
  <c r="L190" i="1"/>
  <c r="M190" i="1"/>
  <c r="N190" i="1"/>
  <c r="O190" i="1"/>
  <c r="AB190" i="1"/>
  <c r="AC190" i="1"/>
  <c r="AP190" i="1" s="1"/>
  <c r="AD190" i="1"/>
  <c r="AQ190" i="1"/>
  <c r="AE190" i="1"/>
  <c r="AR190" i="1" s="1"/>
  <c r="AG190" i="1" s="1"/>
  <c r="AH190" i="1"/>
  <c r="AI190" i="1"/>
  <c r="AJ190" i="1"/>
  <c r="AK190" i="1"/>
  <c r="C191" i="1"/>
  <c r="D191" i="1"/>
  <c r="E191" i="1"/>
  <c r="F191" i="1"/>
  <c r="G191" i="1"/>
  <c r="H191" i="1"/>
  <c r="I191" i="1"/>
  <c r="J191" i="1"/>
  <c r="K191" i="1"/>
  <c r="L191" i="1"/>
  <c r="M191" i="1"/>
  <c r="N191" i="1"/>
  <c r="O191" i="1"/>
  <c r="AB191" i="1"/>
  <c r="AC191" i="1"/>
  <c r="AD191" i="1"/>
  <c r="AQ191" i="1" s="1"/>
  <c r="AE191" i="1"/>
  <c r="AR191" i="1" s="1"/>
  <c r="AG191" i="1" s="1"/>
  <c r="AH191" i="1"/>
  <c r="AI191" i="1"/>
  <c r="AJ191" i="1"/>
  <c r="AK191" i="1"/>
  <c r="C192" i="1"/>
  <c r="D192" i="1"/>
  <c r="E192" i="1"/>
  <c r="F192" i="1"/>
  <c r="G192" i="1"/>
  <c r="H192" i="1"/>
  <c r="I192" i="1"/>
  <c r="J192" i="1"/>
  <c r="K192" i="1"/>
  <c r="L192" i="1"/>
  <c r="M192" i="1"/>
  <c r="N192" i="1"/>
  <c r="O192" i="1"/>
  <c r="AB192" i="1"/>
  <c r="AC192" i="1"/>
  <c r="AD192" i="1"/>
  <c r="AQ192" i="1" s="1"/>
  <c r="AE192" i="1"/>
  <c r="AR192" i="1" s="1"/>
  <c r="AG192" i="1" s="1"/>
  <c r="AH192" i="1"/>
  <c r="AF192" i="1" s="1"/>
  <c r="AI192" i="1"/>
  <c r="AP192" i="1" s="1"/>
  <c r="AJ192" i="1"/>
  <c r="AK192" i="1"/>
  <c r="C193" i="1"/>
  <c r="D193" i="1"/>
  <c r="E193" i="1"/>
  <c r="F193" i="1"/>
  <c r="G193" i="1"/>
  <c r="H193" i="1"/>
  <c r="I193" i="1"/>
  <c r="J193" i="1"/>
  <c r="K193" i="1"/>
  <c r="L193" i="1"/>
  <c r="M193" i="1"/>
  <c r="N193" i="1"/>
  <c r="O193" i="1"/>
  <c r="AB193" i="1"/>
  <c r="AC193" i="1"/>
  <c r="AD193" i="1"/>
  <c r="AQ193" i="1" s="1"/>
  <c r="AE193" i="1"/>
  <c r="AR193" i="1" s="1"/>
  <c r="AH193" i="1"/>
  <c r="AI193" i="1"/>
  <c r="AJ193" i="1"/>
  <c r="AK193" i="1"/>
  <c r="C194" i="1"/>
  <c r="D194" i="1"/>
  <c r="E194" i="1"/>
  <c r="F194" i="1"/>
  <c r="G194" i="1"/>
  <c r="H194" i="1"/>
  <c r="I194" i="1"/>
  <c r="J194" i="1"/>
  <c r="K194" i="1"/>
  <c r="L194" i="1"/>
  <c r="M194" i="1"/>
  <c r="N194" i="1"/>
  <c r="O194" i="1"/>
  <c r="AB194" i="1"/>
  <c r="AC194" i="1"/>
  <c r="AD194" i="1"/>
  <c r="AF194" i="1" s="1"/>
  <c r="AE194" i="1"/>
  <c r="AR194" i="1" s="1"/>
  <c r="AH194" i="1"/>
  <c r="AI194" i="1"/>
  <c r="AJ194" i="1"/>
  <c r="AK194" i="1"/>
  <c r="C195" i="1"/>
  <c r="D195" i="1"/>
  <c r="E195" i="1"/>
  <c r="F195" i="1"/>
  <c r="G195" i="1"/>
  <c r="H195" i="1"/>
  <c r="I195" i="1"/>
  <c r="J195" i="1"/>
  <c r="K195" i="1"/>
  <c r="L195" i="1"/>
  <c r="M195" i="1"/>
  <c r="N195" i="1"/>
  <c r="O195" i="1"/>
  <c r="AB195" i="1"/>
  <c r="AC195" i="1"/>
  <c r="AD195" i="1"/>
  <c r="AE195" i="1"/>
  <c r="AR195" i="1" s="1"/>
  <c r="AH195" i="1"/>
  <c r="AI195" i="1"/>
  <c r="AJ195" i="1"/>
  <c r="AK195" i="1"/>
  <c r="C196" i="1"/>
  <c r="D196" i="1"/>
  <c r="E196" i="1"/>
  <c r="F196" i="1"/>
  <c r="G196" i="1"/>
  <c r="H196" i="1"/>
  <c r="I196" i="1"/>
  <c r="J196" i="1"/>
  <c r="K196" i="1"/>
  <c r="L196" i="1"/>
  <c r="M196" i="1"/>
  <c r="N196" i="1"/>
  <c r="O196" i="1"/>
  <c r="AB196" i="1"/>
  <c r="AC196" i="1"/>
  <c r="AD196" i="1"/>
  <c r="AE196" i="1"/>
  <c r="AR196" i="1" s="1"/>
  <c r="AH196" i="1"/>
  <c r="AI196" i="1"/>
  <c r="AJ196" i="1"/>
  <c r="AK196" i="1"/>
  <c r="C197" i="1"/>
  <c r="D197" i="1"/>
  <c r="E197" i="1"/>
  <c r="F197" i="1"/>
  <c r="G197" i="1"/>
  <c r="H197" i="1"/>
  <c r="I197" i="1"/>
  <c r="J197" i="1"/>
  <c r="K197" i="1"/>
  <c r="L197" i="1"/>
  <c r="M197" i="1"/>
  <c r="N197" i="1"/>
  <c r="O197" i="1"/>
  <c r="AB197" i="1"/>
  <c r="AC197" i="1"/>
  <c r="AD197" i="1"/>
  <c r="AQ197" i="1" s="1"/>
  <c r="AE197" i="1"/>
  <c r="AR197" i="1" s="1"/>
  <c r="AH197" i="1"/>
  <c r="AF197" i="1" s="1"/>
  <c r="AI197" i="1"/>
  <c r="AP197" i="1" s="1"/>
  <c r="AJ197" i="1"/>
  <c r="AK197" i="1"/>
  <c r="C198" i="1"/>
  <c r="D198" i="1"/>
  <c r="E198" i="1"/>
  <c r="F198" i="1"/>
  <c r="G198" i="1"/>
  <c r="H198" i="1"/>
  <c r="I198" i="1"/>
  <c r="J198" i="1"/>
  <c r="K198" i="1"/>
  <c r="L198" i="1"/>
  <c r="M198" i="1"/>
  <c r="N198" i="1"/>
  <c r="O198" i="1"/>
  <c r="AB198" i="1"/>
  <c r="AC198" i="1"/>
  <c r="AD198" i="1"/>
  <c r="AE198" i="1"/>
  <c r="AR198" i="1" s="1"/>
  <c r="AH198" i="1"/>
  <c r="AF198" i="1" s="1"/>
  <c r="AI198" i="1"/>
  <c r="AJ198" i="1"/>
  <c r="AK198" i="1"/>
  <c r="C199" i="1"/>
  <c r="D199" i="1"/>
  <c r="E199" i="1"/>
  <c r="F199" i="1"/>
  <c r="G199" i="1"/>
  <c r="H199" i="1"/>
  <c r="I199" i="1"/>
  <c r="J199" i="1"/>
  <c r="K199" i="1"/>
  <c r="L199" i="1"/>
  <c r="M199" i="1"/>
  <c r="N199" i="1"/>
  <c r="O199" i="1"/>
  <c r="AB199" i="1"/>
  <c r="AC199" i="1"/>
  <c r="AD199" i="1"/>
  <c r="AF199" i="1" s="1"/>
  <c r="AE199" i="1"/>
  <c r="AR199" i="1" s="1"/>
  <c r="AH199" i="1"/>
  <c r="AI199" i="1"/>
  <c r="AJ199" i="1"/>
  <c r="AK199" i="1"/>
  <c r="C200" i="1"/>
  <c r="D200" i="1"/>
  <c r="E200" i="1"/>
  <c r="F200" i="1"/>
  <c r="G200" i="1"/>
  <c r="H200" i="1"/>
  <c r="I200" i="1"/>
  <c r="J200" i="1"/>
  <c r="K200" i="1"/>
  <c r="L200" i="1"/>
  <c r="M200" i="1"/>
  <c r="N200" i="1"/>
  <c r="O200" i="1"/>
  <c r="AB200" i="1"/>
  <c r="AC200" i="1"/>
  <c r="AD200" i="1"/>
  <c r="AE200" i="1"/>
  <c r="AR200" i="1" s="1"/>
  <c r="AH200" i="1"/>
  <c r="AI200" i="1"/>
  <c r="AJ200" i="1"/>
  <c r="AK200" i="1"/>
  <c r="AL255" i="1"/>
  <c r="A255" i="1" s="1"/>
  <c r="AP196" i="1"/>
  <c r="AP184" i="1"/>
  <c r="AG189" i="1"/>
  <c r="AQ196" i="1"/>
  <c r="AQ198" i="1"/>
  <c r="AF193" i="1"/>
  <c r="AP186" i="1"/>
  <c r="B2" i="1"/>
  <c r="AL149" i="2"/>
  <c r="AL150" i="2"/>
  <c r="AL145" i="2"/>
  <c r="AL146" i="2"/>
  <c r="AL147" i="2"/>
  <c r="AL148" i="2"/>
  <c r="AL107" i="2"/>
  <c r="AL108" i="2"/>
  <c r="AL109" i="2"/>
  <c r="AL110" i="2"/>
  <c r="AL111" i="2"/>
  <c r="AL112" i="2"/>
  <c r="AL113" i="2"/>
  <c r="AL114" i="2"/>
  <c r="AL115" i="2"/>
  <c r="AL116" i="2"/>
  <c r="AL117" i="2"/>
  <c r="AL118" i="2"/>
  <c r="AL119" i="2"/>
  <c r="AL120" i="2"/>
  <c r="AL121" i="2"/>
  <c r="AL122" i="2"/>
  <c r="AL123" i="2"/>
  <c r="AL124" i="2"/>
  <c r="AL125" i="2"/>
  <c r="AL126" i="2"/>
  <c r="AL127" i="2"/>
  <c r="AL128" i="2"/>
  <c r="AL129" i="2"/>
  <c r="AL130" i="2"/>
  <c r="AL131" i="2"/>
  <c r="AL132" i="2"/>
  <c r="AL133" i="2"/>
  <c r="AL134" i="2"/>
  <c r="AL135" i="2"/>
  <c r="AL136" i="2"/>
  <c r="AL137" i="2"/>
  <c r="AL138" i="2"/>
  <c r="AL139" i="2"/>
  <c r="AL140" i="2"/>
  <c r="AL141" i="2"/>
  <c r="AL142" i="2"/>
  <c r="AL143" i="2"/>
  <c r="AL144" i="2"/>
  <c r="H93" i="13"/>
  <c r="H94" i="13"/>
  <c r="H95" i="13"/>
  <c r="H96" i="13"/>
  <c r="H97" i="13"/>
  <c r="H98" i="13"/>
  <c r="H99" i="13"/>
  <c r="H100" i="13"/>
  <c r="H101" i="13"/>
  <c r="H102" i="13"/>
  <c r="H103" i="13"/>
  <c r="H104" i="13"/>
  <c r="H105" i="13"/>
  <c r="H106" i="13"/>
  <c r="H107" i="13"/>
  <c r="H108" i="13"/>
  <c r="H109" i="13"/>
  <c r="H110" i="13"/>
  <c r="H111" i="13"/>
  <c r="H112" i="13"/>
  <c r="H113" i="13"/>
  <c r="H114" i="13"/>
  <c r="H115" i="13"/>
  <c r="H116" i="13"/>
  <c r="H117" i="13"/>
  <c r="H118" i="13"/>
  <c r="H119" i="13"/>
  <c r="H120" i="13"/>
  <c r="H121" i="13"/>
  <c r="H122" i="13"/>
  <c r="H123" i="13"/>
  <c r="H124" i="13"/>
  <c r="H125" i="13"/>
  <c r="H126" i="13"/>
  <c r="H127" i="13"/>
  <c r="H128" i="13"/>
  <c r="H129" i="13"/>
  <c r="H130" i="13"/>
  <c r="H131" i="13"/>
  <c r="H132" i="13"/>
  <c r="H133" i="13"/>
  <c r="H134" i="13"/>
  <c r="H135" i="13"/>
  <c r="H136" i="13"/>
  <c r="H137" i="13"/>
  <c r="H138" i="13"/>
  <c r="H139" i="13"/>
  <c r="H140" i="13"/>
  <c r="H141" i="13"/>
  <c r="H142" i="13"/>
  <c r="H143" i="13"/>
  <c r="H144" i="13"/>
  <c r="H145" i="13"/>
  <c r="H146" i="13"/>
  <c r="H147" i="13"/>
  <c r="H148" i="13"/>
  <c r="H149" i="13"/>
  <c r="H150" i="13"/>
  <c r="H151" i="13"/>
  <c r="H152" i="13"/>
  <c r="H153" i="13"/>
  <c r="H154" i="13"/>
  <c r="H155" i="13"/>
  <c r="H156" i="13"/>
  <c r="H157" i="13"/>
  <c r="H158" i="13"/>
  <c r="AC9" i="2"/>
  <c r="D11" i="15"/>
  <c r="D9" i="15"/>
  <c r="D10" i="15"/>
  <c r="A2" i="15"/>
  <c r="P3" i="15"/>
  <c r="Q3" i="15"/>
  <c r="R3" i="15"/>
  <c r="S3" i="15"/>
  <c r="T3" i="15"/>
  <c r="P4" i="15"/>
  <c r="Q4" i="15"/>
  <c r="R4" i="15"/>
  <c r="S4" i="15"/>
  <c r="T4" i="15"/>
  <c r="X4" i="15" s="1"/>
  <c r="P5" i="15"/>
  <c r="Q5" i="15"/>
  <c r="R5" i="15"/>
  <c r="S5" i="15"/>
  <c r="T5" i="15"/>
  <c r="X5" i="15" s="1"/>
  <c r="P6" i="15"/>
  <c r="Q6" i="15"/>
  <c r="R6" i="15"/>
  <c r="S6" i="15"/>
  <c r="T6" i="15"/>
  <c r="X6" i="15" s="1"/>
  <c r="P7" i="15"/>
  <c r="Q7" i="15"/>
  <c r="R7" i="15"/>
  <c r="S7" i="15"/>
  <c r="T7" i="15"/>
  <c r="X7" i="15" s="1"/>
  <c r="P8" i="15"/>
  <c r="Q8" i="15"/>
  <c r="R8" i="15"/>
  <c r="S8" i="15"/>
  <c r="T8" i="15"/>
  <c r="W8" i="15" s="1"/>
  <c r="P9" i="15"/>
  <c r="Q9" i="15"/>
  <c r="R9" i="15"/>
  <c r="S9" i="15"/>
  <c r="T9" i="15"/>
  <c r="O9" i="15" s="1"/>
  <c r="P10" i="15"/>
  <c r="Q10" i="15"/>
  <c r="R10" i="15"/>
  <c r="S10" i="15"/>
  <c r="T10" i="15"/>
  <c r="U10" i="15" s="1"/>
  <c r="P11" i="15"/>
  <c r="Q11" i="15"/>
  <c r="R11" i="15"/>
  <c r="S11" i="15"/>
  <c r="T11" i="15"/>
  <c r="O11" i="15" s="1"/>
  <c r="P12" i="15"/>
  <c r="Q12" i="15"/>
  <c r="R12" i="15"/>
  <c r="S12" i="15"/>
  <c r="T12" i="15"/>
  <c r="X12" i="15" s="1"/>
  <c r="P13" i="15"/>
  <c r="Q13" i="15"/>
  <c r="R13" i="15"/>
  <c r="S13" i="15"/>
  <c r="T13" i="15"/>
  <c r="U13" i="15" s="1"/>
  <c r="P14" i="15"/>
  <c r="Q14" i="15"/>
  <c r="R14" i="15"/>
  <c r="S14" i="15"/>
  <c r="T14" i="15"/>
  <c r="V14" i="15" s="1"/>
  <c r="P15" i="15"/>
  <c r="Q15" i="15"/>
  <c r="R15" i="15"/>
  <c r="S15" i="15"/>
  <c r="T15" i="15"/>
  <c r="O15" i="15" s="1"/>
  <c r="P16" i="15"/>
  <c r="Q16" i="15"/>
  <c r="R16" i="15"/>
  <c r="S16" i="15"/>
  <c r="T16" i="15"/>
  <c r="X16" i="15" s="1"/>
  <c r="P17" i="15"/>
  <c r="Q17" i="15"/>
  <c r="R17" i="15"/>
  <c r="S17" i="15"/>
  <c r="T17" i="15"/>
  <c r="W17" i="15" s="1"/>
  <c r="P18" i="15"/>
  <c r="Q18" i="15"/>
  <c r="R18" i="15"/>
  <c r="S18" i="15"/>
  <c r="T18" i="15"/>
  <c r="U18" i="15" s="1"/>
  <c r="P19" i="15"/>
  <c r="Q19" i="15"/>
  <c r="R19" i="15"/>
  <c r="S19" i="15"/>
  <c r="T19" i="15"/>
  <c r="U19" i="15" s="1"/>
  <c r="P20" i="15"/>
  <c r="Q20" i="15"/>
  <c r="R20" i="15"/>
  <c r="S20" i="15"/>
  <c r="T20" i="15"/>
  <c r="U20" i="15" s="1"/>
  <c r="P21" i="15"/>
  <c r="Q21" i="15"/>
  <c r="R21" i="15"/>
  <c r="S21" i="15"/>
  <c r="T21" i="15"/>
  <c r="V21" i="15" s="1"/>
  <c r="P22" i="15"/>
  <c r="Q22" i="15"/>
  <c r="R22" i="15"/>
  <c r="S22" i="15"/>
  <c r="T22" i="15"/>
  <c r="O22" i="15" s="1"/>
  <c r="P23" i="15"/>
  <c r="Q23" i="15"/>
  <c r="R23" i="15"/>
  <c r="S23" i="15"/>
  <c r="T23" i="15"/>
  <c r="V23" i="15" s="1"/>
  <c r="P24" i="15"/>
  <c r="Q24" i="15"/>
  <c r="R24" i="15"/>
  <c r="S24" i="15"/>
  <c r="T24" i="15"/>
  <c r="V24" i="15" s="1"/>
  <c r="P25" i="15"/>
  <c r="Q25" i="15"/>
  <c r="R25" i="15"/>
  <c r="S25" i="15"/>
  <c r="T25" i="15"/>
  <c r="O25" i="15" s="1"/>
  <c r="P26" i="15"/>
  <c r="Q26" i="15"/>
  <c r="R26" i="15"/>
  <c r="S26" i="15"/>
  <c r="T26" i="15"/>
  <c r="U26" i="15" s="1"/>
  <c r="P27" i="15"/>
  <c r="Q27" i="15"/>
  <c r="R27" i="15"/>
  <c r="S27" i="15"/>
  <c r="T27" i="15"/>
  <c r="W27" i="15" s="1"/>
  <c r="P28" i="15"/>
  <c r="Q28" i="15"/>
  <c r="R28" i="15"/>
  <c r="S28" i="15"/>
  <c r="T28" i="15"/>
  <c r="U28" i="15" s="1"/>
  <c r="P29" i="15"/>
  <c r="Q29" i="15"/>
  <c r="R29" i="15"/>
  <c r="S29" i="15"/>
  <c r="T29" i="15"/>
  <c r="V29" i="15" s="1"/>
  <c r="P30" i="15"/>
  <c r="Q30" i="15"/>
  <c r="R30" i="15"/>
  <c r="S30" i="15"/>
  <c r="T30" i="15"/>
  <c r="W30" i="15" s="1"/>
  <c r="P31" i="15"/>
  <c r="Q31" i="15"/>
  <c r="R31" i="15"/>
  <c r="S31" i="15"/>
  <c r="T31" i="15"/>
  <c r="U31" i="15" s="1"/>
  <c r="P32" i="15"/>
  <c r="Q32" i="15"/>
  <c r="R32" i="15"/>
  <c r="S32" i="15"/>
  <c r="T32" i="15"/>
  <c r="V32" i="15" s="1"/>
  <c r="P33" i="15"/>
  <c r="Q33" i="15"/>
  <c r="R33" i="15"/>
  <c r="S33" i="15"/>
  <c r="T33" i="15"/>
  <c r="V33" i="15" s="1"/>
  <c r="P34" i="15"/>
  <c r="Q34" i="15"/>
  <c r="R34" i="15"/>
  <c r="S34" i="15"/>
  <c r="T34" i="15"/>
  <c r="U34" i="15" s="1"/>
  <c r="P35" i="15"/>
  <c r="Q35" i="15"/>
  <c r="R35" i="15"/>
  <c r="S35" i="15"/>
  <c r="T35" i="15"/>
  <c r="W35" i="15" s="1"/>
  <c r="P36" i="15"/>
  <c r="Q36" i="15"/>
  <c r="R36" i="15"/>
  <c r="S36" i="15"/>
  <c r="T36" i="15"/>
  <c r="O36" i="15" s="1"/>
  <c r="P37" i="15"/>
  <c r="Q37" i="15"/>
  <c r="R37" i="15"/>
  <c r="S37" i="15"/>
  <c r="T37" i="15"/>
  <c r="U37" i="15" s="1"/>
  <c r="P38" i="15"/>
  <c r="Q38" i="15"/>
  <c r="R38" i="15"/>
  <c r="S38" i="15"/>
  <c r="T38" i="15"/>
  <c r="O38" i="15" s="1"/>
  <c r="P39" i="15"/>
  <c r="Q39" i="15"/>
  <c r="R39" i="15"/>
  <c r="S39" i="15"/>
  <c r="T39" i="15"/>
  <c r="U39" i="15" s="1"/>
  <c r="P40" i="15"/>
  <c r="Q40" i="15"/>
  <c r="R40" i="15"/>
  <c r="S40" i="15"/>
  <c r="T40" i="15"/>
  <c r="V40" i="15" s="1"/>
  <c r="P41" i="15"/>
  <c r="Q41" i="15"/>
  <c r="R41" i="15"/>
  <c r="S41" i="15"/>
  <c r="T41" i="15"/>
  <c r="V41" i="15" s="1"/>
  <c r="P42" i="15"/>
  <c r="Q42" i="15"/>
  <c r="R42" i="15"/>
  <c r="S42" i="15"/>
  <c r="T42" i="15"/>
  <c r="O42" i="15" s="1"/>
  <c r="P43" i="15"/>
  <c r="Q43" i="15"/>
  <c r="R43" i="15"/>
  <c r="S43" i="15"/>
  <c r="T43" i="15"/>
  <c r="U43" i="15" s="1"/>
  <c r="P44" i="15"/>
  <c r="Q44" i="15"/>
  <c r="R44" i="15"/>
  <c r="S44" i="15"/>
  <c r="T44" i="15"/>
  <c r="V44" i="15" s="1"/>
  <c r="P45" i="15"/>
  <c r="Q45" i="15"/>
  <c r="R45" i="15"/>
  <c r="S45" i="15"/>
  <c r="T45" i="15"/>
  <c r="X45" i="15" s="1"/>
  <c r="P46" i="15"/>
  <c r="Q46" i="15"/>
  <c r="R46" i="15"/>
  <c r="S46" i="15"/>
  <c r="T46" i="15"/>
  <c r="X46" i="15" s="1"/>
  <c r="P47" i="15"/>
  <c r="Q47" i="15"/>
  <c r="R47" i="15"/>
  <c r="S47" i="15"/>
  <c r="T47" i="15"/>
  <c r="U47" i="15" s="1"/>
  <c r="P48" i="15"/>
  <c r="Q48" i="15"/>
  <c r="R48" i="15"/>
  <c r="S48" i="15"/>
  <c r="T48" i="15"/>
  <c r="V48" i="15" s="1"/>
  <c r="P49" i="15"/>
  <c r="Q49" i="15"/>
  <c r="R49" i="15"/>
  <c r="S49" i="15"/>
  <c r="T49" i="15"/>
  <c r="U49" i="15" s="1"/>
  <c r="P50" i="15"/>
  <c r="Q50" i="15"/>
  <c r="R50" i="15"/>
  <c r="S50" i="15"/>
  <c r="T50" i="15"/>
  <c r="X50" i="15" s="1"/>
  <c r="P51" i="15"/>
  <c r="Q51" i="15"/>
  <c r="R51" i="15"/>
  <c r="S51" i="15"/>
  <c r="T51" i="15"/>
  <c r="U51" i="15" s="1"/>
  <c r="P52" i="15"/>
  <c r="Q52" i="15"/>
  <c r="R52" i="15"/>
  <c r="S52" i="15"/>
  <c r="T52" i="15"/>
  <c r="X52" i="15" s="1"/>
  <c r="P53" i="15"/>
  <c r="Q53" i="15"/>
  <c r="R53" i="15"/>
  <c r="S53" i="15"/>
  <c r="T53" i="15"/>
  <c r="W53" i="15" s="1"/>
  <c r="P54" i="15"/>
  <c r="Q54" i="15"/>
  <c r="R54" i="15"/>
  <c r="S54" i="15"/>
  <c r="T54" i="15"/>
  <c r="U54" i="15" s="1"/>
  <c r="P55" i="15"/>
  <c r="Q55" i="15"/>
  <c r="R55" i="15"/>
  <c r="S55" i="15"/>
  <c r="T55" i="15"/>
  <c r="P56" i="15"/>
  <c r="Q56" i="15"/>
  <c r="R56" i="15"/>
  <c r="S56" i="15"/>
  <c r="T56" i="15"/>
  <c r="P57" i="15"/>
  <c r="Q57" i="15"/>
  <c r="R57" i="15"/>
  <c r="S57" i="15"/>
  <c r="T57" i="15"/>
  <c r="X57" i="15" s="1"/>
  <c r="P58" i="15"/>
  <c r="Q58" i="15"/>
  <c r="R58" i="15"/>
  <c r="S58" i="15"/>
  <c r="T58" i="15"/>
  <c r="P59" i="15"/>
  <c r="Q59" i="15"/>
  <c r="R59" i="15"/>
  <c r="S59" i="15"/>
  <c r="T59" i="15"/>
  <c r="W59" i="15" s="1"/>
  <c r="P60" i="15"/>
  <c r="Q60" i="15"/>
  <c r="R60" i="15"/>
  <c r="S60" i="15"/>
  <c r="T60" i="15"/>
  <c r="X60" i="15" s="1"/>
  <c r="P61" i="15"/>
  <c r="Q61" i="15"/>
  <c r="R61" i="15"/>
  <c r="S61" i="15"/>
  <c r="T61" i="15"/>
  <c r="U61" i="15" s="1"/>
  <c r="P62" i="15"/>
  <c r="Q62" i="15"/>
  <c r="R62" i="15"/>
  <c r="S62" i="15"/>
  <c r="T62" i="15"/>
  <c r="P63" i="15"/>
  <c r="Q63" i="15"/>
  <c r="R63" i="15"/>
  <c r="S63" i="15"/>
  <c r="T63" i="15"/>
  <c r="V63" i="15" s="1"/>
  <c r="P64" i="15"/>
  <c r="Q64" i="15"/>
  <c r="R64" i="15"/>
  <c r="S64" i="15"/>
  <c r="T64" i="15"/>
  <c r="V64" i="15" s="1"/>
  <c r="P65" i="15"/>
  <c r="Q65" i="15"/>
  <c r="R65" i="15"/>
  <c r="S65" i="15"/>
  <c r="T65" i="15"/>
  <c r="W65" i="15" s="1"/>
  <c r="P66" i="15"/>
  <c r="Q66" i="15"/>
  <c r="R66" i="15"/>
  <c r="S66" i="15"/>
  <c r="T66" i="15"/>
  <c r="P67" i="15"/>
  <c r="Q67" i="15"/>
  <c r="R67" i="15"/>
  <c r="S67" i="15"/>
  <c r="T67" i="15"/>
  <c r="O67" i="15" s="1"/>
  <c r="P68" i="15"/>
  <c r="Q68" i="15"/>
  <c r="R68" i="15"/>
  <c r="S68" i="15"/>
  <c r="T68" i="15"/>
  <c r="V68" i="15" s="1"/>
  <c r="P69" i="15"/>
  <c r="Q69" i="15"/>
  <c r="R69" i="15"/>
  <c r="S69" i="15"/>
  <c r="T69" i="15"/>
  <c r="U69" i="15" s="1"/>
  <c r="P70" i="15"/>
  <c r="Q70" i="15"/>
  <c r="R70" i="15"/>
  <c r="S70" i="15"/>
  <c r="T70" i="15"/>
  <c r="P71" i="15"/>
  <c r="Q71" i="15"/>
  <c r="R71" i="15"/>
  <c r="S71" i="15"/>
  <c r="T71" i="15"/>
  <c r="V71" i="15" s="1"/>
  <c r="P72" i="15"/>
  <c r="Q72" i="15"/>
  <c r="R72" i="15"/>
  <c r="S72" i="15"/>
  <c r="T72" i="15"/>
  <c r="V72" i="15" s="1"/>
  <c r="P73" i="15"/>
  <c r="Q73" i="15"/>
  <c r="R73" i="15"/>
  <c r="S73" i="15"/>
  <c r="T73" i="15"/>
  <c r="V73" i="15" s="1"/>
  <c r="O4" i="15"/>
  <c r="V4" i="15"/>
  <c r="B7" i="2"/>
  <c r="AI1" i="2"/>
  <c r="AI2" i="2"/>
  <c r="L16" i="15"/>
  <c r="E16" i="15"/>
  <c r="D16" i="15"/>
  <c r="C16" i="15"/>
  <c r="M16" i="15"/>
  <c r="B16" i="15"/>
  <c r="AL10" i="2"/>
  <c r="AL11" i="2"/>
  <c r="AL12" i="2"/>
  <c r="AL13" i="2"/>
  <c r="AL14" i="2"/>
  <c r="AL15" i="2"/>
  <c r="AL16" i="2"/>
  <c r="AL17" i="2"/>
  <c r="AL18" i="2"/>
  <c r="AL19" i="2"/>
  <c r="AL20" i="2"/>
  <c r="AL21" i="2"/>
  <c r="AL22" i="2"/>
  <c r="AL23" i="2"/>
  <c r="AL24" i="2"/>
  <c r="AL25" i="2"/>
  <c r="AL26" i="2"/>
  <c r="AL27" i="2"/>
  <c r="AL28" i="2"/>
  <c r="AL29" i="2"/>
  <c r="AL30" i="2"/>
  <c r="AL31" i="2"/>
  <c r="AL32" i="2"/>
  <c r="AL33" i="2"/>
  <c r="AL34" i="2"/>
  <c r="AL35" i="2"/>
  <c r="AL36" i="2"/>
  <c r="AL37" i="2"/>
  <c r="AL38" i="2"/>
  <c r="AL39" i="2"/>
  <c r="AL40" i="2"/>
  <c r="AL41" i="2"/>
  <c r="AL42" i="2"/>
  <c r="AL43" i="2"/>
  <c r="AL44" i="2"/>
  <c r="AL45" i="2"/>
  <c r="AL46" i="2"/>
  <c r="AL47" i="2"/>
  <c r="AL48" i="2"/>
  <c r="AL49" i="2"/>
  <c r="AL50" i="2"/>
  <c r="AL51" i="2"/>
  <c r="AL52" i="2"/>
  <c r="AL53" i="2"/>
  <c r="AL54" i="2"/>
  <c r="AL55" i="2"/>
  <c r="AL56" i="2"/>
  <c r="AL57" i="2"/>
  <c r="AL58" i="2"/>
  <c r="AL59" i="2"/>
  <c r="AL60" i="2"/>
  <c r="AL61" i="2"/>
  <c r="AL62" i="2"/>
  <c r="AL63" i="2"/>
  <c r="AL64" i="2"/>
  <c r="AL65" i="2"/>
  <c r="AL66" i="2"/>
  <c r="AL67" i="2"/>
  <c r="AL68" i="2"/>
  <c r="AL69" i="2"/>
  <c r="AL70" i="2"/>
  <c r="AL71" i="2"/>
  <c r="AL72" i="2"/>
  <c r="AL73" i="2"/>
  <c r="AL74" i="2"/>
  <c r="AL75" i="2"/>
  <c r="AL76" i="2"/>
  <c r="AL77" i="2"/>
  <c r="AL78" i="2"/>
  <c r="AL79" i="2"/>
  <c r="AL80" i="2"/>
  <c r="AL81" i="2"/>
  <c r="AL82" i="2"/>
  <c r="AL83" i="2"/>
  <c r="AL84" i="2"/>
  <c r="AL85" i="2"/>
  <c r="AL86" i="2"/>
  <c r="AL87" i="2"/>
  <c r="AL88" i="2"/>
  <c r="AL89" i="2"/>
  <c r="AL90" i="2"/>
  <c r="AL91" i="2"/>
  <c r="AL92" i="2"/>
  <c r="AL93" i="2"/>
  <c r="AL94" i="2"/>
  <c r="AL95" i="2"/>
  <c r="AL96" i="2"/>
  <c r="AL97" i="2"/>
  <c r="AL98" i="2"/>
  <c r="AL99" i="2"/>
  <c r="AL100" i="2"/>
  <c r="AL101" i="2"/>
  <c r="AL102" i="2"/>
  <c r="AL103" i="2"/>
  <c r="AL104" i="2"/>
  <c r="AL105" i="2"/>
  <c r="AL106" i="2"/>
  <c r="AK23" i="1"/>
  <c r="AK24" i="1"/>
  <c r="AK25" i="1"/>
  <c r="AK26" i="1"/>
  <c r="AK27" i="1"/>
  <c r="AK28" i="1"/>
  <c r="AK29" i="1"/>
  <c r="AK30" i="1"/>
  <c r="AK31" i="1"/>
  <c r="AK32" i="1"/>
  <c r="AK33" i="1"/>
  <c r="AK34" i="1"/>
  <c r="AK35" i="1"/>
  <c r="AK36" i="1"/>
  <c r="AK37" i="1"/>
  <c r="AK38" i="1"/>
  <c r="AK39" i="1"/>
  <c r="AK40" i="1"/>
  <c r="AK41" i="1"/>
  <c r="AK42" i="1"/>
  <c r="AK43" i="1"/>
  <c r="AK44" i="1"/>
  <c r="AK45" i="1"/>
  <c r="AK46" i="1"/>
  <c r="AK47" i="1"/>
  <c r="AK48" i="1"/>
  <c r="AK49" i="1"/>
  <c r="AK50" i="1"/>
  <c r="AK51" i="1"/>
  <c r="AK52" i="1"/>
  <c r="AK53" i="1"/>
  <c r="AK54" i="1"/>
  <c r="AK55" i="1"/>
  <c r="AK56" i="1"/>
  <c r="AK57" i="1"/>
  <c r="AK58" i="1"/>
  <c r="AK59" i="1"/>
  <c r="AK60" i="1"/>
  <c r="AK61" i="1"/>
  <c r="AK62" i="1"/>
  <c r="AK63" i="1"/>
  <c r="AK64" i="1"/>
  <c r="AK65" i="1"/>
  <c r="AK66" i="1"/>
  <c r="AK67" i="1"/>
  <c r="AK68" i="1"/>
  <c r="AK69" i="1"/>
  <c r="AK70" i="1"/>
  <c r="AK71" i="1"/>
  <c r="AK72" i="1"/>
  <c r="AK73" i="1"/>
  <c r="AK74" i="1"/>
  <c r="AK75" i="1"/>
  <c r="AK76" i="1"/>
  <c r="AK77" i="1"/>
  <c r="AK78" i="1"/>
  <c r="AK79" i="1"/>
  <c r="AK80" i="1"/>
  <c r="AK81" i="1"/>
  <c r="AK82" i="1"/>
  <c r="AK83" i="1"/>
  <c r="AK84" i="1"/>
  <c r="AK85" i="1"/>
  <c r="AK86" i="1"/>
  <c r="AK87" i="1"/>
  <c r="AK88" i="1"/>
  <c r="AK89" i="1"/>
  <c r="AK90" i="1"/>
  <c r="AK91" i="1"/>
  <c r="AK92" i="1"/>
  <c r="AK93" i="1"/>
  <c r="AK94" i="1"/>
  <c r="AK95" i="1"/>
  <c r="AK96" i="1"/>
  <c r="AK97" i="1"/>
  <c r="AK98" i="1"/>
  <c r="AK99" i="1"/>
  <c r="AK100" i="1"/>
  <c r="AK101" i="1"/>
  <c r="AK102" i="1"/>
  <c r="AK103" i="1"/>
  <c r="AK104" i="1"/>
  <c r="AK105" i="1"/>
  <c r="AK106" i="1"/>
  <c r="AK107" i="1"/>
  <c r="AK108" i="1"/>
  <c r="AK109" i="1"/>
  <c r="AK110" i="1"/>
  <c r="AK111" i="1"/>
  <c r="AK112" i="1"/>
  <c r="AK113" i="1"/>
  <c r="AK114" i="1"/>
  <c r="AK115" i="1"/>
  <c r="AK116" i="1"/>
  <c r="AK117" i="1"/>
  <c r="AK118" i="1"/>
  <c r="AK119" i="1"/>
  <c r="AK120" i="1"/>
  <c r="AK121" i="1"/>
  <c r="AK122" i="1"/>
  <c r="AK123" i="1"/>
  <c r="AK124" i="1"/>
  <c r="AK125" i="1"/>
  <c r="AK126" i="1"/>
  <c r="AK127" i="1"/>
  <c r="AK128" i="1"/>
  <c r="AK129" i="1"/>
  <c r="AK130" i="1"/>
  <c r="AK131" i="1"/>
  <c r="AK132" i="1"/>
  <c r="AK133" i="1"/>
  <c r="AK134" i="1"/>
  <c r="AK135" i="1"/>
  <c r="AK136" i="1"/>
  <c r="AK137" i="1"/>
  <c r="AK138" i="1"/>
  <c r="AK139" i="1"/>
  <c r="AK140" i="1"/>
  <c r="AK141" i="1"/>
  <c r="AK142" i="1"/>
  <c r="AK143" i="1"/>
  <c r="AK144" i="1"/>
  <c r="AK145" i="1"/>
  <c r="AK146" i="1"/>
  <c r="AK147" i="1"/>
  <c r="AK148" i="1"/>
  <c r="AK149" i="1"/>
  <c r="AK150" i="1"/>
  <c r="AK151" i="1"/>
  <c r="AK152" i="1"/>
  <c r="AK153" i="1"/>
  <c r="AK154" i="1"/>
  <c r="AK155" i="1"/>
  <c r="AK156" i="1"/>
  <c r="AK157" i="1"/>
  <c r="AK158" i="1"/>
  <c r="AK159" i="1"/>
  <c r="AK160" i="1"/>
  <c r="AK161" i="1"/>
  <c r="AK162" i="1"/>
  <c r="AK163" i="1"/>
  <c r="AK164" i="1"/>
  <c r="AK165" i="1"/>
  <c r="AK166" i="1"/>
  <c r="AK167" i="1"/>
  <c r="AK168" i="1"/>
  <c r="AK169" i="1"/>
  <c r="AK170" i="1"/>
  <c r="AK171" i="1"/>
  <c r="AK172" i="1"/>
  <c r="AK173" i="1"/>
  <c r="AK174" i="1"/>
  <c r="AK175" i="1"/>
  <c r="AK176" i="1"/>
  <c r="AK177" i="1"/>
  <c r="AK178" i="1"/>
  <c r="AK179" i="1"/>
  <c r="AK180" i="1"/>
  <c r="AK181" i="1"/>
  <c r="AK182" i="1"/>
  <c r="AK183" i="1"/>
  <c r="C166" i="22"/>
  <c r="C168" i="22"/>
  <c r="C169" i="22"/>
  <c r="O21" i="1"/>
  <c r="O22" i="1"/>
  <c r="O23" i="1"/>
  <c r="O24" i="1" s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8" i="1"/>
  <c r="O42" i="1"/>
  <c r="O49" i="1"/>
  <c r="O43" i="1"/>
  <c r="O44" i="1"/>
  <c r="O45" i="1"/>
  <c r="O46" i="1"/>
  <c r="O47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9" i="1"/>
  <c r="O20" i="1"/>
  <c r="O18" i="1"/>
  <c r="M4" i="22"/>
  <c r="D4" i="22"/>
  <c r="K166" i="22"/>
  <c r="K168" i="22"/>
  <c r="K169" i="22"/>
  <c r="K165" i="22"/>
  <c r="I166" i="22"/>
  <c r="I168" i="22"/>
  <c r="I169" i="22"/>
  <c r="I165" i="22"/>
  <c r="G168" i="22"/>
  <c r="G169" i="22"/>
  <c r="G165" i="22"/>
  <c r="G166" i="22"/>
  <c r="T9" i="3"/>
  <c r="Y9" i="3" s="1"/>
  <c r="BF4" i="2"/>
  <c r="BF3" i="2"/>
  <c r="BF1" i="2"/>
  <c r="BF5" i="2"/>
  <c r="AI19" i="1"/>
  <c r="AI20" i="1"/>
  <c r="AI21" i="1"/>
  <c r="AI22" i="1"/>
  <c r="AI23" i="1"/>
  <c r="AI24" i="1"/>
  <c r="AI25" i="1"/>
  <c r="AI26" i="1"/>
  <c r="AI27" i="1"/>
  <c r="AI28" i="1"/>
  <c r="AI29" i="1"/>
  <c r="AI30" i="1"/>
  <c r="AI31" i="1"/>
  <c r="AI32" i="1"/>
  <c r="AC32" i="1"/>
  <c r="AP32" i="1" s="1"/>
  <c r="AI33" i="1"/>
  <c r="AI34" i="1"/>
  <c r="AI35" i="1"/>
  <c r="AP35" i="1" s="1"/>
  <c r="AI36" i="1"/>
  <c r="AP36" i="1" s="1"/>
  <c r="AI37" i="1"/>
  <c r="AI38" i="1"/>
  <c r="AI39" i="1"/>
  <c r="AI40" i="1"/>
  <c r="AI41" i="1"/>
  <c r="AI42" i="1"/>
  <c r="AI43" i="1"/>
  <c r="AP43" i="1" s="1"/>
  <c r="AL43" i="1" s="1"/>
  <c r="A43" i="1" s="1"/>
  <c r="AI44" i="1"/>
  <c r="AP44" i="1" s="1"/>
  <c r="AI45" i="1"/>
  <c r="AI46" i="1"/>
  <c r="AI47" i="1"/>
  <c r="AI48" i="1"/>
  <c r="AI49" i="1"/>
  <c r="AI50" i="1"/>
  <c r="AI51" i="1"/>
  <c r="AP51" i="1" s="1"/>
  <c r="AI52" i="1"/>
  <c r="AP52" i="1" s="1"/>
  <c r="AI53" i="1"/>
  <c r="AI54" i="1"/>
  <c r="AI55" i="1"/>
  <c r="AI56" i="1"/>
  <c r="AI57" i="1"/>
  <c r="AI58" i="1"/>
  <c r="AI59" i="1"/>
  <c r="AP59" i="1" s="1"/>
  <c r="AI60" i="1"/>
  <c r="AP60" i="1" s="1"/>
  <c r="AI61" i="1"/>
  <c r="AI62" i="1"/>
  <c r="AI63" i="1"/>
  <c r="AI64" i="1"/>
  <c r="AI65" i="1"/>
  <c r="AI66" i="1"/>
  <c r="AI67" i="1"/>
  <c r="AP67" i="1" s="1"/>
  <c r="AI68" i="1"/>
  <c r="AP68" i="1" s="1"/>
  <c r="AI69" i="1"/>
  <c r="AI70" i="1"/>
  <c r="AI71" i="1"/>
  <c r="AI72" i="1"/>
  <c r="AI73" i="1"/>
  <c r="AI74" i="1"/>
  <c r="AI75" i="1"/>
  <c r="AI76" i="1"/>
  <c r="AP76" i="1" s="1"/>
  <c r="AI77" i="1"/>
  <c r="AI78" i="1"/>
  <c r="AI79" i="1"/>
  <c r="AI80" i="1"/>
  <c r="AI81" i="1"/>
  <c r="AI82" i="1"/>
  <c r="AI83" i="1"/>
  <c r="AP83" i="1" s="1"/>
  <c r="AI84" i="1"/>
  <c r="AP84" i="1" s="1"/>
  <c r="AI85" i="1"/>
  <c r="AI86" i="1"/>
  <c r="AI87" i="1"/>
  <c r="AI88" i="1"/>
  <c r="AI89" i="1"/>
  <c r="AI90" i="1"/>
  <c r="AI91" i="1"/>
  <c r="AP91" i="1" s="1"/>
  <c r="AI92" i="1"/>
  <c r="AP92" i="1" s="1"/>
  <c r="AL92" i="1" s="1"/>
  <c r="A92" i="1" s="1"/>
  <c r="AI93" i="1"/>
  <c r="AI94" i="1"/>
  <c r="AI95" i="1"/>
  <c r="AI96" i="1"/>
  <c r="AP96" i="1" s="1"/>
  <c r="AL96" i="1" s="1"/>
  <c r="A96" i="1" s="1"/>
  <c r="AI97" i="1"/>
  <c r="AI98" i="1"/>
  <c r="AI99" i="1"/>
  <c r="AI100" i="1"/>
  <c r="AP100" i="1" s="1"/>
  <c r="AI101" i="1"/>
  <c r="AI102" i="1"/>
  <c r="AI103" i="1"/>
  <c r="AI104" i="1"/>
  <c r="AI105" i="1"/>
  <c r="AI106" i="1"/>
  <c r="AI107" i="1"/>
  <c r="AP107" i="1" s="1"/>
  <c r="AI108" i="1"/>
  <c r="AP108" i="1" s="1"/>
  <c r="AL108" i="1" s="1"/>
  <c r="A108" i="1" s="1"/>
  <c r="AI109" i="1"/>
  <c r="AI110" i="1"/>
  <c r="AI111" i="1"/>
  <c r="AI112" i="1"/>
  <c r="AI113" i="1"/>
  <c r="AI114" i="1"/>
  <c r="AI115" i="1"/>
  <c r="AP115" i="1" s="1"/>
  <c r="AI116" i="1"/>
  <c r="AP116" i="1" s="1"/>
  <c r="AI117" i="1"/>
  <c r="AI118" i="1"/>
  <c r="AI119" i="1"/>
  <c r="AI120" i="1"/>
  <c r="AI121" i="1"/>
  <c r="AI122" i="1"/>
  <c r="AI123" i="1"/>
  <c r="AP123" i="1" s="1"/>
  <c r="AI124" i="1"/>
  <c r="AP124" i="1" s="1"/>
  <c r="AL124" i="1" s="1"/>
  <c r="A124" i="1" s="1"/>
  <c r="AI125" i="1"/>
  <c r="AI126" i="1"/>
  <c r="AI127" i="1"/>
  <c r="AI128" i="1"/>
  <c r="AI129" i="1"/>
  <c r="AI130" i="1"/>
  <c r="AI131" i="1"/>
  <c r="AI132" i="1"/>
  <c r="AP132" i="1" s="1"/>
  <c r="AL132" i="1" s="1"/>
  <c r="A132" i="1" s="1"/>
  <c r="AI133" i="1"/>
  <c r="AI134" i="1"/>
  <c r="AI135" i="1"/>
  <c r="AI136" i="1"/>
  <c r="AI137" i="1"/>
  <c r="AI138" i="1"/>
  <c r="AI139" i="1"/>
  <c r="AP139" i="1" s="1"/>
  <c r="AI140" i="1"/>
  <c r="AP140" i="1" s="1"/>
  <c r="AI141" i="1"/>
  <c r="AI142" i="1"/>
  <c r="AI143" i="1"/>
  <c r="AI144" i="1"/>
  <c r="AI145" i="1"/>
  <c r="AI146" i="1"/>
  <c r="AI147" i="1"/>
  <c r="AP147" i="1" s="1"/>
  <c r="AI148" i="1"/>
  <c r="AP148" i="1" s="1"/>
  <c r="AL148" i="1" s="1"/>
  <c r="A148" i="1" s="1"/>
  <c r="AI149" i="1"/>
  <c r="AI150" i="1"/>
  <c r="AI151" i="1"/>
  <c r="AI152" i="1"/>
  <c r="AI153" i="1"/>
  <c r="AI154" i="1"/>
  <c r="AI155" i="1"/>
  <c r="AP155" i="1" s="1"/>
  <c r="AI156" i="1"/>
  <c r="AP156" i="1" s="1"/>
  <c r="AL156" i="1" s="1"/>
  <c r="A156" i="1" s="1"/>
  <c r="AI157" i="1"/>
  <c r="AI158" i="1"/>
  <c r="AI159" i="1"/>
  <c r="AI160" i="1"/>
  <c r="AI161" i="1"/>
  <c r="AI162" i="1"/>
  <c r="AI163" i="1"/>
  <c r="AP163" i="1" s="1"/>
  <c r="AI164" i="1"/>
  <c r="AP164" i="1" s="1"/>
  <c r="AL164" i="1" s="1"/>
  <c r="A164" i="1" s="1"/>
  <c r="AI165" i="1"/>
  <c r="AI166" i="1"/>
  <c r="AI167" i="1"/>
  <c r="AI168" i="1"/>
  <c r="AP168" i="1" s="1"/>
  <c r="AL168" i="1" s="1"/>
  <c r="A168" i="1" s="1"/>
  <c r="AI169" i="1"/>
  <c r="AI170" i="1"/>
  <c r="AI171" i="1"/>
  <c r="AP171" i="1" s="1"/>
  <c r="AI172" i="1"/>
  <c r="AP172" i="1" s="1"/>
  <c r="AI173" i="1"/>
  <c r="AI174" i="1"/>
  <c r="AI175" i="1"/>
  <c r="AI176" i="1"/>
  <c r="AI177" i="1"/>
  <c r="AI178" i="1"/>
  <c r="AI179" i="1"/>
  <c r="AI180" i="1"/>
  <c r="AP180" i="1" s="1"/>
  <c r="AL180" i="1" s="1"/>
  <c r="A180" i="1" s="1"/>
  <c r="AI181" i="1"/>
  <c r="AI182" i="1"/>
  <c r="AI183" i="1"/>
  <c r="AI18" i="1"/>
  <c r="AC18" i="1"/>
  <c r="AJ18" i="1"/>
  <c r="AJ19" i="1"/>
  <c r="AJ20" i="1"/>
  <c r="AJ21" i="1"/>
  <c r="AJ22" i="1"/>
  <c r="AJ23" i="1"/>
  <c r="AJ24" i="1"/>
  <c r="AJ25" i="1"/>
  <c r="AJ26" i="1"/>
  <c r="AJ27" i="1"/>
  <c r="AJ28" i="1"/>
  <c r="AJ29" i="1"/>
  <c r="AJ30" i="1"/>
  <c r="AC19" i="1"/>
  <c r="AC20" i="1"/>
  <c r="AP20" i="1" s="1"/>
  <c r="AC21" i="1"/>
  <c r="AP21" i="1" s="1"/>
  <c r="AC22" i="1"/>
  <c r="AP22" i="1" s="1"/>
  <c r="AC23" i="1"/>
  <c r="AC24" i="1"/>
  <c r="AC25" i="1"/>
  <c r="AC26" i="1"/>
  <c r="AC27" i="1"/>
  <c r="AC28" i="1"/>
  <c r="AC29" i="1"/>
  <c r="AP29" i="1" s="1"/>
  <c r="AL29" i="1" s="1"/>
  <c r="A29" i="1" s="1"/>
  <c r="AC30" i="1"/>
  <c r="AC31" i="1"/>
  <c r="AP31" i="1" s="1"/>
  <c r="AC33" i="1"/>
  <c r="AP33" i="1" s="1"/>
  <c r="AC34" i="1"/>
  <c r="AC35" i="1"/>
  <c r="AC36" i="1"/>
  <c r="AC37" i="1"/>
  <c r="AC38" i="1"/>
  <c r="AP38" i="1" s="1"/>
  <c r="AC39" i="1"/>
  <c r="AC40" i="1"/>
  <c r="AC41" i="1"/>
  <c r="AP41" i="1" s="1"/>
  <c r="AL41" i="1" s="1"/>
  <c r="A41" i="1" s="1"/>
  <c r="AC42" i="1"/>
  <c r="AC43" i="1"/>
  <c r="AC44" i="1"/>
  <c r="AC45" i="1"/>
  <c r="AP45" i="1" s="1"/>
  <c r="AC46" i="1"/>
  <c r="AC47" i="1"/>
  <c r="AC48" i="1"/>
  <c r="AC49" i="1"/>
  <c r="AP49" i="1" s="1"/>
  <c r="AC50" i="1"/>
  <c r="AC51" i="1"/>
  <c r="AC52" i="1"/>
  <c r="AC53" i="1"/>
  <c r="AP53" i="1" s="1"/>
  <c r="AC54" i="1"/>
  <c r="AC55" i="1"/>
  <c r="AC56" i="1"/>
  <c r="AC57" i="1"/>
  <c r="AC58" i="1"/>
  <c r="AC59" i="1"/>
  <c r="AC60" i="1"/>
  <c r="AC61" i="1"/>
  <c r="AP61" i="1" s="1"/>
  <c r="AC62" i="1"/>
  <c r="AC63" i="1"/>
  <c r="AC64" i="1"/>
  <c r="AC65" i="1"/>
  <c r="AP65" i="1" s="1"/>
  <c r="AC66" i="1"/>
  <c r="AC67" i="1"/>
  <c r="AC68" i="1"/>
  <c r="AC69" i="1"/>
  <c r="AC70" i="1"/>
  <c r="AP70" i="1" s="1"/>
  <c r="AC71" i="1"/>
  <c r="AC72" i="1"/>
  <c r="AC73" i="1"/>
  <c r="AC74" i="1"/>
  <c r="AC75" i="1"/>
  <c r="AC76" i="1"/>
  <c r="AC77" i="1"/>
  <c r="AC78" i="1"/>
  <c r="AC79" i="1"/>
  <c r="AC80" i="1"/>
  <c r="AC81" i="1"/>
  <c r="AP81" i="1" s="1"/>
  <c r="AC82" i="1"/>
  <c r="AC83" i="1"/>
  <c r="AC84" i="1"/>
  <c r="AC85" i="1"/>
  <c r="AP85" i="1" s="1"/>
  <c r="AL85" i="1" s="1"/>
  <c r="AC86" i="1"/>
  <c r="AC87" i="1"/>
  <c r="AC88" i="1"/>
  <c r="AC89" i="1"/>
  <c r="AP89" i="1" s="1"/>
  <c r="AC90" i="1"/>
  <c r="AC91" i="1"/>
  <c r="AC92" i="1"/>
  <c r="AC93" i="1"/>
  <c r="AP93" i="1" s="1"/>
  <c r="AC94" i="1"/>
  <c r="AP94" i="1" s="1"/>
  <c r="AC95" i="1"/>
  <c r="AC96" i="1"/>
  <c r="AC97" i="1"/>
  <c r="AC98" i="1"/>
  <c r="AC99" i="1"/>
  <c r="AC100" i="1"/>
  <c r="AC101" i="1"/>
  <c r="AP101" i="1" s="1"/>
  <c r="AC102" i="1"/>
  <c r="AC103" i="1"/>
  <c r="AC104" i="1"/>
  <c r="AC105" i="1"/>
  <c r="AP105" i="1" s="1"/>
  <c r="AL105" i="1" s="1"/>
  <c r="A105" i="1" s="1"/>
  <c r="AC106" i="1"/>
  <c r="AC107" i="1"/>
  <c r="AC108" i="1"/>
  <c r="AC109" i="1"/>
  <c r="AP109" i="1" s="1"/>
  <c r="AC110" i="1"/>
  <c r="AC111" i="1"/>
  <c r="AC112" i="1"/>
  <c r="AC113" i="1"/>
  <c r="AP113" i="1" s="1"/>
  <c r="AC114" i="1"/>
  <c r="AC115" i="1"/>
  <c r="AC116" i="1"/>
  <c r="AC117" i="1"/>
  <c r="AP117" i="1" s="1"/>
  <c r="AC118" i="1"/>
  <c r="AC119" i="1"/>
  <c r="AC120" i="1"/>
  <c r="AC121" i="1"/>
  <c r="AP121" i="1" s="1"/>
  <c r="AC122" i="1"/>
  <c r="AC123" i="1"/>
  <c r="AC124" i="1"/>
  <c r="AC125" i="1"/>
  <c r="AC126" i="1"/>
  <c r="AC127" i="1"/>
  <c r="AC128" i="1"/>
  <c r="AC129" i="1"/>
  <c r="AC130" i="1"/>
  <c r="AC131" i="1"/>
  <c r="AC132" i="1"/>
  <c r="AC133" i="1"/>
  <c r="AC134" i="1"/>
  <c r="AP134" i="1" s="1"/>
  <c r="AC135" i="1"/>
  <c r="AC136" i="1"/>
  <c r="AC137" i="1"/>
  <c r="AP137" i="1" s="1"/>
  <c r="AC138" i="1"/>
  <c r="AC139" i="1"/>
  <c r="AC140" i="1"/>
  <c r="AC141" i="1"/>
  <c r="AP141" i="1" s="1"/>
  <c r="AC142" i="1"/>
  <c r="AC143" i="1"/>
  <c r="AC144" i="1"/>
  <c r="AC145" i="1"/>
  <c r="AP145" i="1" s="1"/>
  <c r="AL145" i="1" s="1"/>
  <c r="A145" i="1" s="1"/>
  <c r="AC146" i="1"/>
  <c r="AC147" i="1"/>
  <c r="AC148" i="1"/>
  <c r="AC149" i="1"/>
  <c r="AP149" i="1" s="1"/>
  <c r="AL149" i="1" s="1"/>
  <c r="AC150" i="1"/>
  <c r="AP150" i="1" s="1"/>
  <c r="AC151" i="1"/>
  <c r="AC152" i="1"/>
  <c r="AC153" i="1"/>
  <c r="AP153" i="1" s="1"/>
  <c r="AL153" i="1" s="1"/>
  <c r="A153" i="1" s="1"/>
  <c r="AC154" i="1"/>
  <c r="AC155" i="1"/>
  <c r="AC156" i="1"/>
  <c r="AC157" i="1"/>
  <c r="AP157" i="1" s="1"/>
  <c r="AC158" i="1"/>
  <c r="AC159" i="1"/>
  <c r="AC160" i="1"/>
  <c r="AC161" i="1"/>
  <c r="AP161" i="1" s="1"/>
  <c r="AC162" i="1"/>
  <c r="AC163" i="1"/>
  <c r="AC164" i="1"/>
  <c r="AC165" i="1"/>
  <c r="AC166" i="1"/>
  <c r="AC167" i="1"/>
  <c r="AC168" i="1"/>
  <c r="AC169" i="1"/>
  <c r="AC170" i="1"/>
  <c r="AC171" i="1"/>
  <c r="AC172" i="1"/>
  <c r="AC173" i="1"/>
  <c r="AC174" i="1"/>
  <c r="AP174" i="1" s="1"/>
  <c r="AC175" i="1"/>
  <c r="AC176" i="1"/>
  <c r="AC177" i="1"/>
  <c r="AC178" i="1"/>
  <c r="AC179" i="1"/>
  <c r="AC180" i="1"/>
  <c r="AC181" i="1"/>
  <c r="AP181" i="1" s="1"/>
  <c r="AC182" i="1"/>
  <c r="AP182" i="1" s="1"/>
  <c r="AC183" i="1"/>
  <c r="AE19" i="1"/>
  <c r="AR19" i="1" s="1"/>
  <c r="AE20" i="1"/>
  <c r="AR20" i="1" s="1"/>
  <c r="AE21" i="1"/>
  <c r="AR21" i="1" s="1"/>
  <c r="AE22" i="1"/>
  <c r="AR22" i="1" s="1"/>
  <c r="AE23" i="1"/>
  <c r="AR23" i="1" s="1"/>
  <c r="AE24" i="1"/>
  <c r="AR24" i="1" s="1"/>
  <c r="AE25" i="1"/>
  <c r="AR25" i="1" s="1"/>
  <c r="AE26" i="1"/>
  <c r="AR26" i="1" s="1"/>
  <c r="AE27" i="1"/>
  <c r="AR27" i="1" s="1"/>
  <c r="AE28" i="1"/>
  <c r="AR28" i="1" s="1"/>
  <c r="AE29" i="1"/>
  <c r="AR29" i="1" s="1"/>
  <c r="AE30" i="1"/>
  <c r="AR30" i="1" s="1"/>
  <c r="AE31" i="1"/>
  <c r="AR31" i="1" s="1"/>
  <c r="AE32" i="1"/>
  <c r="AR32" i="1" s="1"/>
  <c r="AE33" i="1"/>
  <c r="AR33" i="1" s="1"/>
  <c r="AE34" i="1"/>
  <c r="AR34" i="1" s="1"/>
  <c r="AE35" i="1"/>
  <c r="AR35" i="1" s="1"/>
  <c r="AE36" i="1"/>
  <c r="AR36" i="1" s="1"/>
  <c r="AE37" i="1"/>
  <c r="AR37" i="1"/>
  <c r="AE38" i="1"/>
  <c r="AR38" i="1" s="1"/>
  <c r="AE39" i="1"/>
  <c r="AR39" i="1" s="1"/>
  <c r="AE40" i="1"/>
  <c r="AR40" i="1" s="1"/>
  <c r="AE41" i="1"/>
  <c r="AR41" i="1"/>
  <c r="AE42" i="1"/>
  <c r="AR42" i="1" s="1"/>
  <c r="AE43" i="1"/>
  <c r="AR43" i="1" s="1"/>
  <c r="AE44" i="1"/>
  <c r="AR44" i="1" s="1"/>
  <c r="AE45" i="1"/>
  <c r="AR45" i="1" s="1"/>
  <c r="AE46" i="1"/>
  <c r="AR46" i="1" s="1"/>
  <c r="AE47" i="1"/>
  <c r="AR47" i="1" s="1"/>
  <c r="AE48" i="1"/>
  <c r="AR48" i="1" s="1"/>
  <c r="AE49" i="1"/>
  <c r="AR49" i="1"/>
  <c r="AE50" i="1"/>
  <c r="AR50" i="1" s="1"/>
  <c r="AE51" i="1"/>
  <c r="AR51" i="1" s="1"/>
  <c r="AE52" i="1"/>
  <c r="AR52" i="1" s="1"/>
  <c r="AE53" i="1"/>
  <c r="AR53" i="1"/>
  <c r="AE54" i="1"/>
  <c r="AR54" i="1" s="1"/>
  <c r="AE55" i="1"/>
  <c r="AR55" i="1" s="1"/>
  <c r="AE56" i="1"/>
  <c r="AR56" i="1" s="1"/>
  <c r="AE57" i="1"/>
  <c r="AR57" i="1"/>
  <c r="AG57" i="1" s="1"/>
  <c r="AE58" i="1"/>
  <c r="AR58" i="1" s="1"/>
  <c r="AE59" i="1"/>
  <c r="AR59" i="1" s="1"/>
  <c r="AE60" i="1"/>
  <c r="AR60" i="1" s="1"/>
  <c r="AE61" i="1"/>
  <c r="AR61" i="1" s="1"/>
  <c r="AG61" i="1" s="1"/>
  <c r="AE62" i="1"/>
  <c r="AR62" i="1" s="1"/>
  <c r="AE63" i="1"/>
  <c r="AR63" i="1" s="1"/>
  <c r="AE64" i="1"/>
  <c r="AR64" i="1" s="1"/>
  <c r="AE65" i="1"/>
  <c r="AR65" i="1" s="1"/>
  <c r="AE66" i="1"/>
  <c r="AR66" i="1" s="1"/>
  <c r="AE67" i="1"/>
  <c r="AR67" i="1" s="1"/>
  <c r="AE68" i="1"/>
  <c r="AR68" i="1" s="1"/>
  <c r="AE69" i="1"/>
  <c r="AR69" i="1" s="1"/>
  <c r="AE70" i="1"/>
  <c r="AR70" i="1" s="1"/>
  <c r="AE71" i="1"/>
  <c r="AR71" i="1" s="1"/>
  <c r="AE72" i="1"/>
  <c r="AR72" i="1" s="1"/>
  <c r="AE73" i="1"/>
  <c r="AR73" i="1" s="1"/>
  <c r="AE74" i="1"/>
  <c r="AR74" i="1" s="1"/>
  <c r="AE75" i="1"/>
  <c r="AR75" i="1" s="1"/>
  <c r="AE76" i="1"/>
  <c r="AR76" i="1" s="1"/>
  <c r="AE77" i="1"/>
  <c r="AR77" i="1"/>
  <c r="AE78" i="1"/>
  <c r="AR78" i="1" s="1"/>
  <c r="AE79" i="1"/>
  <c r="AR79" i="1" s="1"/>
  <c r="AE80" i="1"/>
  <c r="AR80" i="1" s="1"/>
  <c r="AE81" i="1"/>
  <c r="AR81" i="1"/>
  <c r="AE82" i="1"/>
  <c r="AR82" i="1" s="1"/>
  <c r="AE83" i="1"/>
  <c r="AR83" i="1" s="1"/>
  <c r="AE84" i="1"/>
  <c r="AR84" i="1" s="1"/>
  <c r="AE85" i="1"/>
  <c r="AR85" i="1"/>
  <c r="AE86" i="1"/>
  <c r="AR86" i="1"/>
  <c r="AE87" i="1"/>
  <c r="AR87" i="1" s="1"/>
  <c r="AE88" i="1"/>
  <c r="AR88" i="1" s="1"/>
  <c r="AE89" i="1"/>
  <c r="AR89" i="1" s="1"/>
  <c r="AE90" i="1"/>
  <c r="AR90" i="1" s="1"/>
  <c r="AE91" i="1"/>
  <c r="AR91" i="1" s="1"/>
  <c r="AE92" i="1"/>
  <c r="AR92" i="1" s="1"/>
  <c r="AE93" i="1"/>
  <c r="AR93" i="1"/>
  <c r="AE94" i="1"/>
  <c r="AR94" i="1" s="1"/>
  <c r="AE95" i="1"/>
  <c r="AR95" i="1" s="1"/>
  <c r="AG95" i="1" s="1"/>
  <c r="AE96" i="1"/>
  <c r="AR96" i="1" s="1"/>
  <c r="AE97" i="1"/>
  <c r="AR97" i="1"/>
  <c r="AE98" i="1"/>
  <c r="AR98" i="1" s="1"/>
  <c r="AE99" i="1"/>
  <c r="AR99" i="1" s="1"/>
  <c r="AE100" i="1"/>
  <c r="AR100" i="1" s="1"/>
  <c r="AE101" i="1"/>
  <c r="AR101" i="1" s="1"/>
  <c r="AE102" i="1"/>
  <c r="AR102" i="1"/>
  <c r="AE103" i="1"/>
  <c r="AR103" i="1" s="1"/>
  <c r="AE104" i="1"/>
  <c r="AR104" i="1" s="1"/>
  <c r="AE105" i="1"/>
  <c r="AR105" i="1" s="1"/>
  <c r="AE106" i="1"/>
  <c r="AR106" i="1" s="1"/>
  <c r="AE107" i="1"/>
  <c r="AR107" i="1" s="1"/>
  <c r="AE108" i="1"/>
  <c r="AR108" i="1" s="1"/>
  <c r="AE109" i="1"/>
  <c r="AR109" i="1" s="1"/>
  <c r="AE110" i="1"/>
  <c r="AR110" i="1" s="1"/>
  <c r="AE111" i="1"/>
  <c r="AR111" i="1" s="1"/>
  <c r="AE112" i="1"/>
  <c r="AR112" i="1" s="1"/>
  <c r="AE113" i="1"/>
  <c r="AR113" i="1" s="1"/>
  <c r="AE114" i="1"/>
  <c r="AR114" i="1"/>
  <c r="AE115" i="1"/>
  <c r="AR115" i="1" s="1"/>
  <c r="AE116" i="1"/>
  <c r="AR116" i="1" s="1"/>
  <c r="AE117" i="1"/>
  <c r="AR117" i="1" s="1"/>
  <c r="AE118" i="1"/>
  <c r="AR118" i="1" s="1"/>
  <c r="AE119" i="1"/>
  <c r="AR119" i="1" s="1"/>
  <c r="AE120" i="1"/>
  <c r="AR120" i="1" s="1"/>
  <c r="AE121" i="1"/>
  <c r="AR121" i="1" s="1"/>
  <c r="AE122" i="1"/>
  <c r="AR122" i="1" s="1"/>
  <c r="AE123" i="1"/>
  <c r="AR123" i="1" s="1"/>
  <c r="AG123" i="1" s="1"/>
  <c r="AE124" i="1"/>
  <c r="AR124" i="1" s="1"/>
  <c r="AE125" i="1"/>
  <c r="AR125" i="1" s="1"/>
  <c r="AE126" i="1"/>
  <c r="AR126" i="1" s="1"/>
  <c r="AE127" i="1"/>
  <c r="AR127" i="1" s="1"/>
  <c r="AE128" i="1"/>
  <c r="AR128" i="1" s="1"/>
  <c r="AE129" i="1"/>
  <c r="AR129" i="1"/>
  <c r="AE130" i="1"/>
  <c r="AR130" i="1" s="1"/>
  <c r="AE131" i="1"/>
  <c r="AR131" i="1" s="1"/>
  <c r="AE132" i="1"/>
  <c r="AR132" i="1" s="1"/>
  <c r="AE133" i="1"/>
  <c r="AR133" i="1"/>
  <c r="AE134" i="1"/>
  <c r="AR134" i="1" s="1"/>
  <c r="AE135" i="1"/>
  <c r="AR135" i="1" s="1"/>
  <c r="AE136" i="1"/>
  <c r="AR136" i="1" s="1"/>
  <c r="AE137" i="1"/>
  <c r="AR137" i="1" s="1"/>
  <c r="AE138" i="1"/>
  <c r="AR138" i="1" s="1"/>
  <c r="AE139" i="1"/>
  <c r="AR139" i="1" s="1"/>
  <c r="AE140" i="1"/>
  <c r="AR140" i="1" s="1"/>
  <c r="AE141" i="1"/>
  <c r="AR141" i="1"/>
  <c r="AE142" i="1"/>
  <c r="AR142" i="1" s="1"/>
  <c r="AE143" i="1"/>
  <c r="AR143" i="1" s="1"/>
  <c r="AE144" i="1"/>
  <c r="AR144" i="1" s="1"/>
  <c r="AE145" i="1"/>
  <c r="AR145" i="1"/>
  <c r="AE146" i="1"/>
  <c r="AR146" i="1" s="1"/>
  <c r="AE147" i="1"/>
  <c r="AR147" i="1" s="1"/>
  <c r="AE148" i="1"/>
  <c r="AR148" i="1" s="1"/>
  <c r="AE149" i="1"/>
  <c r="AR149" i="1" s="1"/>
  <c r="AE150" i="1"/>
  <c r="AR150" i="1" s="1"/>
  <c r="AG150" i="1" s="1"/>
  <c r="AE151" i="1"/>
  <c r="AR151" i="1" s="1"/>
  <c r="AE152" i="1"/>
  <c r="AR152" i="1" s="1"/>
  <c r="AE153" i="1"/>
  <c r="AR153" i="1"/>
  <c r="AE154" i="1"/>
  <c r="AR154" i="1" s="1"/>
  <c r="AE155" i="1"/>
  <c r="AR155" i="1" s="1"/>
  <c r="AE156" i="1"/>
  <c r="AR156" i="1" s="1"/>
  <c r="AE157" i="1"/>
  <c r="AR157" i="1" s="1"/>
  <c r="AE158" i="1"/>
  <c r="AR158" i="1" s="1"/>
  <c r="AE159" i="1"/>
  <c r="AR159" i="1" s="1"/>
  <c r="AE160" i="1"/>
  <c r="AR160" i="1" s="1"/>
  <c r="AE161" i="1"/>
  <c r="AR161" i="1" s="1"/>
  <c r="AE162" i="1"/>
  <c r="AR162" i="1" s="1"/>
  <c r="AE163" i="1"/>
  <c r="AR163" i="1" s="1"/>
  <c r="AE164" i="1"/>
  <c r="AR164" i="1" s="1"/>
  <c r="AG164" i="1" s="1"/>
  <c r="AE165" i="1"/>
  <c r="AR165" i="1"/>
  <c r="AE166" i="1"/>
  <c r="AR166" i="1" s="1"/>
  <c r="AE167" i="1"/>
  <c r="AR167" i="1" s="1"/>
  <c r="AE168" i="1"/>
  <c r="AR168" i="1" s="1"/>
  <c r="AE169" i="1"/>
  <c r="AR169" i="1"/>
  <c r="AE170" i="1"/>
  <c r="AR170" i="1" s="1"/>
  <c r="AE171" i="1"/>
  <c r="AR171" i="1" s="1"/>
  <c r="AE172" i="1"/>
  <c r="AR172" i="1" s="1"/>
  <c r="AE173" i="1"/>
  <c r="AR173" i="1"/>
  <c r="AE174" i="1"/>
  <c r="AR174" i="1" s="1"/>
  <c r="AE175" i="1"/>
  <c r="AR175" i="1" s="1"/>
  <c r="AE176" i="1"/>
  <c r="AR176" i="1" s="1"/>
  <c r="AE177" i="1"/>
  <c r="AR177" i="1" s="1"/>
  <c r="AE178" i="1"/>
  <c r="AR178" i="1" s="1"/>
  <c r="AE179" i="1"/>
  <c r="AR179" i="1" s="1"/>
  <c r="AE180" i="1"/>
  <c r="AR180" i="1" s="1"/>
  <c r="AE181" i="1"/>
  <c r="AR181" i="1"/>
  <c r="AE182" i="1"/>
  <c r="AR182" i="1" s="1"/>
  <c r="AE183" i="1"/>
  <c r="AR183" i="1" s="1"/>
  <c r="AE18" i="1"/>
  <c r="AD19" i="1"/>
  <c r="AQ19" i="1" s="1"/>
  <c r="AD20" i="1"/>
  <c r="AQ20" i="1" s="1"/>
  <c r="AD21" i="1"/>
  <c r="AQ21" i="1" s="1"/>
  <c r="AD22" i="1"/>
  <c r="AD23" i="1"/>
  <c r="AQ23" i="1" s="1"/>
  <c r="AD24" i="1"/>
  <c r="AF24" i="1" s="1"/>
  <c r="AD25" i="1"/>
  <c r="AQ25" i="1" s="1"/>
  <c r="AD26" i="1"/>
  <c r="AD27" i="1"/>
  <c r="AQ27" i="1" s="1"/>
  <c r="AD28" i="1"/>
  <c r="AQ28" i="1" s="1"/>
  <c r="AD29" i="1"/>
  <c r="AD30" i="1"/>
  <c r="AD31" i="1"/>
  <c r="AQ31" i="1" s="1"/>
  <c r="AD32" i="1"/>
  <c r="AD33" i="1"/>
  <c r="AD34" i="1"/>
  <c r="AQ34" i="1"/>
  <c r="AD35" i="1"/>
  <c r="AQ35" i="1" s="1"/>
  <c r="AD36" i="1"/>
  <c r="AD37" i="1"/>
  <c r="AQ37" i="1" s="1"/>
  <c r="AD38" i="1"/>
  <c r="AQ38" i="1" s="1"/>
  <c r="AD39" i="1"/>
  <c r="AQ39" i="1" s="1"/>
  <c r="AD40" i="1"/>
  <c r="AD41" i="1"/>
  <c r="AQ41" i="1" s="1"/>
  <c r="AD42" i="1"/>
  <c r="AQ42" i="1"/>
  <c r="AD43" i="1"/>
  <c r="AQ43" i="1"/>
  <c r="AD44" i="1"/>
  <c r="AD45" i="1"/>
  <c r="AD46" i="1"/>
  <c r="AD47" i="1"/>
  <c r="AQ47" i="1" s="1"/>
  <c r="AD48" i="1"/>
  <c r="AQ48" i="1" s="1"/>
  <c r="AD49" i="1"/>
  <c r="AQ49" i="1" s="1"/>
  <c r="AD50" i="1"/>
  <c r="AD51" i="1"/>
  <c r="AQ51" i="1" s="1"/>
  <c r="AD52" i="1"/>
  <c r="AD53" i="1"/>
  <c r="AQ53" i="1" s="1"/>
  <c r="AD54" i="1"/>
  <c r="AD55" i="1"/>
  <c r="AQ55" i="1"/>
  <c r="AD56" i="1"/>
  <c r="AQ56" i="1" s="1"/>
  <c r="AD57" i="1"/>
  <c r="AQ57" i="1" s="1"/>
  <c r="AD58" i="1"/>
  <c r="AQ58" i="1"/>
  <c r="AD59" i="1"/>
  <c r="AQ59" i="1" s="1"/>
  <c r="AD60" i="1"/>
  <c r="AQ60" i="1" s="1"/>
  <c r="AD61" i="1"/>
  <c r="AD62" i="1"/>
  <c r="AD63" i="1"/>
  <c r="AQ63" i="1" s="1"/>
  <c r="AD64" i="1"/>
  <c r="AD65" i="1"/>
  <c r="AQ65" i="1" s="1"/>
  <c r="AD66" i="1"/>
  <c r="AQ66" i="1" s="1"/>
  <c r="AD67" i="1"/>
  <c r="AQ67" i="1" s="1"/>
  <c r="AD68" i="1"/>
  <c r="AD69" i="1"/>
  <c r="AQ69" i="1" s="1"/>
  <c r="AD70" i="1"/>
  <c r="AD71" i="1"/>
  <c r="AD72" i="1"/>
  <c r="AD73" i="1"/>
  <c r="AQ73" i="1" s="1"/>
  <c r="AD74" i="1"/>
  <c r="AD75" i="1"/>
  <c r="AQ75" i="1" s="1"/>
  <c r="AD76" i="1"/>
  <c r="AD77" i="1"/>
  <c r="AQ77" i="1" s="1"/>
  <c r="AD78" i="1"/>
  <c r="AD79" i="1"/>
  <c r="AQ79" i="1" s="1"/>
  <c r="AD80" i="1"/>
  <c r="AD81" i="1"/>
  <c r="AD82" i="1"/>
  <c r="AD83" i="1"/>
  <c r="AD84" i="1"/>
  <c r="AD85" i="1"/>
  <c r="AQ85" i="1"/>
  <c r="AD86" i="1"/>
  <c r="AQ86" i="1" s="1"/>
  <c r="AD87" i="1"/>
  <c r="AQ87" i="1" s="1"/>
  <c r="AD88" i="1"/>
  <c r="AD89" i="1"/>
  <c r="AQ89" i="1" s="1"/>
  <c r="AD90" i="1"/>
  <c r="AQ90" i="1" s="1"/>
  <c r="AD91" i="1"/>
  <c r="AQ91" i="1" s="1"/>
  <c r="AD92" i="1"/>
  <c r="AQ92" i="1" s="1"/>
  <c r="AD93" i="1"/>
  <c r="AQ93" i="1" s="1"/>
  <c r="AD94" i="1"/>
  <c r="AQ94" i="1" s="1"/>
  <c r="AD95" i="1"/>
  <c r="AD96" i="1"/>
  <c r="AD97" i="1"/>
  <c r="AD98" i="1"/>
  <c r="AD99" i="1"/>
  <c r="AQ99" i="1" s="1"/>
  <c r="AD100" i="1"/>
  <c r="AD101" i="1"/>
  <c r="AQ101" i="1" s="1"/>
  <c r="AD102" i="1"/>
  <c r="AQ102" i="1"/>
  <c r="AD103" i="1"/>
  <c r="AQ103" i="1"/>
  <c r="AD104" i="1"/>
  <c r="AQ104" i="1" s="1"/>
  <c r="AD105" i="1"/>
  <c r="AD106" i="1"/>
  <c r="AQ106" i="1" s="1"/>
  <c r="AD107" i="1"/>
  <c r="AD108" i="1"/>
  <c r="AQ108" i="1" s="1"/>
  <c r="AD109" i="1"/>
  <c r="AD110" i="1"/>
  <c r="AQ110" i="1" s="1"/>
  <c r="AD111" i="1"/>
  <c r="AQ111" i="1" s="1"/>
  <c r="AD112" i="1"/>
  <c r="AQ112" i="1"/>
  <c r="AD113" i="1"/>
  <c r="AQ113" i="1" s="1"/>
  <c r="AD114" i="1"/>
  <c r="AQ114" i="1" s="1"/>
  <c r="AD115" i="1"/>
  <c r="AQ115" i="1"/>
  <c r="AD116" i="1"/>
  <c r="AQ116" i="1" s="1"/>
  <c r="AD117" i="1"/>
  <c r="AQ117" i="1" s="1"/>
  <c r="AD118" i="1"/>
  <c r="AD119" i="1"/>
  <c r="AD120" i="1"/>
  <c r="AQ120" i="1" s="1"/>
  <c r="AD121" i="1"/>
  <c r="AD122" i="1"/>
  <c r="AQ122" i="1" s="1"/>
  <c r="AD123" i="1"/>
  <c r="AQ123" i="1" s="1"/>
  <c r="AD124" i="1"/>
  <c r="AD125" i="1"/>
  <c r="AD126" i="1"/>
  <c r="AQ126" i="1" s="1"/>
  <c r="AD127" i="1"/>
  <c r="AQ127" i="1" s="1"/>
  <c r="AD128" i="1"/>
  <c r="AQ128" i="1" s="1"/>
  <c r="AD129" i="1"/>
  <c r="AQ129" i="1" s="1"/>
  <c r="AD130" i="1"/>
  <c r="AD131" i="1"/>
  <c r="AQ131" i="1" s="1"/>
  <c r="AD132" i="1"/>
  <c r="AD133" i="1"/>
  <c r="AD134" i="1"/>
  <c r="AQ134" i="1" s="1"/>
  <c r="AD135" i="1"/>
  <c r="AQ135" i="1" s="1"/>
  <c r="AD136" i="1"/>
  <c r="AQ136" i="1"/>
  <c r="AD137" i="1"/>
  <c r="AQ137" i="1" s="1"/>
  <c r="AD138" i="1"/>
  <c r="AD139" i="1"/>
  <c r="AQ139" i="1" s="1"/>
  <c r="AD140" i="1"/>
  <c r="AQ140" i="1"/>
  <c r="AD141" i="1"/>
  <c r="AD142" i="1"/>
  <c r="AQ142" i="1" s="1"/>
  <c r="AD143" i="1"/>
  <c r="AD144" i="1"/>
  <c r="AD145" i="1"/>
  <c r="AQ145" i="1"/>
  <c r="AD146" i="1"/>
  <c r="AQ146" i="1" s="1"/>
  <c r="AD147" i="1"/>
  <c r="AQ147" i="1" s="1"/>
  <c r="AD148" i="1"/>
  <c r="AQ148" i="1" s="1"/>
  <c r="AD149" i="1"/>
  <c r="AQ149" i="1" s="1"/>
  <c r="AD150" i="1"/>
  <c r="AQ150" i="1" s="1"/>
  <c r="AL150" i="1" s="1"/>
  <c r="A150" i="1" s="1"/>
  <c r="AD151" i="1"/>
  <c r="AD152" i="1"/>
  <c r="AQ152" i="1" s="1"/>
  <c r="AD153" i="1"/>
  <c r="AD154" i="1"/>
  <c r="AD155" i="1"/>
  <c r="AD156" i="1"/>
  <c r="AQ156" i="1" s="1"/>
  <c r="AD157" i="1"/>
  <c r="AQ157" i="1" s="1"/>
  <c r="AD158" i="1"/>
  <c r="AQ158" i="1" s="1"/>
  <c r="AD159" i="1"/>
  <c r="AQ159" i="1"/>
  <c r="AD160" i="1"/>
  <c r="AD161" i="1"/>
  <c r="AD162" i="1"/>
  <c r="AD163" i="1"/>
  <c r="AQ163" i="1"/>
  <c r="AD164" i="1"/>
  <c r="AQ164" i="1" s="1"/>
  <c r="AD165" i="1"/>
  <c r="AQ165" i="1" s="1"/>
  <c r="AD166" i="1"/>
  <c r="AQ166" i="1" s="1"/>
  <c r="AD167" i="1"/>
  <c r="AQ167" i="1" s="1"/>
  <c r="AL167" i="1" s="1"/>
  <c r="A167" i="1" s="1"/>
  <c r="AD168" i="1"/>
  <c r="AQ168" i="1"/>
  <c r="AD169" i="1"/>
  <c r="AQ169" i="1" s="1"/>
  <c r="AD170" i="1"/>
  <c r="AQ170" i="1" s="1"/>
  <c r="AD171" i="1"/>
  <c r="AQ171" i="1"/>
  <c r="AD172" i="1"/>
  <c r="AQ172" i="1" s="1"/>
  <c r="AD173" i="1"/>
  <c r="AQ173" i="1" s="1"/>
  <c r="AD174" i="1"/>
  <c r="AD175" i="1"/>
  <c r="AQ175" i="1" s="1"/>
  <c r="AD176" i="1"/>
  <c r="AD177" i="1"/>
  <c r="AQ177" i="1" s="1"/>
  <c r="AD178" i="1"/>
  <c r="AQ178" i="1"/>
  <c r="AD179" i="1"/>
  <c r="AF179" i="1" s="1"/>
  <c r="AD180" i="1"/>
  <c r="AQ180" i="1" s="1"/>
  <c r="AD181" i="1"/>
  <c r="AQ181" i="1" s="1"/>
  <c r="AD182" i="1"/>
  <c r="AQ182" i="1" s="1"/>
  <c r="AD183" i="1"/>
  <c r="AD18" i="1"/>
  <c r="AQ18" i="1" s="1"/>
  <c r="D3" i="22"/>
  <c r="M172" i="22"/>
  <c r="K172" i="22"/>
  <c r="M171" i="22"/>
  <c r="K171" i="22"/>
  <c r="M164" i="22"/>
  <c r="M167" i="22" s="1"/>
  <c r="N167" i="22" s="1"/>
  <c r="AC8" i="22"/>
  <c r="AB8" i="22"/>
  <c r="X8" i="22"/>
  <c r="W8" i="22"/>
  <c r="V8" i="22"/>
  <c r="U8" i="22"/>
  <c r="S8" i="22"/>
  <c r="R8" i="22"/>
  <c r="N8" i="22"/>
  <c r="K181" i="22" s="1"/>
  <c r="Y7" i="22"/>
  <c r="Y4" i="22"/>
  <c r="M3" i="22"/>
  <c r="L181" i="22" s="1"/>
  <c r="EI3" i="1"/>
  <c r="EH3" i="1"/>
  <c r="EF2" i="1"/>
  <c r="M4" i="21"/>
  <c r="D4" i="21"/>
  <c r="M4" i="20"/>
  <c r="D4" i="20"/>
  <c r="M4" i="19"/>
  <c r="D4" i="19"/>
  <c r="M4" i="18"/>
  <c r="D4" i="18"/>
  <c r="M4" i="17"/>
  <c r="D4" i="17"/>
  <c r="M4" i="16"/>
  <c r="D4" i="16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J53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T110" i="3"/>
  <c r="BE4" i="2"/>
  <c r="BE3" i="2"/>
  <c r="BD4" i="2"/>
  <c r="BD3" i="2"/>
  <c r="BC4" i="2"/>
  <c r="BC3" i="2"/>
  <c r="BB4" i="2"/>
  <c r="BB3" i="2"/>
  <c r="BA4" i="2"/>
  <c r="BA3" i="2"/>
  <c r="AZ4" i="2"/>
  <c r="AZ3" i="2"/>
  <c r="C166" i="21"/>
  <c r="E166" i="21"/>
  <c r="G166" i="21"/>
  <c r="I166" i="21"/>
  <c r="K166" i="21"/>
  <c r="C168" i="21"/>
  <c r="E168" i="21"/>
  <c r="G168" i="21"/>
  <c r="I168" i="21"/>
  <c r="K168" i="21"/>
  <c r="C169" i="21"/>
  <c r="E169" i="21"/>
  <c r="G169" i="21"/>
  <c r="I169" i="21"/>
  <c r="K169" i="21"/>
  <c r="K165" i="21"/>
  <c r="I165" i="21"/>
  <c r="G165" i="21"/>
  <c r="E165" i="21"/>
  <c r="C165" i="21"/>
  <c r="C166" i="20"/>
  <c r="E166" i="20"/>
  <c r="G166" i="20"/>
  <c r="I166" i="20"/>
  <c r="K166" i="20"/>
  <c r="C168" i="20"/>
  <c r="E168" i="20"/>
  <c r="G168" i="20"/>
  <c r="I168" i="20"/>
  <c r="K168" i="20"/>
  <c r="C169" i="20"/>
  <c r="E169" i="20"/>
  <c r="G169" i="20"/>
  <c r="I169" i="20"/>
  <c r="K169" i="20"/>
  <c r="K165" i="20"/>
  <c r="I165" i="20"/>
  <c r="G165" i="20"/>
  <c r="E165" i="20"/>
  <c r="C165" i="20"/>
  <c r="C166" i="19"/>
  <c r="E166" i="19"/>
  <c r="G166" i="19"/>
  <c r="I166" i="19"/>
  <c r="K166" i="19"/>
  <c r="C168" i="19"/>
  <c r="E168" i="19"/>
  <c r="G168" i="19"/>
  <c r="I168" i="19"/>
  <c r="K168" i="19"/>
  <c r="C169" i="19"/>
  <c r="E169" i="19"/>
  <c r="G169" i="19"/>
  <c r="I169" i="19"/>
  <c r="K169" i="19"/>
  <c r="K165" i="19"/>
  <c r="I165" i="19"/>
  <c r="G165" i="19"/>
  <c r="E165" i="19"/>
  <c r="C165" i="19"/>
  <c r="C166" i="18"/>
  <c r="E166" i="18"/>
  <c r="G166" i="18"/>
  <c r="I166" i="18"/>
  <c r="K166" i="18"/>
  <c r="C168" i="18"/>
  <c r="E168" i="18"/>
  <c r="G168" i="18"/>
  <c r="I168" i="18"/>
  <c r="K168" i="18"/>
  <c r="C169" i="18"/>
  <c r="E169" i="18"/>
  <c r="G169" i="18"/>
  <c r="I169" i="18"/>
  <c r="K169" i="18"/>
  <c r="K165" i="18"/>
  <c r="I165" i="18"/>
  <c r="G165" i="18"/>
  <c r="E165" i="18"/>
  <c r="C165" i="18"/>
  <c r="C166" i="17"/>
  <c r="E166" i="17"/>
  <c r="G166" i="17"/>
  <c r="I166" i="17"/>
  <c r="K166" i="17"/>
  <c r="C168" i="17"/>
  <c r="E168" i="17"/>
  <c r="G168" i="17"/>
  <c r="I168" i="17"/>
  <c r="K168" i="17"/>
  <c r="C169" i="17"/>
  <c r="E169" i="17"/>
  <c r="G169" i="17"/>
  <c r="I169" i="17"/>
  <c r="K169" i="17"/>
  <c r="K165" i="17"/>
  <c r="I165" i="17"/>
  <c r="G165" i="17"/>
  <c r="E165" i="17"/>
  <c r="C165" i="17"/>
  <c r="C166" i="16"/>
  <c r="E166" i="16"/>
  <c r="G166" i="16"/>
  <c r="I166" i="16"/>
  <c r="K166" i="16"/>
  <c r="C168" i="16"/>
  <c r="E168" i="16"/>
  <c r="G168" i="16"/>
  <c r="I168" i="16"/>
  <c r="K168" i="16"/>
  <c r="C169" i="16"/>
  <c r="E169" i="16"/>
  <c r="G169" i="16"/>
  <c r="I169" i="16"/>
  <c r="K169" i="16"/>
  <c r="K165" i="16"/>
  <c r="I165" i="16"/>
  <c r="G165" i="16"/>
  <c r="E165" i="16"/>
  <c r="C165" i="16"/>
  <c r="R110" i="4"/>
  <c r="T110" i="4" s="1"/>
  <c r="S110" i="3"/>
  <c r="E15" i="15"/>
  <c r="E14" i="15"/>
  <c r="E13" i="15"/>
  <c r="E12" i="15"/>
  <c r="E11" i="15"/>
  <c r="E10" i="15"/>
  <c r="E9" i="15"/>
  <c r="E8" i="15"/>
  <c r="E7" i="15"/>
  <c r="E6" i="15"/>
  <c r="E5" i="15"/>
  <c r="E4" i="15"/>
  <c r="E3" i="15"/>
  <c r="E2" i="15"/>
  <c r="M10" i="15"/>
  <c r="M11" i="15"/>
  <c r="M12" i="15"/>
  <c r="M13" i="15"/>
  <c r="M14" i="15"/>
  <c r="M15" i="15"/>
  <c r="L8" i="15"/>
  <c r="L7" i="15"/>
  <c r="L6" i="15"/>
  <c r="L5" i="15"/>
  <c r="L4" i="15"/>
  <c r="L3" i="15"/>
  <c r="L15" i="15"/>
  <c r="L14" i="15"/>
  <c r="L13" i="15"/>
  <c r="L12" i="15"/>
  <c r="L11" i="15"/>
  <c r="L9" i="15"/>
  <c r="L10" i="15"/>
  <c r="B10" i="15"/>
  <c r="B11" i="15"/>
  <c r="B12" i="15"/>
  <c r="B13" i="15"/>
  <c r="B14" i="15"/>
  <c r="B15" i="15"/>
  <c r="C10" i="15"/>
  <c r="C11" i="15"/>
  <c r="C12" i="15"/>
  <c r="C13" i="15"/>
  <c r="C14" i="15"/>
  <c r="C15" i="15"/>
  <c r="D15" i="15"/>
  <c r="D14" i="15"/>
  <c r="D13" i="15"/>
  <c r="D12" i="15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BE1" i="2"/>
  <c r="BD1" i="2"/>
  <c r="BC1" i="2"/>
  <c r="BB1" i="2"/>
  <c r="BA1" i="2"/>
  <c r="AZ1" i="2"/>
  <c r="M172" i="21"/>
  <c r="K172" i="21"/>
  <c r="M171" i="21"/>
  <c r="K171" i="21"/>
  <c r="M164" i="21"/>
  <c r="M167" i="21" s="1"/>
  <c r="N167" i="21" s="1"/>
  <c r="AC8" i="21"/>
  <c r="AB8" i="21"/>
  <c r="X8" i="21"/>
  <c r="W8" i="21"/>
  <c r="V8" i="21"/>
  <c r="U8" i="21"/>
  <c r="S8" i="21"/>
  <c r="R8" i="21"/>
  <c r="N8" i="21"/>
  <c r="K181" i="21" s="1"/>
  <c r="Y7" i="21"/>
  <c r="Y4" i="21"/>
  <c r="M3" i="21"/>
  <c r="L181" i="21" s="1"/>
  <c r="D3" i="21"/>
  <c r="M172" i="20"/>
  <c r="K172" i="20"/>
  <c r="M171" i="20"/>
  <c r="K171" i="20"/>
  <c r="M164" i="20"/>
  <c r="M167" i="20" s="1"/>
  <c r="N167" i="20" s="1"/>
  <c r="AC8" i="20"/>
  <c r="AB8" i="20"/>
  <c r="X8" i="20"/>
  <c r="W8" i="20"/>
  <c r="V8" i="20"/>
  <c r="U8" i="20"/>
  <c r="S8" i="20"/>
  <c r="R8" i="20"/>
  <c r="N8" i="20"/>
  <c r="K181" i="20" s="1"/>
  <c r="Y7" i="20"/>
  <c r="Y4" i="20"/>
  <c r="M3" i="20"/>
  <c r="L181" i="20" s="1"/>
  <c r="D3" i="20"/>
  <c r="M172" i="19"/>
  <c r="K172" i="19"/>
  <c r="M171" i="19"/>
  <c r="K171" i="19"/>
  <c r="M164" i="19"/>
  <c r="M167" i="19" s="1"/>
  <c r="N167" i="19" s="1"/>
  <c r="AC8" i="19"/>
  <c r="AB8" i="19"/>
  <c r="X8" i="19"/>
  <c r="W8" i="19"/>
  <c r="V8" i="19"/>
  <c r="U8" i="19"/>
  <c r="S8" i="19"/>
  <c r="R8" i="19"/>
  <c r="N8" i="19"/>
  <c r="K181" i="19" s="1"/>
  <c r="Y7" i="19"/>
  <c r="Y4" i="19"/>
  <c r="M3" i="19"/>
  <c r="L181" i="19" s="1"/>
  <c r="D3" i="19"/>
  <c r="M172" i="18"/>
  <c r="K172" i="18"/>
  <c r="M171" i="18"/>
  <c r="K171" i="18"/>
  <c r="M164" i="18"/>
  <c r="M167" i="18" s="1"/>
  <c r="N167" i="18" s="1"/>
  <c r="AC8" i="18"/>
  <c r="AB8" i="18"/>
  <c r="X8" i="18"/>
  <c r="W8" i="18"/>
  <c r="V8" i="18"/>
  <c r="U8" i="18"/>
  <c r="S8" i="18"/>
  <c r="R8" i="18"/>
  <c r="N8" i="18"/>
  <c r="K181" i="18" s="1"/>
  <c r="Y7" i="18"/>
  <c r="Y4" i="18"/>
  <c r="M3" i="18"/>
  <c r="L181" i="18" s="1"/>
  <c r="D3" i="18"/>
  <c r="M172" i="17"/>
  <c r="K172" i="17"/>
  <c r="M171" i="17"/>
  <c r="K171" i="17"/>
  <c r="M164" i="17"/>
  <c r="M167" i="17" s="1"/>
  <c r="N167" i="17" s="1"/>
  <c r="AC8" i="17"/>
  <c r="AB8" i="17"/>
  <c r="X8" i="17"/>
  <c r="W8" i="17"/>
  <c r="V8" i="17"/>
  <c r="U8" i="17"/>
  <c r="S8" i="17"/>
  <c r="R8" i="17"/>
  <c r="N8" i="17"/>
  <c r="K181" i="17" s="1"/>
  <c r="Y7" i="17"/>
  <c r="Y4" i="17"/>
  <c r="M3" i="17"/>
  <c r="L181" i="17" s="1"/>
  <c r="D3" i="17"/>
  <c r="M172" i="16"/>
  <c r="K172" i="16"/>
  <c r="M171" i="16"/>
  <c r="K171" i="16"/>
  <c r="M164" i="16"/>
  <c r="AC8" i="16"/>
  <c r="AB8" i="16"/>
  <c r="X8" i="16"/>
  <c r="W8" i="16"/>
  <c r="V8" i="16"/>
  <c r="U8" i="16"/>
  <c r="S8" i="16"/>
  <c r="R8" i="16"/>
  <c r="N8" i="16"/>
  <c r="K181" i="16" s="1"/>
  <c r="Y7" i="16"/>
  <c r="Y4" i="16"/>
  <c r="M3" i="16"/>
  <c r="L181" i="16" s="1"/>
  <c r="D3" i="16"/>
  <c r="J2" i="12"/>
  <c r="I2" i="12"/>
  <c r="H2" i="12"/>
  <c r="G2" i="12"/>
  <c r="F2" i="12"/>
  <c r="E2" i="12"/>
  <c r="D2" i="12"/>
  <c r="N20" i="1"/>
  <c r="N21" i="1"/>
  <c r="N22" i="1"/>
  <c r="N23" i="1"/>
  <c r="N29" i="1"/>
  <c r="N30" i="1"/>
  <c r="N31" i="1"/>
  <c r="N52" i="1"/>
  <c r="N53" i="1"/>
  <c r="N54" i="1"/>
  <c r="N55" i="1"/>
  <c r="N56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9" i="1"/>
  <c r="M20" i="1"/>
  <c r="M21" i="1"/>
  <c r="M22" i="1"/>
  <c r="M29" i="1"/>
  <c r="M31" i="1"/>
  <c r="M19" i="1"/>
  <c r="L20" i="1"/>
  <c r="L21" i="1"/>
  <c r="L22" i="1"/>
  <c r="L29" i="1"/>
  <c r="L31" i="1"/>
  <c r="L35" i="1"/>
  <c r="L50" i="1"/>
  <c r="L23" i="1"/>
  <c r="L32" i="1"/>
  <c r="L34" i="1"/>
  <c r="L47" i="1"/>
  <c r="L48" i="1"/>
  <c r="L49" i="1"/>
  <c r="L51" i="1"/>
  <c r="L53" i="1"/>
  <c r="L55" i="1"/>
  <c r="L56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9" i="1"/>
  <c r="K20" i="1"/>
  <c r="K21" i="1"/>
  <c r="K22" i="1"/>
  <c r="K29" i="1"/>
  <c r="K30" i="1"/>
  <c r="K31" i="1"/>
  <c r="K42" i="1"/>
  <c r="K43" i="1"/>
  <c r="K48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9" i="1"/>
  <c r="J20" i="1"/>
  <c r="J21" i="1"/>
  <c r="J22" i="1"/>
  <c r="J42" i="1"/>
  <c r="J43" i="1"/>
  <c r="J48" i="1"/>
  <c r="J51" i="1"/>
  <c r="J19" i="1"/>
  <c r="I29" i="1"/>
  <c r="I30" i="1"/>
  <c r="I31" i="1"/>
  <c r="I42" i="1"/>
  <c r="I43" i="1"/>
  <c r="I48" i="1"/>
  <c r="I51" i="1"/>
  <c r="I53" i="1"/>
  <c r="I55" i="1"/>
  <c r="I56" i="1"/>
  <c r="I57" i="1"/>
  <c r="I59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18" i="1"/>
  <c r="I119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" i="1"/>
  <c r="I19" i="1"/>
  <c r="N24" i="1"/>
  <c r="M23" i="1"/>
  <c r="M25" i="1" s="1"/>
  <c r="M24" i="1"/>
  <c r="K23" i="1"/>
  <c r="K24" i="1" s="1"/>
  <c r="R9" i="3"/>
  <c r="W9" i="3" s="1"/>
  <c r="I32" i="1"/>
  <c r="I33" i="1"/>
  <c r="M32" i="1"/>
  <c r="N32" i="1"/>
  <c r="N33" i="1"/>
  <c r="J32" i="1"/>
  <c r="K32" i="1"/>
  <c r="I36" i="1"/>
  <c r="I37" i="1"/>
  <c r="J36" i="1"/>
  <c r="J37" i="1"/>
  <c r="J38" i="1"/>
  <c r="N34" i="1"/>
  <c r="K33" i="1"/>
  <c r="J40" i="1"/>
  <c r="J44" i="1"/>
  <c r="J45" i="1"/>
  <c r="I38" i="1"/>
  <c r="J46" i="1"/>
  <c r="J47" i="1"/>
  <c r="J49" i="1"/>
  <c r="J50" i="1"/>
  <c r="N35" i="1"/>
  <c r="K34" i="1"/>
  <c r="I39" i="1"/>
  <c r="K35" i="1"/>
  <c r="K36" i="1"/>
  <c r="K37" i="1"/>
  <c r="K38" i="1"/>
  <c r="K39" i="1"/>
  <c r="K40" i="1"/>
  <c r="K41" i="1"/>
  <c r="K44" i="1"/>
  <c r="K45" i="1"/>
  <c r="K46" i="1"/>
  <c r="K47" i="1"/>
  <c r="K49" i="1"/>
  <c r="K50" i="1"/>
  <c r="I40" i="1"/>
  <c r="N37" i="1"/>
  <c r="N41" i="1"/>
  <c r="N49" i="1"/>
  <c r="N50" i="1"/>
  <c r="I41" i="1"/>
  <c r="I44" i="1"/>
  <c r="I46" i="1"/>
  <c r="I47" i="1"/>
  <c r="I50" i="1"/>
  <c r="N18" i="1"/>
  <c r="M18" i="1"/>
  <c r="L18" i="1"/>
  <c r="K18" i="1"/>
  <c r="J18" i="1"/>
  <c r="H18" i="1"/>
  <c r="H20" i="1" s="1"/>
  <c r="EB3" i="1"/>
  <c r="M181" i="21" s="1"/>
  <c r="DZ2" i="1"/>
  <c r="DV3" i="1"/>
  <c r="M181" i="20" s="1"/>
  <c r="DT2" i="1"/>
  <c r="DP3" i="1"/>
  <c r="M181" i="19" s="1"/>
  <c r="DN2" i="1"/>
  <c r="DJ3" i="1"/>
  <c r="M181" i="18" s="1"/>
  <c r="DH2" i="1"/>
  <c r="DD3" i="1"/>
  <c r="M181" i="17" s="1"/>
  <c r="DB2" i="1"/>
  <c r="CX3" i="1"/>
  <c r="M181" i="16" s="1"/>
  <c r="CV2" i="1"/>
  <c r="CP8" i="1"/>
  <c r="CP9" i="1"/>
  <c r="CP7" i="1"/>
  <c r="CJ8" i="1"/>
  <c r="CJ9" i="1"/>
  <c r="CJ7" i="1"/>
  <c r="CD8" i="1"/>
  <c r="CD9" i="1"/>
  <c r="CD7" i="1"/>
  <c r="H22" i="1"/>
  <c r="H55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9" i="1"/>
  <c r="G41" i="1"/>
  <c r="G53" i="1"/>
  <c r="G58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81" i="1"/>
  <c r="G82" i="1"/>
  <c r="G8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12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F22" i="1"/>
  <c r="F30" i="1"/>
  <c r="F31" i="1"/>
  <c r="F43" i="1"/>
  <c r="F52" i="1"/>
  <c r="F54" i="1"/>
  <c r="F55" i="1"/>
  <c r="F56" i="1"/>
  <c r="F57" i="1"/>
  <c r="F58" i="1"/>
  <c r="F59" i="1"/>
  <c r="F60" i="1"/>
  <c r="F67" i="1"/>
  <c r="F74" i="1"/>
  <c r="F75" i="1"/>
  <c r="F76" i="1"/>
  <c r="F77" i="1"/>
  <c r="F78" i="1"/>
  <c r="F79" i="1"/>
  <c r="F80" i="1"/>
  <c r="F81" i="1"/>
  <c r="F82" i="1"/>
  <c r="F84" i="1"/>
  <c r="F85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H21" i="1"/>
  <c r="G18" i="1"/>
  <c r="G19" i="1"/>
  <c r="F18" i="1"/>
  <c r="E18" i="1"/>
  <c r="E19" i="1" s="1"/>
  <c r="E20" i="1" s="1"/>
  <c r="D18" i="1"/>
  <c r="C18" i="1"/>
  <c r="C19" i="1"/>
  <c r="B18" i="1"/>
  <c r="B19" i="1"/>
  <c r="H23" i="1"/>
  <c r="H25" i="1" s="1"/>
  <c r="F19" i="1"/>
  <c r="F20" i="1"/>
  <c r="F21" i="1"/>
  <c r="E21" i="1"/>
  <c r="E23" i="1"/>
  <c r="E24" i="1" s="1"/>
  <c r="BX9" i="1"/>
  <c r="BX8" i="1"/>
  <c r="BX7" i="1"/>
  <c r="BR9" i="1"/>
  <c r="BR8" i="1"/>
  <c r="BR7" i="1"/>
  <c r="BF9" i="1"/>
  <c r="R7" i="3" s="1"/>
  <c r="BF8" i="1"/>
  <c r="R6" i="3" s="1"/>
  <c r="BF7" i="1"/>
  <c r="R5" i="3" s="1"/>
  <c r="BL9" i="1"/>
  <c r="BL8" i="1"/>
  <c r="BL7" i="1"/>
  <c r="AT18" i="1"/>
  <c r="E22" i="1"/>
  <c r="H24" i="1"/>
  <c r="F23" i="1"/>
  <c r="AB68" i="1"/>
  <c r="AH68" i="1"/>
  <c r="AF68" i="1" s="1"/>
  <c r="AJ68" i="1"/>
  <c r="AB69" i="1"/>
  <c r="AH69" i="1"/>
  <c r="AJ69" i="1"/>
  <c r="AB70" i="1"/>
  <c r="AH70" i="1"/>
  <c r="AF70" i="1" s="1"/>
  <c r="AJ70" i="1"/>
  <c r="AG70" i="1" s="1"/>
  <c r="AB71" i="1"/>
  <c r="AH71" i="1"/>
  <c r="AJ71" i="1"/>
  <c r="AB72" i="1"/>
  <c r="AH72" i="1"/>
  <c r="AF72" i="1" s="1"/>
  <c r="AJ72" i="1"/>
  <c r="AB73" i="1"/>
  <c r="AH73" i="1"/>
  <c r="AF73" i="1" s="1"/>
  <c r="AJ73" i="1"/>
  <c r="AG73" i="1" s="1"/>
  <c r="AB74" i="1"/>
  <c r="AH74" i="1"/>
  <c r="AJ74" i="1"/>
  <c r="AB75" i="1"/>
  <c r="AH75" i="1"/>
  <c r="AJ75" i="1"/>
  <c r="AB76" i="1"/>
  <c r="AH76" i="1"/>
  <c r="AF76" i="1" s="1"/>
  <c r="AJ76" i="1"/>
  <c r="AB77" i="1"/>
  <c r="AH77" i="1"/>
  <c r="AJ77" i="1"/>
  <c r="AG77" i="1" s="1"/>
  <c r="AB78" i="1"/>
  <c r="AH78" i="1"/>
  <c r="AJ78" i="1"/>
  <c r="AG78" i="1" s="1"/>
  <c r="AB79" i="1"/>
  <c r="AH79" i="1"/>
  <c r="AJ79" i="1"/>
  <c r="AB80" i="1"/>
  <c r="AH80" i="1"/>
  <c r="AF80" i="1" s="1"/>
  <c r="AJ80" i="1"/>
  <c r="AG80" i="1" s="1"/>
  <c r="AB81" i="1"/>
  <c r="AH81" i="1"/>
  <c r="AF81" i="1" s="1"/>
  <c r="AJ81" i="1"/>
  <c r="AB82" i="1"/>
  <c r="AH82" i="1"/>
  <c r="AJ82" i="1"/>
  <c r="AB83" i="1"/>
  <c r="AH83" i="1"/>
  <c r="AJ83" i="1"/>
  <c r="AB84" i="1"/>
  <c r="AH84" i="1"/>
  <c r="AF84" i="1" s="1"/>
  <c r="AJ84" i="1"/>
  <c r="AG84" i="1" s="1"/>
  <c r="AB85" i="1"/>
  <c r="AH85" i="1"/>
  <c r="AJ85" i="1"/>
  <c r="AG85" i="1" s="1"/>
  <c r="AB86" i="1"/>
  <c r="AH86" i="1"/>
  <c r="AJ86" i="1"/>
  <c r="AB87" i="1"/>
  <c r="AH87" i="1"/>
  <c r="AJ87" i="1"/>
  <c r="AB88" i="1"/>
  <c r="AH88" i="1"/>
  <c r="AF88" i="1" s="1"/>
  <c r="AJ88" i="1"/>
  <c r="AB89" i="1"/>
  <c r="AH89" i="1"/>
  <c r="AJ89" i="1"/>
  <c r="AB90" i="1"/>
  <c r="AH90" i="1"/>
  <c r="AJ90" i="1"/>
  <c r="AB91" i="1"/>
  <c r="AH91" i="1"/>
  <c r="AF91" i="1" s="1"/>
  <c r="AJ91" i="1"/>
  <c r="AB92" i="1"/>
  <c r="AH92" i="1"/>
  <c r="AJ92" i="1"/>
  <c r="AB93" i="1"/>
  <c r="AH93" i="1"/>
  <c r="AJ93" i="1"/>
  <c r="AB94" i="1"/>
  <c r="AH94" i="1"/>
  <c r="AJ94" i="1"/>
  <c r="AG94" i="1" s="1"/>
  <c r="AB95" i="1"/>
  <c r="AH95" i="1"/>
  <c r="AF95" i="1" s="1"/>
  <c r="AJ95" i="1"/>
  <c r="AB96" i="1"/>
  <c r="AH96" i="1"/>
  <c r="AF96" i="1" s="1"/>
  <c r="AJ96" i="1"/>
  <c r="AG96" i="1" s="1"/>
  <c r="AB97" i="1"/>
  <c r="AH97" i="1"/>
  <c r="AJ97" i="1"/>
  <c r="AB98" i="1"/>
  <c r="AH98" i="1"/>
  <c r="AJ98" i="1"/>
  <c r="AB99" i="1"/>
  <c r="AH99" i="1"/>
  <c r="AJ99" i="1"/>
  <c r="AB100" i="1"/>
  <c r="AH100" i="1"/>
  <c r="AF100" i="1" s="1"/>
  <c r="AJ100" i="1"/>
  <c r="AB101" i="1"/>
  <c r="AH101" i="1"/>
  <c r="AJ101" i="1"/>
  <c r="AB102" i="1"/>
  <c r="AH102" i="1"/>
  <c r="AJ102" i="1"/>
  <c r="AB103" i="1"/>
  <c r="AH103" i="1"/>
  <c r="AJ103" i="1"/>
  <c r="AG103" i="1" s="1"/>
  <c r="AB104" i="1"/>
  <c r="AH104" i="1"/>
  <c r="AJ104" i="1"/>
  <c r="AB105" i="1"/>
  <c r="AH105" i="1"/>
  <c r="AJ105" i="1"/>
  <c r="AG105" i="1" s="1"/>
  <c r="AB106" i="1"/>
  <c r="AH106" i="1"/>
  <c r="AJ106" i="1"/>
  <c r="AB107" i="1"/>
  <c r="AH107" i="1"/>
  <c r="AJ107" i="1"/>
  <c r="AB108" i="1"/>
  <c r="AH108" i="1"/>
  <c r="AF108" i="1" s="1"/>
  <c r="AJ108" i="1"/>
  <c r="AB109" i="1"/>
  <c r="AH109" i="1"/>
  <c r="AJ109" i="1"/>
  <c r="AB110" i="1"/>
  <c r="AH110" i="1"/>
  <c r="AJ110" i="1"/>
  <c r="AB111" i="1"/>
  <c r="AH111" i="1"/>
  <c r="AJ111" i="1"/>
  <c r="AB112" i="1"/>
  <c r="AH112" i="1"/>
  <c r="AF112" i="1" s="1"/>
  <c r="AJ112" i="1"/>
  <c r="AB113" i="1"/>
  <c r="AH113" i="1"/>
  <c r="AJ113" i="1"/>
  <c r="AG113" i="1" s="1"/>
  <c r="AB114" i="1"/>
  <c r="AH114" i="1"/>
  <c r="AJ114" i="1"/>
  <c r="AB115" i="1"/>
  <c r="AH115" i="1"/>
  <c r="AJ115" i="1"/>
  <c r="AG115" i="1" s="1"/>
  <c r="AB116" i="1"/>
  <c r="AH116" i="1"/>
  <c r="AF116" i="1" s="1"/>
  <c r="AJ116" i="1"/>
  <c r="AG116" i="1" s="1"/>
  <c r="AB117" i="1"/>
  <c r="AH117" i="1"/>
  <c r="AF117" i="1" s="1"/>
  <c r="AJ117" i="1"/>
  <c r="AB118" i="1"/>
  <c r="AH118" i="1"/>
  <c r="AJ118" i="1"/>
  <c r="AG118" i="1" s="1"/>
  <c r="AB119" i="1"/>
  <c r="AH119" i="1"/>
  <c r="AJ119" i="1"/>
  <c r="AB120" i="1"/>
  <c r="AH120" i="1"/>
  <c r="AJ120" i="1"/>
  <c r="AB121" i="1"/>
  <c r="AH121" i="1"/>
  <c r="AJ121" i="1"/>
  <c r="AG121" i="1" s="1"/>
  <c r="AB122" i="1"/>
  <c r="AH122" i="1"/>
  <c r="AJ122" i="1"/>
  <c r="AG122" i="1" s="1"/>
  <c r="AB123" i="1"/>
  <c r="AH123" i="1"/>
  <c r="AJ123" i="1"/>
  <c r="AB124" i="1"/>
  <c r="AH124" i="1"/>
  <c r="AF124" i="1" s="1"/>
  <c r="AJ124" i="1"/>
  <c r="AB125" i="1"/>
  <c r="AH125" i="1"/>
  <c r="AJ125" i="1"/>
  <c r="AB126" i="1"/>
  <c r="AH126" i="1"/>
  <c r="AF126" i="1" s="1"/>
  <c r="AJ126" i="1"/>
  <c r="AG126" i="1" s="1"/>
  <c r="AB127" i="1"/>
  <c r="AH127" i="1"/>
  <c r="AJ127" i="1"/>
  <c r="AB128" i="1"/>
  <c r="AH128" i="1"/>
  <c r="AF128" i="1" s="1"/>
  <c r="AJ128" i="1"/>
  <c r="AG128" i="1" s="1"/>
  <c r="AB129" i="1"/>
  <c r="AH129" i="1"/>
  <c r="AJ129" i="1"/>
  <c r="AG129" i="1" s="1"/>
  <c r="AB130" i="1"/>
  <c r="AH130" i="1"/>
  <c r="AJ130" i="1"/>
  <c r="AB131" i="1"/>
  <c r="AH131" i="1"/>
  <c r="AJ131" i="1"/>
  <c r="AB132" i="1"/>
  <c r="AH132" i="1"/>
  <c r="AF132" i="1" s="1"/>
  <c r="AJ132" i="1"/>
  <c r="AG132" i="1" s="1"/>
  <c r="AB133" i="1"/>
  <c r="AH133" i="1"/>
  <c r="AJ133" i="1"/>
  <c r="AG133" i="1" s="1"/>
  <c r="AB134" i="1"/>
  <c r="AH134" i="1"/>
  <c r="AJ134" i="1"/>
  <c r="AG134" i="1" s="1"/>
  <c r="AB135" i="1"/>
  <c r="AH135" i="1"/>
  <c r="AJ135" i="1"/>
  <c r="AB136" i="1"/>
  <c r="AH136" i="1"/>
  <c r="AF136" i="1" s="1"/>
  <c r="AJ136" i="1"/>
  <c r="AB137" i="1"/>
  <c r="AH137" i="1"/>
  <c r="AJ137" i="1"/>
  <c r="AG137" i="1" s="1"/>
  <c r="AB138" i="1"/>
  <c r="AH138" i="1"/>
  <c r="AJ138" i="1"/>
  <c r="AB139" i="1"/>
  <c r="AH139" i="1"/>
  <c r="AJ139" i="1"/>
  <c r="AB140" i="1"/>
  <c r="AH140" i="1"/>
  <c r="AF140" i="1" s="1"/>
  <c r="AJ140" i="1"/>
  <c r="AB141" i="1"/>
  <c r="AH141" i="1"/>
  <c r="AJ141" i="1"/>
  <c r="AB142" i="1"/>
  <c r="AH142" i="1"/>
  <c r="AF142" i="1" s="1"/>
  <c r="AJ142" i="1"/>
  <c r="AB143" i="1"/>
  <c r="AH143" i="1"/>
  <c r="AJ143" i="1"/>
  <c r="AB144" i="1"/>
  <c r="AH144" i="1"/>
  <c r="AJ144" i="1"/>
  <c r="AG144" i="1" s="1"/>
  <c r="AB145" i="1"/>
  <c r="AH145" i="1"/>
  <c r="AJ145" i="1"/>
  <c r="AG145" i="1" s="1"/>
  <c r="AB146" i="1"/>
  <c r="AH146" i="1"/>
  <c r="AJ146" i="1"/>
  <c r="AB147" i="1"/>
  <c r="AH147" i="1"/>
  <c r="AJ147" i="1"/>
  <c r="AG147" i="1" s="1"/>
  <c r="AB148" i="1"/>
  <c r="AH148" i="1"/>
  <c r="AF148" i="1" s="1"/>
  <c r="AJ148" i="1"/>
  <c r="AG148" i="1" s="1"/>
  <c r="AB149" i="1"/>
  <c r="AH149" i="1"/>
  <c r="AJ149" i="1"/>
  <c r="AB150" i="1"/>
  <c r="AH150" i="1"/>
  <c r="AF150" i="1" s="1"/>
  <c r="AJ150" i="1"/>
  <c r="AB151" i="1"/>
  <c r="AH151" i="1"/>
  <c r="AJ151" i="1"/>
  <c r="AB152" i="1"/>
  <c r="AH152" i="1"/>
  <c r="AF152" i="1" s="1"/>
  <c r="AJ152" i="1"/>
  <c r="AG152" i="1"/>
  <c r="AB153" i="1"/>
  <c r="AH153" i="1"/>
  <c r="AF153" i="1" s="1"/>
  <c r="AJ153" i="1"/>
  <c r="AB154" i="1"/>
  <c r="AH154" i="1"/>
  <c r="AJ154" i="1"/>
  <c r="AB155" i="1"/>
  <c r="AH155" i="1"/>
  <c r="AF155" i="1" s="1"/>
  <c r="AJ155" i="1"/>
  <c r="AG155" i="1" s="1"/>
  <c r="AB156" i="1"/>
  <c r="AH156" i="1"/>
  <c r="AJ156" i="1"/>
  <c r="AB157" i="1"/>
  <c r="AH157" i="1"/>
  <c r="AJ157" i="1"/>
  <c r="AB158" i="1"/>
  <c r="AH158" i="1"/>
  <c r="AJ158" i="1"/>
  <c r="AG158" i="1" s="1"/>
  <c r="AB159" i="1"/>
  <c r="AH159" i="1"/>
  <c r="AJ159" i="1"/>
  <c r="AB160" i="1"/>
  <c r="AH160" i="1"/>
  <c r="AJ160" i="1"/>
  <c r="AB161" i="1"/>
  <c r="AH161" i="1"/>
  <c r="AJ161" i="1"/>
  <c r="AG161" i="1" s="1"/>
  <c r="AB162" i="1"/>
  <c r="AH162" i="1"/>
  <c r="AJ162" i="1"/>
  <c r="AB163" i="1"/>
  <c r="AH163" i="1"/>
  <c r="AJ163" i="1"/>
  <c r="AB164" i="1"/>
  <c r="AH164" i="1"/>
  <c r="AJ164" i="1"/>
  <c r="AB165" i="1"/>
  <c r="AH165" i="1"/>
  <c r="AF165" i="1" s="1"/>
  <c r="AJ165" i="1"/>
  <c r="AB166" i="1"/>
  <c r="AH166" i="1"/>
  <c r="AF166" i="1" s="1"/>
  <c r="AJ166" i="1"/>
  <c r="AB167" i="1"/>
  <c r="AH167" i="1"/>
  <c r="AJ167" i="1"/>
  <c r="AB168" i="1"/>
  <c r="AH168" i="1"/>
  <c r="AJ168" i="1"/>
  <c r="AG168" i="1" s="1"/>
  <c r="AB169" i="1"/>
  <c r="AH169" i="1"/>
  <c r="AJ169" i="1"/>
  <c r="AB170" i="1"/>
  <c r="AH170" i="1"/>
  <c r="AF170" i="1" s="1"/>
  <c r="AJ170" i="1"/>
  <c r="AG170" i="1" s="1"/>
  <c r="AB171" i="1"/>
  <c r="AH171" i="1"/>
  <c r="AF171" i="1" s="1"/>
  <c r="AJ171" i="1"/>
  <c r="AB172" i="1"/>
  <c r="AH172" i="1"/>
  <c r="AJ172" i="1"/>
  <c r="AB173" i="1"/>
  <c r="AH173" i="1"/>
  <c r="AJ173" i="1"/>
  <c r="AB174" i="1"/>
  <c r="AH174" i="1"/>
  <c r="AJ174" i="1"/>
  <c r="AG174" i="1" s="1"/>
  <c r="AB175" i="1"/>
  <c r="AH175" i="1"/>
  <c r="AJ175" i="1"/>
  <c r="AB176" i="1"/>
  <c r="AH176" i="1"/>
  <c r="AJ176" i="1"/>
  <c r="AG176" i="1" s="1"/>
  <c r="AB177" i="1"/>
  <c r="AH177" i="1"/>
  <c r="AF177" i="1" s="1"/>
  <c r="AJ177" i="1"/>
  <c r="AB178" i="1"/>
  <c r="AH178" i="1"/>
  <c r="AJ178" i="1"/>
  <c r="AB179" i="1"/>
  <c r="AH179" i="1"/>
  <c r="AJ179" i="1"/>
  <c r="AG179" i="1" s="1"/>
  <c r="AB180" i="1"/>
  <c r="AH180" i="1"/>
  <c r="AF180" i="1" s="1"/>
  <c r="AJ180" i="1"/>
  <c r="AG180" i="1" s="1"/>
  <c r="AB181" i="1"/>
  <c r="AH181" i="1"/>
  <c r="AF181" i="1" s="1"/>
  <c r="AJ181" i="1"/>
  <c r="AB182" i="1"/>
  <c r="AH182" i="1"/>
  <c r="AF182" i="1" s="1"/>
  <c r="AJ182" i="1"/>
  <c r="AG182" i="1" s="1"/>
  <c r="AB183" i="1"/>
  <c r="AH183" i="1"/>
  <c r="AJ183" i="1"/>
  <c r="M3" i="15"/>
  <c r="M4" i="15"/>
  <c r="M5" i="15"/>
  <c r="M6" i="15"/>
  <c r="M7" i="15"/>
  <c r="M8" i="15"/>
  <c r="M9" i="15"/>
  <c r="M2" i="15"/>
  <c r="H5" i="13"/>
  <c r="H6" i="13"/>
  <c r="H7" i="13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H53" i="13"/>
  <c r="H54" i="13"/>
  <c r="H55" i="13"/>
  <c r="H56" i="13"/>
  <c r="H57" i="13"/>
  <c r="H58" i="13"/>
  <c r="H59" i="13"/>
  <c r="H60" i="13"/>
  <c r="H61" i="13"/>
  <c r="H62" i="13"/>
  <c r="H63" i="13"/>
  <c r="H64" i="13"/>
  <c r="H65" i="13"/>
  <c r="H66" i="13"/>
  <c r="H67" i="13"/>
  <c r="H68" i="13"/>
  <c r="H69" i="13"/>
  <c r="H70" i="13"/>
  <c r="H71" i="13"/>
  <c r="H72" i="13"/>
  <c r="H73" i="13"/>
  <c r="H74" i="13"/>
  <c r="H75" i="13"/>
  <c r="H76" i="13"/>
  <c r="H77" i="13"/>
  <c r="H78" i="13"/>
  <c r="H79" i="13"/>
  <c r="H80" i="13"/>
  <c r="H81" i="13"/>
  <c r="H82" i="13"/>
  <c r="H83" i="13"/>
  <c r="H84" i="13"/>
  <c r="H85" i="13"/>
  <c r="H86" i="13"/>
  <c r="H87" i="13"/>
  <c r="H88" i="13"/>
  <c r="H89" i="13"/>
  <c r="H90" i="13"/>
  <c r="H91" i="13"/>
  <c r="H92" i="13"/>
  <c r="H4" i="13"/>
  <c r="D8" i="15"/>
  <c r="D7" i="15"/>
  <c r="D6" i="15"/>
  <c r="D5" i="15"/>
  <c r="D4" i="15"/>
  <c r="D3" i="15"/>
  <c r="L2" i="15"/>
  <c r="C9" i="15"/>
  <c r="C8" i="15"/>
  <c r="C7" i="15"/>
  <c r="C6" i="15"/>
  <c r="C5" i="15"/>
  <c r="C4" i="15"/>
  <c r="C3" i="15"/>
  <c r="B9" i="15"/>
  <c r="B8" i="15"/>
  <c r="B7" i="15"/>
  <c r="B6" i="15"/>
  <c r="B5" i="15"/>
  <c r="B4" i="15"/>
  <c r="B3" i="15"/>
  <c r="D2" i="15"/>
  <c r="C2" i="15"/>
  <c r="B2" i="15"/>
  <c r="K172" i="9"/>
  <c r="K171" i="9"/>
  <c r="K172" i="8"/>
  <c r="K171" i="8"/>
  <c r="K172" i="7"/>
  <c r="K171" i="7"/>
  <c r="K172" i="6"/>
  <c r="K171" i="6"/>
  <c r="K172" i="5"/>
  <c r="K171" i="5"/>
  <c r="K172" i="4"/>
  <c r="K171" i="4"/>
  <c r="K172" i="3"/>
  <c r="K171" i="3"/>
  <c r="M171" i="5"/>
  <c r="M171" i="6"/>
  <c r="M171" i="7"/>
  <c r="M171" i="8"/>
  <c r="M171" i="9"/>
  <c r="M171" i="4"/>
  <c r="W8" i="5"/>
  <c r="W8" i="6"/>
  <c r="W8" i="7"/>
  <c r="W8" i="8"/>
  <c r="W8" i="9"/>
  <c r="W8" i="4"/>
  <c r="V8" i="5"/>
  <c r="V8" i="6"/>
  <c r="V8" i="7"/>
  <c r="V8" i="8"/>
  <c r="V8" i="9"/>
  <c r="V8" i="4"/>
  <c r="W8" i="3"/>
  <c r="V8" i="3"/>
  <c r="M171" i="3"/>
  <c r="AV4" i="2"/>
  <c r="AB58" i="1"/>
  <c r="AH58" i="1"/>
  <c r="AJ58" i="1"/>
  <c r="AG58" i="1" s="1"/>
  <c r="AB59" i="1"/>
  <c r="AH59" i="1"/>
  <c r="AF59" i="1" s="1"/>
  <c r="AJ59" i="1"/>
  <c r="AG59" i="1" s="1"/>
  <c r="AB60" i="1"/>
  <c r="AH60" i="1"/>
  <c r="AJ60" i="1"/>
  <c r="AB61" i="1"/>
  <c r="AH61" i="1"/>
  <c r="AJ61" i="1"/>
  <c r="AB62" i="1"/>
  <c r="AH62" i="1"/>
  <c r="AJ62" i="1"/>
  <c r="AB63" i="1"/>
  <c r="AH63" i="1"/>
  <c r="AF63" i="1" s="1"/>
  <c r="AJ63" i="1"/>
  <c r="AG63" i="1" s="1"/>
  <c r="AB64" i="1"/>
  <c r="AH64" i="1"/>
  <c r="AJ64" i="1"/>
  <c r="AG64" i="1" s="1"/>
  <c r="AB65" i="1"/>
  <c r="AH65" i="1"/>
  <c r="AJ65" i="1"/>
  <c r="AB66" i="1"/>
  <c r="AH66" i="1"/>
  <c r="AJ66" i="1"/>
  <c r="AB67" i="1"/>
  <c r="AH67" i="1"/>
  <c r="AJ67" i="1"/>
  <c r="AG67" i="1" s="1"/>
  <c r="EE5" i="11"/>
  <c r="DL5" i="11"/>
  <c r="BZ5" i="11"/>
  <c r="BG5" i="11"/>
  <c r="AN5" i="11"/>
  <c r="U5" i="11"/>
  <c r="CS5" i="11"/>
  <c r="B5" i="11"/>
  <c r="AD1" i="11"/>
  <c r="BP1" i="11" s="1"/>
  <c r="DB1" i="11" s="1"/>
  <c r="EN1" i="11" s="1"/>
  <c r="H1" i="11"/>
  <c r="AT1" i="11" s="1"/>
  <c r="CF1" i="11" s="1"/>
  <c r="DR1" i="11" s="1"/>
  <c r="B1" i="11"/>
  <c r="AN1" i="11" s="1"/>
  <c r="BZ1" i="11" s="1"/>
  <c r="DL1" i="11" s="1"/>
  <c r="AY1" i="2"/>
  <c r="AX1" i="2"/>
  <c r="AW1" i="2"/>
  <c r="AV1" i="2"/>
  <c r="AU1" i="2"/>
  <c r="AT1" i="2"/>
  <c r="B3" i="1"/>
  <c r="CR3" i="1"/>
  <c r="M181" i="9" s="1"/>
  <c r="CL3" i="1"/>
  <c r="M181" i="8"/>
  <c r="M3" i="8"/>
  <c r="L181" i="8" s="1"/>
  <c r="CF3" i="1"/>
  <c r="M181" i="7" s="1"/>
  <c r="M3" i="7"/>
  <c r="L181" i="7" s="1"/>
  <c r="BZ3" i="1"/>
  <c r="M181" i="6" s="1"/>
  <c r="BT3" i="1"/>
  <c r="M181" i="5" s="1"/>
  <c r="BN3" i="1"/>
  <c r="M181" i="4" s="1"/>
  <c r="BH3" i="1"/>
  <c r="M181" i="3"/>
  <c r="C166" i="9"/>
  <c r="E166" i="9"/>
  <c r="G166" i="9"/>
  <c r="I166" i="9"/>
  <c r="K166" i="9"/>
  <c r="C168" i="9"/>
  <c r="E168" i="9"/>
  <c r="G168" i="9"/>
  <c r="I168" i="9"/>
  <c r="K168" i="9"/>
  <c r="C169" i="9"/>
  <c r="E169" i="9"/>
  <c r="G169" i="9"/>
  <c r="I169" i="9"/>
  <c r="K169" i="9"/>
  <c r="K165" i="9"/>
  <c r="I165" i="9"/>
  <c r="G165" i="9"/>
  <c r="E165" i="9"/>
  <c r="C165" i="9"/>
  <c r="C166" i="8"/>
  <c r="E166" i="8"/>
  <c r="G166" i="8"/>
  <c r="I166" i="8"/>
  <c r="K166" i="8"/>
  <c r="C168" i="8"/>
  <c r="E168" i="8"/>
  <c r="G168" i="8"/>
  <c r="I168" i="8"/>
  <c r="K168" i="8"/>
  <c r="C169" i="8"/>
  <c r="E169" i="8"/>
  <c r="G169" i="8"/>
  <c r="I169" i="8"/>
  <c r="K169" i="8"/>
  <c r="K165" i="8"/>
  <c r="I165" i="8"/>
  <c r="G165" i="8"/>
  <c r="E165" i="8"/>
  <c r="C165" i="8"/>
  <c r="C166" i="7"/>
  <c r="E166" i="7"/>
  <c r="G166" i="7"/>
  <c r="I166" i="7"/>
  <c r="K166" i="7"/>
  <c r="C168" i="7"/>
  <c r="E168" i="7"/>
  <c r="G168" i="7"/>
  <c r="I168" i="7"/>
  <c r="K168" i="7"/>
  <c r="C169" i="7"/>
  <c r="E169" i="7"/>
  <c r="G169" i="7"/>
  <c r="I169" i="7"/>
  <c r="K169" i="7"/>
  <c r="K165" i="7"/>
  <c r="I165" i="7"/>
  <c r="G165" i="7"/>
  <c r="E165" i="7"/>
  <c r="C165" i="7"/>
  <c r="I166" i="6"/>
  <c r="K166" i="6"/>
  <c r="I168" i="6"/>
  <c r="K168" i="6"/>
  <c r="I169" i="6"/>
  <c r="K169" i="6"/>
  <c r="E166" i="6"/>
  <c r="G166" i="6"/>
  <c r="E168" i="6"/>
  <c r="G168" i="6"/>
  <c r="E169" i="6"/>
  <c r="G169" i="6"/>
  <c r="C166" i="6"/>
  <c r="C168" i="6"/>
  <c r="C169" i="6"/>
  <c r="K165" i="6"/>
  <c r="I165" i="6"/>
  <c r="G165" i="6"/>
  <c r="E165" i="6"/>
  <c r="C165" i="6"/>
  <c r="K166" i="5"/>
  <c r="K168" i="5"/>
  <c r="K169" i="5"/>
  <c r="I166" i="5"/>
  <c r="I168" i="5"/>
  <c r="I169" i="5"/>
  <c r="G166" i="5"/>
  <c r="G168" i="5"/>
  <c r="G169" i="5"/>
  <c r="E166" i="5"/>
  <c r="E168" i="5"/>
  <c r="E169" i="5"/>
  <c r="C166" i="5"/>
  <c r="C168" i="5"/>
  <c r="C169" i="5"/>
  <c r="K165" i="5"/>
  <c r="I165" i="5"/>
  <c r="G165" i="5"/>
  <c r="E165" i="5"/>
  <c r="C165" i="5"/>
  <c r="K166" i="4"/>
  <c r="K168" i="4"/>
  <c r="K169" i="4"/>
  <c r="I166" i="4"/>
  <c r="I168" i="4"/>
  <c r="I169" i="4"/>
  <c r="G166" i="4"/>
  <c r="G168" i="4"/>
  <c r="G169" i="4"/>
  <c r="E166" i="4"/>
  <c r="E168" i="4"/>
  <c r="E169" i="4"/>
  <c r="C166" i="4"/>
  <c r="C168" i="4"/>
  <c r="C169" i="4"/>
  <c r="K165" i="4"/>
  <c r="I165" i="4"/>
  <c r="G165" i="4"/>
  <c r="E165" i="4"/>
  <c r="C165" i="4"/>
  <c r="M4" i="9"/>
  <c r="D4" i="9"/>
  <c r="M4" i="8"/>
  <c r="D4" i="8"/>
  <c r="M4" i="7"/>
  <c r="D4" i="7"/>
  <c r="M4" i="6"/>
  <c r="D4" i="6"/>
  <c r="M4" i="5"/>
  <c r="D4" i="5"/>
  <c r="M4" i="4"/>
  <c r="D4" i="4"/>
  <c r="M172" i="9"/>
  <c r="M164" i="9"/>
  <c r="AC8" i="9"/>
  <c r="AB8" i="9"/>
  <c r="X8" i="9"/>
  <c r="U8" i="9"/>
  <c r="S8" i="9"/>
  <c r="R8" i="9"/>
  <c r="N8" i="9"/>
  <c r="K181" i="9" s="1"/>
  <c r="Y7" i="9"/>
  <c r="Y4" i="9"/>
  <c r="M3" i="9"/>
  <c r="L181" i="9" s="1"/>
  <c r="D3" i="9"/>
  <c r="M172" i="8"/>
  <c r="M164" i="8"/>
  <c r="M167" i="8" s="1"/>
  <c r="N167" i="8" s="1"/>
  <c r="AC8" i="8"/>
  <c r="AB8" i="8"/>
  <c r="X8" i="8"/>
  <c r="U8" i="8"/>
  <c r="S8" i="8"/>
  <c r="R8" i="8"/>
  <c r="N8" i="8"/>
  <c r="K181" i="8" s="1"/>
  <c r="Y7" i="8"/>
  <c r="Y4" i="8"/>
  <c r="D3" i="8"/>
  <c r="M172" i="7"/>
  <c r="M164" i="7"/>
  <c r="M167" i="7" s="1"/>
  <c r="N167" i="7" s="1"/>
  <c r="AC8" i="7"/>
  <c r="AB8" i="7"/>
  <c r="X8" i="7"/>
  <c r="U8" i="7"/>
  <c r="S8" i="7"/>
  <c r="R8" i="7"/>
  <c r="N8" i="7"/>
  <c r="K181" i="7" s="1"/>
  <c r="Y7" i="7"/>
  <c r="Y4" i="7"/>
  <c r="D3" i="7"/>
  <c r="M172" i="6"/>
  <c r="M164" i="6"/>
  <c r="M167" i="6" s="1"/>
  <c r="N167" i="6" s="1"/>
  <c r="AC8" i="6"/>
  <c r="AB8" i="6"/>
  <c r="X8" i="6"/>
  <c r="U8" i="6"/>
  <c r="S8" i="6"/>
  <c r="R8" i="6"/>
  <c r="N8" i="6"/>
  <c r="K181" i="6" s="1"/>
  <c r="Y7" i="6"/>
  <c r="Y4" i="6"/>
  <c r="M3" i="6"/>
  <c r="L181" i="6" s="1"/>
  <c r="D3" i="6"/>
  <c r="M172" i="5"/>
  <c r="M164" i="5"/>
  <c r="M167" i="5" s="1"/>
  <c r="N167" i="5" s="1"/>
  <c r="AC8" i="5"/>
  <c r="AB8" i="5"/>
  <c r="X8" i="5"/>
  <c r="U8" i="5"/>
  <c r="S8" i="5"/>
  <c r="R8" i="5"/>
  <c r="N8" i="5"/>
  <c r="K181" i="5" s="1"/>
  <c r="Y7" i="5"/>
  <c r="Y4" i="5"/>
  <c r="M3" i="5"/>
  <c r="L181" i="5" s="1"/>
  <c r="D3" i="5"/>
  <c r="M172" i="4"/>
  <c r="M164" i="4"/>
  <c r="AC8" i="4"/>
  <c r="AB8" i="4"/>
  <c r="X8" i="4"/>
  <c r="U8" i="4"/>
  <c r="S8" i="4"/>
  <c r="R8" i="4"/>
  <c r="N8" i="4"/>
  <c r="K181" i="4" s="1"/>
  <c r="Y7" i="4"/>
  <c r="Y4" i="4"/>
  <c r="M3" i="4"/>
  <c r="L181" i="4" s="1"/>
  <c r="D3" i="4"/>
  <c r="X110" i="3"/>
  <c r="X110" i="4" s="1"/>
  <c r="X110" i="5" s="1"/>
  <c r="X110" i="6" s="1"/>
  <c r="X110" i="7" s="1"/>
  <c r="X110" i="8" s="1"/>
  <c r="X110" i="9" s="1"/>
  <c r="X110" i="16" s="1"/>
  <c r="X110" i="17" s="1"/>
  <c r="X110" i="18" s="1"/>
  <c r="X110" i="19" s="1"/>
  <c r="X110" i="20" s="1"/>
  <c r="X110" i="21" s="1"/>
  <c r="Y4" i="3"/>
  <c r="M164" i="3"/>
  <c r="M167" i="3" s="1"/>
  <c r="N167" i="3" s="1"/>
  <c r="AS1" i="2"/>
  <c r="F2" i="13"/>
  <c r="E2" i="13"/>
  <c r="D2" i="13"/>
  <c r="C2" i="13"/>
  <c r="B2" i="2"/>
  <c r="K166" i="3"/>
  <c r="K168" i="3"/>
  <c r="M168" i="3" s="1"/>
  <c r="N168" i="3" s="1"/>
  <c r="K169" i="3"/>
  <c r="I166" i="3"/>
  <c r="I168" i="3"/>
  <c r="I169" i="3"/>
  <c r="G166" i="3"/>
  <c r="G168" i="3"/>
  <c r="G169" i="3"/>
  <c r="E166" i="3"/>
  <c r="E168" i="3"/>
  <c r="E169" i="3"/>
  <c r="C166" i="3"/>
  <c r="C168" i="3"/>
  <c r="C169" i="3"/>
  <c r="K165" i="3"/>
  <c r="I165" i="3"/>
  <c r="G165" i="3"/>
  <c r="E165" i="3"/>
  <c r="C165" i="3"/>
  <c r="C5" i="1"/>
  <c r="D5" i="1" s="1"/>
  <c r="C6" i="1"/>
  <c r="D6" i="1" s="1"/>
  <c r="E6" i="1" s="1"/>
  <c r="B5" i="10"/>
  <c r="V5" i="10"/>
  <c r="B1" i="10"/>
  <c r="AE1" i="10"/>
  <c r="H1" i="10"/>
  <c r="AC8" i="2"/>
  <c r="AJ8" i="2"/>
  <c r="AJ9" i="2" s="1"/>
  <c r="AJ10" i="2" s="1"/>
  <c r="AJ11" i="2" s="1"/>
  <c r="AJ12" i="2" s="1"/>
  <c r="AJ13" i="2" s="1"/>
  <c r="AJ14" i="2" s="1"/>
  <c r="AJ15" i="2" s="1"/>
  <c r="AJ16" i="2" s="1"/>
  <c r="AJ17" i="2" s="1"/>
  <c r="AJ18" i="2" s="1"/>
  <c r="AJ19" i="2" s="1"/>
  <c r="AJ20" i="2" s="1"/>
  <c r="AJ21" i="2" s="1"/>
  <c r="AJ22" i="2" s="1"/>
  <c r="AJ23" i="2" s="1"/>
  <c r="AJ24" i="2" s="1"/>
  <c r="AJ25" i="2" s="1"/>
  <c r="AJ26" i="2" s="1"/>
  <c r="AJ27" i="2" s="1"/>
  <c r="AJ28" i="2" s="1"/>
  <c r="AJ29" i="2" s="1"/>
  <c r="AJ30" i="2" s="1"/>
  <c r="AJ31" i="2" s="1"/>
  <c r="AJ32" i="2" s="1"/>
  <c r="AJ33" i="2" s="1"/>
  <c r="AJ34" i="2" s="1"/>
  <c r="AJ35" i="2" s="1"/>
  <c r="AJ36" i="2" s="1"/>
  <c r="AJ37" i="2" s="1"/>
  <c r="AJ38" i="2" s="1"/>
  <c r="AJ39" i="2" s="1"/>
  <c r="AJ40" i="2" s="1"/>
  <c r="AJ41" i="2" s="1"/>
  <c r="AJ42" i="2" s="1"/>
  <c r="AJ43" i="2" s="1"/>
  <c r="AJ44" i="2" s="1"/>
  <c r="AJ45" i="2" s="1"/>
  <c r="AJ46" i="2" s="1"/>
  <c r="AJ47" i="2" s="1"/>
  <c r="AJ48" i="2" s="1"/>
  <c r="AJ49" i="2" s="1"/>
  <c r="AJ50" i="2" s="1"/>
  <c r="AJ51" i="2" s="1"/>
  <c r="AJ52" i="2" s="1"/>
  <c r="AJ53" i="2" s="1"/>
  <c r="AJ54" i="2" s="1"/>
  <c r="AJ55" i="2" s="1"/>
  <c r="AJ56" i="2" s="1"/>
  <c r="AJ57" i="2" s="1"/>
  <c r="AJ58" i="2" s="1"/>
  <c r="AJ59" i="2" s="1"/>
  <c r="AJ60" i="2" s="1"/>
  <c r="AJ61" i="2" s="1"/>
  <c r="AJ62" i="2" s="1"/>
  <c r="AJ63" i="2" s="1"/>
  <c r="AJ64" i="2" s="1"/>
  <c r="AJ65" i="2" s="1"/>
  <c r="AJ66" i="2" s="1"/>
  <c r="AJ67" i="2" s="1"/>
  <c r="AJ68" i="2" s="1"/>
  <c r="AJ69" i="2" s="1"/>
  <c r="AJ70" i="2" s="1"/>
  <c r="AJ71" i="2" s="1"/>
  <c r="AJ72" i="2" s="1"/>
  <c r="AJ73" i="2" s="1"/>
  <c r="AJ74" i="2" s="1"/>
  <c r="AJ75" i="2" s="1"/>
  <c r="AJ76" i="2" s="1"/>
  <c r="AJ77" i="2" s="1"/>
  <c r="AJ78" i="2" s="1"/>
  <c r="AJ79" i="2" s="1"/>
  <c r="AJ80" i="2" s="1"/>
  <c r="AJ81" i="2" s="1"/>
  <c r="AJ82" i="2" s="1"/>
  <c r="AJ83" i="2" s="1"/>
  <c r="AJ84" i="2" s="1"/>
  <c r="AJ85" i="2" s="1"/>
  <c r="AJ86" i="2" s="1"/>
  <c r="AJ87" i="2" s="1"/>
  <c r="AJ88" i="2" s="1"/>
  <c r="AJ89" i="2" s="1"/>
  <c r="AJ90" i="2" s="1"/>
  <c r="AJ91" i="2" s="1"/>
  <c r="AJ92" i="2" s="1"/>
  <c r="AJ93" i="2" s="1"/>
  <c r="AJ94" i="2" s="1"/>
  <c r="AJ95" i="2" s="1"/>
  <c r="AJ96" i="2" s="1"/>
  <c r="AJ97" i="2" s="1"/>
  <c r="AJ98" i="2" s="1"/>
  <c r="AJ99" i="2" s="1"/>
  <c r="AJ100" i="2" s="1"/>
  <c r="AJ101" i="2" s="1"/>
  <c r="AJ102" i="2" s="1"/>
  <c r="AJ103" i="2" s="1"/>
  <c r="AJ104" i="2" s="1"/>
  <c r="AJ105" i="2" s="1"/>
  <c r="AJ106" i="2" s="1"/>
  <c r="AJ107" i="2" s="1"/>
  <c r="AJ108" i="2" s="1"/>
  <c r="AJ109" i="2" s="1"/>
  <c r="AJ110" i="2" s="1"/>
  <c r="AJ111" i="2" s="1"/>
  <c r="AJ112" i="2" s="1"/>
  <c r="AJ113" i="2" s="1"/>
  <c r="AJ114" i="2" s="1"/>
  <c r="AJ115" i="2" s="1"/>
  <c r="AJ116" i="2" s="1"/>
  <c r="AJ117" i="2" s="1"/>
  <c r="AJ118" i="2" s="1"/>
  <c r="AJ119" i="2" s="1"/>
  <c r="AJ120" i="2" s="1"/>
  <c r="AJ121" i="2" s="1"/>
  <c r="AJ122" i="2" s="1"/>
  <c r="AJ123" i="2" s="1"/>
  <c r="AJ124" i="2" s="1"/>
  <c r="AJ125" i="2" s="1"/>
  <c r="AJ126" i="2" s="1"/>
  <c r="AJ127" i="2" s="1"/>
  <c r="AJ128" i="2" s="1"/>
  <c r="AJ129" i="2" s="1"/>
  <c r="AJ130" i="2" s="1"/>
  <c r="AJ131" i="2" s="1"/>
  <c r="AJ132" i="2" s="1"/>
  <c r="AJ133" i="2" s="1"/>
  <c r="AJ134" i="2" s="1"/>
  <c r="AJ135" i="2" s="1"/>
  <c r="AJ136" i="2" s="1"/>
  <c r="AJ137" i="2" s="1"/>
  <c r="AJ138" i="2" s="1"/>
  <c r="AJ139" i="2" s="1"/>
  <c r="AJ140" i="2" s="1"/>
  <c r="AJ141" i="2" s="1"/>
  <c r="AJ142" i="2" s="1"/>
  <c r="AJ143" i="2" s="1"/>
  <c r="AJ144" i="2" s="1"/>
  <c r="AJ145" i="2" s="1"/>
  <c r="AJ146" i="2" s="1"/>
  <c r="AJ147" i="2" s="1"/>
  <c r="AJ148" i="2" s="1"/>
  <c r="AJ149" i="2" s="1"/>
  <c r="AJ150" i="2" s="1"/>
  <c r="AK3" i="2"/>
  <c r="AK2" i="2"/>
  <c r="AY4" i="2"/>
  <c r="AY3" i="2"/>
  <c r="AX4" i="2"/>
  <c r="AX3" i="2"/>
  <c r="AW4" i="2"/>
  <c r="AW3" i="2"/>
  <c r="AV3" i="2"/>
  <c r="AU4" i="2"/>
  <c r="AU3" i="2"/>
  <c r="AT4" i="2"/>
  <c r="AT3" i="2"/>
  <c r="AS4" i="2"/>
  <c r="AS3" i="2"/>
  <c r="AR4" i="2"/>
  <c r="AR3" i="2"/>
  <c r="AR1" i="2"/>
  <c r="AJ31" i="1"/>
  <c r="AJ32" i="1"/>
  <c r="AG32" i="1" s="1"/>
  <c r="AJ33" i="1"/>
  <c r="AJ34" i="1"/>
  <c r="AJ35" i="1"/>
  <c r="AJ36" i="1"/>
  <c r="AJ37" i="1"/>
  <c r="AJ38" i="1"/>
  <c r="AJ39" i="1"/>
  <c r="AJ40" i="1"/>
  <c r="AG40" i="1" s="1"/>
  <c r="AJ41" i="1"/>
  <c r="AJ42" i="1"/>
  <c r="AG42" i="1" s="1"/>
  <c r="AJ43" i="1"/>
  <c r="AJ44" i="1"/>
  <c r="AJ45" i="1"/>
  <c r="AJ46" i="1"/>
  <c r="AG46" i="1" s="1"/>
  <c r="AJ47" i="1"/>
  <c r="AG47" i="1" s="1"/>
  <c r="AJ48" i="1"/>
  <c r="AJ49" i="1"/>
  <c r="AJ50" i="1"/>
  <c r="AJ51" i="1"/>
  <c r="AJ52" i="1"/>
  <c r="AJ53" i="1"/>
  <c r="AJ54" i="1"/>
  <c r="AJ55" i="1"/>
  <c r="AJ56" i="1"/>
  <c r="AJ57" i="1"/>
  <c r="AK20" i="1"/>
  <c r="AK21" i="1"/>
  <c r="AK22" i="1"/>
  <c r="AK18" i="1"/>
  <c r="AK19" i="1"/>
  <c r="AC8" i="3"/>
  <c r="AB8" i="3"/>
  <c r="Y7" i="3"/>
  <c r="X8" i="3"/>
  <c r="U8" i="3"/>
  <c r="S8" i="3"/>
  <c r="R8" i="3"/>
  <c r="M172" i="3"/>
  <c r="N8" i="3"/>
  <c r="K181" i="3" s="1"/>
  <c r="M4" i="3"/>
  <c r="M3" i="3"/>
  <c r="L181" i="3" s="1"/>
  <c r="D4" i="3"/>
  <c r="D3" i="3"/>
  <c r="AB24" i="1"/>
  <c r="AH24" i="1"/>
  <c r="AB25" i="1"/>
  <c r="AH25" i="1"/>
  <c r="AF25" i="1" s="1"/>
  <c r="AB26" i="1"/>
  <c r="AH26" i="1"/>
  <c r="AB27" i="1"/>
  <c r="AH27" i="1"/>
  <c r="AF27" i="1" s="1"/>
  <c r="AB28" i="1"/>
  <c r="AH28" i="1"/>
  <c r="AB29" i="1"/>
  <c r="AH29" i="1"/>
  <c r="AF29" i="1" s="1"/>
  <c r="AB30" i="1"/>
  <c r="AH30" i="1"/>
  <c r="AB31" i="1"/>
  <c r="AH31" i="1"/>
  <c r="AB32" i="1"/>
  <c r="AH32" i="1"/>
  <c r="AB33" i="1"/>
  <c r="AH33" i="1"/>
  <c r="AF33" i="1" s="1"/>
  <c r="AB34" i="1"/>
  <c r="AH34" i="1"/>
  <c r="AF34" i="1" s="1"/>
  <c r="AB35" i="1"/>
  <c r="AH35" i="1"/>
  <c r="AF35" i="1" s="1"/>
  <c r="AB36" i="1"/>
  <c r="AH36" i="1"/>
  <c r="AB37" i="1"/>
  <c r="AH37" i="1"/>
  <c r="AB38" i="1"/>
  <c r="AH38" i="1"/>
  <c r="AF38" i="1" s="1"/>
  <c r="AB39" i="1"/>
  <c r="AH39" i="1"/>
  <c r="AB40" i="1"/>
  <c r="AH40" i="1"/>
  <c r="AB41" i="1"/>
  <c r="AH41" i="1"/>
  <c r="AF41" i="1" s="1"/>
  <c r="AB42" i="1"/>
  <c r="AH42" i="1"/>
  <c r="AB43" i="1"/>
  <c r="AH43" i="1"/>
  <c r="AF43" i="1" s="1"/>
  <c r="AB44" i="1"/>
  <c r="AH44" i="1"/>
  <c r="AF44" i="1" s="1"/>
  <c r="AB45" i="1"/>
  <c r="AH45" i="1"/>
  <c r="AB46" i="1"/>
  <c r="AH46" i="1"/>
  <c r="AF46" i="1" s="1"/>
  <c r="AB47" i="1"/>
  <c r="AH47" i="1"/>
  <c r="AF47" i="1" s="1"/>
  <c r="AB48" i="1"/>
  <c r="AH48" i="1"/>
  <c r="AB49" i="1"/>
  <c r="AH49" i="1"/>
  <c r="AB50" i="1"/>
  <c r="AH50" i="1"/>
  <c r="AB51" i="1"/>
  <c r="AH51" i="1"/>
  <c r="AB52" i="1"/>
  <c r="AH52" i="1"/>
  <c r="AB53" i="1"/>
  <c r="AH53" i="1"/>
  <c r="AB54" i="1"/>
  <c r="AH54" i="1"/>
  <c r="AB55" i="1"/>
  <c r="AH55" i="1"/>
  <c r="AB56" i="1"/>
  <c r="AH56" i="1"/>
  <c r="AB57" i="1"/>
  <c r="AH57" i="1"/>
  <c r="AF57" i="1" s="1"/>
  <c r="AB20" i="1"/>
  <c r="AH20" i="1"/>
  <c r="AB21" i="1"/>
  <c r="AH21" i="1"/>
  <c r="AF21" i="1" s="1"/>
  <c r="AB22" i="1"/>
  <c r="AH22" i="1"/>
  <c r="AB23" i="1"/>
  <c r="AH23" i="1"/>
  <c r="AB19" i="1"/>
  <c r="AH19" i="1"/>
  <c r="AH18" i="1"/>
  <c r="CP2" i="1"/>
  <c r="CJ2" i="1"/>
  <c r="CD2" i="1"/>
  <c r="BX2" i="1"/>
  <c r="BR2" i="1"/>
  <c r="BL2" i="1"/>
  <c r="AM19" i="1"/>
  <c r="AM20" i="1" s="1"/>
  <c r="AM21" i="1" s="1"/>
  <c r="AM22" i="1" s="1"/>
  <c r="AM23" i="1" s="1"/>
  <c r="AM24" i="1" s="1"/>
  <c r="AM25" i="1" s="1"/>
  <c r="AM26" i="1" s="1"/>
  <c r="AM27" i="1" s="1"/>
  <c r="AM28" i="1" s="1"/>
  <c r="AM29" i="1" s="1"/>
  <c r="AM30" i="1" s="1"/>
  <c r="AM31" i="1" s="1"/>
  <c r="AM32" i="1" s="1"/>
  <c r="AM33" i="1" s="1"/>
  <c r="AM34" i="1" s="1"/>
  <c r="AM35" i="1" s="1"/>
  <c r="AM36" i="1" s="1"/>
  <c r="AM37" i="1" s="1"/>
  <c r="AM38" i="1" s="1"/>
  <c r="AM39" i="1" s="1"/>
  <c r="AM40" i="1" s="1"/>
  <c r="AM41" i="1" s="1"/>
  <c r="AM42" i="1" s="1"/>
  <c r="AM43" i="1" s="1"/>
  <c r="AM44" i="1" s="1"/>
  <c r="AM45" i="1" s="1"/>
  <c r="AM46" i="1" s="1"/>
  <c r="AM47" i="1" s="1"/>
  <c r="AM48" i="1" s="1"/>
  <c r="AM49" i="1" s="1"/>
  <c r="AM50" i="1" s="1"/>
  <c r="AM51" i="1" s="1"/>
  <c r="AM52" i="1" s="1"/>
  <c r="AM53" i="1" s="1"/>
  <c r="AM54" i="1" s="1"/>
  <c r="AM55" i="1" s="1"/>
  <c r="AM56" i="1" s="1"/>
  <c r="AM57" i="1" s="1"/>
  <c r="AM58" i="1" s="1"/>
  <c r="AM59" i="1" s="1"/>
  <c r="AM60" i="1" s="1"/>
  <c r="AM61" i="1" s="1"/>
  <c r="AM62" i="1" s="1"/>
  <c r="AM63" i="1" s="1"/>
  <c r="AM64" i="1" s="1"/>
  <c r="AM65" i="1" s="1"/>
  <c r="AM66" i="1" s="1"/>
  <c r="AM67" i="1" s="1"/>
  <c r="AM68" i="1" s="1"/>
  <c r="AM69" i="1" s="1"/>
  <c r="AM70" i="1" s="1"/>
  <c r="AM71" i="1" s="1"/>
  <c r="AM72" i="1" s="1"/>
  <c r="AM73" i="1" s="1"/>
  <c r="AM74" i="1" s="1"/>
  <c r="AM75" i="1" s="1"/>
  <c r="AM76" i="1" s="1"/>
  <c r="AM77" i="1" s="1"/>
  <c r="AM78" i="1" s="1"/>
  <c r="AM79" i="1" s="1"/>
  <c r="AM80" i="1" s="1"/>
  <c r="AM81" i="1" s="1"/>
  <c r="AM82" i="1" s="1"/>
  <c r="AM83" i="1" s="1"/>
  <c r="AM84" i="1" s="1"/>
  <c r="AM85" i="1" s="1"/>
  <c r="AM86" i="1" s="1"/>
  <c r="AM87" i="1" s="1"/>
  <c r="AM88" i="1" s="1"/>
  <c r="AM89" i="1" s="1"/>
  <c r="AM90" i="1" s="1"/>
  <c r="AM91" i="1" s="1"/>
  <c r="AM92" i="1" s="1"/>
  <c r="AM93" i="1" s="1"/>
  <c r="AM94" i="1" s="1"/>
  <c r="AM95" i="1" s="1"/>
  <c r="AM96" i="1" s="1"/>
  <c r="AM97" i="1" s="1"/>
  <c r="AM98" i="1" s="1"/>
  <c r="AM99" i="1" s="1"/>
  <c r="AM100" i="1" s="1"/>
  <c r="AM101" i="1" s="1"/>
  <c r="AM102" i="1" s="1"/>
  <c r="AM103" i="1" s="1"/>
  <c r="AM104" i="1" s="1"/>
  <c r="AM105" i="1" s="1"/>
  <c r="AM106" i="1" s="1"/>
  <c r="AM107" i="1" s="1"/>
  <c r="AM108" i="1" s="1"/>
  <c r="AM109" i="1" s="1"/>
  <c r="AM110" i="1" s="1"/>
  <c r="AM111" i="1" s="1"/>
  <c r="AM112" i="1" s="1"/>
  <c r="AM113" i="1" s="1"/>
  <c r="AM114" i="1" s="1"/>
  <c r="AM115" i="1" s="1"/>
  <c r="AM116" i="1" s="1"/>
  <c r="AM117" i="1" s="1"/>
  <c r="AM118" i="1" s="1"/>
  <c r="AM119" i="1" s="1"/>
  <c r="AM120" i="1" s="1"/>
  <c r="AM121" i="1" s="1"/>
  <c r="AM122" i="1" s="1"/>
  <c r="AM123" i="1" s="1"/>
  <c r="AM124" i="1" s="1"/>
  <c r="AM125" i="1" s="1"/>
  <c r="AM126" i="1" s="1"/>
  <c r="AM127" i="1" s="1"/>
  <c r="AM128" i="1" s="1"/>
  <c r="AM129" i="1" s="1"/>
  <c r="AM130" i="1" s="1"/>
  <c r="AM131" i="1" s="1"/>
  <c r="AM132" i="1" s="1"/>
  <c r="AM133" i="1" s="1"/>
  <c r="AM134" i="1" s="1"/>
  <c r="AM135" i="1" s="1"/>
  <c r="AM136" i="1" s="1"/>
  <c r="AM137" i="1" s="1"/>
  <c r="AM138" i="1" s="1"/>
  <c r="AM139" i="1" s="1"/>
  <c r="AM140" i="1" s="1"/>
  <c r="AM141" i="1" s="1"/>
  <c r="AM142" i="1" s="1"/>
  <c r="AM143" i="1" s="1"/>
  <c r="AM144" i="1" s="1"/>
  <c r="AM145" i="1" s="1"/>
  <c r="AM146" i="1" s="1"/>
  <c r="AM147" i="1" s="1"/>
  <c r="AM148" i="1" s="1"/>
  <c r="AM149" i="1" s="1"/>
  <c r="AM150" i="1" s="1"/>
  <c r="AM151" i="1" s="1"/>
  <c r="AM152" i="1" s="1"/>
  <c r="AM153" i="1" s="1"/>
  <c r="AM154" i="1" s="1"/>
  <c r="AM155" i="1" s="1"/>
  <c r="AM156" i="1" s="1"/>
  <c r="AM157" i="1" s="1"/>
  <c r="AM158" i="1" s="1"/>
  <c r="AM159" i="1" s="1"/>
  <c r="AM160" i="1" s="1"/>
  <c r="AM161" i="1" s="1"/>
  <c r="AM162" i="1" s="1"/>
  <c r="AM163" i="1" s="1"/>
  <c r="AM164" i="1" s="1"/>
  <c r="AM165" i="1" s="1"/>
  <c r="AM166" i="1" s="1"/>
  <c r="AM167" i="1" s="1"/>
  <c r="AM168" i="1" s="1"/>
  <c r="AM169" i="1" s="1"/>
  <c r="AM170" i="1" s="1"/>
  <c r="AM171" i="1" s="1"/>
  <c r="AM172" i="1" s="1"/>
  <c r="AM173" i="1" s="1"/>
  <c r="AM174" i="1" s="1"/>
  <c r="AM175" i="1" s="1"/>
  <c r="AM176" i="1" s="1"/>
  <c r="AM177" i="1" s="1"/>
  <c r="AM178" i="1" s="1"/>
  <c r="AM179" i="1" s="1"/>
  <c r="AM180" i="1" s="1"/>
  <c r="AM181" i="1" s="1"/>
  <c r="AM182" i="1" s="1"/>
  <c r="AM183" i="1" s="1"/>
  <c r="AM184" i="1" s="1"/>
  <c r="AM185" i="1" s="1"/>
  <c r="AM186" i="1" s="1"/>
  <c r="AM187" i="1" s="1"/>
  <c r="AM188" i="1" s="1"/>
  <c r="AM189" i="1" s="1"/>
  <c r="AM190" i="1" s="1"/>
  <c r="AM191" i="1" s="1"/>
  <c r="AM192" i="1" s="1"/>
  <c r="AM193" i="1" s="1"/>
  <c r="AM194" i="1" s="1"/>
  <c r="AM195" i="1" s="1"/>
  <c r="AM196" i="1" s="1"/>
  <c r="AM197" i="1" s="1"/>
  <c r="AM198" i="1" s="1"/>
  <c r="AM199" i="1" s="1"/>
  <c r="AM200" i="1" s="1"/>
  <c r="AM201" i="1" s="1"/>
  <c r="AM202" i="1" s="1"/>
  <c r="AM203" i="1" s="1"/>
  <c r="AM204" i="1" s="1"/>
  <c r="AM205" i="1" s="1"/>
  <c r="AM206" i="1" s="1"/>
  <c r="AM207" i="1" s="1"/>
  <c r="AM208" i="1" s="1"/>
  <c r="AM209" i="1" s="1"/>
  <c r="AM210" i="1" s="1"/>
  <c r="AM211" i="1" s="1"/>
  <c r="AM212" i="1" s="1"/>
  <c r="AM213" i="1" s="1"/>
  <c r="AM214" i="1" s="1"/>
  <c r="AM215" i="1" s="1"/>
  <c r="AM216" i="1" s="1"/>
  <c r="AM217" i="1" s="1"/>
  <c r="AM218" i="1" s="1"/>
  <c r="AM219" i="1" s="1"/>
  <c r="AM220" i="1" s="1"/>
  <c r="AM221" i="1" s="1"/>
  <c r="AM222" i="1" s="1"/>
  <c r="AM223" i="1" s="1"/>
  <c r="AM224" i="1" s="1"/>
  <c r="AM225" i="1" s="1"/>
  <c r="AM226" i="1" s="1"/>
  <c r="AM227" i="1" s="1"/>
  <c r="AM228" i="1" s="1"/>
  <c r="AM229" i="1" s="1"/>
  <c r="AM230" i="1" s="1"/>
  <c r="AM231" i="1" s="1"/>
  <c r="AM232" i="1" s="1"/>
  <c r="AM233" i="1" s="1"/>
  <c r="AM234" i="1" s="1"/>
  <c r="AM235" i="1" s="1"/>
  <c r="AM236" i="1" s="1"/>
  <c r="AM237" i="1" s="1"/>
  <c r="AM238" i="1" s="1"/>
  <c r="AM239" i="1" s="1"/>
  <c r="AM240" i="1" s="1"/>
  <c r="AM241" i="1" s="1"/>
  <c r="AM242" i="1" s="1"/>
  <c r="AM243" i="1" s="1"/>
  <c r="AM244" i="1" s="1"/>
  <c r="AM245" i="1" s="1"/>
  <c r="AM246" i="1" s="1"/>
  <c r="AM247" i="1" s="1"/>
  <c r="AM248" i="1" s="1"/>
  <c r="AM249" i="1" s="1"/>
  <c r="AM250" i="1" s="1"/>
  <c r="AM251" i="1" s="1"/>
  <c r="AM252" i="1" s="1"/>
  <c r="AM253" i="1" s="1"/>
  <c r="AM254" i="1" s="1"/>
  <c r="AM255" i="1" s="1"/>
  <c r="AM256" i="1" s="1"/>
  <c r="AM257" i="1" s="1"/>
  <c r="AM258" i="1" s="1"/>
  <c r="AM259" i="1" s="1"/>
  <c r="AM260" i="1" s="1"/>
  <c r="AM261" i="1" s="1"/>
  <c r="AM262" i="1" s="1"/>
  <c r="AM263" i="1" s="1"/>
  <c r="AM264" i="1" s="1"/>
  <c r="AM265" i="1" s="1"/>
  <c r="AM266" i="1" s="1"/>
  <c r="AM267" i="1" s="1"/>
  <c r="AM268" i="1" s="1"/>
  <c r="AM269" i="1" s="1"/>
  <c r="AM270" i="1" s="1"/>
  <c r="AM271" i="1" s="1"/>
  <c r="AM272" i="1" s="1"/>
  <c r="AM273" i="1" s="1"/>
  <c r="AM274" i="1" s="1"/>
  <c r="AM275" i="1" s="1"/>
  <c r="AM276" i="1" s="1"/>
  <c r="AM277" i="1" s="1"/>
  <c r="AM278" i="1" s="1"/>
  <c r="AM279" i="1" s="1"/>
  <c r="AM280" i="1" s="1"/>
  <c r="AM281" i="1" s="1"/>
  <c r="AM282" i="1" s="1"/>
  <c r="AM283" i="1" s="1"/>
  <c r="AM284" i="1" s="1"/>
  <c r="AM285" i="1" s="1"/>
  <c r="AM286" i="1" s="1"/>
  <c r="AM287" i="1" s="1"/>
  <c r="AM288" i="1" s="1"/>
  <c r="AM289" i="1" s="1"/>
  <c r="AM290" i="1" s="1"/>
  <c r="AM291" i="1" s="1"/>
  <c r="AM292" i="1" s="1"/>
  <c r="AM293" i="1" s="1"/>
  <c r="AM294" i="1" s="1"/>
  <c r="AM295" i="1" s="1"/>
  <c r="AM296" i="1" s="1"/>
  <c r="AM297" i="1" s="1"/>
  <c r="AM298" i="1" s="1"/>
  <c r="AM299" i="1" s="1"/>
  <c r="AM300" i="1" s="1"/>
  <c r="AM301" i="1" s="1"/>
  <c r="AM302" i="1" s="1"/>
  <c r="AM303" i="1" s="1"/>
  <c r="AM304" i="1" s="1"/>
  <c r="AM305" i="1" s="1"/>
  <c r="AM306" i="1" s="1"/>
  <c r="AM307" i="1" s="1"/>
  <c r="AM308" i="1" s="1"/>
  <c r="AM309" i="1" s="1"/>
  <c r="AM310" i="1" s="1"/>
  <c r="AM311" i="1" s="1"/>
  <c r="AM312" i="1" s="1"/>
  <c r="AM313" i="1" s="1"/>
  <c r="AM314" i="1" s="1"/>
  <c r="AM315" i="1" s="1"/>
  <c r="AM316" i="1" s="1"/>
  <c r="AM317" i="1" s="1"/>
  <c r="AM318" i="1" s="1"/>
  <c r="AM319" i="1" s="1"/>
  <c r="AM320" i="1" s="1"/>
  <c r="AM321" i="1" s="1"/>
  <c r="AM322" i="1" s="1"/>
  <c r="AM323" i="1" s="1"/>
  <c r="AM324" i="1" s="1"/>
  <c r="AM325" i="1" s="1"/>
  <c r="AM326" i="1" s="1"/>
  <c r="AM327" i="1" s="1"/>
  <c r="AM328" i="1" s="1"/>
  <c r="AM329" i="1" s="1"/>
  <c r="AM330" i="1" s="1"/>
  <c r="AM331" i="1" s="1"/>
  <c r="AM332" i="1" s="1"/>
  <c r="AM333" i="1" s="1"/>
  <c r="AM334" i="1" s="1"/>
  <c r="F24" i="1"/>
  <c r="F33" i="1"/>
  <c r="F37" i="1"/>
  <c r="F40" i="1"/>
  <c r="F41" i="1"/>
  <c r="F46" i="1"/>
  <c r="F47" i="1"/>
  <c r="D31" i="1"/>
  <c r="D47" i="1"/>
  <c r="D46" i="1"/>
  <c r="D48" i="1"/>
  <c r="D49" i="1"/>
  <c r="D50" i="1"/>
  <c r="D51" i="1"/>
  <c r="D52" i="1"/>
  <c r="D53" i="1"/>
  <c r="D54" i="1"/>
  <c r="D55" i="1"/>
  <c r="D56" i="1"/>
  <c r="D57" i="1"/>
  <c r="D58" i="1"/>
  <c r="D60" i="1"/>
  <c r="D59" i="1"/>
  <c r="AQ130" i="1"/>
  <c r="J39" i="1"/>
  <c r="J41" i="1"/>
  <c r="D32" i="1"/>
  <c r="AG55" i="1"/>
  <c r="AG151" i="1"/>
  <c r="AG143" i="1"/>
  <c r="AF163" i="1"/>
  <c r="F61" i="1"/>
  <c r="F62" i="1"/>
  <c r="F63" i="1"/>
  <c r="H100" i="1"/>
  <c r="AF106" i="1"/>
  <c r="AG79" i="1"/>
  <c r="AF175" i="1"/>
  <c r="AG156" i="1"/>
  <c r="AG124" i="1"/>
  <c r="AG173" i="1"/>
  <c r="AG163" i="1"/>
  <c r="AP154" i="1"/>
  <c r="AP142" i="1"/>
  <c r="AL142" i="1" s="1"/>
  <c r="A142" i="1" s="1"/>
  <c r="AG181" i="1"/>
  <c r="AG131" i="1"/>
  <c r="AG107" i="1"/>
  <c r="AP170" i="1"/>
  <c r="AF167" i="1"/>
  <c r="AG157" i="1"/>
  <c r="AG83" i="1"/>
  <c r="AP162" i="1"/>
  <c r="AG138" i="1"/>
  <c r="AG130" i="1"/>
  <c r="AF141" i="1"/>
  <c r="AF137" i="1"/>
  <c r="AF118" i="1"/>
  <c r="AG120" i="1"/>
  <c r="AG119" i="1"/>
  <c r="AG53" i="1"/>
  <c r="AG41" i="1"/>
  <c r="AG112" i="1"/>
  <c r="G109" i="1"/>
  <c r="G110" i="1"/>
  <c r="G111" i="1"/>
  <c r="G113" i="1"/>
  <c r="F86" i="1"/>
  <c r="AG52" i="1"/>
  <c r="AG36" i="1"/>
  <c r="AG90" i="1"/>
  <c r="AG82" i="1"/>
  <c r="AG110" i="1"/>
  <c r="AG106" i="1"/>
  <c r="AP146" i="1"/>
  <c r="AL146" i="1" s="1"/>
  <c r="D75" i="1"/>
  <c r="D76" i="1"/>
  <c r="AG39" i="1"/>
  <c r="AG30" i="1"/>
  <c r="AG24" i="1"/>
  <c r="AG23" i="1"/>
  <c r="AF139" i="1"/>
  <c r="AQ141" i="1"/>
  <c r="AF149" i="1"/>
  <c r="AF130" i="1"/>
  <c r="AP173" i="1"/>
  <c r="AP165" i="1"/>
  <c r="AP133" i="1"/>
  <c r="AP125" i="1"/>
  <c r="AP179" i="1"/>
  <c r="AQ118" i="1"/>
  <c r="AF105" i="1"/>
  <c r="AQ105" i="1"/>
  <c r="AF178" i="1"/>
  <c r="AP178" i="1"/>
  <c r="AL178" i="1" s="1"/>
  <c r="A178" i="1" s="1"/>
  <c r="C20" i="1"/>
  <c r="D19" i="1"/>
  <c r="U4" i="15"/>
  <c r="AF147" i="1"/>
  <c r="AQ153" i="1"/>
  <c r="AF114" i="1"/>
  <c r="AF129" i="1"/>
  <c r="B20" i="1"/>
  <c r="AQ81" i="1"/>
  <c r="AF78" i="1"/>
  <c r="AP158" i="1"/>
  <c r="AF102" i="1"/>
  <c r="AP166" i="1"/>
  <c r="AP183" i="1"/>
  <c r="AP175" i="1"/>
  <c r="AP167" i="1"/>
  <c r="AP159" i="1"/>
  <c r="AL159" i="1" s="1"/>
  <c r="A159" i="1" s="1"/>
  <c r="AP151" i="1"/>
  <c r="AP143" i="1"/>
  <c r="AP30" i="1"/>
  <c r="AF50" i="1"/>
  <c r="AP114" i="1"/>
  <c r="AL114" i="1" s="1"/>
  <c r="A114" i="1" s="1"/>
  <c r="M30" i="1"/>
  <c r="L24" i="1"/>
  <c r="AQ124" i="1"/>
  <c r="AQ155" i="1"/>
  <c r="AP144" i="1"/>
  <c r="AP111" i="1"/>
  <c r="AF159" i="1"/>
  <c r="AF146" i="1"/>
  <c r="AQ78" i="1"/>
  <c r="AQ132" i="1"/>
  <c r="AF120" i="1"/>
  <c r="AP135" i="1"/>
  <c r="AP131" i="1"/>
  <c r="AP127" i="1"/>
  <c r="AP138" i="1"/>
  <c r="AP130" i="1"/>
  <c r="AP126" i="1"/>
  <c r="AP122" i="1"/>
  <c r="AL122" i="1" s="1"/>
  <c r="AP118" i="1"/>
  <c r="AF131" i="1"/>
  <c r="AP103" i="1"/>
  <c r="AF94" i="1"/>
  <c r="AF86" i="1"/>
  <c r="AQ100" i="1"/>
  <c r="AQ70" i="1"/>
  <c r="AQ50" i="1"/>
  <c r="AQ46" i="1"/>
  <c r="AF66" i="1"/>
  <c r="AF55" i="1"/>
  <c r="AF51" i="1"/>
  <c r="I34" i="1"/>
  <c r="I35" i="1"/>
  <c r="AF53" i="1"/>
  <c r="AF39" i="1"/>
  <c r="AF77" i="1"/>
  <c r="AF69" i="1"/>
  <c r="AF65" i="1"/>
  <c r="AF85" i="1"/>
  <c r="AQ76" i="1"/>
  <c r="AP77" i="1"/>
  <c r="AL77" i="1" s="1"/>
  <c r="AP69" i="1"/>
  <c r="AL69" i="1" s="1"/>
  <c r="A69" i="1" s="1"/>
  <c r="AP99" i="1"/>
  <c r="AP95" i="1"/>
  <c r="AP87" i="1"/>
  <c r="AP75" i="1"/>
  <c r="AP90" i="1"/>
  <c r="AP86" i="1"/>
  <c r="J23" i="1"/>
  <c r="J24" i="1"/>
  <c r="I20" i="1"/>
  <c r="AQ33" i="1"/>
  <c r="AF22" i="1"/>
  <c r="AQ22" i="1"/>
  <c r="AQ96" i="1"/>
  <c r="AQ88" i="1"/>
  <c r="AQ84" i="1"/>
  <c r="AQ80" i="1"/>
  <c r="AQ72" i="1"/>
  <c r="AQ68" i="1"/>
  <c r="AF56" i="1"/>
  <c r="AQ44" i="1"/>
  <c r="AQ162" i="1"/>
  <c r="AL162" i="1" s="1"/>
  <c r="A162" i="1" s="1"/>
  <c r="AF162" i="1"/>
  <c r="AQ143" i="1"/>
  <c r="AQ119" i="1"/>
  <c r="AQ95" i="1"/>
  <c r="AL95" i="1" s="1"/>
  <c r="A95" i="1" s="1"/>
  <c r="D21" i="1"/>
  <c r="AP58" i="1"/>
  <c r="AL58" i="1" s="1"/>
  <c r="A58" i="1" s="1"/>
  <c r="AF122" i="1"/>
  <c r="AP110" i="1"/>
  <c r="AP106" i="1"/>
  <c r="AP102" i="1"/>
  <c r="AL102" i="1" s="1"/>
  <c r="A102" i="1" s="1"/>
  <c r="AP98" i="1"/>
  <c r="AP82" i="1"/>
  <c r="AP78" i="1"/>
  <c r="AP74" i="1"/>
  <c r="AP66" i="1"/>
  <c r="AL66" i="1" s="1"/>
  <c r="A66" i="1" s="1"/>
  <c r="AP55" i="1"/>
  <c r="AL55" i="1" s="1"/>
  <c r="A55" i="1" s="1"/>
  <c r="AP47" i="1"/>
  <c r="AL47" i="1" s="1"/>
  <c r="N25" i="1"/>
  <c r="N26" i="1" s="1"/>
  <c r="N27" i="1" s="1"/>
  <c r="AP71" i="1"/>
  <c r="AP128" i="1"/>
  <c r="AL128" i="1" s="1"/>
  <c r="A128" i="1" s="1"/>
  <c r="AP119" i="1"/>
  <c r="G20" i="1"/>
  <c r="AQ62" i="1"/>
  <c r="AF58" i="1"/>
  <c r="AF26" i="1"/>
  <c r="AQ26" i="1"/>
  <c r="AQ29" i="1"/>
  <c r="AP62" i="1"/>
  <c r="AP72" i="1"/>
  <c r="AL72" i="1" s="1"/>
  <c r="A72" i="1" s="1"/>
  <c r="AP79" i="1"/>
  <c r="AP54" i="1"/>
  <c r="AP50" i="1"/>
  <c r="AP48" i="1"/>
  <c r="AP42" i="1"/>
  <c r="AP39" i="1"/>
  <c r="AP46" i="1"/>
  <c r="AL46" i="1" s="1"/>
  <c r="A46" i="1" s="1"/>
  <c r="AL38" i="1"/>
  <c r="AP34" i="1"/>
  <c r="AL34" i="1"/>
  <c r="AL53" i="1"/>
  <c r="A53" i="1" s="1"/>
  <c r="AP37" i="1"/>
  <c r="AP63" i="1"/>
  <c r="AL63" i="1" s="1"/>
  <c r="A63" i="1" s="1"/>
  <c r="F29" i="1"/>
  <c r="F32" i="1"/>
  <c r="E29" i="1"/>
  <c r="H101" i="1"/>
  <c r="H102" i="1"/>
  <c r="H103" i="1"/>
  <c r="F64" i="1"/>
  <c r="C21" i="1"/>
  <c r="AL165" i="1"/>
  <c r="F87" i="1"/>
  <c r="D77" i="1"/>
  <c r="B21" i="1"/>
  <c r="B22" i="1"/>
  <c r="D20" i="1"/>
  <c r="M33" i="1"/>
  <c r="L25" i="1"/>
  <c r="L26" i="1" s="1"/>
  <c r="I21" i="1"/>
  <c r="I22" i="1"/>
  <c r="I45" i="1"/>
  <c r="G21" i="1"/>
  <c r="N36" i="1"/>
  <c r="N38" i="1"/>
  <c r="D22" i="1"/>
  <c r="D23" i="1"/>
  <c r="G22" i="1"/>
  <c r="F34" i="1"/>
  <c r="F35" i="1"/>
  <c r="I23" i="1"/>
  <c r="E30" i="1"/>
  <c r="E31" i="1"/>
  <c r="I49" i="1"/>
  <c r="H104" i="1"/>
  <c r="H105" i="1"/>
  <c r="H106" i="1"/>
  <c r="F65" i="1"/>
  <c r="C22" i="1"/>
  <c r="F88" i="1"/>
  <c r="E69" i="1"/>
  <c r="D78" i="1"/>
  <c r="D79" i="1"/>
  <c r="B23" i="1"/>
  <c r="B24" i="1" s="1"/>
  <c r="D29" i="1"/>
  <c r="J30" i="1"/>
  <c r="J31" i="1"/>
  <c r="J33" i="1"/>
  <c r="I54" i="1"/>
  <c r="I52" i="1"/>
  <c r="G23" i="1"/>
  <c r="N42" i="1"/>
  <c r="N43" i="1"/>
  <c r="N39" i="1"/>
  <c r="F36" i="1"/>
  <c r="F38" i="1"/>
  <c r="F50" i="1"/>
  <c r="E32" i="1"/>
  <c r="H29" i="1"/>
  <c r="F66" i="1"/>
  <c r="D30" i="1"/>
  <c r="J29" i="1"/>
  <c r="C23" i="1"/>
  <c r="E71" i="1"/>
  <c r="E72" i="1"/>
  <c r="D80" i="1"/>
  <c r="D33" i="1"/>
  <c r="L30" i="1"/>
  <c r="I60" i="1"/>
  <c r="I61" i="1"/>
  <c r="J34" i="1"/>
  <c r="J35" i="1"/>
  <c r="I58" i="1"/>
  <c r="N40" i="1"/>
  <c r="J52" i="1"/>
  <c r="J54" i="1"/>
  <c r="E33" i="1"/>
  <c r="E34" i="1"/>
  <c r="E35" i="1"/>
  <c r="F39" i="1"/>
  <c r="F42" i="1"/>
  <c r="H30" i="1"/>
  <c r="H54" i="1"/>
  <c r="J76" i="1"/>
  <c r="J77" i="1"/>
  <c r="I109" i="1"/>
  <c r="I110" i="1"/>
  <c r="I111" i="1"/>
  <c r="I112" i="1"/>
  <c r="I113" i="1"/>
  <c r="F69" i="1"/>
  <c r="F70" i="1"/>
  <c r="D34" i="1"/>
  <c r="D35" i="1"/>
  <c r="D36" i="1"/>
  <c r="D37" i="1"/>
  <c r="D38" i="1"/>
  <c r="C24" i="1"/>
  <c r="C25" i="1" s="1"/>
  <c r="F94" i="1"/>
  <c r="E74" i="1"/>
  <c r="E75" i="1"/>
  <c r="E76" i="1"/>
  <c r="D81" i="1"/>
  <c r="D82" i="1"/>
  <c r="D83" i="1"/>
  <c r="L33" i="1"/>
  <c r="L36" i="1"/>
  <c r="N44" i="1"/>
  <c r="N45" i="1"/>
  <c r="G56" i="1"/>
  <c r="N51" i="1"/>
  <c r="E36" i="1"/>
  <c r="F44" i="1"/>
  <c r="H31" i="1"/>
  <c r="H32" i="1"/>
  <c r="E43" i="1"/>
  <c r="E44" i="1"/>
  <c r="H56" i="1"/>
  <c r="J78" i="1"/>
  <c r="I114" i="1"/>
  <c r="I115" i="1"/>
  <c r="I116" i="1"/>
  <c r="I117" i="1"/>
  <c r="I120" i="1"/>
  <c r="I121" i="1"/>
  <c r="I122" i="1"/>
  <c r="F71" i="1"/>
  <c r="F72" i="1"/>
  <c r="F73" i="1"/>
  <c r="D39" i="1"/>
  <c r="D40" i="1"/>
  <c r="F95" i="1"/>
  <c r="F96" i="1"/>
  <c r="F97" i="1"/>
  <c r="E77" i="1"/>
  <c r="E78" i="1"/>
  <c r="D84" i="1"/>
  <c r="L37" i="1"/>
  <c r="N46" i="1"/>
  <c r="N47" i="1"/>
  <c r="N48" i="1"/>
  <c r="E37" i="1"/>
  <c r="H33" i="1"/>
  <c r="H34" i="1"/>
  <c r="H35" i="1"/>
  <c r="F45" i="1"/>
  <c r="E45" i="1"/>
  <c r="E46" i="1"/>
  <c r="B29" i="1"/>
  <c r="D41" i="1"/>
  <c r="D42" i="1"/>
  <c r="D43" i="1"/>
  <c r="D44" i="1"/>
  <c r="D45" i="1"/>
  <c r="F98" i="1"/>
  <c r="F99" i="1"/>
  <c r="F100" i="1"/>
  <c r="F101" i="1"/>
  <c r="F102" i="1"/>
  <c r="F103" i="1"/>
  <c r="D85" i="1"/>
  <c r="D86" i="1"/>
  <c r="L38" i="1"/>
  <c r="L39" i="1"/>
  <c r="L40" i="1"/>
  <c r="L42" i="1"/>
  <c r="N57" i="1"/>
  <c r="G29" i="1"/>
  <c r="E38" i="1"/>
  <c r="H36" i="1"/>
  <c r="F48" i="1"/>
  <c r="H37" i="1"/>
  <c r="H38" i="1"/>
  <c r="B30" i="1"/>
  <c r="G30" i="1"/>
  <c r="C29" i="1"/>
  <c r="D87" i="1"/>
  <c r="D88" i="1"/>
  <c r="D89" i="1"/>
  <c r="L41" i="1"/>
  <c r="L43" i="1"/>
  <c r="G31" i="1"/>
  <c r="G34" i="1"/>
  <c r="G32" i="1"/>
  <c r="G33" i="1"/>
  <c r="E39" i="1"/>
  <c r="F49" i="1"/>
  <c r="F68" i="1"/>
  <c r="E47" i="1"/>
  <c r="C30" i="1"/>
  <c r="C31" i="1"/>
  <c r="E51" i="1"/>
  <c r="E52" i="1"/>
  <c r="F51" i="1"/>
  <c r="F53" i="1"/>
  <c r="H39" i="1"/>
  <c r="H40" i="1"/>
  <c r="H41" i="1"/>
  <c r="B31" i="1"/>
  <c r="C32" i="1"/>
  <c r="D90" i="1"/>
  <c r="D91" i="1"/>
  <c r="B32" i="1"/>
  <c r="B33" i="1"/>
  <c r="L44" i="1"/>
  <c r="L45" i="1"/>
  <c r="L46" i="1"/>
  <c r="L52" i="1"/>
  <c r="L54" i="1"/>
  <c r="L57" i="1"/>
  <c r="G35" i="1"/>
  <c r="G36" i="1"/>
  <c r="G37" i="1"/>
  <c r="F83" i="1"/>
  <c r="F89" i="1"/>
  <c r="F91" i="1"/>
  <c r="F90" i="1"/>
  <c r="E40" i="1"/>
  <c r="E48" i="1"/>
  <c r="E50" i="1"/>
  <c r="E53" i="1"/>
  <c r="H42" i="1"/>
  <c r="H44" i="1"/>
  <c r="G38" i="1"/>
  <c r="G39" i="1"/>
  <c r="G40" i="1"/>
  <c r="C33" i="1"/>
  <c r="C34" i="1"/>
  <c r="C35" i="1"/>
  <c r="D92" i="1"/>
  <c r="B34" i="1"/>
  <c r="E41" i="1"/>
  <c r="F92" i="1"/>
  <c r="F93" i="1"/>
  <c r="E49" i="1"/>
  <c r="E54" i="1"/>
  <c r="H43" i="1"/>
  <c r="H45" i="1"/>
  <c r="H46" i="1"/>
  <c r="H47" i="1"/>
  <c r="C36" i="1"/>
  <c r="B35" i="1"/>
  <c r="B36" i="1"/>
  <c r="B37" i="1"/>
  <c r="B38" i="1"/>
  <c r="B39" i="1"/>
  <c r="B40" i="1"/>
  <c r="B41" i="1"/>
  <c r="G42" i="1"/>
  <c r="E42" i="1"/>
  <c r="E55" i="1"/>
  <c r="E56" i="1"/>
  <c r="E57" i="1"/>
  <c r="H48" i="1"/>
  <c r="H49" i="1"/>
  <c r="H50" i="1"/>
  <c r="H51" i="1"/>
  <c r="C37" i="1"/>
  <c r="B42" i="1"/>
  <c r="G43" i="1"/>
  <c r="G44" i="1"/>
  <c r="G45" i="1"/>
  <c r="E58" i="1"/>
  <c r="E59" i="1"/>
  <c r="E60" i="1"/>
  <c r="E61" i="1"/>
  <c r="E62" i="1"/>
  <c r="A34" i="1"/>
  <c r="H52" i="1"/>
  <c r="H53" i="1"/>
  <c r="C38" i="1"/>
  <c r="B43" i="1"/>
  <c r="B44" i="1"/>
  <c r="G46" i="1"/>
  <c r="G47" i="1"/>
  <c r="G48" i="1"/>
  <c r="E63" i="1"/>
  <c r="E65" i="1"/>
  <c r="E64" i="1"/>
  <c r="C39" i="1"/>
  <c r="B45" i="1"/>
  <c r="G49" i="1"/>
  <c r="E66" i="1"/>
  <c r="E67" i="1"/>
  <c r="E68" i="1"/>
  <c r="A38" i="1"/>
  <c r="C40" i="1"/>
  <c r="B46" i="1"/>
  <c r="B47" i="1"/>
  <c r="G50" i="1"/>
  <c r="E70" i="1"/>
  <c r="C41" i="1"/>
  <c r="B48" i="1"/>
  <c r="B49" i="1"/>
  <c r="G51" i="1"/>
  <c r="G52" i="1"/>
  <c r="G54" i="1"/>
  <c r="G55" i="1"/>
  <c r="G57" i="1"/>
  <c r="E73" i="1"/>
  <c r="C42" i="1"/>
  <c r="C43" i="1"/>
  <c r="C44" i="1"/>
  <c r="A47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G59" i="1"/>
  <c r="G60" i="1"/>
  <c r="E79" i="1"/>
  <c r="E80" i="1"/>
  <c r="E81" i="1"/>
  <c r="E82" i="1"/>
  <c r="E83" i="1"/>
  <c r="G76" i="1"/>
  <c r="G77" i="1"/>
  <c r="G78" i="1"/>
  <c r="G79" i="1"/>
  <c r="G80" i="1"/>
  <c r="G83" i="1"/>
  <c r="G84" i="1"/>
  <c r="G85" i="1"/>
  <c r="G87" i="1"/>
  <c r="G88" i="1"/>
  <c r="G89" i="1"/>
  <c r="G90" i="1"/>
  <c r="G91" i="1"/>
  <c r="G92" i="1"/>
  <c r="G93" i="1"/>
  <c r="G94" i="1"/>
  <c r="G95" i="1"/>
  <c r="G96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A77" i="1"/>
  <c r="A85" i="1"/>
  <c r="A122" i="1"/>
  <c r="A146" i="1"/>
  <c r="A149" i="1"/>
  <c r="A165" i="1"/>
  <c r="BM23" i="11"/>
  <c r="AG21" i="1" l="1"/>
  <c r="AF23" i="1"/>
  <c r="AF19" i="1"/>
  <c r="AF20" i="1"/>
  <c r="AG26" i="1"/>
  <c r="AG22" i="1"/>
  <c r="AP27" i="1"/>
  <c r="AL27" i="1" s="1"/>
  <c r="AP23" i="1"/>
  <c r="AG29" i="1"/>
  <c r="AG25" i="1"/>
  <c r="AF151" i="1"/>
  <c r="AQ151" i="1"/>
  <c r="AL151" i="1" s="1"/>
  <c r="A151" i="1" s="1"/>
  <c r="AQ144" i="1"/>
  <c r="AF144" i="1"/>
  <c r="AQ32" i="1"/>
  <c r="AF32" i="1"/>
  <c r="AG101" i="1"/>
  <c r="AQ304" i="1"/>
  <c r="AF304" i="1"/>
  <c r="AP301" i="1"/>
  <c r="AL301" i="1" s="1"/>
  <c r="A301" i="1" s="1"/>
  <c r="AG297" i="1"/>
  <c r="AQ289" i="1"/>
  <c r="AL289" i="1" s="1"/>
  <c r="A289" i="1" s="1"/>
  <c r="AF289" i="1"/>
  <c r="AL154" i="1"/>
  <c r="A154" i="1" s="1"/>
  <c r="AQ154" i="1"/>
  <c r="AF154" i="1"/>
  <c r="AL103" i="1"/>
  <c r="A103" i="1" s="1"/>
  <c r="AQ97" i="1"/>
  <c r="AF97" i="1"/>
  <c r="AG38" i="1"/>
  <c r="AL113" i="1"/>
  <c r="A113" i="1" s="1"/>
  <c r="AL101" i="1"/>
  <c r="A101" i="1" s="1"/>
  <c r="AL89" i="1"/>
  <c r="A89" i="1" s="1"/>
  <c r="AG20" i="1"/>
  <c r="AL140" i="1"/>
  <c r="A140" i="1" s="1"/>
  <c r="AL116" i="1"/>
  <c r="A116" i="1" s="1"/>
  <c r="AL100" i="1"/>
  <c r="A100" i="1" s="1"/>
  <c r="AL76" i="1"/>
  <c r="A76" i="1" s="1"/>
  <c r="AL44" i="1"/>
  <c r="A44" i="1" s="1"/>
  <c r="AL32" i="1"/>
  <c r="A32" i="1" s="1"/>
  <c r="AG199" i="1"/>
  <c r="AP189" i="1"/>
  <c r="AL189" i="1" s="1"/>
  <c r="A189" i="1" s="1"/>
  <c r="AQ315" i="1"/>
  <c r="AG290" i="1"/>
  <c r="AP281" i="1"/>
  <c r="AQ279" i="1"/>
  <c r="AF279" i="1"/>
  <c r="AQ271" i="1"/>
  <c r="AL271" i="1" s="1"/>
  <c r="A271" i="1" s="1"/>
  <c r="AF271" i="1"/>
  <c r="AQ284" i="1"/>
  <c r="AF284" i="1"/>
  <c r="AP258" i="1"/>
  <c r="AL258" i="1" s="1"/>
  <c r="A258" i="1" s="1"/>
  <c r="AF233" i="1"/>
  <c r="AQ233" i="1"/>
  <c r="AF225" i="1"/>
  <c r="AQ225" i="1"/>
  <c r="AL225" i="1" s="1"/>
  <c r="A225" i="1" s="1"/>
  <c r="AP218" i="1"/>
  <c r="AP214" i="1"/>
  <c r="AQ160" i="1"/>
  <c r="AF160" i="1"/>
  <c r="AQ263" i="1"/>
  <c r="AF263" i="1"/>
  <c r="AQ247" i="1"/>
  <c r="AF247" i="1"/>
  <c r="AP237" i="1"/>
  <c r="AL237" i="1" s="1"/>
  <c r="A237" i="1" s="1"/>
  <c r="AQ230" i="1"/>
  <c r="AF230" i="1"/>
  <c r="AF101" i="1"/>
  <c r="AF113" i="1"/>
  <c r="AG51" i="1"/>
  <c r="AG35" i="1"/>
  <c r="AG167" i="1"/>
  <c r="AF183" i="1"/>
  <c r="AQ183" i="1"/>
  <c r="AL183" i="1" s="1"/>
  <c r="A183" i="1" s="1"/>
  <c r="AG98" i="1"/>
  <c r="AG196" i="1"/>
  <c r="AP294" i="1"/>
  <c r="AL294" i="1" s="1"/>
  <c r="A294" i="1" s="1"/>
  <c r="AL284" i="1"/>
  <c r="A284" i="1" s="1"/>
  <c r="AL119" i="1"/>
  <c r="A119" i="1" s="1"/>
  <c r="AF174" i="1"/>
  <c r="AF121" i="1"/>
  <c r="AF115" i="1"/>
  <c r="AL87" i="1"/>
  <c r="A87" i="1" s="1"/>
  <c r="AF61" i="1"/>
  <c r="AF30" i="1"/>
  <c r="AG172" i="1"/>
  <c r="AG162" i="1"/>
  <c r="AG135" i="1"/>
  <c r="AG125" i="1"/>
  <c r="AG117" i="1"/>
  <c r="AG99" i="1"/>
  <c r="AG93" i="1"/>
  <c r="AG86" i="1"/>
  <c r="AG74" i="1"/>
  <c r="AG62" i="1"/>
  <c r="AG49" i="1"/>
  <c r="AG43" i="1"/>
  <c r="AG33" i="1"/>
  <c r="W4" i="15"/>
  <c r="AP199" i="1"/>
  <c r="AG185" i="1"/>
  <c r="AF184" i="1"/>
  <c r="AF266" i="1"/>
  <c r="AG201" i="1"/>
  <c r="AF332" i="1"/>
  <c r="AG331" i="1"/>
  <c r="AP330" i="1"/>
  <c r="AL330" i="1" s="1"/>
  <c r="A330" i="1" s="1"/>
  <c r="AP328" i="1"/>
  <c r="AL328" i="1" s="1"/>
  <c r="A328" i="1" s="1"/>
  <c r="AG325" i="1"/>
  <c r="AP324" i="1"/>
  <c r="AL322" i="1"/>
  <c r="A322" i="1" s="1"/>
  <c r="AP319" i="1"/>
  <c r="AF310" i="1"/>
  <c r="AP307" i="1"/>
  <c r="AQ300" i="1"/>
  <c r="AL300" i="1" s="1"/>
  <c r="A300" i="1" s="1"/>
  <c r="AF300" i="1"/>
  <c r="AP293" i="1"/>
  <c r="AL293" i="1" s="1"/>
  <c r="A293" i="1" s="1"/>
  <c r="AF286" i="1"/>
  <c r="AF283" i="1"/>
  <c r="AG281" i="1"/>
  <c r="AF274" i="1"/>
  <c r="AP266" i="1"/>
  <c r="AP259" i="1"/>
  <c r="AP257" i="1"/>
  <c r="AL127" i="1"/>
  <c r="A127" i="1" s="1"/>
  <c r="AL111" i="1"/>
  <c r="A111" i="1" s="1"/>
  <c r="AG45" i="1"/>
  <c r="AL42" i="1"/>
  <c r="A42" i="1" s="1"/>
  <c r="AL79" i="1"/>
  <c r="A79" i="1" s="1"/>
  <c r="AL22" i="1"/>
  <c r="A22" i="1" s="1"/>
  <c r="AL131" i="1"/>
  <c r="A131" i="1" s="1"/>
  <c r="AG48" i="1"/>
  <c r="AF62" i="1"/>
  <c r="AG177" i="1"/>
  <c r="AF172" i="1"/>
  <c r="AG169" i="1"/>
  <c r="AF156" i="1"/>
  <c r="AG153" i="1"/>
  <c r="AF143" i="1"/>
  <c r="AF123" i="1"/>
  <c r="AF119" i="1"/>
  <c r="AF111" i="1"/>
  <c r="AG108" i="1"/>
  <c r="AF103" i="1"/>
  <c r="AG100" i="1"/>
  <c r="AG92" i="1"/>
  <c r="AG88" i="1"/>
  <c r="AF79" i="1"/>
  <c r="AG76" i="1"/>
  <c r="AG72" i="1"/>
  <c r="AG68" i="1"/>
  <c r="AL173" i="1"/>
  <c r="A173" i="1" s="1"/>
  <c r="AF145" i="1"/>
  <c r="AL135" i="1"/>
  <c r="A135" i="1" s="1"/>
  <c r="AF36" i="1"/>
  <c r="AG171" i="1"/>
  <c r="AG154" i="1"/>
  <c r="AG109" i="1"/>
  <c r="AG69" i="1"/>
  <c r="AP25" i="1"/>
  <c r="AL25" i="1" s="1"/>
  <c r="AF328" i="1"/>
  <c r="AL219" i="1"/>
  <c r="A219" i="1" s="1"/>
  <c r="AL212" i="1"/>
  <c r="A212" i="1" s="1"/>
  <c r="AF206" i="1"/>
  <c r="AL205" i="1"/>
  <c r="A205" i="1" s="1"/>
  <c r="AG332" i="1"/>
  <c r="AF322" i="1"/>
  <c r="AP320" i="1"/>
  <c r="AP298" i="1"/>
  <c r="AL298" i="1" s="1"/>
  <c r="A298" i="1" s="1"/>
  <c r="AP288" i="1"/>
  <c r="AP283" i="1"/>
  <c r="AQ281" i="1"/>
  <c r="AF281" i="1"/>
  <c r="AG275" i="1"/>
  <c r="AP274" i="1"/>
  <c r="AP272" i="1"/>
  <c r="AL272" i="1" s="1"/>
  <c r="A272" i="1" s="1"/>
  <c r="AL270" i="1"/>
  <c r="A270" i="1" s="1"/>
  <c r="AP264" i="1"/>
  <c r="AL106" i="1"/>
  <c r="A106" i="1" s="1"/>
  <c r="AF82" i="1"/>
  <c r="AF74" i="1"/>
  <c r="AG149" i="1"/>
  <c r="AG111" i="1"/>
  <c r="AG81" i="1"/>
  <c r="AG75" i="1"/>
  <c r="AG50" i="1"/>
  <c r="AG44" i="1"/>
  <c r="AG37" i="1"/>
  <c r="AG34" i="1"/>
  <c r="AP160" i="1"/>
  <c r="AL160" i="1" s="1"/>
  <c r="A160" i="1" s="1"/>
  <c r="AP152" i="1"/>
  <c r="AL152" i="1" s="1"/>
  <c r="A152" i="1" s="1"/>
  <c r="AP136" i="1"/>
  <c r="AL136" i="1" s="1"/>
  <c r="A136" i="1" s="1"/>
  <c r="AP104" i="1"/>
  <c r="AL104" i="1" s="1"/>
  <c r="A104" i="1" s="1"/>
  <c r="AP88" i="1"/>
  <c r="AL88" i="1" s="1"/>
  <c r="A88" i="1" s="1"/>
  <c r="AP80" i="1"/>
  <c r="AP64" i="1"/>
  <c r="AP56" i="1"/>
  <c r="AL56" i="1" s="1"/>
  <c r="A56" i="1" s="1"/>
  <c r="AP40" i="1"/>
  <c r="AL31" i="1"/>
  <c r="A31" i="1" s="1"/>
  <c r="AL171" i="1"/>
  <c r="A171" i="1" s="1"/>
  <c r="AL163" i="1"/>
  <c r="A163" i="1" s="1"/>
  <c r="AL155" i="1"/>
  <c r="A155" i="1" s="1"/>
  <c r="AL147" i="1"/>
  <c r="A147" i="1" s="1"/>
  <c r="AL123" i="1"/>
  <c r="A123" i="1" s="1"/>
  <c r="AL115" i="1"/>
  <c r="A115" i="1" s="1"/>
  <c r="AL67" i="1"/>
  <c r="A67" i="1" s="1"/>
  <c r="AL196" i="1"/>
  <c r="A196" i="1" s="1"/>
  <c r="AP194" i="1"/>
  <c r="AP191" i="1"/>
  <c r="AL265" i="1"/>
  <c r="A265" i="1" s="1"/>
  <c r="AF201" i="1"/>
  <c r="AL313" i="1"/>
  <c r="A313" i="1" s="1"/>
  <c r="AP311" i="1"/>
  <c r="AG305" i="1"/>
  <c r="AP304" i="1"/>
  <c r="AF301" i="1"/>
  <c r="AP263" i="1"/>
  <c r="AL263" i="1" s="1"/>
  <c r="A263" i="1" s="1"/>
  <c r="AL261" i="1"/>
  <c r="A261" i="1" s="1"/>
  <c r="AQ259" i="1"/>
  <c r="AF259" i="1"/>
  <c r="AL252" i="1"/>
  <c r="A252" i="1" s="1"/>
  <c r="AP249" i="1"/>
  <c r="AP247" i="1"/>
  <c r="AL247" i="1" s="1"/>
  <c r="A247" i="1" s="1"/>
  <c r="AF243" i="1"/>
  <c r="AQ243" i="1"/>
  <c r="AP235" i="1"/>
  <c r="AP233" i="1"/>
  <c r="AL233" i="1" s="1"/>
  <c r="A233" i="1" s="1"/>
  <c r="AQ231" i="1"/>
  <c r="AL231" i="1" s="1"/>
  <c r="A231" i="1" s="1"/>
  <c r="AF231" i="1"/>
  <c r="AP227" i="1"/>
  <c r="AL227" i="1" s="1"/>
  <c r="A227" i="1" s="1"/>
  <c r="AG211" i="1"/>
  <c r="AF210" i="1"/>
  <c r="AF248" i="1"/>
  <c r="AL244" i="1"/>
  <c r="A244" i="1" s="1"/>
  <c r="AP243" i="1"/>
  <c r="AL243" i="1" s="1"/>
  <c r="A243" i="1" s="1"/>
  <c r="AF240" i="1"/>
  <c r="AP238" i="1"/>
  <c r="AF234" i="1"/>
  <c r="AG232" i="1"/>
  <c r="AF222" i="1"/>
  <c r="AL215" i="1"/>
  <c r="A215" i="1" s="1"/>
  <c r="AL211" i="1"/>
  <c r="A211" i="1" s="1"/>
  <c r="AP208" i="1"/>
  <c r="AL206" i="1"/>
  <c r="A206" i="1" s="1"/>
  <c r="AG205" i="1"/>
  <c r="AP204" i="1"/>
  <c r="AL204" i="1" s="1"/>
  <c r="A204" i="1" s="1"/>
  <c r="AP334" i="1"/>
  <c r="AL334" i="1" s="1"/>
  <c r="A334" i="1" s="1"/>
  <c r="AP329" i="1"/>
  <c r="AG328" i="1"/>
  <c r="AP323" i="1"/>
  <c r="AL323" i="1" s="1"/>
  <c r="A323" i="1" s="1"/>
  <c r="AF318" i="1"/>
  <c r="AP317" i="1"/>
  <c r="AL317" i="1" s="1"/>
  <c r="A317" i="1" s="1"/>
  <c r="AP314" i="1"/>
  <c r="AL314" i="1" s="1"/>
  <c r="A314" i="1" s="1"/>
  <c r="AG313" i="1"/>
  <c r="AP310" i="1"/>
  <c r="AG308" i="1"/>
  <c r="AF307" i="1"/>
  <c r="AF305" i="1"/>
  <c r="AP305" i="1"/>
  <c r="AL305" i="1" s="1"/>
  <c r="A305" i="1" s="1"/>
  <c r="AG303" i="1"/>
  <c r="AG283" i="1"/>
  <c r="AG280" i="1"/>
  <c r="AL279" i="1"/>
  <c r="A279" i="1" s="1"/>
  <c r="AP277" i="1"/>
  <c r="AP275" i="1"/>
  <c r="AG274" i="1"/>
  <c r="AP273" i="1"/>
  <c r="AG272" i="1"/>
  <c r="AP262" i="1"/>
  <c r="AL262" i="1" s="1"/>
  <c r="A262" i="1" s="1"/>
  <c r="AG249" i="1"/>
  <c r="AP248" i="1"/>
  <c r="AL248" i="1" s="1"/>
  <c r="A248" i="1" s="1"/>
  <c r="AG245" i="1"/>
  <c r="AF244" i="1"/>
  <c r="AG242" i="1"/>
  <c r="AL241" i="1"/>
  <c r="A241" i="1" s="1"/>
  <c r="AG233" i="1"/>
  <c r="AP226" i="1"/>
  <c r="AL226" i="1" s="1"/>
  <c r="A226" i="1" s="1"/>
  <c r="AP222" i="1"/>
  <c r="AG220" i="1"/>
  <c r="AF219" i="1"/>
  <c r="AG216" i="1"/>
  <c r="AF215" i="1"/>
  <c r="AG212" i="1"/>
  <c r="AL192" i="1"/>
  <c r="A192" i="1" s="1"/>
  <c r="AL320" i="1"/>
  <c r="A320" i="1" s="1"/>
  <c r="AG166" i="1"/>
  <c r="AL65" i="1"/>
  <c r="A65" i="1" s="1"/>
  <c r="AL49" i="1"/>
  <c r="A49" i="1" s="1"/>
  <c r="AL172" i="1"/>
  <c r="A172" i="1" s="1"/>
  <c r="AL60" i="1"/>
  <c r="A60" i="1" s="1"/>
  <c r="AL139" i="1"/>
  <c r="A139" i="1" s="1"/>
  <c r="AL91" i="1"/>
  <c r="A91" i="1" s="1"/>
  <c r="AL51" i="1"/>
  <c r="A51" i="1" s="1"/>
  <c r="AL35" i="1"/>
  <c r="A35" i="1" s="1"/>
  <c r="AG203" i="1"/>
  <c r="AL166" i="1"/>
  <c r="A166" i="1" s="1"/>
  <c r="AL240" i="1"/>
  <c r="A240" i="1" s="1"/>
  <c r="AL75" i="1"/>
  <c r="A75" i="1" s="1"/>
  <c r="AG193" i="1"/>
  <c r="AL110" i="1"/>
  <c r="A110" i="1" s="1"/>
  <c r="AQ36" i="1"/>
  <c r="AL36" i="1" s="1"/>
  <c r="A36" i="1" s="1"/>
  <c r="AL86" i="1"/>
  <c r="A86" i="1" s="1"/>
  <c r="AF87" i="1"/>
  <c r="AF99" i="1"/>
  <c r="AF42" i="1"/>
  <c r="AQ179" i="1"/>
  <c r="AQ174" i="1"/>
  <c r="AL174" i="1" s="1"/>
  <c r="A174" i="1" s="1"/>
  <c r="AQ82" i="1"/>
  <c r="AQ61" i="1"/>
  <c r="AL61" i="1" s="1"/>
  <c r="A61" i="1" s="1"/>
  <c r="AQ24" i="1"/>
  <c r="AG27" i="1"/>
  <c r="B8" i="2"/>
  <c r="AL184" i="1"/>
  <c r="A184" i="1" s="1"/>
  <c r="AQ194" i="1"/>
  <c r="AF187" i="1"/>
  <c r="AF218" i="1"/>
  <c r="AF264" i="1"/>
  <c r="AF276" i="1"/>
  <c r="AF223" i="1"/>
  <c r="AL266" i="1"/>
  <c r="A266" i="1" s="1"/>
  <c r="AF205" i="1"/>
  <c r="AQ319" i="1"/>
  <c r="AL319" i="1" s="1"/>
  <c r="A319" i="1" s="1"/>
  <c r="AQ318" i="1"/>
  <c r="AL318" i="1" s="1"/>
  <c r="A318" i="1" s="1"/>
  <c r="AG294" i="1"/>
  <c r="AQ275" i="1"/>
  <c r="AL275" i="1" s="1"/>
  <c r="A275" i="1" s="1"/>
  <c r="AQ274" i="1"/>
  <c r="AL274" i="1" s="1"/>
  <c r="A274" i="1" s="1"/>
  <c r="AQ273" i="1"/>
  <c r="AF268" i="1"/>
  <c r="AF267" i="1"/>
  <c r="AG230" i="1"/>
  <c r="AP229" i="1"/>
  <c r="AL229" i="1" s="1"/>
  <c r="A229" i="1" s="1"/>
  <c r="AG227" i="1"/>
  <c r="AF226" i="1"/>
  <c r="AG218" i="1"/>
  <c r="AQ213" i="1"/>
  <c r="AL48" i="1"/>
  <c r="A48" i="1" s="1"/>
  <c r="AL99" i="1"/>
  <c r="A99" i="1" s="1"/>
  <c r="AL276" i="1"/>
  <c r="A276" i="1" s="1"/>
  <c r="AI7" i="2"/>
  <c r="AL37" i="1"/>
  <c r="A37" i="1" s="1"/>
  <c r="AL62" i="1"/>
  <c r="A62" i="1" s="1"/>
  <c r="AL82" i="1"/>
  <c r="A82" i="1" s="1"/>
  <c r="AL80" i="1"/>
  <c r="A80" i="1" s="1"/>
  <c r="AF110" i="1"/>
  <c r="AF127" i="1"/>
  <c r="AL175" i="1"/>
  <c r="A175" i="1" s="1"/>
  <c r="AF169" i="1"/>
  <c r="AG142" i="1"/>
  <c r="AG159" i="1"/>
  <c r="AG31" i="1"/>
  <c r="AP195" i="1"/>
  <c r="AG194" i="1"/>
  <c r="AP193" i="1"/>
  <c r="AL193" i="1" s="1"/>
  <c r="A193" i="1" s="1"/>
  <c r="AF190" i="1"/>
  <c r="AF188" i="1"/>
  <c r="AP187" i="1"/>
  <c r="AL187" i="1" s="1"/>
  <c r="A187" i="1" s="1"/>
  <c r="AQ234" i="1"/>
  <c r="AL234" i="1" s="1"/>
  <c r="A234" i="1" s="1"/>
  <c r="AQ249" i="1"/>
  <c r="AL249" i="1" s="1"/>
  <c r="A249" i="1" s="1"/>
  <c r="AQ299" i="1"/>
  <c r="AF325" i="1"/>
  <c r="AG206" i="1"/>
  <c r="AP203" i="1"/>
  <c r="AL203" i="1" s="1"/>
  <c r="A203" i="1" s="1"/>
  <c r="AF202" i="1"/>
  <c r="AF330" i="1"/>
  <c r="AF312" i="1"/>
  <c r="AL307" i="1"/>
  <c r="A307" i="1" s="1"/>
  <c r="AP297" i="1"/>
  <c r="AL297" i="1" s="1"/>
  <c r="A297" i="1" s="1"/>
  <c r="AF291" i="1"/>
  <c r="AP280" i="1"/>
  <c r="AL280" i="1" s="1"/>
  <c r="A280" i="1" s="1"/>
  <c r="AG276" i="1"/>
  <c r="AG273" i="1"/>
  <c r="AG270" i="1"/>
  <c r="AG260" i="1"/>
  <c r="AG256" i="1"/>
  <c r="AF236" i="1"/>
  <c r="AL39" i="1"/>
  <c r="A39" i="1" s="1"/>
  <c r="AL179" i="1"/>
  <c r="A179" i="1" s="1"/>
  <c r="AL264" i="1"/>
  <c r="A264" i="1" s="1"/>
  <c r="AL218" i="1"/>
  <c r="A218" i="1" s="1"/>
  <c r="AH7" i="2"/>
  <c r="AG7" i="2" s="1"/>
  <c r="AF49" i="1"/>
  <c r="AF60" i="1"/>
  <c r="AF67" i="1"/>
  <c r="AF104" i="1"/>
  <c r="AL118" i="1"/>
  <c r="A118" i="1" s="1"/>
  <c r="AF157" i="1"/>
  <c r="AL141" i="1"/>
  <c r="A141" i="1" s="1"/>
  <c r="AG160" i="1"/>
  <c r="AL21" i="1"/>
  <c r="A21" i="1" s="1"/>
  <c r="AG146" i="1"/>
  <c r="AG127" i="1"/>
  <c r="AG114" i="1"/>
  <c r="AG102" i="1"/>
  <c r="AG66" i="1"/>
  <c r="AL182" i="1"/>
  <c r="A182" i="1" s="1"/>
  <c r="AL134" i="1"/>
  <c r="A134" i="1" s="1"/>
  <c r="AL94" i="1"/>
  <c r="A94" i="1" s="1"/>
  <c r="AP177" i="1"/>
  <c r="AL177" i="1" s="1"/>
  <c r="A177" i="1" s="1"/>
  <c r="AP169" i="1"/>
  <c r="AL169" i="1" s="1"/>
  <c r="A169" i="1" s="1"/>
  <c r="AP129" i="1"/>
  <c r="AL129" i="1" s="1"/>
  <c r="A129" i="1" s="1"/>
  <c r="AP97" i="1"/>
  <c r="AL97" i="1" s="1"/>
  <c r="A97" i="1" s="1"/>
  <c r="AP73" i="1"/>
  <c r="AL73" i="1" s="1"/>
  <c r="A73" i="1" s="1"/>
  <c r="AP57" i="1"/>
  <c r="AL57" i="1" s="1"/>
  <c r="A57" i="1" s="1"/>
  <c r="AF196" i="1"/>
  <c r="AF191" i="1"/>
  <c r="AF214" i="1"/>
  <c r="AF282" i="1"/>
  <c r="AL214" i="1"/>
  <c r="A214" i="1" s="1"/>
  <c r="AG202" i="1"/>
  <c r="AF331" i="1"/>
  <c r="AP316" i="1"/>
  <c r="AP315" i="1"/>
  <c r="AG296" i="1"/>
  <c r="AG291" i="1"/>
  <c r="AG286" i="1"/>
  <c r="AG261" i="1"/>
  <c r="AP253" i="1"/>
  <c r="AL253" i="1" s="1"/>
  <c r="A253" i="1" s="1"/>
  <c r="AP245" i="1"/>
  <c r="AF242" i="1"/>
  <c r="AG236" i="1"/>
  <c r="AG222" i="1"/>
  <c r="AG213" i="1"/>
  <c r="AL117" i="1"/>
  <c r="A117" i="1" s="1"/>
  <c r="AL170" i="1"/>
  <c r="A170" i="1" s="1"/>
  <c r="AL78" i="1"/>
  <c r="A78" i="1" s="1"/>
  <c r="AG198" i="1"/>
  <c r="AG165" i="1"/>
  <c r="AG104" i="1"/>
  <c r="AF75" i="1"/>
  <c r="AL181" i="1"/>
  <c r="A181" i="1" s="1"/>
  <c r="AL112" i="1"/>
  <c r="A112" i="1" s="1"/>
  <c r="AG175" i="1"/>
  <c r="AG139" i="1"/>
  <c r="AP28" i="1"/>
  <c r="AL28" i="1" s="1"/>
  <c r="AP176" i="1"/>
  <c r="AP120" i="1"/>
  <c r="AL120" i="1" s="1"/>
  <c r="A120" i="1" s="1"/>
  <c r="AP112" i="1"/>
  <c r="AP200" i="1"/>
  <c r="AG195" i="1"/>
  <c r="AL191" i="1"/>
  <c r="A191" i="1" s="1"/>
  <c r="AL251" i="1"/>
  <c r="A251" i="1" s="1"/>
  <c r="AF320" i="1"/>
  <c r="AF317" i="1"/>
  <c r="AG314" i="1"/>
  <c r="AG309" i="1"/>
  <c r="AG299" i="1"/>
  <c r="AG292" i="1"/>
  <c r="AG262" i="1"/>
  <c r="AG257" i="1"/>
  <c r="AP256" i="1"/>
  <c r="AL256" i="1" s="1"/>
  <c r="A256" i="1" s="1"/>
  <c r="AG254" i="1"/>
  <c r="AF246" i="1"/>
  <c r="AG225" i="1"/>
  <c r="AP213" i="1"/>
  <c r="AL213" i="1" s="1"/>
  <c r="A213" i="1" s="1"/>
  <c r="AG56" i="1"/>
  <c r="AG231" i="1"/>
  <c r="AL144" i="1"/>
  <c r="A144" i="1" s="1"/>
  <c r="AL137" i="1"/>
  <c r="A137" i="1" s="1"/>
  <c r="AF48" i="1"/>
  <c r="AL68" i="1"/>
  <c r="A68" i="1" s="1"/>
  <c r="AF37" i="1"/>
  <c r="AL126" i="1"/>
  <c r="A126" i="1" s="1"/>
  <c r="AF134" i="1"/>
  <c r="AQ121" i="1"/>
  <c r="AL121" i="1" s="1"/>
  <c r="A121" i="1" s="1"/>
  <c r="AF135" i="1"/>
  <c r="AF31" i="1"/>
  <c r="AG178" i="1"/>
  <c r="AF173" i="1"/>
  <c r="AL315" i="1"/>
  <c r="A315" i="1" s="1"/>
  <c r="AP202" i="1"/>
  <c r="AL202" i="1" s="1"/>
  <c r="A202" i="1" s="1"/>
  <c r="AP333" i="1"/>
  <c r="AL333" i="1" s="1"/>
  <c r="A333" i="1" s="1"/>
  <c r="AP332" i="1"/>
  <c r="AL309" i="1"/>
  <c r="A309" i="1" s="1"/>
  <c r="AP306" i="1"/>
  <c r="AL306" i="1" s="1"/>
  <c r="A306" i="1" s="1"/>
  <c r="AP302" i="1"/>
  <c r="AL302" i="1" s="1"/>
  <c r="A302" i="1" s="1"/>
  <c r="AG300" i="1"/>
  <c r="AL299" i="1"/>
  <c r="A299" i="1" s="1"/>
  <c r="AF298" i="1"/>
  <c r="AP291" i="1"/>
  <c r="AL291" i="1" s="1"/>
  <c r="A291" i="1" s="1"/>
  <c r="AF257" i="1"/>
  <c r="AG255" i="1"/>
  <c r="AP246" i="1"/>
  <c r="AL246" i="1" s="1"/>
  <c r="A246" i="1" s="1"/>
  <c r="AG237" i="1"/>
  <c r="AP236" i="1"/>
  <c r="AL236" i="1" s="1"/>
  <c r="A236" i="1" s="1"/>
  <c r="AG234" i="1"/>
  <c r="AG223" i="1"/>
  <c r="AL221" i="1"/>
  <c r="A221" i="1" s="1"/>
  <c r="AP210" i="1"/>
  <c r="AL210" i="1" s="1"/>
  <c r="A210" i="1" s="1"/>
  <c r="AG241" i="1"/>
  <c r="AL20" i="1"/>
  <c r="M181" i="22"/>
  <c r="F16" i="15" s="1"/>
  <c r="M181" i="34"/>
  <c r="M181" i="32"/>
  <c r="M181" i="30"/>
  <c r="M181" i="28"/>
  <c r="M181" i="26"/>
  <c r="M181" i="24"/>
  <c r="M181" i="35"/>
  <c r="M181" i="33"/>
  <c r="M181" i="31"/>
  <c r="M181" i="29"/>
  <c r="M181" i="27"/>
  <c r="M181" i="25"/>
  <c r="AL23" i="1"/>
  <c r="A23" i="1" s="1"/>
  <c r="AL194" i="1"/>
  <c r="A194" i="1" s="1"/>
  <c r="AL254" i="1"/>
  <c r="A254" i="1" s="1"/>
  <c r="AL273" i="1"/>
  <c r="A273" i="1" s="1"/>
  <c r="AL259" i="1"/>
  <c r="A259" i="1" s="1"/>
  <c r="AL223" i="1"/>
  <c r="A223" i="1" s="1"/>
  <c r="AL93" i="1"/>
  <c r="A93" i="1" s="1"/>
  <c r="AQ74" i="1"/>
  <c r="AL74" i="1" s="1"/>
  <c r="A74" i="1" s="1"/>
  <c r="AL130" i="1"/>
  <c r="A130" i="1" s="1"/>
  <c r="AL143" i="1"/>
  <c r="A143" i="1" s="1"/>
  <c r="AF164" i="1"/>
  <c r="M169" i="3"/>
  <c r="N169" i="3" s="1"/>
  <c r="AG65" i="1"/>
  <c r="AG183" i="1"/>
  <c r="AG28" i="1"/>
  <c r="AQ199" i="1"/>
  <c r="AL199" i="1" s="1"/>
  <c r="A199" i="1" s="1"/>
  <c r="AG184" i="1"/>
  <c r="AL224" i="1"/>
  <c r="A224" i="1" s="1"/>
  <c r="AF306" i="1"/>
  <c r="AQ277" i="1"/>
  <c r="AL277" i="1" s="1"/>
  <c r="A277" i="1" s="1"/>
  <c r="AF203" i="1"/>
  <c r="AP321" i="1"/>
  <c r="AL321" i="1" s="1"/>
  <c r="A321" i="1" s="1"/>
  <c r="AQ310" i="1"/>
  <c r="AL310" i="1" s="1"/>
  <c r="A310" i="1" s="1"/>
  <c r="AG307" i="1"/>
  <c r="AP303" i="1"/>
  <c r="AG301" i="1"/>
  <c r="AF294" i="1"/>
  <c r="AP269" i="1"/>
  <c r="AL269" i="1" s="1"/>
  <c r="A269" i="1" s="1"/>
  <c r="AP268" i="1"/>
  <c r="AL268" i="1" s="1"/>
  <c r="A268" i="1" s="1"/>
  <c r="AP267" i="1"/>
  <c r="AL267" i="1" s="1"/>
  <c r="A267" i="1" s="1"/>
  <c r="AL257" i="1"/>
  <c r="A257" i="1" s="1"/>
  <c r="AF254" i="1"/>
  <c r="AP250" i="1"/>
  <c r="AL250" i="1" s="1"/>
  <c r="A250" i="1" s="1"/>
  <c r="AP228" i="1"/>
  <c r="AL228" i="1" s="1"/>
  <c r="A228" i="1" s="1"/>
  <c r="AF227" i="1"/>
  <c r="AF158" i="1"/>
  <c r="AL158" i="1"/>
  <c r="AG19" i="1"/>
  <c r="AP19" i="1"/>
  <c r="AL19" i="1" s="1"/>
  <c r="X110" i="22"/>
  <c r="X110" i="24" s="1"/>
  <c r="X110" i="25" s="1"/>
  <c r="X110" i="26" s="1"/>
  <c r="X110" i="27" s="1"/>
  <c r="X110" i="28" s="1"/>
  <c r="X110" i="29" s="1"/>
  <c r="X110" i="30" s="1"/>
  <c r="X110" i="31" s="1"/>
  <c r="X110" i="32" s="1"/>
  <c r="X110" i="33" s="1"/>
  <c r="X110" i="34" s="1"/>
  <c r="X110" i="35" s="1"/>
  <c r="U56" i="15"/>
  <c r="X13" i="15"/>
  <c r="V6" i="15"/>
  <c r="O73" i="15"/>
  <c r="W57" i="15"/>
  <c r="O6" i="15"/>
  <c r="U14" i="15"/>
  <c r="W54" i="15"/>
  <c r="X14" i="15"/>
  <c r="O45" i="15"/>
  <c r="W48" i="15"/>
  <c r="X48" i="15"/>
  <c r="O54" i="15"/>
  <c r="W42" i="15"/>
  <c r="O53" i="15"/>
  <c r="U50" i="15"/>
  <c r="V42" i="15"/>
  <c r="X22" i="15"/>
  <c r="U48" i="15"/>
  <c r="U46" i="15"/>
  <c r="V54" i="15"/>
  <c r="O57" i="15"/>
  <c r="U42" i="15"/>
  <c r="X42" i="15"/>
  <c r="X54" i="15"/>
  <c r="U45" i="15"/>
  <c r="O69" i="15"/>
  <c r="O48" i="15"/>
  <c r="V45" i="15"/>
  <c r="U72" i="15"/>
  <c r="O7" i="15"/>
  <c r="O35" i="15"/>
  <c r="X72" i="15"/>
  <c r="O61" i="15"/>
  <c r="X25" i="15"/>
  <c r="U22" i="15"/>
  <c r="O24" i="15"/>
  <c r="X63" i="15"/>
  <c r="O14" i="15"/>
  <c r="W14" i="15"/>
  <c r="W7" i="15"/>
  <c r="O21" i="15"/>
  <c r="W22" i="15"/>
  <c r="U71" i="15"/>
  <c r="W69" i="15"/>
  <c r="V25" i="15"/>
  <c r="V7" i="15"/>
  <c r="U63" i="15"/>
  <c r="V60" i="15"/>
  <c r="X41" i="15"/>
  <c r="U30" i="15"/>
  <c r="U36" i="15"/>
  <c r="O39" i="15"/>
  <c r="V22" i="15"/>
  <c r="W6" i="15"/>
  <c r="O50" i="15"/>
  <c r="W13" i="15"/>
  <c r="V69" i="15"/>
  <c r="V10" i="15"/>
  <c r="O65" i="15"/>
  <c r="O10" i="15"/>
  <c r="W50" i="15"/>
  <c r="O33" i="15"/>
  <c r="W25" i="15"/>
  <c r="X9" i="15"/>
  <c r="X69" i="15"/>
  <c r="V20" i="15"/>
  <c r="U6" i="15"/>
  <c r="W10" i="15"/>
  <c r="U68" i="15"/>
  <c r="U25" i="15"/>
  <c r="U65" i="15"/>
  <c r="W38" i="15"/>
  <c r="V50" i="15"/>
  <c r="X30" i="15"/>
  <c r="X10" i="15"/>
  <c r="U38" i="15"/>
  <c r="X67" i="15"/>
  <c r="W46" i="15"/>
  <c r="X26" i="15"/>
  <c r="W64" i="15"/>
  <c r="X8" i="15"/>
  <c r="W29" i="15"/>
  <c r="X61" i="15"/>
  <c r="U35" i="15"/>
  <c r="O30" i="15"/>
  <c r="V26" i="15"/>
  <c r="X38" i="15"/>
  <c r="O68" i="15"/>
  <c r="X20" i="15"/>
  <c r="W39" i="15"/>
  <c r="V9" i="15"/>
  <c r="W61" i="15"/>
  <c r="U29" i="15"/>
  <c r="V30" i="15"/>
  <c r="O20" i="15"/>
  <c r="W41" i="15"/>
  <c r="M165" i="8"/>
  <c r="N165" i="8" s="1"/>
  <c r="GN3" i="1"/>
  <c r="ER3" i="1"/>
  <c r="FP3" i="1"/>
  <c r="GZ3" i="1"/>
  <c r="GH3" i="1"/>
  <c r="FJ3" i="1"/>
  <c r="FD3" i="1"/>
  <c r="GT3" i="1"/>
  <c r="GB3" i="1"/>
  <c r="FV3" i="1"/>
  <c r="EX3" i="1"/>
  <c r="EL3" i="1"/>
  <c r="O64" i="15"/>
  <c r="V38" i="15"/>
  <c r="W26" i="15"/>
  <c r="X11" i="15"/>
  <c r="W20" i="15"/>
  <c r="O72" i="15"/>
  <c r="X64" i="15"/>
  <c r="V61" i="15"/>
  <c r="U64" i="15"/>
  <c r="W68" i="15"/>
  <c r="V35" i="15"/>
  <c r="V11" i="15"/>
  <c r="X68" i="15"/>
  <c r="U41" i="15"/>
  <c r="X15" i="15"/>
  <c r="W24" i="15"/>
  <c r="W21" i="15"/>
  <c r="X73" i="15"/>
  <c r="X65" i="15"/>
  <c r="V49" i="15"/>
  <c r="U24" i="15"/>
  <c r="W11" i="15"/>
  <c r="U7" i="15"/>
  <c r="O52" i="15"/>
  <c r="O29" i="15"/>
  <c r="O26" i="15"/>
  <c r="O41" i="15"/>
  <c r="V46" i="15"/>
  <c r="X35" i="15"/>
  <c r="U52" i="15"/>
  <c r="V53" i="15"/>
  <c r="U67" i="15"/>
  <c r="X29" i="15"/>
  <c r="U11" i="15"/>
  <c r="AF18" i="1"/>
  <c r="T9" i="4"/>
  <c r="U9" i="4" s="1"/>
  <c r="AF28" i="1"/>
  <c r="AP24" i="1"/>
  <c r="AL24" i="1" s="1"/>
  <c r="A24" i="1" s="1"/>
  <c r="AP26" i="1"/>
  <c r="AL26" i="1" s="1"/>
  <c r="K25" i="1"/>
  <c r="K27" i="1" s="1"/>
  <c r="K26" i="1"/>
  <c r="N28" i="1"/>
  <c r="N17" i="1" s="1"/>
  <c r="O27" i="1"/>
  <c r="O28" i="1" s="1"/>
  <c r="O26" i="1"/>
  <c r="O25" i="1"/>
  <c r="C27" i="1"/>
  <c r="C26" i="1"/>
  <c r="B25" i="1"/>
  <c r="I24" i="1"/>
  <c r="I27" i="1" s="1"/>
  <c r="I26" i="1"/>
  <c r="M26" i="1"/>
  <c r="I25" i="1"/>
  <c r="I28" i="1" s="1"/>
  <c r="H26" i="1"/>
  <c r="D24" i="1"/>
  <c r="J25" i="1"/>
  <c r="G24" i="1"/>
  <c r="G25" i="1" s="1"/>
  <c r="L27" i="1"/>
  <c r="L28" i="1" s="1"/>
  <c r="L17" i="1" s="1"/>
  <c r="H27" i="1"/>
  <c r="F25" i="1"/>
  <c r="F26" i="1" s="1"/>
  <c r="M27" i="1"/>
  <c r="M28" i="1" s="1"/>
  <c r="E25" i="1"/>
  <c r="O59" i="15"/>
  <c r="R9" i="4"/>
  <c r="X9" i="4" s="1"/>
  <c r="T9" i="5"/>
  <c r="Z9" i="5" s="1"/>
  <c r="O5" i="15"/>
  <c r="W18" i="15"/>
  <c r="X18" i="15"/>
  <c r="X59" i="15"/>
  <c r="W12" i="15"/>
  <c r="O44" i="15"/>
  <c r="X21" i="15"/>
  <c r="V13" i="15"/>
  <c r="O13" i="15"/>
  <c r="W9" i="15"/>
  <c r="U59" i="15"/>
  <c r="V56" i="15"/>
  <c r="W49" i="15"/>
  <c r="V28" i="15"/>
  <c r="U21" i="15"/>
  <c r="V12" i="15"/>
  <c r="V8" i="15"/>
  <c r="O63" i="15"/>
  <c r="U5" i="15"/>
  <c r="U9" i="15"/>
  <c r="O49" i="15"/>
  <c r="V18" i="15"/>
  <c r="O28" i="15"/>
  <c r="W52" i="15"/>
  <c r="W72" i="15"/>
  <c r="X33" i="15"/>
  <c r="X53" i="15"/>
  <c r="U57" i="15"/>
  <c r="U53" i="15"/>
  <c r="W5" i="15"/>
  <c r="V67" i="15"/>
  <c r="U73" i="15"/>
  <c r="O8" i="15"/>
  <c r="W28" i="15"/>
  <c r="W56" i="15"/>
  <c r="U8" i="15"/>
  <c r="W63" i="15"/>
  <c r="X28" i="15"/>
  <c r="X24" i="15"/>
  <c r="V57" i="15"/>
  <c r="V65" i="15"/>
  <c r="O46" i="15"/>
  <c r="O32" i="15"/>
  <c r="O60" i="15"/>
  <c r="U12" i="15"/>
  <c r="M166" i="4"/>
  <c r="N166" i="4" s="1"/>
  <c r="M167" i="4"/>
  <c r="N167" i="4" s="1"/>
  <c r="M166" i="9"/>
  <c r="N166" i="9" s="1"/>
  <c r="M167" i="9"/>
  <c r="N167" i="9" s="1"/>
  <c r="M168" i="8"/>
  <c r="N168" i="8" s="1"/>
  <c r="M169" i="16"/>
  <c r="N169" i="16" s="1"/>
  <c r="M167" i="16"/>
  <c r="N167" i="16" s="1"/>
  <c r="M166" i="17"/>
  <c r="N166" i="17" s="1"/>
  <c r="O18" i="15"/>
  <c r="O12" i="15"/>
  <c r="W32" i="15"/>
  <c r="W60" i="15"/>
  <c r="W73" i="15"/>
  <c r="X49" i="15"/>
  <c r="V59" i="15"/>
  <c r="W67" i="15"/>
  <c r="W45" i="15"/>
  <c r="V52" i="15"/>
  <c r="M166" i="3"/>
  <c r="N166" i="3" s="1"/>
  <c r="M166" i="7"/>
  <c r="N166" i="7" s="1"/>
  <c r="M169" i="7"/>
  <c r="N169" i="7" s="1"/>
  <c r="M169" i="9"/>
  <c r="N169" i="9" s="1"/>
  <c r="M168" i="16"/>
  <c r="N168" i="16" s="1"/>
  <c r="M168" i="18"/>
  <c r="N168" i="18" s="1"/>
  <c r="M168" i="5"/>
  <c r="N168" i="5" s="1"/>
  <c r="M169" i="6"/>
  <c r="N169" i="6" s="1"/>
  <c r="M166" i="20"/>
  <c r="N166" i="20" s="1"/>
  <c r="M166" i="5"/>
  <c r="N166" i="5" s="1"/>
  <c r="M166" i="21"/>
  <c r="N166" i="21" s="1"/>
  <c r="M169" i="22"/>
  <c r="N169" i="22" s="1"/>
  <c r="M165" i="22"/>
  <c r="N165" i="22" s="1"/>
  <c r="M166" i="18"/>
  <c r="N166" i="18" s="1"/>
  <c r="M165" i="19"/>
  <c r="N165" i="19" s="1"/>
  <c r="M165" i="21"/>
  <c r="N165" i="21" s="1"/>
  <c r="M168" i="6"/>
  <c r="N168" i="6" s="1"/>
  <c r="M165" i="7"/>
  <c r="N165" i="7" s="1"/>
  <c r="M165" i="9"/>
  <c r="N165" i="9" s="1"/>
  <c r="M169" i="19"/>
  <c r="N169" i="19" s="1"/>
  <c r="M168" i="4"/>
  <c r="N168" i="4" s="1"/>
  <c r="S110" i="4"/>
  <c r="M169" i="5"/>
  <c r="N169" i="5" s="1"/>
  <c r="M168" i="17"/>
  <c r="N168" i="17" s="1"/>
  <c r="M168" i="19"/>
  <c r="N168" i="19" s="1"/>
  <c r="M168" i="21"/>
  <c r="N168" i="21" s="1"/>
  <c r="M166" i="19"/>
  <c r="N166" i="19" s="1"/>
  <c r="M165" i="4"/>
  <c r="N165" i="4" s="1"/>
  <c r="M165" i="16"/>
  <c r="N165" i="16" s="1"/>
  <c r="M165" i="18"/>
  <c r="N165" i="18" s="1"/>
  <c r="M165" i="17"/>
  <c r="N165" i="17" s="1"/>
  <c r="M168" i="20"/>
  <c r="N168" i="20" s="1"/>
  <c r="M169" i="20"/>
  <c r="N169" i="20" s="1"/>
  <c r="M166" i="6"/>
  <c r="N166" i="6" s="1"/>
  <c r="M169" i="8"/>
  <c r="N169" i="8" s="1"/>
  <c r="X9" i="3"/>
  <c r="M168" i="9"/>
  <c r="N168" i="9" s="1"/>
  <c r="M166" i="8"/>
  <c r="N166" i="8" s="1"/>
  <c r="M169" i="21"/>
  <c r="N169" i="21" s="1"/>
  <c r="V9" i="3"/>
  <c r="AC9" i="3"/>
  <c r="M166" i="16"/>
  <c r="N166" i="16" s="1"/>
  <c r="M165" i="20"/>
  <c r="N165" i="20" s="1"/>
  <c r="R110" i="5"/>
  <c r="M169" i="18"/>
  <c r="N169" i="18" s="1"/>
  <c r="M169" i="17"/>
  <c r="N169" i="17" s="1"/>
  <c r="M165" i="6"/>
  <c r="N165" i="6" s="1"/>
  <c r="U9" i="3"/>
  <c r="M165" i="5"/>
  <c r="N165" i="5" s="1"/>
  <c r="M169" i="4"/>
  <c r="N169" i="4" s="1"/>
  <c r="U110" i="4"/>
  <c r="AB9" i="3"/>
  <c r="F6" i="15"/>
  <c r="Z9" i="3"/>
  <c r="S9" i="3"/>
  <c r="M168" i="7"/>
  <c r="N168" i="7" s="1"/>
  <c r="F9" i="15"/>
  <c r="F8" i="15"/>
  <c r="F7" i="15"/>
  <c r="F4" i="15"/>
  <c r="M165" i="3"/>
  <c r="N165" i="3" s="1"/>
  <c r="AQ176" i="1"/>
  <c r="AL176" i="1" s="1"/>
  <c r="A176" i="1" s="1"/>
  <c r="AF176" i="1"/>
  <c r="AQ138" i="1"/>
  <c r="AL138" i="1" s="1"/>
  <c r="A138" i="1" s="1"/>
  <c r="AF138" i="1"/>
  <c r="AQ71" i="1"/>
  <c r="AL71" i="1" s="1"/>
  <c r="A71" i="1" s="1"/>
  <c r="AF71" i="1"/>
  <c r="AF45" i="1"/>
  <c r="AQ45" i="1"/>
  <c r="AL45" i="1" s="1"/>
  <c r="A45" i="1" s="1"/>
  <c r="AF125" i="1"/>
  <c r="AQ125" i="1"/>
  <c r="AL125" i="1" s="1"/>
  <c r="A125" i="1" s="1"/>
  <c r="AF52" i="1"/>
  <c r="AQ52" i="1"/>
  <c r="AL52" i="1" s="1"/>
  <c r="A52" i="1" s="1"/>
  <c r="AQ161" i="1"/>
  <c r="AL161" i="1" s="1"/>
  <c r="A161" i="1" s="1"/>
  <c r="AF161" i="1"/>
  <c r="AQ107" i="1"/>
  <c r="AL107" i="1" s="1"/>
  <c r="A107" i="1" s="1"/>
  <c r="AF107" i="1"/>
  <c r="AF64" i="1"/>
  <c r="AQ64" i="1"/>
  <c r="AL64" i="1" s="1"/>
  <c r="A64" i="1" s="1"/>
  <c r="AF40" i="1"/>
  <c r="AQ40" i="1"/>
  <c r="AL40" i="1" s="1"/>
  <c r="A40" i="1" s="1"/>
  <c r="AG60" i="1"/>
  <c r="W70" i="15"/>
  <c r="O70" i="15"/>
  <c r="X70" i="15"/>
  <c r="V70" i="15"/>
  <c r="U70" i="15"/>
  <c r="F6" i="1"/>
  <c r="T9" i="6"/>
  <c r="O62" i="15"/>
  <c r="X62" i="15"/>
  <c r="V62" i="15"/>
  <c r="U62" i="15"/>
  <c r="W62" i="15"/>
  <c r="AL90" i="1"/>
  <c r="A90" i="1" s="1"/>
  <c r="X66" i="15"/>
  <c r="V66" i="15"/>
  <c r="W66" i="15"/>
  <c r="O66" i="15"/>
  <c r="U66" i="15"/>
  <c r="V37" i="15"/>
  <c r="W37" i="15"/>
  <c r="X37" i="15"/>
  <c r="O37" i="15"/>
  <c r="E5" i="1"/>
  <c r="R9" i="5"/>
  <c r="AQ109" i="1"/>
  <c r="AL109" i="1" s="1"/>
  <c r="A109" i="1" s="1"/>
  <c r="AF109" i="1"/>
  <c r="AF98" i="1"/>
  <c r="AQ98" i="1"/>
  <c r="AL98" i="1" s="1"/>
  <c r="A98" i="1" s="1"/>
  <c r="AQ30" i="1"/>
  <c r="AL30" i="1" s="1"/>
  <c r="A30" i="1" s="1"/>
  <c r="AD17" i="1"/>
  <c r="AR18" i="1"/>
  <c r="AG18" i="1" s="1"/>
  <c r="AE17" i="1"/>
  <c r="AL33" i="1"/>
  <c r="A33" i="1" s="1"/>
  <c r="AF168" i="1"/>
  <c r="AQ133" i="1"/>
  <c r="AL133" i="1" s="1"/>
  <c r="A133" i="1" s="1"/>
  <c r="AF133" i="1"/>
  <c r="AQ54" i="1"/>
  <c r="AL54" i="1" s="1"/>
  <c r="A54" i="1" s="1"/>
  <c r="AF54" i="1"/>
  <c r="AL157" i="1"/>
  <c r="A157" i="1" s="1"/>
  <c r="M166" i="22"/>
  <c r="N166" i="22" s="1"/>
  <c r="M168" i="22"/>
  <c r="N168" i="22" s="1"/>
  <c r="AL70" i="1"/>
  <c r="A70" i="1" s="1"/>
  <c r="AL59" i="1"/>
  <c r="A59" i="1" s="1"/>
  <c r="U58" i="15"/>
  <c r="W58" i="15"/>
  <c r="V58" i="15"/>
  <c r="O58" i="15"/>
  <c r="X58" i="15"/>
  <c r="V55" i="15"/>
  <c r="O55" i="15"/>
  <c r="W55" i="15"/>
  <c r="U55" i="15"/>
  <c r="X55" i="15"/>
  <c r="V51" i="15"/>
  <c r="W51" i="15"/>
  <c r="O51" i="15"/>
  <c r="X51" i="15"/>
  <c r="V47" i="15"/>
  <c r="O47" i="15"/>
  <c r="X47" i="15"/>
  <c r="W47" i="15"/>
  <c r="V43" i="15"/>
  <c r="W43" i="15"/>
  <c r="O43" i="15"/>
  <c r="X43" i="15"/>
  <c r="W40" i="15"/>
  <c r="O40" i="15"/>
  <c r="X40" i="15"/>
  <c r="U40" i="15"/>
  <c r="O34" i="15"/>
  <c r="X34" i="15"/>
  <c r="W34" i="15"/>
  <c r="V34" i="15"/>
  <c r="O31" i="15"/>
  <c r="V31" i="15"/>
  <c r="W31" i="15"/>
  <c r="X31" i="15"/>
  <c r="AQ186" i="1"/>
  <c r="AL186" i="1" s="1"/>
  <c r="A186" i="1" s="1"/>
  <c r="AF186" i="1"/>
  <c r="AF311" i="1"/>
  <c r="AQ311" i="1"/>
  <c r="AL311" i="1" s="1"/>
  <c r="A311" i="1" s="1"/>
  <c r="AF288" i="1"/>
  <c r="AQ288" i="1"/>
  <c r="AL288" i="1" s="1"/>
  <c r="A288" i="1" s="1"/>
  <c r="AQ238" i="1"/>
  <c r="AL238" i="1" s="1"/>
  <c r="A238" i="1" s="1"/>
  <c r="AF238" i="1"/>
  <c r="AG54" i="1"/>
  <c r="AG141" i="1"/>
  <c r="AQ83" i="1"/>
  <c r="AL83" i="1" s="1"/>
  <c r="A83" i="1" s="1"/>
  <c r="AF83" i="1"/>
  <c r="AL50" i="1"/>
  <c r="A50" i="1" s="1"/>
  <c r="AL81" i="1"/>
  <c r="A81" i="1" s="1"/>
  <c r="F12" i="15"/>
  <c r="X23" i="15"/>
  <c r="W23" i="15"/>
  <c r="U23" i="15"/>
  <c r="O23" i="15"/>
  <c r="AF195" i="1"/>
  <c r="AQ195" i="1"/>
  <c r="AL195" i="1" s="1"/>
  <c r="A195" i="1" s="1"/>
  <c r="AL84" i="1"/>
  <c r="A84" i="1" s="1"/>
  <c r="AF90" i="1"/>
  <c r="AG87" i="1"/>
  <c r="AG71" i="1"/>
  <c r="O27" i="15"/>
  <c r="X27" i="15"/>
  <c r="V27" i="15"/>
  <c r="U27" i="15"/>
  <c r="O17" i="15"/>
  <c r="U17" i="15"/>
  <c r="V17" i="15"/>
  <c r="X17" i="15"/>
  <c r="DB3" i="1"/>
  <c r="AL190" i="1"/>
  <c r="A190" i="1" s="1"/>
  <c r="F5" i="15"/>
  <c r="AG140" i="1"/>
  <c r="X36" i="15"/>
  <c r="V36" i="15"/>
  <c r="W36" i="15"/>
  <c r="W19" i="15"/>
  <c r="V19" i="15"/>
  <c r="O19" i="15"/>
  <c r="X19" i="15"/>
  <c r="AL329" i="1"/>
  <c r="A329" i="1" s="1"/>
  <c r="AG136" i="1"/>
  <c r="AG91" i="1"/>
  <c r="F13" i="15"/>
  <c r="W15" i="15"/>
  <c r="V15" i="15"/>
  <c r="U15" i="15"/>
  <c r="AF200" i="1"/>
  <c r="AQ200" i="1"/>
  <c r="AQ324" i="1"/>
  <c r="AL324" i="1" s="1"/>
  <c r="A324" i="1" s="1"/>
  <c r="AF324" i="1"/>
  <c r="V5" i="15"/>
  <c r="V2" i="15"/>
  <c r="AL242" i="1"/>
  <c r="A242" i="1" s="1"/>
  <c r="AL286" i="1"/>
  <c r="A286" i="1" s="1"/>
  <c r="AL282" i="1"/>
  <c r="A282" i="1" s="1"/>
  <c r="AF208" i="1"/>
  <c r="AQ208" i="1"/>
  <c r="AL208" i="1" s="1"/>
  <c r="A208" i="1" s="1"/>
  <c r="AF93" i="1"/>
  <c r="F11" i="15"/>
  <c r="F14" i="15"/>
  <c r="U16" i="15"/>
  <c r="W16" i="15"/>
  <c r="V16" i="15"/>
  <c r="O16" i="15"/>
  <c r="AG200" i="1"/>
  <c r="AF245" i="1"/>
  <c r="AQ245" i="1"/>
  <c r="AL245" i="1" s="1"/>
  <c r="A245" i="1" s="1"/>
  <c r="AF239" i="1"/>
  <c r="AQ239" i="1"/>
  <c r="AL239" i="1" s="1"/>
  <c r="A239" i="1" s="1"/>
  <c r="AG97" i="1"/>
  <c r="AF92" i="1"/>
  <c r="AG89" i="1"/>
  <c r="AB17" i="1"/>
  <c r="F15" i="15"/>
  <c r="X44" i="15"/>
  <c r="U44" i="15"/>
  <c r="AQ326" i="1"/>
  <c r="AL326" i="1" s="1"/>
  <c r="A326" i="1" s="1"/>
  <c r="AF326" i="1"/>
  <c r="AL316" i="1"/>
  <c r="A316" i="1" s="1"/>
  <c r="AQ290" i="1"/>
  <c r="AL290" i="1" s="1"/>
  <c r="A290" i="1" s="1"/>
  <c r="AF290" i="1"/>
  <c r="AF89" i="1"/>
  <c r="W71" i="15"/>
  <c r="O71" i="15"/>
  <c r="X71" i="15"/>
  <c r="X56" i="15"/>
  <c r="O56" i="15"/>
  <c r="AP188" i="1"/>
  <c r="AL188" i="1" s="1"/>
  <c r="A188" i="1" s="1"/>
  <c r="AL201" i="1"/>
  <c r="A201" i="1" s="1"/>
  <c r="AL295" i="1"/>
  <c r="A295" i="1" s="1"/>
  <c r="AL325" i="1"/>
  <c r="A325" i="1" s="1"/>
  <c r="AP230" i="1"/>
  <c r="AL230" i="1" s="1"/>
  <c r="A230" i="1" s="1"/>
  <c r="AG228" i="1"/>
  <c r="F10" i="15"/>
  <c r="W44" i="15"/>
  <c r="U32" i="15"/>
  <c r="X32" i="15"/>
  <c r="V39" i="15"/>
  <c r="X39" i="15"/>
  <c r="U33" i="15"/>
  <c r="W33" i="15"/>
  <c r="AL197" i="1"/>
  <c r="A197" i="1" s="1"/>
  <c r="AP198" i="1"/>
  <c r="AL198" i="1" s="1"/>
  <c r="A198" i="1" s="1"/>
  <c r="AG197" i="1"/>
  <c r="AL303" i="1"/>
  <c r="A303" i="1" s="1"/>
  <c r="U60" i="15"/>
  <c r="AL332" i="1"/>
  <c r="A332" i="1" s="1"/>
  <c r="AF296" i="1"/>
  <c r="AQ296" i="1"/>
  <c r="AL296" i="1" s="1"/>
  <c r="A296" i="1" s="1"/>
  <c r="AP207" i="1"/>
  <c r="AL207" i="1" s="1"/>
  <c r="A207" i="1" s="1"/>
  <c r="AL304" i="1"/>
  <c r="A304" i="1" s="1"/>
  <c r="AF285" i="1"/>
  <c r="AG320" i="1"/>
  <c r="AG304" i="1"/>
  <c r="AG251" i="1"/>
  <c r="AQ222" i="1"/>
  <c r="AL222" i="1" s="1"/>
  <c r="A222" i="1" s="1"/>
  <c r="AF211" i="1"/>
  <c r="AG208" i="1"/>
  <c r="AG321" i="1"/>
  <c r="AF292" i="1"/>
  <c r="AQ292" i="1"/>
  <c r="AL292" i="1" s="1"/>
  <c r="A292" i="1" s="1"/>
  <c r="AG289" i="1"/>
  <c r="AQ286" i="1"/>
  <c r="AQ283" i="1"/>
  <c r="AL283" i="1" s="1"/>
  <c r="A283" i="1" s="1"/>
  <c r="AG278" i="1"/>
  <c r="AG252" i="1"/>
  <c r="AF235" i="1"/>
  <c r="AQ235" i="1"/>
  <c r="AL235" i="1" s="1"/>
  <c r="A235" i="1" s="1"/>
  <c r="F3" i="15"/>
  <c r="F2" i="15"/>
  <c r="AC17" i="1"/>
  <c r="AP18" i="1"/>
  <c r="AL18" i="1" s="1"/>
  <c r="B9" i="2" l="1"/>
  <c r="AL281" i="1"/>
  <c r="A281" i="1" s="1"/>
  <c r="AL200" i="1"/>
  <c r="A200" i="1" s="1"/>
  <c r="AI8" i="2"/>
  <c r="AH8" i="2"/>
  <c r="AC9" i="4"/>
  <c r="Y9" i="4"/>
  <c r="AB9" i="4"/>
  <c r="Z9" i="4"/>
  <c r="U9" i="5"/>
  <c r="AC45" i="10"/>
  <c r="N170" i="3"/>
  <c r="I3" i="15" s="1"/>
  <c r="AC9" i="5"/>
  <c r="Y9" i="5"/>
  <c r="S9" i="4"/>
  <c r="CG46" i="11"/>
  <c r="V9" i="4"/>
  <c r="W9" i="4" s="1"/>
  <c r="E27" i="1"/>
  <c r="M17" i="1"/>
  <c r="F27" i="1"/>
  <c r="O17" i="1"/>
  <c r="A25" i="1"/>
  <c r="B26" i="1"/>
  <c r="D26" i="1"/>
  <c r="H28" i="1"/>
  <c r="H17" i="1" s="1"/>
  <c r="U3" i="9" s="1"/>
  <c r="K28" i="1"/>
  <c r="K17" i="1" s="1"/>
  <c r="D27" i="1"/>
  <c r="D28" i="1"/>
  <c r="I17" i="1"/>
  <c r="U3" i="16" s="1"/>
  <c r="G26" i="1"/>
  <c r="C28" i="1"/>
  <c r="C17" i="1" s="1"/>
  <c r="G27" i="1"/>
  <c r="D25" i="1"/>
  <c r="G28" i="1"/>
  <c r="J26" i="1"/>
  <c r="E26" i="1"/>
  <c r="CN43" i="11"/>
  <c r="N170" i="16"/>
  <c r="I10" i="15" s="1"/>
  <c r="N170" i="9"/>
  <c r="I9" i="15" s="1"/>
  <c r="N170" i="21"/>
  <c r="N177" i="21" s="1"/>
  <c r="N170" i="7"/>
  <c r="N177" i="7" s="1"/>
  <c r="N170" i="8"/>
  <c r="N177" i="8" s="1"/>
  <c r="N170" i="19"/>
  <c r="N177" i="19" s="1"/>
  <c r="N170" i="17"/>
  <c r="N170" i="5"/>
  <c r="I5" i="15" s="1"/>
  <c r="N170" i="20"/>
  <c r="N177" i="20" s="1"/>
  <c r="I7" i="15"/>
  <c r="N170" i="18"/>
  <c r="N177" i="18" s="1"/>
  <c r="N170" i="22"/>
  <c r="N177" i="22" s="1"/>
  <c r="U110" i="5"/>
  <c r="T110" i="5"/>
  <c r="S110" i="5"/>
  <c r="R110" i="6"/>
  <c r="N170" i="6"/>
  <c r="I6" i="15" s="1"/>
  <c r="N170" i="4"/>
  <c r="I4" i="15" s="1"/>
  <c r="CG47" i="11"/>
  <c r="BZ49" i="11"/>
  <c r="CG50" i="11"/>
  <c r="V53" i="10"/>
  <c r="CG49" i="11"/>
  <c r="CG44" i="11"/>
  <c r="CN46" i="11"/>
  <c r="S9" i="5"/>
  <c r="AB9" i="5"/>
  <c r="V9" i="5"/>
  <c r="W9" i="5" s="1"/>
  <c r="X9" i="5"/>
  <c r="V52" i="10"/>
  <c r="CK53" i="11"/>
  <c r="AG44" i="10"/>
  <c r="AC54" i="10"/>
  <c r="V43" i="10"/>
  <c r="AC47" i="10"/>
  <c r="CN47" i="11"/>
  <c r="AG50" i="10"/>
  <c r="AC9" i="6"/>
  <c r="Z9" i="6"/>
  <c r="Y9" i="6"/>
  <c r="U9" i="6"/>
  <c r="AG48" i="10"/>
  <c r="AJ50" i="10"/>
  <c r="AG52" i="10"/>
  <c r="CK50" i="11"/>
  <c r="AG54" i="10"/>
  <c r="AG46" i="10"/>
  <c r="G6" i="1"/>
  <c r="T9" i="7"/>
  <c r="AJ51" i="10"/>
  <c r="CK54" i="11"/>
  <c r="CG48" i="11"/>
  <c r="CN52" i="11"/>
  <c r="CN48" i="11"/>
  <c r="AG45" i="10"/>
  <c r="CK48" i="11"/>
  <c r="V47" i="10"/>
  <c r="CK44" i="11"/>
  <c r="AC46" i="10"/>
  <c r="BZ53" i="11"/>
  <c r="V45" i="10"/>
  <c r="AJ43" i="10"/>
  <c r="AG47" i="10"/>
  <c r="CG52" i="11"/>
  <c r="V46" i="10"/>
  <c r="CN50" i="11"/>
  <c r="V44" i="10"/>
  <c r="CE42" i="11"/>
  <c r="BZ52" i="11"/>
  <c r="AA42" i="10"/>
  <c r="AG49" i="10"/>
  <c r="AJ54" i="10"/>
  <c r="AJ47" i="10"/>
  <c r="AC52" i="10"/>
  <c r="CN53" i="11"/>
  <c r="CG45" i="11"/>
  <c r="BZ50" i="11"/>
  <c r="CN54" i="11"/>
  <c r="V54" i="10"/>
  <c r="CK45" i="11"/>
  <c r="U3" i="19"/>
  <c r="DN3" i="1"/>
  <c r="BZ54" i="11"/>
  <c r="BZ45" i="11"/>
  <c r="AC50" i="10"/>
  <c r="CK49" i="11"/>
  <c r="AC43" i="10"/>
  <c r="AC44" i="10"/>
  <c r="AJ44" i="10"/>
  <c r="CN49" i="11"/>
  <c r="AG51" i="10"/>
  <c r="AJ52" i="10"/>
  <c r="AC53" i="10"/>
  <c r="F5" i="1"/>
  <c r="R9" i="6"/>
  <c r="AJ46" i="10"/>
  <c r="CK46" i="11"/>
  <c r="AG53" i="10"/>
  <c r="BZ46" i="11"/>
  <c r="CN51" i="11"/>
  <c r="CG51" i="11"/>
  <c r="CG54" i="11"/>
  <c r="CK43" i="11"/>
  <c r="AJ45" i="10"/>
  <c r="CN44" i="11"/>
  <c r="CK52" i="11"/>
  <c r="BZ51" i="11"/>
  <c r="CK47" i="11"/>
  <c r="BZ47" i="11"/>
  <c r="AJ48" i="10"/>
  <c r="AJ49" i="10"/>
  <c r="CV3" i="1"/>
  <c r="U3" i="21"/>
  <c r="DZ3" i="1"/>
  <c r="V49" i="10"/>
  <c r="CG53" i="11"/>
  <c r="AC51" i="10"/>
  <c r="AJ53" i="10"/>
  <c r="BZ48" i="11"/>
  <c r="CG43" i="11"/>
  <c r="AC48" i="10"/>
  <c r="AG43" i="10"/>
  <c r="V50" i="10"/>
  <c r="CN45" i="11"/>
  <c r="BZ43" i="11"/>
  <c r="V51" i="10"/>
  <c r="AC49" i="10"/>
  <c r="CK51" i="11"/>
  <c r="V48" i="10"/>
  <c r="BZ44" i="11"/>
  <c r="A18" i="1"/>
  <c r="A19" i="1" s="1"/>
  <c r="AL17" i="1"/>
  <c r="A20" i="1" l="1"/>
  <c r="B10" i="2"/>
  <c r="AI9" i="2"/>
  <c r="AH9" i="2"/>
  <c r="N177" i="3"/>
  <c r="AG8" i="2"/>
  <c r="C106" i="27"/>
  <c r="H105" i="27"/>
  <c r="I104" i="27"/>
  <c r="K103" i="27"/>
  <c r="L100" i="27"/>
  <c r="M100" i="27" s="1"/>
  <c r="C98" i="27"/>
  <c r="I96" i="27"/>
  <c r="K95" i="27"/>
  <c r="F95" i="27"/>
  <c r="L92" i="27"/>
  <c r="M92" i="27" s="1"/>
  <c r="C90" i="27"/>
  <c r="H89" i="27"/>
  <c r="I88" i="27"/>
  <c r="K87" i="27"/>
  <c r="F87" i="27"/>
  <c r="L84" i="27"/>
  <c r="M84" i="27" s="1"/>
  <c r="C82" i="27"/>
  <c r="H81" i="27"/>
  <c r="I80" i="27"/>
  <c r="K79" i="27"/>
  <c r="F79" i="27"/>
  <c r="L76" i="27"/>
  <c r="M76" i="27" s="1"/>
  <c r="C74" i="27"/>
  <c r="H73" i="27"/>
  <c r="I72" i="27"/>
  <c r="K71" i="27"/>
  <c r="F71" i="27"/>
  <c r="L68" i="27"/>
  <c r="M68" i="27" s="1"/>
  <c r="C66" i="27"/>
  <c r="H65" i="27"/>
  <c r="I64" i="27"/>
  <c r="K63" i="27"/>
  <c r="F63" i="27"/>
  <c r="L60" i="27"/>
  <c r="M60" i="27" s="1"/>
  <c r="C58" i="27"/>
  <c r="H57" i="27"/>
  <c r="I56" i="27"/>
  <c r="K55" i="27"/>
  <c r="F55" i="27"/>
  <c r="L52" i="27"/>
  <c r="M52" i="27" s="1"/>
  <c r="C50" i="27"/>
  <c r="H49" i="27"/>
  <c r="I48" i="27"/>
  <c r="K47" i="27"/>
  <c r="F47" i="27"/>
  <c r="L44" i="27"/>
  <c r="M44" i="27" s="1"/>
  <c r="C42" i="27"/>
  <c r="H41" i="27"/>
  <c r="I40" i="27"/>
  <c r="K39" i="27"/>
  <c r="F39" i="27"/>
  <c r="L36" i="27"/>
  <c r="M36" i="27" s="1"/>
  <c r="C34" i="27"/>
  <c r="I32" i="27"/>
  <c r="K31" i="27"/>
  <c r="F31" i="27"/>
  <c r="L28" i="27"/>
  <c r="M28" i="27" s="1"/>
  <c r="C26" i="27"/>
  <c r="H25" i="27"/>
  <c r="I24" i="27"/>
  <c r="K23" i="27"/>
  <c r="F23" i="27"/>
  <c r="L20" i="27"/>
  <c r="M20" i="27" s="1"/>
  <c r="C18" i="27"/>
  <c r="H17" i="27"/>
  <c r="I16" i="27"/>
  <c r="K15" i="27"/>
  <c r="F15" i="27"/>
  <c r="L12" i="27"/>
  <c r="K108" i="27"/>
  <c r="F108" i="27"/>
  <c r="L105" i="27"/>
  <c r="M105" i="27" s="1"/>
  <c r="C103" i="27"/>
  <c r="H102" i="27"/>
  <c r="I101" i="27"/>
  <c r="K100" i="27"/>
  <c r="F100" i="27"/>
  <c r="L97" i="27"/>
  <c r="M97" i="27" s="1"/>
  <c r="C95" i="27"/>
  <c r="H94" i="27"/>
  <c r="I93" i="27"/>
  <c r="K92" i="27"/>
  <c r="F92" i="27"/>
  <c r="L89" i="27"/>
  <c r="M89" i="27" s="1"/>
  <c r="C87" i="27"/>
  <c r="H86" i="27"/>
  <c r="I85" i="27"/>
  <c r="K84" i="27"/>
  <c r="F84" i="27"/>
  <c r="L81" i="27"/>
  <c r="M81" i="27" s="1"/>
  <c r="C79" i="27"/>
  <c r="H78" i="27"/>
  <c r="I77" i="27"/>
  <c r="K76" i="27"/>
  <c r="F76" i="27"/>
  <c r="L73" i="27"/>
  <c r="M73" i="27" s="1"/>
  <c r="C71" i="27"/>
  <c r="H70" i="27"/>
  <c r="I69" i="27"/>
  <c r="K68" i="27"/>
  <c r="F68" i="27"/>
  <c r="L65" i="27"/>
  <c r="M65" i="27" s="1"/>
  <c r="C63" i="27"/>
  <c r="H62" i="27"/>
  <c r="K60" i="27"/>
  <c r="F60" i="27"/>
  <c r="L57" i="27"/>
  <c r="M57" i="27" s="1"/>
  <c r="C55" i="27"/>
  <c r="H54" i="27"/>
  <c r="I53" i="27"/>
  <c r="K52" i="27"/>
  <c r="F52" i="27"/>
  <c r="L49" i="27"/>
  <c r="M49" i="27" s="1"/>
  <c r="C47" i="27"/>
  <c r="H46" i="27"/>
  <c r="I45" i="27"/>
  <c r="K44" i="27"/>
  <c r="F44" i="27"/>
  <c r="L41" i="27"/>
  <c r="M41" i="27" s="1"/>
  <c r="C39" i="27"/>
  <c r="H38" i="27"/>
  <c r="I37" i="27"/>
  <c r="K36" i="27"/>
  <c r="F36" i="27"/>
  <c r="L33" i="27"/>
  <c r="M33" i="27" s="1"/>
  <c r="C31" i="27"/>
  <c r="H30" i="27"/>
  <c r="I29" i="27"/>
  <c r="K28" i="27"/>
  <c r="F28" i="27"/>
  <c r="L25" i="27"/>
  <c r="M25" i="27" s="1"/>
  <c r="C23" i="27"/>
  <c r="H22" i="27"/>
  <c r="I21" i="27"/>
  <c r="K20" i="27"/>
  <c r="F20" i="27"/>
  <c r="L17" i="27"/>
  <c r="M17" i="27" s="1"/>
  <c r="C15" i="27"/>
  <c r="H14" i="27"/>
  <c r="I13" i="27"/>
  <c r="K12" i="27"/>
  <c r="F12" i="27"/>
  <c r="I108" i="27"/>
  <c r="K107" i="27"/>
  <c r="F107" i="27"/>
  <c r="L104" i="27"/>
  <c r="M104" i="27" s="1"/>
  <c r="C102" i="27"/>
  <c r="H101" i="27"/>
  <c r="I100" i="27"/>
  <c r="K99" i="27"/>
  <c r="F99" i="27"/>
  <c r="L96" i="27"/>
  <c r="M96" i="27" s="1"/>
  <c r="C94" i="27"/>
  <c r="H93" i="27"/>
  <c r="I92" i="27"/>
  <c r="K91" i="27"/>
  <c r="F91" i="27"/>
  <c r="L88" i="27"/>
  <c r="M88" i="27" s="1"/>
  <c r="C86" i="27"/>
  <c r="H85" i="27"/>
  <c r="I84" i="27"/>
  <c r="K83" i="27"/>
  <c r="F83" i="27"/>
  <c r="L80" i="27"/>
  <c r="M80" i="27" s="1"/>
  <c r="C78" i="27"/>
  <c r="H77" i="27"/>
  <c r="I76" i="27"/>
  <c r="K75" i="27"/>
  <c r="F75" i="27"/>
  <c r="L72" i="27"/>
  <c r="M72" i="27" s="1"/>
  <c r="C70" i="27"/>
  <c r="H69" i="27"/>
  <c r="I68" i="27"/>
  <c r="K67" i="27"/>
  <c r="F67" i="27"/>
  <c r="L64" i="27"/>
  <c r="M64" i="27" s="1"/>
  <c r="C62" i="27"/>
  <c r="H61" i="27"/>
  <c r="I60" i="27"/>
  <c r="K59" i="27"/>
  <c r="F59" i="27"/>
  <c r="L56" i="27"/>
  <c r="M56" i="27" s="1"/>
  <c r="C54" i="27"/>
  <c r="H53" i="27"/>
  <c r="I52" i="27"/>
  <c r="K51" i="27"/>
  <c r="F51" i="27"/>
  <c r="L48" i="27"/>
  <c r="M48" i="27" s="1"/>
  <c r="C46" i="27"/>
  <c r="H45" i="27"/>
  <c r="I44" i="27"/>
  <c r="K43" i="27"/>
  <c r="F43" i="27"/>
  <c r="L40" i="27"/>
  <c r="M40" i="27" s="1"/>
  <c r="C38" i="27"/>
  <c r="H37" i="27"/>
  <c r="I36" i="27"/>
  <c r="K35" i="27"/>
  <c r="F35" i="27"/>
  <c r="L32" i="27"/>
  <c r="M32" i="27" s="1"/>
  <c r="C30" i="27"/>
  <c r="H29" i="27"/>
  <c r="I28" i="27"/>
  <c r="K27" i="27"/>
  <c r="F27" i="27"/>
  <c r="L24" i="27"/>
  <c r="M24" i="27" s="1"/>
  <c r="C22" i="27"/>
  <c r="H21" i="27"/>
  <c r="I20" i="27"/>
  <c r="K19" i="27"/>
  <c r="F19" i="27"/>
  <c r="L16" i="27"/>
  <c r="M16" i="27" s="1"/>
  <c r="C14" i="27"/>
  <c r="H13" i="27"/>
  <c r="I12" i="27"/>
  <c r="K11" i="27"/>
  <c r="F11" i="27"/>
  <c r="H108" i="27"/>
  <c r="C107" i="27"/>
  <c r="K105" i="27"/>
  <c r="I103" i="27"/>
  <c r="C100" i="27"/>
  <c r="L98" i="27"/>
  <c r="M98" i="27" s="1"/>
  <c r="F93" i="27"/>
  <c r="L91" i="27"/>
  <c r="M91" i="27" s="1"/>
  <c r="K90" i="27"/>
  <c r="I89" i="27"/>
  <c r="H87" i="27"/>
  <c r="F86" i="27"/>
  <c r="C85" i="27"/>
  <c r="I82" i="27"/>
  <c r="H80" i="27"/>
  <c r="L77" i="27"/>
  <c r="M77" i="27" s="1"/>
  <c r="F72" i="27"/>
  <c r="L70" i="27"/>
  <c r="M70" i="27" s="1"/>
  <c r="K69" i="27"/>
  <c r="I67" i="27"/>
  <c r="H66" i="27"/>
  <c r="F65" i="27"/>
  <c r="C64" i="27"/>
  <c r="K62" i="27"/>
  <c r="H59" i="27"/>
  <c r="C57" i="27"/>
  <c r="L55" i="27"/>
  <c r="M55" i="27" s="1"/>
  <c r="F50" i="27"/>
  <c r="K48" i="27"/>
  <c r="I46" i="27"/>
  <c r="H44" i="27"/>
  <c r="C43" i="27"/>
  <c r="K41" i="27"/>
  <c r="I39" i="27"/>
  <c r="C36" i="27"/>
  <c r="L34" i="27"/>
  <c r="M34" i="27" s="1"/>
  <c r="F29" i="27"/>
  <c r="L27" i="27"/>
  <c r="M27" i="27" s="1"/>
  <c r="K26" i="27"/>
  <c r="I25" i="27"/>
  <c r="H23" i="27"/>
  <c r="F22" i="27"/>
  <c r="C21" i="27"/>
  <c r="I18" i="27"/>
  <c r="H16" i="27"/>
  <c r="L13" i="27"/>
  <c r="C108" i="27"/>
  <c r="L106" i="27"/>
  <c r="M106" i="27" s="1"/>
  <c r="F101" i="27"/>
  <c r="L99" i="27"/>
  <c r="M99" i="27" s="1"/>
  <c r="K98" i="27"/>
  <c r="I97" i="27"/>
  <c r="H95" i="27"/>
  <c r="F94" i="27"/>
  <c r="C93" i="27"/>
  <c r="I90" i="27"/>
  <c r="H88" i="27"/>
  <c r="L85" i="27"/>
  <c r="M85" i="27" s="1"/>
  <c r="F80" i="27"/>
  <c r="L78" i="27"/>
  <c r="M78" i="27" s="1"/>
  <c r="K77" i="27"/>
  <c r="I75" i="27"/>
  <c r="H74" i="27"/>
  <c r="F73" i="27"/>
  <c r="C72" i="27"/>
  <c r="K70" i="27"/>
  <c r="H67" i="27"/>
  <c r="C65" i="27"/>
  <c r="L63" i="27"/>
  <c r="M63" i="27" s="1"/>
  <c r="F58" i="27"/>
  <c r="K56" i="27"/>
  <c r="I54" i="27"/>
  <c r="H52" i="27"/>
  <c r="C51" i="27"/>
  <c r="K49" i="27"/>
  <c r="I47" i="27"/>
  <c r="C44" i="27"/>
  <c r="L42" i="27"/>
  <c r="M42" i="27" s="1"/>
  <c r="F37" i="27"/>
  <c r="L35" i="27"/>
  <c r="M35" i="27" s="1"/>
  <c r="K34" i="27"/>
  <c r="I33" i="27"/>
  <c r="H31" i="27"/>
  <c r="F30" i="27"/>
  <c r="C29" i="27"/>
  <c r="I26" i="27"/>
  <c r="H24" i="27"/>
  <c r="L21" i="27"/>
  <c r="M21" i="27" s="1"/>
  <c r="F16" i="27"/>
  <c r="L14" i="27"/>
  <c r="K13" i="27"/>
  <c r="I11" i="27"/>
  <c r="F104" i="27"/>
  <c r="L102" i="27"/>
  <c r="M102" i="27" s="1"/>
  <c r="K101" i="27"/>
  <c r="I99" i="27"/>
  <c r="H98" i="27"/>
  <c r="F97" i="27"/>
  <c r="C96" i="27"/>
  <c r="K94" i="27"/>
  <c r="H91" i="27"/>
  <c r="C89" i="27"/>
  <c r="L87" i="27"/>
  <c r="M87" i="27" s="1"/>
  <c r="F82" i="27"/>
  <c r="K80" i="27"/>
  <c r="I78" i="27"/>
  <c r="H76" i="27"/>
  <c r="C75" i="27"/>
  <c r="K73" i="27"/>
  <c r="I71" i="27"/>
  <c r="C68" i="27"/>
  <c r="L66" i="27"/>
  <c r="M66" i="27" s="1"/>
  <c r="F61" i="27"/>
  <c r="L59" i="27"/>
  <c r="M59" i="27" s="1"/>
  <c r="K58" i="27"/>
  <c r="I57" i="27"/>
  <c r="H55" i="27"/>
  <c r="F54" i="27"/>
  <c r="C53" i="27"/>
  <c r="I50" i="27"/>
  <c r="H48" i="27"/>
  <c r="L45" i="27"/>
  <c r="M45" i="27" s="1"/>
  <c r="F40" i="27"/>
  <c r="L38" i="27"/>
  <c r="M38" i="27" s="1"/>
  <c r="K37" i="27"/>
  <c r="I35" i="27"/>
  <c r="H34" i="27"/>
  <c r="F33" i="27"/>
  <c r="C32" i="27"/>
  <c r="K30" i="27"/>
  <c r="H27" i="27"/>
  <c r="C25" i="27"/>
  <c r="L23" i="27"/>
  <c r="M23" i="27" s="1"/>
  <c r="F18" i="27"/>
  <c r="K16" i="27"/>
  <c r="I14" i="27"/>
  <c r="H12" i="27"/>
  <c r="C11" i="27"/>
  <c r="L107" i="27"/>
  <c r="M107" i="27" s="1"/>
  <c r="H104" i="27"/>
  <c r="I102" i="27"/>
  <c r="I98" i="27"/>
  <c r="K96" i="27"/>
  <c r="L94" i="27"/>
  <c r="M94" i="27" s="1"/>
  <c r="I87" i="27"/>
  <c r="L83" i="27"/>
  <c r="M83" i="27" s="1"/>
  <c r="K81" i="27"/>
  <c r="C80" i="27"/>
  <c r="I74" i="27"/>
  <c r="C69" i="27"/>
  <c r="C67" i="27"/>
  <c r="H63" i="27"/>
  <c r="C56" i="27"/>
  <c r="L53" i="27"/>
  <c r="M53" i="27" s="1"/>
  <c r="C52" i="27"/>
  <c r="H50" i="27"/>
  <c r="K42" i="27"/>
  <c r="C41" i="27"/>
  <c r="H35" i="27"/>
  <c r="K29" i="27"/>
  <c r="C28" i="27"/>
  <c r="F26" i="27"/>
  <c r="F24" i="27"/>
  <c r="K18" i="27"/>
  <c r="K14" i="27"/>
  <c r="F13" i="27"/>
  <c r="F106" i="27"/>
  <c r="C104" i="27"/>
  <c r="F102" i="27"/>
  <c r="C91" i="27"/>
  <c r="F89" i="27"/>
  <c r="I83" i="27"/>
  <c r="L79" i="27"/>
  <c r="M79" i="27" s="1"/>
  <c r="F78" i="27"/>
  <c r="C76" i="27"/>
  <c r="I70" i="27"/>
  <c r="K66" i="27"/>
  <c r="K64" i="27"/>
  <c r="I59" i="27"/>
  <c r="I55" i="27"/>
  <c r="K53" i="27"/>
  <c r="L51" i="27"/>
  <c r="M51" i="27" s="1"/>
  <c r="F48" i="27"/>
  <c r="I42" i="27"/>
  <c r="K40" i="27"/>
  <c r="K38" i="27"/>
  <c r="C37" i="27"/>
  <c r="I31" i="27"/>
  <c r="K25" i="27"/>
  <c r="C24" i="27"/>
  <c r="H20" i="27"/>
  <c r="H18" i="27"/>
  <c r="C13" i="27"/>
  <c r="I107" i="27"/>
  <c r="I105" i="27"/>
  <c r="L103" i="27"/>
  <c r="M103" i="27" s="1"/>
  <c r="L101" i="27"/>
  <c r="M101" i="27" s="1"/>
  <c r="H100" i="27"/>
  <c r="H96" i="27"/>
  <c r="I94" i="27"/>
  <c r="L90" i="27"/>
  <c r="M90" i="27" s="1"/>
  <c r="K88" i="27"/>
  <c r="L86" i="27"/>
  <c r="M86" i="27" s="1"/>
  <c r="H83" i="27"/>
  <c r="I81" i="27"/>
  <c r="I79" i="27"/>
  <c r="L75" i="27"/>
  <c r="M75" i="27" s="1"/>
  <c r="F74" i="27"/>
  <c r="H72" i="27"/>
  <c r="I66" i="27"/>
  <c r="L62" i="27"/>
  <c r="M62" i="27" s="1"/>
  <c r="C61" i="27"/>
  <c r="C59" i="27"/>
  <c r="C48" i="27"/>
  <c r="F46" i="27"/>
  <c r="H42" i="27"/>
  <c r="C35" i="27"/>
  <c r="C33" i="27"/>
  <c r="I27" i="27"/>
  <c r="K21" i="27"/>
  <c r="C20" i="27"/>
  <c r="C109" i="27"/>
  <c r="H106" i="27"/>
  <c r="L93" i="27"/>
  <c r="M93" i="27" s="1"/>
  <c r="I91" i="27"/>
  <c r="F88" i="27"/>
  <c r="F85" i="27"/>
  <c r="H82" i="27"/>
  <c r="H79" i="27"/>
  <c r="F70" i="27"/>
  <c r="H64" i="27"/>
  <c r="K61" i="27"/>
  <c r="K46" i="27"/>
  <c r="I43" i="27"/>
  <c r="H40" i="27"/>
  <c r="L31" i="27"/>
  <c r="M31" i="27" s="1"/>
  <c r="K22" i="27"/>
  <c r="I19" i="27"/>
  <c r="C17" i="27"/>
  <c r="H84" i="27"/>
  <c r="L71" i="27"/>
  <c r="M71" i="27" s="1"/>
  <c r="I63" i="27"/>
  <c r="L18" i="27"/>
  <c r="M18" i="27" s="1"/>
  <c r="H107" i="27"/>
  <c r="C99" i="27"/>
  <c r="K89" i="27"/>
  <c r="F69" i="27"/>
  <c r="C60" i="27"/>
  <c r="L50" i="27"/>
  <c r="M50" i="27" s="1"/>
  <c r="F42" i="27"/>
  <c r="K32" i="27"/>
  <c r="C97" i="27"/>
  <c r="K93" i="27"/>
  <c r="C88" i="27"/>
  <c r="K78" i="27"/>
  <c r="C73" i="27"/>
  <c r="L69" i="27"/>
  <c r="M69" i="27" s="1"/>
  <c r="F64" i="27"/>
  <c r="H58" i="27"/>
  <c r="L54" i="27"/>
  <c r="M54" i="27" s="1"/>
  <c r="F49" i="27"/>
  <c r="K45" i="27"/>
  <c r="H43" i="27"/>
  <c r="C40" i="27"/>
  <c r="L30" i="27"/>
  <c r="M30" i="27" s="1"/>
  <c r="F25" i="27"/>
  <c r="I22" i="27"/>
  <c r="H19" i="27"/>
  <c r="C16" i="27"/>
  <c r="C105" i="27"/>
  <c r="L95" i="27"/>
  <c r="M95" i="27" s="1"/>
  <c r="K86" i="27"/>
  <c r="H60" i="27"/>
  <c r="H51" i="27"/>
  <c r="K33" i="27"/>
  <c r="I15" i="27"/>
  <c r="C84" i="27"/>
  <c r="L74" i="27"/>
  <c r="M74" i="27" s="1"/>
  <c r="K65" i="27"/>
  <c r="L47" i="27"/>
  <c r="M47" i="27" s="1"/>
  <c r="H39" i="27"/>
  <c r="F105" i="27"/>
  <c r="H99" i="27"/>
  <c r="F96" i="27"/>
  <c r="H90" i="27"/>
  <c r="F81" i="27"/>
  <c r="H75" i="27"/>
  <c r="K72" i="27"/>
  <c r="K57" i="27"/>
  <c r="K54" i="27"/>
  <c r="I51" i="27"/>
  <c r="C49" i="27"/>
  <c r="L39" i="27"/>
  <c r="M39" i="27" s="1"/>
  <c r="F34" i="27"/>
  <c r="H28" i="27"/>
  <c r="K24" i="27"/>
  <c r="C19" i="27"/>
  <c r="L15" i="27"/>
  <c r="M15" i="27" s="1"/>
  <c r="I109" i="27"/>
  <c r="F90" i="27"/>
  <c r="C81" i="27"/>
  <c r="F66" i="27"/>
  <c r="F57" i="27"/>
  <c r="I30" i="27"/>
  <c r="K104" i="27"/>
  <c r="I86" i="27"/>
  <c r="I62" i="27"/>
  <c r="F45" i="27"/>
  <c r="H36" i="27"/>
  <c r="C27" i="27"/>
  <c r="K17" i="27"/>
  <c r="C12" i="27"/>
  <c r="F62" i="27"/>
  <c r="L46" i="27"/>
  <c r="M46" i="27" s="1"/>
  <c r="F38" i="27"/>
  <c r="L29" i="27"/>
  <c r="M29" i="27" s="1"/>
  <c r="L22" i="27"/>
  <c r="M22" i="27" s="1"/>
  <c r="C83" i="27"/>
  <c r="L67" i="27"/>
  <c r="M67" i="27" s="1"/>
  <c r="L109" i="27"/>
  <c r="M109" i="27" s="1"/>
  <c r="F98" i="27"/>
  <c r="L82" i="27"/>
  <c r="M82" i="27" s="1"/>
  <c r="K50" i="27"/>
  <c r="L19" i="27"/>
  <c r="M19" i="27" s="1"/>
  <c r="K109" i="27"/>
  <c r="C101" i="27"/>
  <c r="H92" i="27"/>
  <c r="K85" i="27"/>
  <c r="F77" i="27"/>
  <c r="H68" i="27"/>
  <c r="L61" i="27"/>
  <c r="M61" i="27" s="1"/>
  <c r="F53" i="27"/>
  <c r="C45" i="27"/>
  <c r="L37" i="27"/>
  <c r="M37" i="27" s="1"/>
  <c r="F21" i="27"/>
  <c r="F14" i="27"/>
  <c r="C92" i="27"/>
  <c r="C77" i="27"/>
  <c r="L43" i="27"/>
  <c r="M43" i="27" s="1"/>
  <c r="L11" i="27"/>
  <c r="M11" i="27" s="1"/>
  <c r="K106" i="27"/>
  <c r="K74" i="27"/>
  <c r="L58" i="27"/>
  <c r="M58" i="27" s="1"/>
  <c r="L26" i="27"/>
  <c r="M26" i="27" s="1"/>
  <c r="I106" i="27"/>
  <c r="K97" i="27"/>
  <c r="K82" i="27"/>
  <c r="I65" i="27"/>
  <c r="I58" i="27"/>
  <c r="I41" i="27"/>
  <c r="I34" i="27"/>
  <c r="H11" i="27"/>
  <c r="H109" i="27"/>
  <c r="I73" i="27"/>
  <c r="I49" i="27"/>
  <c r="H26" i="27"/>
  <c r="I17" i="27"/>
  <c r="I95" i="27"/>
  <c r="H56" i="27"/>
  <c r="F41" i="27"/>
  <c r="H32" i="27"/>
  <c r="I23" i="27"/>
  <c r="F17" i="27"/>
  <c r="F109" i="27"/>
  <c r="H103" i="27"/>
  <c r="H71" i="27"/>
  <c r="F56" i="27"/>
  <c r="H47" i="27"/>
  <c r="I38" i="27"/>
  <c r="F32" i="27"/>
  <c r="H15" i="27"/>
  <c r="EF3" i="1"/>
  <c r="CP3" i="1"/>
  <c r="BL3" i="1"/>
  <c r="U3" i="4"/>
  <c r="AB70" i="4" s="1"/>
  <c r="K70" i="4" s="1"/>
  <c r="U3" i="22"/>
  <c r="F28" i="1"/>
  <c r="F17" i="1" s="1"/>
  <c r="DH3" i="1"/>
  <c r="U3" i="18"/>
  <c r="D17" i="1"/>
  <c r="J27" i="1"/>
  <c r="A26" i="1"/>
  <c r="A27" i="1"/>
  <c r="B27" i="1"/>
  <c r="B28" i="1" s="1"/>
  <c r="B17" i="1" s="1"/>
  <c r="U3" i="20"/>
  <c r="DT3" i="1"/>
  <c r="E28" i="1"/>
  <c r="E17" i="1" s="1"/>
  <c r="G17" i="1"/>
  <c r="F103" i="27"/>
  <c r="K102" i="27"/>
  <c r="H97" i="27"/>
  <c r="L108" i="27"/>
  <c r="M108" i="27" s="1"/>
  <c r="H33" i="27"/>
  <c r="I61" i="27"/>
  <c r="I13" i="15"/>
  <c r="N177" i="16"/>
  <c r="N177" i="9"/>
  <c r="I12" i="15"/>
  <c r="I15" i="15"/>
  <c r="S39" i="21"/>
  <c r="F39" i="21" s="1"/>
  <c r="U40" i="21"/>
  <c r="H40" i="21" s="1"/>
  <c r="AC40" i="21"/>
  <c r="L40" i="21" s="1"/>
  <c r="M40" i="21" s="1"/>
  <c r="Y41" i="21"/>
  <c r="V42" i="21"/>
  <c r="R43" i="21"/>
  <c r="C43" i="21" s="1"/>
  <c r="Z43" i="21"/>
  <c r="V44" i="21"/>
  <c r="S45" i="21"/>
  <c r="F45" i="21" s="1"/>
  <c r="AB45" i="21"/>
  <c r="K45" i="21" s="1"/>
  <c r="W46" i="21"/>
  <c r="S47" i="21"/>
  <c r="F47" i="21" s="1"/>
  <c r="U48" i="21"/>
  <c r="H48" i="21" s="1"/>
  <c r="AC48" i="21"/>
  <c r="L48" i="21" s="1"/>
  <c r="M48" i="21" s="1"/>
  <c r="W49" i="21"/>
  <c r="T50" i="21"/>
  <c r="AC50" i="21"/>
  <c r="L50" i="21" s="1"/>
  <c r="M50" i="21" s="1"/>
  <c r="X51" i="21"/>
  <c r="I51" i="21" s="1"/>
  <c r="T52" i="21"/>
  <c r="AC52" i="21"/>
  <c r="L52" i="21" s="1"/>
  <c r="M52" i="21" s="1"/>
  <c r="W53" i="21"/>
  <c r="S54" i="21"/>
  <c r="F54" i="21" s="1"/>
  <c r="AB54" i="21"/>
  <c r="K54" i="21" s="1"/>
  <c r="X55" i="21"/>
  <c r="I55" i="21" s="1"/>
  <c r="R56" i="21"/>
  <c r="C56" i="21" s="1"/>
  <c r="Z56" i="21"/>
  <c r="V57" i="21"/>
  <c r="Y58" i="21"/>
  <c r="T59" i="21"/>
  <c r="AC59" i="21"/>
  <c r="L59" i="21" s="1"/>
  <c r="M59" i="21" s="1"/>
  <c r="X60" i="21"/>
  <c r="I60" i="21" s="1"/>
  <c r="T61" i="21"/>
  <c r="AC61" i="21"/>
  <c r="L61" i="21" s="1"/>
  <c r="M61" i="21" s="1"/>
  <c r="Y62" i="21"/>
  <c r="U63" i="21"/>
  <c r="H63" i="21" s="1"/>
  <c r="AC63" i="21"/>
  <c r="L63" i="21" s="1"/>
  <c r="M63" i="21" s="1"/>
  <c r="W64" i="21"/>
  <c r="R65" i="21"/>
  <c r="C65" i="21" s="1"/>
  <c r="Z65" i="21"/>
  <c r="W66" i="21"/>
  <c r="S67" i="21"/>
  <c r="F67" i="21" s="1"/>
  <c r="AB67" i="21"/>
  <c r="K67" i="21" s="1"/>
  <c r="V68" i="21"/>
  <c r="S69" i="21"/>
  <c r="F69" i="21" s="1"/>
  <c r="W70" i="21"/>
  <c r="S71" i="21"/>
  <c r="F71" i="21" s="1"/>
  <c r="U72" i="21"/>
  <c r="H72" i="21" s="1"/>
  <c r="AC72" i="21"/>
  <c r="L72" i="21" s="1"/>
  <c r="M72" i="21" s="1"/>
  <c r="X73" i="21"/>
  <c r="I73" i="21" s="1"/>
  <c r="T74" i="21"/>
  <c r="AC74" i="21"/>
  <c r="L74" i="21" s="1"/>
  <c r="M74" i="21" s="1"/>
  <c r="W75" i="21"/>
  <c r="S76" i="21"/>
  <c r="F76" i="21" s="1"/>
  <c r="AB76" i="21"/>
  <c r="K76" i="21" s="1"/>
  <c r="X77" i="21"/>
  <c r="I77" i="21" s="1"/>
  <c r="T78" i="21"/>
  <c r="AC78" i="21"/>
  <c r="L78" i="21" s="1"/>
  <c r="M78" i="21" s="1"/>
  <c r="X79" i="21"/>
  <c r="I79" i="21" s="1"/>
  <c r="R80" i="21"/>
  <c r="C80" i="21" s="1"/>
  <c r="Z80" i="21"/>
  <c r="T81" i="21"/>
  <c r="AC81" i="21"/>
  <c r="L81" i="21" s="1"/>
  <c r="M81" i="21" s="1"/>
  <c r="X82" i="21"/>
  <c r="I82" i="21" s="1"/>
  <c r="T83" i="21"/>
  <c r="AC83" i="21"/>
  <c r="L83" i="21" s="1"/>
  <c r="M83" i="21" s="1"/>
  <c r="X84" i="21"/>
  <c r="I84" i="21" s="1"/>
  <c r="S85" i="21"/>
  <c r="F85" i="21" s="1"/>
  <c r="V86" i="21"/>
  <c r="S87" i="21"/>
  <c r="F87" i="21" s="1"/>
  <c r="AB87" i="21"/>
  <c r="K87" i="21" s="1"/>
  <c r="V88" i="21"/>
  <c r="Y89" i="21"/>
  <c r="U90" i="21"/>
  <c r="H90" i="21" s="1"/>
  <c r="Y91" i="21"/>
  <c r="T92" i="21"/>
  <c r="AC92" i="21"/>
  <c r="L92" i="21" s="1"/>
  <c r="M92" i="21" s="1"/>
  <c r="X93" i="21"/>
  <c r="I93" i="21" s="1"/>
  <c r="S94" i="21"/>
  <c r="F94" i="21" s="1"/>
  <c r="AB94" i="21"/>
  <c r="K94" i="21" s="1"/>
  <c r="W95" i="21"/>
  <c r="Y96" i="21"/>
  <c r="T97" i="21"/>
  <c r="AC97" i="21"/>
  <c r="L97" i="21" s="1"/>
  <c r="M97" i="21" s="1"/>
  <c r="X98" i="21"/>
  <c r="I98" i="21" s="1"/>
  <c r="T99" i="21"/>
  <c r="AC99" i="21"/>
  <c r="L99" i="21" s="1"/>
  <c r="M99" i="21" s="1"/>
  <c r="X100" i="21"/>
  <c r="I100" i="21" s="1"/>
  <c r="S101" i="21"/>
  <c r="F101" i="21" s="1"/>
  <c r="V102" i="21"/>
  <c r="S103" i="21"/>
  <c r="F103" i="21" s="1"/>
  <c r="AB103" i="21"/>
  <c r="K103" i="21" s="1"/>
  <c r="V104" i="21"/>
  <c r="Y105" i="21"/>
  <c r="V106" i="21"/>
  <c r="R107" i="21"/>
  <c r="C107" i="21" s="1"/>
  <c r="Z107" i="21"/>
  <c r="U108" i="21"/>
  <c r="H108" i="21" s="1"/>
  <c r="AC108" i="21"/>
  <c r="L108" i="21" s="1"/>
  <c r="M108" i="21" s="1"/>
  <c r="X109" i="21"/>
  <c r="I109" i="21" s="1"/>
  <c r="T39" i="21"/>
  <c r="AB39" i="21"/>
  <c r="K39" i="21" s="1"/>
  <c r="V40" i="21"/>
  <c r="R41" i="21"/>
  <c r="C41" i="21" s="1"/>
  <c r="Z41" i="21"/>
  <c r="W42" i="21"/>
  <c r="S43" i="21"/>
  <c r="F43" i="21" s="1"/>
  <c r="AB43" i="21"/>
  <c r="K43" i="21" s="1"/>
  <c r="W44" i="21"/>
  <c r="T45" i="21"/>
  <c r="AC45" i="21"/>
  <c r="L45" i="21" s="1"/>
  <c r="M45" i="21" s="1"/>
  <c r="X46" i="21"/>
  <c r="I46" i="21" s="1"/>
  <c r="T47" i="21"/>
  <c r="AB47" i="21"/>
  <c r="K47" i="21" s="1"/>
  <c r="V48" i="21"/>
  <c r="X49" i="21"/>
  <c r="I49" i="21" s="1"/>
  <c r="U50" i="21"/>
  <c r="H50" i="21" s="1"/>
  <c r="Y51" i="21"/>
  <c r="U52" i="21"/>
  <c r="H52" i="21" s="1"/>
  <c r="X53" i="21"/>
  <c r="I53" i="21" s="1"/>
  <c r="T54" i="21"/>
  <c r="AC54" i="21"/>
  <c r="L54" i="21" s="1"/>
  <c r="M54" i="21" s="1"/>
  <c r="Y55" i="21"/>
  <c r="S56" i="21"/>
  <c r="F56" i="21" s="1"/>
  <c r="W57" i="21"/>
  <c r="R58" i="21"/>
  <c r="C58" i="21" s="1"/>
  <c r="Z58" i="21"/>
  <c r="U59" i="21"/>
  <c r="H59" i="21" s="1"/>
  <c r="Y60" i="21"/>
  <c r="U61" i="21"/>
  <c r="H61" i="21" s="1"/>
  <c r="R62" i="21"/>
  <c r="C62" i="21" s="1"/>
  <c r="Z62" i="21"/>
  <c r="V63" i="21"/>
  <c r="X64" i="21"/>
  <c r="I64" i="21" s="1"/>
  <c r="S65" i="21"/>
  <c r="F65" i="21" s="1"/>
  <c r="AB65" i="21"/>
  <c r="K65" i="21" s="1"/>
  <c r="X66" i="21"/>
  <c r="I66" i="21" s="1"/>
  <c r="T67" i="21"/>
  <c r="AC67" i="21"/>
  <c r="L67" i="21" s="1"/>
  <c r="M67" i="21" s="1"/>
  <c r="W68" i="21"/>
  <c r="T69" i="21"/>
  <c r="AB69" i="21"/>
  <c r="K69" i="21" s="1"/>
  <c r="X70" i="21"/>
  <c r="I70" i="21" s="1"/>
  <c r="T71" i="21"/>
  <c r="AB71" i="21"/>
  <c r="K71" i="21" s="1"/>
  <c r="V72" i="21"/>
  <c r="Y73" i="21"/>
  <c r="U74" i="21"/>
  <c r="H74" i="21" s="1"/>
  <c r="X75" i="21"/>
  <c r="I75" i="21" s="1"/>
  <c r="T76" i="21"/>
  <c r="AC76" i="21"/>
  <c r="L76" i="21" s="1"/>
  <c r="M76" i="21" s="1"/>
  <c r="Y77" i="21"/>
  <c r="U78" i="21"/>
  <c r="H78" i="21" s="1"/>
  <c r="Y79" i="21"/>
  <c r="S80" i="21"/>
  <c r="F80" i="21" s="1"/>
  <c r="U81" i="21"/>
  <c r="H81" i="21" s="1"/>
  <c r="Y82" i="21"/>
  <c r="U83" i="21"/>
  <c r="H83" i="21" s="1"/>
  <c r="Y84" i="21"/>
  <c r="T85" i="21"/>
  <c r="AB85" i="21"/>
  <c r="K85" i="21" s="1"/>
  <c r="W86" i="21"/>
  <c r="T87" i="21"/>
  <c r="AC87" i="21"/>
  <c r="L87" i="21" s="1"/>
  <c r="M87" i="21" s="1"/>
  <c r="W88" i="21"/>
  <c r="R89" i="21"/>
  <c r="C89" i="21" s="1"/>
  <c r="Z89" i="21"/>
  <c r="V90" i="21"/>
  <c r="R91" i="21"/>
  <c r="C91" i="21" s="1"/>
  <c r="Z91" i="21"/>
  <c r="U92" i="21"/>
  <c r="H92" i="21" s="1"/>
  <c r="Y93" i="21"/>
  <c r="T94" i="21"/>
  <c r="AC94" i="21"/>
  <c r="L94" i="21" s="1"/>
  <c r="M94" i="21" s="1"/>
  <c r="X95" i="21"/>
  <c r="I95" i="21" s="1"/>
  <c r="R96" i="21"/>
  <c r="C96" i="21" s="1"/>
  <c r="Z96" i="21"/>
  <c r="U97" i="21"/>
  <c r="H97" i="21" s="1"/>
  <c r="Y98" i="21"/>
  <c r="U99" i="21"/>
  <c r="H99" i="21" s="1"/>
  <c r="Y100" i="21"/>
  <c r="T101" i="21"/>
  <c r="AB101" i="21"/>
  <c r="K101" i="21" s="1"/>
  <c r="W102" i="21"/>
  <c r="T103" i="21"/>
  <c r="AC103" i="21"/>
  <c r="L103" i="21" s="1"/>
  <c r="M103" i="21" s="1"/>
  <c r="W104" i="21"/>
  <c r="R105" i="21"/>
  <c r="C105" i="21" s="1"/>
  <c r="Z105" i="21"/>
  <c r="W106" i="21"/>
  <c r="S107" i="21"/>
  <c r="F107" i="21" s="1"/>
  <c r="V108" i="21"/>
  <c r="Y109" i="21"/>
  <c r="U39" i="21"/>
  <c r="H39" i="21" s="1"/>
  <c r="AC39" i="21"/>
  <c r="L39" i="21" s="1"/>
  <c r="M39" i="21" s="1"/>
  <c r="W40" i="21"/>
  <c r="S41" i="21"/>
  <c r="F41" i="21" s="1"/>
  <c r="AB41" i="21"/>
  <c r="K41" i="21" s="1"/>
  <c r="X42" i="21"/>
  <c r="I42" i="21" s="1"/>
  <c r="T43" i="21"/>
  <c r="AC43" i="21"/>
  <c r="L43" i="21" s="1"/>
  <c r="M43" i="21" s="1"/>
  <c r="X44" i="21"/>
  <c r="I44" i="21" s="1"/>
  <c r="U45" i="21"/>
  <c r="H45" i="21" s="1"/>
  <c r="Y46" i="21"/>
  <c r="U47" i="21"/>
  <c r="H47" i="21" s="1"/>
  <c r="AC47" i="21"/>
  <c r="L47" i="21" s="1"/>
  <c r="M47" i="21" s="1"/>
  <c r="W48" i="21"/>
  <c r="Y49" i="21"/>
  <c r="V50" i="21"/>
  <c r="R51" i="21"/>
  <c r="C51" i="21" s="1"/>
  <c r="Z51" i="21"/>
  <c r="V52" i="21"/>
  <c r="Y53" i="21"/>
  <c r="U54" i="21"/>
  <c r="H54" i="21" s="1"/>
  <c r="R55" i="21"/>
  <c r="C55" i="21" s="1"/>
  <c r="Z55" i="21"/>
  <c r="T56" i="21"/>
  <c r="AB56" i="21"/>
  <c r="K56" i="21" s="1"/>
  <c r="X57" i="21"/>
  <c r="I57" i="21" s="1"/>
  <c r="S58" i="21"/>
  <c r="F58" i="21" s="1"/>
  <c r="AB58" i="21"/>
  <c r="K58" i="21" s="1"/>
  <c r="V59" i="21"/>
  <c r="R60" i="21"/>
  <c r="C60" i="21" s="1"/>
  <c r="Z60" i="21"/>
  <c r="V61" i="21"/>
  <c r="S62" i="21"/>
  <c r="F62" i="21" s="1"/>
  <c r="AB62" i="21"/>
  <c r="K62" i="21" s="1"/>
  <c r="W63" i="21"/>
  <c r="Y64" i="21"/>
  <c r="T65" i="21"/>
  <c r="AC65" i="21"/>
  <c r="L65" i="21" s="1"/>
  <c r="M65" i="21" s="1"/>
  <c r="Y66" i="21"/>
  <c r="U67" i="21"/>
  <c r="H67" i="21" s="1"/>
  <c r="X68" i="21"/>
  <c r="I68" i="21" s="1"/>
  <c r="U69" i="21"/>
  <c r="H69" i="21" s="1"/>
  <c r="AC69" i="21"/>
  <c r="L69" i="21" s="1"/>
  <c r="M69" i="21" s="1"/>
  <c r="Y70" i="21"/>
  <c r="U71" i="21"/>
  <c r="H71" i="21" s="1"/>
  <c r="AC71" i="21"/>
  <c r="L71" i="21" s="1"/>
  <c r="M71" i="21" s="1"/>
  <c r="W72" i="21"/>
  <c r="R73" i="21"/>
  <c r="C73" i="21" s="1"/>
  <c r="Z73" i="21"/>
  <c r="V74" i="21"/>
  <c r="Y75" i="21"/>
  <c r="U76" i="21"/>
  <c r="H76" i="21" s="1"/>
  <c r="R77" i="21"/>
  <c r="C77" i="21" s="1"/>
  <c r="Z77" i="21"/>
  <c r="V78" i="21"/>
  <c r="R79" i="21"/>
  <c r="C79" i="21" s="1"/>
  <c r="Z79" i="21"/>
  <c r="T80" i="21"/>
  <c r="AB80" i="21"/>
  <c r="K80" i="21" s="1"/>
  <c r="V81" i="21"/>
  <c r="R82" i="21"/>
  <c r="C82" i="21" s="1"/>
  <c r="Z82" i="21"/>
  <c r="V83" i="21"/>
  <c r="R84" i="21"/>
  <c r="C84" i="21" s="1"/>
  <c r="Z84" i="21"/>
  <c r="U85" i="21"/>
  <c r="H85" i="21" s="1"/>
  <c r="AC85" i="21"/>
  <c r="L85" i="21" s="1"/>
  <c r="M85" i="21" s="1"/>
  <c r="X86" i="21"/>
  <c r="I86" i="21" s="1"/>
  <c r="U87" i="21"/>
  <c r="H87" i="21" s="1"/>
  <c r="X88" i="21"/>
  <c r="I88" i="21" s="1"/>
  <c r="S89" i="21"/>
  <c r="F89" i="21" s="1"/>
  <c r="AB89" i="21"/>
  <c r="K89" i="21" s="1"/>
  <c r="W90" i="21"/>
  <c r="S91" i="21"/>
  <c r="F91" i="21" s="1"/>
  <c r="V92" i="21"/>
  <c r="R93" i="21"/>
  <c r="C93" i="21" s="1"/>
  <c r="Z93" i="21"/>
  <c r="U94" i="21"/>
  <c r="H94" i="21" s="1"/>
  <c r="Y95" i="21"/>
  <c r="S96" i="21"/>
  <c r="F96" i="21" s="1"/>
  <c r="V97" i="21"/>
  <c r="R98" i="21"/>
  <c r="C98" i="21" s="1"/>
  <c r="Z98" i="21"/>
  <c r="V99" i="21"/>
  <c r="R100" i="21"/>
  <c r="C100" i="21" s="1"/>
  <c r="Z100" i="21"/>
  <c r="U101" i="21"/>
  <c r="H101" i="21" s="1"/>
  <c r="AC101" i="21"/>
  <c r="L101" i="21" s="1"/>
  <c r="M101" i="21" s="1"/>
  <c r="X102" i="21"/>
  <c r="I102" i="21" s="1"/>
  <c r="U103" i="21"/>
  <c r="H103" i="21" s="1"/>
  <c r="X104" i="21"/>
  <c r="I104" i="21" s="1"/>
  <c r="S105" i="21"/>
  <c r="F105" i="21" s="1"/>
  <c r="AB105" i="21"/>
  <c r="K105" i="21" s="1"/>
  <c r="X106" i="21"/>
  <c r="I106" i="21" s="1"/>
  <c r="T107" i="21"/>
  <c r="AB107" i="21"/>
  <c r="K107" i="21" s="1"/>
  <c r="W108" i="21"/>
  <c r="R109" i="21"/>
  <c r="C109" i="21" s="1"/>
  <c r="Z109" i="21"/>
  <c r="X39" i="21"/>
  <c r="I39" i="21" s="1"/>
  <c r="R40" i="21"/>
  <c r="C40" i="21" s="1"/>
  <c r="Z40" i="21"/>
  <c r="V41" i="21"/>
  <c r="S42" i="21"/>
  <c r="F42" i="21" s="1"/>
  <c r="AB42" i="21"/>
  <c r="K42" i="21" s="1"/>
  <c r="W43" i="21"/>
  <c r="S44" i="21"/>
  <c r="F44" i="21" s="1"/>
  <c r="AB44" i="21"/>
  <c r="K44" i="21" s="1"/>
  <c r="X45" i="21"/>
  <c r="I45" i="21" s="1"/>
  <c r="T46" i="21"/>
  <c r="AC46" i="21"/>
  <c r="L46" i="21" s="1"/>
  <c r="M46" i="21" s="1"/>
  <c r="X47" i="21"/>
  <c r="I47" i="21" s="1"/>
  <c r="R48" i="21"/>
  <c r="C48" i="21" s="1"/>
  <c r="Z48" i="21"/>
  <c r="T49" i="21"/>
  <c r="AC49" i="21"/>
  <c r="L49" i="21" s="1"/>
  <c r="M49" i="21" s="1"/>
  <c r="Y50" i="21"/>
  <c r="U51" i="21"/>
  <c r="H51" i="21" s="1"/>
  <c r="Y52" i="21"/>
  <c r="T53" i="21"/>
  <c r="AC53" i="21"/>
  <c r="L53" i="21" s="1"/>
  <c r="M53" i="21" s="1"/>
  <c r="X54" i="21"/>
  <c r="I54" i="21" s="1"/>
  <c r="U55" i="21"/>
  <c r="H55" i="21" s="1"/>
  <c r="AC55" i="21"/>
  <c r="L55" i="21" s="1"/>
  <c r="M55" i="21" s="1"/>
  <c r="W56" i="21"/>
  <c r="S57" i="21"/>
  <c r="F57" i="21" s="1"/>
  <c r="AB57" i="21"/>
  <c r="K57" i="21" s="1"/>
  <c r="V58" i="21"/>
  <c r="Y59" i="21"/>
  <c r="U60" i="21"/>
  <c r="H60" i="21" s="1"/>
  <c r="AC60" i="21"/>
  <c r="L60" i="21" s="1"/>
  <c r="M60" i="21" s="1"/>
  <c r="Y61" i="21"/>
  <c r="V62" i="21"/>
  <c r="R63" i="21"/>
  <c r="C63" i="21" s="1"/>
  <c r="Z63" i="21"/>
  <c r="T64" i="21"/>
  <c r="AB64" i="21"/>
  <c r="K64" i="21" s="1"/>
  <c r="W65" i="21"/>
  <c r="T66" i="21"/>
  <c r="AC66" i="21"/>
  <c r="L66" i="21" s="1"/>
  <c r="M66" i="21" s="1"/>
  <c r="X67" i="21"/>
  <c r="I67" i="21" s="1"/>
  <c r="S68" i="21"/>
  <c r="F68" i="21" s="1"/>
  <c r="AB68" i="21"/>
  <c r="K68" i="21" s="1"/>
  <c r="X69" i="21"/>
  <c r="I69" i="21" s="1"/>
  <c r="T70" i="21"/>
  <c r="AC70" i="21"/>
  <c r="L70" i="21" s="1"/>
  <c r="M70" i="21" s="1"/>
  <c r="X71" i="21"/>
  <c r="I71" i="21" s="1"/>
  <c r="R72" i="21"/>
  <c r="C72" i="21" s="1"/>
  <c r="Z72" i="21"/>
  <c r="U73" i="21"/>
  <c r="H73" i="21" s="1"/>
  <c r="Y74" i="21"/>
  <c r="T75" i="21"/>
  <c r="AC75" i="21"/>
  <c r="L75" i="21" s="1"/>
  <c r="M75" i="21" s="1"/>
  <c r="X76" i="21"/>
  <c r="I76" i="21" s="1"/>
  <c r="U77" i="21"/>
  <c r="H77" i="21" s="1"/>
  <c r="Y78" i="21"/>
  <c r="U79" i="21"/>
  <c r="H79" i="21" s="1"/>
  <c r="AC79" i="21"/>
  <c r="L79" i="21" s="1"/>
  <c r="M79" i="21" s="1"/>
  <c r="W80" i="21"/>
  <c r="Y81" i="21"/>
  <c r="U82" i="21"/>
  <c r="H82" i="21" s="1"/>
  <c r="Y83" i="21"/>
  <c r="U84" i="21"/>
  <c r="H84" i="21" s="1"/>
  <c r="X85" i="21"/>
  <c r="I85" i="21" s="1"/>
  <c r="S86" i="21"/>
  <c r="F86" i="21" s="1"/>
  <c r="AB86" i="21"/>
  <c r="K86" i="21" s="1"/>
  <c r="X87" i="21"/>
  <c r="I87" i="21" s="1"/>
  <c r="S88" i="21"/>
  <c r="F88" i="21" s="1"/>
  <c r="V89" i="21"/>
  <c r="R90" i="21"/>
  <c r="C90" i="21" s="1"/>
  <c r="Z90" i="21"/>
  <c r="V91" i="21"/>
  <c r="Y92" i="21"/>
  <c r="U93" i="21"/>
  <c r="H93" i="21" s="1"/>
  <c r="AC93" i="21"/>
  <c r="L93" i="21" s="1"/>
  <c r="M93" i="21" s="1"/>
  <c r="X94" i="21"/>
  <c r="I94" i="21" s="1"/>
  <c r="T95" i="21"/>
  <c r="AB95" i="21"/>
  <c r="K95" i="21" s="1"/>
  <c r="V96" i="21"/>
  <c r="Y97" i="21"/>
  <c r="U98" i="21"/>
  <c r="H98" i="21" s="1"/>
  <c r="Y99" i="21"/>
  <c r="U100" i="21"/>
  <c r="H100" i="21" s="1"/>
  <c r="X101" i="21"/>
  <c r="I101" i="21" s="1"/>
  <c r="S102" i="21"/>
  <c r="F102" i="21" s="1"/>
  <c r="AB102" i="21"/>
  <c r="K102" i="21" s="1"/>
  <c r="X103" i="21"/>
  <c r="I103" i="21" s="1"/>
  <c r="S104" i="21"/>
  <c r="F104" i="21" s="1"/>
  <c r="V105" i="21"/>
  <c r="S106" i="21"/>
  <c r="F106" i="21" s="1"/>
  <c r="AB106" i="21"/>
  <c r="K106" i="21" s="1"/>
  <c r="W107" i="21"/>
  <c r="R108" i="21"/>
  <c r="C108" i="21" s="1"/>
  <c r="Z108" i="21"/>
  <c r="U109" i="21"/>
  <c r="H109" i="21" s="1"/>
  <c r="AC109" i="21"/>
  <c r="L109" i="21" s="1"/>
  <c r="M109" i="21" s="1"/>
  <c r="V39" i="21"/>
  <c r="X40" i="21"/>
  <c r="I40" i="21" s="1"/>
  <c r="AC41" i="21"/>
  <c r="L41" i="21" s="1"/>
  <c r="M41" i="21" s="1"/>
  <c r="U43" i="21"/>
  <c r="H43" i="21" s="1"/>
  <c r="Y44" i="21"/>
  <c r="R46" i="21"/>
  <c r="C46" i="21" s="1"/>
  <c r="V47" i="21"/>
  <c r="X48" i="21"/>
  <c r="I48" i="21" s="1"/>
  <c r="Z49" i="21"/>
  <c r="S51" i="21"/>
  <c r="F51" i="21" s="1"/>
  <c r="W52" i="21"/>
  <c r="Z53" i="21"/>
  <c r="S55" i="21"/>
  <c r="F55" i="21" s="1"/>
  <c r="U56" i="21"/>
  <c r="H56" i="21" s="1"/>
  <c r="Y57" i="21"/>
  <c r="AC58" i="21"/>
  <c r="L58" i="21" s="1"/>
  <c r="M58" i="21" s="1"/>
  <c r="S60" i="21"/>
  <c r="F60" i="21" s="1"/>
  <c r="W61" i="21"/>
  <c r="AC62" i="21"/>
  <c r="L62" i="21" s="1"/>
  <c r="M62" i="21" s="1"/>
  <c r="R64" i="21"/>
  <c r="C64" i="21" s="1"/>
  <c r="U65" i="21"/>
  <c r="H65" i="21" s="1"/>
  <c r="Z66" i="21"/>
  <c r="V69" i="21"/>
  <c r="Z70" i="21"/>
  <c r="S73" i="21"/>
  <c r="F73" i="21" s="1"/>
  <c r="W74" i="21"/>
  <c r="Z75" i="21"/>
  <c r="S77" i="21"/>
  <c r="F77" i="21" s="1"/>
  <c r="W78" i="21"/>
  <c r="AC80" i="21"/>
  <c r="L80" i="21" s="1"/>
  <c r="M80" i="21" s="1"/>
  <c r="S82" i="21"/>
  <c r="F82" i="21" s="1"/>
  <c r="W83" i="21"/>
  <c r="AB84" i="21"/>
  <c r="K84" i="21" s="1"/>
  <c r="V87" i="21"/>
  <c r="Y88" i="21"/>
  <c r="AC89" i="21"/>
  <c r="L89" i="21" s="1"/>
  <c r="M89" i="21" s="1"/>
  <c r="T91" i="21"/>
  <c r="W92" i="21"/>
  <c r="R95" i="21"/>
  <c r="C95" i="21" s="1"/>
  <c r="T96" i="21"/>
  <c r="W97" i="21"/>
  <c r="AB98" i="21"/>
  <c r="K98" i="21" s="1"/>
  <c r="S100" i="21"/>
  <c r="F100" i="21" s="1"/>
  <c r="V101" i="21"/>
  <c r="Y102" i="21"/>
  <c r="T105" i="21"/>
  <c r="Y106" i="21"/>
  <c r="AC107" i="21"/>
  <c r="L107" i="21" s="1"/>
  <c r="M107" i="21" s="1"/>
  <c r="S109" i="21"/>
  <c r="F109" i="21" s="1"/>
  <c r="W39" i="21"/>
  <c r="Y40" i="21"/>
  <c r="R42" i="21"/>
  <c r="C42" i="21" s="1"/>
  <c r="V43" i="21"/>
  <c r="Z44" i="21"/>
  <c r="S46" i="21"/>
  <c r="F46" i="21" s="1"/>
  <c r="W47" i="21"/>
  <c r="Y48" i="21"/>
  <c r="AB49" i="21"/>
  <c r="K49" i="21" s="1"/>
  <c r="T51" i="21"/>
  <c r="X52" i="21"/>
  <c r="I52" i="21" s="1"/>
  <c r="AB53" i="21"/>
  <c r="K53" i="21" s="1"/>
  <c r="T55" i="21"/>
  <c r="V56" i="21"/>
  <c r="Z57" i="21"/>
  <c r="T60" i="21"/>
  <c r="X61" i="21"/>
  <c r="I61" i="21" s="1"/>
  <c r="S64" i="21"/>
  <c r="F64" i="21" s="1"/>
  <c r="V65" i="21"/>
  <c r="AB66" i="21"/>
  <c r="K66" i="21" s="1"/>
  <c r="R68" i="21"/>
  <c r="C68" i="21" s="1"/>
  <c r="W69" i="21"/>
  <c r="AB70" i="21"/>
  <c r="K70" i="21" s="1"/>
  <c r="T73" i="21"/>
  <c r="X74" i="21"/>
  <c r="I74" i="21" s="1"/>
  <c r="AB75" i="21"/>
  <c r="K75" i="21" s="1"/>
  <c r="T77" i="21"/>
  <c r="X78" i="21"/>
  <c r="I78" i="21" s="1"/>
  <c r="AB79" i="21"/>
  <c r="K79" i="21" s="1"/>
  <c r="T82" i="21"/>
  <c r="X83" i="21"/>
  <c r="I83" i="21" s="1"/>
  <c r="AC84" i="21"/>
  <c r="L84" i="21" s="1"/>
  <c r="M84" i="21" s="1"/>
  <c r="R86" i="21"/>
  <c r="C86" i="21" s="1"/>
  <c r="W87" i="21"/>
  <c r="Z88" i="21"/>
  <c r="U91" i="21"/>
  <c r="H91" i="21" s="1"/>
  <c r="X92" i="21"/>
  <c r="I92" i="21" s="1"/>
  <c r="AB93" i="21"/>
  <c r="K93" i="21" s="1"/>
  <c r="S95" i="21"/>
  <c r="F95" i="21" s="1"/>
  <c r="U96" i="21"/>
  <c r="H96" i="21" s="1"/>
  <c r="X97" i="21"/>
  <c r="I97" i="21" s="1"/>
  <c r="AC98" i="21"/>
  <c r="L98" i="21" s="1"/>
  <c r="M98" i="21" s="1"/>
  <c r="T100" i="21"/>
  <c r="W101" i="21"/>
  <c r="Z102" i="21"/>
  <c r="R104" i="21"/>
  <c r="C104" i="21" s="1"/>
  <c r="U105" i="21"/>
  <c r="H105" i="21" s="1"/>
  <c r="Z106" i="21"/>
  <c r="T109" i="21"/>
  <c r="Y39" i="21"/>
  <c r="T42" i="21"/>
  <c r="X43" i="21"/>
  <c r="I43" i="21" s="1"/>
  <c r="AC44" i="21"/>
  <c r="L44" i="21" s="1"/>
  <c r="M44" i="21" s="1"/>
  <c r="U46" i="21"/>
  <c r="H46" i="21" s="1"/>
  <c r="Y47" i="21"/>
  <c r="R50" i="21"/>
  <c r="C50" i="21" s="1"/>
  <c r="V51" i="21"/>
  <c r="Z52" i="21"/>
  <c r="AA52" i="21" s="1"/>
  <c r="J52" i="21" s="1"/>
  <c r="V55" i="21"/>
  <c r="X56" i="21"/>
  <c r="I56" i="21" s="1"/>
  <c r="AC57" i="21"/>
  <c r="L57" i="21" s="1"/>
  <c r="M57" i="21" s="1"/>
  <c r="R59" i="21"/>
  <c r="C59" i="21" s="1"/>
  <c r="V60" i="21"/>
  <c r="Z61" i="21"/>
  <c r="S63" i="21"/>
  <c r="F63" i="21" s="1"/>
  <c r="U64" i="21"/>
  <c r="H64" i="21" s="1"/>
  <c r="X65" i="21"/>
  <c r="I65" i="21" s="1"/>
  <c r="T68" i="21"/>
  <c r="Y69" i="21"/>
  <c r="S72" i="21"/>
  <c r="F72" i="21" s="1"/>
  <c r="V73" i="21"/>
  <c r="Z74" i="21"/>
  <c r="V77" i="21"/>
  <c r="Z78" i="21"/>
  <c r="R81" i="21"/>
  <c r="C81" i="21" s="1"/>
  <c r="V82" i="21"/>
  <c r="Z83" i="21"/>
  <c r="AA83" i="21" s="1"/>
  <c r="J83" i="21" s="1"/>
  <c r="T86" i="21"/>
  <c r="Y87" i="21"/>
  <c r="AB88" i="21"/>
  <c r="K88" i="21" s="1"/>
  <c r="S90" i="21"/>
  <c r="F90" i="21" s="1"/>
  <c r="W91" i="21"/>
  <c r="Z92" i="21"/>
  <c r="U95" i="21"/>
  <c r="H95" i="21" s="1"/>
  <c r="W96" i="21"/>
  <c r="Z97" i="21"/>
  <c r="R99" i="21"/>
  <c r="C99" i="21" s="1"/>
  <c r="V100" i="21"/>
  <c r="Y101" i="21"/>
  <c r="AC102" i="21"/>
  <c r="L102" i="21" s="1"/>
  <c r="M102" i="21" s="1"/>
  <c r="T104" i="21"/>
  <c r="W105" i="21"/>
  <c r="AC106" i="21"/>
  <c r="L106" i="21" s="1"/>
  <c r="M106" i="21" s="1"/>
  <c r="S108" i="21"/>
  <c r="F108" i="21" s="1"/>
  <c r="V109" i="21"/>
  <c r="U41" i="21"/>
  <c r="H41" i="21" s="1"/>
  <c r="Z42" i="21"/>
  <c r="R44" i="21"/>
  <c r="C44" i="21" s="1"/>
  <c r="W45" i="21"/>
  <c r="AB46" i="21"/>
  <c r="K46" i="21" s="1"/>
  <c r="S49" i="21"/>
  <c r="F49" i="21" s="1"/>
  <c r="X50" i="21"/>
  <c r="I50" i="21" s="1"/>
  <c r="AC51" i="21"/>
  <c r="L51" i="21" s="1"/>
  <c r="M51" i="21" s="1"/>
  <c r="S53" i="21"/>
  <c r="F53" i="21" s="1"/>
  <c r="W54" i="21"/>
  <c r="AB55" i="21"/>
  <c r="K55" i="21" s="1"/>
  <c r="R57" i="21"/>
  <c r="C57" i="21" s="1"/>
  <c r="U58" i="21"/>
  <c r="H58" i="21" s="1"/>
  <c r="X59" i="21"/>
  <c r="I59" i="21" s="1"/>
  <c r="AB60" i="21"/>
  <c r="K60" i="21" s="1"/>
  <c r="U62" i="21"/>
  <c r="H62" i="21" s="1"/>
  <c r="Y63" i="21"/>
  <c r="S66" i="21"/>
  <c r="F66" i="21" s="1"/>
  <c r="W67" i="21"/>
  <c r="Z68" i="21"/>
  <c r="S70" i="21"/>
  <c r="F70" i="21" s="1"/>
  <c r="W71" i="21"/>
  <c r="Y72" i="21"/>
  <c r="AC73" i="21"/>
  <c r="L73" i="21" s="1"/>
  <c r="M73" i="21" s="1"/>
  <c r="S75" i="21"/>
  <c r="F75" i="21" s="1"/>
  <c r="W76" i="21"/>
  <c r="AC77" i="21"/>
  <c r="L77" i="21" s="1"/>
  <c r="M77" i="21" s="1"/>
  <c r="T79" i="21"/>
  <c r="V80" i="21"/>
  <c r="X81" i="21"/>
  <c r="I81" i="21" s="1"/>
  <c r="AC82" i="21"/>
  <c r="L82" i="21" s="1"/>
  <c r="M82" i="21" s="1"/>
  <c r="T84" i="21"/>
  <c r="W85" i="21"/>
  <c r="Z86" i="21"/>
  <c r="R88" i="21"/>
  <c r="C88" i="21" s="1"/>
  <c r="U89" i="21"/>
  <c r="H89" i="21" s="1"/>
  <c r="Y90" i="21"/>
  <c r="AC91" i="21"/>
  <c r="L91" i="21" s="1"/>
  <c r="M91" i="21" s="1"/>
  <c r="T93" i="21"/>
  <c r="W94" i="21"/>
  <c r="AC96" i="21"/>
  <c r="L96" i="21" s="1"/>
  <c r="M96" i="21" s="1"/>
  <c r="T98" i="21"/>
  <c r="X99" i="21"/>
  <c r="I99" i="21" s="1"/>
  <c r="AC100" i="21"/>
  <c r="L100" i="21" s="1"/>
  <c r="M100" i="21" s="1"/>
  <c r="R102" i="21"/>
  <c r="C102" i="21" s="1"/>
  <c r="W103" i="21"/>
  <c r="Z104" i="21"/>
  <c r="R106" i="21"/>
  <c r="C106" i="21" s="1"/>
  <c r="V107" i="21"/>
  <c r="Y108" i="21"/>
  <c r="AB109" i="21"/>
  <c r="K109" i="21" s="1"/>
  <c r="AB40" i="21"/>
  <c r="K40" i="21" s="1"/>
  <c r="Y43" i="21"/>
  <c r="V46" i="21"/>
  <c r="AB48" i="21"/>
  <c r="K48" i="21" s="1"/>
  <c r="W51" i="21"/>
  <c r="R54" i="21"/>
  <c r="C54" i="21" s="1"/>
  <c r="Y56" i="21"/>
  <c r="S59" i="21"/>
  <c r="F59" i="21" s="1"/>
  <c r="AB61" i="21"/>
  <c r="K61" i="21" s="1"/>
  <c r="V64" i="21"/>
  <c r="R67" i="21"/>
  <c r="C67" i="21" s="1"/>
  <c r="Z69" i="21"/>
  <c r="T72" i="21"/>
  <c r="AB74" i="21"/>
  <c r="K74" i="21" s="1"/>
  <c r="W77" i="21"/>
  <c r="W82" i="21"/>
  <c r="R85" i="21"/>
  <c r="C85" i="21" s="1"/>
  <c r="Z87" i="21"/>
  <c r="T90" i="21"/>
  <c r="AB92" i="21"/>
  <c r="K92" i="21" s="1"/>
  <c r="V95" i="21"/>
  <c r="AB97" i="21"/>
  <c r="K97" i="21" s="1"/>
  <c r="W100" i="21"/>
  <c r="R103" i="21"/>
  <c r="C103" i="21" s="1"/>
  <c r="X105" i="21"/>
  <c r="I105" i="21" s="1"/>
  <c r="T108" i="21"/>
  <c r="T41" i="21"/>
  <c r="Z46" i="21"/>
  <c r="R49" i="21"/>
  <c r="C49" i="21" s="1"/>
  <c r="AB51" i="21"/>
  <c r="K51" i="21" s="1"/>
  <c r="V54" i="21"/>
  <c r="AC56" i="21"/>
  <c r="L56" i="21" s="1"/>
  <c r="M56" i="21" s="1"/>
  <c r="W59" i="21"/>
  <c r="T62" i="21"/>
  <c r="Z64" i="21"/>
  <c r="V67" i="21"/>
  <c r="R70" i="21"/>
  <c r="C70" i="21" s="1"/>
  <c r="X72" i="21"/>
  <c r="I72" i="21" s="1"/>
  <c r="R75" i="21"/>
  <c r="C75" i="21" s="1"/>
  <c r="AB77" i="21"/>
  <c r="K77" i="21" s="1"/>
  <c r="U80" i="21"/>
  <c r="H80" i="21" s="1"/>
  <c r="AB82" i="21"/>
  <c r="K82" i="21" s="1"/>
  <c r="V85" i="21"/>
  <c r="X90" i="21"/>
  <c r="I90" i="21" s="1"/>
  <c r="S93" i="21"/>
  <c r="F93" i="21" s="1"/>
  <c r="Z95" i="21"/>
  <c r="S98" i="21"/>
  <c r="F98" i="21" s="1"/>
  <c r="AB100" i="21"/>
  <c r="K100" i="21" s="1"/>
  <c r="V103" i="21"/>
  <c r="AC105" i="21"/>
  <c r="L105" i="21" s="1"/>
  <c r="M105" i="21" s="1"/>
  <c r="X108" i="21"/>
  <c r="I108" i="21" s="1"/>
  <c r="W41" i="21"/>
  <c r="T44" i="21"/>
  <c r="U49" i="21"/>
  <c r="H49" i="21" s="1"/>
  <c r="R52" i="21"/>
  <c r="C52" i="21" s="1"/>
  <c r="Y54" i="21"/>
  <c r="T57" i="21"/>
  <c r="Z59" i="21"/>
  <c r="W62" i="21"/>
  <c r="AC64" i="21"/>
  <c r="L64" i="21" s="1"/>
  <c r="M64" i="21" s="1"/>
  <c r="Y67" i="21"/>
  <c r="U70" i="21"/>
  <c r="H70" i="21" s="1"/>
  <c r="U75" i="21"/>
  <c r="H75" i="21" s="1"/>
  <c r="R78" i="21"/>
  <c r="C78" i="21" s="1"/>
  <c r="X80" i="21"/>
  <c r="I80" i="21" s="1"/>
  <c r="R83" i="21"/>
  <c r="C83" i="21" s="1"/>
  <c r="Y85" i="21"/>
  <c r="T88" i="21"/>
  <c r="AB90" i="21"/>
  <c r="K90" i="21" s="1"/>
  <c r="V93" i="21"/>
  <c r="AC95" i="21"/>
  <c r="L95" i="21" s="1"/>
  <c r="M95" i="21" s="1"/>
  <c r="V98" i="21"/>
  <c r="Y103" i="21"/>
  <c r="T106" i="21"/>
  <c r="Y42" i="21"/>
  <c r="V45" i="21"/>
  <c r="W50" i="21"/>
  <c r="R53" i="21"/>
  <c r="C53" i="21" s="1"/>
  <c r="T58" i="21"/>
  <c r="X63" i="21"/>
  <c r="I63" i="21" s="1"/>
  <c r="R66" i="21"/>
  <c r="C66" i="21" s="1"/>
  <c r="Y68" i="21"/>
  <c r="V71" i="21"/>
  <c r="AB73" i="21"/>
  <c r="K73" i="21" s="1"/>
  <c r="V76" i="21"/>
  <c r="S79" i="21"/>
  <c r="F79" i="21" s="1"/>
  <c r="W81" i="21"/>
  <c r="S84" i="21"/>
  <c r="F84" i="21" s="1"/>
  <c r="Y86" i="21"/>
  <c r="T89" i="21"/>
  <c r="AB91" i="21"/>
  <c r="K91" i="21" s="1"/>
  <c r="V94" i="21"/>
  <c r="AB96" i="21"/>
  <c r="K96" i="21" s="1"/>
  <c r="W99" i="21"/>
  <c r="Y104" i="21"/>
  <c r="U107" i="21"/>
  <c r="H107" i="21" s="1"/>
  <c r="X41" i="21"/>
  <c r="I41" i="21" s="1"/>
  <c r="R47" i="21"/>
  <c r="C47" i="21" s="1"/>
  <c r="S52" i="21"/>
  <c r="F52" i="21" s="1"/>
  <c r="U57" i="21"/>
  <c r="H57" i="21" s="1"/>
  <c r="X62" i="21"/>
  <c r="I62" i="21" s="1"/>
  <c r="Z67" i="21"/>
  <c r="AB72" i="21"/>
  <c r="K72" i="21" s="1"/>
  <c r="S78" i="21"/>
  <c r="F78" i="21" s="1"/>
  <c r="S83" i="21"/>
  <c r="F83" i="21" s="1"/>
  <c r="U88" i="21"/>
  <c r="H88" i="21" s="1"/>
  <c r="W93" i="21"/>
  <c r="W98" i="21"/>
  <c r="Z103" i="21"/>
  <c r="AB108" i="21"/>
  <c r="K108" i="21" s="1"/>
  <c r="X58" i="21"/>
  <c r="I58" i="21" s="1"/>
  <c r="S74" i="21"/>
  <c r="F74" i="21" s="1"/>
  <c r="X89" i="21"/>
  <c r="I89" i="21" s="1"/>
  <c r="AC104" i="21"/>
  <c r="L104" i="21" s="1"/>
  <c r="M104" i="21" s="1"/>
  <c r="V49" i="21"/>
  <c r="Y80" i="21"/>
  <c r="U42" i="21"/>
  <c r="H42" i="21" s="1"/>
  <c r="Z47" i="21"/>
  <c r="AB52" i="21"/>
  <c r="K52" i="21" s="1"/>
  <c r="T63" i="21"/>
  <c r="U68" i="21"/>
  <c r="H68" i="21" s="1"/>
  <c r="W73" i="21"/>
  <c r="AB78" i="21"/>
  <c r="K78" i="21" s="1"/>
  <c r="AB83" i="21"/>
  <c r="K83" i="21" s="1"/>
  <c r="AC88" i="21"/>
  <c r="L88" i="21" s="1"/>
  <c r="M88" i="21" s="1"/>
  <c r="R94" i="21"/>
  <c r="C94" i="21" s="1"/>
  <c r="S99" i="21"/>
  <c r="F99" i="21" s="1"/>
  <c r="U104" i="21"/>
  <c r="H104" i="21" s="1"/>
  <c r="W109" i="21"/>
  <c r="V53" i="21"/>
  <c r="R69" i="21"/>
  <c r="C69" i="21" s="1"/>
  <c r="W84" i="21"/>
  <c r="AB99" i="21"/>
  <c r="K99" i="21" s="1"/>
  <c r="R39" i="21"/>
  <c r="C39" i="21" s="1"/>
  <c r="Z54" i="21"/>
  <c r="V70" i="21"/>
  <c r="Z85" i="21"/>
  <c r="R101" i="21"/>
  <c r="C101" i="21" s="1"/>
  <c r="AC42" i="21"/>
  <c r="L42" i="21" s="1"/>
  <c r="M42" i="21" s="1"/>
  <c r="S48" i="21"/>
  <c r="F48" i="21" s="1"/>
  <c r="U53" i="21"/>
  <c r="H53" i="21" s="1"/>
  <c r="W58" i="21"/>
  <c r="AC68" i="21"/>
  <c r="L68" i="21" s="1"/>
  <c r="M68" i="21" s="1"/>
  <c r="R74" i="21"/>
  <c r="C74" i="21" s="1"/>
  <c r="V79" i="21"/>
  <c r="V84" i="21"/>
  <c r="W89" i="21"/>
  <c r="Y94" i="21"/>
  <c r="Z99" i="21"/>
  <c r="AB104" i="21"/>
  <c r="K104" i="21" s="1"/>
  <c r="T48" i="21"/>
  <c r="AB63" i="21"/>
  <c r="K63" i="21" s="1"/>
  <c r="W79" i="21"/>
  <c r="Z94" i="21"/>
  <c r="U44" i="21"/>
  <c r="H44" i="21" s="1"/>
  <c r="AB59" i="21"/>
  <c r="K59" i="21" s="1"/>
  <c r="V75" i="21"/>
  <c r="AC90" i="21"/>
  <c r="L90" i="21" s="1"/>
  <c r="M90" i="21" s="1"/>
  <c r="U106" i="21"/>
  <c r="H106" i="21" s="1"/>
  <c r="Z39" i="21"/>
  <c r="R45" i="21"/>
  <c r="C45" i="21" s="1"/>
  <c r="S50" i="21"/>
  <c r="F50" i="21" s="1"/>
  <c r="W55" i="21"/>
  <c r="W60" i="21"/>
  <c r="Y65" i="21"/>
  <c r="R71" i="21"/>
  <c r="C71" i="21" s="1"/>
  <c r="R76" i="21"/>
  <c r="C76" i="21" s="1"/>
  <c r="S81" i="21"/>
  <c r="F81" i="21" s="1"/>
  <c r="U86" i="21"/>
  <c r="H86" i="21" s="1"/>
  <c r="X91" i="21"/>
  <c r="I91" i="21" s="1"/>
  <c r="X96" i="21"/>
  <c r="I96" i="21" s="1"/>
  <c r="Z101" i="21"/>
  <c r="S40" i="21"/>
  <c r="F40" i="21" s="1"/>
  <c r="Y45" i="21"/>
  <c r="Z50" i="21"/>
  <c r="R61" i="21"/>
  <c r="C61" i="21" s="1"/>
  <c r="U66" i="21"/>
  <c r="H66" i="21" s="1"/>
  <c r="Y71" i="21"/>
  <c r="Y76" i="21"/>
  <c r="Z81" i="21"/>
  <c r="AC86" i="21"/>
  <c r="L86" i="21" s="1"/>
  <c r="M86" i="21" s="1"/>
  <c r="R92" i="21"/>
  <c r="C92" i="21" s="1"/>
  <c r="R97" i="21"/>
  <c r="C97" i="21" s="1"/>
  <c r="T102" i="21"/>
  <c r="X107" i="21"/>
  <c r="I107" i="21" s="1"/>
  <c r="T40" i="21"/>
  <c r="Z45" i="21"/>
  <c r="AB50" i="21"/>
  <c r="K50" i="21" s="1"/>
  <c r="S61" i="21"/>
  <c r="F61" i="21" s="1"/>
  <c r="V66" i="21"/>
  <c r="Z71" i="21"/>
  <c r="Z76" i="21"/>
  <c r="AB81" i="21"/>
  <c r="K81" i="21" s="1"/>
  <c r="R87" i="21"/>
  <c r="C87" i="21" s="1"/>
  <c r="S92" i="21"/>
  <c r="F92" i="21" s="1"/>
  <c r="S97" i="21"/>
  <c r="F97" i="21" s="1"/>
  <c r="U102" i="21"/>
  <c r="H102" i="21" s="1"/>
  <c r="Y107" i="21"/>
  <c r="R39" i="16"/>
  <c r="C39" i="16" s="1"/>
  <c r="Z39" i="16"/>
  <c r="W40" i="16"/>
  <c r="S41" i="16"/>
  <c r="F41" i="16" s="1"/>
  <c r="V42" i="16"/>
  <c r="S43" i="16"/>
  <c r="F43" i="16" s="1"/>
  <c r="W44" i="16"/>
  <c r="Y45" i="16"/>
  <c r="U46" i="16"/>
  <c r="H46" i="16" s="1"/>
  <c r="AC46" i="16"/>
  <c r="L46" i="16" s="1"/>
  <c r="M46" i="16" s="1"/>
  <c r="V47" i="16"/>
  <c r="R48" i="16"/>
  <c r="C48" i="16" s="1"/>
  <c r="Z48" i="16"/>
  <c r="W49" i="16"/>
  <c r="R50" i="16"/>
  <c r="C50" i="16" s="1"/>
  <c r="Z50" i="16"/>
  <c r="U51" i="16"/>
  <c r="H51" i="16" s="1"/>
  <c r="AC51" i="16"/>
  <c r="L51" i="16" s="1"/>
  <c r="M51" i="16" s="1"/>
  <c r="X52" i="16"/>
  <c r="I52" i="16" s="1"/>
  <c r="S53" i="16"/>
  <c r="F53" i="16" s="1"/>
  <c r="AB53" i="16"/>
  <c r="K53" i="16" s="1"/>
  <c r="X54" i="16"/>
  <c r="I54" i="16" s="1"/>
  <c r="R55" i="16"/>
  <c r="C55" i="16" s="1"/>
  <c r="Z55" i="16"/>
  <c r="U56" i="16"/>
  <c r="H56" i="16" s="1"/>
  <c r="R57" i="16"/>
  <c r="C57" i="16" s="1"/>
  <c r="Z57" i="16"/>
  <c r="U58" i="16"/>
  <c r="H58" i="16" s="1"/>
  <c r="Y59" i="16"/>
  <c r="R60" i="16"/>
  <c r="C60" i="16" s="1"/>
  <c r="Z60" i="16"/>
  <c r="T61" i="16"/>
  <c r="AC61" i="16"/>
  <c r="L61" i="16" s="1"/>
  <c r="M61" i="16" s="1"/>
  <c r="X62" i="16"/>
  <c r="I62" i="16" s="1"/>
  <c r="Y63" i="16"/>
  <c r="U64" i="16"/>
  <c r="H64" i="16" s="1"/>
  <c r="Y65" i="16"/>
  <c r="U66" i="16"/>
  <c r="H66" i="16" s="1"/>
  <c r="AC66" i="16"/>
  <c r="L66" i="16" s="1"/>
  <c r="M66" i="16" s="1"/>
  <c r="Y67" i="16"/>
  <c r="T68" i="16"/>
  <c r="AC68" i="16"/>
  <c r="L68" i="16" s="1"/>
  <c r="M68" i="16" s="1"/>
  <c r="W69" i="16"/>
  <c r="Y70" i="16"/>
  <c r="R71" i="16"/>
  <c r="C71" i="16" s="1"/>
  <c r="Z71" i="16"/>
  <c r="V72" i="16"/>
  <c r="R73" i="16"/>
  <c r="C73" i="16" s="1"/>
  <c r="Z73" i="16"/>
  <c r="V74" i="16"/>
  <c r="R75" i="16"/>
  <c r="C75" i="16" s="1"/>
  <c r="Z75" i="16"/>
  <c r="V76" i="16"/>
  <c r="R77" i="16"/>
  <c r="C77" i="16" s="1"/>
  <c r="Z77" i="16"/>
  <c r="V78" i="16"/>
  <c r="S79" i="16"/>
  <c r="F79" i="16" s="1"/>
  <c r="AB79" i="16"/>
  <c r="K79" i="16" s="1"/>
  <c r="X80" i="16"/>
  <c r="I80" i="16" s="1"/>
  <c r="U81" i="16"/>
  <c r="H81" i="16" s="1"/>
  <c r="AC81" i="16"/>
  <c r="L81" i="16" s="1"/>
  <c r="M81" i="16" s="1"/>
  <c r="Y82" i="16"/>
  <c r="U83" i="16"/>
  <c r="H83" i="16" s="1"/>
  <c r="Y84" i="16"/>
  <c r="V85" i="16"/>
  <c r="R86" i="16"/>
  <c r="C86" i="16" s="1"/>
  <c r="Z86" i="16"/>
  <c r="W87" i="16"/>
  <c r="S88" i="16"/>
  <c r="F88" i="16" s="1"/>
  <c r="V89" i="16"/>
  <c r="R90" i="16"/>
  <c r="C90" i="16" s="1"/>
  <c r="Z90" i="16"/>
  <c r="U91" i="16"/>
  <c r="H91" i="16" s="1"/>
  <c r="Y92" i="16"/>
  <c r="V93" i="16"/>
  <c r="Y94" i="16"/>
  <c r="V95" i="16"/>
  <c r="R96" i="16"/>
  <c r="C96" i="16" s="1"/>
  <c r="Z96" i="16"/>
  <c r="V97" i="16"/>
  <c r="R98" i="16"/>
  <c r="C98" i="16" s="1"/>
  <c r="Z98" i="16"/>
  <c r="U99" i="16"/>
  <c r="H99" i="16" s="1"/>
  <c r="Y100" i="16"/>
  <c r="U101" i="16"/>
  <c r="H101" i="16" s="1"/>
  <c r="Y102" i="16"/>
  <c r="V103" i="16"/>
  <c r="S104" i="16"/>
  <c r="F104" i="16" s="1"/>
  <c r="AB104" i="16"/>
  <c r="K104" i="16" s="1"/>
  <c r="W105" i="16"/>
  <c r="S106" i="16"/>
  <c r="F106" i="16" s="1"/>
  <c r="S39" i="16"/>
  <c r="F39" i="16" s="1"/>
  <c r="AB39" i="16"/>
  <c r="K39" i="16" s="1"/>
  <c r="X40" i="16"/>
  <c r="I40" i="16" s="1"/>
  <c r="T41" i="16"/>
  <c r="AB41" i="16"/>
  <c r="K41" i="16" s="1"/>
  <c r="W42" i="16"/>
  <c r="T43" i="16"/>
  <c r="AB43" i="16"/>
  <c r="K43" i="16" s="1"/>
  <c r="X44" i="16"/>
  <c r="I44" i="16" s="1"/>
  <c r="R45" i="16"/>
  <c r="C45" i="16" s="1"/>
  <c r="Z45" i="16"/>
  <c r="V46" i="16"/>
  <c r="W47" i="16"/>
  <c r="S48" i="16"/>
  <c r="F48" i="16" s="1"/>
  <c r="AB48" i="16"/>
  <c r="K48" i="16" s="1"/>
  <c r="X49" i="16"/>
  <c r="I49" i="16" s="1"/>
  <c r="S50" i="16"/>
  <c r="F50" i="16" s="1"/>
  <c r="AB50" i="16"/>
  <c r="K50" i="16" s="1"/>
  <c r="V51" i="16"/>
  <c r="Y52" i="16"/>
  <c r="T53" i="16"/>
  <c r="AC53" i="16"/>
  <c r="L53" i="16" s="1"/>
  <c r="M53" i="16" s="1"/>
  <c r="Y54" i="16"/>
  <c r="S55" i="16"/>
  <c r="F55" i="16" s="1"/>
  <c r="AB55" i="16"/>
  <c r="K55" i="16" s="1"/>
  <c r="V56" i="16"/>
  <c r="S57" i="16"/>
  <c r="F57" i="16" s="1"/>
  <c r="V58" i="16"/>
  <c r="R59" i="16"/>
  <c r="C59" i="16" s="1"/>
  <c r="Z59" i="16"/>
  <c r="S60" i="16"/>
  <c r="F60" i="16" s="1"/>
  <c r="AB60" i="16"/>
  <c r="K60" i="16" s="1"/>
  <c r="U61" i="16"/>
  <c r="H61" i="16" s="1"/>
  <c r="Y62" i="16"/>
  <c r="R63" i="16"/>
  <c r="C63" i="16" s="1"/>
  <c r="Z63" i="16"/>
  <c r="V64" i="16"/>
  <c r="R65" i="16"/>
  <c r="C65" i="16" s="1"/>
  <c r="Z65" i="16"/>
  <c r="V66" i="16"/>
  <c r="R67" i="16"/>
  <c r="C67" i="16" s="1"/>
  <c r="Z67" i="16"/>
  <c r="U68" i="16"/>
  <c r="H68" i="16" s="1"/>
  <c r="X69" i="16"/>
  <c r="I69" i="16" s="1"/>
  <c r="R70" i="16"/>
  <c r="C70" i="16" s="1"/>
  <c r="Z70" i="16"/>
  <c r="S71" i="16"/>
  <c r="F71" i="16" s="1"/>
  <c r="AB71" i="16"/>
  <c r="K71" i="16" s="1"/>
  <c r="W72" i="16"/>
  <c r="S73" i="16"/>
  <c r="F73" i="16" s="1"/>
  <c r="W74" i="16"/>
  <c r="S75" i="16"/>
  <c r="F75" i="16" s="1"/>
  <c r="W76" i="16"/>
  <c r="S77" i="16"/>
  <c r="F77" i="16" s="1"/>
  <c r="W78" i="16"/>
  <c r="T79" i="16"/>
  <c r="AC79" i="16"/>
  <c r="L79" i="16" s="1"/>
  <c r="M79" i="16" s="1"/>
  <c r="Y80" i="16"/>
  <c r="V81" i="16"/>
  <c r="R82" i="16"/>
  <c r="C82" i="16" s="1"/>
  <c r="Z82" i="16"/>
  <c r="V83" i="16"/>
  <c r="R84" i="16"/>
  <c r="C84" i="16" s="1"/>
  <c r="Z84" i="16"/>
  <c r="W85" i="16"/>
  <c r="S86" i="16"/>
  <c r="F86" i="16" s="1"/>
  <c r="AB86" i="16"/>
  <c r="K86" i="16" s="1"/>
  <c r="X87" i="16"/>
  <c r="I87" i="16" s="1"/>
  <c r="T88" i="16"/>
  <c r="AB88" i="16"/>
  <c r="K88" i="16" s="1"/>
  <c r="W89" i="16"/>
  <c r="S90" i="16"/>
  <c r="F90" i="16" s="1"/>
  <c r="V91" i="16"/>
  <c r="R92" i="16"/>
  <c r="C92" i="16" s="1"/>
  <c r="Z92" i="16"/>
  <c r="W93" i="16"/>
  <c r="R94" i="16"/>
  <c r="C94" i="16" s="1"/>
  <c r="Z94" i="16"/>
  <c r="W95" i="16"/>
  <c r="S96" i="16"/>
  <c r="F96" i="16" s="1"/>
  <c r="AB96" i="16"/>
  <c r="K96" i="16" s="1"/>
  <c r="W97" i="16"/>
  <c r="S98" i="16"/>
  <c r="F98" i="16" s="1"/>
  <c r="V99" i="16"/>
  <c r="R100" i="16"/>
  <c r="C100" i="16" s="1"/>
  <c r="Z100" i="16"/>
  <c r="V101" i="16"/>
  <c r="R102" i="16"/>
  <c r="C102" i="16" s="1"/>
  <c r="Z102" i="16"/>
  <c r="W103" i="16"/>
  <c r="T104" i="16"/>
  <c r="AC104" i="16"/>
  <c r="L104" i="16" s="1"/>
  <c r="M104" i="16" s="1"/>
  <c r="X105" i="16"/>
  <c r="I105" i="16" s="1"/>
  <c r="Y39" i="16"/>
  <c r="Z40" i="16"/>
  <c r="X41" i="16"/>
  <c r="I41" i="16" s="1"/>
  <c r="V39" i="16"/>
  <c r="U40" i="16"/>
  <c r="H40" i="16" s="1"/>
  <c r="U41" i="16"/>
  <c r="H41" i="16" s="1"/>
  <c r="R42" i="16"/>
  <c r="C42" i="16" s="1"/>
  <c r="AC42" i="16"/>
  <c r="L42" i="16" s="1"/>
  <c r="M42" i="16" s="1"/>
  <c r="AC43" i="16"/>
  <c r="L43" i="16" s="1"/>
  <c r="M43" i="16" s="1"/>
  <c r="W45" i="16"/>
  <c r="W46" i="16"/>
  <c r="R47" i="16"/>
  <c r="C47" i="16" s="1"/>
  <c r="AC47" i="16"/>
  <c r="L47" i="16" s="1"/>
  <c r="M47" i="16" s="1"/>
  <c r="AC48" i="16"/>
  <c r="L48" i="16" s="1"/>
  <c r="M48" i="16" s="1"/>
  <c r="X50" i="16"/>
  <c r="I50" i="16" s="1"/>
  <c r="W51" i="16"/>
  <c r="T52" i="16"/>
  <c r="R54" i="16"/>
  <c r="C54" i="16" s="1"/>
  <c r="AC54" i="16"/>
  <c r="L54" i="16" s="1"/>
  <c r="M54" i="16" s="1"/>
  <c r="X55" i="16"/>
  <c r="I55" i="16" s="1"/>
  <c r="W56" i="16"/>
  <c r="V57" i="16"/>
  <c r="S58" i="16"/>
  <c r="F58" i="16" s="1"/>
  <c r="S59" i="16"/>
  <c r="F59" i="16" s="1"/>
  <c r="AC59" i="16"/>
  <c r="L59" i="16" s="1"/>
  <c r="M59" i="16" s="1"/>
  <c r="X60" i="16"/>
  <c r="I60" i="16" s="1"/>
  <c r="V61" i="16"/>
  <c r="T62" i="16"/>
  <c r="Y64" i="16"/>
  <c r="W65" i="16"/>
  <c r="W66" i="16"/>
  <c r="U67" i="16"/>
  <c r="H67" i="16" s="1"/>
  <c r="R68" i="16"/>
  <c r="C68" i="16" s="1"/>
  <c r="AB69" i="16"/>
  <c r="K69" i="16" s="1"/>
  <c r="W70" i="16"/>
  <c r="T71" i="16"/>
  <c r="R72" i="16"/>
  <c r="C72" i="16" s="1"/>
  <c r="T39" i="16"/>
  <c r="V40" i="16"/>
  <c r="Y41" i="16"/>
  <c r="Y42" i="16"/>
  <c r="Y43" i="16"/>
  <c r="Z44" i="16"/>
  <c r="X45" i="16"/>
  <c r="I45" i="16" s="1"/>
  <c r="Y46" i="16"/>
  <c r="U47" i="16"/>
  <c r="H47" i="16" s="1"/>
  <c r="V48" i="16"/>
  <c r="V49" i="16"/>
  <c r="V50" i="16"/>
  <c r="T51" i="16"/>
  <c r="U52" i="16"/>
  <c r="H52" i="16" s="1"/>
  <c r="U53" i="16"/>
  <c r="H53" i="16" s="1"/>
  <c r="U54" i="16"/>
  <c r="H54" i="16" s="1"/>
  <c r="T55" i="16"/>
  <c r="R56" i="16"/>
  <c r="C56" i="16" s="1"/>
  <c r="T57" i="16"/>
  <c r="R58" i="16"/>
  <c r="C58" i="16" s="1"/>
  <c r="T59" i="16"/>
  <c r="Z61" i="16"/>
  <c r="W63" i="16"/>
  <c r="X64" i="16"/>
  <c r="I64" i="16" s="1"/>
  <c r="X65" i="16"/>
  <c r="I65" i="16" s="1"/>
  <c r="Y66" i="16"/>
  <c r="X67" i="16"/>
  <c r="I67" i="16" s="1"/>
  <c r="X68" i="16"/>
  <c r="I68" i="16" s="1"/>
  <c r="V69" i="16"/>
  <c r="U70" i="16"/>
  <c r="H70" i="16" s="1"/>
  <c r="S72" i="16"/>
  <c r="F72" i="16" s="1"/>
  <c r="AC72" i="16"/>
  <c r="L72" i="16" s="1"/>
  <c r="M72" i="16" s="1"/>
  <c r="AC73" i="16"/>
  <c r="L73" i="16" s="1"/>
  <c r="M73" i="16" s="1"/>
  <c r="Y75" i="16"/>
  <c r="Y76" i="16"/>
  <c r="W77" i="16"/>
  <c r="U78" i="16"/>
  <c r="H78" i="16" s="1"/>
  <c r="V79" i="16"/>
  <c r="U80" i="16"/>
  <c r="H80" i="16" s="1"/>
  <c r="T81" i="16"/>
  <c r="T82" i="16"/>
  <c r="R83" i="16"/>
  <c r="C83" i="16" s="1"/>
  <c r="AC83" i="16"/>
  <c r="L83" i="16" s="1"/>
  <c r="M83" i="16" s="1"/>
  <c r="AC84" i="16"/>
  <c r="L84" i="16" s="1"/>
  <c r="M84" i="16" s="1"/>
  <c r="AB85" i="16"/>
  <c r="K85" i="16" s="1"/>
  <c r="Y86" i="16"/>
  <c r="AA86" i="16" s="1"/>
  <c r="J86" i="16" s="1"/>
  <c r="Z87" i="16"/>
  <c r="X88" i="16"/>
  <c r="I88" i="16" s="1"/>
  <c r="U89" i="16"/>
  <c r="H89" i="16" s="1"/>
  <c r="U90" i="16"/>
  <c r="H90" i="16" s="1"/>
  <c r="R91" i="16"/>
  <c r="C91" i="16" s="1"/>
  <c r="AC91" i="16"/>
  <c r="L91" i="16" s="1"/>
  <c r="M91" i="16" s="1"/>
  <c r="AC92" i="16"/>
  <c r="L92" i="16" s="1"/>
  <c r="M92" i="16" s="1"/>
  <c r="X94" i="16"/>
  <c r="I94" i="16" s="1"/>
  <c r="Y95" i="16"/>
  <c r="W96" i="16"/>
  <c r="U97" i="16"/>
  <c r="H97" i="16" s="1"/>
  <c r="U98" i="16"/>
  <c r="H98" i="16" s="1"/>
  <c r="R99" i="16"/>
  <c r="C99" i="16" s="1"/>
  <c r="AC99" i="16"/>
  <c r="L99" i="16" s="1"/>
  <c r="M99" i="16" s="1"/>
  <c r="AC100" i="16"/>
  <c r="L100" i="16" s="1"/>
  <c r="M100" i="16" s="1"/>
  <c r="Z101" i="16"/>
  <c r="X102" i="16"/>
  <c r="I102" i="16" s="1"/>
  <c r="Y103" i="16"/>
  <c r="X104" i="16"/>
  <c r="I104" i="16" s="1"/>
  <c r="V105" i="16"/>
  <c r="U106" i="16"/>
  <c r="H106" i="16" s="1"/>
  <c r="AC106" i="16"/>
  <c r="L106" i="16" s="1"/>
  <c r="M106" i="16" s="1"/>
  <c r="X107" i="16"/>
  <c r="I107" i="16" s="1"/>
  <c r="T108" i="16"/>
  <c r="G108" i="16" s="1"/>
  <c r="AC108" i="16"/>
  <c r="L108" i="16" s="1"/>
  <c r="M108" i="16" s="1"/>
  <c r="Y109" i="16"/>
  <c r="U39" i="16"/>
  <c r="H39" i="16" s="1"/>
  <c r="Y40" i="16"/>
  <c r="Z41" i="16"/>
  <c r="Z42" i="16"/>
  <c r="Z43" i="16"/>
  <c r="AB44" i="16"/>
  <c r="K44" i="16" s="1"/>
  <c r="AB45" i="16"/>
  <c r="K45" i="16" s="1"/>
  <c r="Z46" i="16"/>
  <c r="X47" i="16"/>
  <c r="I47" i="16" s="1"/>
  <c r="W48" i="16"/>
  <c r="Y49" i="16"/>
  <c r="W50" i="16"/>
  <c r="X51" i="16"/>
  <c r="I51" i="16" s="1"/>
  <c r="V52" i="16"/>
  <c r="V53" i="16"/>
  <c r="V54" i="16"/>
  <c r="U55" i="16"/>
  <c r="H55" i="16" s="1"/>
  <c r="S56" i="16"/>
  <c r="F56" i="16" s="1"/>
  <c r="U57" i="16"/>
  <c r="H57" i="16" s="1"/>
  <c r="T58" i="16"/>
  <c r="U59" i="16"/>
  <c r="H59" i="16" s="1"/>
  <c r="AB61" i="16"/>
  <c r="K61" i="16" s="1"/>
  <c r="AB62" i="16"/>
  <c r="K62" i="16" s="1"/>
  <c r="X63" i="16"/>
  <c r="I63" i="16" s="1"/>
  <c r="Z64" i="16"/>
  <c r="Z66" i="16"/>
  <c r="Y68" i="16"/>
  <c r="Y69" i="16"/>
  <c r="V70" i="16"/>
  <c r="U71" i="16"/>
  <c r="H71" i="16" s="1"/>
  <c r="T72" i="16"/>
  <c r="T73" i="16"/>
  <c r="G73" i="16" s="1"/>
  <c r="R74" i="16"/>
  <c r="C74" i="16" s="1"/>
  <c r="AB74" i="16"/>
  <c r="K74" i="16" s="1"/>
  <c r="AB75" i="16"/>
  <c r="K75" i="16" s="1"/>
  <c r="Z76" i="16"/>
  <c r="X77" i="16"/>
  <c r="X78" i="16"/>
  <c r="I78" i="16" s="1"/>
  <c r="W79" i="16"/>
  <c r="V80" i="16"/>
  <c r="W81" i="16"/>
  <c r="U82" i="16"/>
  <c r="H82" i="16" s="1"/>
  <c r="S83" i="16"/>
  <c r="F83" i="16" s="1"/>
  <c r="S84" i="16"/>
  <c r="F84" i="16" s="1"/>
  <c r="R85" i="16"/>
  <c r="C85" i="16" s="1"/>
  <c r="AC85" i="16"/>
  <c r="L85" i="16" s="1"/>
  <c r="M85" i="16" s="1"/>
  <c r="AC86" i="16"/>
  <c r="L86" i="16" s="1"/>
  <c r="M86" i="16" s="1"/>
  <c r="Y88" i="16"/>
  <c r="X89" i="16"/>
  <c r="I89" i="16" s="1"/>
  <c r="V90" i="16"/>
  <c r="S91" i="16"/>
  <c r="F91" i="16" s="1"/>
  <c r="S92" i="16"/>
  <c r="F92" i="16" s="1"/>
  <c r="R93" i="16"/>
  <c r="C93" i="16" s="1"/>
  <c r="AB93" i="16"/>
  <c r="K93" i="16" s="1"/>
  <c r="AB94" i="16"/>
  <c r="K94" i="16" s="1"/>
  <c r="Z95" i="16"/>
  <c r="X96" i="16"/>
  <c r="I96" i="16" s="1"/>
  <c r="X97" i="16"/>
  <c r="I97" i="16" s="1"/>
  <c r="V98" i="16"/>
  <c r="S99" i="16"/>
  <c r="F99" i="16" s="1"/>
  <c r="S100" i="16"/>
  <c r="F100" i="16" s="1"/>
  <c r="AB101" i="16"/>
  <c r="K101" i="16" s="1"/>
  <c r="AB102" i="16"/>
  <c r="K102" i="16" s="1"/>
  <c r="Z103" i="16"/>
  <c r="AA103" i="16" s="1"/>
  <c r="J103" i="16" s="1"/>
  <c r="Y104" i="16"/>
  <c r="Y105" i="16"/>
  <c r="V106" i="16"/>
  <c r="Y107" i="16"/>
  <c r="U108" i="16"/>
  <c r="H108" i="16" s="1"/>
  <c r="R109" i="16"/>
  <c r="C109" i="16" s="1"/>
  <c r="Z109" i="16"/>
  <c r="W39" i="16"/>
  <c r="AC41" i="16"/>
  <c r="L41" i="16" s="1"/>
  <c r="M41" i="16" s="1"/>
  <c r="AB42" i="16"/>
  <c r="K42" i="16" s="1"/>
  <c r="R44" i="16"/>
  <c r="C44" i="16" s="1"/>
  <c r="AC44" i="16"/>
  <c r="L44" i="16" s="1"/>
  <c r="M44" i="16" s="1"/>
  <c r="AC45" i="16"/>
  <c r="L45" i="16" s="1"/>
  <c r="M45" i="16" s="1"/>
  <c r="Y47" i="16"/>
  <c r="X48" i="16"/>
  <c r="I48" i="16" s="1"/>
  <c r="Z49" i="16"/>
  <c r="Y50" i="16"/>
  <c r="Y51" i="16"/>
  <c r="W52" i="16"/>
  <c r="W53" i="16"/>
  <c r="W54" i="16"/>
  <c r="V55" i="16"/>
  <c r="T56" i="16"/>
  <c r="W57" i="16"/>
  <c r="W58" i="16"/>
  <c r="V59" i="16"/>
  <c r="T60" i="16"/>
  <c r="R62" i="16"/>
  <c r="C62" i="16" s="1"/>
  <c r="AC62" i="16"/>
  <c r="L62" i="16" s="1"/>
  <c r="M62" i="16" s="1"/>
  <c r="AB63" i="16"/>
  <c r="K63" i="16" s="1"/>
  <c r="AB64" i="16"/>
  <c r="K64" i="16" s="1"/>
  <c r="AB65" i="16"/>
  <c r="K65" i="16" s="1"/>
  <c r="AB67" i="16"/>
  <c r="K67" i="16" s="1"/>
  <c r="Z68" i="16"/>
  <c r="Z69" i="16"/>
  <c r="X70" i="16"/>
  <c r="I70" i="16" s="1"/>
  <c r="V71" i="16"/>
  <c r="U72" i="16"/>
  <c r="H72" i="16" s="1"/>
  <c r="U73" i="16"/>
  <c r="H73" i="16" s="1"/>
  <c r="S74" i="16"/>
  <c r="F74" i="16" s="1"/>
  <c r="AC74" i="16"/>
  <c r="L74" i="16" s="1"/>
  <c r="M74" i="16" s="1"/>
  <c r="AC75" i="16"/>
  <c r="L75" i="16" s="1"/>
  <c r="M75" i="16" s="1"/>
  <c r="Y77" i="16"/>
  <c r="Y78" i="16"/>
  <c r="X79" i="16"/>
  <c r="I79" i="16" s="1"/>
  <c r="W80" i="16"/>
  <c r="X81" i="16"/>
  <c r="I81" i="16" s="1"/>
  <c r="V82" i="16"/>
  <c r="T83" i="16"/>
  <c r="T84" i="16"/>
  <c r="S85" i="16"/>
  <c r="F85" i="16" s="1"/>
  <c r="R87" i="16"/>
  <c r="C87" i="16" s="1"/>
  <c r="AB87" i="16"/>
  <c r="K87" i="16" s="1"/>
  <c r="Z88" i="16"/>
  <c r="Y89" i="16"/>
  <c r="W90" i="16"/>
  <c r="T91" i="16"/>
  <c r="T92" i="16"/>
  <c r="G92" i="16" s="1"/>
  <c r="S93" i="16"/>
  <c r="F93" i="16" s="1"/>
  <c r="AC93" i="16"/>
  <c r="L93" i="16" s="1"/>
  <c r="M93" i="16" s="1"/>
  <c r="AC94" i="16"/>
  <c r="L94" i="16" s="1"/>
  <c r="M94" i="16" s="1"/>
  <c r="Y96" i="16"/>
  <c r="Y97" i="16"/>
  <c r="W98" i="16"/>
  <c r="T99" i="16"/>
  <c r="T100" i="16"/>
  <c r="G100" i="16" s="1"/>
  <c r="R101" i="16"/>
  <c r="C101" i="16" s="1"/>
  <c r="AC101" i="16"/>
  <c r="L101" i="16" s="1"/>
  <c r="M101" i="16" s="1"/>
  <c r="AC102" i="16"/>
  <c r="L102" i="16" s="1"/>
  <c r="M102" i="16" s="1"/>
  <c r="AB103" i="16"/>
  <c r="K103" i="16" s="1"/>
  <c r="Z104" i="16"/>
  <c r="Z105" i="16"/>
  <c r="W106" i="16"/>
  <c r="R107" i="16"/>
  <c r="C107" i="16" s="1"/>
  <c r="Z107" i="16"/>
  <c r="V108" i="16"/>
  <c r="S109" i="16"/>
  <c r="F109" i="16" s="1"/>
  <c r="R40" i="16"/>
  <c r="C40" i="16" s="1"/>
  <c r="R41" i="16"/>
  <c r="C41" i="16" s="1"/>
  <c r="T42" i="16"/>
  <c r="V43" i="16"/>
  <c r="U44" i="16"/>
  <c r="H44" i="16" s="1"/>
  <c r="T45" i="16"/>
  <c r="S46" i="16"/>
  <c r="F46" i="16" s="1"/>
  <c r="S49" i="16"/>
  <c r="F49" i="16" s="1"/>
  <c r="AB51" i="16"/>
  <c r="K51" i="16" s="1"/>
  <c r="AB52" i="16"/>
  <c r="K52" i="16" s="1"/>
  <c r="Z53" i="16"/>
  <c r="AC55" i="16"/>
  <c r="L55" i="16" s="1"/>
  <c r="M55" i="16" s="1"/>
  <c r="Z56" i="16"/>
  <c r="AB57" i="16"/>
  <c r="K57" i="16" s="1"/>
  <c r="Z58" i="16"/>
  <c r="W60" i="16"/>
  <c r="W61" i="16"/>
  <c r="V62" i="16"/>
  <c r="T63" i="16"/>
  <c r="S64" i="16"/>
  <c r="F64" i="16" s="1"/>
  <c r="T65" i="16"/>
  <c r="S66" i="16"/>
  <c r="F66" i="16" s="1"/>
  <c r="T67" i="16"/>
  <c r="S68" i="16"/>
  <c r="F68" i="16" s="1"/>
  <c r="S69" i="16"/>
  <c r="F69" i="16" s="1"/>
  <c r="AC70" i="16"/>
  <c r="L70" i="16" s="1"/>
  <c r="M70" i="16" s="1"/>
  <c r="Y71" i="16"/>
  <c r="Z72" i="16"/>
  <c r="X73" i="16"/>
  <c r="X74" i="16"/>
  <c r="I74" i="16" s="1"/>
  <c r="V75" i="16"/>
  <c r="T76" i="16"/>
  <c r="T77" i="16"/>
  <c r="G77" i="16" s="1"/>
  <c r="R78" i="16"/>
  <c r="C78" i="16" s="1"/>
  <c r="AC78" i="16"/>
  <c r="L78" i="16" s="1"/>
  <c r="M78" i="16" s="1"/>
  <c r="R80" i="16"/>
  <c r="C80" i="16" s="1"/>
  <c r="AC80" i="16"/>
  <c r="L80" i="16" s="1"/>
  <c r="M80" i="16" s="1"/>
  <c r="Y83" i="16"/>
  <c r="W84" i="16"/>
  <c r="X85" i="16"/>
  <c r="I85" i="16" s="1"/>
  <c r="V86" i="16"/>
  <c r="U87" i="16"/>
  <c r="H87" i="16" s="1"/>
  <c r="U88" i="16"/>
  <c r="H88" i="16" s="1"/>
  <c r="R89" i="16"/>
  <c r="C89" i="16" s="1"/>
  <c r="AB89" i="16"/>
  <c r="K89" i="16" s="1"/>
  <c r="AB90" i="16"/>
  <c r="K90" i="16" s="1"/>
  <c r="Y91" i="16"/>
  <c r="W92" i="16"/>
  <c r="X93" i="16"/>
  <c r="I93" i="16" s="1"/>
  <c r="U94" i="16"/>
  <c r="H94" i="16" s="1"/>
  <c r="T95" i="16"/>
  <c r="T96" i="16"/>
  <c r="R97" i="16"/>
  <c r="C97" i="16" s="1"/>
  <c r="AB97" i="16"/>
  <c r="K97" i="16" s="1"/>
  <c r="AB98" i="16"/>
  <c r="K98" i="16" s="1"/>
  <c r="Y99" i="16"/>
  <c r="W100" i="16"/>
  <c r="W101" i="16"/>
  <c r="U102" i="16"/>
  <c r="H102" i="16" s="1"/>
  <c r="T103" i="16"/>
  <c r="U104" i="16"/>
  <c r="H104" i="16" s="1"/>
  <c r="S105" i="16"/>
  <c r="F105" i="16" s="1"/>
  <c r="AC105" i="16"/>
  <c r="L105" i="16" s="1"/>
  <c r="M105" i="16" s="1"/>
  <c r="Z106" i="16"/>
  <c r="U107" i="16"/>
  <c r="H107" i="16" s="1"/>
  <c r="Y108" i="16"/>
  <c r="V109" i="16"/>
  <c r="AB40" i="16"/>
  <c r="K40" i="16" s="1"/>
  <c r="R43" i="16"/>
  <c r="C43" i="16" s="1"/>
  <c r="AB46" i="16"/>
  <c r="K46" i="16" s="1"/>
  <c r="Y48" i="16"/>
  <c r="AC50" i="16"/>
  <c r="L50" i="16" s="1"/>
  <c r="M50" i="16" s="1"/>
  <c r="Z52" i="16"/>
  <c r="Z54" i="16"/>
  <c r="X56" i="16"/>
  <c r="I56" i="16" s="1"/>
  <c r="X58" i="16"/>
  <c r="I58" i="16" s="1"/>
  <c r="U60" i="16"/>
  <c r="H60" i="16" s="1"/>
  <c r="S62" i="16"/>
  <c r="F62" i="16" s="1"/>
  <c r="AC63" i="16"/>
  <c r="L63" i="16" s="1"/>
  <c r="M63" i="16" s="1"/>
  <c r="AC65" i="16"/>
  <c r="L65" i="16" s="1"/>
  <c r="M65" i="16" s="1"/>
  <c r="AC67" i="16"/>
  <c r="L67" i="16" s="1"/>
  <c r="M67" i="16" s="1"/>
  <c r="AC69" i="16"/>
  <c r="L69" i="16" s="1"/>
  <c r="M69" i="16" s="1"/>
  <c r="W71" i="16"/>
  <c r="V73" i="16"/>
  <c r="T75" i="16"/>
  <c r="AB76" i="16"/>
  <c r="K76" i="16" s="1"/>
  <c r="Z78" i="16"/>
  <c r="Z80" i="16"/>
  <c r="W82" i="16"/>
  <c r="U84" i="16"/>
  <c r="H84" i="16" s="1"/>
  <c r="T86" i="16"/>
  <c r="AC87" i="16"/>
  <c r="L87" i="16" s="1"/>
  <c r="M87" i="16" s="1"/>
  <c r="Z89" i="16"/>
  <c r="W91" i="16"/>
  <c r="T93" i="16"/>
  <c r="R95" i="16"/>
  <c r="C95" i="16" s="1"/>
  <c r="AC96" i="16"/>
  <c r="L96" i="16" s="1"/>
  <c r="M96" i="16" s="1"/>
  <c r="X98" i="16"/>
  <c r="I98" i="16" s="1"/>
  <c r="U100" i="16"/>
  <c r="H100" i="16" s="1"/>
  <c r="S102" i="16"/>
  <c r="F102" i="16" s="1"/>
  <c r="AC103" i="16"/>
  <c r="L103" i="16" s="1"/>
  <c r="M103" i="16" s="1"/>
  <c r="S107" i="16"/>
  <c r="F107" i="16" s="1"/>
  <c r="W108" i="16"/>
  <c r="AB109" i="16"/>
  <c r="K109" i="16" s="1"/>
  <c r="AC40" i="16"/>
  <c r="L40" i="16" s="1"/>
  <c r="M40" i="16" s="1"/>
  <c r="U43" i="16"/>
  <c r="H43" i="16" s="1"/>
  <c r="S45" i="16"/>
  <c r="F45" i="16" s="1"/>
  <c r="R49" i="16"/>
  <c r="C49" i="16" s="1"/>
  <c r="AB54" i="16"/>
  <c r="K54" i="16" s="1"/>
  <c r="Y56" i="16"/>
  <c r="Y58" i="16"/>
  <c r="AA58" i="16" s="1"/>
  <c r="J58" i="16" s="1"/>
  <c r="V60" i="16"/>
  <c r="U62" i="16"/>
  <c r="H62" i="16" s="1"/>
  <c r="R64" i="16"/>
  <c r="C64" i="16" s="1"/>
  <c r="R66" i="16"/>
  <c r="C66" i="16" s="1"/>
  <c r="X71" i="16"/>
  <c r="I71" i="16" s="1"/>
  <c r="W73" i="16"/>
  <c r="U75" i="16"/>
  <c r="H75" i="16" s="1"/>
  <c r="AC76" i="16"/>
  <c r="L76" i="16" s="1"/>
  <c r="M76" i="16" s="1"/>
  <c r="AB78" i="16"/>
  <c r="K78" i="16" s="1"/>
  <c r="AB80" i="16"/>
  <c r="K80" i="16" s="1"/>
  <c r="X82" i="16"/>
  <c r="I82" i="16" s="1"/>
  <c r="V84" i="16"/>
  <c r="U86" i="16"/>
  <c r="H86" i="16" s="1"/>
  <c r="R88" i="16"/>
  <c r="C88" i="16" s="1"/>
  <c r="X91" i="16"/>
  <c r="I91" i="16" s="1"/>
  <c r="U93" i="16"/>
  <c r="H93" i="16" s="1"/>
  <c r="S95" i="16"/>
  <c r="F95" i="16" s="1"/>
  <c r="Y98" i="16"/>
  <c r="V100" i="16"/>
  <c r="T102" i="16"/>
  <c r="R104" i="16"/>
  <c r="C104" i="16" s="1"/>
  <c r="AB105" i="16"/>
  <c r="K105" i="16" s="1"/>
  <c r="T107" i="16"/>
  <c r="X108" i="16"/>
  <c r="AC109" i="16"/>
  <c r="L109" i="16" s="1"/>
  <c r="M109" i="16" s="1"/>
  <c r="V41" i="16"/>
  <c r="W43" i="16"/>
  <c r="U45" i="16"/>
  <c r="H45" i="16" s="1"/>
  <c r="S47" i="16"/>
  <c r="F47" i="16" s="1"/>
  <c r="T49" i="16"/>
  <c r="R51" i="16"/>
  <c r="C51" i="16" s="1"/>
  <c r="AC52" i="16"/>
  <c r="L52" i="16" s="1"/>
  <c r="M52" i="16" s="1"/>
  <c r="AB56" i="16"/>
  <c r="K56" i="16" s="1"/>
  <c r="AB58" i="16"/>
  <c r="K58" i="16" s="1"/>
  <c r="Y60" i="16"/>
  <c r="W62" i="16"/>
  <c r="T64" i="16"/>
  <c r="T66" i="16"/>
  <c r="V68" i="16"/>
  <c r="S70" i="16"/>
  <c r="F70" i="16" s="1"/>
  <c r="AC71" i="16"/>
  <c r="L71" i="16" s="1"/>
  <c r="M71" i="16" s="1"/>
  <c r="Y73" i="16"/>
  <c r="W75" i="16"/>
  <c r="U77" i="16"/>
  <c r="H77" i="16" s="1"/>
  <c r="R79" i="16"/>
  <c r="C79" i="16" s="1"/>
  <c r="R81" i="16"/>
  <c r="C81" i="16" s="1"/>
  <c r="AB82" i="16"/>
  <c r="K82" i="16" s="1"/>
  <c r="X84" i="16"/>
  <c r="I84" i="16" s="1"/>
  <c r="W86" i="16"/>
  <c r="V88" i="16"/>
  <c r="AC89" i="16"/>
  <c r="L89" i="16" s="1"/>
  <c r="M89" i="16" s="1"/>
  <c r="Z91" i="16"/>
  <c r="Y93" i="16"/>
  <c r="U95" i="16"/>
  <c r="H95" i="16" s="1"/>
  <c r="S97" i="16"/>
  <c r="F97" i="16" s="1"/>
  <c r="AC98" i="16"/>
  <c r="L98" i="16" s="1"/>
  <c r="M98" i="16" s="1"/>
  <c r="X100" i="16"/>
  <c r="V102" i="16"/>
  <c r="V104" i="16"/>
  <c r="R106" i="16"/>
  <c r="C106" i="16" s="1"/>
  <c r="V107" i="16"/>
  <c r="Z108" i="16"/>
  <c r="AC39" i="16"/>
  <c r="L39" i="16" s="1"/>
  <c r="M39" i="16" s="1"/>
  <c r="S42" i="16"/>
  <c r="F42" i="16" s="1"/>
  <c r="T44" i="16"/>
  <c r="R46" i="16"/>
  <c r="C46" i="16" s="1"/>
  <c r="AB47" i="16"/>
  <c r="K47" i="16" s="1"/>
  <c r="AC49" i="16"/>
  <c r="L49" i="16" s="1"/>
  <c r="M49" i="16" s="1"/>
  <c r="Y53" i="16"/>
  <c r="Y55" i="16"/>
  <c r="Y57" i="16"/>
  <c r="X59" i="16"/>
  <c r="I59" i="16" s="1"/>
  <c r="S61" i="16"/>
  <c r="F61" i="16" s="1"/>
  <c r="S63" i="16"/>
  <c r="F63" i="16" s="1"/>
  <c r="S65" i="16"/>
  <c r="F65" i="16" s="1"/>
  <c r="S67" i="16"/>
  <c r="F67" i="16" s="1"/>
  <c r="R69" i="16"/>
  <c r="C69" i="16" s="1"/>
  <c r="AB70" i="16"/>
  <c r="K70" i="16" s="1"/>
  <c r="Y72" i="16"/>
  <c r="U74" i="16"/>
  <c r="H74" i="16" s="1"/>
  <c r="S76" i="16"/>
  <c r="F76" i="16" s="1"/>
  <c r="AC77" i="16"/>
  <c r="L77" i="16" s="1"/>
  <c r="M77" i="16" s="1"/>
  <c r="Z79" i="16"/>
  <c r="Z81" i="16"/>
  <c r="X83" i="16"/>
  <c r="I83" i="16" s="1"/>
  <c r="U85" i="16"/>
  <c r="H85" i="16" s="1"/>
  <c r="T87" i="16"/>
  <c r="Y90" i="16"/>
  <c r="V92" i="16"/>
  <c r="T94" i="16"/>
  <c r="AC95" i="16"/>
  <c r="L95" i="16" s="1"/>
  <c r="M95" i="16" s="1"/>
  <c r="X99" i="16"/>
  <c r="I99" i="16" s="1"/>
  <c r="T101" i="16"/>
  <c r="S103" i="16"/>
  <c r="F103" i="16" s="1"/>
  <c r="R105" i="16"/>
  <c r="C105" i="16" s="1"/>
  <c r="Y106" i="16"/>
  <c r="AC107" i="16"/>
  <c r="L107" i="16" s="1"/>
  <c r="M107" i="16" s="1"/>
  <c r="U109" i="16"/>
  <c r="H109" i="16" s="1"/>
  <c r="X43" i="16"/>
  <c r="I43" i="16" s="1"/>
  <c r="T47" i="16"/>
  <c r="S51" i="16"/>
  <c r="F51" i="16" s="1"/>
  <c r="AC58" i="16"/>
  <c r="L58" i="16" s="1"/>
  <c r="M58" i="16" s="1"/>
  <c r="Z62" i="16"/>
  <c r="X66" i="16"/>
  <c r="I66" i="16" s="1"/>
  <c r="T70" i="16"/>
  <c r="AB73" i="16"/>
  <c r="K73" i="16" s="1"/>
  <c r="V77" i="16"/>
  <c r="S81" i="16"/>
  <c r="F81" i="16" s="1"/>
  <c r="AB84" i="16"/>
  <c r="K84" i="16" s="1"/>
  <c r="W88" i="16"/>
  <c r="AB91" i="16"/>
  <c r="K91" i="16" s="1"/>
  <c r="X95" i="16"/>
  <c r="I95" i="16" s="1"/>
  <c r="W102" i="16"/>
  <c r="T106" i="16"/>
  <c r="AB108" i="16"/>
  <c r="K108" i="16" s="1"/>
  <c r="X39" i="16"/>
  <c r="I39" i="16" s="1"/>
  <c r="S44" i="16"/>
  <c r="F44" i="16" s="1"/>
  <c r="Z47" i="16"/>
  <c r="Z51" i="16"/>
  <c r="W55" i="16"/>
  <c r="W59" i="16"/>
  <c r="AB66" i="16"/>
  <c r="K66" i="16" s="1"/>
  <c r="T74" i="16"/>
  <c r="AB77" i="16"/>
  <c r="K77" i="16" s="1"/>
  <c r="Y81" i="16"/>
  <c r="T85" i="16"/>
  <c r="AC88" i="16"/>
  <c r="L88" i="16" s="1"/>
  <c r="M88" i="16" s="1"/>
  <c r="U92" i="16"/>
  <c r="H92" i="16" s="1"/>
  <c r="AB95" i="16"/>
  <c r="K95" i="16" s="1"/>
  <c r="W99" i="16"/>
  <c r="R103" i="16"/>
  <c r="C103" i="16" s="1"/>
  <c r="X106" i="16"/>
  <c r="I106" i="16" s="1"/>
  <c r="T109" i="16"/>
  <c r="S40" i="16"/>
  <c r="F40" i="16" s="1"/>
  <c r="V44" i="16"/>
  <c r="T48" i="16"/>
  <c r="R52" i="16"/>
  <c r="C52" i="16" s="1"/>
  <c r="AB59" i="16"/>
  <c r="K59" i="16" s="1"/>
  <c r="U63" i="16"/>
  <c r="H63" i="16" s="1"/>
  <c r="V67" i="16"/>
  <c r="Y74" i="16"/>
  <c r="S78" i="16"/>
  <c r="F78" i="16" s="1"/>
  <c r="AB81" i="16"/>
  <c r="K81" i="16" s="1"/>
  <c r="Y85" i="16"/>
  <c r="S89" i="16"/>
  <c r="F89" i="16" s="1"/>
  <c r="X92" i="16"/>
  <c r="U96" i="16"/>
  <c r="H96" i="16" s="1"/>
  <c r="Z99" i="16"/>
  <c r="U103" i="16"/>
  <c r="H103" i="16" s="1"/>
  <c r="W109" i="16"/>
  <c r="AB49" i="16"/>
  <c r="K49" i="16" s="1"/>
  <c r="X53" i="16"/>
  <c r="I53" i="16" s="1"/>
  <c r="X57" i="16"/>
  <c r="I57" i="16" s="1"/>
  <c r="R61" i="16"/>
  <c r="C61" i="16" s="1"/>
  <c r="AC64" i="16"/>
  <c r="L64" i="16" s="1"/>
  <c r="M64" i="16" s="1"/>
  <c r="AB68" i="16"/>
  <c r="K68" i="16" s="1"/>
  <c r="X72" i="16"/>
  <c r="I72" i="16" s="1"/>
  <c r="R76" i="16"/>
  <c r="C76" i="16" s="1"/>
  <c r="Y79" i="16"/>
  <c r="W83" i="16"/>
  <c r="S87" i="16"/>
  <c r="F87" i="16" s="1"/>
  <c r="X90" i="16"/>
  <c r="I90" i="16" s="1"/>
  <c r="S94" i="16"/>
  <c r="F94" i="16" s="1"/>
  <c r="Z97" i="16"/>
  <c r="S101" i="16"/>
  <c r="F101" i="16" s="1"/>
  <c r="AB107" i="16"/>
  <c r="K107" i="16" s="1"/>
  <c r="T40" i="16"/>
  <c r="U48" i="16"/>
  <c r="H48" i="16" s="1"/>
  <c r="V63" i="16"/>
  <c r="T78" i="16"/>
  <c r="Z85" i="16"/>
  <c r="AB92" i="16"/>
  <c r="K92" i="16" s="1"/>
  <c r="AB99" i="16"/>
  <c r="K99" i="16" s="1"/>
  <c r="AB106" i="16"/>
  <c r="K106" i="16" s="1"/>
  <c r="W41" i="16"/>
  <c r="U49" i="16"/>
  <c r="H49" i="16" s="1"/>
  <c r="AC56" i="16"/>
  <c r="L56" i="16" s="1"/>
  <c r="M56" i="16" s="1"/>
  <c r="W64" i="16"/>
  <c r="U79" i="16"/>
  <c r="H79" i="16" s="1"/>
  <c r="X86" i="16"/>
  <c r="I86" i="16" s="1"/>
  <c r="Z93" i="16"/>
  <c r="AB100" i="16"/>
  <c r="K100" i="16" s="1"/>
  <c r="W107" i="16"/>
  <c r="U42" i="16"/>
  <c r="H42" i="16" s="1"/>
  <c r="T50" i="16"/>
  <c r="AC57" i="16"/>
  <c r="L57" i="16" s="1"/>
  <c r="M57" i="16" s="1"/>
  <c r="U65" i="16"/>
  <c r="H65" i="16" s="1"/>
  <c r="S80" i="16"/>
  <c r="F80" i="16" s="1"/>
  <c r="V87" i="16"/>
  <c r="V94" i="16"/>
  <c r="X101" i="16"/>
  <c r="I101" i="16" s="1"/>
  <c r="R108" i="16"/>
  <c r="C108" i="16" s="1"/>
  <c r="V45" i="16"/>
  <c r="R53" i="16"/>
  <c r="C53" i="16" s="1"/>
  <c r="AC60" i="16"/>
  <c r="L60" i="16" s="1"/>
  <c r="M60" i="16" s="1"/>
  <c r="W68" i="16"/>
  <c r="X75" i="16"/>
  <c r="I75" i="16" s="1"/>
  <c r="AC82" i="16"/>
  <c r="L82" i="16" s="1"/>
  <c r="M82" i="16" s="1"/>
  <c r="T90" i="16"/>
  <c r="T97" i="16"/>
  <c r="W104" i="16"/>
  <c r="X42" i="16"/>
  <c r="I42" i="16" s="1"/>
  <c r="AB72" i="16"/>
  <c r="K72" i="16" s="1"/>
  <c r="Y87" i="16"/>
  <c r="Y101" i="16"/>
  <c r="X46" i="16"/>
  <c r="I46" i="16" s="1"/>
  <c r="Y61" i="16"/>
  <c r="X76" i="16"/>
  <c r="I76" i="16" s="1"/>
  <c r="U105" i="16"/>
  <c r="H105" i="16" s="1"/>
  <c r="U50" i="16"/>
  <c r="H50" i="16" s="1"/>
  <c r="T80" i="16"/>
  <c r="S108" i="16"/>
  <c r="F108" i="16" s="1"/>
  <c r="Y44" i="16"/>
  <c r="Z74" i="16"/>
  <c r="T89" i="16"/>
  <c r="X103" i="16"/>
  <c r="I103" i="16" s="1"/>
  <c r="V65" i="16"/>
  <c r="T46" i="16"/>
  <c r="X61" i="16"/>
  <c r="I61" i="16" s="1"/>
  <c r="U76" i="16"/>
  <c r="H76" i="16" s="1"/>
  <c r="AC90" i="16"/>
  <c r="L90" i="16" s="1"/>
  <c r="M90" i="16" s="1"/>
  <c r="T105" i="16"/>
  <c r="W94" i="16"/>
  <c r="S52" i="16"/>
  <c r="F52" i="16" s="1"/>
  <c r="W67" i="16"/>
  <c r="S82" i="16"/>
  <c r="F82" i="16" s="1"/>
  <c r="V96" i="16"/>
  <c r="X109" i="16"/>
  <c r="I109" i="16" s="1"/>
  <c r="S54" i="16"/>
  <c r="F54" i="16" s="1"/>
  <c r="T69" i="16"/>
  <c r="Z83" i="16"/>
  <c r="AC97" i="16"/>
  <c r="L97" i="16" s="1"/>
  <c r="M97" i="16" s="1"/>
  <c r="T54" i="16"/>
  <c r="U69" i="16"/>
  <c r="H69" i="16" s="1"/>
  <c r="AB83" i="16"/>
  <c r="K83" i="16" s="1"/>
  <c r="T98" i="16"/>
  <c r="X39" i="9"/>
  <c r="I39" i="9" s="1"/>
  <c r="U40" i="9"/>
  <c r="H40" i="9" s="1"/>
  <c r="R41" i="9"/>
  <c r="C41" i="9" s="1"/>
  <c r="Z41" i="9"/>
  <c r="V42" i="9"/>
  <c r="R43" i="9"/>
  <c r="C43" i="9" s="1"/>
  <c r="Z43" i="9"/>
  <c r="U44" i="9"/>
  <c r="H44" i="9" s="1"/>
  <c r="Y45" i="9"/>
  <c r="U46" i="9"/>
  <c r="H46" i="9" s="1"/>
  <c r="AC46" i="9"/>
  <c r="L46" i="9" s="1"/>
  <c r="M46" i="9" s="1"/>
  <c r="Y47" i="9"/>
  <c r="V48" i="9"/>
  <c r="R49" i="9"/>
  <c r="C49" i="9" s="1"/>
  <c r="Z49" i="9"/>
  <c r="V50" i="9"/>
  <c r="R51" i="9"/>
  <c r="C51" i="9" s="1"/>
  <c r="Z51" i="9"/>
  <c r="U52" i="9"/>
  <c r="H52" i="9" s="1"/>
  <c r="R53" i="9"/>
  <c r="C53" i="9" s="1"/>
  <c r="Z53" i="9"/>
  <c r="V54" i="9"/>
  <c r="S55" i="9"/>
  <c r="F55" i="9" s="1"/>
  <c r="AB55" i="9"/>
  <c r="K55" i="9" s="1"/>
  <c r="X56" i="9"/>
  <c r="I56" i="9" s="1"/>
  <c r="U57" i="9"/>
  <c r="H57" i="9" s="1"/>
  <c r="AC57" i="9"/>
  <c r="L57" i="9" s="1"/>
  <c r="M57" i="9" s="1"/>
  <c r="X58" i="9"/>
  <c r="I58" i="9" s="1"/>
  <c r="T59" i="9"/>
  <c r="AC59" i="9"/>
  <c r="L59" i="9" s="1"/>
  <c r="M59" i="9" s="1"/>
  <c r="W60" i="9"/>
  <c r="S61" i="9"/>
  <c r="F61" i="9" s="1"/>
  <c r="W62" i="9"/>
  <c r="T63" i="9"/>
  <c r="AC63" i="9"/>
  <c r="L63" i="9" s="1"/>
  <c r="M63" i="9" s="1"/>
  <c r="Y64" i="9"/>
  <c r="U65" i="9"/>
  <c r="H65" i="9" s="1"/>
  <c r="AC65" i="9"/>
  <c r="L65" i="9" s="1"/>
  <c r="M65" i="9" s="1"/>
  <c r="X66" i="9"/>
  <c r="I66" i="9" s="1"/>
  <c r="T67" i="9"/>
  <c r="AB67" i="9"/>
  <c r="K67" i="9" s="1"/>
  <c r="V68" i="9"/>
  <c r="R69" i="9"/>
  <c r="C69" i="9" s="1"/>
  <c r="Z69" i="9"/>
  <c r="V70" i="9"/>
  <c r="R71" i="9"/>
  <c r="C71" i="9" s="1"/>
  <c r="Z71" i="9"/>
  <c r="V72" i="9"/>
  <c r="S73" i="9"/>
  <c r="F73" i="9" s="1"/>
  <c r="V74" i="9"/>
  <c r="X75" i="9"/>
  <c r="I75" i="9" s="1"/>
  <c r="S76" i="9"/>
  <c r="F76" i="9" s="1"/>
  <c r="AB76" i="9"/>
  <c r="K76" i="9" s="1"/>
  <c r="W77" i="9"/>
  <c r="Y78" i="9"/>
  <c r="T79" i="9"/>
  <c r="AC79" i="9"/>
  <c r="L79" i="9" s="1"/>
  <c r="M79" i="9" s="1"/>
  <c r="Y80" i="9"/>
  <c r="U81" i="9"/>
  <c r="H81" i="9" s="1"/>
  <c r="X82" i="9"/>
  <c r="I82" i="9" s="1"/>
  <c r="T83" i="9"/>
  <c r="AB83" i="9"/>
  <c r="K83" i="9" s="1"/>
  <c r="X84" i="9"/>
  <c r="I84" i="9" s="1"/>
  <c r="T85" i="9"/>
  <c r="AC85" i="9"/>
  <c r="L85" i="9" s="1"/>
  <c r="M85" i="9" s="1"/>
  <c r="W86" i="9"/>
  <c r="R87" i="9"/>
  <c r="C87" i="9" s="1"/>
  <c r="Z87" i="9"/>
  <c r="W88" i="9"/>
  <c r="S89" i="9"/>
  <c r="F89" i="9" s="1"/>
  <c r="AB89" i="9"/>
  <c r="K89" i="9" s="1"/>
  <c r="V90" i="9"/>
  <c r="Y91" i="9"/>
  <c r="U92" i="9"/>
  <c r="H92" i="9" s="1"/>
  <c r="R93" i="9"/>
  <c r="C93" i="9" s="1"/>
  <c r="Z93" i="9"/>
  <c r="U94" i="9"/>
  <c r="H94" i="9" s="1"/>
  <c r="AC94" i="9"/>
  <c r="L94" i="9" s="1"/>
  <c r="M94" i="9" s="1"/>
  <c r="X95" i="9"/>
  <c r="I95" i="9" s="1"/>
  <c r="T96" i="9"/>
  <c r="AC96" i="9"/>
  <c r="L96" i="9" s="1"/>
  <c r="M96" i="9" s="1"/>
  <c r="Y39" i="9"/>
  <c r="V40" i="9"/>
  <c r="S41" i="9"/>
  <c r="F41" i="9" s="1"/>
  <c r="AB41" i="9"/>
  <c r="K41" i="9" s="1"/>
  <c r="W42" i="9"/>
  <c r="S43" i="9"/>
  <c r="F43" i="9" s="1"/>
  <c r="AB43" i="9"/>
  <c r="K43" i="9" s="1"/>
  <c r="V44" i="9"/>
  <c r="R45" i="9"/>
  <c r="C45" i="9" s="1"/>
  <c r="Z45" i="9"/>
  <c r="V46" i="9"/>
  <c r="R47" i="9"/>
  <c r="C47" i="9" s="1"/>
  <c r="Z47" i="9"/>
  <c r="W48" i="9"/>
  <c r="S49" i="9"/>
  <c r="F49" i="9" s="1"/>
  <c r="AB49" i="9"/>
  <c r="K49" i="9" s="1"/>
  <c r="W50" i="9"/>
  <c r="S51" i="9"/>
  <c r="F51" i="9" s="1"/>
  <c r="AB51" i="9"/>
  <c r="K51" i="9" s="1"/>
  <c r="V52" i="9"/>
  <c r="S53" i="9"/>
  <c r="F53" i="9" s="1"/>
  <c r="W54" i="9"/>
  <c r="T55" i="9"/>
  <c r="AC55" i="9"/>
  <c r="L55" i="9" s="1"/>
  <c r="M55" i="9" s="1"/>
  <c r="Y56" i="9"/>
  <c r="V57" i="9"/>
  <c r="Y58" i="9"/>
  <c r="U59" i="9"/>
  <c r="H59" i="9" s="1"/>
  <c r="X60" i="9"/>
  <c r="I60" i="9" s="1"/>
  <c r="T61" i="9"/>
  <c r="AB61" i="9"/>
  <c r="K61" i="9" s="1"/>
  <c r="X62" i="9"/>
  <c r="I62" i="9" s="1"/>
  <c r="U63" i="9"/>
  <c r="H63" i="9" s="1"/>
  <c r="R64" i="9"/>
  <c r="C64" i="9" s="1"/>
  <c r="Z64" i="9"/>
  <c r="V65" i="9"/>
  <c r="Y66" i="9"/>
  <c r="U67" i="9"/>
  <c r="H67" i="9" s="1"/>
  <c r="AC67" i="9"/>
  <c r="L67" i="9" s="1"/>
  <c r="M67" i="9" s="1"/>
  <c r="W68" i="9"/>
  <c r="S69" i="9"/>
  <c r="F69" i="9" s="1"/>
  <c r="W70" i="9"/>
  <c r="S71" i="9"/>
  <c r="F71" i="9" s="1"/>
  <c r="AB71" i="9"/>
  <c r="K71" i="9" s="1"/>
  <c r="W72" i="9"/>
  <c r="T73" i="9"/>
  <c r="AB73" i="9"/>
  <c r="K73" i="9" s="1"/>
  <c r="W74" i="9"/>
  <c r="Y75" i="9"/>
  <c r="R39" i="9"/>
  <c r="C39" i="9" s="1"/>
  <c r="Z39" i="9"/>
  <c r="W40" i="9"/>
  <c r="T41" i="9"/>
  <c r="AC41" i="9"/>
  <c r="L41" i="9" s="1"/>
  <c r="M41" i="9" s="1"/>
  <c r="X42" i="9"/>
  <c r="I42" i="9" s="1"/>
  <c r="T43" i="9"/>
  <c r="AC43" i="9"/>
  <c r="L43" i="9" s="1"/>
  <c r="M43" i="9" s="1"/>
  <c r="W44" i="9"/>
  <c r="S45" i="9"/>
  <c r="F45" i="9" s="1"/>
  <c r="W46" i="9"/>
  <c r="S47" i="9"/>
  <c r="F47" i="9" s="1"/>
  <c r="AB47" i="9"/>
  <c r="K47" i="9" s="1"/>
  <c r="X48" i="9"/>
  <c r="I48" i="9" s="1"/>
  <c r="T49" i="9"/>
  <c r="AC49" i="9"/>
  <c r="L49" i="9" s="1"/>
  <c r="M49" i="9" s="1"/>
  <c r="X50" i="9"/>
  <c r="I50" i="9" s="1"/>
  <c r="T51" i="9"/>
  <c r="AC51" i="9"/>
  <c r="L51" i="9" s="1"/>
  <c r="M51" i="9" s="1"/>
  <c r="W52" i="9"/>
  <c r="T53" i="9"/>
  <c r="AB53" i="9"/>
  <c r="K53" i="9" s="1"/>
  <c r="X54" i="9"/>
  <c r="I54" i="9" s="1"/>
  <c r="U55" i="9"/>
  <c r="H55" i="9" s="1"/>
  <c r="R56" i="9"/>
  <c r="C56" i="9" s="1"/>
  <c r="Z56" i="9"/>
  <c r="W57" i="9"/>
  <c r="R58" i="9"/>
  <c r="C58" i="9" s="1"/>
  <c r="Z58" i="9"/>
  <c r="V59" i="9"/>
  <c r="Y60" i="9"/>
  <c r="U61" i="9"/>
  <c r="H61" i="9" s="1"/>
  <c r="AC61" i="9"/>
  <c r="L61" i="9" s="1"/>
  <c r="M61" i="9" s="1"/>
  <c r="Y62" i="9"/>
  <c r="V63" i="9"/>
  <c r="S64" i="9"/>
  <c r="F64" i="9" s="1"/>
  <c r="W65" i="9"/>
  <c r="R66" i="9"/>
  <c r="C66" i="9" s="1"/>
  <c r="Z66" i="9"/>
  <c r="V67" i="9"/>
  <c r="X68" i="9"/>
  <c r="I68" i="9" s="1"/>
  <c r="T69" i="9"/>
  <c r="AB69" i="9"/>
  <c r="K69" i="9" s="1"/>
  <c r="X70" i="9"/>
  <c r="I70" i="9" s="1"/>
  <c r="T71" i="9"/>
  <c r="AC71" i="9"/>
  <c r="L71" i="9" s="1"/>
  <c r="M71" i="9" s="1"/>
  <c r="X72" i="9"/>
  <c r="I72" i="9" s="1"/>
  <c r="U73" i="9"/>
  <c r="H73" i="9" s="1"/>
  <c r="AC73" i="9"/>
  <c r="L73" i="9" s="1"/>
  <c r="M73" i="9" s="1"/>
  <c r="X74" i="9"/>
  <c r="I74" i="9" s="1"/>
  <c r="R75" i="9"/>
  <c r="C75" i="9" s="1"/>
  <c r="Z75" i="9"/>
  <c r="U76" i="9"/>
  <c r="H76" i="9" s="1"/>
  <c r="Y77" i="9"/>
  <c r="S78" i="9"/>
  <c r="F78" i="9" s="1"/>
  <c r="V79" i="9"/>
  <c r="S80" i="9"/>
  <c r="F80" i="9" s="1"/>
  <c r="AB80" i="9"/>
  <c r="K80" i="9" s="1"/>
  <c r="W81" i="9"/>
  <c r="R82" i="9"/>
  <c r="C82" i="9" s="1"/>
  <c r="Z82" i="9"/>
  <c r="V83" i="9"/>
  <c r="R84" i="9"/>
  <c r="C84" i="9" s="1"/>
  <c r="Z84" i="9"/>
  <c r="V85" i="9"/>
  <c r="Y86" i="9"/>
  <c r="T87" i="9"/>
  <c r="AC87" i="9"/>
  <c r="L87" i="9" s="1"/>
  <c r="M87" i="9" s="1"/>
  <c r="Y88" i="9"/>
  <c r="U89" i="9"/>
  <c r="H89" i="9" s="1"/>
  <c r="X90" i="9"/>
  <c r="I90" i="9" s="1"/>
  <c r="S91" i="9"/>
  <c r="F91" i="9" s="1"/>
  <c r="W92" i="9"/>
  <c r="T93" i="9"/>
  <c r="AC93" i="9"/>
  <c r="L93" i="9" s="1"/>
  <c r="M93" i="9" s="1"/>
  <c r="W94" i="9"/>
  <c r="R95" i="9"/>
  <c r="C95" i="9" s="1"/>
  <c r="Z95" i="9"/>
  <c r="V96" i="9"/>
  <c r="R40" i="9"/>
  <c r="C40" i="9" s="1"/>
  <c r="U41" i="9"/>
  <c r="H41" i="9" s="1"/>
  <c r="T42" i="9"/>
  <c r="V43" i="9"/>
  <c r="T44" i="9"/>
  <c r="V45" i="9"/>
  <c r="X46" i="9"/>
  <c r="I46" i="9" s="1"/>
  <c r="W47" i="9"/>
  <c r="Z48" i="9"/>
  <c r="Y49" i="9"/>
  <c r="AB52" i="9"/>
  <c r="K52" i="9" s="1"/>
  <c r="R54" i="9"/>
  <c r="C54" i="9" s="1"/>
  <c r="R55" i="9"/>
  <c r="C55" i="9" s="1"/>
  <c r="U56" i="9"/>
  <c r="H56" i="9" s="1"/>
  <c r="X57" i="9"/>
  <c r="I57" i="9" s="1"/>
  <c r="V58" i="9"/>
  <c r="X59" i="9"/>
  <c r="I59" i="9" s="1"/>
  <c r="V60" i="9"/>
  <c r="X61" i="9"/>
  <c r="I61" i="9" s="1"/>
  <c r="Z62" i="9"/>
  <c r="Z63" i="9"/>
  <c r="AC64" i="9"/>
  <c r="L64" i="9" s="1"/>
  <c r="M64" i="9" s="1"/>
  <c r="AB65" i="9"/>
  <c r="K65" i="9" s="1"/>
  <c r="AC66" i="9"/>
  <c r="L66" i="9" s="1"/>
  <c r="M66" i="9" s="1"/>
  <c r="AC68" i="9"/>
  <c r="L68" i="9" s="1"/>
  <c r="M68" i="9" s="1"/>
  <c r="R70" i="9"/>
  <c r="C70" i="9" s="1"/>
  <c r="AC70" i="9"/>
  <c r="L70" i="9" s="1"/>
  <c r="M70" i="9" s="1"/>
  <c r="S72" i="9"/>
  <c r="F72" i="9" s="1"/>
  <c r="V73" i="9"/>
  <c r="T74" i="9"/>
  <c r="T75" i="9"/>
  <c r="R76" i="9"/>
  <c r="C76" i="9" s="1"/>
  <c r="R77" i="9"/>
  <c r="C77" i="9" s="1"/>
  <c r="AB77" i="9"/>
  <c r="K77" i="9" s="1"/>
  <c r="X78" i="9"/>
  <c r="I78" i="9" s="1"/>
  <c r="W79" i="9"/>
  <c r="V80" i="9"/>
  <c r="T81" i="9"/>
  <c r="S82" i="9"/>
  <c r="F82" i="9" s="1"/>
  <c r="AC82" i="9"/>
  <c r="L82" i="9" s="1"/>
  <c r="M82" i="9" s="1"/>
  <c r="AB84" i="9"/>
  <c r="K84" i="9" s="1"/>
  <c r="Y85" i="9"/>
  <c r="V86" i="9"/>
  <c r="U87" i="9"/>
  <c r="H87" i="9" s="1"/>
  <c r="T88" i="9"/>
  <c r="R89" i="9"/>
  <c r="C89" i="9" s="1"/>
  <c r="X91" i="9"/>
  <c r="I91" i="9" s="1"/>
  <c r="X92" i="9"/>
  <c r="I92" i="9" s="1"/>
  <c r="W93" i="9"/>
  <c r="T94" i="9"/>
  <c r="S95" i="9"/>
  <c r="F95" i="9" s="1"/>
  <c r="AC95" i="9"/>
  <c r="L95" i="9" s="1"/>
  <c r="M95" i="9" s="1"/>
  <c r="AB96" i="9"/>
  <c r="K96" i="9" s="1"/>
  <c r="W97" i="9"/>
  <c r="R98" i="9"/>
  <c r="C98" i="9" s="1"/>
  <c r="Z98" i="9"/>
  <c r="U99" i="9"/>
  <c r="H99" i="9" s="1"/>
  <c r="R100" i="9"/>
  <c r="C100" i="9" s="1"/>
  <c r="Z100" i="9"/>
  <c r="U101" i="9"/>
  <c r="H101" i="9" s="1"/>
  <c r="X102" i="9"/>
  <c r="I102" i="9" s="1"/>
  <c r="T103" i="9"/>
  <c r="AC103" i="9"/>
  <c r="L103" i="9" s="1"/>
  <c r="M103" i="9" s="1"/>
  <c r="X104" i="9"/>
  <c r="I104" i="9" s="1"/>
  <c r="T105" i="9"/>
  <c r="AB105" i="9"/>
  <c r="K105" i="9" s="1"/>
  <c r="W106" i="9"/>
  <c r="R107" i="9"/>
  <c r="C107" i="9" s="1"/>
  <c r="Z107" i="9"/>
  <c r="V108" i="9"/>
  <c r="X109" i="9"/>
  <c r="I109" i="9" s="1"/>
  <c r="S39" i="9"/>
  <c r="F39" i="9" s="1"/>
  <c r="S40" i="9"/>
  <c r="F40" i="9" s="1"/>
  <c r="V41" i="9"/>
  <c r="U42" i="9"/>
  <c r="H42" i="9" s="1"/>
  <c r="W43" i="9"/>
  <c r="X44" i="9"/>
  <c r="I44" i="9" s="1"/>
  <c r="W45" i="9"/>
  <c r="Y46" i="9"/>
  <c r="X47" i="9"/>
  <c r="I47" i="9" s="1"/>
  <c r="AB50" i="9"/>
  <c r="K50" i="9" s="1"/>
  <c r="AC52" i="9"/>
  <c r="L52" i="9" s="1"/>
  <c r="M52" i="9" s="1"/>
  <c r="S54" i="9"/>
  <c r="F54" i="9" s="1"/>
  <c r="V55" i="9"/>
  <c r="V56" i="9"/>
  <c r="Y57" i="9"/>
  <c r="W58" i="9"/>
  <c r="Y59" i="9"/>
  <c r="Z60" i="9"/>
  <c r="Y61" i="9"/>
  <c r="AB62" i="9"/>
  <c r="K62" i="9" s="1"/>
  <c r="AB63" i="9"/>
  <c r="K63" i="9" s="1"/>
  <c r="R65" i="9"/>
  <c r="C65" i="9" s="1"/>
  <c r="S66" i="9"/>
  <c r="F66" i="9" s="1"/>
  <c r="R67" i="9"/>
  <c r="C67" i="9" s="1"/>
  <c r="R68" i="9"/>
  <c r="C68" i="9" s="1"/>
  <c r="S70" i="9"/>
  <c r="F70" i="9" s="1"/>
  <c r="U71" i="9"/>
  <c r="H71" i="9" s="1"/>
  <c r="T72" i="9"/>
  <c r="W73" i="9"/>
  <c r="U74" i="9"/>
  <c r="H74" i="9" s="1"/>
  <c r="U75" i="9"/>
  <c r="H75" i="9" s="1"/>
  <c r="T76" i="9"/>
  <c r="S77" i="9"/>
  <c r="F77" i="9" s="1"/>
  <c r="AC77" i="9"/>
  <c r="L77" i="9" s="1"/>
  <c r="M77" i="9" s="1"/>
  <c r="Z78" i="9"/>
  <c r="X79" i="9"/>
  <c r="I79" i="9" s="1"/>
  <c r="W80" i="9"/>
  <c r="V81" i="9"/>
  <c r="T82" i="9"/>
  <c r="R83" i="9"/>
  <c r="C83" i="9" s="1"/>
  <c r="AC83" i="9"/>
  <c r="L83" i="9" s="1"/>
  <c r="M83" i="9" s="1"/>
  <c r="AC84" i="9"/>
  <c r="L84" i="9" s="1"/>
  <c r="M84" i="9" s="1"/>
  <c r="Z85" i="9"/>
  <c r="X86" i="9"/>
  <c r="I86" i="9" s="1"/>
  <c r="V87" i="9"/>
  <c r="U88" i="9"/>
  <c r="H88" i="9" s="1"/>
  <c r="T89" i="9"/>
  <c r="R90" i="9"/>
  <c r="C90" i="9" s="1"/>
  <c r="AB90" i="9"/>
  <c r="K90" i="9" s="1"/>
  <c r="Z91" i="9"/>
  <c r="Y92" i="9"/>
  <c r="X93" i="9"/>
  <c r="I93" i="9" s="1"/>
  <c r="V94" i="9"/>
  <c r="T95" i="9"/>
  <c r="R96" i="9"/>
  <c r="C96" i="9" s="1"/>
  <c r="X97" i="9"/>
  <c r="I97" i="9" s="1"/>
  <c r="S98" i="9"/>
  <c r="F98" i="9" s="1"/>
  <c r="V99" i="9"/>
  <c r="S100" i="9"/>
  <c r="F100" i="9" s="1"/>
  <c r="AB100" i="9"/>
  <c r="K100" i="9" s="1"/>
  <c r="V101" i="9"/>
  <c r="Y102" i="9"/>
  <c r="U103" i="9"/>
  <c r="H103" i="9" s="1"/>
  <c r="Y104" i="9"/>
  <c r="U105" i="9"/>
  <c r="H105" i="9" s="1"/>
  <c r="AC105" i="9"/>
  <c r="L105" i="9" s="1"/>
  <c r="M105" i="9" s="1"/>
  <c r="X106" i="9"/>
  <c r="I106" i="9" s="1"/>
  <c r="S107" i="9"/>
  <c r="F107" i="9" s="1"/>
  <c r="AB107" i="9"/>
  <c r="K107" i="9" s="1"/>
  <c r="W108" i="9"/>
  <c r="Y109" i="9"/>
  <c r="AC39" i="9"/>
  <c r="L39" i="9" s="1"/>
  <c r="M39" i="9" s="1"/>
  <c r="X41" i="9"/>
  <c r="I41" i="9" s="1"/>
  <c r="AB42" i="9"/>
  <c r="K42" i="9" s="1"/>
  <c r="S44" i="9"/>
  <c r="F44" i="9" s="1"/>
  <c r="AB45" i="9"/>
  <c r="K45" i="9" s="1"/>
  <c r="T47" i="9"/>
  <c r="Y48" i="9"/>
  <c r="S50" i="9"/>
  <c r="F50" i="9" s="1"/>
  <c r="W51" i="9"/>
  <c r="Z52" i="9"/>
  <c r="U54" i="9"/>
  <c r="H54" i="9" s="1"/>
  <c r="Z55" i="9"/>
  <c r="T57" i="9"/>
  <c r="AB58" i="9"/>
  <c r="K58" i="9" s="1"/>
  <c r="S60" i="9"/>
  <c r="F60" i="9" s="1"/>
  <c r="W61" i="9"/>
  <c r="R63" i="9"/>
  <c r="C63" i="9" s="1"/>
  <c r="W64" i="9"/>
  <c r="W67" i="9"/>
  <c r="Y68" i="9"/>
  <c r="AC69" i="9"/>
  <c r="L69" i="9" s="1"/>
  <c r="M69" i="9" s="1"/>
  <c r="W71" i="9"/>
  <c r="AB72" i="9"/>
  <c r="K72" i="9" s="1"/>
  <c r="S74" i="9"/>
  <c r="F74" i="9" s="1"/>
  <c r="W75" i="9"/>
  <c r="Y76" i="9"/>
  <c r="AC78" i="9"/>
  <c r="L78" i="9" s="1"/>
  <c r="M78" i="9" s="1"/>
  <c r="R80" i="9"/>
  <c r="C80" i="9" s="1"/>
  <c r="S81" i="9"/>
  <c r="F81" i="9" s="1"/>
  <c r="V82" i="9"/>
  <c r="X83" i="9"/>
  <c r="I83" i="9" s="1"/>
  <c r="Y84" i="9"/>
  <c r="AC86" i="9"/>
  <c r="L86" i="9" s="1"/>
  <c r="M86" i="9" s="1"/>
  <c r="S88" i="9"/>
  <c r="F88" i="9" s="1"/>
  <c r="W89" i="9"/>
  <c r="W90" i="9"/>
  <c r="W91" i="9"/>
  <c r="AB92" i="9"/>
  <c r="K92" i="9" s="1"/>
  <c r="U96" i="9"/>
  <c r="H96" i="9" s="1"/>
  <c r="T97" i="9"/>
  <c r="AC98" i="9"/>
  <c r="L98" i="9" s="1"/>
  <c r="M98" i="9" s="1"/>
  <c r="Z99" i="9"/>
  <c r="Y100" i="9"/>
  <c r="X101" i="9"/>
  <c r="I101" i="9" s="1"/>
  <c r="U102" i="9"/>
  <c r="H102" i="9" s="1"/>
  <c r="S103" i="9"/>
  <c r="F103" i="9" s="1"/>
  <c r="S104" i="9"/>
  <c r="F104" i="9" s="1"/>
  <c r="AC104" i="9"/>
  <c r="L104" i="9" s="1"/>
  <c r="M104" i="9" s="1"/>
  <c r="Z106" i="9"/>
  <c r="W107" i="9"/>
  <c r="U108" i="9"/>
  <c r="H108" i="9" s="1"/>
  <c r="S109" i="9"/>
  <c r="F109" i="9" s="1"/>
  <c r="V39" i="9"/>
  <c r="AB40" i="9"/>
  <c r="K40" i="9" s="1"/>
  <c r="Y42" i="9"/>
  <c r="T45" i="9"/>
  <c r="Z46" i="9"/>
  <c r="S48" i="9"/>
  <c r="F48" i="9" s="1"/>
  <c r="W49" i="9"/>
  <c r="AC50" i="9"/>
  <c r="L50" i="9" s="1"/>
  <c r="M50" i="9" s="1"/>
  <c r="T52" i="9"/>
  <c r="Y53" i="9"/>
  <c r="AA53" i="9" s="1"/>
  <c r="J53" i="9" s="1"/>
  <c r="W55" i="9"/>
  <c r="AC56" i="9"/>
  <c r="L56" i="9" s="1"/>
  <c r="M56" i="9" s="1"/>
  <c r="T58" i="9"/>
  <c r="Z59" i="9"/>
  <c r="U62" i="9"/>
  <c r="H62" i="9" s="1"/>
  <c r="T64" i="9"/>
  <c r="X65" i="9"/>
  <c r="I65" i="9" s="1"/>
  <c r="S68" i="9"/>
  <c r="F68" i="9" s="1"/>
  <c r="W69" i="9"/>
  <c r="U72" i="9"/>
  <c r="H72" i="9" s="1"/>
  <c r="Z73" i="9"/>
  <c r="AC74" i="9"/>
  <c r="L74" i="9" s="1"/>
  <c r="M74" i="9" s="1"/>
  <c r="V76" i="9"/>
  <c r="V77" i="9"/>
  <c r="V78" i="9"/>
  <c r="Y79" i="9"/>
  <c r="AC80" i="9"/>
  <c r="L80" i="9" s="1"/>
  <c r="M80" i="9" s="1"/>
  <c r="AC81" i="9"/>
  <c r="L81" i="9" s="1"/>
  <c r="M81" i="9" s="1"/>
  <c r="S83" i="9"/>
  <c r="F83" i="9" s="1"/>
  <c r="U84" i="9"/>
  <c r="H84" i="9" s="1"/>
  <c r="W85" i="9"/>
  <c r="Z86" i="9"/>
  <c r="Y87" i="9"/>
  <c r="AA87" i="9" s="1"/>
  <c r="J87" i="9" s="1"/>
  <c r="AC88" i="9"/>
  <c r="L88" i="9" s="1"/>
  <c r="M88" i="9" s="1"/>
  <c r="S90" i="9"/>
  <c r="F90" i="9" s="1"/>
  <c r="T91" i="9"/>
  <c r="T92" i="9"/>
  <c r="Y93" i="9"/>
  <c r="Z94" i="9"/>
  <c r="X98" i="9"/>
  <c r="I98" i="9" s="1"/>
  <c r="W99" i="9"/>
  <c r="V100" i="9"/>
  <c r="S101" i="9"/>
  <c r="F101" i="9" s="1"/>
  <c r="R102" i="9"/>
  <c r="C102" i="9" s="1"/>
  <c r="AB102" i="9"/>
  <c r="K102" i="9" s="1"/>
  <c r="Z103" i="9"/>
  <c r="Z104" i="9"/>
  <c r="X105" i="9"/>
  <c r="I105" i="9" s="1"/>
  <c r="U106" i="9"/>
  <c r="H106" i="9" s="1"/>
  <c r="T107" i="9"/>
  <c r="R108" i="9"/>
  <c r="C108" i="9" s="1"/>
  <c r="AC108" i="9"/>
  <c r="L108" i="9" s="1"/>
  <c r="M108" i="9" s="1"/>
  <c r="Z109" i="9"/>
  <c r="T39" i="9"/>
  <c r="AC40" i="9"/>
  <c r="L40" i="9" s="1"/>
  <c r="M40" i="9" s="1"/>
  <c r="AC42" i="9"/>
  <c r="L42" i="9" s="1"/>
  <c r="M42" i="9" s="1"/>
  <c r="AB44" i="9"/>
  <c r="K44" i="9" s="1"/>
  <c r="AB48" i="9"/>
  <c r="K48" i="9" s="1"/>
  <c r="Y50" i="9"/>
  <c r="X52" i="9"/>
  <c r="I52" i="9" s="1"/>
  <c r="Y54" i="9"/>
  <c r="W56" i="9"/>
  <c r="U58" i="9"/>
  <c r="H58" i="9" s="1"/>
  <c r="T60" i="9"/>
  <c r="S62" i="9"/>
  <c r="F62" i="9" s="1"/>
  <c r="U64" i="9"/>
  <c r="H64" i="9" s="1"/>
  <c r="T66" i="9"/>
  <c r="Z67" i="9"/>
  <c r="X69" i="9"/>
  <c r="I69" i="9" s="1"/>
  <c r="X71" i="9"/>
  <c r="I71" i="9" s="1"/>
  <c r="X73" i="9"/>
  <c r="I73" i="9" s="1"/>
  <c r="S75" i="9"/>
  <c r="F75" i="9" s="1"/>
  <c r="Z76" i="9"/>
  <c r="T78" i="9"/>
  <c r="Z79" i="9"/>
  <c r="X81" i="9"/>
  <c r="I81" i="9" s="1"/>
  <c r="V84" i="9"/>
  <c r="R86" i="9"/>
  <c r="C86" i="9" s="1"/>
  <c r="W87" i="9"/>
  <c r="Y90" i="9"/>
  <c r="R92" i="9"/>
  <c r="C92" i="9" s="1"/>
  <c r="AB93" i="9"/>
  <c r="K93" i="9" s="1"/>
  <c r="U95" i="9"/>
  <c r="H95" i="9" s="1"/>
  <c r="Y96" i="9"/>
  <c r="AB97" i="9"/>
  <c r="K97" i="9" s="1"/>
  <c r="T100" i="9"/>
  <c r="T101" i="9"/>
  <c r="V102" i="9"/>
  <c r="X103" i="9"/>
  <c r="I103" i="9" s="1"/>
  <c r="AC106" i="9"/>
  <c r="L106" i="9" s="1"/>
  <c r="M106" i="9" s="1"/>
  <c r="S108" i="9"/>
  <c r="F108" i="9" s="1"/>
  <c r="T109" i="9"/>
  <c r="U39" i="9"/>
  <c r="H39" i="9" s="1"/>
  <c r="W41" i="9"/>
  <c r="U43" i="9"/>
  <c r="H43" i="9" s="1"/>
  <c r="AC44" i="9"/>
  <c r="L44" i="9" s="1"/>
  <c r="M44" i="9" s="1"/>
  <c r="AB46" i="9"/>
  <c r="K46" i="9" s="1"/>
  <c r="AC48" i="9"/>
  <c r="L48" i="9" s="1"/>
  <c r="M48" i="9" s="1"/>
  <c r="Z50" i="9"/>
  <c r="Y52" i="9"/>
  <c r="Z54" i="9"/>
  <c r="AB56" i="9"/>
  <c r="K56" i="9" s="1"/>
  <c r="U60" i="9"/>
  <c r="H60" i="9" s="1"/>
  <c r="T62" i="9"/>
  <c r="V64" i="9"/>
  <c r="U66" i="9"/>
  <c r="H66" i="9" s="1"/>
  <c r="Y69" i="9"/>
  <c r="Y71" i="9"/>
  <c r="AA71" i="9" s="1"/>
  <c r="J71" i="9" s="1"/>
  <c r="Y73" i="9"/>
  <c r="AA73" i="9" s="1"/>
  <c r="J73" i="9" s="1"/>
  <c r="V75" i="9"/>
  <c r="AC76" i="9"/>
  <c r="L76" i="9" s="1"/>
  <c r="M76" i="9" s="1"/>
  <c r="U78" i="9"/>
  <c r="H78" i="9" s="1"/>
  <c r="AB79" i="9"/>
  <c r="K79" i="9" s="1"/>
  <c r="Y81" i="9"/>
  <c r="AB82" i="9"/>
  <c r="K82" i="9" s="1"/>
  <c r="W84" i="9"/>
  <c r="S86" i="9"/>
  <c r="F86" i="9" s="1"/>
  <c r="X87" i="9"/>
  <c r="I87" i="9" s="1"/>
  <c r="V89" i="9"/>
  <c r="Z90" i="9"/>
  <c r="S92" i="9"/>
  <c r="F92" i="9" s="1"/>
  <c r="V95" i="9"/>
  <c r="Z96" i="9"/>
  <c r="AC97" i="9"/>
  <c r="L97" i="9" s="1"/>
  <c r="M97" i="9" s="1"/>
  <c r="R99" i="9"/>
  <c r="C99" i="9" s="1"/>
  <c r="U100" i="9"/>
  <c r="H100" i="9" s="1"/>
  <c r="W101" i="9"/>
  <c r="W102" i="9"/>
  <c r="Y103" i="9"/>
  <c r="AB104" i="9"/>
  <c r="K104" i="9" s="1"/>
  <c r="R106" i="9"/>
  <c r="C106" i="9" s="1"/>
  <c r="T108" i="9"/>
  <c r="U109" i="9"/>
  <c r="H109" i="9" s="1"/>
  <c r="W39" i="9"/>
  <c r="Y41" i="9"/>
  <c r="X43" i="9"/>
  <c r="I43" i="9" s="1"/>
  <c r="U45" i="9"/>
  <c r="H45" i="9" s="1"/>
  <c r="U47" i="9"/>
  <c r="H47" i="9" s="1"/>
  <c r="U49" i="9"/>
  <c r="H49" i="9" s="1"/>
  <c r="U51" i="9"/>
  <c r="H51" i="9" s="1"/>
  <c r="U53" i="9"/>
  <c r="H53" i="9" s="1"/>
  <c r="AB54" i="9"/>
  <c r="K54" i="9" s="1"/>
  <c r="R57" i="9"/>
  <c r="C57" i="9" s="1"/>
  <c r="AC58" i="9"/>
  <c r="L58" i="9" s="1"/>
  <c r="M58" i="9" s="1"/>
  <c r="AB60" i="9"/>
  <c r="K60" i="9" s="1"/>
  <c r="V62" i="9"/>
  <c r="X64" i="9"/>
  <c r="I64" i="9" s="1"/>
  <c r="V66" i="9"/>
  <c r="T68" i="9"/>
  <c r="T70" i="9"/>
  <c r="AB75" i="9"/>
  <c r="K75" i="9" s="1"/>
  <c r="T77" i="9"/>
  <c r="W78" i="9"/>
  <c r="T80" i="9"/>
  <c r="Z81" i="9"/>
  <c r="U83" i="9"/>
  <c r="H83" i="9" s="1"/>
  <c r="T86" i="9"/>
  <c r="AB87" i="9"/>
  <c r="K87" i="9" s="1"/>
  <c r="X89" i="9"/>
  <c r="I89" i="9" s="1"/>
  <c r="AC90" i="9"/>
  <c r="L90" i="9" s="1"/>
  <c r="M90" i="9" s="1"/>
  <c r="V92" i="9"/>
  <c r="R94" i="9"/>
  <c r="C94" i="9" s="1"/>
  <c r="W95" i="9"/>
  <c r="R97" i="9"/>
  <c r="C97" i="9" s="1"/>
  <c r="T98" i="9"/>
  <c r="S99" i="9"/>
  <c r="F99" i="9" s="1"/>
  <c r="W100" i="9"/>
  <c r="Y101" i="9"/>
  <c r="Z102" i="9"/>
  <c r="AB103" i="9"/>
  <c r="K103" i="9" s="1"/>
  <c r="R105" i="9"/>
  <c r="C105" i="9" s="1"/>
  <c r="S106" i="9"/>
  <c r="F106" i="9" s="1"/>
  <c r="U107" i="9"/>
  <c r="H107" i="9" s="1"/>
  <c r="X108" i="9"/>
  <c r="I108" i="9" s="1"/>
  <c r="V109" i="9"/>
  <c r="X40" i="9"/>
  <c r="I40" i="9" s="1"/>
  <c r="S42" i="9"/>
  <c r="F42" i="9" s="1"/>
  <c r="R44" i="9"/>
  <c r="C44" i="9" s="1"/>
  <c r="R46" i="9"/>
  <c r="C46" i="9" s="1"/>
  <c r="R48" i="9"/>
  <c r="C48" i="9" s="1"/>
  <c r="R50" i="9"/>
  <c r="C50" i="9" s="1"/>
  <c r="Y51" i="9"/>
  <c r="X53" i="9"/>
  <c r="I53" i="9" s="1"/>
  <c r="Y55" i="9"/>
  <c r="AA55" i="9" s="1"/>
  <c r="J55" i="9" s="1"/>
  <c r="W59" i="9"/>
  <c r="V61" i="9"/>
  <c r="W63" i="9"/>
  <c r="T65" i="9"/>
  <c r="S67" i="9"/>
  <c r="F67" i="9" s="1"/>
  <c r="AB68" i="9"/>
  <c r="K68" i="9" s="1"/>
  <c r="Z70" i="9"/>
  <c r="Z72" i="9"/>
  <c r="Z74" i="9"/>
  <c r="Z77" i="9"/>
  <c r="R79" i="9"/>
  <c r="C79" i="9" s="1"/>
  <c r="Z80" i="9"/>
  <c r="U82" i="9"/>
  <c r="H82" i="9" s="1"/>
  <c r="Z83" i="9"/>
  <c r="U85" i="9"/>
  <c r="H85" i="9" s="1"/>
  <c r="AB86" i="9"/>
  <c r="K86" i="9" s="1"/>
  <c r="X88" i="9"/>
  <c r="I88" i="9" s="1"/>
  <c r="AC89" i="9"/>
  <c r="L89" i="9" s="1"/>
  <c r="M89" i="9" s="1"/>
  <c r="V91" i="9"/>
  <c r="S93" i="9"/>
  <c r="F93" i="9" s="1"/>
  <c r="Y94" i="9"/>
  <c r="S96" i="9"/>
  <c r="F96" i="9" s="1"/>
  <c r="V97" i="9"/>
  <c r="W98" i="9"/>
  <c r="Y99" i="9"/>
  <c r="AC101" i="9"/>
  <c r="L101" i="9" s="1"/>
  <c r="M101" i="9" s="1"/>
  <c r="R103" i="9"/>
  <c r="C103" i="9" s="1"/>
  <c r="U104" i="9"/>
  <c r="H104" i="9" s="1"/>
  <c r="W105" i="9"/>
  <c r="Y106" i="9"/>
  <c r="Y107" i="9"/>
  <c r="AB108" i="9"/>
  <c r="K108" i="9" s="1"/>
  <c r="AC109" i="9"/>
  <c r="L109" i="9" s="1"/>
  <c r="M109" i="9" s="1"/>
  <c r="AB39" i="9"/>
  <c r="K39" i="9" s="1"/>
  <c r="Y43" i="9"/>
  <c r="V47" i="9"/>
  <c r="V51" i="9"/>
  <c r="AC54" i="9"/>
  <c r="L54" i="9" s="1"/>
  <c r="M54" i="9" s="1"/>
  <c r="R59" i="9"/>
  <c r="C59" i="9" s="1"/>
  <c r="AC62" i="9"/>
  <c r="L62" i="9" s="1"/>
  <c r="M62" i="9" s="1"/>
  <c r="W66" i="9"/>
  <c r="U70" i="9"/>
  <c r="H70" i="9" s="1"/>
  <c r="R74" i="9"/>
  <c r="C74" i="9" s="1"/>
  <c r="U77" i="9"/>
  <c r="H77" i="9" s="1"/>
  <c r="U80" i="9"/>
  <c r="H80" i="9" s="1"/>
  <c r="W83" i="9"/>
  <c r="U86" i="9"/>
  <c r="H86" i="9" s="1"/>
  <c r="Y89" i="9"/>
  <c r="Z92" i="9"/>
  <c r="Y95" i="9"/>
  <c r="U98" i="9"/>
  <c r="H98" i="9" s="1"/>
  <c r="X100" i="9"/>
  <c r="I100" i="9" s="1"/>
  <c r="S105" i="9"/>
  <c r="F105" i="9" s="1"/>
  <c r="V107" i="9"/>
  <c r="W109" i="9"/>
  <c r="T40" i="9"/>
  <c r="AC47" i="9"/>
  <c r="L47" i="9" s="1"/>
  <c r="M47" i="9" s="1"/>
  <c r="X51" i="9"/>
  <c r="I51" i="9" s="1"/>
  <c r="X55" i="9"/>
  <c r="I55" i="9" s="1"/>
  <c r="S59" i="9"/>
  <c r="F59" i="9" s="1"/>
  <c r="S63" i="9"/>
  <c r="F63" i="9" s="1"/>
  <c r="AB66" i="9"/>
  <c r="K66" i="9" s="1"/>
  <c r="Y70" i="9"/>
  <c r="Y74" i="9"/>
  <c r="X77" i="9"/>
  <c r="I77" i="9" s="1"/>
  <c r="X80" i="9"/>
  <c r="I80" i="9" s="1"/>
  <c r="Y83" i="9"/>
  <c r="Z89" i="9"/>
  <c r="AC92" i="9"/>
  <c r="L92" i="9" s="1"/>
  <c r="M92" i="9" s="1"/>
  <c r="AB95" i="9"/>
  <c r="K95" i="9" s="1"/>
  <c r="V98" i="9"/>
  <c r="AC100" i="9"/>
  <c r="L100" i="9" s="1"/>
  <c r="M100" i="9" s="1"/>
  <c r="AC102" i="9"/>
  <c r="L102" i="9" s="1"/>
  <c r="M102" i="9" s="1"/>
  <c r="V105" i="9"/>
  <c r="X107" i="9"/>
  <c r="I107" i="9" s="1"/>
  <c r="AB109" i="9"/>
  <c r="K109" i="9" s="1"/>
  <c r="Y40" i="9"/>
  <c r="Y44" i="9"/>
  <c r="T48" i="9"/>
  <c r="R52" i="9"/>
  <c r="C52" i="9" s="1"/>
  <c r="S56" i="9"/>
  <c r="F56" i="9" s="1"/>
  <c r="AB59" i="9"/>
  <c r="K59" i="9" s="1"/>
  <c r="X63" i="9"/>
  <c r="I63" i="9" s="1"/>
  <c r="X67" i="9"/>
  <c r="I67" i="9" s="1"/>
  <c r="AB70" i="9"/>
  <c r="K70" i="9" s="1"/>
  <c r="S84" i="9"/>
  <c r="F84" i="9" s="1"/>
  <c r="T90" i="9"/>
  <c r="U93" i="9"/>
  <c r="H93" i="9" s="1"/>
  <c r="W96" i="9"/>
  <c r="Y98" i="9"/>
  <c r="V103" i="9"/>
  <c r="Y105" i="9"/>
  <c r="AC107" i="9"/>
  <c r="L107" i="9" s="1"/>
  <c r="M107" i="9" s="1"/>
  <c r="R42" i="9"/>
  <c r="C42" i="9" s="1"/>
  <c r="AC45" i="9"/>
  <c r="L45" i="9" s="1"/>
  <c r="M45" i="9" s="1"/>
  <c r="X49" i="9"/>
  <c r="I49" i="9" s="1"/>
  <c r="W53" i="9"/>
  <c r="Z57" i="9"/>
  <c r="R61" i="9"/>
  <c r="C61" i="9" s="1"/>
  <c r="S65" i="9"/>
  <c r="F65" i="9" s="1"/>
  <c r="Z68" i="9"/>
  <c r="Y72" i="9"/>
  <c r="S85" i="9"/>
  <c r="F85" i="9" s="1"/>
  <c r="V88" i="9"/>
  <c r="U91" i="9"/>
  <c r="H91" i="9" s="1"/>
  <c r="X94" i="9"/>
  <c r="I94" i="9" s="1"/>
  <c r="U97" i="9"/>
  <c r="H97" i="9" s="1"/>
  <c r="X99" i="9"/>
  <c r="I99" i="9" s="1"/>
  <c r="AB101" i="9"/>
  <c r="K101" i="9" s="1"/>
  <c r="T104" i="9"/>
  <c r="V106" i="9"/>
  <c r="Z108" i="9"/>
  <c r="Z40" i="9"/>
  <c r="U48" i="9"/>
  <c r="H48" i="9" s="1"/>
  <c r="T56" i="9"/>
  <c r="Y63" i="9"/>
  <c r="V71" i="9"/>
  <c r="R78" i="9"/>
  <c r="C78" i="9" s="1"/>
  <c r="T84" i="9"/>
  <c r="U90" i="9"/>
  <c r="H90" i="9" s="1"/>
  <c r="X96" i="9"/>
  <c r="I96" i="9" s="1"/>
  <c r="R101" i="9"/>
  <c r="C101" i="9" s="1"/>
  <c r="Z105" i="9"/>
  <c r="V49" i="9"/>
  <c r="S57" i="9"/>
  <c r="F57" i="9" s="1"/>
  <c r="AB64" i="9"/>
  <c r="K64" i="9" s="1"/>
  <c r="R72" i="9"/>
  <c r="C72" i="9" s="1"/>
  <c r="AB78" i="9"/>
  <c r="K78" i="9" s="1"/>
  <c r="R85" i="9"/>
  <c r="C85" i="9" s="1"/>
  <c r="R91" i="9"/>
  <c r="C91" i="9" s="1"/>
  <c r="S97" i="9"/>
  <c r="F97" i="9" s="1"/>
  <c r="Z101" i="9"/>
  <c r="T106" i="9"/>
  <c r="Z42" i="9"/>
  <c r="T50" i="9"/>
  <c r="AB57" i="9"/>
  <c r="K57" i="9" s="1"/>
  <c r="Y65" i="9"/>
  <c r="AC72" i="9"/>
  <c r="L72" i="9" s="1"/>
  <c r="M72" i="9" s="1"/>
  <c r="S79" i="9"/>
  <c r="F79" i="9" s="1"/>
  <c r="X85" i="9"/>
  <c r="I85" i="9" s="1"/>
  <c r="AB91" i="9"/>
  <c r="K91" i="9" s="1"/>
  <c r="Y97" i="9"/>
  <c r="S102" i="9"/>
  <c r="F102" i="9" s="1"/>
  <c r="X45" i="9"/>
  <c r="I45" i="9" s="1"/>
  <c r="V53" i="9"/>
  <c r="AC60" i="9"/>
  <c r="L60" i="9" s="1"/>
  <c r="M60" i="9" s="1"/>
  <c r="U68" i="9"/>
  <c r="H68" i="9" s="1"/>
  <c r="AC75" i="9"/>
  <c r="L75" i="9" s="1"/>
  <c r="M75" i="9" s="1"/>
  <c r="AB81" i="9"/>
  <c r="K81" i="9" s="1"/>
  <c r="R88" i="9"/>
  <c r="C88" i="9" s="1"/>
  <c r="S94" i="9"/>
  <c r="F94" i="9" s="1"/>
  <c r="T99" i="9"/>
  <c r="R104" i="9"/>
  <c r="C104" i="9" s="1"/>
  <c r="Y108" i="9"/>
  <c r="U50" i="9"/>
  <c r="H50" i="9" s="1"/>
  <c r="Z65" i="9"/>
  <c r="U79" i="9"/>
  <c r="H79" i="9" s="1"/>
  <c r="AC91" i="9"/>
  <c r="L91" i="9" s="1"/>
  <c r="M91" i="9" s="1"/>
  <c r="T102" i="9"/>
  <c r="S52" i="9"/>
  <c r="F52" i="9" s="1"/>
  <c r="Y67" i="9"/>
  <c r="R81" i="9"/>
  <c r="C81" i="9" s="1"/>
  <c r="V93" i="9"/>
  <c r="W103" i="9"/>
  <c r="AC53" i="9"/>
  <c r="L53" i="9" s="1"/>
  <c r="M53" i="9" s="1"/>
  <c r="U69" i="9"/>
  <c r="H69" i="9" s="1"/>
  <c r="W82" i="9"/>
  <c r="V104" i="9"/>
  <c r="Z44" i="9"/>
  <c r="R60" i="9"/>
  <c r="C60" i="9" s="1"/>
  <c r="AB74" i="9"/>
  <c r="K74" i="9" s="1"/>
  <c r="S87" i="9"/>
  <c r="F87" i="9" s="1"/>
  <c r="AB98" i="9"/>
  <c r="K98" i="9" s="1"/>
  <c r="V69" i="9"/>
  <c r="AB94" i="9"/>
  <c r="K94" i="9" s="1"/>
  <c r="T46" i="9"/>
  <c r="X76" i="9"/>
  <c r="I76" i="9" s="1"/>
  <c r="AC99" i="9"/>
  <c r="L99" i="9" s="1"/>
  <c r="M99" i="9" s="1"/>
  <c r="Y82" i="9"/>
  <c r="W104" i="9"/>
  <c r="R73" i="9"/>
  <c r="C73" i="9" s="1"/>
  <c r="Z97" i="9"/>
  <c r="S46" i="9"/>
  <c r="F46" i="9" s="1"/>
  <c r="W76" i="9"/>
  <c r="AB99" i="9"/>
  <c r="K99" i="9" s="1"/>
  <c r="T54" i="9"/>
  <c r="S58" i="9"/>
  <c r="F58" i="9" s="1"/>
  <c r="AB85" i="9"/>
  <c r="K85" i="9" s="1"/>
  <c r="AB106" i="9"/>
  <c r="K106" i="9" s="1"/>
  <c r="Z61" i="9"/>
  <c r="Z88" i="9"/>
  <c r="R62" i="9"/>
  <c r="C62" i="9" s="1"/>
  <c r="AB88" i="9"/>
  <c r="K88" i="9" s="1"/>
  <c r="R109" i="9"/>
  <c r="C109" i="9" s="1"/>
  <c r="U39" i="19"/>
  <c r="H39" i="19" s="1"/>
  <c r="AC39" i="19"/>
  <c r="L39" i="19" s="1"/>
  <c r="M39" i="19" s="1"/>
  <c r="W40" i="19"/>
  <c r="S41" i="19"/>
  <c r="F41" i="19" s="1"/>
  <c r="AB41" i="19"/>
  <c r="K41" i="19" s="1"/>
  <c r="X42" i="19"/>
  <c r="I42" i="19" s="1"/>
  <c r="T43" i="19"/>
  <c r="AC43" i="19"/>
  <c r="L43" i="19" s="1"/>
  <c r="M43" i="19" s="1"/>
  <c r="X44" i="19"/>
  <c r="I44" i="19" s="1"/>
  <c r="S45" i="19"/>
  <c r="F45" i="19" s="1"/>
  <c r="AB45" i="19"/>
  <c r="K45" i="19" s="1"/>
  <c r="V46" i="19"/>
  <c r="S47" i="19"/>
  <c r="F47" i="19" s="1"/>
  <c r="U48" i="19"/>
  <c r="H48" i="19" s="1"/>
  <c r="X49" i="19"/>
  <c r="I49" i="19" s="1"/>
  <c r="T50" i="19"/>
  <c r="AC50" i="19"/>
  <c r="L50" i="19" s="1"/>
  <c r="M50" i="19" s="1"/>
  <c r="Y51" i="19"/>
  <c r="V52" i="19"/>
  <c r="Y53" i="19"/>
  <c r="T54" i="19"/>
  <c r="AC54" i="19"/>
  <c r="L54" i="19" s="1"/>
  <c r="M54" i="19" s="1"/>
  <c r="X55" i="19"/>
  <c r="I55" i="19" s="1"/>
  <c r="S56" i="19"/>
  <c r="F56" i="19" s="1"/>
  <c r="AB56" i="19"/>
  <c r="K56" i="19" s="1"/>
  <c r="V57" i="19"/>
  <c r="R58" i="19"/>
  <c r="C58" i="19" s="1"/>
  <c r="Z58" i="19"/>
  <c r="W59" i="19"/>
  <c r="S60" i="19"/>
  <c r="F60" i="19" s="1"/>
  <c r="U61" i="19"/>
  <c r="H61" i="19" s="1"/>
  <c r="AC61" i="19"/>
  <c r="L61" i="19" s="1"/>
  <c r="M61" i="19" s="1"/>
  <c r="X62" i="19"/>
  <c r="I62" i="19" s="1"/>
  <c r="U63" i="19"/>
  <c r="H63" i="19" s="1"/>
  <c r="X64" i="19"/>
  <c r="I64" i="19" s="1"/>
  <c r="T65" i="19"/>
  <c r="AB65" i="19"/>
  <c r="K65" i="19" s="1"/>
  <c r="X66" i="19"/>
  <c r="I66" i="19" s="1"/>
  <c r="S67" i="19"/>
  <c r="F67" i="19" s="1"/>
  <c r="AB67" i="19"/>
  <c r="K67" i="19" s="1"/>
  <c r="V68" i="19"/>
  <c r="X69" i="19"/>
  <c r="I69" i="19" s="1"/>
  <c r="U70" i="19"/>
  <c r="H70" i="19" s="1"/>
  <c r="Y71" i="19"/>
  <c r="T72" i="19"/>
  <c r="AB72" i="19"/>
  <c r="K72" i="19" s="1"/>
  <c r="V73" i="19"/>
  <c r="R74" i="19"/>
  <c r="C74" i="19" s="1"/>
  <c r="Z74" i="19"/>
  <c r="T75" i="19"/>
  <c r="AC75" i="19"/>
  <c r="L75" i="19" s="1"/>
  <c r="M75" i="19" s="1"/>
  <c r="X76" i="19"/>
  <c r="I76" i="19" s="1"/>
  <c r="S77" i="19"/>
  <c r="F77" i="19" s="1"/>
  <c r="W78" i="19"/>
  <c r="T79" i="19"/>
  <c r="AC79" i="19"/>
  <c r="L79" i="19" s="1"/>
  <c r="M79" i="19" s="1"/>
  <c r="W80" i="19"/>
  <c r="Y81" i="19"/>
  <c r="T82" i="19"/>
  <c r="AC82" i="19"/>
  <c r="L82" i="19" s="1"/>
  <c r="M82" i="19" s="1"/>
  <c r="W83" i="19"/>
  <c r="T84" i="19"/>
  <c r="AB84" i="19"/>
  <c r="K84" i="19" s="1"/>
  <c r="V85" i="19"/>
  <c r="R86" i="19"/>
  <c r="C86" i="19" s="1"/>
  <c r="Z86" i="19"/>
  <c r="U87" i="19"/>
  <c r="H87" i="19" s="1"/>
  <c r="Y88" i="19"/>
  <c r="S89" i="19"/>
  <c r="F89" i="19" s="1"/>
  <c r="AB89" i="19"/>
  <c r="K89" i="19" s="1"/>
  <c r="X90" i="19"/>
  <c r="I90" i="19" s="1"/>
  <c r="S91" i="19"/>
  <c r="F91" i="19" s="1"/>
  <c r="AB91" i="19"/>
  <c r="K91" i="19" s="1"/>
  <c r="X92" i="19"/>
  <c r="I92" i="19" s="1"/>
  <c r="S93" i="19"/>
  <c r="F93" i="19" s="1"/>
  <c r="V94" i="19"/>
  <c r="S95" i="19"/>
  <c r="F95" i="19" s="1"/>
  <c r="AB95" i="19"/>
  <c r="K95" i="19" s="1"/>
  <c r="W96" i="19"/>
  <c r="Y97" i="19"/>
  <c r="U98" i="19"/>
  <c r="H98" i="19" s="1"/>
  <c r="X99" i="19"/>
  <c r="I99" i="19" s="1"/>
  <c r="U100" i="19"/>
  <c r="H100" i="19" s="1"/>
  <c r="Y101" i="19"/>
  <c r="S102" i="19"/>
  <c r="F102" i="19" s="1"/>
  <c r="W103" i="19"/>
  <c r="T104" i="19"/>
  <c r="AC104" i="19"/>
  <c r="L104" i="19" s="1"/>
  <c r="M104" i="19" s="1"/>
  <c r="X105" i="19"/>
  <c r="I105" i="19" s="1"/>
  <c r="T106" i="19"/>
  <c r="AC106" i="19"/>
  <c r="L106" i="19" s="1"/>
  <c r="M106" i="19" s="1"/>
  <c r="Y107" i="19"/>
  <c r="V108" i="19"/>
  <c r="R109" i="19"/>
  <c r="C109" i="19" s="1"/>
  <c r="Z109" i="19"/>
  <c r="V39" i="19"/>
  <c r="X40" i="19"/>
  <c r="I40" i="19" s="1"/>
  <c r="T41" i="19"/>
  <c r="AC41" i="19"/>
  <c r="L41" i="19" s="1"/>
  <c r="M41" i="19" s="1"/>
  <c r="Y42" i="19"/>
  <c r="U43" i="19"/>
  <c r="H43" i="19" s="1"/>
  <c r="Y44" i="19"/>
  <c r="T45" i="19"/>
  <c r="AC45" i="19"/>
  <c r="L45" i="19" s="1"/>
  <c r="M45" i="19" s="1"/>
  <c r="W46" i="19"/>
  <c r="T47" i="19"/>
  <c r="AB47" i="19"/>
  <c r="K47" i="19" s="1"/>
  <c r="V48" i="19"/>
  <c r="Y49" i="19"/>
  <c r="U50" i="19"/>
  <c r="H50" i="19" s="1"/>
  <c r="R51" i="19"/>
  <c r="C51" i="19" s="1"/>
  <c r="Z51" i="19"/>
  <c r="W52" i="19"/>
  <c r="R53" i="19"/>
  <c r="C53" i="19" s="1"/>
  <c r="Z53" i="19"/>
  <c r="U54" i="19"/>
  <c r="H54" i="19" s="1"/>
  <c r="Y55" i="19"/>
  <c r="T56" i="19"/>
  <c r="AC56" i="19"/>
  <c r="L56" i="19" s="1"/>
  <c r="M56" i="19" s="1"/>
  <c r="W57" i="19"/>
  <c r="S58" i="19"/>
  <c r="F58" i="19" s="1"/>
  <c r="AB58" i="19"/>
  <c r="K58" i="19" s="1"/>
  <c r="X59" i="19"/>
  <c r="I59" i="19" s="1"/>
  <c r="T60" i="19"/>
  <c r="AB60" i="19"/>
  <c r="K60" i="19" s="1"/>
  <c r="V61" i="19"/>
  <c r="Y62" i="19"/>
  <c r="V63" i="19"/>
  <c r="Y64" i="19"/>
  <c r="U65" i="19"/>
  <c r="H65" i="19" s="1"/>
  <c r="AC65" i="19"/>
  <c r="L65" i="19" s="1"/>
  <c r="M65" i="19" s="1"/>
  <c r="Y66" i="19"/>
  <c r="T67" i="19"/>
  <c r="AC67" i="19"/>
  <c r="L67" i="19" s="1"/>
  <c r="M67" i="19" s="1"/>
  <c r="W68" i="19"/>
  <c r="Y69" i="19"/>
  <c r="V70" i="19"/>
  <c r="R71" i="19"/>
  <c r="C71" i="19" s="1"/>
  <c r="Z71" i="19"/>
  <c r="U72" i="19"/>
  <c r="H72" i="19" s="1"/>
  <c r="AC72" i="19"/>
  <c r="L72" i="19" s="1"/>
  <c r="M72" i="19" s="1"/>
  <c r="W73" i="19"/>
  <c r="S74" i="19"/>
  <c r="F74" i="19" s="1"/>
  <c r="U75" i="19"/>
  <c r="H75" i="19" s="1"/>
  <c r="Y76" i="19"/>
  <c r="T77" i="19"/>
  <c r="AB77" i="19"/>
  <c r="K77" i="19" s="1"/>
  <c r="X78" i="19"/>
  <c r="I78" i="19" s="1"/>
  <c r="U79" i="19"/>
  <c r="H79" i="19" s="1"/>
  <c r="X80" i="19"/>
  <c r="I80" i="19" s="1"/>
  <c r="R81" i="19"/>
  <c r="C81" i="19" s="1"/>
  <c r="Z81" i="19"/>
  <c r="U82" i="19"/>
  <c r="H82" i="19" s="1"/>
  <c r="X83" i="19"/>
  <c r="I83" i="19" s="1"/>
  <c r="U84" i="19"/>
  <c r="H84" i="19" s="1"/>
  <c r="AC84" i="19"/>
  <c r="L84" i="19" s="1"/>
  <c r="M84" i="19" s="1"/>
  <c r="W85" i="19"/>
  <c r="S86" i="19"/>
  <c r="F86" i="19" s="1"/>
  <c r="AB86" i="19"/>
  <c r="K86" i="19" s="1"/>
  <c r="V87" i="19"/>
  <c r="R88" i="19"/>
  <c r="C88" i="19" s="1"/>
  <c r="Z88" i="19"/>
  <c r="T89" i="19"/>
  <c r="AC89" i="19"/>
  <c r="L89" i="19" s="1"/>
  <c r="M89" i="19" s="1"/>
  <c r="Y90" i="19"/>
  <c r="T91" i="19"/>
  <c r="AC91" i="19"/>
  <c r="L91" i="19" s="1"/>
  <c r="M91" i="19" s="1"/>
  <c r="Y92" i="19"/>
  <c r="T93" i="19"/>
  <c r="AB93" i="19"/>
  <c r="K93" i="19" s="1"/>
  <c r="W94" i="19"/>
  <c r="T95" i="19"/>
  <c r="AC95" i="19"/>
  <c r="L95" i="19" s="1"/>
  <c r="M95" i="19" s="1"/>
  <c r="X96" i="19"/>
  <c r="I96" i="19" s="1"/>
  <c r="R97" i="19"/>
  <c r="C97" i="19" s="1"/>
  <c r="Z97" i="19"/>
  <c r="V98" i="19"/>
  <c r="Y99" i="19"/>
  <c r="V100" i="19"/>
  <c r="R101" i="19"/>
  <c r="C101" i="19" s="1"/>
  <c r="Z101" i="19"/>
  <c r="T102" i="19"/>
  <c r="AB102" i="19"/>
  <c r="K102" i="19" s="1"/>
  <c r="X103" i="19"/>
  <c r="I103" i="19" s="1"/>
  <c r="U104" i="19"/>
  <c r="H104" i="19" s="1"/>
  <c r="Y105" i="19"/>
  <c r="U106" i="19"/>
  <c r="H106" i="19" s="1"/>
  <c r="R107" i="19"/>
  <c r="C107" i="19" s="1"/>
  <c r="Z107" i="19"/>
  <c r="W108" i="19"/>
  <c r="S109" i="19"/>
  <c r="F109" i="19" s="1"/>
  <c r="W39" i="19"/>
  <c r="Y40" i="19"/>
  <c r="U41" i="19"/>
  <c r="H41" i="19" s="1"/>
  <c r="R42" i="19"/>
  <c r="C42" i="19" s="1"/>
  <c r="Z42" i="19"/>
  <c r="V43" i="19"/>
  <c r="R44" i="19"/>
  <c r="C44" i="19" s="1"/>
  <c r="Z44" i="19"/>
  <c r="U45" i="19"/>
  <c r="H45" i="19" s="1"/>
  <c r="X46" i="19"/>
  <c r="I46" i="19" s="1"/>
  <c r="U47" i="19"/>
  <c r="H47" i="19" s="1"/>
  <c r="AC47" i="19"/>
  <c r="L47" i="19" s="1"/>
  <c r="M47" i="19" s="1"/>
  <c r="W48" i="19"/>
  <c r="R49" i="19"/>
  <c r="C49" i="19" s="1"/>
  <c r="Z49" i="19"/>
  <c r="V50" i="19"/>
  <c r="S51" i="19"/>
  <c r="F51" i="19" s="1"/>
  <c r="AB51" i="19"/>
  <c r="K51" i="19" s="1"/>
  <c r="X52" i="19"/>
  <c r="I52" i="19" s="1"/>
  <c r="S53" i="19"/>
  <c r="F53" i="19" s="1"/>
  <c r="V54" i="19"/>
  <c r="R55" i="19"/>
  <c r="C55" i="19" s="1"/>
  <c r="Z55" i="19"/>
  <c r="U56" i="19"/>
  <c r="H56" i="19" s="1"/>
  <c r="X57" i="19"/>
  <c r="I57" i="19" s="1"/>
  <c r="T58" i="19"/>
  <c r="AC58" i="19"/>
  <c r="L58" i="19" s="1"/>
  <c r="M58" i="19" s="1"/>
  <c r="Y59" i="19"/>
  <c r="U60" i="19"/>
  <c r="H60" i="19" s="1"/>
  <c r="AC60" i="19"/>
  <c r="L60" i="19" s="1"/>
  <c r="M60" i="19" s="1"/>
  <c r="W61" i="19"/>
  <c r="R62" i="19"/>
  <c r="C62" i="19" s="1"/>
  <c r="Z62" i="19"/>
  <c r="W63" i="19"/>
  <c r="R64" i="19"/>
  <c r="C64" i="19" s="1"/>
  <c r="Z64" i="19"/>
  <c r="V65" i="19"/>
  <c r="R66" i="19"/>
  <c r="C66" i="19" s="1"/>
  <c r="Z66" i="19"/>
  <c r="U67" i="19"/>
  <c r="H67" i="19" s="1"/>
  <c r="X68" i="19"/>
  <c r="I68" i="19" s="1"/>
  <c r="R69" i="19"/>
  <c r="C69" i="19" s="1"/>
  <c r="Z69" i="19"/>
  <c r="W70" i="19"/>
  <c r="S71" i="19"/>
  <c r="F71" i="19" s="1"/>
  <c r="AB71" i="19"/>
  <c r="K71" i="19" s="1"/>
  <c r="V72" i="19"/>
  <c r="X73" i="19"/>
  <c r="I73" i="19" s="1"/>
  <c r="T74" i="19"/>
  <c r="AB74" i="19"/>
  <c r="K74" i="19" s="1"/>
  <c r="V75" i="19"/>
  <c r="R76" i="19"/>
  <c r="C76" i="19" s="1"/>
  <c r="Z76" i="19"/>
  <c r="U77" i="19"/>
  <c r="H77" i="19" s="1"/>
  <c r="AC77" i="19"/>
  <c r="L77" i="19" s="1"/>
  <c r="M77" i="19" s="1"/>
  <c r="Y78" i="19"/>
  <c r="V79" i="19"/>
  <c r="Y80" i="19"/>
  <c r="S81" i="19"/>
  <c r="F81" i="19" s="1"/>
  <c r="AB81" i="19"/>
  <c r="K81" i="19" s="1"/>
  <c r="V82" i="19"/>
  <c r="Y83" i="19"/>
  <c r="V84" i="19"/>
  <c r="X85" i="19"/>
  <c r="I85" i="19" s="1"/>
  <c r="T86" i="19"/>
  <c r="AC86" i="19"/>
  <c r="L86" i="19" s="1"/>
  <c r="M86" i="19" s="1"/>
  <c r="W87" i="19"/>
  <c r="S88" i="19"/>
  <c r="F88" i="19" s="1"/>
  <c r="U89" i="19"/>
  <c r="H89" i="19" s="1"/>
  <c r="R90" i="19"/>
  <c r="C90" i="19" s="1"/>
  <c r="Z90" i="19"/>
  <c r="U91" i="19"/>
  <c r="H91" i="19" s="1"/>
  <c r="R92" i="19"/>
  <c r="C92" i="19" s="1"/>
  <c r="Z92" i="19"/>
  <c r="U93" i="19"/>
  <c r="H93" i="19" s="1"/>
  <c r="AC93" i="19"/>
  <c r="L93" i="19" s="1"/>
  <c r="M93" i="19" s="1"/>
  <c r="X94" i="19"/>
  <c r="I94" i="19" s="1"/>
  <c r="U95" i="19"/>
  <c r="H95" i="19" s="1"/>
  <c r="Y96" i="19"/>
  <c r="S97" i="19"/>
  <c r="F97" i="19" s="1"/>
  <c r="AB97" i="19"/>
  <c r="K97" i="19" s="1"/>
  <c r="W98" i="19"/>
  <c r="R99" i="19"/>
  <c r="C99" i="19" s="1"/>
  <c r="Z99" i="19"/>
  <c r="W100" i="19"/>
  <c r="S101" i="19"/>
  <c r="F101" i="19" s="1"/>
  <c r="U102" i="19"/>
  <c r="H102" i="19" s="1"/>
  <c r="AC102" i="19"/>
  <c r="L102" i="19" s="1"/>
  <c r="M102" i="19" s="1"/>
  <c r="Y103" i="19"/>
  <c r="V104" i="19"/>
  <c r="R105" i="19"/>
  <c r="C105" i="19" s="1"/>
  <c r="Z105" i="19"/>
  <c r="V106" i="19"/>
  <c r="S107" i="19"/>
  <c r="F107" i="19" s="1"/>
  <c r="AB107" i="19"/>
  <c r="K107" i="19" s="1"/>
  <c r="X108" i="19"/>
  <c r="I108" i="19" s="1"/>
  <c r="T109" i="19"/>
  <c r="AB109" i="19"/>
  <c r="K109" i="19" s="1"/>
  <c r="R39" i="19"/>
  <c r="C39" i="19" s="1"/>
  <c r="Z39" i="19"/>
  <c r="T40" i="19"/>
  <c r="AC40" i="19"/>
  <c r="L40" i="19" s="1"/>
  <c r="M40" i="19" s="1"/>
  <c r="X41" i="19"/>
  <c r="I41" i="19" s="1"/>
  <c r="U42" i="19"/>
  <c r="H42" i="19" s="1"/>
  <c r="AC42" i="19"/>
  <c r="L42" i="19" s="1"/>
  <c r="M42" i="19" s="1"/>
  <c r="Y43" i="19"/>
  <c r="U44" i="19"/>
  <c r="H44" i="19" s="1"/>
  <c r="X45" i="19"/>
  <c r="I45" i="19" s="1"/>
  <c r="S46" i="19"/>
  <c r="F46" i="19" s="1"/>
  <c r="AB46" i="19"/>
  <c r="K46" i="19" s="1"/>
  <c r="X47" i="19"/>
  <c r="I47" i="19" s="1"/>
  <c r="R48" i="19"/>
  <c r="C48" i="19" s="1"/>
  <c r="Z48" i="19"/>
  <c r="U49" i="19"/>
  <c r="H49" i="19" s="1"/>
  <c r="Y50" i="19"/>
  <c r="V51" i="19"/>
  <c r="S52" i="19"/>
  <c r="F52" i="19" s="1"/>
  <c r="V53" i="19"/>
  <c r="Y54" i="19"/>
  <c r="U55" i="19"/>
  <c r="H55" i="19" s="1"/>
  <c r="AC55" i="19"/>
  <c r="L55" i="19" s="1"/>
  <c r="M55" i="19" s="1"/>
  <c r="X56" i="19"/>
  <c r="I56" i="19" s="1"/>
  <c r="S57" i="19"/>
  <c r="F57" i="19" s="1"/>
  <c r="AB57" i="19"/>
  <c r="K57" i="19" s="1"/>
  <c r="W58" i="19"/>
  <c r="T59" i="19"/>
  <c r="AC59" i="19"/>
  <c r="L59" i="19" s="1"/>
  <c r="M59" i="19" s="1"/>
  <c r="X60" i="19"/>
  <c r="I60" i="19" s="1"/>
  <c r="R61" i="19"/>
  <c r="C61" i="19" s="1"/>
  <c r="Z61" i="19"/>
  <c r="U62" i="19"/>
  <c r="H62" i="19" s="1"/>
  <c r="R63" i="19"/>
  <c r="C63" i="19" s="1"/>
  <c r="Z63" i="19"/>
  <c r="U64" i="19"/>
  <c r="H64" i="19" s="1"/>
  <c r="Y65" i="19"/>
  <c r="U66" i="19"/>
  <c r="H66" i="19" s="1"/>
  <c r="AC66" i="19"/>
  <c r="L66" i="19" s="1"/>
  <c r="M66" i="19" s="1"/>
  <c r="X67" i="19"/>
  <c r="I67" i="19" s="1"/>
  <c r="S68" i="19"/>
  <c r="F68" i="19" s="1"/>
  <c r="U69" i="19"/>
  <c r="H69" i="19" s="1"/>
  <c r="R70" i="19"/>
  <c r="C70" i="19" s="1"/>
  <c r="Z70" i="19"/>
  <c r="V71" i="19"/>
  <c r="Y72" i="19"/>
  <c r="S73" i="19"/>
  <c r="F73" i="19" s="1"/>
  <c r="AB73" i="19"/>
  <c r="K73" i="19" s="1"/>
  <c r="W74" i="19"/>
  <c r="Y75" i="19"/>
  <c r="U76" i="19"/>
  <c r="H76" i="19" s="1"/>
  <c r="X77" i="19"/>
  <c r="I77" i="19" s="1"/>
  <c r="T78" i="19"/>
  <c r="AC78" i="19"/>
  <c r="L78" i="19" s="1"/>
  <c r="M78" i="19" s="1"/>
  <c r="Y79" i="19"/>
  <c r="T80" i="19"/>
  <c r="AC80" i="19"/>
  <c r="L80" i="19" s="1"/>
  <c r="M80" i="19" s="1"/>
  <c r="V81" i="19"/>
  <c r="Y82" i="19"/>
  <c r="T83" i="19"/>
  <c r="AC83" i="19"/>
  <c r="L83" i="19" s="1"/>
  <c r="M83" i="19" s="1"/>
  <c r="Y84" i="19"/>
  <c r="S85" i="19"/>
  <c r="F85" i="19" s="1"/>
  <c r="AB85" i="19"/>
  <c r="K85" i="19" s="1"/>
  <c r="W86" i="19"/>
  <c r="R87" i="19"/>
  <c r="C87" i="19" s="1"/>
  <c r="Z87" i="19"/>
  <c r="V88" i="19"/>
  <c r="X89" i="19"/>
  <c r="I89" i="19" s="1"/>
  <c r="U90" i="19"/>
  <c r="H90" i="19" s="1"/>
  <c r="X91" i="19"/>
  <c r="I91" i="19" s="1"/>
  <c r="U92" i="19"/>
  <c r="H92" i="19" s="1"/>
  <c r="X93" i="19"/>
  <c r="I93" i="19" s="1"/>
  <c r="S94" i="19"/>
  <c r="F94" i="19" s="1"/>
  <c r="AB94" i="19"/>
  <c r="K94" i="19" s="1"/>
  <c r="X95" i="19"/>
  <c r="I95" i="19" s="1"/>
  <c r="T96" i="19"/>
  <c r="AC96" i="19"/>
  <c r="L96" i="19" s="1"/>
  <c r="M96" i="19" s="1"/>
  <c r="V97" i="19"/>
  <c r="R98" i="19"/>
  <c r="C98" i="19" s="1"/>
  <c r="Z98" i="19"/>
  <c r="U99" i="19"/>
  <c r="H99" i="19" s="1"/>
  <c r="R100" i="19"/>
  <c r="C100" i="19" s="1"/>
  <c r="Z100" i="19"/>
  <c r="V101" i="19"/>
  <c r="X102" i="19"/>
  <c r="I102" i="19" s="1"/>
  <c r="T103" i="19"/>
  <c r="AC103" i="19"/>
  <c r="L103" i="19" s="1"/>
  <c r="M103" i="19" s="1"/>
  <c r="Y104" i="19"/>
  <c r="U105" i="19"/>
  <c r="H105" i="19" s="1"/>
  <c r="Y106" i="19"/>
  <c r="V107" i="19"/>
  <c r="S108" i="19"/>
  <c r="F108" i="19" s="1"/>
  <c r="AB108" i="19"/>
  <c r="K108" i="19" s="1"/>
  <c r="W109" i="19"/>
  <c r="X39" i="19"/>
  <c r="I39" i="19" s="1"/>
  <c r="Z40" i="19"/>
  <c r="S42" i="19"/>
  <c r="F42" i="19" s="1"/>
  <c r="W43" i="19"/>
  <c r="AB44" i="19"/>
  <c r="K44" i="19" s="1"/>
  <c r="V47" i="19"/>
  <c r="X48" i="19"/>
  <c r="I48" i="19" s="1"/>
  <c r="AB49" i="19"/>
  <c r="K49" i="19" s="1"/>
  <c r="T51" i="19"/>
  <c r="Y52" i="19"/>
  <c r="AB53" i="19"/>
  <c r="K53" i="19" s="1"/>
  <c r="S55" i="19"/>
  <c r="F55" i="19" s="1"/>
  <c r="V56" i="19"/>
  <c r="Y57" i="19"/>
  <c r="R59" i="19"/>
  <c r="C59" i="19" s="1"/>
  <c r="V60" i="19"/>
  <c r="X61" i="19"/>
  <c r="I61" i="19" s="1"/>
  <c r="AB62" i="19"/>
  <c r="K62" i="19" s="1"/>
  <c r="S64" i="19"/>
  <c r="F64" i="19" s="1"/>
  <c r="W65" i="19"/>
  <c r="S69" i="19"/>
  <c r="F69" i="19" s="1"/>
  <c r="X70" i="19"/>
  <c r="I70" i="19" s="1"/>
  <c r="AC71" i="19"/>
  <c r="L71" i="19" s="1"/>
  <c r="M71" i="19" s="1"/>
  <c r="U74" i="19"/>
  <c r="H74" i="19" s="1"/>
  <c r="W75" i="19"/>
  <c r="AB76" i="19"/>
  <c r="K76" i="19" s="1"/>
  <c r="R78" i="19"/>
  <c r="C78" i="19" s="1"/>
  <c r="W79" i="19"/>
  <c r="Z80" i="19"/>
  <c r="AC81" i="19"/>
  <c r="L81" i="19" s="1"/>
  <c r="M81" i="19" s="1"/>
  <c r="R83" i="19"/>
  <c r="C83" i="19" s="1"/>
  <c r="W84" i="19"/>
  <c r="Y85" i="19"/>
  <c r="T88" i="19"/>
  <c r="V89" i="19"/>
  <c r="AB90" i="19"/>
  <c r="K90" i="19" s="1"/>
  <c r="S92" i="19"/>
  <c r="F92" i="19" s="1"/>
  <c r="V93" i="19"/>
  <c r="Y94" i="19"/>
  <c r="R96" i="19"/>
  <c r="C96" i="19" s="1"/>
  <c r="T97" i="19"/>
  <c r="X98" i="19"/>
  <c r="I98" i="19" s="1"/>
  <c r="AB99" i="19"/>
  <c r="K99" i="19" s="1"/>
  <c r="T101" i="19"/>
  <c r="V102" i="19"/>
  <c r="Z103" i="19"/>
  <c r="S105" i="19"/>
  <c r="F105" i="19" s="1"/>
  <c r="W106" i="19"/>
  <c r="AC107" i="19"/>
  <c r="L107" i="19" s="1"/>
  <c r="M107" i="19" s="1"/>
  <c r="U109" i="19"/>
  <c r="H109" i="19" s="1"/>
  <c r="Y39" i="19"/>
  <c r="AB40" i="19"/>
  <c r="K40" i="19" s="1"/>
  <c r="T42" i="19"/>
  <c r="X43" i="19"/>
  <c r="I43" i="19" s="1"/>
  <c r="AC44" i="19"/>
  <c r="L44" i="19" s="1"/>
  <c r="M44" i="19" s="1"/>
  <c r="R46" i="19"/>
  <c r="C46" i="19" s="1"/>
  <c r="W47" i="19"/>
  <c r="Y48" i="19"/>
  <c r="AC49" i="19"/>
  <c r="L49" i="19" s="1"/>
  <c r="M49" i="19" s="1"/>
  <c r="U51" i="19"/>
  <c r="H51" i="19" s="1"/>
  <c r="Z52" i="19"/>
  <c r="AC53" i="19"/>
  <c r="L53" i="19" s="1"/>
  <c r="M53" i="19" s="1"/>
  <c r="T55" i="19"/>
  <c r="W56" i="19"/>
  <c r="Z57" i="19"/>
  <c r="S59" i="19"/>
  <c r="F59" i="19" s="1"/>
  <c r="W60" i="19"/>
  <c r="Y61" i="19"/>
  <c r="AC62" i="19"/>
  <c r="L62" i="19" s="1"/>
  <c r="M62" i="19" s="1"/>
  <c r="T64" i="19"/>
  <c r="X65" i="19"/>
  <c r="I65" i="19" s="1"/>
  <c r="AB66" i="19"/>
  <c r="K66" i="19" s="1"/>
  <c r="R68" i="19"/>
  <c r="C68" i="19" s="1"/>
  <c r="T69" i="19"/>
  <c r="Y70" i="19"/>
  <c r="R73" i="19"/>
  <c r="C73" i="19" s="1"/>
  <c r="V74" i="19"/>
  <c r="X75" i="19"/>
  <c r="I75" i="19" s="1"/>
  <c r="AC76" i="19"/>
  <c r="L76" i="19" s="1"/>
  <c r="M76" i="19" s="1"/>
  <c r="S78" i="19"/>
  <c r="F78" i="19" s="1"/>
  <c r="X79" i="19"/>
  <c r="I79" i="19" s="1"/>
  <c r="AB80" i="19"/>
  <c r="K80" i="19" s="1"/>
  <c r="S83" i="19"/>
  <c r="F83" i="19" s="1"/>
  <c r="X84" i="19"/>
  <c r="I84" i="19" s="1"/>
  <c r="Z85" i="19"/>
  <c r="U88" i="19"/>
  <c r="H88" i="19" s="1"/>
  <c r="W89" i="19"/>
  <c r="AC90" i="19"/>
  <c r="L90" i="19" s="1"/>
  <c r="M90" i="19" s="1"/>
  <c r="T92" i="19"/>
  <c r="W93" i="19"/>
  <c r="Z94" i="19"/>
  <c r="S96" i="19"/>
  <c r="F96" i="19" s="1"/>
  <c r="U97" i="19"/>
  <c r="H97" i="19" s="1"/>
  <c r="Y98" i="19"/>
  <c r="AC99" i="19"/>
  <c r="L99" i="19" s="1"/>
  <c r="M99" i="19" s="1"/>
  <c r="U101" i="19"/>
  <c r="H101" i="19" s="1"/>
  <c r="W102" i="19"/>
  <c r="AB103" i="19"/>
  <c r="K103" i="19" s="1"/>
  <c r="T105" i="19"/>
  <c r="X106" i="19"/>
  <c r="I106" i="19" s="1"/>
  <c r="R108" i="19"/>
  <c r="C108" i="19" s="1"/>
  <c r="V109" i="19"/>
  <c r="V42" i="19"/>
  <c r="Z43" i="19"/>
  <c r="T46" i="19"/>
  <c r="Y47" i="19"/>
  <c r="AB48" i="19"/>
  <c r="K48" i="19" s="1"/>
  <c r="R50" i="19"/>
  <c r="C50" i="19" s="1"/>
  <c r="W51" i="19"/>
  <c r="AB52" i="19"/>
  <c r="K52" i="19" s="1"/>
  <c r="R54" i="19"/>
  <c r="C54" i="19" s="1"/>
  <c r="V55" i="19"/>
  <c r="Y56" i="19"/>
  <c r="AC57" i="19"/>
  <c r="L57" i="19" s="1"/>
  <c r="M57" i="19" s="1"/>
  <c r="U59" i="19"/>
  <c r="H59" i="19" s="1"/>
  <c r="Y60" i="19"/>
  <c r="S63" i="19"/>
  <c r="F63" i="19" s="1"/>
  <c r="V64" i="19"/>
  <c r="Z65" i="19"/>
  <c r="T68" i="19"/>
  <c r="V69" i="19"/>
  <c r="AB70" i="19"/>
  <c r="K70" i="19" s="1"/>
  <c r="R72" i="19"/>
  <c r="C72" i="19" s="1"/>
  <c r="T73" i="19"/>
  <c r="X74" i="19"/>
  <c r="I74" i="19" s="1"/>
  <c r="Z75" i="19"/>
  <c r="U78" i="19"/>
  <c r="H78" i="19" s="1"/>
  <c r="Z79" i="19"/>
  <c r="R82" i="19"/>
  <c r="C82" i="19" s="1"/>
  <c r="U83" i="19"/>
  <c r="H83" i="19" s="1"/>
  <c r="Z84" i="19"/>
  <c r="AC85" i="19"/>
  <c r="L85" i="19" s="1"/>
  <c r="M85" i="19" s="1"/>
  <c r="S87" i="19"/>
  <c r="F87" i="19" s="1"/>
  <c r="W88" i="19"/>
  <c r="Y89" i="19"/>
  <c r="V92" i="19"/>
  <c r="Y93" i="19"/>
  <c r="AC94" i="19"/>
  <c r="L94" i="19" s="1"/>
  <c r="M94" i="19" s="1"/>
  <c r="U96" i="19"/>
  <c r="H96" i="19" s="1"/>
  <c r="W97" i="19"/>
  <c r="AB98" i="19"/>
  <c r="K98" i="19" s="1"/>
  <c r="S100" i="19"/>
  <c r="F100" i="19" s="1"/>
  <c r="W101" i="19"/>
  <c r="Y102" i="19"/>
  <c r="R104" i="19"/>
  <c r="C104" i="19" s="1"/>
  <c r="V105" i="19"/>
  <c r="Z106" i="19"/>
  <c r="T108" i="19"/>
  <c r="X109" i="19"/>
  <c r="I109" i="19" s="1"/>
  <c r="S40" i="19"/>
  <c r="F40" i="19" s="1"/>
  <c r="W41" i="19"/>
  <c r="AB42" i="19"/>
  <c r="K42" i="19" s="1"/>
  <c r="T44" i="19"/>
  <c r="W45" i="19"/>
  <c r="Z46" i="19"/>
  <c r="T49" i="19"/>
  <c r="X50" i="19"/>
  <c r="I50" i="19" s="1"/>
  <c r="R52" i="19"/>
  <c r="C52" i="19" s="1"/>
  <c r="U53" i="19"/>
  <c r="H53" i="19" s="1"/>
  <c r="X54" i="19"/>
  <c r="I54" i="19" s="1"/>
  <c r="AB55" i="19"/>
  <c r="K55" i="19" s="1"/>
  <c r="R57" i="19"/>
  <c r="C57" i="19" s="1"/>
  <c r="V58" i="19"/>
  <c r="AB59" i="19"/>
  <c r="K59" i="19" s="1"/>
  <c r="T62" i="19"/>
  <c r="Y63" i="19"/>
  <c r="AC64" i="19"/>
  <c r="L64" i="19" s="1"/>
  <c r="M64" i="19" s="1"/>
  <c r="T66" i="19"/>
  <c r="W67" i="19"/>
  <c r="Z68" i="19"/>
  <c r="AC69" i="19"/>
  <c r="L69" i="19" s="1"/>
  <c r="M69" i="19" s="1"/>
  <c r="U71" i="19"/>
  <c r="H71" i="19" s="1"/>
  <c r="X72" i="19"/>
  <c r="I72" i="19" s="1"/>
  <c r="Z73" i="19"/>
  <c r="T76" i="19"/>
  <c r="W77" i="19"/>
  <c r="AB78" i="19"/>
  <c r="K78" i="19" s="1"/>
  <c r="S80" i="19"/>
  <c r="F80" i="19" s="1"/>
  <c r="U81" i="19"/>
  <c r="H81" i="19" s="1"/>
  <c r="X82" i="19"/>
  <c r="I82" i="19" s="1"/>
  <c r="AB83" i="19"/>
  <c r="K83" i="19" s="1"/>
  <c r="R85" i="19"/>
  <c r="C85" i="19" s="1"/>
  <c r="V86" i="19"/>
  <c r="Y87" i="19"/>
  <c r="AC88" i="19"/>
  <c r="L88" i="19" s="1"/>
  <c r="M88" i="19" s="1"/>
  <c r="T90" i="19"/>
  <c r="W91" i="19"/>
  <c r="AC92" i="19"/>
  <c r="L92" i="19" s="1"/>
  <c r="M92" i="19" s="1"/>
  <c r="R94" i="19"/>
  <c r="C94" i="19" s="1"/>
  <c r="W95" i="19"/>
  <c r="AB96" i="19"/>
  <c r="K96" i="19" s="1"/>
  <c r="T99" i="19"/>
  <c r="Y100" i="19"/>
  <c r="AC101" i="19"/>
  <c r="L101" i="19" s="1"/>
  <c r="M101" i="19" s="1"/>
  <c r="S103" i="19"/>
  <c r="F103" i="19" s="1"/>
  <c r="X104" i="19"/>
  <c r="I104" i="19" s="1"/>
  <c r="AC105" i="19"/>
  <c r="L105" i="19" s="1"/>
  <c r="M105" i="19" s="1"/>
  <c r="U107" i="19"/>
  <c r="H107" i="19" s="1"/>
  <c r="Z108" i="19"/>
  <c r="AB39" i="19"/>
  <c r="K39" i="19" s="1"/>
  <c r="W42" i="19"/>
  <c r="R45" i="19"/>
  <c r="C45" i="19" s="1"/>
  <c r="Z47" i="19"/>
  <c r="S50" i="19"/>
  <c r="F50" i="19" s="1"/>
  <c r="AC52" i="19"/>
  <c r="L52" i="19" s="1"/>
  <c r="M52" i="19" s="1"/>
  <c r="W55" i="19"/>
  <c r="Z60" i="19"/>
  <c r="T63" i="19"/>
  <c r="U68" i="19"/>
  <c r="H68" i="19" s="1"/>
  <c r="AC70" i="19"/>
  <c r="L70" i="19" s="1"/>
  <c r="M70" i="19" s="1"/>
  <c r="U73" i="19"/>
  <c r="H73" i="19" s="1"/>
  <c r="AB75" i="19"/>
  <c r="K75" i="19" s="1"/>
  <c r="V78" i="19"/>
  <c r="V83" i="19"/>
  <c r="X88" i="19"/>
  <c r="I88" i="19" s="1"/>
  <c r="R91" i="19"/>
  <c r="C91" i="19" s="1"/>
  <c r="Z93" i="19"/>
  <c r="V96" i="19"/>
  <c r="AC98" i="19"/>
  <c r="L98" i="19" s="1"/>
  <c r="M98" i="19" s="1"/>
  <c r="X101" i="19"/>
  <c r="I101" i="19" s="1"/>
  <c r="S104" i="19"/>
  <c r="F104" i="19" s="1"/>
  <c r="AB106" i="19"/>
  <c r="K106" i="19" s="1"/>
  <c r="Y109" i="19"/>
  <c r="AA109" i="19" s="1"/>
  <c r="J109" i="19" s="1"/>
  <c r="R40" i="19"/>
  <c r="C40" i="19" s="1"/>
  <c r="V45" i="19"/>
  <c r="W50" i="19"/>
  <c r="T53" i="19"/>
  <c r="U58" i="19"/>
  <c r="H58" i="19" s="1"/>
  <c r="X63" i="19"/>
  <c r="I63" i="19" s="1"/>
  <c r="S66" i="19"/>
  <c r="F66" i="19" s="1"/>
  <c r="Y68" i="19"/>
  <c r="T71" i="19"/>
  <c r="Y73" i="19"/>
  <c r="S76" i="19"/>
  <c r="F76" i="19" s="1"/>
  <c r="Z78" i="19"/>
  <c r="T81" i="19"/>
  <c r="Z83" i="19"/>
  <c r="U86" i="19"/>
  <c r="H86" i="19" s="1"/>
  <c r="AB88" i="19"/>
  <c r="K88" i="19" s="1"/>
  <c r="V91" i="19"/>
  <c r="Z96" i="19"/>
  <c r="S99" i="19"/>
  <c r="F99" i="19" s="1"/>
  <c r="AB101" i="19"/>
  <c r="K101" i="19" s="1"/>
  <c r="W104" i="19"/>
  <c r="T107" i="19"/>
  <c r="AC109" i="19"/>
  <c r="L109" i="19" s="1"/>
  <c r="M109" i="19" s="1"/>
  <c r="U40" i="19"/>
  <c r="H40" i="19" s="1"/>
  <c r="R43" i="19"/>
  <c r="C43" i="19" s="1"/>
  <c r="Y45" i="19"/>
  <c r="S48" i="19"/>
  <c r="F48" i="19" s="1"/>
  <c r="Z50" i="19"/>
  <c r="W53" i="19"/>
  <c r="X58" i="19"/>
  <c r="I58" i="19" s="1"/>
  <c r="S61" i="19"/>
  <c r="F61" i="19" s="1"/>
  <c r="AB63" i="19"/>
  <c r="K63" i="19" s="1"/>
  <c r="V66" i="19"/>
  <c r="AB68" i="19"/>
  <c r="K68" i="19" s="1"/>
  <c r="W71" i="19"/>
  <c r="AC73" i="19"/>
  <c r="L73" i="19" s="1"/>
  <c r="M73" i="19" s="1"/>
  <c r="V76" i="19"/>
  <c r="R79" i="19"/>
  <c r="C79" i="19" s="1"/>
  <c r="W81" i="19"/>
  <c r="R84" i="19"/>
  <c r="C84" i="19" s="1"/>
  <c r="X86" i="19"/>
  <c r="I86" i="19" s="1"/>
  <c r="Y91" i="19"/>
  <c r="T94" i="19"/>
  <c r="V99" i="19"/>
  <c r="Z104" i="19"/>
  <c r="W107" i="19"/>
  <c r="V41" i="19"/>
  <c r="S44" i="19"/>
  <c r="F44" i="19" s="1"/>
  <c r="Y46" i="19"/>
  <c r="S49" i="19"/>
  <c r="F49" i="19" s="1"/>
  <c r="AC51" i="19"/>
  <c r="L51" i="19" s="1"/>
  <c r="M51" i="19" s="1"/>
  <c r="W54" i="19"/>
  <c r="Z59" i="19"/>
  <c r="S62" i="19"/>
  <c r="F62" i="19" s="1"/>
  <c r="AB64" i="19"/>
  <c r="K64" i="19" s="1"/>
  <c r="V67" i="19"/>
  <c r="AB69" i="19"/>
  <c r="K69" i="19" s="1"/>
  <c r="W72" i="19"/>
  <c r="AC74" i="19"/>
  <c r="L74" i="19" s="1"/>
  <c r="M74" i="19" s="1"/>
  <c r="V77" i="19"/>
  <c r="R80" i="19"/>
  <c r="C80" i="19" s="1"/>
  <c r="W82" i="19"/>
  <c r="X87" i="19"/>
  <c r="I87" i="19" s="1"/>
  <c r="S90" i="19"/>
  <c r="F90" i="19" s="1"/>
  <c r="AB92" i="19"/>
  <c r="K92" i="19" s="1"/>
  <c r="V95" i="19"/>
  <c r="AC97" i="19"/>
  <c r="L97" i="19" s="1"/>
  <c r="M97" i="19" s="1"/>
  <c r="X100" i="19"/>
  <c r="I100" i="19" s="1"/>
  <c r="R103" i="19"/>
  <c r="C103" i="19" s="1"/>
  <c r="AB105" i="19"/>
  <c r="K105" i="19" s="1"/>
  <c r="Y108" i="19"/>
  <c r="S43" i="19"/>
  <c r="F43" i="19" s="1"/>
  <c r="T48" i="19"/>
  <c r="X53" i="19"/>
  <c r="I53" i="19" s="1"/>
  <c r="Y58" i="19"/>
  <c r="AC63" i="19"/>
  <c r="L63" i="19" s="1"/>
  <c r="M63" i="19" s="1"/>
  <c r="AC68" i="19"/>
  <c r="L68" i="19" s="1"/>
  <c r="M68" i="19" s="1"/>
  <c r="S79" i="19"/>
  <c r="F79" i="19" s="1"/>
  <c r="S84" i="19"/>
  <c r="F84" i="19" s="1"/>
  <c r="R89" i="19"/>
  <c r="C89" i="19" s="1"/>
  <c r="U94" i="19"/>
  <c r="H94" i="19" s="1"/>
  <c r="W99" i="19"/>
  <c r="AB104" i="19"/>
  <c r="K104" i="19" s="1"/>
  <c r="W44" i="19"/>
  <c r="R60" i="19"/>
  <c r="C60" i="19" s="1"/>
  <c r="T70" i="19"/>
  <c r="U85" i="19"/>
  <c r="H85" i="19" s="1"/>
  <c r="AC100" i="19"/>
  <c r="L100" i="19" s="1"/>
  <c r="M100" i="19" s="1"/>
  <c r="Z45" i="19"/>
  <c r="T61" i="19"/>
  <c r="W76" i="19"/>
  <c r="Y86" i="19"/>
  <c r="R102" i="19"/>
  <c r="C102" i="19" s="1"/>
  <c r="AB43" i="19"/>
  <c r="K43" i="19" s="1"/>
  <c r="AC48" i="19"/>
  <c r="L48" i="19" s="1"/>
  <c r="M48" i="19" s="1"/>
  <c r="S54" i="19"/>
  <c r="F54" i="19" s="1"/>
  <c r="V59" i="19"/>
  <c r="W64" i="19"/>
  <c r="W69" i="19"/>
  <c r="Y74" i="19"/>
  <c r="AB79" i="19"/>
  <c r="K79" i="19" s="1"/>
  <c r="Z89" i="19"/>
  <c r="R95" i="19"/>
  <c r="C95" i="19" s="1"/>
  <c r="T100" i="19"/>
  <c r="W105" i="19"/>
  <c r="T39" i="19"/>
  <c r="W49" i="19"/>
  <c r="S65" i="19"/>
  <c r="F65" i="19" s="1"/>
  <c r="V80" i="19"/>
  <c r="W90" i="19"/>
  <c r="S106" i="19"/>
  <c r="F106" i="19" s="1"/>
  <c r="V40" i="19"/>
  <c r="R56" i="19"/>
  <c r="C56" i="19" s="1"/>
  <c r="X71" i="19"/>
  <c r="I71" i="19" s="1"/>
  <c r="Z91" i="19"/>
  <c r="X107" i="19"/>
  <c r="I107" i="19" s="1"/>
  <c r="S39" i="19"/>
  <c r="F39" i="19" s="1"/>
  <c r="V44" i="19"/>
  <c r="V49" i="19"/>
  <c r="Z54" i="19"/>
  <c r="R65" i="19"/>
  <c r="C65" i="19" s="1"/>
  <c r="S70" i="19"/>
  <c r="F70" i="19" s="1"/>
  <c r="R75" i="19"/>
  <c r="C75" i="19" s="1"/>
  <c r="U80" i="19"/>
  <c r="H80" i="19" s="1"/>
  <c r="T85" i="19"/>
  <c r="V90" i="19"/>
  <c r="Y95" i="19"/>
  <c r="AB100" i="19"/>
  <c r="K100" i="19" s="1"/>
  <c r="R106" i="19"/>
  <c r="C106" i="19" s="1"/>
  <c r="AB54" i="19"/>
  <c r="K54" i="19" s="1"/>
  <c r="S75" i="19"/>
  <c r="F75" i="19" s="1"/>
  <c r="Z95" i="19"/>
  <c r="AB50" i="19"/>
  <c r="K50" i="19" s="1"/>
  <c r="W66" i="19"/>
  <c r="X81" i="19"/>
  <c r="I81" i="19" s="1"/>
  <c r="R41" i="19"/>
  <c r="C41" i="19" s="1"/>
  <c r="U46" i="19"/>
  <c r="H46" i="19" s="1"/>
  <c r="X51" i="19"/>
  <c r="I51" i="19" s="1"/>
  <c r="Z56" i="19"/>
  <c r="AB61" i="19"/>
  <c r="K61" i="19" s="1"/>
  <c r="R67" i="19"/>
  <c r="C67" i="19" s="1"/>
  <c r="S72" i="19"/>
  <c r="F72" i="19" s="1"/>
  <c r="R77" i="19"/>
  <c r="C77" i="19" s="1"/>
  <c r="S82" i="19"/>
  <c r="F82" i="19" s="1"/>
  <c r="T87" i="19"/>
  <c r="W92" i="19"/>
  <c r="X97" i="19"/>
  <c r="I97" i="19" s="1"/>
  <c r="Z102" i="19"/>
  <c r="U108" i="19"/>
  <c r="H108" i="19" s="1"/>
  <c r="Y41" i="19"/>
  <c r="AC46" i="19"/>
  <c r="L46" i="19" s="1"/>
  <c r="M46" i="19" s="1"/>
  <c r="T52" i="19"/>
  <c r="T57" i="19"/>
  <c r="V62" i="19"/>
  <c r="Y67" i="19"/>
  <c r="Z72" i="19"/>
  <c r="Y77" i="19"/>
  <c r="Z82" i="19"/>
  <c r="AB87" i="19"/>
  <c r="K87" i="19" s="1"/>
  <c r="S98" i="19"/>
  <c r="F98" i="19" s="1"/>
  <c r="U103" i="19"/>
  <c r="H103" i="19" s="1"/>
  <c r="AC108" i="19"/>
  <c r="L108" i="19" s="1"/>
  <c r="M108" i="19" s="1"/>
  <c r="Z41" i="19"/>
  <c r="R47" i="19"/>
  <c r="C47" i="19" s="1"/>
  <c r="U52" i="19"/>
  <c r="H52" i="19" s="1"/>
  <c r="U57" i="19"/>
  <c r="H57" i="19" s="1"/>
  <c r="W62" i="19"/>
  <c r="Z67" i="19"/>
  <c r="Z77" i="19"/>
  <c r="AB82" i="19"/>
  <c r="K82" i="19" s="1"/>
  <c r="AC87" i="19"/>
  <c r="L87" i="19" s="1"/>
  <c r="M87" i="19" s="1"/>
  <c r="R93" i="19"/>
  <c r="C93" i="19" s="1"/>
  <c r="T98" i="19"/>
  <c r="V103" i="19"/>
  <c r="I8" i="15"/>
  <c r="I14" i="15"/>
  <c r="N177" i="5"/>
  <c r="N177" i="17"/>
  <c r="I11" i="15"/>
  <c r="N177" i="4"/>
  <c r="N177" i="6"/>
  <c r="I16" i="15"/>
  <c r="R110" i="7"/>
  <c r="T110" i="6"/>
  <c r="U110" i="6"/>
  <c r="S110" i="6"/>
  <c r="T22" i="9"/>
  <c r="R29" i="9"/>
  <c r="C29" i="9" s="1"/>
  <c r="AC33" i="9"/>
  <c r="L33" i="9" s="1"/>
  <c r="M33" i="9" s="1"/>
  <c r="R20" i="9"/>
  <c r="C20" i="9" s="1"/>
  <c r="AC34" i="9"/>
  <c r="L34" i="9" s="1"/>
  <c r="M34" i="9" s="1"/>
  <c r="Z25" i="9"/>
  <c r="Z34" i="9"/>
  <c r="AC11" i="9"/>
  <c r="L11" i="9" s="1"/>
  <c r="Y38" i="9"/>
  <c r="AB36" i="9"/>
  <c r="K36" i="9" s="1"/>
  <c r="Y24" i="9"/>
  <c r="T32" i="9"/>
  <c r="Y26" i="9"/>
  <c r="Z27" i="9"/>
  <c r="Y28" i="9"/>
  <c r="Z28" i="9"/>
  <c r="S30" i="9"/>
  <c r="F30" i="9" s="1"/>
  <c r="AC30" i="9"/>
  <c r="L30" i="9" s="1"/>
  <c r="M30" i="9" s="1"/>
  <c r="S18" i="9"/>
  <c r="F18" i="9" s="1"/>
  <c r="X15" i="9"/>
  <c r="I15" i="9" s="1"/>
  <c r="X28" i="9"/>
  <c r="I28" i="9" s="1"/>
  <c r="W28" i="9"/>
  <c r="X34" i="9"/>
  <c r="I34" i="9" s="1"/>
  <c r="W30" i="9"/>
  <c r="Y30" i="9"/>
  <c r="AC28" i="9"/>
  <c r="L28" i="9" s="1"/>
  <c r="M28" i="9" s="1"/>
  <c r="U13" i="9"/>
  <c r="H13" i="9" s="1"/>
  <c r="W37" i="9"/>
  <c r="R31" i="9"/>
  <c r="C31" i="9" s="1"/>
  <c r="X21" i="9"/>
  <c r="I21" i="9" s="1"/>
  <c r="S14" i="9"/>
  <c r="F14" i="9" s="1"/>
  <c r="W13" i="9"/>
  <c r="R16" i="9"/>
  <c r="C16" i="9" s="1"/>
  <c r="T11" i="9"/>
  <c r="U19" i="9"/>
  <c r="H19" i="9" s="1"/>
  <c r="R35" i="9"/>
  <c r="C35" i="9" s="1"/>
  <c r="S24" i="9"/>
  <c r="F24" i="9" s="1"/>
  <c r="R33" i="9"/>
  <c r="C33" i="9" s="1"/>
  <c r="R12" i="9"/>
  <c r="C12" i="9" s="1"/>
  <c r="R36" i="9"/>
  <c r="C36" i="9" s="1"/>
  <c r="V32" i="9"/>
  <c r="U12" i="9"/>
  <c r="H12" i="9" s="1"/>
  <c r="Y34" i="9"/>
  <c r="S11" i="9"/>
  <c r="F11" i="9" s="1"/>
  <c r="S19" i="9"/>
  <c r="F19" i="9" s="1"/>
  <c r="T19" i="9"/>
  <c r="T16" i="9"/>
  <c r="V21" i="9"/>
  <c r="V27" i="9"/>
  <c r="Z30" i="9"/>
  <c r="AC27" i="9"/>
  <c r="L27" i="9" s="1"/>
  <c r="M27" i="9" s="1"/>
  <c r="AB21" i="9"/>
  <c r="K21" i="9" s="1"/>
  <c r="U35" i="9"/>
  <c r="H35" i="9" s="1"/>
  <c r="Y23" i="9"/>
  <c r="Y25" i="9"/>
  <c r="AB29" i="9"/>
  <c r="K29" i="9" s="1"/>
  <c r="Z12" i="9"/>
  <c r="Y17" i="9"/>
  <c r="T24" i="9"/>
  <c r="AB27" i="9"/>
  <c r="K27" i="9" s="1"/>
  <c r="AC19" i="9"/>
  <c r="L19" i="9" s="1"/>
  <c r="M19" i="9" s="1"/>
  <c r="AB34" i="9"/>
  <c r="K34" i="9" s="1"/>
  <c r="X31" i="9"/>
  <c r="I31" i="9" s="1"/>
  <c r="AB32" i="9"/>
  <c r="K32" i="9" s="1"/>
  <c r="Z23" i="9"/>
  <c r="S34" i="9"/>
  <c r="F34" i="9" s="1"/>
  <c r="R21" i="9"/>
  <c r="C21" i="9" s="1"/>
  <c r="U22" i="9"/>
  <c r="H22" i="9" s="1"/>
  <c r="W38" i="9"/>
  <c r="Z35" i="9"/>
  <c r="Z26" i="9"/>
  <c r="T37" i="9"/>
  <c r="R26" i="9"/>
  <c r="C26" i="9" s="1"/>
  <c r="T20" i="9"/>
  <c r="AB30" i="9"/>
  <c r="K30" i="9" s="1"/>
  <c r="U17" i="9"/>
  <c r="H17" i="9" s="1"/>
  <c r="T21" i="9"/>
  <c r="AC18" i="9"/>
  <c r="L18" i="9" s="1"/>
  <c r="M18" i="9" s="1"/>
  <c r="AC23" i="9"/>
  <c r="L23" i="9" s="1"/>
  <c r="M23" i="9" s="1"/>
  <c r="X26" i="9"/>
  <c r="I26" i="9" s="1"/>
  <c r="X36" i="9"/>
  <c r="I36" i="9" s="1"/>
  <c r="U14" i="9"/>
  <c r="H14" i="9" s="1"/>
  <c r="W14" i="9"/>
  <c r="AC37" i="9"/>
  <c r="L37" i="9" s="1"/>
  <c r="M37" i="9" s="1"/>
  <c r="V15" i="9"/>
  <c r="W17" i="9"/>
  <c r="R11" i="9"/>
  <c r="C11" i="9" s="1"/>
  <c r="V30" i="9"/>
  <c r="AC17" i="9"/>
  <c r="L17" i="9" s="1"/>
  <c r="M17" i="9" s="1"/>
  <c r="V34" i="9"/>
  <c r="S25" i="9"/>
  <c r="F25" i="9" s="1"/>
  <c r="X37" i="9"/>
  <c r="I37" i="9" s="1"/>
  <c r="U29" i="9"/>
  <c r="H29" i="9" s="1"/>
  <c r="AB25" i="9"/>
  <c r="K25" i="9" s="1"/>
  <c r="T13" i="9"/>
  <c r="Z19" i="9"/>
  <c r="W27" i="9"/>
  <c r="U25" i="9"/>
  <c r="H25" i="9" s="1"/>
  <c r="T36" i="9"/>
  <c r="AC14" i="9"/>
  <c r="L14" i="9" s="1"/>
  <c r="AB35" i="9"/>
  <c r="K35" i="9" s="1"/>
  <c r="X12" i="9"/>
  <c r="I12" i="9" s="1"/>
  <c r="X35" i="9"/>
  <c r="I35" i="9" s="1"/>
  <c r="U37" i="9"/>
  <c r="H37" i="9" s="1"/>
  <c r="AB31" i="9"/>
  <c r="K31" i="9" s="1"/>
  <c r="U24" i="9"/>
  <c r="H24" i="9" s="1"/>
  <c r="S27" i="9"/>
  <c r="F27" i="9" s="1"/>
  <c r="AC12" i="9"/>
  <c r="L12" i="9" s="1"/>
  <c r="AB12" i="9"/>
  <c r="K12" i="9" s="1"/>
  <c r="Y20" i="9"/>
  <c r="Z33" i="9"/>
  <c r="T26" i="9"/>
  <c r="X13" i="9"/>
  <c r="I13" i="9" s="1"/>
  <c r="W22" i="9"/>
  <c r="T33" i="9"/>
  <c r="AB28" i="9"/>
  <c r="K28" i="9" s="1"/>
  <c r="T15" i="9"/>
  <c r="W36" i="9"/>
  <c r="Z36" i="9"/>
  <c r="U18" i="9"/>
  <c r="H18" i="9" s="1"/>
  <c r="W21" i="9"/>
  <c r="V24" i="9"/>
  <c r="U15" i="9"/>
  <c r="H15" i="9" s="1"/>
  <c r="Y37" i="9"/>
  <c r="W25" i="9"/>
  <c r="R24" i="9"/>
  <c r="C24" i="9" s="1"/>
  <c r="Y15" i="9"/>
  <c r="S35" i="9"/>
  <c r="F35" i="9" s="1"/>
  <c r="R22" i="9"/>
  <c r="C22" i="9" s="1"/>
  <c r="T25" i="9"/>
  <c r="R17" i="9"/>
  <c r="C17" i="9" s="1"/>
  <c r="AC13" i="9"/>
  <c r="L13" i="9" s="1"/>
  <c r="R28" i="9"/>
  <c r="C28" i="9" s="1"/>
  <c r="AC22" i="9"/>
  <c r="L22" i="9" s="1"/>
  <c r="M22" i="9" s="1"/>
  <c r="S12" i="9"/>
  <c r="F12" i="9" s="1"/>
  <c r="V29" i="9"/>
  <c r="Y12" i="9"/>
  <c r="T12" i="9"/>
  <c r="U23" i="9"/>
  <c r="H23" i="9" s="1"/>
  <c r="W26" i="9"/>
  <c r="T14" i="9"/>
  <c r="S29" i="9"/>
  <c r="F29" i="9" s="1"/>
  <c r="X17" i="9"/>
  <c r="I17" i="9" s="1"/>
  <c r="Z20" i="9"/>
  <c r="AB24" i="9"/>
  <c r="K24" i="9" s="1"/>
  <c r="R38" i="9"/>
  <c r="C38" i="9" s="1"/>
  <c r="Y31" i="9"/>
  <c r="S36" i="9"/>
  <c r="F36" i="9" s="1"/>
  <c r="S20" i="9"/>
  <c r="F20" i="9" s="1"/>
  <c r="AC16" i="9"/>
  <c r="L16" i="9" s="1"/>
  <c r="M16" i="9" s="1"/>
  <c r="S22" i="9"/>
  <c r="F22" i="9" s="1"/>
  <c r="U27" i="9"/>
  <c r="H27" i="9" s="1"/>
  <c r="AB26" i="9"/>
  <c r="K26" i="9" s="1"/>
  <c r="T27" i="9"/>
  <c r="Z15" i="9"/>
  <c r="V18" i="9"/>
  <c r="W15" i="9"/>
  <c r="V14" i="9"/>
  <c r="V20" i="9"/>
  <c r="W16" i="9"/>
  <c r="U21" i="9"/>
  <c r="H21" i="9" s="1"/>
  <c r="Y32" i="9"/>
  <c r="U26" i="9"/>
  <c r="H26" i="9" s="1"/>
  <c r="X14" i="9"/>
  <c r="I14" i="9" s="1"/>
  <c r="R19" i="9"/>
  <c r="C19" i="9" s="1"/>
  <c r="Y14" i="9"/>
  <c r="Y11" i="9"/>
  <c r="AC32" i="9"/>
  <c r="L32" i="9" s="1"/>
  <c r="M32" i="9" s="1"/>
  <c r="Z38" i="9"/>
  <c r="W12" i="9"/>
  <c r="X19" i="9"/>
  <c r="I19" i="9" s="1"/>
  <c r="Z11" i="9"/>
  <c r="U34" i="9"/>
  <c r="H34" i="9" s="1"/>
  <c r="Y29" i="9"/>
  <c r="R15" i="9"/>
  <c r="C15" i="9" s="1"/>
  <c r="T18" i="9"/>
  <c r="T31" i="9"/>
  <c r="V26" i="9"/>
  <c r="V23" i="9"/>
  <c r="V31" i="9"/>
  <c r="S16" i="9"/>
  <c r="F16" i="9" s="1"/>
  <c r="Z22" i="9"/>
  <c r="AB19" i="9"/>
  <c r="K19" i="9" s="1"/>
  <c r="R34" i="9"/>
  <c r="C34" i="9" s="1"/>
  <c r="W24" i="9"/>
  <c r="V36" i="9"/>
  <c r="X18" i="9"/>
  <c r="I18" i="9" s="1"/>
  <c r="AB15" i="9"/>
  <c r="K15" i="9" s="1"/>
  <c r="V37" i="9"/>
  <c r="W35" i="9"/>
  <c r="AB23" i="9"/>
  <c r="K23" i="9" s="1"/>
  <c r="X33" i="9"/>
  <c r="I33" i="9" s="1"/>
  <c r="Z37" i="9"/>
  <c r="U20" i="9"/>
  <c r="H20" i="9" s="1"/>
  <c r="S37" i="9"/>
  <c r="F37" i="9" s="1"/>
  <c r="T17" i="9"/>
  <c r="Z31" i="9"/>
  <c r="V11" i="9"/>
  <c r="V17" i="9"/>
  <c r="S28" i="9"/>
  <c r="F28" i="9" s="1"/>
  <c r="W11" i="9"/>
  <c r="R25" i="9"/>
  <c r="C25" i="9" s="1"/>
  <c r="X23" i="9"/>
  <c r="I23" i="9" s="1"/>
  <c r="R23" i="9"/>
  <c r="C23" i="9" s="1"/>
  <c r="R14" i="9"/>
  <c r="C14" i="9" s="1"/>
  <c r="S31" i="9"/>
  <c r="F31" i="9" s="1"/>
  <c r="T23" i="9"/>
  <c r="AB37" i="9"/>
  <c r="K37" i="9" s="1"/>
  <c r="Y13" i="9"/>
  <c r="R32" i="9"/>
  <c r="C32" i="9" s="1"/>
  <c r="T38" i="9"/>
  <c r="R27" i="9"/>
  <c r="C27" i="9" s="1"/>
  <c r="W33" i="9"/>
  <c r="AC36" i="9"/>
  <c r="L36" i="9" s="1"/>
  <c r="M36" i="9" s="1"/>
  <c r="W20" i="9"/>
  <c r="V12" i="9"/>
  <c r="X27" i="9"/>
  <c r="I27" i="9" s="1"/>
  <c r="U33" i="9"/>
  <c r="H33" i="9" s="1"/>
  <c r="T34" i="9"/>
  <c r="R37" i="9"/>
  <c r="C37" i="9" s="1"/>
  <c r="Z24" i="9"/>
  <c r="X38" i="9"/>
  <c r="I38" i="9" s="1"/>
  <c r="S21" i="9"/>
  <c r="F21" i="9" s="1"/>
  <c r="Y21" i="9"/>
  <c r="X32" i="9"/>
  <c r="I32" i="9" s="1"/>
  <c r="AC21" i="9"/>
  <c r="L21" i="9" s="1"/>
  <c r="M21" i="9" s="1"/>
  <c r="AC24" i="9"/>
  <c r="L24" i="9" s="1"/>
  <c r="M24" i="9" s="1"/>
  <c r="V25" i="9"/>
  <c r="S17" i="9"/>
  <c r="F17" i="9" s="1"/>
  <c r="AB13" i="9"/>
  <c r="K13" i="9" s="1"/>
  <c r="AB17" i="9"/>
  <c r="K17" i="9" s="1"/>
  <c r="Y27" i="9"/>
  <c r="W34" i="9"/>
  <c r="Z32" i="9"/>
  <c r="V22" i="9"/>
  <c r="Z16" i="9"/>
  <c r="T30" i="9"/>
  <c r="Y33" i="9"/>
  <c r="R18" i="9"/>
  <c r="C18" i="9" s="1"/>
  <c r="U31" i="9"/>
  <c r="H31" i="9" s="1"/>
  <c r="V38" i="9"/>
  <c r="W29" i="9"/>
  <c r="AC31" i="9"/>
  <c r="L31" i="9" s="1"/>
  <c r="M31" i="9" s="1"/>
  <c r="X20" i="9"/>
  <c r="I20" i="9" s="1"/>
  <c r="V16" i="9"/>
  <c r="S13" i="9"/>
  <c r="F13" i="9" s="1"/>
  <c r="U30" i="9"/>
  <c r="H30" i="9" s="1"/>
  <c r="S38" i="9"/>
  <c r="F38" i="9" s="1"/>
  <c r="AC29" i="9"/>
  <c r="L29" i="9" s="1"/>
  <c r="M29" i="9" s="1"/>
  <c r="X25" i="9"/>
  <c r="I25" i="9" s="1"/>
  <c r="R30" i="9"/>
  <c r="C30" i="9" s="1"/>
  <c r="W18" i="9"/>
  <c r="U36" i="9"/>
  <c r="H36" i="9" s="1"/>
  <c r="Z13" i="9"/>
  <c r="T35" i="9"/>
  <c r="X30" i="9"/>
  <c r="I30" i="9" s="1"/>
  <c r="U32" i="9"/>
  <c r="H32" i="9" s="1"/>
  <c r="AC15" i="9"/>
  <c r="L15" i="9" s="1"/>
  <c r="M15" i="9" s="1"/>
  <c r="U11" i="9"/>
  <c r="H11" i="9" s="1"/>
  <c r="Y36" i="9"/>
  <c r="W19" i="9"/>
  <c r="Y18" i="9"/>
  <c r="X29" i="9"/>
  <c r="I29" i="9" s="1"/>
  <c r="V33" i="9"/>
  <c r="S33" i="9"/>
  <c r="F33" i="9" s="1"/>
  <c r="Y19" i="9"/>
  <c r="Z29" i="9"/>
  <c r="S23" i="9"/>
  <c r="F23" i="9" s="1"/>
  <c r="Y35" i="9"/>
  <c r="T29" i="9"/>
  <c r="AB14" i="9"/>
  <c r="K14" i="9" s="1"/>
  <c r="U38" i="9"/>
  <c r="H38" i="9" s="1"/>
  <c r="X24" i="9"/>
  <c r="I24" i="9" s="1"/>
  <c r="X22" i="9"/>
  <c r="I22" i="9" s="1"/>
  <c r="U16" i="9"/>
  <c r="H16" i="9" s="1"/>
  <c r="AC35" i="9"/>
  <c r="L35" i="9" s="1"/>
  <c r="M35" i="9" s="1"/>
  <c r="T28" i="9"/>
  <c r="AC26" i="9"/>
  <c r="L26" i="9" s="1"/>
  <c r="M26" i="9" s="1"/>
  <c r="Y16" i="9"/>
  <c r="Z18" i="9"/>
  <c r="S15" i="9"/>
  <c r="F15" i="9" s="1"/>
  <c r="AC38" i="9"/>
  <c r="L38" i="9" s="1"/>
  <c r="M38" i="9" s="1"/>
  <c r="W32" i="9"/>
  <c r="AB38" i="9"/>
  <c r="K38" i="9" s="1"/>
  <c r="V13" i="9"/>
  <c r="Z14" i="9"/>
  <c r="Z17" i="9"/>
  <c r="AB11" i="9"/>
  <c r="K11" i="9" s="1"/>
  <c r="AB20" i="9"/>
  <c r="K20" i="9" s="1"/>
  <c r="Z21" i="9"/>
  <c r="R13" i="9"/>
  <c r="C13" i="9" s="1"/>
  <c r="X16" i="9"/>
  <c r="I16" i="9" s="1"/>
  <c r="AB33" i="9"/>
  <c r="K33" i="9" s="1"/>
  <c r="S26" i="9"/>
  <c r="F26" i="9" s="1"/>
  <c r="V28" i="9"/>
  <c r="AB18" i="9"/>
  <c r="K18" i="9" s="1"/>
  <c r="W23" i="9"/>
  <c r="AB16" i="9"/>
  <c r="K16" i="9" s="1"/>
  <c r="AC25" i="9"/>
  <c r="L25" i="9" s="1"/>
  <c r="M25" i="9" s="1"/>
  <c r="V19" i="9"/>
  <c r="AB22" i="9"/>
  <c r="K22" i="9" s="1"/>
  <c r="W31" i="9"/>
  <c r="Y22" i="9"/>
  <c r="S32" i="9"/>
  <c r="F32" i="9" s="1"/>
  <c r="X11" i="9"/>
  <c r="I11" i="9" s="1"/>
  <c r="V35" i="9"/>
  <c r="AC20" i="9"/>
  <c r="L20" i="9" s="1"/>
  <c r="M20" i="9" s="1"/>
  <c r="U28" i="9"/>
  <c r="H28" i="9" s="1"/>
  <c r="S32" i="19"/>
  <c r="F32" i="19" s="1"/>
  <c r="AB29" i="19"/>
  <c r="K29" i="19" s="1"/>
  <c r="R13" i="19"/>
  <c r="C13" i="19" s="1"/>
  <c r="AB11" i="19"/>
  <c r="K11" i="19" s="1"/>
  <c r="S35" i="19"/>
  <c r="F35" i="19" s="1"/>
  <c r="R32" i="19"/>
  <c r="C32" i="19" s="1"/>
  <c r="AB13" i="19"/>
  <c r="K13" i="19" s="1"/>
  <c r="AB36" i="19"/>
  <c r="K36" i="19" s="1"/>
  <c r="Y30" i="19"/>
  <c r="X34" i="19"/>
  <c r="I34" i="19" s="1"/>
  <c r="X14" i="19"/>
  <c r="I14" i="19" s="1"/>
  <c r="Y21" i="19"/>
  <c r="W36" i="19"/>
  <c r="AC37" i="19"/>
  <c r="L37" i="19" s="1"/>
  <c r="M37" i="19" s="1"/>
  <c r="Z21" i="19"/>
  <c r="V33" i="19"/>
  <c r="Z34" i="19"/>
  <c r="U19" i="19"/>
  <c r="H19" i="19" s="1"/>
  <c r="AC23" i="19"/>
  <c r="L23" i="19" s="1"/>
  <c r="M23" i="19" s="1"/>
  <c r="S17" i="19"/>
  <c r="F17" i="19" s="1"/>
  <c r="AB23" i="19"/>
  <c r="K23" i="19" s="1"/>
  <c r="T19" i="19"/>
  <c r="R11" i="19"/>
  <c r="C11" i="19" s="1"/>
  <c r="X11" i="19"/>
  <c r="I11" i="19" s="1"/>
  <c r="X28" i="19"/>
  <c r="I28" i="19" s="1"/>
  <c r="T34" i="19"/>
  <c r="V35" i="19"/>
  <c r="R21" i="19"/>
  <c r="C21" i="19" s="1"/>
  <c r="Z36" i="19"/>
  <c r="Y26" i="19"/>
  <c r="R28" i="19"/>
  <c r="C28" i="19" s="1"/>
  <c r="T30" i="19"/>
  <c r="U32" i="19"/>
  <c r="H32" i="19" s="1"/>
  <c r="S29" i="19"/>
  <c r="F29" i="19" s="1"/>
  <c r="R27" i="19"/>
  <c r="C27" i="19" s="1"/>
  <c r="AB14" i="19"/>
  <c r="K14" i="19" s="1"/>
  <c r="AB34" i="19"/>
  <c r="K34" i="19" s="1"/>
  <c r="W23" i="19"/>
  <c r="V25" i="19"/>
  <c r="V14" i="19"/>
  <c r="V13" i="19"/>
  <c r="W34" i="19"/>
  <c r="AB12" i="19"/>
  <c r="K12" i="19" s="1"/>
  <c r="AC11" i="19"/>
  <c r="L11" i="19" s="1"/>
  <c r="Y36" i="19"/>
  <c r="AB33" i="19"/>
  <c r="K33" i="19" s="1"/>
  <c r="U21" i="19"/>
  <c r="H21" i="19" s="1"/>
  <c r="R15" i="19"/>
  <c r="C15" i="19" s="1"/>
  <c r="Y15" i="19"/>
  <c r="R14" i="19"/>
  <c r="C14" i="19" s="1"/>
  <c r="U25" i="19"/>
  <c r="H25" i="19" s="1"/>
  <c r="Z31" i="19"/>
  <c r="Y33" i="19"/>
  <c r="AC38" i="19"/>
  <c r="L38" i="19" s="1"/>
  <c r="M38" i="19" s="1"/>
  <c r="Z18" i="19"/>
  <c r="T36" i="19"/>
  <c r="AB20" i="19"/>
  <c r="K20" i="19" s="1"/>
  <c r="AC12" i="19"/>
  <c r="L12" i="19" s="1"/>
  <c r="Z28" i="19"/>
  <c r="AB38" i="19"/>
  <c r="K38" i="19" s="1"/>
  <c r="R30" i="19"/>
  <c r="C30" i="19" s="1"/>
  <c r="T35" i="19"/>
  <c r="R33" i="19"/>
  <c r="C33" i="19" s="1"/>
  <c r="AC14" i="19"/>
  <c r="L14" i="19" s="1"/>
  <c r="M14" i="19" s="1"/>
  <c r="X27" i="19"/>
  <c r="I27" i="19" s="1"/>
  <c r="U28" i="19"/>
  <c r="H28" i="19" s="1"/>
  <c r="T18" i="19"/>
  <c r="V32" i="19"/>
  <c r="U30" i="19"/>
  <c r="H30" i="19" s="1"/>
  <c r="X21" i="19"/>
  <c r="I21" i="19" s="1"/>
  <c r="AC35" i="19"/>
  <c r="L35" i="19" s="1"/>
  <c r="M35" i="19" s="1"/>
  <c r="Y29" i="19"/>
  <c r="V21" i="19"/>
  <c r="W24" i="19"/>
  <c r="AB31" i="19"/>
  <c r="K31" i="19" s="1"/>
  <c r="T26" i="19"/>
  <c r="R34" i="19"/>
  <c r="C34" i="19" s="1"/>
  <c r="X33" i="19"/>
  <c r="I33" i="19" s="1"/>
  <c r="X29" i="19"/>
  <c r="I29" i="19" s="1"/>
  <c r="S13" i="19"/>
  <c r="F13" i="19" s="1"/>
  <c r="AC29" i="19"/>
  <c r="L29" i="19" s="1"/>
  <c r="M29" i="19" s="1"/>
  <c r="R19" i="19"/>
  <c r="C19" i="19" s="1"/>
  <c r="U13" i="19"/>
  <c r="H13" i="19" s="1"/>
  <c r="AB15" i="19"/>
  <c r="K15" i="19" s="1"/>
  <c r="V34" i="19"/>
  <c r="R17" i="19"/>
  <c r="C17" i="19" s="1"/>
  <c r="X12" i="19"/>
  <c r="I12" i="19" s="1"/>
  <c r="U18" i="19"/>
  <c r="H18" i="19" s="1"/>
  <c r="Y34" i="19"/>
  <c r="Y31" i="19"/>
  <c r="S15" i="19"/>
  <c r="F15" i="19" s="1"/>
  <c r="S25" i="19"/>
  <c r="F25" i="19" s="1"/>
  <c r="AC27" i="19"/>
  <c r="L27" i="19" s="1"/>
  <c r="M27" i="19" s="1"/>
  <c r="Z23" i="19"/>
  <c r="Z16" i="19"/>
  <c r="T13" i="19"/>
  <c r="S31" i="19"/>
  <c r="F31" i="19" s="1"/>
  <c r="T38" i="19"/>
  <c r="R16" i="19"/>
  <c r="C16" i="19" s="1"/>
  <c r="S16" i="19"/>
  <c r="F16" i="19" s="1"/>
  <c r="W31" i="19"/>
  <c r="Z20" i="19"/>
  <c r="AB18" i="19"/>
  <c r="K18" i="19" s="1"/>
  <c r="Z11" i="19"/>
  <c r="Y28" i="19"/>
  <c r="T27" i="19"/>
  <c r="AB19" i="19"/>
  <c r="K19" i="19" s="1"/>
  <c r="AC16" i="19"/>
  <c r="L16" i="19" s="1"/>
  <c r="M16" i="19" s="1"/>
  <c r="V22" i="19"/>
  <c r="W14" i="19"/>
  <c r="T31" i="19"/>
  <c r="T25" i="19"/>
  <c r="Y11" i="19"/>
  <c r="Z38" i="19"/>
  <c r="U37" i="19"/>
  <c r="H37" i="19" s="1"/>
  <c r="Y25" i="19"/>
  <c r="Z30" i="19"/>
  <c r="AC32" i="19"/>
  <c r="L32" i="19" s="1"/>
  <c r="M32" i="19" s="1"/>
  <c r="X15" i="19"/>
  <c r="I15" i="19" s="1"/>
  <c r="AC17" i="19"/>
  <c r="L17" i="19" s="1"/>
  <c r="M17" i="19" s="1"/>
  <c r="S22" i="19"/>
  <c r="F22" i="19" s="1"/>
  <c r="W26" i="19"/>
  <c r="Y22" i="19"/>
  <c r="AC26" i="19"/>
  <c r="L26" i="19" s="1"/>
  <c r="M26" i="19" s="1"/>
  <c r="R35" i="19"/>
  <c r="C35" i="19" s="1"/>
  <c r="R18" i="19"/>
  <c r="C18" i="19" s="1"/>
  <c r="Y14" i="19"/>
  <c r="R36" i="19"/>
  <c r="C36" i="19" s="1"/>
  <c r="S38" i="19"/>
  <c r="F38" i="19" s="1"/>
  <c r="AC25" i="19"/>
  <c r="L25" i="19" s="1"/>
  <c r="M25" i="19" s="1"/>
  <c r="X35" i="19"/>
  <c r="I35" i="19" s="1"/>
  <c r="AB30" i="19"/>
  <c r="K30" i="19" s="1"/>
  <c r="W27" i="19"/>
  <c r="AB32" i="19"/>
  <c r="K32" i="19" s="1"/>
  <c r="Z19" i="19"/>
  <c r="Z12" i="19"/>
  <c r="T14" i="19"/>
  <c r="Z27" i="19"/>
  <c r="U16" i="19"/>
  <c r="H16" i="19" s="1"/>
  <c r="AB24" i="19"/>
  <c r="K24" i="19" s="1"/>
  <c r="R29" i="19"/>
  <c r="C29" i="19" s="1"/>
  <c r="Y24" i="19"/>
  <c r="X17" i="19"/>
  <c r="I17" i="19" s="1"/>
  <c r="AB25" i="19"/>
  <c r="K25" i="19" s="1"/>
  <c r="T21" i="19"/>
  <c r="U23" i="19"/>
  <c r="H23" i="19" s="1"/>
  <c r="AC19" i="19"/>
  <c r="L19" i="19" s="1"/>
  <c r="M19" i="19" s="1"/>
  <c r="V23" i="19"/>
  <c r="V11" i="19"/>
  <c r="V15" i="19"/>
  <c r="S14" i="19"/>
  <c r="F14" i="19" s="1"/>
  <c r="Y27" i="19"/>
  <c r="R37" i="19"/>
  <c r="C37" i="19" s="1"/>
  <c r="S27" i="19"/>
  <c r="F27" i="19" s="1"/>
  <c r="T22" i="19"/>
  <c r="AC18" i="19"/>
  <c r="L18" i="19" s="1"/>
  <c r="M18" i="19" s="1"/>
  <c r="U34" i="19"/>
  <c r="H34" i="19" s="1"/>
  <c r="Z17" i="19"/>
  <c r="U35" i="19"/>
  <c r="H35" i="19" s="1"/>
  <c r="T11" i="19"/>
  <c r="V12" i="19"/>
  <c r="S23" i="19"/>
  <c r="F23" i="19" s="1"/>
  <c r="R20" i="19"/>
  <c r="C20" i="19" s="1"/>
  <c r="S28" i="19"/>
  <c r="F28" i="19" s="1"/>
  <c r="AC13" i="19"/>
  <c r="L13" i="19" s="1"/>
  <c r="Z37" i="19"/>
  <c r="X18" i="19"/>
  <c r="I18" i="19" s="1"/>
  <c r="V17" i="19"/>
  <c r="W18" i="19"/>
  <c r="W30" i="19"/>
  <c r="AC21" i="19"/>
  <c r="L21" i="19" s="1"/>
  <c r="M21" i="19" s="1"/>
  <c r="Z22" i="19"/>
  <c r="W35" i="19"/>
  <c r="Y23" i="19"/>
  <c r="Z24" i="19"/>
  <c r="Z32" i="19"/>
  <c r="X36" i="19"/>
  <c r="I36" i="19" s="1"/>
  <c r="T23" i="19"/>
  <c r="T16" i="19"/>
  <c r="X37" i="19"/>
  <c r="I37" i="19" s="1"/>
  <c r="Z13" i="19"/>
  <c r="AB28" i="19"/>
  <c r="K28" i="19" s="1"/>
  <c r="S20" i="19"/>
  <c r="F20" i="19" s="1"/>
  <c r="AC36" i="19"/>
  <c r="L36" i="19" s="1"/>
  <c r="M36" i="19" s="1"/>
  <c r="S21" i="19"/>
  <c r="F21" i="19" s="1"/>
  <c r="U17" i="19"/>
  <c r="H17" i="19" s="1"/>
  <c r="V24" i="19"/>
  <c r="W11" i="19"/>
  <c r="W28" i="19"/>
  <c r="X25" i="19"/>
  <c r="I25" i="19" s="1"/>
  <c r="AC28" i="19"/>
  <c r="L28" i="19" s="1"/>
  <c r="M28" i="19" s="1"/>
  <c r="V26" i="19"/>
  <c r="AB17" i="19"/>
  <c r="K17" i="19" s="1"/>
  <c r="T15" i="19"/>
  <c r="AB16" i="19"/>
  <c r="K16" i="19" s="1"/>
  <c r="S37" i="19"/>
  <c r="F37" i="19" s="1"/>
  <c r="T12" i="19"/>
  <c r="AC20" i="19"/>
  <c r="L20" i="19" s="1"/>
  <c r="M20" i="19" s="1"/>
  <c r="T28" i="19"/>
  <c r="W29" i="19"/>
  <c r="R12" i="19"/>
  <c r="C12" i="19" s="1"/>
  <c r="S26" i="19"/>
  <c r="F26" i="19" s="1"/>
  <c r="R24" i="19"/>
  <c r="C24" i="19" s="1"/>
  <c r="X24" i="19"/>
  <c r="I24" i="19" s="1"/>
  <c r="X31" i="19"/>
  <c r="I31" i="19" s="1"/>
  <c r="X26" i="19"/>
  <c r="I26" i="19" s="1"/>
  <c r="V19" i="19"/>
  <c r="W13" i="19"/>
  <c r="U38" i="19"/>
  <c r="H38" i="19" s="1"/>
  <c r="S12" i="19"/>
  <c r="F12" i="19" s="1"/>
  <c r="U33" i="19"/>
  <c r="H33" i="19" s="1"/>
  <c r="R38" i="19"/>
  <c r="C38" i="19" s="1"/>
  <c r="Z33" i="19"/>
  <c r="U29" i="19"/>
  <c r="H29" i="19" s="1"/>
  <c r="Z15" i="19"/>
  <c r="Z35" i="19"/>
  <c r="R31" i="19"/>
  <c r="C31" i="19" s="1"/>
  <c r="W38" i="19"/>
  <c r="Z26" i="19"/>
  <c r="W33" i="19"/>
  <c r="W19" i="19"/>
  <c r="R23" i="19"/>
  <c r="C23" i="19" s="1"/>
  <c r="U11" i="19"/>
  <c r="H11" i="19" s="1"/>
  <c r="Y35" i="19"/>
  <c r="U15" i="19"/>
  <c r="H15" i="19" s="1"/>
  <c r="AB37" i="19"/>
  <c r="K37" i="19" s="1"/>
  <c r="U20" i="19"/>
  <c r="H20" i="19" s="1"/>
  <c r="W20" i="19"/>
  <c r="W17" i="19"/>
  <c r="W12" i="19"/>
  <c r="S34" i="19"/>
  <c r="F34" i="19" s="1"/>
  <c r="V29" i="19"/>
  <c r="V38" i="19"/>
  <c r="W32" i="19"/>
  <c r="AC30" i="19"/>
  <c r="L30" i="19" s="1"/>
  <c r="M30" i="19" s="1"/>
  <c r="Y37" i="19"/>
  <c r="AC22" i="19"/>
  <c r="L22" i="19" s="1"/>
  <c r="M22" i="19" s="1"/>
  <c r="S24" i="19"/>
  <c r="F24" i="19" s="1"/>
  <c r="Y16" i="19"/>
  <c r="W22" i="19"/>
  <c r="V28" i="19"/>
  <c r="V37" i="19"/>
  <c r="V36" i="19"/>
  <c r="AC31" i="19"/>
  <c r="L31" i="19" s="1"/>
  <c r="M31" i="19" s="1"/>
  <c r="Z14" i="19"/>
  <c r="U12" i="19"/>
  <c r="H12" i="19" s="1"/>
  <c r="AC34" i="19"/>
  <c r="L34" i="19" s="1"/>
  <c r="M34" i="19" s="1"/>
  <c r="S36" i="19"/>
  <c r="F36" i="19" s="1"/>
  <c r="AC24" i="19"/>
  <c r="L24" i="19" s="1"/>
  <c r="M24" i="19" s="1"/>
  <c r="W21" i="19"/>
  <c r="W15" i="19"/>
  <c r="U26" i="19"/>
  <c r="H26" i="19" s="1"/>
  <c r="Z29" i="19"/>
  <c r="U14" i="19"/>
  <c r="H14" i="19" s="1"/>
  <c r="W37" i="19"/>
  <c r="T32" i="19"/>
  <c r="AB26" i="19"/>
  <c r="K26" i="19" s="1"/>
  <c r="U31" i="19"/>
  <c r="H31" i="19" s="1"/>
  <c r="AB27" i="19"/>
  <c r="K27" i="19" s="1"/>
  <c r="S18" i="19"/>
  <c r="F18" i="19" s="1"/>
  <c r="W25" i="19"/>
  <c r="AB35" i="19"/>
  <c r="K35" i="19" s="1"/>
  <c r="S11" i="19"/>
  <c r="F11" i="19" s="1"/>
  <c r="V30" i="19"/>
  <c r="Y12" i="19"/>
  <c r="T33" i="19"/>
  <c r="Y19" i="19"/>
  <c r="S19" i="19"/>
  <c r="F19" i="19" s="1"/>
  <c r="X20" i="19"/>
  <c r="I20" i="19" s="1"/>
  <c r="U24" i="19"/>
  <c r="H24" i="19" s="1"/>
  <c r="V18" i="19"/>
  <c r="X38" i="19"/>
  <c r="I38" i="19" s="1"/>
  <c r="U36" i="19"/>
  <c r="H36" i="19" s="1"/>
  <c r="S33" i="19"/>
  <c r="F33" i="19" s="1"/>
  <c r="Y18" i="19"/>
  <c r="Y13" i="19"/>
  <c r="U22" i="19"/>
  <c r="H22" i="19" s="1"/>
  <c r="X16" i="19"/>
  <c r="I16" i="19" s="1"/>
  <c r="AC15" i="19"/>
  <c r="L15" i="19" s="1"/>
  <c r="X23" i="19"/>
  <c r="I23" i="19" s="1"/>
  <c r="Y20" i="19"/>
  <c r="AB21" i="19"/>
  <c r="K21" i="19" s="1"/>
  <c r="T20" i="19"/>
  <c r="V31" i="19"/>
  <c r="V20" i="19"/>
  <c r="U27" i="19"/>
  <c r="H27" i="19" s="1"/>
  <c r="R26" i="19"/>
  <c r="C26" i="19" s="1"/>
  <c r="X32" i="19"/>
  <c r="I32" i="19" s="1"/>
  <c r="Y32" i="19"/>
  <c r="W16" i="19"/>
  <c r="Y17" i="19"/>
  <c r="V27" i="19"/>
  <c r="X13" i="19"/>
  <c r="I13" i="19" s="1"/>
  <c r="X22" i="19"/>
  <c r="I22" i="19" s="1"/>
  <c r="R22" i="19"/>
  <c r="C22" i="19" s="1"/>
  <c r="Y38" i="19"/>
  <c r="V16" i="19"/>
  <c r="T37" i="19"/>
  <c r="S30" i="19"/>
  <c r="F30" i="19" s="1"/>
  <c r="X30" i="19"/>
  <c r="I30" i="19" s="1"/>
  <c r="T29" i="19"/>
  <c r="AC33" i="19"/>
  <c r="L33" i="19" s="1"/>
  <c r="M33" i="19" s="1"/>
  <c r="Z25" i="19"/>
  <c r="T17" i="19"/>
  <c r="AB22" i="19"/>
  <c r="K22" i="19" s="1"/>
  <c r="X19" i="19"/>
  <c r="I19" i="19" s="1"/>
  <c r="R25" i="19"/>
  <c r="C25" i="19" s="1"/>
  <c r="T24" i="19"/>
  <c r="H6" i="1"/>
  <c r="T9" i="8"/>
  <c r="X9" i="6"/>
  <c r="V9" i="6"/>
  <c r="W9" i="6" s="1"/>
  <c r="S9" i="6"/>
  <c r="AB9" i="6"/>
  <c r="X29" i="16"/>
  <c r="I29" i="16" s="1"/>
  <c r="T21" i="16"/>
  <c r="W38" i="16"/>
  <c r="U23" i="16"/>
  <c r="H23" i="16" s="1"/>
  <c r="T25" i="16"/>
  <c r="Z28" i="16"/>
  <c r="S30" i="16"/>
  <c r="F30" i="16" s="1"/>
  <c r="R25" i="16"/>
  <c r="C25" i="16" s="1"/>
  <c r="U36" i="16"/>
  <c r="H36" i="16" s="1"/>
  <c r="S31" i="16"/>
  <c r="F31" i="16" s="1"/>
  <c r="T32" i="16"/>
  <c r="Y20" i="16"/>
  <c r="W23" i="16"/>
  <c r="AB36" i="16"/>
  <c r="K36" i="16" s="1"/>
  <c r="U15" i="16"/>
  <c r="H15" i="16" s="1"/>
  <c r="V24" i="16"/>
  <c r="Z24" i="16"/>
  <c r="Z20" i="16"/>
  <c r="Y37" i="16"/>
  <c r="Z35" i="16"/>
  <c r="W25" i="16"/>
  <c r="T12" i="16"/>
  <c r="T33" i="16"/>
  <c r="X14" i="16"/>
  <c r="I14" i="16" s="1"/>
  <c r="R13" i="16"/>
  <c r="C13" i="16" s="1"/>
  <c r="AC25" i="16"/>
  <c r="L25" i="16" s="1"/>
  <c r="M25" i="16" s="1"/>
  <c r="V36" i="16"/>
  <c r="R19" i="16"/>
  <c r="C19" i="16" s="1"/>
  <c r="AC23" i="16"/>
  <c r="L23" i="16" s="1"/>
  <c r="M23" i="16" s="1"/>
  <c r="AC12" i="16"/>
  <c r="L12" i="16" s="1"/>
  <c r="M12" i="16" s="1"/>
  <c r="X15" i="16"/>
  <c r="I15" i="16" s="1"/>
  <c r="R30" i="16"/>
  <c r="C30" i="16" s="1"/>
  <c r="AC21" i="16"/>
  <c r="L21" i="16" s="1"/>
  <c r="M21" i="16" s="1"/>
  <c r="AB25" i="16"/>
  <c r="K25" i="16" s="1"/>
  <c r="V23" i="16"/>
  <c r="T37" i="16"/>
  <c r="S22" i="16"/>
  <c r="F22" i="16" s="1"/>
  <c r="Y33" i="16"/>
  <c r="W26" i="16"/>
  <c r="U37" i="16"/>
  <c r="H37" i="16" s="1"/>
  <c r="R28" i="16"/>
  <c r="C28" i="16" s="1"/>
  <c r="Z17" i="16"/>
  <c r="AB19" i="16"/>
  <c r="K19" i="16" s="1"/>
  <c r="T28" i="16"/>
  <c r="W12" i="16"/>
  <c r="Z21" i="16"/>
  <c r="Y38" i="16"/>
  <c r="X17" i="16"/>
  <c r="I17" i="16" s="1"/>
  <c r="AB21" i="16"/>
  <c r="K21" i="16" s="1"/>
  <c r="AB12" i="16"/>
  <c r="K12" i="16" s="1"/>
  <c r="AB37" i="16"/>
  <c r="K37" i="16" s="1"/>
  <c r="T11" i="16"/>
  <c r="W30" i="16"/>
  <c r="V31" i="16"/>
  <c r="V14" i="16"/>
  <c r="AC11" i="16"/>
  <c r="L11" i="16" s="1"/>
  <c r="Y31" i="16"/>
  <c r="R27" i="16"/>
  <c r="C27" i="16" s="1"/>
  <c r="Z23" i="16"/>
  <c r="AB20" i="16"/>
  <c r="K20" i="16" s="1"/>
  <c r="V16" i="16"/>
  <c r="AB34" i="16"/>
  <c r="K34" i="16" s="1"/>
  <c r="Y32" i="16"/>
  <c r="W21" i="16"/>
  <c r="AC37" i="16"/>
  <c r="L37" i="16" s="1"/>
  <c r="M37" i="16" s="1"/>
  <c r="AB16" i="16"/>
  <c r="K16" i="16" s="1"/>
  <c r="Y19" i="16"/>
  <c r="T23" i="16"/>
  <c r="U30" i="16"/>
  <c r="H30" i="16" s="1"/>
  <c r="R33" i="16"/>
  <c r="C33" i="16" s="1"/>
  <c r="Y22" i="16"/>
  <c r="R36" i="16"/>
  <c r="C36" i="16" s="1"/>
  <c r="AB18" i="16"/>
  <c r="K18" i="16" s="1"/>
  <c r="T18" i="16"/>
  <c r="V37" i="16"/>
  <c r="AC36" i="16"/>
  <c r="L36" i="16" s="1"/>
  <c r="M36" i="16" s="1"/>
  <c r="R17" i="16"/>
  <c r="C17" i="16" s="1"/>
  <c r="X20" i="16"/>
  <c r="I20" i="16" s="1"/>
  <c r="S25" i="16"/>
  <c r="F25" i="16" s="1"/>
  <c r="Y11" i="16"/>
  <c r="S24" i="16"/>
  <c r="F24" i="16" s="1"/>
  <c r="Z11" i="16"/>
  <c r="Y13" i="16"/>
  <c r="X13" i="16"/>
  <c r="I13" i="16" s="1"/>
  <c r="X28" i="16"/>
  <c r="I28" i="16" s="1"/>
  <c r="U19" i="16"/>
  <c r="H19" i="16" s="1"/>
  <c r="Z34" i="16"/>
  <c r="X36" i="16"/>
  <c r="I36" i="16" s="1"/>
  <c r="W33" i="16"/>
  <c r="AB28" i="16"/>
  <c r="K28" i="16" s="1"/>
  <c r="S28" i="16"/>
  <c r="F28" i="16" s="1"/>
  <c r="W22" i="16"/>
  <c r="AB38" i="16"/>
  <c r="K38" i="16" s="1"/>
  <c r="W31" i="16"/>
  <c r="AB35" i="16"/>
  <c r="K35" i="16" s="1"/>
  <c r="Y21" i="16"/>
  <c r="T15" i="16"/>
  <c r="T14" i="16"/>
  <c r="V25" i="16"/>
  <c r="Y34" i="16"/>
  <c r="T19" i="16"/>
  <c r="R15" i="16"/>
  <c r="C15" i="16" s="1"/>
  <c r="AC29" i="16"/>
  <c r="L29" i="16" s="1"/>
  <c r="M29" i="16" s="1"/>
  <c r="T35" i="16"/>
  <c r="Z13" i="16"/>
  <c r="Y14" i="16"/>
  <c r="S26" i="16"/>
  <c r="F26" i="16" s="1"/>
  <c r="R20" i="16"/>
  <c r="C20" i="16" s="1"/>
  <c r="V33" i="16"/>
  <c r="S17" i="16"/>
  <c r="F17" i="16" s="1"/>
  <c r="T22" i="16"/>
  <c r="Y25" i="16"/>
  <c r="AB33" i="16"/>
  <c r="K33" i="16" s="1"/>
  <c r="W37" i="16"/>
  <c r="AB22" i="16"/>
  <c r="K22" i="16" s="1"/>
  <c r="X19" i="16"/>
  <c r="I19" i="16" s="1"/>
  <c r="Y36" i="16"/>
  <c r="AB24" i="16"/>
  <c r="K24" i="16" s="1"/>
  <c r="W17" i="16"/>
  <c r="AB29" i="16"/>
  <c r="K29" i="16" s="1"/>
  <c r="W29" i="16"/>
  <c r="V30" i="16"/>
  <c r="X33" i="16"/>
  <c r="I33" i="16" s="1"/>
  <c r="S36" i="16"/>
  <c r="F36" i="16" s="1"/>
  <c r="AC26" i="16"/>
  <c r="L26" i="16" s="1"/>
  <c r="M26" i="16" s="1"/>
  <c r="S27" i="16"/>
  <c r="F27" i="16" s="1"/>
  <c r="X27" i="16"/>
  <c r="I27" i="16" s="1"/>
  <c r="V13" i="16"/>
  <c r="V20" i="16"/>
  <c r="X30" i="16"/>
  <c r="I30" i="16" s="1"/>
  <c r="AC22" i="16"/>
  <c r="L22" i="16" s="1"/>
  <c r="M22" i="16" s="1"/>
  <c r="R11" i="16"/>
  <c r="C11" i="16" s="1"/>
  <c r="Z27" i="16"/>
  <c r="AC35" i="16"/>
  <c r="L35" i="16" s="1"/>
  <c r="M35" i="16" s="1"/>
  <c r="Z38" i="16"/>
  <c r="W15" i="16"/>
  <c r="AB17" i="16"/>
  <c r="K17" i="16" s="1"/>
  <c r="V22" i="16"/>
  <c r="AB14" i="16"/>
  <c r="K14" i="16" s="1"/>
  <c r="S23" i="16"/>
  <c r="F23" i="16" s="1"/>
  <c r="AC16" i="16"/>
  <c r="L16" i="16" s="1"/>
  <c r="M16" i="16" s="1"/>
  <c r="Z26" i="16"/>
  <c r="W24" i="16"/>
  <c r="S18" i="16"/>
  <c r="F18" i="16" s="1"/>
  <c r="Z32" i="16"/>
  <c r="U13" i="16"/>
  <c r="H13" i="16" s="1"/>
  <c r="AB15" i="16"/>
  <c r="K15" i="16" s="1"/>
  <c r="Y15" i="16"/>
  <c r="T34" i="16"/>
  <c r="S37" i="16"/>
  <c r="F37" i="16" s="1"/>
  <c r="T13" i="16"/>
  <c r="Y28" i="16"/>
  <c r="W28" i="16"/>
  <c r="Z12" i="16"/>
  <c r="R26" i="16"/>
  <c r="C26" i="16" s="1"/>
  <c r="R37" i="16"/>
  <c r="C37" i="16" s="1"/>
  <c r="V26" i="16"/>
  <c r="W34" i="16"/>
  <c r="X16" i="16"/>
  <c r="I16" i="16" s="1"/>
  <c r="W20" i="16"/>
  <c r="Z31" i="16"/>
  <c r="T24" i="16"/>
  <c r="Y35" i="16"/>
  <c r="X34" i="16"/>
  <c r="I34" i="16" s="1"/>
  <c r="AB30" i="16"/>
  <c r="K30" i="16" s="1"/>
  <c r="W14" i="16"/>
  <c r="Z30" i="16"/>
  <c r="Y26" i="16"/>
  <c r="T26" i="16"/>
  <c r="AC27" i="16"/>
  <c r="L27" i="16" s="1"/>
  <c r="M27" i="16" s="1"/>
  <c r="T20" i="16"/>
  <c r="V28" i="16"/>
  <c r="AC17" i="16"/>
  <c r="L17" i="16" s="1"/>
  <c r="M17" i="16" s="1"/>
  <c r="Y12" i="16"/>
  <c r="V38" i="16"/>
  <c r="T30" i="16"/>
  <c r="X37" i="16"/>
  <c r="I37" i="16" s="1"/>
  <c r="AB26" i="16"/>
  <c r="K26" i="16" s="1"/>
  <c r="S35" i="16"/>
  <c r="F35" i="16" s="1"/>
  <c r="X12" i="16"/>
  <c r="I12" i="16" s="1"/>
  <c r="Z33" i="16"/>
  <c r="R31" i="16"/>
  <c r="C31" i="16" s="1"/>
  <c r="V21" i="16"/>
  <c r="Y24" i="16"/>
  <c r="S12" i="16"/>
  <c r="F12" i="16" s="1"/>
  <c r="AC34" i="16"/>
  <c r="L34" i="16" s="1"/>
  <c r="M34" i="16" s="1"/>
  <c r="X21" i="16"/>
  <c r="I21" i="16" s="1"/>
  <c r="AB11" i="16"/>
  <c r="K11" i="16" s="1"/>
  <c r="S38" i="16"/>
  <c r="F38" i="16" s="1"/>
  <c r="V34" i="16"/>
  <c r="T16" i="16"/>
  <c r="X18" i="16"/>
  <c r="I18" i="16" s="1"/>
  <c r="U11" i="16"/>
  <c r="H11" i="16" s="1"/>
  <c r="R29" i="16"/>
  <c r="C29" i="16" s="1"/>
  <c r="U29" i="16"/>
  <c r="H29" i="16" s="1"/>
  <c r="R24" i="16"/>
  <c r="C24" i="16" s="1"/>
  <c r="X23" i="16"/>
  <c r="I23" i="16" s="1"/>
  <c r="Y30" i="16"/>
  <c r="AC20" i="16"/>
  <c r="L20" i="16" s="1"/>
  <c r="M20" i="16" s="1"/>
  <c r="Z16" i="16"/>
  <c r="X38" i="16"/>
  <c r="I38" i="16" s="1"/>
  <c r="V19" i="16"/>
  <c r="U26" i="16"/>
  <c r="H26" i="16" s="1"/>
  <c r="U38" i="16"/>
  <c r="H38" i="16" s="1"/>
  <c r="Y17" i="16"/>
  <c r="AC33" i="16"/>
  <c r="L33" i="16" s="1"/>
  <c r="M33" i="16" s="1"/>
  <c r="R16" i="16"/>
  <c r="C16" i="16" s="1"/>
  <c r="AB23" i="16"/>
  <c r="K23" i="16" s="1"/>
  <c r="X22" i="16"/>
  <c r="I22" i="16" s="1"/>
  <c r="W27" i="16"/>
  <c r="U24" i="16"/>
  <c r="H24" i="16" s="1"/>
  <c r="V11" i="16"/>
  <c r="R21" i="16"/>
  <c r="C21" i="16" s="1"/>
  <c r="Z18" i="16"/>
  <c r="S34" i="16"/>
  <c r="F34" i="16" s="1"/>
  <c r="S21" i="16"/>
  <c r="F21" i="16" s="1"/>
  <c r="U14" i="16"/>
  <c r="H14" i="16" s="1"/>
  <c r="V27" i="16"/>
  <c r="AC19" i="16"/>
  <c r="L19" i="16" s="1"/>
  <c r="M19" i="16" s="1"/>
  <c r="Y16" i="16"/>
  <c r="V17" i="16"/>
  <c r="U27" i="16"/>
  <c r="H27" i="16" s="1"/>
  <c r="AC32" i="16"/>
  <c r="L32" i="16" s="1"/>
  <c r="M32" i="16" s="1"/>
  <c r="AC31" i="16"/>
  <c r="L31" i="16" s="1"/>
  <c r="M31" i="16" s="1"/>
  <c r="T29" i="16"/>
  <c r="S16" i="16"/>
  <c r="F16" i="16" s="1"/>
  <c r="W16" i="16"/>
  <c r="R35" i="16"/>
  <c r="C35" i="16" s="1"/>
  <c r="R14" i="16"/>
  <c r="C14" i="16" s="1"/>
  <c r="AB32" i="16"/>
  <c r="K32" i="16" s="1"/>
  <c r="Z19" i="16"/>
  <c r="S20" i="16"/>
  <c r="F20" i="16" s="1"/>
  <c r="U33" i="16"/>
  <c r="H33" i="16" s="1"/>
  <c r="S33" i="16"/>
  <c r="F33" i="16" s="1"/>
  <c r="U28" i="16"/>
  <c r="H28" i="16" s="1"/>
  <c r="W35" i="16"/>
  <c r="AB31" i="16"/>
  <c r="K31" i="16" s="1"/>
  <c r="V18" i="16"/>
  <c r="AB13" i="16"/>
  <c r="K13" i="16" s="1"/>
  <c r="W32" i="16"/>
  <c r="U25" i="16"/>
  <c r="H25" i="16" s="1"/>
  <c r="T38" i="16"/>
  <c r="Z36" i="16"/>
  <c r="AC14" i="16"/>
  <c r="L14" i="16" s="1"/>
  <c r="U18" i="16"/>
  <c r="H18" i="16" s="1"/>
  <c r="V15" i="16"/>
  <c r="V29" i="16"/>
  <c r="T17" i="16"/>
  <c r="U31" i="16"/>
  <c r="H31" i="16" s="1"/>
  <c r="AC13" i="16"/>
  <c r="L13" i="16" s="1"/>
  <c r="X31" i="16"/>
  <c r="I31" i="16" s="1"/>
  <c r="V32" i="16"/>
  <c r="V35" i="16"/>
  <c r="Y27" i="16"/>
  <c r="Z22" i="16"/>
  <c r="W13" i="16"/>
  <c r="X32" i="16"/>
  <c r="I32" i="16" s="1"/>
  <c r="S32" i="16"/>
  <c r="F32" i="16" s="1"/>
  <c r="T27" i="16"/>
  <c r="W18" i="16"/>
  <c r="U21" i="16"/>
  <c r="H21" i="16" s="1"/>
  <c r="Y23" i="16"/>
  <c r="X11" i="16"/>
  <c r="I11" i="16" s="1"/>
  <c r="S13" i="16"/>
  <c r="F13" i="16" s="1"/>
  <c r="X26" i="16"/>
  <c r="I26" i="16" s="1"/>
  <c r="X25" i="16"/>
  <c r="I25" i="16" s="1"/>
  <c r="R23" i="16"/>
  <c r="C23" i="16" s="1"/>
  <c r="Z37" i="16"/>
  <c r="Y18" i="16"/>
  <c r="S11" i="16"/>
  <c r="F11" i="16" s="1"/>
  <c r="S29" i="16"/>
  <c r="F29" i="16" s="1"/>
  <c r="R18" i="16"/>
  <c r="C18" i="16" s="1"/>
  <c r="U22" i="16"/>
  <c r="H22" i="16" s="1"/>
  <c r="T36" i="16"/>
  <c r="AC15" i="16"/>
  <c r="L15" i="16" s="1"/>
  <c r="AC24" i="16"/>
  <c r="L24" i="16" s="1"/>
  <c r="M24" i="16" s="1"/>
  <c r="U12" i="16"/>
  <c r="H12" i="16" s="1"/>
  <c r="U17" i="16"/>
  <c r="H17" i="16" s="1"/>
  <c r="AC30" i="16"/>
  <c r="L30" i="16" s="1"/>
  <c r="M30" i="16" s="1"/>
  <c r="AB27" i="16"/>
  <c r="K27" i="16" s="1"/>
  <c r="R38" i="16"/>
  <c r="C38" i="16" s="1"/>
  <c r="S15" i="16"/>
  <c r="F15" i="16" s="1"/>
  <c r="W36" i="16"/>
  <c r="T31" i="16"/>
  <c r="V12" i="16"/>
  <c r="AC38" i="16"/>
  <c r="L38" i="16" s="1"/>
  <c r="M38" i="16" s="1"/>
  <c r="U32" i="16"/>
  <c r="H32" i="16" s="1"/>
  <c r="W19" i="16"/>
  <c r="R32" i="16"/>
  <c r="C32" i="16" s="1"/>
  <c r="X35" i="16"/>
  <c r="I35" i="16" s="1"/>
  <c r="Y29" i="16"/>
  <c r="Z29" i="16"/>
  <c r="R22" i="16"/>
  <c r="C22" i="16" s="1"/>
  <c r="R12" i="16"/>
  <c r="C12" i="16" s="1"/>
  <c r="U16" i="16"/>
  <c r="H16" i="16" s="1"/>
  <c r="AC18" i="16"/>
  <c r="L18" i="16" s="1"/>
  <c r="M18" i="16" s="1"/>
  <c r="S19" i="16"/>
  <c r="F19" i="16" s="1"/>
  <c r="U34" i="16"/>
  <c r="H34" i="16" s="1"/>
  <c r="AC28" i="16"/>
  <c r="L28" i="16" s="1"/>
  <c r="M28" i="16" s="1"/>
  <c r="X24" i="16"/>
  <c r="I24" i="16" s="1"/>
  <c r="R34" i="16"/>
  <c r="C34" i="16" s="1"/>
  <c r="U20" i="16"/>
  <c r="H20" i="16" s="1"/>
  <c r="Z15" i="16"/>
  <c r="S14" i="16"/>
  <c r="F14" i="16" s="1"/>
  <c r="Z25" i="16"/>
  <c r="U35" i="16"/>
  <c r="H35" i="16" s="1"/>
  <c r="W11" i="16"/>
  <c r="Z14" i="16"/>
  <c r="G5" i="1"/>
  <c r="R9" i="7"/>
  <c r="Z9" i="7"/>
  <c r="Y9" i="7"/>
  <c r="AC9" i="7"/>
  <c r="U9" i="7"/>
  <c r="S28" i="21"/>
  <c r="F28" i="21" s="1"/>
  <c r="X18" i="21"/>
  <c r="I18" i="21" s="1"/>
  <c r="X16" i="21"/>
  <c r="I16" i="21" s="1"/>
  <c r="S37" i="21"/>
  <c r="F37" i="21" s="1"/>
  <c r="R28" i="21"/>
  <c r="C28" i="21" s="1"/>
  <c r="R16" i="21"/>
  <c r="C16" i="21" s="1"/>
  <c r="S33" i="21"/>
  <c r="F33" i="21" s="1"/>
  <c r="S26" i="21"/>
  <c r="F26" i="21" s="1"/>
  <c r="U23" i="21"/>
  <c r="H23" i="21" s="1"/>
  <c r="Y16" i="21"/>
  <c r="X36" i="21"/>
  <c r="I36" i="21" s="1"/>
  <c r="Z29" i="21"/>
  <c r="V33" i="21"/>
  <c r="AB24" i="21"/>
  <c r="K24" i="21" s="1"/>
  <c r="T20" i="21"/>
  <c r="W35" i="21"/>
  <c r="Y33" i="21"/>
  <c r="V29" i="21"/>
  <c r="T28" i="21"/>
  <c r="U18" i="21"/>
  <c r="H18" i="21" s="1"/>
  <c r="T23" i="21"/>
  <c r="Y24" i="21"/>
  <c r="Y30" i="21"/>
  <c r="R38" i="21"/>
  <c r="C38" i="21" s="1"/>
  <c r="S29" i="21"/>
  <c r="F29" i="21" s="1"/>
  <c r="X31" i="21"/>
  <c r="I31" i="21" s="1"/>
  <c r="V36" i="21"/>
  <c r="S19" i="21"/>
  <c r="F19" i="21" s="1"/>
  <c r="AB30" i="21"/>
  <c r="K30" i="21" s="1"/>
  <c r="T19" i="21"/>
  <c r="T29" i="21"/>
  <c r="V20" i="21"/>
  <c r="AB13" i="21"/>
  <c r="K13" i="21" s="1"/>
  <c r="X23" i="21"/>
  <c r="I23" i="21" s="1"/>
  <c r="AB35" i="21"/>
  <c r="K35" i="21" s="1"/>
  <c r="AB25" i="21"/>
  <c r="K25" i="21" s="1"/>
  <c r="Z35" i="21"/>
  <c r="AC32" i="21"/>
  <c r="L32" i="21" s="1"/>
  <c r="M32" i="21" s="1"/>
  <c r="X33" i="21"/>
  <c r="I33" i="21" s="1"/>
  <c r="W29" i="21"/>
  <c r="Y34" i="21"/>
  <c r="AC17" i="21"/>
  <c r="L17" i="21" s="1"/>
  <c r="M17" i="21" s="1"/>
  <c r="R26" i="21"/>
  <c r="C26" i="21" s="1"/>
  <c r="U25" i="21"/>
  <c r="H25" i="21" s="1"/>
  <c r="Z24" i="21"/>
  <c r="Y25" i="21"/>
  <c r="V38" i="21"/>
  <c r="Y31" i="21"/>
  <c r="AB32" i="21"/>
  <c r="K32" i="21" s="1"/>
  <c r="W31" i="21"/>
  <c r="U34" i="21"/>
  <c r="H34" i="21" s="1"/>
  <c r="W23" i="21"/>
  <c r="R22" i="21"/>
  <c r="C22" i="21" s="1"/>
  <c r="S24" i="21"/>
  <c r="F24" i="21" s="1"/>
  <c r="Y38" i="21"/>
  <c r="R25" i="21"/>
  <c r="C25" i="21" s="1"/>
  <c r="S38" i="21"/>
  <c r="F38" i="21" s="1"/>
  <c r="V32" i="21"/>
  <c r="Y22" i="21"/>
  <c r="AC36" i="21"/>
  <c r="L36" i="21" s="1"/>
  <c r="M36" i="21" s="1"/>
  <c r="U28" i="21"/>
  <c r="H28" i="21" s="1"/>
  <c r="S20" i="21"/>
  <c r="F20" i="21" s="1"/>
  <c r="U35" i="21"/>
  <c r="H35" i="21" s="1"/>
  <c r="AC26" i="21"/>
  <c r="L26" i="21" s="1"/>
  <c r="M26" i="21" s="1"/>
  <c r="AB21" i="21"/>
  <c r="K21" i="21" s="1"/>
  <c r="Z32" i="21"/>
  <c r="AB31" i="21"/>
  <c r="K31" i="21" s="1"/>
  <c r="W20" i="21"/>
  <c r="W16" i="21"/>
  <c r="U21" i="21"/>
  <c r="H21" i="21" s="1"/>
  <c r="R30" i="21"/>
  <c r="C30" i="21" s="1"/>
  <c r="Z37" i="21"/>
  <c r="AC23" i="21"/>
  <c r="L23" i="21" s="1"/>
  <c r="M23" i="21" s="1"/>
  <c r="W28" i="21"/>
  <c r="U16" i="21"/>
  <c r="H16" i="21" s="1"/>
  <c r="T33" i="21"/>
  <c r="AC34" i="21"/>
  <c r="L34" i="21" s="1"/>
  <c r="M34" i="21" s="1"/>
  <c r="T32" i="21"/>
  <c r="Y35" i="21"/>
  <c r="AB27" i="21"/>
  <c r="K27" i="21" s="1"/>
  <c r="Y27" i="21"/>
  <c r="Y32" i="21"/>
  <c r="R15" i="21"/>
  <c r="C15" i="21" s="1"/>
  <c r="R35" i="21"/>
  <c r="C35" i="21" s="1"/>
  <c r="X24" i="21"/>
  <c r="I24" i="21" s="1"/>
  <c r="AC19" i="21"/>
  <c r="L19" i="21" s="1"/>
  <c r="M19" i="21" s="1"/>
  <c r="Z25" i="21"/>
  <c r="V27" i="21"/>
  <c r="AC35" i="21"/>
  <c r="L35" i="21" s="1"/>
  <c r="M35" i="21" s="1"/>
  <c r="W36" i="21"/>
  <c r="T31" i="21"/>
  <c r="T22" i="21"/>
  <c r="S15" i="21"/>
  <c r="F15" i="21" s="1"/>
  <c r="AB19" i="21"/>
  <c r="K19" i="21" s="1"/>
  <c r="U22" i="21"/>
  <c r="H22" i="21" s="1"/>
  <c r="Z30" i="21"/>
  <c r="Y18" i="21"/>
  <c r="V31" i="21"/>
  <c r="W38" i="21"/>
  <c r="W27" i="21"/>
  <c r="W19" i="21"/>
  <c r="V16" i="21"/>
  <c r="AB11" i="21"/>
  <c r="K11" i="21" s="1"/>
  <c r="V22" i="21"/>
  <c r="AC38" i="21"/>
  <c r="L38" i="21" s="1"/>
  <c r="M38" i="21" s="1"/>
  <c r="S25" i="21"/>
  <c r="F25" i="21" s="1"/>
  <c r="U17" i="21"/>
  <c r="H17" i="21" s="1"/>
  <c r="W26" i="21"/>
  <c r="Z26" i="21"/>
  <c r="AB33" i="21"/>
  <c r="K33" i="21" s="1"/>
  <c r="Z27" i="21"/>
  <c r="V30" i="21"/>
  <c r="T17" i="21"/>
  <c r="Z34" i="21"/>
  <c r="X30" i="21"/>
  <c r="I30" i="21" s="1"/>
  <c r="X17" i="21"/>
  <c r="I17" i="21" s="1"/>
  <c r="T27" i="21"/>
  <c r="R23" i="21"/>
  <c r="C23" i="21" s="1"/>
  <c r="Z19" i="21"/>
  <c r="Z31" i="21"/>
  <c r="R12" i="21"/>
  <c r="C12" i="21" s="1"/>
  <c r="AC27" i="21"/>
  <c r="L27" i="21" s="1"/>
  <c r="M27" i="21" s="1"/>
  <c r="Z38" i="21"/>
  <c r="V18" i="21"/>
  <c r="S11" i="21"/>
  <c r="F11" i="21" s="1"/>
  <c r="T12" i="21"/>
  <c r="Z14" i="21"/>
  <c r="Y14" i="21"/>
  <c r="W15" i="21"/>
  <c r="Z23" i="21"/>
  <c r="T37" i="21"/>
  <c r="Y21" i="21"/>
  <c r="Y37" i="21"/>
  <c r="Y17" i="21"/>
  <c r="X11" i="21"/>
  <c r="I11" i="21" s="1"/>
  <c r="U31" i="21"/>
  <c r="H31" i="21" s="1"/>
  <c r="X32" i="21"/>
  <c r="I32" i="21" s="1"/>
  <c r="Y20" i="21"/>
  <c r="X19" i="21"/>
  <c r="I19" i="21" s="1"/>
  <c r="R32" i="21"/>
  <c r="C32" i="21" s="1"/>
  <c r="U37" i="21"/>
  <c r="H37" i="21" s="1"/>
  <c r="U36" i="21"/>
  <c r="H36" i="21" s="1"/>
  <c r="AB37" i="21"/>
  <c r="K37" i="21" s="1"/>
  <c r="V25" i="21"/>
  <c r="V35" i="21"/>
  <c r="V26" i="21"/>
  <c r="V34" i="21"/>
  <c r="AB34" i="21"/>
  <c r="K34" i="21" s="1"/>
  <c r="Y26" i="21"/>
  <c r="V17" i="21"/>
  <c r="X15" i="21"/>
  <c r="I15" i="21" s="1"/>
  <c r="U26" i="21"/>
  <c r="H26" i="21" s="1"/>
  <c r="X38" i="21"/>
  <c r="I38" i="21" s="1"/>
  <c r="U30" i="21"/>
  <c r="H30" i="21" s="1"/>
  <c r="S22" i="21"/>
  <c r="F22" i="21" s="1"/>
  <c r="R27" i="21"/>
  <c r="C27" i="21" s="1"/>
  <c r="AB22" i="21"/>
  <c r="K22" i="21" s="1"/>
  <c r="AC16" i="21"/>
  <c r="L16" i="21" s="1"/>
  <c r="M16" i="21" s="1"/>
  <c r="AC21" i="21"/>
  <c r="L21" i="21" s="1"/>
  <c r="M21" i="21" s="1"/>
  <c r="S23" i="21"/>
  <c r="F23" i="21" s="1"/>
  <c r="Z16" i="21"/>
  <c r="R13" i="21"/>
  <c r="C13" i="21" s="1"/>
  <c r="S32" i="21"/>
  <c r="F32" i="21" s="1"/>
  <c r="X29" i="21"/>
  <c r="I29" i="21" s="1"/>
  <c r="R18" i="21"/>
  <c r="C18" i="21" s="1"/>
  <c r="Z21" i="21"/>
  <c r="X22" i="21"/>
  <c r="I22" i="21" s="1"/>
  <c r="V23" i="21"/>
  <c r="W30" i="21"/>
  <c r="W25" i="21"/>
  <c r="S17" i="21"/>
  <c r="F17" i="21" s="1"/>
  <c r="V24" i="21"/>
  <c r="W17" i="21"/>
  <c r="X12" i="21"/>
  <c r="I12" i="21" s="1"/>
  <c r="U12" i="21"/>
  <c r="H12" i="21" s="1"/>
  <c r="AC14" i="21"/>
  <c r="L14" i="21" s="1"/>
  <c r="Y11" i="21"/>
  <c r="V14" i="21"/>
  <c r="R21" i="21"/>
  <c r="C21" i="21" s="1"/>
  <c r="S16" i="21"/>
  <c r="F16" i="21" s="1"/>
  <c r="AC20" i="21"/>
  <c r="L20" i="21" s="1"/>
  <c r="M20" i="21" s="1"/>
  <c r="S30" i="21"/>
  <c r="F30" i="21" s="1"/>
  <c r="V21" i="21"/>
  <c r="S34" i="21"/>
  <c r="F34" i="21" s="1"/>
  <c r="AC18" i="21"/>
  <c r="L18" i="21" s="1"/>
  <c r="M18" i="21" s="1"/>
  <c r="W22" i="21"/>
  <c r="T36" i="21"/>
  <c r="W32" i="21"/>
  <c r="T35" i="21"/>
  <c r="Z18" i="21"/>
  <c r="U27" i="21"/>
  <c r="H27" i="21" s="1"/>
  <c r="U19" i="21"/>
  <c r="H19" i="21" s="1"/>
  <c r="Y19" i="21"/>
  <c r="AB28" i="21"/>
  <c r="K28" i="21" s="1"/>
  <c r="AC25" i="21"/>
  <c r="L25" i="21" s="1"/>
  <c r="M25" i="21" s="1"/>
  <c r="X26" i="21"/>
  <c r="I26" i="21" s="1"/>
  <c r="AB17" i="21"/>
  <c r="K17" i="21" s="1"/>
  <c r="R31" i="21"/>
  <c r="C31" i="21" s="1"/>
  <c r="AB15" i="21"/>
  <c r="K15" i="21" s="1"/>
  <c r="Z13" i="21"/>
  <c r="AC11" i="21"/>
  <c r="L11" i="21" s="1"/>
  <c r="Y12" i="21"/>
  <c r="W14" i="21"/>
  <c r="S12" i="21"/>
  <c r="F12" i="21" s="1"/>
  <c r="Y36" i="21"/>
  <c r="AB12" i="21"/>
  <c r="K12" i="21" s="1"/>
  <c r="Y23" i="21"/>
  <c r="Z36" i="21"/>
  <c r="AC28" i="21"/>
  <c r="L28" i="21" s="1"/>
  <c r="M28" i="21" s="1"/>
  <c r="AB29" i="21"/>
  <c r="K29" i="21" s="1"/>
  <c r="W18" i="21"/>
  <c r="AB14" i="21"/>
  <c r="K14" i="21" s="1"/>
  <c r="U15" i="21"/>
  <c r="H15" i="21" s="1"/>
  <c r="AC15" i="21"/>
  <c r="L15" i="21" s="1"/>
  <c r="Z33" i="21"/>
  <c r="S35" i="21"/>
  <c r="F35" i="21" s="1"/>
  <c r="R19" i="21"/>
  <c r="C19" i="21" s="1"/>
  <c r="U29" i="21"/>
  <c r="H29" i="21" s="1"/>
  <c r="S14" i="21"/>
  <c r="F14" i="21" s="1"/>
  <c r="T26" i="21"/>
  <c r="U24" i="21"/>
  <c r="H24" i="21" s="1"/>
  <c r="R17" i="21"/>
  <c r="C17" i="21" s="1"/>
  <c r="X35" i="21"/>
  <c r="I35" i="21" s="1"/>
  <c r="AB16" i="21"/>
  <c r="K16" i="21" s="1"/>
  <c r="V19" i="21"/>
  <c r="S13" i="21"/>
  <c r="F13" i="21" s="1"/>
  <c r="U14" i="21"/>
  <c r="H14" i="21" s="1"/>
  <c r="V15" i="21"/>
  <c r="AC29" i="21"/>
  <c r="L29" i="21" s="1"/>
  <c r="M29" i="21" s="1"/>
  <c r="T34" i="21"/>
  <c r="S31" i="21"/>
  <c r="F31" i="21" s="1"/>
  <c r="AB23" i="21"/>
  <c r="K23" i="21" s="1"/>
  <c r="T21" i="21"/>
  <c r="X20" i="21"/>
  <c r="I20" i="21" s="1"/>
  <c r="AC31" i="21"/>
  <c r="L31" i="21" s="1"/>
  <c r="M31" i="21" s="1"/>
  <c r="R36" i="21"/>
  <c r="C36" i="21" s="1"/>
  <c r="R33" i="21"/>
  <c r="C33" i="21" s="1"/>
  <c r="Z28" i="21"/>
  <c r="X13" i="21"/>
  <c r="I13" i="21" s="1"/>
  <c r="T13" i="21"/>
  <c r="Z15" i="21"/>
  <c r="Y15" i="21"/>
  <c r="V13" i="21"/>
  <c r="V28" i="21"/>
  <c r="AC33" i="21"/>
  <c r="L33" i="21" s="1"/>
  <c r="M33" i="21" s="1"/>
  <c r="U38" i="21"/>
  <c r="H38" i="21" s="1"/>
  <c r="AC24" i="21"/>
  <c r="L24" i="21" s="1"/>
  <c r="M24" i="21" s="1"/>
  <c r="R20" i="21"/>
  <c r="C20" i="21" s="1"/>
  <c r="X34" i="21"/>
  <c r="I34" i="21" s="1"/>
  <c r="Z17" i="21"/>
  <c r="AB20" i="21"/>
  <c r="K20" i="21" s="1"/>
  <c r="T16" i="21"/>
  <c r="S21" i="21"/>
  <c r="F21" i="21" s="1"/>
  <c r="X14" i="21"/>
  <c r="I14" i="21" s="1"/>
  <c r="T14" i="21"/>
  <c r="W12" i="21"/>
  <c r="S18" i="21"/>
  <c r="F18" i="21" s="1"/>
  <c r="X25" i="21"/>
  <c r="I25" i="21" s="1"/>
  <c r="R37" i="21"/>
  <c r="C37" i="21" s="1"/>
  <c r="R29" i="21"/>
  <c r="C29" i="21" s="1"/>
  <c r="R34" i="21"/>
  <c r="C34" i="21" s="1"/>
  <c r="T11" i="21"/>
  <c r="AC13" i="21"/>
  <c r="L13" i="21" s="1"/>
  <c r="M13" i="21" s="1"/>
  <c r="W34" i="21"/>
  <c r="Y29" i="21"/>
  <c r="U20" i="21"/>
  <c r="H20" i="21" s="1"/>
  <c r="W33" i="21"/>
  <c r="Z20" i="21"/>
  <c r="T18" i="21"/>
  <c r="AC12" i="21"/>
  <c r="L12" i="21" s="1"/>
  <c r="AC22" i="21"/>
  <c r="L22" i="21" s="1"/>
  <c r="M22" i="21" s="1"/>
  <c r="AB18" i="21"/>
  <c r="K18" i="21" s="1"/>
  <c r="Y28" i="21"/>
  <c r="X21" i="21"/>
  <c r="I21" i="21" s="1"/>
  <c r="S36" i="21"/>
  <c r="F36" i="21" s="1"/>
  <c r="V12" i="21"/>
  <c r="AB26" i="21"/>
  <c r="K26" i="21" s="1"/>
  <c r="T25" i="21"/>
  <c r="AC37" i="21"/>
  <c r="L37" i="21" s="1"/>
  <c r="M37" i="21" s="1"/>
  <c r="W21" i="21"/>
  <c r="V37" i="21"/>
  <c r="U13" i="21"/>
  <c r="H13" i="21" s="1"/>
  <c r="X28" i="21"/>
  <c r="I28" i="21" s="1"/>
  <c r="X27" i="21"/>
  <c r="I27" i="21" s="1"/>
  <c r="R11" i="21"/>
  <c r="C11" i="21" s="1"/>
  <c r="AB38" i="21"/>
  <c r="K38" i="21" s="1"/>
  <c r="T24" i="21"/>
  <c r="Z22" i="21"/>
  <c r="Z12" i="21"/>
  <c r="W13" i="21"/>
  <c r="W37" i="21"/>
  <c r="R14" i="21"/>
  <c r="C14" i="21" s="1"/>
  <c r="AB36" i="21"/>
  <c r="K36" i="21" s="1"/>
  <c r="R24" i="21"/>
  <c r="C24" i="21" s="1"/>
  <c r="AC30" i="21"/>
  <c r="L30" i="21" s="1"/>
  <c r="M30" i="21" s="1"/>
  <c r="S27" i="21"/>
  <c r="F27" i="21" s="1"/>
  <c r="W24" i="21"/>
  <c r="Z11" i="21"/>
  <c r="T38" i="21"/>
  <c r="X37" i="21"/>
  <c r="I37" i="21" s="1"/>
  <c r="T15" i="21"/>
  <c r="U11" i="21"/>
  <c r="H11" i="21" s="1"/>
  <c r="Y13" i="21"/>
  <c r="U33" i="21"/>
  <c r="H33" i="21" s="1"/>
  <c r="U32" i="21"/>
  <c r="H32" i="21" s="1"/>
  <c r="T30" i="21"/>
  <c r="AI10" i="2" l="1"/>
  <c r="AH10" i="2"/>
  <c r="AF10" i="2" s="1"/>
  <c r="B11" i="2"/>
  <c r="AF9" i="2"/>
  <c r="AG9" i="2"/>
  <c r="V7" i="3"/>
  <c r="V11" i="21"/>
  <c r="W11" i="21"/>
  <c r="W87" i="4"/>
  <c r="AB32" i="4"/>
  <c r="K32" i="4" s="1"/>
  <c r="AA19" i="9"/>
  <c r="J19" i="9" s="1"/>
  <c r="N19" i="9" s="1"/>
  <c r="Z41" i="4"/>
  <c r="X26" i="4"/>
  <c r="I26" i="4" s="1"/>
  <c r="Y33" i="4"/>
  <c r="V38" i="4"/>
  <c r="AC86" i="4"/>
  <c r="L86" i="4" s="1"/>
  <c r="M86" i="4" s="1"/>
  <c r="R31" i="4"/>
  <c r="C31" i="4" s="1"/>
  <c r="AC16" i="4"/>
  <c r="L16" i="4" s="1"/>
  <c r="M16" i="4" s="1"/>
  <c r="W51" i="4"/>
  <c r="AB19" i="4"/>
  <c r="K19" i="4" s="1"/>
  <c r="U35" i="4"/>
  <c r="H35" i="4" s="1"/>
  <c r="AC17" i="4"/>
  <c r="L17" i="4" s="1"/>
  <c r="M17" i="4" s="1"/>
  <c r="Y102" i="4"/>
  <c r="W20" i="4"/>
  <c r="W36" i="4"/>
  <c r="S38" i="4"/>
  <c r="F38" i="4" s="1"/>
  <c r="T44" i="4"/>
  <c r="G44" i="4" s="1"/>
  <c r="X15" i="4"/>
  <c r="I15" i="4" s="1"/>
  <c r="Z17" i="4"/>
  <c r="V88" i="4"/>
  <c r="X19" i="4"/>
  <c r="I19" i="4" s="1"/>
  <c r="Y24" i="4"/>
  <c r="AC15" i="4"/>
  <c r="L15" i="4" s="1"/>
  <c r="M15" i="4" s="1"/>
  <c r="R32" i="4"/>
  <c r="C32" i="4" s="1"/>
  <c r="W60" i="4"/>
  <c r="Z103" i="4"/>
  <c r="AA39" i="19"/>
  <c r="J39" i="19" s="1"/>
  <c r="N39" i="19" s="1"/>
  <c r="AC34" i="4"/>
  <c r="L34" i="4" s="1"/>
  <c r="M34" i="4" s="1"/>
  <c r="T28" i="4"/>
  <c r="G28" i="4" s="1"/>
  <c r="S16" i="4"/>
  <c r="F16" i="4" s="1"/>
  <c r="R96" i="4"/>
  <c r="C96" i="4" s="1"/>
  <c r="W16" i="4"/>
  <c r="Z14" i="4"/>
  <c r="Z15" i="4"/>
  <c r="X21" i="4"/>
  <c r="I21" i="4" s="1"/>
  <c r="T79" i="4"/>
  <c r="G79" i="4" s="1"/>
  <c r="Z29" i="4"/>
  <c r="AB17" i="4"/>
  <c r="K17" i="4" s="1"/>
  <c r="U25" i="4"/>
  <c r="H25" i="4" s="1"/>
  <c r="V11" i="4"/>
  <c r="AC54" i="4"/>
  <c r="L54" i="4" s="1"/>
  <c r="M54" i="4" s="1"/>
  <c r="Y17" i="4"/>
  <c r="V28" i="4"/>
  <c r="V16" i="4"/>
  <c r="U11" i="4"/>
  <c r="H11" i="4" s="1"/>
  <c r="AB13" i="4"/>
  <c r="K13" i="4" s="1"/>
  <c r="AB29" i="4"/>
  <c r="K29" i="4" s="1"/>
  <c r="AB10" i="4"/>
  <c r="K10" i="4" s="1"/>
  <c r="Z46" i="4"/>
  <c r="W78" i="4"/>
  <c r="U96" i="4"/>
  <c r="H96" i="4" s="1"/>
  <c r="AC77" i="4"/>
  <c r="L77" i="4" s="1"/>
  <c r="M77" i="4" s="1"/>
  <c r="T57" i="4"/>
  <c r="Z23" i="4"/>
  <c r="Y10" i="4"/>
  <c r="AC13" i="4"/>
  <c r="L13" i="4" s="1"/>
  <c r="M13" i="4" s="1"/>
  <c r="U13" i="4"/>
  <c r="H13" i="4" s="1"/>
  <c r="R25" i="4"/>
  <c r="C25" i="4" s="1"/>
  <c r="W22" i="4"/>
  <c r="X12" i="4"/>
  <c r="I12" i="4" s="1"/>
  <c r="Z102" i="4"/>
  <c r="W52" i="4"/>
  <c r="V55" i="4"/>
  <c r="AC44" i="4"/>
  <c r="L44" i="4" s="1"/>
  <c r="M44" i="4" s="1"/>
  <c r="W80" i="4"/>
  <c r="AB18" i="4"/>
  <c r="K18" i="4" s="1"/>
  <c r="V37" i="4"/>
  <c r="R36" i="4"/>
  <c r="C36" i="4" s="1"/>
  <c r="S23" i="4"/>
  <c r="F23" i="4" s="1"/>
  <c r="Z32" i="4"/>
  <c r="AC10" i="4"/>
  <c r="L10" i="4" s="1"/>
  <c r="V33" i="4"/>
  <c r="X36" i="4"/>
  <c r="I36" i="4" s="1"/>
  <c r="AB91" i="4"/>
  <c r="K91" i="4" s="1"/>
  <c r="T58" i="4"/>
  <c r="G58" i="4" s="1"/>
  <c r="W95" i="4"/>
  <c r="AC75" i="4"/>
  <c r="L75" i="4" s="1"/>
  <c r="M75" i="4" s="1"/>
  <c r="AB81" i="4"/>
  <c r="K81" i="4" s="1"/>
  <c r="R71" i="4"/>
  <c r="C71" i="4" s="1"/>
  <c r="V20" i="4"/>
  <c r="R27" i="4"/>
  <c r="C27" i="4" s="1"/>
  <c r="W31" i="4"/>
  <c r="S31" i="4"/>
  <c r="F31" i="4" s="1"/>
  <c r="AB14" i="4"/>
  <c r="K14" i="4" s="1"/>
  <c r="V18" i="4"/>
  <c r="T21" i="4"/>
  <c r="G21" i="4" s="1"/>
  <c r="R30" i="4"/>
  <c r="C30" i="4" s="1"/>
  <c r="AC76" i="4"/>
  <c r="L76" i="4" s="1"/>
  <c r="M76" i="4" s="1"/>
  <c r="AC87" i="4"/>
  <c r="L87" i="4" s="1"/>
  <c r="M87" i="4" s="1"/>
  <c r="R39" i="4"/>
  <c r="C39" i="4" s="1"/>
  <c r="U87" i="4"/>
  <c r="H87" i="4" s="1"/>
  <c r="T40" i="4"/>
  <c r="G40" i="4" s="1"/>
  <c r="Y46" i="4"/>
  <c r="U52" i="4"/>
  <c r="H52" i="4" s="1"/>
  <c r="U60" i="4"/>
  <c r="H60" i="4" s="1"/>
  <c r="X67" i="4"/>
  <c r="I67" i="4" s="1"/>
  <c r="AB72" i="4"/>
  <c r="K72" i="4" s="1"/>
  <c r="S78" i="4"/>
  <c r="F78" i="4" s="1"/>
  <c r="R84" i="4"/>
  <c r="C84" i="4" s="1"/>
  <c r="W89" i="4"/>
  <c r="R41" i="4"/>
  <c r="C41" i="4" s="1"/>
  <c r="Z47" i="4"/>
  <c r="X54" i="4"/>
  <c r="I54" i="4" s="1"/>
  <c r="V61" i="4"/>
  <c r="U67" i="4"/>
  <c r="H67" i="4" s="1"/>
  <c r="U73" i="4"/>
  <c r="H73" i="4" s="1"/>
  <c r="AC80" i="4"/>
  <c r="L80" i="4" s="1"/>
  <c r="M80" i="4" s="1"/>
  <c r="Z87" i="4"/>
  <c r="U93" i="4"/>
  <c r="H93" i="4" s="1"/>
  <c r="W98" i="4"/>
  <c r="T104" i="4"/>
  <c r="G104" i="4" s="1"/>
  <c r="V40" i="4"/>
  <c r="R47" i="4"/>
  <c r="C47" i="4" s="1"/>
  <c r="AB53" i="4"/>
  <c r="K53" i="4" s="1"/>
  <c r="AB59" i="4"/>
  <c r="K59" i="4" s="1"/>
  <c r="V67" i="4"/>
  <c r="S74" i="4"/>
  <c r="F74" i="4" s="1"/>
  <c r="T80" i="4"/>
  <c r="G80" i="4" s="1"/>
  <c r="R87" i="4"/>
  <c r="C87" i="4" s="1"/>
  <c r="Y94" i="4"/>
  <c r="AB99" i="4"/>
  <c r="K99" i="4" s="1"/>
  <c r="Y105" i="4"/>
  <c r="T41" i="4"/>
  <c r="G41" i="4" s="1"/>
  <c r="R49" i="4"/>
  <c r="C49" i="4" s="1"/>
  <c r="S58" i="4"/>
  <c r="F58" i="4" s="1"/>
  <c r="T66" i="4"/>
  <c r="G66" i="4" s="1"/>
  <c r="T74" i="4"/>
  <c r="T82" i="4"/>
  <c r="G82" i="4" s="1"/>
  <c r="W90" i="4"/>
  <c r="S98" i="4"/>
  <c r="F98" i="4" s="1"/>
  <c r="AB105" i="4"/>
  <c r="K105" i="4" s="1"/>
  <c r="V42" i="4"/>
  <c r="T50" i="4"/>
  <c r="G50" i="4" s="1"/>
  <c r="X58" i="4"/>
  <c r="I58" i="4" s="1"/>
  <c r="W66" i="4"/>
  <c r="V74" i="4"/>
  <c r="T49" i="4"/>
  <c r="G49" i="4" s="1"/>
  <c r="U61" i="4"/>
  <c r="H61" i="4" s="1"/>
  <c r="R72" i="4"/>
  <c r="C72" i="4" s="1"/>
  <c r="V84" i="4"/>
  <c r="S93" i="4"/>
  <c r="F93" i="4" s="1"/>
  <c r="AC103" i="4"/>
  <c r="L103" i="4" s="1"/>
  <c r="M103" i="4" s="1"/>
  <c r="X45" i="4"/>
  <c r="I45" i="4" s="1"/>
  <c r="AB55" i="4"/>
  <c r="K55" i="4" s="1"/>
  <c r="AC46" i="4"/>
  <c r="L46" i="4" s="1"/>
  <c r="M46" i="4" s="1"/>
  <c r="AC58" i="4"/>
  <c r="L58" i="4" s="1"/>
  <c r="M58" i="4" s="1"/>
  <c r="AC70" i="4"/>
  <c r="L70" i="4" s="1"/>
  <c r="M70" i="4" s="1"/>
  <c r="S81" i="4"/>
  <c r="F81" i="4" s="1"/>
  <c r="W91" i="4"/>
  <c r="V99" i="4"/>
  <c r="S107" i="4"/>
  <c r="F107" i="4" s="1"/>
  <c r="S51" i="4"/>
  <c r="F51" i="4" s="1"/>
  <c r="R67" i="4"/>
  <c r="C67" i="4" s="1"/>
  <c r="V85" i="4"/>
  <c r="Z100" i="4"/>
  <c r="R43" i="4"/>
  <c r="C43" i="4" s="1"/>
  <c r="AB63" i="4"/>
  <c r="K63" i="4" s="1"/>
  <c r="R81" i="4"/>
  <c r="C81" i="4" s="1"/>
  <c r="AB92" i="4"/>
  <c r="K92" i="4" s="1"/>
  <c r="W103" i="4"/>
  <c r="X47" i="4"/>
  <c r="I47" i="4" s="1"/>
  <c r="S64" i="4"/>
  <c r="F64" i="4" s="1"/>
  <c r="W81" i="4"/>
  <c r="W94" i="4"/>
  <c r="V106" i="4"/>
  <c r="AB64" i="4"/>
  <c r="K64" i="4" s="1"/>
  <c r="AC88" i="4"/>
  <c r="L88" i="4" s="1"/>
  <c r="M88" i="4" s="1"/>
  <c r="AC107" i="4"/>
  <c r="L107" i="4" s="1"/>
  <c r="M107" i="4" s="1"/>
  <c r="AC64" i="4"/>
  <c r="L64" i="4" s="1"/>
  <c r="M64" i="4" s="1"/>
  <c r="AC40" i="4"/>
  <c r="L40" i="4" s="1"/>
  <c r="M40" i="4" s="1"/>
  <c r="S47" i="4"/>
  <c r="F47" i="4" s="1"/>
  <c r="Y53" i="4"/>
  <c r="R61" i="4"/>
  <c r="C61" i="4" s="1"/>
  <c r="U68" i="4"/>
  <c r="H68" i="4" s="1"/>
  <c r="W73" i="4"/>
  <c r="V79" i="4"/>
  <c r="Z84" i="4"/>
  <c r="S90" i="4"/>
  <c r="F90" i="4" s="1"/>
  <c r="AB41" i="4"/>
  <c r="K41" i="4" s="1"/>
  <c r="X48" i="4"/>
  <c r="I48" i="4" s="1"/>
  <c r="T55" i="4"/>
  <c r="G55" i="4" s="1"/>
  <c r="S62" i="4"/>
  <c r="F62" i="4" s="1"/>
  <c r="S68" i="4"/>
  <c r="F68" i="4" s="1"/>
  <c r="W75" i="4"/>
  <c r="Y81" i="4"/>
  <c r="W88" i="4"/>
  <c r="AC93" i="4"/>
  <c r="L93" i="4" s="1"/>
  <c r="M93" i="4" s="1"/>
  <c r="S99" i="4"/>
  <c r="F99" i="4" s="1"/>
  <c r="AB104" i="4"/>
  <c r="K104" i="4" s="1"/>
  <c r="S41" i="4"/>
  <c r="F41" i="4" s="1"/>
  <c r="AC47" i="4"/>
  <c r="L47" i="4" s="1"/>
  <c r="M47" i="4" s="1"/>
  <c r="Y54" i="4"/>
  <c r="Y60" i="4"/>
  <c r="T68" i="4"/>
  <c r="G68" i="4" s="1"/>
  <c r="AB74" i="4"/>
  <c r="K74" i="4" s="1"/>
  <c r="Z81" i="4"/>
  <c r="X88" i="4"/>
  <c r="I88" i="4" s="1"/>
  <c r="T95" i="4"/>
  <c r="G95" i="4" s="1"/>
  <c r="X100" i="4"/>
  <c r="I100" i="4" s="1"/>
  <c r="T106" i="4"/>
  <c r="G106" i="4" s="1"/>
  <c r="T42" i="4"/>
  <c r="G42" i="4" s="1"/>
  <c r="R50" i="4"/>
  <c r="C50" i="4" s="1"/>
  <c r="T59" i="4"/>
  <c r="S67" i="4"/>
  <c r="F67" i="4" s="1"/>
  <c r="R75" i="4"/>
  <c r="C75" i="4" s="1"/>
  <c r="U83" i="4"/>
  <c r="H83" i="4" s="1"/>
  <c r="S91" i="4"/>
  <c r="F91" i="4" s="1"/>
  <c r="AC98" i="4"/>
  <c r="L98" i="4" s="1"/>
  <c r="M98" i="4" s="1"/>
  <c r="Y106" i="4"/>
  <c r="X43" i="4"/>
  <c r="I43" i="4" s="1"/>
  <c r="T51" i="4"/>
  <c r="G51" i="4" s="1"/>
  <c r="V59" i="4"/>
  <c r="W67" i="4"/>
  <c r="T75" i="4"/>
  <c r="W50" i="4"/>
  <c r="Z62" i="4"/>
  <c r="T73" i="4"/>
  <c r="G73" i="4" s="1"/>
  <c r="Z85" i="4"/>
  <c r="S94" i="4"/>
  <c r="F94" i="4" s="1"/>
  <c r="AC105" i="4"/>
  <c r="L105" i="4" s="1"/>
  <c r="M105" i="4" s="1"/>
  <c r="AB46" i="4"/>
  <c r="K46" i="4" s="1"/>
  <c r="V57" i="4"/>
  <c r="T48" i="4"/>
  <c r="T60" i="4"/>
  <c r="G60" i="4" s="1"/>
  <c r="V72" i="4"/>
  <c r="U82" i="4"/>
  <c r="H82" i="4" s="1"/>
  <c r="U92" i="4"/>
  <c r="H92" i="4" s="1"/>
  <c r="U100" i="4"/>
  <c r="H100" i="4" s="1"/>
  <c r="R108" i="4"/>
  <c r="C108" i="4" s="1"/>
  <c r="AB52" i="4"/>
  <c r="K52" i="4" s="1"/>
  <c r="Y70" i="4"/>
  <c r="S87" i="4"/>
  <c r="F87" i="4" s="1"/>
  <c r="AC101" i="4"/>
  <c r="L101" i="4" s="1"/>
  <c r="M101" i="4" s="1"/>
  <c r="R45" i="4"/>
  <c r="C45" i="4" s="1"/>
  <c r="X65" i="4"/>
  <c r="I65" i="4" s="1"/>
  <c r="Y82" i="4"/>
  <c r="T94" i="4"/>
  <c r="G94" i="4" s="1"/>
  <c r="Y104" i="4"/>
  <c r="AB49" i="4"/>
  <c r="K49" i="4" s="1"/>
  <c r="R66" i="4"/>
  <c r="C66" i="4" s="1"/>
  <c r="AC82" i="4"/>
  <c r="L82" i="4" s="1"/>
  <c r="M82" i="4" s="1"/>
  <c r="Z95" i="4"/>
  <c r="Z107" i="4"/>
  <c r="AB67" i="4"/>
  <c r="K67" i="4" s="1"/>
  <c r="X93" i="4"/>
  <c r="I93" i="4" s="1"/>
  <c r="S42" i="4"/>
  <c r="F42" i="4" s="1"/>
  <c r="R68" i="4"/>
  <c r="C68" i="4" s="1"/>
  <c r="Y42" i="4"/>
  <c r="W48" i="4"/>
  <c r="Y55" i="4"/>
  <c r="V62" i="4"/>
  <c r="X69" i="4"/>
  <c r="I69" i="4" s="1"/>
  <c r="Z74" i="4"/>
  <c r="Z80" i="4"/>
  <c r="S86" i="4"/>
  <c r="F86" i="4" s="1"/>
  <c r="AC39" i="4"/>
  <c r="L39" i="4" s="1"/>
  <c r="M39" i="4" s="1"/>
  <c r="V43" i="4"/>
  <c r="Y50" i="4"/>
  <c r="Z56" i="4"/>
  <c r="X63" i="4"/>
  <c r="I63" i="4" s="1"/>
  <c r="Y69" i="4"/>
  <c r="R77" i="4"/>
  <c r="C77" i="4" s="1"/>
  <c r="S83" i="4"/>
  <c r="F83" i="4" s="1"/>
  <c r="R90" i="4"/>
  <c r="C90" i="4" s="1"/>
  <c r="S95" i="4"/>
  <c r="F95" i="4" s="1"/>
  <c r="R101" i="4"/>
  <c r="C101" i="4" s="1"/>
  <c r="S106" i="4"/>
  <c r="F106" i="4" s="1"/>
  <c r="Z42" i="4"/>
  <c r="V49" i="4"/>
  <c r="R56" i="4"/>
  <c r="C56" i="4" s="1"/>
  <c r="T62" i="4"/>
  <c r="W70" i="4"/>
  <c r="U76" i="4"/>
  <c r="H76" i="4" s="1"/>
  <c r="T83" i="4"/>
  <c r="G83" i="4" s="1"/>
  <c r="T90" i="4"/>
  <c r="G90" i="4" s="1"/>
  <c r="Y96" i="4"/>
  <c r="V102" i="4"/>
  <c r="X107" i="4"/>
  <c r="I107" i="4" s="1"/>
  <c r="U44" i="4"/>
  <c r="H44" i="4" s="1"/>
  <c r="S53" i="4"/>
  <c r="F53" i="4" s="1"/>
  <c r="T61" i="4"/>
  <c r="G61" i="4" s="1"/>
  <c r="T69" i="4"/>
  <c r="G69" i="4" s="1"/>
  <c r="T77" i="4"/>
  <c r="G77" i="4" s="1"/>
  <c r="U85" i="4"/>
  <c r="H85" i="4" s="1"/>
  <c r="AC92" i="4"/>
  <c r="L92" i="4" s="1"/>
  <c r="M92" i="4" s="1"/>
  <c r="X101" i="4"/>
  <c r="I101" i="4" s="1"/>
  <c r="W108" i="4"/>
  <c r="W45" i="4"/>
  <c r="U53" i="4"/>
  <c r="H53" i="4" s="1"/>
  <c r="X61" i="4"/>
  <c r="I61" i="4" s="1"/>
  <c r="V69" i="4"/>
  <c r="W77" i="4"/>
  <c r="T53" i="4"/>
  <c r="G53" i="4" s="1"/>
  <c r="V65" i="4"/>
  <c r="U77" i="4"/>
  <c r="H77" i="4" s="1"/>
  <c r="AB87" i="4"/>
  <c r="K87" i="4" s="1"/>
  <c r="R97" i="4"/>
  <c r="C97" i="4" s="1"/>
  <c r="AB107" i="4"/>
  <c r="K107" i="4" s="1"/>
  <c r="X49" i="4"/>
  <c r="I49" i="4" s="1"/>
  <c r="R60" i="4"/>
  <c r="C60" i="4" s="1"/>
  <c r="R52" i="4"/>
  <c r="C52" i="4" s="1"/>
  <c r="R63" i="4"/>
  <c r="C63" i="4" s="1"/>
  <c r="AC74" i="4"/>
  <c r="L74" i="4" s="1"/>
  <c r="M74" i="4" s="1"/>
  <c r="X84" i="4"/>
  <c r="I84" i="4" s="1"/>
  <c r="U94" i="4"/>
  <c r="H94" i="4" s="1"/>
  <c r="S102" i="4"/>
  <c r="F102" i="4" s="1"/>
  <c r="AC109" i="4"/>
  <c r="L109" i="4" s="1"/>
  <c r="M109" i="4" s="1"/>
  <c r="AB57" i="4"/>
  <c r="K57" i="4" s="1"/>
  <c r="Z75" i="4"/>
  <c r="X91" i="4"/>
  <c r="I91" i="4" s="1"/>
  <c r="X104" i="4"/>
  <c r="I104" i="4" s="1"/>
  <c r="U51" i="4"/>
  <c r="H51" i="4" s="1"/>
  <c r="R69" i="4"/>
  <c r="C69" i="4" s="1"/>
  <c r="AB85" i="4"/>
  <c r="K85" i="4" s="1"/>
  <c r="AB96" i="4"/>
  <c r="K96" i="4" s="1"/>
  <c r="Y108" i="4"/>
  <c r="R54" i="4"/>
  <c r="C54" i="4" s="1"/>
  <c r="W69" i="4"/>
  <c r="R86" i="4"/>
  <c r="C86" i="4" s="1"/>
  <c r="Y98" i="4"/>
  <c r="S45" i="4"/>
  <c r="F45" i="4" s="1"/>
  <c r="Y73" i="4"/>
  <c r="Y97" i="4"/>
  <c r="AB48" i="4"/>
  <c r="K48" i="4" s="1"/>
  <c r="Z76" i="4"/>
  <c r="U45" i="4"/>
  <c r="H45" i="4" s="1"/>
  <c r="AC50" i="4"/>
  <c r="L50" i="4" s="1"/>
  <c r="M50" i="4" s="1"/>
  <c r="V58" i="4"/>
  <c r="Y65" i="4"/>
  <c r="W71" i="4"/>
  <c r="Y76" i="4"/>
  <c r="Z82" i="4"/>
  <c r="R88" i="4"/>
  <c r="C88" i="4" s="1"/>
  <c r="V39" i="4"/>
  <c r="Y45" i="4"/>
  <c r="AC52" i="4"/>
  <c r="L52" i="4" s="1"/>
  <c r="M52" i="4" s="1"/>
  <c r="R59" i="4"/>
  <c r="C59" i="4" s="1"/>
  <c r="AC65" i="4"/>
  <c r="L65" i="4" s="1"/>
  <c r="M65" i="4" s="1"/>
  <c r="AB71" i="4"/>
  <c r="K71" i="4" s="1"/>
  <c r="U79" i="4"/>
  <c r="H79" i="4" s="1"/>
  <c r="X85" i="4"/>
  <c r="I85" i="4" s="1"/>
  <c r="AC91" i="4"/>
  <c r="L91" i="4" s="1"/>
  <c r="M91" i="4" s="1"/>
  <c r="T97" i="4"/>
  <c r="G97" i="4" s="1"/>
  <c r="AC102" i="4"/>
  <c r="L102" i="4" s="1"/>
  <c r="M102" i="4" s="1"/>
  <c r="V109" i="4"/>
  <c r="Z45" i="4"/>
  <c r="T52" i="4"/>
  <c r="G52" i="4" s="1"/>
  <c r="W58" i="4"/>
  <c r="T65" i="4"/>
  <c r="G65" i="4" s="1"/>
  <c r="Z72" i="4"/>
  <c r="Z78" i="4"/>
  <c r="Y85" i="4"/>
  <c r="Y92" i="4"/>
  <c r="X98" i="4"/>
  <c r="I98" i="4" s="1"/>
  <c r="U104" i="4"/>
  <c r="H104" i="4" s="1"/>
  <c r="W109" i="4"/>
  <c r="T47" i="4"/>
  <c r="G47" i="4" s="1"/>
  <c r="S56" i="4"/>
  <c r="F56" i="4" s="1"/>
  <c r="T64" i="4"/>
  <c r="U72" i="4"/>
  <c r="H72" i="4" s="1"/>
  <c r="U80" i="4"/>
  <c r="H80" i="4" s="1"/>
  <c r="U88" i="4"/>
  <c r="H88" i="4" s="1"/>
  <c r="V96" i="4"/>
  <c r="R104" i="4"/>
  <c r="C104" i="4" s="1"/>
  <c r="W40" i="4"/>
  <c r="U48" i="4"/>
  <c r="H48" i="4" s="1"/>
  <c r="V56" i="4"/>
  <c r="Y64" i="4"/>
  <c r="W72" i="4"/>
  <c r="AC43" i="4"/>
  <c r="L43" i="4" s="1"/>
  <c r="M43" i="4" s="1"/>
  <c r="Z58" i="4"/>
  <c r="U69" i="4"/>
  <c r="H69" i="4" s="1"/>
  <c r="AB80" i="4"/>
  <c r="K80" i="4" s="1"/>
  <c r="R91" i="4"/>
  <c r="C91" i="4" s="1"/>
  <c r="S100" i="4"/>
  <c r="F100" i="4" s="1"/>
  <c r="AB42" i="4"/>
  <c r="K42" i="4" s="1"/>
  <c r="V53" i="4"/>
  <c r="AC42" i="4"/>
  <c r="L42" i="4" s="1"/>
  <c r="M42" i="4" s="1"/>
  <c r="T56" i="4"/>
  <c r="W68" i="4"/>
  <c r="AC78" i="4"/>
  <c r="L78" i="4" s="1"/>
  <c r="M78" i="4" s="1"/>
  <c r="T89" i="4"/>
  <c r="W97" i="4"/>
  <c r="T105" i="4"/>
  <c r="G105" i="4" s="1"/>
  <c r="AB44" i="4"/>
  <c r="K44" i="4" s="1"/>
  <c r="W63" i="4"/>
  <c r="Y80" i="4"/>
  <c r="V95" i="4"/>
  <c r="Z109" i="4"/>
  <c r="AC57" i="4"/>
  <c r="L57" i="4" s="1"/>
  <c r="M57" i="4" s="1"/>
  <c r="R78" i="4"/>
  <c r="C78" i="4" s="1"/>
  <c r="V90" i="4"/>
  <c r="AB100" i="4"/>
  <c r="K100" i="4" s="1"/>
  <c r="Y43" i="4"/>
  <c r="Z60" i="4"/>
  <c r="X76" i="4"/>
  <c r="I76" i="4" s="1"/>
  <c r="Z90" i="4"/>
  <c r="X102" i="4"/>
  <c r="I102" i="4" s="1"/>
  <c r="S55" i="4"/>
  <c r="F55" i="4" s="1"/>
  <c r="Z83" i="4"/>
  <c r="AB103" i="4"/>
  <c r="K103" i="4" s="1"/>
  <c r="U59" i="4"/>
  <c r="H59" i="4" s="1"/>
  <c r="X39" i="4"/>
  <c r="I39" i="4" s="1"/>
  <c r="Y51" i="4"/>
  <c r="U66" i="4"/>
  <c r="H66" i="4" s="1"/>
  <c r="V77" i="4"/>
  <c r="Z88" i="4"/>
  <c r="V46" i="4"/>
  <c r="X60" i="4"/>
  <c r="I60" i="4" s="1"/>
  <c r="Y72" i="4"/>
  <c r="U86" i="4"/>
  <c r="H86" i="4" s="1"/>
  <c r="AB97" i="4"/>
  <c r="K97" i="4" s="1"/>
  <c r="W39" i="4"/>
  <c r="R53" i="4"/>
  <c r="C53" i="4" s="1"/>
  <c r="Z66" i="4"/>
  <c r="W79" i="4"/>
  <c r="V93" i="4"/>
  <c r="AC104" i="4"/>
  <c r="L104" i="4" s="1"/>
  <c r="M104" i="4" s="1"/>
  <c r="S48" i="4"/>
  <c r="F48" i="4" s="1"/>
  <c r="U65" i="4"/>
  <c r="H65" i="4" s="1"/>
  <c r="T81" i="4"/>
  <c r="G81" i="4" s="1"/>
  <c r="V97" i="4"/>
  <c r="X41" i="4"/>
  <c r="I41" i="4" s="1"/>
  <c r="U57" i="4"/>
  <c r="H57" i="4" s="1"/>
  <c r="X73" i="4"/>
  <c r="I73" i="4" s="1"/>
  <c r="AC59" i="4"/>
  <c r="L59" i="4" s="1"/>
  <c r="M59" i="4" s="1"/>
  <c r="R83" i="4"/>
  <c r="C83" i="4" s="1"/>
  <c r="AB102" i="4"/>
  <c r="K102" i="4" s="1"/>
  <c r="AB54" i="4"/>
  <c r="K54" i="4" s="1"/>
  <c r="Z57" i="4"/>
  <c r="AB79" i="4"/>
  <c r="K79" i="4" s="1"/>
  <c r="U98" i="4"/>
  <c r="H98" i="4" s="1"/>
  <c r="AC48" i="4"/>
  <c r="L48" i="4" s="1"/>
  <c r="M48" i="4" s="1"/>
  <c r="X82" i="4"/>
  <c r="I82" i="4" s="1"/>
  <c r="AB40" i="4"/>
  <c r="K40" i="4" s="1"/>
  <c r="X79" i="4"/>
  <c r="I79" i="4" s="1"/>
  <c r="R102" i="4"/>
  <c r="C102" i="4" s="1"/>
  <c r="W62" i="4"/>
  <c r="T93" i="4"/>
  <c r="R62" i="4"/>
  <c r="C62" i="4" s="1"/>
  <c r="Z105" i="4"/>
  <c r="T84" i="4"/>
  <c r="G84" i="4" s="1"/>
  <c r="AB101" i="4"/>
  <c r="K101" i="4" s="1"/>
  <c r="X56" i="4"/>
  <c r="I56" i="4" s="1"/>
  <c r="Y79" i="4"/>
  <c r="T100" i="4"/>
  <c r="AB60" i="4"/>
  <c r="K60" i="4" s="1"/>
  <c r="AC96" i="4"/>
  <c r="L96" i="4" s="1"/>
  <c r="M96" i="4" s="1"/>
  <c r="S66" i="4"/>
  <c r="F66" i="4" s="1"/>
  <c r="X40" i="4"/>
  <c r="I40" i="4" s="1"/>
  <c r="V80" i="4"/>
  <c r="Z108" i="4"/>
  <c r="T92" i="4"/>
  <c r="V92" i="4"/>
  <c r="Y87" i="4"/>
  <c r="W96" i="4"/>
  <c r="X106" i="4"/>
  <c r="S61" i="4"/>
  <c r="F61" i="4" s="1"/>
  <c r="U99" i="4"/>
  <c r="H99" i="4" s="1"/>
  <c r="S75" i="4"/>
  <c r="F75" i="4" s="1"/>
  <c r="X51" i="4"/>
  <c r="I51" i="4" s="1"/>
  <c r="U34" i="4"/>
  <c r="H34" i="4" s="1"/>
  <c r="AC37" i="4"/>
  <c r="L37" i="4" s="1"/>
  <c r="M37" i="4" s="1"/>
  <c r="Z28" i="4"/>
  <c r="X30" i="4"/>
  <c r="I30" i="4" s="1"/>
  <c r="W17" i="4"/>
  <c r="S20" i="4"/>
  <c r="F20" i="4" s="1"/>
  <c r="S15" i="4"/>
  <c r="F15" i="4" s="1"/>
  <c r="Y23" i="4"/>
  <c r="U26" i="4"/>
  <c r="H26" i="4" s="1"/>
  <c r="W37" i="4"/>
  <c r="U24" i="4"/>
  <c r="H24" i="4" s="1"/>
  <c r="AB23" i="4"/>
  <c r="K23" i="4" s="1"/>
  <c r="U31" i="4"/>
  <c r="H31" i="4" s="1"/>
  <c r="T36" i="4"/>
  <c r="G36" i="4" s="1"/>
  <c r="W11" i="4"/>
  <c r="U37" i="4"/>
  <c r="H37" i="4" s="1"/>
  <c r="AB25" i="4"/>
  <c r="K25" i="4" s="1"/>
  <c r="AB22" i="4"/>
  <c r="K22" i="4" s="1"/>
  <c r="T38" i="4"/>
  <c r="G38" i="4" s="1"/>
  <c r="W33" i="4"/>
  <c r="Y38" i="4"/>
  <c r="T33" i="4"/>
  <c r="G33" i="4" s="1"/>
  <c r="AB26" i="4"/>
  <c r="K26" i="4" s="1"/>
  <c r="W41" i="4"/>
  <c r="V54" i="4"/>
  <c r="AC68" i="4"/>
  <c r="L68" i="4" s="1"/>
  <c r="M68" i="4" s="1"/>
  <c r="R80" i="4"/>
  <c r="C80" i="4" s="1"/>
  <c r="S39" i="4"/>
  <c r="F39" i="4" s="1"/>
  <c r="U49" i="4"/>
  <c r="H49" i="4" s="1"/>
  <c r="AC62" i="4"/>
  <c r="L62" i="4" s="1"/>
  <c r="M62" i="4" s="1"/>
  <c r="T76" i="4"/>
  <c r="G76" i="4" s="1"/>
  <c r="U89" i="4"/>
  <c r="H89" i="4" s="1"/>
  <c r="W100" i="4"/>
  <c r="AC41" i="4"/>
  <c r="L41" i="4" s="1"/>
  <c r="M41" i="4" s="1"/>
  <c r="U55" i="4"/>
  <c r="H55" i="4" s="1"/>
  <c r="Z69" i="4"/>
  <c r="W82" i="4"/>
  <c r="AC95" i="4"/>
  <c r="L95" i="4" s="1"/>
  <c r="M95" i="4" s="1"/>
  <c r="AB106" i="4"/>
  <c r="K106" i="4" s="1"/>
  <c r="R51" i="4"/>
  <c r="C51" i="4" s="1"/>
  <c r="V68" i="4"/>
  <c r="U84" i="4"/>
  <c r="H84" i="4" s="1"/>
  <c r="AC99" i="4"/>
  <c r="L99" i="4" s="1"/>
  <c r="M99" i="4" s="1"/>
  <c r="W44" i="4"/>
  <c r="V60" i="4"/>
  <c r="V76" i="4"/>
  <c r="R64" i="4"/>
  <c r="C64" i="4" s="1"/>
  <c r="Z86" i="4"/>
  <c r="AC106" i="4"/>
  <c r="L106" i="4" s="1"/>
  <c r="M106" i="4" s="1"/>
  <c r="AB58" i="4"/>
  <c r="K58" i="4" s="1"/>
  <c r="AB61" i="4"/>
  <c r="K61" i="4" s="1"/>
  <c r="X83" i="4"/>
  <c r="I83" i="4" s="1"/>
  <c r="U101" i="4"/>
  <c r="H101" i="4" s="1"/>
  <c r="W55" i="4"/>
  <c r="Y88" i="4"/>
  <c r="U47" i="4"/>
  <c r="H47" i="4" s="1"/>
  <c r="S84" i="4"/>
  <c r="F84" i="4" s="1"/>
  <c r="U107" i="4"/>
  <c r="H107" i="4" s="1"/>
  <c r="Z67" i="4"/>
  <c r="S97" i="4"/>
  <c r="F97" i="4" s="1"/>
  <c r="U70" i="4"/>
  <c r="H70" i="4" s="1"/>
  <c r="R46" i="4"/>
  <c r="C46" i="4" s="1"/>
  <c r="Y86" i="4"/>
  <c r="U106" i="4"/>
  <c r="H106" i="4" s="1"/>
  <c r="W59" i="4"/>
  <c r="AC81" i="4"/>
  <c r="L81" i="4" s="1"/>
  <c r="M81" i="4" s="1"/>
  <c r="T102" i="4"/>
  <c r="G102" i="4" s="1"/>
  <c r="AC69" i="4"/>
  <c r="L69" i="4" s="1"/>
  <c r="M69" i="4" s="1"/>
  <c r="Y100" i="4"/>
  <c r="AB78" i="4"/>
  <c r="K78" i="4" s="1"/>
  <c r="U46" i="4"/>
  <c r="H46" i="4" s="1"/>
  <c r="Y83" i="4"/>
  <c r="Z39" i="4"/>
  <c r="Z96" i="4"/>
  <c r="V98" i="4"/>
  <c r="W92" i="4"/>
  <c r="W105" i="4"/>
  <c r="Z44" i="4"/>
  <c r="Z71" i="4"/>
  <c r="S63" i="4"/>
  <c r="F63" i="4" s="1"/>
  <c r="AC63" i="4"/>
  <c r="L63" i="4" s="1"/>
  <c r="M63" i="4" s="1"/>
  <c r="T88" i="4"/>
  <c r="AC36" i="4"/>
  <c r="L36" i="4" s="1"/>
  <c r="M36" i="4" s="1"/>
  <c r="AB30" i="4"/>
  <c r="K30" i="4" s="1"/>
  <c r="Y25" i="4"/>
  <c r="X17" i="4"/>
  <c r="I17" i="4" s="1"/>
  <c r="V12" i="4"/>
  <c r="T11" i="4"/>
  <c r="Y13" i="4"/>
  <c r="X16" i="4"/>
  <c r="I16" i="4" s="1"/>
  <c r="AC31" i="4"/>
  <c r="L31" i="4" s="1"/>
  <c r="M31" i="4" s="1"/>
  <c r="W12" i="4"/>
  <c r="R13" i="4"/>
  <c r="C13" i="4" s="1"/>
  <c r="T35" i="4"/>
  <c r="G35" i="4" s="1"/>
  <c r="X32" i="4"/>
  <c r="I32" i="4" s="1"/>
  <c r="X28" i="4"/>
  <c r="I28" i="4" s="1"/>
  <c r="W19" i="4"/>
  <c r="AB28" i="4"/>
  <c r="K28" i="4" s="1"/>
  <c r="X37" i="4"/>
  <c r="I37" i="4" s="1"/>
  <c r="T27" i="4"/>
  <c r="S13" i="4"/>
  <c r="F13" i="4" s="1"/>
  <c r="W18" i="4"/>
  <c r="S35" i="4"/>
  <c r="F35" i="4" s="1"/>
  <c r="U21" i="4"/>
  <c r="H21" i="4" s="1"/>
  <c r="AC45" i="4"/>
  <c r="L45" i="4" s="1"/>
  <c r="M45" i="4" s="1"/>
  <c r="Y59" i="4"/>
  <c r="T72" i="4"/>
  <c r="G72" i="4" s="1"/>
  <c r="V83" i="4"/>
  <c r="U40" i="4"/>
  <c r="H40" i="4" s="1"/>
  <c r="Z53" i="4"/>
  <c r="Y66" i="4"/>
  <c r="S80" i="4"/>
  <c r="F80" i="4" s="1"/>
  <c r="X92" i="4"/>
  <c r="I92" i="4" s="1"/>
  <c r="Y103" i="4"/>
  <c r="W46" i="4"/>
  <c r="S59" i="4"/>
  <c r="F59" i="4" s="1"/>
  <c r="V73" i="4"/>
  <c r="V86" i="4"/>
  <c r="T99" i="4"/>
  <c r="G99" i="4" s="1"/>
  <c r="R40" i="4"/>
  <c r="C40" i="4" s="1"/>
  <c r="S57" i="4"/>
  <c r="F57" i="4" s="1"/>
  <c r="S73" i="4"/>
  <c r="F73" i="4" s="1"/>
  <c r="X89" i="4"/>
  <c r="I89" i="4" s="1"/>
  <c r="R105" i="4"/>
  <c r="C105" i="4" s="1"/>
  <c r="W49" i="4"/>
  <c r="W65" i="4"/>
  <c r="V45" i="4"/>
  <c r="Z70" i="4"/>
  <c r="S92" i="4"/>
  <c r="F92" i="4" s="1"/>
  <c r="R44" i="4"/>
  <c r="C44" i="4" s="1"/>
  <c r="V44" i="4"/>
  <c r="AB69" i="4"/>
  <c r="K69" i="4" s="1"/>
  <c r="X90" i="4"/>
  <c r="I90" i="4" s="1"/>
  <c r="R106" i="4"/>
  <c r="C106" i="4" s="1"/>
  <c r="R65" i="4"/>
  <c r="C65" i="4" s="1"/>
  <c r="W99" i="4"/>
  <c r="Z59" i="4"/>
  <c r="Y91" i="4"/>
  <c r="AB45" i="4"/>
  <c r="K45" i="4" s="1"/>
  <c r="V78" i="4"/>
  <c r="S105" i="4"/>
  <c r="F105" i="4" s="1"/>
  <c r="X86" i="4"/>
  <c r="I86" i="4" s="1"/>
  <c r="Y62" i="4"/>
  <c r="Y93" i="4"/>
  <c r="U42" i="4"/>
  <c r="H42" i="4" s="1"/>
  <c r="Y68" i="4"/>
  <c r="Z89" i="4"/>
  <c r="V108" i="4"/>
  <c r="AB82" i="4"/>
  <c r="K82" i="4" s="1"/>
  <c r="Y39" i="4"/>
  <c r="X97" i="4"/>
  <c r="I97" i="4" s="1"/>
  <c r="Y61" i="4"/>
  <c r="AB94" i="4"/>
  <c r="K94" i="4" s="1"/>
  <c r="Z64" i="4"/>
  <c r="R58" i="4"/>
  <c r="C58" i="4" s="1"/>
  <c r="Y58" i="4"/>
  <c r="AC53" i="4"/>
  <c r="L53" i="4" s="1"/>
  <c r="M53" i="4" s="1"/>
  <c r="Z68" i="4"/>
  <c r="S82" i="4"/>
  <c r="F82" i="4" s="1"/>
  <c r="V101" i="4"/>
  <c r="U63" i="4"/>
  <c r="H63" i="4" s="1"/>
  <c r="Z106" i="4"/>
  <c r="AC94" i="4"/>
  <c r="L94" i="4" s="1"/>
  <c r="M94" i="4" s="1"/>
  <c r="S49" i="4"/>
  <c r="F49" i="4" s="1"/>
  <c r="Y63" i="4"/>
  <c r="U75" i="4"/>
  <c r="H75" i="4" s="1"/>
  <c r="AB86" i="4"/>
  <c r="K86" i="4" s="1"/>
  <c r="S44" i="4"/>
  <c r="F44" i="4" s="1"/>
  <c r="W57" i="4"/>
  <c r="V70" i="4"/>
  <c r="AB83" i="4"/>
  <c r="K83" i="4" s="1"/>
  <c r="AB95" i="4"/>
  <c r="K95" i="4" s="1"/>
  <c r="W107" i="4"/>
  <c r="Z50" i="4"/>
  <c r="Z63" i="4"/>
  <c r="S77" i="4"/>
  <c r="F77" i="4" s="1"/>
  <c r="AC90" i="4"/>
  <c r="L90" i="4" s="1"/>
  <c r="M90" i="4" s="1"/>
  <c r="R103" i="4"/>
  <c r="C103" i="4" s="1"/>
  <c r="T45" i="4"/>
  <c r="G45" i="4" s="1"/>
  <c r="U62" i="4"/>
  <c r="H62" i="4" s="1"/>
  <c r="U78" i="4"/>
  <c r="H78" i="4" s="1"/>
  <c r="Z94" i="4"/>
  <c r="T109" i="4"/>
  <c r="G109" i="4" s="1"/>
  <c r="U54" i="4"/>
  <c r="H54" i="4" s="1"/>
  <c r="X70" i="4"/>
  <c r="I70" i="4" s="1"/>
  <c r="Z54" i="4"/>
  <c r="X78" i="4"/>
  <c r="I78" i="4" s="1"/>
  <c r="R98" i="4"/>
  <c r="C98" i="4" s="1"/>
  <c r="X50" i="4"/>
  <c r="I50" i="4" s="1"/>
  <c r="W53" i="4"/>
  <c r="S76" i="4"/>
  <c r="F76" i="4" s="1"/>
  <c r="U95" i="4"/>
  <c r="H95" i="4" s="1"/>
  <c r="Z40" i="4"/>
  <c r="Z77" i="4"/>
  <c r="T107" i="4"/>
  <c r="G107" i="4" s="1"/>
  <c r="U74" i="4"/>
  <c r="H74" i="4" s="1"/>
  <c r="T98" i="4"/>
  <c r="G98" i="4" s="1"/>
  <c r="W56" i="4"/>
  <c r="X87" i="4"/>
  <c r="I87" i="4" s="1"/>
  <c r="Z48" i="4"/>
  <c r="Y99" i="4"/>
  <c r="R79" i="4"/>
  <c r="C79" i="4" s="1"/>
  <c r="Z97" i="4"/>
  <c r="Z49" i="4"/>
  <c r="AC73" i="4"/>
  <c r="L73" i="4" s="1"/>
  <c r="M73" i="4" s="1"/>
  <c r="Z93" i="4"/>
  <c r="AC49" i="4"/>
  <c r="L49" i="4" s="1"/>
  <c r="M49" i="4" s="1"/>
  <c r="Y90" i="4"/>
  <c r="S50" i="4"/>
  <c r="F50" i="4" s="1"/>
  <c r="W104" i="4"/>
  <c r="Y71" i="4"/>
  <c r="W101" i="4"/>
  <c r="AC79" i="4"/>
  <c r="L79" i="4" s="1"/>
  <c r="M79" i="4" s="1"/>
  <c r="AC72" i="4"/>
  <c r="L72" i="4" s="1"/>
  <c r="M72" i="4" s="1"/>
  <c r="R73" i="4"/>
  <c r="C73" i="4" s="1"/>
  <c r="X77" i="4"/>
  <c r="I77" i="4" s="1"/>
  <c r="AB89" i="4"/>
  <c r="K89" i="4" s="1"/>
  <c r="X109" i="4"/>
  <c r="I109" i="4" s="1"/>
  <c r="Y56" i="4"/>
  <c r="Z104" i="4"/>
  <c r="Z43" i="4"/>
  <c r="Z21" i="4"/>
  <c r="T10" i="4"/>
  <c r="G10" i="4" s="1"/>
  <c r="U16" i="4"/>
  <c r="H16" i="4" s="1"/>
  <c r="Z18" i="4"/>
  <c r="V32" i="4"/>
  <c r="T34" i="4"/>
  <c r="G34" i="4" s="1"/>
  <c r="T18" i="4"/>
  <c r="G18" i="4" s="1"/>
  <c r="T26" i="4"/>
  <c r="G26" i="4" s="1"/>
  <c r="U19" i="4"/>
  <c r="H19" i="4" s="1"/>
  <c r="W26" i="4"/>
  <c r="R29" i="4"/>
  <c r="C29" i="4" s="1"/>
  <c r="AC29" i="4"/>
  <c r="L29" i="4" s="1"/>
  <c r="M29" i="4" s="1"/>
  <c r="Y11" i="4"/>
  <c r="S29" i="4"/>
  <c r="F29" i="4" s="1"/>
  <c r="W25" i="4"/>
  <c r="T31" i="4"/>
  <c r="G31" i="4" s="1"/>
  <c r="T32" i="4"/>
  <c r="G32" i="4" s="1"/>
  <c r="AB16" i="4"/>
  <c r="K16" i="4" s="1"/>
  <c r="X11" i="4"/>
  <c r="I11" i="4" s="1"/>
  <c r="Y26" i="4"/>
  <c r="R14" i="4"/>
  <c r="C14" i="4" s="1"/>
  <c r="Z13" i="4"/>
  <c r="Y35" i="4"/>
  <c r="U56" i="4"/>
  <c r="H56" i="4" s="1"/>
  <c r="V81" i="4"/>
  <c r="V51" i="4"/>
  <c r="AB77" i="4"/>
  <c r="K77" i="4" s="1"/>
  <c r="Z101" i="4"/>
  <c r="AB56" i="4"/>
  <c r="K56" i="4" s="1"/>
  <c r="AC83" i="4"/>
  <c r="L83" i="4" s="1"/>
  <c r="M83" i="4" s="1"/>
  <c r="T108" i="4"/>
  <c r="S70" i="4"/>
  <c r="F70" i="4" s="1"/>
  <c r="W102" i="4"/>
  <c r="X62" i="4"/>
  <c r="I62" i="4" s="1"/>
  <c r="AB66" i="4"/>
  <c r="K66" i="4" s="1"/>
  <c r="AC108" i="4"/>
  <c r="L108" i="4" s="1"/>
  <c r="M108" i="4" s="1"/>
  <c r="U64" i="4"/>
  <c r="H64" i="4" s="1"/>
  <c r="T103" i="4"/>
  <c r="G103" i="4" s="1"/>
  <c r="Z92" i="4"/>
  <c r="T87" i="4"/>
  <c r="G87" i="4" s="1"/>
  <c r="U71" i="4"/>
  <c r="H71" i="4" s="1"/>
  <c r="W76" i="4"/>
  <c r="Y89" i="4"/>
  <c r="AB62" i="4"/>
  <c r="K62" i="4" s="1"/>
  <c r="V104" i="4"/>
  <c r="X103" i="4"/>
  <c r="I103" i="4" s="1"/>
  <c r="AB50" i="4"/>
  <c r="K50" i="4" s="1"/>
  <c r="Y47" i="4"/>
  <c r="S109" i="4"/>
  <c r="F109" i="4" s="1"/>
  <c r="T43" i="4"/>
  <c r="W83" i="4"/>
  <c r="V105" i="4"/>
  <c r="R23" i="4"/>
  <c r="C23" i="4" s="1"/>
  <c r="X31" i="4"/>
  <c r="I31" i="4" s="1"/>
  <c r="R19" i="4"/>
  <c r="C19" i="4" s="1"/>
  <c r="AC12" i="4"/>
  <c r="L12" i="4" s="1"/>
  <c r="M12" i="4" s="1"/>
  <c r="R21" i="4"/>
  <c r="C21" i="4" s="1"/>
  <c r="T15" i="4"/>
  <c r="G15" i="4" s="1"/>
  <c r="R17" i="4"/>
  <c r="C17" i="4" s="1"/>
  <c r="Z19" i="4"/>
  <c r="AC21" i="4"/>
  <c r="L21" i="4" s="1"/>
  <c r="M21" i="4" s="1"/>
  <c r="V23" i="4"/>
  <c r="U14" i="4"/>
  <c r="H14" i="4" s="1"/>
  <c r="AC24" i="4"/>
  <c r="L24" i="4" s="1"/>
  <c r="M24" i="4" s="1"/>
  <c r="V36" i="4"/>
  <c r="Z31" i="4"/>
  <c r="X29" i="4"/>
  <c r="I29" i="4" s="1"/>
  <c r="S32" i="4"/>
  <c r="F32" i="4" s="1"/>
  <c r="AC26" i="4"/>
  <c r="L26" i="4" s="1"/>
  <c r="M26" i="4" s="1"/>
  <c r="Y29" i="4"/>
  <c r="W15" i="4"/>
  <c r="S21" i="4"/>
  <c r="F21" i="4" s="1"/>
  <c r="AB31" i="4"/>
  <c r="K31" i="4" s="1"/>
  <c r="T29" i="4"/>
  <c r="G29" i="4" s="1"/>
  <c r="S37" i="4"/>
  <c r="F37" i="4" s="1"/>
  <c r="Y22" i="4"/>
  <c r="R34" i="4"/>
  <c r="C34" i="4" s="1"/>
  <c r="AC18" i="4"/>
  <c r="L18" i="4" s="1"/>
  <c r="M18" i="4" s="1"/>
  <c r="AC19" i="4"/>
  <c r="L19" i="4" s="1"/>
  <c r="M19" i="4" s="1"/>
  <c r="S27" i="4"/>
  <c r="F27" i="4" s="1"/>
  <c r="AB38" i="4"/>
  <c r="K38" i="4" s="1"/>
  <c r="V29" i="4"/>
  <c r="AC33" i="4"/>
  <c r="L33" i="4" s="1"/>
  <c r="M33" i="4" s="1"/>
  <c r="Y57" i="4"/>
  <c r="AA57" i="4" s="1"/>
  <c r="J57" i="4" s="1"/>
  <c r="R82" i="4"/>
  <c r="C82" i="4" s="1"/>
  <c r="S52" i="4"/>
  <c r="F52" i="4" s="1"/>
  <c r="Y78" i="4"/>
  <c r="U102" i="4"/>
  <c r="H102" i="4" s="1"/>
  <c r="X57" i="4"/>
  <c r="I57" i="4" s="1"/>
  <c r="AB84" i="4"/>
  <c r="K84" i="4" s="1"/>
  <c r="AB108" i="4"/>
  <c r="K108" i="4" s="1"/>
  <c r="T71" i="4"/>
  <c r="U103" i="4"/>
  <c r="H103" i="4" s="1"/>
  <c r="V63" i="4"/>
  <c r="AC67" i="4"/>
  <c r="L67" i="4" s="1"/>
  <c r="M67" i="4" s="1"/>
  <c r="Y41" i="4"/>
  <c r="Z65" i="4"/>
  <c r="S104" i="4"/>
  <c r="F104" i="4" s="1"/>
  <c r="R94" i="4"/>
  <c r="C94" i="4" s="1"/>
  <c r="AB88" i="4"/>
  <c r="K88" i="4" s="1"/>
  <c r="Y74" i="4"/>
  <c r="X81" i="4"/>
  <c r="I81" i="4" s="1"/>
  <c r="T91" i="4"/>
  <c r="G91" i="4" s="1"/>
  <c r="AB65" i="4"/>
  <c r="K65" i="4" s="1"/>
  <c r="W106" i="4"/>
  <c r="R107" i="4"/>
  <c r="C107" i="4" s="1"/>
  <c r="AC56" i="4"/>
  <c r="L56" i="4" s="1"/>
  <c r="M56" i="4" s="1"/>
  <c r="R57" i="4"/>
  <c r="C57" i="4" s="1"/>
  <c r="V50" i="4"/>
  <c r="T54" i="4"/>
  <c r="R93" i="4"/>
  <c r="C93" i="4" s="1"/>
  <c r="S69" i="4"/>
  <c r="F69" i="4" s="1"/>
  <c r="AC28" i="4"/>
  <c r="L28" i="4" s="1"/>
  <c r="M28" i="4" s="1"/>
  <c r="U17" i="4"/>
  <c r="H17" i="4" s="1"/>
  <c r="Y18" i="4"/>
  <c r="R38" i="4"/>
  <c r="C38" i="4" s="1"/>
  <c r="S11" i="4"/>
  <c r="F11" i="4" s="1"/>
  <c r="Y15" i="4"/>
  <c r="T19" i="4"/>
  <c r="AB11" i="4"/>
  <c r="K11" i="4" s="1"/>
  <c r="R22" i="4"/>
  <c r="C22" i="4" s="1"/>
  <c r="U28" i="4"/>
  <c r="H28" i="4" s="1"/>
  <c r="U22" i="4"/>
  <c r="H22" i="4" s="1"/>
  <c r="T23" i="4"/>
  <c r="G23" i="4" s="1"/>
  <c r="V22" i="4"/>
  <c r="U32" i="4"/>
  <c r="H32" i="4" s="1"/>
  <c r="Z11" i="4"/>
  <c r="AC25" i="4"/>
  <c r="L25" i="4" s="1"/>
  <c r="M25" i="4" s="1"/>
  <c r="Y12" i="4"/>
  <c r="AB21" i="4"/>
  <c r="K21" i="4" s="1"/>
  <c r="V24" i="4"/>
  <c r="X34" i="4"/>
  <c r="I34" i="4" s="1"/>
  <c r="Z20" i="4"/>
  <c r="Y16" i="4"/>
  <c r="S10" i="4"/>
  <c r="F10" i="4" s="1"/>
  <c r="S19" i="4"/>
  <c r="F19" i="4" s="1"/>
  <c r="S12" i="4"/>
  <c r="F12" i="4" s="1"/>
  <c r="R12" i="4"/>
  <c r="C12" i="4" s="1"/>
  <c r="AC11" i="4"/>
  <c r="L11" i="4" s="1"/>
  <c r="M11" i="4" s="1"/>
  <c r="Z26" i="4"/>
  <c r="U23" i="4"/>
  <c r="H23" i="4" s="1"/>
  <c r="T30" i="4"/>
  <c r="G30" i="4" s="1"/>
  <c r="AC23" i="4"/>
  <c r="L23" i="4" s="1"/>
  <c r="M23" i="4" s="1"/>
  <c r="Z61" i="4"/>
  <c r="W85" i="4"/>
  <c r="AC55" i="4"/>
  <c r="L55" i="4" s="1"/>
  <c r="M55" i="4" s="1"/>
  <c r="V82" i="4"/>
  <c r="X105" i="4"/>
  <c r="I105" i="4" s="1"/>
  <c r="W61" i="4"/>
  <c r="V89" i="4"/>
  <c r="S43" i="4"/>
  <c r="F43" i="4" s="1"/>
  <c r="R76" i="4"/>
  <c r="C76" i="4" s="1"/>
  <c r="Y107" i="4"/>
  <c r="AA107" i="4" s="1"/>
  <c r="J107" i="4" s="1"/>
  <c r="X68" i="4"/>
  <c r="I68" i="4" s="1"/>
  <c r="X74" i="4"/>
  <c r="I74" i="4" s="1"/>
  <c r="R48" i="4"/>
  <c r="C48" i="4" s="1"/>
  <c r="Z73" i="4"/>
  <c r="R109" i="4"/>
  <c r="C109" i="4" s="1"/>
  <c r="V103" i="4"/>
  <c r="X95" i="4"/>
  <c r="I95" i="4" s="1"/>
  <c r="W84" i="4"/>
  <c r="R95" i="4"/>
  <c r="C95" i="4" s="1"/>
  <c r="Y95" i="4"/>
  <c r="X71" i="4"/>
  <c r="I71" i="4" s="1"/>
  <c r="AB43" i="4"/>
  <c r="K43" i="4" s="1"/>
  <c r="X44" i="4"/>
  <c r="I44" i="4" s="1"/>
  <c r="X66" i="4"/>
  <c r="I66" i="4" s="1"/>
  <c r="S72" i="4"/>
  <c r="F72" i="4" s="1"/>
  <c r="AC66" i="4"/>
  <c r="L66" i="4" s="1"/>
  <c r="M66" i="4" s="1"/>
  <c r="T78" i="4"/>
  <c r="G78" i="4" s="1"/>
  <c r="Y109" i="4"/>
  <c r="AA109" i="4" s="1"/>
  <c r="J109" i="4" s="1"/>
  <c r="Y75" i="4"/>
  <c r="AC35" i="4"/>
  <c r="L35" i="4" s="1"/>
  <c r="M35" i="4" s="1"/>
  <c r="AC27" i="4"/>
  <c r="L27" i="4" s="1"/>
  <c r="M27" i="4" s="1"/>
  <c r="W34" i="4"/>
  <c r="T13" i="4"/>
  <c r="G13" i="4" s="1"/>
  <c r="T16" i="4"/>
  <c r="G16" i="4" s="1"/>
  <c r="T24" i="4"/>
  <c r="G24" i="4" s="1"/>
  <c r="Y21" i="4"/>
  <c r="X38" i="4"/>
  <c r="I38" i="4" s="1"/>
  <c r="S18" i="4"/>
  <c r="F18" i="4" s="1"/>
  <c r="Z34" i="4"/>
  <c r="S36" i="4"/>
  <c r="F36" i="4" s="1"/>
  <c r="R20" i="4"/>
  <c r="C20" i="4" s="1"/>
  <c r="V14" i="4"/>
  <c r="AC32" i="4"/>
  <c r="L32" i="4" s="1"/>
  <c r="M32" i="4" s="1"/>
  <c r="AB20" i="4"/>
  <c r="K20" i="4" s="1"/>
  <c r="W27" i="4"/>
  <c r="R11" i="4"/>
  <c r="C11" i="4" s="1"/>
  <c r="U12" i="4"/>
  <c r="H12" i="4" s="1"/>
  <c r="T12" i="4"/>
  <c r="S24" i="4"/>
  <c r="F24" i="4" s="1"/>
  <c r="U30" i="4"/>
  <c r="H30" i="4" s="1"/>
  <c r="S26" i="4"/>
  <c r="F26" i="4" s="1"/>
  <c r="U15" i="4"/>
  <c r="H15" i="4" s="1"/>
  <c r="W32" i="4"/>
  <c r="V30" i="4"/>
  <c r="AB27" i="4"/>
  <c r="K27" i="4" s="1"/>
  <c r="W24" i="4"/>
  <c r="X10" i="4"/>
  <c r="I10" i="4" s="1"/>
  <c r="Y37" i="4"/>
  <c r="X20" i="4"/>
  <c r="I20" i="4" s="1"/>
  <c r="V64" i="4"/>
  <c r="V87" i="4"/>
  <c r="U58" i="4"/>
  <c r="H58" i="4" s="1"/>
  <c r="Y84" i="4"/>
  <c r="S108" i="4"/>
  <c r="F108" i="4" s="1"/>
  <c r="X64" i="4"/>
  <c r="I64" i="4" s="1"/>
  <c r="V91" i="4"/>
  <c r="T46" i="4"/>
  <c r="G46" i="4" s="1"/>
  <c r="S79" i="4"/>
  <c r="F79" i="4" s="1"/>
  <c r="T39" i="4"/>
  <c r="V71" i="4"/>
  <c r="Z79" i="4"/>
  <c r="AC51" i="4"/>
  <c r="L51" i="4" s="1"/>
  <c r="M51" i="4" s="1"/>
  <c r="Y77" i="4"/>
  <c r="W42" i="4"/>
  <c r="X108" i="4"/>
  <c r="I108" i="4" s="1"/>
  <c r="X99" i="4"/>
  <c r="I99" i="4" s="1"/>
  <c r="S89" i="4"/>
  <c r="F89" i="4" s="1"/>
  <c r="Y101" i="4"/>
  <c r="R100" i="4"/>
  <c r="C100" i="4" s="1"/>
  <c r="AB76" i="4"/>
  <c r="K76" i="4" s="1"/>
  <c r="W54" i="4"/>
  <c r="AC60" i="4"/>
  <c r="L60" i="4" s="1"/>
  <c r="M60" i="4" s="1"/>
  <c r="V75" i="4"/>
  <c r="T85" i="4"/>
  <c r="AD85" i="4" s="1"/>
  <c r="X80" i="4"/>
  <c r="I80" i="4" s="1"/>
  <c r="AB98" i="4"/>
  <c r="K98" i="4" s="1"/>
  <c r="U81" i="4"/>
  <c r="H81" i="4" s="1"/>
  <c r="AC89" i="4"/>
  <c r="L89" i="4" s="1"/>
  <c r="M89" i="4" s="1"/>
  <c r="AB34" i="4"/>
  <c r="K34" i="4" s="1"/>
  <c r="Y36" i="4"/>
  <c r="W29" i="4"/>
  <c r="U33" i="4"/>
  <c r="H33" i="4" s="1"/>
  <c r="T25" i="4"/>
  <c r="G25" i="4" s="1"/>
  <c r="S33" i="4"/>
  <c r="F33" i="4" s="1"/>
  <c r="Y14" i="4"/>
  <c r="Y32" i="4"/>
  <c r="R15" i="4"/>
  <c r="C15" i="4" s="1"/>
  <c r="R18" i="4"/>
  <c r="C18" i="4" s="1"/>
  <c r="S34" i="4"/>
  <c r="F34" i="4" s="1"/>
  <c r="Z36" i="4"/>
  <c r="Z16" i="4"/>
  <c r="U18" i="4"/>
  <c r="H18" i="4" s="1"/>
  <c r="AB37" i="4"/>
  <c r="K37" i="4" s="1"/>
  <c r="V34" i="4"/>
  <c r="X23" i="4"/>
  <c r="I23" i="4" s="1"/>
  <c r="S25" i="4"/>
  <c r="F25" i="4" s="1"/>
  <c r="Z27" i="4"/>
  <c r="R35" i="4"/>
  <c r="C35" i="4" s="1"/>
  <c r="W35" i="4"/>
  <c r="X14" i="4"/>
  <c r="I14" i="4" s="1"/>
  <c r="Z38" i="4"/>
  <c r="Z24" i="4"/>
  <c r="V15" i="4"/>
  <c r="Y30" i="4"/>
  <c r="W28" i="4"/>
  <c r="Y19" i="4"/>
  <c r="W30" i="4"/>
  <c r="Y27" i="4"/>
  <c r="X25" i="4"/>
  <c r="I25" i="4" s="1"/>
  <c r="U43" i="4"/>
  <c r="H43" i="4" s="1"/>
  <c r="T70" i="4"/>
  <c r="G70" i="4" s="1"/>
  <c r="Y40" i="4"/>
  <c r="W64" i="4"/>
  <c r="AB90" i="4"/>
  <c r="K90" i="4" s="1"/>
  <c r="W43" i="4"/>
  <c r="S71" i="4"/>
  <c r="F71" i="4" s="1"/>
  <c r="U97" i="4"/>
  <c r="H97" i="4" s="1"/>
  <c r="S54" i="4"/>
  <c r="F54" i="4" s="1"/>
  <c r="W86" i="4"/>
  <c r="X46" i="4"/>
  <c r="I46" i="4" s="1"/>
  <c r="AB39" i="4"/>
  <c r="K39" i="4" s="1"/>
  <c r="R89" i="4"/>
  <c r="C89" i="4" s="1"/>
  <c r="S40" i="4"/>
  <c r="F40" i="4" s="1"/>
  <c r="AC85" i="4"/>
  <c r="L85" i="4" s="1"/>
  <c r="M85" i="4" s="1"/>
  <c r="X59" i="4"/>
  <c r="I59" i="4" s="1"/>
  <c r="X53" i="4"/>
  <c r="I53" i="4" s="1"/>
  <c r="AB109" i="4"/>
  <c r="K109" i="4" s="1"/>
  <c r="Z99" i="4"/>
  <c r="X52" i="4"/>
  <c r="I52" i="4" s="1"/>
  <c r="U108" i="4"/>
  <c r="H108" i="4" s="1"/>
  <c r="AC84" i="4"/>
  <c r="L84" i="4" s="1"/>
  <c r="M84" i="4" s="1"/>
  <c r="AB47" i="4"/>
  <c r="K47" i="4" s="1"/>
  <c r="R74" i="4"/>
  <c r="C74" i="4" s="1"/>
  <c r="X42" i="4"/>
  <c r="I42" i="4" s="1"/>
  <c r="AB68" i="4"/>
  <c r="K68" i="4" s="1"/>
  <c r="X94" i="4"/>
  <c r="I94" i="4" s="1"/>
  <c r="Y48" i="4"/>
  <c r="X75" i="4"/>
  <c r="I75" i="4" s="1"/>
  <c r="S101" i="4"/>
  <c r="F101" i="4" s="1"/>
  <c r="S60" i="4"/>
  <c r="F60" i="4" s="1"/>
  <c r="R92" i="4"/>
  <c r="C92" i="4" s="1"/>
  <c r="V52" i="4"/>
  <c r="AB51" i="4"/>
  <c r="K51" i="4" s="1"/>
  <c r="S96" i="4"/>
  <c r="F96" i="4" s="1"/>
  <c r="Y49" i="4"/>
  <c r="W93" i="4"/>
  <c r="X72" i="4"/>
  <c r="I72" i="4" s="1"/>
  <c r="T67" i="4"/>
  <c r="G67" i="4" s="1"/>
  <c r="Z51" i="4"/>
  <c r="R42" i="4"/>
  <c r="C42" i="4" s="1"/>
  <c r="AB73" i="4"/>
  <c r="K73" i="4" s="1"/>
  <c r="S46" i="4"/>
  <c r="F46" i="4" s="1"/>
  <c r="Z91" i="4"/>
  <c r="T86" i="4"/>
  <c r="AC100" i="4"/>
  <c r="L100" i="4" s="1"/>
  <c r="M100" i="4" s="1"/>
  <c r="Z98" i="4"/>
  <c r="V66" i="4"/>
  <c r="Y67" i="4"/>
  <c r="V100" i="4"/>
  <c r="S85" i="4"/>
  <c r="F85" i="4" s="1"/>
  <c r="T96" i="4"/>
  <c r="G96" i="4" s="1"/>
  <c r="Z35" i="4"/>
  <c r="Z22" i="4"/>
  <c r="X27" i="4"/>
  <c r="I27" i="4" s="1"/>
  <c r="AB12" i="4"/>
  <c r="K12" i="4" s="1"/>
  <c r="T14" i="4"/>
  <c r="G14" i="4" s="1"/>
  <c r="S17" i="4"/>
  <c r="F17" i="4" s="1"/>
  <c r="Z33" i="4"/>
  <c r="T37" i="4"/>
  <c r="G37" i="4" s="1"/>
  <c r="V25" i="4"/>
  <c r="X33" i="4"/>
  <c r="I33" i="4" s="1"/>
  <c r="X18" i="4"/>
  <c r="I18" i="4" s="1"/>
  <c r="W23" i="4"/>
  <c r="Y34" i="4"/>
  <c r="R16" i="4"/>
  <c r="C16" i="4" s="1"/>
  <c r="AC20" i="4"/>
  <c r="L20" i="4" s="1"/>
  <c r="M20" i="4" s="1"/>
  <c r="V19" i="4"/>
  <c r="U10" i="4"/>
  <c r="H10" i="4" s="1"/>
  <c r="Y28" i="4"/>
  <c r="R33" i="4"/>
  <c r="C33" i="4" s="1"/>
  <c r="AC30" i="4"/>
  <c r="L30" i="4" s="1"/>
  <c r="M30" i="4" s="1"/>
  <c r="X35" i="4"/>
  <c r="I35" i="4" s="1"/>
  <c r="T22" i="4"/>
  <c r="G22" i="4" s="1"/>
  <c r="AC14" i="4"/>
  <c r="L14" i="4" s="1"/>
  <c r="M14" i="4" s="1"/>
  <c r="AB35" i="4"/>
  <c r="K35" i="4" s="1"/>
  <c r="Z12" i="4"/>
  <c r="AC22" i="4"/>
  <c r="L22" i="4" s="1"/>
  <c r="M22" i="4" s="1"/>
  <c r="U38" i="4"/>
  <c r="H38" i="4" s="1"/>
  <c r="U27" i="4"/>
  <c r="H27" i="4" s="1"/>
  <c r="R26" i="4"/>
  <c r="C26" i="4" s="1"/>
  <c r="Z30" i="4"/>
  <c r="AB24" i="4"/>
  <c r="K24" i="4" s="1"/>
  <c r="V17" i="4"/>
  <c r="R37" i="4"/>
  <c r="C37" i="4" s="1"/>
  <c r="Z25" i="4"/>
  <c r="W14" i="4"/>
  <c r="AB36" i="4"/>
  <c r="K36" i="4" s="1"/>
  <c r="Z37" i="4"/>
  <c r="R10" i="4"/>
  <c r="C10" i="4" s="1"/>
  <c r="V21" i="4"/>
  <c r="R24" i="4"/>
  <c r="C24" i="4" s="1"/>
  <c r="T20" i="4"/>
  <c r="AB33" i="4"/>
  <c r="K33" i="4" s="1"/>
  <c r="U29" i="4"/>
  <c r="H29" i="4" s="1"/>
  <c r="R85" i="4"/>
  <c r="C85" i="4" s="1"/>
  <c r="V48" i="4"/>
  <c r="AB93" i="4"/>
  <c r="K93" i="4" s="1"/>
  <c r="Z55" i="4"/>
  <c r="AC61" i="4"/>
  <c r="L61" i="4" s="1"/>
  <c r="M61" i="4" s="1"/>
  <c r="V41" i="4"/>
  <c r="AC97" i="4"/>
  <c r="L97" i="4" s="1"/>
  <c r="M97" i="4" s="1"/>
  <c r="S65" i="4"/>
  <c r="F65" i="4" s="1"/>
  <c r="X22" i="4"/>
  <c r="I22" i="4" s="1"/>
  <c r="X13" i="4"/>
  <c r="I13" i="4" s="1"/>
  <c r="U36" i="4"/>
  <c r="H36" i="4" s="1"/>
  <c r="Y31" i="4"/>
  <c r="S22" i="4"/>
  <c r="F22" i="4" s="1"/>
  <c r="S28" i="4"/>
  <c r="F28" i="4" s="1"/>
  <c r="AB15" i="4"/>
  <c r="K15" i="4" s="1"/>
  <c r="U20" i="4"/>
  <c r="H20" i="4" s="1"/>
  <c r="W21" i="4"/>
  <c r="V31" i="4"/>
  <c r="Y20" i="4"/>
  <c r="S30" i="4"/>
  <c r="F30" i="4" s="1"/>
  <c r="R70" i="4"/>
  <c r="C70" i="4" s="1"/>
  <c r="U105" i="4"/>
  <c r="H105" i="4" s="1"/>
  <c r="W74" i="4"/>
  <c r="T101" i="4"/>
  <c r="G101" i="4" s="1"/>
  <c r="S88" i="4"/>
  <c r="F88" i="4" s="1"/>
  <c r="V47" i="4"/>
  <c r="AC71" i="4"/>
  <c r="L71" i="4" s="1"/>
  <c r="M71" i="4" s="1"/>
  <c r="U41" i="4"/>
  <c r="H41" i="4" s="1"/>
  <c r="V35" i="4"/>
  <c r="Z10" i="4"/>
  <c r="W38" i="4"/>
  <c r="V26" i="4"/>
  <c r="W13" i="4"/>
  <c r="V13" i="4"/>
  <c r="T17" i="4"/>
  <c r="S14" i="4"/>
  <c r="F14" i="4" s="1"/>
  <c r="AC38" i="4"/>
  <c r="L38" i="4" s="1"/>
  <c r="M38" i="4" s="1"/>
  <c r="R28" i="4"/>
  <c r="C28" i="4" s="1"/>
  <c r="V27" i="4"/>
  <c r="X24" i="4"/>
  <c r="I24" i="4" s="1"/>
  <c r="Z52" i="4"/>
  <c r="U109" i="4"/>
  <c r="H109" i="4" s="1"/>
  <c r="V107" i="4"/>
  <c r="Y52" i="4"/>
  <c r="AB75" i="4"/>
  <c r="K75" i="4" s="1"/>
  <c r="R99" i="4"/>
  <c r="C99" i="4" s="1"/>
  <c r="T63" i="4"/>
  <c r="G63" i="4" s="1"/>
  <c r="X96" i="4"/>
  <c r="U50" i="4"/>
  <c r="H50" i="4" s="1"/>
  <c r="W47" i="4"/>
  <c r="S103" i="4"/>
  <c r="F103" i="4" s="1"/>
  <c r="V94" i="4"/>
  <c r="U39" i="4"/>
  <c r="H39" i="4" s="1"/>
  <c r="X55" i="4"/>
  <c r="I55" i="4" s="1"/>
  <c r="U90" i="4"/>
  <c r="H90" i="4" s="1"/>
  <c r="R55" i="4"/>
  <c r="C55" i="4" s="1"/>
  <c r="U91" i="4"/>
  <c r="H91" i="4" s="1"/>
  <c r="Y44" i="4"/>
  <c r="Y109" i="24"/>
  <c r="AC108" i="24"/>
  <c r="L108" i="24" s="1"/>
  <c r="M108" i="24" s="1"/>
  <c r="T108" i="24"/>
  <c r="G108" i="24" s="1"/>
  <c r="W107" i="24"/>
  <c r="Z106" i="24"/>
  <c r="R106" i="24"/>
  <c r="C106" i="24" s="1"/>
  <c r="U105" i="24"/>
  <c r="H105" i="24" s="1"/>
  <c r="X104" i="24"/>
  <c r="I104" i="24" s="1"/>
  <c r="AB103" i="24"/>
  <c r="K103" i="24" s="1"/>
  <c r="S103" i="24"/>
  <c r="F103" i="24" s="1"/>
  <c r="V102" i="24"/>
  <c r="Y101" i="24"/>
  <c r="AC100" i="24"/>
  <c r="L100" i="24" s="1"/>
  <c r="M100" i="24" s="1"/>
  <c r="T100" i="24"/>
  <c r="W99" i="24"/>
  <c r="Z98" i="24"/>
  <c r="R98" i="24"/>
  <c r="C98" i="24" s="1"/>
  <c r="U97" i="24"/>
  <c r="H97" i="24" s="1"/>
  <c r="X96" i="24"/>
  <c r="I96" i="24" s="1"/>
  <c r="AB95" i="24"/>
  <c r="K95" i="24" s="1"/>
  <c r="S95" i="24"/>
  <c r="F95" i="24" s="1"/>
  <c r="V94" i="24"/>
  <c r="Y93" i="24"/>
  <c r="AC92" i="24"/>
  <c r="L92" i="24" s="1"/>
  <c r="M92" i="24" s="1"/>
  <c r="T92" i="24"/>
  <c r="G92" i="24" s="1"/>
  <c r="W91" i="24"/>
  <c r="Z90" i="24"/>
  <c r="R90" i="24"/>
  <c r="C90" i="24" s="1"/>
  <c r="U89" i="24"/>
  <c r="H89" i="24" s="1"/>
  <c r="X88" i="24"/>
  <c r="I88" i="24" s="1"/>
  <c r="AB87" i="24"/>
  <c r="K87" i="24" s="1"/>
  <c r="S87" i="24"/>
  <c r="F87" i="24" s="1"/>
  <c r="V86" i="24"/>
  <c r="Y85" i="24"/>
  <c r="AC84" i="24"/>
  <c r="L84" i="24" s="1"/>
  <c r="M84" i="24" s="1"/>
  <c r="T84" i="24"/>
  <c r="G84" i="24" s="1"/>
  <c r="W83" i="24"/>
  <c r="Z82" i="24"/>
  <c r="R82" i="24"/>
  <c r="C82" i="24" s="1"/>
  <c r="U81" i="24"/>
  <c r="H81" i="24" s="1"/>
  <c r="X80" i="24"/>
  <c r="I80" i="24" s="1"/>
  <c r="AB79" i="24"/>
  <c r="K79" i="24" s="1"/>
  <c r="S79" i="24"/>
  <c r="F79" i="24" s="1"/>
  <c r="V78" i="24"/>
  <c r="Y77" i="24"/>
  <c r="AC76" i="24"/>
  <c r="L76" i="24" s="1"/>
  <c r="M76" i="24" s="1"/>
  <c r="T76" i="24"/>
  <c r="G76" i="24" s="1"/>
  <c r="W75" i="24"/>
  <c r="Z74" i="24"/>
  <c r="R74" i="24"/>
  <c r="C74" i="24" s="1"/>
  <c r="U73" i="24"/>
  <c r="H73" i="24" s="1"/>
  <c r="X72" i="24"/>
  <c r="I72" i="24" s="1"/>
  <c r="AB71" i="24"/>
  <c r="K71" i="24" s="1"/>
  <c r="S71" i="24"/>
  <c r="F71" i="24" s="1"/>
  <c r="V70" i="24"/>
  <c r="Y69" i="24"/>
  <c r="AC68" i="24"/>
  <c r="L68" i="24" s="1"/>
  <c r="M68" i="24" s="1"/>
  <c r="T68" i="24"/>
  <c r="G68" i="24" s="1"/>
  <c r="W67" i="24"/>
  <c r="Z66" i="24"/>
  <c r="R66" i="24"/>
  <c r="C66" i="24" s="1"/>
  <c r="U65" i="24"/>
  <c r="H65" i="24" s="1"/>
  <c r="X64" i="24"/>
  <c r="I64" i="24" s="1"/>
  <c r="AB63" i="24"/>
  <c r="K63" i="24" s="1"/>
  <c r="S63" i="24"/>
  <c r="F63" i="24" s="1"/>
  <c r="V62" i="24"/>
  <c r="Y61" i="24"/>
  <c r="AC60" i="24"/>
  <c r="L60" i="24" s="1"/>
  <c r="M60" i="24" s="1"/>
  <c r="T60" i="24"/>
  <c r="W59" i="24"/>
  <c r="Z58" i="24"/>
  <c r="R58" i="24"/>
  <c r="C58" i="24" s="1"/>
  <c r="U57" i="24"/>
  <c r="H57" i="24" s="1"/>
  <c r="X56" i="24"/>
  <c r="I56" i="24" s="1"/>
  <c r="AB55" i="24"/>
  <c r="K55" i="24" s="1"/>
  <c r="S55" i="24"/>
  <c r="F55" i="24" s="1"/>
  <c r="V54" i="24"/>
  <c r="Y53" i="24"/>
  <c r="AC52" i="24"/>
  <c r="L52" i="24" s="1"/>
  <c r="M52" i="24" s="1"/>
  <c r="T52" i="24"/>
  <c r="G52" i="24" s="1"/>
  <c r="W51" i="24"/>
  <c r="Z50" i="24"/>
  <c r="R50" i="24"/>
  <c r="C50" i="24" s="1"/>
  <c r="U49" i="24"/>
  <c r="H49" i="24" s="1"/>
  <c r="X109" i="24"/>
  <c r="I109" i="24" s="1"/>
  <c r="AB108" i="24"/>
  <c r="K108" i="24" s="1"/>
  <c r="S108" i="24"/>
  <c r="F108" i="24" s="1"/>
  <c r="V107" i="24"/>
  <c r="Y106" i="24"/>
  <c r="AC105" i="24"/>
  <c r="L105" i="24" s="1"/>
  <c r="M105" i="24" s="1"/>
  <c r="T105" i="24"/>
  <c r="G105" i="24" s="1"/>
  <c r="W104" i="24"/>
  <c r="Z103" i="24"/>
  <c r="R103" i="24"/>
  <c r="C103" i="24" s="1"/>
  <c r="U102" i="24"/>
  <c r="H102" i="24" s="1"/>
  <c r="X101" i="24"/>
  <c r="I101" i="24" s="1"/>
  <c r="AB100" i="24"/>
  <c r="K100" i="24" s="1"/>
  <c r="S100" i="24"/>
  <c r="F100" i="24" s="1"/>
  <c r="V99" i="24"/>
  <c r="Y98" i="24"/>
  <c r="AC97" i="24"/>
  <c r="L97" i="24" s="1"/>
  <c r="M97" i="24" s="1"/>
  <c r="T97" i="24"/>
  <c r="G97" i="24" s="1"/>
  <c r="W96" i="24"/>
  <c r="Z95" i="24"/>
  <c r="R95" i="24"/>
  <c r="C95" i="24" s="1"/>
  <c r="U94" i="24"/>
  <c r="H94" i="24" s="1"/>
  <c r="X93" i="24"/>
  <c r="I93" i="24" s="1"/>
  <c r="AB92" i="24"/>
  <c r="K92" i="24" s="1"/>
  <c r="S92" i="24"/>
  <c r="F92" i="24" s="1"/>
  <c r="V91" i="24"/>
  <c r="Y90" i="24"/>
  <c r="AC89" i="24"/>
  <c r="L89" i="24" s="1"/>
  <c r="M89" i="24" s="1"/>
  <c r="T89" i="24"/>
  <c r="G89" i="24" s="1"/>
  <c r="W88" i="24"/>
  <c r="Z87" i="24"/>
  <c r="R87" i="24"/>
  <c r="C87" i="24" s="1"/>
  <c r="U86" i="24"/>
  <c r="H86" i="24" s="1"/>
  <c r="X85" i="24"/>
  <c r="I85" i="24" s="1"/>
  <c r="AB84" i="24"/>
  <c r="K84" i="24" s="1"/>
  <c r="S84" i="24"/>
  <c r="F84" i="24" s="1"/>
  <c r="V83" i="24"/>
  <c r="Y82" i="24"/>
  <c r="AC81" i="24"/>
  <c r="L81" i="24" s="1"/>
  <c r="M81" i="24" s="1"/>
  <c r="T81" i="24"/>
  <c r="G81" i="24" s="1"/>
  <c r="W80" i="24"/>
  <c r="Z79" i="24"/>
  <c r="R79" i="24"/>
  <c r="C79" i="24" s="1"/>
  <c r="U78" i="24"/>
  <c r="H78" i="24" s="1"/>
  <c r="X77" i="24"/>
  <c r="I77" i="24" s="1"/>
  <c r="AB76" i="24"/>
  <c r="K76" i="24" s="1"/>
  <c r="S76" i="24"/>
  <c r="F76" i="24" s="1"/>
  <c r="V75" i="24"/>
  <c r="Y74" i="24"/>
  <c r="AC73" i="24"/>
  <c r="L73" i="24" s="1"/>
  <c r="M73" i="24" s="1"/>
  <c r="T73" i="24"/>
  <c r="W72" i="24"/>
  <c r="Z71" i="24"/>
  <c r="R71" i="24"/>
  <c r="C71" i="24" s="1"/>
  <c r="U70" i="24"/>
  <c r="H70" i="24" s="1"/>
  <c r="X69" i="24"/>
  <c r="I69" i="24" s="1"/>
  <c r="AB68" i="24"/>
  <c r="K68" i="24" s="1"/>
  <c r="S68" i="24"/>
  <c r="F68" i="24" s="1"/>
  <c r="V67" i="24"/>
  <c r="Y66" i="24"/>
  <c r="AC65" i="24"/>
  <c r="L65" i="24" s="1"/>
  <c r="M65" i="24" s="1"/>
  <c r="T65" i="24"/>
  <c r="W64" i="24"/>
  <c r="Z63" i="24"/>
  <c r="R63" i="24"/>
  <c r="C63" i="24" s="1"/>
  <c r="U62" i="24"/>
  <c r="H62" i="24" s="1"/>
  <c r="X61" i="24"/>
  <c r="I61" i="24" s="1"/>
  <c r="AB60" i="24"/>
  <c r="K60" i="24" s="1"/>
  <c r="S60" i="24"/>
  <c r="F60" i="24" s="1"/>
  <c r="V59" i="24"/>
  <c r="Y58" i="24"/>
  <c r="AC57" i="24"/>
  <c r="L57" i="24" s="1"/>
  <c r="M57" i="24" s="1"/>
  <c r="T57" i="24"/>
  <c r="W56" i="24"/>
  <c r="Z55" i="24"/>
  <c r="R55" i="24"/>
  <c r="C55" i="24" s="1"/>
  <c r="U54" i="24"/>
  <c r="H54" i="24" s="1"/>
  <c r="X53" i="24"/>
  <c r="I53" i="24" s="1"/>
  <c r="AB52" i="24"/>
  <c r="K52" i="24" s="1"/>
  <c r="S52" i="24"/>
  <c r="F52" i="24" s="1"/>
  <c r="V51" i="24"/>
  <c r="Y50" i="24"/>
  <c r="AC49" i="24"/>
  <c r="L49" i="24" s="1"/>
  <c r="M49" i="24" s="1"/>
  <c r="T49" i="24"/>
  <c r="G49" i="24" s="1"/>
  <c r="W109" i="24"/>
  <c r="Z108" i="24"/>
  <c r="R108" i="24"/>
  <c r="C108" i="24" s="1"/>
  <c r="U107" i="24"/>
  <c r="H107" i="24" s="1"/>
  <c r="X106" i="24"/>
  <c r="I106" i="24" s="1"/>
  <c r="AB105" i="24"/>
  <c r="K105" i="24" s="1"/>
  <c r="S105" i="24"/>
  <c r="F105" i="24" s="1"/>
  <c r="V104" i="24"/>
  <c r="Y103" i="24"/>
  <c r="AC102" i="24"/>
  <c r="L102" i="24" s="1"/>
  <c r="M102" i="24" s="1"/>
  <c r="T102" i="24"/>
  <c r="G102" i="24" s="1"/>
  <c r="W101" i="24"/>
  <c r="Z100" i="24"/>
  <c r="R100" i="24"/>
  <c r="C100" i="24" s="1"/>
  <c r="U99" i="24"/>
  <c r="H99" i="24" s="1"/>
  <c r="X98" i="24"/>
  <c r="I98" i="24" s="1"/>
  <c r="AB97" i="24"/>
  <c r="K97" i="24" s="1"/>
  <c r="S97" i="24"/>
  <c r="F97" i="24" s="1"/>
  <c r="V96" i="24"/>
  <c r="Y95" i="24"/>
  <c r="AC94" i="24"/>
  <c r="L94" i="24" s="1"/>
  <c r="M94" i="24" s="1"/>
  <c r="T94" i="24"/>
  <c r="G94" i="24" s="1"/>
  <c r="W93" i="24"/>
  <c r="Z92" i="24"/>
  <c r="R92" i="24"/>
  <c r="C92" i="24" s="1"/>
  <c r="U91" i="24"/>
  <c r="H91" i="24" s="1"/>
  <c r="X90" i="24"/>
  <c r="I90" i="24" s="1"/>
  <c r="AB89" i="24"/>
  <c r="K89" i="24" s="1"/>
  <c r="S89" i="24"/>
  <c r="F89" i="24" s="1"/>
  <c r="V88" i="24"/>
  <c r="Y87" i="24"/>
  <c r="AC86" i="24"/>
  <c r="L86" i="24" s="1"/>
  <c r="M86" i="24" s="1"/>
  <c r="T86" i="24"/>
  <c r="G86" i="24" s="1"/>
  <c r="W85" i="24"/>
  <c r="Z84" i="24"/>
  <c r="R84" i="24"/>
  <c r="C84" i="24" s="1"/>
  <c r="U83" i="24"/>
  <c r="H83" i="24" s="1"/>
  <c r="X82" i="24"/>
  <c r="I82" i="24" s="1"/>
  <c r="AB81" i="24"/>
  <c r="K81" i="24" s="1"/>
  <c r="S81" i="24"/>
  <c r="F81" i="24" s="1"/>
  <c r="V80" i="24"/>
  <c r="Y79" i="24"/>
  <c r="AC78" i="24"/>
  <c r="L78" i="24" s="1"/>
  <c r="M78" i="24" s="1"/>
  <c r="T78" i="24"/>
  <c r="G78" i="24" s="1"/>
  <c r="W77" i="24"/>
  <c r="Z76" i="24"/>
  <c r="R76" i="24"/>
  <c r="C76" i="24" s="1"/>
  <c r="U75" i="24"/>
  <c r="H75" i="24" s="1"/>
  <c r="X74" i="24"/>
  <c r="I74" i="24" s="1"/>
  <c r="AB73" i="24"/>
  <c r="K73" i="24" s="1"/>
  <c r="S73" i="24"/>
  <c r="F73" i="24" s="1"/>
  <c r="V72" i="24"/>
  <c r="Y71" i="24"/>
  <c r="AC70" i="24"/>
  <c r="L70" i="24" s="1"/>
  <c r="M70" i="24" s="1"/>
  <c r="T70" i="24"/>
  <c r="G70" i="24" s="1"/>
  <c r="W69" i="24"/>
  <c r="Z68" i="24"/>
  <c r="R68" i="24"/>
  <c r="C68" i="24" s="1"/>
  <c r="U67" i="24"/>
  <c r="H67" i="24" s="1"/>
  <c r="X66" i="24"/>
  <c r="I66" i="24" s="1"/>
  <c r="AB65" i="24"/>
  <c r="K65" i="24" s="1"/>
  <c r="S65" i="24"/>
  <c r="F65" i="24" s="1"/>
  <c r="V64" i="24"/>
  <c r="Y63" i="24"/>
  <c r="AC62" i="24"/>
  <c r="L62" i="24" s="1"/>
  <c r="M62" i="24" s="1"/>
  <c r="T62" i="24"/>
  <c r="G62" i="24" s="1"/>
  <c r="W61" i="24"/>
  <c r="Z60" i="24"/>
  <c r="R60" i="24"/>
  <c r="C60" i="24" s="1"/>
  <c r="U59" i="24"/>
  <c r="H59" i="24" s="1"/>
  <c r="X58" i="24"/>
  <c r="I58" i="24" s="1"/>
  <c r="AB57" i="24"/>
  <c r="K57" i="24" s="1"/>
  <c r="S57" i="24"/>
  <c r="F57" i="24" s="1"/>
  <c r="V56" i="24"/>
  <c r="Y55" i="24"/>
  <c r="AC54" i="24"/>
  <c r="L54" i="24" s="1"/>
  <c r="M54" i="24" s="1"/>
  <c r="T54" i="24"/>
  <c r="W53" i="24"/>
  <c r="Z52" i="24"/>
  <c r="R52" i="24"/>
  <c r="C52" i="24" s="1"/>
  <c r="U51" i="24"/>
  <c r="H51" i="24" s="1"/>
  <c r="X50" i="24"/>
  <c r="I50" i="24" s="1"/>
  <c r="AB49" i="24"/>
  <c r="K49" i="24" s="1"/>
  <c r="S49" i="24"/>
  <c r="F49" i="24" s="1"/>
  <c r="U109" i="24"/>
  <c r="H109" i="24" s="1"/>
  <c r="U108" i="24"/>
  <c r="H108" i="24" s="1"/>
  <c r="R107" i="24"/>
  <c r="C107" i="24" s="1"/>
  <c r="Z105" i="24"/>
  <c r="Z104" i="24"/>
  <c r="W103" i="24"/>
  <c r="W102" i="24"/>
  <c r="T101" i="24"/>
  <c r="AC99" i="24"/>
  <c r="L99" i="24" s="1"/>
  <c r="M99" i="24" s="1"/>
  <c r="AC98" i="24"/>
  <c r="L98" i="24" s="1"/>
  <c r="M98" i="24" s="1"/>
  <c r="Y97" i="24"/>
  <c r="Y96" i="24"/>
  <c r="V95" i="24"/>
  <c r="S94" i="24"/>
  <c r="F94" i="24" s="1"/>
  <c r="S93" i="24"/>
  <c r="F93" i="24" s="1"/>
  <c r="AB91" i="24"/>
  <c r="K91" i="24" s="1"/>
  <c r="AB90" i="24"/>
  <c r="K90" i="24" s="1"/>
  <c r="X89" i="24"/>
  <c r="I89" i="24" s="1"/>
  <c r="U88" i="24"/>
  <c r="H88" i="24" s="1"/>
  <c r="U87" i="24"/>
  <c r="H87" i="24" s="1"/>
  <c r="R86" i="24"/>
  <c r="C86" i="24" s="1"/>
  <c r="R85" i="24"/>
  <c r="C85" i="24" s="1"/>
  <c r="Z83" i="24"/>
  <c r="W82" i="24"/>
  <c r="W81" i="24"/>
  <c r="T80" i="24"/>
  <c r="T79" i="24"/>
  <c r="AC77" i="24"/>
  <c r="L77" i="24" s="1"/>
  <c r="M77" i="24" s="1"/>
  <c r="Y76" i="24"/>
  <c r="Y75" i="24"/>
  <c r="V74" i="24"/>
  <c r="V73" i="24"/>
  <c r="S72" i="24"/>
  <c r="F72" i="24" s="1"/>
  <c r="AB70" i="24"/>
  <c r="K70" i="24" s="1"/>
  <c r="AB69" i="24"/>
  <c r="K69" i="24" s="1"/>
  <c r="X68" i="24"/>
  <c r="I68" i="24" s="1"/>
  <c r="X67" i="24"/>
  <c r="I67" i="24" s="1"/>
  <c r="U66" i="24"/>
  <c r="H66" i="24" s="1"/>
  <c r="R65" i="24"/>
  <c r="C65" i="24" s="1"/>
  <c r="R64" i="24"/>
  <c r="C64" i="24" s="1"/>
  <c r="Z62" i="24"/>
  <c r="Z61" i="24"/>
  <c r="W60" i="24"/>
  <c r="T59" i="24"/>
  <c r="G59" i="24" s="1"/>
  <c r="T58" i="24"/>
  <c r="G58" i="24" s="1"/>
  <c r="AC56" i="24"/>
  <c r="L56" i="24" s="1"/>
  <c r="M56" i="24" s="1"/>
  <c r="AC55" i="24"/>
  <c r="L55" i="24" s="1"/>
  <c r="M55" i="24" s="1"/>
  <c r="Y54" i="24"/>
  <c r="V53" i="24"/>
  <c r="V52" i="24"/>
  <c r="S51" i="24"/>
  <c r="F51" i="24" s="1"/>
  <c r="S50" i="24"/>
  <c r="F50" i="24" s="1"/>
  <c r="AB48" i="24"/>
  <c r="K48" i="24" s="1"/>
  <c r="T109" i="24"/>
  <c r="AC107" i="24"/>
  <c r="L107" i="24" s="1"/>
  <c r="M107" i="24" s="1"/>
  <c r="AC106" i="24"/>
  <c r="L106" i="24" s="1"/>
  <c r="M106" i="24" s="1"/>
  <c r="Y105" i="24"/>
  <c r="Y104" i="24"/>
  <c r="V103" i="24"/>
  <c r="S102" i="24"/>
  <c r="F102" i="24" s="1"/>
  <c r="S101" i="24"/>
  <c r="F101" i="24" s="1"/>
  <c r="AB99" i="24"/>
  <c r="K99" i="24" s="1"/>
  <c r="AB98" i="24"/>
  <c r="K98" i="24" s="1"/>
  <c r="X97" i="24"/>
  <c r="I97" i="24" s="1"/>
  <c r="U96" i="24"/>
  <c r="H96" i="24" s="1"/>
  <c r="U95" i="24"/>
  <c r="H95" i="24" s="1"/>
  <c r="R94" i="24"/>
  <c r="C94" i="24" s="1"/>
  <c r="R93" i="24"/>
  <c r="C93" i="24" s="1"/>
  <c r="Z91" i="24"/>
  <c r="W90" i="24"/>
  <c r="W89" i="24"/>
  <c r="T88" i="24"/>
  <c r="G88" i="24" s="1"/>
  <c r="T87" i="24"/>
  <c r="AC85" i="24"/>
  <c r="L85" i="24" s="1"/>
  <c r="M85" i="24" s="1"/>
  <c r="Y84" i="24"/>
  <c r="Y83" i="24"/>
  <c r="V82" i="24"/>
  <c r="V81" i="24"/>
  <c r="S80" i="24"/>
  <c r="F80" i="24" s="1"/>
  <c r="AB78" i="24"/>
  <c r="K78" i="24" s="1"/>
  <c r="AB77" i="24"/>
  <c r="K77" i="24" s="1"/>
  <c r="X76" i="24"/>
  <c r="I76" i="24" s="1"/>
  <c r="X75" i="24"/>
  <c r="I75" i="24" s="1"/>
  <c r="U74" i="24"/>
  <c r="H74" i="24" s="1"/>
  <c r="R73" i="24"/>
  <c r="C73" i="24" s="1"/>
  <c r="R72" i="24"/>
  <c r="C72" i="24" s="1"/>
  <c r="Z70" i="24"/>
  <c r="Z69" i="24"/>
  <c r="W68" i="24"/>
  <c r="T67" i="24"/>
  <c r="G67" i="24" s="1"/>
  <c r="T66" i="24"/>
  <c r="AC64" i="24"/>
  <c r="L64" i="24" s="1"/>
  <c r="M64" i="24" s="1"/>
  <c r="AC63" i="24"/>
  <c r="L63" i="24" s="1"/>
  <c r="M63" i="24" s="1"/>
  <c r="Y62" i="24"/>
  <c r="V61" i="24"/>
  <c r="V60" i="24"/>
  <c r="S59" i="24"/>
  <c r="F59" i="24" s="1"/>
  <c r="S58" i="24"/>
  <c r="F58" i="24" s="1"/>
  <c r="AB56" i="24"/>
  <c r="K56" i="24" s="1"/>
  <c r="X55" i="24"/>
  <c r="I55" i="24" s="1"/>
  <c r="X54" i="24"/>
  <c r="I54" i="24" s="1"/>
  <c r="U53" i="24"/>
  <c r="H53" i="24" s="1"/>
  <c r="U52" i="24"/>
  <c r="H52" i="24" s="1"/>
  <c r="R51" i="24"/>
  <c r="C51" i="24" s="1"/>
  <c r="Z49" i="24"/>
  <c r="Z48" i="24"/>
  <c r="R48" i="24"/>
  <c r="C48" i="24" s="1"/>
  <c r="U47" i="24"/>
  <c r="H47" i="24" s="1"/>
  <c r="X46" i="24"/>
  <c r="I46" i="24" s="1"/>
  <c r="AB45" i="24"/>
  <c r="K45" i="24" s="1"/>
  <c r="S45" i="24"/>
  <c r="F45" i="24" s="1"/>
  <c r="V44" i="24"/>
  <c r="Y43" i="24"/>
  <c r="AC42" i="24"/>
  <c r="L42" i="24" s="1"/>
  <c r="M42" i="24" s="1"/>
  <c r="T42" i="24"/>
  <c r="G42" i="24" s="1"/>
  <c r="W41" i="24"/>
  <c r="Z40" i="24"/>
  <c r="R40" i="24"/>
  <c r="C40" i="24" s="1"/>
  <c r="U39" i="24"/>
  <c r="H39" i="24" s="1"/>
  <c r="X38" i="24"/>
  <c r="I38" i="24" s="1"/>
  <c r="AB37" i="24"/>
  <c r="K37" i="24" s="1"/>
  <c r="S37" i="24"/>
  <c r="F37" i="24" s="1"/>
  <c r="V36" i="24"/>
  <c r="Y35" i="24"/>
  <c r="AC34" i="24"/>
  <c r="L34" i="24" s="1"/>
  <c r="M34" i="24" s="1"/>
  <c r="T34" i="24"/>
  <c r="G34" i="24" s="1"/>
  <c r="W33" i="24"/>
  <c r="Z32" i="24"/>
  <c r="R32" i="24"/>
  <c r="C32" i="24" s="1"/>
  <c r="U31" i="24"/>
  <c r="H31" i="24" s="1"/>
  <c r="X30" i="24"/>
  <c r="I30" i="24" s="1"/>
  <c r="AB29" i="24"/>
  <c r="K29" i="24" s="1"/>
  <c r="S29" i="24"/>
  <c r="F29" i="24" s="1"/>
  <c r="V28" i="24"/>
  <c r="Y27" i="24"/>
  <c r="AC26" i="24"/>
  <c r="L26" i="24" s="1"/>
  <c r="M26" i="24" s="1"/>
  <c r="T26" i="24"/>
  <c r="G26" i="24" s="1"/>
  <c r="W25" i="24"/>
  <c r="S109" i="24"/>
  <c r="F109" i="24" s="1"/>
  <c r="AB107" i="24"/>
  <c r="K107" i="24" s="1"/>
  <c r="AB106" i="24"/>
  <c r="K106" i="24" s="1"/>
  <c r="X105" i="24"/>
  <c r="I105" i="24" s="1"/>
  <c r="U104" i="24"/>
  <c r="H104" i="24" s="1"/>
  <c r="U103" i="24"/>
  <c r="H103" i="24" s="1"/>
  <c r="R102" i="24"/>
  <c r="C102" i="24" s="1"/>
  <c r="R101" i="24"/>
  <c r="C101" i="24" s="1"/>
  <c r="Z99" i="24"/>
  <c r="W98" i="24"/>
  <c r="W97" i="24"/>
  <c r="T96" i="24"/>
  <c r="G96" i="24" s="1"/>
  <c r="T95" i="24"/>
  <c r="AC93" i="24"/>
  <c r="L93" i="24" s="1"/>
  <c r="M93" i="24" s="1"/>
  <c r="Y92" i="24"/>
  <c r="Y91" i="24"/>
  <c r="V90" i="24"/>
  <c r="V89" i="24"/>
  <c r="S88" i="24"/>
  <c r="F88" i="24" s="1"/>
  <c r="AB86" i="24"/>
  <c r="K86" i="24" s="1"/>
  <c r="AB85" i="24"/>
  <c r="K85" i="24" s="1"/>
  <c r="X84" i="24"/>
  <c r="I84" i="24" s="1"/>
  <c r="X83" i="24"/>
  <c r="U82" i="24"/>
  <c r="H82" i="24" s="1"/>
  <c r="R81" i="24"/>
  <c r="C81" i="24" s="1"/>
  <c r="R80" i="24"/>
  <c r="C80" i="24" s="1"/>
  <c r="Z78" i="24"/>
  <c r="Z77" i="24"/>
  <c r="W76" i="24"/>
  <c r="T75" i="24"/>
  <c r="G75" i="24" s="1"/>
  <c r="T74" i="24"/>
  <c r="AC72" i="24"/>
  <c r="L72" i="24" s="1"/>
  <c r="M72" i="24" s="1"/>
  <c r="AC71" i="24"/>
  <c r="L71" i="24" s="1"/>
  <c r="M71" i="24" s="1"/>
  <c r="Y70" i="24"/>
  <c r="V69" i="24"/>
  <c r="V68" i="24"/>
  <c r="S67" i="24"/>
  <c r="F67" i="24" s="1"/>
  <c r="S66" i="24"/>
  <c r="F66" i="24" s="1"/>
  <c r="AB64" i="24"/>
  <c r="K64" i="24" s="1"/>
  <c r="X63" i="24"/>
  <c r="I63" i="24" s="1"/>
  <c r="X62" i="24"/>
  <c r="I62" i="24" s="1"/>
  <c r="U61" i="24"/>
  <c r="H61" i="24" s="1"/>
  <c r="U60" i="24"/>
  <c r="H60" i="24" s="1"/>
  <c r="R59" i="24"/>
  <c r="C59" i="24" s="1"/>
  <c r="Z57" i="24"/>
  <c r="Z56" i="24"/>
  <c r="W55" i="24"/>
  <c r="W54" i="24"/>
  <c r="T53" i="24"/>
  <c r="G53" i="24" s="1"/>
  <c r="AC51" i="24"/>
  <c r="L51" i="24" s="1"/>
  <c r="M51" i="24" s="1"/>
  <c r="AC50" i="24"/>
  <c r="L50" i="24" s="1"/>
  <c r="M50" i="24" s="1"/>
  <c r="Y49" i="24"/>
  <c r="Y48" i="24"/>
  <c r="AC47" i="24"/>
  <c r="L47" i="24" s="1"/>
  <c r="M47" i="24" s="1"/>
  <c r="T47" i="24"/>
  <c r="G47" i="24" s="1"/>
  <c r="W46" i="24"/>
  <c r="Z45" i="24"/>
  <c r="R45" i="24"/>
  <c r="C45" i="24" s="1"/>
  <c r="U44" i="24"/>
  <c r="H44" i="24" s="1"/>
  <c r="X43" i="24"/>
  <c r="AB42" i="24"/>
  <c r="K42" i="24" s="1"/>
  <c r="S42" i="24"/>
  <c r="F42" i="24" s="1"/>
  <c r="V41" i="24"/>
  <c r="Y40" i="24"/>
  <c r="AC39" i="24"/>
  <c r="L39" i="24" s="1"/>
  <c r="M39" i="24" s="1"/>
  <c r="T39" i="24"/>
  <c r="G39" i="24" s="1"/>
  <c r="W38" i="24"/>
  <c r="Z37" i="24"/>
  <c r="R37" i="24"/>
  <c r="C37" i="24" s="1"/>
  <c r="U36" i="24"/>
  <c r="H36" i="24" s="1"/>
  <c r="X35" i="24"/>
  <c r="I35" i="24" s="1"/>
  <c r="AB34" i="24"/>
  <c r="K34" i="24" s="1"/>
  <c r="S34" i="24"/>
  <c r="F34" i="24" s="1"/>
  <c r="V33" i="24"/>
  <c r="Y32" i="24"/>
  <c r="AC31" i="24"/>
  <c r="L31" i="24" s="1"/>
  <c r="M31" i="24" s="1"/>
  <c r="T31" i="24"/>
  <c r="G31" i="24" s="1"/>
  <c r="W30" i="24"/>
  <c r="Z29" i="24"/>
  <c r="R109" i="24"/>
  <c r="C109" i="24" s="1"/>
  <c r="T107" i="24"/>
  <c r="V105" i="24"/>
  <c r="X103" i="24"/>
  <c r="I103" i="24" s="1"/>
  <c r="Z101" i="24"/>
  <c r="Y99" i="24"/>
  <c r="S98" i="24"/>
  <c r="F98" i="24" s="1"/>
  <c r="R96" i="24"/>
  <c r="C96" i="24" s="1"/>
  <c r="W94" i="24"/>
  <c r="V92" i="24"/>
  <c r="U90" i="24"/>
  <c r="H90" i="24" s="1"/>
  <c r="Z88" i="24"/>
  <c r="Y86" i="24"/>
  <c r="S85" i="24"/>
  <c r="F85" i="24" s="1"/>
  <c r="R83" i="24"/>
  <c r="C83" i="24" s="1"/>
  <c r="AC80" i="24"/>
  <c r="L80" i="24" s="1"/>
  <c r="M80" i="24" s="1"/>
  <c r="V79" i="24"/>
  <c r="U77" i="24"/>
  <c r="H77" i="24" s="1"/>
  <c r="Z75" i="24"/>
  <c r="Y73" i="24"/>
  <c r="X71" i="24"/>
  <c r="I71" i="24" s="1"/>
  <c r="R70" i="24"/>
  <c r="C70" i="24" s="1"/>
  <c r="AC67" i="24"/>
  <c r="L67" i="24" s="1"/>
  <c r="M67" i="24" s="1"/>
  <c r="V66" i="24"/>
  <c r="U64" i="24"/>
  <c r="H64" i="24" s="1"/>
  <c r="W62" i="24"/>
  <c r="Y60" i="24"/>
  <c r="AB58" i="24"/>
  <c r="K58" i="24" s="1"/>
  <c r="R57" i="24"/>
  <c r="C57" i="24" s="1"/>
  <c r="T55" i="24"/>
  <c r="S53" i="24"/>
  <c r="F53" i="24" s="1"/>
  <c r="X51" i="24"/>
  <c r="I51" i="24" s="1"/>
  <c r="W49" i="24"/>
  <c r="T48" i="24"/>
  <c r="S47" i="24"/>
  <c r="F47" i="24" s="1"/>
  <c r="T46" i="24"/>
  <c r="G46" i="24" s="1"/>
  <c r="U45" i="24"/>
  <c r="H45" i="24" s="1"/>
  <c r="T44" i="24"/>
  <c r="G44" i="24" s="1"/>
  <c r="U43" i="24"/>
  <c r="H43" i="24" s="1"/>
  <c r="V42" i="24"/>
  <c r="U41" i="24"/>
  <c r="H41" i="24" s="1"/>
  <c r="V40" i="24"/>
  <c r="W39" i="24"/>
  <c r="V38" i="24"/>
  <c r="W37" i="24"/>
  <c r="Y108" i="24"/>
  <c r="S107" i="24"/>
  <c r="F107" i="24" s="1"/>
  <c r="R105" i="24"/>
  <c r="C105" i="24" s="1"/>
  <c r="T103" i="24"/>
  <c r="V101" i="24"/>
  <c r="X99" i="24"/>
  <c r="I99" i="24" s="1"/>
  <c r="Z97" i="24"/>
  <c r="AC95" i="24"/>
  <c r="L95" i="24" s="1"/>
  <c r="M95" i="24" s="1"/>
  <c r="AB93" i="24"/>
  <c r="K93" i="24" s="1"/>
  <c r="U92" i="24"/>
  <c r="H92" i="24" s="1"/>
  <c r="T90" i="24"/>
  <c r="Y88" i="24"/>
  <c r="X86" i="24"/>
  <c r="I86" i="24" s="1"/>
  <c r="W84" i="24"/>
  <c r="AC82" i="24"/>
  <c r="L82" i="24" s="1"/>
  <c r="M82" i="24" s="1"/>
  <c r="AB80" i="24"/>
  <c r="K80" i="24" s="1"/>
  <c r="U79" i="24"/>
  <c r="H79" i="24" s="1"/>
  <c r="T77" i="24"/>
  <c r="S75" i="24"/>
  <c r="F75" i="24" s="1"/>
  <c r="X73" i="24"/>
  <c r="I73" i="24" s="1"/>
  <c r="W71" i="24"/>
  <c r="AC69" i="24"/>
  <c r="L69" i="24" s="1"/>
  <c r="M69" i="24" s="1"/>
  <c r="AB67" i="24"/>
  <c r="K67" i="24" s="1"/>
  <c r="Z65" i="24"/>
  <c r="T64" i="24"/>
  <c r="G64" i="24" s="1"/>
  <c r="S62" i="24"/>
  <c r="F62" i="24" s="1"/>
  <c r="X60" i="24"/>
  <c r="I60" i="24" s="1"/>
  <c r="W58" i="24"/>
  <c r="Y56" i="24"/>
  <c r="AB54" i="24"/>
  <c r="K54" i="24" s="1"/>
  <c r="R53" i="24"/>
  <c r="C53" i="24" s="1"/>
  <c r="T51" i="24"/>
  <c r="V49" i="24"/>
  <c r="S48" i="24"/>
  <c r="F48" i="24" s="1"/>
  <c r="R47" i="24"/>
  <c r="C47" i="24" s="1"/>
  <c r="S46" i="24"/>
  <c r="F46" i="24" s="1"/>
  <c r="T45" i="24"/>
  <c r="S44" i="24"/>
  <c r="F44" i="24" s="1"/>
  <c r="T43" i="24"/>
  <c r="G43" i="24" s="1"/>
  <c r="U42" i="24"/>
  <c r="H42" i="24" s="1"/>
  <c r="T41" i="24"/>
  <c r="U40" i="24"/>
  <c r="H40" i="24" s="1"/>
  <c r="V39" i="24"/>
  <c r="U38" i="24"/>
  <c r="H38" i="24" s="1"/>
  <c r="V37" i="24"/>
  <c r="W36" i="24"/>
  <c r="V35" i="24"/>
  <c r="W34" i="24"/>
  <c r="X33" i="24"/>
  <c r="I33" i="24" s="1"/>
  <c r="W32" i="24"/>
  <c r="X31" i="24"/>
  <c r="Y30" i="24"/>
  <c r="X29" i="24"/>
  <c r="I29" i="24" s="1"/>
  <c r="Z28" i="24"/>
  <c r="AC27" i="24"/>
  <c r="L27" i="24" s="1"/>
  <c r="M27" i="24" s="1"/>
  <c r="S27" i="24"/>
  <c r="F27" i="24" s="1"/>
  <c r="U26" i="24"/>
  <c r="H26" i="24" s="1"/>
  <c r="V25" i="24"/>
  <c r="Y24" i="24"/>
  <c r="AC23" i="24"/>
  <c r="L23" i="24" s="1"/>
  <c r="M23" i="24" s="1"/>
  <c r="T23" i="24"/>
  <c r="G23" i="24" s="1"/>
  <c r="W22" i="24"/>
  <c r="Z21" i="24"/>
  <c r="R21" i="24"/>
  <c r="C21" i="24" s="1"/>
  <c r="U20" i="24"/>
  <c r="H20" i="24" s="1"/>
  <c r="X19" i="24"/>
  <c r="I19" i="24" s="1"/>
  <c r="AB18" i="24"/>
  <c r="K18" i="24" s="1"/>
  <c r="S18" i="24"/>
  <c r="F18" i="24" s="1"/>
  <c r="V17" i="24"/>
  <c r="Y16" i="24"/>
  <c r="AC15" i="24"/>
  <c r="L15" i="24" s="1"/>
  <c r="M15" i="24" s="1"/>
  <c r="T15" i="24"/>
  <c r="W14" i="24"/>
  <c r="Z13" i="24"/>
  <c r="R13" i="24"/>
  <c r="C13" i="24" s="1"/>
  <c r="U12" i="24"/>
  <c r="H12" i="24" s="1"/>
  <c r="X11" i="24"/>
  <c r="I11" i="24" s="1"/>
  <c r="X108" i="24"/>
  <c r="I108" i="24" s="1"/>
  <c r="W106" i="24"/>
  <c r="AC104" i="24"/>
  <c r="L104" i="24" s="1"/>
  <c r="M104" i="24" s="1"/>
  <c r="AB102" i="24"/>
  <c r="K102" i="24" s="1"/>
  <c r="U101" i="24"/>
  <c r="H101" i="24" s="1"/>
  <c r="T99" i="24"/>
  <c r="V97" i="24"/>
  <c r="X95" i="24"/>
  <c r="I95" i="24" s="1"/>
  <c r="Z93" i="24"/>
  <c r="AC91" i="24"/>
  <c r="L91" i="24" s="1"/>
  <c r="M91" i="24" s="1"/>
  <c r="S90" i="24"/>
  <c r="F90" i="24" s="1"/>
  <c r="R88" i="24"/>
  <c r="C88" i="24" s="1"/>
  <c r="W86" i="24"/>
  <c r="V84" i="24"/>
  <c r="AB82" i="24"/>
  <c r="K82" i="24" s="1"/>
  <c r="Z80" i="24"/>
  <c r="Y78" i="24"/>
  <c r="S77" i="24"/>
  <c r="F77" i="24" s="1"/>
  <c r="R75" i="24"/>
  <c r="C75" i="24" s="1"/>
  <c r="W73" i="24"/>
  <c r="V71" i="24"/>
  <c r="U69" i="24"/>
  <c r="H69" i="24" s="1"/>
  <c r="Z67" i="24"/>
  <c r="Y65" i="24"/>
  <c r="S64" i="24"/>
  <c r="F64" i="24" s="1"/>
  <c r="R62" i="24"/>
  <c r="C62" i="24" s="1"/>
  <c r="AC59" i="24"/>
  <c r="L59" i="24" s="1"/>
  <c r="M59" i="24" s="1"/>
  <c r="V58" i="24"/>
  <c r="U56" i="24"/>
  <c r="H56" i="24" s="1"/>
  <c r="Z54" i="24"/>
  <c r="Y52" i="24"/>
  <c r="AB50" i="24"/>
  <c r="K50" i="24" s="1"/>
  <c r="R49" i="24"/>
  <c r="C49" i="24" s="1"/>
  <c r="AB47" i="24"/>
  <c r="K47" i="24" s="1"/>
  <c r="AC46" i="24"/>
  <c r="L46" i="24" s="1"/>
  <c r="M46" i="24" s="1"/>
  <c r="R46" i="24"/>
  <c r="C46" i="24" s="1"/>
  <c r="AC44" i="24"/>
  <c r="L44" i="24" s="1"/>
  <c r="M44" i="24" s="1"/>
  <c r="R44" i="24"/>
  <c r="C44" i="24" s="1"/>
  <c r="S43" i="24"/>
  <c r="F43" i="24" s="1"/>
  <c r="R42" i="24"/>
  <c r="C42" i="24" s="1"/>
  <c r="S41" i="24"/>
  <c r="F41" i="24" s="1"/>
  <c r="T40" i="24"/>
  <c r="G40" i="24" s="1"/>
  <c r="S39" i="24"/>
  <c r="F39" i="24" s="1"/>
  <c r="T38" i="24"/>
  <c r="G38" i="24" s="1"/>
  <c r="U37" i="24"/>
  <c r="H37" i="24" s="1"/>
  <c r="T36" i="24"/>
  <c r="U35" i="24"/>
  <c r="H35" i="24" s="1"/>
  <c r="V34" i="24"/>
  <c r="U33" i="24"/>
  <c r="H33" i="24" s="1"/>
  <c r="V32" i="24"/>
  <c r="W31" i="24"/>
  <c r="V30" i="24"/>
  <c r="W29" i="24"/>
  <c r="Y28" i="24"/>
  <c r="AB27" i="24"/>
  <c r="K27" i="24" s="1"/>
  <c r="R27" i="24"/>
  <c r="C27" i="24" s="1"/>
  <c r="S26" i="24"/>
  <c r="F26" i="24" s="1"/>
  <c r="U25" i="24"/>
  <c r="H25" i="24" s="1"/>
  <c r="X24" i="24"/>
  <c r="I24" i="24" s="1"/>
  <c r="AB23" i="24"/>
  <c r="K23" i="24" s="1"/>
  <c r="S23" i="24"/>
  <c r="F23" i="24" s="1"/>
  <c r="V22" i="24"/>
  <c r="Y21" i="24"/>
  <c r="AC20" i="24"/>
  <c r="L20" i="24" s="1"/>
  <c r="M20" i="24" s="1"/>
  <c r="T20" i="24"/>
  <c r="G20" i="24" s="1"/>
  <c r="W19" i="24"/>
  <c r="Z18" i="24"/>
  <c r="R18" i="24"/>
  <c r="C18" i="24" s="1"/>
  <c r="U17" i="24"/>
  <c r="H17" i="24" s="1"/>
  <c r="X16" i="24"/>
  <c r="I16" i="24" s="1"/>
  <c r="AB15" i="24"/>
  <c r="K15" i="24" s="1"/>
  <c r="S15" i="24"/>
  <c r="F15" i="24" s="1"/>
  <c r="V14" i="24"/>
  <c r="Y13" i="24"/>
  <c r="AC12" i="24"/>
  <c r="L12" i="24" s="1"/>
  <c r="M12" i="24" s="1"/>
  <c r="T12" i="24"/>
  <c r="G12" i="24" s="1"/>
  <c r="W108" i="24"/>
  <c r="S106" i="24"/>
  <c r="F106" i="24" s="1"/>
  <c r="Y102" i="24"/>
  <c r="U100" i="24"/>
  <c r="H100" i="24" s="1"/>
  <c r="AB96" i="24"/>
  <c r="K96" i="24" s="1"/>
  <c r="V93" i="24"/>
  <c r="R91" i="24"/>
  <c r="C91" i="24" s="1"/>
  <c r="X87" i="24"/>
  <c r="I87" i="24" s="1"/>
  <c r="T85" i="24"/>
  <c r="G85" i="24" s="1"/>
  <c r="Z81" i="24"/>
  <c r="X78" i="24"/>
  <c r="I78" i="24" s="1"/>
  <c r="AC75" i="24"/>
  <c r="L75" i="24" s="1"/>
  <c r="M75" i="24" s="1"/>
  <c r="Z72" i="24"/>
  <c r="S70" i="24"/>
  <c r="F70" i="24" s="1"/>
  <c r="AC66" i="24"/>
  <c r="L66" i="24" s="1"/>
  <c r="M66" i="24" s="1"/>
  <c r="W63" i="24"/>
  <c r="S61" i="24"/>
  <c r="F61" i="24" s="1"/>
  <c r="Y57" i="24"/>
  <c r="U55" i="24"/>
  <c r="H55" i="24" s="1"/>
  <c r="AB51" i="24"/>
  <c r="K51" i="24" s="1"/>
  <c r="AC48" i="24"/>
  <c r="L48" i="24" s="1"/>
  <c r="M48" i="24" s="1"/>
  <c r="W47" i="24"/>
  <c r="Y45" i="24"/>
  <c r="W44" i="24"/>
  <c r="Y42" i="24"/>
  <c r="R41" i="24"/>
  <c r="C41" i="24" s="1"/>
  <c r="Y39" i="24"/>
  <c r="R38" i="24"/>
  <c r="C38" i="24" s="1"/>
  <c r="Y36" i="24"/>
  <c r="T35" i="24"/>
  <c r="G35" i="24" s="1"/>
  <c r="AC33" i="24"/>
  <c r="L33" i="24" s="1"/>
  <c r="M33" i="24" s="1"/>
  <c r="AB32" i="24"/>
  <c r="K32" i="24" s="1"/>
  <c r="V31" i="24"/>
  <c r="S30" i="24"/>
  <c r="F30" i="24" s="1"/>
  <c r="AC28" i="24"/>
  <c r="L28" i="24" s="1"/>
  <c r="M28" i="24" s="1"/>
  <c r="Z27" i="24"/>
  <c r="Y26" i="24"/>
  <c r="Y25" i="24"/>
  <c r="W24" i="24"/>
  <c r="X23" i="24"/>
  <c r="I23" i="24" s="1"/>
  <c r="Y22" i="24"/>
  <c r="X21" i="24"/>
  <c r="I21" i="24" s="1"/>
  <c r="Y20" i="24"/>
  <c r="Z19" i="24"/>
  <c r="Y18" i="24"/>
  <c r="Z17" i="24"/>
  <c r="AB16" i="24"/>
  <c r="K16" i="24" s="1"/>
  <c r="Z15" i="24"/>
  <c r="AB14" i="24"/>
  <c r="K14" i="24" s="1"/>
  <c r="AC13" i="24"/>
  <c r="L13" i="24" s="1"/>
  <c r="M13" i="24" s="1"/>
  <c r="AB12" i="24"/>
  <c r="K12" i="24" s="1"/>
  <c r="AC11" i="24"/>
  <c r="L11" i="24" s="1"/>
  <c r="R11" i="24"/>
  <c r="C11" i="24" s="1"/>
  <c r="V108" i="24"/>
  <c r="W105" i="24"/>
  <c r="X102" i="24"/>
  <c r="I102" i="24" s="1"/>
  <c r="S99" i="24"/>
  <c r="F99" i="24" s="1"/>
  <c r="Z96" i="24"/>
  <c r="U93" i="24"/>
  <c r="H93" i="24" s="1"/>
  <c r="AC90" i="24"/>
  <c r="L90" i="24" s="1"/>
  <c r="M90" i="24" s="1"/>
  <c r="W87" i="24"/>
  <c r="U84" i="24"/>
  <c r="H84" i="24" s="1"/>
  <c r="Y81" i="24"/>
  <c r="W78" i="24"/>
  <c r="AB75" i="24"/>
  <c r="K75" i="24" s="1"/>
  <c r="Y72" i="24"/>
  <c r="T69" i="24"/>
  <c r="AB66" i="24"/>
  <c r="K66" i="24" s="1"/>
  <c r="V63" i="24"/>
  <c r="R61" i="24"/>
  <c r="C61" i="24" s="1"/>
  <c r="X57" i="24"/>
  <c r="I57" i="24" s="1"/>
  <c r="S54" i="24"/>
  <c r="F54" i="24" s="1"/>
  <c r="Z51" i="24"/>
  <c r="X48" i="24"/>
  <c r="I48" i="24" s="1"/>
  <c r="V47" i="24"/>
  <c r="X45" i="24"/>
  <c r="I45" i="24" s="1"/>
  <c r="AC43" i="24"/>
  <c r="L43" i="24" s="1"/>
  <c r="M43" i="24" s="1"/>
  <c r="X42" i="24"/>
  <c r="I42" i="24" s="1"/>
  <c r="AC40" i="24"/>
  <c r="L40" i="24" s="1"/>
  <c r="M40" i="24" s="1"/>
  <c r="X39" i="24"/>
  <c r="AC37" i="24"/>
  <c r="L37" i="24" s="1"/>
  <c r="M37" i="24" s="1"/>
  <c r="X36" i="24"/>
  <c r="I36" i="24" s="1"/>
  <c r="S35" i="24"/>
  <c r="F35" i="24" s="1"/>
  <c r="AB33" i="24"/>
  <c r="K33" i="24" s="1"/>
  <c r="X32" i="24"/>
  <c r="I32" i="24" s="1"/>
  <c r="S31" i="24"/>
  <c r="F31" i="24" s="1"/>
  <c r="R30" i="24"/>
  <c r="C30" i="24" s="1"/>
  <c r="AB28" i="24"/>
  <c r="K28" i="24" s="1"/>
  <c r="X27" i="24"/>
  <c r="I27" i="24" s="1"/>
  <c r="X26" i="24"/>
  <c r="I26" i="24" s="1"/>
  <c r="X25" i="24"/>
  <c r="I25" i="24" s="1"/>
  <c r="V24" i="24"/>
  <c r="W23" i="24"/>
  <c r="X22" i="24"/>
  <c r="W21" i="24"/>
  <c r="X20" i="24"/>
  <c r="I20" i="24" s="1"/>
  <c r="Y19" i="24"/>
  <c r="X18" i="24"/>
  <c r="I18" i="24" s="1"/>
  <c r="Y17" i="24"/>
  <c r="Z16" i="24"/>
  <c r="Y15" i="24"/>
  <c r="Z14" i="24"/>
  <c r="AB13" i="24"/>
  <c r="K13" i="24" s="1"/>
  <c r="Z12" i="24"/>
  <c r="AB11" i="24"/>
  <c r="K11" i="24" s="1"/>
  <c r="Z107" i="24"/>
  <c r="AB104" i="24"/>
  <c r="K104" i="24" s="1"/>
  <c r="AC101" i="24"/>
  <c r="L101" i="24" s="1"/>
  <c r="M101" i="24" s="1"/>
  <c r="R99" i="24"/>
  <c r="C99" i="24" s="1"/>
  <c r="S96" i="24"/>
  <c r="F96" i="24" s="1"/>
  <c r="T93" i="24"/>
  <c r="Z89" i="24"/>
  <c r="V87" i="24"/>
  <c r="AC83" i="24"/>
  <c r="L83" i="24" s="1"/>
  <c r="M83" i="24" s="1"/>
  <c r="X81" i="24"/>
  <c r="I81" i="24" s="1"/>
  <c r="S78" i="24"/>
  <c r="F78" i="24" s="1"/>
  <c r="AC74" i="24"/>
  <c r="L74" i="24" s="1"/>
  <c r="M74" i="24" s="1"/>
  <c r="U72" i="24"/>
  <c r="H72" i="24" s="1"/>
  <c r="S69" i="24"/>
  <c r="F69" i="24" s="1"/>
  <c r="W66" i="24"/>
  <c r="U63" i="24"/>
  <c r="H63" i="24" s="1"/>
  <c r="AB59" i="24"/>
  <c r="K59" i="24" s="1"/>
  <c r="W57" i="24"/>
  <c r="R54" i="24"/>
  <c r="C54" i="24" s="1"/>
  <c r="Y51" i="24"/>
  <c r="W48" i="24"/>
  <c r="AB46" i="24"/>
  <c r="K46" i="24" s="1"/>
  <c r="W45" i="24"/>
  <c r="AB43" i="24"/>
  <c r="K43" i="24" s="1"/>
  <c r="W42" i="24"/>
  <c r="AB40" i="24"/>
  <c r="K40" i="24" s="1"/>
  <c r="R39" i="24"/>
  <c r="C39" i="24" s="1"/>
  <c r="Y37" i="24"/>
  <c r="S36" i="24"/>
  <c r="F36" i="24" s="1"/>
  <c r="R35" i="24"/>
  <c r="C35" i="24" s="1"/>
  <c r="Z33" i="24"/>
  <c r="U32" i="24"/>
  <c r="H32" i="24" s="1"/>
  <c r="R31" i="24"/>
  <c r="C31" i="24" s="1"/>
  <c r="AC29" i="24"/>
  <c r="L29" i="24" s="1"/>
  <c r="M29" i="24" s="1"/>
  <c r="X28" i="24"/>
  <c r="I28" i="24" s="1"/>
  <c r="W27" i="24"/>
  <c r="W26" i="24"/>
  <c r="T25" i="24"/>
  <c r="G25" i="24" s="1"/>
  <c r="U24" i="24"/>
  <c r="H24" i="24" s="1"/>
  <c r="V23" i="24"/>
  <c r="U22" i="24"/>
  <c r="H22" i="24" s="1"/>
  <c r="V21" i="24"/>
  <c r="W20" i="24"/>
  <c r="V19" i="24"/>
  <c r="W18" i="24"/>
  <c r="X17" i="24"/>
  <c r="I17" i="24" s="1"/>
  <c r="W16" i="24"/>
  <c r="X15" i="24"/>
  <c r="I15" i="24" s="1"/>
  <c r="Y14" i="24"/>
  <c r="X13" i="24"/>
  <c r="I13" i="24" s="1"/>
  <c r="Y12" i="24"/>
  <c r="Z11" i="24"/>
  <c r="Y107" i="24"/>
  <c r="AC103" i="24"/>
  <c r="L103" i="24" s="1"/>
  <c r="M103" i="24" s="1"/>
  <c r="U98" i="24"/>
  <c r="H98" i="24" s="1"/>
  <c r="X94" i="24"/>
  <c r="I94" i="24" s="1"/>
  <c r="AC88" i="24"/>
  <c r="L88" i="24" s="1"/>
  <c r="M88" i="24" s="1"/>
  <c r="AB83" i="24"/>
  <c r="K83" i="24" s="1"/>
  <c r="X79" i="24"/>
  <c r="I79" i="24" s="1"/>
  <c r="W74" i="24"/>
  <c r="W70" i="24"/>
  <c r="V65" i="24"/>
  <c r="Z59" i="24"/>
  <c r="R56" i="24"/>
  <c r="C56" i="24" s="1"/>
  <c r="V50" i="24"/>
  <c r="X47" i="24"/>
  <c r="I47" i="24" s="1"/>
  <c r="Z44" i="24"/>
  <c r="AC41" i="24"/>
  <c r="L41" i="24" s="1"/>
  <c r="M41" i="24" s="1"/>
  <c r="AB39" i="24"/>
  <c r="K39" i="24" s="1"/>
  <c r="T37" i="24"/>
  <c r="W35" i="24"/>
  <c r="S33" i="24"/>
  <c r="F33" i="24" s="1"/>
  <c r="AC30" i="24"/>
  <c r="L30" i="24" s="1"/>
  <c r="M30" i="24" s="1"/>
  <c r="T29" i="24"/>
  <c r="U27" i="24"/>
  <c r="H27" i="24" s="1"/>
  <c r="Z25" i="24"/>
  <c r="R24" i="24"/>
  <c r="C24" i="24" s="1"/>
  <c r="T22" i="24"/>
  <c r="G22" i="24" s="1"/>
  <c r="AB20" i="24"/>
  <c r="K20" i="24" s="1"/>
  <c r="T19" i="24"/>
  <c r="AB17" i="24"/>
  <c r="K17" i="24" s="1"/>
  <c r="T16" i="24"/>
  <c r="X14" i="24"/>
  <c r="I14" i="24" s="1"/>
  <c r="T13" i="24"/>
  <c r="G13" i="24" s="1"/>
  <c r="X107" i="24"/>
  <c r="I107" i="24" s="1"/>
  <c r="Z102" i="24"/>
  <c r="T98" i="24"/>
  <c r="X92" i="24"/>
  <c r="I92" i="24" s="1"/>
  <c r="AB88" i="24"/>
  <c r="K88" i="24" s="1"/>
  <c r="T83" i="24"/>
  <c r="G83" i="24" s="1"/>
  <c r="W79" i="24"/>
  <c r="S74" i="24"/>
  <c r="F74" i="24" s="1"/>
  <c r="R69" i="24"/>
  <c r="C69" i="24" s="1"/>
  <c r="Z64" i="24"/>
  <c r="Y59" i="24"/>
  <c r="V55" i="24"/>
  <c r="U50" i="24"/>
  <c r="H50" i="24" s="1"/>
  <c r="Z46" i="24"/>
  <c r="Y44" i="24"/>
  <c r="AB41" i="24"/>
  <c r="K41" i="24" s="1"/>
  <c r="Z39" i="24"/>
  <c r="AC36" i="24"/>
  <c r="L36" i="24" s="1"/>
  <c r="M36" i="24" s="1"/>
  <c r="Z34" i="24"/>
  <c r="R33" i="24"/>
  <c r="C33" i="24" s="1"/>
  <c r="AB30" i="24"/>
  <c r="K30" i="24" s="1"/>
  <c r="R29" i="24"/>
  <c r="C29" i="24" s="1"/>
  <c r="T27" i="24"/>
  <c r="G27" i="24" s="1"/>
  <c r="S25" i="24"/>
  <c r="F25" i="24" s="1"/>
  <c r="Z23" i="24"/>
  <c r="S22" i="24"/>
  <c r="F22" i="24" s="1"/>
  <c r="Z20" i="24"/>
  <c r="S19" i="24"/>
  <c r="F19" i="24" s="1"/>
  <c r="W17" i="24"/>
  <c r="S16" i="24"/>
  <c r="F16" i="24" s="1"/>
  <c r="U14" i="24"/>
  <c r="H14" i="24" s="1"/>
  <c r="S13" i="24"/>
  <c r="F13" i="24" s="1"/>
  <c r="U11" i="24"/>
  <c r="H11" i="24" s="1"/>
  <c r="V106" i="24"/>
  <c r="X100" i="24"/>
  <c r="I100" i="24" s="1"/>
  <c r="Z94" i="24"/>
  <c r="AC87" i="24"/>
  <c r="L87" i="24" s="1"/>
  <c r="M87" i="24" s="1"/>
  <c r="S82" i="24"/>
  <c r="F82" i="24" s="1"/>
  <c r="U76" i="24"/>
  <c r="H76" i="24" s="1"/>
  <c r="Y68" i="24"/>
  <c r="AB62" i="24"/>
  <c r="K62" i="24" s="1"/>
  <c r="T56" i="24"/>
  <c r="G56" i="24" s="1"/>
  <c r="T50" i="24"/>
  <c r="G50" i="24" s="1"/>
  <c r="U46" i="24"/>
  <c r="H46" i="24" s="1"/>
  <c r="R43" i="24"/>
  <c r="C43" i="24" s="1"/>
  <c r="AC38" i="24"/>
  <c r="L38" i="24" s="1"/>
  <c r="M38" i="24" s="1"/>
  <c r="R36" i="24"/>
  <c r="C36" i="24" s="1"/>
  <c r="Y33" i="24"/>
  <c r="Z30" i="24"/>
  <c r="T28" i="24"/>
  <c r="AC25" i="24"/>
  <c r="L25" i="24" s="1"/>
  <c r="M25" i="24" s="1"/>
  <c r="Y23" i="24"/>
  <c r="AB21" i="24"/>
  <c r="K21" i="24" s="1"/>
  <c r="AB19" i="24"/>
  <c r="K19" i="24" s="1"/>
  <c r="T17" i="24"/>
  <c r="G17" i="24" s="1"/>
  <c r="V15" i="24"/>
  <c r="V13" i="24"/>
  <c r="T11" i="24"/>
  <c r="G11" i="24" s="1"/>
  <c r="U106" i="24"/>
  <c r="H106" i="24" s="1"/>
  <c r="W100" i="24"/>
  <c r="Y94" i="24"/>
  <c r="Z86" i="24"/>
  <c r="Y80" i="24"/>
  <c r="AB74" i="24"/>
  <c r="K74" i="24" s="1"/>
  <c r="U68" i="24"/>
  <c r="H68" i="24" s="1"/>
  <c r="AC61" i="24"/>
  <c r="L61" i="24" s="1"/>
  <c r="M61" i="24" s="1"/>
  <c r="S56" i="24"/>
  <c r="F56" i="24" s="1"/>
  <c r="X49" i="24"/>
  <c r="I49" i="24" s="1"/>
  <c r="AC45" i="24"/>
  <c r="L45" i="24" s="1"/>
  <c r="M45" i="24" s="1"/>
  <c r="Z42" i="24"/>
  <c r="AB38" i="24"/>
  <c r="K38" i="24" s="1"/>
  <c r="AC35" i="24"/>
  <c r="L35" i="24" s="1"/>
  <c r="M35" i="24" s="1"/>
  <c r="T33" i="24"/>
  <c r="U30" i="24"/>
  <c r="H30" i="24" s="1"/>
  <c r="S28" i="24"/>
  <c r="F28" i="24" s="1"/>
  <c r="AB25" i="24"/>
  <c r="K25" i="24" s="1"/>
  <c r="U23" i="24"/>
  <c r="H23" i="24" s="1"/>
  <c r="U21" i="24"/>
  <c r="H21" i="24" s="1"/>
  <c r="U19" i="24"/>
  <c r="H19" i="24" s="1"/>
  <c r="S17" i="24"/>
  <c r="F17" i="24" s="1"/>
  <c r="U15" i="24"/>
  <c r="H15" i="24" s="1"/>
  <c r="U13" i="24"/>
  <c r="H13" i="24" s="1"/>
  <c r="S11" i="24"/>
  <c r="F11" i="24" s="1"/>
  <c r="T106" i="24"/>
  <c r="R97" i="24"/>
  <c r="C97" i="24" s="1"/>
  <c r="Y89" i="24"/>
  <c r="U80" i="24"/>
  <c r="H80" i="24" s="1"/>
  <c r="T72" i="24"/>
  <c r="Y64" i="24"/>
  <c r="AC53" i="24"/>
  <c r="L53" i="24" s="1"/>
  <c r="M53" i="24" s="1"/>
  <c r="Z47" i="24"/>
  <c r="W43" i="24"/>
  <c r="Z38" i="24"/>
  <c r="Y34" i="24"/>
  <c r="Z31" i="24"/>
  <c r="R28" i="24"/>
  <c r="C28" i="24" s="1"/>
  <c r="AB24" i="24"/>
  <c r="K24" i="24" s="1"/>
  <c r="R22" i="24"/>
  <c r="C22" i="24" s="1"/>
  <c r="R19" i="24"/>
  <c r="C19" i="24" s="1"/>
  <c r="AC109" i="24"/>
  <c r="L109" i="24" s="1"/>
  <c r="M109" i="24" s="1"/>
  <c r="AB101" i="24"/>
  <c r="K101" i="24" s="1"/>
  <c r="W92" i="24"/>
  <c r="V85" i="24"/>
  <c r="R77" i="24"/>
  <c r="C77" i="24" s="1"/>
  <c r="Y67" i="24"/>
  <c r="X59" i="24"/>
  <c r="I59" i="24" s="1"/>
  <c r="W52" i="24"/>
  <c r="V45" i="24"/>
  <c r="X41" i="24"/>
  <c r="I41" i="24" s="1"/>
  <c r="AB36" i="24"/>
  <c r="K36" i="24" s="1"/>
  <c r="AC32" i="24"/>
  <c r="L32" i="24" s="1"/>
  <c r="M32" i="24" s="1"/>
  <c r="V29" i="24"/>
  <c r="V26" i="24"/>
  <c r="R23" i="24"/>
  <c r="C23" i="24" s="1"/>
  <c r="V20" i="24"/>
  <c r="T18" i="24"/>
  <c r="R15" i="24"/>
  <c r="C15" i="24" s="1"/>
  <c r="V12" i="24"/>
  <c r="S104" i="24"/>
  <c r="F104" i="24" s="1"/>
  <c r="X91" i="24"/>
  <c r="T82" i="24"/>
  <c r="G82" i="24" s="1"/>
  <c r="T71" i="24"/>
  <c r="AC58" i="24"/>
  <c r="L58" i="24" s="1"/>
  <c r="M58" i="24" s="1"/>
  <c r="U48" i="24"/>
  <c r="H48" i="24" s="1"/>
  <c r="Z41" i="24"/>
  <c r="Z36" i="24"/>
  <c r="AB31" i="24"/>
  <c r="K31" i="24" s="1"/>
  <c r="AB26" i="24"/>
  <c r="K26" i="24" s="1"/>
  <c r="AC22" i="24"/>
  <c r="L22" i="24" s="1"/>
  <c r="M22" i="24" s="1"/>
  <c r="AC19" i="24"/>
  <c r="L19" i="24" s="1"/>
  <c r="M19" i="24" s="1"/>
  <c r="U16" i="24"/>
  <c r="H16" i="24" s="1"/>
  <c r="X12" i="24"/>
  <c r="AB109" i="24"/>
  <c r="K109" i="24" s="1"/>
  <c r="V98" i="24"/>
  <c r="S86" i="24"/>
  <c r="F86" i="24" s="1"/>
  <c r="V76" i="24"/>
  <c r="W65" i="24"/>
  <c r="T104" i="24"/>
  <c r="AB94" i="24"/>
  <c r="K94" i="24" s="1"/>
  <c r="S83" i="24"/>
  <c r="F83" i="24" s="1"/>
  <c r="U71" i="24"/>
  <c r="H71" i="24" s="1"/>
  <c r="T61" i="24"/>
  <c r="G61" i="24" s="1"/>
  <c r="V48" i="24"/>
  <c r="V43" i="24"/>
  <c r="X37" i="24"/>
  <c r="I37" i="24" s="1"/>
  <c r="S32" i="24"/>
  <c r="F32" i="24" s="1"/>
  <c r="V27" i="24"/>
  <c r="S24" i="24"/>
  <c r="F24" i="24" s="1"/>
  <c r="R20" i="24"/>
  <c r="C20" i="24" s="1"/>
  <c r="V16" i="24"/>
  <c r="W13" i="24"/>
  <c r="V100" i="24"/>
  <c r="AC79" i="24"/>
  <c r="L79" i="24" s="1"/>
  <c r="M79" i="24" s="1"/>
  <c r="T63" i="24"/>
  <c r="G63" i="24" s="1"/>
  <c r="Y47" i="24"/>
  <c r="AA47" i="24" s="1"/>
  <c r="J47" i="24" s="1"/>
  <c r="W40" i="24"/>
  <c r="R34" i="24"/>
  <c r="C34" i="24" s="1"/>
  <c r="Z26" i="24"/>
  <c r="AC21" i="24"/>
  <c r="L21" i="24" s="1"/>
  <c r="M21" i="24" s="1"/>
  <c r="R17" i="24"/>
  <c r="C17" i="24" s="1"/>
  <c r="W12" i="24"/>
  <c r="AC96" i="24"/>
  <c r="L96" i="24" s="1"/>
  <c r="M96" i="24" s="1"/>
  <c r="R78" i="24"/>
  <c r="C78" i="24" s="1"/>
  <c r="AB61" i="24"/>
  <c r="K61" i="24" s="1"/>
  <c r="Y46" i="24"/>
  <c r="S40" i="24"/>
  <c r="F40" i="24" s="1"/>
  <c r="T32" i="24"/>
  <c r="R26" i="24"/>
  <c r="C26" i="24" s="1"/>
  <c r="T21" i="24"/>
  <c r="G21" i="24" s="1"/>
  <c r="AC16" i="24"/>
  <c r="L16" i="24" s="1"/>
  <c r="M16" i="24" s="1"/>
  <c r="S12" i="24"/>
  <c r="F12" i="24" s="1"/>
  <c r="Y100" i="24"/>
  <c r="U85" i="24"/>
  <c r="H85" i="24" s="1"/>
  <c r="X65" i="24"/>
  <c r="I65" i="24" s="1"/>
  <c r="W50" i="24"/>
  <c r="X40" i="24"/>
  <c r="U34" i="24"/>
  <c r="H34" i="24" s="1"/>
  <c r="U28" i="24"/>
  <c r="H28" i="24" s="1"/>
  <c r="Z22" i="24"/>
  <c r="AC17" i="24"/>
  <c r="L17" i="24" s="1"/>
  <c r="M17" i="24" s="1"/>
  <c r="R14" i="24"/>
  <c r="C14" i="24" s="1"/>
  <c r="T91" i="24"/>
  <c r="G91" i="24" s="1"/>
  <c r="R67" i="24"/>
  <c r="C67" i="24" s="1"/>
  <c r="X44" i="24"/>
  <c r="I44" i="24" s="1"/>
  <c r="Y31" i="24"/>
  <c r="T24" i="24"/>
  <c r="G24" i="24" s="1"/>
  <c r="W15" i="24"/>
  <c r="S91" i="24"/>
  <c r="F91" i="24" s="1"/>
  <c r="U58" i="24"/>
  <c r="H58" i="24" s="1"/>
  <c r="Z43" i="24"/>
  <c r="T30" i="24"/>
  <c r="G30" i="24" s="1"/>
  <c r="AB22" i="24"/>
  <c r="K22" i="24" s="1"/>
  <c r="AC14" i="24"/>
  <c r="L14" i="24" s="1"/>
  <c r="M14" i="24" s="1"/>
  <c r="W95" i="24"/>
  <c r="X70" i="24"/>
  <c r="I70" i="24" s="1"/>
  <c r="AB44" i="24"/>
  <c r="K44" i="24" s="1"/>
  <c r="X34" i="24"/>
  <c r="I34" i="24" s="1"/>
  <c r="Z24" i="24"/>
  <c r="R16" i="24"/>
  <c r="C16" i="24" s="1"/>
  <c r="Z85" i="24"/>
  <c r="V46" i="24"/>
  <c r="W28" i="24"/>
  <c r="T14" i="24"/>
  <c r="V77" i="24"/>
  <c r="Y41" i="24"/>
  <c r="AA41" i="24" s="1"/>
  <c r="J41" i="24" s="1"/>
  <c r="R25" i="24"/>
  <c r="C25" i="24" s="1"/>
  <c r="S14" i="24"/>
  <c r="F14" i="24" s="1"/>
  <c r="R89" i="24"/>
  <c r="C89" i="24" s="1"/>
  <c r="X52" i="24"/>
  <c r="I52" i="24" s="1"/>
  <c r="U29" i="24"/>
  <c r="H29" i="24" s="1"/>
  <c r="U18" i="24"/>
  <c r="H18" i="24" s="1"/>
  <c r="AB72" i="24"/>
  <c r="K72" i="24" s="1"/>
  <c r="Y29" i="24"/>
  <c r="V57" i="24"/>
  <c r="AC24" i="24"/>
  <c r="L24" i="24" s="1"/>
  <c r="M24" i="24" s="1"/>
  <c r="Z109" i="24"/>
  <c r="Y38" i="24"/>
  <c r="AC18" i="24"/>
  <c r="L18" i="24" s="1"/>
  <c r="M18" i="24" s="1"/>
  <c r="Z53" i="24"/>
  <c r="Y11" i="24"/>
  <c r="S38" i="24"/>
  <c r="F38" i="24" s="1"/>
  <c r="V109" i="24"/>
  <c r="S21" i="24"/>
  <c r="F21" i="24" s="1"/>
  <c r="Z35" i="24"/>
  <c r="S20" i="24"/>
  <c r="F20" i="24" s="1"/>
  <c r="R104" i="24"/>
  <c r="C104" i="24" s="1"/>
  <c r="R12" i="24"/>
  <c r="C12" i="24" s="1"/>
  <c r="Z73" i="24"/>
  <c r="AB53" i="24"/>
  <c r="K53" i="24" s="1"/>
  <c r="AB35" i="24"/>
  <c r="K35" i="24" s="1"/>
  <c r="V18" i="24"/>
  <c r="L107" i="29"/>
  <c r="M107" i="29" s="1"/>
  <c r="I108" i="29"/>
  <c r="K107" i="29"/>
  <c r="F107" i="29"/>
  <c r="C109" i="29"/>
  <c r="H108" i="29"/>
  <c r="I107" i="29"/>
  <c r="K106" i="29"/>
  <c r="C108" i="29"/>
  <c r="K105" i="29"/>
  <c r="F105" i="29"/>
  <c r="L102" i="29"/>
  <c r="M102" i="29" s="1"/>
  <c r="C100" i="29"/>
  <c r="H99" i="29"/>
  <c r="I98" i="29"/>
  <c r="K97" i="29"/>
  <c r="F97" i="29"/>
  <c r="L94" i="29"/>
  <c r="M94" i="29" s="1"/>
  <c r="C92" i="29"/>
  <c r="H91" i="29"/>
  <c r="I90" i="29"/>
  <c r="K89" i="29"/>
  <c r="F89" i="29"/>
  <c r="L86" i="29"/>
  <c r="M86" i="29" s="1"/>
  <c r="G86" i="29"/>
  <c r="C84" i="29"/>
  <c r="H83" i="29"/>
  <c r="I82" i="29"/>
  <c r="K81" i="29"/>
  <c r="F81" i="29"/>
  <c r="L78" i="29"/>
  <c r="M78" i="29" s="1"/>
  <c r="G78" i="29"/>
  <c r="C76" i="29"/>
  <c r="H75" i="29"/>
  <c r="K73" i="29"/>
  <c r="F73" i="29"/>
  <c r="L70" i="29"/>
  <c r="M70" i="29" s="1"/>
  <c r="C68" i="29"/>
  <c r="H67" i="29"/>
  <c r="I66" i="29"/>
  <c r="K65" i="29"/>
  <c r="F65" i="29"/>
  <c r="L62" i="29"/>
  <c r="M62" i="29" s="1"/>
  <c r="C60" i="29"/>
  <c r="H59" i="29"/>
  <c r="I58" i="29"/>
  <c r="K57" i="29"/>
  <c r="F57" i="29"/>
  <c r="L54" i="29"/>
  <c r="M54" i="29" s="1"/>
  <c r="G54" i="29"/>
  <c r="C52" i="29"/>
  <c r="H51" i="29"/>
  <c r="I50" i="29"/>
  <c r="K49" i="29"/>
  <c r="F49" i="29"/>
  <c r="L46" i="29"/>
  <c r="M46" i="29" s="1"/>
  <c r="C44" i="29"/>
  <c r="H43" i="29"/>
  <c r="I42" i="29"/>
  <c r="K41" i="29"/>
  <c r="F41" i="29"/>
  <c r="L38" i="29"/>
  <c r="M38" i="29" s="1"/>
  <c r="C36" i="29"/>
  <c r="H35" i="29"/>
  <c r="I34" i="29"/>
  <c r="K33" i="29"/>
  <c r="F33" i="29"/>
  <c r="L30" i="29"/>
  <c r="M30" i="29" s="1"/>
  <c r="G30" i="29"/>
  <c r="C28" i="29"/>
  <c r="H27" i="29"/>
  <c r="I26" i="29"/>
  <c r="K25" i="29"/>
  <c r="F25" i="29"/>
  <c r="L22" i="29"/>
  <c r="M22" i="29" s="1"/>
  <c r="C20" i="29"/>
  <c r="H19" i="29"/>
  <c r="I18" i="29"/>
  <c r="K17" i="29"/>
  <c r="F17" i="29"/>
  <c r="L14" i="29"/>
  <c r="M14" i="29" s="1"/>
  <c r="G14" i="29"/>
  <c r="C12" i="29"/>
  <c r="H11" i="29"/>
  <c r="L108" i="29"/>
  <c r="M108" i="29" s="1"/>
  <c r="C105" i="29"/>
  <c r="H104" i="29"/>
  <c r="I103" i="29"/>
  <c r="K102" i="29"/>
  <c r="F102" i="29"/>
  <c r="L99" i="29"/>
  <c r="M99" i="29" s="1"/>
  <c r="G99" i="29"/>
  <c r="C97" i="29"/>
  <c r="H96" i="29"/>
  <c r="I95" i="29"/>
  <c r="K94" i="29"/>
  <c r="F94" i="29"/>
  <c r="L91" i="29"/>
  <c r="M91" i="29" s="1"/>
  <c r="G91" i="29"/>
  <c r="C89" i="29"/>
  <c r="H88" i="29"/>
  <c r="I87" i="29"/>
  <c r="K86" i="29"/>
  <c r="F86" i="29"/>
  <c r="L83" i="29"/>
  <c r="M83" i="29" s="1"/>
  <c r="G83" i="29"/>
  <c r="C81" i="29"/>
  <c r="H80" i="29"/>
  <c r="I79" i="29"/>
  <c r="K78" i="29"/>
  <c r="F78" i="29"/>
  <c r="L75" i="29"/>
  <c r="M75" i="29" s="1"/>
  <c r="G75" i="29"/>
  <c r="C73" i="29"/>
  <c r="H72" i="29"/>
  <c r="I71" i="29"/>
  <c r="K70" i="29"/>
  <c r="F70" i="29"/>
  <c r="L67" i="29"/>
  <c r="M67" i="29" s="1"/>
  <c r="G67" i="29"/>
  <c r="C65" i="29"/>
  <c r="H64" i="29"/>
  <c r="I63" i="29"/>
  <c r="K62" i="29"/>
  <c r="F62" i="29"/>
  <c r="L59" i="29"/>
  <c r="M59" i="29" s="1"/>
  <c r="G59" i="29"/>
  <c r="C57" i="29"/>
  <c r="H56" i="29"/>
  <c r="I55" i="29"/>
  <c r="K54" i="29"/>
  <c r="F54" i="29"/>
  <c r="L51" i="29"/>
  <c r="M51" i="29" s="1"/>
  <c r="G51" i="29"/>
  <c r="C49" i="29"/>
  <c r="H48" i="29"/>
  <c r="I47" i="29"/>
  <c r="K46" i="29"/>
  <c r="F46" i="29"/>
  <c r="L43" i="29"/>
  <c r="M43" i="29" s="1"/>
  <c r="C41" i="29"/>
  <c r="H40" i="29"/>
  <c r="I39" i="29"/>
  <c r="K38" i="29"/>
  <c r="F38" i="29"/>
  <c r="L35" i="29"/>
  <c r="M35" i="29" s="1"/>
  <c r="C33" i="29"/>
  <c r="H32" i="29"/>
  <c r="I31" i="29"/>
  <c r="K30" i="29"/>
  <c r="F30" i="29"/>
  <c r="L27" i="29"/>
  <c r="M27" i="29" s="1"/>
  <c r="C25" i="29"/>
  <c r="H24" i="29"/>
  <c r="I23" i="29"/>
  <c r="K22" i="29"/>
  <c r="F22" i="29"/>
  <c r="L19" i="29"/>
  <c r="M19" i="29" s="1"/>
  <c r="G19" i="29"/>
  <c r="C17" i="29"/>
  <c r="H16" i="29"/>
  <c r="I15" i="29"/>
  <c r="K14" i="29"/>
  <c r="F14" i="29"/>
  <c r="L11" i="29"/>
  <c r="M11" i="29" s="1"/>
  <c r="G106" i="29"/>
  <c r="C104" i="29"/>
  <c r="H103" i="29"/>
  <c r="I102" i="29"/>
  <c r="K101" i="29"/>
  <c r="F101" i="29"/>
  <c r="L98" i="29"/>
  <c r="M98" i="29" s="1"/>
  <c r="C96" i="29"/>
  <c r="H95" i="29"/>
  <c r="I94" i="29"/>
  <c r="K93" i="29"/>
  <c r="F93" i="29"/>
  <c r="L90" i="29"/>
  <c r="M90" i="29" s="1"/>
  <c r="G90" i="29"/>
  <c r="C88" i="29"/>
  <c r="H87" i="29"/>
  <c r="I86" i="29"/>
  <c r="K85" i="29"/>
  <c r="F85" i="29"/>
  <c r="L82" i="29"/>
  <c r="M82" i="29" s="1"/>
  <c r="G82" i="29"/>
  <c r="C80" i="29"/>
  <c r="H79" i="29"/>
  <c r="I78" i="29"/>
  <c r="K77" i="29"/>
  <c r="F77" i="29"/>
  <c r="L74" i="29"/>
  <c r="M74" i="29" s="1"/>
  <c r="G74" i="29"/>
  <c r="C72" i="29"/>
  <c r="H71" i="29"/>
  <c r="I70" i="29"/>
  <c r="K69" i="29"/>
  <c r="F69" i="29"/>
  <c r="L66" i="29"/>
  <c r="M66" i="29" s="1"/>
  <c r="C64" i="29"/>
  <c r="H63" i="29"/>
  <c r="I62" i="29"/>
  <c r="K61" i="29"/>
  <c r="F61" i="29"/>
  <c r="L58" i="29"/>
  <c r="M58" i="29" s="1"/>
  <c r="G58" i="29"/>
  <c r="C56" i="29"/>
  <c r="H55" i="29"/>
  <c r="K53" i="29"/>
  <c r="F53" i="29"/>
  <c r="L50" i="29"/>
  <c r="M50" i="29" s="1"/>
  <c r="G50" i="29"/>
  <c r="C48" i="29"/>
  <c r="H47" i="29"/>
  <c r="I46" i="29"/>
  <c r="K45" i="29"/>
  <c r="F45" i="29"/>
  <c r="L42" i="29"/>
  <c r="M42" i="29" s="1"/>
  <c r="G42" i="29"/>
  <c r="C40" i="29"/>
  <c r="H39" i="29"/>
  <c r="I38" i="29"/>
  <c r="K37" i="29"/>
  <c r="F37" i="29"/>
  <c r="L34" i="29"/>
  <c r="M34" i="29" s="1"/>
  <c r="G34" i="29"/>
  <c r="C32" i="29"/>
  <c r="H31" i="29"/>
  <c r="I30" i="29"/>
  <c r="K29" i="29"/>
  <c r="F29" i="29"/>
  <c r="L26" i="29"/>
  <c r="M26" i="29" s="1"/>
  <c r="C24" i="29"/>
  <c r="H23" i="29"/>
  <c r="I22" i="29"/>
  <c r="K21" i="29"/>
  <c r="F21" i="29"/>
  <c r="L18" i="29"/>
  <c r="M18" i="29" s="1"/>
  <c r="G18" i="29"/>
  <c r="C16" i="29"/>
  <c r="H15" i="29"/>
  <c r="I14" i="29"/>
  <c r="K13" i="29"/>
  <c r="F13" i="29"/>
  <c r="H107" i="29"/>
  <c r="H102" i="29"/>
  <c r="C101" i="29"/>
  <c r="K99" i="29"/>
  <c r="I97" i="29"/>
  <c r="G95" i="29"/>
  <c r="C94" i="29"/>
  <c r="L92" i="29"/>
  <c r="M92" i="29" s="1"/>
  <c r="F87" i="29"/>
  <c r="L85" i="29"/>
  <c r="M85" i="29" s="1"/>
  <c r="K84" i="29"/>
  <c r="I83" i="29"/>
  <c r="H81" i="29"/>
  <c r="F80" i="29"/>
  <c r="C79" i="29"/>
  <c r="I76" i="29"/>
  <c r="H74" i="29"/>
  <c r="G73" i="29"/>
  <c r="L71" i="29"/>
  <c r="M71" i="29" s="1"/>
  <c r="F66" i="29"/>
  <c r="L64" i="29"/>
  <c r="M64" i="29" s="1"/>
  <c r="K63" i="29"/>
  <c r="I61" i="29"/>
  <c r="H60" i="29"/>
  <c r="F59" i="29"/>
  <c r="C58" i="29"/>
  <c r="K56" i="29"/>
  <c r="H53" i="29"/>
  <c r="C51" i="29"/>
  <c r="L49" i="29"/>
  <c r="M49" i="29" s="1"/>
  <c r="G45" i="29"/>
  <c r="F44" i="29"/>
  <c r="K42" i="29"/>
  <c r="I40" i="29"/>
  <c r="H38" i="29"/>
  <c r="C37" i="29"/>
  <c r="K35" i="29"/>
  <c r="I33" i="29"/>
  <c r="C30" i="29"/>
  <c r="L28" i="29"/>
  <c r="M28" i="29" s="1"/>
  <c r="G24" i="29"/>
  <c r="F23" i="29"/>
  <c r="L21" i="29"/>
  <c r="M21" i="29" s="1"/>
  <c r="K20" i="29"/>
  <c r="I19" i="29"/>
  <c r="H17" i="29"/>
  <c r="F16" i="29"/>
  <c r="C15" i="29"/>
  <c r="K108" i="29"/>
  <c r="C107" i="29"/>
  <c r="I105" i="29"/>
  <c r="C102" i="29"/>
  <c r="L100" i="29"/>
  <c r="M100" i="29" s="1"/>
  <c r="F95" i="29"/>
  <c r="L93" i="29"/>
  <c r="M93" i="29" s="1"/>
  <c r="K92" i="29"/>
  <c r="I91" i="29"/>
  <c r="H89" i="29"/>
  <c r="F88" i="29"/>
  <c r="C87" i="29"/>
  <c r="I84" i="29"/>
  <c r="H82" i="29"/>
  <c r="G81" i="29"/>
  <c r="L79" i="29"/>
  <c r="M79" i="29" s="1"/>
  <c r="F74" i="29"/>
  <c r="L72" i="29"/>
  <c r="M72" i="29" s="1"/>
  <c r="K71" i="29"/>
  <c r="I69" i="29"/>
  <c r="H68" i="29"/>
  <c r="F67" i="29"/>
  <c r="C66" i="29"/>
  <c r="K64" i="29"/>
  <c r="H61" i="29"/>
  <c r="G60" i="29"/>
  <c r="C59" i="29"/>
  <c r="L57" i="29"/>
  <c r="M57" i="29" s="1"/>
  <c r="F52" i="29"/>
  <c r="K50" i="29"/>
  <c r="I48" i="29"/>
  <c r="H46" i="29"/>
  <c r="C45" i="29"/>
  <c r="K43" i="29"/>
  <c r="I41" i="29"/>
  <c r="G39" i="29"/>
  <c r="C38" i="29"/>
  <c r="L36" i="29"/>
  <c r="M36" i="29" s="1"/>
  <c r="G32" i="29"/>
  <c r="F31" i="29"/>
  <c r="L29" i="29"/>
  <c r="M29" i="29" s="1"/>
  <c r="K28" i="29"/>
  <c r="I27" i="29"/>
  <c r="H25" i="29"/>
  <c r="F24" i="29"/>
  <c r="C23" i="29"/>
  <c r="I20" i="29"/>
  <c r="H18" i="29"/>
  <c r="L15" i="29"/>
  <c r="M15" i="29" s="1"/>
  <c r="H106" i="29"/>
  <c r="G105" i="29"/>
  <c r="L103" i="29"/>
  <c r="M103" i="29" s="1"/>
  <c r="F98" i="29"/>
  <c r="L96" i="29"/>
  <c r="M96" i="29" s="1"/>
  <c r="K95" i="29"/>
  <c r="I93" i="29"/>
  <c r="H92" i="29"/>
  <c r="F91" i="29"/>
  <c r="C90" i="29"/>
  <c r="K88" i="29"/>
  <c r="H85" i="29"/>
  <c r="G84" i="29"/>
  <c r="C83" i="29"/>
  <c r="L81" i="29"/>
  <c r="M81" i="29" s="1"/>
  <c r="G77" i="29"/>
  <c r="F76" i="29"/>
  <c r="K74" i="29"/>
  <c r="I72" i="29"/>
  <c r="H70" i="29"/>
  <c r="C69" i="29"/>
  <c r="K67" i="29"/>
  <c r="I65" i="29"/>
  <c r="C62" i="29"/>
  <c r="L60" i="29"/>
  <c r="M60" i="29" s="1"/>
  <c r="G56" i="29"/>
  <c r="F55" i="29"/>
  <c r="L53" i="29"/>
  <c r="M53" i="29" s="1"/>
  <c r="K52" i="29"/>
  <c r="H49" i="29"/>
  <c r="F48" i="29"/>
  <c r="C47" i="29"/>
  <c r="I44" i="29"/>
  <c r="H42" i="29"/>
  <c r="G41" i="29"/>
  <c r="L39" i="29"/>
  <c r="M39" i="29" s="1"/>
  <c r="F34" i="29"/>
  <c r="L32" i="29"/>
  <c r="M32" i="29" s="1"/>
  <c r="K31" i="29"/>
  <c r="I29" i="29"/>
  <c r="H28" i="29"/>
  <c r="F27" i="29"/>
  <c r="C26" i="29"/>
  <c r="K24" i="29"/>
  <c r="H21" i="29"/>
  <c r="G20" i="29"/>
  <c r="C19" i="29"/>
  <c r="L17" i="29"/>
  <c r="M17" i="29" s="1"/>
  <c r="F12" i="29"/>
  <c r="F108" i="29"/>
  <c r="F100" i="29"/>
  <c r="C98" i="29"/>
  <c r="F96" i="29"/>
  <c r="C85" i="29"/>
  <c r="F83" i="29"/>
  <c r="I77" i="29"/>
  <c r="L73" i="29"/>
  <c r="M73" i="29" s="1"/>
  <c r="F72" i="29"/>
  <c r="C70" i="29"/>
  <c r="I64" i="29"/>
  <c r="K60" i="29"/>
  <c r="K58" i="29"/>
  <c r="I53" i="29"/>
  <c r="I49" i="29"/>
  <c r="K47" i="29"/>
  <c r="L45" i="29"/>
  <c r="M45" i="29" s="1"/>
  <c r="G44" i="29"/>
  <c r="F42" i="29"/>
  <c r="I36" i="29"/>
  <c r="K34" i="29"/>
  <c r="K32" i="29"/>
  <c r="C31" i="29"/>
  <c r="I25" i="29"/>
  <c r="K19" i="29"/>
  <c r="C18" i="29"/>
  <c r="H14" i="29"/>
  <c r="H12" i="29"/>
  <c r="H105" i="29"/>
  <c r="I101" i="29"/>
  <c r="I99" i="29"/>
  <c r="L97" i="29"/>
  <c r="M97" i="29" s="1"/>
  <c r="L95" i="29"/>
  <c r="M95" i="29" s="1"/>
  <c r="H94" i="29"/>
  <c r="H90" i="29"/>
  <c r="I88" i="29"/>
  <c r="L84" i="29"/>
  <c r="M84" i="29" s="1"/>
  <c r="K82" i="29"/>
  <c r="L80" i="29"/>
  <c r="M80" i="29" s="1"/>
  <c r="G79" i="29"/>
  <c r="H77" i="29"/>
  <c r="I75" i="29"/>
  <c r="L69" i="29"/>
  <c r="M69" i="29" s="1"/>
  <c r="F68" i="29"/>
  <c r="H66" i="29"/>
  <c r="L56" i="29"/>
  <c r="M56" i="29" s="1"/>
  <c r="C55" i="29"/>
  <c r="C53" i="29"/>
  <c r="C42" i="29"/>
  <c r="F40" i="29"/>
  <c r="H36" i="29"/>
  <c r="C29" i="29"/>
  <c r="C27" i="29"/>
  <c r="G25" i="29"/>
  <c r="I21" i="29"/>
  <c r="K15" i="29"/>
  <c r="C14" i="29"/>
  <c r="G12" i="29"/>
  <c r="L104" i="29"/>
  <c r="M104" i="29" s="1"/>
  <c r="F103" i="29"/>
  <c r="H101" i="29"/>
  <c r="F92" i="29"/>
  <c r="F90" i="29"/>
  <c r="K80" i="29"/>
  <c r="F79" i="29"/>
  <c r="C77" i="29"/>
  <c r="F75" i="29"/>
  <c r="L65" i="29"/>
  <c r="M65" i="29" s="1"/>
  <c r="F64" i="29"/>
  <c r="H62" i="29"/>
  <c r="I56" i="29"/>
  <c r="L52" i="29"/>
  <c r="M52" i="29" s="1"/>
  <c r="F51" i="29"/>
  <c r="G49" i="29"/>
  <c r="G47" i="29"/>
  <c r="I43" i="29"/>
  <c r="L41" i="29"/>
  <c r="M41" i="29" s="1"/>
  <c r="K39" i="29"/>
  <c r="L37" i="29"/>
  <c r="M37" i="29" s="1"/>
  <c r="G36" i="29"/>
  <c r="H34" i="29"/>
  <c r="I32" i="29"/>
  <c r="I28" i="29"/>
  <c r="K26" i="29"/>
  <c r="L24" i="29"/>
  <c r="M24" i="29" s="1"/>
  <c r="G23" i="29"/>
  <c r="G21" i="29"/>
  <c r="I17" i="29"/>
  <c r="L13" i="29"/>
  <c r="M13" i="29" s="1"/>
  <c r="K11" i="29"/>
  <c r="L101" i="29"/>
  <c r="M101" i="29" s="1"/>
  <c r="K98" i="29"/>
  <c r="C93" i="29"/>
  <c r="G87" i="29"/>
  <c r="K83" i="29"/>
  <c r="I80" i="29"/>
  <c r="C78" i="29"/>
  <c r="L68" i="29"/>
  <c r="M68" i="29" s="1"/>
  <c r="F63" i="29"/>
  <c r="K59" i="29"/>
  <c r="H57" i="29"/>
  <c r="C54" i="29"/>
  <c r="L44" i="29"/>
  <c r="M44" i="29" s="1"/>
  <c r="F39" i="29"/>
  <c r="F36" i="29"/>
  <c r="H33" i="29"/>
  <c r="H30" i="29"/>
  <c r="C21" i="29"/>
  <c r="G15" i="29"/>
  <c r="K12" i="29"/>
  <c r="I100" i="29"/>
  <c r="C74" i="29"/>
  <c r="G65" i="29"/>
  <c r="L55" i="29"/>
  <c r="M55" i="29" s="1"/>
  <c r="H29" i="29"/>
  <c r="H20" i="29"/>
  <c r="F11" i="29"/>
  <c r="K109" i="29"/>
  <c r="H100" i="29"/>
  <c r="F82" i="29"/>
  <c r="H73" i="29"/>
  <c r="C35" i="29"/>
  <c r="L25" i="29"/>
  <c r="M25" i="29" s="1"/>
  <c r="I13" i="29"/>
  <c r="C106" i="29"/>
  <c r="K96" i="29"/>
  <c r="K87" i="29"/>
  <c r="G104" i="29"/>
  <c r="G101" i="29"/>
  <c r="I92" i="29"/>
  <c r="I89" i="29"/>
  <c r="H86" i="29"/>
  <c r="L77" i="29"/>
  <c r="M77" i="29" s="1"/>
  <c r="K68" i="29"/>
  <c r="C63" i="29"/>
  <c r="I59" i="29"/>
  <c r="L47" i="29"/>
  <c r="M47" i="29" s="1"/>
  <c r="K44" i="29"/>
  <c r="C39" i="29"/>
  <c r="I35" i="29"/>
  <c r="L23" i="29"/>
  <c r="M23" i="29" s="1"/>
  <c r="L20" i="29"/>
  <c r="M20" i="29" s="1"/>
  <c r="F18" i="29"/>
  <c r="F15" i="29"/>
  <c r="H109" i="29"/>
  <c r="I106" i="29"/>
  <c r="H97" i="29"/>
  <c r="L88" i="29"/>
  <c r="M88" i="29" s="1"/>
  <c r="K79" i="29"/>
  <c r="C71" i="29"/>
  <c r="I52" i="29"/>
  <c r="H44" i="29"/>
  <c r="F35" i="29"/>
  <c r="F26" i="29"/>
  <c r="L16" i="29"/>
  <c r="M16" i="29" s="1"/>
  <c r="F106" i="29"/>
  <c r="G97" i="29"/>
  <c r="L87" i="29"/>
  <c r="M87" i="29" s="1"/>
  <c r="H76" i="29"/>
  <c r="K55" i="29"/>
  <c r="I37" i="29"/>
  <c r="F20" i="29"/>
  <c r="C91" i="29"/>
  <c r="L106" i="29"/>
  <c r="M106" i="29" s="1"/>
  <c r="F104" i="29"/>
  <c r="K100" i="29"/>
  <c r="H98" i="29"/>
  <c r="C95" i="29"/>
  <c r="K91" i="29"/>
  <c r="C86" i="29"/>
  <c r="G80" i="29"/>
  <c r="L76" i="29"/>
  <c r="M76" i="29" s="1"/>
  <c r="F71" i="29"/>
  <c r="I68" i="29"/>
  <c r="H65" i="29"/>
  <c r="L61" i="29"/>
  <c r="M61" i="29" s="1"/>
  <c r="F56" i="29"/>
  <c r="H50" i="29"/>
  <c r="F47" i="29"/>
  <c r="H41" i="29"/>
  <c r="F32" i="29"/>
  <c r="H26" i="29"/>
  <c r="K23" i="29"/>
  <c r="I11" i="29"/>
  <c r="L109" i="29"/>
  <c r="M109" i="29" s="1"/>
  <c r="G109" i="29"/>
  <c r="K103" i="29"/>
  <c r="K76" i="29"/>
  <c r="I67" i="29"/>
  <c r="F50" i="29"/>
  <c r="L40" i="29"/>
  <c r="M40" i="29" s="1"/>
  <c r="L31" i="29"/>
  <c r="M31" i="29" s="1"/>
  <c r="F109" i="29"/>
  <c r="C103" i="29"/>
  <c r="I85" i="29"/>
  <c r="H58" i="29"/>
  <c r="C50" i="29"/>
  <c r="K40" i="29"/>
  <c r="K16" i="29"/>
  <c r="C11" i="29"/>
  <c r="C99" i="29"/>
  <c r="AA54" i="29"/>
  <c r="J54" i="29" s="1"/>
  <c r="I96" i="29"/>
  <c r="C61" i="29"/>
  <c r="H45" i="29"/>
  <c r="G28" i="29"/>
  <c r="C13" i="29"/>
  <c r="H93" i="29"/>
  <c r="K75" i="29"/>
  <c r="F60" i="29"/>
  <c r="F43" i="29"/>
  <c r="F28" i="29"/>
  <c r="L12" i="29"/>
  <c r="M12" i="29" s="1"/>
  <c r="H78" i="29"/>
  <c r="H69" i="29"/>
  <c r="H54" i="29"/>
  <c r="C46" i="29"/>
  <c r="H37" i="29"/>
  <c r="H22" i="29"/>
  <c r="H13" i="29"/>
  <c r="H84" i="29"/>
  <c r="G69" i="29"/>
  <c r="H52" i="29"/>
  <c r="AD37" i="29"/>
  <c r="C22" i="29"/>
  <c r="L105" i="29"/>
  <c r="M105" i="29" s="1"/>
  <c r="F84" i="29"/>
  <c r="C67" i="29"/>
  <c r="K51" i="29"/>
  <c r="K36" i="29"/>
  <c r="F19" i="29"/>
  <c r="I109" i="29"/>
  <c r="K104" i="29"/>
  <c r="G93" i="29"/>
  <c r="C82" i="29"/>
  <c r="C75" i="29"/>
  <c r="K66" i="29"/>
  <c r="F58" i="29"/>
  <c r="C43" i="29"/>
  <c r="C34" i="29"/>
  <c r="K27" i="29"/>
  <c r="K18" i="29"/>
  <c r="K90" i="29"/>
  <c r="K72" i="29"/>
  <c r="L48" i="29"/>
  <c r="M48" i="29" s="1"/>
  <c r="L33" i="29"/>
  <c r="M33" i="29" s="1"/>
  <c r="L89" i="29"/>
  <c r="M89" i="29" s="1"/>
  <c r="L63" i="29"/>
  <c r="M63" i="29" s="1"/>
  <c r="I57" i="29"/>
  <c r="K48" i="29"/>
  <c r="I16" i="29"/>
  <c r="F99" i="29"/>
  <c r="I24" i="29"/>
  <c r="K108" i="33"/>
  <c r="F108" i="33"/>
  <c r="L105" i="33"/>
  <c r="M105" i="33" s="1"/>
  <c r="C103" i="33"/>
  <c r="H102" i="33"/>
  <c r="I101" i="33"/>
  <c r="K100" i="33"/>
  <c r="F100" i="33"/>
  <c r="L97" i="33"/>
  <c r="M97" i="33" s="1"/>
  <c r="G97" i="33"/>
  <c r="C108" i="33"/>
  <c r="H107" i="33"/>
  <c r="I106" i="33"/>
  <c r="K105" i="33"/>
  <c r="F105" i="33"/>
  <c r="L102" i="33"/>
  <c r="M102" i="33" s="1"/>
  <c r="G102" i="33"/>
  <c r="C100" i="33"/>
  <c r="H99" i="33"/>
  <c r="I98" i="33"/>
  <c r="K97" i="33"/>
  <c r="F97" i="33"/>
  <c r="L108" i="33"/>
  <c r="M108" i="33" s="1"/>
  <c r="C106" i="33"/>
  <c r="H105" i="33"/>
  <c r="K103" i="33"/>
  <c r="F103" i="33"/>
  <c r="L100" i="33"/>
  <c r="M100" i="33" s="1"/>
  <c r="G100" i="33"/>
  <c r="C98" i="33"/>
  <c r="H97" i="33"/>
  <c r="H108" i="33"/>
  <c r="C107" i="33"/>
  <c r="L99" i="33"/>
  <c r="M99" i="33" s="1"/>
  <c r="L98" i="33"/>
  <c r="M98" i="33" s="1"/>
  <c r="C95" i="33"/>
  <c r="H94" i="33"/>
  <c r="I93" i="33"/>
  <c r="K92" i="33"/>
  <c r="F92" i="33"/>
  <c r="L89" i="33"/>
  <c r="M89" i="33" s="1"/>
  <c r="G89" i="33"/>
  <c r="C87" i="33"/>
  <c r="H86" i="33"/>
  <c r="I85" i="33"/>
  <c r="K84" i="33"/>
  <c r="F84" i="33"/>
  <c r="L81" i="33"/>
  <c r="M81" i="33" s="1"/>
  <c r="G81" i="33"/>
  <c r="C79" i="33"/>
  <c r="H78" i="33"/>
  <c r="I77" i="33"/>
  <c r="K76" i="33"/>
  <c r="F76" i="33"/>
  <c r="L73" i="33"/>
  <c r="M73" i="33" s="1"/>
  <c r="G73" i="33"/>
  <c r="C71" i="33"/>
  <c r="H70" i="33"/>
  <c r="I69" i="33"/>
  <c r="K68" i="33"/>
  <c r="F68" i="33"/>
  <c r="L65" i="33"/>
  <c r="M65" i="33" s="1"/>
  <c r="G65" i="33"/>
  <c r="C63" i="33"/>
  <c r="H62" i="33"/>
  <c r="I61" i="33"/>
  <c r="K60" i="33"/>
  <c r="F60" i="33"/>
  <c r="L57" i="33"/>
  <c r="M57" i="33" s="1"/>
  <c r="C55" i="33"/>
  <c r="H54" i="33"/>
  <c r="I53" i="33"/>
  <c r="K52" i="33"/>
  <c r="F52" i="33"/>
  <c r="L49" i="33"/>
  <c r="M49" i="33" s="1"/>
  <c r="G49" i="33"/>
  <c r="C47" i="33"/>
  <c r="H46" i="33"/>
  <c r="K44" i="33"/>
  <c r="F44" i="33"/>
  <c r="L41" i="33"/>
  <c r="M41" i="33" s="1"/>
  <c r="G41" i="33"/>
  <c r="C39" i="33"/>
  <c r="H38" i="33"/>
  <c r="I37" i="33"/>
  <c r="K36" i="33"/>
  <c r="F36" i="33"/>
  <c r="L33" i="33"/>
  <c r="M33" i="33" s="1"/>
  <c r="G33" i="33"/>
  <c r="C31" i="33"/>
  <c r="H30" i="33"/>
  <c r="I29" i="33"/>
  <c r="K28" i="33"/>
  <c r="F28" i="33"/>
  <c r="L25" i="33"/>
  <c r="M25" i="33" s="1"/>
  <c r="G25" i="33"/>
  <c r="C23" i="33"/>
  <c r="H22" i="33"/>
  <c r="K20" i="33"/>
  <c r="F20" i="33"/>
  <c r="L17" i="33"/>
  <c r="M17" i="33" s="1"/>
  <c r="G17" i="33"/>
  <c r="C15" i="33"/>
  <c r="H14" i="33"/>
  <c r="I13" i="33"/>
  <c r="K12" i="33"/>
  <c r="F12" i="33"/>
  <c r="L107" i="33"/>
  <c r="M107" i="33" s="1"/>
  <c r="L106" i="33"/>
  <c r="M106" i="33" s="1"/>
  <c r="F102" i="33"/>
  <c r="F101" i="33"/>
  <c r="K99" i="33"/>
  <c r="K98" i="33"/>
  <c r="I97" i="33"/>
  <c r="I96" i="33"/>
  <c r="L94" i="33"/>
  <c r="M94" i="33" s="1"/>
  <c r="G94" i="33"/>
  <c r="C92" i="33"/>
  <c r="H91" i="33"/>
  <c r="I90" i="33"/>
  <c r="K89" i="33"/>
  <c r="F89" i="33"/>
  <c r="L86" i="33"/>
  <c r="M86" i="33" s="1"/>
  <c r="C84" i="33"/>
  <c r="H83" i="33"/>
  <c r="I82" i="33"/>
  <c r="K81" i="33"/>
  <c r="F81" i="33"/>
  <c r="L78" i="33"/>
  <c r="M78" i="33" s="1"/>
  <c r="G78" i="33"/>
  <c r="C76" i="33"/>
  <c r="H75" i="33"/>
  <c r="I74" i="33"/>
  <c r="K73" i="33"/>
  <c r="F73" i="33"/>
  <c r="L70" i="33"/>
  <c r="M70" i="33" s="1"/>
  <c r="G70" i="33"/>
  <c r="C68" i="33"/>
  <c r="H67" i="33"/>
  <c r="I66" i="33"/>
  <c r="K65" i="33"/>
  <c r="F65" i="33"/>
  <c r="L62" i="33"/>
  <c r="M62" i="33" s="1"/>
  <c r="C60" i="33"/>
  <c r="H59" i="33"/>
  <c r="I58" i="33"/>
  <c r="K57" i="33"/>
  <c r="F57" i="33"/>
  <c r="L54" i="33"/>
  <c r="M54" i="33" s="1"/>
  <c r="C52" i="33"/>
  <c r="H51" i="33"/>
  <c r="I50" i="33"/>
  <c r="K49" i="33"/>
  <c r="F49" i="33"/>
  <c r="L46" i="33"/>
  <c r="M46" i="33" s="1"/>
  <c r="G46" i="33"/>
  <c r="C44" i="33"/>
  <c r="H43" i="33"/>
  <c r="I42" i="33"/>
  <c r="K41" i="33"/>
  <c r="F41" i="33"/>
  <c r="L38" i="33"/>
  <c r="M38" i="33" s="1"/>
  <c r="G38" i="33"/>
  <c r="C36" i="33"/>
  <c r="H35" i="33"/>
  <c r="I34" i="33"/>
  <c r="K33" i="33"/>
  <c r="F33" i="33"/>
  <c r="L30" i="33"/>
  <c r="M30" i="33" s="1"/>
  <c r="G30" i="33"/>
  <c r="C28" i="33"/>
  <c r="H27" i="33"/>
  <c r="K25" i="33"/>
  <c r="F25" i="33"/>
  <c r="L22" i="33"/>
  <c r="M22" i="33" s="1"/>
  <c r="C20" i="33"/>
  <c r="H19" i="33"/>
  <c r="I18" i="33"/>
  <c r="K17" i="33"/>
  <c r="F17" i="33"/>
  <c r="L14" i="33"/>
  <c r="M14" i="33" s="1"/>
  <c r="G14" i="33"/>
  <c r="C12" i="33"/>
  <c r="H11" i="33"/>
  <c r="F107" i="33"/>
  <c r="F106" i="33"/>
  <c r="K104" i="33"/>
  <c r="I103" i="33"/>
  <c r="I102" i="33"/>
  <c r="H101" i="33"/>
  <c r="H100" i="33"/>
  <c r="C99" i="33"/>
  <c r="K95" i="33"/>
  <c r="F95" i="33"/>
  <c r="L92" i="33"/>
  <c r="M92" i="33" s="1"/>
  <c r="C90" i="33"/>
  <c r="H89" i="33"/>
  <c r="I88" i="33"/>
  <c r="K87" i="33"/>
  <c r="F87" i="33"/>
  <c r="L84" i="33"/>
  <c r="M84" i="33" s="1"/>
  <c r="G84" i="33"/>
  <c r="C82" i="33"/>
  <c r="H81" i="33"/>
  <c r="I80" i="33"/>
  <c r="K79" i="33"/>
  <c r="F79" i="33"/>
  <c r="L76" i="33"/>
  <c r="M76" i="33" s="1"/>
  <c r="C74" i="33"/>
  <c r="H73" i="33"/>
  <c r="I72" i="33"/>
  <c r="K71" i="33"/>
  <c r="F71" i="33"/>
  <c r="L68" i="33"/>
  <c r="M68" i="33" s="1"/>
  <c r="G68" i="33"/>
  <c r="C66" i="33"/>
  <c r="H65" i="33"/>
  <c r="I64" i="33"/>
  <c r="K63" i="33"/>
  <c r="F63" i="33"/>
  <c r="L60" i="33"/>
  <c r="M60" i="33" s="1"/>
  <c r="G60" i="33"/>
  <c r="C58" i="33"/>
  <c r="H57" i="33"/>
  <c r="I56" i="33"/>
  <c r="K55" i="33"/>
  <c r="F55" i="33"/>
  <c r="L52" i="33"/>
  <c r="M52" i="33" s="1"/>
  <c r="C50" i="33"/>
  <c r="H49" i="33"/>
  <c r="K47" i="33"/>
  <c r="F47" i="33"/>
  <c r="L44" i="33"/>
  <c r="M44" i="33" s="1"/>
  <c r="G44" i="33"/>
  <c r="C42" i="33"/>
  <c r="H41" i="33"/>
  <c r="I40" i="33"/>
  <c r="K39" i="33"/>
  <c r="F39" i="33"/>
  <c r="L36" i="33"/>
  <c r="M36" i="33" s="1"/>
  <c r="C34" i="33"/>
  <c r="H33" i="33"/>
  <c r="I32" i="33"/>
  <c r="K31" i="33"/>
  <c r="F31" i="33"/>
  <c r="L28" i="33"/>
  <c r="M28" i="33" s="1"/>
  <c r="C26" i="33"/>
  <c r="H25" i="33"/>
  <c r="I24" i="33"/>
  <c r="K23" i="33"/>
  <c r="F23" i="33"/>
  <c r="L20" i="33"/>
  <c r="M20" i="33" s="1"/>
  <c r="G20" i="33"/>
  <c r="C18" i="33"/>
  <c r="H17" i="33"/>
  <c r="I16" i="33"/>
  <c r="K15" i="33"/>
  <c r="F15" i="33"/>
  <c r="L12" i="33"/>
  <c r="M12" i="33" s="1"/>
  <c r="G106" i="33"/>
  <c r="F104" i="33"/>
  <c r="C102" i="33"/>
  <c r="K96" i="33"/>
  <c r="F94" i="33"/>
  <c r="F93" i="33"/>
  <c r="K91" i="33"/>
  <c r="K90" i="33"/>
  <c r="I89" i="33"/>
  <c r="H88" i="33"/>
  <c r="H87" i="33"/>
  <c r="C86" i="33"/>
  <c r="C85" i="33"/>
  <c r="G80" i="33"/>
  <c r="G79" i="33"/>
  <c r="L77" i="33"/>
  <c r="M77" i="33" s="1"/>
  <c r="F72" i="33"/>
  <c r="K70" i="33"/>
  <c r="K69" i="33"/>
  <c r="I68" i="33"/>
  <c r="I67" i="33"/>
  <c r="H66" i="33"/>
  <c r="C65" i="33"/>
  <c r="C64" i="33"/>
  <c r="G59" i="33"/>
  <c r="G58" i="33"/>
  <c r="L56" i="33"/>
  <c r="M56" i="33" s="1"/>
  <c r="L55" i="33"/>
  <c r="M55" i="33" s="1"/>
  <c r="F51" i="33"/>
  <c r="F50" i="33"/>
  <c r="K48" i="33"/>
  <c r="I47" i="33"/>
  <c r="I46" i="33"/>
  <c r="H45" i="33"/>
  <c r="H44" i="33"/>
  <c r="C43" i="33"/>
  <c r="G37" i="33"/>
  <c r="L35" i="33"/>
  <c r="M35" i="33" s="1"/>
  <c r="L34" i="33"/>
  <c r="M34" i="33" s="1"/>
  <c r="F30" i="33"/>
  <c r="F29" i="33"/>
  <c r="K27" i="33"/>
  <c r="K26" i="33"/>
  <c r="I25" i="33"/>
  <c r="H24" i="33"/>
  <c r="H23" i="33"/>
  <c r="C22" i="33"/>
  <c r="C21" i="33"/>
  <c r="G16" i="33"/>
  <c r="G15" i="33"/>
  <c r="L13" i="33"/>
  <c r="M13" i="33" s="1"/>
  <c r="I105" i="33"/>
  <c r="C104" i="33"/>
  <c r="L101" i="33"/>
  <c r="M101" i="33" s="1"/>
  <c r="H98" i="33"/>
  <c r="H96" i="33"/>
  <c r="H95" i="33"/>
  <c r="C94" i="33"/>
  <c r="C93" i="33"/>
  <c r="L85" i="33"/>
  <c r="M85" i="33" s="1"/>
  <c r="F80" i="33"/>
  <c r="K78" i="33"/>
  <c r="K77" i="33"/>
  <c r="I76" i="33"/>
  <c r="I75" i="33"/>
  <c r="H74" i="33"/>
  <c r="C73" i="33"/>
  <c r="C72" i="33"/>
  <c r="G67" i="33"/>
  <c r="L64" i="33"/>
  <c r="M64" i="33" s="1"/>
  <c r="L63" i="33"/>
  <c r="M63" i="33" s="1"/>
  <c r="F59" i="33"/>
  <c r="F58" i="33"/>
  <c r="K56" i="33"/>
  <c r="I55" i="33"/>
  <c r="I54" i="33"/>
  <c r="H53" i="33"/>
  <c r="H52" i="33"/>
  <c r="C51" i="33"/>
  <c r="G45" i="33"/>
  <c r="L43" i="33"/>
  <c r="M43" i="33" s="1"/>
  <c r="L42" i="33"/>
  <c r="M42" i="33" s="1"/>
  <c r="F38" i="33"/>
  <c r="F37" i="33"/>
  <c r="K35" i="33"/>
  <c r="K34" i="33"/>
  <c r="I33" i="33"/>
  <c r="H32" i="33"/>
  <c r="H31" i="33"/>
  <c r="C30" i="33"/>
  <c r="C29" i="33"/>
  <c r="G24" i="33"/>
  <c r="L21" i="33"/>
  <c r="M21" i="33" s="1"/>
  <c r="F16" i="33"/>
  <c r="K14" i="33"/>
  <c r="K13" i="33"/>
  <c r="I12" i="33"/>
  <c r="I11" i="33"/>
  <c r="K107" i="33"/>
  <c r="H106" i="33"/>
  <c r="G104" i="33"/>
  <c r="I100" i="33"/>
  <c r="L96" i="33"/>
  <c r="M96" i="33" s="1"/>
  <c r="G93" i="33"/>
  <c r="L91" i="33"/>
  <c r="M91" i="33" s="1"/>
  <c r="L90" i="33"/>
  <c r="M90" i="33" s="1"/>
  <c r="F86" i="33"/>
  <c r="F85" i="33"/>
  <c r="K83" i="33"/>
  <c r="K82" i="33"/>
  <c r="I81" i="33"/>
  <c r="H80" i="33"/>
  <c r="H79" i="33"/>
  <c r="C78" i="33"/>
  <c r="C77" i="33"/>
  <c r="G72" i="33"/>
  <c r="L69" i="33"/>
  <c r="M69" i="33" s="1"/>
  <c r="F64" i="33"/>
  <c r="K62" i="33"/>
  <c r="K61" i="33"/>
  <c r="I60" i="33"/>
  <c r="I59" i="33"/>
  <c r="H58" i="33"/>
  <c r="C57" i="33"/>
  <c r="C56" i="33"/>
  <c r="G51" i="33"/>
  <c r="G50" i="33"/>
  <c r="L48" i="33"/>
  <c r="M48" i="33" s="1"/>
  <c r="L47" i="33"/>
  <c r="M47" i="33" s="1"/>
  <c r="F43" i="33"/>
  <c r="F42" i="33"/>
  <c r="K40" i="33"/>
  <c r="I39" i="33"/>
  <c r="I38" i="33"/>
  <c r="H37" i="33"/>
  <c r="H36" i="33"/>
  <c r="C35" i="33"/>
  <c r="L27" i="33"/>
  <c r="M27" i="33" s="1"/>
  <c r="L26" i="33"/>
  <c r="M26" i="33" s="1"/>
  <c r="F22" i="33"/>
  <c r="F21" i="33"/>
  <c r="K19" i="33"/>
  <c r="K18" i="33"/>
  <c r="I17" i="33"/>
  <c r="H16" i="33"/>
  <c r="H15" i="33"/>
  <c r="C14" i="33"/>
  <c r="C13" i="33"/>
  <c r="K102" i="33"/>
  <c r="C97" i="33"/>
  <c r="F91" i="33"/>
  <c r="C89" i="33"/>
  <c r="I83" i="33"/>
  <c r="L79" i="33"/>
  <c r="M79" i="33" s="1"/>
  <c r="F78" i="33"/>
  <c r="H76" i="33"/>
  <c r="G74" i="33"/>
  <c r="C69" i="33"/>
  <c r="L66" i="33"/>
  <c r="M66" i="33" s="1"/>
  <c r="K64" i="33"/>
  <c r="H63" i="33"/>
  <c r="I57" i="33"/>
  <c r="L53" i="33"/>
  <c r="M53" i="33" s="1"/>
  <c r="K51" i="33"/>
  <c r="H50" i="33"/>
  <c r="G48" i="33"/>
  <c r="F46" i="33"/>
  <c r="I44" i="33"/>
  <c r="L40" i="33"/>
  <c r="M40" i="33" s="1"/>
  <c r="K38" i="33"/>
  <c r="C37" i="33"/>
  <c r="I31" i="33"/>
  <c r="F26" i="33"/>
  <c r="C24" i="33"/>
  <c r="I108" i="33"/>
  <c r="I99" i="33"/>
  <c r="G96" i="33"/>
  <c r="I92" i="33"/>
  <c r="C91" i="33"/>
  <c r="L88" i="33"/>
  <c r="M88" i="33" s="1"/>
  <c r="K86" i="33"/>
  <c r="H85" i="33"/>
  <c r="G83" i="33"/>
  <c r="I79" i="33"/>
  <c r="L75" i="33"/>
  <c r="M75" i="33" s="1"/>
  <c r="F74" i="33"/>
  <c r="H72" i="33"/>
  <c r="K66" i="33"/>
  <c r="F61" i="33"/>
  <c r="C59" i="33"/>
  <c r="K53" i="33"/>
  <c r="F48" i="33"/>
  <c r="C46" i="33"/>
  <c r="H40" i="33"/>
  <c r="F35" i="33"/>
  <c r="G107" i="33"/>
  <c r="H104" i="33"/>
  <c r="G98" i="33"/>
  <c r="L95" i="33"/>
  <c r="M95" i="33" s="1"/>
  <c r="K93" i="33"/>
  <c r="H92" i="33"/>
  <c r="F88" i="33"/>
  <c r="I86" i="33"/>
  <c r="L82" i="33"/>
  <c r="M82" i="33" s="1"/>
  <c r="K80" i="33"/>
  <c r="F75" i="33"/>
  <c r="I73" i="33"/>
  <c r="K67" i="33"/>
  <c r="G64" i="33"/>
  <c r="F62" i="33"/>
  <c r="H60" i="33"/>
  <c r="K54" i="33"/>
  <c r="C53" i="33"/>
  <c r="L50" i="33"/>
  <c r="M50" i="33" s="1"/>
  <c r="H47" i="33"/>
  <c r="I41" i="33"/>
  <c r="C40" i="33"/>
  <c r="L37" i="33"/>
  <c r="M37" i="33" s="1"/>
  <c r="H34" i="33"/>
  <c r="I28" i="33"/>
  <c r="C27" i="33"/>
  <c r="L24" i="33"/>
  <c r="M24" i="33" s="1"/>
  <c r="K22" i="33"/>
  <c r="H21" i="33"/>
  <c r="G19" i="33"/>
  <c r="L11" i="33"/>
  <c r="M11" i="33" s="1"/>
  <c r="H103" i="33"/>
  <c r="F99" i="33"/>
  <c r="K94" i="33"/>
  <c r="K88" i="33"/>
  <c r="K85" i="33"/>
  <c r="C83" i="33"/>
  <c r="C80" i="33"/>
  <c r="F77" i="33"/>
  <c r="H71" i="33"/>
  <c r="L67" i="33"/>
  <c r="M67" i="33" s="1"/>
  <c r="C62" i="33"/>
  <c r="L58" i="33"/>
  <c r="M58" i="33" s="1"/>
  <c r="G56" i="33"/>
  <c r="F53" i="33"/>
  <c r="G47" i="33"/>
  <c r="K43" i="33"/>
  <c r="C38" i="33"/>
  <c r="I35" i="33"/>
  <c r="K32" i="33"/>
  <c r="L29" i="33"/>
  <c r="M29" i="33" s="1"/>
  <c r="I27" i="33"/>
  <c r="C25" i="33"/>
  <c r="C16" i="33"/>
  <c r="F14" i="33"/>
  <c r="K11" i="33"/>
  <c r="I107" i="33"/>
  <c r="F98" i="33"/>
  <c r="I94" i="33"/>
  <c r="I91" i="33"/>
  <c r="H82" i="33"/>
  <c r="L61" i="33"/>
  <c r="M61" i="33" s="1"/>
  <c r="K58" i="33"/>
  <c r="F56" i="33"/>
  <c r="K46" i="33"/>
  <c r="C41" i="33"/>
  <c r="K37" i="33"/>
  <c r="F32" i="33"/>
  <c r="K29" i="33"/>
  <c r="K24" i="33"/>
  <c r="I22" i="33"/>
  <c r="H20" i="33"/>
  <c r="F18" i="33"/>
  <c r="L15" i="33"/>
  <c r="M15" i="33" s="1"/>
  <c r="C101" i="33"/>
  <c r="F96" i="33"/>
  <c r="H90" i="33"/>
  <c r="I87" i="33"/>
  <c r="C81" i="33"/>
  <c r="I78" i="33"/>
  <c r="H69" i="33"/>
  <c r="K45" i="33"/>
  <c r="K42" i="33"/>
  <c r="L39" i="33"/>
  <c r="M39" i="33" s="1"/>
  <c r="I36" i="33"/>
  <c r="F34" i="33"/>
  <c r="H26" i="33"/>
  <c r="L23" i="33"/>
  <c r="M23" i="33" s="1"/>
  <c r="F19" i="33"/>
  <c r="L16" i="33"/>
  <c r="M16" i="33" s="1"/>
  <c r="F13" i="33"/>
  <c r="F90" i="33"/>
  <c r="G85" i="33"/>
  <c r="K75" i="33"/>
  <c r="F66" i="33"/>
  <c r="H61" i="33"/>
  <c r="L51" i="33"/>
  <c r="M51" i="33" s="1"/>
  <c r="H42" i="33"/>
  <c r="C33" i="33"/>
  <c r="H29" i="33"/>
  <c r="G21" i="33"/>
  <c r="I14" i="33"/>
  <c r="C11" i="33"/>
  <c r="C109" i="33"/>
  <c r="AA100" i="33"/>
  <c r="J100" i="33" s="1"/>
  <c r="L93" i="33"/>
  <c r="M93" i="33" s="1"/>
  <c r="I84" i="33"/>
  <c r="C75" i="33"/>
  <c r="F70" i="33"/>
  <c r="C61" i="33"/>
  <c r="H56" i="33"/>
  <c r="I51" i="33"/>
  <c r="G42" i="33"/>
  <c r="L32" i="33"/>
  <c r="M32" i="33" s="1"/>
  <c r="I20" i="33"/>
  <c r="C17" i="33"/>
  <c r="C105" i="33"/>
  <c r="L87" i="33"/>
  <c r="M87" i="33" s="1"/>
  <c r="F83" i="33"/>
  <c r="L72" i="33"/>
  <c r="M72" i="33" s="1"/>
  <c r="F69" i="33"/>
  <c r="I63" i="33"/>
  <c r="F54" i="33"/>
  <c r="C45" i="33"/>
  <c r="F40" i="33"/>
  <c r="K30" i="33"/>
  <c r="F27" i="33"/>
  <c r="I19" i="33"/>
  <c r="L103" i="33"/>
  <c r="M103" i="33" s="1"/>
  <c r="H93" i="33"/>
  <c r="C70" i="33"/>
  <c r="I62" i="33"/>
  <c r="G55" i="33"/>
  <c r="C48" i="33"/>
  <c r="H39" i="33"/>
  <c r="C32" i="33"/>
  <c r="G26" i="33"/>
  <c r="L19" i="33"/>
  <c r="M19" i="33" s="1"/>
  <c r="K101" i="33"/>
  <c r="H84" i="33"/>
  <c r="H77" i="33"/>
  <c r="C54" i="33"/>
  <c r="L45" i="33"/>
  <c r="M45" i="33" s="1"/>
  <c r="G39" i="33"/>
  <c r="L31" i="33"/>
  <c r="M31" i="33" s="1"/>
  <c r="C19" i="33"/>
  <c r="H13" i="33"/>
  <c r="F82" i="33"/>
  <c r="K74" i="33"/>
  <c r="C67" i="33"/>
  <c r="K50" i="33"/>
  <c r="K16" i="33"/>
  <c r="H12" i="33"/>
  <c r="L80" i="33"/>
  <c r="M80" i="33" s="1"/>
  <c r="H68" i="33"/>
  <c r="K21" i="33"/>
  <c r="K106" i="33"/>
  <c r="F67" i="33"/>
  <c r="H55" i="33"/>
  <c r="G43" i="33"/>
  <c r="I65" i="33"/>
  <c r="G53" i="33"/>
  <c r="I30" i="33"/>
  <c r="F11" i="33"/>
  <c r="H64" i="33"/>
  <c r="H48" i="33"/>
  <c r="H28" i="33"/>
  <c r="I23" i="33"/>
  <c r="K72" i="33"/>
  <c r="H18" i="33"/>
  <c r="L104" i="33"/>
  <c r="M104" i="33" s="1"/>
  <c r="L83" i="33"/>
  <c r="M83" i="33" s="1"/>
  <c r="F45" i="33"/>
  <c r="H109" i="33"/>
  <c r="K109" i="33"/>
  <c r="L74" i="33"/>
  <c r="M74" i="33" s="1"/>
  <c r="L18" i="33"/>
  <c r="M18" i="33" s="1"/>
  <c r="I95" i="33"/>
  <c r="L59" i="33"/>
  <c r="M59" i="33" s="1"/>
  <c r="G40" i="33"/>
  <c r="F24" i="33"/>
  <c r="L109" i="33"/>
  <c r="M109" i="33" s="1"/>
  <c r="G109" i="33"/>
  <c r="K59" i="33"/>
  <c r="F109" i="33"/>
  <c r="C96" i="33"/>
  <c r="I52" i="33"/>
  <c r="C49" i="33"/>
  <c r="C88" i="33"/>
  <c r="G34" i="33"/>
  <c r="L71" i="33"/>
  <c r="M71" i="33" s="1"/>
  <c r="I71" i="33"/>
  <c r="K108" i="28"/>
  <c r="F108" i="28"/>
  <c r="L105" i="28"/>
  <c r="M105" i="28" s="1"/>
  <c r="G105" i="28"/>
  <c r="C103" i="28"/>
  <c r="H102" i="28"/>
  <c r="I101" i="28"/>
  <c r="K100" i="28"/>
  <c r="F100" i="28"/>
  <c r="L97" i="28"/>
  <c r="M97" i="28" s="1"/>
  <c r="G97" i="28"/>
  <c r="C95" i="28"/>
  <c r="H94" i="28"/>
  <c r="I93" i="28"/>
  <c r="K92" i="28"/>
  <c r="F92" i="28"/>
  <c r="L89" i="28"/>
  <c r="M89" i="28" s="1"/>
  <c r="G89" i="28"/>
  <c r="C87" i="28"/>
  <c r="H86" i="28"/>
  <c r="I85" i="28"/>
  <c r="K84" i="28"/>
  <c r="F84" i="28"/>
  <c r="L81" i="28"/>
  <c r="M81" i="28" s="1"/>
  <c r="G81" i="28"/>
  <c r="C79" i="28"/>
  <c r="H78" i="28"/>
  <c r="I77" i="28"/>
  <c r="K76" i="28"/>
  <c r="F76" i="28"/>
  <c r="L73" i="28"/>
  <c r="M73" i="28" s="1"/>
  <c r="G73" i="28"/>
  <c r="C71" i="28"/>
  <c r="H70" i="28"/>
  <c r="I69" i="28"/>
  <c r="K68" i="28"/>
  <c r="F68" i="28"/>
  <c r="L65" i="28"/>
  <c r="M65" i="28" s="1"/>
  <c r="G65" i="28"/>
  <c r="C63" i="28"/>
  <c r="H62" i="28"/>
  <c r="I61" i="28"/>
  <c r="K60" i="28"/>
  <c r="F60" i="28"/>
  <c r="L57" i="28"/>
  <c r="M57" i="28" s="1"/>
  <c r="G57" i="28"/>
  <c r="C55" i="28"/>
  <c r="H54" i="28"/>
  <c r="I53" i="28"/>
  <c r="K52" i="28"/>
  <c r="F52" i="28"/>
  <c r="L49" i="28"/>
  <c r="M49" i="28" s="1"/>
  <c r="G49" i="28"/>
  <c r="C47" i="28"/>
  <c r="H46" i="28"/>
  <c r="I45" i="28"/>
  <c r="K44" i="28"/>
  <c r="F44" i="28"/>
  <c r="L41" i="28"/>
  <c r="M41" i="28" s="1"/>
  <c r="C39" i="28"/>
  <c r="H38" i="28"/>
  <c r="I37" i="28"/>
  <c r="K36" i="28"/>
  <c r="F36" i="28"/>
  <c r="L33" i="28"/>
  <c r="M33" i="28" s="1"/>
  <c r="G33" i="28"/>
  <c r="C31" i="28"/>
  <c r="H30" i="28"/>
  <c r="I29" i="28"/>
  <c r="K28" i="28"/>
  <c r="F28" i="28"/>
  <c r="L25" i="28"/>
  <c r="M25" i="28" s="1"/>
  <c r="C23" i="28"/>
  <c r="H22" i="28"/>
  <c r="I21" i="28"/>
  <c r="K20" i="28"/>
  <c r="F20" i="28"/>
  <c r="L17" i="28"/>
  <c r="M17" i="28" s="1"/>
  <c r="G17" i="28"/>
  <c r="C15" i="28"/>
  <c r="H14" i="28"/>
  <c r="I13" i="28"/>
  <c r="K12" i="28"/>
  <c r="F12" i="28"/>
  <c r="C108" i="28"/>
  <c r="H107" i="28"/>
  <c r="I106" i="28"/>
  <c r="K105" i="28"/>
  <c r="F105" i="28"/>
  <c r="L102" i="28"/>
  <c r="M102" i="28" s="1"/>
  <c r="G102" i="28"/>
  <c r="C100" i="28"/>
  <c r="H99" i="28"/>
  <c r="I98" i="28"/>
  <c r="K97" i="28"/>
  <c r="F97" i="28"/>
  <c r="L94" i="28"/>
  <c r="M94" i="28" s="1"/>
  <c r="C92" i="28"/>
  <c r="H91" i="28"/>
  <c r="I90" i="28"/>
  <c r="K89" i="28"/>
  <c r="F89" i="28"/>
  <c r="L86" i="28"/>
  <c r="M86" i="28" s="1"/>
  <c r="C84" i="28"/>
  <c r="H83" i="28"/>
  <c r="I82" i="28"/>
  <c r="K81" i="28"/>
  <c r="F81" i="28"/>
  <c r="L78" i="28"/>
  <c r="M78" i="28" s="1"/>
  <c r="G78" i="28"/>
  <c r="C76" i="28"/>
  <c r="H75" i="28"/>
  <c r="I74" i="28"/>
  <c r="K73" i="28"/>
  <c r="F73" i="28"/>
  <c r="L70" i="28"/>
  <c r="M70" i="28" s="1"/>
  <c r="G70" i="28"/>
  <c r="C68" i="28"/>
  <c r="H67" i="28"/>
  <c r="I66" i="28"/>
  <c r="K65" i="28"/>
  <c r="F65" i="28"/>
  <c r="L62" i="28"/>
  <c r="M62" i="28" s="1"/>
  <c r="G62" i="28"/>
  <c r="C60" i="28"/>
  <c r="H59" i="28"/>
  <c r="I58" i="28"/>
  <c r="K57" i="28"/>
  <c r="F57" i="28"/>
  <c r="L54" i="28"/>
  <c r="M54" i="28" s="1"/>
  <c r="G54" i="28"/>
  <c r="C52" i="28"/>
  <c r="H51" i="28"/>
  <c r="I50" i="28"/>
  <c r="K49" i="28"/>
  <c r="F49" i="28"/>
  <c r="L46" i="28"/>
  <c r="M46" i="28" s="1"/>
  <c r="G46" i="28"/>
  <c r="C44" i="28"/>
  <c r="H43" i="28"/>
  <c r="I42" i="28"/>
  <c r="K41" i="28"/>
  <c r="F41" i="28"/>
  <c r="L38" i="28"/>
  <c r="M38" i="28" s="1"/>
  <c r="G38" i="28"/>
  <c r="C36" i="28"/>
  <c r="H35" i="28"/>
  <c r="I34" i="28"/>
  <c r="K33" i="28"/>
  <c r="F33" i="28"/>
  <c r="L30" i="28"/>
  <c r="M30" i="28" s="1"/>
  <c r="G30" i="28"/>
  <c r="C28" i="28"/>
  <c r="H27" i="28"/>
  <c r="I26" i="28"/>
  <c r="K25" i="28"/>
  <c r="F25" i="28"/>
  <c r="L22" i="28"/>
  <c r="M22" i="28" s="1"/>
  <c r="C20" i="28"/>
  <c r="H19" i="28"/>
  <c r="I18" i="28"/>
  <c r="K17" i="28"/>
  <c r="F17" i="28"/>
  <c r="L14" i="28"/>
  <c r="M14" i="28" s="1"/>
  <c r="G14" i="28"/>
  <c r="C12" i="28"/>
  <c r="H11" i="28"/>
  <c r="C107" i="28"/>
  <c r="H106" i="28"/>
  <c r="K104" i="28"/>
  <c r="F104" i="28"/>
  <c r="L101" i="28"/>
  <c r="M101" i="28" s="1"/>
  <c r="G101" i="28"/>
  <c r="C99" i="28"/>
  <c r="H98" i="28"/>
  <c r="I97" i="28"/>
  <c r="K96" i="28"/>
  <c r="F96" i="28"/>
  <c r="L93" i="28"/>
  <c r="M93" i="28" s="1"/>
  <c r="G93" i="28"/>
  <c r="C91" i="28"/>
  <c r="H90" i="28"/>
  <c r="K88" i="28"/>
  <c r="F88" i="28"/>
  <c r="L85" i="28"/>
  <c r="M85" i="28" s="1"/>
  <c r="G85" i="28"/>
  <c r="C83" i="28"/>
  <c r="H82" i="28"/>
  <c r="I81" i="28"/>
  <c r="K80" i="28"/>
  <c r="F80" i="28"/>
  <c r="L77" i="28"/>
  <c r="M77" i="28" s="1"/>
  <c r="G77" i="28"/>
  <c r="C75" i="28"/>
  <c r="H74" i="28"/>
  <c r="K72" i="28"/>
  <c r="F72" i="28"/>
  <c r="L69" i="28"/>
  <c r="M69" i="28" s="1"/>
  <c r="C67" i="28"/>
  <c r="H66" i="28"/>
  <c r="I65" i="28"/>
  <c r="K64" i="28"/>
  <c r="F64" i="28"/>
  <c r="L61" i="28"/>
  <c r="M61" i="28" s="1"/>
  <c r="G61" i="28"/>
  <c r="C59" i="28"/>
  <c r="H58" i="28"/>
  <c r="I57" i="28"/>
  <c r="K56" i="28"/>
  <c r="F56" i="28"/>
  <c r="L53" i="28"/>
  <c r="M53" i="28" s="1"/>
  <c r="G53" i="28"/>
  <c r="C51" i="28"/>
  <c r="H50" i="28"/>
  <c r="I49" i="28"/>
  <c r="K48" i="28"/>
  <c r="F48" i="28"/>
  <c r="L45" i="28"/>
  <c r="M45" i="28" s="1"/>
  <c r="C43" i="28"/>
  <c r="H42" i="28"/>
  <c r="I41" i="28"/>
  <c r="K40" i="28"/>
  <c r="F40" i="28"/>
  <c r="L37" i="28"/>
  <c r="M37" i="28" s="1"/>
  <c r="G37" i="28"/>
  <c r="C35" i="28"/>
  <c r="H34" i="28"/>
  <c r="I33" i="28"/>
  <c r="K32" i="28"/>
  <c r="F32" i="28"/>
  <c r="L29" i="28"/>
  <c r="M29" i="28" s="1"/>
  <c r="G29" i="28"/>
  <c r="C27" i="28"/>
  <c r="H26" i="28"/>
  <c r="I25" i="28"/>
  <c r="K24" i="28"/>
  <c r="F24" i="28"/>
  <c r="L21" i="28"/>
  <c r="M21" i="28" s="1"/>
  <c r="G21" i="28"/>
  <c r="C19" i="28"/>
  <c r="H18" i="28"/>
  <c r="I17" i="28"/>
  <c r="K16" i="28"/>
  <c r="F16" i="28"/>
  <c r="L13" i="28"/>
  <c r="M13" i="28" s="1"/>
  <c r="G13" i="28"/>
  <c r="C11" i="28"/>
  <c r="L106" i="28"/>
  <c r="M106" i="28" s="1"/>
  <c r="F101" i="28"/>
  <c r="L99" i="28"/>
  <c r="M99" i="28" s="1"/>
  <c r="K98" i="28"/>
  <c r="H95" i="28"/>
  <c r="F94" i="28"/>
  <c r="C93" i="28"/>
  <c r="K91" i="28"/>
  <c r="H88" i="28"/>
  <c r="G87" i="28"/>
  <c r="C86" i="28"/>
  <c r="L84" i="28"/>
  <c r="M84" i="28" s="1"/>
  <c r="G80" i="28"/>
  <c r="F79" i="28"/>
  <c r="K77" i="28"/>
  <c r="I75" i="28"/>
  <c r="H73" i="28"/>
  <c r="C72" i="28"/>
  <c r="K70" i="28"/>
  <c r="I68" i="28"/>
  <c r="C65" i="28"/>
  <c r="L63" i="28"/>
  <c r="M63" i="28" s="1"/>
  <c r="F58" i="28"/>
  <c r="L56" i="28"/>
  <c r="M56" i="28" s="1"/>
  <c r="K55" i="28"/>
  <c r="I54" i="28"/>
  <c r="H52" i="28"/>
  <c r="F51" i="28"/>
  <c r="C50" i="28"/>
  <c r="I47" i="28"/>
  <c r="H45" i="28"/>
  <c r="G44" i="28"/>
  <c r="L42" i="28"/>
  <c r="M42" i="28" s="1"/>
  <c r="F37" i="28"/>
  <c r="L35" i="28"/>
  <c r="M35" i="28" s="1"/>
  <c r="K34" i="28"/>
  <c r="H31" i="28"/>
  <c r="F30" i="28"/>
  <c r="C29" i="28"/>
  <c r="K27" i="28"/>
  <c r="H24" i="28"/>
  <c r="G23" i="28"/>
  <c r="C22" i="28"/>
  <c r="L20" i="28"/>
  <c r="M20" i="28" s="1"/>
  <c r="G16" i="28"/>
  <c r="F15" i="28"/>
  <c r="K13" i="28"/>
  <c r="I11" i="28"/>
  <c r="L107" i="28"/>
  <c r="M107" i="28" s="1"/>
  <c r="K106" i="28"/>
  <c r="H103" i="28"/>
  <c r="F102" i="28"/>
  <c r="C101" i="28"/>
  <c r="K99" i="28"/>
  <c r="H96" i="28"/>
  <c r="C94" i="28"/>
  <c r="L92" i="28"/>
  <c r="M92" i="28" s="1"/>
  <c r="F87" i="28"/>
  <c r="K85" i="28"/>
  <c r="I83" i="28"/>
  <c r="H81" i="28"/>
  <c r="C80" i="28"/>
  <c r="K78" i="28"/>
  <c r="I76" i="28"/>
  <c r="G74" i="28"/>
  <c r="C73" i="28"/>
  <c r="L71" i="28"/>
  <c r="M71" i="28" s="1"/>
  <c r="G67" i="28"/>
  <c r="F66" i="28"/>
  <c r="L64" i="28"/>
  <c r="M64" i="28" s="1"/>
  <c r="K63" i="28"/>
  <c r="I62" i="28"/>
  <c r="H60" i="28"/>
  <c r="F59" i="28"/>
  <c r="C58" i="28"/>
  <c r="I55" i="28"/>
  <c r="H53" i="28"/>
  <c r="G52" i="28"/>
  <c r="L50" i="28"/>
  <c r="M50" i="28" s="1"/>
  <c r="F45" i="28"/>
  <c r="L43" i="28"/>
  <c r="M43" i="28" s="1"/>
  <c r="K42" i="28"/>
  <c r="I40" i="28"/>
  <c r="H39" i="28"/>
  <c r="F38" i="28"/>
  <c r="C37" i="28"/>
  <c r="K35" i="28"/>
  <c r="H32" i="28"/>
  <c r="G31" i="28"/>
  <c r="C30" i="28"/>
  <c r="L28" i="28"/>
  <c r="M28" i="28" s="1"/>
  <c r="G24" i="28"/>
  <c r="F23" i="28"/>
  <c r="K21" i="28"/>
  <c r="I19" i="28"/>
  <c r="H17" i="28"/>
  <c r="C16" i="28"/>
  <c r="K14" i="28"/>
  <c r="I12" i="28"/>
  <c r="I107" i="28"/>
  <c r="H105" i="28"/>
  <c r="C104" i="28"/>
  <c r="K102" i="28"/>
  <c r="I100" i="28"/>
  <c r="G98" i="28"/>
  <c r="C97" i="28"/>
  <c r="L95" i="28"/>
  <c r="M95" i="28" s="1"/>
  <c r="G91" i="28"/>
  <c r="F90" i="28"/>
  <c r="L88" i="28"/>
  <c r="M88" i="28" s="1"/>
  <c r="K87" i="28"/>
  <c r="I86" i="28"/>
  <c r="H84" i="28"/>
  <c r="F83" i="28"/>
  <c r="C82" i="28"/>
  <c r="H77" i="28"/>
  <c r="L74" i="28"/>
  <c r="M74" i="28" s="1"/>
  <c r="F69" i="28"/>
  <c r="L67" i="28"/>
  <c r="M67" i="28" s="1"/>
  <c r="K66" i="28"/>
  <c r="I64" i="28"/>
  <c r="H63" i="28"/>
  <c r="F62" i="28"/>
  <c r="C61" i="28"/>
  <c r="K59" i="28"/>
  <c r="H56" i="28"/>
  <c r="G55" i="28"/>
  <c r="C54" i="28"/>
  <c r="L52" i="28"/>
  <c r="M52" i="28" s="1"/>
  <c r="G48" i="28"/>
  <c r="F47" i="28"/>
  <c r="K45" i="28"/>
  <c r="I43" i="28"/>
  <c r="H41" i="28"/>
  <c r="C40" i="28"/>
  <c r="K38" i="28"/>
  <c r="I36" i="28"/>
  <c r="C33" i="28"/>
  <c r="L31" i="28"/>
  <c r="M31" i="28" s="1"/>
  <c r="G27" i="28"/>
  <c r="F26" i="28"/>
  <c r="L24" i="28"/>
  <c r="M24" i="28" s="1"/>
  <c r="K23" i="28"/>
  <c r="I22" i="28"/>
  <c r="H20" i="28"/>
  <c r="F19" i="28"/>
  <c r="C18" i="28"/>
  <c r="I15" i="28"/>
  <c r="H13" i="28"/>
  <c r="G12" i="28"/>
  <c r="C106" i="28"/>
  <c r="L103" i="28"/>
  <c r="M103" i="28" s="1"/>
  <c r="C102" i="28"/>
  <c r="H100" i="28"/>
  <c r="I94" i="28"/>
  <c r="L90" i="28"/>
  <c r="M90" i="28" s="1"/>
  <c r="C89" i="28"/>
  <c r="H87" i="28"/>
  <c r="H85" i="28"/>
  <c r="K79" i="28"/>
  <c r="C78" i="28"/>
  <c r="L75" i="28"/>
  <c r="M75" i="28" s="1"/>
  <c r="F74" i="28"/>
  <c r="H72" i="28"/>
  <c r="F63" i="28"/>
  <c r="F61" i="28"/>
  <c r="K51" i="28"/>
  <c r="F50" i="28"/>
  <c r="C48" i="28"/>
  <c r="F46" i="28"/>
  <c r="L36" i="28"/>
  <c r="M36" i="28" s="1"/>
  <c r="F35" i="28"/>
  <c r="H33" i="28"/>
  <c r="I27" i="28"/>
  <c r="L23" i="28"/>
  <c r="M23" i="28" s="1"/>
  <c r="F22" i="28"/>
  <c r="G20" i="28"/>
  <c r="G18" i="28"/>
  <c r="I14" i="28"/>
  <c r="L12" i="28"/>
  <c r="M12" i="28" s="1"/>
  <c r="K103" i="28"/>
  <c r="K101" i="28"/>
  <c r="G100" i="28"/>
  <c r="F98" i="28"/>
  <c r="G96" i="28"/>
  <c r="I92" i="28"/>
  <c r="K90" i="28"/>
  <c r="K86" i="28"/>
  <c r="F85" i="28"/>
  <c r="G83" i="28"/>
  <c r="K75" i="28"/>
  <c r="C74" i="28"/>
  <c r="F70" i="28"/>
  <c r="H68" i="28"/>
  <c r="K62" i="28"/>
  <c r="L60" i="28"/>
  <c r="M60" i="28" s="1"/>
  <c r="L58" i="28"/>
  <c r="M58" i="28" s="1"/>
  <c r="H57" i="28"/>
  <c r="H55" i="28"/>
  <c r="I51" i="28"/>
  <c r="L47" i="28"/>
  <c r="M47" i="28" s="1"/>
  <c r="C46" i="28"/>
  <c r="H44" i="28"/>
  <c r="G42" i="28"/>
  <c r="H40" i="28"/>
  <c r="I38" i="28"/>
  <c r="L34" i="28"/>
  <c r="M34" i="28" s="1"/>
  <c r="L32" i="28"/>
  <c r="M32" i="28" s="1"/>
  <c r="F31" i="28"/>
  <c r="H29" i="28"/>
  <c r="I23" i="28"/>
  <c r="L19" i="28"/>
  <c r="M19" i="28" s="1"/>
  <c r="F18" i="28"/>
  <c r="H16" i="28"/>
  <c r="C109" i="28"/>
  <c r="G107" i="28"/>
  <c r="I103" i="28"/>
  <c r="C98" i="28"/>
  <c r="C96" i="28"/>
  <c r="H92" i="28"/>
  <c r="C85" i="28"/>
  <c r="L82" i="28"/>
  <c r="M82" i="28" s="1"/>
  <c r="C81" i="28"/>
  <c r="H79" i="28"/>
  <c r="K71" i="28"/>
  <c r="C70" i="28"/>
  <c r="G68" i="28"/>
  <c r="H64" i="28"/>
  <c r="K58" i="28"/>
  <c r="C57" i="28"/>
  <c r="F55" i="28"/>
  <c r="F53" i="28"/>
  <c r="K47" i="28"/>
  <c r="K43" i="28"/>
  <c r="F42" i="28"/>
  <c r="K30" i="28"/>
  <c r="F29" i="28"/>
  <c r="F27" i="28"/>
  <c r="H25" i="28"/>
  <c r="K19" i="28"/>
  <c r="L15" i="28"/>
  <c r="M15" i="28" s="1"/>
  <c r="F14" i="28"/>
  <c r="H12" i="28"/>
  <c r="C105" i="28"/>
  <c r="I102" i="28"/>
  <c r="G99" i="28"/>
  <c r="I87" i="28"/>
  <c r="I78" i="28"/>
  <c r="G75" i="28"/>
  <c r="L66" i="28"/>
  <c r="M66" i="28" s="1"/>
  <c r="I63" i="28"/>
  <c r="I60" i="28"/>
  <c r="L51" i="28"/>
  <c r="M51" i="28" s="1"/>
  <c r="L48" i="28"/>
  <c r="M48" i="28" s="1"/>
  <c r="F43" i="28"/>
  <c r="K39" i="28"/>
  <c r="H37" i="28"/>
  <c r="C34" i="28"/>
  <c r="I30" i="28"/>
  <c r="G28" i="28"/>
  <c r="L18" i="28"/>
  <c r="M18" i="28" s="1"/>
  <c r="K15" i="28"/>
  <c r="F13" i="28"/>
  <c r="L109" i="28"/>
  <c r="M109" i="28" s="1"/>
  <c r="G109" i="28"/>
  <c r="H101" i="28"/>
  <c r="G92" i="28"/>
  <c r="K83" i="28"/>
  <c r="I56" i="28"/>
  <c r="H47" i="28"/>
  <c r="F39" i="28"/>
  <c r="K29" i="28"/>
  <c r="C21" i="28"/>
  <c r="K11" i="28"/>
  <c r="G104" i="28"/>
  <c r="F95" i="28"/>
  <c r="F86" i="28"/>
  <c r="C77" i="28"/>
  <c r="K67" i="28"/>
  <c r="G56" i="28"/>
  <c r="G47" i="28"/>
  <c r="C38" i="28"/>
  <c r="I20" i="28"/>
  <c r="H108" i="28"/>
  <c r="L104" i="28"/>
  <c r="M104" i="28" s="1"/>
  <c r="F99" i="28"/>
  <c r="K95" i="28"/>
  <c r="H93" i="28"/>
  <c r="C90" i="28"/>
  <c r="L80" i="28"/>
  <c r="M80" i="28" s="1"/>
  <c r="F75" i="28"/>
  <c r="I72" i="28"/>
  <c r="H69" i="28"/>
  <c r="C66" i="28"/>
  <c r="G51" i="28"/>
  <c r="I48" i="28"/>
  <c r="I39" i="28"/>
  <c r="H36" i="28"/>
  <c r="L27" i="28"/>
  <c r="M27" i="28" s="1"/>
  <c r="AA24" i="28"/>
  <c r="J24" i="28" s="1"/>
  <c r="H21" i="28"/>
  <c r="K18" i="28"/>
  <c r="C13" i="28"/>
  <c r="K109" i="28"/>
  <c r="F109" i="28"/>
  <c r="F107" i="28"/>
  <c r="I80" i="28"/>
  <c r="H71" i="28"/>
  <c r="K53" i="28"/>
  <c r="L44" i="28"/>
  <c r="M44" i="28" s="1"/>
  <c r="C24" i="28"/>
  <c r="H89" i="28"/>
  <c r="H80" i="28"/>
  <c r="C62" i="28"/>
  <c r="H23" i="28"/>
  <c r="K107" i="28"/>
  <c r="L98" i="28"/>
  <c r="M98" i="28" s="1"/>
  <c r="I95" i="28"/>
  <c r="F93" i="28"/>
  <c r="L83" i="28"/>
  <c r="M83" i="28" s="1"/>
  <c r="F78" i="28"/>
  <c r="K74" i="28"/>
  <c r="I71" i="28"/>
  <c r="C69" i="28"/>
  <c r="G63" i="28"/>
  <c r="L59" i="28"/>
  <c r="M59" i="28" s="1"/>
  <c r="F54" i="28"/>
  <c r="K50" i="28"/>
  <c r="H48" i="28"/>
  <c r="C45" i="28"/>
  <c r="C42" i="28"/>
  <c r="G39" i="28"/>
  <c r="G36" i="28"/>
  <c r="L26" i="28"/>
  <c r="M26" i="28" s="1"/>
  <c r="I24" i="28"/>
  <c r="F21" i="28"/>
  <c r="H15" i="28"/>
  <c r="L11" i="28"/>
  <c r="M11" i="28" s="1"/>
  <c r="H104" i="28"/>
  <c r="F77" i="28"/>
  <c r="L68" i="28"/>
  <c r="M68" i="28" s="1"/>
  <c r="K26" i="28"/>
  <c r="L100" i="28"/>
  <c r="M100" i="28" s="1"/>
  <c r="L91" i="28"/>
  <c r="M91" i="28" s="1"/>
  <c r="K82" i="28"/>
  <c r="I59" i="28"/>
  <c r="C53" i="28"/>
  <c r="I44" i="28"/>
  <c r="I35" i="28"/>
  <c r="I109" i="28"/>
  <c r="F91" i="28"/>
  <c r="G82" i="28"/>
  <c r="F67" i="28"/>
  <c r="G50" i="28"/>
  <c r="G43" i="28"/>
  <c r="G19" i="28"/>
  <c r="F11" i="28"/>
  <c r="L96" i="28"/>
  <c r="M96" i="28" s="1"/>
  <c r="L79" i="28"/>
  <c r="M79" i="28" s="1"/>
  <c r="G64" i="28"/>
  <c r="C49" i="28"/>
  <c r="C32" i="28"/>
  <c r="L16" i="28"/>
  <c r="M16" i="28" s="1"/>
  <c r="K94" i="28"/>
  <c r="G79" i="28"/>
  <c r="C64" i="28"/>
  <c r="K46" i="28"/>
  <c r="K31" i="28"/>
  <c r="F106" i="28"/>
  <c r="H97" i="28"/>
  <c r="I88" i="28"/>
  <c r="F82" i="28"/>
  <c r="H65" i="28"/>
  <c r="G58" i="28"/>
  <c r="H49" i="28"/>
  <c r="C41" i="28"/>
  <c r="F34" i="28"/>
  <c r="C26" i="28"/>
  <c r="C17" i="28"/>
  <c r="H109" i="28"/>
  <c r="G103" i="28"/>
  <c r="C88" i="28"/>
  <c r="L72" i="28"/>
  <c r="M72" i="28" s="1"/>
  <c r="C56" i="28"/>
  <c r="L40" i="28"/>
  <c r="M40" i="28" s="1"/>
  <c r="C25" i="28"/>
  <c r="F103" i="28"/>
  <c r="L87" i="28"/>
  <c r="M87" i="28" s="1"/>
  <c r="F71" i="28"/>
  <c r="L55" i="28"/>
  <c r="M55" i="28" s="1"/>
  <c r="L39" i="28"/>
  <c r="M39" i="28" s="1"/>
  <c r="K22" i="28"/>
  <c r="K93" i="28"/>
  <c r="I70" i="28"/>
  <c r="K61" i="28"/>
  <c r="K54" i="28"/>
  <c r="K37" i="28"/>
  <c r="I31" i="28"/>
  <c r="C14" i="28"/>
  <c r="L108" i="28"/>
  <c r="M108" i="28" s="1"/>
  <c r="L76" i="28"/>
  <c r="M76" i="28" s="1"/>
  <c r="K69" i="28"/>
  <c r="I108" i="28"/>
  <c r="I91" i="28"/>
  <c r="I84" i="28"/>
  <c r="H61" i="28"/>
  <c r="I52" i="28"/>
  <c r="I28" i="28"/>
  <c r="I99" i="28"/>
  <c r="H76" i="28"/>
  <c r="I67" i="28"/>
  <c r="H28" i="28"/>
  <c r="G11" i="28"/>
  <c r="C109" i="26"/>
  <c r="H108" i="26"/>
  <c r="I107" i="26"/>
  <c r="K106" i="26"/>
  <c r="F106" i="26"/>
  <c r="L103" i="26"/>
  <c r="M103" i="26" s="1"/>
  <c r="C101" i="26"/>
  <c r="H100" i="26"/>
  <c r="I99" i="26"/>
  <c r="K98" i="26"/>
  <c r="F98" i="26"/>
  <c r="L95" i="26"/>
  <c r="M95" i="26" s="1"/>
  <c r="C93" i="26"/>
  <c r="H92" i="26"/>
  <c r="K90" i="26"/>
  <c r="F90" i="26"/>
  <c r="L87" i="26"/>
  <c r="M87" i="26" s="1"/>
  <c r="G87" i="26"/>
  <c r="C85" i="26"/>
  <c r="H84" i="26"/>
  <c r="I83" i="26"/>
  <c r="K82" i="26"/>
  <c r="F82" i="26"/>
  <c r="L79" i="26"/>
  <c r="M79" i="26" s="1"/>
  <c r="G79" i="26"/>
  <c r="C77" i="26"/>
  <c r="H76" i="26"/>
  <c r="I75" i="26"/>
  <c r="K74" i="26"/>
  <c r="F74" i="26"/>
  <c r="L71" i="26"/>
  <c r="M71" i="26" s="1"/>
  <c r="C69" i="26"/>
  <c r="H68" i="26"/>
  <c r="K66" i="26"/>
  <c r="F66" i="26"/>
  <c r="L63" i="26"/>
  <c r="M63" i="26" s="1"/>
  <c r="G63" i="26"/>
  <c r="L108" i="26"/>
  <c r="M108" i="26" s="1"/>
  <c r="G108" i="26"/>
  <c r="C106" i="26"/>
  <c r="H105" i="26"/>
  <c r="I104" i="26"/>
  <c r="K103" i="26"/>
  <c r="F103" i="26"/>
  <c r="L100" i="26"/>
  <c r="M100" i="26" s="1"/>
  <c r="G100" i="26"/>
  <c r="C98" i="26"/>
  <c r="H97" i="26"/>
  <c r="I96" i="26"/>
  <c r="K95" i="26"/>
  <c r="F95" i="26"/>
  <c r="L92" i="26"/>
  <c r="M92" i="26" s="1"/>
  <c r="G92" i="26"/>
  <c r="C90" i="26"/>
  <c r="H89" i="26"/>
  <c r="K87" i="26"/>
  <c r="F87" i="26"/>
  <c r="L84" i="26"/>
  <c r="M84" i="26" s="1"/>
  <c r="G84" i="26"/>
  <c r="C82" i="26"/>
  <c r="H81" i="26"/>
  <c r="I80" i="26"/>
  <c r="K79" i="26"/>
  <c r="F79" i="26"/>
  <c r="L76" i="26"/>
  <c r="M76" i="26" s="1"/>
  <c r="G76" i="26"/>
  <c r="C74" i="26"/>
  <c r="H73" i="26"/>
  <c r="I72" i="26"/>
  <c r="K71" i="26"/>
  <c r="F71" i="26"/>
  <c r="L68" i="26"/>
  <c r="M68" i="26" s="1"/>
  <c r="G68" i="26"/>
  <c r="C66" i="26"/>
  <c r="H65" i="26"/>
  <c r="I64" i="26"/>
  <c r="K63" i="26"/>
  <c r="F63" i="26"/>
  <c r="L107" i="26"/>
  <c r="M107" i="26" s="1"/>
  <c r="G107" i="26"/>
  <c r="C105" i="26"/>
  <c r="H104" i="26"/>
  <c r="I103" i="26"/>
  <c r="K102" i="26"/>
  <c r="F102" i="26"/>
  <c r="L99" i="26"/>
  <c r="M99" i="26" s="1"/>
  <c r="C97" i="26"/>
  <c r="H96" i="26"/>
  <c r="I95" i="26"/>
  <c r="K94" i="26"/>
  <c r="F94" i="26"/>
  <c r="L91" i="26"/>
  <c r="M91" i="26" s="1"/>
  <c r="G91" i="26"/>
  <c r="C89" i="26"/>
  <c r="H88" i="26"/>
  <c r="I87" i="26"/>
  <c r="K86" i="26"/>
  <c r="F86" i="26"/>
  <c r="L83" i="26"/>
  <c r="M83" i="26" s="1"/>
  <c r="G83" i="26"/>
  <c r="C81" i="26"/>
  <c r="H80" i="26"/>
  <c r="I79" i="26"/>
  <c r="K78" i="26"/>
  <c r="F78" i="26"/>
  <c r="L75" i="26"/>
  <c r="M75" i="26" s="1"/>
  <c r="C73" i="26"/>
  <c r="H72" i="26"/>
  <c r="I71" i="26"/>
  <c r="K70" i="26"/>
  <c r="F70" i="26"/>
  <c r="L67" i="26"/>
  <c r="M67" i="26" s="1"/>
  <c r="G67" i="26"/>
  <c r="C65" i="26"/>
  <c r="H64" i="26"/>
  <c r="I63" i="26"/>
  <c r="K62" i="26"/>
  <c r="F107" i="26"/>
  <c r="L105" i="26"/>
  <c r="M105" i="26" s="1"/>
  <c r="K104" i="26"/>
  <c r="H101" i="26"/>
  <c r="F100" i="26"/>
  <c r="C99" i="26"/>
  <c r="K97" i="26"/>
  <c r="H94" i="26"/>
  <c r="G93" i="26"/>
  <c r="C92" i="26"/>
  <c r="L90" i="26"/>
  <c r="M90" i="26" s="1"/>
  <c r="F85" i="26"/>
  <c r="K83" i="26"/>
  <c r="I81" i="26"/>
  <c r="H79" i="26"/>
  <c r="C78" i="26"/>
  <c r="K76" i="26"/>
  <c r="G72" i="26"/>
  <c r="C71" i="26"/>
  <c r="L69" i="26"/>
  <c r="M69" i="26" s="1"/>
  <c r="G65" i="26"/>
  <c r="F64" i="26"/>
  <c r="L62" i="26"/>
  <c r="M62" i="26" s="1"/>
  <c r="L61" i="26"/>
  <c r="M61" i="26" s="1"/>
  <c r="C59" i="26"/>
  <c r="H58" i="26"/>
  <c r="K56" i="26"/>
  <c r="F56" i="26"/>
  <c r="L53" i="26"/>
  <c r="M53" i="26" s="1"/>
  <c r="G53" i="26"/>
  <c r="C51" i="26"/>
  <c r="H50" i="26"/>
  <c r="I49" i="26"/>
  <c r="K48" i="26"/>
  <c r="F48" i="26"/>
  <c r="L45" i="26"/>
  <c r="M45" i="26" s="1"/>
  <c r="G45" i="26"/>
  <c r="C43" i="26"/>
  <c r="H42" i="26"/>
  <c r="I41" i="26"/>
  <c r="K40" i="26"/>
  <c r="F40" i="26"/>
  <c r="L37" i="26"/>
  <c r="M37" i="26" s="1"/>
  <c r="C35" i="26"/>
  <c r="H34" i="26"/>
  <c r="I33" i="26"/>
  <c r="K32" i="26"/>
  <c r="F32" i="26"/>
  <c r="L29" i="26"/>
  <c r="M29" i="26" s="1"/>
  <c r="G29" i="26"/>
  <c r="C27" i="26"/>
  <c r="H26" i="26"/>
  <c r="I25" i="26"/>
  <c r="K24" i="26"/>
  <c r="F24" i="26"/>
  <c r="L21" i="26"/>
  <c r="M21" i="26" s="1"/>
  <c r="G21" i="26"/>
  <c r="C19" i="26"/>
  <c r="H18" i="26"/>
  <c r="I17" i="26"/>
  <c r="K16" i="26"/>
  <c r="F16" i="26"/>
  <c r="L13" i="26"/>
  <c r="M13" i="26" s="1"/>
  <c r="G13" i="26"/>
  <c r="C11" i="26"/>
  <c r="F108" i="26"/>
  <c r="C107" i="26"/>
  <c r="K105" i="26"/>
  <c r="H102" i="26"/>
  <c r="G101" i="26"/>
  <c r="C100" i="26"/>
  <c r="L98" i="26"/>
  <c r="M98" i="26" s="1"/>
  <c r="F93" i="26"/>
  <c r="K91" i="26"/>
  <c r="I89" i="26"/>
  <c r="H87" i="26"/>
  <c r="C86" i="26"/>
  <c r="K84" i="26"/>
  <c r="I82" i="26"/>
  <c r="C79" i="26"/>
  <c r="L77" i="26"/>
  <c r="M77" i="26" s="1"/>
  <c r="G73" i="26"/>
  <c r="F72" i="26"/>
  <c r="L70" i="26"/>
  <c r="M70" i="26" s="1"/>
  <c r="K69" i="26"/>
  <c r="H66" i="26"/>
  <c r="F65" i="26"/>
  <c r="C64" i="26"/>
  <c r="K61" i="26"/>
  <c r="F61" i="26"/>
  <c r="L58" i="26"/>
  <c r="M58" i="26" s="1"/>
  <c r="C56" i="26"/>
  <c r="H55" i="26"/>
  <c r="I54" i="26"/>
  <c r="K53" i="26"/>
  <c r="F53" i="26"/>
  <c r="L50" i="26"/>
  <c r="M50" i="26" s="1"/>
  <c r="G50" i="26"/>
  <c r="C48" i="26"/>
  <c r="H47" i="26"/>
  <c r="K45" i="26"/>
  <c r="F45" i="26"/>
  <c r="L42" i="26"/>
  <c r="M42" i="26" s="1"/>
  <c r="G42" i="26"/>
  <c r="C40" i="26"/>
  <c r="H39" i="26"/>
  <c r="K37" i="26"/>
  <c r="F37" i="26"/>
  <c r="L34" i="26"/>
  <c r="M34" i="26" s="1"/>
  <c r="G34" i="26"/>
  <c r="C32" i="26"/>
  <c r="H31" i="26"/>
  <c r="I30" i="26"/>
  <c r="K29" i="26"/>
  <c r="F29" i="26"/>
  <c r="L26" i="26"/>
  <c r="M26" i="26" s="1"/>
  <c r="G26" i="26"/>
  <c r="C24" i="26"/>
  <c r="H23" i="26"/>
  <c r="I22" i="26"/>
  <c r="K21" i="26"/>
  <c r="F21" i="26"/>
  <c r="L18" i="26"/>
  <c r="M18" i="26" s="1"/>
  <c r="G18" i="26"/>
  <c r="C16" i="26"/>
  <c r="H15" i="26"/>
  <c r="K13" i="26"/>
  <c r="F13" i="26"/>
  <c r="K108" i="26"/>
  <c r="G104" i="26"/>
  <c r="C103" i="26"/>
  <c r="L101" i="26"/>
  <c r="M101" i="26" s="1"/>
  <c r="G97" i="26"/>
  <c r="F96" i="26"/>
  <c r="L94" i="26"/>
  <c r="M94" i="26" s="1"/>
  <c r="K93" i="26"/>
  <c r="I92" i="26"/>
  <c r="H90" i="26"/>
  <c r="F89" i="26"/>
  <c r="C88" i="26"/>
  <c r="I85" i="26"/>
  <c r="H83" i="26"/>
  <c r="G82" i="26"/>
  <c r="L80" i="26"/>
  <c r="M80" i="26" s="1"/>
  <c r="F75" i="26"/>
  <c r="L73" i="26"/>
  <c r="M73" i="26" s="1"/>
  <c r="K72" i="26"/>
  <c r="I70" i="26"/>
  <c r="H69" i="26"/>
  <c r="F68" i="26"/>
  <c r="C67" i="26"/>
  <c r="K65" i="26"/>
  <c r="H62" i="26"/>
  <c r="I61" i="26"/>
  <c r="K60" i="26"/>
  <c r="F60" i="26"/>
  <c r="L57" i="26"/>
  <c r="M57" i="26" s="1"/>
  <c r="G57" i="26"/>
  <c r="C55" i="26"/>
  <c r="H54" i="26"/>
  <c r="K52" i="26"/>
  <c r="F52" i="26"/>
  <c r="L49" i="26"/>
  <c r="M49" i="26" s="1"/>
  <c r="C47" i="26"/>
  <c r="H46" i="26"/>
  <c r="I45" i="26"/>
  <c r="K44" i="26"/>
  <c r="F44" i="26"/>
  <c r="L41" i="26"/>
  <c r="M41" i="26" s="1"/>
  <c r="C39" i="26"/>
  <c r="H38" i="26"/>
  <c r="I37" i="26"/>
  <c r="K36" i="26"/>
  <c r="F36" i="26"/>
  <c r="L33" i="26"/>
  <c r="M33" i="26" s="1"/>
  <c r="C31" i="26"/>
  <c r="H30" i="26"/>
  <c r="I29" i="26"/>
  <c r="K28" i="26"/>
  <c r="F28" i="26"/>
  <c r="L25" i="26"/>
  <c r="M25" i="26" s="1"/>
  <c r="G25" i="26"/>
  <c r="C23" i="26"/>
  <c r="H22" i="26"/>
  <c r="K20" i="26"/>
  <c r="F20" i="26"/>
  <c r="L17" i="26"/>
  <c r="M17" i="26" s="1"/>
  <c r="C15" i="26"/>
  <c r="H14" i="26"/>
  <c r="I13" i="26"/>
  <c r="K12" i="26"/>
  <c r="F12" i="26"/>
  <c r="K100" i="26"/>
  <c r="F99" i="26"/>
  <c r="F97" i="26"/>
  <c r="H95" i="26"/>
  <c r="K89" i="26"/>
  <c r="L85" i="26"/>
  <c r="M85" i="26" s="1"/>
  <c r="F84" i="26"/>
  <c r="H82" i="26"/>
  <c r="I78" i="26"/>
  <c r="I76" i="26"/>
  <c r="L74" i="26"/>
  <c r="M74" i="26" s="1"/>
  <c r="L72" i="26"/>
  <c r="M72" i="26" s="1"/>
  <c r="H71" i="26"/>
  <c r="G69" i="26"/>
  <c r="H67" i="26"/>
  <c r="C62" i="26"/>
  <c r="I59" i="26"/>
  <c r="H57" i="26"/>
  <c r="G56" i="26"/>
  <c r="L54" i="26"/>
  <c r="M54" i="26" s="1"/>
  <c r="F49" i="26"/>
  <c r="L47" i="26"/>
  <c r="M47" i="26" s="1"/>
  <c r="K46" i="26"/>
  <c r="I44" i="26"/>
  <c r="H43" i="26"/>
  <c r="F42" i="26"/>
  <c r="C41" i="26"/>
  <c r="K39" i="26"/>
  <c r="H36" i="26"/>
  <c r="G35" i="26"/>
  <c r="C34" i="26"/>
  <c r="L32" i="26"/>
  <c r="M32" i="26" s="1"/>
  <c r="F27" i="26"/>
  <c r="K25" i="26"/>
  <c r="I23" i="26"/>
  <c r="H21" i="26"/>
  <c r="C20" i="26"/>
  <c r="K18" i="26"/>
  <c r="I16" i="26"/>
  <c r="G14" i="26"/>
  <c r="C13" i="26"/>
  <c r="L11" i="26"/>
  <c r="M11" i="26" s="1"/>
  <c r="C108" i="26"/>
  <c r="H106" i="26"/>
  <c r="I100" i="26"/>
  <c r="L96" i="26"/>
  <c r="M96" i="26" s="1"/>
  <c r="C95" i="26"/>
  <c r="H93" i="26"/>
  <c r="H91" i="26"/>
  <c r="K85" i="26"/>
  <c r="C84" i="26"/>
  <c r="L81" i="26"/>
  <c r="M81" i="26" s="1"/>
  <c r="F80" i="26"/>
  <c r="H78" i="26"/>
  <c r="F69" i="26"/>
  <c r="F67" i="26"/>
  <c r="F57" i="26"/>
  <c r="L55" i="26"/>
  <c r="M55" i="26" s="1"/>
  <c r="K54" i="26"/>
  <c r="I52" i="26"/>
  <c r="H51" i="26"/>
  <c r="F50" i="26"/>
  <c r="C49" i="26"/>
  <c r="K47" i="26"/>
  <c r="H44" i="26"/>
  <c r="G43" i="26"/>
  <c r="C42" i="26"/>
  <c r="L40" i="26"/>
  <c r="M40" i="26" s="1"/>
  <c r="G36" i="26"/>
  <c r="F35" i="26"/>
  <c r="K33" i="26"/>
  <c r="H29" i="26"/>
  <c r="C28" i="26"/>
  <c r="K26" i="26"/>
  <c r="I24" i="26"/>
  <c r="G22" i="26"/>
  <c r="C21" i="26"/>
  <c r="L19" i="26"/>
  <c r="M19" i="26" s="1"/>
  <c r="G15" i="26"/>
  <c r="F14" i="26"/>
  <c r="L12" i="26"/>
  <c r="M12" i="26" s="1"/>
  <c r="K11" i="26"/>
  <c r="K107" i="26"/>
  <c r="G106" i="26"/>
  <c r="F104" i="26"/>
  <c r="G102" i="26"/>
  <c r="K96" i="26"/>
  <c r="K92" i="26"/>
  <c r="F91" i="26"/>
  <c r="G89" i="26"/>
  <c r="K81" i="26"/>
  <c r="C80" i="26"/>
  <c r="G78" i="26"/>
  <c r="F76" i="26"/>
  <c r="H74" i="26"/>
  <c r="K68" i="26"/>
  <c r="L66" i="26"/>
  <c r="M66" i="26" s="1"/>
  <c r="L64" i="26"/>
  <c r="M64" i="26" s="1"/>
  <c r="H63" i="26"/>
  <c r="I60" i="26"/>
  <c r="H59" i="26"/>
  <c r="F58" i="26"/>
  <c r="C57" i="26"/>
  <c r="K55" i="26"/>
  <c r="H52" i="26"/>
  <c r="G51" i="26"/>
  <c r="C50" i="26"/>
  <c r="L48" i="26"/>
  <c r="M48" i="26" s="1"/>
  <c r="F43" i="26"/>
  <c r="K41" i="26"/>
  <c r="I39" i="26"/>
  <c r="H37" i="26"/>
  <c r="C36" i="26"/>
  <c r="K34" i="26"/>
  <c r="I32" i="26"/>
  <c r="C29" i="26"/>
  <c r="L27" i="26"/>
  <c r="M27" i="26" s="1"/>
  <c r="F22" i="26"/>
  <c r="L20" i="26"/>
  <c r="M20" i="26" s="1"/>
  <c r="K19" i="26"/>
  <c r="I18" i="26"/>
  <c r="H16" i="26"/>
  <c r="F15" i="26"/>
  <c r="C14" i="26"/>
  <c r="I11" i="26"/>
  <c r="L106" i="26"/>
  <c r="M106" i="26" s="1"/>
  <c r="F101" i="26"/>
  <c r="L97" i="26"/>
  <c r="M97" i="26" s="1"/>
  <c r="F92" i="26"/>
  <c r="K88" i="26"/>
  <c r="H86" i="26"/>
  <c r="C83" i="26"/>
  <c r="G77" i="26"/>
  <c r="K73" i="26"/>
  <c r="C68" i="26"/>
  <c r="K64" i="26"/>
  <c r="G62" i="26"/>
  <c r="G60" i="26"/>
  <c r="I58" i="26"/>
  <c r="I56" i="26"/>
  <c r="L52" i="26"/>
  <c r="M52" i="26" s="1"/>
  <c r="K50" i="26"/>
  <c r="H49" i="26"/>
  <c r="G47" i="26"/>
  <c r="H45" i="26"/>
  <c r="I43" i="26"/>
  <c r="L39" i="26"/>
  <c r="M39" i="26" s="1"/>
  <c r="C38" i="26"/>
  <c r="L35" i="26"/>
  <c r="M35" i="26" s="1"/>
  <c r="H32" i="26"/>
  <c r="C25" i="26"/>
  <c r="L22" i="26"/>
  <c r="M22" i="26" s="1"/>
  <c r="H19" i="26"/>
  <c r="H17" i="26"/>
  <c r="C12" i="26"/>
  <c r="I109" i="26"/>
  <c r="I90" i="26"/>
  <c r="F73" i="26"/>
  <c r="C52" i="26"/>
  <c r="F41" i="26"/>
  <c r="G24" i="26"/>
  <c r="H13" i="26"/>
  <c r="H109" i="26"/>
  <c r="C87" i="26"/>
  <c r="I69" i="26"/>
  <c r="H61" i="26"/>
  <c r="C54" i="26"/>
  <c r="H48" i="26"/>
  <c r="L38" i="26"/>
  <c r="M38" i="26" s="1"/>
  <c r="H33" i="26"/>
  <c r="L23" i="26"/>
  <c r="M23" i="26" s="1"/>
  <c r="G109" i="26"/>
  <c r="I97" i="26"/>
  <c r="I94" i="26"/>
  <c r="H85" i="26"/>
  <c r="L82" i="26"/>
  <c r="M82" i="26" s="1"/>
  <c r="F77" i="26"/>
  <c r="H70" i="26"/>
  <c r="K67" i="26"/>
  <c r="F62" i="26"/>
  <c r="C60" i="26"/>
  <c r="C58" i="26"/>
  <c r="F47" i="26"/>
  <c r="C45" i="26"/>
  <c r="K35" i="26"/>
  <c r="F34" i="26"/>
  <c r="G32" i="26"/>
  <c r="F30" i="26"/>
  <c r="I28" i="26"/>
  <c r="L24" i="26"/>
  <c r="M24" i="26" s="1"/>
  <c r="K22" i="26"/>
  <c r="G19" i="26"/>
  <c r="F17" i="26"/>
  <c r="I105" i="26"/>
  <c r="K75" i="26"/>
  <c r="K59" i="26"/>
  <c r="F54" i="26"/>
  <c r="C37" i="26"/>
  <c r="K31" i="26"/>
  <c r="F26" i="26"/>
  <c r="I20" i="26"/>
  <c r="K14" i="26"/>
  <c r="G81" i="26"/>
  <c r="K49" i="26"/>
  <c r="H35" i="26"/>
  <c r="I27" i="26"/>
  <c r="H20" i="26"/>
  <c r="H103" i="26"/>
  <c r="K99" i="26"/>
  <c r="C94" i="26"/>
  <c r="C91" i="26"/>
  <c r="G88" i="26"/>
  <c r="G85" i="26"/>
  <c r="C76" i="26"/>
  <c r="I73" i="26"/>
  <c r="G70" i="26"/>
  <c r="L59" i="26"/>
  <c r="M59" i="26" s="1"/>
  <c r="K57" i="26"/>
  <c r="H56" i="26"/>
  <c r="I50" i="26"/>
  <c r="L46" i="26"/>
  <c r="M46" i="26" s="1"/>
  <c r="L44" i="26"/>
  <c r="M44" i="26" s="1"/>
  <c r="K42" i="26"/>
  <c r="H41" i="26"/>
  <c r="G39" i="26"/>
  <c r="L31" i="26"/>
  <c r="M31" i="26" s="1"/>
  <c r="C30" i="26"/>
  <c r="H28" i="26"/>
  <c r="H24" i="26"/>
  <c r="F19" i="26"/>
  <c r="C17" i="26"/>
  <c r="L14" i="26"/>
  <c r="M14" i="26" s="1"/>
  <c r="H11" i="26"/>
  <c r="L102" i="26"/>
  <c r="M102" i="26" s="1"/>
  <c r="L93" i="26"/>
  <c r="M93" i="26" s="1"/>
  <c r="F88" i="26"/>
  <c r="L78" i="26"/>
  <c r="M78" i="26" s="1"/>
  <c r="C70" i="26"/>
  <c r="F39" i="26"/>
  <c r="K27" i="26"/>
  <c r="L16" i="26"/>
  <c r="M16" i="26" s="1"/>
  <c r="G11" i="26"/>
  <c r="C102" i="26"/>
  <c r="I84" i="26"/>
  <c r="I66" i="26"/>
  <c r="G59" i="26"/>
  <c r="L51" i="26"/>
  <c r="M51" i="26" s="1"/>
  <c r="I40" i="26"/>
  <c r="L36" i="26"/>
  <c r="M36" i="26" s="1"/>
  <c r="G31" i="26"/>
  <c r="C26" i="26"/>
  <c r="C22" i="26"/>
  <c r="F11" i="26"/>
  <c r="L109" i="26"/>
  <c r="M109" i="26" s="1"/>
  <c r="F105" i="26"/>
  <c r="G98" i="26"/>
  <c r="L89" i="26"/>
  <c r="M89" i="26" s="1"/>
  <c r="F81" i="26"/>
  <c r="G74" i="26"/>
  <c r="L65" i="26"/>
  <c r="M65" i="26" s="1"/>
  <c r="F59" i="26"/>
  <c r="F55" i="26"/>
  <c r="C44" i="26"/>
  <c r="G40" i="26"/>
  <c r="I34" i="26"/>
  <c r="F25" i="26"/>
  <c r="I19" i="26"/>
  <c r="C104" i="26"/>
  <c r="L86" i="26"/>
  <c r="M86" i="26" s="1"/>
  <c r="G48" i="26"/>
  <c r="G38" i="26"/>
  <c r="F18" i="26"/>
  <c r="I47" i="26"/>
  <c r="F38" i="26"/>
  <c r="C18" i="26"/>
  <c r="C75" i="26"/>
  <c r="K15" i="26"/>
  <c r="L104" i="26"/>
  <c r="M104" i="26" s="1"/>
  <c r="C96" i="26"/>
  <c r="L88" i="26"/>
  <c r="M88" i="26" s="1"/>
  <c r="K80" i="26"/>
  <c r="C72" i="26"/>
  <c r="K58" i="26"/>
  <c r="L43" i="26"/>
  <c r="M43" i="26" s="1"/>
  <c r="K38" i="26"/>
  <c r="L28" i="26"/>
  <c r="M28" i="26" s="1"/>
  <c r="K23" i="26"/>
  <c r="F109" i="26"/>
  <c r="C63" i="26"/>
  <c r="H53" i="26"/>
  <c r="K43" i="26"/>
  <c r="F33" i="26"/>
  <c r="K101" i="26"/>
  <c r="K77" i="26"/>
  <c r="C53" i="26"/>
  <c r="C33" i="26"/>
  <c r="F23" i="26"/>
  <c r="I12" i="26"/>
  <c r="G55" i="26"/>
  <c r="I101" i="26"/>
  <c r="I86" i="26"/>
  <c r="I77" i="26"/>
  <c r="I62" i="26"/>
  <c r="L56" i="26"/>
  <c r="M56" i="26" s="1"/>
  <c r="K51" i="26"/>
  <c r="H27" i="26"/>
  <c r="K17" i="26"/>
  <c r="H12" i="26"/>
  <c r="H77" i="26"/>
  <c r="C61" i="26"/>
  <c r="F46" i="26"/>
  <c r="F31" i="26"/>
  <c r="G16" i="26"/>
  <c r="H99" i="26"/>
  <c r="H75" i="26"/>
  <c r="L60" i="26"/>
  <c r="M60" i="26" s="1"/>
  <c r="F51" i="26"/>
  <c r="C46" i="26"/>
  <c r="I36" i="26"/>
  <c r="L30" i="26"/>
  <c r="M30" i="26" s="1"/>
  <c r="L15" i="26"/>
  <c r="M15" i="26" s="1"/>
  <c r="K109" i="26"/>
  <c r="H107" i="26"/>
  <c r="H98" i="26"/>
  <c r="G90" i="26"/>
  <c r="F83" i="26"/>
  <c r="G66" i="26"/>
  <c r="H60" i="26"/>
  <c r="H40" i="26"/>
  <c r="K30" i="26"/>
  <c r="H25" i="26"/>
  <c r="I108" i="30"/>
  <c r="K107" i="30"/>
  <c r="F107" i="30"/>
  <c r="L104" i="30"/>
  <c r="M104" i="30" s="1"/>
  <c r="G104" i="30"/>
  <c r="C102" i="30"/>
  <c r="H101" i="30"/>
  <c r="I100" i="30"/>
  <c r="K99" i="30"/>
  <c r="F99" i="30"/>
  <c r="L96" i="30"/>
  <c r="M96" i="30" s="1"/>
  <c r="G96" i="30"/>
  <c r="C94" i="30"/>
  <c r="H93" i="30"/>
  <c r="I92" i="30"/>
  <c r="K91" i="30"/>
  <c r="F91" i="30"/>
  <c r="L88" i="30"/>
  <c r="M88" i="30" s="1"/>
  <c r="G88" i="30"/>
  <c r="C86" i="30"/>
  <c r="H85" i="30"/>
  <c r="I84" i="30"/>
  <c r="K83" i="30"/>
  <c r="F83" i="30"/>
  <c r="L80" i="30"/>
  <c r="M80" i="30" s="1"/>
  <c r="G80" i="30"/>
  <c r="C78" i="30"/>
  <c r="H77" i="30"/>
  <c r="I76" i="30"/>
  <c r="K75" i="30"/>
  <c r="F75" i="30"/>
  <c r="L72" i="30"/>
  <c r="M72" i="30" s="1"/>
  <c r="G72" i="30"/>
  <c r="C70" i="30"/>
  <c r="H69" i="30"/>
  <c r="I68" i="30"/>
  <c r="K67" i="30"/>
  <c r="F67" i="30"/>
  <c r="L64" i="30"/>
  <c r="M64" i="30" s="1"/>
  <c r="G64" i="30"/>
  <c r="C62" i="30"/>
  <c r="H61" i="30"/>
  <c r="I60" i="30"/>
  <c r="K59" i="30"/>
  <c r="F59" i="30"/>
  <c r="L56" i="30"/>
  <c r="M56" i="30" s="1"/>
  <c r="G56" i="30"/>
  <c r="C54" i="30"/>
  <c r="H53" i="30"/>
  <c r="I52" i="30"/>
  <c r="K51" i="30"/>
  <c r="F51" i="30"/>
  <c r="L48" i="30"/>
  <c r="M48" i="30" s="1"/>
  <c r="G48" i="30"/>
  <c r="C46" i="30"/>
  <c r="H45" i="30"/>
  <c r="I44" i="30"/>
  <c r="K43" i="30"/>
  <c r="F43" i="30"/>
  <c r="L40" i="30"/>
  <c r="M40" i="30" s="1"/>
  <c r="G40" i="30"/>
  <c r="C38" i="30"/>
  <c r="H37" i="30"/>
  <c r="I36" i="30"/>
  <c r="K35" i="30"/>
  <c r="F35" i="30"/>
  <c r="L32" i="30"/>
  <c r="M32" i="30" s="1"/>
  <c r="G32" i="30"/>
  <c r="C30" i="30"/>
  <c r="H29" i="30"/>
  <c r="I28" i="30"/>
  <c r="K27" i="30"/>
  <c r="F27" i="30"/>
  <c r="L24" i="30"/>
  <c r="M24" i="30" s="1"/>
  <c r="G24" i="30"/>
  <c r="C22" i="30"/>
  <c r="H21" i="30"/>
  <c r="I20" i="30"/>
  <c r="K19" i="30"/>
  <c r="F19" i="30"/>
  <c r="L16" i="30"/>
  <c r="M16" i="30" s="1"/>
  <c r="G16" i="30"/>
  <c r="C14" i="30"/>
  <c r="H13" i="30"/>
  <c r="I12" i="30"/>
  <c r="K11" i="30"/>
  <c r="F11" i="30"/>
  <c r="C107" i="30"/>
  <c r="H106" i="30"/>
  <c r="I105" i="30"/>
  <c r="K104" i="30"/>
  <c r="F104" i="30"/>
  <c r="L101" i="30"/>
  <c r="M101" i="30" s="1"/>
  <c r="C99" i="30"/>
  <c r="H98" i="30"/>
  <c r="I97" i="30"/>
  <c r="K96" i="30"/>
  <c r="F96" i="30"/>
  <c r="L93" i="30"/>
  <c r="M93" i="30" s="1"/>
  <c r="G93" i="30"/>
  <c r="C91" i="30"/>
  <c r="H90" i="30"/>
  <c r="I89" i="30"/>
  <c r="K88" i="30"/>
  <c r="F88" i="30"/>
  <c r="L85" i="30"/>
  <c r="M85" i="30" s="1"/>
  <c r="C83" i="30"/>
  <c r="H82" i="30"/>
  <c r="I81" i="30"/>
  <c r="K80" i="30"/>
  <c r="F80" i="30"/>
  <c r="L77" i="30"/>
  <c r="M77" i="30" s="1"/>
  <c r="G77" i="30"/>
  <c r="C75" i="30"/>
  <c r="H74" i="30"/>
  <c r="I73" i="30"/>
  <c r="K72" i="30"/>
  <c r="F72" i="30"/>
  <c r="L69" i="30"/>
  <c r="M69" i="30" s="1"/>
  <c r="G69" i="30"/>
  <c r="C67" i="30"/>
  <c r="H66" i="30"/>
  <c r="I65" i="30"/>
  <c r="K64" i="30"/>
  <c r="F64" i="30"/>
  <c r="L61" i="30"/>
  <c r="M61" i="30" s="1"/>
  <c r="C59" i="30"/>
  <c r="H58" i="30"/>
  <c r="I57" i="30"/>
  <c r="K56" i="30"/>
  <c r="F56" i="30"/>
  <c r="L53" i="30"/>
  <c r="M53" i="30" s="1"/>
  <c r="G53" i="30"/>
  <c r="C51" i="30"/>
  <c r="H50" i="30"/>
  <c r="I49" i="30"/>
  <c r="K48" i="30"/>
  <c r="F48" i="30"/>
  <c r="L45" i="30"/>
  <c r="M45" i="30" s="1"/>
  <c r="G45" i="30"/>
  <c r="C43" i="30"/>
  <c r="H42" i="30"/>
  <c r="I41" i="30"/>
  <c r="K40" i="30"/>
  <c r="F40" i="30"/>
  <c r="L37" i="30"/>
  <c r="M37" i="30" s="1"/>
  <c r="G37" i="30"/>
  <c r="C35" i="30"/>
  <c r="H34" i="30"/>
  <c r="I33" i="30"/>
  <c r="K32" i="30"/>
  <c r="F32" i="30"/>
  <c r="L29" i="30"/>
  <c r="M29" i="30" s="1"/>
  <c r="G29" i="30"/>
  <c r="C27" i="30"/>
  <c r="H26" i="30"/>
  <c r="I25" i="30"/>
  <c r="K24" i="30"/>
  <c r="F24" i="30"/>
  <c r="L21" i="30"/>
  <c r="M21" i="30" s="1"/>
  <c r="G21" i="30"/>
  <c r="C19" i="30"/>
  <c r="H18" i="30"/>
  <c r="I17" i="30"/>
  <c r="K16" i="30"/>
  <c r="F16" i="30"/>
  <c r="L13" i="30"/>
  <c r="M13" i="30" s="1"/>
  <c r="G13" i="30"/>
  <c r="C11" i="30"/>
  <c r="L108" i="30"/>
  <c r="M108" i="30" s="1"/>
  <c r="C106" i="30"/>
  <c r="H105" i="30"/>
  <c r="I104" i="30"/>
  <c r="K103" i="30"/>
  <c r="F103" i="30"/>
  <c r="L100" i="30"/>
  <c r="M100" i="30" s="1"/>
  <c r="G100" i="30"/>
  <c r="C98" i="30"/>
  <c r="H97" i="30"/>
  <c r="I96" i="30"/>
  <c r="K95" i="30"/>
  <c r="F95" i="30"/>
  <c r="L92" i="30"/>
  <c r="M92" i="30" s="1"/>
  <c r="G92" i="30"/>
  <c r="C90" i="30"/>
  <c r="H89" i="30"/>
  <c r="I88" i="30"/>
  <c r="K87" i="30"/>
  <c r="F87" i="30"/>
  <c r="L84" i="30"/>
  <c r="M84" i="30" s="1"/>
  <c r="G84" i="30"/>
  <c r="C82" i="30"/>
  <c r="H81" i="30"/>
  <c r="I80" i="30"/>
  <c r="K79" i="30"/>
  <c r="F79" i="30"/>
  <c r="L76" i="30"/>
  <c r="M76" i="30" s="1"/>
  <c r="C74" i="30"/>
  <c r="H73" i="30"/>
  <c r="I72" i="30"/>
  <c r="K71" i="30"/>
  <c r="F71" i="30"/>
  <c r="L68" i="30"/>
  <c r="M68" i="30" s="1"/>
  <c r="G68" i="30"/>
  <c r="C66" i="30"/>
  <c r="H65" i="30"/>
  <c r="I64" i="30"/>
  <c r="K63" i="30"/>
  <c r="F63" i="30"/>
  <c r="L60" i="30"/>
  <c r="M60" i="30" s="1"/>
  <c r="G60" i="30"/>
  <c r="C58" i="30"/>
  <c r="H57" i="30"/>
  <c r="K55" i="30"/>
  <c r="F55" i="30"/>
  <c r="L52" i="30"/>
  <c r="M52" i="30" s="1"/>
  <c r="G52" i="30"/>
  <c r="C50" i="30"/>
  <c r="H49" i="30"/>
  <c r="I48" i="30"/>
  <c r="K47" i="30"/>
  <c r="F47" i="30"/>
  <c r="L44" i="30"/>
  <c r="M44" i="30" s="1"/>
  <c r="G44" i="30"/>
  <c r="C42" i="30"/>
  <c r="H41" i="30"/>
  <c r="I40" i="30"/>
  <c r="K39" i="30"/>
  <c r="F39" i="30"/>
  <c r="L36" i="30"/>
  <c r="M36" i="30" s="1"/>
  <c r="G36" i="30"/>
  <c r="C34" i="30"/>
  <c r="H33" i="30"/>
  <c r="I32" i="30"/>
  <c r="K31" i="30"/>
  <c r="F31" i="30"/>
  <c r="L28" i="30"/>
  <c r="M28" i="30" s="1"/>
  <c r="G28" i="30"/>
  <c r="C26" i="30"/>
  <c r="H25" i="30"/>
  <c r="I24" i="30"/>
  <c r="K23" i="30"/>
  <c r="F23" i="30"/>
  <c r="L20" i="30"/>
  <c r="M20" i="30" s="1"/>
  <c r="G20" i="30"/>
  <c r="C18" i="30"/>
  <c r="H17" i="30"/>
  <c r="I16" i="30"/>
  <c r="K15" i="30"/>
  <c r="F15" i="30"/>
  <c r="L12" i="30"/>
  <c r="M12" i="30" s="1"/>
  <c r="G12" i="30"/>
  <c r="C109" i="30"/>
  <c r="L107" i="30"/>
  <c r="M107" i="30" s="1"/>
  <c r="G103" i="30"/>
  <c r="F102" i="30"/>
  <c r="K100" i="30"/>
  <c r="I98" i="30"/>
  <c r="H96" i="30"/>
  <c r="C95" i="30"/>
  <c r="K93" i="30"/>
  <c r="I91" i="30"/>
  <c r="C88" i="30"/>
  <c r="L86" i="30"/>
  <c r="M86" i="30" s="1"/>
  <c r="F81" i="30"/>
  <c r="L79" i="30"/>
  <c r="M79" i="30" s="1"/>
  <c r="K78" i="30"/>
  <c r="I77" i="30"/>
  <c r="H75" i="30"/>
  <c r="F74" i="30"/>
  <c r="C73" i="30"/>
  <c r="I70" i="30"/>
  <c r="H68" i="30"/>
  <c r="G67" i="30"/>
  <c r="L65" i="30"/>
  <c r="M65" i="30" s="1"/>
  <c r="F60" i="30"/>
  <c r="L58" i="30"/>
  <c r="M58" i="30" s="1"/>
  <c r="K57" i="30"/>
  <c r="I55" i="30"/>
  <c r="H54" i="30"/>
  <c r="F53" i="30"/>
  <c r="C52" i="30"/>
  <c r="K50" i="30"/>
  <c r="H47" i="30"/>
  <c r="G46" i="30"/>
  <c r="C45" i="30"/>
  <c r="L43" i="30"/>
  <c r="M43" i="30" s="1"/>
  <c r="G39" i="30"/>
  <c r="F38" i="30"/>
  <c r="K36" i="30"/>
  <c r="I34" i="30"/>
  <c r="H32" i="30"/>
  <c r="C31" i="30"/>
  <c r="K29" i="30"/>
  <c r="I27" i="30"/>
  <c r="G25" i="30"/>
  <c r="C24" i="30"/>
  <c r="L22" i="30"/>
  <c r="M22" i="30" s="1"/>
  <c r="F17" i="30"/>
  <c r="L15" i="30"/>
  <c r="M15" i="30" s="1"/>
  <c r="K14" i="30"/>
  <c r="I13" i="30"/>
  <c r="H11" i="30"/>
  <c r="K108" i="30"/>
  <c r="I106" i="30"/>
  <c r="H104" i="30"/>
  <c r="C103" i="30"/>
  <c r="K101" i="30"/>
  <c r="I99" i="30"/>
  <c r="G97" i="30"/>
  <c r="C96" i="30"/>
  <c r="L94" i="30"/>
  <c r="M94" i="30" s="1"/>
  <c r="G90" i="30"/>
  <c r="F89" i="30"/>
  <c r="L87" i="30"/>
  <c r="M87" i="30" s="1"/>
  <c r="K86" i="30"/>
  <c r="I85" i="30"/>
  <c r="H83" i="30"/>
  <c r="F82" i="30"/>
  <c r="C81" i="30"/>
  <c r="I78" i="30"/>
  <c r="H76" i="30"/>
  <c r="G75" i="30"/>
  <c r="L73" i="30"/>
  <c r="M73" i="30" s="1"/>
  <c r="F68" i="30"/>
  <c r="L66" i="30"/>
  <c r="M66" i="30" s="1"/>
  <c r="K65" i="30"/>
  <c r="I63" i="30"/>
  <c r="H62" i="30"/>
  <c r="F61" i="30"/>
  <c r="C60" i="30"/>
  <c r="K58" i="30"/>
  <c r="H55" i="30"/>
  <c r="G54" i="30"/>
  <c r="C53" i="30"/>
  <c r="L51" i="30"/>
  <c r="M51" i="30" s="1"/>
  <c r="G47" i="30"/>
  <c r="F46" i="30"/>
  <c r="K44" i="30"/>
  <c r="I42" i="30"/>
  <c r="H40" i="30"/>
  <c r="C39" i="30"/>
  <c r="K37" i="30"/>
  <c r="I35" i="30"/>
  <c r="C32" i="30"/>
  <c r="L30" i="30"/>
  <c r="M30" i="30" s="1"/>
  <c r="F25" i="30"/>
  <c r="L23" i="30"/>
  <c r="M23" i="30" s="1"/>
  <c r="K22" i="30"/>
  <c r="I21" i="30"/>
  <c r="H19" i="30"/>
  <c r="F18" i="30"/>
  <c r="C17" i="30"/>
  <c r="I14" i="30"/>
  <c r="H12" i="30"/>
  <c r="G11" i="30"/>
  <c r="H107" i="30"/>
  <c r="F106" i="30"/>
  <c r="C105" i="30"/>
  <c r="I102" i="30"/>
  <c r="H100" i="30"/>
  <c r="G99" i="30"/>
  <c r="L97" i="30"/>
  <c r="M97" i="30" s="1"/>
  <c r="F92" i="30"/>
  <c r="L90" i="30"/>
  <c r="M90" i="30" s="1"/>
  <c r="K89" i="30"/>
  <c r="I87" i="30"/>
  <c r="H86" i="30"/>
  <c r="F85" i="30"/>
  <c r="C84" i="30"/>
  <c r="K82" i="30"/>
  <c r="H79" i="30"/>
  <c r="G78" i="30"/>
  <c r="C77" i="30"/>
  <c r="L75" i="30"/>
  <c r="M75" i="30" s="1"/>
  <c r="G71" i="30"/>
  <c r="F70" i="30"/>
  <c r="K68" i="30"/>
  <c r="I66" i="30"/>
  <c r="H64" i="30"/>
  <c r="C63" i="30"/>
  <c r="K61" i="30"/>
  <c r="I59" i="30"/>
  <c r="C56" i="30"/>
  <c r="L54" i="30"/>
  <c r="M54" i="30" s="1"/>
  <c r="F49" i="30"/>
  <c r="L47" i="30"/>
  <c r="M47" i="30" s="1"/>
  <c r="K46" i="30"/>
  <c r="I45" i="30"/>
  <c r="H43" i="30"/>
  <c r="F42" i="30"/>
  <c r="C41" i="30"/>
  <c r="I38" i="30"/>
  <c r="H36" i="30"/>
  <c r="G35" i="30"/>
  <c r="L33" i="30"/>
  <c r="M33" i="30" s="1"/>
  <c r="F28" i="30"/>
  <c r="L26" i="30"/>
  <c r="M26" i="30" s="1"/>
  <c r="K25" i="30"/>
  <c r="I23" i="30"/>
  <c r="H22" i="30"/>
  <c r="F21" i="30"/>
  <c r="C20" i="30"/>
  <c r="K18" i="30"/>
  <c r="H15" i="30"/>
  <c r="G14" i="30"/>
  <c r="C13" i="30"/>
  <c r="L11" i="30"/>
  <c r="M11" i="30" s="1"/>
  <c r="L106" i="30"/>
  <c r="M106" i="30" s="1"/>
  <c r="F105" i="30"/>
  <c r="H103" i="30"/>
  <c r="F94" i="30"/>
  <c r="C92" i="30"/>
  <c r="F90" i="30"/>
  <c r="C79" i="30"/>
  <c r="F77" i="30"/>
  <c r="I71" i="30"/>
  <c r="L67" i="30"/>
  <c r="M67" i="30" s="1"/>
  <c r="F66" i="30"/>
  <c r="C64" i="30"/>
  <c r="G62" i="30"/>
  <c r="I58" i="30"/>
  <c r="K54" i="30"/>
  <c r="K52" i="30"/>
  <c r="G51" i="30"/>
  <c r="I47" i="30"/>
  <c r="I43" i="30"/>
  <c r="K41" i="30"/>
  <c r="L39" i="30"/>
  <c r="M39" i="30" s="1"/>
  <c r="G38" i="30"/>
  <c r="F36" i="30"/>
  <c r="I30" i="30"/>
  <c r="K28" i="30"/>
  <c r="K26" i="30"/>
  <c r="C25" i="30"/>
  <c r="G23" i="30"/>
  <c r="I19" i="30"/>
  <c r="K13" i="30"/>
  <c r="C12" i="30"/>
  <c r="K106" i="30"/>
  <c r="L102" i="30"/>
  <c r="M102" i="30" s="1"/>
  <c r="F101" i="30"/>
  <c r="H99" i="30"/>
  <c r="I95" i="30"/>
  <c r="I93" i="30"/>
  <c r="L91" i="30"/>
  <c r="M91" i="30" s="1"/>
  <c r="L89" i="30"/>
  <c r="M89" i="30" s="1"/>
  <c r="H88" i="30"/>
  <c r="H84" i="30"/>
  <c r="I82" i="30"/>
  <c r="L78" i="30"/>
  <c r="M78" i="30" s="1"/>
  <c r="K76" i="30"/>
  <c r="L74" i="30"/>
  <c r="M74" i="30" s="1"/>
  <c r="H71" i="30"/>
  <c r="I69" i="30"/>
  <c r="I67" i="30"/>
  <c r="L63" i="30"/>
  <c r="M63" i="30" s="1"/>
  <c r="F62" i="30"/>
  <c r="H60" i="30"/>
  <c r="G58" i="30"/>
  <c r="I54" i="30"/>
  <c r="L50" i="30"/>
  <c r="M50" i="30" s="1"/>
  <c r="C49" i="30"/>
  <c r="C47" i="30"/>
  <c r="C36" i="30"/>
  <c r="F34" i="30"/>
  <c r="H30" i="30"/>
  <c r="C23" i="30"/>
  <c r="C21" i="30"/>
  <c r="C108" i="30"/>
  <c r="L105" i="30"/>
  <c r="M105" i="30" s="1"/>
  <c r="C104" i="30"/>
  <c r="H102" i="30"/>
  <c r="K94" i="30"/>
  <c r="C93" i="30"/>
  <c r="G91" i="30"/>
  <c r="H87" i="30"/>
  <c r="K81" i="30"/>
  <c r="C80" i="30"/>
  <c r="F78" i="30"/>
  <c r="F76" i="30"/>
  <c r="K70" i="30"/>
  <c r="K66" i="30"/>
  <c r="F65" i="30"/>
  <c r="G63" i="30"/>
  <c r="K53" i="30"/>
  <c r="F52" i="30"/>
  <c r="F50" i="30"/>
  <c r="H48" i="30"/>
  <c r="K42" i="30"/>
  <c r="L38" i="30"/>
  <c r="M38" i="30" s="1"/>
  <c r="F37" i="30"/>
  <c r="H35" i="30"/>
  <c r="I31" i="30"/>
  <c r="I29" i="30"/>
  <c r="L27" i="30"/>
  <c r="M27" i="30" s="1"/>
  <c r="L25" i="30"/>
  <c r="M25" i="30" s="1"/>
  <c r="H24" i="30"/>
  <c r="G22" i="30"/>
  <c r="H20" i="30"/>
  <c r="I18" i="30"/>
  <c r="L14" i="30"/>
  <c r="M14" i="30" s="1"/>
  <c r="K12" i="30"/>
  <c r="I101" i="30"/>
  <c r="H95" i="30"/>
  <c r="I86" i="30"/>
  <c r="I83" i="30"/>
  <c r="I74" i="30"/>
  <c r="L71" i="30"/>
  <c r="M71" i="30" s="1"/>
  <c r="K62" i="30"/>
  <c r="C57" i="30"/>
  <c r="I53" i="30"/>
  <c r="I50" i="30"/>
  <c r="L41" i="30"/>
  <c r="M41" i="30" s="1"/>
  <c r="K38" i="30"/>
  <c r="L35" i="30"/>
  <c r="M35" i="30" s="1"/>
  <c r="C33" i="30"/>
  <c r="F30" i="30"/>
  <c r="G27" i="30"/>
  <c r="K20" i="30"/>
  <c r="L17" i="30"/>
  <c r="M17" i="30" s="1"/>
  <c r="C15" i="30"/>
  <c r="F12" i="30"/>
  <c r="L103" i="30"/>
  <c r="M103" i="30" s="1"/>
  <c r="C101" i="30"/>
  <c r="F98" i="30"/>
  <c r="G95" i="30"/>
  <c r="H92" i="30"/>
  <c r="C89" i="30"/>
  <c r="F86" i="30"/>
  <c r="G83" i="30"/>
  <c r="H80" i="30"/>
  <c r="G74" i="30"/>
  <c r="C71" i="30"/>
  <c r="G65" i="30"/>
  <c r="I62" i="30"/>
  <c r="H59" i="30"/>
  <c r="H56" i="30"/>
  <c r="H44" i="30"/>
  <c r="I26" i="30"/>
  <c r="K17" i="30"/>
  <c r="I11" i="30"/>
  <c r="K97" i="30"/>
  <c r="K85" i="30"/>
  <c r="L82" i="30"/>
  <c r="M82" i="30" s="1"/>
  <c r="K73" i="30"/>
  <c r="L70" i="30"/>
  <c r="M70" i="30" s="1"/>
  <c r="C68" i="30"/>
  <c r="C65" i="30"/>
  <c r="G59" i="30"/>
  <c r="L55" i="30"/>
  <c r="M55" i="30" s="1"/>
  <c r="L49" i="30"/>
  <c r="M49" i="30" s="1"/>
  <c r="L46" i="30"/>
  <c r="M46" i="30" s="1"/>
  <c r="F44" i="30"/>
  <c r="F41" i="30"/>
  <c r="H38" i="30"/>
  <c r="L34" i="30"/>
  <c r="M34" i="30" s="1"/>
  <c r="L31" i="30"/>
  <c r="M31" i="30" s="1"/>
  <c r="F29" i="30"/>
  <c r="F26" i="30"/>
  <c r="H23" i="30"/>
  <c r="F20" i="30"/>
  <c r="H14" i="30"/>
  <c r="G105" i="30"/>
  <c r="C100" i="30"/>
  <c r="L95" i="30"/>
  <c r="M95" i="30" s="1"/>
  <c r="C76" i="30"/>
  <c r="C72" i="30"/>
  <c r="I61" i="30"/>
  <c r="H52" i="30"/>
  <c r="C48" i="30"/>
  <c r="L42" i="30"/>
  <c r="M42" i="30" s="1"/>
  <c r="I37" i="30"/>
  <c r="H28" i="30"/>
  <c r="L18" i="30"/>
  <c r="M18" i="30" s="1"/>
  <c r="F14" i="30"/>
  <c r="I109" i="30"/>
  <c r="F108" i="30"/>
  <c r="G79" i="30"/>
  <c r="H51" i="30"/>
  <c r="H27" i="30"/>
  <c r="L83" i="30"/>
  <c r="M83" i="30" s="1"/>
  <c r="F69" i="30"/>
  <c r="C55" i="30"/>
  <c r="K92" i="30"/>
  <c r="H78" i="30"/>
  <c r="K34" i="30"/>
  <c r="L99" i="30"/>
  <c r="M99" i="30" s="1"/>
  <c r="H94" i="30"/>
  <c r="I90" i="30"/>
  <c r="C85" i="30"/>
  <c r="G81" i="30"/>
  <c r="H70" i="30"/>
  <c r="C61" i="30"/>
  <c r="F57" i="30"/>
  <c r="I46" i="30"/>
  <c r="F33" i="30"/>
  <c r="C28" i="30"/>
  <c r="I22" i="30"/>
  <c r="K98" i="30"/>
  <c r="F84" i="30"/>
  <c r="K69" i="30"/>
  <c r="F22" i="30"/>
  <c r="H109" i="30"/>
  <c r="I107" i="30"/>
  <c r="F93" i="30"/>
  <c r="K49" i="30"/>
  <c r="K21" i="30"/>
  <c r="C97" i="30"/>
  <c r="C69" i="30"/>
  <c r="C40" i="30"/>
  <c r="H108" i="30"/>
  <c r="I103" i="30"/>
  <c r="L98" i="30"/>
  <c r="M98" i="30" s="1"/>
  <c r="G94" i="30"/>
  <c r="K84" i="30"/>
  <c r="G70" i="30"/>
  <c r="K60" i="30"/>
  <c r="H46" i="30"/>
  <c r="G42" i="30"/>
  <c r="C37" i="30"/>
  <c r="F13" i="30"/>
  <c r="K102" i="30"/>
  <c r="K74" i="30"/>
  <c r="K45" i="30"/>
  <c r="H31" i="30"/>
  <c r="F97" i="30"/>
  <c r="L59" i="30"/>
  <c r="M59" i="30" s="1"/>
  <c r="G31" i="30"/>
  <c r="L109" i="30"/>
  <c r="M109" i="30" s="1"/>
  <c r="G102" i="30"/>
  <c r="F73" i="30"/>
  <c r="F45" i="30"/>
  <c r="K30" i="30"/>
  <c r="H16" i="30"/>
  <c r="K90" i="30"/>
  <c r="H72" i="30"/>
  <c r="K33" i="30"/>
  <c r="G15" i="30"/>
  <c r="F109" i="30"/>
  <c r="H67" i="30"/>
  <c r="C29" i="30"/>
  <c r="H63" i="30"/>
  <c r="K105" i="30"/>
  <c r="G87" i="30"/>
  <c r="G30" i="30"/>
  <c r="C87" i="30"/>
  <c r="L81" i="30"/>
  <c r="M81" i="30" s="1"/>
  <c r="C44" i="30"/>
  <c r="F100" i="30"/>
  <c r="L62" i="30"/>
  <c r="M62" i="30" s="1"/>
  <c r="G43" i="30"/>
  <c r="K77" i="30"/>
  <c r="F58" i="30"/>
  <c r="I39" i="30"/>
  <c r="L19" i="30"/>
  <c r="M19" i="30" s="1"/>
  <c r="K109" i="30"/>
  <c r="L57" i="30"/>
  <c r="M57" i="30" s="1"/>
  <c r="H39" i="30"/>
  <c r="H91" i="30"/>
  <c r="F54" i="30"/>
  <c r="C16" i="30"/>
  <c r="I108" i="25"/>
  <c r="K107" i="25"/>
  <c r="F107" i="25"/>
  <c r="L104" i="25"/>
  <c r="M104" i="25" s="1"/>
  <c r="C102" i="25"/>
  <c r="H101" i="25"/>
  <c r="I100" i="25"/>
  <c r="K99" i="25"/>
  <c r="F99" i="25"/>
  <c r="L96" i="25"/>
  <c r="M96" i="25" s="1"/>
  <c r="C94" i="25"/>
  <c r="H93" i="25"/>
  <c r="I92" i="25"/>
  <c r="K91" i="25"/>
  <c r="F91" i="25"/>
  <c r="L88" i="25"/>
  <c r="M88" i="25" s="1"/>
  <c r="C86" i="25"/>
  <c r="H85" i="25"/>
  <c r="I84" i="25"/>
  <c r="K83" i="25"/>
  <c r="F83" i="25"/>
  <c r="L80" i="25"/>
  <c r="M80" i="25" s="1"/>
  <c r="G80" i="25"/>
  <c r="C78" i="25"/>
  <c r="H77" i="25"/>
  <c r="I76" i="25"/>
  <c r="K75" i="25"/>
  <c r="F75" i="25"/>
  <c r="L72" i="25"/>
  <c r="M72" i="25" s="1"/>
  <c r="G72" i="25"/>
  <c r="C70" i="25"/>
  <c r="H69" i="25"/>
  <c r="I68" i="25"/>
  <c r="K67" i="25"/>
  <c r="F67" i="25"/>
  <c r="L64" i="25"/>
  <c r="M64" i="25" s="1"/>
  <c r="C62" i="25"/>
  <c r="H61" i="25"/>
  <c r="I60" i="25"/>
  <c r="K59" i="25"/>
  <c r="F59" i="25"/>
  <c r="L56" i="25"/>
  <c r="M56" i="25" s="1"/>
  <c r="G56" i="25"/>
  <c r="C54" i="25"/>
  <c r="H53" i="25"/>
  <c r="I52" i="25"/>
  <c r="K51" i="25"/>
  <c r="F51" i="25"/>
  <c r="L48" i="25"/>
  <c r="M48" i="25" s="1"/>
  <c r="C46" i="25"/>
  <c r="H45" i="25"/>
  <c r="I44" i="25"/>
  <c r="K43" i="25"/>
  <c r="F43" i="25"/>
  <c r="L40" i="25"/>
  <c r="M40" i="25" s="1"/>
  <c r="G40" i="25"/>
  <c r="C38" i="25"/>
  <c r="H37" i="25"/>
  <c r="I36" i="25"/>
  <c r="K35" i="25"/>
  <c r="F35" i="25"/>
  <c r="L32" i="25"/>
  <c r="M32" i="25" s="1"/>
  <c r="G32" i="25"/>
  <c r="C30" i="25"/>
  <c r="H29" i="25"/>
  <c r="I28" i="25"/>
  <c r="K27" i="25"/>
  <c r="F27" i="25"/>
  <c r="L24" i="25"/>
  <c r="M24" i="25" s="1"/>
  <c r="C22" i="25"/>
  <c r="H21" i="25"/>
  <c r="I20" i="25"/>
  <c r="K19" i="25"/>
  <c r="F19" i="25"/>
  <c r="L16" i="25"/>
  <c r="M16" i="25" s="1"/>
  <c r="G16" i="25"/>
  <c r="C14" i="25"/>
  <c r="H13" i="25"/>
  <c r="I12" i="25"/>
  <c r="K11" i="25"/>
  <c r="F11" i="25"/>
  <c r="C107" i="25"/>
  <c r="H106" i="25"/>
  <c r="I105" i="25"/>
  <c r="K104" i="25"/>
  <c r="F104" i="25"/>
  <c r="L101" i="25"/>
  <c r="M101" i="25" s="1"/>
  <c r="C99" i="25"/>
  <c r="H98" i="25"/>
  <c r="I97" i="25"/>
  <c r="K96" i="25"/>
  <c r="F96" i="25"/>
  <c r="L93" i="25"/>
  <c r="M93" i="25" s="1"/>
  <c r="C91" i="25"/>
  <c r="H90" i="25"/>
  <c r="I89" i="25"/>
  <c r="K88" i="25"/>
  <c r="F88" i="25"/>
  <c r="L85" i="25"/>
  <c r="M85" i="25" s="1"/>
  <c r="C83" i="25"/>
  <c r="H82" i="25"/>
  <c r="K80" i="25"/>
  <c r="F80" i="25"/>
  <c r="L77" i="25"/>
  <c r="M77" i="25" s="1"/>
  <c r="G77" i="25"/>
  <c r="C75" i="25"/>
  <c r="H74" i="25"/>
  <c r="I73" i="25"/>
  <c r="K72" i="25"/>
  <c r="F72" i="25"/>
  <c r="L69" i="25"/>
  <c r="M69" i="25" s="1"/>
  <c r="G69" i="25"/>
  <c r="C67" i="25"/>
  <c r="H66" i="25"/>
  <c r="I65" i="25"/>
  <c r="K64" i="25"/>
  <c r="F64" i="25"/>
  <c r="L61" i="25"/>
  <c r="M61" i="25" s="1"/>
  <c r="G61" i="25"/>
  <c r="C59" i="25"/>
  <c r="H58" i="25"/>
  <c r="I57" i="25"/>
  <c r="K56" i="25"/>
  <c r="F56" i="25"/>
  <c r="L53" i="25"/>
  <c r="M53" i="25" s="1"/>
  <c r="C51" i="25"/>
  <c r="H50" i="25"/>
  <c r="I49" i="25"/>
  <c r="K48" i="25"/>
  <c r="F48" i="25"/>
  <c r="L45" i="25"/>
  <c r="M45" i="25" s="1"/>
  <c r="C43" i="25"/>
  <c r="H42" i="25"/>
  <c r="I41" i="25"/>
  <c r="K40" i="25"/>
  <c r="F40" i="25"/>
  <c r="L37" i="25"/>
  <c r="M37" i="25" s="1"/>
  <c r="G37" i="25"/>
  <c r="C35" i="25"/>
  <c r="H34" i="25"/>
  <c r="I33" i="25"/>
  <c r="K32" i="25"/>
  <c r="F32" i="25"/>
  <c r="L29" i="25"/>
  <c r="M29" i="25" s="1"/>
  <c r="C27" i="25"/>
  <c r="H26" i="25"/>
  <c r="I25" i="25"/>
  <c r="K24" i="25"/>
  <c r="F24" i="25"/>
  <c r="L21" i="25"/>
  <c r="M21" i="25" s="1"/>
  <c r="G21" i="25"/>
  <c r="C19" i="25"/>
  <c r="H18" i="25"/>
  <c r="I17" i="25"/>
  <c r="K16" i="25"/>
  <c r="F16" i="25"/>
  <c r="L13" i="25"/>
  <c r="M13" i="25" s="1"/>
  <c r="C11" i="25"/>
  <c r="L108" i="25"/>
  <c r="M108" i="25" s="1"/>
  <c r="G108" i="25"/>
  <c r="C106" i="25"/>
  <c r="H105" i="25"/>
  <c r="I104" i="25"/>
  <c r="K103" i="25"/>
  <c r="F103" i="25"/>
  <c r="L100" i="25"/>
  <c r="M100" i="25" s="1"/>
  <c r="G100" i="25"/>
  <c r="C98" i="25"/>
  <c r="H97" i="25"/>
  <c r="I96" i="25"/>
  <c r="K95" i="25"/>
  <c r="F95" i="25"/>
  <c r="L92" i="25"/>
  <c r="M92" i="25" s="1"/>
  <c r="G92" i="25"/>
  <c r="C90" i="25"/>
  <c r="H89" i="25"/>
  <c r="I88" i="25"/>
  <c r="K87" i="25"/>
  <c r="F87" i="25"/>
  <c r="L84" i="25"/>
  <c r="M84" i="25" s="1"/>
  <c r="G84" i="25"/>
  <c r="C82" i="25"/>
  <c r="H81" i="25"/>
  <c r="I80" i="25"/>
  <c r="K79" i="25"/>
  <c r="F79" i="25"/>
  <c r="L76" i="25"/>
  <c r="M76" i="25" s="1"/>
  <c r="C74" i="25"/>
  <c r="H73" i="25"/>
  <c r="I72" i="25"/>
  <c r="K71" i="25"/>
  <c r="F71" i="25"/>
  <c r="L68" i="25"/>
  <c r="M68" i="25" s="1"/>
  <c r="C66" i="25"/>
  <c r="H65" i="25"/>
  <c r="I64" i="25"/>
  <c r="K63" i="25"/>
  <c r="F63" i="25"/>
  <c r="L60" i="25"/>
  <c r="M60" i="25" s="1"/>
  <c r="C58" i="25"/>
  <c r="H57" i="25"/>
  <c r="I56" i="25"/>
  <c r="K55" i="25"/>
  <c r="F55" i="25"/>
  <c r="L52" i="25"/>
  <c r="M52" i="25" s="1"/>
  <c r="G52" i="25"/>
  <c r="C50" i="25"/>
  <c r="H49" i="25"/>
  <c r="I48" i="25"/>
  <c r="K47" i="25"/>
  <c r="F47" i="25"/>
  <c r="L44" i="25"/>
  <c r="M44" i="25" s="1"/>
  <c r="C42" i="25"/>
  <c r="H41" i="25"/>
  <c r="K39" i="25"/>
  <c r="F39" i="25"/>
  <c r="L36" i="25"/>
  <c r="M36" i="25" s="1"/>
  <c r="C34" i="25"/>
  <c r="H33" i="25"/>
  <c r="K31" i="25"/>
  <c r="F31" i="25"/>
  <c r="L28" i="25"/>
  <c r="M28" i="25" s="1"/>
  <c r="C26" i="25"/>
  <c r="H25" i="25"/>
  <c r="I24" i="25"/>
  <c r="K23" i="25"/>
  <c r="F23" i="25"/>
  <c r="L20" i="25"/>
  <c r="M20" i="25" s="1"/>
  <c r="G20" i="25"/>
  <c r="C18" i="25"/>
  <c r="H17" i="25"/>
  <c r="I16" i="25"/>
  <c r="K15" i="25"/>
  <c r="F15" i="25"/>
  <c r="L12" i="25"/>
  <c r="M12" i="25" s="1"/>
  <c r="G12" i="25"/>
  <c r="F105" i="25"/>
  <c r="L103" i="25"/>
  <c r="M103" i="25" s="1"/>
  <c r="K102" i="25"/>
  <c r="I101" i="25"/>
  <c r="H99" i="25"/>
  <c r="F98" i="25"/>
  <c r="C97" i="25"/>
  <c r="I94" i="25"/>
  <c r="H92" i="25"/>
  <c r="L89" i="25"/>
  <c r="M89" i="25" s="1"/>
  <c r="F84" i="25"/>
  <c r="L82" i="25"/>
  <c r="M82" i="25" s="1"/>
  <c r="K81" i="25"/>
  <c r="H107" i="25"/>
  <c r="F106" i="25"/>
  <c r="C105" i="25"/>
  <c r="H100" i="25"/>
  <c r="G99" i="25"/>
  <c r="L97" i="25"/>
  <c r="M97" i="25" s="1"/>
  <c r="F92" i="25"/>
  <c r="L90" i="25"/>
  <c r="M90" i="25" s="1"/>
  <c r="K89" i="25"/>
  <c r="H86" i="25"/>
  <c r="F85" i="25"/>
  <c r="C84" i="25"/>
  <c r="K82" i="25"/>
  <c r="H79" i="25"/>
  <c r="G78" i="25"/>
  <c r="C77" i="25"/>
  <c r="L75" i="25"/>
  <c r="M75" i="25" s="1"/>
  <c r="G71" i="25"/>
  <c r="F70" i="25"/>
  <c r="K68" i="25"/>
  <c r="I66" i="25"/>
  <c r="H64" i="25"/>
  <c r="C63" i="25"/>
  <c r="K61" i="25"/>
  <c r="I59" i="25"/>
  <c r="G57" i="25"/>
  <c r="C56" i="25"/>
  <c r="L54" i="25"/>
  <c r="M54" i="25" s="1"/>
  <c r="F49" i="25"/>
  <c r="L47" i="25"/>
  <c r="M47" i="25" s="1"/>
  <c r="K46" i="25"/>
  <c r="I45" i="25"/>
  <c r="H43" i="25"/>
  <c r="F42" i="25"/>
  <c r="C41" i="25"/>
  <c r="H36" i="25"/>
  <c r="L33" i="25"/>
  <c r="M33" i="25" s="1"/>
  <c r="F28" i="25"/>
  <c r="L26" i="25"/>
  <c r="M26" i="25" s="1"/>
  <c r="K25" i="25"/>
  <c r="I23" i="25"/>
  <c r="H22" i="25"/>
  <c r="F21" i="25"/>
  <c r="C20" i="25"/>
  <c r="K18" i="25"/>
  <c r="H15" i="25"/>
  <c r="G14" i="25"/>
  <c r="C13" i="25"/>
  <c r="L11" i="25"/>
  <c r="H108" i="25"/>
  <c r="L105" i="25"/>
  <c r="M105" i="25" s="1"/>
  <c r="F100" i="25"/>
  <c r="L98" i="25"/>
  <c r="M98" i="25" s="1"/>
  <c r="K97" i="25"/>
  <c r="H94" i="25"/>
  <c r="F93" i="25"/>
  <c r="C92" i="25"/>
  <c r="K90" i="25"/>
  <c r="H87" i="25"/>
  <c r="G86" i="25"/>
  <c r="C85" i="25"/>
  <c r="L83" i="25"/>
  <c r="M83" i="25" s="1"/>
  <c r="F78" i="25"/>
  <c r="K76" i="25"/>
  <c r="I74" i="25"/>
  <c r="C109" i="25"/>
  <c r="L106" i="25"/>
  <c r="M106" i="25" s="1"/>
  <c r="H103" i="25"/>
  <c r="C96" i="25"/>
  <c r="F94" i="25"/>
  <c r="K86" i="25"/>
  <c r="G83" i="25"/>
  <c r="F81" i="25"/>
  <c r="I79" i="25"/>
  <c r="H76" i="25"/>
  <c r="K74" i="25"/>
  <c r="G73" i="25"/>
  <c r="L71" i="25"/>
  <c r="M71" i="25" s="1"/>
  <c r="I70" i="25"/>
  <c r="C68" i="25"/>
  <c r="G65" i="25"/>
  <c r="L63" i="25"/>
  <c r="M63" i="25" s="1"/>
  <c r="I62" i="25"/>
  <c r="C60" i="25"/>
  <c r="L55" i="25"/>
  <c r="M55" i="25" s="1"/>
  <c r="I54" i="25"/>
  <c r="C52" i="25"/>
  <c r="C48" i="25"/>
  <c r="I46" i="25"/>
  <c r="C44" i="25"/>
  <c r="C40" i="25"/>
  <c r="K38" i="25"/>
  <c r="C36" i="25"/>
  <c r="C32" i="25"/>
  <c r="K30" i="25"/>
  <c r="C28" i="25"/>
  <c r="C24" i="25"/>
  <c r="K22" i="25"/>
  <c r="F20" i="25"/>
  <c r="C16" i="25"/>
  <c r="K14" i="25"/>
  <c r="F12" i="25"/>
  <c r="F108" i="25"/>
  <c r="L102" i="25"/>
  <c r="M102" i="25" s="1"/>
  <c r="G95" i="25"/>
  <c r="H84" i="25"/>
  <c r="K60" i="25"/>
  <c r="I47" i="25"/>
  <c r="I43" i="25"/>
  <c r="I39" i="25"/>
  <c r="I35" i="25"/>
  <c r="I31" i="25"/>
  <c r="I27" i="25"/>
  <c r="I19" i="25"/>
  <c r="I11" i="25"/>
  <c r="C93" i="25"/>
  <c r="F82" i="25"/>
  <c r="F77" i="25"/>
  <c r="H55" i="25"/>
  <c r="H51" i="25"/>
  <c r="H47" i="25"/>
  <c r="H39" i="25"/>
  <c r="H31" i="25"/>
  <c r="H23" i="25"/>
  <c r="I15" i="25"/>
  <c r="K108" i="25"/>
  <c r="K106" i="25"/>
  <c r="G105" i="25"/>
  <c r="G103" i="25"/>
  <c r="F101" i="25"/>
  <c r="I99" i="25"/>
  <c r="L95" i="25"/>
  <c r="M95" i="25" s="1"/>
  <c r="K93" i="25"/>
  <c r="L91" i="25"/>
  <c r="M91" i="25" s="1"/>
  <c r="G90" i="25"/>
  <c r="H88" i="25"/>
  <c r="C81" i="25"/>
  <c r="C79" i="25"/>
  <c r="I77" i="25"/>
  <c r="F76" i="25"/>
  <c r="F73" i="25"/>
  <c r="F69" i="25"/>
  <c r="L67" i="25"/>
  <c r="M67" i="25" s="1"/>
  <c r="F65" i="25"/>
  <c r="F61" i="25"/>
  <c r="L59" i="25"/>
  <c r="M59" i="25" s="1"/>
  <c r="I58" i="25"/>
  <c r="F57" i="25"/>
  <c r="F53" i="25"/>
  <c r="L51" i="25"/>
  <c r="M51" i="25" s="1"/>
  <c r="I50" i="25"/>
  <c r="F45" i="25"/>
  <c r="L43" i="25"/>
  <c r="M43" i="25" s="1"/>
  <c r="I42" i="25"/>
  <c r="G41" i="25"/>
  <c r="L39" i="25"/>
  <c r="M39" i="25" s="1"/>
  <c r="F37" i="25"/>
  <c r="L35" i="25"/>
  <c r="M35" i="25" s="1"/>
  <c r="I34" i="25"/>
  <c r="G33" i="25"/>
  <c r="L31" i="25"/>
  <c r="M31" i="25" s="1"/>
  <c r="F29" i="25"/>
  <c r="L27" i="25"/>
  <c r="M27" i="25" s="1"/>
  <c r="I26" i="25"/>
  <c r="G25" i="25"/>
  <c r="L23" i="25"/>
  <c r="M23" i="25" s="1"/>
  <c r="L19" i="25"/>
  <c r="M19" i="25" s="1"/>
  <c r="I18" i="25"/>
  <c r="L15" i="25"/>
  <c r="M15" i="25" s="1"/>
  <c r="I14" i="25"/>
  <c r="C12" i="25"/>
  <c r="H109" i="25"/>
  <c r="I106" i="25"/>
  <c r="K98" i="25"/>
  <c r="I93" i="25"/>
  <c r="L87" i="25"/>
  <c r="M87" i="25" s="1"/>
  <c r="H80" i="25"/>
  <c r="I75" i="25"/>
  <c r="I71" i="25"/>
  <c r="G54" i="25"/>
  <c r="F50" i="25"/>
  <c r="G38" i="25"/>
  <c r="G34" i="25"/>
  <c r="G30" i="25"/>
  <c r="G26" i="25"/>
  <c r="G22" i="25"/>
  <c r="K12" i="25"/>
  <c r="F109" i="25"/>
  <c r="C108" i="25"/>
  <c r="H102" i="25"/>
  <c r="F97" i="25"/>
  <c r="C80" i="25"/>
  <c r="L73" i="25"/>
  <c r="M73" i="25" s="1"/>
  <c r="K69" i="25"/>
  <c r="L65" i="25"/>
  <c r="M65" i="25" s="1"/>
  <c r="F62" i="25"/>
  <c r="L57" i="25"/>
  <c r="M57" i="25" s="1"/>
  <c r="F54" i="25"/>
  <c r="C103" i="25"/>
  <c r="C101" i="25"/>
  <c r="H95" i="25"/>
  <c r="F90" i="25"/>
  <c r="C88" i="25"/>
  <c r="F86" i="25"/>
  <c r="L78" i="25"/>
  <c r="M78" i="25" s="1"/>
  <c r="C76" i="25"/>
  <c r="C73" i="25"/>
  <c r="H70" i="25"/>
  <c r="C69" i="25"/>
  <c r="I67" i="25"/>
  <c r="C65" i="25"/>
  <c r="H62" i="25"/>
  <c r="C61" i="25"/>
  <c r="G58" i="25"/>
  <c r="C57" i="25"/>
  <c r="H54" i="25"/>
  <c r="C53" i="25"/>
  <c r="C49" i="25"/>
  <c r="H46" i="25"/>
  <c r="C45" i="25"/>
  <c r="F41" i="25"/>
  <c r="H38" i="25"/>
  <c r="C37" i="25"/>
  <c r="F33" i="25"/>
  <c r="H30" i="25"/>
  <c r="C29" i="25"/>
  <c r="F25" i="25"/>
  <c r="C21" i="25"/>
  <c r="F17" i="25"/>
  <c r="F13" i="25"/>
  <c r="L109" i="25"/>
  <c r="M109" i="25" s="1"/>
  <c r="K100" i="25"/>
  <c r="I91" i="25"/>
  <c r="K85" i="25"/>
  <c r="G82" i="25"/>
  <c r="K78" i="25"/>
  <c r="F74" i="25"/>
  <c r="G70" i="25"/>
  <c r="F66" i="25"/>
  <c r="G62" i="25"/>
  <c r="F58" i="25"/>
  <c r="I55" i="25"/>
  <c r="K52" i="25"/>
  <c r="K44" i="25"/>
  <c r="K36" i="25"/>
  <c r="C33" i="25"/>
  <c r="K28" i="25"/>
  <c r="C25" i="25"/>
  <c r="K20" i="25"/>
  <c r="C17" i="25"/>
  <c r="H14" i="25"/>
  <c r="K109" i="25"/>
  <c r="C95" i="25"/>
  <c r="I78" i="25"/>
  <c r="H71" i="25"/>
  <c r="H67" i="25"/>
  <c r="H63" i="25"/>
  <c r="H59" i="25"/>
  <c r="L49" i="25"/>
  <c r="M49" i="25" s="1"/>
  <c r="F46" i="25"/>
  <c r="L41" i="25"/>
  <c r="M41" i="25" s="1"/>
  <c r="F38" i="25"/>
  <c r="F34" i="25"/>
  <c r="F30" i="25"/>
  <c r="F26" i="25"/>
  <c r="F22" i="25"/>
  <c r="F18" i="25"/>
  <c r="F14" i="25"/>
  <c r="C104" i="25"/>
  <c r="F89" i="25"/>
  <c r="I83" i="25"/>
  <c r="C71" i="25"/>
  <c r="F68" i="25"/>
  <c r="I53" i="25"/>
  <c r="K49" i="25"/>
  <c r="L46" i="25"/>
  <c r="M46" i="25" s="1"/>
  <c r="L42" i="25"/>
  <c r="M42" i="25" s="1"/>
  <c r="F36" i="25"/>
  <c r="L17" i="25"/>
  <c r="M17" i="25" s="1"/>
  <c r="L14" i="25"/>
  <c r="M14" i="25" s="1"/>
  <c r="G11" i="25"/>
  <c r="G98" i="25"/>
  <c r="G87" i="25"/>
  <c r="H78" i="25"/>
  <c r="K70" i="25"/>
  <c r="G63" i="25"/>
  <c r="K41" i="25"/>
  <c r="L34" i="25"/>
  <c r="M34" i="25" s="1"/>
  <c r="I107" i="25"/>
  <c r="C87" i="25"/>
  <c r="K77" i="25"/>
  <c r="L62" i="25"/>
  <c r="M62" i="25" s="1"/>
  <c r="H56" i="25"/>
  <c r="K34" i="25"/>
  <c r="H27" i="25"/>
  <c r="I13" i="25"/>
  <c r="K84" i="25"/>
  <c r="K50" i="25"/>
  <c r="G43" i="25"/>
  <c r="K21" i="25"/>
  <c r="H11" i="25"/>
  <c r="L107" i="25"/>
  <c r="M107" i="25" s="1"/>
  <c r="I103" i="25"/>
  <c r="K92" i="25"/>
  <c r="C89" i="25"/>
  <c r="L74" i="25"/>
  <c r="M74" i="25" s="1"/>
  <c r="L70" i="25"/>
  <c r="M70" i="25" s="1"/>
  <c r="G67" i="25"/>
  <c r="C64" i="25"/>
  <c r="H60" i="25"/>
  <c r="K45" i="25"/>
  <c r="K42" i="25"/>
  <c r="C39" i="25"/>
  <c r="H35" i="25"/>
  <c r="H32" i="25"/>
  <c r="I21" i="25"/>
  <c r="K17" i="25"/>
  <c r="K13" i="25"/>
  <c r="G102" i="25"/>
  <c r="H83" i="25"/>
  <c r="K73" i="25"/>
  <c r="L66" i="25"/>
  <c r="M66" i="25" s="1"/>
  <c r="F60" i="25"/>
  <c r="L38" i="25"/>
  <c r="M38" i="25" s="1"/>
  <c r="G31" i="25"/>
  <c r="H28" i="25"/>
  <c r="F102" i="25"/>
  <c r="L81" i="25"/>
  <c r="M81" i="25" s="1"/>
  <c r="K66" i="25"/>
  <c r="G59" i="25"/>
  <c r="H52" i="25"/>
  <c r="K37" i="25"/>
  <c r="C31" i="25"/>
  <c r="H24" i="25"/>
  <c r="L99" i="25"/>
  <c r="M99" i="25" s="1"/>
  <c r="C72" i="25"/>
  <c r="K53" i="25"/>
  <c r="C15" i="25"/>
  <c r="K105" i="25"/>
  <c r="K101" i="25"/>
  <c r="H91" i="25"/>
  <c r="L86" i="25"/>
  <c r="M86" i="25" s="1"/>
  <c r="I69" i="25"/>
  <c r="K65" i="25"/>
  <c r="K62" i="25"/>
  <c r="L58" i="25"/>
  <c r="M58" i="25" s="1"/>
  <c r="F52" i="25"/>
  <c r="K33" i="25"/>
  <c r="L30" i="25"/>
  <c r="M30" i="25" s="1"/>
  <c r="G27" i="25"/>
  <c r="H20" i="25"/>
  <c r="I109" i="25"/>
  <c r="H96" i="25"/>
  <c r="I85" i="25"/>
  <c r="G81" i="25"/>
  <c r="K58" i="25"/>
  <c r="C55" i="25"/>
  <c r="G51" i="25"/>
  <c r="H48" i="25"/>
  <c r="H44" i="25"/>
  <c r="K29" i="25"/>
  <c r="K26" i="25"/>
  <c r="C23" i="25"/>
  <c r="H19" i="25"/>
  <c r="H16" i="25"/>
  <c r="C100" i="25"/>
  <c r="L94" i="25"/>
  <c r="M94" i="25" s="1"/>
  <c r="I90" i="25"/>
  <c r="L79" i="25"/>
  <c r="M79" i="25" s="1"/>
  <c r="H72" i="25"/>
  <c r="I61" i="25"/>
  <c r="K57" i="25"/>
  <c r="K54" i="25"/>
  <c r="L50" i="25"/>
  <c r="M50" i="25" s="1"/>
  <c r="F44" i="25"/>
  <c r="L25" i="25"/>
  <c r="M25" i="25" s="1"/>
  <c r="L22" i="25"/>
  <c r="M22" i="25" s="1"/>
  <c r="G19" i="25"/>
  <c r="G15" i="25"/>
  <c r="H12" i="25"/>
  <c r="H104" i="25"/>
  <c r="K94" i="25"/>
  <c r="G89" i="25"/>
  <c r="H75" i="25"/>
  <c r="H68" i="25"/>
  <c r="C47" i="25"/>
  <c r="H40" i="25"/>
  <c r="I29" i="25"/>
  <c r="L18" i="25"/>
  <c r="M18" i="25" s="1"/>
  <c r="L108" i="35"/>
  <c r="M108" i="35" s="1"/>
  <c r="G108" i="35"/>
  <c r="C106" i="35"/>
  <c r="H105" i="35"/>
  <c r="I104" i="35"/>
  <c r="K103" i="35"/>
  <c r="F103" i="35"/>
  <c r="K108" i="35"/>
  <c r="F108" i="35"/>
  <c r="L105" i="35"/>
  <c r="M105" i="35" s="1"/>
  <c r="C108" i="35"/>
  <c r="C109" i="35"/>
  <c r="L107" i="35"/>
  <c r="M107" i="35" s="1"/>
  <c r="C107" i="35"/>
  <c r="F106" i="35"/>
  <c r="C105" i="35"/>
  <c r="F104" i="35"/>
  <c r="L100" i="35"/>
  <c r="M100" i="35" s="1"/>
  <c r="G100" i="35"/>
  <c r="C98" i="35"/>
  <c r="H97" i="35"/>
  <c r="I96" i="35"/>
  <c r="K95" i="35"/>
  <c r="F95" i="35"/>
  <c r="L92" i="35"/>
  <c r="M92" i="35" s="1"/>
  <c r="G92" i="35"/>
  <c r="C90" i="35"/>
  <c r="H89" i="35"/>
  <c r="K87" i="35"/>
  <c r="F87" i="35"/>
  <c r="L84" i="35"/>
  <c r="M84" i="35" s="1"/>
  <c r="G84" i="35"/>
  <c r="C82" i="35"/>
  <c r="H81" i="35"/>
  <c r="I80" i="35"/>
  <c r="K79" i="35"/>
  <c r="F79" i="35"/>
  <c r="L76" i="35"/>
  <c r="M76" i="35" s="1"/>
  <c r="G76" i="35"/>
  <c r="C74" i="35"/>
  <c r="H73" i="35"/>
  <c r="I72" i="35"/>
  <c r="K71" i="35"/>
  <c r="F71" i="35"/>
  <c r="L68" i="35"/>
  <c r="M68" i="35" s="1"/>
  <c r="G68" i="35"/>
  <c r="C66" i="35"/>
  <c r="H65" i="35"/>
  <c r="K107" i="35"/>
  <c r="L106" i="35"/>
  <c r="M106" i="35" s="1"/>
  <c r="K105" i="35"/>
  <c r="L104" i="35"/>
  <c r="M104" i="35" s="1"/>
  <c r="C104" i="35"/>
  <c r="C103" i="35"/>
  <c r="H102" i="35"/>
  <c r="I101" i="35"/>
  <c r="K100" i="35"/>
  <c r="F100" i="35"/>
  <c r="L97" i="35"/>
  <c r="M97" i="35" s="1"/>
  <c r="C95" i="35"/>
  <c r="H94" i="35"/>
  <c r="K92" i="35"/>
  <c r="F92" i="35"/>
  <c r="L89" i="35"/>
  <c r="M89" i="35" s="1"/>
  <c r="G89" i="35"/>
  <c r="C87" i="35"/>
  <c r="H86" i="35"/>
  <c r="I85" i="35"/>
  <c r="K84" i="35"/>
  <c r="F84" i="35"/>
  <c r="L81" i="35"/>
  <c r="M81" i="35" s="1"/>
  <c r="G81" i="35"/>
  <c r="C79" i="35"/>
  <c r="H78" i="35"/>
  <c r="I77" i="35"/>
  <c r="K76" i="35"/>
  <c r="F76" i="35"/>
  <c r="L73" i="35"/>
  <c r="M73" i="35" s="1"/>
  <c r="G73" i="35"/>
  <c r="C71" i="35"/>
  <c r="H70" i="35"/>
  <c r="I69" i="35"/>
  <c r="K68" i="35"/>
  <c r="F68" i="35"/>
  <c r="L65" i="35"/>
  <c r="M65" i="35" s="1"/>
  <c r="G65" i="35"/>
  <c r="C63" i="35"/>
  <c r="H62" i="35"/>
  <c r="I61" i="35"/>
  <c r="K60" i="35"/>
  <c r="F60" i="35"/>
  <c r="L57" i="35"/>
  <c r="M57" i="35" s="1"/>
  <c r="G57" i="35"/>
  <c r="C55" i="35"/>
  <c r="H54" i="35"/>
  <c r="I53" i="35"/>
  <c r="K52" i="35"/>
  <c r="F52" i="35"/>
  <c r="L49" i="35"/>
  <c r="M49" i="35" s="1"/>
  <c r="C47" i="35"/>
  <c r="H46" i="35"/>
  <c r="I45" i="35"/>
  <c r="K44" i="35"/>
  <c r="F44" i="35"/>
  <c r="L41" i="35"/>
  <c r="M41" i="35" s="1"/>
  <c r="G41" i="35"/>
  <c r="C39" i="35"/>
  <c r="H38" i="35"/>
  <c r="I37" i="35"/>
  <c r="K36" i="35"/>
  <c r="F36" i="35"/>
  <c r="L33" i="35"/>
  <c r="M33" i="35" s="1"/>
  <c r="C31" i="35"/>
  <c r="H30" i="35"/>
  <c r="K28" i="35"/>
  <c r="F28" i="35"/>
  <c r="L25" i="35"/>
  <c r="M25" i="35" s="1"/>
  <c r="G25" i="35"/>
  <c r="C23" i="35"/>
  <c r="H22" i="35"/>
  <c r="H108" i="35"/>
  <c r="I106" i="35"/>
  <c r="G104" i="35"/>
  <c r="K102" i="35"/>
  <c r="L101" i="35"/>
  <c r="M101" i="35" s="1"/>
  <c r="C101" i="35"/>
  <c r="L99" i="35"/>
  <c r="M99" i="35" s="1"/>
  <c r="C99" i="35"/>
  <c r="F98" i="35"/>
  <c r="C97" i="35"/>
  <c r="F96" i="35"/>
  <c r="F94" i="35"/>
  <c r="G93" i="35"/>
  <c r="H92" i="35"/>
  <c r="G91" i="35"/>
  <c r="H90" i="35"/>
  <c r="H88" i="35"/>
  <c r="I83" i="35"/>
  <c r="I81" i="35"/>
  <c r="I79" i="35"/>
  <c r="K74" i="35"/>
  <c r="K72" i="35"/>
  <c r="L71" i="35"/>
  <c r="M71" i="35" s="1"/>
  <c r="K70" i="35"/>
  <c r="L69" i="35"/>
  <c r="M69" i="35" s="1"/>
  <c r="C69" i="35"/>
  <c r="L67" i="35"/>
  <c r="M67" i="35" s="1"/>
  <c r="C67" i="35"/>
  <c r="F66" i="35"/>
  <c r="C65" i="35"/>
  <c r="I62" i="35"/>
  <c r="L60" i="35"/>
  <c r="M60" i="35" s="1"/>
  <c r="C60" i="35"/>
  <c r="I57" i="35"/>
  <c r="L55" i="35"/>
  <c r="M55" i="35" s="1"/>
  <c r="F55" i="35"/>
  <c r="G54" i="35"/>
  <c r="I52" i="35"/>
  <c r="L50" i="35"/>
  <c r="M50" i="35" s="1"/>
  <c r="F50" i="35"/>
  <c r="H49" i="35"/>
  <c r="I47" i="35"/>
  <c r="L45" i="35"/>
  <c r="M45" i="35" s="1"/>
  <c r="F45" i="35"/>
  <c r="H44" i="35"/>
  <c r="L40" i="35"/>
  <c r="M40" i="35" s="1"/>
  <c r="F40" i="35"/>
  <c r="H39" i="35"/>
  <c r="L35" i="35"/>
  <c r="M35" i="35" s="1"/>
  <c r="F35" i="35"/>
  <c r="H34" i="35"/>
  <c r="K31" i="35"/>
  <c r="L30" i="35"/>
  <c r="M30" i="35" s="1"/>
  <c r="F30" i="35"/>
  <c r="H29" i="35"/>
  <c r="K26" i="35"/>
  <c r="C26" i="35"/>
  <c r="F25" i="35"/>
  <c r="H24" i="35"/>
  <c r="K21" i="35"/>
  <c r="F21" i="35"/>
  <c r="L18" i="35"/>
  <c r="M18" i="35" s="1"/>
  <c r="C16" i="35"/>
  <c r="H15" i="35"/>
  <c r="K13" i="35"/>
  <c r="F13" i="35"/>
  <c r="L103" i="35"/>
  <c r="M103" i="35" s="1"/>
  <c r="K101" i="35"/>
  <c r="K99" i="35"/>
  <c r="L98" i="35"/>
  <c r="M98" i="35" s="1"/>
  <c r="K97" i="35"/>
  <c r="L96" i="35"/>
  <c r="M96" i="35" s="1"/>
  <c r="C96" i="35"/>
  <c r="L94" i="35"/>
  <c r="M94" i="35" s="1"/>
  <c r="C94" i="35"/>
  <c r="F93" i="35"/>
  <c r="C92" i="35"/>
  <c r="F91" i="35"/>
  <c r="G90" i="35"/>
  <c r="F89" i="35"/>
  <c r="G88" i="35"/>
  <c r="H87" i="35"/>
  <c r="H85" i="35"/>
  <c r="H83" i="35"/>
  <c r="I78" i="35"/>
  <c r="I76" i="35"/>
  <c r="I74" i="35"/>
  <c r="K69" i="35"/>
  <c r="K67" i="35"/>
  <c r="L66" i="35"/>
  <c r="M66" i="35" s="1"/>
  <c r="K65" i="35"/>
  <c r="L64" i="35"/>
  <c r="M64" i="35" s="1"/>
  <c r="F64" i="35"/>
  <c r="H63" i="35"/>
  <c r="L59" i="35"/>
  <c r="M59" i="35" s="1"/>
  <c r="F59" i="35"/>
  <c r="H58" i="35"/>
  <c r="K55" i="35"/>
  <c r="L54" i="35"/>
  <c r="M54" i="35" s="1"/>
  <c r="F54" i="35"/>
  <c r="H53" i="35"/>
  <c r="K50" i="35"/>
  <c r="C50" i="35"/>
  <c r="F49" i="35"/>
  <c r="H48" i="35"/>
  <c r="K45" i="35"/>
  <c r="C45" i="35"/>
  <c r="H43" i="35"/>
  <c r="K40" i="35"/>
  <c r="C40" i="35"/>
  <c r="K35" i="35"/>
  <c r="C35" i="35"/>
  <c r="G34" i="35"/>
  <c r="I32" i="35"/>
  <c r="K30" i="35"/>
  <c r="C30" i="35"/>
  <c r="G29" i="35"/>
  <c r="I27" i="35"/>
  <c r="K25" i="35"/>
  <c r="C25" i="35"/>
  <c r="G24" i="35"/>
  <c r="I22" i="35"/>
  <c r="C21" i="35"/>
  <c r="H20" i="35"/>
  <c r="I19" i="35"/>
  <c r="K18" i="35"/>
  <c r="F18" i="35"/>
  <c r="L15" i="35"/>
  <c r="M15" i="35" s="1"/>
  <c r="G15" i="35"/>
  <c r="C13" i="35"/>
  <c r="H12" i="35"/>
  <c r="I11" i="35"/>
  <c r="H107" i="35"/>
  <c r="G101" i="35"/>
  <c r="L95" i="35"/>
  <c r="M95" i="35" s="1"/>
  <c r="L91" i="35"/>
  <c r="M91" i="35" s="1"/>
  <c r="K90" i="35"/>
  <c r="F88" i="35"/>
  <c r="K86" i="35"/>
  <c r="H84" i="35"/>
  <c r="C83" i="35"/>
  <c r="H80" i="35"/>
  <c r="G79" i="35"/>
  <c r="L77" i="35"/>
  <c r="M77" i="35" s="1"/>
  <c r="G75" i="35"/>
  <c r="F74" i="35"/>
  <c r="F70" i="35"/>
  <c r="I67" i="35"/>
  <c r="H66" i="35"/>
  <c r="K64" i="35"/>
  <c r="K63" i="35"/>
  <c r="G58" i="35"/>
  <c r="F57" i="35"/>
  <c r="F56" i="35"/>
  <c r="K54" i="35"/>
  <c r="K53" i="35"/>
  <c r="I51" i="35"/>
  <c r="G48" i="35"/>
  <c r="F46" i="35"/>
  <c r="L44" i="35"/>
  <c r="M44" i="35" s="1"/>
  <c r="K43" i="35"/>
  <c r="K42" i="35"/>
  <c r="I41" i="35"/>
  <c r="I40" i="35"/>
  <c r="G38" i="35"/>
  <c r="G37" i="35"/>
  <c r="G36" i="35"/>
  <c r="L34" i="35"/>
  <c r="M34" i="35" s="1"/>
  <c r="K33" i="35"/>
  <c r="K32" i="35"/>
  <c r="I31" i="35"/>
  <c r="H28" i="35"/>
  <c r="G26" i="35"/>
  <c r="L24" i="35"/>
  <c r="M24" i="35" s="1"/>
  <c r="L23" i="35"/>
  <c r="M23" i="35" s="1"/>
  <c r="K22" i="35"/>
  <c r="K19" i="35"/>
  <c r="K17" i="35"/>
  <c r="L16" i="35"/>
  <c r="M16" i="35" s="1"/>
  <c r="K15" i="35"/>
  <c r="L14" i="35"/>
  <c r="M14" i="35" s="1"/>
  <c r="C14" i="35"/>
  <c r="L12" i="35"/>
  <c r="C12" i="35"/>
  <c r="F11" i="35"/>
  <c r="G107" i="35"/>
  <c r="I105" i="35"/>
  <c r="I103" i="35"/>
  <c r="G102" i="35"/>
  <c r="F101" i="35"/>
  <c r="F97" i="35"/>
  <c r="I94" i="35"/>
  <c r="H93" i="35"/>
  <c r="K91" i="35"/>
  <c r="C88" i="35"/>
  <c r="C84" i="35"/>
  <c r="L82" i="35"/>
  <c r="M82" i="35" s="1"/>
  <c r="G80" i="35"/>
  <c r="L78" i="35"/>
  <c r="M78" i="35" s="1"/>
  <c r="K77" i="35"/>
  <c r="F75" i="35"/>
  <c r="K73" i="35"/>
  <c r="H71" i="35"/>
  <c r="C70" i="35"/>
  <c r="I68" i="35"/>
  <c r="H67" i="35"/>
  <c r="G66" i="35"/>
  <c r="H59" i="35"/>
  <c r="F58" i="35"/>
  <c r="C57" i="35"/>
  <c r="C56" i="35"/>
  <c r="F48" i="35"/>
  <c r="F47" i="35"/>
  <c r="C46" i="35"/>
  <c r="F38" i="35"/>
  <c r="F37" i="35"/>
  <c r="C36" i="35"/>
  <c r="K34" i="35"/>
  <c r="G28" i="35"/>
  <c r="F27" i="35"/>
  <c r="F26" i="35"/>
  <c r="K24" i="35"/>
  <c r="K23" i="35"/>
  <c r="I21" i="35"/>
  <c r="K16" i="35"/>
  <c r="K14" i="35"/>
  <c r="L13" i="35"/>
  <c r="M13" i="35" s="1"/>
  <c r="K12" i="35"/>
  <c r="L11" i="35"/>
  <c r="C11" i="35"/>
  <c r="F105" i="35"/>
  <c r="H103" i="35"/>
  <c r="I99" i="35"/>
  <c r="H96" i="35"/>
  <c r="C91" i="35"/>
  <c r="C89" i="35"/>
  <c r="I87" i="35"/>
  <c r="L85" i="35"/>
  <c r="M85" i="35" s="1"/>
  <c r="L83" i="35"/>
  <c r="M83" i="35" s="1"/>
  <c r="H82" i="35"/>
  <c r="K80" i="35"/>
  <c r="K78" i="35"/>
  <c r="G77" i="35"/>
  <c r="I75" i="35"/>
  <c r="I73" i="35"/>
  <c r="F72" i="35"/>
  <c r="K66" i="35"/>
  <c r="I63" i="35"/>
  <c r="F62" i="35"/>
  <c r="C59" i="35"/>
  <c r="H56" i="35"/>
  <c r="L51" i="35"/>
  <c r="M51" i="35" s="1"/>
  <c r="H50" i="35"/>
  <c r="K48" i="35"/>
  <c r="C43" i="35"/>
  <c r="L39" i="35"/>
  <c r="M39" i="35" s="1"/>
  <c r="C37" i="35"/>
  <c r="I35" i="35"/>
  <c r="F34" i="35"/>
  <c r="C28" i="35"/>
  <c r="I26" i="35"/>
  <c r="G22" i="35"/>
  <c r="L20" i="35"/>
  <c r="M20" i="35" s="1"/>
  <c r="F17" i="35"/>
  <c r="H13" i="35"/>
  <c r="K11" i="35"/>
  <c r="K104" i="35"/>
  <c r="I100" i="35"/>
  <c r="K98" i="35"/>
  <c r="K94" i="35"/>
  <c r="L90" i="35"/>
  <c r="M90" i="35" s="1"/>
  <c r="K88" i="35"/>
  <c r="L86" i="35"/>
  <c r="M86" i="35" s="1"/>
  <c r="C85" i="35"/>
  <c r="F83" i="35"/>
  <c r="C81" i="35"/>
  <c r="H79" i="35"/>
  <c r="F77" i="35"/>
  <c r="C75" i="35"/>
  <c r="F73" i="35"/>
  <c r="G71" i="35"/>
  <c r="H69" i="35"/>
  <c r="G67" i="35"/>
  <c r="L61" i="35"/>
  <c r="M61" i="35" s="1"/>
  <c r="I58" i="35"/>
  <c r="K56" i="35"/>
  <c r="H55" i="35"/>
  <c r="K51" i="35"/>
  <c r="K49" i="35"/>
  <c r="I46" i="35"/>
  <c r="G43" i="35"/>
  <c r="K41" i="35"/>
  <c r="K39" i="35"/>
  <c r="C38" i="35"/>
  <c r="F33" i="35"/>
  <c r="K29" i="35"/>
  <c r="L27" i="35"/>
  <c r="M27" i="35" s="1"/>
  <c r="F23" i="35"/>
  <c r="C20" i="35"/>
  <c r="C17" i="35"/>
  <c r="F14" i="35"/>
  <c r="I12" i="35"/>
  <c r="G11" i="35"/>
  <c r="L102" i="35"/>
  <c r="M102" i="35" s="1"/>
  <c r="F99" i="35"/>
  <c r="K96" i="35"/>
  <c r="H95" i="35"/>
  <c r="C93" i="35"/>
  <c r="H91" i="35"/>
  <c r="L88" i="35"/>
  <c r="M88" i="35" s="1"/>
  <c r="F85" i="35"/>
  <c r="G83" i="35"/>
  <c r="F81" i="35"/>
  <c r="H77" i="35"/>
  <c r="H75" i="35"/>
  <c r="I65" i="35"/>
  <c r="L63" i="35"/>
  <c r="M63" i="35" s="1"/>
  <c r="C62" i="35"/>
  <c r="H60" i="35"/>
  <c r="L56" i="35"/>
  <c r="M56" i="35" s="1"/>
  <c r="C52" i="35"/>
  <c r="G50" i="35"/>
  <c r="K46" i="35"/>
  <c r="H45" i="35"/>
  <c r="I43" i="35"/>
  <c r="C42" i="35"/>
  <c r="G40" i="35"/>
  <c r="I38" i="35"/>
  <c r="I36" i="35"/>
  <c r="G35" i="35"/>
  <c r="H33" i="35"/>
  <c r="L31" i="35"/>
  <c r="M31" i="35" s="1"/>
  <c r="L29" i="35"/>
  <c r="M29" i="35" s="1"/>
  <c r="I28" i="35"/>
  <c r="G23" i="35"/>
  <c r="F20" i="35"/>
  <c r="I18" i="35"/>
  <c r="G17" i="35"/>
  <c r="I15" i="35"/>
  <c r="G14" i="35"/>
  <c r="H11" i="35"/>
  <c r="K106" i="35"/>
  <c r="G98" i="35"/>
  <c r="F90" i="35"/>
  <c r="L79" i="35"/>
  <c r="M79" i="35" s="1"/>
  <c r="C77" i="35"/>
  <c r="C72" i="35"/>
  <c r="G69" i="35"/>
  <c r="H64" i="35"/>
  <c r="K61" i="35"/>
  <c r="G55" i="35"/>
  <c r="L52" i="35"/>
  <c r="M52" i="35" s="1"/>
  <c r="C48" i="35"/>
  <c r="L43" i="35"/>
  <c r="M43" i="35" s="1"/>
  <c r="H41" i="35"/>
  <c r="F39" i="35"/>
  <c r="H37" i="35"/>
  <c r="I34" i="35"/>
  <c r="H32" i="35"/>
  <c r="K27" i="35"/>
  <c r="H21" i="35"/>
  <c r="H19" i="35"/>
  <c r="I17" i="35"/>
  <c r="K89" i="35"/>
  <c r="F82" i="35"/>
  <c r="H74" i="35"/>
  <c r="I71" i="35"/>
  <c r="F69" i="35"/>
  <c r="C64" i="35"/>
  <c r="H61" i="35"/>
  <c r="I59" i="35"/>
  <c r="H57" i="35"/>
  <c r="I54" i="35"/>
  <c r="I50" i="35"/>
  <c r="L47" i="35"/>
  <c r="M47" i="35" s="1"/>
  <c r="F41" i="35"/>
  <c r="L38" i="35"/>
  <c r="M38" i="35" s="1"/>
  <c r="L36" i="35"/>
  <c r="M36" i="35" s="1"/>
  <c r="G30" i="35"/>
  <c r="I25" i="35"/>
  <c r="H23" i="35"/>
  <c r="G19" i="35"/>
  <c r="H17" i="35"/>
  <c r="F15" i="35"/>
  <c r="F107" i="35"/>
  <c r="H104" i="35"/>
  <c r="H101" i="35"/>
  <c r="H98" i="35"/>
  <c r="I95" i="35"/>
  <c r="L87" i="35"/>
  <c r="M87" i="35" s="1"/>
  <c r="G85" i="35"/>
  <c r="I82" i="35"/>
  <c r="C80" i="35"/>
  <c r="I66" i="35"/>
  <c r="C53" i="35"/>
  <c r="C51" i="35"/>
  <c r="C44" i="35"/>
  <c r="F42" i="35"/>
  <c r="I39" i="35"/>
  <c r="H35" i="35"/>
  <c r="L32" i="35"/>
  <c r="M32" i="35" s="1"/>
  <c r="C24" i="35"/>
  <c r="L21" i="35"/>
  <c r="M21" i="35" s="1"/>
  <c r="F16" i="35"/>
  <c r="I13" i="35"/>
  <c r="I107" i="35"/>
  <c r="C102" i="35"/>
  <c r="I97" i="35"/>
  <c r="K93" i="35"/>
  <c r="K85" i="35"/>
  <c r="L80" i="35"/>
  <c r="M80" i="35" s="1"/>
  <c r="H76" i="35"/>
  <c r="L72" i="35"/>
  <c r="M72" i="35" s="1"/>
  <c r="H68" i="35"/>
  <c r="I64" i="35"/>
  <c r="C61" i="35"/>
  <c r="I56" i="35"/>
  <c r="L53" i="35"/>
  <c r="M53" i="35" s="1"/>
  <c r="K38" i="35"/>
  <c r="C32" i="35"/>
  <c r="I24" i="35"/>
  <c r="K20" i="35"/>
  <c r="C18" i="35"/>
  <c r="F12" i="35"/>
  <c r="H106" i="35"/>
  <c r="I84" i="35"/>
  <c r="C76" i="35"/>
  <c r="H72" i="35"/>
  <c r="C68" i="35"/>
  <c r="G63" i="35"/>
  <c r="I60" i="35"/>
  <c r="F53" i="35"/>
  <c r="I49" i="35"/>
  <c r="H42" i="35"/>
  <c r="H31" i="35"/>
  <c r="I20" i="35"/>
  <c r="L17" i="35"/>
  <c r="M17" i="35" s="1"/>
  <c r="I108" i="35"/>
  <c r="F102" i="35"/>
  <c r="I98" i="35"/>
  <c r="L93" i="35"/>
  <c r="M93" i="35" s="1"/>
  <c r="C86" i="35"/>
  <c r="C78" i="35"/>
  <c r="C73" i="35"/>
  <c r="F61" i="35"/>
  <c r="K57" i="35"/>
  <c r="C54" i="35"/>
  <c r="L46" i="35"/>
  <c r="M46" i="35" s="1"/>
  <c r="L42" i="35"/>
  <c r="M42" i="35" s="1"/>
  <c r="F32" i="35"/>
  <c r="L28" i="35"/>
  <c r="M28" i="35" s="1"/>
  <c r="H25" i="35"/>
  <c r="C22" i="35"/>
  <c r="H18" i="35"/>
  <c r="C15" i="35"/>
  <c r="G12" i="35"/>
  <c r="L75" i="35"/>
  <c r="M75" i="35" s="1"/>
  <c r="G70" i="35"/>
  <c r="L62" i="35"/>
  <c r="M62" i="35" s="1"/>
  <c r="C58" i="35"/>
  <c r="H51" i="35"/>
  <c r="C34" i="35"/>
  <c r="C29" i="35"/>
  <c r="I102" i="35"/>
  <c r="G96" i="35"/>
  <c r="K82" i="35"/>
  <c r="K75" i="35"/>
  <c r="K62" i="35"/>
  <c r="H40" i="35"/>
  <c r="H27" i="35"/>
  <c r="I91" i="35"/>
  <c r="F78" i="35"/>
  <c r="I70" i="35"/>
  <c r="F63" i="35"/>
  <c r="H47" i="35"/>
  <c r="F29" i="35"/>
  <c r="L22" i="35"/>
  <c r="M22" i="35" s="1"/>
  <c r="C19" i="35"/>
  <c r="G13" i="35"/>
  <c r="F86" i="35"/>
  <c r="F65" i="35"/>
  <c r="I44" i="35"/>
  <c r="L26" i="35"/>
  <c r="M26" i="35" s="1"/>
  <c r="F19" i="35"/>
  <c r="K83" i="35"/>
  <c r="H36" i="35"/>
  <c r="H26" i="35"/>
  <c r="H100" i="35"/>
  <c r="L58" i="35"/>
  <c r="M58" i="35" s="1"/>
  <c r="C49" i="35"/>
  <c r="C41" i="35"/>
  <c r="F31" i="35"/>
  <c r="F22" i="35"/>
  <c r="H14" i="35"/>
  <c r="L70" i="35"/>
  <c r="M70" i="35" s="1"/>
  <c r="G42" i="35"/>
  <c r="C27" i="35"/>
  <c r="L37" i="35"/>
  <c r="M37" i="35" s="1"/>
  <c r="H99" i="35"/>
  <c r="F80" i="35"/>
  <c r="L48" i="35"/>
  <c r="M48" i="35" s="1"/>
  <c r="I33" i="35"/>
  <c r="G61" i="35"/>
  <c r="K37" i="35"/>
  <c r="H16" i="35"/>
  <c r="I86" i="35"/>
  <c r="K59" i="35"/>
  <c r="G16" i="35"/>
  <c r="G78" i="35"/>
  <c r="F51" i="35"/>
  <c r="F24" i="35"/>
  <c r="C100" i="35"/>
  <c r="K58" i="35"/>
  <c r="K81" i="35"/>
  <c r="L19" i="35"/>
  <c r="M19" i="35" s="1"/>
  <c r="L74" i="35"/>
  <c r="M74" i="35" s="1"/>
  <c r="F67" i="35"/>
  <c r="H52" i="35"/>
  <c r="F43" i="35"/>
  <c r="K47" i="35"/>
  <c r="I109" i="35"/>
  <c r="C33" i="35"/>
  <c r="L109" i="35"/>
  <c r="M109" i="35" s="1"/>
  <c r="H109" i="35"/>
  <c r="G109" i="35"/>
  <c r="K109" i="35"/>
  <c r="F109" i="35"/>
  <c r="L108" i="32"/>
  <c r="M108" i="32" s="1"/>
  <c r="G108" i="32"/>
  <c r="C106" i="32"/>
  <c r="H105" i="32"/>
  <c r="K103" i="32"/>
  <c r="F103" i="32"/>
  <c r="L100" i="32"/>
  <c r="M100" i="32" s="1"/>
  <c r="G100" i="32"/>
  <c r="C98" i="32"/>
  <c r="H97" i="32"/>
  <c r="K95" i="32"/>
  <c r="F95" i="32"/>
  <c r="L92" i="32"/>
  <c r="M92" i="32" s="1"/>
  <c r="C90" i="32"/>
  <c r="H89" i="32"/>
  <c r="I88" i="32"/>
  <c r="K87" i="32"/>
  <c r="F87" i="32"/>
  <c r="L84" i="32"/>
  <c r="M84" i="32" s="1"/>
  <c r="G84" i="32"/>
  <c r="C82" i="32"/>
  <c r="H81" i="32"/>
  <c r="I80" i="32"/>
  <c r="K79" i="32"/>
  <c r="F79" i="32"/>
  <c r="L76" i="32"/>
  <c r="M76" i="32" s="1"/>
  <c r="G76" i="32"/>
  <c r="C74" i="32"/>
  <c r="H73" i="32"/>
  <c r="K71" i="32"/>
  <c r="F71" i="32"/>
  <c r="L68" i="32"/>
  <c r="M68" i="32" s="1"/>
  <c r="C66" i="32"/>
  <c r="H65" i="32"/>
  <c r="I64" i="32"/>
  <c r="K63" i="32"/>
  <c r="F63" i="32"/>
  <c r="L60" i="32"/>
  <c r="M60" i="32" s="1"/>
  <c r="G60" i="32"/>
  <c r="C58" i="32"/>
  <c r="H57" i="32"/>
  <c r="I56" i="32"/>
  <c r="K55" i="32"/>
  <c r="F55" i="32"/>
  <c r="L52" i="32"/>
  <c r="M52" i="32" s="1"/>
  <c r="C50" i="32"/>
  <c r="H49" i="32"/>
  <c r="I48" i="32"/>
  <c r="K47" i="32"/>
  <c r="F47" i="32"/>
  <c r="L44" i="32"/>
  <c r="M44" i="32" s="1"/>
  <c r="G44" i="32"/>
  <c r="C42" i="32"/>
  <c r="H41" i="32"/>
  <c r="I40" i="32"/>
  <c r="K39" i="32"/>
  <c r="F39" i="32"/>
  <c r="L36" i="32"/>
  <c r="M36" i="32" s="1"/>
  <c r="G36" i="32"/>
  <c r="C34" i="32"/>
  <c r="H33" i="32"/>
  <c r="K31" i="32"/>
  <c r="F31" i="32"/>
  <c r="L28" i="32"/>
  <c r="M28" i="32" s="1"/>
  <c r="G28" i="32"/>
  <c r="C26" i="32"/>
  <c r="H25" i="32"/>
  <c r="K108" i="32"/>
  <c r="F108" i="32"/>
  <c r="L105" i="32"/>
  <c r="M105" i="32" s="1"/>
  <c r="C103" i="32"/>
  <c r="H102" i="32"/>
  <c r="I101" i="32"/>
  <c r="K100" i="32"/>
  <c r="F100" i="32"/>
  <c r="L97" i="32"/>
  <c r="M97" i="32" s="1"/>
  <c r="C95" i="32"/>
  <c r="H94" i="32"/>
  <c r="I93" i="32"/>
  <c r="K92" i="32"/>
  <c r="F92" i="32"/>
  <c r="L89" i="32"/>
  <c r="M89" i="32" s="1"/>
  <c r="C87" i="32"/>
  <c r="H86" i="32"/>
  <c r="I85" i="32"/>
  <c r="K84" i="32"/>
  <c r="F84" i="32"/>
  <c r="L81" i="32"/>
  <c r="M81" i="32" s="1"/>
  <c r="C79" i="32"/>
  <c r="H78" i="32"/>
  <c r="I77" i="32"/>
  <c r="K76" i="32"/>
  <c r="F76" i="32"/>
  <c r="L73" i="32"/>
  <c r="M73" i="32" s="1"/>
  <c r="G73" i="32"/>
  <c r="C71" i="32"/>
  <c r="H70" i="32"/>
  <c r="I69" i="32"/>
  <c r="K68" i="32"/>
  <c r="F68" i="32"/>
  <c r="L65" i="32"/>
  <c r="M65" i="32" s="1"/>
  <c r="G65" i="32"/>
  <c r="C63" i="32"/>
  <c r="H62" i="32"/>
  <c r="I61" i="32"/>
  <c r="K60" i="32"/>
  <c r="F60" i="32"/>
  <c r="L57" i="32"/>
  <c r="M57" i="32" s="1"/>
  <c r="G57" i="32"/>
  <c r="C55" i="32"/>
  <c r="H54" i="32"/>
  <c r="I53" i="32"/>
  <c r="K52" i="32"/>
  <c r="F52" i="32"/>
  <c r="L49" i="32"/>
  <c r="M49" i="32" s="1"/>
  <c r="G49" i="32"/>
  <c r="C47" i="32"/>
  <c r="H46" i="32"/>
  <c r="I45" i="32"/>
  <c r="K44" i="32"/>
  <c r="F44" i="32"/>
  <c r="L41" i="32"/>
  <c r="M41" i="32" s="1"/>
  <c r="G41" i="32"/>
  <c r="C39" i="32"/>
  <c r="H38" i="32"/>
  <c r="I37" i="32"/>
  <c r="K36" i="32"/>
  <c r="F36" i="32"/>
  <c r="L33" i="32"/>
  <c r="M33" i="32" s="1"/>
  <c r="G33" i="32"/>
  <c r="C31" i="32"/>
  <c r="H30" i="32"/>
  <c r="I29" i="32"/>
  <c r="K28" i="32"/>
  <c r="F28" i="32"/>
  <c r="L25" i="32"/>
  <c r="M25" i="32" s="1"/>
  <c r="G25" i="32"/>
  <c r="C109" i="32"/>
  <c r="H108" i="32"/>
  <c r="I107" i="32"/>
  <c r="K106" i="32"/>
  <c r="F106" i="32"/>
  <c r="L103" i="32"/>
  <c r="M103" i="32" s="1"/>
  <c r="C101" i="32"/>
  <c r="H100" i="32"/>
  <c r="I99" i="32"/>
  <c r="K98" i="32"/>
  <c r="F98" i="32"/>
  <c r="L95" i="32"/>
  <c r="M95" i="32" s="1"/>
  <c r="C93" i="32"/>
  <c r="H92" i="32"/>
  <c r="I91" i="32"/>
  <c r="K90" i="32"/>
  <c r="F90" i="32"/>
  <c r="L87" i="32"/>
  <c r="M87" i="32" s="1"/>
  <c r="G87" i="32"/>
  <c r="C85" i="32"/>
  <c r="H84" i="32"/>
  <c r="I83" i="32"/>
  <c r="K82" i="32"/>
  <c r="F82" i="32"/>
  <c r="L79" i="32"/>
  <c r="M79" i="32" s="1"/>
  <c r="G79" i="32"/>
  <c r="C77" i="32"/>
  <c r="H76" i="32"/>
  <c r="I75" i="32"/>
  <c r="K74" i="32"/>
  <c r="F74" i="32"/>
  <c r="L71" i="32"/>
  <c r="M71" i="32" s="1"/>
  <c r="G71" i="32"/>
  <c r="C69" i="32"/>
  <c r="H68" i="32"/>
  <c r="I67" i="32"/>
  <c r="K66" i="32"/>
  <c r="F66" i="32"/>
  <c r="L63" i="32"/>
  <c r="M63" i="32" s="1"/>
  <c r="G63" i="32"/>
  <c r="C61" i="32"/>
  <c r="H60" i="32"/>
  <c r="I59" i="32"/>
  <c r="K58" i="32"/>
  <c r="F58" i="32"/>
  <c r="L55" i="32"/>
  <c r="M55" i="32" s="1"/>
  <c r="G55" i="32"/>
  <c r="C53" i="32"/>
  <c r="H52" i="32"/>
  <c r="I51" i="32"/>
  <c r="K50" i="32"/>
  <c r="F50" i="32"/>
  <c r="L47" i="32"/>
  <c r="M47" i="32" s="1"/>
  <c r="G47" i="32"/>
  <c r="C45" i="32"/>
  <c r="H44" i="32"/>
  <c r="I43" i="32"/>
  <c r="K42" i="32"/>
  <c r="F42" i="32"/>
  <c r="L39" i="32"/>
  <c r="M39" i="32" s="1"/>
  <c r="G39" i="32"/>
  <c r="C37" i="32"/>
  <c r="H36" i="32"/>
  <c r="I35" i="32"/>
  <c r="K34" i="32"/>
  <c r="F34" i="32"/>
  <c r="L31" i="32"/>
  <c r="M31" i="32" s="1"/>
  <c r="C29" i="32"/>
  <c r="H28" i="32"/>
  <c r="I27" i="32"/>
  <c r="K26" i="32"/>
  <c r="F26" i="32"/>
  <c r="F107" i="32"/>
  <c r="K105" i="32"/>
  <c r="K104" i="32"/>
  <c r="I103" i="32"/>
  <c r="I102" i="32"/>
  <c r="H101" i="32"/>
  <c r="C100" i="32"/>
  <c r="C99" i="32"/>
  <c r="G94" i="32"/>
  <c r="G93" i="32"/>
  <c r="L91" i="32"/>
  <c r="M91" i="32" s="1"/>
  <c r="L90" i="32"/>
  <c r="M90" i="32" s="1"/>
  <c r="F86" i="32"/>
  <c r="F85" i="32"/>
  <c r="K83" i="32"/>
  <c r="I82" i="32"/>
  <c r="I81" i="32"/>
  <c r="H80" i="32"/>
  <c r="H79" i="32"/>
  <c r="C78" i="32"/>
  <c r="G72" i="32"/>
  <c r="L70" i="32"/>
  <c r="M70" i="32" s="1"/>
  <c r="L69" i="32"/>
  <c r="M69" i="32" s="1"/>
  <c r="F65" i="32"/>
  <c r="F64" i="32"/>
  <c r="K62" i="32"/>
  <c r="K61" i="32"/>
  <c r="I60" i="32"/>
  <c r="H59" i="32"/>
  <c r="H58" i="32"/>
  <c r="C57" i="32"/>
  <c r="C56" i="32"/>
  <c r="L48" i="32"/>
  <c r="M48" i="32" s="1"/>
  <c r="F43" i="32"/>
  <c r="K41" i="32"/>
  <c r="K40" i="32"/>
  <c r="I39" i="32"/>
  <c r="I38" i="32"/>
  <c r="H37" i="32"/>
  <c r="C36" i="32"/>
  <c r="C35" i="32"/>
  <c r="G30" i="32"/>
  <c r="L27" i="32"/>
  <c r="M27" i="32" s="1"/>
  <c r="L26" i="32"/>
  <c r="M26" i="32" s="1"/>
  <c r="L23" i="32"/>
  <c r="M23" i="32" s="1"/>
  <c r="C21" i="32"/>
  <c r="H20" i="32"/>
  <c r="I19" i="32"/>
  <c r="K18" i="32"/>
  <c r="F18" i="32"/>
  <c r="L15" i="32"/>
  <c r="M15" i="32" s="1"/>
  <c r="G15" i="32"/>
  <c r="C13" i="32"/>
  <c r="H12" i="32"/>
  <c r="C108" i="32"/>
  <c r="C107" i="32"/>
  <c r="G101" i="32"/>
  <c r="L99" i="32"/>
  <c r="M99" i="32" s="1"/>
  <c r="L98" i="32"/>
  <c r="M98" i="32" s="1"/>
  <c r="F94" i="32"/>
  <c r="F93" i="32"/>
  <c r="K91" i="32"/>
  <c r="I90" i="32"/>
  <c r="I89" i="32"/>
  <c r="H88" i="32"/>
  <c r="H87" i="32"/>
  <c r="C86" i="32"/>
  <c r="L78" i="32"/>
  <c r="M78" i="32" s="1"/>
  <c r="L77" i="32"/>
  <c r="M77" i="32" s="1"/>
  <c r="F73" i="32"/>
  <c r="F72" i="32"/>
  <c r="K70" i="32"/>
  <c r="K69" i="32"/>
  <c r="I68" i="32"/>
  <c r="H67" i="32"/>
  <c r="H66" i="32"/>
  <c r="C65" i="32"/>
  <c r="C64" i="32"/>
  <c r="G59" i="32"/>
  <c r="L56" i="32"/>
  <c r="M56" i="32" s="1"/>
  <c r="F51" i="32"/>
  <c r="K49" i="32"/>
  <c r="K48" i="32"/>
  <c r="I47" i="32"/>
  <c r="I46" i="32"/>
  <c r="H45" i="32"/>
  <c r="C44" i="32"/>
  <c r="C43" i="32"/>
  <c r="L35" i="32"/>
  <c r="M35" i="32" s="1"/>
  <c r="L34" i="32"/>
  <c r="M34" i="32" s="1"/>
  <c r="F30" i="32"/>
  <c r="F29" i="32"/>
  <c r="K27" i="32"/>
  <c r="I26" i="32"/>
  <c r="I25" i="32"/>
  <c r="I24" i="32"/>
  <c r="K23" i="32"/>
  <c r="F23" i="32"/>
  <c r="L20" i="32"/>
  <c r="M20" i="32" s="1"/>
  <c r="G20" i="32"/>
  <c r="C18" i="32"/>
  <c r="H17" i="32"/>
  <c r="I16" i="32"/>
  <c r="K15" i="32"/>
  <c r="F15" i="32"/>
  <c r="L12" i="32"/>
  <c r="M12" i="32" s="1"/>
  <c r="G12" i="32"/>
  <c r="G107" i="32"/>
  <c r="G106" i="32"/>
  <c r="L104" i="32"/>
  <c r="M104" i="32" s="1"/>
  <c r="F99" i="32"/>
  <c r="K97" i="32"/>
  <c r="K96" i="32"/>
  <c r="I95" i="32"/>
  <c r="I94" i="32"/>
  <c r="H93" i="32"/>
  <c r="C92" i="32"/>
  <c r="C91" i="32"/>
  <c r="G86" i="32"/>
  <c r="L83" i="32"/>
  <c r="M83" i="32" s="1"/>
  <c r="L82" i="32"/>
  <c r="M82" i="32" s="1"/>
  <c r="F78" i="32"/>
  <c r="F77" i="32"/>
  <c r="K75" i="32"/>
  <c r="I74" i="32"/>
  <c r="I73" i="32"/>
  <c r="H72" i="32"/>
  <c r="H71" i="32"/>
  <c r="C70" i="32"/>
  <c r="G64" i="32"/>
  <c r="L62" i="32"/>
  <c r="M62" i="32" s="1"/>
  <c r="L61" i="32"/>
  <c r="M61" i="32" s="1"/>
  <c r="F57" i="32"/>
  <c r="F56" i="32"/>
  <c r="K54" i="32"/>
  <c r="K53" i="32"/>
  <c r="I52" i="32"/>
  <c r="H51" i="32"/>
  <c r="H50" i="32"/>
  <c r="C49" i="32"/>
  <c r="C48" i="32"/>
  <c r="G43" i="32"/>
  <c r="G42" i="32"/>
  <c r="L40" i="32"/>
  <c r="M40" i="32" s="1"/>
  <c r="F35" i="32"/>
  <c r="K33" i="32"/>
  <c r="K32" i="32"/>
  <c r="I31" i="32"/>
  <c r="I30" i="32"/>
  <c r="H29" i="32"/>
  <c r="C28" i="32"/>
  <c r="C27" i="32"/>
  <c r="C24" i="32"/>
  <c r="H23" i="32"/>
  <c r="I22" i="32"/>
  <c r="K21" i="32"/>
  <c r="F21" i="32"/>
  <c r="L18" i="32"/>
  <c r="M18" i="32" s="1"/>
  <c r="C16" i="32"/>
  <c r="H15" i="32"/>
  <c r="I14" i="32"/>
  <c r="K13" i="32"/>
  <c r="F13" i="32"/>
  <c r="H107" i="32"/>
  <c r="K101" i="32"/>
  <c r="G98" i="32"/>
  <c r="F96" i="32"/>
  <c r="C94" i="32"/>
  <c r="K88" i="32"/>
  <c r="F83" i="32"/>
  <c r="C81" i="32"/>
  <c r="H75" i="32"/>
  <c r="F70" i="32"/>
  <c r="C68" i="32"/>
  <c r="G66" i="32"/>
  <c r="I62" i="32"/>
  <c r="L58" i="32"/>
  <c r="M58" i="32" s="1"/>
  <c r="K56" i="32"/>
  <c r="H55" i="32"/>
  <c r="I49" i="32"/>
  <c r="L45" i="32"/>
  <c r="M45" i="32" s="1"/>
  <c r="K43" i="32"/>
  <c r="H42" i="32"/>
  <c r="G40" i="32"/>
  <c r="F38" i="32"/>
  <c r="I36" i="32"/>
  <c r="L32" i="32"/>
  <c r="M32" i="32" s="1"/>
  <c r="K30" i="32"/>
  <c r="G27" i="32"/>
  <c r="F25" i="32"/>
  <c r="F24" i="32"/>
  <c r="K22" i="32"/>
  <c r="I21" i="32"/>
  <c r="I20" i="32"/>
  <c r="H19" i="32"/>
  <c r="H18" i="32"/>
  <c r="C17" i="32"/>
  <c r="G11" i="32"/>
  <c r="H104" i="32"/>
  <c r="F102" i="32"/>
  <c r="H98" i="32"/>
  <c r="C96" i="32"/>
  <c r="K93" i="32"/>
  <c r="I87" i="32"/>
  <c r="G83" i="32"/>
  <c r="L80" i="32"/>
  <c r="M80" i="32" s="1"/>
  <c r="I76" i="32"/>
  <c r="L74" i="32"/>
  <c r="M74" i="32" s="1"/>
  <c r="I70" i="32"/>
  <c r="K65" i="32"/>
  <c r="C62" i="32"/>
  <c r="K59" i="32"/>
  <c r="H53" i="32"/>
  <c r="C51" i="32"/>
  <c r="F49" i="32"/>
  <c r="L46" i="32"/>
  <c r="M46" i="32" s="1"/>
  <c r="H34" i="32"/>
  <c r="F32" i="32"/>
  <c r="L29" i="32"/>
  <c r="M29" i="32" s="1"/>
  <c r="K25" i="32"/>
  <c r="G24" i="32"/>
  <c r="C20" i="32"/>
  <c r="I17" i="32"/>
  <c r="G16" i="32"/>
  <c r="K14" i="32"/>
  <c r="C12" i="32"/>
  <c r="G104" i="32"/>
  <c r="C102" i="32"/>
  <c r="K99" i="32"/>
  <c r="I97" i="32"/>
  <c r="H91" i="32"/>
  <c r="F89" i="32"/>
  <c r="L86" i="32"/>
  <c r="M86" i="32" s="1"/>
  <c r="H85" i="32"/>
  <c r="C83" i="32"/>
  <c r="K80" i="32"/>
  <c r="H74" i="32"/>
  <c r="G70" i="32"/>
  <c r="L67" i="32"/>
  <c r="M67" i="32" s="1"/>
  <c r="I63" i="32"/>
  <c r="I57" i="32"/>
  <c r="F53" i="32"/>
  <c r="L50" i="32"/>
  <c r="M50" i="32" s="1"/>
  <c r="K46" i="32"/>
  <c r="H40" i="32"/>
  <c r="C38" i="32"/>
  <c r="K35" i="32"/>
  <c r="G34" i="32"/>
  <c r="C32" i="32"/>
  <c r="K29" i="32"/>
  <c r="H21" i="32"/>
  <c r="L19" i="32"/>
  <c r="M19" i="32" s="1"/>
  <c r="I18" i="32"/>
  <c r="G17" i="32"/>
  <c r="F16" i="32"/>
  <c r="H13" i="32"/>
  <c r="L11" i="32"/>
  <c r="M11" i="32" s="1"/>
  <c r="I105" i="32"/>
  <c r="H103" i="32"/>
  <c r="F101" i="32"/>
  <c r="G99" i="32"/>
  <c r="C97" i="32"/>
  <c r="K94" i="32"/>
  <c r="G88" i="32"/>
  <c r="I86" i="32"/>
  <c r="G82" i="32"/>
  <c r="C80" i="32"/>
  <c r="K77" i="32"/>
  <c r="L75" i="32"/>
  <c r="M75" i="32" s="1"/>
  <c r="H69" i="32"/>
  <c r="F67" i="32"/>
  <c r="L64" i="32"/>
  <c r="M64" i="32" s="1"/>
  <c r="H63" i="32"/>
  <c r="F61" i="32"/>
  <c r="I58" i="32"/>
  <c r="C52" i="32"/>
  <c r="G48" i="32"/>
  <c r="C46" i="32"/>
  <c r="I41" i="32"/>
  <c r="H35" i="32"/>
  <c r="F33" i="32"/>
  <c r="L30" i="32"/>
  <c r="M30" i="32" s="1"/>
  <c r="K24" i="32"/>
  <c r="F22" i="32"/>
  <c r="L17" i="32"/>
  <c r="M17" i="32" s="1"/>
  <c r="K16" i="32"/>
  <c r="F14" i="32"/>
  <c r="I106" i="32"/>
  <c r="L102" i="32"/>
  <c r="M102" i="32" s="1"/>
  <c r="H96" i="32"/>
  <c r="K89" i="32"/>
  <c r="L85" i="32"/>
  <c r="M85" i="32" s="1"/>
  <c r="I79" i="32"/>
  <c r="C76" i="32"/>
  <c r="K72" i="32"/>
  <c r="G69" i="32"/>
  <c r="C59" i="32"/>
  <c r="I55" i="32"/>
  <c r="L51" i="32"/>
  <c r="M51" i="32" s="1"/>
  <c r="G45" i="32"/>
  <c r="K38" i="32"/>
  <c r="L24" i="32"/>
  <c r="M24" i="32" s="1"/>
  <c r="L22" i="32"/>
  <c r="M22" i="32" s="1"/>
  <c r="G14" i="32"/>
  <c r="F12" i="32"/>
  <c r="H106" i="32"/>
  <c r="K102" i="32"/>
  <c r="H99" i="32"/>
  <c r="G96" i="32"/>
  <c r="I92" i="32"/>
  <c r="C89" i="32"/>
  <c r="K85" i="32"/>
  <c r="H82" i="32"/>
  <c r="K78" i="32"/>
  <c r="G75" i="32"/>
  <c r="C72" i="32"/>
  <c r="F69" i="32"/>
  <c r="F62" i="32"/>
  <c r="L54" i="32"/>
  <c r="M54" i="32" s="1"/>
  <c r="K51" i="32"/>
  <c r="H48" i="32"/>
  <c r="F45" i="32"/>
  <c r="L37" i="32"/>
  <c r="M37" i="32" s="1"/>
  <c r="I34" i="32"/>
  <c r="H31" i="32"/>
  <c r="H22" i="32"/>
  <c r="H16" i="32"/>
  <c r="C14" i="32"/>
  <c r="K11" i="32"/>
  <c r="L107" i="32"/>
  <c r="M107" i="32" s="1"/>
  <c r="C105" i="32"/>
  <c r="C88" i="32"/>
  <c r="F81" i="32"/>
  <c r="G74" i="32"/>
  <c r="H64" i="32"/>
  <c r="C54" i="32"/>
  <c r="H47" i="32"/>
  <c r="F40" i="32"/>
  <c r="C30" i="32"/>
  <c r="L21" i="32"/>
  <c r="M21" i="32" s="1"/>
  <c r="G13" i="32"/>
  <c r="F11" i="32"/>
  <c r="K107" i="32"/>
  <c r="F97" i="32"/>
  <c r="F75" i="32"/>
  <c r="F59" i="32"/>
  <c r="L53" i="32"/>
  <c r="M53" i="32" s="1"/>
  <c r="F48" i="32"/>
  <c r="L42" i="32"/>
  <c r="M42" i="32" s="1"/>
  <c r="F37" i="32"/>
  <c r="G32" i="32"/>
  <c r="H26" i="32"/>
  <c r="G22" i="32"/>
  <c r="F19" i="32"/>
  <c r="I15" i="32"/>
  <c r="I12" i="32"/>
  <c r="L101" i="32"/>
  <c r="M101" i="32" s="1"/>
  <c r="L96" i="32"/>
  <c r="M96" i="32" s="1"/>
  <c r="F91" i="32"/>
  <c r="F80" i="32"/>
  <c r="C75" i="32"/>
  <c r="K57" i="32"/>
  <c r="C22" i="32"/>
  <c r="C19" i="32"/>
  <c r="C15" i="32"/>
  <c r="F105" i="32"/>
  <c r="I100" i="32"/>
  <c r="L88" i="32"/>
  <c r="M88" i="32" s="1"/>
  <c r="G78" i="32"/>
  <c r="L72" i="32"/>
  <c r="M72" i="32" s="1"/>
  <c r="C67" i="32"/>
  <c r="H61" i="32"/>
  <c r="H56" i="32"/>
  <c r="I50" i="32"/>
  <c r="K45" i="32"/>
  <c r="C40" i="32"/>
  <c r="H24" i="32"/>
  <c r="K20" i="32"/>
  <c r="F17" i="32"/>
  <c r="L13" i="32"/>
  <c r="M13" i="32" s="1"/>
  <c r="F104" i="32"/>
  <c r="L94" i="32"/>
  <c r="M94" i="32" s="1"/>
  <c r="K86" i="32"/>
  <c r="H77" i="32"/>
  <c r="C60" i="32"/>
  <c r="H43" i="32"/>
  <c r="I33" i="32"/>
  <c r="C25" i="32"/>
  <c r="K19" i="32"/>
  <c r="H14" i="32"/>
  <c r="C104" i="32"/>
  <c r="L93" i="32"/>
  <c r="M93" i="32" s="1"/>
  <c r="G77" i="32"/>
  <c r="K67" i="32"/>
  <c r="L59" i="32"/>
  <c r="M59" i="32" s="1"/>
  <c r="F41" i="32"/>
  <c r="C33" i="32"/>
  <c r="I13" i="32"/>
  <c r="C84" i="32"/>
  <c r="L66" i="32"/>
  <c r="M66" i="32" s="1"/>
  <c r="C41" i="32"/>
  <c r="H32" i="32"/>
  <c r="I23" i="32"/>
  <c r="K17" i="32"/>
  <c r="K12" i="32"/>
  <c r="H83" i="32"/>
  <c r="G56" i="32"/>
  <c r="L43" i="32"/>
  <c r="M43" i="32" s="1"/>
  <c r="I28" i="32"/>
  <c r="L109" i="32"/>
  <c r="M109" i="32" s="1"/>
  <c r="G109" i="32"/>
  <c r="K37" i="32"/>
  <c r="K81" i="32"/>
  <c r="I54" i="32"/>
  <c r="H39" i="32"/>
  <c r="H27" i="32"/>
  <c r="L16" i="32"/>
  <c r="M16" i="32" s="1"/>
  <c r="K109" i="32"/>
  <c r="F109" i="32"/>
  <c r="I78" i="32"/>
  <c r="C23" i="32"/>
  <c r="K73" i="32"/>
  <c r="H95" i="32"/>
  <c r="I66" i="32"/>
  <c r="F54" i="32"/>
  <c r="L38" i="32"/>
  <c r="M38" i="32" s="1"/>
  <c r="F27" i="32"/>
  <c r="L106" i="32"/>
  <c r="M106" i="32" s="1"/>
  <c r="K64" i="32"/>
  <c r="H90" i="32"/>
  <c r="L14" i="32"/>
  <c r="M14" i="32" s="1"/>
  <c r="I109" i="32"/>
  <c r="G46" i="32"/>
  <c r="H109" i="32"/>
  <c r="F20" i="32"/>
  <c r="H11" i="32"/>
  <c r="C73" i="32"/>
  <c r="G21" i="32"/>
  <c r="I71" i="32"/>
  <c r="G61" i="32"/>
  <c r="C11" i="32"/>
  <c r="F46" i="32"/>
  <c r="I44" i="32"/>
  <c r="F88" i="32"/>
  <c r="C107" i="34"/>
  <c r="H106" i="34"/>
  <c r="I105" i="34"/>
  <c r="K104" i="34"/>
  <c r="F104" i="34"/>
  <c r="L101" i="34"/>
  <c r="M101" i="34" s="1"/>
  <c r="G101" i="34"/>
  <c r="C99" i="34"/>
  <c r="H98" i="34"/>
  <c r="I97" i="34"/>
  <c r="K96" i="34"/>
  <c r="F96" i="34"/>
  <c r="L93" i="34"/>
  <c r="M93" i="34" s="1"/>
  <c r="C91" i="34"/>
  <c r="L106" i="34"/>
  <c r="M106" i="34" s="1"/>
  <c r="C104" i="34"/>
  <c r="H103" i="34"/>
  <c r="I102" i="34"/>
  <c r="K101" i="34"/>
  <c r="F101" i="34"/>
  <c r="L98" i="34"/>
  <c r="M98" i="34" s="1"/>
  <c r="G98" i="34"/>
  <c r="C96" i="34"/>
  <c r="H95" i="34"/>
  <c r="I94" i="34"/>
  <c r="K93" i="34"/>
  <c r="F93" i="34"/>
  <c r="L90" i="34"/>
  <c r="M90" i="34" s="1"/>
  <c r="C109" i="34"/>
  <c r="F108" i="34"/>
  <c r="G107" i="34"/>
  <c r="F106" i="34"/>
  <c r="G105" i="34"/>
  <c r="H104" i="34"/>
  <c r="G103" i="34"/>
  <c r="H102" i="34"/>
  <c r="H100" i="34"/>
  <c r="I95" i="34"/>
  <c r="I93" i="34"/>
  <c r="I91" i="34"/>
  <c r="L89" i="34"/>
  <c r="M89" i="34" s="1"/>
  <c r="G89" i="34"/>
  <c r="C87" i="34"/>
  <c r="H86" i="34"/>
  <c r="I85" i="34"/>
  <c r="K84" i="34"/>
  <c r="F84" i="34"/>
  <c r="L81" i="34"/>
  <c r="M81" i="34" s="1"/>
  <c r="G81" i="34"/>
  <c r="C79" i="34"/>
  <c r="H78" i="34"/>
  <c r="I77" i="34"/>
  <c r="K76" i="34"/>
  <c r="F76" i="34"/>
  <c r="L73" i="34"/>
  <c r="M73" i="34" s="1"/>
  <c r="G73" i="34"/>
  <c r="C71" i="34"/>
  <c r="H70" i="34"/>
  <c r="I69" i="34"/>
  <c r="K68" i="34"/>
  <c r="F68" i="34"/>
  <c r="L65" i="34"/>
  <c r="M65" i="34" s="1"/>
  <c r="G65" i="34"/>
  <c r="C63" i="34"/>
  <c r="H62" i="34"/>
  <c r="I61" i="34"/>
  <c r="K60" i="34"/>
  <c r="F60" i="34"/>
  <c r="L108" i="34"/>
  <c r="M108" i="34" s="1"/>
  <c r="C108" i="34"/>
  <c r="F107" i="34"/>
  <c r="C106" i="34"/>
  <c r="F105" i="34"/>
  <c r="G104" i="34"/>
  <c r="F103" i="34"/>
  <c r="G102" i="34"/>
  <c r="H101" i="34"/>
  <c r="H99" i="34"/>
  <c r="H97" i="34"/>
  <c r="I92" i="34"/>
  <c r="I90" i="34"/>
  <c r="K89" i="34"/>
  <c r="F89" i="34"/>
  <c r="L86" i="34"/>
  <c r="M86" i="34" s="1"/>
  <c r="G86" i="34"/>
  <c r="C84" i="34"/>
  <c r="H83" i="34"/>
  <c r="I82" i="34"/>
  <c r="K81" i="34"/>
  <c r="F81" i="34"/>
  <c r="L78" i="34"/>
  <c r="M78" i="34" s="1"/>
  <c r="C76" i="34"/>
  <c r="H75" i="34"/>
  <c r="I74" i="34"/>
  <c r="K73" i="34"/>
  <c r="F73" i="34"/>
  <c r="L70" i="34"/>
  <c r="M70" i="34" s="1"/>
  <c r="G70" i="34"/>
  <c r="C68" i="34"/>
  <c r="H67" i="34"/>
  <c r="K65" i="34"/>
  <c r="F65" i="34"/>
  <c r="L62" i="34"/>
  <c r="M62" i="34" s="1"/>
  <c r="G62" i="34"/>
  <c r="C60" i="34"/>
  <c r="H59" i="34"/>
  <c r="H108" i="34"/>
  <c r="K106" i="34"/>
  <c r="H107" i="34"/>
  <c r="L102" i="34"/>
  <c r="M102" i="34" s="1"/>
  <c r="I100" i="34"/>
  <c r="F99" i="34"/>
  <c r="K97" i="34"/>
  <c r="I96" i="34"/>
  <c r="F95" i="34"/>
  <c r="C94" i="34"/>
  <c r="H91" i="34"/>
  <c r="H89" i="34"/>
  <c r="G88" i="34"/>
  <c r="H87" i="34"/>
  <c r="H85" i="34"/>
  <c r="I80" i="34"/>
  <c r="I78" i="34"/>
  <c r="I76" i="34"/>
  <c r="K71" i="34"/>
  <c r="K69" i="34"/>
  <c r="L68" i="34"/>
  <c r="M68" i="34" s="1"/>
  <c r="K67" i="34"/>
  <c r="L66" i="34"/>
  <c r="M66" i="34" s="1"/>
  <c r="C66" i="34"/>
  <c r="L64" i="34"/>
  <c r="M64" i="34" s="1"/>
  <c r="C64" i="34"/>
  <c r="F63" i="34"/>
  <c r="C62" i="34"/>
  <c r="F61" i="34"/>
  <c r="G60" i="34"/>
  <c r="G59" i="34"/>
  <c r="C57" i="34"/>
  <c r="H56" i="34"/>
  <c r="K54" i="34"/>
  <c r="F54" i="34"/>
  <c r="L51" i="34"/>
  <c r="M51" i="34" s="1"/>
  <c r="G51" i="34"/>
  <c r="C49" i="34"/>
  <c r="H48" i="34"/>
  <c r="I47" i="34"/>
  <c r="K46" i="34"/>
  <c r="F46" i="34"/>
  <c r="L43" i="34"/>
  <c r="M43" i="34" s="1"/>
  <c r="C41" i="34"/>
  <c r="H40" i="34"/>
  <c r="I39" i="34"/>
  <c r="K38" i="34"/>
  <c r="F38" i="34"/>
  <c r="L35" i="34"/>
  <c r="M35" i="34" s="1"/>
  <c r="G35" i="34"/>
  <c r="K105" i="34"/>
  <c r="C103" i="34"/>
  <c r="L97" i="34"/>
  <c r="M97" i="34" s="1"/>
  <c r="G95" i="34"/>
  <c r="F94" i="34"/>
  <c r="K92" i="34"/>
  <c r="H90" i="34"/>
  <c r="I108" i="34"/>
  <c r="I106" i="34"/>
  <c r="K102" i="34"/>
  <c r="C101" i="34"/>
  <c r="I99" i="34"/>
  <c r="L95" i="34"/>
  <c r="M95" i="34" s="1"/>
  <c r="H94" i="34"/>
  <c r="H92" i="34"/>
  <c r="K90" i="34"/>
  <c r="I89" i="34"/>
  <c r="H88" i="34"/>
  <c r="G87" i="34"/>
  <c r="C86" i="34"/>
  <c r="C85" i="34"/>
  <c r="K83" i="34"/>
  <c r="K82" i="34"/>
  <c r="G77" i="34"/>
  <c r="G76" i="34"/>
  <c r="C75" i="34"/>
  <c r="C74" i="34"/>
  <c r="K72" i="34"/>
  <c r="I71" i="34"/>
  <c r="I70" i="34"/>
  <c r="G67" i="34"/>
  <c r="G66" i="34"/>
  <c r="C65" i="34"/>
  <c r="L63" i="34"/>
  <c r="M63" i="34" s="1"/>
  <c r="I59" i="34"/>
  <c r="K57" i="34"/>
  <c r="L56" i="34"/>
  <c r="M56" i="34" s="1"/>
  <c r="F56" i="34"/>
  <c r="H55" i="34"/>
  <c r="K52" i="34"/>
  <c r="C52" i="34"/>
  <c r="F51" i="34"/>
  <c r="H50" i="34"/>
  <c r="K47" i="34"/>
  <c r="C47" i="34"/>
  <c r="G46" i="34"/>
  <c r="H45" i="34"/>
  <c r="K42" i="34"/>
  <c r="C42" i="34"/>
  <c r="K37" i="34"/>
  <c r="C37" i="34"/>
  <c r="I34" i="34"/>
  <c r="K33" i="34"/>
  <c r="F33" i="34"/>
  <c r="L30" i="34"/>
  <c r="M30" i="34" s="1"/>
  <c r="G30" i="34"/>
  <c r="C28" i="34"/>
  <c r="H27" i="34"/>
  <c r="I26" i="34"/>
  <c r="K25" i="34"/>
  <c r="F25" i="34"/>
  <c r="L22" i="34"/>
  <c r="M22" i="34" s="1"/>
  <c r="G22" i="34"/>
  <c r="C20" i="34"/>
  <c r="H19" i="34"/>
  <c r="I18" i="34"/>
  <c r="K17" i="34"/>
  <c r="F17" i="34"/>
  <c r="L14" i="34"/>
  <c r="G14" i="34"/>
  <c r="C12" i="34"/>
  <c r="H11" i="34"/>
  <c r="G108" i="34"/>
  <c r="I104" i="34"/>
  <c r="L100" i="34"/>
  <c r="M100" i="34" s="1"/>
  <c r="K95" i="34"/>
  <c r="G94" i="34"/>
  <c r="G92" i="34"/>
  <c r="F88" i="34"/>
  <c r="F87" i="34"/>
  <c r="L85" i="34"/>
  <c r="M85" i="34" s="1"/>
  <c r="L84" i="34"/>
  <c r="M84" i="34" s="1"/>
  <c r="I81" i="34"/>
  <c r="H80" i="34"/>
  <c r="H79" i="34"/>
  <c r="F78" i="34"/>
  <c r="F77" i="34"/>
  <c r="L75" i="34"/>
  <c r="M75" i="34" s="1"/>
  <c r="L74" i="34"/>
  <c r="M74" i="34" s="1"/>
  <c r="H69" i="34"/>
  <c r="H68" i="34"/>
  <c r="F67" i="34"/>
  <c r="F66" i="34"/>
  <c r="K64" i="34"/>
  <c r="K63" i="34"/>
  <c r="I58" i="34"/>
  <c r="K56" i="34"/>
  <c r="C56" i="34"/>
  <c r="I53" i="34"/>
  <c r="K51" i="34"/>
  <c r="C51" i="34"/>
  <c r="I48" i="34"/>
  <c r="L46" i="34"/>
  <c r="M46" i="34" s="1"/>
  <c r="C46" i="34"/>
  <c r="G45" i="34"/>
  <c r="I43" i="34"/>
  <c r="L41" i="34"/>
  <c r="M41" i="34" s="1"/>
  <c r="F41" i="34"/>
  <c r="G40" i="34"/>
  <c r="I38" i="34"/>
  <c r="L36" i="34"/>
  <c r="M36" i="34" s="1"/>
  <c r="F36" i="34"/>
  <c r="H35" i="34"/>
  <c r="C33" i="34"/>
  <c r="H32" i="34"/>
  <c r="I31" i="34"/>
  <c r="K30" i="34"/>
  <c r="F30" i="34"/>
  <c r="L27" i="34"/>
  <c r="M27" i="34" s="1"/>
  <c r="C25" i="34"/>
  <c r="H24" i="34"/>
  <c r="I23" i="34"/>
  <c r="K22" i="34"/>
  <c r="F22" i="34"/>
  <c r="L19" i="34"/>
  <c r="M19" i="34" s="1"/>
  <c r="G19" i="34"/>
  <c r="C17" i="34"/>
  <c r="H16" i="34"/>
  <c r="I15" i="34"/>
  <c r="K14" i="34"/>
  <c r="F14" i="34"/>
  <c r="L11" i="34"/>
  <c r="G11" i="34"/>
  <c r="K108" i="34"/>
  <c r="L104" i="34"/>
  <c r="M104" i="34" s="1"/>
  <c r="K99" i="34"/>
  <c r="C98" i="34"/>
  <c r="G96" i="34"/>
  <c r="L92" i="34"/>
  <c r="M92" i="34" s="1"/>
  <c r="F91" i="34"/>
  <c r="I88" i="34"/>
  <c r="F86" i="34"/>
  <c r="F85" i="34"/>
  <c r="L83" i="34"/>
  <c r="M83" i="34" s="1"/>
  <c r="L82" i="34"/>
  <c r="M82" i="34" s="1"/>
  <c r="H77" i="34"/>
  <c r="H76" i="34"/>
  <c r="F75" i="34"/>
  <c r="F74" i="34"/>
  <c r="L72" i="34"/>
  <c r="M72" i="34" s="1"/>
  <c r="L71" i="34"/>
  <c r="M71" i="34" s="1"/>
  <c r="H66" i="34"/>
  <c r="H65" i="34"/>
  <c r="F64" i="34"/>
  <c r="K62" i="34"/>
  <c r="K61" i="34"/>
  <c r="L57" i="34"/>
  <c r="M57" i="34" s="1"/>
  <c r="F57" i="34"/>
  <c r="G56" i="34"/>
  <c r="I54" i="34"/>
  <c r="L52" i="34"/>
  <c r="M52" i="34" s="1"/>
  <c r="F52" i="34"/>
  <c r="H51" i="34"/>
  <c r="I49" i="34"/>
  <c r="L47" i="34"/>
  <c r="M47" i="34" s="1"/>
  <c r="F47" i="34"/>
  <c r="H46" i="34"/>
  <c r="L42" i="34"/>
  <c r="M42" i="34" s="1"/>
  <c r="F42" i="34"/>
  <c r="H41" i="34"/>
  <c r="L37" i="34"/>
  <c r="M37" i="34" s="1"/>
  <c r="F37" i="34"/>
  <c r="H36" i="34"/>
  <c r="L33" i="34"/>
  <c r="M33" i="34" s="1"/>
  <c r="G33" i="34"/>
  <c r="C31" i="34"/>
  <c r="H30" i="34"/>
  <c r="I29" i="34"/>
  <c r="K28" i="34"/>
  <c r="F28" i="34"/>
  <c r="L25" i="34"/>
  <c r="M25" i="34" s="1"/>
  <c r="G25" i="34"/>
  <c r="C23" i="34"/>
  <c r="H22" i="34"/>
  <c r="I21" i="34"/>
  <c r="K20" i="34"/>
  <c r="F20" i="34"/>
  <c r="L17" i="34"/>
  <c r="M17" i="34" s="1"/>
  <c r="C15" i="34"/>
  <c r="H14" i="34"/>
  <c r="K12" i="34"/>
  <c r="F12" i="34"/>
  <c r="L103" i="34"/>
  <c r="M103" i="34" s="1"/>
  <c r="C102" i="34"/>
  <c r="H96" i="34"/>
  <c r="G85" i="34"/>
  <c r="L79" i="34"/>
  <c r="M79" i="34" s="1"/>
  <c r="L77" i="34"/>
  <c r="M77" i="34" s="1"/>
  <c r="I72" i="34"/>
  <c r="F71" i="34"/>
  <c r="F69" i="34"/>
  <c r="I67" i="34"/>
  <c r="I65" i="34"/>
  <c r="I63" i="34"/>
  <c r="F62" i="34"/>
  <c r="H60" i="34"/>
  <c r="K58" i="34"/>
  <c r="L55" i="34"/>
  <c r="M55" i="34" s="1"/>
  <c r="H53" i="34"/>
  <c r="G52" i="34"/>
  <c r="H49" i="34"/>
  <c r="F48" i="34"/>
  <c r="I45" i="34"/>
  <c r="F44" i="34"/>
  <c r="C40" i="34"/>
  <c r="L38" i="34"/>
  <c r="M38" i="34" s="1"/>
  <c r="C36" i="34"/>
  <c r="K34" i="34"/>
  <c r="I33" i="34"/>
  <c r="I32" i="34"/>
  <c r="H31" i="34"/>
  <c r="C30" i="34"/>
  <c r="C29" i="34"/>
  <c r="G24" i="34"/>
  <c r="L21" i="34"/>
  <c r="M21" i="34" s="1"/>
  <c r="L20" i="34"/>
  <c r="M20" i="34" s="1"/>
  <c r="F16" i="34"/>
  <c r="F15" i="34"/>
  <c r="K13" i="34"/>
  <c r="I12" i="34"/>
  <c r="I11" i="34"/>
  <c r="K103" i="34"/>
  <c r="I101" i="34"/>
  <c r="H93" i="34"/>
  <c r="F83" i="34"/>
  <c r="H81" i="34"/>
  <c r="K79" i="34"/>
  <c r="K77" i="34"/>
  <c r="K75" i="34"/>
  <c r="H74" i="34"/>
  <c r="H72" i="34"/>
  <c r="K70" i="34"/>
  <c r="C69" i="34"/>
  <c r="C67" i="34"/>
  <c r="L61" i="34"/>
  <c r="M61" i="34" s="1"/>
  <c r="L59" i="34"/>
  <c r="M59" i="34" s="1"/>
  <c r="H57" i="34"/>
  <c r="K55" i="34"/>
  <c r="C48" i="34"/>
  <c r="I46" i="34"/>
  <c r="F45" i="34"/>
  <c r="C44" i="34"/>
  <c r="I42" i="34"/>
  <c r="L39" i="34"/>
  <c r="M39" i="34" s="1"/>
  <c r="H37" i="34"/>
  <c r="K35" i="34"/>
  <c r="L29" i="34"/>
  <c r="M29" i="34" s="1"/>
  <c r="L28" i="34"/>
  <c r="M28" i="34" s="1"/>
  <c r="F24" i="34"/>
  <c r="F23" i="34"/>
  <c r="K21" i="34"/>
  <c r="I20" i="34"/>
  <c r="I19" i="34"/>
  <c r="H18" i="34"/>
  <c r="H17" i="34"/>
  <c r="C16" i="34"/>
  <c r="K107" i="34"/>
  <c r="C105" i="34"/>
  <c r="F102" i="34"/>
  <c r="K98" i="34"/>
  <c r="L96" i="34"/>
  <c r="M96" i="34" s="1"/>
  <c r="G91" i="34"/>
  <c r="K88" i="34"/>
  <c r="K86" i="34"/>
  <c r="I83" i="34"/>
  <c r="C82" i="34"/>
  <c r="C80" i="34"/>
  <c r="C78" i="34"/>
  <c r="C73" i="34"/>
  <c r="G69" i="34"/>
  <c r="G64" i="34"/>
  <c r="L58" i="34"/>
  <c r="M58" i="34" s="1"/>
  <c r="L54" i="34"/>
  <c r="M54" i="34" s="1"/>
  <c r="H52" i="34"/>
  <c r="K50" i="34"/>
  <c r="G48" i="34"/>
  <c r="G44" i="34"/>
  <c r="C43" i="34"/>
  <c r="I41" i="34"/>
  <c r="F40" i="34"/>
  <c r="C39" i="34"/>
  <c r="I37" i="34"/>
  <c r="L34" i="34"/>
  <c r="M34" i="34" s="1"/>
  <c r="F29" i="34"/>
  <c r="K27" i="34"/>
  <c r="K26" i="34"/>
  <c r="H23" i="34"/>
  <c r="C22" i="34"/>
  <c r="C21" i="34"/>
  <c r="G16" i="34"/>
  <c r="L13" i="34"/>
  <c r="L12" i="34"/>
  <c r="M12" i="34" s="1"/>
  <c r="G97" i="34"/>
  <c r="C93" i="34"/>
  <c r="C89" i="34"/>
  <c r="K80" i="34"/>
  <c r="G75" i="34"/>
  <c r="F72" i="34"/>
  <c r="C61" i="34"/>
  <c r="G58" i="34"/>
  <c r="C54" i="34"/>
  <c r="L49" i="34"/>
  <c r="M49" i="34" s="1"/>
  <c r="L40" i="34"/>
  <c r="M40" i="34" s="1"/>
  <c r="G39" i="34"/>
  <c r="K36" i="34"/>
  <c r="C35" i="34"/>
  <c r="L32" i="34"/>
  <c r="M32" i="34" s="1"/>
  <c r="F31" i="34"/>
  <c r="H29" i="34"/>
  <c r="K23" i="34"/>
  <c r="F18" i="34"/>
  <c r="L105" i="34"/>
  <c r="M105" i="34" s="1"/>
  <c r="K100" i="34"/>
  <c r="F97" i="34"/>
  <c r="F92" i="34"/>
  <c r="L88" i="34"/>
  <c r="M88" i="34" s="1"/>
  <c r="K85" i="34"/>
  <c r="C83" i="34"/>
  <c r="K74" i="34"/>
  <c r="C72" i="34"/>
  <c r="H63" i="34"/>
  <c r="L60" i="34"/>
  <c r="M60" i="34" s="1"/>
  <c r="F58" i="34"/>
  <c r="L53" i="34"/>
  <c r="M53" i="34" s="1"/>
  <c r="K49" i="34"/>
  <c r="C45" i="34"/>
  <c r="H43" i="34"/>
  <c r="K40" i="34"/>
  <c r="F39" i="34"/>
  <c r="K32" i="34"/>
  <c r="F27" i="34"/>
  <c r="H25" i="34"/>
  <c r="K19" i="34"/>
  <c r="C18" i="34"/>
  <c r="L15" i="34"/>
  <c r="H12" i="34"/>
  <c r="F98" i="34"/>
  <c r="G84" i="34"/>
  <c r="L80" i="34"/>
  <c r="M80" i="34" s="1"/>
  <c r="G72" i="34"/>
  <c r="L69" i="34"/>
  <c r="M69" i="34" s="1"/>
  <c r="H64" i="34"/>
  <c r="H58" i="34"/>
  <c r="G54" i="34"/>
  <c r="C50" i="34"/>
  <c r="K45" i="34"/>
  <c r="H39" i="34"/>
  <c r="G37" i="34"/>
  <c r="F35" i="34"/>
  <c r="H33" i="34"/>
  <c r="I27" i="34"/>
  <c r="C26" i="34"/>
  <c r="L23" i="34"/>
  <c r="M23" i="34" s="1"/>
  <c r="H20" i="34"/>
  <c r="G18" i="34"/>
  <c r="I14" i="34"/>
  <c r="C13" i="34"/>
  <c r="L94" i="34"/>
  <c r="M94" i="34" s="1"/>
  <c r="L87" i="34"/>
  <c r="M87" i="34" s="1"/>
  <c r="H84" i="34"/>
  <c r="F79" i="34"/>
  <c r="G74" i="34"/>
  <c r="F70" i="34"/>
  <c r="H61" i="34"/>
  <c r="K53" i="34"/>
  <c r="I50" i="34"/>
  <c r="G47" i="34"/>
  <c r="K43" i="34"/>
  <c r="I36" i="34"/>
  <c r="C34" i="34"/>
  <c r="H21" i="34"/>
  <c r="L18" i="34"/>
  <c r="M18" i="34" s="1"/>
  <c r="F13" i="34"/>
  <c r="F100" i="34"/>
  <c r="K94" i="34"/>
  <c r="K87" i="34"/>
  <c r="K78" i="34"/>
  <c r="I73" i="34"/>
  <c r="C70" i="34"/>
  <c r="K59" i="34"/>
  <c r="F53" i="34"/>
  <c r="F50" i="34"/>
  <c r="F43" i="34"/>
  <c r="K39" i="34"/>
  <c r="C27" i="34"/>
  <c r="AA24" i="34"/>
  <c r="J24" i="34" s="1"/>
  <c r="K18" i="34"/>
  <c r="G12" i="34"/>
  <c r="H105" i="34"/>
  <c r="I98" i="34"/>
  <c r="K91" i="34"/>
  <c r="F82" i="34"/>
  <c r="L76" i="34"/>
  <c r="M76" i="34" s="1"/>
  <c r="H73" i="34"/>
  <c r="L67" i="34"/>
  <c r="M67" i="34" s="1"/>
  <c r="G63" i="34"/>
  <c r="F59" i="34"/>
  <c r="K48" i="34"/>
  <c r="L44" i="34"/>
  <c r="M44" i="34" s="1"/>
  <c r="H38" i="34"/>
  <c r="I35" i="34"/>
  <c r="C32" i="34"/>
  <c r="I28" i="34"/>
  <c r="G26" i="34"/>
  <c r="L16" i="34"/>
  <c r="M16" i="34" s="1"/>
  <c r="C14" i="34"/>
  <c r="F11" i="34"/>
  <c r="C100" i="34"/>
  <c r="C90" i="34"/>
  <c r="I75" i="34"/>
  <c r="C55" i="34"/>
  <c r="L48" i="34"/>
  <c r="M48" i="34" s="1"/>
  <c r="H44" i="34"/>
  <c r="G38" i="34"/>
  <c r="C19" i="34"/>
  <c r="L99" i="34"/>
  <c r="M99" i="34" s="1"/>
  <c r="C88" i="34"/>
  <c r="C81" i="34"/>
  <c r="K66" i="34"/>
  <c r="H54" i="34"/>
  <c r="C38" i="34"/>
  <c r="F32" i="34"/>
  <c r="H28" i="34"/>
  <c r="AA22" i="34"/>
  <c r="J22" i="34" s="1"/>
  <c r="H13" i="34"/>
  <c r="C95" i="34"/>
  <c r="H71" i="34"/>
  <c r="I64" i="34"/>
  <c r="I57" i="34"/>
  <c r="F26" i="34"/>
  <c r="F21" i="34"/>
  <c r="H82" i="34"/>
  <c r="C59" i="34"/>
  <c r="L50" i="34"/>
  <c r="M50" i="34" s="1"/>
  <c r="K41" i="34"/>
  <c r="F34" i="34"/>
  <c r="L24" i="34"/>
  <c r="M24" i="34" s="1"/>
  <c r="I17" i="34"/>
  <c r="C92" i="34"/>
  <c r="F80" i="34"/>
  <c r="I68" i="34"/>
  <c r="C58" i="34"/>
  <c r="F49" i="34"/>
  <c r="L31" i="34"/>
  <c r="M31" i="34" s="1"/>
  <c r="K24" i="34"/>
  <c r="K16" i="34"/>
  <c r="F55" i="34"/>
  <c r="L45" i="34"/>
  <c r="M45" i="34" s="1"/>
  <c r="L91" i="34"/>
  <c r="M91" i="34" s="1"/>
  <c r="H42" i="34"/>
  <c r="K15" i="34"/>
  <c r="F90" i="34"/>
  <c r="C53" i="34"/>
  <c r="L26" i="34"/>
  <c r="M26" i="34" s="1"/>
  <c r="H15" i="34"/>
  <c r="L107" i="34"/>
  <c r="M107" i="34" s="1"/>
  <c r="I62" i="34"/>
  <c r="H34" i="34"/>
  <c r="I22" i="34"/>
  <c r="C11" i="34"/>
  <c r="G79" i="34"/>
  <c r="I52" i="34"/>
  <c r="K31" i="34"/>
  <c r="K11" i="34"/>
  <c r="C77" i="34"/>
  <c r="K29" i="34"/>
  <c r="H47" i="34"/>
  <c r="H26" i="34"/>
  <c r="G13" i="34"/>
  <c r="I109" i="34"/>
  <c r="H109" i="34"/>
  <c r="C24" i="34"/>
  <c r="I84" i="34"/>
  <c r="L109" i="34"/>
  <c r="M109" i="34" s="1"/>
  <c r="K44" i="34"/>
  <c r="F19" i="34"/>
  <c r="K109" i="34"/>
  <c r="I103" i="34"/>
  <c r="C97" i="34"/>
  <c r="F109" i="34"/>
  <c r="Y108" i="22"/>
  <c r="AC107" i="22"/>
  <c r="L107" i="22" s="1"/>
  <c r="M107" i="22" s="1"/>
  <c r="T107" i="22"/>
  <c r="W106" i="22"/>
  <c r="Z105" i="22"/>
  <c r="R105" i="22"/>
  <c r="C105" i="22" s="1"/>
  <c r="U104" i="22"/>
  <c r="H104" i="22" s="1"/>
  <c r="X103" i="22"/>
  <c r="I103" i="22" s="1"/>
  <c r="AB102" i="22"/>
  <c r="K102" i="22" s="1"/>
  <c r="S102" i="22"/>
  <c r="F102" i="22" s="1"/>
  <c r="V101" i="22"/>
  <c r="Y100" i="22"/>
  <c r="AC99" i="22"/>
  <c r="L99" i="22" s="1"/>
  <c r="M99" i="22" s="1"/>
  <c r="T99" i="22"/>
  <c r="W98" i="22"/>
  <c r="Z97" i="22"/>
  <c r="R97" i="22"/>
  <c r="C97" i="22" s="1"/>
  <c r="U96" i="22"/>
  <c r="H96" i="22" s="1"/>
  <c r="X95" i="22"/>
  <c r="I95" i="22" s="1"/>
  <c r="AB94" i="22"/>
  <c r="K94" i="22" s="1"/>
  <c r="S94" i="22"/>
  <c r="F94" i="22" s="1"/>
  <c r="V93" i="22"/>
  <c r="Y92" i="22"/>
  <c r="AC91" i="22"/>
  <c r="L91" i="22" s="1"/>
  <c r="M91" i="22" s="1"/>
  <c r="T91" i="22"/>
  <c r="W90" i="22"/>
  <c r="Z89" i="22"/>
  <c r="R89" i="22"/>
  <c r="C89" i="22" s="1"/>
  <c r="U88" i="22"/>
  <c r="H88" i="22" s="1"/>
  <c r="X87" i="22"/>
  <c r="I87" i="22" s="1"/>
  <c r="AB86" i="22"/>
  <c r="K86" i="22" s="1"/>
  <c r="S86" i="22"/>
  <c r="F86" i="22" s="1"/>
  <c r="V85" i="22"/>
  <c r="Y84" i="22"/>
  <c r="AC83" i="22"/>
  <c r="L83" i="22" s="1"/>
  <c r="M83" i="22" s="1"/>
  <c r="T83" i="22"/>
  <c r="W82" i="22"/>
  <c r="Z81" i="22"/>
  <c r="R81" i="22"/>
  <c r="C81" i="22" s="1"/>
  <c r="U80" i="22"/>
  <c r="H80" i="22" s="1"/>
  <c r="X79" i="22"/>
  <c r="I79" i="22" s="1"/>
  <c r="AB78" i="22"/>
  <c r="K78" i="22" s="1"/>
  <c r="S78" i="22"/>
  <c r="F78" i="22" s="1"/>
  <c r="V77" i="22"/>
  <c r="Y76" i="22"/>
  <c r="AC75" i="22"/>
  <c r="L75" i="22" s="1"/>
  <c r="M75" i="22" s="1"/>
  <c r="T75" i="22"/>
  <c r="W74" i="22"/>
  <c r="X108" i="22"/>
  <c r="I108" i="22" s="1"/>
  <c r="AB107" i="22"/>
  <c r="K107" i="22" s="1"/>
  <c r="S107" i="22"/>
  <c r="F107" i="22" s="1"/>
  <c r="V106" i="22"/>
  <c r="Y105" i="22"/>
  <c r="AC104" i="22"/>
  <c r="L104" i="22" s="1"/>
  <c r="M104" i="22" s="1"/>
  <c r="T104" i="22"/>
  <c r="W103" i="22"/>
  <c r="Z102" i="22"/>
  <c r="R102" i="22"/>
  <c r="C102" i="22" s="1"/>
  <c r="U101" i="22"/>
  <c r="H101" i="22" s="1"/>
  <c r="X100" i="22"/>
  <c r="I100" i="22" s="1"/>
  <c r="AB99" i="22"/>
  <c r="K99" i="22" s="1"/>
  <c r="S99" i="22"/>
  <c r="F99" i="22" s="1"/>
  <c r="V98" i="22"/>
  <c r="Y97" i="22"/>
  <c r="AC96" i="22"/>
  <c r="L96" i="22" s="1"/>
  <c r="M96" i="22" s="1"/>
  <c r="T96" i="22"/>
  <c r="W95" i="22"/>
  <c r="Z94" i="22"/>
  <c r="R94" i="22"/>
  <c r="C94" i="22" s="1"/>
  <c r="U93" i="22"/>
  <c r="H93" i="22" s="1"/>
  <c r="X92" i="22"/>
  <c r="I92" i="22" s="1"/>
  <c r="AB91" i="22"/>
  <c r="K91" i="22" s="1"/>
  <c r="S91" i="22"/>
  <c r="F91" i="22" s="1"/>
  <c r="V90" i="22"/>
  <c r="Y89" i="22"/>
  <c r="AC88" i="22"/>
  <c r="L88" i="22" s="1"/>
  <c r="M88" i="22" s="1"/>
  <c r="T88" i="22"/>
  <c r="W87" i="22"/>
  <c r="Z86" i="22"/>
  <c r="R86" i="22"/>
  <c r="C86" i="22" s="1"/>
  <c r="U85" i="22"/>
  <c r="H85" i="22" s="1"/>
  <c r="X84" i="22"/>
  <c r="I84" i="22" s="1"/>
  <c r="AB83" i="22"/>
  <c r="K83" i="22" s="1"/>
  <c r="S83" i="22"/>
  <c r="F83" i="22" s="1"/>
  <c r="V82" i="22"/>
  <c r="Y81" i="22"/>
  <c r="AC80" i="22"/>
  <c r="L80" i="22" s="1"/>
  <c r="M80" i="22" s="1"/>
  <c r="T80" i="22"/>
  <c r="W79" i="22"/>
  <c r="Z78" i="22"/>
  <c r="R78" i="22"/>
  <c r="C78" i="22" s="1"/>
  <c r="U77" i="22"/>
  <c r="H77" i="22" s="1"/>
  <c r="X76" i="22"/>
  <c r="I76" i="22" s="1"/>
  <c r="AB75" i="22"/>
  <c r="K75" i="22" s="1"/>
  <c r="S75" i="22"/>
  <c r="F75" i="22" s="1"/>
  <c r="V74" i="22"/>
  <c r="R109" i="22"/>
  <c r="C109" i="22" s="1"/>
  <c r="U108" i="22"/>
  <c r="H108" i="22" s="1"/>
  <c r="X107" i="22"/>
  <c r="I107" i="22" s="1"/>
  <c r="AB106" i="22"/>
  <c r="K106" i="22" s="1"/>
  <c r="S106" i="22"/>
  <c r="F106" i="22" s="1"/>
  <c r="V105" i="22"/>
  <c r="Y104" i="22"/>
  <c r="AC103" i="22"/>
  <c r="L103" i="22" s="1"/>
  <c r="M103" i="22" s="1"/>
  <c r="T103" i="22"/>
  <c r="W102" i="22"/>
  <c r="Z101" i="22"/>
  <c r="R101" i="22"/>
  <c r="C101" i="22" s="1"/>
  <c r="U100" i="22"/>
  <c r="H100" i="22" s="1"/>
  <c r="X99" i="22"/>
  <c r="I99" i="22" s="1"/>
  <c r="AB98" i="22"/>
  <c r="K98" i="22" s="1"/>
  <c r="S98" i="22"/>
  <c r="F98" i="22" s="1"/>
  <c r="V97" i="22"/>
  <c r="Y96" i="22"/>
  <c r="AC95" i="22"/>
  <c r="L95" i="22" s="1"/>
  <c r="M95" i="22" s="1"/>
  <c r="T95" i="22"/>
  <c r="W94" i="22"/>
  <c r="Z93" i="22"/>
  <c r="R93" i="22"/>
  <c r="C93" i="22" s="1"/>
  <c r="U92" i="22"/>
  <c r="H92" i="22" s="1"/>
  <c r="X91" i="22"/>
  <c r="I91" i="22" s="1"/>
  <c r="AB90" i="22"/>
  <c r="K90" i="22" s="1"/>
  <c r="S90" i="22"/>
  <c r="F90" i="22" s="1"/>
  <c r="V89" i="22"/>
  <c r="Y88" i="22"/>
  <c r="AC87" i="22"/>
  <c r="L87" i="22" s="1"/>
  <c r="M87" i="22" s="1"/>
  <c r="T87" i="22"/>
  <c r="W86" i="22"/>
  <c r="Z85" i="22"/>
  <c r="R85" i="22"/>
  <c r="C85" i="22" s="1"/>
  <c r="U84" i="22"/>
  <c r="H84" i="22" s="1"/>
  <c r="X83" i="22"/>
  <c r="I83" i="22" s="1"/>
  <c r="AB82" i="22"/>
  <c r="K82" i="22" s="1"/>
  <c r="S82" i="22"/>
  <c r="F82" i="22" s="1"/>
  <c r="V81" i="22"/>
  <c r="Y80" i="22"/>
  <c r="AC79" i="22"/>
  <c r="L79" i="22" s="1"/>
  <c r="M79" i="22" s="1"/>
  <c r="T79" i="22"/>
  <c r="W78" i="22"/>
  <c r="Z77" i="22"/>
  <c r="R77" i="22"/>
  <c r="C77" i="22" s="1"/>
  <c r="U76" i="22"/>
  <c r="H76" i="22" s="1"/>
  <c r="X75" i="22"/>
  <c r="I75" i="22" s="1"/>
  <c r="AB74" i="22"/>
  <c r="K74" i="22" s="1"/>
  <c r="S74" i="22"/>
  <c r="F74" i="22" s="1"/>
  <c r="W108" i="22"/>
  <c r="V107" i="22"/>
  <c r="T106" i="22"/>
  <c r="S105" i="22"/>
  <c r="F105" i="22" s="1"/>
  <c r="AB103" i="22"/>
  <c r="K103" i="22" s="1"/>
  <c r="Y102" i="22"/>
  <c r="X101" i="22"/>
  <c r="I101" i="22" s="1"/>
  <c r="V100" i="22"/>
  <c r="U99" i="22"/>
  <c r="H99" i="22" s="1"/>
  <c r="R98" i="22"/>
  <c r="C98" i="22" s="1"/>
  <c r="AB96" i="22"/>
  <c r="K96" i="22" s="1"/>
  <c r="Z95" i="22"/>
  <c r="X94" i="22"/>
  <c r="I94" i="22" s="1"/>
  <c r="W93" i="22"/>
  <c r="T92" i="22"/>
  <c r="R91" i="22"/>
  <c r="C91" i="22" s="1"/>
  <c r="AC89" i="22"/>
  <c r="L89" i="22" s="1"/>
  <c r="M89" i="22" s="1"/>
  <c r="Z88" i="22"/>
  <c r="Y87" i="22"/>
  <c r="V86" i="22"/>
  <c r="T85" i="22"/>
  <c r="S84" i="22"/>
  <c r="F84" i="22" s="1"/>
  <c r="AC82" i="22"/>
  <c r="L82" i="22" s="1"/>
  <c r="M82" i="22" s="1"/>
  <c r="AB81" i="22"/>
  <c r="K81" i="22" s="1"/>
  <c r="X80" i="22"/>
  <c r="I80" i="22" s="1"/>
  <c r="V79" i="22"/>
  <c r="U78" i="22"/>
  <c r="H78" i="22" s="1"/>
  <c r="S77" i="22"/>
  <c r="F77" i="22" s="1"/>
  <c r="R76" i="22"/>
  <c r="C76" i="22" s="1"/>
  <c r="Z74" i="22"/>
  <c r="Z73" i="22"/>
  <c r="R73" i="22"/>
  <c r="C73" i="22" s="1"/>
  <c r="U72" i="22"/>
  <c r="H72" i="22" s="1"/>
  <c r="X71" i="22"/>
  <c r="I71" i="22" s="1"/>
  <c r="AB70" i="22"/>
  <c r="K70" i="22" s="1"/>
  <c r="S70" i="22"/>
  <c r="F70" i="22" s="1"/>
  <c r="V69" i="22"/>
  <c r="V108" i="22"/>
  <c r="R107" i="22"/>
  <c r="C107" i="22" s="1"/>
  <c r="AB105" i="22"/>
  <c r="K105" i="22" s="1"/>
  <c r="W104" i="22"/>
  <c r="S103" i="22"/>
  <c r="F103" i="22" s="1"/>
  <c r="AB101" i="22"/>
  <c r="K101" i="22" s="1"/>
  <c r="W100" i="22"/>
  <c r="R99" i="22"/>
  <c r="C99" i="22" s="1"/>
  <c r="AB97" i="22"/>
  <c r="K97" i="22" s="1"/>
  <c r="W96" i="22"/>
  <c r="S95" i="22"/>
  <c r="F95" i="22" s="1"/>
  <c r="AB93" i="22"/>
  <c r="K93" i="22" s="1"/>
  <c r="W92" i="22"/>
  <c r="U91" i="22"/>
  <c r="H91" i="22" s="1"/>
  <c r="AB89" i="22"/>
  <c r="K89" i="22" s="1"/>
  <c r="W88" i="22"/>
  <c r="S87" i="22"/>
  <c r="F87" i="22" s="1"/>
  <c r="AB85" i="22"/>
  <c r="K85" i="22" s="1"/>
  <c r="W84" i="22"/>
  <c r="U83" i="22"/>
  <c r="H83" i="22" s="1"/>
  <c r="AC81" i="22"/>
  <c r="L81" i="22" s="1"/>
  <c r="M81" i="22" s="1"/>
  <c r="W80" i="22"/>
  <c r="S79" i="22"/>
  <c r="F79" i="22" s="1"/>
  <c r="AB77" i="22"/>
  <c r="K77" i="22" s="1"/>
  <c r="W76" i="22"/>
  <c r="U75" i="22"/>
  <c r="H75" i="22" s="1"/>
  <c r="AC73" i="22"/>
  <c r="L73" i="22" s="1"/>
  <c r="M73" i="22" s="1"/>
  <c r="S73" i="22"/>
  <c r="F73" i="22" s="1"/>
  <c r="T72" i="22"/>
  <c r="V71" i="22"/>
  <c r="X70" i="22"/>
  <c r="I70" i="22" s="1"/>
  <c r="Z69" i="22"/>
  <c r="AC68" i="22"/>
  <c r="L68" i="22" s="1"/>
  <c r="M68" i="22" s="1"/>
  <c r="T68" i="22"/>
  <c r="W67" i="22"/>
  <c r="Z66" i="22"/>
  <c r="R66" i="22"/>
  <c r="C66" i="22" s="1"/>
  <c r="U65" i="22"/>
  <c r="H65" i="22" s="1"/>
  <c r="X64" i="22"/>
  <c r="I64" i="22" s="1"/>
  <c r="AB63" i="22"/>
  <c r="K63" i="22" s="1"/>
  <c r="S63" i="22"/>
  <c r="F63" i="22" s="1"/>
  <c r="V62" i="22"/>
  <c r="Y61" i="22"/>
  <c r="AC60" i="22"/>
  <c r="L60" i="22" s="1"/>
  <c r="M60" i="22" s="1"/>
  <c r="T60" i="22"/>
  <c r="W59" i="22"/>
  <c r="Z58" i="22"/>
  <c r="R58" i="22"/>
  <c r="C58" i="22" s="1"/>
  <c r="U57" i="22"/>
  <c r="H57" i="22" s="1"/>
  <c r="X56" i="22"/>
  <c r="I56" i="22" s="1"/>
  <c r="AB55" i="22"/>
  <c r="K55" i="22" s="1"/>
  <c r="S55" i="22"/>
  <c r="F55" i="22" s="1"/>
  <c r="V54" i="22"/>
  <c r="Y53" i="22"/>
  <c r="AC52" i="22"/>
  <c r="L52" i="22" s="1"/>
  <c r="M52" i="22" s="1"/>
  <c r="T52" i="22"/>
  <c r="W51" i="22"/>
  <c r="Z50" i="22"/>
  <c r="R50" i="22"/>
  <c r="C50" i="22" s="1"/>
  <c r="U49" i="22"/>
  <c r="H49" i="22" s="1"/>
  <c r="X48" i="22"/>
  <c r="I48" i="22" s="1"/>
  <c r="AB47" i="22"/>
  <c r="K47" i="22" s="1"/>
  <c r="S47" i="22"/>
  <c r="F47" i="22" s="1"/>
  <c r="V46" i="22"/>
  <c r="Y45" i="22"/>
  <c r="AC44" i="22"/>
  <c r="L44" i="22" s="1"/>
  <c r="M44" i="22" s="1"/>
  <c r="T44" i="22"/>
  <c r="W43" i="22"/>
  <c r="Z42" i="22"/>
  <c r="R42" i="22"/>
  <c r="C42" i="22" s="1"/>
  <c r="U41" i="22"/>
  <c r="H41" i="22" s="1"/>
  <c r="X40" i="22"/>
  <c r="I40" i="22" s="1"/>
  <c r="AB39" i="22"/>
  <c r="K39" i="22" s="1"/>
  <c r="S39" i="22"/>
  <c r="F39" i="22" s="1"/>
  <c r="V38" i="22"/>
  <c r="Y37" i="22"/>
  <c r="AC36" i="22"/>
  <c r="L36" i="22" s="1"/>
  <c r="M36" i="22" s="1"/>
  <c r="T36" i="22"/>
  <c r="W35" i="22"/>
  <c r="Z34" i="22"/>
  <c r="R34" i="22"/>
  <c r="C34" i="22" s="1"/>
  <c r="U33" i="22"/>
  <c r="H33" i="22" s="1"/>
  <c r="X32" i="22"/>
  <c r="I32" i="22" s="1"/>
  <c r="AB31" i="22"/>
  <c r="K31" i="22" s="1"/>
  <c r="S31" i="22"/>
  <c r="F31" i="22" s="1"/>
  <c r="V30" i="22"/>
  <c r="Y29" i="22"/>
  <c r="AC28" i="22"/>
  <c r="L28" i="22" s="1"/>
  <c r="M28" i="22" s="1"/>
  <c r="T28" i="22"/>
  <c r="W27" i="22"/>
  <c r="Z26" i="22"/>
  <c r="R26" i="22"/>
  <c r="C26" i="22" s="1"/>
  <c r="U25" i="22"/>
  <c r="H25" i="22" s="1"/>
  <c r="X24" i="22"/>
  <c r="I24" i="22" s="1"/>
  <c r="AB23" i="22"/>
  <c r="K23" i="22" s="1"/>
  <c r="S23" i="22"/>
  <c r="F23" i="22" s="1"/>
  <c r="V22" i="22"/>
  <c r="Y21" i="22"/>
  <c r="AC20" i="22"/>
  <c r="L20" i="22" s="1"/>
  <c r="M20" i="22" s="1"/>
  <c r="T20" i="22"/>
  <c r="W19" i="22"/>
  <c r="Z18" i="22"/>
  <c r="R18" i="22"/>
  <c r="C18" i="22" s="1"/>
  <c r="U17" i="22"/>
  <c r="H17" i="22" s="1"/>
  <c r="X16" i="22"/>
  <c r="I16" i="22" s="1"/>
  <c r="AB15" i="22"/>
  <c r="K15" i="22" s="1"/>
  <c r="S15" i="22"/>
  <c r="F15" i="22" s="1"/>
  <c r="V14" i="22"/>
  <c r="Y13" i="22"/>
  <c r="AC12" i="22"/>
  <c r="L12" i="22" s="1"/>
  <c r="M12" i="22" s="1"/>
  <c r="T12" i="22"/>
  <c r="AC109" i="22"/>
  <c r="L109" i="22" s="1"/>
  <c r="M109" i="22" s="1"/>
  <c r="T109" i="22"/>
  <c r="Y106" i="22"/>
  <c r="X102" i="22"/>
  <c r="I102" i="22" s="1"/>
  <c r="U97" i="22"/>
  <c r="H97" i="22" s="1"/>
  <c r="T93" i="22"/>
  <c r="U89" i="22"/>
  <c r="H89" i="22" s="1"/>
  <c r="R84" i="22"/>
  <c r="C84" i="22" s="1"/>
  <c r="Y78" i="22"/>
  <c r="Y74" i="22"/>
  <c r="AC71" i="22"/>
  <c r="L71" i="22" s="1"/>
  <c r="M71" i="22" s="1"/>
  <c r="W69" i="22"/>
  <c r="T67" i="22"/>
  <c r="R65" i="22"/>
  <c r="C65" i="22" s="1"/>
  <c r="AB62" i="22"/>
  <c r="K62" i="22" s="1"/>
  <c r="AC59" i="22"/>
  <c r="L59" i="22" s="1"/>
  <c r="M59" i="22" s="1"/>
  <c r="Z57" i="22"/>
  <c r="U56" i="22"/>
  <c r="H56" i="22" s="1"/>
  <c r="S54" i="22"/>
  <c r="F54" i="22" s="1"/>
  <c r="AC51" i="22"/>
  <c r="L51" i="22" s="1"/>
  <c r="M51" i="22" s="1"/>
  <c r="Z49" i="22"/>
  <c r="X47" i="22"/>
  <c r="I47" i="22" s="1"/>
  <c r="V45" i="22"/>
  <c r="T43" i="22"/>
  <c r="R41" i="22"/>
  <c r="C41" i="22" s="1"/>
  <c r="AB38" i="22"/>
  <c r="K38" i="22" s="1"/>
  <c r="Y36" i="22"/>
  <c r="W34" i="22"/>
  <c r="R33" i="22"/>
  <c r="C33" i="22" s="1"/>
  <c r="AB30" i="22"/>
  <c r="K30" i="22" s="1"/>
  <c r="Y28" i="22"/>
  <c r="T27" i="22"/>
  <c r="R25" i="22"/>
  <c r="C25" i="22" s="1"/>
  <c r="AB22" i="22"/>
  <c r="K22" i="22" s="1"/>
  <c r="Y20" i="22"/>
  <c r="W18" i="22"/>
  <c r="U16" i="22"/>
  <c r="H16" i="22" s="1"/>
  <c r="S14" i="22"/>
  <c r="F14" i="22" s="1"/>
  <c r="AC11" i="22"/>
  <c r="L11" i="22" s="1"/>
  <c r="Y109" i="22"/>
  <c r="X106" i="22"/>
  <c r="I106" i="22" s="1"/>
  <c r="V102" i="22"/>
  <c r="X98" i="22"/>
  <c r="I98" i="22" s="1"/>
  <c r="V94" i="22"/>
  <c r="Z91" i="22"/>
  <c r="AB87" i="22"/>
  <c r="K87" i="22" s="1"/>
  <c r="Z83" i="22"/>
  <c r="AB79" i="22"/>
  <c r="K79" i="22" s="1"/>
  <c r="Z75" i="22"/>
  <c r="Y72" i="22"/>
  <c r="T70" i="22"/>
  <c r="AB67" i="22"/>
  <c r="K67" i="22" s="1"/>
  <c r="Y65" i="22"/>
  <c r="T64" i="22"/>
  <c r="R62" i="22"/>
  <c r="C62" i="22" s="1"/>
  <c r="AB59" i="22"/>
  <c r="K59" i="22" s="1"/>
  <c r="Y57" i="22"/>
  <c r="W55" i="22"/>
  <c r="U53" i="22"/>
  <c r="H53" i="22" s="1"/>
  <c r="S51" i="22"/>
  <c r="F51" i="22" s="1"/>
  <c r="AC48" i="22"/>
  <c r="L48" i="22" s="1"/>
  <c r="M48" i="22" s="1"/>
  <c r="Z46" i="22"/>
  <c r="X44" i="22"/>
  <c r="I44" i="22" s="1"/>
  <c r="V42" i="22"/>
  <c r="T40" i="22"/>
  <c r="R38" i="22"/>
  <c r="C38" i="22" s="1"/>
  <c r="AB35" i="22"/>
  <c r="K35" i="22" s="1"/>
  <c r="Y33" i="22"/>
  <c r="Z30" i="22"/>
  <c r="X28" i="22"/>
  <c r="I28" i="22" s="1"/>
  <c r="V26" i="22"/>
  <c r="T24" i="22"/>
  <c r="R22" i="22"/>
  <c r="C22" i="22" s="1"/>
  <c r="AB19" i="22"/>
  <c r="K19" i="22" s="1"/>
  <c r="Y17" i="22"/>
  <c r="T16" i="22"/>
  <c r="R14" i="22"/>
  <c r="C14" i="22" s="1"/>
  <c r="X12" i="22"/>
  <c r="I12" i="22" s="1"/>
  <c r="S11" i="22"/>
  <c r="F11" i="22" s="1"/>
  <c r="T108" i="22"/>
  <c r="AC106" i="22"/>
  <c r="L106" i="22" s="1"/>
  <c r="M106" i="22" s="1"/>
  <c r="X105" i="22"/>
  <c r="I105" i="22" s="1"/>
  <c r="V104" i="22"/>
  <c r="R103" i="22"/>
  <c r="C103" i="22" s="1"/>
  <c r="Y101" i="22"/>
  <c r="T100" i="22"/>
  <c r="AC98" i="22"/>
  <c r="L98" i="22" s="1"/>
  <c r="M98" i="22" s="1"/>
  <c r="X97" i="22"/>
  <c r="I97" i="22" s="1"/>
  <c r="V96" i="22"/>
  <c r="R95" i="22"/>
  <c r="C95" i="22" s="1"/>
  <c r="Y93" i="22"/>
  <c r="V92" i="22"/>
  <c r="AC90" i="22"/>
  <c r="L90" i="22" s="1"/>
  <c r="M90" i="22" s="1"/>
  <c r="X89" i="22"/>
  <c r="I89" i="22" s="1"/>
  <c r="V88" i="22"/>
  <c r="R87" i="22"/>
  <c r="C87" i="22" s="1"/>
  <c r="Y85" i="22"/>
  <c r="V84" i="22"/>
  <c r="R83" i="22"/>
  <c r="C83" i="22" s="1"/>
  <c r="X81" i="22"/>
  <c r="I81" i="22" s="1"/>
  <c r="V80" i="22"/>
  <c r="R79" i="22"/>
  <c r="C79" i="22" s="1"/>
  <c r="Y77" i="22"/>
  <c r="V76" i="22"/>
  <c r="R75" i="22"/>
  <c r="C75" i="22" s="1"/>
  <c r="AB73" i="22"/>
  <c r="K73" i="22" s="1"/>
  <c r="AC72" i="22"/>
  <c r="L72" i="22" s="1"/>
  <c r="M72" i="22" s="1"/>
  <c r="S72" i="22"/>
  <c r="F72" i="22" s="1"/>
  <c r="U71" i="22"/>
  <c r="H71" i="22" s="1"/>
  <c r="W70" i="22"/>
  <c r="Y69" i="22"/>
  <c r="AB68" i="22"/>
  <c r="K68" i="22" s="1"/>
  <c r="S68" i="22"/>
  <c r="F68" i="22" s="1"/>
  <c r="V67" i="22"/>
  <c r="Y66" i="22"/>
  <c r="AC65" i="22"/>
  <c r="L65" i="22" s="1"/>
  <c r="M65" i="22" s="1"/>
  <c r="T65" i="22"/>
  <c r="W64" i="22"/>
  <c r="Z63" i="22"/>
  <c r="R63" i="22"/>
  <c r="C63" i="22" s="1"/>
  <c r="U62" i="22"/>
  <c r="H62" i="22" s="1"/>
  <c r="X61" i="22"/>
  <c r="I61" i="22" s="1"/>
  <c r="AB60" i="22"/>
  <c r="K60" i="22" s="1"/>
  <c r="S60" i="22"/>
  <c r="F60" i="22" s="1"/>
  <c r="V59" i="22"/>
  <c r="Y58" i="22"/>
  <c r="AC57" i="22"/>
  <c r="L57" i="22" s="1"/>
  <c r="M57" i="22" s="1"/>
  <c r="T57" i="22"/>
  <c r="W56" i="22"/>
  <c r="Z55" i="22"/>
  <c r="R55" i="22"/>
  <c r="C55" i="22" s="1"/>
  <c r="U54" i="22"/>
  <c r="H54" i="22" s="1"/>
  <c r="X53" i="22"/>
  <c r="I53" i="22" s="1"/>
  <c r="AB52" i="22"/>
  <c r="K52" i="22" s="1"/>
  <c r="S52" i="22"/>
  <c r="F52" i="22" s="1"/>
  <c r="V51" i="22"/>
  <c r="Y50" i="22"/>
  <c r="AC49" i="22"/>
  <c r="L49" i="22" s="1"/>
  <c r="M49" i="22" s="1"/>
  <c r="T49" i="22"/>
  <c r="W48" i="22"/>
  <c r="Z47" i="22"/>
  <c r="R47" i="22"/>
  <c r="C47" i="22" s="1"/>
  <c r="U46" i="22"/>
  <c r="H46" i="22" s="1"/>
  <c r="X45" i="22"/>
  <c r="I45" i="22" s="1"/>
  <c r="AB44" i="22"/>
  <c r="K44" i="22" s="1"/>
  <c r="S44" i="22"/>
  <c r="F44" i="22" s="1"/>
  <c r="V43" i="22"/>
  <c r="Y42" i="22"/>
  <c r="AC41" i="22"/>
  <c r="L41" i="22" s="1"/>
  <c r="M41" i="22" s="1"/>
  <c r="T41" i="22"/>
  <c r="W40" i="22"/>
  <c r="Z39" i="22"/>
  <c r="R39" i="22"/>
  <c r="C39" i="22" s="1"/>
  <c r="U38" i="22"/>
  <c r="H38" i="22" s="1"/>
  <c r="X37" i="22"/>
  <c r="I37" i="22" s="1"/>
  <c r="AB36" i="22"/>
  <c r="K36" i="22" s="1"/>
  <c r="S36" i="22"/>
  <c r="F36" i="22" s="1"/>
  <c r="V35" i="22"/>
  <c r="Y34" i="22"/>
  <c r="AC33" i="22"/>
  <c r="L33" i="22" s="1"/>
  <c r="M33" i="22" s="1"/>
  <c r="T33" i="22"/>
  <c r="W32" i="22"/>
  <c r="Z31" i="22"/>
  <c r="R31" i="22"/>
  <c r="C31" i="22" s="1"/>
  <c r="U30" i="22"/>
  <c r="H30" i="22" s="1"/>
  <c r="X29" i="22"/>
  <c r="I29" i="22" s="1"/>
  <c r="AB28" i="22"/>
  <c r="K28" i="22" s="1"/>
  <c r="S28" i="22"/>
  <c r="F28" i="22" s="1"/>
  <c r="V27" i="22"/>
  <c r="Y26" i="22"/>
  <c r="AC25" i="22"/>
  <c r="L25" i="22" s="1"/>
  <c r="M25" i="22" s="1"/>
  <c r="T25" i="22"/>
  <c r="W24" i="22"/>
  <c r="Z23" i="22"/>
  <c r="R23" i="22"/>
  <c r="C23" i="22" s="1"/>
  <c r="U22" i="22"/>
  <c r="H22" i="22" s="1"/>
  <c r="X21" i="22"/>
  <c r="I21" i="22" s="1"/>
  <c r="AB20" i="22"/>
  <c r="K20" i="22" s="1"/>
  <c r="S20" i="22"/>
  <c r="F20" i="22" s="1"/>
  <c r="V19" i="22"/>
  <c r="Y18" i="22"/>
  <c r="AC17" i="22"/>
  <c r="L17" i="22" s="1"/>
  <c r="M17" i="22" s="1"/>
  <c r="T17" i="22"/>
  <c r="W16" i="22"/>
  <c r="Z15" i="22"/>
  <c r="R15" i="22"/>
  <c r="C15" i="22" s="1"/>
  <c r="U14" i="22"/>
  <c r="H14" i="22" s="1"/>
  <c r="X13" i="22"/>
  <c r="I13" i="22" s="1"/>
  <c r="AB12" i="22"/>
  <c r="K12" i="22" s="1"/>
  <c r="S12" i="22"/>
  <c r="F12" i="22" s="1"/>
  <c r="AB109" i="22"/>
  <c r="K109" i="22" s="1"/>
  <c r="S109" i="22"/>
  <c r="F109" i="22" s="1"/>
  <c r="R108" i="22"/>
  <c r="C108" i="22" s="1"/>
  <c r="R104" i="22"/>
  <c r="C104" i="22" s="1"/>
  <c r="R100" i="22"/>
  <c r="C100" i="22" s="1"/>
  <c r="R96" i="22"/>
  <c r="C96" i="22" s="1"/>
  <c r="R92" i="22"/>
  <c r="C92" i="22" s="1"/>
  <c r="R88" i="22"/>
  <c r="C88" i="22" s="1"/>
  <c r="W85" i="22"/>
  <c r="U81" i="22"/>
  <c r="H81" i="22" s="1"/>
  <c r="W77" i="22"/>
  <c r="X73" i="22"/>
  <c r="I73" i="22" s="1"/>
  <c r="S71" i="22"/>
  <c r="F71" i="22" s="1"/>
  <c r="Y68" i="22"/>
  <c r="W66" i="22"/>
  <c r="U64" i="22"/>
  <c r="H64" i="22" s="1"/>
  <c r="V61" i="22"/>
  <c r="T59" i="22"/>
  <c r="R57" i="22"/>
  <c r="C57" i="22" s="1"/>
  <c r="AB54" i="22"/>
  <c r="K54" i="22" s="1"/>
  <c r="Y52" i="22"/>
  <c r="W50" i="22"/>
  <c r="R49" i="22"/>
  <c r="C49" i="22" s="1"/>
  <c r="AB46" i="22"/>
  <c r="K46" i="22" s="1"/>
  <c r="Y44" i="22"/>
  <c r="W42" i="22"/>
  <c r="U40" i="22"/>
  <c r="H40" i="22" s="1"/>
  <c r="S38" i="22"/>
  <c r="F38" i="22" s="1"/>
  <c r="AC35" i="22"/>
  <c r="L35" i="22" s="1"/>
  <c r="M35" i="22" s="1"/>
  <c r="Z33" i="22"/>
  <c r="X31" i="22"/>
  <c r="I31" i="22" s="1"/>
  <c r="V29" i="22"/>
  <c r="W26" i="22"/>
  <c r="U24" i="22"/>
  <c r="H24" i="22" s="1"/>
  <c r="S22" i="22"/>
  <c r="F22" i="22" s="1"/>
  <c r="AC19" i="22"/>
  <c r="L19" i="22" s="1"/>
  <c r="M19" i="22" s="1"/>
  <c r="Z17" i="22"/>
  <c r="X15" i="22"/>
  <c r="I15" i="22" s="1"/>
  <c r="V13" i="22"/>
  <c r="T11" i="22"/>
  <c r="Z107" i="22"/>
  <c r="Z103" i="22"/>
  <c r="Z99" i="22"/>
  <c r="AB95" i="22"/>
  <c r="K95" i="22" s="1"/>
  <c r="X90" i="22"/>
  <c r="I90" i="22" s="1"/>
  <c r="S85" i="22"/>
  <c r="F85" i="22" s="1"/>
  <c r="X78" i="22"/>
  <c r="I78" i="22" s="1"/>
  <c r="X74" i="22"/>
  <c r="I74" i="22" s="1"/>
  <c r="R71" i="22"/>
  <c r="C71" i="22" s="1"/>
  <c r="X68" i="22"/>
  <c r="I68" i="22" s="1"/>
  <c r="V66" i="22"/>
  <c r="W63" i="22"/>
  <c r="U61" i="22"/>
  <c r="H61" i="22" s="1"/>
  <c r="S59" i="22"/>
  <c r="F59" i="22" s="1"/>
  <c r="AC56" i="22"/>
  <c r="L56" i="22" s="1"/>
  <c r="M56" i="22" s="1"/>
  <c r="Z54" i="22"/>
  <c r="X52" i="22"/>
  <c r="I52" i="22" s="1"/>
  <c r="V50" i="22"/>
  <c r="T48" i="22"/>
  <c r="R46" i="22"/>
  <c r="C46" i="22" s="1"/>
  <c r="AB43" i="22"/>
  <c r="K43" i="22" s="1"/>
  <c r="Y41" i="22"/>
  <c r="W39" i="22"/>
  <c r="U37" i="22"/>
  <c r="H37" i="22" s="1"/>
  <c r="S35" i="22"/>
  <c r="F35" i="22" s="1"/>
  <c r="AC32" i="22"/>
  <c r="L32" i="22" s="1"/>
  <c r="M32" i="22" s="1"/>
  <c r="W31" i="22"/>
  <c r="U29" i="22"/>
  <c r="H29" i="22" s="1"/>
  <c r="S27" i="22"/>
  <c r="F27" i="22" s="1"/>
  <c r="AC24" i="22"/>
  <c r="L24" i="22" s="1"/>
  <c r="M24" i="22" s="1"/>
  <c r="Z22" i="22"/>
  <c r="X20" i="22"/>
  <c r="I20" i="22" s="1"/>
  <c r="V18" i="22"/>
  <c r="W15" i="22"/>
  <c r="U13" i="22"/>
  <c r="H13" i="22" s="1"/>
  <c r="S108" i="22"/>
  <c r="F108" i="22" s="1"/>
  <c r="Z106" i="22"/>
  <c r="W105" i="22"/>
  <c r="S104" i="22"/>
  <c r="F104" i="22" s="1"/>
  <c r="AC102" i="22"/>
  <c r="L102" i="22" s="1"/>
  <c r="M102" i="22" s="1"/>
  <c r="W101" i="22"/>
  <c r="S100" i="22"/>
  <c r="F100" i="22" s="1"/>
  <c r="Z98" i="22"/>
  <c r="W97" i="22"/>
  <c r="S96" i="22"/>
  <c r="F96" i="22" s="1"/>
  <c r="AC94" i="22"/>
  <c r="L94" i="22" s="1"/>
  <c r="M94" i="22" s="1"/>
  <c r="X93" i="22"/>
  <c r="I93" i="22" s="1"/>
  <c r="S92" i="22"/>
  <c r="F92" i="22" s="1"/>
  <c r="Z90" i="22"/>
  <c r="W89" i="22"/>
  <c r="S88" i="22"/>
  <c r="F88" i="22" s="1"/>
  <c r="AC86" i="22"/>
  <c r="L86" i="22" s="1"/>
  <c r="M86" i="22" s="1"/>
  <c r="X85" i="22"/>
  <c r="I85" i="22" s="1"/>
  <c r="T84" i="22"/>
  <c r="Z82" i="22"/>
  <c r="W81" i="22"/>
  <c r="S80" i="22"/>
  <c r="F80" i="22" s="1"/>
  <c r="AC78" i="22"/>
  <c r="L78" i="22" s="1"/>
  <c r="M78" i="22" s="1"/>
  <c r="X77" i="22"/>
  <c r="I77" i="22" s="1"/>
  <c r="T76" i="22"/>
  <c r="AC74" i="22"/>
  <c r="L74" i="22" s="1"/>
  <c r="M74" i="22" s="1"/>
  <c r="Y73" i="22"/>
  <c r="AB72" i="22"/>
  <c r="K72" i="22" s="1"/>
  <c r="R72" i="22"/>
  <c r="C72" i="22" s="1"/>
  <c r="T71" i="22"/>
  <c r="V70" i="22"/>
  <c r="X69" i="22"/>
  <c r="I69" i="22" s="1"/>
  <c r="Z68" i="22"/>
  <c r="R68" i="22"/>
  <c r="C68" i="22" s="1"/>
  <c r="U67" i="22"/>
  <c r="H67" i="22" s="1"/>
  <c r="X66" i="22"/>
  <c r="I66" i="22" s="1"/>
  <c r="AB65" i="22"/>
  <c r="K65" i="22" s="1"/>
  <c r="S65" i="22"/>
  <c r="F65" i="22" s="1"/>
  <c r="V64" i="22"/>
  <c r="Y63" i="22"/>
  <c r="AC62" i="22"/>
  <c r="L62" i="22" s="1"/>
  <c r="M62" i="22" s="1"/>
  <c r="T62" i="22"/>
  <c r="W61" i="22"/>
  <c r="Z60" i="22"/>
  <c r="R60" i="22"/>
  <c r="C60" i="22" s="1"/>
  <c r="U59" i="22"/>
  <c r="H59" i="22" s="1"/>
  <c r="X58" i="22"/>
  <c r="I58" i="22" s="1"/>
  <c r="AB57" i="22"/>
  <c r="K57" i="22" s="1"/>
  <c r="S57" i="22"/>
  <c r="F57" i="22" s="1"/>
  <c r="V56" i="22"/>
  <c r="Y55" i="22"/>
  <c r="AC54" i="22"/>
  <c r="L54" i="22" s="1"/>
  <c r="M54" i="22" s="1"/>
  <c r="T54" i="22"/>
  <c r="W53" i="22"/>
  <c r="Z52" i="22"/>
  <c r="R52" i="22"/>
  <c r="C52" i="22" s="1"/>
  <c r="U51" i="22"/>
  <c r="H51" i="22" s="1"/>
  <c r="X50" i="22"/>
  <c r="I50" i="22" s="1"/>
  <c r="AB49" i="22"/>
  <c r="K49" i="22" s="1"/>
  <c r="S49" i="22"/>
  <c r="F49" i="22" s="1"/>
  <c r="V48" i="22"/>
  <c r="Y47" i="22"/>
  <c r="AC46" i="22"/>
  <c r="L46" i="22" s="1"/>
  <c r="M46" i="22" s="1"/>
  <c r="T46" i="22"/>
  <c r="W45" i="22"/>
  <c r="Z44" i="22"/>
  <c r="R44" i="22"/>
  <c r="C44" i="22" s="1"/>
  <c r="U43" i="22"/>
  <c r="H43" i="22" s="1"/>
  <c r="X42" i="22"/>
  <c r="I42" i="22" s="1"/>
  <c r="AB41" i="22"/>
  <c r="K41" i="22" s="1"/>
  <c r="S41" i="22"/>
  <c r="F41" i="22" s="1"/>
  <c r="V40" i="22"/>
  <c r="Y39" i="22"/>
  <c r="AC38" i="22"/>
  <c r="L38" i="22" s="1"/>
  <c r="M38" i="22" s="1"/>
  <c r="T38" i="22"/>
  <c r="W37" i="22"/>
  <c r="Z36" i="22"/>
  <c r="R36" i="22"/>
  <c r="C36" i="22" s="1"/>
  <c r="U35" i="22"/>
  <c r="H35" i="22" s="1"/>
  <c r="X34" i="22"/>
  <c r="I34" i="22" s="1"/>
  <c r="AB33" i="22"/>
  <c r="K33" i="22" s="1"/>
  <c r="S33" i="22"/>
  <c r="F33" i="22" s="1"/>
  <c r="V32" i="22"/>
  <c r="Y31" i="22"/>
  <c r="AC30" i="22"/>
  <c r="L30" i="22" s="1"/>
  <c r="M30" i="22" s="1"/>
  <c r="T30" i="22"/>
  <c r="W29" i="22"/>
  <c r="Z28" i="22"/>
  <c r="R28" i="22"/>
  <c r="C28" i="22" s="1"/>
  <c r="U27" i="22"/>
  <c r="H27" i="22" s="1"/>
  <c r="X26" i="22"/>
  <c r="I26" i="22" s="1"/>
  <c r="AB25" i="22"/>
  <c r="K25" i="22" s="1"/>
  <c r="S25" i="22"/>
  <c r="F25" i="22" s="1"/>
  <c r="V24" i="22"/>
  <c r="Y23" i="22"/>
  <c r="AC22" i="22"/>
  <c r="L22" i="22" s="1"/>
  <c r="M22" i="22" s="1"/>
  <c r="T22" i="22"/>
  <c r="W21" i="22"/>
  <c r="Z20" i="22"/>
  <c r="R20" i="22"/>
  <c r="C20" i="22" s="1"/>
  <c r="U19" i="22"/>
  <c r="H19" i="22" s="1"/>
  <c r="X18" i="22"/>
  <c r="I18" i="22" s="1"/>
  <c r="AB17" i="22"/>
  <c r="K17" i="22" s="1"/>
  <c r="S17" i="22"/>
  <c r="F17" i="22" s="1"/>
  <c r="V16" i="22"/>
  <c r="Y15" i="22"/>
  <c r="AC14" i="22"/>
  <c r="L14" i="22" s="1"/>
  <c r="M14" i="22" s="1"/>
  <c r="T14" i="22"/>
  <c r="W13" i="22"/>
  <c r="Z12" i="22"/>
  <c r="R12" i="22"/>
  <c r="C12" i="22" s="1"/>
  <c r="U11" i="22"/>
  <c r="H11" i="22" s="1"/>
  <c r="Z109" i="22"/>
  <c r="U105" i="22"/>
  <c r="H105" i="22" s="1"/>
  <c r="T101" i="22"/>
  <c r="Y98" i="22"/>
  <c r="Y94" i="22"/>
  <c r="Y90" i="22"/>
  <c r="Y86" i="22"/>
  <c r="Y82" i="22"/>
  <c r="R80" i="22"/>
  <c r="C80" i="22" s="1"/>
  <c r="S76" i="22"/>
  <c r="F76" i="22" s="1"/>
  <c r="Z72" i="22"/>
  <c r="U70" i="22"/>
  <c r="H70" i="22" s="1"/>
  <c r="AC67" i="22"/>
  <c r="L67" i="22" s="1"/>
  <c r="M67" i="22" s="1"/>
  <c r="Z65" i="22"/>
  <c r="X63" i="22"/>
  <c r="I63" i="22" s="1"/>
  <c r="S62" i="22"/>
  <c r="F62" i="22" s="1"/>
  <c r="Y60" i="22"/>
  <c r="W58" i="22"/>
  <c r="X55" i="22"/>
  <c r="I55" i="22" s="1"/>
  <c r="V53" i="22"/>
  <c r="T51" i="22"/>
  <c r="U48" i="22"/>
  <c r="H48" i="22" s="1"/>
  <c r="S46" i="22"/>
  <c r="F46" i="22" s="1"/>
  <c r="AC43" i="22"/>
  <c r="L43" i="22" s="1"/>
  <c r="M43" i="22" s="1"/>
  <c r="Z41" i="22"/>
  <c r="X39" i="22"/>
  <c r="I39" i="22" s="1"/>
  <c r="V37" i="22"/>
  <c r="T35" i="22"/>
  <c r="U32" i="22"/>
  <c r="H32" i="22" s="1"/>
  <c r="S30" i="22"/>
  <c r="F30" i="22" s="1"/>
  <c r="AC27" i="22"/>
  <c r="L27" i="22" s="1"/>
  <c r="M27" i="22" s="1"/>
  <c r="Z25" i="22"/>
  <c r="X23" i="22"/>
  <c r="I23" i="22" s="1"/>
  <c r="V21" i="22"/>
  <c r="T19" i="22"/>
  <c r="R17" i="22"/>
  <c r="C17" i="22" s="1"/>
  <c r="AB14" i="22"/>
  <c r="K14" i="22" s="1"/>
  <c r="Y12" i="22"/>
  <c r="T105" i="22"/>
  <c r="S101" i="22"/>
  <c r="F101" i="22" s="1"/>
  <c r="T97" i="22"/>
  <c r="S93" i="22"/>
  <c r="F93" i="22" s="1"/>
  <c r="T89" i="22"/>
  <c r="X86" i="22"/>
  <c r="I86" i="22" s="1"/>
  <c r="X82" i="22"/>
  <c r="I82" i="22" s="1"/>
  <c r="T81" i="22"/>
  <c r="T77" i="22"/>
  <c r="W73" i="22"/>
  <c r="AB71" i="22"/>
  <c r="K71" i="22" s="1"/>
  <c r="U69" i="22"/>
  <c r="H69" i="22" s="1"/>
  <c r="S67" i="22"/>
  <c r="F67" i="22" s="1"/>
  <c r="AC64" i="22"/>
  <c r="L64" i="22" s="1"/>
  <c r="M64" i="22" s="1"/>
  <c r="Z62" i="22"/>
  <c r="X60" i="22"/>
  <c r="I60" i="22" s="1"/>
  <c r="V58" i="22"/>
  <c r="T56" i="22"/>
  <c r="R54" i="22"/>
  <c r="C54" i="22" s="1"/>
  <c r="AB51" i="22"/>
  <c r="K51" i="22" s="1"/>
  <c r="Y49" i="22"/>
  <c r="W47" i="22"/>
  <c r="U45" i="22"/>
  <c r="H45" i="22" s="1"/>
  <c r="S43" i="22"/>
  <c r="F43" i="22" s="1"/>
  <c r="AC40" i="22"/>
  <c r="L40" i="22" s="1"/>
  <c r="M40" i="22" s="1"/>
  <c r="Z38" i="22"/>
  <c r="X36" i="22"/>
  <c r="I36" i="22" s="1"/>
  <c r="V34" i="22"/>
  <c r="T32" i="22"/>
  <c r="R30" i="22"/>
  <c r="C30" i="22" s="1"/>
  <c r="AB27" i="22"/>
  <c r="K27" i="22" s="1"/>
  <c r="Y25" i="22"/>
  <c r="W23" i="22"/>
  <c r="U21" i="22"/>
  <c r="H21" i="22" s="1"/>
  <c r="S19" i="22"/>
  <c r="F19" i="22" s="1"/>
  <c r="AC16" i="22"/>
  <c r="L16" i="22" s="1"/>
  <c r="M16" i="22" s="1"/>
  <c r="Z14" i="22"/>
  <c r="AB11" i="22"/>
  <c r="K11" i="22" s="1"/>
  <c r="X109" i="22"/>
  <c r="I109" i="22" s="1"/>
  <c r="U106" i="22"/>
  <c r="H106" i="22" s="1"/>
  <c r="U103" i="22"/>
  <c r="H103" i="22" s="1"/>
  <c r="W99" i="22"/>
  <c r="Y95" i="22"/>
  <c r="Z92" i="22"/>
  <c r="AB88" i="22"/>
  <c r="K88" i="22" s="1"/>
  <c r="AC84" i="22"/>
  <c r="L84" i="22" s="1"/>
  <c r="M84" i="22" s="1"/>
  <c r="R82" i="22"/>
  <c r="C82" i="22" s="1"/>
  <c r="T78" i="22"/>
  <c r="U74" i="22"/>
  <c r="H74" i="22" s="1"/>
  <c r="V72" i="22"/>
  <c r="AC69" i="22"/>
  <c r="L69" i="22" s="1"/>
  <c r="M69" i="22" s="1"/>
  <c r="Z67" i="22"/>
  <c r="S66" i="22"/>
  <c r="F66" i="22" s="1"/>
  <c r="R64" i="22"/>
  <c r="C64" i="22" s="1"/>
  <c r="AC61" i="22"/>
  <c r="L61" i="22" s="1"/>
  <c r="M61" i="22" s="1"/>
  <c r="U60" i="22"/>
  <c r="H60" i="22" s="1"/>
  <c r="T58" i="22"/>
  <c r="S56" i="22"/>
  <c r="F56" i="22" s="1"/>
  <c r="W54" i="22"/>
  <c r="V52" i="22"/>
  <c r="U50" i="22"/>
  <c r="H50" i="22" s="1"/>
  <c r="Y48" i="22"/>
  <c r="X46" i="22"/>
  <c r="I46" i="22" s="1"/>
  <c r="W44" i="22"/>
  <c r="AB42" i="22"/>
  <c r="K42" i="22" s="1"/>
  <c r="Z40" i="22"/>
  <c r="Y38" i="22"/>
  <c r="R37" i="22"/>
  <c r="C37" i="22" s="1"/>
  <c r="AC34" i="22"/>
  <c r="L34" i="22" s="1"/>
  <c r="M34" i="22" s="1"/>
  <c r="AB32" i="22"/>
  <c r="K32" i="22" s="1"/>
  <c r="T31" i="22"/>
  <c r="S29" i="22"/>
  <c r="F29" i="22" s="1"/>
  <c r="R27" i="22"/>
  <c r="C27" i="22" s="1"/>
  <c r="V25" i="22"/>
  <c r="U23" i="22"/>
  <c r="H23" i="22" s="1"/>
  <c r="T21" i="22"/>
  <c r="X19" i="22"/>
  <c r="I19" i="22" s="1"/>
  <c r="W17" i="22"/>
  <c r="V15" i="22"/>
  <c r="Z13" i="22"/>
  <c r="Y11" i="22"/>
  <c r="W109" i="22"/>
  <c r="AC105" i="22"/>
  <c r="L105" i="22" s="1"/>
  <c r="M105" i="22" s="1"/>
  <c r="U98" i="22"/>
  <c r="H98" i="22" s="1"/>
  <c r="W91" i="22"/>
  <c r="Z84" i="22"/>
  <c r="AC76" i="22"/>
  <c r="L76" i="22" s="1"/>
  <c r="M76" i="22" s="1"/>
  <c r="Y71" i="22"/>
  <c r="X67" i="22"/>
  <c r="I67" i="22" s="1"/>
  <c r="V63" i="22"/>
  <c r="Y59" i="22"/>
  <c r="AC55" i="22"/>
  <c r="L55" i="22" s="1"/>
  <c r="M55" i="22" s="1"/>
  <c r="Z51" i="22"/>
  <c r="R48" i="22"/>
  <c r="C48" i="22" s="1"/>
  <c r="U44" i="22"/>
  <c r="H44" i="22" s="1"/>
  <c r="S40" i="22"/>
  <c r="F40" i="22" s="1"/>
  <c r="V36" i="22"/>
  <c r="Y32" i="22"/>
  <c r="W28" i="22"/>
  <c r="Z24" i="22"/>
  <c r="R21" i="22"/>
  <c r="C21" i="22" s="1"/>
  <c r="AB16" i="22"/>
  <c r="K16" i="22" s="1"/>
  <c r="R11" i="22"/>
  <c r="C11" i="22" s="1"/>
  <c r="AB104" i="22"/>
  <c r="K104" i="22" s="1"/>
  <c r="T98" i="22"/>
  <c r="V91" i="22"/>
  <c r="Y83" i="22"/>
  <c r="AB76" i="22"/>
  <c r="K76" i="22" s="1"/>
  <c r="W71" i="22"/>
  <c r="R67" i="22"/>
  <c r="C67" i="22" s="1"/>
  <c r="U63" i="22"/>
  <c r="H63" i="22" s="1"/>
  <c r="X59" i="22"/>
  <c r="I59" i="22" s="1"/>
  <c r="V55" i="22"/>
  <c r="Y51" i="22"/>
  <c r="AC47" i="22"/>
  <c r="L47" i="22" s="1"/>
  <c r="M47" i="22" s="1"/>
  <c r="Z43" i="22"/>
  <c r="R40" i="22"/>
  <c r="C40" i="22" s="1"/>
  <c r="U36" i="22"/>
  <c r="H36" i="22" s="1"/>
  <c r="S32" i="22"/>
  <c r="F32" i="22" s="1"/>
  <c r="V28" i="22"/>
  <c r="U26" i="22"/>
  <c r="H26" i="22" s="1"/>
  <c r="X22" i="22"/>
  <c r="I22" i="22" s="1"/>
  <c r="AB18" i="22"/>
  <c r="K18" i="22" s="1"/>
  <c r="Y14" i="22"/>
  <c r="Y99" i="22"/>
  <c r="S89" i="22"/>
  <c r="F89" i="22" s="1"/>
  <c r="V78" i="22"/>
  <c r="R70" i="22"/>
  <c r="C70" i="22" s="1"/>
  <c r="S64" i="22"/>
  <c r="F64" i="22" s="1"/>
  <c r="U58" i="22"/>
  <c r="H58" i="22" s="1"/>
  <c r="W52" i="22"/>
  <c r="Y46" i="22"/>
  <c r="AB40" i="22"/>
  <c r="K40" i="22" s="1"/>
  <c r="R35" i="22"/>
  <c r="C35" i="22" s="1"/>
  <c r="T29" i="22"/>
  <c r="Z21" i="22"/>
  <c r="AC15" i="22"/>
  <c r="L15" i="22" s="1"/>
  <c r="M15" i="22" s="1"/>
  <c r="R106" i="22"/>
  <c r="C106" i="22" s="1"/>
  <c r="U102" i="22"/>
  <c r="H102" i="22" s="1"/>
  <c r="V99" i="22"/>
  <c r="V95" i="22"/>
  <c r="Y91" i="22"/>
  <c r="X88" i="22"/>
  <c r="I88" i="22" s="1"/>
  <c r="AB84" i="22"/>
  <c r="K84" i="22" s="1"/>
  <c r="S81" i="22"/>
  <c r="F81" i="22" s="1"/>
  <c r="AC77" i="22"/>
  <c r="L77" i="22" s="1"/>
  <c r="M77" i="22" s="1"/>
  <c r="T74" i="22"/>
  <c r="Z71" i="22"/>
  <c r="AB69" i="22"/>
  <c r="K69" i="22" s="1"/>
  <c r="Y67" i="22"/>
  <c r="X65" i="22"/>
  <c r="I65" i="22" s="1"/>
  <c r="AC63" i="22"/>
  <c r="L63" i="22" s="1"/>
  <c r="M63" i="22" s="1"/>
  <c r="AB61" i="22"/>
  <c r="K61" i="22" s="1"/>
  <c r="Z59" i="22"/>
  <c r="S58" i="22"/>
  <c r="F58" i="22" s="1"/>
  <c r="R56" i="22"/>
  <c r="C56" i="22" s="1"/>
  <c r="AC53" i="22"/>
  <c r="L53" i="22" s="1"/>
  <c r="M53" i="22" s="1"/>
  <c r="U52" i="22"/>
  <c r="H52" i="22" s="1"/>
  <c r="T50" i="22"/>
  <c r="S48" i="22"/>
  <c r="F48" i="22" s="1"/>
  <c r="W46" i="22"/>
  <c r="V44" i="22"/>
  <c r="U42" i="22"/>
  <c r="H42" i="22" s="1"/>
  <c r="Y40" i="22"/>
  <c r="X38" i="22"/>
  <c r="I38" i="22" s="1"/>
  <c r="W36" i="22"/>
  <c r="AB34" i="22"/>
  <c r="K34" i="22" s="1"/>
  <c r="Z32" i="22"/>
  <c r="Y30" i="22"/>
  <c r="R29" i="22"/>
  <c r="C29" i="22" s="1"/>
  <c r="AC26" i="22"/>
  <c r="L26" i="22" s="1"/>
  <c r="M26" i="22" s="1"/>
  <c r="AB24" i="22"/>
  <c r="K24" i="22" s="1"/>
  <c r="T23" i="22"/>
  <c r="S21" i="22"/>
  <c r="F21" i="22" s="1"/>
  <c r="R19" i="22"/>
  <c r="C19" i="22" s="1"/>
  <c r="V17" i="22"/>
  <c r="U15" i="22"/>
  <c r="H15" i="22" s="1"/>
  <c r="T13" i="22"/>
  <c r="X11" i="22"/>
  <c r="I11" i="22" s="1"/>
  <c r="V109" i="22"/>
  <c r="AC108" i="22"/>
  <c r="L108" i="22" s="1"/>
  <c r="M108" i="22" s="1"/>
  <c r="T102" i="22"/>
  <c r="U95" i="22"/>
  <c r="H95" i="22" s="1"/>
  <c r="Z87" i="22"/>
  <c r="AB80" i="22"/>
  <c r="K80" i="22" s="1"/>
  <c r="R74" i="22"/>
  <c r="C74" i="22" s="1"/>
  <c r="T69" i="22"/>
  <c r="W65" i="22"/>
  <c r="Z61" i="22"/>
  <c r="X57" i="22"/>
  <c r="I57" i="22" s="1"/>
  <c r="AB53" i="22"/>
  <c r="K53" i="22" s="1"/>
  <c r="S50" i="22"/>
  <c r="F50" i="22" s="1"/>
  <c r="AC45" i="22"/>
  <c r="L45" i="22" s="1"/>
  <c r="M45" i="22" s="1"/>
  <c r="T42" i="22"/>
  <c r="W38" i="22"/>
  <c r="U34" i="22"/>
  <c r="H34" i="22" s="1"/>
  <c r="X30" i="22"/>
  <c r="I30" i="22" s="1"/>
  <c r="AB26" i="22"/>
  <c r="K26" i="22" s="1"/>
  <c r="Y22" i="22"/>
  <c r="AC18" i="22"/>
  <c r="L18" i="22" s="1"/>
  <c r="M18" i="22" s="1"/>
  <c r="T15" i="22"/>
  <c r="S13" i="22"/>
  <c r="F13" i="22" s="1"/>
  <c r="U109" i="22"/>
  <c r="H109" i="22" s="1"/>
  <c r="AB108" i="22"/>
  <c r="K108" i="22" s="1"/>
  <c r="AC101" i="22"/>
  <c r="L101" i="22" s="1"/>
  <c r="M101" i="22" s="1"/>
  <c r="U94" i="22"/>
  <c r="H94" i="22" s="1"/>
  <c r="V87" i="22"/>
  <c r="Z80" i="22"/>
  <c r="V73" i="22"/>
  <c r="S69" i="22"/>
  <c r="F69" i="22" s="1"/>
  <c r="V65" i="22"/>
  <c r="T61" i="22"/>
  <c r="W57" i="22"/>
  <c r="Z53" i="22"/>
  <c r="X49" i="22"/>
  <c r="I49" i="22" s="1"/>
  <c r="AB45" i="22"/>
  <c r="K45" i="22" s="1"/>
  <c r="S42" i="22"/>
  <c r="F42" i="22" s="1"/>
  <c r="AC37" i="22"/>
  <c r="L37" i="22" s="1"/>
  <c r="M37" i="22" s="1"/>
  <c r="T34" i="22"/>
  <c r="W30" i="22"/>
  <c r="Y24" i="22"/>
  <c r="W20" i="22"/>
  <c r="Z16" i="22"/>
  <c r="R13" i="22"/>
  <c r="C13" i="22" s="1"/>
  <c r="V103" i="22"/>
  <c r="AB92" i="22"/>
  <c r="K92" i="22" s="1"/>
  <c r="T82" i="22"/>
  <c r="W72" i="22"/>
  <c r="T66" i="22"/>
  <c r="W62" i="22"/>
  <c r="Y56" i="22"/>
  <c r="AB50" i="22"/>
  <c r="K50" i="22" s="1"/>
  <c r="R45" i="22"/>
  <c r="C45" i="22" s="1"/>
  <c r="T39" i="22"/>
  <c r="V33" i="22"/>
  <c r="X27" i="22"/>
  <c r="I27" i="22" s="1"/>
  <c r="V23" i="22"/>
  <c r="Y19" i="22"/>
  <c r="AB13" i="22"/>
  <c r="K13" i="22" s="1"/>
  <c r="Z108" i="22"/>
  <c r="Z104" i="22"/>
  <c r="AC100" i="22"/>
  <c r="L100" i="22" s="1"/>
  <c r="M100" i="22" s="1"/>
  <c r="AC97" i="22"/>
  <c r="L97" i="22" s="1"/>
  <c r="M97" i="22" s="1"/>
  <c r="T94" i="22"/>
  <c r="U90" i="22"/>
  <c r="H90" i="22" s="1"/>
  <c r="U87" i="22"/>
  <c r="H87" i="22" s="1"/>
  <c r="W83" i="22"/>
  <c r="Z79" i="22"/>
  <c r="Z76" i="22"/>
  <c r="U73" i="22"/>
  <c r="H73" i="22" s="1"/>
  <c r="AC70" i="22"/>
  <c r="L70" i="22" s="1"/>
  <c r="M70" i="22" s="1"/>
  <c r="R69" i="22"/>
  <c r="C69" i="22" s="1"/>
  <c r="AC66" i="22"/>
  <c r="L66" i="22" s="1"/>
  <c r="M66" i="22" s="1"/>
  <c r="AB64" i="22"/>
  <c r="K64" i="22" s="1"/>
  <c r="T63" i="22"/>
  <c r="S61" i="22"/>
  <c r="F61" i="22" s="1"/>
  <c r="R59" i="22"/>
  <c r="C59" i="22" s="1"/>
  <c r="V57" i="22"/>
  <c r="U55" i="22"/>
  <c r="H55" i="22" s="1"/>
  <c r="T53" i="22"/>
  <c r="X51" i="22"/>
  <c r="I51" i="22" s="1"/>
  <c r="W49" i="22"/>
  <c r="V47" i="22"/>
  <c r="Z45" i="22"/>
  <c r="Y43" i="22"/>
  <c r="X41" i="22"/>
  <c r="I41" i="22" s="1"/>
  <c r="AC39" i="22"/>
  <c r="L39" i="22" s="1"/>
  <c r="M39" i="22" s="1"/>
  <c r="AB37" i="22"/>
  <c r="K37" i="22" s="1"/>
  <c r="Z35" i="22"/>
  <c r="S34" i="22"/>
  <c r="F34" i="22" s="1"/>
  <c r="R32" i="22"/>
  <c r="C32" i="22" s="1"/>
  <c r="AC29" i="22"/>
  <c r="L29" i="22" s="1"/>
  <c r="M29" i="22" s="1"/>
  <c r="U28" i="22"/>
  <c r="H28" i="22" s="1"/>
  <c r="T26" i="22"/>
  <c r="S24" i="22"/>
  <c r="F24" i="22" s="1"/>
  <c r="W22" i="22"/>
  <c r="V20" i="22"/>
  <c r="U18" i="22"/>
  <c r="H18" i="22" s="1"/>
  <c r="Y16" i="22"/>
  <c r="X14" i="22"/>
  <c r="I14" i="22" s="1"/>
  <c r="W12" i="22"/>
  <c r="Y107" i="22"/>
  <c r="X104" i="22"/>
  <c r="I104" i="22" s="1"/>
  <c r="AB100" i="22"/>
  <c r="K100" i="22" s="1"/>
  <c r="S97" i="22"/>
  <c r="F97" i="22" s="1"/>
  <c r="AC93" i="22"/>
  <c r="L93" i="22" s="1"/>
  <c r="M93" i="22" s="1"/>
  <c r="T90" i="22"/>
  <c r="U86" i="22"/>
  <c r="H86" i="22" s="1"/>
  <c r="V83" i="22"/>
  <c r="Y79" i="22"/>
  <c r="Y75" i="22"/>
  <c r="T73" i="22"/>
  <c r="Z70" i="22"/>
  <c r="W68" i="22"/>
  <c r="AB66" i="22"/>
  <c r="K66" i="22" s="1"/>
  <c r="Z64" i="22"/>
  <c r="Y62" i="22"/>
  <c r="R61" i="22"/>
  <c r="C61" i="22" s="1"/>
  <c r="AC58" i="22"/>
  <c r="L58" i="22" s="1"/>
  <c r="M58" i="22" s="1"/>
  <c r="AB56" i="22"/>
  <c r="K56" i="22" s="1"/>
  <c r="T55" i="22"/>
  <c r="S53" i="22"/>
  <c r="F53" i="22" s="1"/>
  <c r="R51" i="22"/>
  <c r="C51" i="22" s="1"/>
  <c r="V49" i="22"/>
  <c r="U47" i="22"/>
  <c r="H47" i="22" s="1"/>
  <c r="T45" i="22"/>
  <c r="X43" i="22"/>
  <c r="I43" i="22" s="1"/>
  <c r="W41" i="22"/>
  <c r="V39" i="22"/>
  <c r="Z37" i="22"/>
  <c r="Y35" i="22"/>
  <c r="X33" i="22"/>
  <c r="I33" i="22" s="1"/>
  <c r="AC31" i="22"/>
  <c r="L31" i="22" s="1"/>
  <c r="M31" i="22" s="1"/>
  <c r="AB29" i="22"/>
  <c r="K29" i="22" s="1"/>
  <c r="Z27" i="22"/>
  <c r="S26" i="22"/>
  <c r="F26" i="22" s="1"/>
  <c r="R24" i="22"/>
  <c r="C24" i="22" s="1"/>
  <c r="AC21" i="22"/>
  <c r="L21" i="22" s="1"/>
  <c r="M21" i="22" s="1"/>
  <c r="U20" i="22"/>
  <c r="H20" i="22" s="1"/>
  <c r="T18" i="22"/>
  <c r="S16" i="22"/>
  <c r="F16" i="22" s="1"/>
  <c r="W14" i="22"/>
  <c r="V12" i="22"/>
  <c r="W107" i="22"/>
  <c r="Y103" i="22"/>
  <c r="Z100" i="22"/>
  <c r="Z96" i="22"/>
  <c r="AC92" i="22"/>
  <c r="L92" i="22" s="1"/>
  <c r="M92" i="22" s="1"/>
  <c r="R90" i="22"/>
  <c r="C90" i="22" s="1"/>
  <c r="T86" i="22"/>
  <c r="U82" i="22"/>
  <c r="H82" i="22" s="1"/>
  <c r="U79" i="22"/>
  <c r="H79" i="22" s="1"/>
  <c r="W75" i="22"/>
  <c r="X72" i="22"/>
  <c r="I72" i="22" s="1"/>
  <c r="Y70" i="22"/>
  <c r="V68" i="22"/>
  <c r="U66" i="22"/>
  <c r="H66" i="22" s="1"/>
  <c r="Y64" i="22"/>
  <c r="X62" i="22"/>
  <c r="I62" i="22" s="1"/>
  <c r="W60" i="22"/>
  <c r="AB58" i="22"/>
  <c r="K58" i="22" s="1"/>
  <c r="Z56" i="22"/>
  <c r="Y54" i="22"/>
  <c r="R53" i="22"/>
  <c r="C53" i="22" s="1"/>
  <c r="AC50" i="22"/>
  <c r="L50" i="22" s="1"/>
  <c r="M50" i="22" s="1"/>
  <c r="AB48" i="22"/>
  <c r="K48" i="22" s="1"/>
  <c r="T47" i="22"/>
  <c r="S45" i="22"/>
  <c r="F45" i="22" s="1"/>
  <c r="R43" i="22"/>
  <c r="C43" i="22" s="1"/>
  <c r="V41" i="22"/>
  <c r="U39" i="22"/>
  <c r="H39" i="22" s="1"/>
  <c r="T37" i="22"/>
  <c r="X35" i="22"/>
  <c r="I35" i="22" s="1"/>
  <c r="W33" i="22"/>
  <c r="V31" i="22"/>
  <c r="Z29" i="22"/>
  <c r="Y27" i="22"/>
  <c r="X25" i="22"/>
  <c r="I25" i="22" s="1"/>
  <c r="AC23" i="22"/>
  <c r="L23" i="22" s="1"/>
  <c r="M23" i="22" s="1"/>
  <c r="AB21" i="22"/>
  <c r="K21" i="22" s="1"/>
  <c r="Z19" i="22"/>
  <c r="S18" i="22"/>
  <c r="F18" i="22" s="1"/>
  <c r="R16" i="22"/>
  <c r="C16" i="22" s="1"/>
  <c r="AC13" i="22"/>
  <c r="L13" i="22" s="1"/>
  <c r="M13" i="22" s="1"/>
  <c r="U12" i="22"/>
  <c r="H12" i="22" s="1"/>
  <c r="U107" i="22"/>
  <c r="H107" i="22" s="1"/>
  <c r="X96" i="22"/>
  <c r="I96" i="22" s="1"/>
  <c r="AC85" i="22"/>
  <c r="L85" i="22" s="1"/>
  <c r="M85" i="22" s="1"/>
  <c r="V75" i="22"/>
  <c r="U68" i="22"/>
  <c r="H68" i="22" s="1"/>
  <c r="V60" i="22"/>
  <c r="X54" i="22"/>
  <c r="I54" i="22" s="1"/>
  <c r="Z48" i="22"/>
  <c r="AC42" i="22"/>
  <c r="L42" i="22" s="1"/>
  <c r="M42" i="22" s="1"/>
  <c r="S37" i="22"/>
  <c r="F37" i="22" s="1"/>
  <c r="U31" i="22"/>
  <c r="H31" i="22" s="1"/>
  <c r="W25" i="22"/>
  <c r="X17" i="22"/>
  <c r="I17" i="22" s="1"/>
  <c r="Z11" i="22"/>
  <c r="L106" i="31"/>
  <c r="M106" i="31" s="1"/>
  <c r="C104" i="31"/>
  <c r="H103" i="31"/>
  <c r="K101" i="31"/>
  <c r="F101" i="31"/>
  <c r="L98" i="31"/>
  <c r="M98" i="31" s="1"/>
  <c r="G98" i="31"/>
  <c r="C96" i="31"/>
  <c r="H95" i="31"/>
  <c r="I94" i="31"/>
  <c r="K93" i="31"/>
  <c r="F93" i="31"/>
  <c r="L90" i="31"/>
  <c r="M90" i="31" s="1"/>
  <c r="G90" i="31"/>
  <c r="C88" i="31"/>
  <c r="H87" i="31"/>
  <c r="I86" i="31"/>
  <c r="K85" i="31"/>
  <c r="F85" i="31"/>
  <c r="L82" i="31"/>
  <c r="M82" i="31" s="1"/>
  <c r="G82" i="31"/>
  <c r="C80" i="31"/>
  <c r="H79" i="31"/>
  <c r="I78" i="31"/>
  <c r="K77" i="31"/>
  <c r="F77" i="31"/>
  <c r="L74" i="31"/>
  <c r="M74" i="31" s="1"/>
  <c r="C72" i="31"/>
  <c r="H71" i="31"/>
  <c r="I70" i="31"/>
  <c r="K69" i="31"/>
  <c r="F69" i="31"/>
  <c r="L66" i="31"/>
  <c r="M66" i="31" s="1"/>
  <c r="C64" i="31"/>
  <c r="H63" i="31"/>
  <c r="I62" i="31"/>
  <c r="K61" i="31"/>
  <c r="F61" i="31"/>
  <c r="L58" i="31"/>
  <c r="M58" i="31" s="1"/>
  <c r="G58" i="31"/>
  <c r="C56" i="31"/>
  <c r="H55" i="31"/>
  <c r="I54" i="31"/>
  <c r="K53" i="31"/>
  <c r="F53" i="31"/>
  <c r="L50" i="31"/>
  <c r="M50" i="31" s="1"/>
  <c r="C48" i="31"/>
  <c r="H47" i="31"/>
  <c r="I46" i="31"/>
  <c r="K45" i="31"/>
  <c r="F45" i="31"/>
  <c r="L42" i="31"/>
  <c r="M42" i="31" s="1"/>
  <c r="G42" i="31"/>
  <c r="C40" i="31"/>
  <c r="H39" i="31"/>
  <c r="I38" i="31"/>
  <c r="K37" i="31"/>
  <c r="F37" i="31"/>
  <c r="L34" i="31"/>
  <c r="M34" i="31" s="1"/>
  <c r="G34" i="31"/>
  <c r="C32" i="31"/>
  <c r="H31" i="31"/>
  <c r="C109" i="31"/>
  <c r="H108" i="31"/>
  <c r="I107" i="31"/>
  <c r="K106" i="31"/>
  <c r="F106" i="31"/>
  <c r="L103" i="31"/>
  <c r="M103" i="31" s="1"/>
  <c r="G103" i="31"/>
  <c r="C101" i="31"/>
  <c r="H100" i="31"/>
  <c r="I99" i="31"/>
  <c r="K98" i="31"/>
  <c r="F98" i="31"/>
  <c r="L95" i="31"/>
  <c r="M95" i="31" s="1"/>
  <c r="G95" i="31"/>
  <c r="C93" i="31"/>
  <c r="H92" i="31"/>
  <c r="I91" i="31"/>
  <c r="K90" i="31"/>
  <c r="F90" i="31"/>
  <c r="L87" i="31"/>
  <c r="M87" i="31" s="1"/>
  <c r="C85" i="31"/>
  <c r="H84" i="31"/>
  <c r="I83" i="31"/>
  <c r="K82" i="31"/>
  <c r="F82" i="31"/>
  <c r="L79" i="31"/>
  <c r="M79" i="31" s="1"/>
  <c r="G79" i="31"/>
  <c r="C77" i="31"/>
  <c r="H76" i="31"/>
  <c r="I75" i="31"/>
  <c r="K74" i="31"/>
  <c r="F74" i="31"/>
  <c r="L71" i="31"/>
  <c r="M71" i="31" s="1"/>
  <c r="G71" i="31"/>
  <c r="C69" i="31"/>
  <c r="H68" i="31"/>
  <c r="I67" i="31"/>
  <c r="K66" i="31"/>
  <c r="F66" i="31"/>
  <c r="L63" i="31"/>
  <c r="M63" i="31" s="1"/>
  <c r="G63" i="31"/>
  <c r="C61" i="31"/>
  <c r="H60" i="31"/>
  <c r="K58" i="31"/>
  <c r="F58" i="31"/>
  <c r="L55" i="31"/>
  <c r="M55" i="31" s="1"/>
  <c r="G55" i="31"/>
  <c r="C53" i="31"/>
  <c r="H52" i="31"/>
  <c r="I51" i="31"/>
  <c r="K50" i="31"/>
  <c r="F50" i="31"/>
  <c r="L47" i="31"/>
  <c r="M47" i="31" s="1"/>
  <c r="G47" i="31"/>
  <c r="C45" i="31"/>
  <c r="H44" i="31"/>
  <c r="K42" i="31"/>
  <c r="F42" i="31"/>
  <c r="L39" i="31"/>
  <c r="M39" i="31" s="1"/>
  <c r="G39" i="31"/>
  <c r="C37" i="31"/>
  <c r="H36" i="31"/>
  <c r="I35" i="31"/>
  <c r="K34" i="31"/>
  <c r="F34" i="31"/>
  <c r="L31" i="31"/>
  <c r="M31" i="31" s="1"/>
  <c r="G31" i="31"/>
  <c r="C107" i="31"/>
  <c r="H106" i="31"/>
  <c r="I105" i="31"/>
  <c r="K104" i="31"/>
  <c r="F104" i="31"/>
  <c r="L101" i="31"/>
  <c r="M101" i="31" s="1"/>
  <c r="G101" i="31"/>
  <c r="C99" i="31"/>
  <c r="H98" i="31"/>
  <c r="I97" i="31"/>
  <c r="K96" i="31"/>
  <c r="F96" i="31"/>
  <c r="L93" i="31"/>
  <c r="M93" i="31" s="1"/>
  <c r="G93" i="31"/>
  <c r="C91" i="31"/>
  <c r="H90" i="31"/>
  <c r="I89" i="31"/>
  <c r="K88" i="31"/>
  <c r="F88" i="31"/>
  <c r="L85" i="31"/>
  <c r="M85" i="31" s="1"/>
  <c r="G85" i="31"/>
  <c r="C83" i="31"/>
  <c r="H82" i="31"/>
  <c r="I81" i="31"/>
  <c r="K80" i="31"/>
  <c r="F80" i="31"/>
  <c r="L77" i="31"/>
  <c r="M77" i="31" s="1"/>
  <c r="G77" i="31"/>
  <c r="C75" i="31"/>
  <c r="H74" i="31"/>
  <c r="K72" i="31"/>
  <c r="F72" i="31"/>
  <c r="L69" i="31"/>
  <c r="M69" i="31" s="1"/>
  <c r="G69" i="31"/>
  <c r="C67" i="31"/>
  <c r="H66" i="31"/>
  <c r="I65" i="31"/>
  <c r="K64" i="31"/>
  <c r="F64" i="31"/>
  <c r="L61" i="31"/>
  <c r="M61" i="31" s="1"/>
  <c r="G61" i="31"/>
  <c r="C59" i="31"/>
  <c r="H58" i="31"/>
  <c r="I57" i="31"/>
  <c r="K56" i="31"/>
  <c r="F56" i="31"/>
  <c r="L53" i="31"/>
  <c r="M53" i="31" s="1"/>
  <c r="G53" i="31"/>
  <c r="C51" i="31"/>
  <c r="H50" i="31"/>
  <c r="I49" i="31"/>
  <c r="K48" i="31"/>
  <c r="F48" i="31"/>
  <c r="L45" i="31"/>
  <c r="M45" i="31" s="1"/>
  <c r="G45" i="31"/>
  <c r="C43" i="31"/>
  <c r="H42" i="31"/>
  <c r="I41" i="31"/>
  <c r="K40" i="31"/>
  <c r="F40" i="31"/>
  <c r="L37" i="31"/>
  <c r="M37" i="31" s="1"/>
  <c r="C35" i="31"/>
  <c r="H34" i="31"/>
  <c r="I33" i="31"/>
  <c r="K32" i="31"/>
  <c r="F32" i="31"/>
  <c r="L108" i="31"/>
  <c r="M108" i="31" s="1"/>
  <c r="L107" i="31"/>
  <c r="M107" i="31" s="1"/>
  <c r="F103" i="31"/>
  <c r="F102" i="31"/>
  <c r="K100" i="31"/>
  <c r="K99" i="31"/>
  <c r="I98" i="31"/>
  <c r="H97" i="31"/>
  <c r="H96" i="31"/>
  <c r="C95" i="31"/>
  <c r="C94" i="31"/>
  <c r="G89" i="31"/>
  <c r="G88" i="31"/>
  <c r="L86" i="31"/>
  <c r="M86" i="31" s="1"/>
  <c r="I108" i="31"/>
  <c r="G107" i="31"/>
  <c r="K105" i="31"/>
  <c r="C103" i="31"/>
  <c r="I100" i="31"/>
  <c r="G99" i="31"/>
  <c r="K97" i="31"/>
  <c r="F95" i="31"/>
  <c r="G91" i="31"/>
  <c r="K89" i="31"/>
  <c r="F87" i="31"/>
  <c r="C86" i="31"/>
  <c r="I84" i="31"/>
  <c r="AD83" i="31"/>
  <c r="K81" i="31"/>
  <c r="I80" i="31"/>
  <c r="I79" i="31"/>
  <c r="H78" i="31"/>
  <c r="H77" i="31"/>
  <c r="C76" i="31"/>
  <c r="G70" i="31"/>
  <c r="L68" i="31"/>
  <c r="M68" i="31" s="1"/>
  <c r="L67" i="31"/>
  <c r="M67" i="31" s="1"/>
  <c r="F63" i="31"/>
  <c r="F62" i="31"/>
  <c r="K60" i="31"/>
  <c r="K59" i="31"/>
  <c r="I58" i="31"/>
  <c r="H57" i="31"/>
  <c r="H56" i="31"/>
  <c r="C55" i="31"/>
  <c r="C54" i="31"/>
  <c r="G49" i="31"/>
  <c r="G48" i="31"/>
  <c r="L46" i="31"/>
  <c r="M46" i="31" s="1"/>
  <c r="F41" i="31"/>
  <c r="K39" i="31"/>
  <c r="K38" i="31"/>
  <c r="I37" i="31"/>
  <c r="I36" i="31"/>
  <c r="H35" i="31"/>
  <c r="C34" i="31"/>
  <c r="C33" i="31"/>
  <c r="L29" i="31"/>
  <c r="M29" i="31" s="1"/>
  <c r="C27" i="31"/>
  <c r="H26" i="31"/>
  <c r="I25" i="31"/>
  <c r="K24" i="31"/>
  <c r="F24" i="31"/>
  <c r="L21" i="31"/>
  <c r="M21" i="31" s="1"/>
  <c r="C19" i="31"/>
  <c r="H18" i="31"/>
  <c r="I17" i="31"/>
  <c r="K16" i="31"/>
  <c r="F16" i="31"/>
  <c r="L13" i="31"/>
  <c r="M13" i="31" s="1"/>
  <c r="G13" i="31"/>
  <c r="C11" i="31"/>
  <c r="G108" i="31"/>
  <c r="F107" i="31"/>
  <c r="H104" i="31"/>
  <c r="L102" i="31"/>
  <c r="M102" i="31" s="1"/>
  <c r="I101" i="31"/>
  <c r="G100" i="31"/>
  <c r="F99" i="31"/>
  <c r="L94" i="31"/>
  <c r="M94" i="31" s="1"/>
  <c r="I93" i="31"/>
  <c r="G92" i="31"/>
  <c r="F91" i="31"/>
  <c r="C87" i="31"/>
  <c r="I85" i="31"/>
  <c r="F83" i="31"/>
  <c r="G78" i="31"/>
  <c r="L76" i="31"/>
  <c r="M76" i="31" s="1"/>
  <c r="L75" i="31"/>
  <c r="M75" i="31" s="1"/>
  <c r="F71" i="31"/>
  <c r="F70" i="31"/>
  <c r="K68" i="31"/>
  <c r="K67" i="31"/>
  <c r="I66" i="31"/>
  <c r="H65" i="31"/>
  <c r="H64" i="31"/>
  <c r="C63" i="31"/>
  <c r="C62" i="31"/>
  <c r="L54" i="31"/>
  <c r="M54" i="31" s="1"/>
  <c r="F49" i="31"/>
  <c r="K47" i="31"/>
  <c r="K46" i="31"/>
  <c r="I45" i="31"/>
  <c r="I44" i="31"/>
  <c r="H43" i="31"/>
  <c r="C42" i="31"/>
  <c r="C41" i="31"/>
  <c r="L33" i="31"/>
  <c r="M33" i="31" s="1"/>
  <c r="L32" i="31"/>
  <c r="M32" i="31" s="1"/>
  <c r="I30" i="31"/>
  <c r="K29" i="31"/>
  <c r="F29" i="31"/>
  <c r="L26" i="31"/>
  <c r="M26" i="31" s="1"/>
  <c r="G26" i="31"/>
  <c r="C24" i="31"/>
  <c r="H23" i="31"/>
  <c r="I22" i="31"/>
  <c r="K21" i="31"/>
  <c r="F21" i="31"/>
  <c r="L18" i="31"/>
  <c r="M18" i="31" s="1"/>
  <c r="G18" i="31"/>
  <c r="C16" i="31"/>
  <c r="H15" i="31"/>
  <c r="I14" i="31"/>
  <c r="K13" i="31"/>
  <c r="F13" i="31"/>
  <c r="K107" i="31"/>
  <c r="F105" i="31"/>
  <c r="H101" i="31"/>
  <c r="L99" i="31"/>
  <c r="M99" i="31" s="1"/>
  <c r="F97" i="31"/>
  <c r="H93" i="31"/>
  <c r="L91" i="31"/>
  <c r="M91" i="31" s="1"/>
  <c r="I90" i="31"/>
  <c r="F89" i="31"/>
  <c r="H85" i="31"/>
  <c r="L83" i="31"/>
  <c r="M83" i="31" s="1"/>
  <c r="I82" i="31"/>
  <c r="L78" i="31"/>
  <c r="M78" i="31" s="1"/>
  <c r="F73" i="31"/>
  <c r="K71" i="31"/>
  <c r="K70" i="31"/>
  <c r="I69" i="31"/>
  <c r="I68" i="31"/>
  <c r="H67" i="31"/>
  <c r="C66" i="31"/>
  <c r="C65" i="31"/>
  <c r="G59" i="31"/>
  <c r="L57" i="31"/>
  <c r="M57" i="31" s="1"/>
  <c r="L56" i="31"/>
  <c r="M56" i="31" s="1"/>
  <c r="F52" i="31"/>
  <c r="F51" i="31"/>
  <c r="K49" i="31"/>
  <c r="I48" i="31"/>
  <c r="I47" i="31"/>
  <c r="H46" i="31"/>
  <c r="H45" i="31"/>
  <c r="C44" i="31"/>
  <c r="G38" i="31"/>
  <c r="L36" i="31"/>
  <c r="M36" i="31" s="1"/>
  <c r="L35" i="31"/>
  <c r="M35" i="31" s="1"/>
  <c r="F31" i="31"/>
  <c r="H30" i="31"/>
  <c r="I29" i="31"/>
  <c r="K28" i="31"/>
  <c r="F28" i="31"/>
  <c r="L25" i="31"/>
  <c r="M25" i="31" s="1"/>
  <c r="G25" i="31"/>
  <c r="C23" i="31"/>
  <c r="H22" i="31"/>
  <c r="I21" i="31"/>
  <c r="K20" i="31"/>
  <c r="F20" i="31"/>
  <c r="L17" i="31"/>
  <c r="M17" i="31" s="1"/>
  <c r="G17" i="31"/>
  <c r="C15" i="31"/>
  <c r="H14" i="31"/>
  <c r="I13" i="31"/>
  <c r="K12" i="31"/>
  <c r="F12" i="31"/>
  <c r="K108" i="31"/>
  <c r="L104" i="31"/>
  <c r="M104" i="31" s="1"/>
  <c r="G94" i="31"/>
  <c r="C92" i="31"/>
  <c r="L89" i="31"/>
  <c r="M89" i="31" s="1"/>
  <c r="H81" i="31"/>
  <c r="I77" i="31"/>
  <c r="K75" i="31"/>
  <c r="L73" i="31"/>
  <c r="M73" i="31" s="1"/>
  <c r="G72" i="31"/>
  <c r="H70" i="31"/>
  <c r="G68" i="31"/>
  <c r="I64" i="31"/>
  <c r="K62" i="31"/>
  <c r="L60" i="31"/>
  <c r="M60" i="31" s="1"/>
  <c r="F59" i="31"/>
  <c r="F57" i="31"/>
  <c r="K51" i="31"/>
  <c r="F46" i="31"/>
  <c r="F44" i="31"/>
  <c r="F33" i="31"/>
  <c r="C31" i="31"/>
  <c r="F25" i="31"/>
  <c r="L23" i="31"/>
  <c r="M23" i="31" s="1"/>
  <c r="K22" i="31"/>
  <c r="I20" i="31"/>
  <c r="H19" i="31"/>
  <c r="F18" i="31"/>
  <c r="C17" i="31"/>
  <c r="K15" i="31"/>
  <c r="H12" i="31"/>
  <c r="I106" i="31"/>
  <c r="I104" i="31"/>
  <c r="H102" i="31"/>
  <c r="F100" i="31"/>
  <c r="C98" i="31"/>
  <c r="K95" i="31"/>
  <c r="F94" i="31"/>
  <c r="K91" i="31"/>
  <c r="I87" i="31"/>
  <c r="H83" i="31"/>
  <c r="F81" i="31"/>
  <c r="F79" i="31"/>
  <c r="K73" i="31"/>
  <c r="C70" i="31"/>
  <c r="F68" i="31"/>
  <c r="C57" i="31"/>
  <c r="F55" i="31"/>
  <c r="H53" i="31"/>
  <c r="H51" i="31"/>
  <c r="C46" i="31"/>
  <c r="L43" i="31"/>
  <c r="M43" i="31" s="1"/>
  <c r="L41" i="31"/>
  <c r="M41" i="31" s="1"/>
  <c r="H40" i="31"/>
  <c r="H38" i="31"/>
  <c r="I34" i="31"/>
  <c r="L30" i="31"/>
  <c r="M30" i="31" s="1"/>
  <c r="I28" i="31"/>
  <c r="H27" i="31"/>
  <c r="F26" i="31"/>
  <c r="C25" i="31"/>
  <c r="K23" i="31"/>
  <c r="H20" i="31"/>
  <c r="C18" i="31"/>
  <c r="L16" i="31"/>
  <c r="M16" i="31" s="1"/>
  <c r="G12" i="31"/>
  <c r="F11" i="31"/>
  <c r="C108" i="31"/>
  <c r="L105" i="31"/>
  <c r="M105" i="31" s="1"/>
  <c r="G97" i="31"/>
  <c r="L92" i="31"/>
  <c r="M92" i="31" s="1"/>
  <c r="L88" i="31"/>
  <c r="M88" i="31" s="1"/>
  <c r="F75" i="31"/>
  <c r="C73" i="31"/>
  <c r="C71" i="31"/>
  <c r="C60" i="31"/>
  <c r="C58" i="31"/>
  <c r="H54" i="31"/>
  <c r="I52" i="31"/>
  <c r="L48" i="31"/>
  <c r="M48" i="31" s="1"/>
  <c r="C47" i="31"/>
  <c r="L44" i="31"/>
  <c r="M44" i="31" s="1"/>
  <c r="G43" i="31"/>
  <c r="H41" i="31"/>
  <c r="I39" i="31"/>
  <c r="K35" i="31"/>
  <c r="K33" i="31"/>
  <c r="G32" i="31"/>
  <c r="H29" i="31"/>
  <c r="C28" i="31"/>
  <c r="K26" i="31"/>
  <c r="I24" i="31"/>
  <c r="G22" i="31"/>
  <c r="C21" i="31"/>
  <c r="L19" i="31"/>
  <c r="M19" i="31" s="1"/>
  <c r="F14" i="31"/>
  <c r="L12" i="31"/>
  <c r="M12" i="31" s="1"/>
  <c r="K11" i="31"/>
  <c r="G104" i="31"/>
  <c r="L100" i="31"/>
  <c r="M100" i="31" s="1"/>
  <c r="H94" i="31"/>
  <c r="C84" i="31"/>
  <c r="L80" i="31"/>
  <c r="M80" i="31" s="1"/>
  <c r="C78" i="31"/>
  <c r="I74" i="31"/>
  <c r="K65" i="31"/>
  <c r="L62" i="31"/>
  <c r="M62" i="31" s="1"/>
  <c r="L59" i="31"/>
  <c r="M59" i="31" s="1"/>
  <c r="I56" i="31"/>
  <c r="F54" i="31"/>
  <c r="H48" i="31"/>
  <c r="K44" i="31"/>
  <c r="K41" i="31"/>
  <c r="C39" i="31"/>
  <c r="C36" i="31"/>
  <c r="H28" i="31"/>
  <c r="I26" i="31"/>
  <c r="L22" i="31"/>
  <c r="M22" i="31" s="1"/>
  <c r="L20" i="31"/>
  <c r="M20" i="31" s="1"/>
  <c r="F19" i="31"/>
  <c r="H17" i="31"/>
  <c r="I11" i="31"/>
  <c r="K103" i="31"/>
  <c r="C97" i="31"/>
  <c r="K86" i="31"/>
  <c r="K83" i="31"/>
  <c r="H80" i="31"/>
  <c r="I71" i="31"/>
  <c r="G65" i="31"/>
  <c r="H62" i="31"/>
  <c r="I53" i="31"/>
  <c r="I50" i="31"/>
  <c r="L38" i="31"/>
  <c r="M38" i="31" s="1"/>
  <c r="F30" i="31"/>
  <c r="K18" i="31"/>
  <c r="F17" i="31"/>
  <c r="F15" i="31"/>
  <c r="H13" i="31"/>
  <c r="C106" i="31"/>
  <c r="K102" i="31"/>
  <c r="H99" i="31"/>
  <c r="C89" i="31"/>
  <c r="F86" i="31"/>
  <c r="C82" i="31"/>
  <c r="C79" i="31"/>
  <c r="G76" i="31"/>
  <c r="G73" i="31"/>
  <c r="G64" i="31"/>
  <c r="G52" i="31"/>
  <c r="H49" i="31"/>
  <c r="I40" i="31"/>
  <c r="I31" i="31"/>
  <c r="I27" i="31"/>
  <c r="C22" i="31"/>
  <c r="C20" i="31"/>
  <c r="H16" i="31"/>
  <c r="F108" i="31"/>
  <c r="G102" i="31"/>
  <c r="L96" i="31"/>
  <c r="M96" i="31" s="1"/>
  <c r="G86" i="31"/>
  <c r="C81" i="31"/>
  <c r="F76" i="31"/>
  <c r="L70" i="31"/>
  <c r="M70" i="31" s="1"/>
  <c r="C52" i="31"/>
  <c r="F47" i="31"/>
  <c r="C38" i="31"/>
  <c r="H33" i="31"/>
  <c r="C29" i="31"/>
  <c r="C26" i="31"/>
  <c r="G23" i="31"/>
  <c r="G20" i="31"/>
  <c r="G14" i="31"/>
  <c r="H11" i="31"/>
  <c r="H107" i="31"/>
  <c r="C102" i="31"/>
  <c r="I96" i="31"/>
  <c r="H91" i="31"/>
  <c r="L84" i="31"/>
  <c r="M84" i="31" s="1"/>
  <c r="K79" i="31"/>
  <c r="H75" i="31"/>
  <c r="L65" i="31"/>
  <c r="M65" i="31" s="1"/>
  <c r="H61" i="31"/>
  <c r="K55" i="31"/>
  <c r="L51" i="31"/>
  <c r="M51" i="31" s="1"/>
  <c r="I42" i="31"/>
  <c r="H37" i="31"/>
  <c r="H32" i="31"/>
  <c r="L28" i="31"/>
  <c r="M28" i="31" s="1"/>
  <c r="K25" i="31"/>
  <c r="F23" i="31"/>
  <c r="K19" i="31"/>
  <c r="C14" i="31"/>
  <c r="I95" i="31"/>
  <c r="C90" i="31"/>
  <c r="K84" i="31"/>
  <c r="F65" i="31"/>
  <c r="I60" i="31"/>
  <c r="G51" i="31"/>
  <c r="G46" i="31"/>
  <c r="G41" i="31"/>
  <c r="K36" i="31"/>
  <c r="K31" i="31"/>
  <c r="I19" i="31"/>
  <c r="I16" i="31"/>
  <c r="F92" i="31"/>
  <c r="C74" i="31"/>
  <c r="H59" i="31"/>
  <c r="K52" i="31"/>
  <c r="F36" i="31"/>
  <c r="C30" i="31"/>
  <c r="L24" i="31"/>
  <c r="M24" i="31" s="1"/>
  <c r="I15" i="31"/>
  <c r="G105" i="31"/>
  <c r="K78" i="31"/>
  <c r="L40" i="31"/>
  <c r="M40" i="31" s="1"/>
  <c r="I23" i="31"/>
  <c r="C105" i="31"/>
  <c r="K54" i="31"/>
  <c r="K17" i="31"/>
  <c r="H89" i="31"/>
  <c r="L81" i="31"/>
  <c r="M81" i="31" s="1"/>
  <c r="H73" i="31"/>
  <c r="F67" i="31"/>
  <c r="C50" i="31"/>
  <c r="K43" i="31"/>
  <c r="H24" i="31"/>
  <c r="L14" i="31"/>
  <c r="M14" i="31" s="1"/>
  <c r="L97" i="31"/>
  <c r="M97" i="31" s="1"/>
  <c r="I72" i="31"/>
  <c r="C49" i="31"/>
  <c r="K27" i="31"/>
  <c r="C13" i="31"/>
  <c r="K94" i="31"/>
  <c r="H72" i="31"/>
  <c r="F22" i="31"/>
  <c r="I103" i="31"/>
  <c r="F78" i="31"/>
  <c r="F27" i="31"/>
  <c r="I12" i="31"/>
  <c r="H105" i="31"/>
  <c r="I88" i="31"/>
  <c r="L72" i="31"/>
  <c r="M72" i="31" s="1"/>
  <c r="L64" i="31"/>
  <c r="M64" i="31" s="1"/>
  <c r="K57" i="31"/>
  <c r="L49" i="31"/>
  <c r="M49" i="31" s="1"/>
  <c r="F43" i="31"/>
  <c r="F35" i="31"/>
  <c r="L27" i="31"/>
  <c r="M27" i="31" s="1"/>
  <c r="G24" i="31"/>
  <c r="K14" i="31"/>
  <c r="I109" i="31"/>
  <c r="H88" i="31"/>
  <c r="K63" i="31"/>
  <c r="K87" i="31"/>
  <c r="I63" i="31"/>
  <c r="G27" i="31"/>
  <c r="H86" i="31"/>
  <c r="K92" i="31"/>
  <c r="F60" i="31"/>
  <c r="L11" i="31"/>
  <c r="M11" i="31" s="1"/>
  <c r="L52" i="31"/>
  <c r="M52" i="31" s="1"/>
  <c r="K109" i="31"/>
  <c r="H109" i="31"/>
  <c r="F84" i="31"/>
  <c r="L109" i="31"/>
  <c r="M109" i="31" s="1"/>
  <c r="H25" i="31"/>
  <c r="K76" i="31"/>
  <c r="I76" i="31"/>
  <c r="H21" i="31"/>
  <c r="H69" i="31"/>
  <c r="F39" i="31"/>
  <c r="F109" i="31"/>
  <c r="C100" i="31"/>
  <c r="C68" i="31"/>
  <c r="F38" i="31"/>
  <c r="L15" i="31"/>
  <c r="M15" i="31" s="1"/>
  <c r="G62" i="31"/>
  <c r="K30" i="31"/>
  <c r="C12" i="31"/>
  <c r="AA50" i="27"/>
  <c r="J50" i="27" s="1"/>
  <c r="N50" i="27" s="1"/>
  <c r="AA62" i="27"/>
  <c r="J62" i="27" s="1"/>
  <c r="N62" i="27" s="1"/>
  <c r="AA60" i="27"/>
  <c r="J60" i="27" s="1"/>
  <c r="N60" i="27" s="1"/>
  <c r="AA18" i="27"/>
  <c r="J18" i="27" s="1"/>
  <c r="N18" i="27" s="1"/>
  <c r="AA21" i="27"/>
  <c r="J21" i="27" s="1"/>
  <c r="N21" i="27" s="1"/>
  <c r="AA76" i="27"/>
  <c r="J76" i="27" s="1"/>
  <c r="N76" i="27" s="1"/>
  <c r="AA14" i="27"/>
  <c r="J14" i="27" s="1"/>
  <c r="AA51" i="27"/>
  <c r="J51" i="27" s="1"/>
  <c r="N51" i="27" s="1"/>
  <c r="AA16" i="27"/>
  <c r="J16" i="27" s="1"/>
  <c r="N16" i="27" s="1"/>
  <c r="AA33" i="27"/>
  <c r="J33" i="27" s="1"/>
  <c r="N33" i="27" s="1"/>
  <c r="U3" i="7"/>
  <c r="CD3" i="1"/>
  <c r="AA56" i="27"/>
  <c r="J56" i="27" s="1"/>
  <c r="N56" i="27" s="1"/>
  <c r="M13" i="27"/>
  <c r="M12" i="9"/>
  <c r="M14" i="9"/>
  <c r="M12" i="21"/>
  <c r="M11" i="19"/>
  <c r="M14" i="27"/>
  <c r="M11" i="21"/>
  <c r="M15" i="16"/>
  <c r="M14" i="16"/>
  <c r="M13" i="16"/>
  <c r="M15" i="21"/>
  <c r="M15" i="19"/>
  <c r="M11" i="9"/>
  <c r="M13" i="9"/>
  <c r="M14" i="21"/>
  <c r="M11" i="16"/>
  <c r="M13" i="19"/>
  <c r="M12" i="19"/>
  <c r="U39" i="18"/>
  <c r="H39" i="18" s="1"/>
  <c r="Z44" i="18"/>
  <c r="R50" i="18"/>
  <c r="C50" i="18" s="1"/>
  <c r="AB55" i="18"/>
  <c r="K55" i="18" s="1"/>
  <c r="T61" i="18"/>
  <c r="Y67" i="18"/>
  <c r="U73" i="18"/>
  <c r="H73" i="18" s="1"/>
  <c r="Z79" i="18"/>
  <c r="W85" i="18"/>
  <c r="AB42" i="18"/>
  <c r="K42" i="18" s="1"/>
  <c r="S48" i="18"/>
  <c r="F48" i="18" s="1"/>
  <c r="Y54" i="18"/>
  <c r="Y60" i="18"/>
  <c r="Z65" i="18"/>
  <c r="AB70" i="18"/>
  <c r="K70" i="18" s="1"/>
  <c r="T77" i="18"/>
  <c r="R83" i="18"/>
  <c r="C83" i="18" s="1"/>
  <c r="W39" i="18"/>
  <c r="AC44" i="18"/>
  <c r="L44" i="18" s="1"/>
  <c r="M44" i="18" s="1"/>
  <c r="T50" i="18"/>
  <c r="V55" i="18"/>
  <c r="Z60" i="18"/>
  <c r="W66" i="18"/>
  <c r="T72" i="18"/>
  <c r="U77" i="18"/>
  <c r="H77" i="18" s="1"/>
  <c r="W82" i="18"/>
  <c r="S88" i="18"/>
  <c r="F88" i="18" s="1"/>
  <c r="W44" i="18"/>
  <c r="W50" i="18"/>
  <c r="U56" i="18"/>
  <c r="H56" i="18" s="1"/>
  <c r="AB62" i="18"/>
  <c r="K62" i="18" s="1"/>
  <c r="W68" i="18"/>
  <c r="Z73" i="18"/>
  <c r="W79" i="18"/>
  <c r="T85" i="18"/>
  <c r="Y43" i="18"/>
  <c r="W55" i="18"/>
  <c r="AC65" i="18"/>
  <c r="L65" i="18" s="1"/>
  <c r="M65" i="18" s="1"/>
  <c r="V77" i="18"/>
  <c r="T89" i="18"/>
  <c r="Y94" i="18"/>
  <c r="AB99" i="18"/>
  <c r="K99" i="18" s="1"/>
  <c r="S105" i="18"/>
  <c r="F105" i="18" s="1"/>
  <c r="S41" i="18"/>
  <c r="F41" i="18" s="1"/>
  <c r="T54" i="18"/>
  <c r="Y64" i="18"/>
  <c r="T76" i="18"/>
  <c r="Z87" i="18"/>
  <c r="Z40" i="18"/>
  <c r="R46" i="18"/>
  <c r="C46" i="18" s="1"/>
  <c r="U51" i="18"/>
  <c r="H51" i="18" s="1"/>
  <c r="U57" i="18"/>
  <c r="H57" i="18" s="1"/>
  <c r="W62" i="18"/>
  <c r="Z68" i="18"/>
  <c r="V75" i="18"/>
  <c r="R81" i="18"/>
  <c r="C81" i="18" s="1"/>
  <c r="V87" i="18"/>
  <c r="S44" i="18"/>
  <c r="F44" i="18" s="1"/>
  <c r="V49" i="18"/>
  <c r="AC55" i="18"/>
  <c r="L55" i="18" s="1"/>
  <c r="M55" i="18" s="1"/>
  <c r="AC61" i="18"/>
  <c r="L61" i="18" s="1"/>
  <c r="M61" i="18" s="1"/>
  <c r="R67" i="18"/>
  <c r="C67" i="18" s="1"/>
  <c r="S72" i="18"/>
  <c r="F72" i="18" s="1"/>
  <c r="Y78" i="18"/>
  <c r="V84" i="18"/>
  <c r="AC40" i="18"/>
  <c r="L40" i="18" s="1"/>
  <c r="M40" i="18" s="1"/>
  <c r="T46" i="18"/>
  <c r="W51" i="18"/>
  <c r="Z56" i="18"/>
  <c r="Y62" i="18"/>
  <c r="T68" i="18"/>
  <c r="W73" i="18"/>
  <c r="Z78" i="18"/>
  <c r="AB83" i="18"/>
  <c r="K83" i="18" s="1"/>
  <c r="Z39" i="18"/>
  <c r="AC45" i="18"/>
  <c r="L45" i="18" s="1"/>
  <c r="M45" i="18" s="1"/>
  <c r="Z51" i="18"/>
  <c r="Z57" i="18"/>
  <c r="R64" i="18"/>
  <c r="C64" i="18" s="1"/>
  <c r="AC69" i="18"/>
  <c r="L69" i="18" s="1"/>
  <c r="M69" i="18" s="1"/>
  <c r="S75" i="18"/>
  <c r="F75" i="18" s="1"/>
  <c r="W81" i="18"/>
  <c r="X86" i="18"/>
  <c r="I86" i="18" s="1"/>
  <c r="U46" i="18"/>
  <c r="H46" i="18" s="1"/>
  <c r="S58" i="18"/>
  <c r="F58" i="18" s="1"/>
  <c r="U68" i="18"/>
  <c r="H68" i="18" s="1"/>
  <c r="X82" i="18"/>
  <c r="I82" i="18" s="1"/>
  <c r="Y90" i="18"/>
  <c r="AC95" i="18"/>
  <c r="L95" i="18" s="1"/>
  <c r="M95" i="18" s="1"/>
  <c r="R101" i="18"/>
  <c r="C101" i="18" s="1"/>
  <c r="R107" i="18"/>
  <c r="C107" i="18" s="1"/>
  <c r="Z43" i="18"/>
  <c r="AC56" i="18"/>
  <c r="L56" i="18" s="1"/>
  <c r="M56" i="18" s="1"/>
  <c r="V68" i="18"/>
  <c r="R42" i="18"/>
  <c r="C42" i="18" s="1"/>
  <c r="V47" i="18"/>
  <c r="U53" i="18"/>
  <c r="H53" i="18" s="1"/>
  <c r="X58" i="18"/>
  <c r="I58" i="18" s="1"/>
  <c r="Z63" i="18"/>
  <c r="S70" i="18"/>
  <c r="F70" i="18" s="1"/>
  <c r="S77" i="18"/>
  <c r="F77" i="18" s="1"/>
  <c r="U82" i="18"/>
  <c r="H82" i="18" s="1"/>
  <c r="S40" i="18"/>
  <c r="F40" i="18" s="1"/>
  <c r="X45" i="18"/>
  <c r="I45" i="18" s="1"/>
  <c r="V51" i="18"/>
  <c r="V57" i="18"/>
  <c r="S63" i="18"/>
  <c r="F63" i="18" s="1"/>
  <c r="S68" i="18"/>
  <c r="F68" i="18" s="1"/>
  <c r="R74" i="18"/>
  <c r="C74" i="18" s="1"/>
  <c r="AB79" i="18"/>
  <c r="K79" i="18" s="1"/>
  <c r="T86" i="18"/>
  <c r="T42" i="18"/>
  <c r="X47" i="18"/>
  <c r="I47" i="18" s="1"/>
  <c r="AB52" i="18"/>
  <c r="K52" i="18" s="1"/>
  <c r="R58" i="18"/>
  <c r="C58" i="18" s="1"/>
  <c r="AC63" i="18"/>
  <c r="L63" i="18" s="1"/>
  <c r="M63" i="18" s="1"/>
  <c r="Y69" i="18"/>
  <c r="AB74" i="18"/>
  <c r="K74" i="18" s="1"/>
  <c r="AC79" i="18"/>
  <c r="L79" i="18" s="1"/>
  <c r="M79" i="18" s="1"/>
  <c r="Y85" i="18"/>
  <c r="T41" i="18"/>
  <c r="S47" i="18"/>
  <c r="F47" i="18" s="1"/>
  <c r="R53" i="18"/>
  <c r="C53" i="18" s="1"/>
  <c r="Y59" i="18"/>
  <c r="V65" i="18"/>
  <c r="S71" i="18"/>
  <c r="F71" i="18" s="1"/>
  <c r="U76" i="18"/>
  <c r="H76" i="18" s="1"/>
  <c r="Z82" i="18"/>
  <c r="AB87" i="18"/>
  <c r="K87" i="18" s="1"/>
  <c r="U50" i="18"/>
  <c r="H50" i="18" s="1"/>
  <c r="AB60" i="18"/>
  <c r="K60" i="18" s="1"/>
  <c r="U72" i="18"/>
  <c r="H72" i="18" s="1"/>
  <c r="R85" i="18"/>
  <c r="C85" i="18" s="1"/>
  <c r="AC91" i="18"/>
  <c r="L91" i="18" s="1"/>
  <c r="M91" i="18" s="1"/>
  <c r="S97" i="18"/>
  <c r="F97" i="18" s="1"/>
  <c r="W102" i="18"/>
  <c r="T108" i="18"/>
  <c r="V46" i="18"/>
  <c r="X59" i="18"/>
  <c r="I59" i="18" s="1"/>
  <c r="V43" i="18"/>
  <c r="Z48" i="18"/>
  <c r="X54" i="18"/>
  <c r="I54" i="18" s="1"/>
  <c r="AB59" i="18"/>
  <c r="K59" i="18" s="1"/>
  <c r="Y65" i="18"/>
  <c r="R72" i="18"/>
  <c r="C72" i="18" s="1"/>
  <c r="X78" i="18"/>
  <c r="I78" i="18" s="1"/>
  <c r="U84" i="18"/>
  <c r="H84" i="18" s="1"/>
  <c r="X41" i="18"/>
  <c r="I41" i="18" s="1"/>
  <c r="AB46" i="18"/>
  <c r="K46" i="18" s="1"/>
  <c r="Z52" i="18"/>
  <c r="U59" i="18"/>
  <c r="H59" i="18" s="1"/>
  <c r="V64" i="18"/>
  <c r="X69" i="18"/>
  <c r="I69" i="18" s="1"/>
  <c r="W75" i="18"/>
  <c r="S81" i="18"/>
  <c r="F81" i="18" s="1"/>
  <c r="W87" i="18"/>
  <c r="X43" i="18"/>
  <c r="I43" i="18" s="1"/>
  <c r="AC48" i="18"/>
  <c r="L48" i="18" s="1"/>
  <c r="M48" i="18" s="1"/>
  <c r="R54" i="18"/>
  <c r="C54" i="18" s="1"/>
  <c r="V59" i="18"/>
  <c r="S65" i="18"/>
  <c r="F65" i="18" s="1"/>
  <c r="AC70" i="18"/>
  <c r="L70" i="18" s="1"/>
  <c r="M70" i="18" s="1"/>
  <c r="R76" i="18"/>
  <c r="C76" i="18" s="1"/>
  <c r="T81" i="18"/>
  <c r="AC86" i="18"/>
  <c r="L86" i="18" s="1"/>
  <c r="M86" i="18" s="1"/>
  <c r="W42" i="18"/>
  <c r="R49" i="18"/>
  <c r="C49" i="18" s="1"/>
  <c r="U54" i="18"/>
  <c r="H54" i="18" s="1"/>
  <c r="Y61" i="18"/>
  <c r="Z66" i="18"/>
  <c r="W72" i="18"/>
  <c r="U78" i="18"/>
  <c r="H78" i="18" s="1"/>
  <c r="R84" i="18"/>
  <c r="C84" i="18" s="1"/>
  <c r="R41" i="18"/>
  <c r="C41" i="18" s="1"/>
  <c r="AC52" i="18"/>
  <c r="L52" i="18" s="1"/>
  <c r="M52" i="18" s="1"/>
  <c r="U63" i="18"/>
  <c r="H63" i="18" s="1"/>
  <c r="AC74" i="18"/>
  <c r="L74" i="18" s="1"/>
  <c r="M74" i="18" s="1"/>
  <c r="Y87" i="18"/>
  <c r="T93" i="18"/>
  <c r="W98" i="18"/>
  <c r="Z103" i="18"/>
  <c r="X109" i="18"/>
  <c r="I109" i="18" s="1"/>
  <c r="V50" i="18"/>
  <c r="R44" i="18"/>
  <c r="C44" i="18" s="1"/>
  <c r="U49" i="18"/>
  <c r="H49" i="18" s="1"/>
  <c r="T55" i="18"/>
  <c r="X60" i="18"/>
  <c r="I60" i="18" s="1"/>
  <c r="U66" i="18"/>
  <c r="H66" i="18" s="1"/>
  <c r="Z72" i="18"/>
  <c r="R79" i="18"/>
  <c r="C79" i="18" s="1"/>
  <c r="AC84" i="18"/>
  <c r="L84" i="18" s="1"/>
  <c r="M84" i="18" s="1"/>
  <c r="S42" i="18"/>
  <c r="F42" i="18" s="1"/>
  <c r="W47" i="18"/>
  <c r="V53" i="18"/>
  <c r="AC59" i="18"/>
  <c r="L59" i="18" s="1"/>
  <c r="M59" i="18" s="1"/>
  <c r="R65" i="18"/>
  <c r="C65" i="18" s="1"/>
  <c r="T70" i="18"/>
  <c r="Y76" i="18"/>
  <c r="V82" i="18"/>
  <c r="R88" i="18"/>
  <c r="C88" i="18" s="1"/>
  <c r="T44" i="18"/>
  <c r="W49" i="18"/>
  <c r="Z54" i="18"/>
  <c r="R60" i="18"/>
  <c r="C60" i="18" s="1"/>
  <c r="AB65" i="18"/>
  <c r="K65" i="18" s="1"/>
  <c r="X71" i="18"/>
  <c r="I71" i="18" s="1"/>
  <c r="Z76" i="18"/>
  <c r="AB81" i="18"/>
  <c r="K81" i="18" s="1"/>
  <c r="X87" i="18"/>
  <c r="I87" i="18" s="1"/>
  <c r="S43" i="18"/>
  <c r="F43" i="18" s="1"/>
  <c r="Z49" i="18"/>
  <c r="Y55" i="18"/>
  <c r="T62" i="18"/>
  <c r="V67" i="18"/>
  <c r="R73" i="18"/>
  <c r="C73" i="18" s="1"/>
  <c r="AC78" i="18"/>
  <c r="L78" i="18" s="1"/>
  <c r="M78" i="18" s="1"/>
  <c r="Z84" i="18"/>
  <c r="U42" i="18"/>
  <c r="H42" i="18" s="1"/>
  <c r="S54" i="18"/>
  <c r="F54" i="18" s="1"/>
  <c r="X64" i="18"/>
  <c r="I64" i="18" s="1"/>
  <c r="S76" i="18"/>
  <c r="F76" i="18" s="1"/>
  <c r="X88" i="18"/>
  <c r="I88" i="18" s="1"/>
  <c r="AC93" i="18"/>
  <c r="L93" i="18" s="1"/>
  <c r="M93" i="18" s="1"/>
  <c r="T99" i="18"/>
  <c r="V104" i="18"/>
  <c r="Y39" i="18"/>
  <c r="Y51" i="18"/>
  <c r="V63" i="18"/>
  <c r="R75" i="18"/>
  <c r="C75" i="18" s="1"/>
  <c r="W86" i="18"/>
  <c r="Z42" i="18"/>
  <c r="AC57" i="18"/>
  <c r="L57" i="18" s="1"/>
  <c r="M57" i="18" s="1"/>
  <c r="Y74" i="18"/>
  <c r="AB40" i="18"/>
  <c r="K40" i="18" s="1"/>
  <c r="Y56" i="18"/>
  <c r="W71" i="18"/>
  <c r="AB86" i="18"/>
  <c r="K86" i="18" s="1"/>
  <c r="S52" i="18"/>
  <c r="F52" i="18" s="1"/>
  <c r="S67" i="18"/>
  <c r="F67" i="18" s="1"/>
  <c r="X80" i="18"/>
  <c r="I80" i="18" s="1"/>
  <c r="W46" i="18"/>
  <c r="W63" i="18"/>
  <c r="X77" i="18"/>
  <c r="I77" i="18" s="1"/>
  <c r="Y47" i="18"/>
  <c r="U81" i="18"/>
  <c r="H81" i="18" s="1"/>
  <c r="AB97" i="18"/>
  <c r="K97" i="18" s="1"/>
  <c r="S45" i="18"/>
  <c r="F45" i="18" s="1"/>
  <c r="R71" i="18"/>
  <c r="C71" i="18" s="1"/>
  <c r="S85" i="18"/>
  <c r="F85" i="18" s="1"/>
  <c r="R94" i="18"/>
  <c r="C94" i="18" s="1"/>
  <c r="AC99" i="18"/>
  <c r="L99" i="18" s="1"/>
  <c r="M99" i="18" s="1"/>
  <c r="T105" i="18"/>
  <c r="X42" i="18"/>
  <c r="I42" i="18" s="1"/>
  <c r="S53" i="18"/>
  <c r="F53" i="18" s="1"/>
  <c r="X63" i="18"/>
  <c r="I63" i="18" s="1"/>
  <c r="T75" i="18"/>
  <c r="Y86" i="18"/>
  <c r="Z92" i="18"/>
  <c r="V99" i="18"/>
  <c r="U105" i="18"/>
  <c r="H105" i="18" s="1"/>
  <c r="V40" i="18"/>
  <c r="Y53" i="18"/>
  <c r="Y66" i="18"/>
  <c r="T78" i="18"/>
  <c r="Y89" i="18"/>
  <c r="Y95" i="18"/>
  <c r="AB100" i="18"/>
  <c r="K100" i="18" s="1"/>
  <c r="S106" i="18"/>
  <c r="F106" i="18" s="1"/>
  <c r="T49" i="18"/>
  <c r="Y72" i="18"/>
  <c r="S92" i="18"/>
  <c r="F92" i="18" s="1"/>
  <c r="V105" i="18"/>
  <c r="AB54" i="18"/>
  <c r="K54" i="18" s="1"/>
  <c r="Y75" i="18"/>
  <c r="X93" i="18"/>
  <c r="I93" i="18" s="1"/>
  <c r="W105" i="18"/>
  <c r="W52" i="18"/>
  <c r="V78" i="18"/>
  <c r="R95" i="18"/>
  <c r="C95" i="18" s="1"/>
  <c r="Y105" i="18"/>
  <c r="X53" i="18"/>
  <c r="I53" i="18" s="1"/>
  <c r="AB76" i="18"/>
  <c r="K76" i="18" s="1"/>
  <c r="U94" i="18"/>
  <c r="H94" i="18" s="1"/>
  <c r="Z104" i="18"/>
  <c r="S55" i="18"/>
  <c r="F55" i="18" s="1"/>
  <c r="S95" i="18"/>
  <c r="F95" i="18" s="1"/>
  <c r="S61" i="18"/>
  <c r="F61" i="18" s="1"/>
  <c r="R98" i="18"/>
  <c r="C98" i="18" s="1"/>
  <c r="AB66" i="18"/>
  <c r="K66" i="18" s="1"/>
  <c r="AC100" i="18"/>
  <c r="L100" i="18" s="1"/>
  <c r="M100" i="18" s="1"/>
  <c r="Y63" i="18"/>
  <c r="AA63" i="18" s="1"/>
  <c r="J63" i="18" s="1"/>
  <c r="R102" i="18"/>
  <c r="C102" i="18" s="1"/>
  <c r="S93" i="18"/>
  <c r="F93" i="18" s="1"/>
  <c r="U47" i="18"/>
  <c r="H47" i="18" s="1"/>
  <c r="Y48" i="18"/>
  <c r="X79" i="18"/>
  <c r="I79" i="18" s="1"/>
  <c r="U106" i="18"/>
  <c r="H106" i="18" s="1"/>
  <c r="S64" i="18"/>
  <c r="F64" i="18" s="1"/>
  <c r="AB84" i="18"/>
  <c r="K84" i="18" s="1"/>
  <c r="AB18" i="18"/>
  <c r="K18" i="18" s="1"/>
  <c r="V38" i="18"/>
  <c r="R17" i="18"/>
  <c r="C17" i="18" s="1"/>
  <c r="U25" i="18"/>
  <c r="H25" i="18" s="1"/>
  <c r="AC20" i="18"/>
  <c r="L20" i="18" s="1"/>
  <c r="M20" i="18" s="1"/>
  <c r="U37" i="18"/>
  <c r="H37" i="18" s="1"/>
  <c r="AC31" i="18"/>
  <c r="L31" i="18" s="1"/>
  <c r="M31" i="18" s="1"/>
  <c r="Y16" i="18"/>
  <c r="R30" i="18"/>
  <c r="C30" i="18" s="1"/>
  <c r="U31" i="18"/>
  <c r="H31" i="18" s="1"/>
  <c r="T35" i="18"/>
  <c r="V21" i="18"/>
  <c r="S20" i="18"/>
  <c r="F20" i="18" s="1"/>
  <c r="U13" i="18"/>
  <c r="H13" i="18" s="1"/>
  <c r="S22" i="18"/>
  <c r="F22" i="18" s="1"/>
  <c r="X30" i="18"/>
  <c r="I30" i="18" s="1"/>
  <c r="AB30" i="18"/>
  <c r="K30" i="18" s="1"/>
  <c r="X38" i="18"/>
  <c r="I38" i="18" s="1"/>
  <c r="W38" i="18"/>
  <c r="AC15" i="18"/>
  <c r="L15" i="18" s="1"/>
  <c r="W11" i="18"/>
  <c r="AB29" i="18"/>
  <c r="K29" i="18" s="1"/>
  <c r="W18" i="18"/>
  <c r="R28" i="18"/>
  <c r="C28" i="18" s="1"/>
  <c r="Z13" i="18"/>
  <c r="S18" i="18"/>
  <c r="F18" i="18" s="1"/>
  <c r="X15" i="18"/>
  <c r="I15" i="18" s="1"/>
  <c r="X37" i="18"/>
  <c r="I37" i="18" s="1"/>
  <c r="Y23" i="18"/>
  <c r="T33" i="18"/>
  <c r="AC16" i="18"/>
  <c r="L16" i="18" s="1"/>
  <c r="M16" i="18" s="1"/>
  <c r="R31" i="18"/>
  <c r="C31" i="18" s="1"/>
  <c r="T38" i="18"/>
  <c r="U38" i="18"/>
  <c r="H38" i="18" s="1"/>
  <c r="T13" i="18"/>
  <c r="Y20" i="18"/>
  <c r="AB31" i="18"/>
  <c r="K31" i="18" s="1"/>
  <c r="AC38" i="18"/>
  <c r="L38" i="18" s="1"/>
  <c r="M38" i="18" s="1"/>
  <c r="U29" i="18"/>
  <c r="H29" i="18" s="1"/>
  <c r="T36" i="18"/>
  <c r="Z46" i="18"/>
  <c r="AB61" i="18"/>
  <c r="K61" i="18" s="1"/>
  <c r="AB77" i="18"/>
  <c r="K77" i="18" s="1"/>
  <c r="AB44" i="18"/>
  <c r="K44" i="18" s="1"/>
  <c r="U61" i="18"/>
  <c r="H61" i="18" s="1"/>
  <c r="Z74" i="18"/>
  <c r="Y41" i="18"/>
  <c r="R56" i="18"/>
  <c r="C56" i="18" s="1"/>
  <c r="U70" i="18"/>
  <c r="H70" i="18" s="1"/>
  <c r="W84" i="18"/>
  <c r="R51" i="18"/>
  <c r="C51" i="18" s="1"/>
  <c r="R66" i="18"/>
  <c r="C66" i="18" s="1"/>
  <c r="R82" i="18"/>
  <c r="C82" i="18" s="1"/>
  <c r="AB56" i="18"/>
  <c r="K56" i="18" s="1"/>
  <c r="V86" i="18"/>
  <c r="Z101" i="18"/>
  <c r="X55" i="18"/>
  <c r="I55" i="18" s="1"/>
  <c r="Y73" i="18"/>
  <c r="U89" i="18"/>
  <c r="H89" i="18" s="1"/>
  <c r="U95" i="18"/>
  <c r="H95" i="18" s="1"/>
  <c r="S101" i="18"/>
  <c r="F101" i="18" s="1"/>
  <c r="W106" i="18"/>
  <c r="U45" i="18"/>
  <c r="H45" i="18" s="1"/>
  <c r="Z55" i="18"/>
  <c r="S66" i="18"/>
  <c r="F66" i="18" s="1"/>
  <c r="Y77" i="18"/>
  <c r="Z88" i="18"/>
  <c r="S94" i="18"/>
  <c r="F94" i="18" s="1"/>
  <c r="T101" i="18"/>
  <c r="X106" i="18"/>
  <c r="I106" i="18" s="1"/>
  <c r="V44" i="18"/>
  <c r="T56" i="18"/>
  <c r="S69" i="18"/>
  <c r="F69" i="18" s="1"/>
  <c r="Z80" i="18"/>
  <c r="R91" i="18"/>
  <c r="C91" i="18" s="1"/>
  <c r="AC96" i="18"/>
  <c r="L96" i="18" s="1"/>
  <c r="M96" i="18" s="1"/>
  <c r="T102" i="18"/>
  <c r="W107" i="18"/>
  <c r="W54" i="18"/>
  <c r="Z77" i="18"/>
  <c r="AB94" i="18"/>
  <c r="K94" i="18" s="1"/>
  <c r="AC107" i="18"/>
  <c r="L107" i="18" s="1"/>
  <c r="M107" i="18" s="1"/>
  <c r="S60" i="18"/>
  <c r="F60" i="18" s="1"/>
  <c r="Y80" i="18"/>
  <c r="T96" i="18"/>
  <c r="T109" i="18"/>
  <c r="V60" i="18"/>
  <c r="W83" i="18"/>
  <c r="Y97" i="18"/>
  <c r="R108" i="18"/>
  <c r="C108" i="18" s="1"/>
  <c r="AB58" i="18"/>
  <c r="K58" i="18" s="1"/>
  <c r="AC81" i="18"/>
  <c r="L81" i="18" s="1"/>
  <c r="M81" i="18" s="1"/>
  <c r="AB96" i="18"/>
  <c r="K96" i="18" s="1"/>
  <c r="V107" i="18"/>
  <c r="X65" i="18"/>
  <c r="I65" i="18" s="1"/>
  <c r="U100" i="18"/>
  <c r="H100" i="18" s="1"/>
  <c r="U71" i="18"/>
  <c r="H71" i="18" s="1"/>
  <c r="U103" i="18"/>
  <c r="H103" i="18" s="1"/>
  <c r="S82" i="18"/>
  <c r="F82" i="18" s="1"/>
  <c r="T106" i="18"/>
  <c r="AC73" i="18"/>
  <c r="L73" i="18" s="1"/>
  <c r="M73" i="18" s="1"/>
  <c r="U107" i="18"/>
  <c r="H107" i="18" s="1"/>
  <c r="Y103" i="18"/>
  <c r="W78" i="18"/>
  <c r="X94" i="18"/>
  <c r="I94" i="18" s="1"/>
  <c r="W94" i="18"/>
  <c r="T73" i="18"/>
  <c r="U102" i="18"/>
  <c r="H102" i="18" s="1"/>
  <c r="R97" i="18"/>
  <c r="C97" i="18" s="1"/>
  <c r="R21" i="18"/>
  <c r="C21" i="18" s="1"/>
  <c r="AB13" i="18"/>
  <c r="K13" i="18" s="1"/>
  <c r="W17" i="18"/>
  <c r="T20" i="18"/>
  <c r="W16" i="18"/>
  <c r="S16" i="18"/>
  <c r="F16" i="18" s="1"/>
  <c r="T12" i="18"/>
  <c r="Z12" i="18"/>
  <c r="V12" i="18"/>
  <c r="U12" i="18"/>
  <c r="H12" i="18" s="1"/>
  <c r="V18" i="18"/>
  <c r="T21" i="18"/>
  <c r="T17" i="18"/>
  <c r="R25" i="18"/>
  <c r="C25" i="18" s="1"/>
  <c r="R22" i="18"/>
  <c r="C22" i="18" s="1"/>
  <c r="V24" i="18"/>
  <c r="Z30" i="18"/>
  <c r="W26" i="18"/>
  <c r="W12" i="18"/>
  <c r="W29" i="18"/>
  <c r="Z17" i="18"/>
  <c r="Y38" i="18"/>
  <c r="X18" i="18"/>
  <c r="I18" i="18" s="1"/>
  <c r="S17" i="18"/>
  <c r="F17" i="18" s="1"/>
  <c r="AB24" i="18"/>
  <c r="K24" i="18" s="1"/>
  <c r="U33" i="18"/>
  <c r="H33" i="18" s="1"/>
  <c r="S23" i="18"/>
  <c r="F23" i="18" s="1"/>
  <c r="X20" i="18"/>
  <c r="I20" i="18" s="1"/>
  <c r="Y36" i="18"/>
  <c r="T28" i="18"/>
  <c r="AB27" i="18"/>
  <c r="K27" i="18" s="1"/>
  <c r="U21" i="18"/>
  <c r="H21" i="18" s="1"/>
  <c r="Y13" i="18"/>
  <c r="T26" i="18"/>
  <c r="V37" i="18"/>
  <c r="V17" i="18"/>
  <c r="T37" i="18"/>
  <c r="S13" i="18"/>
  <c r="F13" i="18" s="1"/>
  <c r="AC18" i="18"/>
  <c r="L18" i="18" s="1"/>
  <c r="M18" i="18" s="1"/>
  <c r="Z50" i="18"/>
  <c r="U64" i="18"/>
  <c r="H64" i="18" s="1"/>
  <c r="Z81" i="18"/>
  <c r="AB48" i="18"/>
  <c r="K48" i="18" s="1"/>
  <c r="AB63" i="18"/>
  <c r="K63" i="18" s="1"/>
  <c r="S79" i="18"/>
  <c r="F79" i="18" s="1"/>
  <c r="Y45" i="18"/>
  <c r="Z58" i="18"/>
  <c r="S74" i="18"/>
  <c r="F74" i="18" s="1"/>
  <c r="R39" i="18"/>
  <c r="C39" i="18" s="1"/>
  <c r="Z53" i="18"/>
  <c r="X70" i="18"/>
  <c r="I70" i="18" s="1"/>
  <c r="AC85" i="18"/>
  <c r="L85" i="18" s="1"/>
  <c r="M85" i="18" s="1"/>
  <c r="R62" i="18"/>
  <c r="C62" i="18" s="1"/>
  <c r="U91" i="18"/>
  <c r="H91" i="18" s="1"/>
  <c r="V106" i="18"/>
  <c r="AC60" i="18"/>
  <c r="L60" i="18" s="1"/>
  <c r="M60" i="18" s="1"/>
  <c r="AB78" i="18"/>
  <c r="K78" i="18" s="1"/>
  <c r="Z90" i="18"/>
  <c r="T97" i="18"/>
  <c r="X102" i="18"/>
  <c r="I102" i="18" s="1"/>
  <c r="U108" i="18"/>
  <c r="H108" i="18" s="1"/>
  <c r="AB47" i="18"/>
  <c r="K47" i="18" s="1"/>
  <c r="V58" i="18"/>
  <c r="X68" i="18"/>
  <c r="I68" i="18" s="1"/>
  <c r="X81" i="18"/>
  <c r="I81" i="18" s="1"/>
  <c r="S90" i="18"/>
  <c r="F90" i="18" s="1"/>
  <c r="R96" i="18"/>
  <c r="C96" i="18" s="1"/>
  <c r="Y102" i="18"/>
  <c r="AB107" i="18"/>
  <c r="K107" i="18" s="1"/>
  <c r="R47" i="18"/>
  <c r="C47" i="18" s="1"/>
  <c r="AC58" i="18"/>
  <c r="L58" i="18" s="1"/>
  <c r="M58" i="18" s="1"/>
  <c r="Z71" i="18"/>
  <c r="Y84" i="18"/>
  <c r="U92" i="18"/>
  <c r="H92" i="18" s="1"/>
  <c r="T98" i="18"/>
  <c r="W103" i="18"/>
  <c r="U109" i="18"/>
  <c r="H109" i="18" s="1"/>
  <c r="V62" i="18"/>
  <c r="AC82" i="18"/>
  <c r="L82" i="18" s="1"/>
  <c r="M82" i="18" s="1"/>
  <c r="V97" i="18"/>
  <c r="Z41" i="18"/>
  <c r="T65" i="18"/>
  <c r="Z85" i="18"/>
  <c r="AB98" i="18"/>
  <c r="K98" i="18" s="1"/>
  <c r="AC41" i="18"/>
  <c r="L41" i="18" s="1"/>
  <c r="M41" i="18" s="1"/>
  <c r="W65" i="18"/>
  <c r="Z89" i="18"/>
  <c r="T100" i="18"/>
  <c r="U40" i="18"/>
  <c r="H40" i="18" s="1"/>
  <c r="X66" i="18"/>
  <c r="I66" i="18" s="1"/>
  <c r="AC88" i="18"/>
  <c r="L88" i="18" s="1"/>
  <c r="M88" i="18" s="1"/>
  <c r="X99" i="18"/>
  <c r="I99" i="18" s="1"/>
  <c r="AC109" i="18"/>
  <c r="L109" i="18" s="1"/>
  <c r="M109" i="18" s="1"/>
  <c r="AC80" i="18"/>
  <c r="L80" i="18" s="1"/>
  <c r="M80" i="18" s="1"/>
  <c r="S108" i="18"/>
  <c r="F108" i="18" s="1"/>
  <c r="Y81" i="18"/>
  <c r="X40" i="18"/>
  <c r="I40" i="18" s="1"/>
  <c r="W90" i="18"/>
  <c r="Y42" i="18"/>
  <c r="AB88" i="18"/>
  <c r="K88" i="18" s="1"/>
  <c r="W56" i="18"/>
  <c r="V69" i="18"/>
  <c r="AB93" i="18"/>
  <c r="K93" i="18" s="1"/>
  <c r="AB95" i="18"/>
  <c r="K95" i="18" s="1"/>
  <c r="AC104" i="18"/>
  <c r="L104" i="18" s="1"/>
  <c r="M104" i="18" s="1"/>
  <c r="T91" i="18"/>
  <c r="U43" i="18"/>
  <c r="H43" i="18" s="1"/>
  <c r="Y107" i="18"/>
  <c r="AC21" i="18"/>
  <c r="L21" i="18" s="1"/>
  <c r="M21" i="18" s="1"/>
  <c r="X36" i="18"/>
  <c r="I36" i="18" s="1"/>
  <c r="Z34" i="18"/>
  <c r="W24" i="18"/>
  <c r="AB14" i="18"/>
  <c r="K14" i="18" s="1"/>
  <c r="AC37" i="18"/>
  <c r="L37" i="18" s="1"/>
  <c r="M37" i="18" s="1"/>
  <c r="AC12" i="18"/>
  <c r="L12" i="18" s="1"/>
  <c r="U27" i="18"/>
  <c r="H27" i="18" s="1"/>
  <c r="U15" i="18"/>
  <c r="H15" i="18" s="1"/>
  <c r="S30" i="18"/>
  <c r="F30" i="18" s="1"/>
  <c r="W20" i="18"/>
  <c r="X31" i="18"/>
  <c r="I31" i="18" s="1"/>
  <c r="AB34" i="18"/>
  <c r="K34" i="18" s="1"/>
  <c r="S35" i="18"/>
  <c r="F35" i="18" s="1"/>
  <c r="AC19" i="18"/>
  <c r="L19" i="18" s="1"/>
  <c r="M19" i="18" s="1"/>
  <c r="W25" i="18"/>
  <c r="V35" i="18"/>
  <c r="U20" i="18"/>
  <c r="H20" i="18" s="1"/>
  <c r="Y18" i="18"/>
  <c r="X13" i="18"/>
  <c r="I13" i="18" s="1"/>
  <c r="AB26" i="18"/>
  <c r="K26" i="18" s="1"/>
  <c r="Y35" i="18"/>
  <c r="V33" i="18"/>
  <c r="Z25" i="18"/>
  <c r="AC29" i="18"/>
  <c r="L29" i="18" s="1"/>
  <c r="M29" i="18" s="1"/>
  <c r="AC35" i="18"/>
  <c r="L35" i="18" s="1"/>
  <c r="M35" i="18" s="1"/>
  <c r="AC27" i="18"/>
  <c r="L27" i="18" s="1"/>
  <c r="M27" i="18" s="1"/>
  <c r="Y30" i="18"/>
  <c r="X28" i="18"/>
  <c r="I28" i="18" s="1"/>
  <c r="T27" i="18"/>
  <c r="AC14" i="18"/>
  <c r="L14" i="18" s="1"/>
  <c r="V22" i="18"/>
  <c r="T14" i="18"/>
  <c r="T19" i="18"/>
  <c r="T24" i="18"/>
  <c r="AC36" i="18"/>
  <c r="L36" i="18" s="1"/>
  <c r="M36" i="18" s="1"/>
  <c r="Z35" i="18"/>
  <c r="U36" i="18"/>
  <c r="H36" i="18" s="1"/>
  <c r="R40" i="18"/>
  <c r="C40" i="18" s="1"/>
  <c r="AC53" i="18"/>
  <c r="L53" i="18" s="1"/>
  <c r="M53" i="18" s="1"/>
  <c r="W69" i="18"/>
  <c r="S86" i="18"/>
  <c r="F86" i="18" s="1"/>
  <c r="R52" i="18"/>
  <c r="C52" i="18" s="1"/>
  <c r="Z67" i="18"/>
  <c r="Z83" i="18"/>
  <c r="T48" i="18"/>
  <c r="T63" i="18"/>
  <c r="R78" i="18"/>
  <c r="C78" i="18" s="1"/>
  <c r="AB41" i="18"/>
  <c r="K41" i="18" s="1"/>
  <c r="U58" i="18"/>
  <c r="H58" i="18" s="1"/>
  <c r="V74" i="18"/>
  <c r="X39" i="18"/>
  <c r="I39" i="18" s="1"/>
  <c r="Z69" i="18"/>
  <c r="T95" i="18"/>
  <c r="AC108" i="18"/>
  <c r="L108" i="18" s="1"/>
  <c r="M108" i="18" s="1"/>
  <c r="U67" i="18"/>
  <c r="H67" i="18" s="1"/>
  <c r="V81" i="18"/>
  <c r="Y92" i="18"/>
  <c r="X98" i="18"/>
  <c r="I98" i="18" s="1"/>
  <c r="AB103" i="18"/>
  <c r="K103" i="18" s="1"/>
  <c r="AB39" i="18"/>
  <c r="K39" i="18" s="1"/>
  <c r="X50" i="18"/>
  <c r="I50" i="18" s="1"/>
  <c r="R61" i="18"/>
  <c r="C61" i="18" s="1"/>
  <c r="X72" i="18"/>
  <c r="I72" i="18" s="1"/>
  <c r="S84" i="18"/>
  <c r="F84" i="18" s="1"/>
  <c r="W91" i="18"/>
  <c r="U97" i="18"/>
  <c r="H97" i="18" s="1"/>
  <c r="AC103" i="18"/>
  <c r="L103" i="18" s="1"/>
  <c r="M103" i="18" s="1"/>
  <c r="R109" i="18"/>
  <c r="C109" i="18" s="1"/>
  <c r="Y49" i="18"/>
  <c r="X61" i="18"/>
  <c r="I61" i="18" s="1"/>
  <c r="Z75" i="18"/>
  <c r="R87" i="18"/>
  <c r="C87" i="18" s="1"/>
  <c r="Y93" i="18"/>
  <c r="Y99" i="18"/>
  <c r="AB104" i="18"/>
  <c r="K104" i="18" s="1"/>
  <c r="AC43" i="18"/>
  <c r="L43" i="18" s="1"/>
  <c r="M43" i="18" s="1"/>
  <c r="X67" i="18"/>
  <c r="I67" i="18" s="1"/>
  <c r="W89" i="18"/>
  <c r="U101" i="18"/>
  <c r="H101" i="18" s="1"/>
  <c r="X49" i="18"/>
  <c r="I49" i="18" s="1"/>
  <c r="V70" i="18"/>
  <c r="X89" i="18"/>
  <c r="I89" i="18" s="1"/>
  <c r="V101" i="18"/>
  <c r="T47" i="18"/>
  <c r="S73" i="18"/>
  <c r="F73" i="18" s="1"/>
  <c r="V92" i="18"/>
  <c r="AC102" i="18"/>
  <c r="L102" i="18" s="1"/>
  <c r="M102" i="18" s="1"/>
  <c r="U48" i="18"/>
  <c r="H48" i="18" s="1"/>
  <c r="Y71" i="18"/>
  <c r="Y91" i="18"/>
  <c r="S102" i="18"/>
  <c r="F102" i="18" s="1"/>
  <c r="Y44" i="18"/>
  <c r="AB89" i="18"/>
  <c r="K89" i="18" s="1"/>
  <c r="V45" i="18"/>
  <c r="T90" i="18"/>
  <c r="V56" i="18"/>
  <c r="Z95" i="18"/>
  <c r="T53" i="18"/>
  <c r="T94" i="18"/>
  <c r="R77" i="18"/>
  <c r="C77" i="18" s="1"/>
  <c r="T51" i="18"/>
  <c r="U104" i="18"/>
  <c r="H104" i="18" s="1"/>
  <c r="R59" i="18"/>
  <c r="C59" i="18" s="1"/>
  <c r="R105" i="18"/>
  <c r="C105" i="18" s="1"/>
  <c r="Y101" i="18"/>
  <c r="T64" i="18"/>
  <c r="Y27" i="18"/>
  <c r="Z20" i="18"/>
  <c r="S19" i="18"/>
  <c r="F19" i="18" s="1"/>
  <c r="X32" i="18"/>
  <c r="I32" i="18" s="1"/>
  <c r="V31" i="18"/>
  <c r="Z24" i="18"/>
  <c r="V20" i="18"/>
  <c r="AB15" i="18"/>
  <c r="K15" i="18" s="1"/>
  <c r="AB16" i="18"/>
  <c r="K16" i="18" s="1"/>
  <c r="Y26" i="18"/>
  <c r="V15" i="18"/>
  <c r="R23" i="18"/>
  <c r="C23" i="18" s="1"/>
  <c r="X11" i="18"/>
  <c r="I11" i="18" s="1"/>
  <c r="S28" i="18"/>
  <c r="F28" i="18" s="1"/>
  <c r="AB25" i="18"/>
  <c r="K25" i="18" s="1"/>
  <c r="X35" i="18"/>
  <c r="I35" i="18" s="1"/>
  <c r="AB28" i="18"/>
  <c r="K28" i="18" s="1"/>
  <c r="Y33" i="18"/>
  <c r="W14" i="18"/>
  <c r="Z36" i="18"/>
  <c r="S34" i="18"/>
  <c r="F34" i="18" s="1"/>
  <c r="V26" i="18"/>
  <c r="V36" i="18"/>
  <c r="U26" i="18"/>
  <c r="H26" i="18" s="1"/>
  <c r="Z11" i="18"/>
  <c r="AB37" i="18"/>
  <c r="K37" i="18" s="1"/>
  <c r="W21" i="18"/>
  <c r="V13" i="18"/>
  <c r="U16" i="18"/>
  <c r="H16" i="18" s="1"/>
  <c r="X34" i="18"/>
  <c r="I34" i="18" s="1"/>
  <c r="T16" i="18"/>
  <c r="W28" i="18"/>
  <c r="S14" i="18"/>
  <c r="F14" i="18" s="1"/>
  <c r="AB19" i="18"/>
  <c r="K19" i="18" s="1"/>
  <c r="X23" i="18"/>
  <c r="I23" i="18" s="1"/>
  <c r="U17" i="18"/>
  <c r="H17" i="18" s="1"/>
  <c r="R32" i="18"/>
  <c r="C32" i="18" s="1"/>
  <c r="S24" i="18"/>
  <c r="F24" i="18" s="1"/>
  <c r="W41" i="18"/>
  <c r="X56" i="18"/>
  <c r="I56" i="18" s="1"/>
  <c r="V71" i="18"/>
  <c r="V39" i="18"/>
  <c r="U55" i="18"/>
  <c r="H55" i="18" s="1"/>
  <c r="AB68" i="18"/>
  <c r="K68" i="18" s="1"/>
  <c r="X85" i="18"/>
  <c r="I85" i="18" s="1"/>
  <c r="AB50" i="18"/>
  <c r="K50" i="18" s="1"/>
  <c r="W64" i="18"/>
  <c r="T79" i="18"/>
  <c r="T45" i="18"/>
  <c r="U60" i="18"/>
  <c r="H60" i="18" s="1"/>
  <c r="AB75" i="18"/>
  <c r="K75" i="18" s="1"/>
  <c r="R45" i="18"/>
  <c r="C45" i="18" s="1"/>
  <c r="X73" i="18"/>
  <c r="I73" i="18" s="1"/>
  <c r="X96" i="18"/>
  <c r="I96" i="18" s="1"/>
  <c r="V42" i="18"/>
  <c r="AB69" i="18"/>
  <c r="K69" i="18" s="1"/>
  <c r="Y82" i="18"/>
  <c r="U93" i="18"/>
  <c r="H93" i="18" s="1"/>
  <c r="U99" i="18"/>
  <c r="H99" i="18" s="1"/>
  <c r="W104" i="18"/>
  <c r="U41" i="18"/>
  <c r="H41" i="18" s="1"/>
  <c r="AB51" i="18"/>
  <c r="K51" i="18" s="1"/>
  <c r="U62" i="18"/>
  <c r="H62" i="18" s="1"/>
  <c r="AB73" i="18"/>
  <c r="K73" i="18" s="1"/>
  <c r="U85" i="18"/>
  <c r="H85" i="18" s="1"/>
  <c r="R92" i="18"/>
  <c r="C92" i="18" s="1"/>
  <c r="Y98" i="18"/>
  <c r="X104" i="18"/>
  <c r="I104" i="18" s="1"/>
  <c r="Z109" i="18"/>
  <c r="U52" i="18"/>
  <c r="H52" i="18" s="1"/>
  <c r="U65" i="18"/>
  <c r="H65" i="18" s="1"/>
  <c r="AC76" i="18"/>
  <c r="L76" i="18" s="1"/>
  <c r="M76" i="18" s="1"/>
  <c r="U88" i="18"/>
  <c r="H88" i="18" s="1"/>
  <c r="V94" i="18"/>
  <c r="S100" i="18"/>
  <c r="F100" i="18" s="1"/>
  <c r="X105" i="18"/>
  <c r="I105" i="18" s="1"/>
  <c r="Y46" i="18"/>
  <c r="R70" i="18"/>
  <c r="C70" i="18" s="1"/>
  <c r="AC90" i="18"/>
  <c r="L90" i="18" s="1"/>
  <c r="M90" i="18" s="1"/>
  <c r="Z102" i="18"/>
  <c r="T52" i="18"/>
  <c r="AC72" i="18"/>
  <c r="L72" i="18" s="1"/>
  <c r="M72" i="18" s="1"/>
  <c r="T92" i="18"/>
  <c r="R104" i="18"/>
  <c r="C104" i="18" s="1"/>
  <c r="AB49" i="18"/>
  <c r="K49" i="18" s="1"/>
  <c r="AC75" i="18"/>
  <c r="L75" i="18" s="1"/>
  <c r="M75" i="18" s="1"/>
  <c r="Z93" i="18"/>
  <c r="T104" i="18"/>
  <c r="AC50" i="18"/>
  <c r="L50" i="18" s="1"/>
  <c r="M50" i="18" s="1"/>
  <c r="T74" i="18"/>
  <c r="AB92" i="18"/>
  <c r="K92" i="18" s="1"/>
  <c r="V103" i="18"/>
  <c r="AC49" i="18"/>
  <c r="L49" i="18" s="1"/>
  <c r="M49" i="18" s="1"/>
  <c r="W92" i="18"/>
  <c r="Y50" i="18"/>
  <c r="W95" i="18"/>
  <c r="Z61" i="18"/>
  <c r="U98" i="18"/>
  <c r="H98" i="18" s="1"/>
  <c r="W58" i="18"/>
  <c r="W99" i="18"/>
  <c r="U87" i="18"/>
  <c r="H87" i="18" s="1"/>
  <c r="T82" i="18"/>
  <c r="W109" i="18"/>
  <c r="U69" i="18"/>
  <c r="H69" i="18" s="1"/>
  <c r="X90" i="18"/>
  <c r="I90" i="18" s="1"/>
  <c r="T43" i="18"/>
  <c r="X74" i="18"/>
  <c r="I74" i="18" s="1"/>
  <c r="T34" i="18"/>
  <c r="V34" i="18"/>
  <c r="Y25" i="18"/>
  <c r="Y31" i="18"/>
  <c r="X33" i="18"/>
  <c r="I33" i="18" s="1"/>
  <c r="Z27" i="18"/>
  <c r="T22" i="18"/>
  <c r="S15" i="18"/>
  <c r="F15" i="18" s="1"/>
  <c r="X17" i="18"/>
  <c r="I17" i="18" s="1"/>
  <c r="X27" i="18"/>
  <c r="I27" i="18" s="1"/>
  <c r="Z15" i="18"/>
  <c r="X19" i="18"/>
  <c r="I19" i="18" s="1"/>
  <c r="Y11" i="18"/>
  <c r="V28" i="18"/>
  <c r="AB35" i="18"/>
  <c r="K35" i="18" s="1"/>
  <c r="Y12" i="18"/>
  <c r="U34" i="18"/>
  <c r="H34" i="18" s="1"/>
  <c r="S29" i="18"/>
  <c r="F29" i="18" s="1"/>
  <c r="U14" i="18"/>
  <c r="H14" i="18" s="1"/>
  <c r="U32" i="18"/>
  <c r="H32" i="18" s="1"/>
  <c r="R33" i="18"/>
  <c r="C33" i="18" s="1"/>
  <c r="U35" i="18"/>
  <c r="H35" i="18" s="1"/>
  <c r="Z26" i="18"/>
  <c r="AC26" i="18"/>
  <c r="L26" i="18" s="1"/>
  <c r="M26" i="18" s="1"/>
  <c r="AC25" i="18"/>
  <c r="L25" i="18" s="1"/>
  <c r="M25" i="18" s="1"/>
  <c r="R14" i="18"/>
  <c r="C14" i="18" s="1"/>
  <c r="Y34" i="18"/>
  <c r="Y15" i="18"/>
  <c r="Y29" i="18"/>
  <c r="U30" i="18"/>
  <c r="H30" i="18" s="1"/>
  <c r="Y17" i="18"/>
  <c r="V16" i="18"/>
  <c r="Z33" i="18"/>
  <c r="W22" i="18"/>
  <c r="Z16" i="18"/>
  <c r="R24" i="18"/>
  <c r="C24" i="18" s="1"/>
  <c r="R68" i="18"/>
  <c r="C68" i="18" s="1"/>
  <c r="X62" i="18"/>
  <c r="I62" i="18" s="1"/>
  <c r="W53" i="18"/>
  <c r="W40" i="18"/>
  <c r="V83" i="18"/>
  <c r="V100" i="18"/>
  <c r="R80" i="18"/>
  <c r="C80" i="18" s="1"/>
  <c r="AB101" i="18"/>
  <c r="K101" i="18" s="1"/>
  <c r="V54" i="18"/>
  <c r="AB82" i="18"/>
  <c r="K82" i="18" s="1"/>
  <c r="AC101" i="18"/>
  <c r="L101" i="18" s="1"/>
  <c r="M101" i="18" s="1"/>
  <c r="AC54" i="18"/>
  <c r="L54" i="18" s="1"/>
  <c r="M54" i="18" s="1"/>
  <c r="AB85" i="18"/>
  <c r="K85" i="18" s="1"/>
  <c r="AB102" i="18"/>
  <c r="K102" i="18" s="1"/>
  <c r="U75" i="18"/>
  <c r="H75" i="18" s="1"/>
  <c r="U44" i="18"/>
  <c r="H44" i="18" s="1"/>
  <c r="W97" i="18"/>
  <c r="AB80" i="18"/>
  <c r="K80" i="18" s="1"/>
  <c r="Z45" i="18"/>
  <c r="S98" i="18"/>
  <c r="F98" i="18" s="1"/>
  <c r="Z97" i="18"/>
  <c r="S51" i="18"/>
  <c r="F51" i="18" s="1"/>
  <c r="T84" i="18"/>
  <c r="AB57" i="18"/>
  <c r="K57" i="18" s="1"/>
  <c r="S59" i="18"/>
  <c r="F59" i="18" s="1"/>
  <c r="V102" i="18"/>
  <c r="W36" i="18"/>
  <c r="X22" i="18"/>
  <c r="I22" i="18" s="1"/>
  <c r="R13" i="18"/>
  <c r="C13" i="18" s="1"/>
  <c r="U19" i="18"/>
  <c r="H19" i="18" s="1"/>
  <c r="R20" i="18"/>
  <c r="C20" i="18" s="1"/>
  <c r="R19" i="18"/>
  <c r="C19" i="18" s="1"/>
  <c r="Z32" i="18"/>
  <c r="S26" i="18"/>
  <c r="F26" i="18" s="1"/>
  <c r="AC32" i="18"/>
  <c r="L32" i="18" s="1"/>
  <c r="M32" i="18" s="1"/>
  <c r="AB12" i="18"/>
  <c r="K12" i="18" s="1"/>
  <c r="Z21" i="18"/>
  <c r="T18" i="18"/>
  <c r="V29" i="18"/>
  <c r="AB33" i="18"/>
  <c r="K33" i="18" s="1"/>
  <c r="V80" i="18"/>
  <c r="V73" i="18"/>
  <c r="V61" i="18"/>
  <c r="V52" i="18"/>
  <c r="X51" i="18"/>
  <c r="I51" i="18" s="1"/>
  <c r="Z107" i="18"/>
  <c r="R90" i="18"/>
  <c r="C90" i="18" s="1"/>
  <c r="AB105" i="18"/>
  <c r="K105" i="18" s="1"/>
  <c r="Z59" i="18"/>
  <c r="V89" i="18"/>
  <c r="AC105" i="18"/>
  <c r="L105" i="18" s="1"/>
  <c r="M105" i="18" s="1"/>
  <c r="T60" i="18"/>
  <c r="Z91" i="18"/>
  <c r="AB106" i="18"/>
  <c r="K106" i="18" s="1"/>
  <c r="V85" i="18"/>
  <c r="Z62" i="18"/>
  <c r="Z106" i="18"/>
  <c r="S91" i="18"/>
  <c r="F91" i="18" s="1"/>
  <c r="W61" i="18"/>
  <c r="R106" i="18"/>
  <c r="C106" i="18" s="1"/>
  <c r="AC39" i="18"/>
  <c r="L39" i="18" s="1"/>
  <c r="M39" i="18" s="1"/>
  <c r="T87" i="18"/>
  <c r="Y104" i="18"/>
  <c r="S99" i="18"/>
  <c r="F99" i="18" s="1"/>
  <c r="X83" i="18"/>
  <c r="I83" i="18" s="1"/>
  <c r="Z29" i="18"/>
  <c r="AB23" i="18"/>
  <c r="K23" i="18" s="1"/>
  <c r="V11" i="18"/>
  <c r="R29" i="18"/>
  <c r="C29" i="18" s="1"/>
  <c r="AC22" i="18"/>
  <c r="L22" i="18" s="1"/>
  <c r="M22" i="18" s="1"/>
  <c r="AC34" i="18"/>
  <c r="L34" i="18" s="1"/>
  <c r="M34" i="18" s="1"/>
  <c r="Y21" i="18"/>
  <c r="U23" i="18"/>
  <c r="H23" i="18" s="1"/>
  <c r="X16" i="18"/>
  <c r="I16" i="18" s="1"/>
  <c r="T30" i="18"/>
  <c r="Z23" i="18"/>
  <c r="W35" i="18"/>
  <c r="AB22" i="18"/>
  <c r="K22" i="18" s="1"/>
  <c r="Z28" i="18"/>
  <c r="R27" i="18"/>
  <c r="C27" i="18" s="1"/>
  <c r="W45" i="18"/>
  <c r="Y83" i="18"/>
  <c r="AC77" i="18"/>
  <c r="L77" i="18" s="1"/>
  <c r="M77" i="18" s="1"/>
  <c r="AC68" i="18"/>
  <c r="L68" i="18" s="1"/>
  <c r="M68" i="18" s="1"/>
  <c r="R57" i="18"/>
  <c r="C57" i="18" s="1"/>
  <c r="W59" i="18"/>
  <c r="Z47" i="18"/>
  <c r="V91" i="18"/>
  <c r="S107" i="18"/>
  <c r="F107" i="18" s="1"/>
  <c r="AB64" i="18"/>
  <c r="K64" i="18" s="1"/>
  <c r="AB90" i="18"/>
  <c r="K90" i="18" s="1"/>
  <c r="T107" i="18"/>
  <c r="AC67" i="18"/>
  <c r="L67" i="18" s="1"/>
  <c r="M67" i="18" s="1"/>
  <c r="AC92" i="18"/>
  <c r="L92" i="18" s="1"/>
  <c r="M92" i="18" s="1"/>
  <c r="Y108" i="18"/>
  <c r="W93" i="18"/>
  <c r="AB67" i="18"/>
  <c r="K67" i="18" s="1"/>
  <c r="S39" i="18"/>
  <c r="F39" i="18" s="1"/>
  <c r="V96" i="18"/>
  <c r="R69" i="18"/>
  <c r="C69" i="18" s="1"/>
  <c r="X108" i="18"/>
  <c r="I108" i="18" s="1"/>
  <c r="T66" i="18"/>
  <c r="R93" i="18"/>
  <c r="C93" i="18" s="1"/>
  <c r="AB109" i="18"/>
  <c r="K109" i="18" s="1"/>
  <c r="Y79" i="18"/>
  <c r="W96" i="18"/>
  <c r="Z14" i="18"/>
  <c r="AB17" i="18"/>
  <c r="K17" i="18" s="1"/>
  <c r="AB38" i="18"/>
  <c r="K38" i="18" s="1"/>
  <c r="Z18" i="18"/>
  <c r="W31" i="18"/>
  <c r="Y14" i="18"/>
  <c r="AC11" i="18"/>
  <c r="L11" i="18" s="1"/>
  <c r="R26" i="18"/>
  <c r="C26" i="18" s="1"/>
  <c r="Y24" i="18"/>
  <c r="W19" i="18"/>
  <c r="R34" i="18"/>
  <c r="C34" i="18" s="1"/>
  <c r="R18" i="18"/>
  <c r="C18" i="18" s="1"/>
  <c r="W32" i="18"/>
  <c r="X24" i="18"/>
  <c r="I24" i="18" s="1"/>
  <c r="Z19" i="18"/>
  <c r="R48" i="18"/>
  <c r="C48" i="18" s="1"/>
  <c r="W43" i="18"/>
  <c r="W80" i="18"/>
  <c r="AB72" i="18"/>
  <c r="K72" i="18" s="1"/>
  <c r="Z64" i="18"/>
  <c r="T67" i="18"/>
  <c r="T58" i="18"/>
  <c r="Z94" i="18"/>
  <c r="Y109" i="18"/>
  <c r="W67" i="18"/>
  <c r="V93" i="18"/>
  <c r="V108" i="18"/>
  <c r="W70" i="18"/>
  <c r="U96" i="18"/>
  <c r="H96" i="18" s="1"/>
  <c r="V41" i="18"/>
  <c r="S96" i="18"/>
  <c r="F96" i="18" s="1"/>
  <c r="S78" i="18"/>
  <c r="F78" i="18" s="1"/>
  <c r="X44" i="18"/>
  <c r="I44" i="18" s="1"/>
  <c r="R99" i="18"/>
  <c r="C99" i="18" s="1"/>
  <c r="U79" i="18"/>
  <c r="H79" i="18" s="1"/>
  <c r="T39" i="18"/>
  <c r="W76" i="18"/>
  <c r="X103" i="18"/>
  <c r="I103" i="18" s="1"/>
  <c r="AC66" i="18"/>
  <c r="L66" i="18" s="1"/>
  <c r="M66" i="18" s="1"/>
  <c r="Y40" i="18"/>
  <c r="W74" i="18"/>
  <c r="AC28" i="18"/>
  <c r="L28" i="18" s="1"/>
  <c r="M28" i="18" s="1"/>
  <c r="X25" i="18"/>
  <c r="I25" i="18" s="1"/>
  <c r="AB21" i="18"/>
  <c r="K21" i="18" s="1"/>
  <c r="X29" i="18"/>
  <c r="I29" i="18" s="1"/>
  <c r="X21" i="18"/>
  <c r="I21" i="18" s="1"/>
  <c r="W13" i="18"/>
  <c r="T23" i="18"/>
  <c r="S38" i="18"/>
  <c r="F38" i="18" s="1"/>
  <c r="AC24" i="18"/>
  <c r="L24" i="18" s="1"/>
  <c r="M24" i="18" s="1"/>
  <c r="AB36" i="18"/>
  <c r="K36" i="18" s="1"/>
  <c r="R11" i="18"/>
  <c r="C11" i="18" s="1"/>
  <c r="T31" i="18"/>
  <c r="Z31" i="18"/>
  <c r="X12" i="18"/>
  <c r="I12" i="18" s="1"/>
  <c r="W33" i="18"/>
  <c r="R63" i="18"/>
  <c r="C63" i="18" s="1"/>
  <c r="Y58" i="18"/>
  <c r="AC46" i="18"/>
  <c r="L46" i="18" s="1"/>
  <c r="M46" i="18" s="1"/>
  <c r="U86" i="18"/>
  <c r="H86" i="18" s="1"/>
  <c r="S80" i="18"/>
  <c r="F80" i="18" s="1"/>
  <c r="X92" i="18"/>
  <c r="I92" i="18" s="1"/>
  <c r="W77" i="18"/>
  <c r="W100" i="18"/>
  <c r="S49" i="18"/>
  <c r="F49" i="18" s="1"/>
  <c r="T80" i="18"/>
  <c r="X100" i="18"/>
  <c r="I100" i="18" s="1"/>
  <c r="V48" i="18"/>
  <c r="U83" i="18"/>
  <c r="H83" i="18" s="1"/>
  <c r="W101" i="18"/>
  <c r="AC64" i="18"/>
  <c r="L64" i="18" s="1"/>
  <c r="M64" i="18" s="1"/>
  <c r="S109" i="18"/>
  <c r="F109" i="18" s="1"/>
  <c r="AC94" i="18"/>
  <c r="L94" i="18" s="1"/>
  <c r="M94" i="18" s="1"/>
  <c r="Y70" i="18"/>
  <c r="V109" i="18"/>
  <c r="X95" i="18"/>
  <c r="I95" i="18" s="1"/>
  <c r="R86" i="18"/>
  <c r="C86" i="18" s="1"/>
  <c r="W108" i="18"/>
  <c r="Y68" i="18"/>
  <c r="S89" i="18"/>
  <c r="F89" i="18" s="1"/>
  <c r="Z99" i="18"/>
  <c r="AB91" i="18"/>
  <c r="K91" i="18" s="1"/>
  <c r="W15" i="18"/>
  <c r="T15" i="18"/>
  <c r="U22" i="18"/>
  <c r="H22" i="18" s="1"/>
  <c r="V27" i="18"/>
  <c r="T32" i="18"/>
  <c r="V14" i="18"/>
  <c r="R12" i="18"/>
  <c r="C12" i="18" s="1"/>
  <c r="W37" i="18"/>
  <c r="Y37" i="18"/>
  <c r="R38" i="18"/>
  <c r="C38" i="18" s="1"/>
  <c r="AC23" i="18"/>
  <c r="L23" i="18" s="1"/>
  <c r="M23" i="18" s="1"/>
  <c r="R37" i="18"/>
  <c r="C37" i="18" s="1"/>
  <c r="S33" i="18"/>
  <c r="F33" i="18" s="1"/>
  <c r="U28" i="18"/>
  <c r="H28" i="18" s="1"/>
  <c r="W23" i="18"/>
  <c r="Y52" i="18"/>
  <c r="W57" i="18"/>
  <c r="AC89" i="18"/>
  <c r="L89" i="18" s="1"/>
  <c r="M89" i="18" s="1"/>
  <c r="AB43" i="18"/>
  <c r="K43" i="18" s="1"/>
  <c r="T103" i="18"/>
  <c r="AC98" i="18"/>
  <c r="L98" i="18" s="1"/>
  <c r="M98" i="18" s="1"/>
  <c r="T83" i="18"/>
  <c r="S56" i="18"/>
  <c r="F56" i="18" s="1"/>
  <c r="Y100" i="18"/>
  <c r="X48" i="18"/>
  <c r="I48" i="18" s="1"/>
  <c r="S37" i="18"/>
  <c r="F37" i="18" s="1"/>
  <c r="R35" i="18"/>
  <c r="C35" i="18" s="1"/>
  <c r="S32" i="18"/>
  <c r="F32" i="18" s="1"/>
  <c r="W27" i="18"/>
  <c r="U24" i="18"/>
  <c r="H24" i="18" s="1"/>
  <c r="U18" i="18"/>
  <c r="H18" i="18" s="1"/>
  <c r="T88" i="18"/>
  <c r="V32" i="18"/>
  <c r="AB20" i="18"/>
  <c r="K20" i="18" s="1"/>
  <c r="S83" i="18"/>
  <c r="F83" i="18" s="1"/>
  <c r="S57" i="18"/>
  <c r="F57" i="18" s="1"/>
  <c r="AC51" i="18"/>
  <c r="L51" i="18" s="1"/>
  <c r="M51" i="18" s="1"/>
  <c r="U90" i="18"/>
  <c r="H90" i="18" s="1"/>
  <c r="X52" i="18"/>
  <c r="I52" i="18" s="1"/>
  <c r="AC30" i="18"/>
  <c r="L30" i="18" s="1"/>
  <c r="M30" i="18" s="1"/>
  <c r="S46" i="18"/>
  <c r="F46" i="18" s="1"/>
  <c r="W48" i="18"/>
  <c r="V72" i="18"/>
  <c r="T71" i="18"/>
  <c r="Y57" i="18"/>
  <c r="T57" i="18"/>
  <c r="R55" i="18"/>
  <c r="C55" i="18" s="1"/>
  <c r="Z100" i="18"/>
  <c r="AC47" i="18"/>
  <c r="L47" i="18" s="1"/>
  <c r="M47" i="18" s="1"/>
  <c r="X107" i="18"/>
  <c r="I107" i="18" s="1"/>
  <c r="AC33" i="18"/>
  <c r="L33" i="18" s="1"/>
  <c r="M33" i="18" s="1"/>
  <c r="U11" i="18"/>
  <c r="H11" i="18" s="1"/>
  <c r="AC17" i="18"/>
  <c r="L17" i="18" s="1"/>
  <c r="M17" i="18" s="1"/>
  <c r="V30" i="18"/>
  <c r="AB32" i="18"/>
  <c r="K32" i="18" s="1"/>
  <c r="V66" i="18"/>
  <c r="AB71" i="18"/>
  <c r="K71" i="18" s="1"/>
  <c r="Y96" i="18"/>
  <c r="AC87" i="18"/>
  <c r="L87" i="18" s="1"/>
  <c r="M87" i="18" s="1"/>
  <c r="V79" i="18"/>
  <c r="Z98" i="18"/>
  <c r="V88" i="18"/>
  <c r="Z70" i="18"/>
  <c r="V98" i="18"/>
  <c r="X14" i="18"/>
  <c r="I14" i="18" s="1"/>
  <c r="W30" i="18"/>
  <c r="R36" i="18"/>
  <c r="C36" i="18" s="1"/>
  <c r="Y19" i="18"/>
  <c r="T25" i="18"/>
  <c r="Z38" i="18"/>
  <c r="S50" i="18"/>
  <c r="F50" i="18" s="1"/>
  <c r="T69" i="18"/>
  <c r="Y88" i="18"/>
  <c r="V76" i="18"/>
  <c r="U74" i="18"/>
  <c r="H74" i="18" s="1"/>
  <c r="U80" i="18"/>
  <c r="H80" i="18" s="1"/>
  <c r="AC62" i="18"/>
  <c r="L62" i="18" s="1"/>
  <c r="M62" i="18" s="1"/>
  <c r="W60" i="18"/>
  <c r="X91" i="18"/>
  <c r="I91" i="18" s="1"/>
  <c r="AB53" i="18"/>
  <c r="K53" i="18" s="1"/>
  <c r="V19" i="18"/>
  <c r="S21" i="18"/>
  <c r="F21" i="18" s="1"/>
  <c r="Z22" i="18"/>
  <c r="T29" i="18"/>
  <c r="AB11" i="18"/>
  <c r="K11" i="18" s="1"/>
  <c r="W34" i="18"/>
  <c r="Y28" i="18"/>
  <c r="T40" i="18"/>
  <c r="S87" i="18"/>
  <c r="F87" i="18" s="1"/>
  <c r="AC97" i="18"/>
  <c r="L97" i="18" s="1"/>
  <c r="M97" i="18" s="1"/>
  <c r="V95" i="18"/>
  <c r="V90" i="18"/>
  <c r="Y106" i="18"/>
  <c r="X101" i="18"/>
  <c r="I101" i="18" s="1"/>
  <c r="Z105" i="18"/>
  <c r="AB108" i="18"/>
  <c r="K108" i="18" s="1"/>
  <c r="S36" i="18"/>
  <c r="F36" i="18" s="1"/>
  <c r="S11" i="18"/>
  <c r="F11" i="18" s="1"/>
  <c r="S12" i="18"/>
  <c r="F12" i="18" s="1"/>
  <c r="V23" i="18"/>
  <c r="AC13" i="18"/>
  <c r="L13" i="18" s="1"/>
  <c r="M13" i="18" s="1"/>
  <c r="R16" i="18"/>
  <c r="C16" i="18" s="1"/>
  <c r="X76" i="18"/>
  <c r="I76" i="18" s="1"/>
  <c r="S62" i="18"/>
  <c r="F62" i="18" s="1"/>
  <c r="AB45" i="18"/>
  <c r="K45" i="18" s="1"/>
  <c r="R100" i="18"/>
  <c r="C100" i="18" s="1"/>
  <c r="Z108" i="18"/>
  <c r="Z37" i="18"/>
  <c r="AC42" i="18"/>
  <c r="L42" i="18" s="1"/>
  <c r="M42" i="18" s="1"/>
  <c r="AC83" i="18"/>
  <c r="L83" i="18" s="1"/>
  <c r="M83" i="18" s="1"/>
  <c r="S103" i="18"/>
  <c r="F103" i="18" s="1"/>
  <c r="Z96" i="18"/>
  <c r="X97" i="18"/>
  <c r="I97" i="18" s="1"/>
  <c r="X57" i="18"/>
  <c r="I57" i="18" s="1"/>
  <c r="AC106" i="18"/>
  <c r="L106" i="18" s="1"/>
  <c r="M106" i="18" s="1"/>
  <c r="Z86" i="18"/>
  <c r="W88" i="18"/>
  <c r="S25" i="18"/>
  <c r="F25" i="18" s="1"/>
  <c r="T11" i="18"/>
  <c r="Y32" i="18"/>
  <c r="X26" i="18"/>
  <c r="I26" i="18" s="1"/>
  <c r="S31" i="18"/>
  <c r="F31" i="18" s="1"/>
  <c r="S27" i="18"/>
  <c r="F27" i="18" s="1"/>
  <c r="T59" i="18"/>
  <c r="X75" i="18"/>
  <c r="I75" i="18" s="1"/>
  <c r="R103" i="18"/>
  <c r="C103" i="18" s="1"/>
  <c r="X46" i="18"/>
  <c r="I46" i="18" s="1"/>
  <c r="R43" i="18"/>
  <c r="C43" i="18" s="1"/>
  <c r="S104" i="18"/>
  <c r="F104" i="18" s="1"/>
  <c r="X84" i="18"/>
  <c r="I84" i="18" s="1"/>
  <c r="AC71" i="18"/>
  <c r="L71" i="18" s="1"/>
  <c r="M71" i="18" s="1"/>
  <c r="R89" i="18"/>
  <c r="C89" i="18" s="1"/>
  <c r="V25" i="18"/>
  <c r="Y22" i="18"/>
  <c r="R15" i="18"/>
  <c r="C15" i="18" s="1"/>
  <c r="U3" i="8"/>
  <c r="CJ3" i="1"/>
  <c r="W40" i="20"/>
  <c r="R46" i="20"/>
  <c r="C46" i="20" s="1"/>
  <c r="S51" i="20"/>
  <c r="F51" i="20" s="1"/>
  <c r="T56" i="20"/>
  <c r="U62" i="20"/>
  <c r="H62" i="20" s="1"/>
  <c r="V67" i="20"/>
  <c r="V72" i="20"/>
  <c r="AB77" i="20"/>
  <c r="K77" i="20" s="1"/>
  <c r="U84" i="20"/>
  <c r="H84" i="20" s="1"/>
  <c r="S90" i="20"/>
  <c r="F90" i="20" s="1"/>
  <c r="V95" i="20"/>
  <c r="AC100" i="20"/>
  <c r="L100" i="20" s="1"/>
  <c r="M100" i="20" s="1"/>
  <c r="U107" i="20"/>
  <c r="H107" i="20" s="1"/>
  <c r="X42" i="20"/>
  <c r="I42" i="20" s="1"/>
  <c r="X48" i="20"/>
  <c r="I48" i="20" s="1"/>
  <c r="Y54" i="20"/>
  <c r="U60" i="20"/>
  <c r="H60" i="20" s="1"/>
  <c r="AB66" i="20"/>
  <c r="K66" i="20" s="1"/>
  <c r="W72" i="20"/>
  <c r="AC77" i="20"/>
  <c r="L77" i="20" s="1"/>
  <c r="M77" i="20" s="1"/>
  <c r="Z83" i="20"/>
  <c r="X89" i="20"/>
  <c r="I89" i="20" s="1"/>
  <c r="AC94" i="20"/>
  <c r="L94" i="20" s="1"/>
  <c r="M94" i="20" s="1"/>
  <c r="U100" i="20"/>
  <c r="H100" i="20" s="1"/>
  <c r="R106" i="20"/>
  <c r="C106" i="20" s="1"/>
  <c r="U41" i="20"/>
  <c r="H41" i="20" s="1"/>
  <c r="V47" i="20"/>
  <c r="R54" i="20"/>
  <c r="C54" i="20" s="1"/>
  <c r="S59" i="20"/>
  <c r="F59" i="20" s="1"/>
  <c r="Y65" i="20"/>
  <c r="AB70" i="20"/>
  <c r="K70" i="20" s="1"/>
  <c r="X76" i="20"/>
  <c r="I76" i="20" s="1"/>
  <c r="AB81" i="20"/>
  <c r="K81" i="20" s="1"/>
  <c r="Z87" i="20"/>
  <c r="V94" i="20"/>
  <c r="S101" i="20"/>
  <c r="F101" i="20" s="1"/>
  <c r="AB41" i="20"/>
  <c r="K41" i="20" s="1"/>
  <c r="T47" i="20"/>
  <c r="X52" i="20"/>
  <c r="I52" i="20" s="1"/>
  <c r="Y57" i="20"/>
  <c r="W63" i="20"/>
  <c r="Z68" i="20"/>
  <c r="Z73" i="20"/>
  <c r="R79" i="20"/>
  <c r="C79" i="20" s="1"/>
  <c r="Z85" i="20"/>
  <c r="W91" i="20"/>
  <c r="Z96" i="20"/>
  <c r="U102" i="20"/>
  <c r="H102" i="20" s="1"/>
  <c r="V109" i="20"/>
  <c r="AC43" i="20"/>
  <c r="L43" i="20" s="1"/>
  <c r="M43" i="20" s="1"/>
  <c r="AC49" i="20"/>
  <c r="L49" i="20" s="1"/>
  <c r="M49" i="20" s="1"/>
  <c r="U56" i="20"/>
  <c r="H56" i="20" s="1"/>
  <c r="V62" i="20"/>
  <c r="S68" i="20"/>
  <c r="F68" i="20" s="1"/>
  <c r="AB73" i="20"/>
  <c r="K73" i="20" s="1"/>
  <c r="S79" i="20"/>
  <c r="F79" i="20" s="1"/>
  <c r="S85" i="20"/>
  <c r="F85" i="20" s="1"/>
  <c r="AC90" i="20"/>
  <c r="L90" i="20" s="1"/>
  <c r="M90" i="20" s="1"/>
  <c r="S96" i="20"/>
  <c r="F96" i="20" s="1"/>
  <c r="Z101" i="20"/>
  <c r="V107" i="20"/>
  <c r="U43" i="20"/>
  <c r="H43" i="20" s="1"/>
  <c r="U49" i="20"/>
  <c r="H49" i="20" s="1"/>
  <c r="T55" i="20"/>
  <c r="V60" i="20"/>
  <c r="AC66" i="20"/>
  <c r="L66" i="20" s="1"/>
  <c r="M66" i="20" s="1"/>
  <c r="X72" i="20"/>
  <c r="I72" i="20" s="1"/>
  <c r="R78" i="20"/>
  <c r="C78" i="20" s="1"/>
  <c r="S83" i="20"/>
  <c r="F83" i="20" s="1"/>
  <c r="Y89" i="20"/>
  <c r="S43" i="20"/>
  <c r="F43" i="20" s="1"/>
  <c r="W48" i="20"/>
  <c r="AC53" i="20"/>
  <c r="L53" i="20" s="1"/>
  <c r="M53" i="20" s="1"/>
  <c r="Y59" i="20"/>
  <c r="AB64" i="20"/>
  <c r="K64" i="20" s="1"/>
  <c r="R70" i="20"/>
  <c r="C70" i="20" s="1"/>
  <c r="R75" i="20"/>
  <c r="C75" i="20" s="1"/>
  <c r="U80" i="20"/>
  <c r="H80" i="20" s="1"/>
  <c r="X87" i="20"/>
  <c r="I87" i="20" s="1"/>
  <c r="AB92" i="20"/>
  <c r="K92" i="20" s="1"/>
  <c r="S98" i="20"/>
  <c r="F98" i="20" s="1"/>
  <c r="W103" i="20"/>
  <c r="AC39" i="20"/>
  <c r="L39" i="20" s="1"/>
  <c r="M39" i="20" s="1"/>
  <c r="V45" i="20"/>
  <c r="T51" i="20"/>
  <c r="Z57" i="20"/>
  <c r="T64" i="20"/>
  <c r="W69" i="20"/>
  <c r="S75" i="20"/>
  <c r="F75" i="20" s="1"/>
  <c r="R81" i="20"/>
  <c r="C81" i="20" s="1"/>
  <c r="W86" i="20"/>
  <c r="T92" i="20"/>
  <c r="X97" i="20"/>
  <c r="I97" i="20" s="1"/>
  <c r="X103" i="20"/>
  <c r="I103" i="20" s="1"/>
  <c r="Z108" i="20"/>
  <c r="Z44" i="20"/>
  <c r="U51" i="20"/>
  <c r="H51" i="20" s="1"/>
  <c r="V56" i="20"/>
  <c r="Z61" i="20"/>
  <c r="T68" i="20"/>
  <c r="AC73" i="20"/>
  <c r="L73" i="20" s="1"/>
  <c r="M73" i="20" s="1"/>
  <c r="T79" i="20"/>
  <c r="T85" i="20"/>
  <c r="T39" i="20"/>
  <c r="X44" i="20"/>
  <c r="I44" i="20" s="1"/>
  <c r="AB49" i="20"/>
  <c r="K49" i="20" s="1"/>
  <c r="R55" i="20"/>
  <c r="C55" i="20" s="1"/>
  <c r="AC60" i="20"/>
  <c r="L60" i="20" s="1"/>
  <c r="M60" i="20" s="1"/>
  <c r="R66" i="20"/>
  <c r="C66" i="20" s="1"/>
  <c r="T71" i="20"/>
  <c r="V76" i="20"/>
  <c r="U82" i="20"/>
  <c r="H82" i="20" s="1"/>
  <c r="AB88" i="20"/>
  <c r="K88" i="20" s="1"/>
  <c r="T94" i="20"/>
  <c r="W99" i="20"/>
  <c r="U105" i="20"/>
  <c r="H105" i="20" s="1"/>
  <c r="T41" i="20"/>
  <c r="U47" i="20"/>
  <c r="H47" i="20" s="1"/>
  <c r="Y52" i="20"/>
  <c r="R59" i="20"/>
  <c r="C59" i="20" s="1"/>
  <c r="X65" i="20"/>
  <c r="I65" i="20" s="1"/>
  <c r="U71" i="20"/>
  <c r="H71" i="20" s="1"/>
  <c r="W76" i="20"/>
  <c r="V82" i="20"/>
  <c r="T88" i="20"/>
  <c r="Y93" i="20"/>
  <c r="AC98" i="20"/>
  <c r="L98" i="20" s="1"/>
  <c r="M98" i="20" s="1"/>
  <c r="Z104" i="20"/>
  <c r="V39" i="20"/>
  <c r="T46" i="20"/>
  <c r="Z52" i="20"/>
  <c r="AB57" i="20"/>
  <c r="K57" i="20" s="1"/>
  <c r="Y63" i="20"/>
  <c r="X69" i="20"/>
  <c r="I69" i="20" s="1"/>
  <c r="T75" i="20"/>
  <c r="W80" i="20"/>
  <c r="AB39" i="20"/>
  <c r="K39" i="20" s="1"/>
  <c r="U45" i="20"/>
  <c r="H45" i="20" s="1"/>
  <c r="W50" i="20"/>
  <c r="Z55" i="20"/>
  <c r="X61" i="20"/>
  <c r="I61" i="20" s="1"/>
  <c r="Z66" i="20"/>
  <c r="AB71" i="20"/>
  <c r="K71" i="20" s="1"/>
  <c r="S77" i="20"/>
  <c r="F77" i="20" s="1"/>
  <c r="Y83" i="20"/>
  <c r="W89" i="20"/>
  <c r="AB94" i="20"/>
  <c r="K94" i="20" s="1"/>
  <c r="T100" i="20"/>
  <c r="Y106" i="20"/>
  <c r="AC41" i="20"/>
  <c r="L41" i="20" s="1"/>
  <c r="M41" i="20" s="1"/>
  <c r="AC47" i="20"/>
  <c r="L47" i="20" s="1"/>
  <c r="M47" i="20" s="1"/>
  <c r="U53" i="20"/>
  <c r="H53" i="20" s="1"/>
  <c r="Z59" i="20"/>
  <c r="S66" i="20"/>
  <c r="F66" i="20" s="1"/>
  <c r="AC71" i="20"/>
  <c r="L71" i="20" s="1"/>
  <c r="M71" i="20" s="1"/>
  <c r="T77" i="20"/>
  <c r="R83" i="20"/>
  <c r="C83" i="20" s="1"/>
  <c r="AC88" i="20"/>
  <c r="L88" i="20" s="1"/>
  <c r="M88" i="20" s="1"/>
  <c r="U94" i="20"/>
  <c r="H94" i="20" s="1"/>
  <c r="X99" i="20"/>
  <c r="I99" i="20" s="1"/>
  <c r="V105" i="20"/>
  <c r="Y40" i="20"/>
  <c r="AB46" i="20"/>
  <c r="K46" i="20" s="1"/>
  <c r="V53" i="20"/>
  <c r="W58" i="20"/>
  <c r="U64" i="20"/>
  <c r="H64" i="20" s="1"/>
  <c r="T70" i="20"/>
  <c r="AC75" i="20"/>
  <c r="L75" i="20" s="1"/>
  <c r="M75" i="20" s="1"/>
  <c r="S81" i="20"/>
  <c r="F81" i="20" s="1"/>
  <c r="R87" i="20"/>
  <c r="C87" i="20" s="1"/>
  <c r="Z93" i="20"/>
  <c r="S49" i="20"/>
  <c r="F49" i="20" s="1"/>
  <c r="S64" i="20"/>
  <c r="F64" i="20" s="1"/>
  <c r="X78" i="20"/>
  <c r="I78" i="20" s="1"/>
  <c r="X93" i="20"/>
  <c r="I93" i="20" s="1"/>
  <c r="U39" i="20"/>
  <c r="H39" i="20" s="1"/>
  <c r="S55" i="20"/>
  <c r="F55" i="20" s="1"/>
  <c r="S70" i="20"/>
  <c r="F70" i="20" s="1"/>
  <c r="AB85" i="20"/>
  <c r="K85" i="20" s="1"/>
  <c r="R101" i="20"/>
  <c r="C101" i="20" s="1"/>
  <c r="W45" i="20"/>
  <c r="R61" i="20"/>
  <c r="C61" i="20" s="1"/>
  <c r="U77" i="20"/>
  <c r="H77" i="20" s="1"/>
  <c r="U90" i="20"/>
  <c r="H90" i="20" s="1"/>
  <c r="U98" i="20"/>
  <c r="H98" i="20" s="1"/>
  <c r="W105" i="20"/>
  <c r="T40" i="20"/>
  <c r="Z45" i="20"/>
  <c r="X51" i="20"/>
  <c r="I51" i="20" s="1"/>
  <c r="R58" i="20"/>
  <c r="C58" i="20" s="1"/>
  <c r="AB63" i="20"/>
  <c r="K63" i="20" s="1"/>
  <c r="S69" i="20"/>
  <c r="F69" i="20" s="1"/>
  <c r="AB74" i="20"/>
  <c r="K74" i="20" s="1"/>
  <c r="R80" i="20"/>
  <c r="C80" i="20" s="1"/>
  <c r="W85" i="20"/>
  <c r="T91" i="20"/>
  <c r="AC97" i="20"/>
  <c r="L97" i="20" s="1"/>
  <c r="M97" i="20" s="1"/>
  <c r="T103" i="20"/>
  <c r="V108" i="20"/>
  <c r="U46" i="20"/>
  <c r="H46" i="20" s="1"/>
  <c r="W56" i="20"/>
  <c r="U68" i="20"/>
  <c r="H68" i="20" s="1"/>
  <c r="X82" i="20"/>
  <c r="I82" i="20" s="1"/>
  <c r="W94" i="20"/>
  <c r="AC104" i="20"/>
  <c r="L104" i="20" s="1"/>
  <c r="M104" i="20" s="1"/>
  <c r="AC44" i="20"/>
  <c r="L44" i="20" s="1"/>
  <c r="M44" i="20" s="1"/>
  <c r="V55" i="20"/>
  <c r="R67" i="20"/>
  <c r="C67" i="20" s="1"/>
  <c r="AB78" i="20"/>
  <c r="K78" i="20" s="1"/>
  <c r="W90" i="20"/>
  <c r="U101" i="20"/>
  <c r="H101" i="20" s="1"/>
  <c r="S45" i="20"/>
  <c r="F45" i="20" s="1"/>
  <c r="Z56" i="20"/>
  <c r="X68" i="20"/>
  <c r="I68" i="20" s="1"/>
  <c r="S80" i="20"/>
  <c r="F80" i="20" s="1"/>
  <c r="V93" i="20"/>
  <c r="S105" i="20"/>
  <c r="F105" i="20" s="1"/>
  <c r="Y45" i="20"/>
  <c r="Y58" i="20"/>
  <c r="X71" i="20"/>
  <c r="I71" i="20" s="1"/>
  <c r="U83" i="20"/>
  <c r="H83" i="20" s="1"/>
  <c r="AC93" i="20"/>
  <c r="L93" i="20" s="1"/>
  <c r="M93" i="20" s="1"/>
  <c r="Y105" i="20"/>
  <c r="W54" i="20"/>
  <c r="T80" i="20"/>
  <c r="X101" i="20"/>
  <c r="I101" i="20" s="1"/>
  <c r="T57" i="20"/>
  <c r="S78" i="20"/>
  <c r="F78" i="20" s="1"/>
  <c r="AC101" i="20"/>
  <c r="L101" i="20" s="1"/>
  <c r="M101" i="20" s="1"/>
  <c r="Y49" i="20"/>
  <c r="X75" i="20"/>
  <c r="I75" i="20" s="1"/>
  <c r="X96" i="20"/>
  <c r="I96" i="20" s="1"/>
  <c r="X45" i="20"/>
  <c r="I45" i="20" s="1"/>
  <c r="U66" i="20"/>
  <c r="H66" i="20" s="1"/>
  <c r="V92" i="20"/>
  <c r="Z49" i="20"/>
  <c r="Y96" i="20"/>
  <c r="Z88" i="20"/>
  <c r="X81" i="20"/>
  <c r="I81" i="20" s="1"/>
  <c r="T82" i="20"/>
  <c r="AB45" i="20"/>
  <c r="K45" i="20" s="1"/>
  <c r="Y92" i="20"/>
  <c r="W52" i="20"/>
  <c r="Y73" i="20"/>
  <c r="AC63" i="20"/>
  <c r="L63" i="20" s="1"/>
  <c r="M63" i="20" s="1"/>
  <c r="R43" i="20"/>
  <c r="C43" i="20" s="1"/>
  <c r="AC84" i="20"/>
  <c r="L84" i="20" s="1"/>
  <c r="M84" i="20" s="1"/>
  <c r="T53" i="20"/>
  <c r="R68" i="20"/>
  <c r="C68" i="20" s="1"/>
  <c r="Y81" i="20"/>
  <c r="W97" i="20"/>
  <c r="T43" i="20"/>
  <c r="V58" i="20"/>
  <c r="W74" i="20"/>
  <c r="T90" i="20"/>
  <c r="R104" i="20"/>
  <c r="C104" i="20" s="1"/>
  <c r="Y50" i="20"/>
  <c r="T66" i="20"/>
  <c r="AB79" i="20"/>
  <c r="K79" i="20" s="1"/>
  <c r="U92" i="20"/>
  <c r="H92" i="20" s="1"/>
  <c r="V100" i="20"/>
  <c r="AB106" i="20"/>
  <c r="K106" i="20" s="1"/>
  <c r="X41" i="20"/>
  <c r="I41" i="20" s="1"/>
  <c r="Y47" i="20"/>
  <c r="Y53" i="20"/>
  <c r="V59" i="20"/>
  <c r="T65" i="20"/>
  <c r="W70" i="20"/>
  <c r="S76" i="20"/>
  <c r="F76" i="20" s="1"/>
  <c r="V81" i="20"/>
  <c r="U87" i="20"/>
  <c r="H87" i="20" s="1"/>
  <c r="X92" i="20"/>
  <c r="I92" i="20" s="1"/>
  <c r="T99" i="20"/>
  <c r="V104" i="20"/>
  <c r="AB109" i="20"/>
  <c r="K109" i="20" s="1"/>
  <c r="Z48" i="20"/>
  <c r="T59" i="20"/>
  <c r="AC70" i="20"/>
  <c r="L70" i="20" s="1"/>
  <c r="M70" i="20" s="1"/>
  <c r="U85" i="20"/>
  <c r="H85" i="20" s="1"/>
  <c r="R97" i="20"/>
  <c r="C97" i="20" s="1"/>
  <c r="X107" i="20"/>
  <c r="I107" i="20" s="1"/>
  <c r="X47" i="20"/>
  <c r="I47" i="20" s="1"/>
  <c r="U59" i="20"/>
  <c r="H59" i="20" s="1"/>
  <c r="Z69" i="20"/>
  <c r="Y82" i="20"/>
  <c r="T93" i="20"/>
  <c r="U106" i="20"/>
  <c r="H106" i="20" s="1"/>
  <c r="Z47" i="20"/>
  <c r="W59" i="20"/>
  <c r="R71" i="20"/>
  <c r="C71" i="20" s="1"/>
  <c r="AB82" i="20"/>
  <c r="K82" i="20" s="1"/>
  <c r="AB95" i="20"/>
  <c r="K95" i="20" s="1"/>
  <c r="AB107" i="20"/>
  <c r="K107" i="20" s="1"/>
  <c r="W49" i="20"/>
  <c r="Y62" i="20"/>
  <c r="R74" i="20"/>
  <c r="C74" i="20" s="1"/>
  <c r="R86" i="20"/>
  <c r="C86" i="20" s="1"/>
  <c r="V96" i="20"/>
  <c r="Z109" i="20"/>
  <c r="X59" i="20"/>
  <c r="I59" i="20" s="1"/>
  <c r="Y85" i="20"/>
  <c r="U109" i="20"/>
  <c r="H109" i="20" s="1"/>
  <c r="X62" i="20"/>
  <c r="I62" i="20" s="1"/>
  <c r="T83" i="20"/>
  <c r="AC106" i="20"/>
  <c r="L106" i="20" s="1"/>
  <c r="M106" i="20" s="1"/>
  <c r="W57" i="20"/>
  <c r="AB80" i="20"/>
  <c r="K80" i="20" s="1"/>
  <c r="S102" i="20"/>
  <c r="F102" i="20" s="1"/>
  <c r="Z50" i="20"/>
  <c r="Y76" i="20"/>
  <c r="W100" i="20"/>
  <c r="V65" i="20"/>
  <c r="T107" i="20"/>
  <c r="T45" i="20"/>
  <c r="W42" i="20"/>
  <c r="AC56" i="20"/>
  <c r="L56" i="20" s="1"/>
  <c r="M56" i="20" s="1"/>
  <c r="Z70" i="20"/>
  <c r="V86" i="20"/>
  <c r="Y101" i="20"/>
  <c r="S46" i="20"/>
  <c r="F46" i="20" s="1"/>
  <c r="X63" i="20"/>
  <c r="I63" i="20" s="1"/>
  <c r="Y78" i="20"/>
  <c r="AC92" i="20"/>
  <c r="L92" i="20" s="1"/>
  <c r="M92" i="20" s="1"/>
  <c r="R108" i="20"/>
  <c r="C108" i="20" s="1"/>
  <c r="Z54" i="20"/>
  <c r="AC68" i="20"/>
  <c r="L68" i="20" s="1"/>
  <c r="M68" i="20" s="1"/>
  <c r="W84" i="20"/>
  <c r="X95" i="20"/>
  <c r="I95" i="20" s="1"/>
  <c r="W102" i="20"/>
  <c r="S108" i="20"/>
  <c r="F108" i="20" s="1"/>
  <c r="AC42" i="20"/>
  <c r="L42" i="20" s="1"/>
  <c r="M42" i="20" s="1"/>
  <c r="AC48" i="20"/>
  <c r="L48" i="20" s="1"/>
  <c r="M48" i="20" s="1"/>
  <c r="AC54" i="20"/>
  <c r="L54" i="20" s="1"/>
  <c r="M54" i="20" s="1"/>
  <c r="U61" i="20"/>
  <c r="H61" i="20" s="1"/>
  <c r="W66" i="20"/>
  <c r="S72" i="20"/>
  <c r="F72" i="20" s="1"/>
  <c r="X77" i="20"/>
  <c r="I77" i="20" s="1"/>
  <c r="Z82" i="20"/>
  <c r="X88" i="20"/>
  <c r="I88" i="20" s="1"/>
  <c r="Y94" i="20"/>
  <c r="Y100" i="20"/>
  <c r="Z105" i="20"/>
  <c r="Z40" i="20"/>
  <c r="V51" i="20"/>
  <c r="AB61" i="20"/>
  <c r="K61" i="20" s="1"/>
  <c r="Y74" i="20"/>
  <c r="R89" i="20"/>
  <c r="C89" i="20" s="1"/>
  <c r="Z99" i="20"/>
  <c r="X39" i="20"/>
  <c r="I39" i="20" s="1"/>
  <c r="S50" i="20"/>
  <c r="F50" i="20" s="1"/>
  <c r="AC61" i="20"/>
  <c r="L61" i="20" s="1"/>
  <c r="M61" i="20" s="1"/>
  <c r="V73" i="20"/>
  <c r="V85" i="20"/>
  <c r="Z95" i="20"/>
  <c r="R109" i="20"/>
  <c r="C109" i="20" s="1"/>
  <c r="Y51" i="20"/>
  <c r="S62" i="20"/>
  <c r="F62" i="20" s="1"/>
  <c r="X73" i="20"/>
  <c r="I73" i="20" s="1"/>
  <c r="X85" i="20"/>
  <c r="I85" i="20" s="1"/>
  <c r="Y98" i="20"/>
  <c r="S40" i="20"/>
  <c r="F40" i="20" s="1"/>
  <c r="T52" i="20"/>
  <c r="V66" i="20"/>
  <c r="Z76" i="20"/>
  <c r="W88" i="20"/>
  <c r="S99" i="20"/>
  <c r="F99" i="20" s="1"/>
  <c r="Z43" i="20"/>
  <c r="Z64" i="20"/>
  <c r="Z90" i="20"/>
  <c r="S44" i="20"/>
  <c r="F44" i="20" s="1"/>
  <c r="Y67" i="20"/>
  <c r="R91" i="20"/>
  <c r="C91" i="20" s="1"/>
  <c r="R39" i="20"/>
  <c r="C39" i="20" s="1"/>
  <c r="U65" i="20"/>
  <c r="H65" i="20" s="1"/>
  <c r="T86" i="20"/>
  <c r="S107" i="20"/>
  <c r="F107" i="20" s="1"/>
  <c r="AC55" i="20"/>
  <c r="L55" i="20" s="1"/>
  <c r="M55" i="20" s="1"/>
  <c r="Z46" i="20"/>
  <c r="T60" i="20"/>
  <c r="V74" i="20"/>
  <c r="AB90" i="20"/>
  <c r="K90" i="20" s="1"/>
  <c r="Y104" i="20"/>
  <c r="X50" i="20"/>
  <c r="I50" i="20" s="1"/>
  <c r="W67" i="20"/>
  <c r="Z81" i="20"/>
  <c r="AB96" i="20"/>
  <c r="K96" i="20" s="1"/>
  <c r="Y42" i="20"/>
  <c r="S57" i="20"/>
  <c r="F57" i="20" s="1"/>
  <c r="T73" i="20"/>
  <c r="X86" i="20"/>
  <c r="I86" i="20" s="1"/>
  <c r="AC96" i="20"/>
  <c r="L96" i="20" s="1"/>
  <c r="M96" i="20" s="1"/>
  <c r="S104" i="20"/>
  <c r="F104" i="20" s="1"/>
  <c r="X109" i="20"/>
  <c r="I109" i="20" s="1"/>
  <c r="U44" i="20"/>
  <c r="H44" i="20" s="1"/>
  <c r="T50" i="20"/>
  <c r="Y56" i="20"/>
  <c r="Z62" i="20"/>
  <c r="AB67" i="20"/>
  <c r="K67" i="20" s="1"/>
  <c r="W73" i="20"/>
  <c r="AC78" i="20"/>
  <c r="L78" i="20" s="1"/>
  <c r="M78" i="20" s="1"/>
  <c r="R84" i="20"/>
  <c r="C84" i="20" s="1"/>
  <c r="AC89" i="20"/>
  <c r="L89" i="20" s="1"/>
  <c r="M89" i="20" s="1"/>
  <c r="W96" i="20"/>
  <c r="R102" i="20"/>
  <c r="C102" i="20" s="1"/>
  <c r="R107" i="20"/>
  <c r="C107" i="20" s="1"/>
  <c r="V43" i="20"/>
  <c r="S54" i="20"/>
  <c r="F54" i="20" s="1"/>
  <c r="V64" i="20"/>
  <c r="AC79" i="20"/>
  <c r="L79" i="20" s="1"/>
  <c r="M79" i="20" s="1"/>
  <c r="Z91" i="20"/>
  <c r="X102" i="20"/>
  <c r="I102" i="20" s="1"/>
  <c r="S42" i="20"/>
  <c r="F42" i="20" s="1"/>
  <c r="AC52" i="20"/>
  <c r="L52" i="20" s="1"/>
  <c r="M52" i="20" s="1"/>
  <c r="W64" i="20"/>
  <c r="R76" i="20"/>
  <c r="C76" i="20" s="1"/>
  <c r="AB87" i="20"/>
  <c r="K87" i="20" s="1"/>
  <c r="W98" i="20"/>
  <c r="U42" i="20"/>
  <c r="H42" i="20" s="1"/>
  <c r="V54" i="20"/>
  <c r="Y64" i="20"/>
  <c r="T76" i="20"/>
  <c r="U89" i="20"/>
  <c r="H89" i="20" s="1"/>
  <c r="W101" i="20"/>
  <c r="AB42" i="20"/>
  <c r="K42" i="20" s="1"/>
  <c r="AB54" i="20"/>
  <c r="K54" i="20" s="1"/>
  <c r="R69" i="20"/>
  <c r="C69" i="20" s="1"/>
  <c r="V79" i="20"/>
  <c r="S91" i="20"/>
  <c r="F91" i="20" s="1"/>
  <c r="S103" i="20"/>
  <c r="F103" i="20" s="1"/>
  <c r="R49" i="20"/>
  <c r="C49" i="20" s="1"/>
  <c r="U72" i="20"/>
  <c r="H72" i="20" s="1"/>
  <c r="AC95" i="20"/>
  <c r="L95" i="20" s="1"/>
  <c r="M95" i="20" s="1"/>
  <c r="V49" i="20"/>
  <c r="Y72" i="20"/>
  <c r="U96" i="20"/>
  <c r="H96" i="20" s="1"/>
  <c r="V44" i="20"/>
  <c r="X70" i="20"/>
  <c r="I70" i="20" s="1"/>
  <c r="U91" i="20"/>
  <c r="H91" i="20" s="1"/>
  <c r="AB47" i="20"/>
  <c r="K47" i="20" s="1"/>
  <c r="AC62" i="20"/>
  <c r="L62" i="20" s="1"/>
  <c r="M62" i="20" s="1"/>
  <c r="Z75" i="20"/>
  <c r="S92" i="20"/>
  <c r="F92" i="20" s="1"/>
  <c r="Y108" i="20"/>
  <c r="AC51" i="20"/>
  <c r="L51" i="20" s="1"/>
  <c r="M51" i="20" s="1"/>
  <c r="AB68" i="20"/>
  <c r="K68" i="20" s="1"/>
  <c r="V84" i="20"/>
  <c r="T98" i="20"/>
  <c r="R44" i="20"/>
  <c r="C44" i="20" s="1"/>
  <c r="AB59" i="20"/>
  <c r="K59" i="20" s="1"/>
  <c r="X74" i="20"/>
  <c r="I74" i="20" s="1"/>
  <c r="U88" i="20"/>
  <c r="H88" i="20" s="1"/>
  <c r="Y97" i="20"/>
  <c r="AB104" i="20"/>
  <c r="K104" i="20" s="1"/>
  <c r="Y39" i="20"/>
  <c r="R45" i="20"/>
  <c r="C45" i="20" s="1"/>
  <c r="AC50" i="20"/>
  <c r="L50" i="20" s="1"/>
  <c r="M50" i="20" s="1"/>
  <c r="V57" i="20"/>
  <c r="T63" i="20"/>
  <c r="W68" i="20"/>
  <c r="S74" i="20"/>
  <c r="F74" i="20" s="1"/>
  <c r="W79" i="20"/>
  <c r="Z84" i="20"/>
  <c r="X90" i="20"/>
  <c r="I90" i="20" s="1"/>
  <c r="T97" i="20"/>
  <c r="Z102" i="20"/>
  <c r="Z107" i="20"/>
  <c r="AB44" i="20"/>
  <c r="K44" i="20" s="1"/>
  <c r="U55" i="20"/>
  <c r="H55" i="20" s="1"/>
  <c r="Z65" i="20"/>
  <c r="T81" i="20"/>
  <c r="S93" i="20"/>
  <c r="F93" i="20" s="1"/>
  <c r="Z103" i="20"/>
  <c r="W43" i="20"/>
  <c r="T54" i="20"/>
  <c r="AB65" i="20"/>
  <c r="K65" i="20" s="1"/>
  <c r="W77" i="20"/>
  <c r="S89" i="20"/>
  <c r="F89" i="20" s="1"/>
  <c r="AB99" i="20"/>
  <c r="K99" i="20" s="1"/>
  <c r="Y43" i="20"/>
  <c r="AA43" i="20" s="1"/>
  <c r="J43" i="20" s="1"/>
  <c r="X55" i="20"/>
  <c r="I55" i="20" s="1"/>
  <c r="T67" i="20"/>
  <c r="Y77" i="20"/>
  <c r="Y90" i="20"/>
  <c r="AC103" i="20"/>
  <c r="L103" i="20" s="1"/>
  <c r="M103" i="20" s="1"/>
  <c r="T44" i="20"/>
  <c r="U57" i="20"/>
  <c r="H57" i="20" s="1"/>
  <c r="V70" i="20"/>
  <c r="Y80" i="20"/>
  <c r="W92" i="20"/>
  <c r="U104" i="20"/>
  <c r="H104" i="20" s="1"/>
  <c r="Z51" i="20"/>
  <c r="Z77" i="20"/>
  <c r="Z98" i="20"/>
  <c r="S52" i="20"/>
  <c r="F52" i="20" s="1"/>
  <c r="U75" i="20"/>
  <c r="H75" i="20" s="1"/>
  <c r="R99" i="20"/>
  <c r="C99" i="20" s="1"/>
  <c r="R47" i="20"/>
  <c r="C47" i="20" s="1"/>
  <c r="AC72" i="20"/>
  <c r="L72" i="20" s="1"/>
  <c r="M72" i="20" s="1"/>
  <c r="R94" i="20"/>
  <c r="C94" i="20" s="1"/>
  <c r="Z42" i="20"/>
  <c r="Z63" i="20"/>
  <c r="Z89" i="20"/>
  <c r="W44" i="20"/>
  <c r="V91" i="20"/>
  <c r="X57" i="20"/>
  <c r="I57" i="20" s="1"/>
  <c r="U76" i="20"/>
  <c r="H76" i="20" s="1"/>
  <c r="Y66" i="20"/>
  <c r="U40" i="20"/>
  <c r="H40" i="20" s="1"/>
  <c r="V87" i="20"/>
  <c r="V103" i="20"/>
  <c r="Y68" i="20"/>
  <c r="AB58" i="20"/>
  <c r="K58" i="20" s="1"/>
  <c r="AB105" i="20"/>
  <c r="K105" i="20" s="1"/>
  <c r="Y79" i="20"/>
  <c r="X54" i="20"/>
  <c r="I54" i="20" s="1"/>
  <c r="R96" i="20"/>
  <c r="C96" i="20" s="1"/>
  <c r="AC64" i="20"/>
  <c r="L64" i="20" s="1"/>
  <c r="M64" i="20" s="1"/>
  <c r="Z106" i="20"/>
  <c r="Z78" i="20"/>
  <c r="Y103" i="20"/>
  <c r="AA103" i="20" s="1"/>
  <c r="J103" i="20" s="1"/>
  <c r="T48" i="20"/>
  <c r="X64" i="20"/>
  <c r="I64" i="20" s="1"/>
  <c r="U78" i="20"/>
  <c r="H78" i="20" s="1"/>
  <c r="U93" i="20"/>
  <c r="H93" i="20" s="1"/>
  <c r="S109" i="20"/>
  <c r="F109" i="20" s="1"/>
  <c r="R63" i="20"/>
  <c r="C63" i="20" s="1"/>
  <c r="V98" i="20"/>
  <c r="X56" i="20"/>
  <c r="I56" i="20" s="1"/>
  <c r="Z86" i="20"/>
  <c r="U50" i="20"/>
  <c r="H50" i="20" s="1"/>
  <c r="W81" i="20"/>
  <c r="W41" i="20"/>
  <c r="V75" i="20"/>
  <c r="U108" i="20"/>
  <c r="H108" i="20" s="1"/>
  <c r="W93" i="20"/>
  <c r="V88" i="20"/>
  <c r="V78" i="20"/>
  <c r="W53" i="20"/>
  <c r="Z97" i="20"/>
  <c r="AC80" i="20"/>
  <c r="L80" i="20" s="1"/>
  <c r="M80" i="20" s="1"/>
  <c r="V50" i="20"/>
  <c r="AC107" i="20"/>
  <c r="L107" i="20" s="1"/>
  <c r="M107" i="20" s="1"/>
  <c r="R56" i="20"/>
  <c r="C56" i="20" s="1"/>
  <c r="AC45" i="20"/>
  <c r="L45" i="20" s="1"/>
  <c r="M45" i="20" s="1"/>
  <c r="T58" i="20"/>
  <c r="T69" i="20"/>
  <c r="AC58" i="20"/>
  <c r="L58" i="20" s="1"/>
  <c r="M58" i="20" s="1"/>
  <c r="W65" i="20"/>
  <c r="AC102" i="20"/>
  <c r="L102" i="20" s="1"/>
  <c r="M102" i="20" s="1"/>
  <c r="AB75" i="20"/>
  <c r="K75" i="20" s="1"/>
  <c r="Y48" i="20"/>
  <c r="AC85" i="20"/>
  <c r="L85" i="20" s="1"/>
  <c r="M85" i="20" s="1"/>
  <c r="W107" i="20"/>
  <c r="U52" i="20"/>
  <c r="H52" i="20" s="1"/>
  <c r="S67" i="20"/>
  <c r="F67" i="20" s="1"/>
  <c r="R82" i="20"/>
  <c r="C82" i="20" s="1"/>
  <c r="X98" i="20"/>
  <c r="I98" i="20" s="1"/>
  <c r="R42" i="20"/>
  <c r="C42" i="20" s="1"/>
  <c r="U73" i="20"/>
  <c r="H73" i="20" s="1"/>
  <c r="T106" i="20"/>
  <c r="S63" i="20"/>
  <c r="F63" i="20" s="1"/>
  <c r="X94" i="20"/>
  <c r="I94" i="20" s="1"/>
  <c r="S58" i="20"/>
  <c r="F58" i="20" s="1"/>
  <c r="AB86" i="20"/>
  <c r="K86" i="20" s="1"/>
  <c r="AB50" i="20"/>
  <c r="K50" i="20" s="1"/>
  <c r="Y84" i="20"/>
  <c r="AA84" i="20" s="1"/>
  <c r="J84" i="20" s="1"/>
  <c r="Y46" i="20"/>
  <c r="V41" i="20"/>
  <c r="T104" i="20"/>
  <c r="Y88" i="20"/>
  <c r="S61" i="20"/>
  <c r="F61" i="20" s="1"/>
  <c r="X105" i="20"/>
  <c r="I105" i="20" s="1"/>
  <c r="T102" i="20"/>
  <c r="AB60" i="20"/>
  <c r="K60" i="20" s="1"/>
  <c r="R98" i="20"/>
  <c r="C98" i="20" s="1"/>
  <c r="X66" i="20"/>
  <c r="I66" i="20" s="1"/>
  <c r="R77" i="20"/>
  <c r="C77" i="20" s="1"/>
  <c r="T84" i="20"/>
  <c r="X79" i="20"/>
  <c r="I79" i="20" s="1"/>
  <c r="U69" i="20"/>
  <c r="H69" i="20" s="1"/>
  <c r="R73" i="20"/>
  <c r="C73" i="20" s="1"/>
  <c r="Y44" i="20"/>
  <c r="Y87" i="20"/>
  <c r="AB55" i="20"/>
  <c r="K55" i="20" s="1"/>
  <c r="R93" i="20"/>
  <c r="C93" i="20" s="1"/>
  <c r="AC40" i="20"/>
  <c r="L40" i="20" s="1"/>
  <c r="M40" i="20" s="1"/>
  <c r="W55" i="20"/>
  <c r="Y71" i="20"/>
  <c r="S86" i="20"/>
  <c r="F86" i="20" s="1"/>
  <c r="V101" i="20"/>
  <c r="R50" i="20"/>
  <c r="C50" i="20" s="1"/>
  <c r="AB83" i="20"/>
  <c r="K83" i="20" s="1"/>
  <c r="AB40" i="20"/>
  <c r="K40" i="20" s="1"/>
  <c r="R72" i="20"/>
  <c r="C72" i="20" s="1"/>
  <c r="Y102" i="20"/>
  <c r="U63" i="20"/>
  <c r="H63" i="20" s="1"/>
  <c r="U97" i="20"/>
  <c r="H97" i="20" s="1"/>
  <c r="T61" i="20"/>
  <c r="AB89" i="20"/>
  <c r="K89" i="20" s="1"/>
  <c r="T62" i="20"/>
  <c r="AC59" i="20"/>
  <c r="L59" i="20" s="1"/>
  <c r="M59" i="20" s="1"/>
  <c r="Y41" i="20"/>
  <c r="W104" i="20"/>
  <c r="U79" i="20"/>
  <c r="H79" i="20" s="1"/>
  <c r="S39" i="20"/>
  <c r="F39" i="20" s="1"/>
  <c r="S56" i="20"/>
  <c r="F56" i="20" s="1"/>
  <c r="AC86" i="20"/>
  <c r="L86" i="20" s="1"/>
  <c r="M86" i="20" s="1"/>
  <c r="S47" i="20"/>
  <c r="F47" i="20" s="1"/>
  <c r="AC76" i="20"/>
  <c r="L76" i="20" s="1"/>
  <c r="M76" i="20" s="1"/>
  <c r="X83" i="20"/>
  <c r="I83" i="20" s="1"/>
  <c r="S100" i="20"/>
  <c r="F100" i="20" s="1"/>
  <c r="T95" i="20"/>
  <c r="R90" i="20"/>
  <c r="C90" i="20" s="1"/>
  <c r="AB43" i="20"/>
  <c r="K43" i="20" s="1"/>
  <c r="R85" i="20"/>
  <c r="C85" i="20" s="1"/>
  <c r="R57" i="20"/>
  <c r="C57" i="20" s="1"/>
  <c r="W95" i="20"/>
  <c r="X67" i="20"/>
  <c r="I67" i="20" s="1"/>
  <c r="Y99" i="20"/>
  <c r="X43" i="20"/>
  <c r="I43" i="20" s="1"/>
  <c r="Y60" i="20"/>
  <c r="W75" i="20"/>
  <c r="T89" i="20"/>
  <c r="R105" i="20"/>
  <c r="C105" i="20" s="1"/>
  <c r="AC57" i="20"/>
  <c r="L57" i="20" s="1"/>
  <c r="M57" i="20" s="1"/>
  <c r="V90" i="20"/>
  <c r="AB48" i="20"/>
  <c r="K48" i="20" s="1"/>
  <c r="U81" i="20"/>
  <c r="H81" i="20" s="1"/>
  <c r="Z39" i="20"/>
  <c r="T72" i="20"/>
  <c r="W106" i="20"/>
  <c r="Z67" i="20"/>
  <c r="AB97" i="20"/>
  <c r="K97" i="20" s="1"/>
  <c r="AC82" i="20"/>
  <c r="L82" i="20" s="1"/>
  <c r="M82" i="20" s="1"/>
  <c r="U70" i="20"/>
  <c r="H70" i="20" s="1"/>
  <c r="R60" i="20"/>
  <c r="C60" i="20" s="1"/>
  <c r="R40" i="20"/>
  <c r="C40" i="20" s="1"/>
  <c r="X84" i="20"/>
  <c r="I84" i="20" s="1"/>
  <c r="Y70" i="20"/>
  <c r="Z41" i="20"/>
  <c r="V97" i="20"/>
  <c r="W78" i="20"/>
  <c r="U103" i="20"/>
  <c r="H103" i="20" s="1"/>
  <c r="V42" i="20"/>
  <c r="U48" i="20"/>
  <c r="H48" i="20" s="1"/>
  <c r="V48" i="20"/>
  <c r="AB100" i="20"/>
  <c r="K100" i="20" s="1"/>
  <c r="AB51" i="20"/>
  <c r="K51" i="20" s="1"/>
  <c r="S88" i="20"/>
  <c r="F88" i="20" s="1"/>
  <c r="Y61" i="20"/>
  <c r="V102" i="20"/>
  <c r="V71" i="20"/>
  <c r="AB101" i="20"/>
  <c r="K101" i="20" s="1"/>
  <c r="W46" i="20"/>
  <c r="R62" i="20"/>
  <c r="C62" i="20" s="1"/>
  <c r="AB76" i="20"/>
  <c r="K76" i="20" s="1"/>
  <c r="AC91" i="20"/>
  <c r="L91" i="20" s="1"/>
  <c r="M91" i="20" s="1"/>
  <c r="V106" i="20"/>
  <c r="W60" i="20"/>
  <c r="Y95" i="20"/>
  <c r="W51" i="20"/>
  <c r="AC83" i="20"/>
  <c r="L83" i="20" s="1"/>
  <c r="M83" i="20" s="1"/>
  <c r="X46" i="20"/>
  <c r="I46" i="20" s="1"/>
  <c r="AC74" i="20"/>
  <c r="L74" i="20" s="1"/>
  <c r="M74" i="20" s="1"/>
  <c r="T109" i="20"/>
  <c r="Z72" i="20"/>
  <c r="X100" i="20"/>
  <c r="I100" i="20" s="1"/>
  <c r="R88" i="20"/>
  <c r="C88" i="20" s="1"/>
  <c r="X80" i="20"/>
  <c r="I80" i="20" s="1"/>
  <c r="AC67" i="20"/>
  <c r="L67" i="20" s="1"/>
  <c r="M67" i="20" s="1"/>
  <c r="R48" i="20"/>
  <c r="C48" i="20" s="1"/>
  <c r="S87" i="20"/>
  <c r="F87" i="20" s="1"/>
  <c r="Y75" i="20"/>
  <c r="AA75" i="20" s="1"/>
  <c r="J75" i="20" s="1"/>
  <c r="X104" i="20"/>
  <c r="I104" i="20" s="1"/>
  <c r="AB102" i="20"/>
  <c r="K102" i="20" s="1"/>
  <c r="S94" i="20"/>
  <c r="F94" i="20" s="1"/>
  <c r="W108" i="20"/>
  <c r="S53" i="20"/>
  <c r="F53" i="20" s="1"/>
  <c r="Z53" i="20"/>
  <c r="AB53" i="20"/>
  <c r="K53" i="20" s="1"/>
  <c r="AC105" i="20"/>
  <c r="L105" i="20" s="1"/>
  <c r="M105" i="20" s="1"/>
  <c r="T49" i="20"/>
  <c r="Y91" i="20"/>
  <c r="AC65" i="20"/>
  <c r="L65" i="20" s="1"/>
  <c r="M65" i="20" s="1"/>
  <c r="AB103" i="20"/>
  <c r="K103" i="20" s="1"/>
  <c r="AC108" i="20"/>
  <c r="L108" i="20" s="1"/>
  <c r="M108" i="20" s="1"/>
  <c r="R53" i="20"/>
  <c r="C53" i="20" s="1"/>
  <c r="S65" i="20"/>
  <c r="F65" i="20" s="1"/>
  <c r="AC46" i="20"/>
  <c r="L46" i="20" s="1"/>
  <c r="M46" i="20" s="1"/>
  <c r="X58" i="20"/>
  <c r="I58" i="20" s="1"/>
  <c r="W87" i="20"/>
  <c r="Z71" i="20"/>
  <c r="T74" i="20"/>
  <c r="V17" i="20"/>
  <c r="AC27" i="20"/>
  <c r="L27" i="20" s="1"/>
  <c r="M27" i="20" s="1"/>
  <c r="R34" i="20"/>
  <c r="C34" i="20" s="1"/>
  <c r="Y28" i="20"/>
  <c r="V32" i="20"/>
  <c r="W12" i="20"/>
  <c r="X32" i="20"/>
  <c r="I32" i="20" s="1"/>
  <c r="AC33" i="20"/>
  <c r="L33" i="20" s="1"/>
  <c r="M33" i="20" s="1"/>
  <c r="T27" i="20"/>
  <c r="T23" i="20"/>
  <c r="Y19" i="20"/>
  <c r="R29" i="20"/>
  <c r="C29" i="20" s="1"/>
  <c r="T32" i="20"/>
  <c r="X31" i="20"/>
  <c r="I31" i="20" s="1"/>
  <c r="S31" i="20"/>
  <c r="F31" i="20" s="1"/>
  <c r="W23" i="20"/>
  <c r="X21" i="20"/>
  <c r="I21" i="20" s="1"/>
  <c r="U25" i="20"/>
  <c r="H25" i="20" s="1"/>
  <c r="W35" i="20"/>
  <c r="T11" i="20"/>
  <c r="Y27" i="20"/>
  <c r="AB37" i="20"/>
  <c r="K37" i="20" s="1"/>
  <c r="T37" i="20"/>
  <c r="X38" i="20"/>
  <c r="I38" i="20" s="1"/>
  <c r="T34" i="20"/>
  <c r="T13" i="20"/>
  <c r="W27" i="20"/>
  <c r="Z24" i="20"/>
  <c r="V26" i="20"/>
  <c r="S19" i="20"/>
  <c r="F19" i="20" s="1"/>
  <c r="R12" i="20"/>
  <c r="C12" i="20" s="1"/>
  <c r="X15" i="20"/>
  <c r="I15" i="20" s="1"/>
  <c r="R24" i="20"/>
  <c r="C24" i="20" s="1"/>
  <c r="V19" i="20"/>
  <c r="W36" i="20"/>
  <c r="AB31" i="20"/>
  <c r="K31" i="20" s="1"/>
  <c r="AC16" i="20"/>
  <c r="L16" i="20" s="1"/>
  <c r="M16" i="20" s="1"/>
  <c r="AB36" i="20"/>
  <c r="K36" i="20" s="1"/>
  <c r="X37" i="20"/>
  <c r="I37" i="20" s="1"/>
  <c r="S41" i="20"/>
  <c r="F41" i="20" s="1"/>
  <c r="V80" i="20"/>
  <c r="S106" i="20"/>
  <c r="F106" i="20" s="1"/>
  <c r="AB72" i="20"/>
  <c r="K72" i="20" s="1"/>
  <c r="W47" i="20"/>
  <c r="X60" i="20"/>
  <c r="I60" i="20" s="1"/>
  <c r="AC69" i="20"/>
  <c r="L69" i="20" s="1"/>
  <c r="M69" i="20" s="1"/>
  <c r="T87" i="20"/>
  <c r="AB93" i="20"/>
  <c r="K93" i="20" s="1"/>
  <c r="AC81" i="20"/>
  <c r="L81" i="20" s="1"/>
  <c r="M81" i="20" s="1"/>
  <c r="S71" i="20"/>
  <c r="F71" i="20" s="1"/>
  <c r="W61" i="20"/>
  <c r="Z100" i="20"/>
  <c r="T33" i="20"/>
  <c r="Y31" i="20"/>
  <c r="S18" i="20"/>
  <c r="F18" i="20" s="1"/>
  <c r="Z28" i="20"/>
  <c r="U33" i="20"/>
  <c r="H33" i="20" s="1"/>
  <c r="V27" i="20"/>
  <c r="AB38" i="20"/>
  <c r="K38" i="20" s="1"/>
  <c r="V35" i="20"/>
  <c r="AB26" i="20"/>
  <c r="K26" i="20" s="1"/>
  <c r="W16" i="20"/>
  <c r="V28" i="20"/>
  <c r="T29" i="20"/>
  <c r="Y11" i="20"/>
  <c r="Z30" i="20"/>
  <c r="U21" i="20"/>
  <c r="H21" i="20" s="1"/>
  <c r="Z34" i="20"/>
  <c r="V23" i="20"/>
  <c r="W21" i="20"/>
  <c r="T22" i="20"/>
  <c r="W11" i="20"/>
  <c r="W30" i="20"/>
  <c r="Y18" i="20"/>
  <c r="W25" i="20"/>
  <c r="Z19" i="20"/>
  <c r="R13" i="20"/>
  <c r="C13" i="20" s="1"/>
  <c r="X35" i="20"/>
  <c r="I35" i="20" s="1"/>
  <c r="X24" i="20"/>
  <c r="I24" i="20" s="1"/>
  <c r="AC22" i="20"/>
  <c r="L22" i="20" s="1"/>
  <c r="M22" i="20" s="1"/>
  <c r="Y37" i="20"/>
  <c r="AB13" i="20"/>
  <c r="K13" i="20" s="1"/>
  <c r="S21" i="20"/>
  <c r="F21" i="20" s="1"/>
  <c r="Y35" i="20"/>
  <c r="V36" i="20"/>
  <c r="V24" i="20"/>
  <c r="AC26" i="20"/>
  <c r="L26" i="20" s="1"/>
  <c r="M26" i="20" s="1"/>
  <c r="S12" i="20"/>
  <c r="F12" i="20" s="1"/>
  <c r="T24" i="20"/>
  <c r="U29" i="20"/>
  <c r="H29" i="20" s="1"/>
  <c r="V69" i="20"/>
  <c r="W109" i="20"/>
  <c r="T42" i="20"/>
  <c r="V83" i="20"/>
  <c r="Y69" i="20"/>
  <c r="Z74" i="20"/>
  <c r="Z94" i="20"/>
  <c r="R41" i="20"/>
  <c r="C41" i="20" s="1"/>
  <c r="V52" i="20"/>
  <c r="T108" i="20"/>
  <c r="R51" i="20"/>
  <c r="C51" i="20" s="1"/>
  <c r="V99" i="20"/>
  <c r="U74" i="20"/>
  <c r="H74" i="20" s="1"/>
  <c r="Z21" i="20"/>
  <c r="X27" i="20"/>
  <c r="I27" i="20" s="1"/>
  <c r="U30" i="20"/>
  <c r="H30" i="20" s="1"/>
  <c r="Y33" i="20"/>
  <c r="S27" i="20"/>
  <c r="F27" i="20" s="1"/>
  <c r="U24" i="20"/>
  <c r="H24" i="20" s="1"/>
  <c r="U35" i="20"/>
  <c r="H35" i="20" s="1"/>
  <c r="S29" i="20"/>
  <c r="F29" i="20" s="1"/>
  <c r="Y30" i="20"/>
  <c r="R38" i="20"/>
  <c r="C38" i="20" s="1"/>
  <c r="W15" i="20"/>
  <c r="AB18" i="20"/>
  <c r="K18" i="20" s="1"/>
  <c r="Z11" i="20"/>
  <c r="AC36" i="20"/>
  <c r="L36" i="20" s="1"/>
  <c r="M36" i="20" s="1"/>
  <c r="U14" i="20"/>
  <c r="H14" i="20" s="1"/>
  <c r="Y21" i="20"/>
  <c r="AB17" i="20"/>
  <c r="K17" i="20" s="1"/>
  <c r="U19" i="20"/>
  <c r="H19" i="20" s="1"/>
  <c r="Z33" i="20"/>
  <c r="U20" i="20"/>
  <c r="H20" i="20" s="1"/>
  <c r="T35" i="20"/>
  <c r="W18" i="20"/>
  <c r="V18" i="20"/>
  <c r="AC31" i="20"/>
  <c r="L31" i="20" s="1"/>
  <c r="M31" i="20" s="1"/>
  <c r="AC34" i="20"/>
  <c r="L34" i="20" s="1"/>
  <c r="M34" i="20" s="1"/>
  <c r="V14" i="20"/>
  <c r="S26" i="20"/>
  <c r="F26" i="20" s="1"/>
  <c r="R18" i="20"/>
  <c r="C18" i="20" s="1"/>
  <c r="Y13" i="20"/>
  <c r="Y23" i="20"/>
  <c r="T20" i="20"/>
  <c r="R19" i="20"/>
  <c r="C19" i="20" s="1"/>
  <c r="AC25" i="20"/>
  <c r="L25" i="20" s="1"/>
  <c r="M25" i="20" s="1"/>
  <c r="X19" i="20"/>
  <c r="I19" i="20" s="1"/>
  <c r="AC20" i="20"/>
  <c r="L20" i="20" s="1"/>
  <c r="M20" i="20" s="1"/>
  <c r="X18" i="20"/>
  <c r="I18" i="20" s="1"/>
  <c r="Z17" i="20"/>
  <c r="R20" i="20"/>
  <c r="C20" i="20" s="1"/>
  <c r="AB98" i="20"/>
  <c r="K98" i="20" s="1"/>
  <c r="W62" i="20"/>
  <c r="U54" i="20"/>
  <c r="H54" i="20" s="1"/>
  <c r="S95" i="20"/>
  <c r="F95" i="20" s="1"/>
  <c r="Y86" i="20"/>
  <c r="S97" i="20"/>
  <c r="F97" i="20" s="1"/>
  <c r="S48" i="20"/>
  <c r="F48" i="20" s="1"/>
  <c r="U67" i="20"/>
  <c r="H67" i="20" s="1"/>
  <c r="U99" i="20"/>
  <c r="H99" i="20" s="1"/>
  <c r="U86" i="20"/>
  <c r="H86" i="20" s="1"/>
  <c r="AB62" i="20"/>
  <c r="K62" i="20" s="1"/>
  <c r="V89" i="20"/>
  <c r="V29" i="20"/>
  <c r="T18" i="20"/>
  <c r="R26" i="20"/>
  <c r="C26" i="20" s="1"/>
  <c r="X17" i="20"/>
  <c r="I17" i="20" s="1"/>
  <c r="Y38" i="20"/>
  <c r="X20" i="20"/>
  <c r="I20" i="20" s="1"/>
  <c r="S20" i="20"/>
  <c r="F20" i="20" s="1"/>
  <c r="S17" i="20"/>
  <c r="F17" i="20" s="1"/>
  <c r="AB25" i="20"/>
  <c r="K25" i="20" s="1"/>
  <c r="R11" i="20"/>
  <c r="C11" i="20" s="1"/>
  <c r="AB16" i="20"/>
  <c r="K16" i="20" s="1"/>
  <c r="X33" i="20"/>
  <c r="I33" i="20" s="1"/>
  <c r="V25" i="20"/>
  <c r="U12" i="20"/>
  <c r="H12" i="20" s="1"/>
  <c r="Z29" i="20"/>
  <c r="R33" i="20"/>
  <c r="C33" i="20" s="1"/>
  <c r="S32" i="20"/>
  <c r="F32" i="20" s="1"/>
  <c r="V34" i="20"/>
  <c r="Z14" i="20"/>
  <c r="Y34" i="20"/>
  <c r="W26" i="20"/>
  <c r="AB15" i="20"/>
  <c r="K15" i="20" s="1"/>
  <c r="W31" i="20"/>
  <c r="Z32" i="20"/>
  <c r="X22" i="20"/>
  <c r="I22" i="20" s="1"/>
  <c r="S30" i="20"/>
  <c r="F30" i="20" s="1"/>
  <c r="Y14" i="20"/>
  <c r="AB20" i="20"/>
  <c r="K20" i="20" s="1"/>
  <c r="U32" i="20"/>
  <c r="H32" i="20" s="1"/>
  <c r="W22" i="20"/>
  <c r="Z15" i="20"/>
  <c r="W32" i="20"/>
  <c r="AC18" i="20"/>
  <c r="L18" i="20" s="1"/>
  <c r="M18" i="20" s="1"/>
  <c r="AB30" i="20"/>
  <c r="K30" i="20" s="1"/>
  <c r="Y24" i="20"/>
  <c r="W14" i="20"/>
  <c r="V20" i="20"/>
  <c r="AB19" i="20"/>
  <c r="K19" i="20" s="1"/>
  <c r="S24" i="20"/>
  <c r="F24" i="20" s="1"/>
  <c r="X40" i="20"/>
  <c r="I40" i="20" s="1"/>
  <c r="W82" i="20"/>
  <c r="Z58" i="20"/>
  <c r="AC99" i="20"/>
  <c r="L99" i="20" s="1"/>
  <c r="M99" i="20" s="1"/>
  <c r="T101" i="20"/>
  <c r="Y107" i="20"/>
  <c r="X53" i="20"/>
  <c r="I53" i="20" s="1"/>
  <c r="X106" i="20"/>
  <c r="I106" i="20" s="1"/>
  <c r="AC109" i="20"/>
  <c r="L109" i="20" s="1"/>
  <c r="M109" i="20" s="1"/>
  <c r="V40" i="20"/>
  <c r="V61" i="20"/>
  <c r="T105" i="20"/>
  <c r="R32" i="20"/>
  <c r="C32" i="20" s="1"/>
  <c r="Y25" i="20"/>
  <c r="AC29" i="20"/>
  <c r="L29" i="20" s="1"/>
  <c r="M29" i="20" s="1"/>
  <c r="S22" i="20"/>
  <c r="F22" i="20" s="1"/>
  <c r="X28" i="20"/>
  <c r="I28" i="20" s="1"/>
  <c r="R17" i="20"/>
  <c r="C17" i="20" s="1"/>
  <c r="R28" i="20"/>
  <c r="C28" i="20" s="1"/>
  <c r="AC23" i="20"/>
  <c r="L23" i="20" s="1"/>
  <c r="M23" i="20" s="1"/>
  <c r="U16" i="20"/>
  <c r="H16" i="20" s="1"/>
  <c r="Z36" i="20"/>
  <c r="AC35" i="20"/>
  <c r="L35" i="20" s="1"/>
  <c r="M35" i="20" s="1"/>
  <c r="Y29" i="20"/>
  <c r="U34" i="20"/>
  <c r="H34" i="20" s="1"/>
  <c r="U23" i="20"/>
  <c r="H23" i="20" s="1"/>
  <c r="T25" i="20"/>
  <c r="Z22" i="20"/>
  <c r="X23" i="20"/>
  <c r="I23" i="20" s="1"/>
  <c r="W20" i="20"/>
  <c r="AC30" i="20"/>
  <c r="L30" i="20" s="1"/>
  <c r="M30" i="20" s="1"/>
  <c r="Z13" i="20"/>
  <c r="U17" i="20"/>
  <c r="H17" i="20" s="1"/>
  <c r="AB22" i="20"/>
  <c r="K22" i="20" s="1"/>
  <c r="T14" i="20"/>
  <c r="T17" i="20"/>
  <c r="Y32" i="20"/>
  <c r="V13" i="20"/>
  <c r="V31" i="20"/>
  <c r="V38" i="20"/>
  <c r="S16" i="20"/>
  <c r="F16" i="20" s="1"/>
  <c r="V15" i="20"/>
  <c r="Z18" i="20"/>
  <c r="AC37" i="20"/>
  <c r="L37" i="20" s="1"/>
  <c r="M37" i="20" s="1"/>
  <c r="U37" i="20"/>
  <c r="H37" i="20" s="1"/>
  <c r="Y12" i="20"/>
  <c r="T28" i="20"/>
  <c r="R37" i="20"/>
  <c r="C37" i="20" s="1"/>
  <c r="R27" i="20"/>
  <c r="C27" i="20" s="1"/>
  <c r="X14" i="20"/>
  <c r="I14" i="20" s="1"/>
  <c r="X91" i="20"/>
  <c r="I91" i="20" s="1"/>
  <c r="W39" i="20"/>
  <c r="R100" i="20"/>
  <c r="C100" i="20" s="1"/>
  <c r="R103" i="20"/>
  <c r="C103" i="20" s="1"/>
  <c r="AB84" i="20"/>
  <c r="K84" i="20" s="1"/>
  <c r="S14" i="20"/>
  <c r="F14" i="20" s="1"/>
  <c r="T30" i="20"/>
  <c r="S38" i="20"/>
  <c r="F38" i="20" s="1"/>
  <c r="AC17" i="20"/>
  <c r="L17" i="20" s="1"/>
  <c r="M17" i="20" s="1"/>
  <c r="R22" i="20"/>
  <c r="C22" i="20" s="1"/>
  <c r="W34" i="20"/>
  <c r="T38" i="20"/>
  <c r="U36" i="20"/>
  <c r="H36" i="20" s="1"/>
  <c r="X26" i="20"/>
  <c r="I26" i="20" s="1"/>
  <c r="AC38" i="20"/>
  <c r="L38" i="20" s="1"/>
  <c r="M38" i="20" s="1"/>
  <c r="X11" i="20"/>
  <c r="I11" i="20" s="1"/>
  <c r="AB21" i="20"/>
  <c r="K21" i="20" s="1"/>
  <c r="T15" i="20"/>
  <c r="Z31" i="20"/>
  <c r="T96" i="20"/>
  <c r="V77" i="20"/>
  <c r="R95" i="20"/>
  <c r="C95" i="20" s="1"/>
  <c r="Y55" i="20"/>
  <c r="U95" i="20"/>
  <c r="H95" i="20" s="1"/>
  <c r="AB32" i="20"/>
  <c r="K32" i="20" s="1"/>
  <c r="AB33" i="20"/>
  <c r="K33" i="20" s="1"/>
  <c r="W33" i="20"/>
  <c r="Z38" i="20"/>
  <c r="AC19" i="20"/>
  <c r="L19" i="20" s="1"/>
  <c r="M19" i="20" s="1"/>
  <c r="AB34" i="20"/>
  <c r="K34" i="20" s="1"/>
  <c r="W19" i="20"/>
  <c r="R16" i="20"/>
  <c r="C16" i="20" s="1"/>
  <c r="R31" i="20"/>
  <c r="C31" i="20" s="1"/>
  <c r="AB14" i="20"/>
  <c r="K14" i="20" s="1"/>
  <c r="AC32" i="20"/>
  <c r="L32" i="20" s="1"/>
  <c r="M32" i="20" s="1"/>
  <c r="R15" i="20"/>
  <c r="C15" i="20" s="1"/>
  <c r="Z27" i="20"/>
  <c r="V22" i="20"/>
  <c r="AB108" i="20"/>
  <c r="K108" i="20" s="1"/>
  <c r="V46" i="20"/>
  <c r="AB56" i="20"/>
  <c r="K56" i="20" s="1"/>
  <c r="R92" i="20"/>
  <c r="C92" i="20" s="1"/>
  <c r="Z37" i="20"/>
  <c r="T26" i="20"/>
  <c r="AC12" i="20"/>
  <c r="L12" i="20" s="1"/>
  <c r="AB24" i="20"/>
  <c r="K24" i="20" s="1"/>
  <c r="X34" i="20"/>
  <c r="I34" i="20" s="1"/>
  <c r="AB11" i="20"/>
  <c r="K11" i="20" s="1"/>
  <c r="AC21" i="20"/>
  <c r="L21" i="20" s="1"/>
  <c r="M21" i="20" s="1"/>
  <c r="X13" i="20"/>
  <c r="I13" i="20" s="1"/>
  <c r="U28" i="20"/>
  <c r="H28" i="20" s="1"/>
  <c r="W37" i="20"/>
  <c r="V33" i="20"/>
  <c r="S28" i="20"/>
  <c r="F28" i="20" s="1"/>
  <c r="AB35" i="20"/>
  <c r="K35" i="20" s="1"/>
  <c r="Y17" i="20"/>
  <c r="Z26" i="20"/>
  <c r="X49" i="20"/>
  <c r="I49" i="20" s="1"/>
  <c r="V68" i="20"/>
  <c r="R65" i="20"/>
  <c r="C65" i="20" s="1"/>
  <c r="X108" i="20"/>
  <c r="I108" i="20" s="1"/>
  <c r="Z20" i="20"/>
  <c r="Z12" i="20"/>
  <c r="S25" i="20"/>
  <c r="F25" i="20" s="1"/>
  <c r="AC28" i="20"/>
  <c r="L28" i="20" s="1"/>
  <c r="M28" i="20" s="1"/>
  <c r="V30" i="20"/>
  <c r="V21" i="20"/>
  <c r="U13" i="20"/>
  <c r="H13" i="20" s="1"/>
  <c r="Y15" i="20"/>
  <c r="S11" i="20"/>
  <c r="F11" i="20" s="1"/>
  <c r="W29" i="20"/>
  <c r="Z16" i="20"/>
  <c r="R14" i="20"/>
  <c r="C14" i="20" s="1"/>
  <c r="Z35" i="20"/>
  <c r="X29" i="20"/>
  <c r="I29" i="20" s="1"/>
  <c r="S73" i="20"/>
  <c r="F73" i="20" s="1"/>
  <c r="AC87" i="20"/>
  <c r="L87" i="20" s="1"/>
  <c r="M87" i="20" s="1"/>
  <c r="S84" i="20"/>
  <c r="F84" i="20" s="1"/>
  <c r="W71" i="20"/>
  <c r="V63" i="20"/>
  <c r="T12" i="20"/>
  <c r="W17" i="20"/>
  <c r="U22" i="20"/>
  <c r="H22" i="20" s="1"/>
  <c r="X30" i="20"/>
  <c r="I30" i="20" s="1"/>
  <c r="U38" i="20"/>
  <c r="H38" i="20" s="1"/>
  <c r="T19" i="20"/>
  <c r="AC24" i="20"/>
  <c r="L24" i="20" s="1"/>
  <c r="M24" i="20" s="1"/>
  <c r="Y22" i="20"/>
  <c r="S13" i="20"/>
  <c r="F13" i="20" s="1"/>
  <c r="V11" i="20"/>
  <c r="S37" i="20"/>
  <c r="F37" i="20" s="1"/>
  <c r="Z25" i="20"/>
  <c r="R23" i="20"/>
  <c r="C23" i="20" s="1"/>
  <c r="S33" i="20"/>
  <c r="F33" i="20" s="1"/>
  <c r="Y26" i="20"/>
  <c r="Z60" i="20"/>
  <c r="U27" i="20"/>
  <c r="H27" i="20" s="1"/>
  <c r="Z23" i="20"/>
  <c r="W13" i="20"/>
  <c r="R21" i="20"/>
  <c r="C21" i="20" s="1"/>
  <c r="U11" i="20"/>
  <c r="H11" i="20" s="1"/>
  <c r="T21" i="20"/>
  <c r="AC14" i="20"/>
  <c r="L14" i="20" s="1"/>
  <c r="T31" i="20"/>
  <c r="Y109" i="20"/>
  <c r="S15" i="20"/>
  <c r="F15" i="20" s="1"/>
  <c r="U31" i="20"/>
  <c r="H31" i="20" s="1"/>
  <c r="R52" i="20"/>
  <c r="C52" i="20" s="1"/>
  <c r="W83" i="20"/>
  <c r="Y20" i="20"/>
  <c r="W28" i="20"/>
  <c r="AC11" i="20"/>
  <c r="L11" i="20" s="1"/>
  <c r="AB28" i="20"/>
  <c r="K28" i="20" s="1"/>
  <c r="R30" i="20"/>
  <c r="C30" i="20" s="1"/>
  <c r="S36" i="20"/>
  <c r="F36" i="20" s="1"/>
  <c r="Z80" i="20"/>
  <c r="S82" i="20"/>
  <c r="F82" i="20" s="1"/>
  <c r="S34" i="20"/>
  <c r="F34" i="20" s="1"/>
  <c r="X16" i="20"/>
  <c r="I16" i="20" s="1"/>
  <c r="AC13" i="20"/>
  <c r="L13" i="20" s="1"/>
  <c r="M13" i="20" s="1"/>
  <c r="V16" i="20"/>
  <c r="AB23" i="20"/>
  <c r="K23" i="20" s="1"/>
  <c r="V12" i="20"/>
  <c r="AB69" i="20"/>
  <c r="K69" i="20" s="1"/>
  <c r="S60" i="20"/>
  <c r="F60" i="20" s="1"/>
  <c r="U15" i="20"/>
  <c r="H15" i="20" s="1"/>
  <c r="S23" i="20"/>
  <c r="F23" i="20" s="1"/>
  <c r="T16" i="20"/>
  <c r="S35" i="20"/>
  <c r="F35" i="20" s="1"/>
  <c r="W24" i="20"/>
  <c r="X36" i="20"/>
  <c r="I36" i="20" s="1"/>
  <c r="AB27" i="20"/>
  <c r="K27" i="20" s="1"/>
  <c r="AB52" i="20"/>
  <c r="K52" i="20" s="1"/>
  <c r="Z92" i="20"/>
  <c r="U18" i="20"/>
  <c r="H18" i="20" s="1"/>
  <c r="V37" i="20"/>
  <c r="R36" i="20"/>
  <c r="C36" i="20" s="1"/>
  <c r="AC15" i="20"/>
  <c r="L15" i="20" s="1"/>
  <c r="R35" i="20"/>
  <c r="C35" i="20" s="1"/>
  <c r="U26" i="20"/>
  <c r="H26" i="20" s="1"/>
  <c r="AB29" i="20"/>
  <c r="K29" i="20" s="1"/>
  <c r="X12" i="20"/>
  <c r="I12" i="20" s="1"/>
  <c r="AB91" i="20"/>
  <c r="K91" i="20" s="1"/>
  <c r="R64" i="20"/>
  <c r="C64" i="20" s="1"/>
  <c r="X25" i="20"/>
  <c r="I25" i="20" s="1"/>
  <c r="W38" i="20"/>
  <c r="Y16" i="20"/>
  <c r="Y36" i="20"/>
  <c r="T36" i="20"/>
  <c r="U58" i="20"/>
  <c r="H58" i="20" s="1"/>
  <c r="T78" i="20"/>
  <c r="R25" i="20"/>
  <c r="C25" i="20" s="1"/>
  <c r="AB12" i="20"/>
  <c r="K12" i="20" s="1"/>
  <c r="Z79" i="20"/>
  <c r="U3" i="6"/>
  <c r="BX3" i="1"/>
  <c r="BF3" i="1"/>
  <c r="U3" i="3"/>
  <c r="J28" i="1"/>
  <c r="J17" i="1" s="1"/>
  <c r="U3" i="17" s="1"/>
  <c r="U3" i="5"/>
  <c r="BR3" i="1"/>
  <c r="M12" i="27"/>
  <c r="A28" i="1"/>
  <c r="AA94" i="27"/>
  <c r="J94" i="27" s="1"/>
  <c r="N94" i="27" s="1"/>
  <c r="AA17" i="27"/>
  <c r="J17" i="27" s="1"/>
  <c r="N17" i="27" s="1"/>
  <c r="AA25" i="27"/>
  <c r="J25" i="27" s="1"/>
  <c r="N25" i="27" s="1"/>
  <c r="AA55" i="27"/>
  <c r="J55" i="27" s="1"/>
  <c r="N55" i="27" s="1"/>
  <c r="AA103" i="27"/>
  <c r="J103" i="27" s="1"/>
  <c r="N103" i="27" s="1"/>
  <c r="AA69" i="27"/>
  <c r="J69" i="27" s="1"/>
  <c r="N69" i="27" s="1"/>
  <c r="AA26" i="27"/>
  <c r="J26" i="27" s="1"/>
  <c r="N26" i="27" s="1"/>
  <c r="AA68" i="27"/>
  <c r="J68" i="27" s="1"/>
  <c r="N68" i="27" s="1"/>
  <c r="AA49" i="27"/>
  <c r="J49" i="27" s="1"/>
  <c r="N49" i="27" s="1"/>
  <c r="AA101" i="27"/>
  <c r="J101" i="27" s="1"/>
  <c r="N101" i="27" s="1"/>
  <c r="AA97" i="27"/>
  <c r="J97" i="27" s="1"/>
  <c r="N97" i="27" s="1"/>
  <c r="AA52" i="27"/>
  <c r="J52" i="27" s="1"/>
  <c r="N52" i="27" s="1"/>
  <c r="AA61" i="27"/>
  <c r="J61" i="27" s="1"/>
  <c r="N61" i="27" s="1"/>
  <c r="AA30" i="27"/>
  <c r="J30" i="27" s="1"/>
  <c r="N30" i="27" s="1"/>
  <c r="AA40" i="27"/>
  <c r="J40" i="27" s="1"/>
  <c r="N40" i="27" s="1"/>
  <c r="AA74" i="27"/>
  <c r="J74" i="27" s="1"/>
  <c r="N74" i="27" s="1"/>
  <c r="AA104" i="27"/>
  <c r="J104" i="27" s="1"/>
  <c r="N104" i="27" s="1"/>
  <c r="AA64" i="27"/>
  <c r="J64" i="27" s="1"/>
  <c r="N64" i="27" s="1"/>
  <c r="AA45" i="27"/>
  <c r="J45" i="27" s="1"/>
  <c r="N45" i="27" s="1"/>
  <c r="AA37" i="27"/>
  <c r="J37" i="27" s="1"/>
  <c r="N37" i="27" s="1"/>
  <c r="AA85" i="27"/>
  <c r="J85" i="27" s="1"/>
  <c r="N85" i="27" s="1"/>
  <c r="AA84" i="27"/>
  <c r="J84" i="27" s="1"/>
  <c r="N84" i="27" s="1"/>
  <c r="AA12" i="27"/>
  <c r="J12" i="27" s="1"/>
  <c r="AA53" i="27"/>
  <c r="J53" i="27" s="1"/>
  <c r="N53" i="27" s="1"/>
  <c r="AA63" i="27"/>
  <c r="J63" i="27" s="1"/>
  <c r="N63" i="27" s="1"/>
  <c r="AA31" i="27"/>
  <c r="J31" i="27" s="1"/>
  <c r="N31" i="27" s="1"/>
  <c r="AA87" i="27"/>
  <c r="J87" i="27" s="1"/>
  <c r="N87" i="27" s="1"/>
  <c r="AA72" i="27"/>
  <c r="J72" i="27" s="1"/>
  <c r="N72" i="27" s="1"/>
  <c r="AA42" i="27"/>
  <c r="J42" i="27" s="1"/>
  <c r="N42" i="27" s="1"/>
  <c r="AA66" i="27"/>
  <c r="J66" i="27" s="1"/>
  <c r="N66" i="27" s="1"/>
  <c r="AA28" i="27"/>
  <c r="J28" i="27" s="1"/>
  <c r="N28" i="27" s="1"/>
  <c r="AA43" i="27"/>
  <c r="J43" i="27" s="1"/>
  <c r="N43" i="27" s="1"/>
  <c r="AA86" i="27"/>
  <c r="J86" i="27" s="1"/>
  <c r="N86" i="27" s="1"/>
  <c r="AD49" i="27"/>
  <c r="G49" i="27"/>
  <c r="G81" i="27"/>
  <c r="AD81" i="27"/>
  <c r="AA106" i="27"/>
  <c r="J106" i="27" s="1"/>
  <c r="N106" i="27" s="1"/>
  <c r="G109" i="27"/>
  <c r="AD109" i="27"/>
  <c r="G102" i="27"/>
  <c r="AD102" i="27"/>
  <c r="G48" i="27"/>
  <c r="AD48" i="27"/>
  <c r="G27" i="27"/>
  <c r="AD27" i="27"/>
  <c r="G35" i="27"/>
  <c r="AD35" i="27"/>
  <c r="AD70" i="27"/>
  <c r="G70" i="27"/>
  <c r="G47" i="27"/>
  <c r="AD47" i="27"/>
  <c r="G36" i="27"/>
  <c r="AD36" i="27"/>
  <c r="G63" i="27"/>
  <c r="AD63" i="27"/>
  <c r="G42" i="27"/>
  <c r="AD42" i="27"/>
  <c r="G87" i="27"/>
  <c r="AD87" i="27"/>
  <c r="G20" i="27"/>
  <c r="AD20" i="27"/>
  <c r="AD64" i="27"/>
  <c r="G64" i="27"/>
  <c r="G62" i="27"/>
  <c r="AD62" i="27"/>
  <c r="AA54" i="27"/>
  <c r="J54" i="27" s="1"/>
  <c r="N54" i="27" s="1"/>
  <c r="G103" i="27"/>
  <c r="AD103" i="27"/>
  <c r="G104" i="27"/>
  <c r="AD104" i="27"/>
  <c r="AD61" i="27"/>
  <c r="G61" i="27"/>
  <c r="AD24" i="27"/>
  <c r="G24" i="27"/>
  <c r="AD34" i="27"/>
  <c r="G34" i="27"/>
  <c r="AA83" i="27"/>
  <c r="J83" i="27" s="1"/>
  <c r="N83" i="27" s="1"/>
  <c r="AA46" i="27"/>
  <c r="J46" i="27" s="1"/>
  <c r="N46" i="27" s="1"/>
  <c r="G55" i="27"/>
  <c r="AD55" i="27"/>
  <c r="G66" i="27"/>
  <c r="AD66" i="27"/>
  <c r="G90" i="27"/>
  <c r="AD90" i="27"/>
  <c r="G93" i="27"/>
  <c r="AD93" i="27"/>
  <c r="AD106" i="27"/>
  <c r="G106" i="27"/>
  <c r="G56" i="27"/>
  <c r="AD56" i="27"/>
  <c r="AA48" i="27"/>
  <c r="J48" i="27" s="1"/>
  <c r="N48" i="27" s="1"/>
  <c r="AA34" i="27"/>
  <c r="J34" i="27" s="1"/>
  <c r="N34" i="27" s="1"/>
  <c r="G43" i="27"/>
  <c r="AD43" i="27"/>
  <c r="AA39" i="27"/>
  <c r="J39" i="27" s="1"/>
  <c r="N39" i="27" s="1"/>
  <c r="AA105" i="27"/>
  <c r="J105" i="27" s="1"/>
  <c r="N105" i="27" s="1"/>
  <c r="G30" i="27"/>
  <c r="AD30" i="27"/>
  <c r="AA47" i="27"/>
  <c r="J47" i="27" s="1"/>
  <c r="N47" i="27" s="1"/>
  <c r="AD80" i="27"/>
  <c r="G80" i="27"/>
  <c r="AD108" i="27"/>
  <c r="G108" i="27"/>
  <c r="G67" i="27"/>
  <c r="AD67" i="27"/>
  <c r="AD21" i="27"/>
  <c r="G21" i="27"/>
  <c r="G14" i="27"/>
  <c r="AD14" i="27"/>
  <c r="AA91" i="27"/>
  <c r="J91" i="27" s="1"/>
  <c r="N91" i="27" s="1"/>
  <c r="AD95" i="27"/>
  <c r="G95" i="27"/>
  <c r="AA24" i="27"/>
  <c r="J24" i="27" s="1"/>
  <c r="N24" i="27" s="1"/>
  <c r="G77" i="27"/>
  <c r="AD77" i="27"/>
  <c r="AA57" i="27"/>
  <c r="J57" i="27" s="1"/>
  <c r="N57" i="27" s="1"/>
  <c r="AD98" i="27"/>
  <c r="G98" i="27"/>
  <c r="AA108" i="27"/>
  <c r="J108" i="27" s="1"/>
  <c r="N108" i="27" s="1"/>
  <c r="G58" i="27"/>
  <c r="AD58" i="27"/>
  <c r="G52" i="27"/>
  <c r="AD52" i="27"/>
  <c r="AA96" i="27"/>
  <c r="J96" i="27" s="1"/>
  <c r="N96" i="27" s="1"/>
  <c r="AA95" i="27"/>
  <c r="J95" i="27" s="1"/>
  <c r="N95" i="27" s="1"/>
  <c r="AD107" i="27"/>
  <c r="G107" i="27"/>
  <c r="AD76" i="27"/>
  <c r="G76" i="27"/>
  <c r="AA67" i="27"/>
  <c r="J67" i="27" s="1"/>
  <c r="N67" i="27" s="1"/>
  <c r="AA102" i="27"/>
  <c r="J102" i="27" s="1"/>
  <c r="N102" i="27" s="1"/>
  <c r="AD75" i="27"/>
  <c r="G75" i="27"/>
  <c r="G13" i="27"/>
  <c r="AD13" i="27"/>
  <c r="AA29" i="27"/>
  <c r="J29" i="27" s="1"/>
  <c r="N29" i="27" s="1"/>
  <c r="AD73" i="27"/>
  <c r="G73" i="27"/>
  <c r="G15" i="27"/>
  <c r="AD15" i="27"/>
  <c r="AA100" i="27"/>
  <c r="J100" i="27" s="1"/>
  <c r="N100" i="27" s="1"/>
  <c r="G84" i="27"/>
  <c r="AD84" i="27"/>
  <c r="AD38" i="27"/>
  <c r="G38" i="27"/>
  <c r="G18" i="27"/>
  <c r="AD18" i="27"/>
  <c r="G23" i="27"/>
  <c r="AD23" i="27"/>
  <c r="AD78" i="27"/>
  <c r="G78" i="27"/>
  <c r="AD59" i="27"/>
  <c r="G59" i="27"/>
  <c r="G74" i="27"/>
  <c r="AD74" i="27"/>
  <c r="G37" i="27"/>
  <c r="AD37" i="27"/>
  <c r="G12" i="27"/>
  <c r="AD12" i="27"/>
  <c r="AD96" i="27"/>
  <c r="G96" i="27"/>
  <c r="AA13" i="27"/>
  <c r="J13" i="27" s="1"/>
  <c r="G101" i="27"/>
  <c r="AD101" i="27"/>
  <c r="G45" i="27"/>
  <c r="AD45" i="27"/>
  <c r="G11" i="27"/>
  <c r="AD11" i="27"/>
  <c r="AA15" i="27"/>
  <c r="J15" i="27" s="1"/>
  <c r="N15" i="27" s="1"/>
  <c r="AD46" i="27"/>
  <c r="G46" i="27"/>
  <c r="AA82" i="27"/>
  <c r="J82" i="27" s="1"/>
  <c r="N82" i="27" s="1"/>
  <c r="AD68" i="27"/>
  <c r="G68" i="27"/>
  <c r="AA79" i="27"/>
  <c r="J79" i="27" s="1"/>
  <c r="N79" i="27" s="1"/>
  <c r="AA88" i="27"/>
  <c r="J88" i="27" s="1"/>
  <c r="N88" i="27" s="1"/>
  <c r="G53" i="27"/>
  <c r="AD53" i="27"/>
  <c r="AD54" i="27"/>
  <c r="G54" i="27"/>
  <c r="G65" i="27"/>
  <c r="AD65" i="27"/>
  <c r="G19" i="27"/>
  <c r="AD19" i="27"/>
  <c r="G26" i="27"/>
  <c r="AD26" i="27"/>
  <c r="AA22" i="27"/>
  <c r="J22" i="27" s="1"/>
  <c r="N22" i="27" s="1"/>
  <c r="AD28" i="27"/>
  <c r="G28" i="27"/>
  <c r="AA98" i="27"/>
  <c r="J98" i="27" s="1"/>
  <c r="N98" i="27" s="1"/>
  <c r="AA80" i="27"/>
  <c r="J80" i="27" s="1"/>
  <c r="N80" i="27" s="1"/>
  <c r="AA65" i="27"/>
  <c r="J65" i="27" s="1"/>
  <c r="N65" i="27" s="1"/>
  <c r="AD79" i="27"/>
  <c r="G79" i="27"/>
  <c r="AA78" i="27"/>
  <c r="J78" i="27" s="1"/>
  <c r="N78" i="27" s="1"/>
  <c r="AD91" i="27"/>
  <c r="G91" i="27"/>
  <c r="AA73" i="27"/>
  <c r="J73" i="27" s="1"/>
  <c r="N73" i="27" s="1"/>
  <c r="AA70" i="27"/>
  <c r="J70" i="27" s="1"/>
  <c r="N70" i="27" s="1"/>
  <c r="AD82" i="27"/>
  <c r="G82" i="27"/>
  <c r="AA20" i="27"/>
  <c r="J20" i="27" s="1"/>
  <c r="N20" i="27" s="1"/>
  <c r="AD99" i="27"/>
  <c r="G99" i="27"/>
  <c r="G32" i="27"/>
  <c r="AD32" i="27"/>
  <c r="AA11" i="27"/>
  <c r="J11" i="27" s="1"/>
  <c r="N11" i="27" s="1"/>
  <c r="AD72" i="27"/>
  <c r="G72" i="27"/>
  <c r="AA41" i="27"/>
  <c r="J41" i="27" s="1"/>
  <c r="N41" i="27" s="1"/>
  <c r="AA38" i="27"/>
  <c r="J38" i="27" s="1"/>
  <c r="N38" i="27" s="1"/>
  <c r="AA81" i="27"/>
  <c r="J81" i="27" s="1"/>
  <c r="N81" i="27" s="1"/>
  <c r="AA23" i="27"/>
  <c r="J23" i="27" s="1"/>
  <c r="N23" i="27" s="1"/>
  <c r="AA59" i="27"/>
  <c r="J59" i="27" s="1"/>
  <c r="N59" i="27" s="1"/>
  <c r="AD16" i="27"/>
  <c r="G16" i="27"/>
  <c r="G39" i="27"/>
  <c r="AD39" i="27"/>
  <c r="AA75" i="27"/>
  <c r="J75" i="27" s="1"/>
  <c r="N75" i="27" s="1"/>
  <c r="G94" i="27"/>
  <c r="AD94" i="27"/>
  <c r="AD40" i="27"/>
  <c r="G40" i="27"/>
  <c r="AA35" i="27"/>
  <c r="J35" i="27" s="1"/>
  <c r="N35" i="27" s="1"/>
  <c r="AA36" i="27"/>
  <c r="J36" i="27" s="1"/>
  <c r="N36" i="27" s="1"/>
  <c r="AD97" i="27"/>
  <c r="G97" i="27"/>
  <c r="AA58" i="27"/>
  <c r="J58" i="27" s="1"/>
  <c r="N58" i="27" s="1"/>
  <c r="AA44" i="27"/>
  <c r="J44" i="27" s="1"/>
  <c r="N44" i="27" s="1"/>
  <c r="G31" i="27"/>
  <c r="AD31" i="27"/>
  <c r="AD71" i="27"/>
  <c r="G71" i="27"/>
  <c r="G105" i="27"/>
  <c r="AD105" i="27"/>
  <c r="AA71" i="27"/>
  <c r="J71" i="27" s="1"/>
  <c r="N71" i="27" s="1"/>
  <c r="AA90" i="27"/>
  <c r="J90" i="27" s="1"/>
  <c r="N90" i="27" s="1"/>
  <c r="AA107" i="27"/>
  <c r="J107" i="27" s="1"/>
  <c r="N107" i="27" s="1"/>
  <c r="AA109" i="27"/>
  <c r="J109" i="27" s="1"/>
  <c r="N109" i="27" s="1"/>
  <c r="AD88" i="27"/>
  <c r="G88" i="27"/>
  <c r="G86" i="27"/>
  <c r="AD86" i="27"/>
  <c r="G25" i="27"/>
  <c r="AD25" i="27"/>
  <c r="AD89" i="27"/>
  <c r="G89" i="27"/>
  <c r="G100" i="27"/>
  <c r="AD100" i="27"/>
  <c r="G69" i="27"/>
  <c r="AD69" i="27"/>
  <c r="AD29" i="27"/>
  <c r="G29" i="27"/>
  <c r="AD57" i="27"/>
  <c r="G57" i="27"/>
  <c r="AA89" i="27"/>
  <c r="J89" i="27" s="1"/>
  <c r="N89" i="27" s="1"/>
  <c r="AA19" i="27"/>
  <c r="J19" i="27" s="1"/>
  <c r="N19" i="27" s="1"/>
  <c r="G60" i="27"/>
  <c r="AD60" i="27"/>
  <c r="AA92" i="27"/>
  <c r="J92" i="27" s="1"/>
  <c r="N92" i="27" s="1"/>
  <c r="AD33" i="27"/>
  <c r="G33" i="27"/>
  <c r="AA27" i="27"/>
  <c r="J27" i="27" s="1"/>
  <c r="N27" i="27" s="1"/>
  <c r="AA32" i="27"/>
  <c r="J32" i="27" s="1"/>
  <c r="N32" i="27" s="1"/>
  <c r="G44" i="27"/>
  <c r="AD44" i="27"/>
  <c r="AD50" i="27"/>
  <c r="G50" i="27"/>
  <c r="AD41" i="27"/>
  <c r="G41" i="27"/>
  <c r="G17" i="27"/>
  <c r="AD17" i="27"/>
  <c r="G22" i="27"/>
  <c r="AD22" i="27"/>
  <c r="AD83" i="27"/>
  <c r="G83" i="27"/>
  <c r="AA77" i="27"/>
  <c r="J77" i="27" s="1"/>
  <c r="N77" i="27" s="1"/>
  <c r="G92" i="27"/>
  <c r="AD92" i="27"/>
  <c r="G85" i="27"/>
  <c r="AD85" i="27"/>
  <c r="G51" i="27"/>
  <c r="AD51" i="27"/>
  <c r="AA93" i="27"/>
  <c r="J93" i="27" s="1"/>
  <c r="N93" i="27" s="1"/>
  <c r="AA99" i="27"/>
  <c r="J99" i="27" s="1"/>
  <c r="N99" i="27" s="1"/>
  <c r="AA32" i="21"/>
  <c r="J32" i="21" s="1"/>
  <c r="N32" i="21" s="1"/>
  <c r="AA35" i="19"/>
  <c r="J35" i="19" s="1"/>
  <c r="N35" i="19" s="1"/>
  <c r="AA45" i="19"/>
  <c r="J45" i="19" s="1"/>
  <c r="N45" i="19" s="1"/>
  <c r="AA43" i="19"/>
  <c r="J43" i="19" s="1"/>
  <c r="N43" i="19" s="1"/>
  <c r="AA103" i="21"/>
  <c r="J103" i="21" s="1"/>
  <c r="N103" i="21" s="1"/>
  <c r="AA53" i="21"/>
  <c r="J53" i="21" s="1"/>
  <c r="N53" i="21" s="1"/>
  <c r="AA41" i="21"/>
  <c r="J41" i="21" s="1"/>
  <c r="N41" i="21" s="1"/>
  <c r="AA107" i="21"/>
  <c r="J107" i="21" s="1"/>
  <c r="N107" i="21" s="1"/>
  <c r="AA103" i="9"/>
  <c r="J103" i="9" s="1"/>
  <c r="N103" i="9" s="1"/>
  <c r="AA61" i="9"/>
  <c r="J61" i="9" s="1"/>
  <c r="N61" i="9" s="1"/>
  <c r="AA99" i="16"/>
  <c r="J99" i="16" s="1"/>
  <c r="N99" i="16" s="1"/>
  <c r="AA43" i="21"/>
  <c r="J43" i="21" s="1"/>
  <c r="N43" i="21" s="1"/>
  <c r="AA99" i="9"/>
  <c r="J99" i="9" s="1"/>
  <c r="N99" i="9" s="1"/>
  <c r="AA86" i="19"/>
  <c r="J86" i="19" s="1"/>
  <c r="N86" i="19" s="1"/>
  <c r="AA70" i="19"/>
  <c r="J70" i="19" s="1"/>
  <c r="N70" i="19" s="1"/>
  <c r="AA107" i="9"/>
  <c r="J107" i="9" s="1"/>
  <c r="N107" i="9" s="1"/>
  <c r="AA90" i="16"/>
  <c r="J90" i="16" s="1"/>
  <c r="N90" i="16" s="1"/>
  <c r="AA48" i="16"/>
  <c r="J48" i="16" s="1"/>
  <c r="N48" i="16" s="1"/>
  <c r="AA63" i="21"/>
  <c r="J63" i="21" s="1"/>
  <c r="N63" i="21" s="1"/>
  <c r="AA65" i="21"/>
  <c r="J65" i="21" s="1"/>
  <c r="N65" i="21" s="1"/>
  <c r="AA78" i="21"/>
  <c r="J78" i="21" s="1"/>
  <c r="N78" i="21" s="1"/>
  <c r="AA104" i="16"/>
  <c r="J104" i="16" s="1"/>
  <c r="N104" i="16" s="1"/>
  <c r="AA94" i="21"/>
  <c r="J94" i="21" s="1"/>
  <c r="N94" i="21" s="1"/>
  <c r="AA75" i="21"/>
  <c r="J75" i="21" s="1"/>
  <c r="N75" i="21" s="1"/>
  <c r="AA58" i="19"/>
  <c r="J58" i="19" s="1"/>
  <c r="N58" i="19" s="1"/>
  <c r="AA106" i="21"/>
  <c r="J106" i="21" s="1"/>
  <c r="N106" i="21" s="1"/>
  <c r="AA87" i="19"/>
  <c r="J87" i="19" s="1"/>
  <c r="N87" i="19" s="1"/>
  <c r="AA106" i="19"/>
  <c r="J106" i="19" s="1"/>
  <c r="N106" i="19" s="1"/>
  <c r="AA59" i="19"/>
  <c r="J59" i="19" s="1"/>
  <c r="N59" i="19" s="1"/>
  <c r="AA75" i="16"/>
  <c r="J75" i="16" s="1"/>
  <c r="N75" i="16" s="1"/>
  <c r="AA96" i="21"/>
  <c r="J96" i="21" s="1"/>
  <c r="N96" i="21" s="1"/>
  <c r="AA72" i="21"/>
  <c r="J72" i="21" s="1"/>
  <c r="N72" i="21" s="1"/>
  <c r="AA93" i="21"/>
  <c r="J93" i="21" s="1"/>
  <c r="N93" i="21" s="1"/>
  <c r="AA63" i="19"/>
  <c r="J63" i="19" s="1"/>
  <c r="N63" i="19" s="1"/>
  <c r="AA82" i="19"/>
  <c r="J82" i="19" s="1"/>
  <c r="N82" i="19" s="1"/>
  <c r="AA56" i="19"/>
  <c r="J56" i="19" s="1"/>
  <c r="N56" i="19" s="1"/>
  <c r="AA70" i="9"/>
  <c r="J70" i="9" s="1"/>
  <c r="N70" i="9" s="1"/>
  <c r="AA68" i="19"/>
  <c r="J68" i="19" s="1"/>
  <c r="N68" i="19" s="1"/>
  <c r="AA40" i="19"/>
  <c r="J40" i="19" s="1"/>
  <c r="N40" i="19" s="1"/>
  <c r="AA95" i="19"/>
  <c r="J95" i="19" s="1"/>
  <c r="N95" i="19" s="1"/>
  <c r="AA98" i="19"/>
  <c r="J98" i="19" s="1"/>
  <c r="N98" i="19" s="1"/>
  <c r="AA90" i="19"/>
  <c r="J90" i="19" s="1"/>
  <c r="N90" i="19" s="1"/>
  <c r="AA49" i="19"/>
  <c r="J49" i="19" s="1"/>
  <c r="N49" i="19" s="1"/>
  <c r="AA91" i="19"/>
  <c r="J91" i="19" s="1"/>
  <c r="N91" i="19" s="1"/>
  <c r="AA73" i="16"/>
  <c r="J73" i="16" s="1"/>
  <c r="N73" i="16" s="1"/>
  <c r="AA73" i="19"/>
  <c r="J73" i="19" s="1"/>
  <c r="N73" i="19" s="1"/>
  <c r="AA100" i="19"/>
  <c r="J100" i="19" s="1"/>
  <c r="N100" i="19" s="1"/>
  <c r="AA57" i="19"/>
  <c r="J57" i="19" s="1"/>
  <c r="N57" i="19" s="1"/>
  <c r="AA89" i="9"/>
  <c r="J89" i="9" s="1"/>
  <c r="N89" i="9" s="1"/>
  <c r="AA68" i="9"/>
  <c r="J68" i="9" s="1"/>
  <c r="N68" i="9" s="1"/>
  <c r="AA49" i="9"/>
  <c r="J49" i="9" s="1"/>
  <c r="N49" i="9" s="1"/>
  <c r="AA92" i="16"/>
  <c r="J92" i="16" s="1"/>
  <c r="N92" i="16" s="1"/>
  <c r="AA71" i="21"/>
  <c r="J71" i="21" s="1"/>
  <c r="N71" i="21" s="1"/>
  <c r="AA84" i="21"/>
  <c r="J84" i="21" s="1"/>
  <c r="N84" i="21" s="1"/>
  <c r="AA46" i="19"/>
  <c r="J46" i="19" s="1"/>
  <c r="N46" i="19" s="1"/>
  <c r="AA102" i="19"/>
  <c r="J102" i="19" s="1"/>
  <c r="N102" i="19" s="1"/>
  <c r="AA103" i="19"/>
  <c r="J103" i="19" s="1"/>
  <c r="N103" i="19" s="1"/>
  <c r="AA69" i="19"/>
  <c r="J69" i="19" s="1"/>
  <c r="N69" i="19" s="1"/>
  <c r="AA75" i="9"/>
  <c r="J75" i="9" s="1"/>
  <c r="N75" i="9" s="1"/>
  <c r="AA80" i="9"/>
  <c r="J80" i="9" s="1"/>
  <c r="N80" i="9" s="1"/>
  <c r="AA85" i="16"/>
  <c r="J85" i="16" s="1"/>
  <c r="N85" i="16" s="1"/>
  <c r="AA91" i="16"/>
  <c r="J91" i="16" s="1"/>
  <c r="N91" i="16" s="1"/>
  <c r="AA107" i="16"/>
  <c r="J107" i="16" s="1"/>
  <c r="N107" i="16" s="1"/>
  <c r="AA69" i="16"/>
  <c r="J69" i="16" s="1"/>
  <c r="N69" i="16" s="1"/>
  <c r="AA92" i="21"/>
  <c r="J92" i="21" s="1"/>
  <c r="N92" i="21" s="1"/>
  <c r="AA80" i="19"/>
  <c r="J80" i="19" s="1"/>
  <c r="N80" i="19" s="1"/>
  <c r="AA64" i="19"/>
  <c r="J64" i="19" s="1"/>
  <c r="N64" i="19" s="1"/>
  <c r="N55" i="9"/>
  <c r="AA101" i="9"/>
  <c r="J101" i="9" s="1"/>
  <c r="N101" i="9" s="1"/>
  <c r="AA54" i="16"/>
  <c r="J54" i="16" s="1"/>
  <c r="N54" i="16" s="1"/>
  <c r="AA89" i="19"/>
  <c r="J89" i="19" s="1"/>
  <c r="N89" i="19" s="1"/>
  <c r="AA94" i="19"/>
  <c r="J94" i="19" s="1"/>
  <c r="N94" i="19" s="1"/>
  <c r="AA84" i="19"/>
  <c r="J84" i="19" s="1"/>
  <c r="N84" i="19" s="1"/>
  <c r="AA72" i="19"/>
  <c r="J72" i="19" s="1"/>
  <c r="N72" i="19" s="1"/>
  <c r="AA78" i="19"/>
  <c r="J78" i="19" s="1"/>
  <c r="N78" i="19" s="1"/>
  <c r="AA44" i="19"/>
  <c r="J44" i="19" s="1"/>
  <c r="N44" i="19" s="1"/>
  <c r="AA106" i="9"/>
  <c r="J106" i="9" s="1"/>
  <c r="N106" i="9" s="1"/>
  <c r="AA79" i="16"/>
  <c r="J79" i="16" s="1"/>
  <c r="N79" i="16" s="1"/>
  <c r="AA72" i="16"/>
  <c r="J72" i="16" s="1"/>
  <c r="N72" i="16" s="1"/>
  <c r="AA56" i="16"/>
  <c r="J56" i="16" s="1"/>
  <c r="N56" i="16" s="1"/>
  <c r="AA77" i="16"/>
  <c r="J77" i="16" s="1"/>
  <c r="N77" i="16" s="1"/>
  <c r="AA68" i="16"/>
  <c r="J68" i="16" s="1"/>
  <c r="N68" i="16" s="1"/>
  <c r="AA49" i="16"/>
  <c r="J49" i="16" s="1"/>
  <c r="N49" i="16" s="1"/>
  <c r="AA67" i="16"/>
  <c r="J67" i="16" s="1"/>
  <c r="N67" i="16" s="1"/>
  <c r="AA45" i="16"/>
  <c r="J45" i="16" s="1"/>
  <c r="N45" i="16" s="1"/>
  <c r="AA82" i="9"/>
  <c r="J82" i="9" s="1"/>
  <c r="N82" i="9" s="1"/>
  <c r="AA43" i="9"/>
  <c r="J43" i="9" s="1"/>
  <c r="N43" i="9" s="1"/>
  <c r="AA87" i="16"/>
  <c r="J87" i="16" s="1"/>
  <c r="N87" i="16" s="1"/>
  <c r="AA71" i="16"/>
  <c r="J71" i="16" s="1"/>
  <c r="N71" i="16" s="1"/>
  <c r="AA109" i="16"/>
  <c r="J109" i="16" s="1"/>
  <c r="N109" i="16" s="1"/>
  <c r="AA64" i="16"/>
  <c r="J64" i="16" s="1"/>
  <c r="N64" i="16" s="1"/>
  <c r="AA99" i="21"/>
  <c r="J99" i="21" s="1"/>
  <c r="N99" i="21" s="1"/>
  <c r="AA67" i="21"/>
  <c r="J67" i="21" s="1"/>
  <c r="N67" i="21" s="1"/>
  <c r="AA47" i="21"/>
  <c r="J47" i="21" s="1"/>
  <c r="N47" i="21" s="1"/>
  <c r="AA97" i="21"/>
  <c r="J97" i="21" s="1"/>
  <c r="N97" i="21" s="1"/>
  <c r="AA61" i="21"/>
  <c r="J61" i="21" s="1"/>
  <c r="N61" i="21" s="1"/>
  <c r="AA64" i="21"/>
  <c r="J64" i="21" s="1"/>
  <c r="N64" i="21" s="1"/>
  <c r="AA82" i="21"/>
  <c r="J82" i="21" s="1"/>
  <c r="N82" i="21" s="1"/>
  <c r="AA58" i="21"/>
  <c r="J58" i="21" s="1"/>
  <c r="N58" i="21" s="1"/>
  <c r="AA95" i="9"/>
  <c r="J95" i="9" s="1"/>
  <c r="N95" i="9" s="1"/>
  <c r="AA60" i="16"/>
  <c r="J60" i="16" s="1"/>
  <c r="N60" i="16" s="1"/>
  <c r="AA67" i="9"/>
  <c r="J67" i="9" s="1"/>
  <c r="N67" i="9" s="1"/>
  <c r="AA65" i="9"/>
  <c r="J65" i="9" s="1"/>
  <c r="N65" i="9" s="1"/>
  <c r="N87" i="9"/>
  <c r="AA86" i="9"/>
  <c r="J86" i="9" s="1"/>
  <c r="N86" i="9" s="1"/>
  <c r="AA62" i="9"/>
  <c r="J62" i="9" s="1"/>
  <c r="N62" i="9" s="1"/>
  <c r="AA58" i="9"/>
  <c r="J58" i="9" s="1"/>
  <c r="N58" i="9" s="1"/>
  <c r="AA47" i="9"/>
  <c r="J47" i="9" s="1"/>
  <c r="N47" i="9" s="1"/>
  <c r="AA98" i="16"/>
  <c r="J98" i="16" s="1"/>
  <c r="N98" i="16" s="1"/>
  <c r="AA96" i="16"/>
  <c r="J96" i="16" s="1"/>
  <c r="N96" i="16" s="1"/>
  <c r="AA47" i="16"/>
  <c r="J47" i="16" s="1"/>
  <c r="N47" i="16" s="1"/>
  <c r="N86" i="16"/>
  <c r="AA63" i="16"/>
  <c r="J63" i="16" s="1"/>
  <c r="N63" i="16" s="1"/>
  <c r="AA42" i="21"/>
  <c r="J42" i="21" s="1"/>
  <c r="N42" i="21" s="1"/>
  <c r="AA85" i="21"/>
  <c r="J85" i="21" s="1"/>
  <c r="N85" i="21" s="1"/>
  <c r="AA44" i="21"/>
  <c r="J44" i="21" s="1"/>
  <c r="N44" i="21" s="1"/>
  <c r="AA73" i="21"/>
  <c r="J73" i="21" s="1"/>
  <c r="N73" i="21" s="1"/>
  <c r="AA55" i="21"/>
  <c r="J55" i="21" s="1"/>
  <c r="N55" i="21" s="1"/>
  <c r="AA91" i="21"/>
  <c r="J91" i="21" s="1"/>
  <c r="N91" i="21" s="1"/>
  <c r="AD61" i="19"/>
  <c r="G61" i="19"/>
  <c r="AD44" i="19"/>
  <c r="G44" i="19"/>
  <c r="AD97" i="19"/>
  <c r="G97" i="19"/>
  <c r="AD51" i="19"/>
  <c r="G51" i="19"/>
  <c r="AD93" i="19"/>
  <c r="G93" i="19"/>
  <c r="AA64" i="9"/>
  <c r="J64" i="9" s="1"/>
  <c r="N64" i="9" s="1"/>
  <c r="AD71" i="19"/>
  <c r="G71" i="19"/>
  <c r="AD66" i="19"/>
  <c r="G66" i="19"/>
  <c r="G46" i="9"/>
  <c r="AD46" i="9"/>
  <c r="AD99" i="9"/>
  <c r="G99" i="9"/>
  <c r="AA74" i="9"/>
  <c r="J74" i="9" s="1"/>
  <c r="N74" i="9" s="1"/>
  <c r="AA90" i="9"/>
  <c r="J90" i="9" s="1"/>
  <c r="N90" i="9" s="1"/>
  <c r="G64" i="9"/>
  <c r="AD64" i="9"/>
  <c r="AA43" i="16"/>
  <c r="J43" i="16" s="1"/>
  <c r="N43" i="16" s="1"/>
  <c r="AA80" i="21"/>
  <c r="J80" i="21" s="1"/>
  <c r="N80" i="21" s="1"/>
  <c r="AD88" i="21"/>
  <c r="G88" i="21"/>
  <c r="AD93" i="21"/>
  <c r="G93" i="21"/>
  <c r="AD66" i="21"/>
  <c r="G66" i="21"/>
  <c r="AA46" i="21"/>
  <c r="J46" i="21" s="1"/>
  <c r="N46" i="21" s="1"/>
  <c r="AA62" i="19"/>
  <c r="J62" i="19" s="1"/>
  <c r="N62" i="19" s="1"/>
  <c r="AD43" i="19"/>
  <c r="G43" i="19"/>
  <c r="AD102" i="9"/>
  <c r="G102" i="9"/>
  <c r="AD90" i="9"/>
  <c r="G90" i="9"/>
  <c r="AD101" i="9"/>
  <c r="G101" i="9"/>
  <c r="AD48" i="16"/>
  <c r="G48" i="16"/>
  <c r="N58" i="16"/>
  <c r="AD68" i="16"/>
  <c r="G68" i="16"/>
  <c r="G41" i="21"/>
  <c r="AD41" i="21"/>
  <c r="G55" i="21"/>
  <c r="AD55" i="21"/>
  <c r="AA108" i="19"/>
  <c r="J108" i="19" s="1"/>
  <c r="N108" i="19" s="1"/>
  <c r="AA65" i="19"/>
  <c r="J65" i="19" s="1"/>
  <c r="N65" i="19" s="1"/>
  <c r="AA96" i="19"/>
  <c r="J96" i="19" s="1"/>
  <c r="N96" i="19" s="1"/>
  <c r="AD100" i="9"/>
  <c r="G100" i="9"/>
  <c r="G39" i="9"/>
  <c r="AD39" i="9"/>
  <c r="AD43" i="9"/>
  <c r="G43" i="9"/>
  <c r="AA91" i="9"/>
  <c r="J91" i="9" s="1"/>
  <c r="N91" i="9" s="1"/>
  <c r="AA45" i="9"/>
  <c r="J45" i="9" s="1"/>
  <c r="N45" i="9" s="1"/>
  <c r="G90" i="16"/>
  <c r="AD90" i="16"/>
  <c r="AA57" i="16"/>
  <c r="J57" i="16" s="1"/>
  <c r="N57" i="16" s="1"/>
  <c r="AA84" i="16"/>
  <c r="J84" i="16" s="1"/>
  <c r="N84" i="16" s="1"/>
  <c r="AD108" i="21"/>
  <c r="G108" i="21"/>
  <c r="AA13" i="19"/>
  <c r="J13" i="19" s="1"/>
  <c r="AD70" i="19"/>
  <c r="G70" i="19"/>
  <c r="AD107" i="19"/>
  <c r="G107" i="19"/>
  <c r="AD62" i="19"/>
  <c r="G62" i="19"/>
  <c r="AA85" i="19"/>
  <c r="J85" i="19" s="1"/>
  <c r="N85" i="19" s="1"/>
  <c r="AD42" i="19"/>
  <c r="G42" i="19"/>
  <c r="AD83" i="19"/>
  <c r="G83" i="19"/>
  <c r="AD59" i="19"/>
  <c r="G59" i="19"/>
  <c r="AA83" i="19"/>
  <c r="J83" i="19" s="1"/>
  <c r="N83" i="19" s="1"/>
  <c r="AD67" i="19"/>
  <c r="G67" i="19"/>
  <c r="AA55" i="19"/>
  <c r="J55" i="19" s="1"/>
  <c r="N55" i="19" s="1"/>
  <c r="AD72" i="19"/>
  <c r="G72" i="19"/>
  <c r="AD54" i="19"/>
  <c r="G54" i="19"/>
  <c r="AD106" i="9"/>
  <c r="G106" i="9"/>
  <c r="AA40" i="9"/>
  <c r="J40" i="9" s="1"/>
  <c r="N40" i="9" s="1"/>
  <c r="AA94" i="9"/>
  <c r="J94" i="9" s="1"/>
  <c r="N94" i="9" s="1"/>
  <c r="AD98" i="9"/>
  <c r="G98" i="9"/>
  <c r="AD86" i="9"/>
  <c r="G86" i="9"/>
  <c r="AD68" i="9"/>
  <c r="G68" i="9"/>
  <c r="N73" i="9"/>
  <c r="AA54" i="9"/>
  <c r="J54" i="9" s="1"/>
  <c r="N54" i="9" s="1"/>
  <c r="AD92" i="9"/>
  <c r="G92" i="9"/>
  <c r="G58" i="9"/>
  <c r="AD58" i="9"/>
  <c r="AA104" i="9"/>
  <c r="J104" i="9" s="1"/>
  <c r="N104" i="9" s="1"/>
  <c r="AD76" i="9"/>
  <c r="G76" i="9"/>
  <c r="AA46" i="9"/>
  <c r="J46" i="9" s="1"/>
  <c r="N46" i="9" s="1"/>
  <c r="AD75" i="9"/>
  <c r="G75" i="9"/>
  <c r="AA77" i="9"/>
  <c r="J77" i="9" s="1"/>
  <c r="N77" i="9" s="1"/>
  <c r="AD55" i="9"/>
  <c r="G55" i="9"/>
  <c r="AD96" i="9"/>
  <c r="G96" i="9"/>
  <c r="AD85" i="9"/>
  <c r="G85" i="9"/>
  <c r="AD79" i="9"/>
  <c r="G79" i="9"/>
  <c r="AD67" i="9"/>
  <c r="G67" i="9"/>
  <c r="AD69" i="16"/>
  <c r="G69" i="16"/>
  <c r="AD105" i="16"/>
  <c r="G105" i="16"/>
  <c r="AD85" i="16"/>
  <c r="G85" i="16"/>
  <c r="AA55" i="16"/>
  <c r="J55" i="16" s="1"/>
  <c r="N55" i="16" s="1"/>
  <c r="AD66" i="16"/>
  <c r="G66" i="16"/>
  <c r="AD49" i="16"/>
  <c r="G49" i="16"/>
  <c r="AD75" i="16"/>
  <c r="G75" i="16"/>
  <c r="AD73" i="16"/>
  <c r="I73" i="16"/>
  <c r="AD65" i="16"/>
  <c r="G65" i="16"/>
  <c r="G84" i="16"/>
  <c r="AD84" i="16"/>
  <c r="AA51" i="16"/>
  <c r="J51" i="16" s="1"/>
  <c r="N51" i="16" s="1"/>
  <c r="AA105" i="16"/>
  <c r="J105" i="16" s="1"/>
  <c r="N105" i="16" s="1"/>
  <c r="AA40" i="16"/>
  <c r="J40" i="16" s="1"/>
  <c r="N40" i="16" s="1"/>
  <c r="AA66" i="16"/>
  <c r="J66" i="16" s="1"/>
  <c r="N66" i="16" s="1"/>
  <c r="AA52" i="16"/>
  <c r="J52" i="16" s="1"/>
  <c r="N52" i="16" s="1"/>
  <c r="AD41" i="16"/>
  <c r="G41" i="16"/>
  <c r="AA86" i="21"/>
  <c r="J86" i="21" s="1"/>
  <c r="N86" i="21" s="1"/>
  <c r="AD57" i="21"/>
  <c r="G57" i="21"/>
  <c r="AD79" i="21"/>
  <c r="G79" i="21"/>
  <c r="AA68" i="21"/>
  <c r="J68" i="21" s="1"/>
  <c r="N68" i="21" s="1"/>
  <c r="AD104" i="21"/>
  <c r="G104" i="21"/>
  <c r="AD42" i="21"/>
  <c r="G42" i="21"/>
  <c r="AD100" i="21"/>
  <c r="G100" i="21"/>
  <c r="AD77" i="21"/>
  <c r="G77" i="21"/>
  <c r="AA81" i="21"/>
  <c r="J81" i="21" s="1"/>
  <c r="N81" i="21" s="1"/>
  <c r="AD75" i="21"/>
  <c r="G75" i="21"/>
  <c r="AD64" i="21"/>
  <c r="G64" i="21"/>
  <c r="AD53" i="21"/>
  <c r="G53" i="21"/>
  <c r="AD56" i="21"/>
  <c r="G56" i="21"/>
  <c r="AA109" i="21"/>
  <c r="J109" i="21" s="1"/>
  <c r="N109" i="21" s="1"/>
  <c r="AD103" i="21"/>
  <c r="G103" i="21"/>
  <c r="AA60" i="21"/>
  <c r="J60" i="21" s="1"/>
  <c r="N60" i="21" s="1"/>
  <c r="AD54" i="21"/>
  <c r="G54" i="21"/>
  <c r="AD47" i="21"/>
  <c r="G47" i="21"/>
  <c r="AA89" i="21"/>
  <c r="J89" i="21" s="1"/>
  <c r="N89" i="21" s="1"/>
  <c r="AD83" i="21"/>
  <c r="G83" i="21"/>
  <c r="AD78" i="21"/>
  <c r="G78" i="21"/>
  <c r="AD61" i="21"/>
  <c r="G61" i="21"/>
  <c r="AD50" i="21"/>
  <c r="G50" i="21"/>
  <c r="AD80" i="19"/>
  <c r="G80" i="19"/>
  <c r="AD57" i="9"/>
  <c r="G57" i="9"/>
  <c r="G72" i="9"/>
  <c r="AD72" i="9"/>
  <c r="G42" i="9"/>
  <c r="AD42" i="9"/>
  <c r="AD92" i="16"/>
  <c r="I92" i="16"/>
  <c r="AD106" i="16"/>
  <c r="G106" i="16"/>
  <c r="AD72" i="21"/>
  <c r="G72" i="21"/>
  <c r="AD84" i="21"/>
  <c r="G84" i="21"/>
  <c r="AD96" i="21"/>
  <c r="G96" i="21"/>
  <c r="AD57" i="19"/>
  <c r="G57" i="19"/>
  <c r="G99" i="19"/>
  <c r="AD99" i="19"/>
  <c r="AD103" i="19"/>
  <c r="G103" i="19"/>
  <c r="AA79" i="19"/>
  <c r="J79" i="19" s="1"/>
  <c r="N79" i="19" s="1"/>
  <c r="AD109" i="19"/>
  <c r="G109" i="19"/>
  <c r="AD86" i="19"/>
  <c r="G86" i="19"/>
  <c r="AA92" i="19"/>
  <c r="J92" i="19" s="1"/>
  <c r="N92" i="19" s="1"/>
  <c r="AD50" i="16"/>
  <c r="G50" i="16"/>
  <c r="AD51" i="16"/>
  <c r="G51" i="16"/>
  <c r="AD49" i="21"/>
  <c r="G49" i="21"/>
  <c r="AD52" i="21"/>
  <c r="G52" i="21"/>
  <c r="N109" i="19"/>
  <c r="AD104" i="19"/>
  <c r="G104" i="19"/>
  <c r="AA41" i="9"/>
  <c r="J41" i="9" s="1"/>
  <c r="N41" i="9" s="1"/>
  <c r="AA56" i="9"/>
  <c r="J56" i="9" s="1"/>
  <c r="N56" i="9" s="1"/>
  <c r="AA39" i="9"/>
  <c r="J39" i="9" s="1"/>
  <c r="N39" i="9" s="1"/>
  <c r="AD97" i="16"/>
  <c r="G97" i="16"/>
  <c r="AD93" i="16"/>
  <c r="G93" i="16"/>
  <c r="AA78" i="16"/>
  <c r="J78" i="16" s="1"/>
  <c r="N78" i="16" s="1"/>
  <c r="AA42" i="16"/>
  <c r="J42" i="16" s="1"/>
  <c r="N42" i="16" s="1"/>
  <c r="AA39" i="16"/>
  <c r="J39" i="16" s="1"/>
  <c r="N39" i="16" s="1"/>
  <c r="AA69" i="21"/>
  <c r="J69" i="21" s="1"/>
  <c r="N69" i="21" s="1"/>
  <c r="AD80" i="21"/>
  <c r="G80" i="21"/>
  <c r="AD74" i="21"/>
  <c r="G74" i="21"/>
  <c r="G96" i="19"/>
  <c r="AD96" i="19"/>
  <c r="AA97" i="9"/>
  <c r="J97" i="9" s="1"/>
  <c r="N97" i="9" s="1"/>
  <c r="AA72" i="9"/>
  <c r="J72" i="9" s="1"/>
  <c r="N72" i="9" s="1"/>
  <c r="AA44" i="9"/>
  <c r="J44" i="9" s="1"/>
  <c r="N44" i="9" s="1"/>
  <c r="G70" i="9"/>
  <c r="AD70" i="9"/>
  <c r="AD89" i="16"/>
  <c r="G89" i="16"/>
  <c r="G87" i="16"/>
  <c r="AD87" i="16"/>
  <c r="AD88" i="16"/>
  <c r="G88" i="16"/>
  <c r="AD98" i="19"/>
  <c r="G98" i="19"/>
  <c r="AA77" i="19"/>
  <c r="J77" i="19" s="1"/>
  <c r="N77" i="19" s="1"/>
  <c r="AD85" i="19"/>
  <c r="G85" i="19"/>
  <c r="AD81" i="19"/>
  <c r="G81" i="19"/>
  <c r="AD49" i="19"/>
  <c r="G49" i="19"/>
  <c r="G108" i="19"/>
  <c r="AD108" i="19"/>
  <c r="AD73" i="19"/>
  <c r="G73" i="19"/>
  <c r="AA60" i="19"/>
  <c r="J60" i="19" s="1"/>
  <c r="N60" i="19" s="1"/>
  <c r="AA61" i="19"/>
  <c r="J61" i="19" s="1"/>
  <c r="N61" i="19" s="1"/>
  <c r="AD101" i="19"/>
  <c r="G101" i="19"/>
  <c r="AD40" i="19"/>
  <c r="G40" i="19"/>
  <c r="AA76" i="19"/>
  <c r="J76" i="19" s="1"/>
  <c r="N76" i="19" s="1"/>
  <c r="AD95" i="19"/>
  <c r="G95" i="19"/>
  <c r="AA66" i="19"/>
  <c r="J66" i="19" s="1"/>
  <c r="N66" i="19" s="1"/>
  <c r="AD60" i="19"/>
  <c r="G60" i="19"/>
  <c r="AA42" i="19"/>
  <c r="J42" i="19" s="1"/>
  <c r="N42" i="19" s="1"/>
  <c r="AA107" i="19"/>
  <c r="J107" i="19" s="1"/>
  <c r="N107" i="19" s="1"/>
  <c r="AA101" i="19"/>
  <c r="J101" i="19" s="1"/>
  <c r="N101" i="19" s="1"/>
  <c r="AA88" i="19"/>
  <c r="J88" i="19" s="1"/>
  <c r="N88" i="19" s="1"/>
  <c r="AA71" i="19"/>
  <c r="J71" i="19" s="1"/>
  <c r="N71" i="19" s="1"/>
  <c r="AD65" i="19"/>
  <c r="G65" i="19"/>
  <c r="AA53" i="19"/>
  <c r="J53" i="19" s="1"/>
  <c r="N53" i="19" s="1"/>
  <c r="AA63" i="9"/>
  <c r="J63" i="9" s="1"/>
  <c r="N63" i="9" s="1"/>
  <c r="AA105" i="9"/>
  <c r="J105" i="9" s="1"/>
  <c r="N105" i="9" s="1"/>
  <c r="AD65" i="9"/>
  <c r="G65" i="9"/>
  <c r="AD108" i="9"/>
  <c r="G108" i="9"/>
  <c r="N71" i="9"/>
  <c r="AA52" i="9"/>
  <c r="J52" i="9" s="1"/>
  <c r="N52" i="9" s="1"/>
  <c r="AD109" i="9"/>
  <c r="G109" i="9"/>
  <c r="AA96" i="9"/>
  <c r="J96" i="9" s="1"/>
  <c r="N96" i="9" s="1"/>
  <c r="AD91" i="9"/>
  <c r="G91" i="9"/>
  <c r="G45" i="9"/>
  <c r="AD45" i="9"/>
  <c r="AD97" i="9"/>
  <c r="G97" i="9"/>
  <c r="AA84" i="9"/>
  <c r="J84" i="9" s="1"/>
  <c r="N84" i="9" s="1"/>
  <c r="AA109" i="9"/>
  <c r="J109" i="9" s="1"/>
  <c r="N109" i="9" s="1"/>
  <c r="AD89" i="9"/>
  <c r="G89" i="9"/>
  <c r="AD82" i="9"/>
  <c r="G82" i="9"/>
  <c r="AA57" i="9"/>
  <c r="J57" i="9" s="1"/>
  <c r="N57" i="9" s="1"/>
  <c r="AD103" i="9"/>
  <c r="G103" i="9"/>
  <c r="AD81" i="9"/>
  <c r="G81" i="9"/>
  <c r="AD74" i="9"/>
  <c r="G74" i="9"/>
  <c r="AA88" i="9"/>
  <c r="J88" i="9" s="1"/>
  <c r="N88" i="9" s="1"/>
  <c r="AD71" i="9"/>
  <c r="G71" i="9"/>
  <c r="G53" i="9"/>
  <c r="AD53" i="9"/>
  <c r="AD73" i="9"/>
  <c r="G73" i="9"/>
  <c r="G61" i="9"/>
  <c r="AD61" i="9"/>
  <c r="AA78" i="9"/>
  <c r="J78" i="9" s="1"/>
  <c r="N78" i="9" s="1"/>
  <c r="AA44" i="16"/>
  <c r="J44" i="16" s="1"/>
  <c r="N44" i="16" s="1"/>
  <c r="AA101" i="16"/>
  <c r="J101" i="16" s="1"/>
  <c r="N101" i="16" s="1"/>
  <c r="AA74" i="16"/>
  <c r="J74" i="16" s="1"/>
  <c r="N74" i="16" s="1"/>
  <c r="AD109" i="16"/>
  <c r="G109" i="16"/>
  <c r="AA81" i="16"/>
  <c r="J81" i="16" s="1"/>
  <c r="N81" i="16" s="1"/>
  <c r="AD101" i="16"/>
  <c r="G101" i="16"/>
  <c r="AA53" i="16"/>
  <c r="J53" i="16" s="1"/>
  <c r="N53" i="16" s="1"/>
  <c r="AA93" i="16"/>
  <c r="J93" i="16" s="1"/>
  <c r="N93" i="16" s="1"/>
  <c r="AD64" i="16"/>
  <c r="G64" i="16"/>
  <c r="G103" i="16"/>
  <c r="AD103" i="16"/>
  <c r="AD96" i="16"/>
  <c r="G96" i="16"/>
  <c r="AD99" i="16"/>
  <c r="G99" i="16"/>
  <c r="AD91" i="16"/>
  <c r="G91" i="16"/>
  <c r="AD83" i="16"/>
  <c r="G83" i="16"/>
  <c r="AA50" i="16"/>
  <c r="J50" i="16" s="1"/>
  <c r="N50" i="16" s="1"/>
  <c r="AD82" i="16"/>
  <c r="G82" i="16"/>
  <c r="AD55" i="16"/>
  <c r="G55" i="16"/>
  <c r="AD39" i="16"/>
  <c r="G39" i="16"/>
  <c r="G104" i="16"/>
  <c r="AD104" i="16"/>
  <c r="AA102" i="16"/>
  <c r="J102" i="16" s="1"/>
  <c r="N102" i="16" s="1"/>
  <c r="AA82" i="16"/>
  <c r="J82" i="16" s="1"/>
  <c r="N82" i="16" s="1"/>
  <c r="AA76" i="21"/>
  <c r="J76" i="21" s="1"/>
  <c r="N76" i="21" s="1"/>
  <c r="G102" i="21"/>
  <c r="AD102" i="21"/>
  <c r="AD63" i="21"/>
  <c r="G63" i="21"/>
  <c r="AA54" i="21"/>
  <c r="J54" i="21" s="1"/>
  <c r="N54" i="21" s="1"/>
  <c r="N52" i="21"/>
  <c r="AA39" i="21"/>
  <c r="J39" i="21" s="1"/>
  <c r="N39" i="21" s="1"/>
  <c r="AD51" i="21"/>
  <c r="G51" i="21"/>
  <c r="AA40" i="21"/>
  <c r="J40" i="21" s="1"/>
  <c r="N40" i="21" s="1"/>
  <c r="AA88" i="21"/>
  <c r="J88" i="21" s="1"/>
  <c r="N88" i="21" s="1"/>
  <c r="AA74" i="21"/>
  <c r="J74" i="21" s="1"/>
  <c r="N74" i="21" s="1"/>
  <c r="AD107" i="21"/>
  <c r="G107" i="21"/>
  <c r="AA95" i="21"/>
  <c r="J95" i="21" s="1"/>
  <c r="N95" i="21" s="1"/>
  <c r="AA66" i="21"/>
  <c r="J66" i="21" s="1"/>
  <c r="N66" i="21" s="1"/>
  <c r="AA49" i="21"/>
  <c r="J49" i="21" s="1"/>
  <c r="N49" i="21" s="1"/>
  <c r="AD43" i="21"/>
  <c r="G43" i="21"/>
  <c r="AD85" i="21"/>
  <c r="G85" i="21"/>
  <c r="AA77" i="21"/>
  <c r="J77" i="21" s="1"/>
  <c r="N77" i="21" s="1"/>
  <c r="AD71" i="21"/>
  <c r="G71" i="21"/>
  <c r="AD92" i="19"/>
  <c r="G92" i="19"/>
  <c r="AD58" i="19"/>
  <c r="G58" i="19"/>
  <c r="AD52" i="9"/>
  <c r="G52" i="9"/>
  <c r="AD93" i="9"/>
  <c r="G93" i="9"/>
  <c r="G69" i="9"/>
  <c r="AD69" i="9"/>
  <c r="AD51" i="9"/>
  <c r="G51" i="9"/>
  <c r="AD46" i="16"/>
  <c r="G46" i="16"/>
  <c r="G94" i="16"/>
  <c r="AD94" i="16"/>
  <c r="AD44" i="21"/>
  <c r="G44" i="21"/>
  <c r="AD94" i="21"/>
  <c r="G94" i="21"/>
  <c r="G69" i="21"/>
  <c r="AD69" i="21"/>
  <c r="AD48" i="19"/>
  <c r="G48" i="19"/>
  <c r="AD50" i="19"/>
  <c r="G50" i="19"/>
  <c r="G40" i="9"/>
  <c r="AD40" i="9"/>
  <c r="AD60" i="9"/>
  <c r="G60" i="9"/>
  <c r="AA92" i="9"/>
  <c r="J92" i="9" s="1"/>
  <c r="N92" i="9" s="1"/>
  <c r="AA85" i="9"/>
  <c r="J85" i="9" s="1"/>
  <c r="N85" i="9" s="1"/>
  <c r="AD54" i="16"/>
  <c r="G54" i="16"/>
  <c r="AD44" i="16"/>
  <c r="G44" i="16"/>
  <c r="AD76" i="16"/>
  <c r="G76" i="16"/>
  <c r="AA57" i="21"/>
  <c r="J57" i="21" s="1"/>
  <c r="N57" i="21" s="1"/>
  <c r="AD92" i="21"/>
  <c r="G92" i="21"/>
  <c r="AD55" i="19"/>
  <c r="G55" i="19"/>
  <c r="AD45" i="19"/>
  <c r="G45" i="19"/>
  <c r="AD84" i="9"/>
  <c r="G84" i="9"/>
  <c r="AA100" i="9"/>
  <c r="J100" i="9" s="1"/>
  <c r="N100" i="9" s="1"/>
  <c r="AD105" i="9"/>
  <c r="G105" i="9"/>
  <c r="G63" i="9"/>
  <c r="AD63" i="9"/>
  <c r="AA106" i="16"/>
  <c r="J106" i="16" s="1"/>
  <c r="N106" i="16" s="1"/>
  <c r="AD52" i="16"/>
  <c r="G52" i="16"/>
  <c r="AD87" i="21"/>
  <c r="G87" i="21"/>
  <c r="AA62" i="21"/>
  <c r="J62" i="21" s="1"/>
  <c r="N62" i="21" s="1"/>
  <c r="AD64" i="19"/>
  <c r="G64" i="19"/>
  <c r="AD78" i="19"/>
  <c r="G78" i="19"/>
  <c r="AD56" i="19"/>
  <c r="G56" i="19"/>
  <c r="AA51" i="9"/>
  <c r="J51" i="9" s="1"/>
  <c r="N51" i="9" s="1"/>
  <c r="AA59" i="9"/>
  <c r="J59" i="9" s="1"/>
  <c r="N59" i="9" s="1"/>
  <c r="AA60" i="9"/>
  <c r="J60" i="9" s="1"/>
  <c r="N60" i="9" s="1"/>
  <c r="AD107" i="16"/>
  <c r="G107" i="16"/>
  <c r="AD60" i="16"/>
  <c r="G60" i="16"/>
  <c r="AA41" i="16"/>
  <c r="J41" i="16" s="1"/>
  <c r="N41" i="16" s="1"/>
  <c r="AD53" i="16"/>
  <c r="G53" i="16"/>
  <c r="AD61" i="16"/>
  <c r="G61" i="16"/>
  <c r="AD40" i="21"/>
  <c r="G40" i="21"/>
  <c r="AD89" i="21"/>
  <c r="G89" i="21"/>
  <c r="G106" i="21"/>
  <c r="AD106" i="21"/>
  <c r="AD62" i="21"/>
  <c r="G62" i="21"/>
  <c r="AA90" i="21"/>
  <c r="J90" i="21" s="1"/>
  <c r="N90" i="21" s="1"/>
  <c r="AD68" i="21"/>
  <c r="G68" i="21"/>
  <c r="AA102" i="21"/>
  <c r="J102" i="21" s="1"/>
  <c r="N102" i="21" s="1"/>
  <c r="AD91" i="21"/>
  <c r="G91" i="21"/>
  <c r="G95" i="21"/>
  <c r="AD95" i="21"/>
  <c r="AD70" i="21"/>
  <c r="G70" i="21"/>
  <c r="AA59" i="21"/>
  <c r="J59" i="21" s="1"/>
  <c r="N59" i="21" s="1"/>
  <c r="AA79" i="21"/>
  <c r="J79" i="21" s="1"/>
  <c r="N79" i="21" s="1"/>
  <c r="AD67" i="21"/>
  <c r="G67" i="21"/>
  <c r="AA74" i="19"/>
  <c r="J74" i="19" s="1"/>
  <c r="N74" i="19" s="1"/>
  <c r="AD53" i="19"/>
  <c r="G53" i="19"/>
  <c r="AD105" i="19"/>
  <c r="G105" i="19"/>
  <c r="AA75" i="19"/>
  <c r="J75" i="19" s="1"/>
  <c r="N75" i="19" s="1"/>
  <c r="AD89" i="19"/>
  <c r="G89" i="19"/>
  <c r="AD82" i="19"/>
  <c r="G82" i="19"/>
  <c r="G56" i="9"/>
  <c r="AD56" i="9"/>
  <c r="AA83" i="9"/>
  <c r="J83" i="9" s="1"/>
  <c r="N83" i="9" s="1"/>
  <c r="AA69" i="9"/>
  <c r="J69" i="9" s="1"/>
  <c r="N69" i="9" s="1"/>
  <c r="G66" i="9"/>
  <c r="AD66" i="9"/>
  <c r="AA50" i="9"/>
  <c r="J50" i="9" s="1"/>
  <c r="N50" i="9" s="1"/>
  <c r="AA42" i="9"/>
  <c r="J42" i="9" s="1"/>
  <c r="N42" i="9" s="1"/>
  <c r="AA48" i="9"/>
  <c r="J48" i="9" s="1"/>
  <c r="N48" i="9" s="1"/>
  <c r="AA102" i="9"/>
  <c r="J102" i="9" s="1"/>
  <c r="N102" i="9" s="1"/>
  <c r="AD95" i="9"/>
  <c r="G95" i="9"/>
  <c r="AD88" i="9"/>
  <c r="G88" i="9"/>
  <c r="AD44" i="9"/>
  <c r="G44" i="9"/>
  <c r="AD41" i="9"/>
  <c r="G41" i="9"/>
  <c r="AA66" i="9"/>
  <c r="J66" i="9" s="1"/>
  <c r="N66" i="9" s="1"/>
  <c r="AD98" i="16"/>
  <c r="G98" i="16"/>
  <c r="AD47" i="16"/>
  <c r="G47" i="16"/>
  <c r="AD102" i="16"/>
  <c r="G102" i="16"/>
  <c r="AD86" i="16"/>
  <c r="G86" i="16"/>
  <c r="AD95" i="16"/>
  <c r="G95" i="16"/>
  <c r="AD63" i="16"/>
  <c r="G63" i="16"/>
  <c r="AD42" i="16"/>
  <c r="G42" i="16"/>
  <c r="N103" i="16"/>
  <c r="AA88" i="16"/>
  <c r="J88" i="16" s="1"/>
  <c r="N88" i="16" s="1"/>
  <c r="AD81" i="16"/>
  <c r="G81" i="16"/>
  <c r="AA46" i="16"/>
  <c r="J46" i="16" s="1"/>
  <c r="N46" i="16" s="1"/>
  <c r="AA80" i="16"/>
  <c r="J80" i="16" s="1"/>
  <c r="N80" i="16" s="1"/>
  <c r="AA62" i="16"/>
  <c r="J62" i="16" s="1"/>
  <c r="N62" i="16" s="1"/>
  <c r="AA65" i="16"/>
  <c r="J65" i="16" s="1"/>
  <c r="N65" i="16" s="1"/>
  <c r="AA59" i="16"/>
  <c r="J59" i="16" s="1"/>
  <c r="N59" i="16" s="1"/>
  <c r="AD48" i="21"/>
  <c r="G48" i="21"/>
  <c r="AA104" i="21"/>
  <c r="J104" i="21" s="1"/>
  <c r="N104" i="21" s="1"/>
  <c r="AD58" i="21"/>
  <c r="G58" i="21"/>
  <c r="AA56" i="21"/>
  <c r="J56" i="21" s="1"/>
  <c r="N56" i="21" s="1"/>
  <c r="AA108" i="21"/>
  <c r="J108" i="21" s="1"/>
  <c r="N108" i="21" s="1"/>
  <c r="AD98" i="21"/>
  <c r="G98" i="21"/>
  <c r="AA101" i="21"/>
  <c r="J101" i="21" s="1"/>
  <c r="N101" i="21" s="1"/>
  <c r="AD109" i="21"/>
  <c r="G109" i="21"/>
  <c r="AD46" i="21"/>
  <c r="G46" i="21"/>
  <c r="AA100" i="21"/>
  <c r="J100" i="21" s="1"/>
  <c r="N100" i="21" s="1"/>
  <c r="AD39" i="19"/>
  <c r="G39" i="19"/>
  <c r="AA93" i="19"/>
  <c r="J93" i="19" s="1"/>
  <c r="N93" i="19" s="1"/>
  <c r="AD46" i="19"/>
  <c r="G46" i="19"/>
  <c r="G78" i="16"/>
  <c r="AD78" i="16"/>
  <c r="AD79" i="16"/>
  <c r="G79" i="16"/>
  <c r="AA70" i="21"/>
  <c r="J70" i="21" s="1"/>
  <c r="N70" i="21" s="1"/>
  <c r="AD39" i="21"/>
  <c r="G39" i="21"/>
  <c r="AD87" i="19"/>
  <c r="G87" i="19"/>
  <c r="AD63" i="19"/>
  <c r="G63" i="19"/>
  <c r="AD68" i="19"/>
  <c r="G68" i="19"/>
  <c r="AD74" i="19"/>
  <c r="G74" i="19"/>
  <c r="AA97" i="19"/>
  <c r="J97" i="19" s="1"/>
  <c r="N97" i="19" s="1"/>
  <c r="AD77" i="9"/>
  <c r="G77" i="9"/>
  <c r="G62" i="9"/>
  <c r="AD62" i="9"/>
  <c r="AD94" i="9"/>
  <c r="G94" i="9"/>
  <c r="AD70" i="16"/>
  <c r="G70" i="16"/>
  <c r="AD100" i="16"/>
  <c r="I100" i="16"/>
  <c r="AD77" i="16"/>
  <c r="I77" i="16"/>
  <c r="AD59" i="16"/>
  <c r="G59" i="16"/>
  <c r="AD43" i="16"/>
  <c r="G43" i="16"/>
  <c r="AD86" i="21"/>
  <c r="G86" i="21"/>
  <c r="AD82" i="21"/>
  <c r="G82" i="21"/>
  <c r="AD52" i="19"/>
  <c r="G52" i="19"/>
  <c r="AD100" i="19"/>
  <c r="G100" i="19"/>
  <c r="AD76" i="19"/>
  <c r="G76" i="19"/>
  <c r="AD79" i="19"/>
  <c r="G79" i="19"/>
  <c r="G50" i="9"/>
  <c r="AD50" i="9"/>
  <c r="G48" i="9"/>
  <c r="AD48" i="9"/>
  <c r="AD108" i="16"/>
  <c r="I108" i="16"/>
  <c r="AD67" i="16"/>
  <c r="G67" i="16"/>
  <c r="AD58" i="16"/>
  <c r="G58" i="16"/>
  <c r="AD90" i="21"/>
  <c r="G90" i="21"/>
  <c r="N83" i="21"/>
  <c r="AD105" i="21"/>
  <c r="G105" i="21"/>
  <c r="AA98" i="21"/>
  <c r="J98" i="21" s="1"/>
  <c r="N98" i="21" s="1"/>
  <c r="AD97" i="21"/>
  <c r="G97" i="21"/>
  <c r="AA54" i="19"/>
  <c r="J54" i="19" s="1"/>
  <c r="N54" i="19" s="1"/>
  <c r="AD102" i="19"/>
  <c r="G102" i="19"/>
  <c r="AD91" i="19"/>
  <c r="G91" i="19"/>
  <c r="AD84" i="19"/>
  <c r="G84" i="19"/>
  <c r="AD104" i="9"/>
  <c r="G104" i="9"/>
  <c r="AA93" i="9"/>
  <c r="J93" i="9" s="1"/>
  <c r="N93" i="9" s="1"/>
  <c r="AA76" i="9"/>
  <c r="J76" i="9" s="1"/>
  <c r="N76" i="9" s="1"/>
  <c r="AD49" i="9"/>
  <c r="G49" i="9"/>
  <c r="AA61" i="16"/>
  <c r="J61" i="16" s="1"/>
  <c r="N61" i="16" s="1"/>
  <c r="AD40" i="16"/>
  <c r="G40" i="16"/>
  <c r="AA83" i="16"/>
  <c r="J83" i="16" s="1"/>
  <c r="N83" i="16" s="1"/>
  <c r="AD45" i="16"/>
  <c r="G45" i="16"/>
  <c r="AA76" i="16"/>
  <c r="J76" i="16" s="1"/>
  <c r="N76" i="16" s="1"/>
  <c r="AD57" i="16"/>
  <c r="G57" i="16"/>
  <c r="AA87" i="21"/>
  <c r="J87" i="21" s="1"/>
  <c r="N87" i="21" s="1"/>
  <c r="AA20" i="19"/>
  <c r="J20" i="19" s="1"/>
  <c r="N20" i="19" s="1"/>
  <c r="AA41" i="19"/>
  <c r="J41" i="19" s="1"/>
  <c r="N41" i="19" s="1"/>
  <c r="AA67" i="19"/>
  <c r="J67" i="19" s="1"/>
  <c r="N67" i="19" s="1"/>
  <c r="G94" i="19"/>
  <c r="AD94" i="19"/>
  <c r="AD90" i="19"/>
  <c r="G90" i="19"/>
  <c r="AA47" i="19"/>
  <c r="J47" i="19" s="1"/>
  <c r="N47" i="19" s="1"/>
  <c r="AD69" i="19"/>
  <c r="G69" i="19"/>
  <c r="AA48" i="19"/>
  <c r="J48" i="19" s="1"/>
  <c r="N48" i="19" s="1"/>
  <c r="AD88" i="19"/>
  <c r="G88" i="19"/>
  <c r="AA52" i="19"/>
  <c r="J52" i="19" s="1"/>
  <c r="N52" i="19" s="1"/>
  <c r="AA104" i="19"/>
  <c r="J104" i="19" s="1"/>
  <c r="N104" i="19" s="1"/>
  <c r="AA50" i="19"/>
  <c r="J50" i="19" s="1"/>
  <c r="N50" i="19" s="1"/>
  <c r="AA105" i="19"/>
  <c r="J105" i="19" s="1"/>
  <c r="N105" i="19" s="1"/>
  <c r="AA99" i="19"/>
  <c r="J99" i="19" s="1"/>
  <c r="N99" i="19" s="1"/>
  <c r="AD77" i="19"/>
  <c r="G77" i="19"/>
  <c r="AD47" i="19"/>
  <c r="G47" i="19"/>
  <c r="AD41" i="19"/>
  <c r="G41" i="19"/>
  <c r="G106" i="19"/>
  <c r="AD106" i="19"/>
  <c r="AA81" i="19"/>
  <c r="J81" i="19" s="1"/>
  <c r="N81" i="19" s="1"/>
  <c r="AD75" i="19"/>
  <c r="G75" i="19"/>
  <c r="AA51" i="19"/>
  <c r="J51" i="19" s="1"/>
  <c r="N51" i="19" s="1"/>
  <c r="G54" i="9"/>
  <c r="AD54" i="9"/>
  <c r="AA108" i="9"/>
  <c r="J108" i="9" s="1"/>
  <c r="N108" i="9" s="1"/>
  <c r="AA98" i="9"/>
  <c r="J98" i="9" s="1"/>
  <c r="N98" i="9" s="1"/>
  <c r="AD80" i="9"/>
  <c r="G80" i="9"/>
  <c r="AA81" i="9"/>
  <c r="J81" i="9" s="1"/>
  <c r="N81" i="9" s="1"/>
  <c r="AD78" i="9"/>
  <c r="G78" i="9"/>
  <c r="G107" i="9"/>
  <c r="AD107" i="9"/>
  <c r="AA79" i="9"/>
  <c r="J79" i="9" s="1"/>
  <c r="N79" i="9" s="1"/>
  <c r="N53" i="9"/>
  <c r="G47" i="9"/>
  <c r="AD47" i="9"/>
  <c r="AD87" i="9"/>
  <c r="G87" i="9"/>
  <c r="AD83" i="9"/>
  <c r="G83" i="9"/>
  <c r="AD59" i="9"/>
  <c r="G59" i="9"/>
  <c r="AD80" i="16"/>
  <c r="G80" i="16"/>
  <c r="AD74" i="16"/>
  <c r="G74" i="16"/>
  <c r="AA108" i="16"/>
  <c r="J108" i="16" s="1"/>
  <c r="N108" i="16" s="1"/>
  <c r="AA97" i="16"/>
  <c r="J97" i="16" s="1"/>
  <c r="N97" i="16" s="1"/>
  <c r="AA89" i="16"/>
  <c r="J89" i="16" s="1"/>
  <c r="N89" i="16" s="1"/>
  <c r="AD56" i="16"/>
  <c r="G56" i="16"/>
  <c r="AD72" i="16"/>
  <c r="G72" i="16"/>
  <c r="AA95" i="16"/>
  <c r="J95" i="16" s="1"/>
  <c r="N95" i="16" s="1"/>
  <c r="AD71" i="16"/>
  <c r="G71" i="16"/>
  <c r="AD62" i="16"/>
  <c r="G62" i="16"/>
  <c r="AA100" i="16"/>
  <c r="J100" i="16" s="1"/>
  <c r="N100" i="16" s="1"/>
  <c r="AA94" i="16"/>
  <c r="J94" i="16" s="1"/>
  <c r="N94" i="16" s="1"/>
  <c r="AA70" i="16"/>
  <c r="J70" i="16" s="1"/>
  <c r="N70" i="16" s="1"/>
  <c r="AA45" i="21"/>
  <c r="J45" i="21" s="1"/>
  <c r="N45" i="21" s="1"/>
  <c r="AD73" i="21"/>
  <c r="G73" i="21"/>
  <c r="AD60" i="21"/>
  <c r="G60" i="21"/>
  <c r="AA48" i="21"/>
  <c r="J48" i="21" s="1"/>
  <c r="N48" i="21" s="1"/>
  <c r="AA50" i="21"/>
  <c r="J50" i="21" s="1"/>
  <c r="N50" i="21" s="1"/>
  <c r="AD65" i="21"/>
  <c r="G65" i="21"/>
  <c r="AD101" i="21"/>
  <c r="G101" i="21"/>
  <c r="AD76" i="21"/>
  <c r="G76" i="21"/>
  <c r="AA51" i="21"/>
  <c r="J51" i="21" s="1"/>
  <c r="N51" i="21" s="1"/>
  <c r="AD45" i="21"/>
  <c r="G45" i="21"/>
  <c r="AA105" i="21"/>
  <c r="J105" i="21" s="1"/>
  <c r="N105" i="21" s="1"/>
  <c r="AD99" i="21"/>
  <c r="G99" i="21"/>
  <c r="AD81" i="21"/>
  <c r="G81" i="21"/>
  <c r="AD59" i="21"/>
  <c r="G59" i="21"/>
  <c r="AA17" i="16"/>
  <c r="J17" i="16" s="1"/>
  <c r="N17" i="16" s="1"/>
  <c r="AA37" i="19"/>
  <c r="J37" i="19" s="1"/>
  <c r="N37" i="19" s="1"/>
  <c r="AA27" i="9"/>
  <c r="J27" i="9" s="1"/>
  <c r="N27" i="9" s="1"/>
  <c r="AA13" i="21"/>
  <c r="J13" i="21" s="1"/>
  <c r="N13" i="21" s="1"/>
  <c r="AA26" i="21"/>
  <c r="J26" i="21" s="1"/>
  <c r="N26" i="21" s="1"/>
  <c r="AA23" i="16"/>
  <c r="J23" i="16" s="1"/>
  <c r="N23" i="16" s="1"/>
  <c r="AA15" i="16"/>
  <c r="J15" i="16" s="1"/>
  <c r="S110" i="7"/>
  <c r="R110" i="8"/>
  <c r="T110" i="7"/>
  <c r="U110" i="7"/>
  <c r="AA22" i="21"/>
  <c r="J22" i="21" s="1"/>
  <c r="N22" i="21" s="1"/>
  <c r="AA12" i="19"/>
  <c r="J12" i="19" s="1"/>
  <c r="AA33" i="19"/>
  <c r="J33" i="19" s="1"/>
  <c r="N33" i="19" s="1"/>
  <c r="AA29" i="21"/>
  <c r="J29" i="21" s="1"/>
  <c r="N29" i="21" s="1"/>
  <c r="AA19" i="21"/>
  <c r="J19" i="21" s="1"/>
  <c r="N19" i="21" s="1"/>
  <c r="AA27" i="21"/>
  <c r="J27" i="21" s="1"/>
  <c r="N27" i="21" s="1"/>
  <c r="AA20" i="16"/>
  <c r="J20" i="16" s="1"/>
  <c r="N20" i="16" s="1"/>
  <c r="AA27" i="19"/>
  <c r="J27" i="19" s="1"/>
  <c r="N27" i="19" s="1"/>
  <c r="AA11" i="19"/>
  <c r="J11" i="19" s="1"/>
  <c r="AA31" i="19"/>
  <c r="J31" i="19" s="1"/>
  <c r="N31" i="19" s="1"/>
  <c r="AA34" i="9"/>
  <c r="J34" i="9" s="1"/>
  <c r="N34" i="9" s="1"/>
  <c r="AA26" i="9"/>
  <c r="J26" i="9" s="1"/>
  <c r="N26" i="9" s="1"/>
  <c r="AA15" i="21"/>
  <c r="J15" i="21" s="1"/>
  <c r="AA30" i="16"/>
  <c r="J30" i="16" s="1"/>
  <c r="N30" i="16" s="1"/>
  <c r="AA28" i="16"/>
  <c r="J28" i="16" s="1"/>
  <c r="N28" i="16" s="1"/>
  <c r="AA14" i="16"/>
  <c r="J14" i="16" s="1"/>
  <c r="AA37" i="16"/>
  <c r="J37" i="16" s="1"/>
  <c r="N37" i="16" s="1"/>
  <c r="AA17" i="19"/>
  <c r="J17" i="19" s="1"/>
  <c r="N17" i="19" s="1"/>
  <c r="AA15" i="19"/>
  <c r="J15" i="19" s="1"/>
  <c r="AA21" i="19"/>
  <c r="J21" i="19" s="1"/>
  <c r="N21" i="19" s="1"/>
  <c r="AA25" i="21"/>
  <c r="J25" i="21" s="1"/>
  <c r="N25" i="21" s="1"/>
  <c r="AA30" i="21"/>
  <c r="J30" i="21" s="1"/>
  <c r="N30" i="21" s="1"/>
  <c r="AA16" i="16"/>
  <c r="J16" i="16" s="1"/>
  <c r="N16" i="16" s="1"/>
  <c r="AA25" i="16"/>
  <c r="J25" i="16" s="1"/>
  <c r="N25" i="16" s="1"/>
  <c r="AA16" i="9"/>
  <c r="J16" i="9" s="1"/>
  <c r="N16" i="9" s="1"/>
  <c r="AA12" i="9"/>
  <c r="J12" i="9" s="1"/>
  <c r="AA30" i="9"/>
  <c r="J30" i="9" s="1"/>
  <c r="N30" i="9" s="1"/>
  <c r="AA12" i="16"/>
  <c r="J12" i="16" s="1"/>
  <c r="N12" i="16" s="1"/>
  <c r="AA38" i="19"/>
  <c r="J38" i="19" s="1"/>
  <c r="N38" i="19" s="1"/>
  <c r="AA24" i="19"/>
  <c r="J24" i="19" s="1"/>
  <c r="N24" i="19" s="1"/>
  <c r="AA17" i="21"/>
  <c r="J17" i="21" s="1"/>
  <c r="N17" i="21" s="1"/>
  <c r="AA14" i="21"/>
  <c r="J14" i="21" s="1"/>
  <c r="AA21" i="16"/>
  <c r="J21" i="16" s="1"/>
  <c r="N21" i="16" s="1"/>
  <c r="AA19" i="16"/>
  <c r="J19" i="16" s="1"/>
  <c r="N19" i="16" s="1"/>
  <c r="AA38" i="16"/>
  <c r="J38" i="16" s="1"/>
  <c r="N38" i="16" s="1"/>
  <c r="AA32" i="19"/>
  <c r="J32" i="19" s="1"/>
  <c r="N32" i="19" s="1"/>
  <c r="AA18" i="9"/>
  <c r="J18" i="9" s="1"/>
  <c r="N18" i="9" s="1"/>
  <c r="AA29" i="9"/>
  <c r="J29" i="9" s="1"/>
  <c r="N29" i="9" s="1"/>
  <c r="AA11" i="9"/>
  <c r="J11" i="9" s="1"/>
  <c r="AA25" i="9"/>
  <c r="J25" i="9" s="1"/>
  <c r="N25" i="9" s="1"/>
  <c r="AA38" i="9"/>
  <c r="J38" i="9" s="1"/>
  <c r="N38" i="9" s="1"/>
  <c r="AD11" i="21"/>
  <c r="G11" i="21"/>
  <c r="G32" i="21"/>
  <c r="AD32" i="21"/>
  <c r="G29" i="21"/>
  <c r="AD29" i="21"/>
  <c r="G34" i="9"/>
  <c r="AD34" i="9"/>
  <c r="G18" i="21"/>
  <c r="AD18" i="21"/>
  <c r="G35" i="21"/>
  <c r="AD35" i="21"/>
  <c r="G31" i="21"/>
  <c r="AD31" i="21"/>
  <c r="AD19" i="21"/>
  <c r="G19" i="21"/>
  <c r="AD34" i="16"/>
  <c r="G34" i="16"/>
  <c r="G15" i="19"/>
  <c r="AD15" i="19"/>
  <c r="G18" i="19"/>
  <c r="AD18" i="19"/>
  <c r="G29" i="9"/>
  <c r="AD29" i="9"/>
  <c r="G35" i="9"/>
  <c r="AD35" i="9"/>
  <c r="AD16" i="9"/>
  <c r="G16" i="9"/>
  <c r="AD34" i="21"/>
  <c r="G34" i="21"/>
  <c r="AA29" i="16"/>
  <c r="J29" i="16" s="1"/>
  <c r="N29" i="16" s="1"/>
  <c r="G29" i="16"/>
  <c r="AD29" i="16"/>
  <c r="AA25" i="19"/>
  <c r="J25" i="19" s="1"/>
  <c r="N25" i="19" s="1"/>
  <c r="AA30" i="19"/>
  <c r="J30" i="19" s="1"/>
  <c r="N30" i="19" s="1"/>
  <c r="G28" i="9"/>
  <c r="AD28" i="9"/>
  <c r="G19" i="9"/>
  <c r="AD19" i="9"/>
  <c r="AA12" i="21"/>
  <c r="J12" i="21" s="1"/>
  <c r="G36" i="21"/>
  <c r="AD36" i="21"/>
  <c r="AA37" i="21"/>
  <c r="J37" i="21" s="1"/>
  <c r="N37" i="21" s="1"/>
  <c r="AA18" i="16"/>
  <c r="J18" i="16" s="1"/>
  <c r="N18" i="16" s="1"/>
  <c r="G20" i="16"/>
  <c r="AD20" i="16"/>
  <c r="AA35" i="16"/>
  <c r="J35" i="16" s="1"/>
  <c r="N35" i="16" s="1"/>
  <c r="AA36" i="16"/>
  <c r="J36" i="16" s="1"/>
  <c r="N36" i="16" s="1"/>
  <c r="AD19" i="16"/>
  <c r="G19" i="16"/>
  <c r="AA33" i="16"/>
  <c r="J33" i="16" s="1"/>
  <c r="N33" i="16" s="1"/>
  <c r="G12" i="16"/>
  <c r="AD12" i="16"/>
  <c r="AA16" i="19"/>
  <c r="J16" i="19" s="1"/>
  <c r="N16" i="19" s="1"/>
  <c r="AA29" i="19"/>
  <c r="J29" i="19" s="1"/>
  <c r="N29" i="19" s="1"/>
  <c r="AA36" i="19"/>
  <c r="J36" i="19" s="1"/>
  <c r="N36" i="19" s="1"/>
  <c r="AA36" i="9"/>
  <c r="J36" i="9" s="1"/>
  <c r="N36" i="9" s="1"/>
  <c r="AA21" i="9"/>
  <c r="J21" i="9" s="1"/>
  <c r="N21" i="9" s="1"/>
  <c r="AA13" i="9"/>
  <c r="J13" i="9" s="1"/>
  <c r="AA28" i="9"/>
  <c r="J28" i="9" s="1"/>
  <c r="N28" i="9" s="1"/>
  <c r="AD38" i="21"/>
  <c r="G38" i="21"/>
  <c r="G13" i="21"/>
  <c r="AD13" i="21"/>
  <c r="G38" i="16"/>
  <c r="AD38" i="16"/>
  <c r="G35" i="16"/>
  <c r="AD35" i="16"/>
  <c r="G23" i="16"/>
  <c r="AD23" i="16"/>
  <c r="AD33" i="19"/>
  <c r="G33" i="19"/>
  <c r="AD34" i="19"/>
  <c r="G34" i="19"/>
  <c r="AD14" i="21"/>
  <c r="G14" i="21"/>
  <c r="G17" i="21"/>
  <c r="AD17" i="21"/>
  <c r="AA24" i="21"/>
  <c r="J24" i="21" s="1"/>
  <c r="N24" i="21" s="1"/>
  <c r="S9" i="7"/>
  <c r="V9" i="7"/>
  <c r="W9" i="7" s="1"/>
  <c r="X9" i="7"/>
  <c r="AB9" i="7"/>
  <c r="G22" i="16"/>
  <c r="AD22" i="16"/>
  <c r="G18" i="16"/>
  <c r="AD18" i="16"/>
  <c r="G24" i="19"/>
  <c r="AD24" i="19"/>
  <c r="G23" i="19"/>
  <c r="AD23" i="19"/>
  <c r="G38" i="9"/>
  <c r="AD38" i="9"/>
  <c r="AD25" i="9"/>
  <c r="G25" i="9"/>
  <c r="G33" i="9"/>
  <c r="AD33" i="9"/>
  <c r="G21" i="9"/>
  <c r="AD21" i="9"/>
  <c r="AA18" i="21"/>
  <c r="J18" i="21" s="1"/>
  <c r="N18" i="21" s="1"/>
  <c r="G33" i="21"/>
  <c r="AD33" i="21"/>
  <c r="AD23" i="21"/>
  <c r="G23" i="21"/>
  <c r="R9" i="8"/>
  <c r="H5" i="1"/>
  <c r="AA27" i="16"/>
  <c r="J27" i="16" s="1"/>
  <c r="N27" i="16" s="1"/>
  <c r="AA11" i="16"/>
  <c r="J11" i="16" s="1"/>
  <c r="AD33" i="16"/>
  <c r="G33" i="16"/>
  <c r="G29" i="19"/>
  <c r="AD29" i="19"/>
  <c r="G32" i="19"/>
  <c r="AD32" i="19"/>
  <c r="G22" i="19"/>
  <c r="AD22" i="19"/>
  <c r="AA22" i="19"/>
  <c r="J22" i="19" s="1"/>
  <c r="N22" i="19" s="1"/>
  <c r="G30" i="19"/>
  <c r="AD30" i="19"/>
  <c r="AA35" i="9"/>
  <c r="J35" i="9" s="1"/>
  <c r="N35" i="9" s="1"/>
  <c r="G17" i="9"/>
  <c r="AD17" i="9"/>
  <c r="AA14" i="9"/>
  <c r="J14" i="9" s="1"/>
  <c r="AD36" i="9"/>
  <c r="G36" i="9"/>
  <c r="G22" i="9"/>
  <c r="AD22" i="9"/>
  <c r="AA28" i="21"/>
  <c r="J28" i="21" s="1"/>
  <c r="N28" i="21" s="1"/>
  <c r="G16" i="21"/>
  <c r="AD16" i="21"/>
  <c r="AA23" i="21"/>
  <c r="J23" i="21" s="1"/>
  <c r="N23" i="21" s="1"/>
  <c r="AA21" i="21"/>
  <c r="J21" i="21" s="1"/>
  <c r="N21" i="21" s="1"/>
  <c r="G12" i="21"/>
  <c r="AD12" i="21"/>
  <c r="AD28" i="21"/>
  <c r="G28" i="21"/>
  <c r="AD31" i="16"/>
  <c r="G31" i="16"/>
  <c r="AA24" i="16"/>
  <c r="J24" i="16" s="1"/>
  <c r="N24" i="16" s="1"/>
  <c r="G24" i="16"/>
  <c r="AD24" i="16"/>
  <c r="AA34" i="16"/>
  <c r="J34" i="16" s="1"/>
  <c r="N34" i="16" s="1"/>
  <c r="G11" i="16"/>
  <c r="AD11" i="16"/>
  <c r="G28" i="16"/>
  <c r="AD28" i="16"/>
  <c r="AD25" i="16"/>
  <c r="G25" i="16"/>
  <c r="G28" i="19"/>
  <c r="AD28" i="19"/>
  <c r="AD21" i="19"/>
  <c r="G21" i="19"/>
  <c r="G14" i="19"/>
  <c r="AD14" i="19"/>
  <c r="AA26" i="19"/>
  <c r="J26" i="19" s="1"/>
  <c r="N26" i="19" s="1"/>
  <c r="AD19" i="19"/>
  <c r="G19" i="19"/>
  <c r="AA33" i="9"/>
  <c r="J33" i="9" s="1"/>
  <c r="N33" i="9" s="1"/>
  <c r="AD14" i="9"/>
  <c r="G14" i="9"/>
  <c r="AA15" i="9"/>
  <c r="J15" i="9" s="1"/>
  <c r="N15" i="9" s="1"/>
  <c r="G26" i="9"/>
  <c r="AD26" i="9"/>
  <c r="G20" i="9"/>
  <c r="AD20" i="9"/>
  <c r="G20" i="21"/>
  <c r="AD20" i="21"/>
  <c r="G26" i="21"/>
  <c r="AD26" i="21"/>
  <c r="AA11" i="21"/>
  <c r="J11" i="21" s="1"/>
  <c r="AA20" i="21"/>
  <c r="J20" i="21" s="1"/>
  <c r="N20" i="21" s="1"/>
  <c r="AD37" i="21"/>
  <c r="G37" i="21"/>
  <c r="G27" i="21"/>
  <c r="AD27" i="21"/>
  <c r="AA16" i="21"/>
  <c r="J16" i="21" s="1"/>
  <c r="N16" i="21" s="1"/>
  <c r="G26" i="16"/>
  <c r="AD26" i="16"/>
  <c r="AA22" i="16"/>
  <c r="J22" i="16" s="1"/>
  <c r="N22" i="16" s="1"/>
  <c r="AA32" i="16"/>
  <c r="J32" i="16" s="1"/>
  <c r="N32" i="16" s="1"/>
  <c r="AA31" i="16"/>
  <c r="J31" i="16" s="1"/>
  <c r="N31" i="16" s="1"/>
  <c r="G37" i="16"/>
  <c r="AD37" i="16"/>
  <c r="G37" i="19"/>
  <c r="AD37" i="19"/>
  <c r="AA23" i="19"/>
  <c r="J23" i="19" s="1"/>
  <c r="N23" i="19" s="1"/>
  <c r="G11" i="19"/>
  <c r="AD11" i="19"/>
  <c r="G27" i="19"/>
  <c r="AD27" i="19"/>
  <c r="G38" i="19"/>
  <c r="AD38" i="19"/>
  <c r="G30" i="9"/>
  <c r="AD30" i="9"/>
  <c r="G23" i="9"/>
  <c r="AD23" i="9"/>
  <c r="G24" i="9"/>
  <c r="AD24" i="9"/>
  <c r="AD15" i="21"/>
  <c r="G15" i="21"/>
  <c r="AA31" i="21"/>
  <c r="J31" i="21" s="1"/>
  <c r="N31" i="21" s="1"/>
  <c r="AA33" i="21"/>
  <c r="J33" i="21" s="1"/>
  <c r="N33" i="21" s="1"/>
  <c r="G36" i="16"/>
  <c r="AD36" i="16"/>
  <c r="AA26" i="16"/>
  <c r="J26" i="16" s="1"/>
  <c r="N26" i="16" s="1"/>
  <c r="AD32" i="16"/>
  <c r="G32" i="16"/>
  <c r="Z9" i="8"/>
  <c r="AC9" i="8"/>
  <c r="U9" i="8"/>
  <c r="Y9" i="8"/>
  <c r="G12" i="19"/>
  <c r="AD12" i="19"/>
  <c r="AA14" i="19"/>
  <c r="J14" i="19" s="1"/>
  <c r="N14" i="19" s="1"/>
  <c r="G25" i="19"/>
  <c r="AD25" i="19"/>
  <c r="AA28" i="19"/>
  <c r="J28" i="19" s="1"/>
  <c r="N28" i="19" s="1"/>
  <c r="AA34" i="19"/>
  <c r="J34" i="19" s="1"/>
  <c r="N34" i="19" s="1"/>
  <c r="G36" i="19"/>
  <c r="AD36" i="19"/>
  <c r="AA22" i="9"/>
  <c r="J22" i="9" s="1"/>
  <c r="N22" i="9" s="1"/>
  <c r="G31" i="9"/>
  <c r="AD31" i="9"/>
  <c r="AA31" i="9"/>
  <c r="J31" i="9" s="1"/>
  <c r="N31" i="9" s="1"/>
  <c r="AA20" i="9"/>
  <c r="J20" i="9" s="1"/>
  <c r="N20" i="9" s="1"/>
  <c r="G13" i="9"/>
  <c r="AD13" i="9"/>
  <c r="G37" i="9"/>
  <c r="AD37" i="9"/>
  <c r="AA23" i="9"/>
  <c r="J23" i="9" s="1"/>
  <c r="N23" i="9" s="1"/>
  <c r="AA17" i="9"/>
  <c r="J17" i="9" s="1"/>
  <c r="N17" i="9" s="1"/>
  <c r="G32" i="9"/>
  <c r="AD32" i="9"/>
  <c r="G17" i="16"/>
  <c r="AD17" i="16"/>
  <c r="G15" i="16"/>
  <c r="AD15" i="16"/>
  <c r="G16" i="19"/>
  <c r="AD16" i="19"/>
  <c r="G24" i="21"/>
  <c r="AD24" i="21"/>
  <c r="AA34" i="21"/>
  <c r="J34" i="21" s="1"/>
  <c r="N34" i="21" s="1"/>
  <c r="G27" i="16"/>
  <c r="AD27" i="16"/>
  <c r="G16" i="16"/>
  <c r="AD16" i="16"/>
  <c r="G30" i="16"/>
  <c r="AD30" i="16"/>
  <c r="G30" i="21"/>
  <c r="AD30" i="21"/>
  <c r="G25" i="21"/>
  <c r="AD25" i="21"/>
  <c r="G21" i="21"/>
  <c r="AD21" i="21"/>
  <c r="AA36" i="21"/>
  <c r="J36" i="21" s="1"/>
  <c r="N36" i="21" s="1"/>
  <c r="G22" i="21"/>
  <c r="AD22" i="21"/>
  <c r="AA35" i="21"/>
  <c r="J35" i="21" s="1"/>
  <c r="N35" i="21" s="1"/>
  <c r="AA38" i="21"/>
  <c r="J38" i="21" s="1"/>
  <c r="N38" i="21" s="1"/>
  <c r="AD13" i="16"/>
  <c r="G13" i="16"/>
  <c r="G14" i="16"/>
  <c r="AD14" i="16"/>
  <c r="AA13" i="16"/>
  <c r="J13" i="16" s="1"/>
  <c r="G21" i="16"/>
  <c r="AD21" i="16"/>
  <c r="T9" i="9"/>
  <c r="T10" i="9" s="1"/>
  <c r="I6" i="1"/>
  <c r="G17" i="19"/>
  <c r="AD17" i="19"/>
  <c r="G20" i="19"/>
  <c r="AD20" i="19"/>
  <c r="AA18" i="19"/>
  <c r="J18" i="19" s="1"/>
  <c r="N18" i="19" s="1"/>
  <c r="AA19" i="19"/>
  <c r="J19" i="19" s="1"/>
  <c r="N19" i="19" s="1"/>
  <c r="G31" i="19"/>
  <c r="AD31" i="19"/>
  <c r="G13" i="19"/>
  <c r="AD13" i="19"/>
  <c r="G26" i="19"/>
  <c r="AD26" i="19"/>
  <c r="AD35" i="19"/>
  <c r="G35" i="19"/>
  <c r="G18" i="9"/>
  <c r="AD18" i="9"/>
  <c r="AA32" i="9"/>
  <c r="J32" i="9" s="1"/>
  <c r="N32" i="9" s="1"/>
  <c r="G27" i="9"/>
  <c r="AD27" i="9"/>
  <c r="AD12" i="9"/>
  <c r="G12" i="9"/>
  <c r="AA37" i="9"/>
  <c r="J37" i="9" s="1"/>
  <c r="N37" i="9" s="1"/>
  <c r="G15" i="9"/>
  <c r="AD15" i="9"/>
  <c r="AD11" i="9"/>
  <c r="G11" i="9"/>
  <c r="AA24" i="9"/>
  <c r="J24" i="9" s="1"/>
  <c r="N24" i="9" s="1"/>
  <c r="AA31" i="4" l="1"/>
  <c r="J31" i="4" s="1"/>
  <c r="N31" i="4" s="1"/>
  <c r="AD17" i="4"/>
  <c r="AE17" i="4" s="1"/>
  <c r="V10" i="4"/>
  <c r="R171" i="4" s="1"/>
  <c r="L171" i="4" s="1"/>
  <c r="N171" i="4" s="1"/>
  <c r="AG10" i="2"/>
  <c r="AE10" i="2" s="1"/>
  <c r="A10" i="2" s="1"/>
  <c r="AI11" i="2"/>
  <c r="AH11" i="2"/>
  <c r="AG11" i="2" s="1"/>
  <c r="B12" i="2"/>
  <c r="AE9" i="2"/>
  <c r="A9" i="2" s="1"/>
  <c r="AA41" i="4"/>
  <c r="J41" i="4" s="1"/>
  <c r="N41" i="4" s="1"/>
  <c r="A158" i="1"/>
  <c r="A17" i="1" s="1"/>
  <c r="B3" i="12" s="1"/>
  <c r="H59" i="12" s="1"/>
  <c r="AF14" i="11" s="1"/>
  <c r="AD18" i="24"/>
  <c r="AE18" i="24" s="1"/>
  <c r="AD32" i="24"/>
  <c r="AG32" i="24" s="1"/>
  <c r="V11" i="22"/>
  <c r="V11" i="24"/>
  <c r="AA81" i="22"/>
  <c r="J81" i="22" s="1"/>
  <c r="N81" i="22" s="1"/>
  <c r="M12" i="35"/>
  <c r="AD33" i="24"/>
  <c r="AE33" i="24" s="1"/>
  <c r="AD93" i="24"/>
  <c r="AE93" i="24" s="1"/>
  <c r="M11" i="35"/>
  <c r="AD29" i="24"/>
  <c r="AG29" i="24" s="1"/>
  <c r="W11" i="22"/>
  <c r="W11" i="24"/>
  <c r="M11" i="22"/>
  <c r="M11" i="25"/>
  <c r="M11" i="24"/>
  <c r="AA90" i="4"/>
  <c r="J90" i="4" s="1"/>
  <c r="N90" i="4" s="1"/>
  <c r="AD32" i="4"/>
  <c r="AE32" i="4" s="1"/>
  <c r="G17" i="4"/>
  <c r="AD39" i="4"/>
  <c r="AE39" i="4" s="1"/>
  <c r="AA43" i="4"/>
  <c r="J43" i="4" s="1"/>
  <c r="N43" i="4" s="1"/>
  <c r="AA17" i="4"/>
  <c r="J17" i="4" s="1"/>
  <c r="N17" i="4" s="1"/>
  <c r="AA108" i="4"/>
  <c r="J108" i="4" s="1"/>
  <c r="N108" i="4" s="1"/>
  <c r="AA17" i="29"/>
  <c r="J17" i="29" s="1"/>
  <c r="N17" i="29" s="1"/>
  <c r="AD40" i="29"/>
  <c r="AE40" i="29" s="1"/>
  <c r="AA56" i="4"/>
  <c r="J56" i="4" s="1"/>
  <c r="N56" i="4" s="1"/>
  <c r="AA97" i="4"/>
  <c r="J97" i="4" s="1"/>
  <c r="N97" i="4" s="1"/>
  <c r="AA33" i="4"/>
  <c r="J33" i="4" s="1"/>
  <c r="N33" i="4" s="1"/>
  <c r="AA52" i="33"/>
  <c r="J52" i="33" s="1"/>
  <c r="N52" i="33" s="1"/>
  <c r="AD43" i="4"/>
  <c r="AE43" i="4" s="1"/>
  <c r="AA63" i="4"/>
  <c r="J63" i="4" s="1"/>
  <c r="N63" i="4" s="1"/>
  <c r="AD40" i="4"/>
  <c r="AE40" i="4" s="1"/>
  <c r="AD15" i="4"/>
  <c r="AG15" i="4" s="1"/>
  <c r="AD76" i="4"/>
  <c r="AG76" i="4" s="1"/>
  <c r="G43" i="4"/>
  <c r="AD87" i="4"/>
  <c r="AE87" i="4" s="1"/>
  <c r="AD19" i="4"/>
  <c r="AG19" i="4" s="1"/>
  <c r="AD79" i="4"/>
  <c r="AG79" i="4" s="1"/>
  <c r="AA61" i="31"/>
  <c r="J61" i="31" s="1"/>
  <c r="N61" i="31" s="1"/>
  <c r="AD99" i="33"/>
  <c r="AE99" i="33" s="1"/>
  <c r="AA50" i="24"/>
  <c r="J50" i="24" s="1"/>
  <c r="N50" i="24" s="1"/>
  <c r="AD96" i="4"/>
  <c r="AG96" i="4" s="1"/>
  <c r="AA51" i="4"/>
  <c r="J51" i="4" s="1"/>
  <c r="N51" i="4" s="1"/>
  <c r="AA38" i="4"/>
  <c r="J38" i="4" s="1"/>
  <c r="N38" i="4" s="1"/>
  <c r="AA15" i="4"/>
  <c r="J15" i="4" s="1"/>
  <c r="N15" i="4" s="1"/>
  <c r="AA29" i="4"/>
  <c r="J29" i="4" s="1"/>
  <c r="N29" i="4" s="1"/>
  <c r="AA13" i="4"/>
  <c r="J13" i="4" s="1"/>
  <c r="N13" i="4" s="1"/>
  <c r="AA71" i="4"/>
  <c r="J71" i="4" s="1"/>
  <c r="N71" i="4" s="1"/>
  <c r="AA85" i="4"/>
  <c r="J85" i="4" s="1"/>
  <c r="N85" i="4" s="1"/>
  <c r="AA62" i="4"/>
  <c r="J62" i="4" s="1"/>
  <c r="N62" i="4" s="1"/>
  <c r="AA94" i="4"/>
  <c r="J94" i="4" s="1"/>
  <c r="N94" i="4" s="1"/>
  <c r="AA56" i="35"/>
  <c r="J56" i="35" s="1"/>
  <c r="N56" i="35" s="1"/>
  <c r="AA86" i="24"/>
  <c r="J86" i="24" s="1"/>
  <c r="N86" i="24" s="1"/>
  <c r="AD69" i="4"/>
  <c r="AG69" i="4" s="1"/>
  <c r="AA63" i="31"/>
  <c r="J63" i="31" s="1"/>
  <c r="N63" i="31" s="1"/>
  <c r="AA25" i="4"/>
  <c r="J25" i="4" s="1"/>
  <c r="N25" i="4" s="1"/>
  <c r="AA73" i="4"/>
  <c r="J73" i="4" s="1"/>
  <c r="N73" i="4" s="1"/>
  <c r="AA20" i="4"/>
  <c r="J20" i="4" s="1"/>
  <c r="N20" i="4" s="1"/>
  <c r="AA74" i="4"/>
  <c r="J74" i="4" s="1"/>
  <c r="N74" i="4" s="1"/>
  <c r="AA103" i="4"/>
  <c r="J103" i="4" s="1"/>
  <c r="N103" i="4" s="1"/>
  <c r="AA59" i="4"/>
  <c r="J59" i="4" s="1"/>
  <c r="N59" i="4" s="1"/>
  <c r="AD88" i="4"/>
  <c r="AG88" i="4" s="1"/>
  <c r="AA96" i="4"/>
  <c r="J96" i="4" s="1"/>
  <c r="N96" i="4" s="1"/>
  <c r="AA87" i="4"/>
  <c r="J87" i="4" s="1"/>
  <c r="N87" i="4" s="1"/>
  <c r="AD93" i="4"/>
  <c r="AE93" i="4" s="1"/>
  <c r="AA45" i="4"/>
  <c r="J45" i="4" s="1"/>
  <c r="N45" i="4" s="1"/>
  <c r="AD48" i="4"/>
  <c r="AE48" i="4" s="1"/>
  <c r="AD26" i="4"/>
  <c r="AG26" i="4" s="1"/>
  <c r="AD86" i="4"/>
  <c r="AE86" i="4" s="1"/>
  <c r="AA21" i="4"/>
  <c r="J21" i="4" s="1"/>
  <c r="N21" i="4" s="1"/>
  <c r="AA76" i="4"/>
  <c r="J76" i="4" s="1"/>
  <c r="N76" i="4" s="1"/>
  <c r="AA100" i="4"/>
  <c r="J100" i="4" s="1"/>
  <c r="N100" i="4" s="1"/>
  <c r="AA24" i="4"/>
  <c r="J24" i="4" s="1"/>
  <c r="N24" i="4" s="1"/>
  <c r="AA58" i="4"/>
  <c r="J58" i="4" s="1"/>
  <c r="N58" i="4" s="1"/>
  <c r="AD46" i="4"/>
  <c r="AG46" i="4" s="1"/>
  <c r="AD10" i="4"/>
  <c r="AG10" i="4" s="1"/>
  <c r="AA82" i="4"/>
  <c r="J82" i="4" s="1"/>
  <c r="N82" i="4" s="1"/>
  <c r="AA14" i="4"/>
  <c r="J14" i="4" s="1"/>
  <c r="N14" i="4" s="1"/>
  <c r="AA102" i="4"/>
  <c r="J102" i="4" s="1"/>
  <c r="N102" i="4" s="1"/>
  <c r="AD13" i="4"/>
  <c r="AG13" i="4" s="1"/>
  <c r="AA55" i="4"/>
  <c r="J55" i="4" s="1"/>
  <c r="N55" i="4" s="1"/>
  <c r="AD68" i="4"/>
  <c r="AE68" i="4" s="1"/>
  <c r="AD90" i="4"/>
  <c r="AG90" i="4" s="1"/>
  <c r="AD52" i="4"/>
  <c r="AE52" i="4" s="1"/>
  <c r="AA47" i="28"/>
  <c r="J47" i="28" s="1"/>
  <c r="N47" i="28" s="1"/>
  <c r="AA57" i="29"/>
  <c r="J57" i="29" s="1"/>
  <c r="N57" i="29" s="1"/>
  <c r="AA50" i="4"/>
  <c r="J50" i="4" s="1"/>
  <c r="N50" i="4" s="1"/>
  <c r="AA53" i="4"/>
  <c r="J53" i="4" s="1"/>
  <c r="N53" i="4" s="1"/>
  <c r="AD35" i="4"/>
  <c r="AE35" i="4" s="1"/>
  <c r="AD98" i="4"/>
  <c r="AE98" i="4" s="1"/>
  <c r="AA98" i="34"/>
  <c r="J98" i="34" s="1"/>
  <c r="N98" i="34" s="1"/>
  <c r="AA95" i="28"/>
  <c r="J95" i="28" s="1"/>
  <c r="N95" i="28" s="1"/>
  <c r="AA52" i="4"/>
  <c r="J52" i="4" s="1"/>
  <c r="N52" i="4" s="1"/>
  <c r="AD12" i="4"/>
  <c r="AG12" i="4" s="1"/>
  <c r="AA105" i="4"/>
  <c r="J105" i="4" s="1"/>
  <c r="N105" i="4" s="1"/>
  <c r="AD76" i="29"/>
  <c r="AE76" i="29" s="1"/>
  <c r="AA27" i="4"/>
  <c r="J27" i="4" s="1"/>
  <c r="N27" i="4" s="1"/>
  <c r="AA77" i="4"/>
  <c r="J77" i="4" s="1"/>
  <c r="N77" i="4" s="1"/>
  <c r="AD64" i="4"/>
  <c r="AE64" i="4" s="1"/>
  <c r="AA32" i="26"/>
  <c r="J32" i="26" s="1"/>
  <c r="N32" i="26" s="1"/>
  <c r="AD20" i="4"/>
  <c r="AE20" i="4" s="1"/>
  <c r="N57" i="4"/>
  <c r="AA91" i="4"/>
  <c r="J91" i="4" s="1"/>
  <c r="N91" i="4" s="1"/>
  <c r="AA88" i="4"/>
  <c r="J88" i="4" s="1"/>
  <c r="N88" i="4" s="1"/>
  <c r="AD62" i="4"/>
  <c r="AE62" i="4" s="1"/>
  <c r="M10" i="4"/>
  <c r="AD34" i="34"/>
  <c r="AG34" i="34" s="1"/>
  <c r="N109" i="4"/>
  <c r="AA95" i="4"/>
  <c r="J95" i="4" s="1"/>
  <c r="N95" i="4" s="1"/>
  <c r="AA48" i="4"/>
  <c r="J48" i="4" s="1"/>
  <c r="N48" i="4" s="1"/>
  <c r="AA61" i="4"/>
  <c r="J61" i="4" s="1"/>
  <c r="N61" i="4" s="1"/>
  <c r="AA93" i="4"/>
  <c r="J93" i="4" s="1"/>
  <c r="N93" i="4" s="1"/>
  <c r="AA86" i="4"/>
  <c r="J86" i="4" s="1"/>
  <c r="N86" i="4" s="1"/>
  <c r="AD57" i="4"/>
  <c r="AG57" i="4" s="1"/>
  <c r="AA70" i="4"/>
  <c r="J70" i="4" s="1"/>
  <c r="N70" i="4" s="1"/>
  <c r="AD74" i="4"/>
  <c r="AE74" i="4" s="1"/>
  <c r="AA75" i="4"/>
  <c r="J75" i="4" s="1"/>
  <c r="N75" i="4" s="1"/>
  <c r="AA18" i="4"/>
  <c r="J18" i="4" s="1"/>
  <c r="N18" i="4" s="1"/>
  <c r="AA39" i="4"/>
  <c r="J39" i="4" s="1"/>
  <c r="N39" i="4" s="1"/>
  <c r="AA72" i="4"/>
  <c r="J72" i="4" s="1"/>
  <c r="N72" i="4" s="1"/>
  <c r="AA104" i="4"/>
  <c r="J104" i="4" s="1"/>
  <c r="N104" i="4" s="1"/>
  <c r="AD75" i="4"/>
  <c r="AG75" i="4" s="1"/>
  <c r="AA46" i="4"/>
  <c r="J46" i="4" s="1"/>
  <c r="N46" i="4" s="1"/>
  <c r="AA84" i="4"/>
  <c r="J84" i="4" s="1"/>
  <c r="N84" i="4" s="1"/>
  <c r="AD73" i="4"/>
  <c r="AG73" i="4" s="1"/>
  <c r="AD97" i="4"/>
  <c r="AE97" i="4" s="1"/>
  <c r="AD14" i="4"/>
  <c r="AE14" i="4" s="1"/>
  <c r="AA83" i="4"/>
  <c r="J83" i="4" s="1"/>
  <c r="N83" i="4" s="1"/>
  <c r="AA30" i="20"/>
  <c r="J30" i="20" s="1"/>
  <c r="N30" i="20" s="1"/>
  <c r="AA98" i="4"/>
  <c r="J98" i="4" s="1"/>
  <c r="N98" i="4" s="1"/>
  <c r="AA16" i="4"/>
  <c r="J16" i="4" s="1"/>
  <c r="N16" i="4" s="1"/>
  <c r="AA22" i="4"/>
  <c r="J22" i="4" s="1"/>
  <c r="N22" i="4" s="1"/>
  <c r="AD89" i="4"/>
  <c r="AG89" i="4" s="1"/>
  <c r="AD41" i="4"/>
  <c r="AE41" i="4" s="1"/>
  <c r="AD99" i="4"/>
  <c r="AG99" i="4" s="1"/>
  <c r="AA64" i="29"/>
  <c r="J64" i="29" s="1"/>
  <c r="N64" i="29" s="1"/>
  <c r="AA67" i="4"/>
  <c r="J67" i="4" s="1"/>
  <c r="N67" i="4" s="1"/>
  <c r="AD108" i="4"/>
  <c r="AE108" i="4" s="1"/>
  <c r="AA35" i="4"/>
  <c r="J35" i="4" s="1"/>
  <c r="N35" i="4" s="1"/>
  <c r="AA49" i="4"/>
  <c r="J49" i="4" s="1"/>
  <c r="N49" i="4" s="1"/>
  <c r="AA69" i="4"/>
  <c r="J69" i="4" s="1"/>
  <c r="N69" i="4" s="1"/>
  <c r="AD106" i="4"/>
  <c r="AE106" i="4" s="1"/>
  <c r="AA65" i="4"/>
  <c r="J65" i="4" s="1"/>
  <c r="N65" i="4" s="1"/>
  <c r="AA60" i="4"/>
  <c r="J60" i="4" s="1"/>
  <c r="N60" i="4" s="1"/>
  <c r="AA81" i="4"/>
  <c r="J81" i="4" s="1"/>
  <c r="N81" i="4" s="1"/>
  <c r="AA19" i="4"/>
  <c r="J19" i="4" s="1"/>
  <c r="N19" i="4" s="1"/>
  <c r="AA23" i="4"/>
  <c r="J23" i="4" s="1"/>
  <c r="N23" i="4" s="1"/>
  <c r="AD21" i="4"/>
  <c r="AE21" i="4" s="1"/>
  <c r="G64" i="4"/>
  <c r="AD82" i="4"/>
  <c r="AE82" i="4" s="1"/>
  <c r="AD103" i="4"/>
  <c r="AG103" i="4" s="1"/>
  <c r="AD63" i="4"/>
  <c r="AG63" i="4" s="1"/>
  <c r="AD101" i="4"/>
  <c r="AG101" i="4" s="1"/>
  <c r="AA28" i="4"/>
  <c r="J28" i="4" s="1"/>
  <c r="N28" i="4" s="1"/>
  <c r="AD25" i="4"/>
  <c r="AE25" i="4" s="1"/>
  <c r="AD92" i="4"/>
  <c r="AE92" i="4" s="1"/>
  <c r="AD50" i="4"/>
  <c r="AG50" i="4" s="1"/>
  <c r="G39" i="4"/>
  <c r="G85" i="4"/>
  <c r="AD56" i="4"/>
  <c r="AG56" i="4" s="1"/>
  <c r="N107" i="4"/>
  <c r="G20" i="4"/>
  <c r="AA89" i="4"/>
  <c r="J89" i="4" s="1"/>
  <c r="N89" i="4" s="1"/>
  <c r="AD11" i="4"/>
  <c r="AG11" i="4" s="1"/>
  <c r="AD24" i="4"/>
  <c r="AE24" i="4" s="1"/>
  <c r="AD23" i="4"/>
  <c r="AG23" i="4" s="1"/>
  <c r="AD31" i="4"/>
  <c r="AE31" i="4" s="1"/>
  <c r="AD84" i="4"/>
  <c r="AG84" i="4" s="1"/>
  <c r="AD95" i="4"/>
  <c r="AE95" i="4" s="1"/>
  <c r="AD104" i="4"/>
  <c r="AG104" i="4" s="1"/>
  <c r="G57" i="4"/>
  <c r="AD109" i="4"/>
  <c r="AG109" i="4" s="1"/>
  <c r="AD33" i="4"/>
  <c r="AG33" i="4" s="1"/>
  <c r="AD16" i="4"/>
  <c r="AE16" i="4" s="1"/>
  <c r="G62" i="4"/>
  <c r="AA32" i="4"/>
  <c r="J32" i="4" s="1"/>
  <c r="N32" i="4" s="1"/>
  <c r="AA11" i="4"/>
  <c r="J11" i="4" s="1"/>
  <c r="N11" i="4" s="1"/>
  <c r="AA78" i="4"/>
  <c r="J78" i="4" s="1"/>
  <c r="N78" i="4" s="1"/>
  <c r="AD27" i="4"/>
  <c r="AG27" i="4" s="1"/>
  <c r="AA92" i="4"/>
  <c r="J92" i="4" s="1"/>
  <c r="N92" i="4" s="1"/>
  <c r="AA106" i="4"/>
  <c r="J106" i="4" s="1"/>
  <c r="N106" i="4" s="1"/>
  <c r="AD34" i="4"/>
  <c r="AE34" i="4" s="1"/>
  <c r="AD28" i="4"/>
  <c r="AG28" i="4" s="1"/>
  <c r="AD22" i="4"/>
  <c r="AE22" i="4" s="1"/>
  <c r="AD80" i="4"/>
  <c r="AE80" i="4" s="1"/>
  <c r="AD45" i="4"/>
  <c r="AG45" i="4" s="1"/>
  <c r="AD29" i="34"/>
  <c r="AE29" i="34" s="1"/>
  <c r="AA79" i="4"/>
  <c r="J79" i="4" s="1"/>
  <c r="N79" i="4" s="1"/>
  <c r="AA34" i="4"/>
  <c r="J34" i="4" s="1"/>
  <c r="N34" i="4" s="1"/>
  <c r="AD30" i="4"/>
  <c r="AG30" i="4" s="1"/>
  <c r="AD54" i="4"/>
  <c r="AG54" i="4" s="1"/>
  <c r="AD72" i="4"/>
  <c r="AG72" i="4" s="1"/>
  <c r="AA64" i="4"/>
  <c r="J64" i="4" s="1"/>
  <c r="N64" i="4" s="1"/>
  <c r="AA42" i="4"/>
  <c r="J42" i="4" s="1"/>
  <c r="N42" i="4" s="1"/>
  <c r="AA54" i="4"/>
  <c r="J54" i="4" s="1"/>
  <c r="N54" i="4" s="1"/>
  <c r="G74" i="4"/>
  <c r="AA10" i="4"/>
  <c r="J10" i="4" s="1"/>
  <c r="AD71" i="4"/>
  <c r="AG71" i="4" s="1"/>
  <c r="AA26" i="4"/>
  <c r="J26" i="4" s="1"/>
  <c r="N26" i="4" s="1"/>
  <c r="G75" i="4"/>
  <c r="AD91" i="33"/>
  <c r="AG91" i="33" s="1"/>
  <c r="G48" i="4"/>
  <c r="G93" i="4"/>
  <c r="G92" i="4"/>
  <c r="G88" i="4"/>
  <c r="AA50" i="34"/>
  <c r="J50" i="34" s="1"/>
  <c r="N50" i="34" s="1"/>
  <c r="AD66" i="33"/>
  <c r="AG66" i="33" s="1"/>
  <c r="AD72" i="29"/>
  <c r="AE72" i="29" s="1"/>
  <c r="AA39" i="31"/>
  <c r="J39" i="31" s="1"/>
  <c r="N39" i="31" s="1"/>
  <c r="AA103" i="28"/>
  <c r="J103" i="28" s="1"/>
  <c r="N103" i="28" s="1"/>
  <c r="AD100" i="4"/>
  <c r="AE100" i="4" s="1"/>
  <c r="G100" i="4"/>
  <c r="AD102" i="4"/>
  <c r="AG102" i="4" s="1"/>
  <c r="AD18" i="4"/>
  <c r="AG18" i="4" s="1"/>
  <c r="G11" i="4"/>
  <c r="G86" i="4"/>
  <c r="AA99" i="32"/>
  <c r="J99" i="32" s="1"/>
  <c r="N99" i="32" s="1"/>
  <c r="AA20" i="33"/>
  <c r="J20" i="33" s="1"/>
  <c r="N20" i="33" s="1"/>
  <c r="AA40" i="4"/>
  <c r="J40" i="4" s="1"/>
  <c r="N40" i="4" s="1"/>
  <c r="AA30" i="4"/>
  <c r="J30" i="4" s="1"/>
  <c r="N30" i="4" s="1"/>
  <c r="AA36" i="4"/>
  <c r="J36" i="4" s="1"/>
  <c r="N36" i="4" s="1"/>
  <c r="AA37" i="4"/>
  <c r="J37" i="4" s="1"/>
  <c r="N37" i="4" s="1"/>
  <c r="AA12" i="4"/>
  <c r="J12" i="4" s="1"/>
  <c r="N12" i="4" s="1"/>
  <c r="AA68" i="4"/>
  <c r="J68" i="4" s="1"/>
  <c r="N68" i="4" s="1"/>
  <c r="AA44" i="4"/>
  <c r="J44" i="4" s="1"/>
  <c r="N44" i="4" s="1"/>
  <c r="AD36" i="4"/>
  <c r="AG36" i="4" s="1"/>
  <c r="AA80" i="4"/>
  <c r="J80" i="4" s="1"/>
  <c r="N80" i="4" s="1"/>
  <c r="AD77" i="4"/>
  <c r="AG77" i="4" s="1"/>
  <c r="AD51" i="4"/>
  <c r="AG51" i="4" s="1"/>
  <c r="AD59" i="4"/>
  <c r="AE59" i="4" s="1"/>
  <c r="AA24" i="31"/>
  <c r="J24" i="31" s="1"/>
  <c r="N24" i="31" s="1"/>
  <c r="AA27" i="34"/>
  <c r="J27" i="34" s="1"/>
  <c r="N27" i="34" s="1"/>
  <c r="AA101" i="4"/>
  <c r="J101" i="4" s="1"/>
  <c r="N101" i="4" s="1"/>
  <c r="AD105" i="4"/>
  <c r="AG105" i="4" s="1"/>
  <c r="AD29" i="4"/>
  <c r="AE29" i="4" s="1"/>
  <c r="AD70" i="4"/>
  <c r="AE70" i="4" s="1"/>
  <c r="AD107" i="4"/>
  <c r="AG107" i="4" s="1"/>
  <c r="G89" i="4"/>
  <c r="G12" i="4"/>
  <c r="AD61" i="4"/>
  <c r="AE61" i="4" s="1"/>
  <c r="AD42" i="4"/>
  <c r="AE42" i="4" s="1"/>
  <c r="G108" i="4"/>
  <c r="AD91" i="4"/>
  <c r="AG91" i="4" s="1"/>
  <c r="AA14" i="34"/>
  <c r="J14" i="34" s="1"/>
  <c r="AA83" i="32"/>
  <c r="J83" i="32" s="1"/>
  <c r="N83" i="32" s="1"/>
  <c r="AD44" i="4"/>
  <c r="AE44" i="4" s="1"/>
  <c r="AD58" i="4"/>
  <c r="AE58" i="4" s="1"/>
  <c r="AA71" i="28"/>
  <c r="J71" i="28" s="1"/>
  <c r="N71" i="28" s="1"/>
  <c r="AA12" i="33"/>
  <c r="J12" i="33" s="1"/>
  <c r="N12" i="33" s="1"/>
  <c r="AA47" i="4"/>
  <c r="J47" i="4" s="1"/>
  <c r="N47" i="4" s="1"/>
  <c r="AA55" i="28"/>
  <c r="J55" i="28" s="1"/>
  <c r="N55" i="28" s="1"/>
  <c r="AD82" i="33"/>
  <c r="AG82" i="33" s="1"/>
  <c r="AD37" i="4"/>
  <c r="AE37" i="4" s="1"/>
  <c r="AD47" i="4"/>
  <c r="AE47" i="4" s="1"/>
  <c r="AD49" i="4"/>
  <c r="AE49" i="4" s="1"/>
  <c r="AD65" i="4"/>
  <c r="AG65" i="4" s="1"/>
  <c r="I106" i="4"/>
  <c r="AA79" i="18"/>
  <c r="J79" i="18" s="1"/>
  <c r="N79" i="18" s="1"/>
  <c r="AA11" i="18"/>
  <c r="J11" i="18" s="1"/>
  <c r="AA78" i="31"/>
  <c r="J78" i="31" s="1"/>
  <c r="N78" i="31" s="1"/>
  <c r="AA72" i="34"/>
  <c r="J72" i="34" s="1"/>
  <c r="N72" i="34" s="1"/>
  <c r="AA79" i="32"/>
  <c r="J79" i="32" s="1"/>
  <c r="N79" i="32" s="1"/>
  <c r="AA79" i="28"/>
  <c r="J79" i="28" s="1"/>
  <c r="N79" i="28" s="1"/>
  <c r="AA13" i="33"/>
  <c r="J13" i="33" s="1"/>
  <c r="N13" i="33" s="1"/>
  <c r="AA77" i="33"/>
  <c r="J77" i="33" s="1"/>
  <c r="N77" i="33" s="1"/>
  <c r="AA25" i="29"/>
  <c r="J25" i="29" s="1"/>
  <c r="N25" i="29" s="1"/>
  <c r="AA66" i="4"/>
  <c r="J66" i="4" s="1"/>
  <c r="N66" i="4" s="1"/>
  <c r="AD83" i="4"/>
  <c r="AG83" i="4" s="1"/>
  <c r="AA40" i="18"/>
  <c r="J40" i="18" s="1"/>
  <c r="N40" i="18" s="1"/>
  <c r="AD28" i="31"/>
  <c r="AE28" i="31" s="1"/>
  <c r="AA99" i="4"/>
  <c r="J99" i="4" s="1"/>
  <c r="N99" i="4" s="1"/>
  <c r="G27" i="4"/>
  <c r="AD38" i="4"/>
  <c r="AE38" i="4" s="1"/>
  <c r="G19" i="4"/>
  <c r="AD81" i="4"/>
  <c r="AG81" i="4" s="1"/>
  <c r="G59" i="4"/>
  <c r="AD53" i="4"/>
  <c r="AG53" i="4" s="1"/>
  <c r="AD55" i="4"/>
  <c r="AG55" i="4" s="1"/>
  <c r="G54" i="4"/>
  <c r="I96" i="4"/>
  <c r="G71" i="4"/>
  <c r="G56" i="4"/>
  <c r="AD94" i="4"/>
  <c r="AG94" i="4" s="1"/>
  <c r="AD99" i="29"/>
  <c r="AG99" i="29" s="1"/>
  <c r="W10" i="4"/>
  <c r="R172" i="4" s="1"/>
  <c r="L172" i="4" s="1"/>
  <c r="N172" i="4" s="1"/>
  <c r="AA88" i="34"/>
  <c r="J88" i="34" s="1"/>
  <c r="N88" i="34" s="1"/>
  <c r="AA63" i="28"/>
  <c r="J63" i="28" s="1"/>
  <c r="N63" i="28" s="1"/>
  <c r="AD66" i="4"/>
  <c r="AE66" i="4" s="1"/>
  <c r="AD60" i="4"/>
  <c r="AG60" i="4" s="1"/>
  <c r="AA71" i="18"/>
  <c r="J71" i="18" s="1"/>
  <c r="N71" i="18" s="1"/>
  <c r="AD67" i="4"/>
  <c r="AG67" i="4" s="1"/>
  <c r="AD78" i="4"/>
  <c r="AG78" i="4" s="1"/>
  <c r="AD69" i="28"/>
  <c r="AE69" i="28" s="1"/>
  <c r="AD48" i="29"/>
  <c r="AE48" i="29" s="1"/>
  <c r="AA48" i="29"/>
  <c r="J48" i="29" s="1"/>
  <c r="N48" i="29" s="1"/>
  <c r="G10" i="9"/>
  <c r="AA36" i="31"/>
  <c r="J36" i="31" s="1"/>
  <c r="N36" i="31" s="1"/>
  <c r="AA44" i="31"/>
  <c r="J44" i="31" s="1"/>
  <c r="N44" i="31" s="1"/>
  <c r="AA71" i="29"/>
  <c r="J71" i="29" s="1"/>
  <c r="N71" i="29" s="1"/>
  <c r="AA40" i="29"/>
  <c r="J40" i="29" s="1"/>
  <c r="N40" i="29" s="1"/>
  <c r="AA102" i="29"/>
  <c r="J102" i="29" s="1"/>
  <c r="N102" i="29" s="1"/>
  <c r="AA37" i="29"/>
  <c r="J37" i="29" s="1"/>
  <c r="N37" i="29" s="1"/>
  <c r="AA104" i="29"/>
  <c r="J104" i="29" s="1"/>
  <c r="N104" i="29" s="1"/>
  <c r="AA36" i="29"/>
  <c r="J36" i="29" s="1"/>
  <c r="N36" i="29" s="1"/>
  <c r="AA100" i="29"/>
  <c r="J100" i="29" s="1"/>
  <c r="N100" i="29" s="1"/>
  <c r="AA106" i="29"/>
  <c r="J106" i="29" s="1"/>
  <c r="N106" i="29" s="1"/>
  <c r="AA95" i="29"/>
  <c r="J95" i="29" s="1"/>
  <c r="N95" i="29" s="1"/>
  <c r="AA26" i="24"/>
  <c r="J26" i="24" s="1"/>
  <c r="N26" i="24" s="1"/>
  <c r="AA36" i="24"/>
  <c r="J36" i="24" s="1"/>
  <c r="N36" i="24" s="1"/>
  <c r="AA44" i="24"/>
  <c r="J44" i="24" s="1"/>
  <c r="N44" i="24" s="1"/>
  <c r="AA78" i="24"/>
  <c r="J78" i="24" s="1"/>
  <c r="N78" i="24" s="1"/>
  <c r="AA11" i="24"/>
  <c r="J11" i="24" s="1"/>
  <c r="AA72" i="24"/>
  <c r="J72" i="24" s="1"/>
  <c r="N72" i="24" s="1"/>
  <c r="AA21" i="24"/>
  <c r="J21" i="24" s="1"/>
  <c r="N21" i="24" s="1"/>
  <c r="AD103" i="24"/>
  <c r="AG103" i="24" s="1"/>
  <c r="AA91" i="24"/>
  <c r="J91" i="24" s="1"/>
  <c r="N91" i="24" s="1"/>
  <c r="AA105" i="29"/>
  <c r="J105" i="29" s="1"/>
  <c r="N105" i="29" s="1"/>
  <c r="AD74" i="24"/>
  <c r="AE74" i="24" s="1"/>
  <c r="AD46" i="24"/>
  <c r="AG46" i="24" s="1"/>
  <c r="G32" i="24"/>
  <c r="AA27" i="28"/>
  <c r="J27" i="28" s="1"/>
  <c r="N27" i="28" s="1"/>
  <c r="AD31" i="33"/>
  <c r="AG31" i="33" s="1"/>
  <c r="AA41" i="29"/>
  <c r="J41" i="29" s="1"/>
  <c r="N41" i="29" s="1"/>
  <c r="AD77" i="24"/>
  <c r="AE77" i="24" s="1"/>
  <c r="AA26" i="29"/>
  <c r="J26" i="29" s="1"/>
  <c r="N26" i="29" s="1"/>
  <c r="AA40" i="24"/>
  <c r="J40" i="24" s="1"/>
  <c r="N40" i="24" s="1"/>
  <c r="AA104" i="24"/>
  <c r="J104" i="24" s="1"/>
  <c r="N104" i="24" s="1"/>
  <c r="AA55" i="31"/>
  <c r="J55" i="31" s="1"/>
  <c r="N55" i="31" s="1"/>
  <c r="AA56" i="31"/>
  <c r="J56" i="31" s="1"/>
  <c r="N56" i="31" s="1"/>
  <c r="AA56" i="34"/>
  <c r="J56" i="34" s="1"/>
  <c r="N56" i="34" s="1"/>
  <c r="AA37" i="33"/>
  <c r="J37" i="33" s="1"/>
  <c r="AA11" i="29"/>
  <c r="J11" i="29" s="1"/>
  <c r="N11" i="29" s="1"/>
  <c r="AA31" i="24"/>
  <c r="J31" i="24" s="1"/>
  <c r="N31" i="24" s="1"/>
  <c r="AA27" i="31"/>
  <c r="J27" i="31" s="1"/>
  <c r="N27" i="31" s="1"/>
  <c r="AA78" i="29"/>
  <c r="J78" i="29" s="1"/>
  <c r="N78" i="29" s="1"/>
  <c r="AA73" i="24"/>
  <c r="J73" i="24" s="1"/>
  <c r="N73" i="24" s="1"/>
  <c r="AA88" i="24"/>
  <c r="J88" i="24" s="1"/>
  <c r="N88" i="24" s="1"/>
  <c r="AD101" i="33"/>
  <c r="AG101" i="33" s="1"/>
  <c r="AA75" i="29"/>
  <c r="J75" i="29" s="1"/>
  <c r="N75" i="29" s="1"/>
  <c r="AA109" i="24"/>
  <c r="J109" i="24" s="1"/>
  <c r="N109" i="24" s="1"/>
  <c r="AA68" i="24"/>
  <c r="J68" i="24" s="1"/>
  <c r="N68" i="24" s="1"/>
  <c r="AD100" i="29"/>
  <c r="AE100" i="29" s="1"/>
  <c r="AA61" i="29"/>
  <c r="J61" i="29" s="1"/>
  <c r="N61" i="29" s="1"/>
  <c r="AA34" i="28"/>
  <c r="J34" i="28" s="1"/>
  <c r="N34" i="28" s="1"/>
  <c r="AA67" i="33"/>
  <c r="J67" i="33" s="1"/>
  <c r="N67" i="33" s="1"/>
  <c r="AA35" i="29"/>
  <c r="J35" i="29" s="1"/>
  <c r="N35" i="29" s="1"/>
  <c r="AA96" i="24"/>
  <c r="J96" i="24" s="1"/>
  <c r="N96" i="24" s="1"/>
  <c r="AA71" i="24"/>
  <c r="J71" i="24" s="1"/>
  <c r="N71" i="24" s="1"/>
  <c r="AA74" i="24"/>
  <c r="J74" i="24" s="1"/>
  <c r="N74" i="24" s="1"/>
  <c r="AA49" i="28"/>
  <c r="J49" i="28" s="1"/>
  <c r="N49" i="28" s="1"/>
  <c r="AA45" i="32"/>
  <c r="J45" i="32" s="1"/>
  <c r="N45" i="32" s="1"/>
  <c r="AD92" i="32"/>
  <c r="AG92" i="32" s="1"/>
  <c r="I73" i="29"/>
  <c r="AD73" i="29"/>
  <c r="AG73" i="29" s="1"/>
  <c r="AA94" i="29"/>
  <c r="J94" i="29" s="1"/>
  <c r="N94" i="29" s="1"/>
  <c r="AA16" i="24"/>
  <c r="J16" i="24" s="1"/>
  <c r="N16" i="24" s="1"/>
  <c r="AD29" i="31"/>
  <c r="AE29" i="31" s="1"/>
  <c r="AD106" i="30"/>
  <c r="AG106" i="30" s="1"/>
  <c r="AA86" i="28"/>
  <c r="J86" i="28" s="1"/>
  <c r="N86" i="28" s="1"/>
  <c r="AA35" i="33"/>
  <c r="J35" i="33" s="1"/>
  <c r="N35" i="33" s="1"/>
  <c r="N54" i="29"/>
  <c r="AD71" i="29"/>
  <c r="AE71" i="29" s="1"/>
  <c r="AA99" i="29"/>
  <c r="J99" i="29" s="1"/>
  <c r="N99" i="29" s="1"/>
  <c r="AA60" i="29"/>
  <c r="J60" i="29" s="1"/>
  <c r="N60" i="29" s="1"/>
  <c r="AA46" i="24"/>
  <c r="J46" i="24" s="1"/>
  <c r="N46" i="24" s="1"/>
  <c r="AA55" i="34"/>
  <c r="J55" i="34" s="1"/>
  <c r="N55" i="34" s="1"/>
  <c r="G69" i="28"/>
  <c r="AD28" i="32"/>
  <c r="AE28" i="32" s="1"/>
  <c r="AD83" i="29"/>
  <c r="AG83" i="29" s="1"/>
  <c r="AD26" i="32"/>
  <c r="AE26" i="32" s="1"/>
  <c r="AD51" i="32"/>
  <c r="AE51" i="32" s="1"/>
  <c r="G66" i="33"/>
  <c r="AA40" i="34"/>
  <c r="J40" i="34" s="1"/>
  <c r="N40" i="34" s="1"/>
  <c r="AA59" i="34"/>
  <c r="J59" i="34" s="1"/>
  <c r="N59" i="34" s="1"/>
  <c r="AD108" i="24"/>
  <c r="AE108" i="24" s="1"/>
  <c r="AA65" i="29"/>
  <c r="J65" i="29" s="1"/>
  <c r="N65" i="29" s="1"/>
  <c r="AD99" i="24"/>
  <c r="AE99" i="24" s="1"/>
  <c r="AD21" i="34"/>
  <c r="AG21" i="34" s="1"/>
  <c r="AA36" i="32"/>
  <c r="J36" i="32" s="1"/>
  <c r="N36" i="32" s="1"/>
  <c r="AA74" i="32"/>
  <c r="J74" i="32" s="1"/>
  <c r="N74" i="32" s="1"/>
  <c r="AD13" i="33"/>
  <c r="AG13" i="33" s="1"/>
  <c r="AA31" i="29"/>
  <c r="J31" i="29" s="1"/>
  <c r="N31" i="29" s="1"/>
  <c r="AD104" i="24"/>
  <c r="AG104" i="24" s="1"/>
  <c r="AD28" i="24"/>
  <c r="AG28" i="24" s="1"/>
  <c r="AA69" i="24"/>
  <c r="J69" i="24" s="1"/>
  <c r="N69" i="24" s="1"/>
  <c r="AD101" i="24"/>
  <c r="AG101" i="24" s="1"/>
  <c r="AA95" i="24"/>
  <c r="J95" i="24" s="1"/>
  <c r="N95" i="24" s="1"/>
  <c r="AA98" i="24"/>
  <c r="J98" i="24" s="1"/>
  <c r="N98" i="24" s="1"/>
  <c r="AD36" i="31"/>
  <c r="AG36" i="31" s="1"/>
  <c r="AA73" i="31"/>
  <c r="J73" i="31" s="1"/>
  <c r="N73" i="31" s="1"/>
  <c r="AA22" i="29"/>
  <c r="J22" i="29" s="1"/>
  <c r="N22" i="29" s="1"/>
  <c r="AD14" i="24"/>
  <c r="AG14" i="24" s="1"/>
  <c r="AA14" i="26"/>
  <c r="J14" i="26" s="1"/>
  <c r="N14" i="26" s="1"/>
  <c r="AA13" i="28"/>
  <c r="J13" i="28" s="1"/>
  <c r="N13" i="28" s="1"/>
  <c r="N37" i="33"/>
  <c r="AA61" i="33"/>
  <c r="J61" i="33" s="1"/>
  <c r="N61" i="33" s="1"/>
  <c r="AA14" i="29"/>
  <c r="J14" i="29" s="1"/>
  <c r="N14" i="29" s="1"/>
  <c r="AA38" i="29"/>
  <c r="J38" i="29" s="1"/>
  <c r="N38" i="29" s="1"/>
  <c r="AA82" i="29"/>
  <c r="J82" i="29" s="1"/>
  <c r="N82" i="29" s="1"/>
  <c r="AD55" i="24"/>
  <c r="AE55" i="24" s="1"/>
  <c r="AA23" i="31"/>
  <c r="J23" i="31" s="1"/>
  <c r="N23" i="31" s="1"/>
  <c r="AA42" i="29"/>
  <c r="J42" i="29" s="1"/>
  <c r="N42" i="29" s="1"/>
  <c r="AD108" i="29"/>
  <c r="AE108" i="29" s="1"/>
  <c r="AD98" i="24"/>
  <c r="AE98" i="24" s="1"/>
  <c r="AA19" i="24"/>
  <c r="J19" i="24" s="1"/>
  <c r="N19" i="24" s="1"/>
  <c r="AA105" i="24"/>
  <c r="J105" i="24" s="1"/>
  <c r="N105" i="24" s="1"/>
  <c r="AA109" i="33"/>
  <c r="J109" i="33" s="1"/>
  <c r="N109" i="33" s="1"/>
  <c r="AA60" i="33"/>
  <c r="J60" i="33" s="1"/>
  <c r="N60" i="33" s="1"/>
  <c r="AA42" i="33"/>
  <c r="J42" i="33" s="1"/>
  <c r="N42" i="33" s="1"/>
  <c r="AA66" i="29"/>
  <c r="J66" i="29" s="1"/>
  <c r="N66" i="29" s="1"/>
  <c r="AA35" i="24"/>
  <c r="J35" i="24" s="1"/>
  <c r="N35" i="24" s="1"/>
  <c r="AA60" i="31"/>
  <c r="J60" i="31" s="1"/>
  <c r="N60" i="31" s="1"/>
  <c r="AD75" i="33"/>
  <c r="AE75" i="33" s="1"/>
  <c r="AA28" i="24"/>
  <c r="J28" i="24" s="1"/>
  <c r="N28" i="24" s="1"/>
  <c r="AA92" i="24"/>
  <c r="J92" i="24" s="1"/>
  <c r="N92" i="24" s="1"/>
  <c r="AD33" i="31"/>
  <c r="AE33" i="31" s="1"/>
  <c r="AA28" i="28"/>
  <c r="J28" i="28" s="1"/>
  <c r="N28" i="28" s="1"/>
  <c r="AA92" i="28"/>
  <c r="J92" i="28" s="1"/>
  <c r="N92" i="28" s="1"/>
  <c r="AA83" i="33"/>
  <c r="J83" i="33" s="1"/>
  <c r="N83" i="33" s="1"/>
  <c r="AA71" i="33"/>
  <c r="J71" i="33" s="1"/>
  <c r="N71" i="33" s="1"/>
  <c r="AA87" i="30"/>
  <c r="J87" i="30" s="1"/>
  <c r="N87" i="30" s="1"/>
  <c r="AA95" i="31"/>
  <c r="J95" i="31" s="1"/>
  <c r="N95" i="31" s="1"/>
  <c r="AA105" i="31"/>
  <c r="J105" i="31" s="1"/>
  <c r="N105" i="31" s="1"/>
  <c r="AA80" i="31"/>
  <c r="J80" i="31" s="1"/>
  <c r="N80" i="31" s="1"/>
  <c r="AA16" i="32"/>
  <c r="J16" i="32" s="1"/>
  <c r="N16" i="32" s="1"/>
  <c r="AD54" i="31"/>
  <c r="AE54" i="31" s="1"/>
  <c r="AA20" i="31"/>
  <c r="J20" i="31" s="1"/>
  <c r="N20" i="31" s="1"/>
  <c r="AA92" i="31"/>
  <c r="J92" i="31" s="1"/>
  <c r="N92" i="31" s="1"/>
  <c r="AA68" i="31"/>
  <c r="J68" i="31" s="1"/>
  <c r="N68" i="31" s="1"/>
  <c r="AA108" i="31"/>
  <c r="J108" i="31" s="1"/>
  <c r="N108" i="31" s="1"/>
  <c r="AA28" i="31"/>
  <c r="J28" i="31" s="1"/>
  <c r="N28" i="31" s="1"/>
  <c r="AA41" i="31"/>
  <c r="J41" i="31" s="1"/>
  <c r="N41" i="31" s="1"/>
  <c r="AA70" i="31"/>
  <c r="J70" i="31" s="1"/>
  <c r="N70" i="31" s="1"/>
  <c r="AA85" i="31"/>
  <c r="J85" i="31" s="1"/>
  <c r="N85" i="31" s="1"/>
  <c r="AA59" i="31"/>
  <c r="J59" i="31" s="1"/>
  <c r="N59" i="31" s="1"/>
  <c r="AA88" i="31"/>
  <c r="J88" i="31" s="1"/>
  <c r="N88" i="31" s="1"/>
  <c r="AA88" i="25"/>
  <c r="J88" i="25" s="1"/>
  <c r="N88" i="25" s="1"/>
  <c r="AA23" i="30"/>
  <c r="J23" i="30" s="1"/>
  <c r="N23" i="30" s="1"/>
  <c r="AA47" i="30"/>
  <c r="J47" i="30" s="1"/>
  <c r="N47" i="30" s="1"/>
  <c r="AA25" i="26"/>
  <c r="J25" i="26" s="1"/>
  <c r="N25" i="26" s="1"/>
  <c r="AA92" i="26"/>
  <c r="J92" i="26" s="1"/>
  <c r="N92" i="26" s="1"/>
  <c r="AA85" i="28"/>
  <c r="J85" i="28" s="1"/>
  <c r="N85" i="28" s="1"/>
  <c r="AA32" i="28"/>
  <c r="J32" i="28" s="1"/>
  <c r="N32" i="28" s="1"/>
  <c r="AA60" i="28"/>
  <c r="J60" i="28" s="1"/>
  <c r="N60" i="28" s="1"/>
  <c r="AA40" i="28"/>
  <c r="J40" i="28" s="1"/>
  <c r="N40" i="28" s="1"/>
  <c r="AA94" i="28"/>
  <c r="J94" i="28" s="1"/>
  <c r="N94" i="28" s="1"/>
  <c r="AA106" i="28"/>
  <c r="J106" i="28" s="1"/>
  <c r="N106" i="28" s="1"/>
  <c r="AA93" i="33"/>
  <c r="J93" i="33" s="1"/>
  <c r="N93" i="33" s="1"/>
  <c r="AA28" i="33"/>
  <c r="J28" i="33" s="1"/>
  <c r="N28" i="33" s="1"/>
  <c r="AA51" i="33"/>
  <c r="J51" i="33" s="1"/>
  <c r="N51" i="33" s="1"/>
  <c r="AA70" i="33"/>
  <c r="J70" i="33" s="1"/>
  <c r="N70" i="33" s="1"/>
  <c r="AD63" i="33"/>
  <c r="AG63" i="33" s="1"/>
  <c r="AA99" i="33"/>
  <c r="J99" i="33" s="1"/>
  <c r="N99" i="33" s="1"/>
  <c r="AA24" i="33"/>
  <c r="J24" i="33" s="1"/>
  <c r="N24" i="33" s="1"/>
  <c r="AA33" i="33"/>
  <c r="J33" i="33" s="1"/>
  <c r="N33" i="33" s="1"/>
  <c r="AD71" i="33"/>
  <c r="AE71" i="33" s="1"/>
  <c r="AA41" i="33"/>
  <c r="J41" i="33" s="1"/>
  <c r="N41" i="33" s="1"/>
  <c r="AD88" i="33"/>
  <c r="AE88" i="33" s="1"/>
  <c r="AD52" i="33"/>
  <c r="AE52" i="33" s="1"/>
  <c r="AA39" i="33"/>
  <c r="J39" i="33" s="1"/>
  <c r="N39" i="33" s="1"/>
  <c r="AA98" i="33"/>
  <c r="J98" i="33" s="1"/>
  <c r="N98" i="33" s="1"/>
  <c r="AD61" i="29"/>
  <c r="AG61" i="29" s="1"/>
  <c r="AA18" i="29"/>
  <c r="J18" i="29" s="1"/>
  <c r="N18" i="29" s="1"/>
  <c r="AA43" i="29"/>
  <c r="J43" i="29" s="1"/>
  <c r="N43" i="29" s="1"/>
  <c r="AA72" i="29"/>
  <c r="J72" i="29" s="1"/>
  <c r="N72" i="29" s="1"/>
  <c r="AD22" i="29"/>
  <c r="AG22" i="29" s="1"/>
  <c r="AA68" i="29"/>
  <c r="J68" i="29" s="1"/>
  <c r="N68" i="29" s="1"/>
  <c r="N47" i="24"/>
  <c r="AA34" i="24"/>
  <c r="J34" i="24" s="1"/>
  <c r="N34" i="24" s="1"/>
  <c r="AA59" i="24"/>
  <c r="J59" i="24" s="1"/>
  <c r="N59" i="24" s="1"/>
  <c r="AD19" i="24"/>
  <c r="AG19" i="24" s="1"/>
  <c r="AA51" i="24"/>
  <c r="J51" i="24" s="1"/>
  <c r="N51" i="24" s="1"/>
  <c r="AA42" i="24"/>
  <c r="J42" i="24" s="1"/>
  <c r="N42" i="24" s="1"/>
  <c r="AA54" i="24"/>
  <c r="J54" i="24" s="1"/>
  <c r="N54" i="24" s="1"/>
  <c r="AA24" i="24"/>
  <c r="J24" i="24" s="1"/>
  <c r="N24" i="24" s="1"/>
  <c r="AA43" i="24"/>
  <c r="J43" i="24" s="1"/>
  <c r="N43" i="24" s="1"/>
  <c r="AA62" i="24"/>
  <c r="J62" i="24" s="1"/>
  <c r="N62" i="24" s="1"/>
  <c r="AD54" i="24"/>
  <c r="AG54" i="24" s="1"/>
  <c r="AA103" i="24"/>
  <c r="J103" i="24" s="1"/>
  <c r="N103" i="24" s="1"/>
  <c r="AA106" i="24"/>
  <c r="J106" i="24" s="1"/>
  <c r="N106" i="24" s="1"/>
  <c r="AA93" i="31"/>
  <c r="J93" i="31" s="1"/>
  <c r="N93" i="31" s="1"/>
  <c r="AD59" i="24"/>
  <c r="AE59" i="24" s="1"/>
  <c r="G99" i="33"/>
  <c r="AD49" i="29"/>
  <c r="AE49" i="29" s="1"/>
  <c r="AA97" i="31"/>
  <c r="J97" i="31" s="1"/>
  <c r="N97" i="31" s="1"/>
  <c r="AA47" i="31"/>
  <c r="J47" i="31" s="1"/>
  <c r="N47" i="31" s="1"/>
  <c r="AA109" i="34"/>
  <c r="J109" i="34" s="1"/>
  <c r="N109" i="34" s="1"/>
  <c r="AA76" i="34"/>
  <c r="J76" i="34" s="1"/>
  <c r="N76" i="34" s="1"/>
  <c r="AA66" i="34"/>
  <c r="J66" i="34" s="1"/>
  <c r="N66" i="34" s="1"/>
  <c r="AA19" i="30"/>
  <c r="J19" i="30" s="1"/>
  <c r="N19" i="30" s="1"/>
  <c r="AA108" i="28"/>
  <c r="J108" i="28" s="1"/>
  <c r="N108" i="28" s="1"/>
  <c r="AA73" i="33"/>
  <c r="J73" i="33" s="1"/>
  <c r="N73" i="33" s="1"/>
  <c r="AA91" i="33"/>
  <c r="J91" i="33" s="1"/>
  <c r="N91" i="33" s="1"/>
  <c r="AA58" i="33"/>
  <c r="J58" i="33" s="1"/>
  <c r="N58" i="33" s="1"/>
  <c r="AA86" i="29"/>
  <c r="J86" i="29" s="1"/>
  <c r="N86" i="29" s="1"/>
  <c r="AA67" i="29"/>
  <c r="J67" i="29" s="1"/>
  <c r="N67" i="29" s="1"/>
  <c r="AA96" i="29"/>
  <c r="J96" i="29" s="1"/>
  <c r="N96" i="29" s="1"/>
  <c r="AA33" i="29"/>
  <c r="J33" i="29" s="1"/>
  <c r="N33" i="29" s="1"/>
  <c r="AD71" i="24"/>
  <c r="AE71" i="24" s="1"/>
  <c r="AA89" i="24"/>
  <c r="J89" i="24" s="1"/>
  <c r="N89" i="24" s="1"/>
  <c r="AA12" i="24"/>
  <c r="J12" i="24" s="1"/>
  <c r="N12" i="24" s="1"/>
  <c r="AA15" i="24"/>
  <c r="J15" i="24" s="1"/>
  <c r="N15" i="24" s="1"/>
  <c r="AA32" i="24"/>
  <c r="J32" i="24" s="1"/>
  <c r="N32" i="24" s="1"/>
  <c r="AA63" i="24"/>
  <c r="J63" i="24" s="1"/>
  <c r="N63" i="24" s="1"/>
  <c r="G101" i="33"/>
  <c r="AD53" i="24"/>
  <c r="AE53" i="24" s="1"/>
  <c r="AD85" i="30"/>
  <c r="AG85" i="30" s="1"/>
  <c r="AA98" i="31"/>
  <c r="J98" i="31" s="1"/>
  <c r="N98" i="31" s="1"/>
  <c r="AA13" i="31"/>
  <c r="J13" i="31" s="1"/>
  <c r="N13" i="31" s="1"/>
  <c r="AA15" i="31"/>
  <c r="J15" i="31" s="1"/>
  <c r="N15" i="31" s="1"/>
  <c r="AA14" i="31"/>
  <c r="J14" i="31" s="1"/>
  <c r="N14" i="31" s="1"/>
  <c r="AA107" i="31"/>
  <c r="J107" i="31" s="1"/>
  <c r="N107" i="31" s="1"/>
  <c r="AD54" i="32"/>
  <c r="AG54" i="32" s="1"/>
  <c r="AA54" i="32"/>
  <c r="J54" i="32" s="1"/>
  <c r="N54" i="32" s="1"/>
  <c r="AD32" i="28"/>
  <c r="AG32" i="28" s="1"/>
  <c r="AA41" i="28"/>
  <c r="J41" i="28" s="1"/>
  <c r="N41" i="28" s="1"/>
  <c r="AA26" i="28"/>
  <c r="J26" i="28" s="1"/>
  <c r="N26" i="28" s="1"/>
  <c r="AA38" i="33"/>
  <c r="J38" i="33" s="1"/>
  <c r="N38" i="33" s="1"/>
  <c r="AD103" i="33"/>
  <c r="AE103" i="33" s="1"/>
  <c r="AA17" i="33"/>
  <c r="J17" i="33" s="1"/>
  <c r="N17" i="33" s="1"/>
  <c r="AA62" i="33"/>
  <c r="J62" i="33" s="1"/>
  <c r="N62" i="33" s="1"/>
  <c r="AA23" i="33"/>
  <c r="J23" i="33" s="1"/>
  <c r="N23" i="33" s="1"/>
  <c r="AA87" i="33"/>
  <c r="J87" i="33" s="1"/>
  <c r="N87" i="33" s="1"/>
  <c r="AA85" i="29"/>
  <c r="J85" i="29" s="1"/>
  <c r="N85" i="29" s="1"/>
  <c r="AA70" i="29"/>
  <c r="J70" i="29" s="1"/>
  <c r="N70" i="29" s="1"/>
  <c r="AA98" i="29"/>
  <c r="J98" i="29" s="1"/>
  <c r="N98" i="29" s="1"/>
  <c r="AA27" i="29"/>
  <c r="J27" i="29" s="1"/>
  <c r="N27" i="29" s="1"/>
  <c r="AA91" i="29"/>
  <c r="J91" i="29" s="1"/>
  <c r="N91" i="29" s="1"/>
  <c r="AD70" i="29"/>
  <c r="AE70" i="29" s="1"/>
  <c r="AA27" i="24"/>
  <c r="J27" i="24" s="1"/>
  <c r="N27" i="24" s="1"/>
  <c r="AA70" i="24"/>
  <c r="J70" i="24" s="1"/>
  <c r="N70" i="24" s="1"/>
  <c r="AA83" i="24"/>
  <c r="J83" i="24" s="1"/>
  <c r="N83" i="24" s="1"/>
  <c r="AD25" i="33"/>
  <c r="AE25" i="33" s="1"/>
  <c r="AD93" i="33"/>
  <c r="AE93" i="33" s="1"/>
  <c r="AD44" i="33"/>
  <c r="AE44" i="33" s="1"/>
  <c r="AA93" i="32"/>
  <c r="J93" i="32" s="1"/>
  <c r="N93" i="32" s="1"/>
  <c r="AD47" i="31"/>
  <c r="AE47" i="31" s="1"/>
  <c r="G82" i="33"/>
  <c r="AD109" i="31"/>
  <c r="AG109" i="31" s="1"/>
  <c r="AA76" i="31"/>
  <c r="J76" i="31" s="1"/>
  <c r="N76" i="31" s="1"/>
  <c r="AA75" i="31"/>
  <c r="J75" i="31" s="1"/>
  <c r="N75" i="31" s="1"/>
  <c r="AA75" i="22"/>
  <c r="J75" i="22" s="1"/>
  <c r="N75" i="22" s="1"/>
  <c r="AA69" i="34"/>
  <c r="J69" i="34" s="1"/>
  <c r="N69" i="34" s="1"/>
  <c r="AA70" i="32"/>
  <c r="J70" i="32" s="1"/>
  <c r="N70" i="32" s="1"/>
  <c r="AA107" i="32"/>
  <c r="J107" i="32" s="1"/>
  <c r="N107" i="32" s="1"/>
  <c r="AA86" i="32"/>
  <c r="J86" i="32" s="1"/>
  <c r="N86" i="32" s="1"/>
  <c r="AA55" i="32"/>
  <c r="J55" i="32" s="1"/>
  <c r="N55" i="32" s="1"/>
  <c r="AA46" i="33"/>
  <c r="J46" i="33" s="1"/>
  <c r="N46" i="33" s="1"/>
  <c r="AA19" i="33"/>
  <c r="J19" i="33" s="1"/>
  <c r="N19" i="33" s="1"/>
  <c r="AA75" i="33"/>
  <c r="J75" i="33" s="1"/>
  <c r="N75" i="33" s="1"/>
  <c r="AA107" i="33"/>
  <c r="J107" i="33" s="1"/>
  <c r="N107" i="33" s="1"/>
  <c r="AA85" i="33"/>
  <c r="J85" i="33" s="1"/>
  <c r="N85" i="33" s="1"/>
  <c r="AA84" i="33"/>
  <c r="J84" i="33" s="1"/>
  <c r="N84" i="33" s="1"/>
  <c r="AA31" i="33"/>
  <c r="J31" i="33" s="1"/>
  <c r="N31" i="33" s="1"/>
  <c r="AA95" i="33"/>
  <c r="J95" i="33" s="1"/>
  <c r="N95" i="33" s="1"/>
  <c r="AA104" i="33"/>
  <c r="J104" i="33" s="1"/>
  <c r="N104" i="33" s="1"/>
  <c r="AA65" i="24"/>
  <c r="J65" i="24" s="1"/>
  <c r="N65" i="24" s="1"/>
  <c r="G104" i="24"/>
  <c r="AD98" i="33"/>
  <c r="AG98" i="33" s="1"/>
  <c r="G70" i="29"/>
  <c r="G93" i="24"/>
  <c r="G101" i="24"/>
  <c r="G33" i="24"/>
  <c r="AD72" i="33"/>
  <c r="AG72" i="33" s="1"/>
  <c r="AA84" i="24"/>
  <c r="J84" i="24" s="1"/>
  <c r="N84" i="24" s="1"/>
  <c r="AA90" i="24"/>
  <c r="J90" i="24" s="1"/>
  <c r="N90" i="24" s="1"/>
  <c r="G72" i="29"/>
  <c r="AD58" i="29"/>
  <c r="AG58" i="29" s="1"/>
  <c r="G77" i="24"/>
  <c r="AA58" i="31"/>
  <c r="J58" i="31" s="1"/>
  <c r="N58" i="31" s="1"/>
  <c r="AA46" i="31"/>
  <c r="J46" i="31" s="1"/>
  <c r="N46" i="31" s="1"/>
  <c r="AA64" i="31"/>
  <c r="J64" i="31" s="1"/>
  <c r="N64" i="31" s="1"/>
  <c r="AA31" i="34"/>
  <c r="J31" i="34" s="1"/>
  <c r="N31" i="34" s="1"/>
  <c r="AA32" i="32"/>
  <c r="J32" i="32" s="1"/>
  <c r="N32" i="32" s="1"/>
  <c r="AA50" i="29"/>
  <c r="J50" i="29" s="1"/>
  <c r="N50" i="29" s="1"/>
  <c r="AA74" i="29"/>
  <c r="J74" i="29" s="1"/>
  <c r="N74" i="29" s="1"/>
  <c r="AA32" i="29"/>
  <c r="J32" i="29" s="1"/>
  <c r="N32" i="29" s="1"/>
  <c r="AD92" i="29"/>
  <c r="AG92" i="29" s="1"/>
  <c r="AA63" i="29"/>
  <c r="J63" i="29" s="1"/>
  <c r="N63" i="29" s="1"/>
  <c r="AA15" i="29"/>
  <c r="J15" i="29" s="1"/>
  <c r="N15" i="29" s="1"/>
  <c r="AA14" i="24"/>
  <c r="J14" i="24" s="1"/>
  <c r="N14" i="24" s="1"/>
  <c r="AA76" i="24"/>
  <c r="J76" i="24" s="1"/>
  <c r="N76" i="24" s="1"/>
  <c r="AA79" i="24"/>
  <c r="J79" i="24" s="1"/>
  <c r="N79" i="24" s="1"/>
  <c r="G31" i="33"/>
  <c r="AA50" i="31"/>
  <c r="J50" i="31" s="1"/>
  <c r="N50" i="31" s="1"/>
  <c r="AD39" i="33"/>
  <c r="AE39" i="33" s="1"/>
  <c r="G48" i="29"/>
  <c r="G28" i="24"/>
  <c r="AD100" i="28"/>
  <c r="AG100" i="28" s="1"/>
  <c r="AD84" i="24"/>
  <c r="AE84" i="24" s="1"/>
  <c r="AD20" i="29"/>
  <c r="AG20" i="29" s="1"/>
  <c r="AD52" i="24"/>
  <c r="AG52" i="24" s="1"/>
  <c r="AA64" i="24"/>
  <c r="J64" i="24" s="1"/>
  <c r="N64" i="24" s="1"/>
  <c r="AD20" i="24"/>
  <c r="AE20" i="24" s="1"/>
  <c r="AA69" i="32"/>
  <c r="J69" i="32" s="1"/>
  <c r="N69" i="32" s="1"/>
  <c r="AD68" i="31"/>
  <c r="AE68" i="31" s="1"/>
  <c r="AA90" i="31"/>
  <c r="J90" i="31" s="1"/>
  <c r="N90" i="31" s="1"/>
  <c r="AA43" i="33"/>
  <c r="J43" i="33" s="1"/>
  <c r="N43" i="33" s="1"/>
  <c r="AD23" i="33"/>
  <c r="AE23" i="33" s="1"/>
  <c r="AD86" i="33"/>
  <c r="AG86" i="33" s="1"/>
  <c r="AA101" i="33"/>
  <c r="J101" i="33" s="1"/>
  <c r="N101" i="33" s="1"/>
  <c r="AA19" i="29"/>
  <c r="J19" i="29" s="1"/>
  <c r="N19" i="29" s="1"/>
  <c r="AD47" i="29"/>
  <c r="AE47" i="29" s="1"/>
  <c r="AA11" i="34"/>
  <c r="J11" i="34" s="1"/>
  <c r="AA72" i="33"/>
  <c r="J72" i="33" s="1"/>
  <c r="N72" i="33" s="1"/>
  <c r="AD16" i="33"/>
  <c r="AE16" i="33" s="1"/>
  <c r="AD34" i="31"/>
  <c r="AE34" i="31" s="1"/>
  <c r="AD104" i="31"/>
  <c r="AE104" i="31" s="1"/>
  <c r="AA101" i="34"/>
  <c r="J101" i="34" s="1"/>
  <c r="N101" i="34" s="1"/>
  <c r="AD52" i="29"/>
  <c r="AE52" i="29" s="1"/>
  <c r="AD37" i="24"/>
  <c r="AG37" i="24" s="1"/>
  <c r="AD79" i="31"/>
  <c r="AG79" i="31" s="1"/>
  <c r="AD17" i="34"/>
  <c r="AG17" i="34" s="1"/>
  <c r="AD18" i="34"/>
  <c r="AE18" i="34" s="1"/>
  <c r="AD32" i="29"/>
  <c r="AG32" i="29" s="1"/>
  <c r="AD69" i="33"/>
  <c r="AE69" i="33" s="1"/>
  <c r="G69" i="33"/>
  <c r="I61" i="31"/>
  <c r="AD61" i="31"/>
  <c r="AE61" i="31" s="1"/>
  <c r="AA52" i="28"/>
  <c r="J52" i="28" s="1"/>
  <c r="N52" i="28" s="1"/>
  <c r="AD40" i="31"/>
  <c r="AG40" i="31" s="1"/>
  <c r="AA66" i="31"/>
  <c r="J66" i="31" s="1"/>
  <c r="N66" i="31" s="1"/>
  <c r="AD67" i="31"/>
  <c r="AG67" i="31" s="1"/>
  <c r="AA87" i="31"/>
  <c r="J87" i="31" s="1"/>
  <c r="N87" i="31" s="1"/>
  <c r="AA35" i="31"/>
  <c r="J35" i="31" s="1"/>
  <c r="N35" i="31" s="1"/>
  <c r="AA99" i="31"/>
  <c r="J99" i="31" s="1"/>
  <c r="N99" i="31" s="1"/>
  <c r="AD106" i="31"/>
  <c r="AG106" i="31" s="1"/>
  <c r="AA64" i="34"/>
  <c r="J64" i="34" s="1"/>
  <c r="N64" i="34" s="1"/>
  <c r="AA17" i="34"/>
  <c r="J17" i="34" s="1"/>
  <c r="N17" i="34" s="1"/>
  <c r="AA107" i="34"/>
  <c r="J107" i="34" s="1"/>
  <c r="N107" i="34" s="1"/>
  <c r="AA100" i="32"/>
  <c r="J100" i="32" s="1"/>
  <c r="N100" i="32" s="1"/>
  <c r="AA94" i="32"/>
  <c r="J94" i="32" s="1"/>
  <c r="N94" i="32" s="1"/>
  <c r="AA95" i="32"/>
  <c r="J95" i="32" s="1"/>
  <c r="N95" i="32" s="1"/>
  <c r="AA24" i="32"/>
  <c r="J24" i="32" s="1"/>
  <c r="N24" i="32" s="1"/>
  <c r="AA92" i="35"/>
  <c r="J92" i="35" s="1"/>
  <c r="N92" i="35" s="1"/>
  <c r="AD70" i="28"/>
  <c r="AG70" i="28" s="1"/>
  <c r="G109" i="31"/>
  <c r="G26" i="32"/>
  <c r="G28" i="31"/>
  <c r="AA100" i="31"/>
  <c r="J100" i="31" s="1"/>
  <c r="N100" i="31" s="1"/>
  <c r="AA19" i="34"/>
  <c r="J19" i="34" s="1"/>
  <c r="N19" i="34" s="1"/>
  <c r="I43" i="33"/>
  <c r="AD43" i="33"/>
  <c r="AE43" i="33" s="1"/>
  <c r="G35" i="33"/>
  <c r="AD35" i="33"/>
  <c r="AE35" i="33" s="1"/>
  <c r="G102" i="29"/>
  <c r="AD102" i="29"/>
  <c r="AE102" i="29" s="1"/>
  <c r="AD81" i="28"/>
  <c r="AG81" i="28" s="1"/>
  <c r="AD98" i="31"/>
  <c r="AG98" i="31" s="1"/>
  <c r="AA81" i="31"/>
  <c r="J81" i="31" s="1"/>
  <c r="N81" i="31" s="1"/>
  <c r="AA57" i="31"/>
  <c r="J57" i="31" s="1"/>
  <c r="N57" i="31" s="1"/>
  <c r="AA12" i="31"/>
  <c r="J12" i="31" s="1"/>
  <c r="N12" i="31" s="1"/>
  <c r="AA37" i="31"/>
  <c r="J37" i="31" s="1"/>
  <c r="N37" i="31" s="1"/>
  <c r="AA54" i="31"/>
  <c r="J54" i="31" s="1"/>
  <c r="N54" i="31" s="1"/>
  <c r="AA57" i="33"/>
  <c r="J57" i="33" s="1"/>
  <c r="N57" i="33" s="1"/>
  <c r="AD11" i="33"/>
  <c r="AE11" i="33" s="1"/>
  <c r="AD48" i="31"/>
  <c r="AE48" i="31" s="1"/>
  <c r="G29" i="31"/>
  <c r="AD101" i="31"/>
  <c r="AE101" i="31" s="1"/>
  <c r="G19" i="31"/>
  <c r="AD19" i="31"/>
  <c r="AG19" i="31" s="1"/>
  <c r="I43" i="31"/>
  <c r="AD43" i="31"/>
  <c r="AG43" i="31" s="1"/>
  <c r="AD95" i="33"/>
  <c r="AE95" i="33" s="1"/>
  <c r="G95" i="33"/>
  <c r="AD107" i="31"/>
  <c r="AG107" i="31" s="1"/>
  <c r="AD81" i="31"/>
  <c r="AE81" i="31" s="1"/>
  <c r="AD56" i="33"/>
  <c r="AE56" i="33" s="1"/>
  <c r="AD47" i="33"/>
  <c r="AE47" i="33" s="1"/>
  <c r="AD17" i="31"/>
  <c r="AG17" i="31" s="1"/>
  <c r="AD37" i="33"/>
  <c r="AE37" i="33" s="1"/>
  <c r="AA58" i="28"/>
  <c r="J58" i="28" s="1"/>
  <c r="N58" i="28" s="1"/>
  <c r="I26" i="33"/>
  <c r="AD26" i="33"/>
  <c r="AG26" i="33" s="1"/>
  <c r="AD19" i="34"/>
  <c r="AG19" i="34" s="1"/>
  <c r="G35" i="31"/>
  <c r="AD35" i="31"/>
  <c r="AE35" i="31" s="1"/>
  <c r="AD46" i="31"/>
  <c r="AE46" i="31" s="1"/>
  <c r="AA96" i="28"/>
  <c r="J96" i="28" s="1"/>
  <c r="N96" i="28" s="1"/>
  <c r="AA75" i="28"/>
  <c r="J75" i="28" s="1"/>
  <c r="N75" i="28" s="1"/>
  <c r="AA30" i="28"/>
  <c r="J30" i="28" s="1"/>
  <c r="N30" i="28" s="1"/>
  <c r="AA42" i="28"/>
  <c r="J42" i="28" s="1"/>
  <c r="N42" i="28" s="1"/>
  <c r="AA86" i="33"/>
  <c r="J86" i="33" s="1"/>
  <c r="N86" i="33" s="1"/>
  <c r="AA68" i="33"/>
  <c r="J68" i="33" s="1"/>
  <c r="N68" i="33" s="1"/>
  <c r="AA50" i="33"/>
  <c r="J50" i="33" s="1"/>
  <c r="N50" i="33" s="1"/>
  <c r="AA97" i="33"/>
  <c r="J97" i="33" s="1"/>
  <c r="N97" i="33" s="1"/>
  <c r="AA89" i="29"/>
  <c r="J89" i="29" s="1"/>
  <c r="N89" i="29" s="1"/>
  <c r="AA23" i="29"/>
  <c r="J23" i="29" s="1"/>
  <c r="N23" i="29" s="1"/>
  <c r="AD31" i="29"/>
  <c r="AG31" i="29" s="1"/>
  <c r="AD26" i="29"/>
  <c r="AE26" i="29" s="1"/>
  <c r="AA39" i="29"/>
  <c r="J39" i="29" s="1"/>
  <c r="N39" i="29" s="1"/>
  <c r="AA103" i="29"/>
  <c r="J103" i="29" s="1"/>
  <c r="N103" i="29" s="1"/>
  <c r="AD17" i="33"/>
  <c r="AG17" i="33" s="1"/>
  <c r="AD70" i="31"/>
  <c r="AG70" i="31" s="1"/>
  <c r="AD44" i="29"/>
  <c r="AE44" i="29" s="1"/>
  <c r="AD39" i="29"/>
  <c r="AE39" i="29" s="1"/>
  <c r="AD59" i="29"/>
  <c r="AE59" i="29" s="1"/>
  <c r="AD57" i="31"/>
  <c r="AG57" i="31" s="1"/>
  <c r="AA104" i="31"/>
  <c r="J104" i="31" s="1"/>
  <c r="N104" i="31" s="1"/>
  <c r="AA43" i="34"/>
  <c r="J43" i="34" s="1"/>
  <c r="N43" i="34" s="1"/>
  <c r="AA75" i="34"/>
  <c r="J75" i="34" s="1"/>
  <c r="N75" i="34" s="1"/>
  <c r="AA64" i="32"/>
  <c r="J64" i="32" s="1"/>
  <c r="N64" i="32" s="1"/>
  <c r="AA38" i="24"/>
  <c r="J38" i="24" s="1"/>
  <c r="N38" i="24" s="1"/>
  <c r="AA39" i="24"/>
  <c r="J39" i="24" s="1"/>
  <c r="N39" i="24" s="1"/>
  <c r="AD95" i="24"/>
  <c r="AG95" i="24" s="1"/>
  <c r="AA58" i="24"/>
  <c r="J58" i="24" s="1"/>
  <c r="N58" i="24" s="1"/>
  <c r="AD19" i="33"/>
  <c r="AE19" i="33" s="1"/>
  <c r="AD44" i="24"/>
  <c r="AE44" i="24" s="1"/>
  <c r="G37" i="24"/>
  <c r="AA31" i="32"/>
  <c r="J31" i="32" s="1"/>
  <c r="N31" i="32" s="1"/>
  <c r="AA34" i="32"/>
  <c r="J34" i="32" s="1"/>
  <c r="N34" i="32" s="1"/>
  <c r="AA98" i="32"/>
  <c r="J98" i="32" s="1"/>
  <c r="N98" i="32" s="1"/>
  <c r="AA66" i="32"/>
  <c r="J66" i="32" s="1"/>
  <c r="N66" i="32" s="1"/>
  <c r="AA18" i="35"/>
  <c r="J18" i="35" s="1"/>
  <c r="N18" i="35" s="1"/>
  <c r="G11" i="33"/>
  <c r="G55" i="24"/>
  <c r="AD17" i="24"/>
  <c r="AG17" i="24" s="1"/>
  <c r="G52" i="29"/>
  <c r="G103" i="33"/>
  <c r="AD89" i="33"/>
  <c r="AE89" i="33" s="1"/>
  <c r="AD37" i="31"/>
  <c r="AG37" i="31" s="1"/>
  <c r="AA40" i="31"/>
  <c r="J40" i="31" s="1"/>
  <c r="N40" i="31" s="1"/>
  <c r="AD87" i="31"/>
  <c r="AG87" i="31" s="1"/>
  <c r="AA72" i="31"/>
  <c r="J72" i="31" s="1"/>
  <c r="N72" i="31" s="1"/>
  <c r="AD96" i="33"/>
  <c r="AG96" i="33" s="1"/>
  <c r="AD96" i="24"/>
  <c r="AG96" i="24" s="1"/>
  <c r="AD102" i="33"/>
  <c r="AG102" i="33" s="1"/>
  <c r="G57" i="31"/>
  <c r="G95" i="24"/>
  <c r="AA48" i="33"/>
  <c r="J48" i="33" s="1"/>
  <c r="N48" i="33" s="1"/>
  <c r="AA29" i="29"/>
  <c r="J29" i="29" s="1"/>
  <c r="N29" i="29" s="1"/>
  <c r="AA53" i="29"/>
  <c r="J53" i="29" s="1"/>
  <c r="N53" i="29" s="1"/>
  <c r="AA46" i="29"/>
  <c r="J46" i="29" s="1"/>
  <c r="N46" i="29" s="1"/>
  <c r="AA107" i="29"/>
  <c r="J107" i="29" s="1"/>
  <c r="N107" i="29" s="1"/>
  <c r="AA87" i="29"/>
  <c r="J87" i="29" s="1"/>
  <c r="N87" i="29" s="1"/>
  <c r="AD17" i="29"/>
  <c r="AG17" i="29" s="1"/>
  <c r="AA83" i="29"/>
  <c r="J83" i="29" s="1"/>
  <c r="N83" i="29" s="1"/>
  <c r="AA20" i="29"/>
  <c r="J20" i="29" s="1"/>
  <c r="N20" i="29" s="1"/>
  <c r="AA84" i="29"/>
  <c r="J84" i="29" s="1"/>
  <c r="N84" i="29" s="1"/>
  <c r="AD62" i="29"/>
  <c r="AG62" i="29" s="1"/>
  <c r="AD107" i="29"/>
  <c r="AG107" i="29" s="1"/>
  <c r="AA100" i="24"/>
  <c r="J100" i="24" s="1"/>
  <c r="N100" i="24" s="1"/>
  <c r="AA23" i="24"/>
  <c r="J23" i="24" s="1"/>
  <c r="N23" i="24" s="1"/>
  <c r="AA57" i="24"/>
  <c r="J57" i="24" s="1"/>
  <c r="N57" i="24" s="1"/>
  <c r="AA81" i="24"/>
  <c r="J81" i="24" s="1"/>
  <c r="N81" i="24" s="1"/>
  <c r="AA52" i="24"/>
  <c r="J52" i="24" s="1"/>
  <c r="N52" i="24" s="1"/>
  <c r="AA67" i="24"/>
  <c r="J67" i="24" s="1"/>
  <c r="N67" i="24" s="1"/>
  <c r="AA30" i="24"/>
  <c r="J30" i="24" s="1"/>
  <c r="N30" i="24" s="1"/>
  <c r="AA61" i="24"/>
  <c r="J61" i="24" s="1"/>
  <c r="N61" i="24" s="1"/>
  <c r="AA53" i="24"/>
  <c r="J53" i="24" s="1"/>
  <c r="N53" i="24" s="1"/>
  <c r="AD100" i="24"/>
  <c r="AG100" i="24" s="1"/>
  <c r="AA82" i="31"/>
  <c r="J82" i="31" s="1"/>
  <c r="N82" i="31" s="1"/>
  <c r="AA25" i="31"/>
  <c r="J25" i="31" s="1"/>
  <c r="N25" i="31" s="1"/>
  <c r="AA71" i="31"/>
  <c r="J71" i="31" s="1"/>
  <c r="N71" i="31" s="1"/>
  <c r="AA65" i="31"/>
  <c r="J65" i="31" s="1"/>
  <c r="N65" i="31" s="1"/>
  <c r="AA29" i="31"/>
  <c r="J29" i="31" s="1"/>
  <c r="N29" i="31" s="1"/>
  <c r="AA106" i="31"/>
  <c r="J106" i="31" s="1"/>
  <c r="N106" i="31" s="1"/>
  <c r="AA26" i="31"/>
  <c r="J26" i="31" s="1"/>
  <c r="N26" i="31" s="1"/>
  <c r="AA33" i="31"/>
  <c r="J33" i="31" s="1"/>
  <c r="N33" i="31" s="1"/>
  <c r="AA42" i="31"/>
  <c r="J42" i="31" s="1"/>
  <c r="N42" i="31" s="1"/>
  <c r="AA11" i="31"/>
  <c r="J11" i="31" s="1"/>
  <c r="N11" i="31" s="1"/>
  <c r="AD56" i="31"/>
  <c r="AG56" i="31" s="1"/>
  <c r="AA74" i="31"/>
  <c r="J74" i="31" s="1"/>
  <c r="N74" i="31" s="1"/>
  <c r="AD84" i="31"/>
  <c r="AG84" i="31" s="1"/>
  <c r="AA19" i="31"/>
  <c r="J19" i="31" s="1"/>
  <c r="N19" i="31" s="1"/>
  <c r="AA31" i="31"/>
  <c r="J31" i="31" s="1"/>
  <c r="N31" i="31" s="1"/>
  <c r="AA45" i="31"/>
  <c r="J45" i="31" s="1"/>
  <c r="N45" i="31" s="1"/>
  <c r="AD66" i="31"/>
  <c r="AG66" i="31" s="1"/>
  <c r="AA83" i="31"/>
  <c r="J83" i="31" s="1"/>
  <c r="N83" i="31" s="1"/>
  <c r="AA30" i="34"/>
  <c r="J30" i="34" s="1"/>
  <c r="N30" i="34" s="1"/>
  <c r="AA65" i="34"/>
  <c r="J65" i="34" s="1"/>
  <c r="N65" i="34" s="1"/>
  <c r="AD23" i="34"/>
  <c r="AE23" i="34" s="1"/>
  <c r="AA42" i="34"/>
  <c r="J42" i="34" s="1"/>
  <c r="N42" i="34" s="1"/>
  <c r="AA25" i="34"/>
  <c r="J25" i="34" s="1"/>
  <c r="N25" i="34" s="1"/>
  <c r="AA57" i="34"/>
  <c r="J57" i="34" s="1"/>
  <c r="N57" i="34" s="1"/>
  <c r="AA15" i="34"/>
  <c r="J15" i="34" s="1"/>
  <c r="AA100" i="34"/>
  <c r="J100" i="34" s="1"/>
  <c r="N100" i="34" s="1"/>
  <c r="AA41" i="34"/>
  <c r="J41" i="34" s="1"/>
  <c r="N41" i="34" s="1"/>
  <c r="AA91" i="34"/>
  <c r="J91" i="34" s="1"/>
  <c r="N91" i="34" s="1"/>
  <c r="AA102" i="34"/>
  <c r="J102" i="34" s="1"/>
  <c r="N102" i="34" s="1"/>
  <c r="AD109" i="32"/>
  <c r="AG109" i="32" s="1"/>
  <c r="AA23" i="32"/>
  <c r="J23" i="32" s="1"/>
  <c r="N23" i="32" s="1"/>
  <c r="AA40" i="32"/>
  <c r="J40" i="32" s="1"/>
  <c r="N40" i="32" s="1"/>
  <c r="AD95" i="32"/>
  <c r="AG95" i="32" s="1"/>
  <c r="AA39" i="32"/>
  <c r="J39" i="32" s="1"/>
  <c r="N39" i="32" s="1"/>
  <c r="AA57" i="35"/>
  <c r="J57" i="35" s="1"/>
  <c r="N57" i="35" s="1"/>
  <c r="AA81" i="35"/>
  <c r="J81" i="35" s="1"/>
  <c r="N81" i="35" s="1"/>
  <c r="AA80" i="35"/>
  <c r="J80" i="35" s="1"/>
  <c r="N80" i="35" s="1"/>
  <c r="AA88" i="30"/>
  <c r="J88" i="30" s="1"/>
  <c r="N88" i="30" s="1"/>
  <c r="AA18" i="30"/>
  <c r="J18" i="30" s="1"/>
  <c r="N18" i="30" s="1"/>
  <c r="AA35" i="30"/>
  <c r="J35" i="30" s="1"/>
  <c r="N35" i="30" s="1"/>
  <c r="AA98" i="26"/>
  <c r="J98" i="26" s="1"/>
  <c r="N98" i="26" s="1"/>
  <c r="AA109" i="28"/>
  <c r="J109" i="28" s="1"/>
  <c r="N109" i="28" s="1"/>
  <c r="AD71" i="28"/>
  <c r="AE71" i="28" s="1"/>
  <c r="AA17" i="28"/>
  <c r="J17" i="28" s="1"/>
  <c r="N17" i="28" s="1"/>
  <c r="AA54" i="28"/>
  <c r="J54" i="28" s="1"/>
  <c r="N54" i="28" s="1"/>
  <c r="AA83" i="28"/>
  <c r="J83" i="28" s="1"/>
  <c r="N83" i="28" s="1"/>
  <c r="AA66" i="28"/>
  <c r="J66" i="28" s="1"/>
  <c r="N66" i="28" s="1"/>
  <c r="AA21" i="33"/>
  <c r="J21" i="33" s="1"/>
  <c r="N21" i="33" s="1"/>
  <c r="AA16" i="33"/>
  <c r="J16" i="33" s="1"/>
  <c r="N16" i="33" s="1"/>
  <c r="AA22" i="33"/>
  <c r="J22" i="33" s="1"/>
  <c r="N22" i="33" s="1"/>
  <c r="AA30" i="33"/>
  <c r="J30" i="33" s="1"/>
  <c r="N30" i="33" s="1"/>
  <c r="AA45" i="33"/>
  <c r="J45" i="33" s="1"/>
  <c r="N45" i="33" s="1"/>
  <c r="AA64" i="33"/>
  <c r="J64" i="33" s="1"/>
  <c r="N64" i="33" s="1"/>
  <c r="AA94" i="33"/>
  <c r="J94" i="33" s="1"/>
  <c r="N94" i="33" s="1"/>
  <c r="AA53" i="33"/>
  <c r="J53" i="33" s="1"/>
  <c r="N53" i="33" s="1"/>
  <c r="AA102" i="33"/>
  <c r="J102" i="33" s="1"/>
  <c r="N102" i="33" s="1"/>
  <c r="AA32" i="33"/>
  <c r="J32" i="33" s="1"/>
  <c r="N32" i="33" s="1"/>
  <c r="AA29" i="33"/>
  <c r="J29" i="33" s="1"/>
  <c r="N29" i="33" s="1"/>
  <c r="AD76" i="33"/>
  <c r="AE76" i="33" s="1"/>
  <c r="AA63" i="33"/>
  <c r="J63" i="33" s="1"/>
  <c r="N63" i="33" s="1"/>
  <c r="AA92" i="33"/>
  <c r="J92" i="33" s="1"/>
  <c r="N92" i="33" s="1"/>
  <c r="AA56" i="29"/>
  <c r="J56" i="29" s="1"/>
  <c r="N56" i="29" s="1"/>
  <c r="AA13" i="29"/>
  <c r="J13" i="29" s="1"/>
  <c r="N13" i="29" s="1"/>
  <c r="AD88" i="29"/>
  <c r="AE88" i="29" s="1"/>
  <c r="AA97" i="29"/>
  <c r="J97" i="29" s="1"/>
  <c r="N97" i="29" s="1"/>
  <c r="AD46" i="29"/>
  <c r="AE46" i="29" s="1"/>
  <c r="AA92" i="29"/>
  <c r="J92" i="29" s="1"/>
  <c r="N92" i="29" s="1"/>
  <c r="AA13" i="24"/>
  <c r="J13" i="24" s="1"/>
  <c r="N13" i="24" s="1"/>
  <c r="AA60" i="24"/>
  <c r="J60" i="24" s="1"/>
  <c r="N60" i="24" s="1"/>
  <c r="AA66" i="24"/>
  <c r="J66" i="24" s="1"/>
  <c r="N66" i="24" s="1"/>
  <c r="AA69" i="31"/>
  <c r="J69" i="31" s="1"/>
  <c r="N69" i="31" s="1"/>
  <c r="AD52" i="31"/>
  <c r="AG52" i="31" s="1"/>
  <c r="AD21" i="31"/>
  <c r="AE21" i="31" s="1"/>
  <c r="AA52" i="31"/>
  <c r="J52" i="31" s="1"/>
  <c r="N52" i="31" s="1"/>
  <c r="AA101" i="31"/>
  <c r="J101" i="31" s="1"/>
  <c r="N101" i="31" s="1"/>
  <c r="AA32" i="31"/>
  <c r="J32" i="31" s="1"/>
  <c r="N32" i="31" s="1"/>
  <c r="AD50" i="31"/>
  <c r="AG50" i="31" s="1"/>
  <c r="AA96" i="31"/>
  <c r="J96" i="31" s="1"/>
  <c r="N96" i="31" s="1"/>
  <c r="AA103" i="34"/>
  <c r="J103" i="34" s="1"/>
  <c r="N103" i="34" s="1"/>
  <c r="AA34" i="34"/>
  <c r="J34" i="34" s="1"/>
  <c r="N34" i="34" s="1"/>
  <c r="AA94" i="34"/>
  <c r="J94" i="34" s="1"/>
  <c r="N94" i="34" s="1"/>
  <c r="AD27" i="34"/>
  <c r="AE27" i="34" s="1"/>
  <c r="AA61" i="34"/>
  <c r="J61" i="34" s="1"/>
  <c r="N61" i="34" s="1"/>
  <c r="AA92" i="34"/>
  <c r="J92" i="34" s="1"/>
  <c r="N92" i="34" s="1"/>
  <c r="AD35" i="32"/>
  <c r="AG35" i="32" s="1"/>
  <c r="AA96" i="32"/>
  <c r="J96" i="32" s="1"/>
  <c r="N96" i="32" s="1"/>
  <c r="AA55" i="35"/>
  <c r="J55" i="35" s="1"/>
  <c r="N55" i="35" s="1"/>
  <c r="AA101" i="28"/>
  <c r="J101" i="28" s="1"/>
  <c r="N101" i="28" s="1"/>
  <c r="AD95" i="28"/>
  <c r="AE95" i="28" s="1"/>
  <c r="AA14" i="33"/>
  <c r="J14" i="33" s="1"/>
  <c r="N14" i="33" s="1"/>
  <c r="AA80" i="33"/>
  <c r="J80" i="33" s="1"/>
  <c r="N80" i="33" s="1"/>
  <c r="AA78" i="33"/>
  <c r="J78" i="33" s="1"/>
  <c r="N78" i="33" s="1"/>
  <c r="AA93" i="29"/>
  <c r="J93" i="29" s="1"/>
  <c r="N93" i="29" s="1"/>
  <c r="AD16" i="29"/>
  <c r="AE16" i="29" s="1"/>
  <c r="AA62" i="29"/>
  <c r="J62" i="29" s="1"/>
  <c r="N62" i="29" s="1"/>
  <c r="AA16" i="29"/>
  <c r="J16" i="29" s="1"/>
  <c r="N16" i="29" s="1"/>
  <c r="AA52" i="29"/>
  <c r="J52" i="29" s="1"/>
  <c r="N52" i="29" s="1"/>
  <c r="AA81" i="29"/>
  <c r="J81" i="29" s="1"/>
  <c r="N81" i="29" s="1"/>
  <c r="AA12" i="29"/>
  <c r="J12" i="29" s="1"/>
  <c r="N12" i="29" s="1"/>
  <c r="AA76" i="29"/>
  <c r="J76" i="29" s="1"/>
  <c r="N76" i="29" s="1"/>
  <c r="AA25" i="24"/>
  <c r="J25" i="24" s="1"/>
  <c r="N25" i="24" s="1"/>
  <c r="AA18" i="24"/>
  <c r="J18" i="24" s="1"/>
  <c r="N18" i="24" s="1"/>
  <c r="AA37" i="24"/>
  <c r="J37" i="24" s="1"/>
  <c r="N37" i="24" s="1"/>
  <c r="AD34" i="24"/>
  <c r="AG34" i="24" s="1"/>
  <c r="AA75" i="24"/>
  <c r="J75" i="24" s="1"/>
  <c r="N75" i="24" s="1"/>
  <c r="AD68" i="24"/>
  <c r="AG68" i="24" s="1"/>
  <c r="AA18" i="31"/>
  <c r="J18" i="31" s="1"/>
  <c r="N18" i="31" s="1"/>
  <c r="AA86" i="31"/>
  <c r="J86" i="31" s="1"/>
  <c r="N86" i="31" s="1"/>
  <c r="AA79" i="31"/>
  <c r="J79" i="31" s="1"/>
  <c r="N79" i="31" s="1"/>
  <c r="AA102" i="31"/>
  <c r="J102" i="31" s="1"/>
  <c r="N102" i="31" s="1"/>
  <c r="AA53" i="31"/>
  <c r="J53" i="31" s="1"/>
  <c r="N53" i="31" s="1"/>
  <c r="AA91" i="31"/>
  <c r="J91" i="31" s="1"/>
  <c r="N91" i="31" s="1"/>
  <c r="AA17" i="32"/>
  <c r="J17" i="32" s="1"/>
  <c r="N17" i="32" s="1"/>
  <c r="AA52" i="32"/>
  <c r="J52" i="32" s="1"/>
  <c r="N52" i="32" s="1"/>
  <c r="AA75" i="32"/>
  <c r="J75" i="32" s="1"/>
  <c r="N75" i="32" s="1"/>
  <c r="AD84" i="28"/>
  <c r="AE84" i="28" s="1"/>
  <c r="AA37" i="28"/>
  <c r="J37" i="28" s="1"/>
  <c r="N37" i="28" s="1"/>
  <c r="AD86" i="28"/>
  <c r="AE86" i="28" s="1"/>
  <c r="AD61" i="33"/>
  <c r="AG61" i="33" s="1"/>
  <c r="AA66" i="33"/>
  <c r="J66" i="33" s="1"/>
  <c r="N66" i="33" s="1"/>
  <c r="AD84" i="33"/>
  <c r="AE84" i="33" s="1"/>
  <c r="AA108" i="32"/>
  <c r="J108" i="32" s="1"/>
  <c r="N108" i="32" s="1"/>
  <c r="AD21" i="29"/>
  <c r="AG21" i="29" s="1"/>
  <c r="AD102" i="24"/>
  <c r="AE102" i="24" s="1"/>
  <c r="AD16" i="31"/>
  <c r="AE16" i="31" s="1"/>
  <c r="G16" i="31"/>
  <c r="AA43" i="31"/>
  <c r="J43" i="31" s="1"/>
  <c r="N43" i="31" s="1"/>
  <c r="AA20" i="34"/>
  <c r="J20" i="34" s="1"/>
  <c r="N20" i="34" s="1"/>
  <c r="AA87" i="34"/>
  <c r="J87" i="34" s="1"/>
  <c r="N87" i="34" s="1"/>
  <c r="AA14" i="28"/>
  <c r="J14" i="28" s="1"/>
  <c r="N14" i="28" s="1"/>
  <c r="I109" i="33"/>
  <c r="AD109" i="33"/>
  <c r="AE109" i="33" s="1"/>
  <c r="AD32" i="33"/>
  <c r="AE32" i="33" s="1"/>
  <c r="G32" i="33"/>
  <c r="AD77" i="33"/>
  <c r="AG77" i="33" s="1"/>
  <c r="G77" i="33"/>
  <c r="G36" i="33"/>
  <c r="AD36" i="33"/>
  <c r="AE36" i="33" s="1"/>
  <c r="I81" i="29"/>
  <c r="AD81" i="29"/>
  <c r="AE81" i="29" s="1"/>
  <c r="AD29" i="29"/>
  <c r="AG29" i="29" s="1"/>
  <c r="G29" i="29"/>
  <c r="AD63" i="29"/>
  <c r="AG63" i="29" s="1"/>
  <c r="G63" i="29"/>
  <c r="AD11" i="29"/>
  <c r="AE11" i="29" s="1"/>
  <c r="G11" i="29"/>
  <c r="AA28" i="29"/>
  <c r="J28" i="29" s="1"/>
  <c r="N28" i="29" s="1"/>
  <c r="G41" i="24"/>
  <c r="AD41" i="24"/>
  <c r="AG41" i="24" s="1"/>
  <c r="AA51" i="34"/>
  <c r="J51" i="34" s="1"/>
  <c r="N51" i="34" s="1"/>
  <c r="I32" i="32"/>
  <c r="AD32" i="32"/>
  <c r="AE32" i="32" s="1"/>
  <c r="I104" i="28"/>
  <c r="AD104" i="28"/>
  <c r="AG104" i="28" s="1"/>
  <c r="AA59" i="33"/>
  <c r="J59" i="33" s="1"/>
  <c r="N59" i="33" s="1"/>
  <c r="I48" i="33"/>
  <c r="AD48" i="33"/>
  <c r="AE48" i="33" s="1"/>
  <c r="AD89" i="29"/>
  <c r="AG89" i="29" s="1"/>
  <c r="G89" i="29"/>
  <c r="AA101" i="29"/>
  <c r="J101" i="29" s="1"/>
  <c r="N101" i="29" s="1"/>
  <c r="AA80" i="29"/>
  <c r="J80" i="29" s="1"/>
  <c r="N80" i="29" s="1"/>
  <c r="AA33" i="24"/>
  <c r="J33" i="24" s="1"/>
  <c r="N33" i="24" s="1"/>
  <c r="AA101" i="24"/>
  <c r="J101" i="24" s="1"/>
  <c r="N101" i="24" s="1"/>
  <c r="I43" i="24"/>
  <c r="AD43" i="24"/>
  <c r="AE43" i="24" s="1"/>
  <c r="G65" i="24"/>
  <c r="AD65" i="24"/>
  <c r="AE65" i="24" s="1"/>
  <c r="AD33" i="29"/>
  <c r="AG33" i="29" s="1"/>
  <c r="G33" i="29"/>
  <c r="G103" i="29"/>
  <c r="AD103" i="29"/>
  <c r="AG103" i="29" s="1"/>
  <c r="G46" i="29"/>
  <c r="G71" i="24"/>
  <c r="AD30" i="31"/>
  <c r="AG30" i="31" s="1"/>
  <c r="G30" i="31"/>
  <c r="AA84" i="31"/>
  <c r="J84" i="31" s="1"/>
  <c r="N84" i="31" s="1"/>
  <c r="I102" i="31"/>
  <c r="AD102" i="31"/>
  <c r="AE102" i="31" s="1"/>
  <c r="AD83" i="34"/>
  <c r="AG83" i="34" s="1"/>
  <c r="G19" i="24"/>
  <c r="G88" i="29"/>
  <c r="G50" i="31"/>
  <c r="G81" i="31"/>
  <c r="G21" i="31"/>
  <c r="I54" i="29"/>
  <c r="AD54" i="29"/>
  <c r="AG54" i="29" s="1"/>
  <c r="G80" i="24"/>
  <c r="AD80" i="24"/>
  <c r="AE80" i="24" s="1"/>
  <c r="AA82" i="34"/>
  <c r="J82" i="34" s="1"/>
  <c r="N82" i="34" s="1"/>
  <c r="I39" i="24"/>
  <c r="AD39" i="24"/>
  <c r="AE39" i="24" s="1"/>
  <c r="AD38" i="24"/>
  <c r="AG38" i="24" s="1"/>
  <c r="AD22" i="31"/>
  <c r="AE22" i="31" s="1"/>
  <c r="AD97" i="29"/>
  <c r="AE97" i="29" s="1"/>
  <c r="AD88" i="31"/>
  <c r="AE88" i="31" s="1"/>
  <c r="G37" i="31"/>
  <c r="AD75" i="31"/>
  <c r="AG75" i="31" s="1"/>
  <c r="AA38" i="31"/>
  <c r="J38" i="31" s="1"/>
  <c r="N38" i="31" s="1"/>
  <c r="AA67" i="31"/>
  <c r="J67" i="31" s="1"/>
  <c r="N67" i="31" s="1"/>
  <c r="AA85" i="34"/>
  <c r="J85" i="34" s="1"/>
  <c r="N85" i="34" s="1"/>
  <c r="AA46" i="34"/>
  <c r="J46" i="34" s="1"/>
  <c r="N46" i="34" s="1"/>
  <c r="AA87" i="32"/>
  <c r="J87" i="32" s="1"/>
  <c r="N87" i="32" s="1"/>
  <c r="AD29" i="32"/>
  <c r="AE29" i="32" s="1"/>
  <c r="AA85" i="32"/>
  <c r="J85" i="32" s="1"/>
  <c r="N85" i="32" s="1"/>
  <c r="AA13" i="30"/>
  <c r="J13" i="30" s="1"/>
  <c r="N13" i="30" s="1"/>
  <c r="AA97" i="28"/>
  <c r="J97" i="28" s="1"/>
  <c r="N97" i="28" s="1"/>
  <c r="AA107" i="28"/>
  <c r="J107" i="28" s="1"/>
  <c r="N107" i="28" s="1"/>
  <c r="AA65" i="33"/>
  <c r="J65" i="33" s="1"/>
  <c r="N65" i="33" s="1"/>
  <c r="AA27" i="33"/>
  <c r="J27" i="33" s="1"/>
  <c r="N27" i="33" s="1"/>
  <c r="AA54" i="33"/>
  <c r="J54" i="33" s="1"/>
  <c r="N54" i="33" s="1"/>
  <c r="AA36" i="33"/>
  <c r="J36" i="33" s="1"/>
  <c r="N36" i="33" s="1"/>
  <c r="AA18" i="33"/>
  <c r="J18" i="33" s="1"/>
  <c r="N18" i="33" s="1"/>
  <c r="AA82" i="33"/>
  <c r="J82" i="33" s="1"/>
  <c r="N82" i="33" s="1"/>
  <c r="AA108" i="33"/>
  <c r="J108" i="33" s="1"/>
  <c r="N108" i="33" s="1"/>
  <c r="AA103" i="31"/>
  <c r="J103" i="31" s="1"/>
  <c r="N103" i="31" s="1"/>
  <c r="AA49" i="31"/>
  <c r="J49" i="31" s="1"/>
  <c r="N49" i="31" s="1"/>
  <c r="AA70" i="28"/>
  <c r="J70" i="28" s="1"/>
  <c r="N70" i="28" s="1"/>
  <c r="AA99" i="28"/>
  <c r="J99" i="28" s="1"/>
  <c r="N99" i="28" s="1"/>
  <c r="AA56" i="33"/>
  <c r="J56" i="33" s="1"/>
  <c r="N56" i="33" s="1"/>
  <c r="AA88" i="33"/>
  <c r="J88" i="33" s="1"/>
  <c r="N88" i="33" s="1"/>
  <c r="AA11" i="33"/>
  <c r="J11" i="33" s="1"/>
  <c r="N11" i="33" s="1"/>
  <c r="AA26" i="33"/>
  <c r="J26" i="33" s="1"/>
  <c r="N26" i="33" s="1"/>
  <c r="AA55" i="33"/>
  <c r="J55" i="33" s="1"/>
  <c r="N55" i="33" s="1"/>
  <c r="AA90" i="33"/>
  <c r="J90" i="33" s="1"/>
  <c r="N90" i="33" s="1"/>
  <c r="AA96" i="33"/>
  <c r="J96" i="33" s="1"/>
  <c r="N96" i="33" s="1"/>
  <c r="AA105" i="33"/>
  <c r="J105" i="33" s="1"/>
  <c r="N105" i="33" s="1"/>
  <c r="AA103" i="33"/>
  <c r="J103" i="33" s="1"/>
  <c r="N103" i="33" s="1"/>
  <c r="AA109" i="29"/>
  <c r="J109" i="29" s="1"/>
  <c r="N109" i="29" s="1"/>
  <c r="AA58" i="29"/>
  <c r="J58" i="29" s="1"/>
  <c r="N58" i="29" s="1"/>
  <c r="AA55" i="29"/>
  <c r="J55" i="29" s="1"/>
  <c r="N55" i="29" s="1"/>
  <c r="AA80" i="24"/>
  <c r="J80" i="24" s="1"/>
  <c r="N80" i="24" s="1"/>
  <c r="AD45" i="24"/>
  <c r="AG45" i="24" s="1"/>
  <c r="AD79" i="24"/>
  <c r="AE79" i="24" s="1"/>
  <c r="AA97" i="24"/>
  <c r="J97" i="24" s="1"/>
  <c r="N97" i="24" s="1"/>
  <c r="AA93" i="24"/>
  <c r="J93" i="24" s="1"/>
  <c r="N93" i="24" s="1"/>
  <c r="AA89" i="31"/>
  <c r="J89" i="31" s="1"/>
  <c r="N89" i="31" s="1"/>
  <c r="AA77" i="31"/>
  <c r="J77" i="31" s="1"/>
  <c r="N77" i="31" s="1"/>
  <c r="AA51" i="31"/>
  <c r="J51" i="31" s="1"/>
  <c r="N51" i="31" s="1"/>
  <c r="AA60" i="34"/>
  <c r="J60" i="34" s="1"/>
  <c r="N60" i="34" s="1"/>
  <c r="AA79" i="34"/>
  <c r="J79" i="34" s="1"/>
  <c r="N79" i="34" s="1"/>
  <c r="G22" i="33"/>
  <c r="AD22" i="33"/>
  <c r="AE22" i="33" s="1"/>
  <c r="I104" i="29"/>
  <c r="AD104" i="29"/>
  <c r="AG104" i="29" s="1"/>
  <c r="G92" i="29"/>
  <c r="I32" i="31"/>
  <c r="AD32" i="31"/>
  <c r="AG32" i="31" s="1"/>
  <c r="AD11" i="31"/>
  <c r="AG11" i="31" s="1"/>
  <c r="AA94" i="31"/>
  <c r="J94" i="31" s="1"/>
  <c r="N94" i="31" s="1"/>
  <c r="AA16" i="34"/>
  <c r="J16" i="34" s="1"/>
  <c r="N16" i="34" s="1"/>
  <c r="AD40" i="33"/>
  <c r="AE40" i="33" s="1"/>
  <c r="G27" i="33"/>
  <c r="AD27" i="33"/>
  <c r="AE27" i="33" s="1"/>
  <c r="I45" i="33"/>
  <c r="AD45" i="33"/>
  <c r="AE45" i="33" s="1"/>
  <c r="AD55" i="29"/>
  <c r="AG55" i="29" s="1"/>
  <c r="I12" i="29"/>
  <c r="AD12" i="29"/>
  <c r="AG12" i="29" s="1"/>
  <c r="G27" i="29"/>
  <c r="AD27" i="29"/>
  <c r="AG27" i="29" s="1"/>
  <c r="AA44" i="29"/>
  <c r="J44" i="29" s="1"/>
  <c r="N44" i="29" s="1"/>
  <c r="AD36" i="24"/>
  <c r="AG36" i="24" s="1"/>
  <c r="I83" i="24"/>
  <c r="AD83" i="24"/>
  <c r="AG83" i="24" s="1"/>
  <c r="G87" i="24"/>
  <c r="AD87" i="24"/>
  <c r="AG87" i="24" s="1"/>
  <c r="G57" i="24"/>
  <c r="AD57" i="24"/>
  <c r="AG57" i="24" s="1"/>
  <c r="AD80" i="29"/>
  <c r="AG80" i="29" s="1"/>
  <c r="G17" i="29"/>
  <c r="G107" i="29"/>
  <c r="AD97" i="24"/>
  <c r="AG97" i="24" s="1"/>
  <c r="I55" i="31"/>
  <c r="AD55" i="31"/>
  <c r="AG55" i="31" s="1"/>
  <c r="G96" i="31"/>
  <c r="AD96" i="31"/>
  <c r="AE96" i="31" s="1"/>
  <c r="I59" i="31"/>
  <c r="AD59" i="31"/>
  <c r="AG59" i="31" s="1"/>
  <c r="AD74" i="31"/>
  <c r="AE74" i="31" s="1"/>
  <c r="G74" i="31"/>
  <c r="AD100" i="33"/>
  <c r="AG100" i="33" s="1"/>
  <c r="G74" i="24"/>
  <c r="AD62" i="31"/>
  <c r="AE62" i="31" s="1"/>
  <c r="AD21" i="24"/>
  <c r="AG21" i="24" s="1"/>
  <c r="G66" i="29"/>
  <c r="AD66" i="29"/>
  <c r="AG66" i="29" s="1"/>
  <c r="AD108" i="33"/>
  <c r="AE108" i="33" s="1"/>
  <c r="G108" i="33"/>
  <c r="G64" i="29"/>
  <c r="AD64" i="29"/>
  <c r="AG64" i="29" s="1"/>
  <c r="G11" i="31"/>
  <c r="G76" i="33"/>
  <c r="AD30" i="33"/>
  <c r="AE30" i="33" s="1"/>
  <c r="AD98" i="34"/>
  <c r="AE98" i="34" s="1"/>
  <c r="AD108" i="34"/>
  <c r="AE108" i="34" s="1"/>
  <c r="AD82" i="24"/>
  <c r="AG82" i="24" s="1"/>
  <c r="AD90" i="29"/>
  <c r="AE90" i="29" s="1"/>
  <c r="G13" i="33"/>
  <c r="AD60" i="31"/>
  <c r="AE60" i="31" s="1"/>
  <c r="G60" i="31"/>
  <c r="AA69" i="33"/>
  <c r="J69" i="33" s="1"/>
  <c r="N69" i="33" s="1"/>
  <c r="I21" i="33"/>
  <c r="AD21" i="33"/>
  <c r="AE21" i="33" s="1"/>
  <c r="AD68" i="29"/>
  <c r="AE68" i="29" s="1"/>
  <c r="G68" i="29"/>
  <c r="AA57" i="32"/>
  <c r="J57" i="32" s="1"/>
  <c r="N57" i="32" s="1"/>
  <c r="AD59" i="28"/>
  <c r="AG59" i="28" s="1"/>
  <c r="AD57" i="33"/>
  <c r="AG57" i="33" s="1"/>
  <c r="G57" i="33"/>
  <c r="G90" i="24"/>
  <c r="AD90" i="24"/>
  <c r="AG90" i="24" s="1"/>
  <c r="AD24" i="33"/>
  <c r="AG24" i="33" s="1"/>
  <c r="AD44" i="31"/>
  <c r="AE44" i="31" s="1"/>
  <c r="G44" i="31"/>
  <c r="I92" i="31"/>
  <c r="AD92" i="31"/>
  <c r="AE92" i="31" s="1"/>
  <c r="I73" i="31"/>
  <c r="AD73" i="31"/>
  <c r="AG73" i="31" s="1"/>
  <c r="G71" i="34"/>
  <c r="AD71" i="34"/>
  <c r="AG71" i="34" s="1"/>
  <c r="AA26" i="34"/>
  <c r="J26" i="34" s="1"/>
  <c r="N26" i="34" s="1"/>
  <c r="I55" i="34"/>
  <c r="AD55" i="34"/>
  <c r="AE55" i="34" s="1"/>
  <c r="AA92" i="32"/>
  <c r="J92" i="32" s="1"/>
  <c r="N92" i="32" s="1"/>
  <c r="AD61" i="30"/>
  <c r="AG61" i="30" s="1"/>
  <c r="AD35" i="28"/>
  <c r="AG35" i="28" s="1"/>
  <c r="G35" i="28"/>
  <c r="AD72" i="28"/>
  <c r="AE72" i="28" s="1"/>
  <c r="G72" i="28"/>
  <c r="AA105" i="28"/>
  <c r="J105" i="28" s="1"/>
  <c r="N105" i="28" s="1"/>
  <c r="G29" i="33"/>
  <c r="AD29" i="33"/>
  <c r="AE29" i="33" s="1"/>
  <c r="AD54" i="33"/>
  <c r="AG54" i="33" s="1"/>
  <c r="G54" i="33"/>
  <c r="I104" i="33"/>
  <c r="AD104" i="33"/>
  <c r="AG104" i="33" s="1"/>
  <c r="G85" i="29"/>
  <c r="AD85" i="29"/>
  <c r="AG85" i="29" s="1"/>
  <c r="AA73" i="29"/>
  <c r="J73" i="29" s="1"/>
  <c r="N73" i="29" s="1"/>
  <c r="AA49" i="29"/>
  <c r="J49" i="29" s="1"/>
  <c r="N49" i="29" s="1"/>
  <c r="AA77" i="29"/>
  <c r="J77" i="29" s="1"/>
  <c r="N77" i="29" s="1"/>
  <c r="G96" i="29"/>
  <c r="AD96" i="29"/>
  <c r="AG96" i="29" s="1"/>
  <c r="AA90" i="29"/>
  <c r="J90" i="29" s="1"/>
  <c r="N90" i="29" s="1"/>
  <c r="AD98" i="29"/>
  <c r="AG98" i="29" s="1"/>
  <c r="G98" i="29"/>
  <c r="AD35" i="29"/>
  <c r="AG35" i="29" s="1"/>
  <c r="G35" i="29"/>
  <c r="AA47" i="29"/>
  <c r="J47" i="29" s="1"/>
  <c r="N47" i="29" s="1"/>
  <c r="G94" i="29"/>
  <c r="AD94" i="29"/>
  <c r="AE94" i="29" s="1"/>
  <c r="I40" i="24"/>
  <c r="AD40" i="24"/>
  <c r="AE40" i="24" s="1"/>
  <c r="I91" i="24"/>
  <c r="AD91" i="24"/>
  <c r="AG91" i="24" s="1"/>
  <c r="AD72" i="24"/>
  <c r="AE72" i="24" s="1"/>
  <c r="G72" i="24"/>
  <c r="AA107" i="24"/>
  <c r="J107" i="24" s="1"/>
  <c r="N107" i="24" s="1"/>
  <c r="I22" i="24"/>
  <c r="AD22" i="24"/>
  <c r="AG22" i="24" s="1"/>
  <c r="G15" i="24"/>
  <c r="AD15" i="24"/>
  <c r="AG15" i="24" s="1"/>
  <c r="AD51" i="24"/>
  <c r="AE51" i="24" s="1"/>
  <c r="G51" i="24"/>
  <c r="AA49" i="24"/>
  <c r="J49" i="24" s="1"/>
  <c r="N49" i="24" s="1"/>
  <c r="G109" i="24"/>
  <c r="AD109" i="24"/>
  <c r="AE109" i="24" s="1"/>
  <c r="AA82" i="24"/>
  <c r="J82" i="24" s="1"/>
  <c r="N82" i="24" s="1"/>
  <c r="AA85" i="24"/>
  <c r="J85" i="24" s="1"/>
  <c r="N85" i="24" s="1"/>
  <c r="G25" i="28"/>
  <c r="AD25" i="28"/>
  <c r="AE25" i="28" s="1"/>
  <c r="I18" i="31"/>
  <c r="AD18" i="31"/>
  <c r="AG18" i="31" s="1"/>
  <c r="G15" i="31"/>
  <c r="AD15" i="31"/>
  <c r="AE15" i="31" s="1"/>
  <c r="AA30" i="31"/>
  <c r="J30" i="31" s="1"/>
  <c r="N30" i="31" s="1"/>
  <c r="I46" i="26"/>
  <c r="AD46" i="26"/>
  <c r="AE46" i="26" s="1"/>
  <c r="I49" i="33"/>
  <c r="AD49" i="33"/>
  <c r="AG49" i="33" s="1"/>
  <c r="I15" i="33"/>
  <c r="AD15" i="33"/>
  <c r="AG15" i="33" s="1"/>
  <c r="AA25" i="33"/>
  <c r="J25" i="33" s="1"/>
  <c r="N25" i="33" s="1"/>
  <c r="G105" i="33"/>
  <c r="AD105" i="33"/>
  <c r="AE105" i="33" s="1"/>
  <c r="AD92" i="24"/>
  <c r="AG92" i="24" s="1"/>
  <c r="AD50" i="24"/>
  <c r="AE50" i="24" s="1"/>
  <c r="G33" i="31"/>
  <c r="G26" i="29"/>
  <c r="AD64" i="33"/>
  <c r="AG64" i="33" s="1"/>
  <c r="G98" i="24"/>
  <c r="AD49" i="24"/>
  <c r="AE49" i="24" s="1"/>
  <c r="G108" i="29"/>
  <c r="G61" i="29"/>
  <c r="I15" i="26"/>
  <c r="AD15" i="26"/>
  <c r="AG15" i="26" s="1"/>
  <c r="AD13" i="29"/>
  <c r="AG13" i="29" s="1"/>
  <c r="AA79" i="29"/>
  <c r="J79" i="29" s="1"/>
  <c r="N79" i="29" s="1"/>
  <c r="I12" i="24"/>
  <c r="AD12" i="24"/>
  <c r="AG12" i="24" s="1"/>
  <c r="G106" i="24"/>
  <c r="AD106" i="24"/>
  <c r="AE106" i="24" s="1"/>
  <c r="AD80" i="31"/>
  <c r="AG80" i="31" s="1"/>
  <c r="G80" i="31"/>
  <c r="AD63" i="31"/>
  <c r="AE63" i="31" s="1"/>
  <c r="AD90" i="33"/>
  <c r="AE90" i="33" s="1"/>
  <c r="G90" i="33"/>
  <c r="I70" i="33"/>
  <c r="AD70" i="33"/>
  <c r="AE70" i="33" s="1"/>
  <c r="AD12" i="33"/>
  <c r="AG12" i="33" s="1"/>
  <c r="G12" i="33"/>
  <c r="I51" i="29"/>
  <c r="AD51" i="29"/>
  <c r="AG51" i="29" s="1"/>
  <c r="I74" i="29"/>
  <c r="AD74" i="29"/>
  <c r="AG74" i="29" s="1"/>
  <c r="AA22" i="24"/>
  <c r="J22" i="24" s="1"/>
  <c r="N22" i="24" s="1"/>
  <c r="AD85" i="24"/>
  <c r="AE85" i="24" s="1"/>
  <c r="I31" i="24"/>
  <c r="AD31" i="24"/>
  <c r="AE31" i="24" s="1"/>
  <c r="AD33" i="33"/>
  <c r="AG33" i="33" s="1"/>
  <c r="G99" i="24"/>
  <c r="G31" i="29"/>
  <c r="AD64" i="31"/>
  <c r="AE64" i="31" s="1"/>
  <c r="AD41" i="29"/>
  <c r="AE41" i="29" s="1"/>
  <c r="G75" i="31"/>
  <c r="G55" i="29"/>
  <c r="AA34" i="31"/>
  <c r="J34" i="31" s="1"/>
  <c r="N34" i="31" s="1"/>
  <c r="AD60" i="24"/>
  <c r="AG60" i="24" s="1"/>
  <c r="AA77" i="24"/>
  <c r="J77" i="24" s="1"/>
  <c r="N77" i="24" s="1"/>
  <c r="AA31" i="26"/>
  <c r="J31" i="26" s="1"/>
  <c r="N31" i="26" s="1"/>
  <c r="I32" i="28"/>
  <c r="AA17" i="31"/>
  <c r="J17" i="31" s="1"/>
  <c r="N17" i="31" s="1"/>
  <c r="AA21" i="31"/>
  <c r="J21" i="31" s="1"/>
  <c r="N21" i="31" s="1"/>
  <c r="AA33" i="34"/>
  <c r="J33" i="34" s="1"/>
  <c r="N33" i="34" s="1"/>
  <c r="AA71" i="34"/>
  <c r="J71" i="34" s="1"/>
  <c r="N71" i="34" s="1"/>
  <c r="AA62" i="32"/>
  <c r="J62" i="32" s="1"/>
  <c r="N62" i="32" s="1"/>
  <c r="AD22" i="32"/>
  <c r="AE22" i="32" s="1"/>
  <c r="AA63" i="32"/>
  <c r="J63" i="32" s="1"/>
  <c r="N63" i="32" s="1"/>
  <c r="AA101" i="32"/>
  <c r="J101" i="32" s="1"/>
  <c r="N101" i="32" s="1"/>
  <c r="AA66" i="30"/>
  <c r="J66" i="30" s="1"/>
  <c r="N66" i="30" s="1"/>
  <c r="AD94" i="26"/>
  <c r="AE94" i="26" s="1"/>
  <c r="AA44" i="28"/>
  <c r="J44" i="28" s="1"/>
  <c r="N44" i="28" s="1"/>
  <c r="AA34" i="33"/>
  <c r="J34" i="33" s="1"/>
  <c r="N34" i="33" s="1"/>
  <c r="AA25" i="30"/>
  <c r="J25" i="30" s="1"/>
  <c r="N25" i="30" s="1"/>
  <c r="AA59" i="28"/>
  <c r="J59" i="28" s="1"/>
  <c r="N59" i="28" s="1"/>
  <c r="AA47" i="33"/>
  <c r="J47" i="33" s="1"/>
  <c r="N47" i="33" s="1"/>
  <c r="AA108" i="24"/>
  <c r="J108" i="24" s="1"/>
  <c r="N108" i="24" s="1"/>
  <c r="AD82" i="31"/>
  <c r="AE82" i="31" s="1"/>
  <c r="AA109" i="31"/>
  <c r="J109" i="31" s="1"/>
  <c r="N109" i="31" s="1"/>
  <c r="AD41" i="31"/>
  <c r="AG41" i="31" s="1"/>
  <c r="AA16" i="31"/>
  <c r="J16" i="31" s="1"/>
  <c r="N16" i="31" s="1"/>
  <c r="AD38" i="31"/>
  <c r="AE38" i="31" s="1"/>
  <c r="AA22" i="31"/>
  <c r="J22" i="31" s="1"/>
  <c r="N22" i="31" s="1"/>
  <c r="AA62" i="31"/>
  <c r="J62" i="31" s="1"/>
  <c r="N62" i="31" s="1"/>
  <c r="AD31" i="31"/>
  <c r="AE31" i="31" s="1"/>
  <c r="AA48" i="31"/>
  <c r="J48" i="31" s="1"/>
  <c r="N48" i="31" s="1"/>
  <c r="AA37" i="34"/>
  <c r="J37" i="34" s="1"/>
  <c r="N37" i="34" s="1"/>
  <c r="AA104" i="34"/>
  <c r="J104" i="34" s="1"/>
  <c r="N104" i="34" s="1"/>
  <c r="AD78" i="34"/>
  <c r="AE78" i="34" s="1"/>
  <c r="AD53" i="32"/>
  <c r="AG53" i="32" s="1"/>
  <c r="AA11" i="32"/>
  <c r="J11" i="32" s="1"/>
  <c r="N11" i="32" s="1"/>
  <c r="AA67" i="32"/>
  <c r="J67" i="32" s="1"/>
  <c r="N67" i="32" s="1"/>
  <c r="AA42" i="32"/>
  <c r="J42" i="32" s="1"/>
  <c r="N42" i="32" s="1"/>
  <c r="AA29" i="34"/>
  <c r="J29" i="34" s="1"/>
  <c r="N29" i="34" s="1"/>
  <c r="AA45" i="34"/>
  <c r="J45" i="34" s="1"/>
  <c r="N45" i="34" s="1"/>
  <c r="AA80" i="34"/>
  <c r="J80" i="34" s="1"/>
  <c r="N80" i="34" s="1"/>
  <c r="AA89" i="34"/>
  <c r="J89" i="34" s="1"/>
  <c r="N89" i="34" s="1"/>
  <c r="AD50" i="34"/>
  <c r="AG50" i="34" s="1"/>
  <c r="AA38" i="34"/>
  <c r="J38" i="34" s="1"/>
  <c r="N38" i="34" s="1"/>
  <c r="AA52" i="34"/>
  <c r="J52" i="34" s="1"/>
  <c r="N52" i="34" s="1"/>
  <c r="AA73" i="34"/>
  <c r="J73" i="34" s="1"/>
  <c r="N73" i="34" s="1"/>
  <c r="AA109" i="32"/>
  <c r="J109" i="32" s="1"/>
  <c r="N109" i="32" s="1"/>
  <c r="AA49" i="32"/>
  <c r="J49" i="32" s="1"/>
  <c r="N49" i="32" s="1"/>
  <c r="AD19" i="32"/>
  <c r="AE19" i="32" s="1"/>
  <c r="AA27" i="32"/>
  <c r="J27" i="32" s="1"/>
  <c r="N27" i="32" s="1"/>
  <c r="AA44" i="32"/>
  <c r="J44" i="32" s="1"/>
  <c r="N44" i="32" s="1"/>
  <c r="AA73" i="32"/>
  <c r="J73" i="32" s="1"/>
  <c r="N73" i="32" s="1"/>
  <c r="AD58" i="32"/>
  <c r="AE58" i="32" s="1"/>
  <c r="AD97" i="32"/>
  <c r="AG97" i="32" s="1"/>
  <c r="AA53" i="32"/>
  <c r="J53" i="32" s="1"/>
  <c r="N53" i="32" s="1"/>
  <c r="AA48" i="35"/>
  <c r="J48" i="35" s="1"/>
  <c r="N48" i="35" s="1"/>
  <c r="AA80" i="26"/>
  <c r="J80" i="26" s="1"/>
  <c r="N80" i="26" s="1"/>
  <c r="AA77" i="28"/>
  <c r="J77" i="28" s="1"/>
  <c r="N77" i="28" s="1"/>
  <c r="AA38" i="28"/>
  <c r="J38" i="28" s="1"/>
  <c r="N38" i="28" s="1"/>
  <c r="AA53" i="28"/>
  <c r="J53" i="28" s="1"/>
  <c r="N53" i="28" s="1"/>
  <c r="AD66" i="28"/>
  <c r="AE66" i="28" s="1"/>
  <c r="AD18" i="33"/>
  <c r="AG18" i="33" s="1"/>
  <c r="AA81" i="33"/>
  <c r="J81" i="33" s="1"/>
  <c r="N81" i="33" s="1"/>
  <c r="AA40" i="33"/>
  <c r="J40" i="33" s="1"/>
  <c r="N40" i="33" s="1"/>
  <c r="AA49" i="33"/>
  <c r="J49" i="33" s="1"/>
  <c r="N49" i="33" s="1"/>
  <c r="AD87" i="33"/>
  <c r="AG87" i="33" s="1"/>
  <c r="AA76" i="33"/>
  <c r="J76" i="33" s="1"/>
  <c r="N76" i="33" s="1"/>
  <c r="AD28" i="33"/>
  <c r="AG28" i="33" s="1"/>
  <c r="AA74" i="33"/>
  <c r="J74" i="33" s="1"/>
  <c r="N74" i="33" s="1"/>
  <c r="AD92" i="33"/>
  <c r="AG92" i="33" s="1"/>
  <c r="AA15" i="33"/>
  <c r="J15" i="33" s="1"/>
  <c r="N15" i="33" s="1"/>
  <c r="AA44" i="33"/>
  <c r="J44" i="33" s="1"/>
  <c r="N44" i="33" s="1"/>
  <c r="AD62" i="33"/>
  <c r="AG62" i="33" s="1"/>
  <c r="AA79" i="33"/>
  <c r="J79" i="33" s="1"/>
  <c r="N79" i="33" s="1"/>
  <c r="AA106" i="33"/>
  <c r="J106" i="33" s="1"/>
  <c r="N106" i="33" s="1"/>
  <c r="AA51" i="29"/>
  <c r="J51" i="29" s="1"/>
  <c r="N51" i="29" s="1"/>
  <c r="AA108" i="29"/>
  <c r="J108" i="29" s="1"/>
  <c r="N108" i="29" s="1"/>
  <c r="AA69" i="29"/>
  <c r="J69" i="29" s="1"/>
  <c r="N69" i="29" s="1"/>
  <c r="AA45" i="29"/>
  <c r="J45" i="29" s="1"/>
  <c r="N45" i="29" s="1"/>
  <c r="AA21" i="29"/>
  <c r="J21" i="29" s="1"/>
  <c r="N21" i="29" s="1"/>
  <c r="AA30" i="29"/>
  <c r="J30" i="29" s="1"/>
  <c r="N30" i="29" s="1"/>
  <c r="AA34" i="29"/>
  <c r="J34" i="29" s="1"/>
  <c r="N34" i="29" s="1"/>
  <c r="AD53" i="29"/>
  <c r="AG53" i="29" s="1"/>
  <c r="AA24" i="29"/>
  <c r="J24" i="29" s="1"/>
  <c r="N24" i="29" s="1"/>
  <c r="AA59" i="29"/>
  <c r="J59" i="29" s="1"/>
  <c r="N59" i="29" s="1"/>
  <c r="AA88" i="29"/>
  <c r="J88" i="29" s="1"/>
  <c r="N88" i="29" s="1"/>
  <c r="AD43" i="29"/>
  <c r="AE43" i="29" s="1"/>
  <c r="AD38" i="29"/>
  <c r="AG38" i="29" s="1"/>
  <c r="AA29" i="24"/>
  <c r="J29" i="24" s="1"/>
  <c r="N29" i="24" s="1"/>
  <c r="N41" i="24"/>
  <c r="AA94" i="24"/>
  <c r="J94" i="24" s="1"/>
  <c r="N94" i="24" s="1"/>
  <c r="AD16" i="24"/>
  <c r="AG16" i="24" s="1"/>
  <c r="AA17" i="24"/>
  <c r="J17" i="24" s="1"/>
  <c r="N17" i="24" s="1"/>
  <c r="AD69" i="24"/>
  <c r="AE69" i="24" s="1"/>
  <c r="AA20" i="24"/>
  <c r="J20" i="24" s="1"/>
  <c r="N20" i="24" s="1"/>
  <c r="AA102" i="24"/>
  <c r="J102" i="24" s="1"/>
  <c r="N102" i="24" s="1"/>
  <c r="AA56" i="24"/>
  <c r="J56" i="24" s="1"/>
  <c r="N56" i="24" s="1"/>
  <c r="AD48" i="24"/>
  <c r="AG48" i="24" s="1"/>
  <c r="AD107" i="24"/>
  <c r="AE107" i="24" s="1"/>
  <c r="AA45" i="24"/>
  <c r="J45" i="24" s="1"/>
  <c r="N45" i="24" s="1"/>
  <c r="AA99" i="24"/>
  <c r="J99" i="24" s="1"/>
  <c r="N99" i="24" s="1"/>
  <c r="AD66" i="24"/>
  <c r="AE66" i="24" s="1"/>
  <c r="AA87" i="24"/>
  <c r="J87" i="24" s="1"/>
  <c r="N87" i="24" s="1"/>
  <c r="AA55" i="24"/>
  <c r="J55" i="24" s="1"/>
  <c r="N55" i="24" s="1"/>
  <c r="AD73" i="24"/>
  <c r="AG73" i="24" s="1"/>
  <c r="AD41" i="33"/>
  <c r="AE41" i="33" s="1"/>
  <c r="G37" i="29"/>
  <c r="AD47" i="24"/>
  <c r="AE47" i="24" s="1"/>
  <c r="AA89" i="33"/>
  <c r="J89" i="33" s="1"/>
  <c r="N89" i="33" s="1"/>
  <c r="AD58" i="33"/>
  <c r="AG58" i="33" s="1"/>
  <c r="G28" i="33"/>
  <c r="G45" i="24"/>
  <c r="G69" i="24"/>
  <c r="G23" i="33"/>
  <c r="G36" i="31"/>
  <c r="AD72" i="31"/>
  <c r="AE72" i="31" s="1"/>
  <c r="AD26" i="31"/>
  <c r="AG26" i="31" s="1"/>
  <c r="G87" i="33"/>
  <c r="G73" i="24"/>
  <c r="AD75" i="24"/>
  <c r="AG75" i="24" s="1"/>
  <c r="G18" i="24"/>
  <c r="G58" i="32"/>
  <c r="AD61" i="24"/>
  <c r="AE61" i="24" s="1"/>
  <c r="AD42" i="24"/>
  <c r="AG42" i="24" s="1"/>
  <c r="AD105" i="29"/>
  <c r="AG105" i="29" s="1"/>
  <c r="AD91" i="29"/>
  <c r="AE91" i="29" s="1"/>
  <c r="AD77" i="29"/>
  <c r="AG77" i="29" s="1"/>
  <c r="AD63" i="24"/>
  <c r="AE63" i="24" s="1"/>
  <c r="AD73" i="33"/>
  <c r="AG73" i="33" s="1"/>
  <c r="G91" i="33"/>
  <c r="G52" i="33"/>
  <c r="AD26" i="24"/>
  <c r="AE26" i="24" s="1"/>
  <c r="G29" i="24"/>
  <c r="AD67" i="33"/>
  <c r="AE67" i="33" s="1"/>
  <c r="AD46" i="33"/>
  <c r="AE46" i="33" s="1"/>
  <c r="AD51" i="33"/>
  <c r="AG51" i="33" s="1"/>
  <c r="AD55" i="33"/>
  <c r="AG55" i="33" s="1"/>
  <c r="AD50" i="33"/>
  <c r="AE50" i="33" s="1"/>
  <c r="AD36" i="29"/>
  <c r="AE36" i="29" s="1"/>
  <c r="AD56" i="29"/>
  <c r="AE56" i="29" s="1"/>
  <c r="AD100" i="31"/>
  <c r="AG100" i="31" s="1"/>
  <c r="G66" i="28"/>
  <c r="G16" i="29"/>
  <c r="AD65" i="29"/>
  <c r="AG65" i="29" s="1"/>
  <c r="G87" i="31"/>
  <c r="AD85" i="31"/>
  <c r="AE85" i="31" s="1"/>
  <c r="AD65" i="31"/>
  <c r="AG65" i="31" s="1"/>
  <c r="G40" i="29"/>
  <c r="G53" i="29"/>
  <c r="AD77" i="31"/>
  <c r="AE77" i="31" s="1"/>
  <c r="AD108" i="31"/>
  <c r="AG108" i="31" s="1"/>
  <c r="AD25" i="24"/>
  <c r="AE25" i="24" s="1"/>
  <c r="G54" i="31"/>
  <c r="AD74" i="33"/>
  <c r="AG74" i="33" s="1"/>
  <c r="AD20" i="33"/>
  <c r="AG20" i="33" s="1"/>
  <c r="AD25" i="31"/>
  <c r="AG25" i="31" s="1"/>
  <c r="G54" i="32"/>
  <c r="AD53" i="33"/>
  <c r="AG53" i="33" s="1"/>
  <c r="G61" i="33"/>
  <c r="AD35" i="24"/>
  <c r="AG35" i="24" s="1"/>
  <c r="AD11" i="24"/>
  <c r="G22" i="29"/>
  <c r="AD42" i="31"/>
  <c r="AE42" i="31" s="1"/>
  <c r="G14" i="24"/>
  <c r="AD93" i="29"/>
  <c r="AE93" i="29" s="1"/>
  <c r="AD93" i="31"/>
  <c r="AE93" i="31" s="1"/>
  <c r="AD14" i="31"/>
  <c r="AG14" i="31" s="1"/>
  <c r="AD51" i="31"/>
  <c r="AG51" i="31" s="1"/>
  <c r="AD69" i="29"/>
  <c r="AE69" i="29" s="1"/>
  <c r="AD19" i="29"/>
  <c r="AE19" i="29" s="1"/>
  <c r="G63" i="33"/>
  <c r="AD18" i="29"/>
  <c r="AG18" i="29" s="1"/>
  <c r="G67" i="31"/>
  <c r="G66" i="31"/>
  <c r="AD49" i="31"/>
  <c r="AG49" i="31" s="1"/>
  <c r="AD108" i="28"/>
  <c r="AE108" i="28" s="1"/>
  <c r="G79" i="24"/>
  <c r="AD85" i="33"/>
  <c r="AG85" i="33" s="1"/>
  <c r="G66" i="24"/>
  <c r="AD24" i="31"/>
  <c r="AG24" i="31" s="1"/>
  <c r="AD103" i="31"/>
  <c r="AE103" i="31" s="1"/>
  <c r="AD81" i="33"/>
  <c r="AG81" i="33" s="1"/>
  <c r="G107" i="24"/>
  <c r="AD23" i="24"/>
  <c r="AG23" i="24" s="1"/>
  <c r="AD68" i="33"/>
  <c r="AE68" i="33" s="1"/>
  <c r="AD77" i="34"/>
  <c r="AG77" i="34" s="1"/>
  <c r="AD37" i="34"/>
  <c r="AG37" i="34" s="1"/>
  <c r="AD86" i="24"/>
  <c r="AG86" i="24" s="1"/>
  <c r="AD23" i="31"/>
  <c r="AG23" i="31" s="1"/>
  <c r="AD13" i="31"/>
  <c r="AE13" i="31" s="1"/>
  <c r="AD56" i="24"/>
  <c r="AG56" i="24" s="1"/>
  <c r="G71" i="33"/>
  <c r="AD44" i="32"/>
  <c r="AG44" i="32" s="1"/>
  <c r="G62" i="29"/>
  <c r="AD60" i="33"/>
  <c r="AE60" i="33" s="1"/>
  <c r="AD85" i="34"/>
  <c r="AE85" i="34" s="1"/>
  <c r="AD27" i="24"/>
  <c r="AG27" i="24" s="1"/>
  <c r="AD71" i="31"/>
  <c r="AG71" i="31" s="1"/>
  <c r="AD76" i="31"/>
  <c r="AE76" i="31" s="1"/>
  <c r="AD67" i="24"/>
  <c r="AG67" i="24" s="1"/>
  <c r="G56" i="31"/>
  <c r="G13" i="29"/>
  <c r="AD50" i="32"/>
  <c r="AE50" i="32" s="1"/>
  <c r="AA48" i="24"/>
  <c r="J48" i="24" s="1"/>
  <c r="N48" i="24" s="1"/>
  <c r="AD83" i="33"/>
  <c r="AE83" i="33" s="1"/>
  <c r="AD94" i="33"/>
  <c r="AG94" i="33" s="1"/>
  <c r="G88" i="33"/>
  <c r="G16" i="24"/>
  <c r="G48" i="24"/>
  <c r="G18" i="33"/>
  <c r="AD89" i="24"/>
  <c r="AG89" i="24" s="1"/>
  <c r="AD64" i="24"/>
  <c r="AG64" i="24" s="1"/>
  <c r="AD90" i="31"/>
  <c r="AG90" i="31" s="1"/>
  <c r="AD12" i="31"/>
  <c r="AG12" i="31" s="1"/>
  <c r="G62" i="33"/>
  <c r="G95" i="32"/>
  <c r="AD58" i="31"/>
  <c r="AE58" i="31" s="1"/>
  <c r="N100" i="33"/>
  <c r="AD107" i="33"/>
  <c r="AE107" i="33" s="1"/>
  <c r="AD79" i="33"/>
  <c r="AE79" i="33" s="1"/>
  <c r="G103" i="24"/>
  <c r="G54" i="24"/>
  <c r="G60" i="24"/>
  <c r="G86" i="33"/>
  <c r="AD65" i="33"/>
  <c r="AG65" i="33" s="1"/>
  <c r="AD70" i="24"/>
  <c r="AG70" i="24" s="1"/>
  <c r="AD106" i="29"/>
  <c r="AG106" i="29" s="1"/>
  <c r="AD34" i="29"/>
  <c r="AG34" i="29" s="1"/>
  <c r="AD24" i="29"/>
  <c r="AE24" i="29" s="1"/>
  <c r="AD45" i="31"/>
  <c r="AE45" i="31" s="1"/>
  <c r="AD95" i="31"/>
  <c r="AE95" i="31" s="1"/>
  <c r="AD78" i="29"/>
  <c r="AE78" i="29" s="1"/>
  <c r="G83" i="31"/>
  <c r="AD14" i="29"/>
  <c r="AG14" i="29" s="1"/>
  <c r="AD87" i="29"/>
  <c r="AE87" i="29" s="1"/>
  <c r="G38" i="29"/>
  <c r="AD69" i="31"/>
  <c r="AG69" i="31" s="1"/>
  <c r="G40" i="31"/>
  <c r="AD99" i="31"/>
  <c r="AG99" i="31" s="1"/>
  <c r="AD105" i="24"/>
  <c r="AG105" i="24" s="1"/>
  <c r="G36" i="24"/>
  <c r="G100" i="24"/>
  <c r="AD86" i="31"/>
  <c r="AE86" i="31" s="1"/>
  <c r="AD89" i="31"/>
  <c r="AG89" i="31" s="1"/>
  <c r="AD97" i="31"/>
  <c r="AG97" i="31" s="1"/>
  <c r="G92" i="33"/>
  <c r="AD42" i="29"/>
  <c r="AG42" i="29" s="1"/>
  <c r="AD91" i="31"/>
  <c r="AE91" i="31" s="1"/>
  <c r="G75" i="33"/>
  <c r="G76" i="29"/>
  <c r="AD53" i="31"/>
  <c r="AG53" i="31" s="1"/>
  <c r="AD34" i="33"/>
  <c r="AG34" i="33" s="1"/>
  <c r="AD94" i="24"/>
  <c r="AG94" i="24" s="1"/>
  <c r="G106" i="31"/>
  <c r="AD95" i="29"/>
  <c r="AG95" i="29" s="1"/>
  <c r="G84" i="31"/>
  <c r="AD58" i="24"/>
  <c r="AE58" i="24" s="1"/>
  <c r="AD70" i="34"/>
  <c r="AG70" i="34" s="1"/>
  <c r="AD76" i="24"/>
  <c r="AG76" i="24" s="1"/>
  <c r="AD79" i="29"/>
  <c r="AG79" i="29" s="1"/>
  <c r="AD39" i="31"/>
  <c r="AE39" i="31" s="1"/>
  <c r="AD23" i="32"/>
  <c r="AE23" i="32" s="1"/>
  <c r="AD62" i="24"/>
  <c r="AE62" i="24" s="1"/>
  <c r="AD81" i="24"/>
  <c r="AG81" i="24" s="1"/>
  <c r="AD80" i="33"/>
  <c r="AE80" i="33" s="1"/>
  <c r="AD75" i="29"/>
  <c r="AE75" i="29" s="1"/>
  <c r="AD105" i="31"/>
  <c r="AE105" i="31" s="1"/>
  <c r="AD20" i="31"/>
  <c r="AG20" i="31" s="1"/>
  <c r="AD50" i="29"/>
  <c r="AE50" i="29" s="1"/>
  <c r="AD88" i="24"/>
  <c r="AG88" i="24" s="1"/>
  <c r="AD30" i="29"/>
  <c r="AG30" i="29" s="1"/>
  <c r="AD94" i="31"/>
  <c r="AE94" i="31" s="1"/>
  <c r="AD78" i="24"/>
  <c r="AE78" i="24" s="1"/>
  <c r="AD30" i="24"/>
  <c r="AE30" i="24" s="1"/>
  <c r="M15" i="34"/>
  <c r="AD97" i="33"/>
  <c r="AG97" i="33" s="1"/>
  <c r="AD24" i="24"/>
  <c r="AG24" i="24" s="1"/>
  <c r="AD38" i="33"/>
  <c r="AG38" i="33" s="1"/>
  <c r="AD14" i="33"/>
  <c r="AE14" i="33" s="1"/>
  <c r="AD78" i="33"/>
  <c r="AG78" i="33" s="1"/>
  <c r="AD78" i="31"/>
  <c r="AG78" i="31" s="1"/>
  <c r="AD13" i="24"/>
  <c r="AE13" i="24" s="1"/>
  <c r="AD42" i="33"/>
  <c r="AE42" i="33" s="1"/>
  <c r="AD82" i="29"/>
  <c r="AG82" i="29" s="1"/>
  <c r="AD14" i="32"/>
  <c r="AE14" i="32" s="1"/>
  <c r="AD106" i="33"/>
  <c r="AG106" i="33" s="1"/>
  <c r="AD27" i="31"/>
  <c r="AG27" i="31" s="1"/>
  <c r="AD23" i="29"/>
  <c r="AE23" i="29" s="1"/>
  <c r="AD40" i="28"/>
  <c r="AE40" i="28" s="1"/>
  <c r="AA100" i="28"/>
  <c r="J100" i="28" s="1"/>
  <c r="N100" i="28" s="1"/>
  <c r="AD43" i="28"/>
  <c r="AG43" i="28" s="1"/>
  <c r="AD19" i="28"/>
  <c r="AG19" i="28" s="1"/>
  <c r="AD52" i="35"/>
  <c r="AE52" i="35" s="1"/>
  <c r="AA96" i="35"/>
  <c r="J96" i="35" s="1"/>
  <c r="N96" i="35" s="1"/>
  <c r="AA57" i="28"/>
  <c r="J57" i="28" s="1"/>
  <c r="N57" i="28" s="1"/>
  <c r="AA64" i="28"/>
  <c r="J64" i="28" s="1"/>
  <c r="N64" i="28" s="1"/>
  <c r="AD90" i="28"/>
  <c r="AE90" i="28" s="1"/>
  <c r="AA48" i="28"/>
  <c r="J48" i="28" s="1"/>
  <c r="N48" i="28" s="1"/>
  <c r="AA86" i="35"/>
  <c r="J86" i="35" s="1"/>
  <c r="N86" i="35" s="1"/>
  <c r="AA14" i="35"/>
  <c r="J14" i="35" s="1"/>
  <c r="N14" i="35" s="1"/>
  <c r="AA20" i="28"/>
  <c r="J20" i="28" s="1"/>
  <c r="N20" i="28" s="1"/>
  <c r="AD41" i="28"/>
  <c r="AG41" i="28" s="1"/>
  <c r="AA93" i="28"/>
  <c r="J93" i="28" s="1"/>
  <c r="N93" i="28" s="1"/>
  <c r="AA18" i="28"/>
  <c r="J18" i="28" s="1"/>
  <c r="N18" i="28" s="1"/>
  <c r="AA33" i="28"/>
  <c r="J33" i="28" s="1"/>
  <c r="N33" i="28" s="1"/>
  <c r="AA22" i="28"/>
  <c r="J22" i="28" s="1"/>
  <c r="N22" i="28" s="1"/>
  <c r="AA16" i="28"/>
  <c r="J16" i="28" s="1"/>
  <c r="N16" i="28" s="1"/>
  <c r="AA88" i="28"/>
  <c r="J88" i="28" s="1"/>
  <c r="N88" i="28" s="1"/>
  <c r="AA31" i="28"/>
  <c r="J31" i="28" s="1"/>
  <c r="N31" i="28" s="1"/>
  <c r="AD99" i="28"/>
  <c r="AG99" i="28" s="1"/>
  <c r="AA66" i="35"/>
  <c r="J66" i="35" s="1"/>
  <c r="N66" i="35" s="1"/>
  <c r="AA104" i="28"/>
  <c r="J104" i="28" s="1"/>
  <c r="N104" i="28" s="1"/>
  <c r="AA68" i="28"/>
  <c r="J68" i="28" s="1"/>
  <c r="N68" i="28" s="1"/>
  <c r="AD81" i="26"/>
  <c r="AG81" i="26" s="1"/>
  <c r="AD99" i="35"/>
  <c r="AG99" i="35" s="1"/>
  <c r="AD46" i="35"/>
  <c r="AG46" i="35" s="1"/>
  <c r="AD64" i="28"/>
  <c r="AE64" i="28" s="1"/>
  <c r="AA82" i="28"/>
  <c r="J82" i="28" s="1"/>
  <c r="N82" i="28" s="1"/>
  <c r="G71" i="28"/>
  <c r="AA46" i="28"/>
  <c r="J46" i="28" s="1"/>
  <c r="N46" i="28" s="1"/>
  <c r="AA60" i="35"/>
  <c r="J60" i="35" s="1"/>
  <c r="N60" i="35" s="1"/>
  <c r="AA98" i="28"/>
  <c r="J98" i="28" s="1"/>
  <c r="N98" i="28" s="1"/>
  <c r="AA43" i="28"/>
  <c r="J43" i="28" s="1"/>
  <c r="N43" i="28" s="1"/>
  <c r="AA76" i="28"/>
  <c r="J76" i="28" s="1"/>
  <c r="N76" i="28" s="1"/>
  <c r="AA12" i="34"/>
  <c r="J12" i="34" s="1"/>
  <c r="N12" i="34" s="1"/>
  <c r="AA78" i="35"/>
  <c r="J78" i="35" s="1"/>
  <c r="N78" i="35" s="1"/>
  <c r="AD83" i="28"/>
  <c r="AE83" i="28" s="1"/>
  <c r="AD33" i="26"/>
  <c r="AE33" i="26" s="1"/>
  <c r="AA67" i="28"/>
  <c r="J67" i="28" s="1"/>
  <c r="N67" i="28" s="1"/>
  <c r="AA84" i="28"/>
  <c r="J84" i="28" s="1"/>
  <c r="N84" i="28" s="1"/>
  <c r="G108" i="28"/>
  <c r="AA60" i="26"/>
  <c r="J60" i="26" s="1"/>
  <c r="N60" i="26" s="1"/>
  <c r="G90" i="28"/>
  <c r="G41" i="28"/>
  <c r="AA38" i="35"/>
  <c r="J38" i="35" s="1"/>
  <c r="N38" i="35" s="1"/>
  <c r="AA29" i="28"/>
  <c r="J29" i="28" s="1"/>
  <c r="N29" i="28" s="1"/>
  <c r="AA15" i="28"/>
  <c r="J15" i="28" s="1"/>
  <c r="N15" i="28" s="1"/>
  <c r="AD60" i="28"/>
  <c r="AG60" i="28" s="1"/>
  <c r="AD53" i="28"/>
  <c r="AE53" i="28" s="1"/>
  <c r="AA56" i="28"/>
  <c r="J56" i="28" s="1"/>
  <c r="N56" i="28" s="1"/>
  <c r="AA91" i="28"/>
  <c r="J91" i="28" s="1"/>
  <c r="N91" i="28" s="1"/>
  <c r="AD45" i="28"/>
  <c r="AE45" i="28" s="1"/>
  <c r="AD88" i="28"/>
  <c r="AE88" i="28" s="1"/>
  <c r="AD39" i="28"/>
  <c r="AE39" i="28" s="1"/>
  <c r="AD74" i="28"/>
  <c r="AE74" i="28" s="1"/>
  <c r="G84" i="28"/>
  <c r="G86" i="28"/>
  <c r="AA22" i="35"/>
  <c r="J22" i="35" s="1"/>
  <c r="N22" i="35" s="1"/>
  <c r="AD44" i="35"/>
  <c r="AG44" i="35" s="1"/>
  <c r="AA52" i="35"/>
  <c r="J52" i="35" s="1"/>
  <c r="N52" i="35" s="1"/>
  <c r="AD59" i="35"/>
  <c r="AG59" i="35" s="1"/>
  <c r="AA33" i="35"/>
  <c r="J33" i="35" s="1"/>
  <c r="N33" i="35" s="1"/>
  <c r="AA105" i="26"/>
  <c r="J105" i="26" s="1"/>
  <c r="N105" i="26" s="1"/>
  <c r="AA75" i="26"/>
  <c r="J75" i="26" s="1"/>
  <c r="N75" i="26" s="1"/>
  <c r="AD105" i="26"/>
  <c r="AG105" i="26" s="1"/>
  <c r="AA78" i="28"/>
  <c r="J78" i="28" s="1"/>
  <c r="N78" i="28" s="1"/>
  <c r="AA30" i="26"/>
  <c r="J30" i="26" s="1"/>
  <c r="N30" i="26" s="1"/>
  <c r="AA89" i="28"/>
  <c r="J89" i="28" s="1"/>
  <c r="N89" i="28" s="1"/>
  <c r="AA11" i="28"/>
  <c r="J11" i="28" s="1"/>
  <c r="N11" i="28" s="1"/>
  <c r="AA39" i="28"/>
  <c r="J39" i="28" s="1"/>
  <c r="N39" i="28" s="1"/>
  <c r="AD106" i="28"/>
  <c r="AG106" i="28" s="1"/>
  <c r="AA69" i="28"/>
  <c r="J69" i="28" s="1"/>
  <c r="N69" i="28" s="1"/>
  <c r="AD61" i="28"/>
  <c r="AG61" i="28" s="1"/>
  <c r="AA19" i="35"/>
  <c r="J19" i="35" s="1"/>
  <c r="N19" i="35" s="1"/>
  <c r="AD105" i="35"/>
  <c r="AE105" i="35" s="1"/>
  <c r="AA45" i="26"/>
  <c r="J45" i="26" s="1"/>
  <c r="N45" i="26" s="1"/>
  <c r="AA36" i="28"/>
  <c r="J36" i="28" s="1"/>
  <c r="N36" i="28" s="1"/>
  <c r="AA85" i="20"/>
  <c r="J85" i="20" s="1"/>
  <c r="N85" i="20" s="1"/>
  <c r="AA31" i="35"/>
  <c r="J31" i="35" s="1"/>
  <c r="N31" i="35" s="1"/>
  <c r="AD65" i="28"/>
  <c r="AE65" i="28" s="1"/>
  <c r="AD51" i="28"/>
  <c r="AE51" i="28" s="1"/>
  <c r="AD68" i="28"/>
  <c r="AG68" i="28" s="1"/>
  <c r="G32" i="28"/>
  <c r="AD17" i="26"/>
  <c r="AG17" i="26" s="1"/>
  <c r="AA87" i="28"/>
  <c r="J87" i="28" s="1"/>
  <c r="N87" i="28" s="1"/>
  <c r="AD59" i="33"/>
  <c r="AE59" i="33" s="1"/>
  <c r="AD23" i="28"/>
  <c r="AE23" i="28" s="1"/>
  <c r="G45" i="28"/>
  <c r="AD21" i="28"/>
  <c r="AE21" i="28" s="1"/>
  <c r="AD56" i="28"/>
  <c r="AE56" i="28" s="1"/>
  <c r="AA24" i="35"/>
  <c r="J24" i="35" s="1"/>
  <c r="N24" i="35" s="1"/>
  <c r="AA42" i="35"/>
  <c r="J42" i="35" s="1"/>
  <c r="N42" i="35" s="1"/>
  <c r="AA63" i="26"/>
  <c r="J63" i="26" s="1"/>
  <c r="N63" i="26" s="1"/>
  <c r="AA62" i="28"/>
  <c r="J62" i="28" s="1"/>
  <c r="N62" i="28" s="1"/>
  <c r="AA102" i="28"/>
  <c r="J102" i="28" s="1"/>
  <c r="N102" i="28" s="1"/>
  <c r="AD42" i="28"/>
  <c r="AG42" i="28" s="1"/>
  <c r="AA11" i="35"/>
  <c r="J11" i="35" s="1"/>
  <c r="AD39" i="35"/>
  <c r="AG39" i="35" s="1"/>
  <c r="AA81" i="28"/>
  <c r="J81" i="28" s="1"/>
  <c r="N81" i="28" s="1"/>
  <c r="AD49" i="28"/>
  <c r="AE49" i="28" s="1"/>
  <c r="AD67" i="28"/>
  <c r="AE67" i="28" s="1"/>
  <c r="AA80" i="28"/>
  <c r="J80" i="28" s="1"/>
  <c r="N80" i="28" s="1"/>
  <c r="AD75" i="28"/>
  <c r="AE75" i="28" s="1"/>
  <c r="G60" i="28"/>
  <c r="G88" i="28"/>
  <c r="AD80" i="28"/>
  <c r="AG80" i="28" s="1"/>
  <c r="AD27" i="28"/>
  <c r="AG27" i="28" s="1"/>
  <c r="AD63" i="28"/>
  <c r="AG63" i="28" s="1"/>
  <c r="AD91" i="28"/>
  <c r="AG91" i="28" s="1"/>
  <c r="AA89" i="35"/>
  <c r="J89" i="35" s="1"/>
  <c r="N89" i="35" s="1"/>
  <c r="AA65" i="28"/>
  <c r="J65" i="28" s="1"/>
  <c r="N65" i="28" s="1"/>
  <c r="AA74" i="28"/>
  <c r="J74" i="28" s="1"/>
  <c r="N74" i="28" s="1"/>
  <c r="AA35" i="28"/>
  <c r="J35" i="28" s="1"/>
  <c r="N35" i="28" s="1"/>
  <c r="G106" i="28"/>
  <c r="AD12" i="28"/>
  <c r="AE12" i="28" s="1"/>
  <c r="AD85" i="28"/>
  <c r="AG85" i="28" s="1"/>
  <c r="AD77" i="28"/>
  <c r="AE77" i="28" s="1"/>
  <c r="G95" i="28"/>
  <c r="AA85" i="35"/>
  <c r="J85" i="35" s="1"/>
  <c r="N85" i="35" s="1"/>
  <c r="AD74" i="35"/>
  <c r="AE74" i="35" s="1"/>
  <c r="AA105" i="35"/>
  <c r="J105" i="35" s="1"/>
  <c r="N105" i="35" s="1"/>
  <c r="AA98" i="35"/>
  <c r="J98" i="35" s="1"/>
  <c r="N98" i="35" s="1"/>
  <c r="AD94" i="28"/>
  <c r="AE94" i="28" s="1"/>
  <c r="AA21" i="28"/>
  <c r="J21" i="28" s="1"/>
  <c r="N21" i="28" s="1"/>
  <c r="N24" i="28"/>
  <c r="AD38" i="28"/>
  <c r="AE38" i="28" s="1"/>
  <c r="AA30" i="35"/>
  <c r="J30" i="35" s="1"/>
  <c r="N30" i="35" s="1"/>
  <c r="AA68" i="26"/>
  <c r="J68" i="26" s="1"/>
  <c r="N68" i="26" s="1"/>
  <c r="AA72" i="28"/>
  <c r="J72" i="28" s="1"/>
  <c r="N72" i="28" s="1"/>
  <c r="AA25" i="28"/>
  <c r="J25" i="28" s="1"/>
  <c r="N25" i="28" s="1"/>
  <c r="AA22" i="30"/>
  <c r="J22" i="30" s="1"/>
  <c r="N22" i="30" s="1"/>
  <c r="AA66" i="25"/>
  <c r="J66" i="25" s="1"/>
  <c r="N66" i="25" s="1"/>
  <c r="AD62" i="32"/>
  <c r="AG62" i="32" s="1"/>
  <c r="AA72" i="32"/>
  <c r="J72" i="32" s="1"/>
  <c r="N72" i="32" s="1"/>
  <c r="AA24" i="30"/>
  <c r="J24" i="30" s="1"/>
  <c r="N24" i="30" s="1"/>
  <c r="AD14" i="34"/>
  <c r="AG14" i="34" s="1"/>
  <c r="AA78" i="32"/>
  <c r="J78" i="32" s="1"/>
  <c r="N78" i="32" s="1"/>
  <c r="AD101" i="30"/>
  <c r="AG101" i="30" s="1"/>
  <c r="AA21" i="34"/>
  <c r="J21" i="34" s="1"/>
  <c r="N21" i="34" s="1"/>
  <c r="AD102" i="34"/>
  <c r="AE102" i="34" s="1"/>
  <c r="AD14" i="28"/>
  <c r="AE14" i="28" s="1"/>
  <c r="AD25" i="32"/>
  <c r="AE25" i="32" s="1"/>
  <c r="AA43" i="26"/>
  <c r="J43" i="26" s="1"/>
  <c r="N43" i="26" s="1"/>
  <c r="AA59" i="32"/>
  <c r="J59" i="32" s="1"/>
  <c r="N59" i="32" s="1"/>
  <c r="AA21" i="32"/>
  <c r="J21" i="32" s="1"/>
  <c r="N21" i="32" s="1"/>
  <c r="AA70" i="26"/>
  <c r="J70" i="26" s="1"/>
  <c r="N70" i="26" s="1"/>
  <c r="AA32" i="25"/>
  <c r="J32" i="25" s="1"/>
  <c r="N32" i="25" s="1"/>
  <c r="G35" i="32"/>
  <c r="AD37" i="28"/>
  <c r="AG37" i="28" s="1"/>
  <c r="AD47" i="28"/>
  <c r="AG47" i="28" s="1"/>
  <c r="G44" i="35"/>
  <c r="AD70" i="32"/>
  <c r="AG70" i="32" s="1"/>
  <c r="AD43" i="34"/>
  <c r="AG43" i="34" s="1"/>
  <c r="AA67" i="25"/>
  <c r="J67" i="25" s="1"/>
  <c r="N67" i="25" s="1"/>
  <c r="G59" i="28"/>
  <c r="AA93" i="34"/>
  <c r="J93" i="34" s="1"/>
  <c r="N93" i="34" s="1"/>
  <c r="AA19" i="28"/>
  <c r="J19" i="28" s="1"/>
  <c r="N19" i="28" s="1"/>
  <c r="AA12" i="32"/>
  <c r="J12" i="32" s="1"/>
  <c r="N12" i="32" s="1"/>
  <c r="AD45" i="34"/>
  <c r="AG45" i="34" s="1"/>
  <c r="AD15" i="32"/>
  <c r="AE15" i="32" s="1"/>
  <c r="AA97" i="32"/>
  <c r="J97" i="32" s="1"/>
  <c r="N97" i="32" s="1"/>
  <c r="AA20" i="30"/>
  <c r="J20" i="30" s="1"/>
  <c r="N20" i="30" s="1"/>
  <c r="G62" i="32"/>
  <c r="AD28" i="29"/>
  <c r="AG28" i="29" s="1"/>
  <c r="AD94" i="32"/>
  <c r="AE94" i="32" s="1"/>
  <c r="AD40" i="32"/>
  <c r="AG40" i="32" s="1"/>
  <c r="AA68" i="25"/>
  <c r="J68" i="25" s="1"/>
  <c r="N68" i="25" s="1"/>
  <c r="AA35" i="26"/>
  <c r="J35" i="26" s="1"/>
  <c r="N35" i="26" s="1"/>
  <c r="G43" i="29"/>
  <c r="AA97" i="25"/>
  <c r="J97" i="25" s="1"/>
  <c r="N97" i="25" s="1"/>
  <c r="AA90" i="25"/>
  <c r="J90" i="25" s="1"/>
  <c r="N90" i="25" s="1"/>
  <c r="AA15" i="26"/>
  <c r="J15" i="26" s="1"/>
  <c r="N15" i="26" s="1"/>
  <c r="AA21" i="30"/>
  <c r="J21" i="30" s="1"/>
  <c r="N21" i="30" s="1"/>
  <c r="AA15" i="30"/>
  <c r="J15" i="30" s="1"/>
  <c r="N15" i="30" s="1"/>
  <c r="AA33" i="30"/>
  <c r="J33" i="30" s="1"/>
  <c r="N33" i="30" s="1"/>
  <c r="AA100" i="30"/>
  <c r="J100" i="30" s="1"/>
  <c r="N100" i="30" s="1"/>
  <c r="AA71" i="32"/>
  <c r="J71" i="32" s="1"/>
  <c r="N71" i="32" s="1"/>
  <c r="AA55" i="26"/>
  <c r="J55" i="26" s="1"/>
  <c r="N55" i="26" s="1"/>
  <c r="AD35" i="25"/>
  <c r="AG35" i="25" s="1"/>
  <c r="AA50" i="26"/>
  <c r="J50" i="26" s="1"/>
  <c r="N50" i="26" s="1"/>
  <c r="AD20" i="28"/>
  <c r="AE20" i="28" s="1"/>
  <c r="AA13" i="25"/>
  <c r="J13" i="25" s="1"/>
  <c r="N13" i="25" s="1"/>
  <c r="AD60" i="25"/>
  <c r="AG60" i="25" s="1"/>
  <c r="AA23" i="28"/>
  <c r="J23" i="28" s="1"/>
  <c r="N23" i="28" s="1"/>
  <c r="AD58" i="30"/>
  <c r="AG58" i="30" s="1"/>
  <c r="AD90" i="30"/>
  <c r="AE90" i="30" s="1"/>
  <c r="AA92" i="30"/>
  <c r="J92" i="30" s="1"/>
  <c r="N92" i="30" s="1"/>
  <c r="AA59" i="30"/>
  <c r="J59" i="30" s="1"/>
  <c r="N59" i="30" s="1"/>
  <c r="AA96" i="30"/>
  <c r="J96" i="30" s="1"/>
  <c r="N96" i="30" s="1"/>
  <c r="AD91" i="32"/>
  <c r="AG91" i="32" s="1"/>
  <c r="AA37" i="32"/>
  <c r="J37" i="32" s="1"/>
  <c r="N37" i="32" s="1"/>
  <c r="AA56" i="30"/>
  <c r="J56" i="30" s="1"/>
  <c r="N56" i="30" s="1"/>
  <c r="AA47" i="35"/>
  <c r="J47" i="35" s="1"/>
  <c r="N47" i="35" s="1"/>
  <c r="AD109" i="28"/>
  <c r="AE109" i="28" s="1"/>
  <c r="AD60" i="32"/>
  <c r="AE60" i="32" s="1"/>
  <c r="AD93" i="28"/>
  <c r="AG93" i="28" s="1"/>
  <c r="AA42" i="30"/>
  <c r="J42" i="30" s="1"/>
  <c r="N42" i="30" s="1"/>
  <c r="AD66" i="30"/>
  <c r="AG66" i="30" s="1"/>
  <c r="AA109" i="30"/>
  <c r="J109" i="30" s="1"/>
  <c r="N109" i="30" s="1"/>
  <c r="AA44" i="30"/>
  <c r="J44" i="30" s="1"/>
  <c r="N44" i="30" s="1"/>
  <c r="AD50" i="30"/>
  <c r="AG50" i="30" s="1"/>
  <c r="AA39" i="30"/>
  <c r="J39" i="30" s="1"/>
  <c r="N39" i="30" s="1"/>
  <c r="AA11" i="30"/>
  <c r="J11" i="30" s="1"/>
  <c r="N11" i="30" s="1"/>
  <c r="AA61" i="32"/>
  <c r="J61" i="32" s="1"/>
  <c r="N61" i="32" s="1"/>
  <c r="G33" i="26"/>
  <c r="AD97" i="35"/>
  <c r="AE97" i="35" s="1"/>
  <c r="AA78" i="30"/>
  <c r="J78" i="30" s="1"/>
  <c r="N78" i="30" s="1"/>
  <c r="AA73" i="30"/>
  <c r="J73" i="30" s="1"/>
  <c r="N73" i="30" s="1"/>
  <c r="G101" i="30"/>
  <c r="G35" i="25"/>
  <c r="AD82" i="32"/>
  <c r="AE82" i="32" s="1"/>
  <c r="AD84" i="29"/>
  <c r="AG84" i="29" s="1"/>
  <c r="AD86" i="32"/>
  <c r="AE86" i="32" s="1"/>
  <c r="AD79" i="35"/>
  <c r="AE79" i="35" s="1"/>
  <c r="AD22" i="28"/>
  <c r="AE22" i="28" s="1"/>
  <c r="AA107" i="30"/>
  <c r="J107" i="30" s="1"/>
  <c r="N107" i="30" s="1"/>
  <c r="AA49" i="30"/>
  <c r="J49" i="30" s="1"/>
  <c r="N49" i="30" s="1"/>
  <c r="AD79" i="32"/>
  <c r="AE79" i="32" s="1"/>
  <c r="AA76" i="32"/>
  <c r="J76" i="32" s="1"/>
  <c r="N76" i="32" s="1"/>
  <c r="AA43" i="32"/>
  <c r="J43" i="32" s="1"/>
  <c r="N43" i="32" s="1"/>
  <c r="AA82" i="32"/>
  <c r="J82" i="32" s="1"/>
  <c r="N82" i="32" s="1"/>
  <c r="AD102" i="32"/>
  <c r="AG102" i="32" s="1"/>
  <c r="AA51" i="30"/>
  <c r="J51" i="30" s="1"/>
  <c r="N51" i="30" s="1"/>
  <c r="AD16" i="30"/>
  <c r="AG16" i="30" s="1"/>
  <c r="G100" i="29"/>
  <c r="AD109" i="26"/>
  <c r="AG109" i="26" s="1"/>
  <c r="AA97" i="30"/>
  <c r="J97" i="30" s="1"/>
  <c r="N97" i="30" s="1"/>
  <c r="AD47" i="25"/>
  <c r="AE47" i="25" s="1"/>
  <c r="AA19" i="25"/>
  <c r="J19" i="25" s="1"/>
  <c r="N19" i="25" s="1"/>
  <c r="AA61" i="30"/>
  <c r="J61" i="30" s="1"/>
  <c r="N61" i="30" s="1"/>
  <c r="AA70" i="30"/>
  <c r="J70" i="30" s="1"/>
  <c r="N70" i="30" s="1"/>
  <c r="AD57" i="25"/>
  <c r="AG57" i="25" s="1"/>
  <c r="G60" i="25"/>
  <c r="AD103" i="28"/>
  <c r="AE103" i="28" s="1"/>
  <c r="AA29" i="32"/>
  <c r="J29" i="32" s="1"/>
  <c r="N29" i="32" s="1"/>
  <c r="AA40" i="26"/>
  <c r="J40" i="26" s="1"/>
  <c r="N40" i="26" s="1"/>
  <c r="AA23" i="26"/>
  <c r="J23" i="26" s="1"/>
  <c r="N23" i="26" s="1"/>
  <c r="AD12" i="26"/>
  <c r="AE12" i="26" s="1"/>
  <c r="AA87" i="25"/>
  <c r="J87" i="25" s="1"/>
  <c r="N87" i="25" s="1"/>
  <c r="AA75" i="30"/>
  <c r="J75" i="30" s="1"/>
  <c r="N75" i="30" s="1"/>
  <c r="AA51" i="32"/>
  <c r="J51" i="32" s="1"/>
  <c r="N51" i="32" s="1"/>
  <c r="AA50" i="32"/>
  <c r="J50" i="32" s="1"/>
  <c r="N50" i="32" s="1"/>
  <c r="AA54" i="30"/>
  <c r="J54" i="30" s="1"/>
  <c r="N54" i="30" s="1"/>
  <c r="AA52" i="30"/>
  <c r="J52" i="30" s="1"/>
  <c r="N52" i="30" s="1"/>
  <c r="AD82" i="30"/>
  <c r="AG82" i="30" s="1"/>
  <c r="AA76" i="35"/>
  <c r="J76" i="35" s="1"/>
  <c r="N76" i="35" s="1"/>
  <c r="AA81" i="25"/>
  <c r="J81" i="25" s="1"/>
  <c r="N81" i="25" s="1"/>
  <c r="AA24" i="25"/>
  <c r="J24" i="25" s="1"/>
  <c r="N24" i="25" s="1"/>
  <c r="AA27" i="35"/>
  <c r="J27" i="35" s="1"/>
  <c r="N27" i="35" s="1"/>
  <c r="AA83" i="26"/>
  <c r="J83" i="26" s="1"/>
  <c r="N83" i="26" s="1"/>
  <c r="AA51" i="28"/>
  <c r="J51" i="28" s="1"/>
  <c r="N51" i="28" s="1"/>
  <c r="AA55" i="30"/>
  <c r="J55" i="30" s="1"/>
  <c r="N55" i="30" s="1"/>
  <c r="AA46" i="30"/>
  <c r="J46" i="30" s="1"/>
  <c r="N46" i="30" s="1"/>
  <c r="AD37" i="32"/>
  <c r="AE37" i="32" s="1"/>
  <c r="AA68" i="32"/>
  <c r="J68" i="32" s="1"/>
  <c r="N68" i="32" s="1"/>
  <c r="G46" i="26"/>
  <c r="AD16" i="32"/>
  <c r="AE16" i="32" s="1"/>
  <c r="AA78" i="34"/>
  <c r="J78" i="34" s="1"/>
  <c r="N78" i="34" s="1"/>
  <c r="AA83" i="35"/>
  <c r="J83" i="35" s="1"/>
  <c r="N83" i="35" s="1"/>
  <c r="AA26" i="35"/>
  <c r="J26" i="35" s="1"/>
  <c r="N26" i="35" s="1"/>
  <c r="AA85" i="25"/>
  <c r="J85" i="25" s="1"/>
  <c r="N85" i="25" s="1"/>
  <c r="AA108" i="26"/>
  <c r="J108" i="26" s="1"/>
  <c r="N108" i="26" s="1"/>
  <c r="AA74" i="26"/>
  <c r="J74" i="26" s="1"/>
  <c r="N74" i="26" s="1"/>
  <c r="AA103" i="30"/>
  <c r="J103" i="30" s="1"/>
  <c r="N103" i="30" s="1"/>
  <c r="AA60" i="30"/>
  <c r="J60" i="30" s="1"/>
  <c r="N60" i="30" s="1"/>
  <c r="AA57" i="30"/>
  <c r="J57" i="30" s="1"/>
  <c r="N57" i="30" s="1"/>
  <c r="AA74" i="30"/>
  <c r="J74" i="30" s="1"/>
  <c r="N74" i="30" s="1"/>
  <c r="AA85" i="30"/>
  <c r="J85" i="30" s="1"/>
  <c r="N85" i="30" s="1"/>
  <c r="G71" i="29"/>
  <c r="AD57" i="32"/>
  <c r="AG57" i="32" s="1"/>
  <c r="AA35" i="25"/>
  <c r="J35" i="25" s="1"/>
  <c r="N35" i="25" s="1"/>
  <c r="AA13" i="26"/>
  <c r="J13" i="26" s="1"/>
  <c r="N13" i="26" s="1"/>
  <c r="AA47" i="32"/>
  <c r="J47" i="32" s="1"/>
  <c r="N47" i="32" s="1"/>
  <c r="AA25" i="32"/>
  <c r="J25" i="32" s="1"/>
  <c r="N25" i="32" s="1"/>
  <c r="AA11" i="25"/>
  <c r="J11" i="25" s="1"/>
  <c r="AA25" i="25"/>
  <c r="J25" i="25" s="1"/>
  <c r="N25" i="25" s="1"/>
  <c r="AA56" i="32"/>
  <c r="J56" i="32" s="1"/>
  <c r="N56" i="32" s="1"/>
  <c r="AD28" i="28"/>
  <c r="AG28" i="28" s="1"/>
  <c r="AA64" i="26"/>
  <c r="J64" i="26" s="1"/>
  <c r="N64" i="26" s="1"/>
  <c r="AA56" i="25"/>
  <c r="J56" i="25" s="1"/>
  <c r="N56" i="25" s="1"/>
  <c r="AD46" i="32"/>
  <c r="AG46" i="32" s="1"/>
  <c r="G106" i="30"/>
  <c r="AD94" i="25"/>
  <c r="AG94" i="25" s="1"/>
  <c r="AA17" i="25"/>
  <c r="J17" i="25" s="1"/>
  <c r="N17" i="25" s="1"/>
  <c r="AA50" i="25"/>
  <c r="J50" i="25" s="1"/>
  <c r="N50" i="25" s="1"/>
  <c r="AA76" i="30"/>
  <c r="J76" i="30" s="1"/>
  <c r="N76" i="30" s="1"/>
  <c r="AD31" i="32"/>
  <c r="AE31" i="32" s="1"/>
  <c r="AA12" i="30"/>
  <c r="J12" i="30" s="1"/>
  <c r="N12" i="30" s="1"/>
  <c r="G22" i="28"/>
  <c r="AA83" i="34"/>
  <c r="J83" i="34" s="1"/>
  <c r="N83" i="34" s="1"/>
  <c r="AA63" i="34"/>
  <c r="J63" i="34" s="1"/>
  <c r="N63" i="34" s="1"/>
  <c r="AA106" i="32"/>
  <c r="J106" i="32" s="1"/>
  <c r="N106" i="32" s="1"/>
  <c r="AA39" i="25"/>
  <c r="J39" i="25" s="1"/>
  <c r="N39" i="25" s="1"/>
  <c r="AA92" i="25"/>
  <c r="J92" i="25" s="1"/>
  <c r="N92" i="25" s="1"/>
  <c r="AD24" i="25"/>
  <c r="AE24" i="25" s="1"/>
  <c r="AA86" i="30"/>
  <c r="J86" i="30" s="1"/>
  <c r="N86" i="30" s="1"/>
  <c r="AA46" i="32"/>
  <c r="J46" i="32" s="1"/>
  <c r="N46" i="32" s="1"/>
  <c r="AA35" i="32"/>
  <c r="J35" i="32" s="1"/>
  <c r="N35" i="32" s="1"/>
  <c r="G61" i="30"/>
  <c r="AA32" i="34"/>
  <c r="J32" i="34" s="1"/>
  <c r="N32" i="34" s="1"/>
  <c r="AA108" i="25"/>
  <c r="J108" i="25" s="1"/>
  <c r="N108" i="25" s="1"/>
  <c r="AA28" i="25"/>
  <c r="J28" i="25" s="1"/>
  <c r="N28" i="25" s="1"/>
  <c r="AA14" i="25"/>
  <c r="J14" i="25" s="1"/>
  <c r="N14" i="25" s="1"/>
  <c r="AD81" i="32"/>
  <c r="AE81" i="32" s="1"/>
  <c r="AA101" i="30"/>
  <c r="J101" i="30" s="1"/>
  <c r="N101" i="30" s="1"/>
  <c r="AA83" i="30"/>
  <c r="J83" i="30" s="1"/>
  <c r="N83" i="30" s="1"/>
  <c r="AA93" i="30"/>
  <c r="J93" i="30" s="1"/>
  <c r="N93" i="30" s="1"/>
  <c r="AA60" i="32"/>
  <c r="J60" i="32" s="1"/>
  <c r="N60" i="32" s="1"/>
  <c r="AA41" i="32"/>
  <c r="J41" i="32" s="1"/>
  <c r="N41" i="32" s="1"/>
  <c r="AA28" i="32"/>
  <c r="J28" i="32" s="1"/>
  <c r="N28" i="32" s="1"/>
  <c r="AA84" i="32"/>
  <c r="J84" i="32" s="1"/>
  <c r="N84" i="32" s="1"/>
  <c r="AA41" i="30"/>
  <c r="J41" i="30" s="1"/>
  <c r="N41" i="30" s="1"/>
  <c r="G17" i="26"/>
  <c r="AD54" i="28"/>
  <c r="AG54" i="28" s="1"/>
  <c r="AA70" i="22"/>
  <c r="J70" i="22" s="1"/>
  <c r="N70" i="22" s="1"/>
  <c r="AA20" i="26"/>
  <c r="J20" i="26" s="1"/>
  <c r="N20" i="26" s="1"/>
  <c r="AD92" i="28"/>
  <c r="AE92" i="28" s="1"/>
  <c r="AD63" i="30"/>
  <c r="AE63" i="30" s="1"/>
  <c r="AD75" i="32"/>
  <c r="AE75" i="32" s="1"/>
  <c r="AD65" i="30"/>
  <c r="AG65" i="30" s="1"/>
  <c r="AD42" i="30"/>
  <c r="AE42" i="30" s="1"/>
  <c r="AD87" i="35"/>
  <c r="AG87" i="35" s="1"/>
  <c r="AA99" i="26"/>
  <c r="J99" i="26" s="1"/>
  <c r="N99" i="26" s="1"/>
  <c r="AA65" i="26"/>
  <c r="J65" i="26" s="1"/>
  <c r="N65" i="26" s="1"/>
  <c r="AA33" i="25"/>
  <c r="J33" i="25" s="1"/>
  <c r="N33" i="25" s="1"/>
  <c r="AA99" i="25"/>
  <c r="J99" i="25" s="1"/>
  <c r="N99" i="25" s="1"/>
  <c r="AA59" i="26"/>
  <c r="J59" i="26" s="1"/>
  <c r="N59" i="26" s="1"/>
  <c r="AD101" i="29"/>
  <c r="AE101" i="29" s="1"/>
  <c r="AA80" i="30"/>
  <c r="J80" i="30" s="1"/>
  <c r="N80" i="30" s="1"/>
  <c r="AA26" i="32"/>
  <c r="J26" i="32" s="1"/>
  <c r="N26" i="32" s="1"/>
  <c r="AA28" i="30"/>
  <c r="J28" i="30" s="1"/>
  <c r="N28" i="30" s="1"/>
  <c r="AA16" i="30"/>
  <c r="J16" i="30" s="1"/>
  <c r="N16" i="30" s="1"/>
  <c r="AA108" i="30"/>
  <c r="J108" i="30" s="1"/>
  <c r="N108" i="30" s="1"/>
  <c r="AA48" i="32"/>
  <c r="J48" i="32" s="1"/>
  <c r="N48" i="32" s="1"/>
  <c r="AA47" i="34"/>
  <c r="J47" i="34" s="1"/>
  <c r="N47" i="34" s="1"/>
  <c r="AA45" i="30"/>
  <c r="J45" i="30" s="1"/>
  <c r="N45" i="30" s="1"/>
  <c r="G94" i="28"/>
  <c r="AD78" i="30"/>
  <c r="AG78" i="30" s="1"/>
  <c r="AD101" i="28"/>
  <c r="AG101" i="28" s="1"/>
  <c r="AD60" i="30"/>
  <c r="AE60" i="30" s="1"/>
  <c r="G50" i="30"/>
  <c r="G37" i="32"/>
  <c r="N14" i="27"/>
  <c r="AA51" i="25"/>
  <c r="J51" i="25" s="1"/>
  <c r="N51" i="25" s="1"/>
  <c r="AA80" i="32"/>
  <c r="J80" i="32" s="1"/>
  <c r="N80" i="32" s="1"/>
  <c r="AA77" i="32"/>
  <c r="J77" i="32" s="1"/>
  <c r="N77" i="32" s="1"/>
  <c r="AA104" i="30"/>
  <c r="J104" i="30" s="1"/>
  <c r="N104" i="30" s="1"/>
  <c r="AD19" i="30"/>
  <c r="AG19" i="30" s="1"/>
  <c r="AD40" i="35"/>
  <c r="AG40" i="35" s="1"/>
  <c r="AD64" i="32"/>
  <c r="AE64" i="32" s="1"/>
  <c r="AD74" i="32"/>
  <c r="AE74" i="32" s="1"/>
  <c r="AD99" i="30"/>
  <c r="AE99" i="30" s="1"/>
  <c r="AD103" i="32"/>
  <c r="AE103" i="32" s="1"/>
  <c r="AA26" i="26"/>
  <c r="J26" i="26" s="1"/>
  <c r="N26" i="26" s="1"/>
  <c r="AA58" i="25"/>
  <c r="J58" i="25" s="1"/>
  <c r="N58" i="25" s="1"/>
  <c r="AA47" i="25"/>
  <c r="J47" i="25" s="1"/>
  <c r="N47" i="25" s="1"/>
  <c r="AA86" i="25"/>
  <c r="J86" i="25" s="1"/>
  <c r="N86" i="25" s="1"/>
  <c r="AA50" i="28"/>
  <c r="J50" i="28" s="1"/>
  <c r="N50" i="28" s="1"/>
  <c r="AA106" i="30"/>
  <c r="J106" i="30" s="1"/>
  <c r="N106" i="30" s="1"/>
  <c r="AA64" i="30"/>
  <c r="J64" i="30" s="1"/>
  <c r="N64" i="30" s="1"/>
  <c r="AD22" i="35"/>
  <c r="AG22" i="35" s="1"/>
  <c r="AD101" i="26"/>
  <c r="AE101" i="26" s="1"/>
  <c r="AD62" i="28"/>
  <c r="AG62" i="28" s="1"/>
  <c r="AD55" i="28"/>
  <c r="AE55" i="28" s="1"/>
  <c r="AD29" i="30"/>
  <c r="AG29" i="30" s="1"/>
  <c r="AD36" i="30"/>
  <c r="AG36" i="30" s="1"/>
  <c r="G85" i="30"/>
  <c r="AD64" i="30"/>
  <c r="AE64" i="30" s="1"/>
  <c r="AD44" i="30"/>
  <c r="AG44" i="30" s="1"/>
  <c r="AD81" i="30"/>
  <c r="AG81" i="30" s="1"/>
  <c r="AA59" i="22"/>
  <c r="J59" i="22" s="1"/>
  <c r="N59" i="22" s="1"/>
  <c r="AA94" i="35"/>
  <c r="J94" i="35" s="1"/>
  <c r="N94" i="35" s="1"/>
  <c r="AA45" i="35"/>
  <c r="J45" i="35" s="1"/>
  <c r="N45" i="35" s="1"/>
  <c r="AA29" i="26"/>
  <c r="J29" i="26" s="1"/>
  <c r="N29" i="26" s="1"/>
  <c r="AA12" i="26"/>
  <c r="J12" i="26" s="1"/>
  <c r="N12" i="26" s="1"/>
  <c r="AA67" i="26"/>
  <c r="J67" i="26" s="1"/>
  <c r="N67" i="26" s="1"/>
  <c r="AD37" i="26"/>
  <c r="AG37" i="26" s="1"/>
  <c r="AA29" i="25"/>
  <c r="J29" i="25" s="1"/>
  <c r="N29" i="25" s="1"/>
  <c r="AA96" i="25"/>
  <c r="J96" i="25" s="1"/>
  <c r="N96" i="25" s="1"/>
  <c r="AA63" i="25"/>
  <c r="J63" i="25" s="1"/>
  <c r="N63" i="25" s="1"/>
  <c r="AD50" i="26"/>
  <c r="AG50" i="26" s="1"/>
  <c r="AA58" i="26"/>
  <c r="J58" i="26" s="1"/>
  <c r="N58" i="26" s="1"/>
  <c r="AD71" i="30"/>
  <c r="AG71" i="30" s="1"/>
  <c r="AA94" i="30"/>
  <c r="J94" i="30" s="1"/>
  <c r="N94" i="30" s="1"/>
  <c r="AA75" i="25"/>
  <c r="J75" i="25" s="1"/>
  <c r="N75" i="25" s="1"/>
  <c r="AD25" i="30"/>
  <c r="AG25" i="30" s="1"/>
  <c r="AD68" i="30"/>
  <c r="AE68" i="30" s="1"/>
  <c r="AA66" i="26"/>
  <c r="J66" i="26" s="1"/>
  <c r="N66" i="26" s="1"/>
  <c r="AA51" i="26"/>
  <c r="J51" i="26" s="1"/>
  <c r="N51" i="26" s="1"/>
  <c r="AA80" i="25"/>
  <c r="J80" i="25" s="1"/>
  <c r="N80" i="25" s="1"/>
  <c r="G66" i="30"/>
  <c r="AA100" i="35"/>
  <c r="J100" i="35" s="1"/>
  <c r="N100" i="35" s="1"/>
  <c r="AA93" i="25"/>
  <c r="J93" i="25" s="1"/>
  <c r="N93" i="25" s="1"/>
  <c r="AA54" i="26"/>
  <c r="J54" i="26" s="1"/>
  <c r="N54" i="26" s="1"/>
  <c r="AD36" i="28"/>
  <c r="AG36" i="28" s="1"/>
  <c r="AD34" i="32"/>
  <c r="AE34" i="32" s="1"/>
  <c r="AD104" i="30"/>
  <c r="AG104" i="30" s="1"/>
  <c r="G105" i="26"/>
  <c r="AD93" i="32"/>
  <c r="AE93" i="32" s="1"/>
  <c r="AD36" i="32"/>
  <c r="AG36" i="32" s="1"/>
  <c r="AD22" i="30"/>
  <c r="AE22" i="30" s="1"/>
  <c r="AD32" i="30"/>
  <c r="AG32" i="30" s="1"/>
  <c r="AA44" i="26"/>
  <c r="J44" i="26" s="1"/>
  <c r="N44" i="26" s="1"/>
  <c r="AA34" i="35"/>
  <c r="J34" i="35" s="1"/>
  <c r="N34" i="35" s="1"/>
  <c r="AA104" i="26"/>
  <c r="J104" i="26" s="1"/>
  <c r="N104" i="26" s="1"/>
  <c r="AA109" i="26"/>
  <c r="J109" i="26" s="1"/>
  <c r="N109" i="26" s="1"/>
  <c r="AA100" i="26"/>
  <c r="J100" i="26" s="1"/>
  <c r="N100" i="26" s="1"/>
  <c r="AA31" i="25"/>
  <c r="J31" i="25" s="1"/>
  <c r="N31" i="25" s="1"/>
  <c r="AA43" i="25"/>
  <c r="J43" i="25" s="1"/>
  <c r="N43" i="25" s="1"/>
  <c r="AD103" i="30"/>
  <c r="AE103" i="30" s="1"/>
  <c r="AA40" i="30"/>
  <c r="J40" i="30" s="1"/>
  <c r="N40" i="30" s="1"/>
  <c r="AA69" i="30"/>
  <c r="J69" i="30" s="1"/>
  <c r="N69" i="30" s="1"/>
  <c r="AA89" i="30"/>
  <c r="J89" i="30" s="1"/>
  <c r="N89" i="30" s="1"/>
  <c r="AA79" i="30"/>
  <c r="J79" i="30" s="1"/>
  <c r="N79" i="30" s="1"/>
  <c r="AA50" i="30"/>
  <c r="J50" i="30" s="1"/>
  <c r="N50" i="30" s="1"/>
  <c r="AA38" i="30"/>
  <c r="J38" i="30" s="1"/>
  <c r="N38" i="30" s="1"/>
  <c r="AA17" i="30"/>
  <c r="J17" i="30" s="1"/>
  <c r="N17" i="30" s="1"/>
  <c r="AA19" i="32"/>
  <c r="J19" i="32" s="1"/>
  <c r="N19" i="32" s="1"/>
  <c r="G50" i="32"/>
  <c r="AA61" i="28"/>
  <c r="J61" i="28" s="1"/>
  <c r="N61" i="28" s="1"/>
  <c r="AA34" i="30"/>
  <c r="J34" i="30" s="1"/>
  <c r="N34" i="30" s="1"/>
  <c r="AA22" i="32"/>
  <c r="J22" i="32" s="1"/>
  <c r="N22" i="32" s="1"/>
  <c r="AD75" i="34"/>
  <c r="AE75" i="34" s="1"/>
  <c r="AD83" i="30"/>
  <c r="AG83" i="30" s="1"/>
  <c r="AD59" i="32"/>
  <c r="AG59" i="32" s="1"/>
  <c r="AD38" i="30"/>
  <c r="AE38" i="30" s="1"/>
  <c r="AD61" i="34"/>
  <c r="AE61" i="34" s="1"/>
  <c r="AA42" i="25"/>
  <c r="J42" i="25" s="1"/>
  <c r="N42" i="25" s="1"/>
  <c r="AA12" i="25"/>
  <c r="J12" i="25" s="1"/>
  <c r="N12" i="25" s="1"/>
  <c r="AA98" i="30"/>
  <c r="J98" i="30" s="1"/>
  <c r="N98" i="30" s="1"/>
  <c r="AD72" i="26"/>
  <c r="AG72" i="26" s="1"/>
  <c r="G87" i="35"/>
  <c r="AD28" i="30"/>
  <c r="AE28" i="30" s="1"/>
  <c r="AD27" i="32"/>
  <c r="AE27" i="32" s="1"/>
  <c r="AD88" i="30"/>
  <c r="AG88" i="30" s="1"/>
  <c r="G31" i="32"/>
  <c r="AD87" i="28"/>
  <c r="AG87" i="28" s="1"/>
  <c r="AD24" i="30"/>
  <c r="AE24" i="30" s="1"/>
  <c r="AA62" i="34"/>
  <c r="J62" i="34" s="1"/>
  <c r="N62" i="34" s="1"/>
  <c r="AD38" i="32"/>
  <c r="AG38" i="32" s="1"/>
  <c r="AA86" i="22"/>
  <c r="J86" i="22" s="1"/>
  <c r="N86" i="22" s="1"/>
  <c r="AA71" i="26"/>
  <c r="J71" i="26" s="1"/>
  <c r="N71" i="26" s="1"/>
  <c r="AA11" i="26"/>
  <c r="J11" i="26" s="1"/>
  <c r="N11" i="26" s="1"/>
  <c r="AA78" i="26"/>
  <c r="J78" i="26" s="1"/>
  <c r="N78" i="26" s="1"/>
  <c r="AA53" i="26"/>
  <c r="J53" i="26" s="1"/>
  <c r="N53" i="26" s="1"/>
  <c r="AA77" i="25"/>
  <c r="J77" i="25" s="1"/>
  <c r="N77" i="25" s="1"/>
  <c r="AA27" i="25"/>
  <c r="J27" i="25" s="1"/>
  <c r="N27" i="25" s="1"/>
  <c r="AA52" i="26"/>
  <c r="J52" i="26" s="1"/>
  <c r="N52" i="26" s="1"/>
  <c r="AA36" i="26"/>
  <c r="J36" i="26" s="1"/>
  <c r="N36" i="26" s="1"/>
  <c r="AD49" i="32"/>
  <c r="AG49" i="32" s="1"/>
  <c r="AA88" i="32"/>
  <c r="J88" i="32" s="1"/>
  <c r="N88" i="32" s="1"/>
  <c r="AA31" i="30"/>
  <c r="J31" i="30" s="1"/>
  <c r="N31" i="30" s="1"/>
  <c r="AA77" i="30"/>
  <c r="J77" i="30" s="1"/>
  <c r="N77" i="30" s="1"/>
  <c r="AA95" i="30"/>
  <c r="J95" i="30" s="1"/>
  <c r="N95" i="30" s="1"/>
  <c r="AA102" i="32"/>
  <c r="J102" i="32" s="1"/>
  <c r="N102" i="32" s="1"/>
  <c r="AA30" i="32"/>
  <c r="J30" i="32" s="1"/>
  <c r="N30" i="32" s="1"/>
  <c r="AA102" i="30"/>
  <c r="J102" i="30" s="1"/>
  <c r="N102" i="30" s="1"/>
  <c r="AA14" i="30"/>
  <c r="J14" i="30" s="1"/>
  <c r="N14" i="30" s="1"/>
  <c r="AA69" i="35"/>
  <c r="J69" i="35" s="1"/>
  <c r="N69" i="35" s="1"/>
  <c r="AA21" i="25"/>
  <c r="J21" i="25" s="1"/>
  <c r="N21" i="25" s="1"/>
  <c r="AA78" i="25"/>
  <c r="J78" i="25" s="1"/>
  <c r="N78" i="25" s="1"/>
  <c r="AD96" i="25"/>
  <c r="AG96" i="25" s="1"/>
  <c r="AD52" i="30"/>
  <c r="AE52" i="30" s="1"/>
  <c r="AD98" i="28"/>
  <c r="AE98" i="28" s="1"/>
  <c r="AD20" i="32"/>
  <c r="AG20" i="32" s="1"/>
  <c r="AD39" i="32"/>
  <c r="AE39" i="32" s="1"/>
  <c r="AA71" i="22"/>
  <c r="J71" i="22" s="1"/>
  <c r="N71" i="22" s="1"/>
  <c r="AA79" i="35"/>
  <c r="J79" i="35" s="1"/>
  <c r="N79" i="35" s="1"/>
  <c r="AA72" i="26"/>
  <c r="J72" i="26" s="1"/>
  <c r="N72" i="26" s="1"/>
  <c r="AA21" i="26"/>
  <c r="J21" i="26" s="1"/>
  <c r="N21" i="26" s="1"/>
  <c r="AA49" i="26"/>
  <c r="J49" i="26" s="1"/>
  <c r="N49" i="26" s="1"/>
  <c r="AD55" i="25"/>
  <c r="AE55" i="25" s="1"/>
  <c r="AA27" i="30"/>
  <c r="J27" i="30" s="1"/>
  <c r="N27" i="30" s="1"/>
  <c r="AA67" i="30"/>
  <c r="J67" i="30" s="1"/>
  <c r="N67" i="30" s="1"/>
  <c r="AA26" i="30"/>
  <c r="J26" i="30" s="1"/>
  <c r="N26" i="30" s="1"/>
  <c r="AA68" i="30"/>
  <c r="J68" i="30" s="1"/>
  <c r="N68" i="30" s="1"/>
  <c r="AA38" i="32"/>
  <c r="J38" i="32" s="1"/>
  <c r="N38" i="32" s="1"/>
  <c r="AA105" i="32"/>
  <c r="J105" i="32" s="1"/>
  <c r="N105" i="32" s="1"/>
  <c r="AD33" i="30"/>
  <c r="AG33" i="30" s="1"/>
  <c r="AD44" i="28"/>
  <c r="AG44" i="28" s="1"/>
  <c r="AD46" i="30"/>
  <c r="AG46" i="30" s="1"/>
  <c r="AD18" i="28"/>
  <c r="AG18" i="28" s="1"/>
  <c r="AD41" i="30"/>
  <c r="AE41" i="30" s="1"/>
  <c r="AD108" i="30"/>
  <c r="AG108" i="30" s="1"/>
  <c r="AD93" i="30"/>
  <c r="AE93" i="30" s="1"/>
  <c r="AD13" i="28"/>
  <c r="AG13" i="28" s="1"/>
  <c r="AD45" i="26"/>
  <c r="AE45" i="26" s="1"/>
  <c r="AD13" i="30"/>
  <c r="AG13" i="30" s="1"/>
  <c r="AD80" i="32"/>
  <c r="AE80" i="32" s="1"/>
  <c r="AD89" i="32"/>
  <c r="AE89" i="32" s="1"/>
  <c r="AD33" i="32"/>
  <c r="AE33" i="32" s="1"/>
  <c r="AD40" i="26"/>
  <c r="AG40" i="26" s="1"/>
  <c r="AD66" i="32"/>
  <c r="AG66" i="32" s="1"/>
  <c r="AD34" i="26"/>
  <c r="AG34" i="26" s="1"/>
  <c r="AD82" i="26"/>
  <c r="AE82" i="26" s="1"/>
  <c r="AD57" i="28"/>
  <c r="AG57" i="28" s="1"/>
  <c r="AD66" i="25"/>
  <c r="AG66" i="25" s="1"/>
  <c r="AD77" i="26"/>
  <c r="AE77" i="26" s="1"/>
  <c r="AD85" i="32"/>
  <c r="AG85" i="32" s="1"/>
  <c r="AD12" i="30"/>
  <c r="AE12" i="30" s="1"/>
  <c r="AD24" i="28"/>
  <c r="AE24" i="28" s="1"/>
  <c r="AD58" i="28"/>
  <c r="AE58" i="28" s="1"/>
  <c r="AD56" i="26"/>
  <c r="AE56" i="26" s="1"/>
  <c r="AD29" i="28"/>
  <c r="AG29" i="28" s="1"/>
  <c r="AD74" i="30"/>
  <c r="AG74" i="30" s="1"/>
  <c r="AD89" i="26"/>
  <c r="AG89" i="26" s="1"/>
  <c r="AD70" i="30"/>
  <c r="AE70" i="30" s="1"/>
  <c r="AD15" i="29"/>
  <c r="AE15" i="29" s="1"/>
  <c r="AD69" i="26"/>
  <c r="AE69" i="26" s="1"/>
  <c r="AD82" i="28"/>
  <c r="AE82" i="28" s="1"/>
  <c r="AD11" i="30"/>
  <c r="AE11" i="30" s="1"/>
  <c r="AD23" i="26"/>
  <c r="AG23" i="26" s="1"/>
  <c r="AD32" i="26"/>
  <c r="AE32" i="26" s="1"/>
  <c r="AD106" i="32"/>
  <c r="AG106" i="32" s="1"/>
  <c r="I104" i="32"/>
  <c r="AD104" i="32"/>
  <c r="AE104" i="32" s="1"/>
  <c r="AA84" i="30"/>
  <c r="J84" i="30" s="1"/>
  <c r="N84" i="30" s="1"/>
  <c r="I79" i="30"/>
  <c r="AD79" i="30"/>
  <c r="AG79" i="30" s="1"/>
  <c r="I84" i="32"/>
  <c r="AD84" i="32"/>
  <c r="AE84" i="32" s="1"/>
  <c r="G82" i="30"/>
  <c r="G90" i="32"/>
  <c r="AD90" i="32"/>
  <c r="AE90" i="32" s="1"/>
  <c r="I11" i="32"/>
  <c r="AD11" i="32"/>
  <c r="AG11" i="32" s="1"/>
  <c r="AD86" i="30"/>
  <c r="AE86" i="30" s="1"/>
  <c r="G86" i="30"/>
  <c r="I51" i="30"/>
  <c r="AD51" i="30"/>
  <c r="AE51" i="30" s="1"/>
  <c r="AA48" i="30"/>
  <c r="J48" i="30" s="1"/>
  <c r="N48" i="30" s="1"/>
  <c r="G109" i="30"/>
  <c r="AD109" i="30"/>
  <c r="AE109" i="30" s="1"/>
  <c r="AD73" i="30"/>
  <c r="AE73" i="30" s="1"/>
  <c r="G73" i="30"/>
  <c r="I56" i="30"/>
  <c r="AD56" i="30"/>
  <c r="AG56" i="30" s="1"/>
  <c r="I15" i="30"/>
  <c r="AD15" i="30"/>
  <c r="AE15" i="30" s="1"/>
  <c r="AD55" i="30"/>
  <c r="AG55" i="30" s="1"/>
  <c r="G55" i="30"/>
  <c r="I98" i="32"/>
  <c r="AD98" i="32"/>
  <c r="AE98" i="32" s="1"/>
  <c r="G105" i="32"/>
  <c r="AD105" i="32"/>
  <c r="AE105" i="32" s="1"/>
  <c r="AD52" i="32"/>
  <c r="AG52" i="32" s="1"/>
  <c r="G52" i="32"/>
  <c r="I65" i="32"/>
  <c r="AD65" i="32"/>
  <c r="AE65" i="32" s="1"/>
  <c r="N11" i="9"/>
  <c r="AD11" i="28"/>
  <c r="AE11" i="28" s="1"/>
  <c r="AD40" i="30"/>
  <c r="AE40" i="30" s="1"/>
  <c r="AD97" i="30"/>
  <c r="AG97" i="30" s="1"/>
  <c r="G23" i="32"/>
  <c r="AD21" i="30"/>
  <c r="AG21" i="30" s="1"/>
  <c r="AD47" i="26"/>
  <c r="AG47" i="26" s="1"/>
  <c r="AA48" i="26"/>
  <c r="J48" i="26" s="1"/>
  <c r="N48" i="26" s="1"/>
  <c r="AA61" i="26"/>
  <c r="J61" i="26" s="1"/>
  <c r="N61" i="26" s="1"/>
  <c r="AA102" i="26"/>
  <c r="J102" i="26" s="1"/>
  <c r="N102" i="26" s="1"/>
  <c r="AA47" i="26"/>
  <c r="J47" i="26" s="1"/>
  <c r="N47" i="26" s="1"/>
  <c r="AA22" i="26"/>
  <c r="J22" i="26" s="1"/>
  <c r="N22" i="26" s="1"/>
  <c r="AD103" i="26"/>
  <c r="AG103" i="26" s="1"/>
  <c r="G103" i="26"/>
  <c r="AD54" i="26"/>
  <c r="AE54" i="26" s="1"/>
  <c r="G54" i="26"/>
  <c r="AA73" i="28"/>
  <c r="J73" i="28" s="1"/>
  <c r="N73" i="28" s="1"/>
  <c r="G76" i="28"/>
  <c r="AD76" i="28"/>
  <c r="AE76" i="28" s="1"/>
  <c r="AD15" i="28"/>
  <c r="AE15" i="28" s="1"/>
  <c r="G15" i="28"/>
  <c r="G34" i="28"/>
  <c r="AD34" i="28"/>
  <c r="AG34" i="28" s="1"/>
  <c r="AD68" i="32"/>
  <c r="AE68" i="32" s="1"/>
  <c r="G68" i="32"/>
  <c r="AA90" i="32"/>
  <c r="J90" i="32" s="1"/>
  <c r="N90" i="32" s="1"/>
  <c r="G49" i="30"/>
  <c r="AD49" i="30"/>
  <c r="AG49" i="30" s="1"/>
  <c r="G107" i="30"/>
  <c r="AD107" i="30"/>
  <c r="AE107" i="30" s="1"/>
  <c r="G98" i="30"/>
  <c r="AD98" i="30"/>
  <c r="AE98" i="30" s="1"/>
  <c r="AA53" i="30"/>
  <c r="J53" i="30" s="1"/>
  <c r="N53" i="30" s="1"/>
  <c r="AA90" i="30"/>
  <c r="J90" i="30" s="1"/>
  <c r="N90" i="30" s="1"/>
  <c r="AA43" i="30"/>
  <c r="J43" i="30" s="1"/>
  <c r="N43" i="30" s="1"/>
  <c r="AA82" i="30"/>
  <c r="J82" i="30" s="1"/>
  <c r="N82" i="30" s="1"/>
  <c r="AD57" i="30"/>
  <c r="AG57" i="30" s="1"/>
  <c r="G57" i="30"/>
  <c r="AD18" i="30"/>
  <c r="AG18" i="30" s="1"/>
  <c r="G76" i="30"/>
  <c r="AD76" i="30"/>
  <c r="AE76" i="30" s="1"/>
  <c r="G34" i="30"/>
  <c r="AD34" i="30"/>
  <c r="AG34" i="30" s="1"/>
  <c r="AA58" i="32"/>
  <c r="J58" i="32" s="1"/>
  <c r="N58" i="32" s="1"/>
  <c r="AA103" i="32"/>
  <c r="J103" i="32" s="1"/>
  <c r="N103" i="32" s="1"/>
  <c r="I96" i="32"/>
  <c r="AD96" i="32"/>
  <c r="AE96" i="32" s="1"/>
  <c r="AD73" i="32"/>
  <c r="AE73" i="32" s="1"/>
  <c r="AD23" i="30"/>
  <c r="AE23" i="30" s="1"/>
  <c r="AA104" i="32"/>
  <c r="J104" i="32" s="1"/>
  <c r="N104" i="32" s="1"/>
  <c r="AD86" i="35"/>
  <c r="AG86" i="35" s="1"/>
  <c r="G86" i="35"/>
  <c r="I102" i="26"/>
  <c r="AD102" i="26"/>
  <c r="AG102" i="26" s="1"/>
  <c r="I93" i="26"/>
  <c r="AD93" i="26"/>
  <c r="AE93" i="26" s="1"/>
  <c r="I105" i="28"/>
  <c r="AD105" i="28"/>
  <c r="AG105" i="28" s="1"/>
  <c r="I73" i="28"/>
  <c r="AD73" i="28"/>
  <c r="AE73" i="28" s="1"/>
  <c r="AD43" i="30"/>
  <c r="AG43" i="30" s="1"/>
  <c r="G81" i="32"/>
  <c r="G41" i="30"/>
  <c r="AD37" i="30"/>
  <c r="AG37" i="30" s="1"/>
  <c r="G80" i="32"/>
  <c r="AD20" i="30"/>
  <c r="AG20" i="30" s="1"/>
  <c r="AA107" i="35"/>
  <c r="J107" i="35" s="1"/>
  <c r="N107" i="35" s="1"/>
  <c r="AA56" i="26"/>
  <c r="J56" i="26" s="1"/>
  <c r="N56" i="26" s="1"/>
  <c r="AD30" i="26"/>
  <c r="AG30" i="26" s="1"/>
  <c r="G30" i="26"/>
  <c r="I67" i="26"/>
  <c r="AD67" i="26"/>
  <c r="AE67" i="26" s="1"/>
  <c r="I89" i="28"/>
  <c r="AD89" i="28"/>
  <c r="AG89" i="28" s="1"/>
  <c r="AD57" i="29"/>
  <c r="AE57" i="29" s="1"/>
  <c r="G57" i="29"/>
  <c r="I75" i="30"/>
  <c r="AD75" i="30"/>
  <c r="AG75" i="30" s="1"/>
  <c r="AD26" i="30"/>
  <c r="AG26" i="30" s="1"/>
  <c r="G26" i="30"/>
  <c r="I94" i="30"/>
  <c r="AD94" i="30"/>
  <c r="AE94" i="30" s="1"/>
  <c r="AA33" i="32"/>
  <c r="J33" i="32" s="1"/>
  <c r="N33" i="32" s="1"/>
  <c r="AD69" i="30"/>
  <c r="AG69" i="30" s="1"/>
  <c r="AA14" i="32"/>
  <c r="J14" i="32" s="1"/>
  <c r="N14" i="32" s="1"/>
  <c r="I46" i="28"/>
  <c r="AD46" i="28"/>
  <c r="AE46" i="28" s="1"/>
  <c r="I60" i="29"/>
  <c r="AD60" i="29"/>
  <c r="AG60" i="29" s="1"/>
  <c r="G40" i="28"/>
  <c r="G33" i="30"/>
  <c r="AD30" i="32"/>
  <c r="AG30" i="32" s="1"/>
  <c r="AD100" i="26"/>
  <c r="AG100" i="26" s="1"/>
  <c r="AD63" i="32"/>
  <c r="AG63" i="32" s="1"/>
  <c r="AD24" i="32"/>
  <c r="AE24" i="32" s="1"/>
  <c r="G89" i="32"/>
  <c r="AA81" i="32"/>
  <c r="J81" i="32" s="1"/>
  <c r="N81" i="32" s="1"/>
  <c r="I108" i="32"/>
  <c r="AD108" i="32"/>
  <c r="AG108" i="32" s="1"/>
  <c r="G17" i="30"/>
  <c r="AD17" i="30"/>
  <c r="AE17" i="30" s="1"/>
  <c r="G108" i="30"/>
  <c r="G91" i="32"/>
  <c r="G80" i="26"/>
  <c r="AD80" i="26"/>
  <c r="AE80" i="26" s="1"/>
  <c r="I96" i="28"/>
  <c r="AD96" i="28"/>
  <c r="AE96" i="28" s="1"/>
  <c r="I79" i="28"/>
  <c r="AD79" i="28"/>
  <c r="AE79" i="28" s="1"/>
  <c r="G92" i="32"/>
  <c r="AD107" i="28"/>
  <c r="AE107" i="28" s="1"/>
  <c r="AD25" i="29"/>
  <c r="AE25" i="29" s="1"/>
  <c r="AD92" i="30"/>
  <c r="AE92" i="30" s="1"/>
  <c r="AD83" i="32"/>
  <c r="AE83" i="32" s="1"/>
  <c r="AD71" i="32"/>
  <c r="AG71" i="32" s="1"/>
  <c r="G18" i="35"/>
  <c r="AD18" i="35"/>
  <c r="AG18" i="35" s="1"/>
  <c r="AD64" i="35"/>
  <c r="AG64" i="35" s="1"/>
  <c r="G64" i="35"/>
  <c r="AD41" i="26"/>
  <c r="AE41" i="26" s="1"/>
  <c r="AA103" i="26"/>
  <c r="J103" i="26" s="1"/>
  <c r="N103" i="26" s="1"/>
  <c r="AA16" i="26"/>
  <c r="J16" i="26" s="1"/>
  <c r="N16" i="26" s="1"/>
  <c r="I16" i="28"/>
  <c r="AD16" i="28"/>
  <c r="AG16" i="28" s="1"/>
  <c r="G26" i="28"/>
  <c r="AD26" i="28"/>
  <c r="AG26" i="28" s="1"/>
  <c r="I45" i="29"/>
  <c r="AD45" i="29"/>
  <c r="AE45" i="29" s="1"/>
  <c r="AA20" i="32"/>
  <c r="J20" i="32" s="1"/>
  <c r="N20" i="32" s="1"/>
  <c r="AD47" i="30"/>
  <c r="AE47" i="30" s="1"/>
  <c r="G85" i="32"/>
  <c r="AD99" i="32"/>
  <c r="AE99" i="32" s="1"/>
  <c r="AA91" i="32"/>
  <c r="J91" i="32" s="1"/>
  <c r="N91" i="32" s="1"/>
  <c r="AD13" i="32"/>
  <c r="AG13" i="32" s="1"/>
  <c r="AA93" i="26"/>
  <c r="J93" i="26" s="1"/>
  <c r="N93" i="26" s="1"/>
  <c r="AA94" i="26"/>
  <c r="J94" i="26" s="1"/>
  <c r="N94" i="26" s="1"/>
  <c r="AA83" i="25"/>
  <c r="J83" i="25" s="1"/>
  <c r="N83" i="25" s="1"/>
  <c r="AA89" i="25"/>
  <c r="J89" i="25" s="1"/>
  <c r="N89" i="25" s="1"/>
  <c r="AD28" i="25"/>
  <c r="AG28" i="25" s="1"/>
  <c r="AA38" i="25"/>
  <c r="J38" i="25" s="1"/>
  <c r="N38" i="25" s="1"/>
  <c r="AA82" i="25"/>
  <c r="J82" i="25" s="1"/>
  <c r="N82" i="25" s="1"/>
  <c r="AA100" i="25"/>
  <c r="J100" i="25" s="1"/>
  <c r="N100" i="25" s="1"/>
  <c r="AA30" i="30"/>
  <c r="J30" i="30" s="1"/>
  <c r="N30" i="30" s="1"/>
  <c r="AA29" i="30"/>
  <c r="J29" i="30" s="1"/>
  <c r="N29" i="30" s="1"/>
  <c r="AA105" i="30"/>
  <c r="J105" i="30" s="1"/>
  <c r="N105" i="30" s="1"/>
  <c r="AA58" i="30"/>
  <c r="J58" i="30" s="1"/>
  <c r="N58" i="30" s="1"/>
  <c r="G51" i="32"/>
  <c r="AA71" i="35"/>
  <c r="J71" i="35" s="1"/>
  <c r="N71" i="35" s="1"/>
  <c r="AA65" i="35"/>
  <c r="J65" i="35" s="1"/>
  <c r="N65" i="35" s="1"/>
  <c r="AD45" i="35"/>
  <c r="AE45" i="35" s="1"/>
  <c r="AA101" i="26"/>
  <c r="J101" i="26" s="1"/>
  <c r="N101" i="26" s="1"/>
  <c r="AD19" i="26"/>
  <c r="AE19" i="26" s="1"/>
  <c r="AA90" i="26"/>
  <c r="J90" i="26" s="1"/>
  <c r="N90" i="26" s="1"/>
  <c r="AA90" i="28"/>
  <c r="J90" i="28" s="1"/>
  <c r="N90" i="28" s="1"/>
  <c r="AA84" i="26"/>
  <c r="J84" i="26" s="1"/>
  <c r="N84" i="26" s="1"/>
  <c r="AA96" i="26"/>
  <c r="J96" i="26" s="1"/>
  <c r="N96" i="26" s="1"/>
  <c r="AA39" i="26"/>
  <c r="J39" i="26" s="1"/>
  <c r="N39" i="26" s="1"/>
  <c r="AA45" i="28"/>
  <c r="J45" i="28" s="1"/>
  <c r="N45" i="28" s="1"/>
  <c r="AA12" i="28"/>
  <c r="J12" i="28" s="1"/>
  <c r="N12" i="28" s="1"/>
  <c r="AD18" i="32"/>
  <c r="AG18" i="32" s="1"/>
  <c r="AD77" i="32"/>
  <c r="AG77" i="32" s="1"/>
  <c r="AA81" i="30"/>
  <c r="J81" i="30" s="1"/>
  <c r="N81" i="30" s="1"/>
  <c r="AA36" i="30"/>
  <c r="J36" i="30" s="1"/>
  <c r="N36" i="30" s="1"/>
  <c r="AD53" i="30"/>
  <c r="AG53" i="30" s="1"/>
  <c r="AD89" i="30"/>
  <c r="AG89" i="30" s="1"/>
  <c r="AD45" i="30"/>
  <c r="AG45" i="30" s="1"/>
  <c r="AD84" i="30"/>
  <c r="AE84" i="30" s="1"/>
  <c r="AD72" i="30"/>
  <c r="AE72" i="30" s="1"/>
  <c r="AD102" i="30"/>
  <c r="AE102" i="30" s="1"/>
  <c r="AA37" i="30"/>
  <c r="J37" i="30" s="1"/>
  <c r="N37" i="30" s="1"/>
  <c r="AD48" i="30"/>
  <c r="AE48" i="30" s="1"/>
  <c r="AA63" i="30"/>
  <c r="J63" i="30" s="1"/>
  <c r="N63" i="30" s="1"/>
  <c r="AD35" i="30"/>
  <c r="AE35" i="30" s="1"/>
  <c r="AA71" i="30"/>
  <c r="J71" i="30" s="1"/>
  <c r="N71" i="30" s="1"/>
  <c r="AA99" i="30"/>
  <c r="J99" i="30" s="1"/>
  <c r="N99" i="30" s="1"/>
  <c r="AA62" i="30"/>
  <c r="J62" i="30" s="1"/>
  <c r="N62" i="30" s="1"/>
  <c r="AA72" i="30"/>
  <c r="J72" i="30" s="1"/>
  <c r="N72" i="30" s="1"/>
  <c r="AA89" i="32"/>
  <c r="J89" i="32" s="1"/>
  <c r="N89" i="32" s="1"/>
  <c r="AD77" i="30"/>
  <c r="AE77" i="30" s="1"/>
  <c r="AD12" i="32"/>
  <c r="AG12" i="32" s="1"/>
  <c r="AA24" i="22"/>
  <c r="J24" i="22" s="1"/>
  <c r="N24" i="22" s="1"/>
  <c r="AA37" i="22"/>
  <c r="J37" i="22" s="1"/>
  <c r="N37" i="22" s="1"/>
  <c r="AA43" i="22"/>
  <c r="J43" i="22" s="1"/>
  <c r="N43" i="22" s="1"/>
  <c r="AA73" i="22"/>
  <c r="J73" i="22" s="1"/>
  <c r="N73" i="22" s="1"/>
  <c r="AA39" i="35"/>
  <c r="J39" i="35" s="1"/>
  <c r="N39" i="35" s="1"/>
  <c r="AD56" i="35"/>
  <c r="AG56" i="35" s="1"/>
  <c r="AA15" i="35"/>
  <c r="J15" i="35" s="1"/>
  <c r="N15" i="35" s="1"/>
  <c r="AA54" i="35"/>
  <c r="J54" i="35" s="1"/>
  <c r="N54" i="35" s="1"/>
  <c r="AA104" i="35"/>
  <c r="J104" i="35" s="1"/>
  <c r="N104" i="35" s="1"/>
  <c r="AA99" i="35"/>
  <c r="J99" i="35" s="1"/>
  <c r="N99" i="35" s="1"/>
  <c r="AD70" i="35"/>
  <c r="AE70" i="35" s="1"/>
  <c r="AA77" i="35"/>
  <c r="J77" i="35" s="1"/>
  <c r="N77" i="35" s="1"/>
  <c r="AA69" i="26"/>
  <c r="J69" i="26" s="1"/>
  <c r="N69" i="26" s="1"/>
  <c r="AA82" i="26"/>
  <c r="J82" i="26" s="1"/>
  <c r="N82" i="26" s="1"/>
  <c r="AD53" i="25"/>
  <c r="AG53" i="25" s="1"/>
  <c r="AA49" i="25"/>
  <c r="J49" i="25" s="1"/>
  <c r="N49" i="25" s="1"/>
  <c r="AA20" i="25"/>
  <c r="J20" i="25" s="1"/>
  <c r="N20" i="25" s="1"/>
  <c r="AA34" i="25"/>
  <c r="J34" i="25" s="1"/>
  <c r="N34" i="25" s="1"/>
  <c r="AA101" i="25"/>
  <c r="J101" i="25" s="1"/>
  <c r="N101" i="25" s="1"/>
  <c r="AD76" i="26"/>
  <c r="AE76" i="26" s="1"/>
  <c r="AA12" i="35"/>
  <c r="J12" i="35" s="1"/>
  <c r="AA106" i="35"/>
  <c r="J106" i="35" s="1"/>
  <c r="N106" i="35" s="1"/>
  <c r="AA17" i="26"/>
  <c r="J17" i="26" s="1"/>
  <c r="N17" i="26" s="1"/>
  <c r="AA53" i="25"/>
  <c r="J53" i="25" s="1"/>
  <c r="N53" i="25" s="1"/>
  <c r="AD69" i="25"/>
  <c r="AG69" i="25" s="1"/>
  <c r="AD97" i="28"/>
  <c r="AE97" i="28" s="1"/>
  <c r="AD54" i="30"/>
  <c r="AG54" i="30" s="1"/>
  <c r="AD72" i="34"/>
  <c r="AE72" i="34" s="1"/>
  <c r="AD30" i="30"/>
  <c r="AG30" i="30" s="1"/>
  <c r="AD36" i="26"/>
  <c r="AE36" i="26" s="1"/>
  <c r="AA96" i="34"/>
  <c r="J96" i="34" s="1"/>
  <c r="N96" i="34" s="1"/>
  <c r="AA28" i="26"/>
  <c r="J28" i="26" s="1"/>
  <c r="N28" i="26" s="1"/>
  <c r="AD73" i="35"/>
  <c r="AG73" i="35" s="1"/>
  <c r="G53" i="25"/>
  <c r="AD103" i="25"/>
  <c r="AE103" i="25" s="1"/>
  <c r="AD25" i="26"/>
  <c r="AE25" i="26" s="1"/>
  <c r="AD83" i="26"/>
  <c r="AG83" i="26" s="1"/>
  <c r="AD69" i="32"/>
  <c r="AE69" i="32" s="1"/>
  <c r="AD87" i="32"/>
  <c r="AG87" i="32" s="1"/>
  <c r="AD31" i="28"/>
  <c r="AG31" i="28" s="1"/>
  <c r="AD96" i="34"/>
  <c r="AE96" i="34" s="1"/>
  <c r="G52" i="35"/>
  <c r="AD39" i="30"/>
  <c r="AG39" i="30" s="1"/>
  <c r="AD62" i="30"/>
  <c r="AE62" i="30" s="1"/>
  <c r="AA13" i="32"/>
  <c r="J13" i="32" s="1"/>
  <c r="N13" i="32" s="1"/>
  <c r="AA85" i="26"/>
  <c r="J85" i="26" s="1"/>
  <c r="N85" i="26" s="1"/>
  <c r="AD49" i="26"/>
  <c r="AE49" i="26" s="1"/>
  <c r="AA81" i="26"/>
  <c r="J81" i="26" s="1"/>
  <c r="N81" i="26" s="1"/>
  <c r="AA33" i="26"/>
  <c r="J33" i="26" s="1"/>
  <c r="N33" i="26" s="1"/>
  <c r="AA41" i="26"/>
  <c r="J41" i="26" s="1"/>
  <c r="N41" i="26" s="1"/>
  <c r="AA16" i="25"/>
  <c r="J16" i="25" s="1"/>
  <c r="N16" i="25" s="1"/>
  <c r="AA106" i="25"/>
  <c r="J106" i="25" s="1"/>
  <c r="N106" i="25" s="1"/>
  <c r="AD21" i="25"/>
  <c r="AG21" i="25" s="1"/>
  <c r="AD37" i="35"/>
  <c r="AG37" i="35" s="1"/>
  <c r="AD34" i="25"/>
  <c r="AE34" i="25" s="1"/>
  <c r="AD57" i="35"/>
  <c r="AE57" i="35" s="1"/>
  <c r="AA87" i="22"/>
  <c r="J87" i="22" s="1"/>
  <c r="N87" i="22" s="1"/>
  <c r="AD103" i="35"/>
  <c r="AE103" i="35" s="1"/>
  <c r="AA62" i="35"/>
  <c r="J62" i="35" s="1"/>
  <c r="N62" i="35" s="1"/>
  <c r="AA73" i="35"/>
  <c r="J73" i="35" s="1"/>
  <c r="N73" i="35" s="1"/>
  <c r="AA67" i="35"/>
  <c r="J67" i="35" s="1"/>
  <c r="N67" i="35" s="1"/>
  <c r="AA95" i="35"/>
  <c r="J95" i="35" s="1"/>
  <c r="N95" i="35" s="1"/>
  <c r="AA42" i="26"/>
  <c r="J42" i="26" s="1"/>
  <c r="N42" i="26" s="1"/>
  <c r="AA46" i="25"/>
  <c r="J46" i="25" s="1"/>
  <c r="N46" i="25" s="1"/>
  <c r="G97" i="35"/>
  <c r="AD78" i="25"/>
  <c r="AE78" i="25" s="1"/>
  <c r="AD30" i="28"/>
  <c r="AG30" i="28" s="1"/>
  <c r="AD97" i="34"/>
  <c r="AE97" i="34" s="1"/>
  <c r="AD39" i="34"/>
  <c r="AE39" i="34" s="1"/>
  <c r="AD102" i="28"/>
  <c r="AE102" i="28" s="1"/>
  <c r="AD58" i="25"/>
  <c r="AG58" i="25" s="1"/>
  <c r="AD87" i="30"/>
  <c r="AG87" i="30" s="1"/>
  <c r="G12" i="26"/>
  <c r="G18" i="32"/>
  <c r="AD105" i="30"/>
  <c r="AG105" i="30" s="1"/>
  <c r="G89" i="30"/>
  <c r="AD109" i="29"/>
  <c r="AG109" i="29" s="1"/>
  <c r="AD50" i="28"/>
  <c r="AG50" i="28" s="1"/>
  <c r="AD48" i="28"/>
  <c r="AG48" i="28" s="1"/>
  <c r="AD54" i="34"/>
  <c r="AE54" i="34" s="1"/>
  <c r="AD88" i="32"/>
  <c r="AE88" i="32" s="1"/>
  <c r="AD78" i="28"/>
  <c r="AG78" i="28" s="1"/>
  <c r="G102" i="32"/>
  <c r="AD67" i="29"/>
  <c r="AE67" i="29" s="1"/>
  <c r="AD31" i="30"/>
  <c r="AG31" i="30" s="1"/>
  <c r="AD20" i="34"/>
  <c r="AE20" i="34" s="1"/>
  <c r="AA65" i="32"/>
  <c r="J65" i="32" s="1"/>
  <c r="N65" i="32" s="1"/>
  <c r="AA99" i="22"/>
  <c r="J99" i="22" s="1"/>
  <c r="N99" i="22" s="1"/>
  <c r="AA83" i="22"/>
  <c r="J83" i="22" s="1"/>
  <c r="N83" i="22" s="1"/>
  <c r="AA107" i="22"/>
  <c r="J107" i="22" s="1"/>
  <c r="N107" i="22" s="1"/>
  <c r="AA64" i="22"/>
  <c r="J64" i="22" s="1"/>
  <c r="N64" i="22" s="1"/>
  <c r="AD31" i="35"/>
  <c r="AE31" i="35" s="1"/>
  <c r="AD62" i="35"/>
  <c r="AG62" i="35" s="1"/>
  <c r="AA28" i="35"/>
  <c r="J28" i="35" s="1"/>
  <c r="N28" i="35" s="1"/>
  <c r="AA21" i="35"/>
  <c r="J21" i="35" s="1"/>
  <c r="N21" i="35" s="1"/>
  <c r="AD99" i="26"/>
  <c r="AG99" i="26" s="1"/>
  <c r="AA91" i="26"/>
  <c r="J91" i="26" s="1"/>
  <c r="N91" i="26" s="1"/>
  <c r="AD28" i="26"/>
  <c r="AE28" i="26" s="1"/>
  <c r="AA86" i="26"/>
  <c r="J86" i="26" s="1"/>
  <c r="N86" i="26" s="1"/>
  <c r="AA94" i="25"/>
  <c r="J94" i="25" s="1"/>
  <c r="N94" i="25" s="1"/>
  <c r="AA26" i="25"/>
  <c r="J26" i="25" s="1"/>
  <c r="N26" i="25" s="1"/>
  <c r="AA70" i="25"/>
  <c r="J70" i="25" s="1"/>
  <c r="N70" i="25" s="1"/>
  <c r="AA65" i="30"/>
  <c r="J65" i="30" s="1"/>
  <c r="N65" i="30" s="1"/>
  <c r="AA61" i="35"/>
  <c r="J61" i="35" s="1"/>
  <c r="N61" i="35" s="1"/>
  <c r="AA49" i="35"/>
  <c r="J49" i="35" s="1"/>
  <c r="N49" i="35" s="1"/>
  <c r="AD29" i="25"/>
  <c r="AG29" i="25" s="1"/>
  <c r="AA22" i="25"/>
  <c r="J22" i="25" s="1"/>
  <c r="N22" i="25" s="1"/>
  <c r="AD18" i="25"/>
  <c r="AG18" i="25" s="1"/>
  <c r="AD56" i="25"/>
  <c r="AE56" i="25" s="1"/>
  <c r="G28" i="25"/>
  <c r="AD90" i="26"/>
  <c r="AE90" i="26" s="1"/>
  <c r="AD33" i="28"/>
  <c r="AG33" i="28" s="1"/>
  <c r="G19" i="30"/>
  <c r="AD96" i="30"/>
  <c r="AG96" i="30" s="1"/>
  <c r="AD67" i="30"/>
  <c r="AE67" i="30" s="1"/>
  <c r="AD55" i="32"/>
  <c r="AE55" i="32" s="1"/>
  <c r="G41" i="26"/>
  <c r="AD100" i="30"/>
  <c r="AE100" i="30" s="1"/>
  <c r="AD47" i="32"/>
  <c r="AG47" i="32" s="1"/>
  <c r="AD101" i="32"/>
  <c r="AE101" i="32" s="1"/>
  <c r="AD45" i="32"/>
  <c r="AG45" i="32" s="1"/>
  <c r="AD80" i="30"/>
  <c r="AG80" i="30" s="1"/>
  <c r="G18" i="30"/>
  <c r="AD43" i="32"/>
  <c r="AE43" i="32" s="1"/>
  <c r="AD105" i="34"/>
  <c r="AE105" i="34" s="1"/>
  <c r="AD27" i="30"/>
  <c r="AE27" i="30" s="1"/>
  <c r="AD59" i="30"/>
  <c r="AE59" i="30" s="1"/>
  <c r="AD52" i="34"/>
  <c r="AG52" i="34" s="1"/>
  <c r="AD52" i="28"/>
  <c r="AE52" i="28" s="1"/>
  <c r="AD84" i="26"/>
  <c r="AE84" i="26" s="1"/>
  <c r="AD14" i="30"/>
  <c r="AG14" i="30" s="1"/>
  <c r="AD92" i="25"/>
  <c r="AE92" i="25" s="1"/>
  <c r="AD91" i="30"/>
  <c r="AE91" i="30" s="1"/>
  <c r="AD11" i="25"/>
  <c r="AD95" i="30"/>
  <c r="AE95" i="30" s="1"/>
  <c r="AD76" i="32"/>
  <c r="AE76" i="32" s="1"/>
  <c r="AD24" i="26"/>
  <c r="AE24" i="26" s="1"/>
  <c r="AD86" i="29"/>
  <c r="AG86" i="29" s="1"/>
  <c r="AA81" i="34"/>
  <c r="J81" i="34" s="1"/>
  <c r="N81" i="34" s="1"/>
  <c r="AA28" i="34"/>
  <c r="J28" i="34" s="1"/>
  <c r="N28" i="34" s="1"/>
  <c r="AA67" i="34"/>
  <c r="J67" i="34" s="1"/>
  <c r="N67" i="34" s="1"/>
  <c r="AA99" i="34"/>
  <c r="J99" i="34" s="1"/>
  <c r="N99" i="34" s="1"/>
  <c r="AA53" i="34"/>
  <c r="J53" i="34" s="1"/>
  <c r="N53" i="34" s="1"/>
  <c r="AA18" i="32"/>
  <c r="J18" i="32" s="1"/>
  <c r="N18" i="32" s="1"/>
  <c r="AA13" i="22"/>
  <c r="J13" i="22" s="1"/>
  <c r="N13" i="22" s="1"/>
  <c r="AA22" i="22"/>
  <c r="J22" i="22" s="1"/>
  <c r="N22" i="22" s="1"/>
  <c r="AA53" i="35"/>
  <c r="J53" i="35" s="1"/>
  <c r="N53" i="35" s="1"/>
  <c r="AD95" i="35"/>
  <c r="AE95" i="35" s="1"/>
  <c r="AA17" i="35"/>
  <c r="J17" i="35" s="1"/>
  <c r="N17" i="35" s="1"/>
  <c r="AD75" i="26"/>
  <c r="AG75" i="26" s="1"/>
  <c r="AA24" i="26"/>
  <c r="J24" i="26" s="1"/>
  <c r="N24" i="26" s="1"/>
  <c r="AA77" i="26"/>
  <c r="J77" i="26" s="1"/>
  <c r="N77" i="26" s="1"/>
  <c r="AA57" i="26"/>
  <c r="J57" i="26" s="1"/>
  <c r="N57" i="26" s="1"/>
  <c r="AA109" i="25"/>
  <c r="J109" i="25" s="1"/>
  <c r="N109" i="25" s="1"/>
  <c r="AA105" i="25"/>
  <c r="J105" i="25" s="1"/>
  <c r="N105" i="25" s="1"/>
  <c r="AA91" i="30"/>
  <c r="J91" i="30" s="1"/>
  <c r="N91" i="30" s="1"/>
  <c r="AA29" i="22"/>
  <c r="J29" i="22" s="1"/>
  <c r="N29" i="22" s="1"/>
  <c r="AA17" i="22"/>
  <c r="J17" i="22" s="1"/>
  <c r="N17" i="22" s="1"/>
  <c r="AD33" i="35"/>
  <c r="AG33" i="35" s="1"/>
  <c r="AA35" i="35"/>
  <c r="J35" i="35" s="1"/>
  <c r="N35" i="35" s="1"/>
  <c r="AA37" i="35"/>
  <c r="J37" i="35" s="1"/>
  <c r="N37" i="35" s="1"/>
  <c r="AA76" i="26"/>
  <c r="J76" i="26" s="1"/>
  <c r="N76" i="26" s="1"/>
  <c r="AA103" i="25"/>
  <c r="J103" i="25" s="1"/>
  <c r="N103" i="25" s="1"/>
  <c r="AA48" i="25"/>
  <c r="J48" i="25" s="1"/>
  <c r="N48" i="25" s="1"/>
  <c r="AA98" i="25"/>
  <c r="J98" i="25" s="1"/>
  <c r="N98" i="25" s="1"/>
  <c r="AA32" i="30"/>
  <c r="J32" i="30" s="1"/>
  <c r="N32" i="30" s="1"/>
  <c r="AD41" i="25"/>
  <c r="AG41" i="25" s="1"/>
  <c r="AD59" i="26"/>
  <c r="AE59" i="26" s="1"/>
  <c r="AD58" i="35"/>
  <c r="AG58" i="35" s="1"/>
  <c r="AD13" i="26"/>
  <c r="AG13" i="26" s="1"/>
  <c r="AD17" i="28"/>
  <c r="AE17" i="28" s="1"/>
  <c r="AD41" i="32"/>
  <c r="AG41" i="32" s="1"/>
  <c r="AD29" i="26"/>
  <c r="AG29" i="26" s="1"/>
  <c r="AA77" i="34"/>
  <c r="J77" i="34" s="1"/>
  <c r="N77" i="34" s="1"/>
  <c r="AA15" i="32"/>
  <c r="J15" i="32" s="1"/>
  <c r="N15" i="32" s="1"/>
  <c r="AA46" i="22"/>
  <c r="J46" i="22" s="1"/>
  <c r="N46" i="22" s="1"/>
  <c r="AA95" i="22"/>
  <c r="J95" i="22" s="1"/>
  <c r="N95" i="22" s="1"/>
  <c r="AA91" i="35"/>
  <c r="J91" i="35" s="1"/>
  <c r="N91" i="35" s="1"/>
  <c r="AA25" i="35"/>
  <c r="J25" i="35" s="1"/>
  <c r="N25" i="35" s="1"/>
  <c r="AA20" i="35"/>
  <c r="J20" i="35" s="1"/>
  <c r="N20" i="35" s="1"/>
  <c r="AA58" i="35"/>
  <c r="J58" i="35" s="1"/>
  <c r="N58" i="35" s="1"/>
  <c r="AA79" i="26"/>
  <c r="J79" i="26" s="1"/>
  <c r="N79" i="26" s="1"/>
  <c r="AA34" i="26"/>
  <c r="J34" i="26" s="1"/>
  <c r="N34" i="26" s="1"/>
  <c r="AA106" i="26"/>
  <c r="J106" i="26" s="1"/>
  <c r="N106" i="26" s="1"/>
  <c r="AA37" i="26"/>
  <c r="J37" i="26" s="1"/>
  <c r="N37" i="26" s="1"/>
  <c r="AA88" i="26"/>
  <c r="J88" i="26" s="1"/>
  <c r="N88" i="26" s="1"/>
  <c r="AA19" i="26"/>
  <c r="J19" i="26" s="1"/>
  <c r="N19" i="26" s="1"/>
  <c r="AA27" i="26"/>
  <c r="J27" i="26" s="1"/>
  <c r="N27" i="26" s="1"/>
  <c r="AA95" i="26"/>
  <c r="J95" i="26" s="1"/>
  <c r="N95" i="26" s="1"/>
  <c r="AA18" i="25"/>
  <c r="J18" i="25" s="1"/>
  <c r="N18" i="25" s="1"/>
  <c r="AA57" i="25"/>
  <c r="J57" i="25" s="1"/>
  <c r="N57" i="25" s="1"/>
  <c r="AA74" i="25"/>
  <c r="J74" i="25" s="1"/>
  <c r="N74" i="25" s="1"/>
  <c r="AA40" i="25"/>
  <c r="J40" i="25" s="1"/>
  <c r="N40" i="25" s="1"/>
  <c r="I14" i="35"/>
  <c r="AD14" i="35"/>
  <c r="AG14" i="35" s="1"/>
  <c r="AA75" i="35"/>
  <c r="J75" i="35" s="1"/>
  <c r="N75" i="35" s="1"/>
  <c r="AD52" i="26"/>
  <c r="AG52" i="26" s="1"/>
  <c r="G52" i="26"/>
  <c r="I79" i="34"/>
  <c r="AD79" i="34"/>
  <c r="AG79" i="34" s="1"/>
  <c r="I40" i="34"/>
  <c r="AD40" i="34"/>
  <c r="AG40" i="34" s="1"/>
  <c r="AD102" i="35"/>
  <c r="AE102" i="35" s="1"/>
  <c r="AD90" i="25"/>
  <c r="AE90" i="25" s="1"/>
  <c r="G27" i="34"/>
  <c r="G59" i="35"/>
  <c r="AA60" i="22"/>
  <c r="J60" i="22" s="1"/>
  <c r="N60" i="22" s="1"/>
  <c r="G103" i="35"/>
  <c r="I48" i="26"/>
  <c r="AD48" i="26"/>
  <c r="AG48" i="26" s="1"/>
  <c r="N13" i="16"/>
  <c r="AD68" i="35"/>
  <c r="AG68" i="35" s="1"/>
  <c r="G28" i="26"/>
  <c r="AD49" i="34"/>
  <c r="AG49" i="34" s="1"/>
  <c r="G49" i="34"/>
  <c r="I38" i="26"/>
  <c r="AD38" i="26"/>
  <c r="AE38" i="26" s="1"/>
  <c r="I88" i="26"/>
  <c r="AD88" i="26"/>
  <c r="AE88" i="26" s="1"/>
  <c r="G106" i="25"/>
  <c r="AD106" i="25"/>
  <c r="AG106" i="25" s="1"/>
  <c r="G107" i="25"/>
  <c r="AD107" i="25"/>
  <c r="AE107" i="25" s="1"/>
  <c r="I30" i="25"/>
  <c r="AD30" i="25"/>
  <c r="AG30" i="25" s="1"/>
  <c r="AD19" i="25"/>
  <c r="AG19" i="25" s="1"/>
  <c r="I86" i="25"/>
  <c r="AD86" i="25"/>
  <c r="AE86" i="25" s="1"/>
  <c r="G88" i="25"/>
  <c r="AD88" i="25"/>
  <c r="AE88" i="25" s="1"/>
  <c r="AD97" i="25"/>
  <c r="AG97" i="25" s="1"/>
  <c r="G97" i="25"/>
  <c r="G43" i="34"/>
  <c r="AD70" i="25"/>
  <c r="AG70" i="25" s="1"/>
  <c r="G82" i="35"/>
  <c r="AD82" i="35"/>
  <c r="AE82" i="35" s="1"/>
  <c r="AD61" i="35"/>
  <c r="AE61" i="35" s="1"/>
  <c r="AD34" i="35"/>
  <c r="AE34" i="35" s="1"/>
  <c r="AD83" i="25"/>
  <c r="AE83" i="25" s="1"/>
  <c r="G96" i="25"/>
  <c r="G82" i="34"/>
  <c r="AD82" i="34"/>
  <c r="AG82" i="34" s="1"/>
  <c r="AD71" i="35"/>
  <c r="AG71" i="35" s="1"/>
  <c r="AD70" i="26"/>
  <c r="AE70" i="26" s="1"/>
  <c r="I42" i="32"/>
  <c r="AD42" i="32"/>
  <c r="AE42" i="32" s="1"/>
  <c r="I107" i="34"/>
  <c r="AD107" i="34"/>
  <c r="AE107" i="34" s="1"/>
  <c r="I95" i="25"/>
  <c r="AD95" i="25"/>
  <c r="AG95" i="25" s="1"/>
  <c r="I32" i="25"/>
  <c r="AD32" i="25"/>
  <c r="AG32" i="25" s="1"/>
  <c r="AD52" i="25"/>
  <c r="AE52" i="25" s="1"/>
  <c r="AD28" i="35"/>
  <c r="AE28" i="35" s="1"/>
  <c r="AD64" i="34"/>
  <c r="AG64" i="34" s="1"/>
  <c r="AD11" i="26"/>
  <c r="AE11" i="26" s="1"/>
  <c r="AA62" i="25"/>
  <c r="J62" i="25" s="1"/>
  <c r="N62" i="25" s="1"/>
  <c r="AA76" i="25"/>
  <c r="J76" i="25" s="1"/>
  <c r="N76" i="25" s="1"/>
  <c r="AA91" i="25"/>
  <c r="J91" i="25" s="1"/>
  <c r="N91" i="25" s="1"/>
  <c r="AA65" i="25"/>
  <c r="J65" i="25" s="1"/>
  <c r="N65" i="25" s="1"/>
  <c r="AA41" i="22"/>
  <c r="J41" i="22" s="1"/>
  <c r="N41" i="22" s="1"/>
  <c r="AA64" i="35"/>
  <c r="J64" i="35" s="1"/>
  <c r="N64" i="35" s="1"/>
  <c r="AA88" i="35"/>
  <c r="J88" i="35" s="1"/>
  <c r="N88" i="35" s="1"/>
  <c r="AA54" i="34"/>
  <c r="J54" i="34" s="1"/>
  <c r="N54" i="34" s="1"/>
  <c r="AA105" i="34"/>
  <c r="J105" i="34" s="1"/>
  <c r="N105" i="34" s="1"/>
  <c r="AD104" i="26"/>
  <c r="AE104" i="26" s="1"/>
  <c r="G99" i="35"/>
  <c r="AD85" i="26"/>
  <c r="AE85" i="26" s="1"/>
  <c r="N12" i="9"/>
  <c r="AD67" i="35"/>
  <c r="AE67" i="35" s="1"/>
  <c r="AD73" i="25"/>
  <c r="AE73" i="25" s="1"/>
  <c r="AD39" i="26"/>
  <c r="AE39" i="26" s="1"/>
  <c r="AA35" i="34"/>
  <c r="J35" i="34" s="1"/>
  <c r="N35" i="34" s="1"/>
  <c r="AA49" i="34"/>
  <c r="J49" i="34" s="1"/>
  <c r="N49" i="34" s="1"/>
  <c r="AA13" i="34"/>
  <c r="J13" i="34" s="1"/>
  <c r="AA44" i="34"/>
  <c r="J44" i="34" s="1"/>
  <c r="N44" i="34" s="1"/>
  <c r="AA87" i="35"/>
  <c r="J87" i="35" s="1"/>
  <c r="N87" i="35" s="1"/>
  <c r="AA29" i="35"/>
  <c r="J29" i="35" s="1"/>
  <c r="N29" i="35" s="1"/>
  <c r="AA23" i="35"/>
  <c r="J23" i="35" s="1"/>
  <c r="N23" i="35" s="1"/>
  <c r="N15" i="21"/>
  <c r="AD15" i="25"/>
  <c r="AE15" i="25" s="1"/>
  <c r="AD25" i="35"/>
  <c r="AE25" i="35" s="1"/>
  <c r="AD49" i="35"/>
  <c r="AE49" i="35" s="1"/>
  <c r="AA109" i="35"/>
  <c r="J109" i="35" s="1"/>
  <c r="N109" i="35" s="1"/>
  <c r="AA70" i="35"/>
  <c r="J70" i="35" s="1"/>
  <c r="N70" i="35" s="1"/>
  <c r="AA84" i="35"/>
  <c r="J84" i="35" s="1"/>
  <c r="N84" i="35" s="1"/>
  <c r="AA59" i="35"/>
  <c r="J59" i="35" s="1"/>
  <c r="N59" i="35" s="1"/>
  <c r="AA13" i="35"/>
  <c r="J13" i="35" s="1"/>
  <c r="N13" i="35" s="1"/>
  <c r="AA63" i="35"/>
  <c r="J63" i="35" s="1"/>
  <c r="N63" i="35" s="1"/>
  <c r="AD20" i="26"/>
  <c r="AE20" i="26" s="1"/>
  <c r="AD64" i="26"/>
  <c r="AE64" i="26" s="1"/>
  <c r="AA60" i="25"/>
  <c r="J60" i="25" s="1"/>
  <c r="N60" i="25" s="1"/>
  <c r="AA102" i="25"/>
  <c r="J102" i="25" s="1"/>
  <c r="N102" i="25" s="1"/>
  <c r="AA44" i="25"/>
  <c r="J44" i="25" s="1"/>
  <c r="N44" i="25" s="1"/>
  <c r="AA84" i="25"/>
  <c r="J84" i="25" s="1"/>
  <c r="N84" i="25" s="1"/>
  <c r="AA73" i="25"/>
  <c r="J73" i="25" s="1"/>
  <c r="N73" i="25" s="1"/>
  <c r="AA30" i="25"/>
  <c r="J30" i="25" s="1"/>
  <c r="N30" i="25" s="1"/>
  <c r="AD23" i="25"/>
  <c r="AG23" i="25" s="1"/>
  <c r="AA95" i="25"/>
  <c r="J95" i="25" s="1"/>
  <c r="N95" i="25" s="1"/>
  <c r="AA107" i="25"/>
  <c r="J107" i="25" s="1"/>
  <c r="N107" i="25" s="1"/>
  <c r="AA61" i="25"/>
  <c r="J61" i="25" s="1"/>
  <c r="N61" i="25" s="1"/>
  <c r="AA59" i="25"/>
  <c r="J59" i="25" s="1"/>
  <c r="N59" i="25" s="1"/>
  <c r="AA36" i="25"/>
  <c r="J36" i="25" s="1"/>
  <c r="N36" i="25" s="1"/>
  <c r="AA37" i="25"/>
  <c r="J37" i="25" s="1"/>
  <c r="N37" i="25" s="1"/>
  <c r="AA52" i="25"/>
  <c r="J52" i="25" s="1"/>
  <c r="N52" i="25" s="1"/>
  <c r="AA104" i="22"/>
  <c r="J104" i="22" s="1"/>
  <c r="N104" i="22" s="1"/>
  <c r="I29" i="35"/>
  <c r="AD29" i="35"/>
  <c r="AE29" i="35" s="1"/>
  <c r="N12" i="21"/>
  <c r="AD98" i="35"/>
  <c r="AG98" i="35" s="1"/>
  <c r="AD19" i="35"/>
  <c r="AG19" i="35" s="1"/>
  <c r="G23" i="26"/>
  <c r="G74" i="35"/>
  <c r="G50" i="34"/>
  <c r="AD15" i="35"/>
  <c r="AG15" i="35" s="1"/>
  <c r="G45" i="35"/>
  <c r="I30" i="34"/>
  <c r="AD30" i="34"/>
  <c r="AG30" i="34" s="1"/>
  <c r="I86" i="34"/>
  <c r="AD86" i="34"/>
  <c r="AG86" i="34" s="1"/>
  <c r="N13" i="27"/>
  <c r="AD11" i="35"/>
  <c r="AA43" i="35"/>
  <c r="J43" i="35" s="1"/>
  <c r="N43" i="35" s="1"/>
  <c r="AD58" i="26"/>
  <c r="AG58" i="26" s="1"/>
  <c r="G58" i="26"/>
  <c r="AD54" i="35"/>
  <c r="AE54" i="35" s="1"/>
  <c r="I72" i="32"/>
  <c r="AD72" i="32"/>
  <c r="AG72" i="32" s="1"/>
  <c r="AA68" i="22"/>
  <c r="J68" i="22" s="1"/>
  <c r="N68" i="22" s="1"/>
  <c r="AA58" i="22"/>
  <c r="J58" i="22" s="1"/>
  <c r="N58" i="22" s="1"/>
  <c r="AD79" i="26"/>
  <c r="AG79" i="26" s="1"/>
  <c r="G39" i="35"/>
  <c r="AD78" i="35"/>
  <c r="AG78" i="35" s="1"/>
  <c r="G49" i="35"/>
  <c r="AD69" i="34"/>
  <c r="AG69" i="34" s="1"/>
  <c r="AD107" i="26"/>
  <c r="AG107" i="26" s="1"/>
  <c r="AD85" i="35"/>
  <c r="AE85" i="35" s="1"/>
  <c r="G37" i="26"/>
  <c r="AD77" i="35"/>
  <c r="AG77" i="35" s="1"/>
  <c r="AD109" i="34"/>
  <c r="AG109" i="34" s="1"/>
  <c r="AA106" i="34"/>
  <c r="J106" i="34" s="1"/>
  <c r="N106" i="34" s="1"/>
  <c r="AA44" i="20"/>
  <c r="J44" i="20" s="1"/>
  <c r="N44" i="20" s="1"/>
  <c r="AA104" i="20"/>
  <c r="J104" i="20" s="1"/>
  <c r="N104" i="20" s="1"/>
  <c r="AA107" i="26"/>
  <c r="J107" i="26" s="1"/>
  <c r="N107" i="26" s="1"/>
  <c r="AD31" i="25"/>
  <c r="AE31" i="25" s="1"/>
  <c r="G105" i="35"/>
  <c r="G33" i="35"/>
  <c r="AD104" i="35"/>
  <c r="AE104" i="35" s="1"/>
  <c r="G49" i="26"/>
  <c r="AD61" i="32"/>
  <c r="AE61" i="32" s="1"/>
  <c r="AD75" i="35"/>
  <c r="AE75" i="35" s="1"/>
  <c r="G29" i="25"/>
  <c r="AD87" i="26"/>
  <c r="AE87" i="26" s="1"/>
  <c r="G64" i="26"/>
  <c r="G34" i="34"/>
  <c r="AD76" i="35"/>
  <c r="AE76" i="35" s="1"/>
  <c r="I30" i="35"/>
  <c r="AD30" i="35"/>
  <c r="AG30" i="35" s="1"/>
  <c r="G27" i="26"/>
  <c r="AD27" i="26"/>
  <c r="AE27" i="26" s="1"/>
  <c r="AD96" i="26"/>
  <c r="AE96" i="26" s="1"/>
  <c r="G96" i="26"/>
  <c r="AD46" i="25"/>
  <c r="AE46" i="25" s="1"/>
  <c r="G46" i="25"/>
  <c r="G46" i="35"/>
  <c r="AD26" i="35"/>
  <c r="AG26" i="35" s="1"/>
  <c r="I108" i="26"/>
  <c r="AD108" i="26"/>
  <c r="AE108" i="26" s="1"/>
  <c r="I74" i="26"/>
  <c r="AD74" i="26"/>
  <c r="AG74" i="26" s="1"/>
  <c r="G36" i="25"/>
  <c r="AD36" i="25"/>
  <c r="AE36" i="25" s="1"/>
  <c r="AD100" i="35"/>
  <c r="AE100" i="35" s="1"/>
  <c r="AD36" i="34"/>
  <c r="AE36" i="34" s="1"/>
  <c r="G36" i="34"/>
  <c r="AA54" i="22"/>
  <c r="J54" i="22" s="1"/>
  <c r="N54" i="22" s="1"/>
  <c r="AA96" i="22"/>
  <c r="J96" i="22" s="1"/>
  <c r="N96" i="22" s="1"/>
  <c r="AA82" i="35"/>
  <c r="J82" i="35" s="1"/>
  <c r="N82" i="35" s="1"/>
  <c r="I90" i="35"/>
  <c r="AD90" i="35"/>
  <c r="AE90" i="35" s="1"/>
  <c r="I42" i="26"/>
  <c r="AD42" i="26"/>
  <c r="AE42" i="26" s="1"/>
  <c r="I66" i="34"/>
  <c r="AD66" i="34"/>
  <c r="AE66" i="34" s="1"/>
  <c r="G28" i="34"/>
  <c r="AD28" i="34"/>
  <c r="AG28" i="34" s="1"/>
  <c r="I106" i="26"/>
  <c r="AD106" i="26"/>
  <c r="AE106" i="26" s="1"/>
  <c r="AA23" i="25"/>
  <c r="J23" i="25" s="1"/>
  <c r="N23" i="25" s="1"/>
  <c r="AD45" i="25"/>
  <c r="AG45" i="25" s="1"/>
  <c r="G45" i="25"/>
  <c r="AD11" i="34"/>
  <c r="AE11" i="34" s="1"/>
  <c r="AD80" i="25"/>
  <c r="AG80" i="25" s="1"/>
  <c r="AD92" i="34"/>
  <c r="AE92" i="34" s="1"/>
  <c r="AD84" i="35"/>
  <c r="AG84" i="35" s="1"/>
  <c r="AA78" i="22"/>
  <c r="J78" i="22" s="1"/>
  <c r="N78" i="22" s="1"/>
  <c r="AD14" i="25"/>
  <c r="AE14" i="25" s="1"/>
  <c r="AD66" i="26"/>
  <c r="AG66" i="26" s="1"/>
  <c r="AD97" i="26"/>
  <c r="AG97" i="26" s="1"/>
  <c r="AA70" i="34"/>
  <c r="J70" i="34" s="1"/>
  <c r="N70" i="34" s="1"/>
  <c r="AA97" i="34"/>
  <c r="J97" i="34" s="1"/>
  <c r="N97" i="34" s="1"/>
  <c r="N14" i="16"/>
  <c r="N11" i="19"/>
  <c r="AD22" i="26"/>
  <c r="AG22" i="26" s="1"/>
  <c r="AD69" i="35"/>
  <c r="AE69" i="35" s="1"/>
  <c r="AD59" i="34"/>
  <c r="AE59" i="34" s="1"/>
  <c r="G20" i="26"/>
  <c r="AA33" i="22"/>
  <c r="J33" i="22" s="1"/>
  <c r="N33" i="22" s="1"/>
  <c r="AA108" i="35"/>
  <c r="J108" i="35" s="1"/>
  <c r="N108" i="35" s="1"/>
  <c r="AA72" i="35"/>
  <c r="J72" i="35" s="1"/>
  <c r="N72" i="35" s="1"/>
  <c r="AA102" i="35"/>
  <c r="J102" i="35" s="1"/>
  <c r="N102" i="35" s="1"/>
  <c r="AA16" i="35"/>
  <c r="J16" i="35" s="1"/>
  <c r="N16" i="35" s="1"/>
  <c r="AA93" i="35"/>
  <c r="J93" i="35" s="1"/>
  <c r="N93" i="35" s="1"/>
  <c r="AA90" i="35"/>
  <c r="J90" i="35" s="1"/>
  <c r="N90" i="35" s="1"/>
  <c r="AA38" i="26"/>
  <c r="J38" i="26" s="1"/>
  <c r="N38" i="26" s="1"/>
  <c r="AA71" i="25"/>
  <c r="J71" i="25" s="1"/>
  <c r="N71" i="25" s="1"/>
  <c r="N13" i="9"/>
  <c r="AD13" i="35"/>
  <c r="AG13" i="35" s="1"/>
  <c r="AD73" i="26"/>
  <c r="AG73" i="26" s="1"/>
  <c r="AD25" i="25"/>
  <c r="AG25" i="25" s="1"/>
  <c r="G94" i="26"/>
  <c r="AD63" i="35"/>
  <c r="AG63" i="35" s="1"/>
  <c r="N22" i="34"/>
  <c r="AA74" i="34"/>
  <c r="J74" i="34" s="1"/>
  <c r="N74" i="34" s="1"/>
  <c r="AA52" i="18"/>
  <c r="J52" i="18" s="1"/>
  <c r="N52" i="18" s="1"/>
  <c r="AA19" i="22"/>
  <c r="J19" i="22" s="1"/>
  <c r="N19" i="22" s="1"/>
  <c r="AA62" i="26"/>
  <c r="J62" i="26" s="1"/>
  <c r="N62" i="26" s="1"/>
  <c r="AA46" i="35"/>
  <c r="J46" i="35" s="1"/>
  <c r="N46" i="35" s="1"/>
  <c r="AD51" i="35"/>
  <c r="AG51" i="35" s="1"/>
  <c r="AD43" i="35"/>
  <c r="AE43" i="35" s="1"/>
  <c r="AA74" i="35"/>
  <c r="J74" i="35" s="1"/>
  <c r="N74" i="35" s="1"/>
  <c r="AA103" i="35"/>
  <c r="J103" i="35" s="1"/>
  <c r="N103" i="35" s="1"/>
  <c r="AD86" i="26"/>
  <c r="AE86" i="26" s="1"/>
  <c r="AA46" i="26"/>
  <c r="J46" i="26" s="1"/>
  <c r="N46" i="26" s="1"/>
  <c r="AA87" i="26"/>
  <c r="J87" i="26" s="1"/>
  <c r="N87" i="26" s="1"/>
  <c r="AA51" i="35"/>
  <c r="J51" i="35" s="1"/>
  <c r="N51" i="35" s="1"/>
  <c r="AA105" i="22"/>
  <c r="J105" i="22" s="1"/>
  <c r="N105" i="22" s="1"/>
  <c r="AA50" i="22"/>
  <c r="J50" i="22" s="1"/>
  <c r="N50" i="22" s="1"/>
  <c r="AA40" i="22"/>
  <c r="J40" i="22" s="1"/>
  <c r="N40" i="22" s="1"/>
  <c r="AA94" i="22"/>
  <c r="J94" i="22" s="1"/>
  <c r="N94" i="22" s="1"/>
  <c r="AA97" i="35"/>
  <c r="J97" i="35" s="1"/>
  <c r="N97" i="35" s="1"/>
  <c r="AA97" i="26"/>
  <c r="J97" i="26" s="1"/>
  <c r="N97" i="26" s="1"/>
  <c r="AD63" i="26"/>
  <c r="AG63" i="26" s="1"/>
  <c r="AD109" i="35"/>
  <c r="AE109" i="35" s="1"/>
  <c r="AA102" i="20"/>
  <c r="J102" i="20" s="1"/>
  <c r="N102" i="20" s="1"/>
  <c r="AA90" i="20"/>
  <c r="J90" i="20" s="1"/>
  <c r="N90" i="20" s="1"/>
  <c r="AA57" i="22"/>
  <c r="J57" i="22" s="1"/>
  <c r="N57" i="22" s="1"/>
  <c r="AA18" i="26"/>
  <c r="J18" i="26" s="1"/>
  <c r="N18" i="26" s="1"/>
  <c r="AA31" i="22"/>
  <c r="J31" i="22" s="1"/>
  <c r="N31" i="22" s="1"/>
  <c r="AA67" i="22"/>
  <c r="J67" i="22" s="1"/>
  <c r="N67" i="22" s="1"/>
  <c r="AA89" i="26"/>
  <c r="J89" i="26" s="1"/>
  <c r="N89" i="26" s="1"/>
  <c r="AA50" i="35"/>
  <c r="J50" i="35" s="1"/>
  <c r="N50" i="35" s="1"/>
  <c r="AA36" i="35"/>
  <c r="J36" i="35" s="1"/>
  <c r="N36" i="35" s="1"/>
  <c r="AD36" i="35"/>
  <c r="AE36" i="35" s="1"/>
  <c r="AA101" i="35"/>
  <c r="J101" i="35" s="1"/>
  <c r="N101" i="35" s="1"/>
  <c r="AD84" i="25"/>
  <c r="AG84" i="25" s="1"/>
  <c r="G55" i="25"/>
  <c r="AD38" i="35"/>
  <c r="AE38" i="35" s="1"/>
  <c r="AD43" i="25"/>
  <c r="AE43" i="25" s="1"/>
  <c r="AD62" i="25"/>
  <c r="AG62" i="25" s="1"/>
  <c r="AA36" i="34"/>
  <c r="J36" i="34" s="1"/>
  <c r="N36" i="34" s="1"/>
  <c r="AA84" i="34"/>
  <c r="J84" i="34" s="1"/>
  <c r="N84" i="34" s="1"/>
  <c r="AA30" i="22"/>
  <c r="J30" i="22" s="1"/>
  <c r="N30" i="22" s="1"/>
  <c r="AA35" i="22"/>
  <c r="J35" i="22" s="1"/>
  <c r="N35" i="22" s="1"/>
  <c r="AA109" i="22"/>
  <c r="J109" i="22" s="1"/>
  <c r="N109" i="22" s="1"/>
  <c r="AA36" i="22"/>
  <c r="J36" i="22" s="1"/>
  <c r="N36" i="22" s="1"/>
  <c r="AA90" i="22"/>
  <c r="J90" i="22" s="1"/>
  <c r="N90" i="22" s="1"/>
  <c r="AA32" i="35"/>
  <c r="J32" i="35" s="1"/>
  <c r="N32" i="35" s="1"/>
  <c r="AA40" i="35"/>
  <c r="J40" i="35" s="1"/>
  <c r="N40" i="35" s="1"/>
  <c r="AA68" i="35"/>
  <c r="J68" i="35" s="1"/>
  <c r="N68" i="35" s="1"/>
  <c r="AA41" i="35"/>
  <c r="J41" i="35" s="1"/>
  <c r="N41" i="35" s="1"/>
  <c r="AD81" i="35"/>
  <c r="AG81" i="35" s="1"/>
  <c r="I38" i="25"/>
  <c r="AD38" i="25"/>
  <c r="AG38" i="25" s="1"/>
  <c r="I63" i="25"/>
  <c r="AD63" i="25"/>
  <c r="AE63" i="25" s="1"/>
  <c r="AD74" i="25"/>
  <c r="AG74" i="25" s="1"/>
  <c r="G74" i="25"/>
  <c r="G42" i="25"/>
  <c r="AD42" i="25"/>
  <c r="AE42" i="25" s="1"/>
  <c r="AD100" i="34"/>
  <c r="AG100" i="34" s="1"/>
  <c r="G100" i="34"/>
  <c r="G30" i="22"/>
  <c r="AD30" i="22"/>
  <c r="G43" i="22"/>
  <c r="AD43" i="22"/>
  <c r="AD93" i="22"/>
  <c r="G93" i="22"/>
  <c r="AD106" i="35"/>
  <c r="AE106" i="35" s="1"/>
  <c r="G106" i="35"/>
  <c r="I98" i="26"/>
  <c r="AD98" i="26"/>
  <c r="AE98" i="26" s="1"/>
  <c r="AD76" i="25"/>
  <c r="AE76" i="25" s="1"/>
  <c r="G76" i="25"/>
  <c r="I82" i="25"/>
  <c r="AD82" i="25"/>
  <c r="AG82" i="25" s="1"/>
  <c r="G94" i="25"/>
  <c r="AD108" i="25"/>
  <c r="AG108" i="25" s="1"/>
  <c r="AD92" i="26"/>
  <c r="AE92" i="26" s="1"/>
  <c r="AD35" i="35"/>
  <c r="G24" i="25"/>
  <c r="G88" i="22"/>
  <c r="AD88" i="22"/>
  <c r="G33" i="22"/>
  <c r="AD33" i="22"/>
  <c r="G21" i="22"/>
  <c r="AD21" i="22"/>
  <c r="AD108" i="22"/>
  <c r="G108" i="22"/>
  <c r="G57" i="22"/>
  <c r="AD57" i="22"/>
  <c r="I93" i="35"/>
  <c r="AD93" i="35"/>
  <c r="AG93" i="35" s="1"/>
  <c r="AD53" i="35"/>
  <c r="G53" i="35"/>
  <c r="I89" i="35"/>
  <c r="AD89" i="35"/>
  <c r="AE89" i="35" s="1"/>
  <c r="AD78" i="26"/>
  <c r="AE78" i="26" s="1"/>
  <c r="G31" i="35"/>
  <c r="AD12" i="35"/>
  <c r="AD99" i="25"/>
  <c r="AG99" i="25" s="1"/>
  <c r="AD65" i="25"/>
  <c r="AE65" i="25" s="1"/>
  <c r="AD77" i="25"/>
  <c r="AG77" i="25" s="1"/>
  <c r="AD20" i="25"/>
  <c r="AG20" i="25" s="1"/>
  <c r="AD100" i="25"/>
  <c r="AG100" i="25" s="1"/>
  <c r="G73" i="22"/>
  <c r="AD73" i="22"/>
  <c r="G38" i="22"/>
  <c r="AD38" i="22"/>
  <c r="AD29" i="22"/>
  <c r="G29" i="22"/>
  <c r="G32" i="22"/>
  <c r="AD32" i="22"/>
  <c r="AD48" i="22"/>
  <c r="G48" i="22"/>
  <c r="G64" i="22"/>
  <c r="AD64" i="22"/>
  <c r="G92" i="22"/>
  <c r="AD92" i="22"/>
  <c r="G23" i="22"/>
  <c r="AD23" i="22"/>
  <c r="AD26" i="22"/>
  <c r="G26" i="22"/>
  <c r="AD13" i="22"/>
  <c r="G13" i="22"/>
  <c r="G37" i="22"/>
  <c r="AD37" i="22"/>
  <c r="AD91" i="22"/>
  <c r="G91" i="22"/>
  <c r="AD100" i="22"/>
  <c r="G100" i="22"/>
  <c r="AD61" i="22"/>
  <c r="G61" i="22"/>
  <c r="AD55" i="22"/>
  <c r="G55" i="22"/>
  <c r="AA77" i="22"/>
  <c r="J77" i="22" s="1"/>
  <c r="N77" i="22" s="1"/>
  <c r="G51" i="22"/>
  <c r="AD51" i="22"/>
  <c r="AD94" i="22"/>
  <c r="G94" i="22"/>
  <c r="G70" i="22"/>
  <c r="AD70" i="22"/>
  <c r="G60" i="22"/>
  <c r="AD60" i="22"/>
  <c r="AA73" i="26"/>
  <c r="J73" i="26" s="1"/>
  <c r="N73" i="26" s="1"/>
  <c r="I55" i="35"/>
  <c r="AD55" i="35"/>
  <c r="AG55" i="35" s="1"/>
  <c r="G47" i="35"/>
  <c r="AD47" i="35"/>
  <c r="AE47" i="35" s="1"/>
  <c r="AD17" i="35"/>
  <c r="AG17" i="35" s="1"/>
  <c r="G27" i="35"/>
  <c r="AD27" i="35"/>
  <c r="AG27" i="35" s="1"/>
  <c r="G20" i="35"/>
  <c r="AD20" i="35"/>
  <c r="AG20" i="35" s="1"/>
  <c r="I14" i="26"/>
  <c r="AD14" i="26"/>
  <c r="AE14" i="26" s="1"/>
  <c r="G44" i="26"/>
  <c r="AD44" i="26"/>
  <c r="AE44" i="26" s="1"/>
  <c r="AD21" i="35"/>
  <c r="AG21" i="35" s="1"/>
  <c r="G21" i="35"/>
  <c r="AB41" i="7"/>
  <c r="K41" i="7" s="1"/>
  <c r="Y47" i="7"/>
  <c r="AB52" i="7"/>
  <c r="K52" i="7" s="1"/>
  <c r="Z58" i="7"/>
  <c r="Z63" i="7"/>
  <c r="U69" i="7"/>
  <c r="H69" i="7" s="1"/>
  <c r="V74" i="7"/>
  <c r="R80" i="7"/>
  <c r="C80" i="7" s="1"/>
  <c r="AB85" i="7"/>
  <c r="K85" i="7" s="1"/>
  <c r="AC90" i="7"/>
  <c r="L90" i="7" s="1"/>
  <c r="M90" i="7" s="1"/>
  <c r="T97" i="7"/>
  <c r="S104" i="7"/>
  <c r="F104" i="7" s="1"/>
  <c r="T39" i="7"/>
  <c r="X44" i="7"/>
  <c r="I44" i="7" s="1"/>
  <c r="Y51" i="7"/>
  <c r="AB56" i="7"/>
  <c r="K56" i="7" s="1"/>
  <c r="X62" i="7"/>
  <c r="I62" i="7" s="1"/>
  <c r="R68" i="7"/>
  <c r="C68" i="7" s="1"/>
  <c r="W74" i="7"/>
  <c r="S80" i="7"/>
  <c r="F80" i="7" s="1"/>
  <c r="AC85" i="7"/>
  <c r="L85" i="7" s="1"/>
  <c r="M85" i="7" s="1"/>
  <c r="R92" i="7"/>
  <c r="C92" i="7" s="1"/>
  <c r="T99" i="7"/>
  <c r="X105" i="7"/>
  <c r="I105" i="7" s="1"/>
  <c r="Y40" i="7"/>
  <c r="W46" i="7"/>
  <c r="Z51" i="7"/>
  <c r="T58" i="7"/>
  <c r="V64" i="7"/>
  <c r="AB70" i="7"/>
  <c r="K70" i="7" s="1"/>
  <c r="V76" i="7"/>
  <c r="S82" i="7"/>
  <c r="F82" i="7" s="1"/>
  <c r="V88" i="7"/>
  <c r="T94" i="7"/>
  <c r="U99" i="7"/>
  <c r="H99" i="7" s="1"/>
  <c r="U104" i="7"/>
  <c r="H104" i="7" s="1"/>
  <c r="Z39" i="7"/>
  <c r="W45" i="7"/>
  <c r="Z54" i="7"/>
  <c r="AC69" i="7"/>
  <c r="L69" i="7" s="1"/>
  <c r="M69" i="7" s="1"/>
  <c r="S48" i="7"/>
  <c r="F48" i="7" s="1"/>
  <c r="AB57" i="7"/>
  <c r="K57" i="7" s="1"/>
  <c r="AC67" i="7"/>
  <c r="L67" i="7" s="1"/>
  <c r="M67" i="7" s="1"/>
  <c r="Y76" i="7"/>
  <c r="Z85" i="7"/>
  <c r="AB93" i="7"/>
  <c r="K93" i="7" s="1"/>
  <c r="S105" i="7"/>
  <c r="F105" i="7" s="1"/>
  <c r="AB44" i="7"/>
  <c r="K44" i="7" s="1"/>
  <c r="AC57" i="7"/>
  <c r="L57" i="7" s="1"/>
  <c r="M57" i="7" s="1"/>
  <c r="R67" i="7"/>
  <c r="C67" i="7" s="1"/>
  <c r="Z76" i="7"/>
  <c r="AC89" i="7"/>
  <c r="L89" i="7" s="1"/>
  <c r="M89" i="7" s="1"/>
  <c r="R99" i="7"/>
  <c r="C99" i="7" s="1"/>
  <c r="S107" i="7"/>
  <c r="F107" i="7" s="1"/>
  <c r="U47" i="7"/>
  <c r="H47" i="7" s="1"/>
  <c r="Z56" i="7"/>
  <c r="U68" i="7"/>
  <c r="H68" i="7" s="1"/>
  <c r="AC81" i="7"/>
  <c r="L81" i="7" s="1"/>
  <c r="M81" i="7" s="1"/>
  <c r="S95" i="7"/>
  <c r="F95" i="7" s="1"/>
  <c r="U103" i="7"/>
  <c r="H103" i="7" s="1"/>
  <c r="AB42" i="7"/>
  <c r="K42" i="7" s="1"/>
  <c r="Y59" i="7"/>
  <c r="S74" i="7"/>
  <c r="F74" i="7" s="1"/>
  <c r="U87" i="7"/>
  <c r="H87" i="7" s="1"/>
  <c r="Z104" i="7"/>
  <c r="T50" i="7"/>
  <c r="T65" i="7"/>
  <c r="V82" i="7"/>
  <c r="X95" i="7"/>
  <c r="I95" i="7" s="1"/>
  <c r="W108" i="7"/>
  <c r="Y52" i="7"/>
  <c r="Y69" i="7"/>
  <c r="W84" i="7"/>
  <c r="X97" i="7"/>
  <c r="I97" i="7" s="1"/>
  <c r="T51" i="7"/>
  <c r="S77" i="7"/>
  <c r="F77" i="7" s="1"/>
  <c r="Y100" i="7"/>
  <c r="Z61" i="7"/>
  <c r="X83" i="7"/>
  <c r="I83" i="7" s="1"/>
  <c r="X104" i="7"/>
  <c r="I104" i="7" s="1"/>
  <c r="S64" i="7"/>
  <c r="F64" i="7" s="1"/>
  <c r="S93" i="7"/>
  <c r="F93" i="7" s="1"/>
  <c r="U57" i="7"/>
  <c r="H57" i="7" s="1"/>
  <c r="T93" i="7"/>
  <c r="AC60" i="7"/>
  <c r="L60" i="7" s="1"/>
  <c r="M60" i="7" s="1"/>
  <c r="Y90" i="7"/>
  <c r="S55" i="7"/>
  <c r="F55" i="7" s="1"/>
  <c r="Z91" i="7"/>
  <c r="V58" i="7"/>
  <c r="T42" i="7"/>
  <c r="V101" i="7"/>
  <c r="W88" i="7"/>
  <c r="W77" i="7"/>
  <c r="V89" i="7"/>
  <c r="AC63" i="7"/>
  <c r="L63" i="7" s="1"/>
  <c r="M63" i="7" s="1"/>
  <c r="Z78" i="7"/>
  <c r="R64" i="7"/>
  <c r="C64" i="7" s="1"/>
  <c r="Y99" i="7"/>
  <c r="Y19" i="7"/>
  <c r="U10" i="7"/>
  <c r="H10" i="7" s="1"/>
  <c r="W34" i="7"/>
  <c r="Y29" i="7"/>
  <c r="V20" i="7"/>
  <c r="T14" i="7"/>
  <c r="AC20" i="7"/>
  <c r="L20" i="7" s="1"/>
  <c r="M20" i="7" s="1"/>
  <c r="T36" i="7"/>
  <c r="U33" i="7"/>
  <c r="H33" i="7" s="1"/>
  <c r="W12" i="7"/>
  <c r="W23" i="7"/>
  <c r="S29" i="7"/>
  <c r="F29" i="7" s="1"/>
  <c r="R11" i="7"/>
  <c r="C11" i="7" s="1"/>
  <c r="S22" i="7"/>
  <c r="F22" i="7" s="1"/>
  <c r="T32" i="7"/>
  <c r="X22" i="7"/>
  <c r="I22" i="7" s="1"/>
  <c r="X29" i="7"/>
  <c r="I29" i="7" s="1"/>
  <c r="V37" i="7"/>
  <c r="S35" i="7"/>
  <c r="F35" i="7" s="1"/>
  <c r="X32" i="7"/>
  <c r="I32" i="7" s="1"/>
  <c r="X16" i="7"/>
  <c r="I16" i="7" s="1"/>
  <c r="S13" i="7"/>
  <c r="F13" i="7" s="1"/>
  <c r="Y33" i="7"/>
  <c r="Z21" i="7"/>
  <c r="S37" i="7"/>
  <c r="F37" i="7" s="1"/>
  <c r="AC11" i="7"/>
  <c r="L11" i="7" s="1"/>
  <c r="M11" i="7" s="1"/>
  <c r="W14" i="7"/>
  <c r="AB24" i="7"/>
  <c r="K24" i="7" s="1"/>
  <c r="AB20" i="7"/>
  <c r="K20" i="7" s="1"/>
  <c r="AC21" i="7"/>
  <c r="L21" i="7" s="1"/>
  <c r="M21" i="7" s="1"/>
  <c r="AB26" i="7"/>
  <c r="K26" i="7" s="1"/>
  <c r="X20" i="7"/>
  <c r="I20" i="7" s="1"/>
  <c r="U25" i="7"/>
  <c r="H25" i="7" s="1"/>
  <c r="U37" i="7"/>
  <c r="H37" i="7" s="1"/>
  <c r="R31" i="7"/>
  <c r="C31" i="7" s="1"/>
  <c r="X31" i="7"/>
  <c r="I31" i="7" s="1"/>
  <c r="R10" i="7"/>
  <c r="C10" i="7" s="1"/>
  <c r="T33" i="7"/>
  <c r="X34" i="7"/>
  <c r="I34" i="7" s="1"/>
  <c r="U13" i="7"/>
  <c r="H13" i="7" s="1"/>
  <c r="X42" i="7"/>
  <c r="I42" i="7" s="1"/>
  <c r="U48" i="7"/>
  <c r="H48" i="7" s="1"/>
  <c r="W53" i="7"/>
  <c r="U59" i="7"/>
  <c r="H59" i="7" s="1"/>
  <c r="T64" i="7"/>
  <c r="R70" i="7"/>
  <c r="C70" i="7" s="1"/>
  <c r="Y75" i="7"/>
  <c r="Z80" i="7"/>
  <c r="W86" i="7"/>
  <c r="W91" i="7"/>
  <c r="AC97" i="7"/>
  <c r="L97" i="7" s="1"/>
  <c r="M97" i="7" s="1"/>
  <c r="W105" i="7"/>
  <c r="AC39" i="7"/>
  <c r="L39" i="7" s="1"/>
  <c r="M39" i="7" s="1"/>
  <c r="S45" i="7"/>
  <c r="F45" i="7" s="1"/>
  <c r="U52" i="7"/>
  <c r="H52" i="7" s="1"/>
  <c r="X57" i="7"/>
  <c r="I57" i="7" s="1"/>
  <c r="S63" i="7"/>
  <c r="F63" i="7" s="1"/>
  <c r="Z68" i="7"/>
  <c r="R75" i="7"/>
  <c r="C75" i="7" s="1"/>
  <c r="V81" i="7"/>
  <c r="X86" i="7"/>
  <c r="I86" i="7" s="1"/>
  <c r="Z92" i="7"/>
  <c r="AB99" i="7"/>
  <c r="K99" i="7" s="1"/>
  <c r="S106" i="7"/>
  <c r="F106" i="7" s="1"/>
  <c r="U41" i="7"/>
  <c r="H41" i="7" s="1"/>
  <c r="S47" i="7"/>
  <c r="F47" i="7" s="1"/>
  <c r="V52" i="7"/>
  <c r="AC58" i="7"/>
  <c r="L58" i="7" s="1"/>
  <c r="M58" i="7" s="1"/>
  <c r="Y65" i="7"/>
  <c r="V71" i="7"/>
  <c r="R77" i="7"/>
  <c r="C77" i="7" s="1"/>
  <c r="AB82" i="7"/>
  <c r="K82" i="7" s="1"/>
  <c r="R89" i="7"/>
  <c r="C89" i="7" s="1"/>
  <c r="AB94" i="7"/>
  <c r="K94" i="7" s="1"/>
  <c r="AC99" i="7"/>
  <c r="L99" i="7" s="1"/>
  <c r="M99" i="7" s="1"/>
  <c r="AC104" i="7"/>
  <c r="L104" i="7" s="1"/>
  <c r="M104" i="7" s="1"/>
  <c r="R40" i="7"/>
  <c r="C40" i="7" s="1"/>
  <c r="X46" i="7"/>
  <c r="I46" i="7" s="1"/>
  <c r="AC55" i="7"/>
  <c r="L55" i="7" s="1"/>
  <c r="M55" i="7" s="1"/>
  <c r="R72" i="7"/>
  <c r="C72" i="7" s="1"/>
  <c r="U49" i="7"/>
  <c r="H49" i="7" s="1"/>
  <c r="R60" i="7"/>
  <c r="C60" i="7" s="1"/>
  <c r="S69" i="7"/>
  <c r="F69" i="7" s="1"/>
  <c r="AB77" i="7"/>
  <c r="K77" i="7" s="1"/>
  <c r="AC86" i="7"/>
  <c r="L86" i="7" s="1"/>
  <c r="M86" i="7" s="1"/>
  <c r="AC95" i="7"/>
  <c r="L95" i="7" s="1"/>
  <c r="M95" i="7" s="1"/>
  <c r="R107" i="7"/>
  <c r="C107" i="7" s="1"/>
  <c r="T47" i="7"/>
  <c r="R59" i="7"/>
  <c r="C59" i="7" s="1"/>
  <c r="T68" i="7"/>
  <c r="AC77" i="7"/>
  <c r="L77" i="7" s="1"/>
  <c r="M77" i="7" s="1"/>
  <c r="R91" i="7"/>
  <c r="C91" i="7" s="1"/>
  <c r="S100" i="7"/>
  <c r="F100" i="7" s="1"/>
  <c r="U108" i="7"/>
  <c r="H108" i="7" s="1"/>
  <c r="X48" i="7"/>
  <c r="I48" i="7" s="1"/>
  <c r="S59" i="7"/>
  <c r="F59" i="7" s="1"/>
  <c r="X69" i="7"/>
  <c r="I69" i="7" s="1"/>
  <c r="T84" i="7"/>
  <c r="T96" i="7"/>
  <c r="V104" i="7"/>
  <c r="U44" i="7"/>
  <c r="H44" i="7" s="1"/>
  <c r="X61" i="7"/>
  <c r="I61" i="7" s="1"/>
  <c r="W75" i="7"/>
  <c r="X88" i="7"/>
  <c r="I88" i="7" s="1"/>
  <c r="X106" i="7"/>
  <c r="I106" i="7" s="1"/>
  <c r="W52" i="7"/>
  <c r="T67" i="7"/>
  <c r="U84" i="7"/>
  <c r="H84" i="7" s="1"/>
  <c r="AB96" i="7"/>
  <c r="K96" i="7" s="1"/>
  <c r="AC109" i="7"/>
  <c r="L109" i="7" s="1"/>
  <c r="M109" i="7" s="1"/>
  <c r="Y54" i="7"/>
  <c r="S71" i="7"/>
  <c r="F71" i="7" s="1"/>
  <c r="T86" i="7"/>
  <c r="Z100" i="7"/>
  <c r="Z53" i="7"/>
  <c r="Z79" i="7"/>
  <c r="AB102" i="7"/>
  <c r="K102" i="7" s="1"/>
  <c r="W64" i="7"/>
  <c r="V86" i="7"/>
  <c r="X107" i="7"/>
  <c r="I107" i="7" s="1"/>
  <c r="V68" i="7"/>
  <c r="V96" i="7"/>
  <c r="R65" i="7"/>
  <c r="C65" i="7" s="1"/>
  <c r="W97" i="7"/>
  <c r="U65" i="7"/>
  <c r="H65" i="7" s="1"/>
  <c r="Z93" i="7"/>
  <c r="T59" i="7"/>
  <c r="Y95" i="7"/>
  <c r="V66" i="7"/>
  <c r="X50" i="7"/>
  <c r="I50" i="7" s="1"/>
  <c r="AC108" i="7"/>
  <c r="L108" i="7" s="1"/>
  <c r="M108" i="7" s="1"/>
  <c r="AB95" i="7"/>
  <c r="K95" i="7" s="1"/>
  <c r="X84" i="7"/>
  <c r="I84" i="7" s="1"/>
  <c r="AC102" i="7"/>
  <c r="L102" i="7" s="1"/>
  <c r="M102" i="7" s="1"/>
  <c r="X78" i="7"/>
  <c r="I78" i="7" s="1"/>
  <c r="W106" i="7"/>
  <c r="W71" i="7"/>
  <c r="Y38" i="7"/>
  <c r="AC25" i="7"/>
  <c r="L25" i="7" s="1"/>
  <c r="M25" i="7" s="1"/>
  <c r="AC23" i="7"/>
  <c r="L23" i="7" s="1"/>
  <c r="M23" i="7" s="1"/>
  <c r="Z36" i="7"/>
  <c r="W15" i="7"/>
  <c r="R24" i="7"/>
  <c r="C24" i="7" s="1"/>
  <c r="X18" i="7"/>
  <c r="I18" i="7" s="1"/>
  <c r="Z11" i="7"/>
  <c r="S19" i="7"/>
  <c r="F19" i="7" s="1"/>
  <c r="V18" i="7"/>
  <c r="X11" i="7"/>
  <c r="I11" i="7" s="1"/>
  <c r="AC18" i="7"/>
  <c r="L18" i="7" s="1"/>
  <c r="M18" i="7" s="1"/>
  <c r="AB22" i="7"/>
  <c r="K22" i="7" s="1"/>
  <c r="Y12" i="7"/>
  <c r="V17" i="7"/>
  <c r="R28" i="7"/>
  <c r="C28" i="7" s="1"/>
  <c r="X27" i="7"/>
  <c r="I27" i="7" s="1"/>
  <c r="W11" i="7"/>
  <c r="W32" i="7"/>
  <c r="U18" i="7"/>
  <c r="H18" i="7" s="1"/>
  <c r="AB37" i="7"/>
  <c r="K37" i="7" s="1"/>
  <c r="S21" i="7"/>
  <c r="F21" i="7" s="1"/>
  <c r="S15" i="7"/>
  <c r="F15" i="7" s="1"/>
  <c r="S31" i="7"/>
  <c r="F31" i="7" s="1"/>
  <c r="AB28" i="7"/>
  <c r="K28" i="7" s="1"/>
  <c r="T15" i="7"/>
  <c r="AC33" i="7"/>
  <c r="L33" i="7" s="1"/>
  <c r="M33" i="7" s="1"/>
  <c r="S20" i="7"/>
  <c r="F20" i="7" s="1"/>
  <c r="V36" i="7"/>
  <c r="X24" i="7"/>
  <c r="I24" i="7" s="1"/>
  <c r="AB36" i="7"/>
  <c r="K36" i="7" s="1"/>
  <c r="R18" i="7"/>
  <c r="C18" i="7" s="1"/>
  <c r="AC29" i="7"/>
  <c r="L29" i="7" s="1"/>
  <c r="M29" i="7" s="1"/>
  <c r="V14" i="7"/>
  <c r="U22" i="7"/>
  <c r="H22" i="7" s="1"/>
  <c r="Z28" i="7"/>
  <c r="Z34" i="7"/>
  <c r="AC15" i="7"/>
  <c r="L15" i="7" s="1"/>
  <c r="W29" i="7"/>
  <c r="W40" i="7"/>
  <c r="Z45" i="7"/>
  <c r="X51" i="7"/>
  <c r="I51" i="7" s="1"/>
  <c r="W57" i="7"/>
  <c r="W62" i="7"/>
  <c r="V67" i="7"/>
  <c r="R73" i="7"/>
  <c r="C73" i="7" s="1"/>
  <c r="AC78" i="7"/>
  <c r="L78" i="7" s="1"/>
  <c r="M78" i="7" s="1"/>
  <c r="Y84" i="7"/>
  <c r="X89" i="7"/>
  <c r="I89" i="7" s="1"/>
  <c r="U95" i="7"/>
  <c r="H95" i="7" s="1"/>
  <c r="U102" i="7"/>
  <c r="H102" i="7" s="1"/>
  <c r="Y108" i="7"/>
  <c r="T43" i="7"/>
  <c r="Y49" i="7"/>
  <c r="X55" i="7"/>
  <c r="I55" i="7" s="1"/>
  <c r="T61" i="7"/>
  <c r="AC66" i="7"/>
  <c r="L66" i="7" s="1"/>
  <c r="M66" i="7" s="1"/>
  <c r="S73" i="7"/>
  <c r="F73" i="7" s="1"/>
  <c r="V78" i="7"/>
  <c r="Z84" i="7"/>
  <c r="U90" i="7"/>
  <c r="H90" i="7" s="1"/>
  <c r="U97" i="7"/>
  <c r="H97" i="7" s="1"/>
  <c r="T104" i="7"/>
  <c r="V109" i="7"/>
  <c r="T45" i="7"/>
  <c r="W50" i="7"/>
  <c r="AC56" i="7"/>
  <c r="L56" i="7" s="1"/>
  <c r="M56" i="7" s="1"/>
  <c r="T63" i="7"/>
  <c r="W69" i="7"/>
  <c r="S75" i="7"/>
  <c r="F75" i="7" s="1"/>
  <c r="AB80" i="7"/>
  <c r="K80" i="7" s="1"/>
  <c r="T87" i="7"/>
  <c r="AB92" i="7"/>
  <c r="K92" i="7" s="1"/>
  <c r="R98" i="7"/>
  <c r="C98" i="7" s="1"/>
  <c r="R103" i="7"/>
  <c r="C103" i="7" s="1"/>
  <c r="S108" i="7"/>
  <c r="F108" i="7" s="1"/>
  <c r="W43" i="7"/>
  <c r="AB51" i="7"/>
  <c r="K51" i="7" s="1"/>
  <c r="AC65" i="7"/>
  <c r="L65" i="7" s="1"/>
  <c r="M65" i="7" s="1"/>
  <c r="AC45" i="7"/>
  <c r="L45" i="7" s="1"/>
  <c r="M45" i="7" s="1"/>
  <c r="U55" i="7"/>
  <c r="H55" i="7" s="1"/>
  <c r="Z65" i="7"/>
  <c r="Z74" i="7"/>
  <c r="Z83" i="7"/>
  <c r="AB91" i="7"/>
  <c r="K91" i="7" s="1"/>
  <c r="R102" i="7"/>
  <c r="C102" i="7" s="1"/>
  <c r="W42" i="7"/>
  <c r="V55" i="7"/>
  <c r="Y64" i="7"/>
  <c r="AB74" i="7"/>
  <c r="K74" i="7" s="1"/>
  <c r="AB83" i="7"/>
  <c r="K83" i="7" s="1"/>
  <c r="R97" i="7"/>
  <c r="C97" i="7" s="1"/>
  <c r="T105" i="7"/>
  <c r="AC44" i="7"/>
  <c r="L44" i="7" s="1"/>
  <c r="M44" i="7" s="1"/>
  <c r="W54" i="7"/>
  <c r="Z64" i="7"/>
  <c r="R78" i="7"/>
  <c r="C78" i="7" s="1"/>
  <c r="R93" i="7"/>
  <c r="C93" i="7" s="1"/>
  <c r="T101" i="7"/>
  <c r="X109" i="7"/>
  <c r="I109" i="7" s="1"/>
  <c r="AB53" i="7"/>
  <c r="K53" i="7" s="1"/>
  <c r="AC70" i="7"/>
  <c r="L70" i="7" s="1"/>
  <c r="M70" i="7" s="1"/>
  <c r="Y83" i="7"/>
  <c r="W101" i="7"/>
  <c r="Y46" i="7"/>
  <c r="Y61" i="7"/>
  <c r="T79" i="7"/>
  <c r="T92" i="7"/>
  <c r="R105" i="7"/>
  <c r="C105" i="7" s="1"/>
  <c r="AB48" i="7"/>
  <c r="K48" i="7" s="1"/>
  <c r="V65" i="7"/>
  <c r="S81" i="7"/>
  <c r="F81" i="7" s="1"/>
  <c r="V94" i="7"/>
  <c r="Z41" i="7"/>
  <c r="AB71" i="7"/>
  <c r="K71" i="7" s="1"/>
  <c r="AC94" i="7"/>
  <c r="L94" i="7" s="1"/>
  <c r="M94" i="7" s="1"/>
  <c r="AB55" i="7"/>
  <c r="K55" i="7" s="1"/>
  <c r="Y78" i="7"/>
  <c r="X99" i="7"/>
  <c r="I99" i="7" s="1"/>
  <c r="S57" i="7"/>
  <c r="F57" i="7" s="1"/>
  <c r="U86" i="7"/>
  <c r="H86" i="7" s="1"/>
  <c r="S49" i="7"/>
  <c r="F49" i="7" s="1"/>
  <c r="Z86" i="7"/>
  <c r="V53" i="7"/>
  <c r="W83" i="7"/>
  <c r="V47" i="7"/>
  <c r="R85" i="7"/>
  <c r="C85" i="7" s="1"/>
  <c r="S42" i="7"/>
  <c r="F42" i="7" s="1"/>
  <c r="U101" i="7"/>
  <c r="H101" i="7" s="1"/>
  <c r="R88" i="7"/>
  <c r="C88" i="7" s="1"/>
  <c r="T75" i="7"/>
  <c r="AB62" i="7"/>
  <c r="K62" i="7" s="1"/>
  <c r="V60" i="7"/>
  <c r="Y104" i="7"/>
  <c r="AA104" i="7" s="1"/>
  <c r="J104" i="7" s="1"/>
  <c r="V84" i="7"/>
  <c r="U96" i="7"/>
  <c r="H96" i="7" s="1"/>
  <c r="Y85" i="7"/>
  <c r="W36" i="7"/>
  <c r="X33" i="7"/>
  <c r="I33" i="7" s="1"/>
  <c r="Y21" i="7"/>
  <c r="Y11" i="7"/>
  <c r="AB35" i="7"/>
  <c r="K35" i="7" s="1"/>
  <c r="T10" i="7"/>
  <c r="R27" i="7"/>
  <c r="C27" i="7" s="1"/>
  <c r="R26" i="7"/>
  <c r="C26" i="7" s="1"/>
  <c r="Z20" i="7"/>
  <c r="AB15" i="7"/>
  <c r="K15" i="7" s="1"/>
  <c r="Y24" i="7"/>
  <c r="Z29" i="7"/>
  <c r="Y23" i="7"/>
  <c r="T35" i="7"/>
  <c r="V35" i="7"/>
  <c r="Y35" i="7"/>
  <c r="U11" i="7"/>
  <c r="H11" i="7" s="1"/>
  <c r="Z14" i="7"/>
  <c r="Z24" i="7"/>
  <c r="Y10" i="7"/>
  <c r="T29" i="7"/>
  <c r="R34" i="7"/>
  <c r="C34" i="7" s="1"/>
  <c r="W35" i="7"/>
  <c r="R37" i="7"/>
  <c r="C37" i="7" s="1"/>
  <c r="V12" i="7"/>
  <c r="S27" i="7"/>
  <c r="F27" i="7" s="1"/>
  <c r="AC30" i="7"/>
  <c r="L30" i="7" s="1"/>
  <c r="M30" i="7" s="1"/>
  <c r="V10" i="7"/>
  <c r="S10" i="7"/>
  <c r="F10" i="7" s="1"/>
  <c r="AC27" i="7"/>
  <c r="L27" i="7" s="1"/>
  <c r="M27" i="7" s="1"/>
  <c r="R15" i="7"/>
  <c r="C15" i="7" s="1"/>
  <c r="S30" i="7"/>
  <c r="F30" i="7" s="1"/>
  <c r="W25" i="7"/>
  <c r="T17" i="7"/>
  <c r="R21" i="7"/>
  <c r="C21" i="7" s="1"/>
  <c r="T21" i="7"/>
  <c r="R20" i="7"/>
  <c r="C20" i="7" s="1"/>
  <c r="V38" i="7"/>
  <c r="R16" i="7"/>
  <c r="C16" i="7" s="1"/>
  <c r="AB32" i="7"/>
  <c r="K32" i="7" s="1"/>
  <c r="U46" i="7"/>
  <c r="H46" i="7" s="1"/>
  <c r="W55" i="7"/>
  <c r="AB64" i="7"/>
  <c r="K64" i="7" s="1"/>
  <c r="W72" i="7"/>
  <c r="Y82" i="7"/>
  <c r="T90" i="7"/>
  <c r="V100" i="7"/>
  <c r="X40" i="7"/>
  <c r="I40" i="7" s="1"/>
  <c r="V48" i="7"/>
  <c r="AB58" i="7"/>
  <c r="K58" i="7" s="1"/>
  <c r="W67" i="7"/>
  <c r="AC76" i="7"/>
  <c r="L76" i="7" s="1"/>
  <c r="M76" i="7" s="1"/>
  <c r="S87" i="7"/>
  <c r="F87" i="7" s="1"/>
  <c r="Y96" i="7"/>
  <c r="V107" i="7"/>
  <c r="AB45" i="7"/>
  <c r="K45" i="7" s="1"/>
  <c r="Y55" i="7"/>
  <c r="U66" i="7"/>
  <c r="H66" i="7" s="1"/>
  <c r="X74" i="7"/>
  <c r="I74" i="7" s="1"/>
  <c r="S84" i="7"/>
  <c r="F84" i="7" s="1"/>
  <c r="W93" i="7"/>
  <c r="Z101" i="7"/>
  <c r="R39" i="7"/>
  <c r="C39" i="7" s="1"/>
  <c r="Z50" i="7"/>
  <c r="AC40" i="7"/>
  <c r="L40" i="7" s="1"/>
  <c r="M40" i="7" s="1"/>
  <c r="X56" i="7"/>
  <c r="I56" i="7" s="1"/>
  <c r="Z72" i="7"/>
  <c r="AC87" i="7"/>
  <c r="L87" i="7" s="1"/>
  <c r="M87" i="7" s="1"/>
  <c r="AC100" i="7"/>
  <c r="L100" i="7" s="1"/>
  <c r="M100" i="7" s="1"/>
  <c r="V49" i="7"/>
  <c r="AB65" i="7"/>
  <c r="K65" i="7" s="1"/>
  <c r="AC80" i="7"/>
  <c r="L80" i="7" s="1"/>
  <c r="M80" i="7" s="1"/>
  <c r="S101" i="7"/>
  <c r="F101" i="7" s="1"/>
  <c r="Z43" i="7"/>
  <c r="W61" i="7"/>
  <c r="R79" i="7"/>
  <c r="C79" i="7" s="1"/>
  <c r="V99" i="7"/>
  <c r="T46" i="7"/>
  <c r="X68" i="7"/>
  <c r="I68" i="7" s="1"/>
  <c r="X93" i="7"/>
  <c r="I93" i="7" s="1"/>
  <c r="Z48" i="7"/>
  <c r="T74" i="7"/>
  <c r="AB98" i="7"/>
  <c r="K98" i="7" s="1"/>
  <c r="AB46" i="7"/>
  <c r="K46" i="7" s="1"/>
  <c r="S76" i="7"/>
  <c r="F76" i="7" s="1"/>
  <c r="Z95" i="7"/>
  <c r="R66" i="7"/>
  <c r="C66" i="7" s="1"/>
  <c r="V40" i="7"/>
  <c r="R76" i="7"/>
  <c r="C76" i="7" s="1"/>
  <c r="U40" i="7"/>
  <c r="H40" i="7" s="1"/>
  <c r="W89" i="7"/>
  <c r="W76" i="7"/>
  <c r="Z69" i="7"/>
  <c r="Z107" i="7"/>
  <c r="Y102" i="7"/>
  <c r="X108" i="7"/>
  <c r="I108" i="7" s="1"/>
  <c r="X59" i="7"/>
  <c r="I59" i="7" s="1"/>
  <c r="U91" i="7"/>
  <c r="H91" i="7" s="1"/>
  <c r="T91" i="7"/>
  <c r="W82" i="7"/>
  <c r="W99" i="7"/>
  <c r="AC22" i="7"/>
  <c r="L22" i="7" s="1"/>
  <c r="M22" i="7" s="1"/>
  <c r="S33" i="7"/>
  <c r="F33" i="7" s="1"/>
  <c r="Z15" i="7"/>
  <c r="U21" i="7"/>
  <c r="H21" i="7" s="1"/>
  <c r="Y13" i="7"/>
  <c r="R22" i="7"/>
  <c r="C22" i="7" s="1"/>
  <c r="Y31" i="7"/>
  <c r="AB13" i="7"/>
  <c r="K13" i="7" s="1"/>
  <c r="Z13" i="7"/>
  <c r="U14" i="7"/>
  <c r="H14" i="7" s="1"/>
  <c r="Z16" i="7"/>
  <c r="AB18" i="7"/>
  <c r="K18" i="7" s="1"/>
  <c r="Z27" i="7"/>
  <c r="R35" i="7"/>
  <c r="C35" i="7" s="1"/>
  <c r="W18" i="7"/>
  <c r="AB14" i="7"/>
  <c r="K14" i="7" s="1"/>
  <c r="AB16" i="7"/>
  <c r="K16" i="7" s="1"/>
  <c r="AC24" i="7"/>
  <c r="L24" i="7" s="1"/>
  <c r="M24" i="7" s="1"/>
  <c r="U20" i="7"/>
  <c r="H20" i="7" s="1"/>
  <c r="T23" i="7"/>
  <c r="X23" i="7"/>
  <c r="I23" i="7" s="1"/>
  <c r="Y26" i="7"/>
  <c r="R30" i="7"/>
  <c r="C30" i="7" s="1"/>
  <c r="AB30" i="7"/>
  <c r="K30" i="7" s="1"/>
  <c r="Y16" i="7"/>
  <c r="S39" i="7"/>
  <c r="F39" i="7" s="1"/>
  <c r="AC48" i="7"/>
  <c r="L48" i="7" s="1"/>
  <c r="M48" i="7" s="1"/>
  <c r="S56" i="7"/>
  <c r="F56" i="7" s="1"/>
  <c r="W65" i="7"/>
  <c r="Z73" i="7"/>
  <c r="T83" i="7"/>
  <c r="Y92" i="7"/>
  <c r="X101" i="7"/>
  <c r="I101" i="7" s="1"/>
  <c r="T41" i="7"/>
  <c r="V50" i="7"/>
  <c r="V59" i="7"/>
  <c r="V69" i="7"/>
  <c r="Y77" i="7"/>
  <c r="U88" i="7"/>
  <c r="H88" i="7" s="1"/>
  <c r="Y98" i="7"/>
  <c r="R108" i="7"/>
  <c r="C108" i="7" s="1"/>
  <c r="AB47" i="7"/>
  <c r="K47" i="7" s="1"/>
  <c r="U56" i="7"/>
  <c r="H56" i="7" s="1"/>
  <c r="X67" i="7"/>
  <c r="I67" i="7" s="1"/>
  <c r="AB75" i="7"/>
  <c r="K75" i="7" s="1"/>
  <c r="U85" i="7"/>
  <c r="H85" i="7" s="1"/>
  <c r="W95" i="7"/>
  <c r="W102" i="7"/>
  <c r="T40" i="7"/>
  <c r="Z52" i="7"/>
  <c r="U42" i="7"/>
  <c r="H42" i="7" s="1"/>
  <c r="R61" i="7"/>
  <c r="C61" i="7" s="1"/>
  <c r="X73" i="7"/>
  <c r="I73" i="7" s="1"/>
  <c r="Z88" i="7"/>
  <c r="S103" i="7"/>
  <c r="F103" i="7" s="1"/>
  <c r="S53" i="7"/>
  <c r="F53" i="7" s="1"/>
  <c r="T69" i="7"/>
  <c r="AB81" i="7"/>
  <c r="K81" i="7" s="1"/>
  <c r="S102" i="7"/>
  <c r="F102" i="7" s="1"/>
  <c r="R46" i="7"/>
  <c r="C46" i="7" s="1"/>
  <c r="Z62" i="7"/>
  <c r="S86" i="7"/>
  <c r="F86" i="7" s="1"/>
  <c r="T100" i="7"/>
  <c r="R48" i="7"/>
  <c r="C48" i="7" s="1"/>
  <c r="U72" i="7"/>
  <c r="H72" i="7" s="1"/>
  <c r="T95" i="7"/>
  <c r="AC53" i="7"/>
  <c r="L53" i="7" s="1"/>
  <c r="M53" i="7" s="1"/>
  <c r="V77" i="7"/>
  <c r="U100" i="7"/>
  <c r="H100" i="7" s="1"/>
  <c r="S51" i="7"/>
  <c r="F51" i="7" s="1"/>
  <c r="S78" i="7"/>
  <c r="F78" i="7" s="1"/>
  <c r="X102" i="7"/>
  <c r="I102" i="7" s="1"/>
  <c r="W68" i="7"/>
  <c r="R44" i="7"/>
  <c r="C44" i="7" s="1"/>
  <c r="T81" i="7"/>
  <c r="T44" i="7"/>
  <c r="Z99" i="7"/>
  <c r="S83" i="7"/>
  <c r="F83" i="7" s="1"/>
  <c r="U73" i="7"/>
  <c r="H73" i="7" s="1"/>
  <c r="U51" i="7"/>
  <c r="H51" i="7" s="1"/>
  <c r="AB105" i="7"/>
  <c r="K105" i="7" s="1"/>
  <c r="X58" i="7"/>
  <c r="I58" i="7" s="1"/>
  <c r="U67" i="7"/>
  <c r="H67" i="7" s="1"/>
  <c r="V98" i="7"/>
  <c r="X47" i="7"/>
  <c r="I47" i="7" s="1"/>
  <c r="T55" i="7"/>
  <c r="S28" i="7"/>
  <c r="F28" i="7" s="1"/>
  <c r="T20" i="7"/>
  <c r="R32" i="7"/>
  <c r="C32" i="7" s="1"/>
  <c r="U24" i="7"/>
  <c r="H24" i="7" s="1"/>
  <c r="AB11" i="7"/>
  <c r="K11" i="7" s="1"/>
  <c r="R13" i="7"/>
  <c r="C13" i="7" s="1"/>
  <c r="S26" i="7"/>
  <c r="F26" i="7" s="1"/>
  <c r="X37" i="7"/>
  <c r="I37" i="7" s="1"/>
  <c r="Y25" i="7"/>
  <c r="T18" i="7"/>
  <c r="V26" i="7"/>
  <c r="U32" i="7"/>
  <c r="H32" i="7" s="1"/>
  <c r="V32" i="7"/>
  <c r="T28" i="7"/>
  <c r="R23" i="7"/>
  <c r="C23" i="7" s="1"/>
  <c r="R29" i="7"/>
  <c r="C29" i="7" s="1"/>
  <c r="AC38" i="7"/>
  <c r="L38" i="7" s="1"/>
  <c r="M38" i="7" s="1"/>
  <c r="Z19" i="7"/>
  <c r="AB29" i="7"/>
  <c r="K29" i="7" s="1"/>
  <c r="X19" i="7"/>
  <c r="I19" i="7" s="1"/>
  <c r="AC28" i="7"/>
  <c r="L28" i="7" s="1"/>
  <c r="M28" i="7" s="1"/>
  <c r="Z35" i="7"/>
  <c r="AB17" i="7"/>
  <c r="K17" i="7" s="1"/>
  <c r="T31" i="7"/>
  <c r="X17" i="7"/>
  <c r="I17" i="7" s="1"/>
  <c r="S41" i="7"/>
  <c r="F41" i="7" s="1"/>
  <c r="AC59" i="7"/>
  <c r="L59" i="7" s="1"/>
  <c r="M59" i="7" s="1"/>
  <c r="AB76" i="7"/>
  <c r="K76" i="7" s="1"/>
  <c r="R94" i="7"/>
  <c r="C94" i="7" s="1"/>
  <c r="R106" i="7"/>
  <c r="C106" i="7" s="1"/>
  <c r="X53" i="7"/>
  <c r="I53" i="7" s="1"/>
  <c r="U71" i="7"/>
  <c r="H71" i="7" s="1"/>
  <c r="Y89" i="7"/>
  <c r="U39" i="7"/>
  <c r="H39" i="7" s="1"/>
  <c r="W59" i="7"/>
  <c r="AB68" i="7"/>
  <c r="K68" i="7" s="1"/>
  <c r="AB87" i="7"/>
  <c r="K87" i="7" s="1"/>
  <c r="Y105" i="7"/>
  <c r="AB59" i="7"/>
  <c r="K59" i="7" s="1"/>
  <c r="AB79" i="7"/>
  <c r="K79" i="7" s="1"/>
  <c r="S109" i="7"/>
  <c r="F109" i="7" s="1"/>
  <c r="Y71" i="7"/>
  <c r="R104" i="7"/>
  <c r="C104" i="7" s="1"/>
  <c r="S67" i="7"/>
  <c r="F67" i="7" s="1"/>
  <c r="U105" i="7"/>
  <c r="H105" i="7" s="1"/>
  <c r="S79" i="7"/>
  <c r="F79" i="7" s="1"/>
  <c r="U58" i="7"/>
  <c r="H58" i="7" s="1"/>
  <c r="W103" i="7"/>
  <c r="X82" i="7"/>
  <c r="I82" i="7" s="1"/>
  <c r="T82" i="7"/>
  <c r="V91" i="7"/>
  <c r="AB40" i="7"/>
  <c r="K40" i="7" s="1"/>
  <c r="U80" i="7"/>
  <c r="H80" i="7" s="1"/>
  <c r="R50" i="7"/>
  <c r="C50" i="7" s="1"/>
  <c r="S44" i="7"/>
  <c r="F44" i="7" s="1"/>
  <c r="V56" i="7"/>
  <c r="T34" i="7"/>
  <c r="V13" i="7"/>
  <c r="Z31" i="7"/>
  <c r="AB23" i="7"/>
  <c r="K23" i="7" s="1"/>
  <c r="S36" i="7"/>
  <c r="F36" i="7" s="1"/>
  <c r="R14" i="7"/>
  <c r="C14" i="7" s="1"/>
  <c r="W17" i="7"/>
  <c r="AB31" i="7"/>
  <c r="K31" i="7" s="1"/>
  <c r="S32" i="7"/>
  <c r="F32" i="7" s="1"/>
  <c r="T30" i="7"/>
  <c r="T11" i="7"/>
  <c r="AC50" i="7"/>
  <c r="L50" i="7" s="1"/>
  <c r="M50" i="7" s="1"/>
  <c r="AC46" i="7"/>
  <c r="L46" i="7" s="1"/>
  <c r="M46" i="7" s="1"/>
  <c r="AB39" i="7"/>
  <c r="K39" i="7" s="1"/>
  <c r="X49" i="7"/>
  <c r="I49" i="7" s="1"/>
  <c r="R58" i="7"/>
  <c r="C58" i="7" s="1"/>
  <c r="S66" i="7"/>
  <c r="F66" i="7" s="1"/>
  <c r="T76" i="7"/>
  <c r="AC83" i="7"/>
  <c r="L83" i="7" s="1"/>
  <c r="M83" i="7" s="1"/>
  <c r="U93" i="7"/>
  <c r="H93" i="7" s="1"/>
  <c r="X103" i="7"/>
  <c r="I103" i="7" s="1"/>
  <c r="AC41" i="7"/>
  <c r="L41" i="7" s="1"/>
  <c r="M41" i="7" s="1"/>
  <c r="AC52" i="7"/>
  <c r="L52" i="7" s="1"/>
  <c r="M52" i="7" s="1"/>
  <c r="X60" i="7"/>
  <c r="I60" i="7" s="1"/>
  <c r="S70" i="7"/>
  <c r="F70" i="7" s="1"/>
  <c r="X79" i="7"/>
  <c r="I79" i="7" s="1"/>
  <c r="AC88" i="7"/>
  <c r="L88" i="7" s="1"/>
  <c r="M88" i="7" s="1"/>
  <c r="W100" i="7"/>
  <c r="Z108" i="7"/>
  <c r="W48" i="7"/>
  <c r="Y57" i="7"/>
  <c r="S68" i="7"/>
  <c r="F68" i="7" s="1"/>
  <c r="Z77" i="7"/>
  <c r="Y86" i="7"/>
  <c r="R96" i="7"/>
  <c r="C96" i="7" s="1"/>
  <c r="Z103" i="7"/>
  <c r="V41" i="7"/>
  <c r="R57" i="7"/>
  <c r="C57" i="7" s="1"/>
  <c r="X43" i="7"/>
  <c r="I43" i="7" s="1"/>
  <c r="U62" i="7"/>
  <c r="H62" i="7" s="1"/>
  <c r="X75" i="7"/>
  <c r="I75" i="7" s="1"/>
  <c r="AB89" i="7"/>
  <c r="K89" i="7" s="1"/>
  <c r="T108" i="7"/>
  <c r="V54" i="7"/>
  <c r="X70" i="7"/>
  <c r="I70" i="7" s="1"/>
  <c r="R86" i="7"/>
  <c r="C86" i="7" s="1"/>
  <c r="T103" i="7"/>
  <c r="AB49" i="7"/>
  <c r="K49" i="7" s="1"/>
  <c r="Y63" i="7"/>
  <c r="S89" i="7"/>
  <c r="F89" i="7" s="1"/>
  <c r="T102" i="7"/>
  <c r="S50" i="7"/>
  <c r="F50" i="7" s="1"/>
  <c r="U77" i="7"/>
  <c r="H77" i="7" s="1"/>
  <c r="W98" i="7"/>
  <c r="R56" i="7"/>
  <c r="C56" i="7" s="1"/>
  <c r="X80" i="7"/>
  <c r="I80" i="7" s="1"/>
  <c r="AB101" i="7"/>
  <c r="K101" i="7" s="1"/>
  <c r="W56" i="7"/>
  <c r="V79" i="7"/>
  <c r="AC103" i="7"/>
  <c r="L103" i="7" s="1"/>
  <c r="M103" i="7" s="1"/>
  <c r="U74" i="7"/>
  <c r="H74" i="7" s="1"/>
  <c r="Z46" i="7"/>
  <c r="T89" i="7"/>
  <c r="X52" i="7"/>
  <c r="I52" i="7" s="1"/>
  <c r="AB103" i="7"/>
  <c r="K103" i="7" s="1"/>
  <c r="S90" i="7"/>
  <c r="F90" i="7" s="1"/>
  <c r="X76" i="7"/>
  <c r="I76" i="7" s="1"/>
  <c r="X66" i="7"/>
  <c r="I66" i="7" s="1"/>
  <c r="R109" i="7"/>
  <c r="C109" i="7" s="1"/>
  <c r="W66" i="7"/>
  <c r="Y81" i="7"/>
  <c r="V105" i="7"/>
  <c r="U92" i="7"/>
  <c r="H92" i="7" s="1"/>
  <c r="V85" i="7"/>
  <c r="AC10" i="7"/>
  <c r="L10" i="7" s="1"/>
  <c r="R12" i="7"/>
  <c r="C12" i="7" s="1"/>
  <c r="T19" i="7"/>
  <c r="T25" i="7"/>
  <c r="R38" i="7"/>
  <c r="C38" i="7" s="1"/>
  <c r="Z23" i="7"/>
  <c r="U29" i="7"/>
  <c r="H29" i="7" s="1"/>
  <c r="X30" i="7"/>
  <c r="I30" i="7" s="1"/>
  <c r="V33" i="7"/>
  <c r="U15" i="7"/>
  <c r="H15" i="7" s="1"/>
  <c r="AB38" i="7"/>
  <c r="K38" i="7" s="1"/>
  <c r="Z26" i="7"/>
  <c r="AC13" i="7"/>
  <c r="L13" i="7" s="1"/>
  <c r="M13" i="7" s="1"/>
  <c r="U19" i="7"/>
  <c r="H19" i="7" s="1"/>
  <c r="W20" i="7"/>
  <c r="R33" i="7"/>
  <c r="C33" i="7" s="1"/>
  <c r="Y37" i="7"/>
  <c r="T38" i="7"/>
  <c r="Z25" i="7"/>
  <c r="W21" i="7"/>
  <c r="AC37" i="7"/>
  <c r="L37" i="7" s="1"/>
  <c r="M37" i="7" s="1"/>
  <c r="V15" i="7"/>
  <c r="S12" i="7"/>
  <c r="F12" i="7" s="1"/>
  <c r="T12" i="7"/>
  <c r="W38" i="7"/>
  <c r="W44" i="7"/>
  <c r="S54" i="7"/>
  <c r="F54" i="7" s="1"/>
  <c r="AB61" i="7"/>
  <c r="K61" i="7" s="1"/>
  <c r="T71" i="7"/>
  <c r="W79" i="7"/>
  <c r="T88" i="7"/>
  <c r="X98" i="7"/>
  <c r="I98" i="7" s="1"/>
  <c r="AC107" i="7"/>
  <c r="L107" i="7" s="1"/>
  <c r="M107" i="7" s="1"/>
  <c r="R47" i="7"/>
  <c r="C47" i="7" s="1"/>
  <c r="T56" i="7"/>
  <c r="X65" i="7"/>
  <c r="I65" i="7" s="1"/>
  <c r="Z75" i="7"/>
  <c r="R84" i="7"/>
  <c r="C84" i="7" s="1"/>
  <c r="S94" i="7"/>
  <c r="F94" i="7" s="1"/>
  <c r="AB104" i="7"/>
  <c r="K104" i="7" s="1"/>
  <c r="U43" i="7"/>
  <c r="H43" i="7" s="1"/>
  <c r="Y53" i="7"/>
  <c r="Y62" i="7"/>
  <c r="T73" i="7"/>
  <c r="W81" i="7"/>
  <c r="Y91" i="7"/>
  <c r="X100" i="7"/>
  <c r="I100" i="7" s="1"/>
  <c r="W107" i="7"/>
  <c r="Y48" i="7"/>
  <c r="AB67" i="7"/>
  <c r="K67" i="7" s="1"/>
  <c r="R53" i="7"/>
  <c r="C53" i="7" s="1"/>
  <c r="W70" i="7"/>
  <c r="AC82" i="7"/>
  <c r="L82" i="7" s="1"/>
  <c r="M82" i="7" s="1"/>
  <c r="S98" i="7"/>
  <c r="F98" i="7" s="1"/>
  <c r="Y43" i="7"/>
  <c r="V62" i="7"/>
  <c r="AB78" i="7"/>
  <c r="K78" i="7" s="1"/>
  <c r="S96" i="7"/>
  <c r="F96" i="7" s="1"/>
  <c r="S40" i="7"/>
  <c r="F40" i="7" s="1"/>
  <c r="Z55" i="7"/>
  <c r="AB72" i="7"/>
  <c r="K72" i="7" s="1"/>
  <c r="S97" i="7"/>
  <c r="F97" i="7" s="1"/>
  <c r="V108" i="7"/>
  <c r="S65" i="7"/>
  <c r="F65" i="7" s="1"/>
  <c r="W85" i="7"/>
  <c r="AC42" i="7"/>
  <c r="L42" i="7" s="1"/>
  <c r="M42" i="7" s="1"/>
  <c r="AC68" i="7"/>
  <c r="L68" i="7" s="1"/>
  <c r="M68" i="7" s="1"/>
  <c r="X90" i="7"/>
  <c r="I90" i="7" s="1"/>
  <c r="R43" i="7"/>
  <c r="C43" i="7" s="1"/>
  <c r="Y67" i="7"/>
  <c r="Z90" i="7"/>
  <c r="T57" i="7"/>
  <c r="W92" i="7"/>
  <c r="V70" i="7"/>
  <c r="AC101" i="7"/>
  <c r="L101" i="7" s="1"/>
  <c r="M101" i="7" s="1"/>
  <c r="U79" i="7"/>
  <c r="H79" i="7" s="1"/>
  <c r="R69" i="7"/>
  <c r="C69" i="7" s="1"/>
  <c r="T49" i="7"/>
  <c r="AB100" i="7"/>
  <c r="K100" i="7" s="1"/>
  <c r="S88" i="7"/>
  <c r="F88" i="7" s="1"/>
  <c r="Y87" i="7"/>
  <c r="V43" i="7"/>
  <c r="R55" i="7"/>
  <c r="C55" i="7" s="1"/>
  <c r="T62" i="7"/>
  <c r="AB97" i="7"/>
  <c r="K97" i="7" s="1"/>
  <c r="V39" i="7"/>
  <c r="W31" i="7"/>
  <c r="S14" i="7"/>
  <c r="F14" i="7" s="1"/>
  <c r="T27" i="7"/>
  <c r="W30" i="7"/>
  <c r="X28" i="7"/>
  <c r="I28" i="7" s="1"/>
  <c r="Y22" i="7"/>
  <c r="V29" i="7"/>
  <c r="Z22" i="7"/>
  <c r="T37" i="7"/>
  <c r="T22" i="7"/>
  <c r="W33" i="7"/>
  <c r="W27" i="7"/>
  <c r="Y15" i="7"/>
  <c r="AA15" i="7" s="1"/>
  <c r="J15" i="7" s="1"/>
  <c r="V11" i="7"/>
  <c r="S17" i="7"/>
  <c r="F17" i="7" s="1"/>
  <c r="U26" i="7"/>
  <c r="H26" i="7" s="1"/>
  <c r="V27" i="7"/>
  <c r="U12" i="7"/>
  <c r="H12" i="7" s="1"/>
  <c r="Z32" i="7"/>
  <c r="V25" i="7"/>
  <c r="X13" i="7"/>
  <c r="I13" i="7" s="1"/>
  <c r="U17" i="7"/>
  <c r="H17" i="7" s="1"/>
  <c r="Z37" i="7"/>
  <c r="Y20" i="7"/>
  <c r="R45" i="7"/>
  <c r="C45" i="7" s="1"/>
  <c r="AB54" i="7"/>
  <c r="K54" i="7" s="1"/>
  <c r="R63" i="7"/>
  <c r="C63" i="7" s="1"/>
  <c r="AC71" i="7"/>
  <c r="L71" i="7" s="1"/>
  <c r="M71" i="7" s="1"/>
  <c r="U81" i="7"/>
  <c r="H81" i="7" s="1"/>
  <c r="AB88" i="7"/>
  <c r="K88" i="7" s="1"/>
  <c r="S99" i="7"/>
  <c r="F99" i="7" s="1"/>
  <c r="U109" i="7"/>
  <c r="H109" i="7" s="1"/>
  <c r="Z47" i="7"/>
  <c r="S58" i="7"/>
  <c r="F58" i="7" s="1"/>
  <c r="T66" i="7"/>
  <c r="U76" i="7"/>
  <c r="H76" i="7" s="1"/>
  <c r="T85" i="7"/>
  <c r="V95" i="7"/>
  <c r="AB106" i="7"/>
  <c r="K106" i="7" s="1"/>
  <c r="Y44" i="7"/>
  <c r="U54" i="7"/>
  <c r="H54" i="7" s="1"/>
  <c r="AB63" i="7"/>
  <c r="K63" i="7" s="1"/>
  <c r="AC73" i="7"/>
  <c r="L73" i="7" s="1"/>
  <c r="M73" i="7" s="1"/>
  <c r="V83" i="7"/>
  <c r="S92" i="7"/>
  <c r="F92" i="7" s="1"/>
  <c r="R101" i="7"/>
  <c r="C101" i="7" s="1"/>
  <c r="W109" i="7"/>
  <c r="W49" i="7"/>
  <c r="X39" i="7"/>
  <c r="I39" i="7" s="1"/>
  <c r="R54" i="7"/>
  <c r="C54" i="7" s="1"/>
  <c r="X71" i="7"/>
  <c r="I71" i="7" s="1"/>
  <c r="AC84" i="7"/>
  <c r="L84" i="7" s="1"/>
  <c r="M84" i="7" s="1"/>
  <c r="R100" i="7"/>
  <c r="C100" i="7" s="1"/>
  <c r="T48" i="7"/>
  <c r="X63" i="7"/>
  <c r="I63" i="7" s="1"/>
  <c r="AC79" i="7"/>
  <c r="L79" i="7" s="1"/>
  <c r="M79" i="7" s="1"/>
  <c r="T98" i="7"/>
  <c r="W41" i="7"/>
  <c r="T60" i="7"/>
  <c r="AC74" i="7"/>
  <c r="L74" i="7" s="1"/>
  <c r="M74" i="7" s="1"/>
  <c r="U98" i="7"/>
  <c r="H98" i="7" s="1"/>
  <c r="Z40" i="7"/>
  <c r="Y66" i="7"/>
  <c r="W90" i="7"/>
  <c r="Z44" i="7"/>
  <c r="V72" i="7"/>
  <c r="Y93" i="7"/>
  <c r="U45" i="7"/>
  <c r="H45" i="7" s="1"/>
  <c r="Y74" i="7"/>
  <c r="V92" i="7"/>
  <c r="AC62" i="7"/>
  <c r="L62" i="7" s="1"/>
  <c r="M62" i="7" s="1"/>
  <c r="Z97" i="7"/>
  <c r="V73" i="7"/>
  <c r="Z109" i="7"/>
  <c r="R83" i="7"/>
  <c r="C83" i="7" s="1"/>
  <c r="AC72" i="7"/>
  <c r="L72" i="7" s="1"/>
  <c r="M72" i="7" s="1"/>
  <c r="V57" i="7"/>
  <c r="W104" i="7"/>
  <c r="AC98" i="7"/>
  <c r="L98" i="7" s="1"/>
  <c r="M98" i="7" s="1"/>
  <c r="X94" i="7"/>
  <c r="I94" i="7" s="1"/>
  <c r="V51" i="7"/>
  <c r="U70" i="7"/>
  <c r="H70" i="7" s="1"/>
  <c r="T77" i="7"/>
  <c r="W51" i="7"/>
  <c r="W39" i="7"/>
  <c r="W19" i="7"/>
  <c r="W26" i="7"/>
  <c r="S24" i="7"/>
  <c r="F24" i="7" s="1"/>
  <c r="S23" i="7"/>
  <c r="F23" i="7" s="1"/>
  <c r="S25" i="7"/>
  <c r="F25" i="7" s="1"/>
  <c r="S38" i="7"/>
  <c r="F38" i="7" s="1"/>
  <c r="AC19" i="7"/>
  <c r="L19" i="7" s="1"/>
  <c r="M19" i="7" s="1"/>
  <c r="S18" i="7"/>
  <c r="F18" i="7" s="1"/>
  <c r="U31" i="7"/>
  <c r="H31" i="7" s="1"/>
  <c r="X25" i="7"/>
  <c r="I25" i="7" s="1"/>
  <c r="W13" i="7"/>
  <c r="R17" i="7"/>
  <c r="C17" i="7" s="1"/>
  <c r="U34" i="7"/>
  <c r="H34" i="7" s="1"/>
  <c r="U16" i="7"/>
  <c r="H16" i="7" s="1"/>
  <c r="AB34" i="7"/>
  <c r="K34" i="7" s="1"/>
  <c r="V19" i="7"/>
  <c r="AC16" i="7"/>
  <c r="L16" i="7" s="1"/>
  <c r="M16" i="7" s="1"/>
  <c r="Y14" i="7"/>
  <c r="U28" i="7"/>
  <c r="H28" i="7" s="1"/>
  <c r="V31" i="7"/>
  <c r="U23" i="7"/>
  <c r="H23" i="7" s="1"/>
  <c r="R25" i="7"/>
  <c r="C25" i="7" s="1"/>
  <c r="X12" i="7"/>
  <c r="I12" i="7" s="1"/>
  <c r="AC17" i="7"/>
  <c r="L17" i="7" s="1"/>
  <c r="M17" i="7" s="1"/>
  <c r="T24" i="7"/>
  <c r="U50" i="7"/>
  <c r="H50" i="7" s="1"/>
  <c r="AB66" i="7"/>
  <c r="K66" i="7" s="1"/>
  <c r="S85" i="7"/>
  <c r="F85" i="7" s="1"/>
  <c r="Y42" i="7"/>
  <c r="AC61" i="7"/>
  <c r="L61" i="7" s="1"/>
  <c r="M61" i="7" s="1"/>
  <c r="R82" i="7"/>
  <c r="C82" i="7" s="1"/>
  <c r="Y101" i="7"/>
  <c r="R49" i="7"/>
  <c r="C49" i="7" s="1"/>
  <c r="W78" i="7"/>
  <c r="Z96" i="7"/>
  <c r="V42" i="7"/>
  <c r="W63" i="7"/>
  <c r="AB90" i="7"/>
  <c r="K90" i="7" s="1"/>
  <c r="Y56" i="7"/>
  <c r="AC91" i="7"/>
  <c r="L91" i="7" s="1"/>
  <c r="M91" i="7" s="1"/>
  <c r="AB50" i="7"/>
  <c r="K50" i="7" s="1"/>
  <c r="R90" i="7"/>
  <c r="C90" i="7" s="1"/>
  <c r="S52" i="7"/>
  <c r="F52" i="7" s="1"/>
  <c r="V103" i="7"/>
  <c r="X85" i="7"/>
  <c r="I85" i="7" s="1"/>
  <c r="W58" i="7"/>
  <c r="Z105" i="7"/>
  <c r="AC49" i="7"/>
  <c r="L49" i="7" s="1"/>
  <c r="M49" i="7" s="1"/>
  <c r="Z60" i="7"/>
  <c r="Y107" i="7"/>
  <c r="R71" i="7"/>
  <c r="C71" i="7" s="1"/>
  <c r="R74" i="7"/>
  <c r="C74" i="7" s="1"/>
  <c r="Z102" i="7"/>
  <c r="AC105" i="7"/>
  <c r="L105" i="7" s="1"/>
  <c r="M105" i="7" s="1"/>
  <c r="V21" i="7"/>
  <c r="X14" i="7"/>
  <c r="I14" i="7" s="1"/>
  <c r="Y36" i="7"/>
  <c r="AB21" i="7"/>
  <c r="K21" i="7" s="1"/>
  <c r="S11" i="7"/>
  <c r="F11" i="7" s="1"/>
  <c r="S34" i="7"/>
  <c r="F34" i="7" s="1"/>
  <c r="Z30" i="7"/>
  <c r="X26" i="7"/>
  <c r="I26" i="7" s="1"/>
  <c r="X21" i="7"/>
  <c r="I21" i="7" s="1"/>
  <c r="W22" i="7"/>
  <c r="AC31" i="7"/>
  <c r="L31" i="7" s="1"/>
  <c r="M31" i="7" s="1"/>
  <c r="Y28" i="7"/>
  <c r="AB10" i="7"/>
  <c r="K10" i="7" s="1"/>
  <c r="AC34" i="7"/>
  <c r="L34" i="7" s="1"/>
  <c r="M34" i="7" s="1"/>
  <c r="S43" i="7"/>
  <c r="F43" i="7" s="1"/>
  <c r="W60" i="7"/>
  <c r="X77" i="7"/>
  <c r="I77" i="7" s="1"/>
  <c r="AC43" i="7"/>
  <c r="L43" i="7" s="1"/>
  <c r="M43" i="7" s="1"/>
  <c r="Z82" i="7"/>
  <c r="Z49" i="7"/>
  <c r="Z89" i="7"/>
  <c r="AB60" i="7"/>
  <c r="K60" i="7" s="1"/>
  <c r="AC92" i="7"/>
  <c r="L92" i="7" s="1"/>
  <c r="M92" i="7" s="1"/>
  <c r="AC93" i="7"/>
  <c r="L93" i="7" s="1"/>
  <c r="M93" i="7" s="1"/>
  <c r="S91" i="7"/>
  <c r="F91" i="7" s="1"/>
  <c r="AB107" i="7"/>
  <c r="K107" i="7" s="1"/>
  <c r="U60" i="7"/>
  <c r="H60" i="7" s="1"/>
  <c r="Y58" i="7"/>
  <c r="Y41" i="7"/>
  <c r="R81" i="7"/>
  <c r="C81" i="7" s="1"/>
  <c r="X92" i="7"/>
  <c r="I92" i="7" s="1"/>
  <c r="U27" i="7"/>
  <c r="H27" i="7" s="1"/>
  <c r="V16" i="7"/>
  <c r="Y27" i="7"/>
  <c r="V34" i="7"/>
  <c r="AB25" i="7"/>
  <c r="K25" i="7" s="1"/>
  <c r="Y32" i="7"/>
  <c r="U78" i="7"/>
  <c r="H78" i="7" s="1"/>
  <c r="V46" i="7"/>
  <c r="U83" i="7"/>
  <c r="H83" i="7" s="1"/>
  <c r="R51" i="7"/>
  <c r="C51" i="7" s="1"/>
  <c r="V90" i="7"/>
  <c r="R62" i="7"/>
  <c r="C62" i="7" s="1"/>
  <c r="AC96" i="7"/>
  <c r="L96" i="7" s="1"/>
  <c r="M96" i="7" s="1"/>
  <c r="R95" i="7"/>
  <c r="C95" i="7" s="1"/>
  <c r="U94" i="7"/>
  <c r="H94" i="7" s="1"/>
  <c r="AB109" i="7"/>
  <c r="K109" i="7" s="1"/>
  <c r="S62" i="7"/>
  <c r="F62" i="7" s="1"/>
  <c r="Z67" i="7"/>
  <c r="X45" i="7"/>
  <c r="I45" i="7" s="1"/>
  <c r="Y94" i="7"/>
  <c r="S72" i="7"/>
  <c r="F72" i="7" s="1"/>
  <c r="AC12" i="7"/>
  <c r="L12" i="7" s="1"/>
  <c r="M12" i="7" s="1"/>
  <c r="T16" i="7"/>
  <c r="Y30" i="7"/>
  <c r="AA30" i="7" s="1"/>
  <c r="J30" i="7" s="1"/>
  <c r="X15" i="7"/>
  <c r="I15" i="7" s="1"/>
  <c r="Z10" i="7"/>
  <c r="U38" i="7"/>
  <c r="H38" i="7" s="1"/>
  <c r="Y17" i="7"/>
  <c r="U35" i="7"/>
  <c r="H35" i="7" s="1"/>
  <c r="V22" i="7"/>
  <c r="Z12" i="7"/>
  <c r="V23" i="7"/>
  <c r="W24" i="7"/>
  <c r="Z87" i="7"/>
  <c r="V93" i="7"/>
  <c r="Z98" i="7"/>
  <c r="R41" i="7"/>
  <c r="C41" i="7" s="1"/>
  <c r="T107" i="7"/>
  <c r="U89" i="7"/>
  <c r="H89" i="7" s="1"/>
  <c r="Y97" i="7"/>
  <c r="Y18" i="7"/>
  <c r="X10" i="7"/>
  <c r="I10" i="7" s="1"/>
  <c r="U36" i="7"/>
  <c r="H36" i="7" s="1"/>
  <c r="AB12" i="7"/>
  <c r="K12" i="7" s="1"/>
  <c r="T52" i="7"/>
  <c r="U64" i="7"/>
  <c r="H64" i="7" s="1"/>
  <c r="T70" i="7"/>
  <c r="X64" i="7"/>
  <c r="I64" i="7" s="1"/>
  <c r="R52" i="7"/>
  <c r="C52" i="7" s="1"/>
  <c r="V87" i="7"/>
  <c r="T78" i="7"/>
  <c r="X38" i="7"/>
  <c r="I38" i="7" s="1"/>
  <c r="T13" i="7"/>
  <c r="V24" i="7"/>
  <c r="S61" i="7"/>
  <c r="F61" i="7" s="1"/>
  <c r="AC64" i="7"/>
  <c r="L64" i="7" s="1"/>
  <c r="M64" i="7" s="1"/>
  <c r="Y72" i="7"/>
  <c r="Z66" i="7"/>
  <c r="T53" i="7"/>
  <c r="Y88" i="7"/>
  <c r="V75" i="7"/>
  <c r="Y45" i="7"/>
  <c r="Z33" i="7"/>
  <c r="X35" i="7"/>
  <c r="I35" i="7" s="1"/>
  <c r="W16" i="7"/>
  <c r="R87" i="7"/>
  <c r="C87" i="7" s="1"/>
  <c r="T54" i="7"/>
  <c r="X91" i="7"/>
  <c r="I91" i="7" s="1"/>
  <c r="Y60" i="7"/>
  <c r="V97" i="7"/>
  <c r="Y50" i="7"/>
  <c r="Y39" i="7"/>
  <c r="U106" i="7"/>
  <c r="H106" i="7" s="1"/>
  <c r="V106" i="7"/>
  <c r="Z59" i="7"/>
  <c r="X87" i="7"/>
  <c r="I87" i="7" s="1"/>
  <c r="W94" i="7"/>
  <c r="AB86" i="7"/>
  <c r="K86" i="7" s="1"/>
  <c r="Y109" i="7"/>
  <c r="AB43" i="7"/>
  <c r="K43" i="7" s="1"/>
  <c r="AC54" i="7"/>
  <c r="L54" i="7" s="1"/>
  <c r="M54" i="7" s="1"/>
  <c r="U61" i="7"/>
  <c r="H61" i="7" s="1"/>
  <c r="AC51" i="7"/>
  <c r="L51" i="7" s="1"/>
  <c r="M51" i="7" s="1"/>
  <c r="T109" i="7"/>
  <c r="V63" i="7"/>
  <c r="W96" i="7"/>
  <c r="S46" i="7"/>
  <c r="F46" i="7" s="1"/>
  <c r="AB33" i="7"/>
  <c r="K33" i="7" s="1"/>
  <c r="AC35" i="7"/>
  <c r="L35" i="7" s="1"/>
  <c r="M35" i="7" s="1"/>
  <c r="AC14" i="7"/>
  <c r="L14" i="7" s="1"/>
  <c r="M14" i="7" s="1"/>
  <c r="Z94" i="7"/>
  <c r="V102" i="7"/>
  <c r="T106" i="7"/>
  <c r="S60" i="7"/>
  <c r="F60" i="7" s="1"/>
  <c r="Z57" i="7"/>
  <c r="T72" i="7"/>
  <c r="U75" i="7"/>
  <c r="H75" i="7" s="1"/>
  <c r="X36" i="7"/>
  <c r="I36" i="7" s="1"/>
  <c r="AC36" i="7"/>
  <c r="L36" i="7" s="1"/>
  <c r="M36" i="7" s="1"/>
  <c r="V28" i="7"/>
  <c r="V30" i="7"/>
  <c r="X96" i="7"/>
  <c r="I96" i="7" s="1"/>
  <c r="Y103" i="7"/>
  <c r="AC106" i="7"/>
  <c r="L106" i="7" s="1"/>
  <c r="M106" i="7" s="1"/>
  <c r="V61" i="7"/>
  <c r="U63" i="7"/>
  <c r="H63" i="7" s="1"/>
  <c r="AC47" i="7"/>
  <c r="L47" i="7" s="1"/>
  <c r="M47" i="7" s="1"/>
  <c r="X81" i="7"/>
  <c r="I81" i="7" s="1"/>
  <c r="AC26" i="7"/>
  <c r="L26" i="7" s="1"/>
  <c r="M26" i="7" s="1"/>
  <c r="T26" i="7"/>
  <c r="W37" i="7"/>
  <c r="Y68" i="7"/>
  <c r="Z106" i="7"/>
  <c r="X72" i="7"/>
  <c r="I72" i="7" s="1"/>
  <c r="R42" i="7"/>
  <c r="C42" i="7" s="1"/>
  <c r="Y79" i="7"/>
  <c r="V44" i="7"/>
  <c r="Y80" i="7"/>
  <c r="Y73" i="7"/>
  <c r="Y70" i="7"/>
  <c r="W80" i="7"/>
  <c r="Y106" i="7"/>
  <c r="AB84" i="7"/>
  <c r="K84" i="7" s="1"/>
  <c r="V45" i="7"/>
  <c r="W73" i="7"/>
  <c r="X54" i="7"/>
  <c r="I54" i="7" s="1"/>
  <c r="S16" i="7"/>
  <c r="F16" i="7" s="1"/>
  <c r="R19" i="7"/>
  <c r="C19" i="7" s="1"/>
  <c r="AC32" i="7"/>
  <c r="L32" i="7" s="1"/>
  <c r="M32" i="7" s="1"/>
  <c r="U30" i="7"/>
  <c r="H30" i="7" s="1"/>
  <c r="W28" i="7"/>
  <c r="Z38" i="7"/>
  <c r="Z70" i="7"/>
  <c r="U107" i="7"/>
  <c r="H107" i="7" s="1"/>
  <c r="AB73" i="7"/>
  <c r="K73" i="7" s="1"/>
  <c r="Z42" i="7"/>
  <c r="T80" i="7"/>
  <c r="W47" i="7"/>
  <c r="Z81" i="7"/>
  <c r="AC75" i="7"/>
  <c r="L75" i="7" s="1"/>
  <c r="M75" i="7" s="1"/>
  <c r="Z71" i="7"/>
  <c r="U82" i="7"/>
  <c r="H82" i="7" s="1"/>
  <c r="X41" i="7"/>
  <c r="I41" i="7" s="1"/>
  <c r="W87" i="7"/>
  <c r="U53" i="7"/>
  <c r="H53" i="7" s="1"/>
  <c r="V80" i="7"/>
  <c r="AB69" i="7"/>
  <c r="K69" i="7" s="1"/>
  <c r="AB27" i="7"/>
  <c r="K27" i="7" s="1"/>
  <c r="AB19" i="7"/>
  <c r="K19" i="7" s="1"/>
  <c r="Y34" i="7"/>
  <c r="R36" i="7"/>
  <c r="C36" i="7" s="1"/>
  <c r="Z18" i="7"/>
  <c r="Z17" i="7"/>
  <c r="AB108" i="7"/>
  <c r="K108" i="7" s="1"/>
  <c r="AD39" i="25"/>
  <c r="AE39" i="25" s="1"/>
  <c r="G39" i="25"/>
  <c r="AD93" i="25"/>
  <c r="AE93" i="25" s="1"/>
  <c r="AD89" i="25"/>
  <c r="AG89" i="25" s="1"/>
  <c r="AA79" i="25"/>
  <c r="J79" i="25" s="1"/>
  <c r="N79" i="25" s="1"/>
  <c r="AA15" i="25"/>
  <c r="J15" i="25" s="1"/>
  <c r="N15" i="25" s="1"/>
  <c r="G79" i="25"/>
  <c r="AD79" i="25"/>
  <c r="AE79" i="25" s="1"/>
  <c r="AA69" i="25"/>
  <c r="J69" i="25" s="1"/>
  <c r="N69" i="25" s="1"/>
  <c r="AD44" i="25"/>
  <c r="G44" i="25"/>
  <c r="AA55" i="25"/>
  <c r="J55" i="25" s="1"/>
  <c r="N55" i="25" s="1"/>
  <c r="AD26" i="25"/>
  <c r="AG26" i="25" s="1"/>
  <c r="I40" i="25"/>
  <c r="AD40" i="25"/>
  <c r="AG40" i="25" s="1"/>
  <c r="AA45" i="25"/>
  <c r="J45" i="25" s="1"/>
  <c r="N45" i="25" s="1"/>
  <c r="G68" i="25"/>
  <c r="AD68" i="25"/>
  <c r="AG68" i="25" s="1"/>
  <c r="AA41" i="25"/>
  <c r="J41" i="25" s="1"/>
  <c r="N41" i="25" s="1"/>
  <c r="G104" i="25"/>
  <c r="AD104" i="25"/>
  <c r="AE104" i="25" s="1"/>
  <c r="AD27" i="25"/>
  <c r="I81" i="25"/>
  <c r="AD81" i="25"/>
  <c r="AG81" i="25" s="1"/>
  <c r="AD35" i="22"/>
  <c r="G35" i="22"/>
  <c r="G12" i="22"/>
  <c r="AD12" i="22"/>
  <c r="G94" i="35"/>
  <c r="AD94" i="35"/>
  <c r="AG94" i="35" s="1"/>
  <c r="G32" i="35"/>
  <c r="AD32" i="35"/>
  <c r="AG32" i="35" s="1"/>
  <c r="I102" i="25"/>
  <c r="AD102" i="25"/>
  <c r="AG102" i="25" s="1"/>
  <c r="I37" i="25"/>
  <c r="AD37" i="25"/>
  <c r="AE37" i="25" s="1"/>
  <c r="G13" i="25"/>
  <c r="AD13" i="25"/>
  <c r="AG13" i="25" s="1"/>
  <c r="AD22" i="22"/>
  <c r="G22" i="22"/>
  <c r="AD72" i="22"/>
  <c r="G72" i="22"/>
  <c r="AD107" i="22"/>
  <c r="G107" i="22"/>
  <c r="AD40" i="22"/>
  <c r="G40" i="22"/>
  <c r="I68" i="26"/>
  <c r="AD68" i="26"/>
  <c r="AG68" i="26" s="1"/>
  <c r="I35" i="26"/>
  <c r="AD35" i="26"/>
  <c r="AE35" i="26" s="1"/>
  <c r="AD108" i="35"/>
  <c r="AE108" i="35" s="1"/>
  <c r="AD71" i="25"/>
  <c r="AD101" i="35"/>
  <c r="AE101" i="35" s="1"/>
  <c r="AD105" i="25"/>
  <c r="AG105" i="25" s="1"/>
  <c r="AD60" i="26"/>
  <c r="AE60" i="26" s="1"/>
  <c r="AD24" i="35"/>
  <c r="AG24" i="35" s="1"/>
  <c r="AD46" i="34"/>
  <c r="AE46" i="34" s="1"/>
  <c r="AD16" i="26"/>
  <c r="AE16" i="26" s="1"/>
  <c r="AD65" i="35"/>
  <c r="AE65" i="35" s="1"/>
  <c r="G93" i="25"/>
  <c r="AD80" i="35"/>
  <c r="AG80" i="35" s="1"/>
  <c r="G95" i="35"/>
  <c r="AD61" i="25"/>
  <c r="AE61" i="25" s="1"/>
  <c r="AD43" i="26"/>
  <c r="AG43" i="26" s="1"/>
  <c r="G51" i="35"/>
  <c r="AD66" i="35"/>
  <c r="AE66" i="35" s="1"/>
  <c r="G29" i="34"/>
  <c r="AD17" i="32"/>
  <c r="G56" i="35"/>
  <c r="AD50" i="35"/>
  <c r="AE50" i="35" s="1"/>
  <c r="G86" i="26"/>
  <c r="AD107" i="32"/>
  <c r="AE107" i="32" s="1"/>
  <c r="G23" i="25"/>
  <c r="AD48" i="25"/>
  <c r="AG48" i="25" s="1"/>
  <c r="AA72" i="25"/>
  <c r="J72" i="25" s="1"/>
  <c r="N72" i="25" s="1"/>
  <c r="AA54" i="25"/>
  <c r="J54" i="25" s="1"/>
  <c r="N54" i="25" s="1"/>
  <c r="AD59" i="25"/>
  <c r="AG59" i="25" s="1"/>
  <c r="G42" i="34"/>
  <c r="AD42" i="34"/>
  <c r="AE42" i="34" s="1"/>
  <c r="AD20" i="22"/>
  <c r="G20" i="22"/>
  <c r="I48" i="35"/>
  <c r="AD48" i="35"/>
  <c r="AG48" i="35" s="1"/>
  <c r="G71" i="26"/>
  <c r="AD71" i="26"/>
  <c r="AG71" i="26" s="1"/>
  <c r="AD95" i="26"/>
  <c r="G95" i="26"/>
  <c r="G109" i="25"/>
  <c r="AD109" i="25"/>
  <c r="AG109" i="25" s="1"/>
  <c r="N12" i="19"/>
  <c r="AD33" i="25"/>
  <c r="AG33" i="25" s="1"/>
  <c r="AD91" i="35"/>
  <c r="AG91" i="35" s="1"/>
  <c r="AD100" i="32"/>
  <c r="AG100" i="32" s="1"/>
  <c r="AA16" i="22"/>
  <c r="J16" i="22" s="1"/>
  <c r="N16" i="22" s="1"/>
  <c r="G18" i="22"/>
  <c r="AD18" i="22"/>
  <c r="AA61" i="22"/>
  <c r="J61" i="22" s="1"/>
  <c r="N61" i="22" s="1"/>
  <c r="AD59" i="22"/>
  <c r="G59" i="22"/>
  <c r="AD19" i="22"/>
  <c r="G19" i="22"/>
  <c r="I92" i="35"/>
  <c r="AD92" i="35"/>
  <c r="AG92" i="35" s="1"/>
  <c r="G60" i="35"/>
  <c r="AD60" i="35"/>
  <c r="AE60" i="35" s="1"/>
  <c r="I16" i="35"/>
  <c r="AD16" i="35"/>
  <c r="AG16" i="35" s="1"/>
  <c r="I65" i="26"/>
  <c r="AD65" i="26"/>
  <c r="AE65" i="26" s="1"/>
  <c r="AD62" i="26"/>
  <c r="AG62" i="26" s="1"/>
  <c r="AD18" i="26"/>
  <c r="AE18" i="26" s="1"/>
  <c r="G48" i="25"/>
  <c r="AD83" i="35"/>
  <c r="AG83" i="35" s="1"/>
  <c r="G62" i="35"/>
  <c r="AD16" i="25"/>
  <c r="AD107" i="35"/>
  <c r="AG107" i="35" s="1"/>
  <c r="G47" i="25"/>
  <c r="G97" i="32"/>
  <c r="AD96" i="35"/>
  <c r="AE96" i="35" s="1"/>
  <c r="G99" i="26"/>
  <c r="G18" i="25"/>
  <c r="G66" i="25"/>
  <c r="G75" i="26"/>
  <c r="AA55" i="20"/>
  <c r="J55" i="20" s="1"/>
  <c r="N55" i="20" s="1"/>
  <c r="AA82" i="18"/>
  <c r="J82" i="18" s="1"/>
  <c r="N82" i="18" s="1"/>
  <c r="AA44" i="18"/>
  <c r="J44" i="18" s="1"/>
  <c r="N44" i="18" s="1"/>
  <c r="AA49" i="22"/>
  <c r="J49" i="22" s="1"/>
  <c r="N49" i="22" s="1"/>
  <c r="AA14" i="22"/>
  <c r="J14" i="22" s="1"/>
  <c r="N14" i="22" s="1"/>
  <c r="AD74" i="22"/>
  <c r="G74" i="22"/>
  <c r="AD69" i="22"/>
  <c r="G69" i="22"/>
  <c r="AA55" i="22"/>
  <c r="J55" i="22" s="1"/>
  <c r="N55" i="22" s="1"/>
  <c r="AA108" i="22"/>
  <c r="J108" i="22" s="1"/>
  <c r="N108" i="22" s="1"/>
  <c r="AA44" i="22"/>
  <c r="J44" i="22" s="1"/>
  <c r="N44" i="22" s="1"/>
  <c r="AD63" i="22"/>
  <c r="G63" i="22"/>
  <c r="G15" i="22"/>
  <c r="AD15" i="22"/>
  <c r="G39" i="22"/>
  <c r="AD39" i="22"/>
  <c r="G79" i="22"/>
  <c r="AD79" i="22"/>
  <c r="AA65" i="22"/>
  <c r="J65" i="22" s="1"/>
  <c r="N65" i="22" s="1"/>
  <c r="G87" i="22"/>
  <c r="AD87" i="22"/>
  <c r="G49" i="22"/>
  <c r="AD49" i="22"/>
  <c r="AA97" i="22"/>
  <c r="J97" i="22" s="1"/>
  <c r="N97" i="22" s="1"/>
  <c r="G53" i="22"/>
  <c r="AD53" i="22"/>
  <c r="G82" i="22"/>
  <c r="AD82" i="22"/>
  <c r="AD105" i="22"/>
  <c r="G105" i="22"/>
  <c r="AA106" i="22"/>
  <c r="J106" i="22" s="1"/>
  <c r="N106" i="22" s="1"/>
  <c r="I88" i="35"/>
  <c r="AD88" i="35"/>
  <c r="AG88" i="35" s="1"/>
  <c r="I42" i="35"/>
  <c r="AD42" i="35"/>
  <c r="AE42" i="35" s="1"/>
  <c r="G72" i="35"/>
  <c r="AD72" i="35"/>
  <c r="I23" i="35"/>
  <c r="AD23" i="35"/>
  <c r="AG23" i="35" s="1"/>
  <c r="I51" i="26"/>
  <c r="AD51" i="26"/>
  <c r="I57" i="26"/>
  <c r="AD57" i="26"/>
  <c r="AG57" i="26" s="1"/>
  <c r="AD61" i="26"/>
  <c r="AE61" i="26" s="1"/>
  <c r="G61" i="26"/>
  <c r="I31" i="26"/>
  <c r="AD31" i="26"/>
  <c r="AG31" i="26" s="1"/>
  <c r="I55" i="26"/>
  <c r="AD55" i="26"/>
  <c r="I26" i="26"/>
  <c r="AD26" i="26"/>
  <c r="AE26" i="26" s="1"/>
  <c r="I21" i="26"/>
  <c r="AD21" i="26"/>
  <c r="AG21" i="26" s="1"/>
  <c r="G75" i="25"/>
  <c r="AD75" i="25"/>
  <c r="AE75" i="25" s="1"/>
  <c r="G50" i="25"/>
  <c r="AD50" i="25"/>
  <c r="AE50" i="25" s="1"/>
  <c r="I98" i="25"/>
  <c r="AD98" i="25"/>
  <c r="AE98" i="25" s="1"/>
  <c r="G17" i="25"/>
  <c r="AD17" i="25"/>
  <c r="AE17" i="25" s="1"/>
  <c r="AD64" i="25"/>
  <c r="AG64" i="25" s="1"/>
  <c r="G101" i="25"/>
  <c r="AD101" i="25"/>
  <c r="AE101" i="25" s="1"/>
  <c r="I22" i="25"/>
  <c r="AD22" i="25"/>
  <c r="AE22" i="25" s="1"/>
  <c r="AD85" i="25"/>
  <c r="AE85" i="25" s="1"/>
  <c r="G85" i="25"/>
  <c r="I51" i="25"/>
  <c r="AD51" i="25"/>
  <c r="AE51" i="25" s="1"/>
  <c r="G91" i="25"/>
  <c r="AD91" i="25"/>
  <c r="AG91" i="25" s="1"/>
  <c r="I60" i="34"/>
  <c r="AD60" i="34"/>
  <c r="AG60" i="34" s="1"/>
  <c r="G62" i="22"/>
  <c r="AD62" i="22"/>
  <c r="I91" i="26"/>
  <c r="AD91" i="26"/>
  <c r="AE91" i="26" s="1"/>
  <c r="I53" i="26"/>
  <c r="AD53" i="26"/>
  <c r="AG53" i="26" s="1"/>
  <c r="AD49" i="25"/>
  <c r="AG49" i="25" s="1"/>
  <c r="I87" i="25"/>
  <c r="AD87" i="25"/>
  <c r="AE87" i="25" s="1"/>
  <c r="AD12" i="25"/>
  <c r="AD54" i="25"/>
  <c r="AG54" i="25" s="1"/>
  <c r="G17" i="22"/>
  <c r="AD17" i="22"/>
  <c r="AA34" i="22"/>
  <c r="J34" i="22" s="1"/>
  <c r="N34" i="22" s="1"/>
  <c r="G50" i="22"/>
  <c r="AD50" i="22"/>
  <c r="G67" i="22"/>
  <c r="AD67" i="22"/>
  <c r="G49" i="25"/>
  <c r="AD72" i="25"/>
  <c r="AE72" i="25" s="1"/>
  <c r="G64" i="25"/>
  <c r="AD95" i="34"/>
  <c r="AD67" i="25"/>
  <c r="AG67" i="25" s="1"/>
  <c r="AD41" i="35"/>
  <c r="AE41" i="35" s="1"/>
  <c r="G57" i="34"/>
  <c r="AD57" i="34"/>
  <c r="AE57" i="34" s="1"/>
  <c r="AA39" i="34"/>
  <c r="J39" i="34" s="1"/>
  <c r="N39" i="34" s="1"/>
  <c r="AA58" i="18"/>
  <c r="J58" i="18" s="1"/>
  <c r="N58" i="18" s="1"/>
  <c r="AA34" i="18"/>
  <c r="J34" i="18" s="1"/>
  <c r="N34" i="18" s="1"/>
  <c r="AA106" i="18"/>
  <c r="J106" i="18" s="1"/>
  <c r="N106" i="18" s="1"/>
  <c r="AA109" i="18"/>
  <c r="J109" i="18" s="1"/>
  <c r="N109" i="18" s="1"/>
  <c r="AA89" i="18"/>
  <c r="J89" i="18" s="1"/>
  <c r="N89" i="18" s="1"/>
  <c r="AA15" i="22"/>
  <c r="J15" i="22" s="1"/>
  <c r="N15" i="22" s="1"/>
  <c r="AA11" i="22"/>
  <c r="J11" i="22" s="1"/>
  <c r="AA89" i="22"/>
  <c r="J89" i="22" s="1"/>
  <c r="N89" i="22" s="1"/>
  <c r="AA79" i="22"/>
  <c r="J79" i="22" s="1"/>
  <c r="N79" i="22" s="1"/>
  <c r="AD84" i="22"/>
  <c r="G84" i="22"/>
  <c r="G102" i="22"/>
  <c r="AD102" i="22"/>
  <c r="AA82" i="22"/>
  <c r="J82" i="22" s="1"/>
  <c r="N82" i="22" s="1"/>
  <c r="G81" i="22"/>
  <c r="AD81" i="22"/>
  <c r="AA28" i="22"/>
  <c r="J28" i="22" s="1"/>
  <c r="N28" i="22" s="1"/>
  <c r="AD77" i="22"/>
  <c r="G77" i="22"/>
  <c r="AD36" i="22"/>
  <c r="G36" i="22"/>
  <c r="G14" i="22"/>
  <c r="AD14" i="22"/>
  <c r="AA27" i="22"/>
  <c r="J27" i="22" s="1"/>
  <c r="N27" i="22" s="1"/>
  <c r="AD90" i="22"/>
  <c r="G90" i="22"/>
  <c r="AD66" i="22"/>
  <c r="G66" i="22"/>
  <c r="G97" i="22"/>
  <c r="AD97" i="22"/>
  <c r="AA91" i="22"/>
  <c r="J91" i="22" s="1"/>
  <c r="N91" i="22" s="1"/>
  <c r="AD86" i="22"/>
  <c r="G86" i="22"/>
  <c r="AD27" i="22"/>
  <c r="G27" i="22"/>
  <c r="AA48" i="22"/>
  <c r="J48" i="22" s="1"/>
  <c r="N48" i="22" s="1"/>
  <c r="AA101" i="22"/>
  <c r="J101" i="22" s="1"/>
  <c r="N101" i="22" s="1"/>
  <c r="AA63" i="22"/>
  <c r="J63" i="22" s="1"/>
  <c r="N63" i="22" s="1"/>
  <c r="G98" i="22"/>
  <c r="AD98" i="22"/>
  <c r="AA93" i="22"/>
  <c r="J93" i="22" s="1"/>
  <c r="N93" i="22" s="1"/>
  <c r="AA69" i="22"/>
  <c r="J69" i="22" s="1"/>
  <c r="N69" i="22" s="1"/>
  <c r="AA107" i="20"/>
  <c r="J107" i="20" s="1"/>
  <c r="N107" i="20" s="1"/>
  <c r="AA21" i="20"/>
  <c r="J21" i="20" s="1"/>
  <c r="N21" i="20" s="1"/>
  <c r="AA19" i="18"/>
  <c r="J19" i="18" s="1"/>
  <c r="N19" i="18" s="1"/>
  <c r="AA12" i="18"/>
  <c r="J12" i="18" s="1"/>
  <c r="AA23" i="22"/>
  <c r="J23" i="22" s="1"/>
  <c r="N23" i="22" s="1"/>
  <c r="AA92" i="22"/>
  <c r="J92" i="22" s="1"/>
  <c r="N92" i="22" s="1"/>
  <c r="AA12" i="22"/>
  <c r="J12" i="22" s="1"/>
  <c r="N12" i="22" s="1"/>
  <c r="G103" i="22"/>
  <c r="AD103" i="22"/>
  <c r="AA18" i="22"/>
  <c r="J18" i="22" s="1"/>
  <c r="N18" i="22" s="1"/>
  <c r="AA102" i="22"/>
  <c r="J102" i="22" s="1"/>
  <c r="N102" i="22" s="1"/>
  <c r="AA47" i="22"/>
  <c r="J47" i="22" s="1"/>
  <c r="N47" i="22" s="1"/>
  <c r="AA26" i="22"/>
  <c r="J26" i="22" s="1"/>
  <c r="N26" i="22" s="1"/>
  <c r="AA98" i="22"/>
  <c r="J98" i="22" s="1"/>
  <c r="N98" i="22" s="1"/>
  <c r="AA20" i="22"/>
  <c r="J20" i="22" s="1"/>
  <c r="N20" i="22" s="1"/>
  <c r="AD78" i="22"/>
  <c r="G78" i="22"/>
  <c r="AD45" i="22"/>
  <c r="G45" i="22"/>
  <c r="AD68" i="22"/>
  <c r="G68" i="22"/>
  <c r="G80" i="22"/>
  <c r="AD80" i="22"/>
  <c r="AD65" i="22"/>
  <c r="G65" i="22"/>
  <c r="AD71" i="22"/>
  <c r="G71" i="22"/>
  <c r="AD75" i="22"/>
  <c r="G75" i="22"/>
  <c r="AA80" i="22"/>
  <c r="J80" i="22" s="1"/>
  <c r="N80" i="22" s="1"/>
  <c r="AA62" i="22"/>
  <c r="J62" i="22" s="1"/>
  <c r="N62" i="22" s="1"/>
  <c r="AD99" i="22"/>
  <c r="G99" i="22"/>
  <c r="AA51" i="22"/>
  <c r="J51" i="22" s="1"/>
  <c r="N51" i="22" s="1"/>
  <c r="AA76" i="22"/>
  <c r="J76" i="22" s="1"/>
  <c r="N76" i="22" s="1"/>
  <c r="G52" i="22"/>
  <c r="AD52" i="22"/>
  <c r="AA64" i="25"/>
  <c r="J64" i="25" s="1"/>
  <c r="N64" i="25" s="1"/>
  <c r="AA23" i="34"/>
  <c r="J23" i="34" s="1"/>
  <c r="N23" i="34" s="1"/>
  <c r="AA86" i="34"/>
  <c r="J86" i="34" s="1"/>
  <c r="N86" i="34" s="1"/>
  <c r="AA58" i="34"/>
  <c r="J58" i="34" s="1"/>
  <c r="N58" i="34" s="1"/>
  <c r="AA34" i="20"/>
  <c r="J34" i="20" s="1"/>
  <c r="N34" i="20" s="1"/>
  <c r="AD106" i="22"/>
  <c r="G106" i="22"/>
  <c r="AA85" i="22"/>
  <c r="J85" i="22" s="1"/>
  <c r="N85" i="22" s="1"/>
  <c r="G56" i="22"/>
  <c r="AD56" i="22"/>
  <c r="G34" i="22"/>
  <c r="AD34" i="22"/>
  <c r="G11" i="22"/>
  <c r="AD11" i="22"/>
  <c r="AA84" i="22"/>
  <c r="J84" i="22" s="1"/>
  <c r="N84" i="22" s="1"/>
  <c r="AA21" i="22"/>
  <c r="J21" i="22" s="1"/>
  <c r="N21" i="22" s="1"/>
  <c r="AD83" i="22"/>
  <c r="G83" i="22"/>
  <c r="AA38" i="22"/>
  <c r="J38" i="22" s="1"/>
  <c r="N38" i="22" s="1"/>
  <c r="AA103" i="22"/>
  <c r="J103" i="22" s="1"/>
  <c r="N103" i="22" s="1"/>
  <c r="G16" i="22"/>
  <c r="AD16" i="22"/>
  <c r="AA25" i="22"/>
  <c r="J25" i="22" s="1"/>
  <c r="N25" i="22" s="1"/>
  <c r="G28" i="22"/>
  <c r="AD28" i="22"/>
  <c r="AA66" i="22"/>
  <c r="J66" i="22" s="1"/>
  <c r="N66" i="22" s="1"/>
  <c r="AA32" i="22"/>
  <c r="J32" i="22" s="1"/>
  <c r="N32" i="22" s="1"/>
  <c r="AA42" i="22"/>
  <c r="J42" i="22" s="1"/>
  <c r="N42" i="22" s="1"/>
  <c r="AA72" i="22"/>
  <c r="J72" i="22" s="1"/>
  <c r="N72" i="22" s="1"/>
  <c r="AA100" i="22"/>
  <c r="J100" i="22" s="1"/>
  <c r="N100" i="22" s="1"/>
  <c r="AD76" i="22"/>
  <c r="G76" i="22"/>
  <c r="AA52" i="22"/>
  <c r="J52" i="22" s="1"/>
  <c r="N52" i="22" s="1"/>
  <c r="AA74" i="22"/>
  <c r="J74" i="22" s="1"/>
  <c r="N74" i="22" s="1"/>
  <c r="AA53" i="22"/>
  <c r="J53" i="22" s="1"/>
  <c r="N53" i="22" s="1"/>
  <c r="G46" i="22"/>
  <c r="AD46" i="22"/>
  <c r="AA56" i="22"/>
  <c r="J56" i="22" s="1"/>
  <c r="N56" i="22" s="1"/>
  <c r="AA44" i="35"/>
  <c r="J44" i="35" s="1"/>
  <c r="N44" i="35" s="1"/>
  <c r="AA104" i="25"/>
  <c r="J104" i="25" s="1"/>
  <c r="N104" i="25" s="1"/>
  <c r="AA24" i="20"/>
  <c r="J24" i="20" s="1"/>
  <c r="N24" i="20" s="1"/>
  <c r="AA87" i="20"/>
  <c r="J87" i="20" s="1"/>
  <c r="N87" i="20" s="1"/>
  <c r="AA46" i="20"/>
  <c r="J46" i="20" s="1"/>
  <c r="N46" i="20" s="1"/>
  <c r="AA68" i="20"/>
  <c r="J68" i="20" s="1"/>
  <c r="N68" i="20" s="1"/>
  <c r="AA32" i="18"/>
  <c r="J32" i="18" s="1"/>
  <c r="N32" i="18" s="1"/>
  <c r="G58" i="22"/>
  <c r="AD58" i="22"/>
  <c r="AD44" i="22"/>
  <c r="G44" i="22"/>
  <c r="G47" i="22"/>
  <c r="AD47" i="22"/>
  <c r="AD89" i="22"/>
  <c r="G89" i="22"/>
  <c r="G25" i="22"/>
  <c r="AD25" i="22"/>
  <c r="G101" i="22"/>
  <c r="AD101" i="22"/>
  <c r="AD31" i="22"/>
  <c r="G31" i="22"/>
  <c r="AD24" i="22"/>
  <c r="G24" i="22"/>
  <c r="AD85" i="22"/>
  <c r="G85" i="22"/>
  <c r="G109" i="22"/>
  <c r="AD109" i="22"/>
  <c r="G54" i="22"/>
  <c r="AD54" i="22"/>
  <c r="AD41" i="22"/>
  <c r="G41" i="22"/>
  <c r="G104" i="22"/>
  <c r="AD104" i="22"/>
  <c r="G95" i="22"/>
  <c r="AD95" i="22"/>
  <c r="AA39" i="22"/>
  <c r="J39" i="22" s="1"/>
  <c r="N39" i="22" s="1"/>
  <c r="AA88" i="22"/>
  <c r="J88" i="22" s="1"/>
  <c r="N88" i="22" s="1"/>
  <c r="AD42" i="22"/>
  <c r="G42" i="22"/>
  <c r="AA45" i="22"/>
  <c r="J45" i="22" s="1"/>
  <c r="N45" i="22" s="1"/>
  <c r="G96" i="22"/>
  <c r="AD96" i="22"/>
  <c r="N14" i="9"/>
  <c r="AD47" i="34"/>
  <c r="AG47" i="34" s="1"/>
  <c r="N11" i="16"/>
  <c r="AD33" i="34"/>
  <c r="AG33" i="34" s="1"/>
  <c r="AA20" i="20"/>
  <c r="J20" i="20" s="1"/>
  <c r="N20" i="20" s="1"/>
  <c r="AA69" i="20"/>
  <c r="J69" i="20" s="1"/>
  <c r="N69" i="20" s="1"/>
  <c r="AA70" i="20"/>
  <c r="J70" i="20" s="1"/>
  <c r="N70" i="20" s="1"/>
  <c r="AA48" i="20"/>
  <c r="J48" i="20" s="1"/>
  <c r="N48" i="20" s="1"/>
  <c r="N43" i="20"/>
  <c r="AA101" i="20"/>
  <c r="J101" i="20" s="1"/>
  <c r="N101" i="20" s="1"/>
  <c r="AA62" i="20"/>
  <c r="J62" i="20" s="1"/>
  <c r="N62" i="20" s="1"/>
  <c r="AA105" i="20"/>
  <c r="J105" i="20" s="1"/>
  <c r="N105" i="20" s="1"/>
  <c r="AA88" i="18"/>
  <c r="J88" i="18" s="1"/>
  <c r="N88" i="18" s="1"/>
  <c r="AA49" i="18"/>
  <c r="J49" i="18" s="1"/>
  <c r="N49" i="18" s="1"/>
  <c r="M12" i="18"/>
  <c r="AA102" i="18"/>
  <c r="J102" i="18" s="1"/>
  <c r="N102" i="18" s="1"/>
  <c r="AA36" i="18"/>
  <c r="J36" i="18" s="1"/>
  <c r="N36" i="18" s="1"/>
  <c r="AA77" i="18"/>
  <c r="J77" i="18" s="1"/>
  <c r="N77" i="18" s="1"/>
  <c r="AA69" i="18"/>
  <c r="J69" i="18" s="1"/>
  <c r="N69" i="18" s="1"/>
  <c r="AA60" i="18"/>
  <c r="J60" i="18" s="1"/>
  <c r="N60" i="18" s="1"/>
  <c r="N24" i="34"/>
  <c r="N15" i="16"/>
  <c r="AD56" i="32"/>
  <c r="AE56" i="32" s="1"/>
  <c r="AD94" i="34"/>
  <c r="AE94" i="34" s="1"/>
  <c r="AA27" i="20"/>
  <c r="J27" i="20" s="1"/>
  <c r="N27" i="20" s="1"/>
  <c r="AA99" i="20"/>
  <c r="J99" i="20" s="1"/>
  <c r="N99" i="20" s="1"/>
  <c r="AA42" i="20"/>
  <c r="J42" i="20" s="1"/>
  <c r="N42" i="20" s="1"/>
  <c r="AA67" i="20"/>
  <c r="J67" i="20" s="1"/>
  <c r="N67" i="20" s="1"/>
  <c r="AA25" i="18"/>
  <c r="J25" i="18" s="1"/>
  <c r="N25" i="18" s="1"/>
  <c r="AA101" i="18"/>
  <c r="J101" i="18" s="1"/>
  <c r="N101" i="18" s="1"/>
  <c r="AA93" i="18"/>
  <c r="J93" i="18" s="1"/>
  <c r="N93" i="18" s="1"/>
  <c r="AA92" i="18"/>
  <c r="J92" i="18" s="1"/>
  <c r="N92" i="18" s="1"/>
  <c r="AA81" i="18"/>
  <c r="J81" i="18" s="1"/>
  <c r="N81" i="18" s="1"/>
  <c r="AA94" i="18"/>
  <c r="J94" i="18" s="1"/>
  <c r="N94" i="18" s="1"/>
  <c r="AD38" i="34"/>
  <c r="AG38" i="34" s="1"/>
  <c r="AA64" i="20"/>
  <c r="J64" i="20" s="1"/>
  <c r="N64" i="20" s="1"/>
  <c r="AA68" i="34"/>
  <c r="J68" i="34" s="1"/>
  <c r="N68" i="34" s="1"/>
  <c r="AA48" i="34"/>
  <c r="J48" i="34" s="1"/>
  <c r="N48" i="34" s="1"/>
  <c r="AA41" i="20"/>
  <c r="J41" i="20" s="1"/>
  <c r="N41" i="20" s="1"/>
  <c r="AA77" i="20"/>
  <c r="J77" i="20" s="1"/>
  <c r="N77" i="20" s="1"/>
  <c r="AA45" i="20"/>
  <c r="J45" i="20" s="1"/>
  <c r="N45" i="20" s="1"/>
  <c r="AA57" i="18"/>
  <c r="J57" i="18" s="1"/>
  <c r="N57" i="18" s="1"/>
  <c r="AA68" i="18"/>
  <c r="J68" i="18" s="1"/>
  <c r="N68" i="18" s="1"/>
  <c r="AA65" i="18"/>
  <c r="J65" i="18" s="1"/>
  <c r="N65" i="18" s="1"/>
  <c r="G61" i="34"/>
  <c r="AD12" i="34"/>
  <c r="AE12" i="34" s="1"/>
  <c r="AA22" i="20"/>
  <c r="J22" i="20" s="1"/>
  <c r="N22" i="20" s="1"/>
  <c r="AA32" i="20"/>
  <c r="J32" i="20" s="1"/>
  <c r="N32" i="20" s="1"/>
  <c r="AA25" i="20"/>
  <c r="J25" i="20" s="1"/>
  <c r="N25" i="20" s="1"/>
  <c r="AA50" i="20"/>
  <c r="J50" i="20" s="1"/>
  <c r="N50" i="20" s="1"/>
  <c r="AA83" i="20"/>
  <c r="J83" i="20" s="1"/>
  <c r="N83" i="20" s="1"/>
  <c r="AA14" i="18"/>
  <c r="J14" i="18" s="1"/>
  <c r="M15" i="18"/>
  <c r="AA66" i="18"/>
  <c r="J66" i="18" s="1"/>
  <c r="N66" i="18" s="1"/>
  <c r="N11" i="21"/>
  <c r="AD63" i="34"/>
  <c r="AE63" i="34" s="1"/>
  <c r="AD35" i="34"/>
  <c r="AG35" i="34" s="1"/>
  <c r="AD101" i="34"/>
  <c r="AG101" i="34" s="1"/>
  <c r="AD74" i="34"/>
  <c r="AE74" i="34" s="1"/>
  <c r="AD84" i="34"/>
  <c r="AG84" i="34" s="1"/>
  <c r="AD21" i="32"/>
  <c r="AE21" i="32" s="1"/>
  <c r="AD104" i="34"/>
  <c r="AG104" i="34" s="1"/>
  <c r="G83" i="34"/>
  <c r="AD91" i="34"/>
  <c r="AE91" i="34" s="1"/>
  <c r="M15" i="20"/>
  <c r="AA95" i="20"/>
  <c r="J95" i="20" s="1"/>
  <c r="N95" i="20" s="1"/>
  <c r="AA56" i="20"/>
  <c r="J56" i="20" s="1"/>
  <c r="N56" i="20" s="1"/>
  <c r="AA24" i="18"/>
  <c r="J24" i="18" s="1"/>
  <c r="N24" i="18" s="1"/>
  <c r="AA39" i="18"/>
  <c r="J39" i="18" s="1"/>
  <c r="N39" i="18" s="1"/>
  <c r="AA87" i="18"/>
  <c r="J87" i="18" s="1"/>
  <c r="N87" i="18" s="1"/>
  <c r="AA66" i="20"/>
  <c r="J66" i="20" s="1"/>
  <c r="N66" i="20" s="1"/>
  <c r="AA108" i="20"/>
  <c r="J108" i="20" s="1"/>
  <c r="N108" i="20" s="1"/>
  <c r="AA58" i="20"/>
  <c r="J58" i="20" s="1"/>
  <c r="N58" i="20" s="1"/>
  <c r="AA83" i="18"/>
  <c r="J83" i="18" s="1"/>
  <c r="N83" i="18" s="1"/>
  <c r="AA18" i="18"/>
  <c r="J18" i="18" s="1"/>
  <c r="N18" i="18" s="1"/>
  <c r="AA13" i="18"/>
  <c r="J13" i="18" s="1"/>
  <c r="N13" i="18" s="1"/>
  <c r="AA61" i="18"/>
  <c r="J61" i="18" s="1"/>
  <c r="N61" i="18" s="1"/>
  <c r="G20" i="34"/>
  <c r="AD62" i="34"/>
  <c r="AE62" i="34" s="1"/>
  <c r="G78" i="34"/>
  <c r="AD48" i="34"/>
  <c r="AD67" i="34"/>
  <c r="AE67" i="34" s="1"/>
  <c r="AD103" i="34"/>
  <c r="AE103" i="34" s="1"/>
  <c r="G53" i="32"/>
  <c r="AD89" i="34"/>
  <c r="AE89" i="34" s="1"/>
  <c r="G19" i="32"/>
  <c r="AA88" i="20"/>
  <c r="J88" i="20" s="1"/>
  <c r="N88" i="20" s="1"/>
  <c r="AA46" i="18"/>
  <c r="J46" i="18" s="1"/>
  <c r="N46" i="18" s="1"/>
  <c r="N14" i="21"/>
  <c r="G17" i="34"/>
  <c r="AD73" i="34"/>
  <c r="AE73" i="34" s="1"/>
  <c r="G103" i="32"/>
  <c r="AD58" i="34"/>
  <c r="AG58" i="34" s="1"/>
  <c r="AA95" i="34"/>
  <c r="J95" i="34" s="1"/>
  <c r="N95" i="34" s="1"/>
  <c r="M11" i="20"/>
  <c r="AA28" i="20"/>
  <c r="J28" i="20" s="1"/>
  <c r="N28" i="20" s="1"/>
  <c r="N75" i="20"/>
  <c r="AA53" i="20"/>
  <c r="J53" i="20" s="1"/>
  <c r="N53" i="20" s="1"/>
  <c r="AA21" i="18"/>
  <c r="J21" i="18" s="1"/>
  <c r="N21" i="18" s="1"/>
  <c r="AA80" i="18"/>
  <c r="J80" i="18" s="1"/>
  <c r="N80" i="18" s="1"/>
  <c r="AA20" i="18"/>
  <c r="J20" i="18" s="1"/>
  <c r="N20" i="18" s="1"/>
  <c r="AA48" i="18"/>
  <c r="J48" i="18" s="1"/>
  <c r="N48" i="18" s="1"/>
  <c r="AD26" i="34"/>
  <c r="AE26" i="34" s="1"/>
  <c r="AD81" i="34"/>
  <c r="AG81" i="34" s="1"/>
  <c r="AD22" i="34"/>
  <c r="AE22" i="34" s="1"/>
  <c r="G29" i="32"/>
  <c r="M14" i="34"/>
  <c r="M14" i="20"/>
  <c r="AA17" i="20"/>
  <c r="J17" i="20" s="1"/>
  <c r="N17" i="20" s="1"/>
  <c r="AA11" i="20"/>
  <c r="J11" i="20" s="1"/>
  <c r="AA57" i="20"/>
  <c r="J57" i="20" s="1"/>
  <c r="N57" i="20" s="1"/>
  <c r="AA104" i="18"/>
  <c r="J104" i="18" s="1"/>
  <c r="N104" i="18" s="1"/>
  <c r="G106" i="34"/>
  <c r="AD106" i="34"/>
  <c r="AD90" i="34"/>
  <c r="AG90" i="34" s="1"/>
  <c r="G90" i="34"/>
  <c r="G68" i="34"/>
  <c r="AD68" i="34"/>
  <c r="AG68" i="34" s="1"/>
  <c r="AA90" i="34"/>
  <c r="J90" i="34" s="1"/>
  <c r="N90" i="34" s="1"/>
  <c r="G15" i="34"/>
  <c r="AD15" i="34"/>
  <c r="AE15" i="34" s="1"/>
  <c r="AD21" i="20"/>
  <c r="G21" i="20"/>
  <c r="AD19" i="20"/>
  <c r="G19" i="20"/>
  <c r="AD105" i="20"/>
  <c r="G105" i="20"/>
  <c r="G22" i="20"/>
  <c r="AD22" i="20"/>
  <c r="AD34" i="20"/>
  <c r="G34" i="20"/>
  <c r="AD23" i="20"/>
  <c r="G23" i="20"/>
  <c r="AD70" i="20"/>
  <c r="G70" i="20"/>
  <c r="R39" i="8"/>
  <c r="C39" i="8" s="1"/>
  <c r="S39" i="8"/>
  <c r="F39" i="8" s="1"/>
  <c r="R45" i="8"/>
  <c r="C45" i="8" s="1"/>
  <c r="W44" i="8"/>
  <c r="X45" i="8"/>
  <c r="I45" i="8" s="1"/>
  <c r="Z51" i="8"/>
  <c r="T57" i="8"/>
  <c r="S63" i="8"/>
  <c r="F63" i="8" s="1"/>
  <c r="Z69" i="8"/>
  <c r="U76" i="8"/>
  <c r="H76" i="8" s="1"/>
  <c r="Z81" i="8"/>
  <c r="Z87" i="8"/>
  <c r="Z93" i="8"/>
  <c r="R99" i="8"/>
  <c r="C99" i="8" s="1"/>
  <c r="T105" i="8"/>
  <c r="W39" i="8"/>
  <c r="S47" i="8"/>
  <c r="F47" i="8" s="1"/>
  <c r="W52" i="8"/>
  <c r="Y58" i="8"/>
  <c r="AB63" i="8"/>
  <c r="K63" i="8" s="1"/>
  <c r="S69" i="8"/>
  <c r="F69" i="8" s="1"/>
  <c r="X74" i="8"/>
  <c r="I74" i="8" s="1"/>
  <c r="AB79" i="8"/>
  <c r="K79" i="8" s="1"/>
  <c r="V86" i="8"/>
  <c r="W92" i="8"/>
  <c r="AC97" i="8"/>
  <c r="L97" i="8" s="1"/>
  <c r="M97" i="8" s="1"/>
  <c r="U103" i="8"/>
  <c r="H103" i="8" s="1"/>
  <c r="Y108" i="8"/>
  <c r="Z45" i="8"/>
  <c r="T51" i="8"/>
  <c r="Z56" i="8"/>
  <c r="Y62" i="8"/>
  <c r="AC67" i="8"/>
  <c r="L67" i="8" s="1"/>
  <c r="M67" i="8" s="1"/>
  <c r="U73" i="8"/>
  <c r="H73" i="8" s="1"/>
  <c r="T79" i="8"/>
  <c r="V84" i="8"/>
  <c r="AB89" i="8"/>
  <c r="K89" i="8" s="1"/>
  <c r="V95" i="8"/>
  <c r="Y100" i="8"/>
  <c r="Z106" i="8"/>
  <c r="Z46" i="8"/>
  <c r="Y57" i="8"/>
  <c r="U69" i="8"/>
  <c r="H69" i="8" s="1"/>
  <c r="X77" i="8"/>
  <c r="I77" i="8" s="1"/>
  <c r="V87" i="8"/>
  <c r="S96" i="8"/>
  <c r="F96" i="8" s="1"/>
  <c r="Y105" i="8"/>
  <c r="AB46" i="8"/>
  <c r="K46" i="8" s="1"/>
  <c r="X55" i="8"/>
  <c r="I55" i="8" s="1"/>
  <c r="R65" i="8"/>
  <c r="C65" i="8" s="1"/>
  <c r="X75" i="8"/>
  <c r="I75" i="8" s="1"/>
  <c r="T85" i="8"/>
  <c r="R95" i="8"/>
  <c r="C95" i="8" s="1"/>
  <c r="Y103" i="8"/>
  <c r="AC42" i="8"/>
  <c r="L42" i="8" s="1"/>
  <c r="M42" i="8" s="1"/>
  <c r="Y52" i="8"/>
  <c r="V63" i="8"/>
  <c r="AC72" i="8"/>
  <c r="L72" i="8" s="1"/>
  <c r="M72" i="8" s="1"/>
  <c r="U82" i="8"/>
  <c r="H82" i="8" s="1"/>
  <c r="AC90" i="8"/>
  <c r="L90" i="8" s="1"/>
  <c r="M90" i="8" s="1"/>
  <c r="W99" i="8"/>
  <c r="V47" i="8"/>
  <c r="AC60" i="8"/>
  <c r="L60" i="8" s="1"/>
  <c r="M60" i="8" s="1"/>
  <c r="W53" i="8"/>
  <c r="Z70" i="8"/>
  <c r="AB85" i="8"/>
  <c r="K85" i="8" s="1"/>
  <c r="T58" i="8"/>
  <c r="U74" i="8"/>
  <c r="H74" i="8" s="1"/>
  <c r="R90" i="8"/>
  <c r="C90" i="8" s="1"/>
  <c r="S105" i="8"/>
  <c r="F105" i="8" s="1"/>
  <c r="V51" i="8"/>
  <c r="Z68" i="8"/>
  <c r="S84" i="8"/>
  <c r="F84" i="8" s="1"/>
  <c r="V100" i="8"/>
  <c r="X51" i="8"/>
  <c r="I51" i="8" s="1"/>
  <c r="AB68" i="8"/>
  <c r="K68" i="8" s="1"/>
  <c r="X86" i="8"/>
  <c r="I86" i="8" s="1"/>
  <c r="AC41" i="8"/>
  <c r="L41" i="8" s="1"/>
  <c r="M41" i="8" s="1"/>
  <c r="X61" i="8"/>
  <c r="I61" i="8" s="1"/>
  <c r="V77" i="8"/>
  <c r="X99" i="8"/>
  <c r="I99" i="8" s="1"/>
  <c r="Y49" i="8"/>
  <c r="S94" i="8"/>
  <c r="F94" i="8" s="1"/>
  <c r="Y54" i="8"/>
  <c r="AB86" i="8"/>
  <c r="K86" i="8" s="1"/>
  <c r="AC45" i="8"/>
  <c r="L45" i="8" s="1"/>
  <c r="M45" i="8" s="1"/>
  <c r="V83" i="8"/>
  <c r="W108" i="8"/>
  <c r="V73" i="8"/>
  <c r="R105" i="8"/>
  <c r="C105" i="8" s="1"/>
  <c r="R88" i="8"/>
  <c r="C88" i="8" s="1"/>
  <c r="Z95" i="8"/>
  <c r="V89" i="8"/>
  <c r="T92" i="8"/>
  <c r="U91" i="8"/>
  <c r="H91" i="8" s="1"/>
  <c r="R68" i="8"/>
  <c r="C68" i="8" s="1"/>
  <c r="U85" i="8"/>
  <c r="H85" i="8" s="1"/>
  <c r="W85" i="8"/>
  <c r="Y41" i="8"/>
  <c r="R41" i="8"/>
  <c r="C41" i="8" s="1"/>
  <c r="X40" i="8"/>
  <c r="I40" i="8" s="1"/>
  <c r="U40" i="8"/>
  <c r="H40" i="8" s="1"/>
  <c r="Z47" i="8"/>
  <c r="Z53" i="8"/>
  <c r="S59" i="8"/>
  <c r="F59" i="8" s="1"/>
  <c r="W66" i="8"/>
  <c r="AB71" i="8"/>
  <c r="K71" i="8" s="1"/>
  <c r="U78" i="8"/>
  <c r="H78" i="8" s="1"/>
  <c r="T84" i="8"/>
  <c r="Z89" i="8"/>
  <c r="AB95" i="8"/>
  <c r="K95" i="8" s="1"/>
  <c r="S101" i="8"/>
  <c r="F101" i="8" s="1"/>
  <c r="S107" i="8"/>
  <c r="F107" i="8" s="1"/>
  <c r="Y42" i="8"/>
  <c r="T49" i="8"/>
  <c r="T55" i="8"/>
  <c r="X60" i="8"/>
  <c r="I60" i="8" s="1"/>
  <c r="AB65" i="8"/>
  <c r="K65" i="8" s="1"/>
  <c r="U71" i="8"/>
  <c r="H71" i="8" s="1"/>
  <c r="V76" i="8"/>
  <c r="W82" i="8"/>
  <c r="X88" i="8"/>
  <c r="I88" i="8" s="1"/>
  <c r="X94" i="8"/>
  <c r="I94" i="8" s="1"/>
  <c r="AB99" i="8"/>
  <c r="K99" i="8" s="1"/>
  <c r="U105" i="8"/>
  <c r="H105" i="8" s="1"/>
  <c r="X39" i="8"/>
  <c r="I39" i="8" s="1"/>
  <c r="AC47" i="8"/>
  <c r="L47" i="8" s="1"/>
  <c r="M47" i="8" s="1"/>
  <c r="T53" i="8"/>
  <c r="Z58" i="8"/>
  <c r="Y64" i="8"/>
  <c r="AC69" i="8"/>
  <c r="L69" i="8" s="1"/>
  <c r="M69" i="8" s="1"/>
  <c r="S75" i="8"/>
  <c r="F75" i="8" s="1"/>
  <c r="T81" i="8"/>
  <c r="W86" i="8"/>
  <c r="AB91" i="8"/>
  <c r="K91" i="8" s="1"/>
  <c r="V97" i="8"/>
  <c r="Y102" i="8"/>
  <c r="Z108" i="8"/>
  <c r="S52" i="8"/>
  <c r="F52" i="8" s="1"/>
  <c r="Z61" i="8"/>
  <c r="W72" i="8"/>
  <c r="AC80" i="8"/>
  <c r="L80" i="8" s="1"/>
  <c r="M80" i="8" s="1"/>
  <c r="Y90" i="8"/>
  <c r="T100" i="8"/>
  <c r="AB108" i="8"/>
  <c r="K108" i="8" s="1"/>
  <c r="T50" i="8"/>
  <c r="AC58" i="8"/>
  <c r="L58" i="8" s="1"/>
  <c r="M58" i="8" s="1"/>
  <c r="T68" i="8"/>
  <c r="AB78" i="8"/>
  <c r="K78" i="8" s="1"/>
  <c r="Z88" i="8"/>
  <c r="U98" i="8"/>
  <c r="H98" i="8" s="1"/>
  <c r="AC106" i="8"/>
  <c r="L106" i="8" s="1"/>
  <c r="M106" i="8" s="1"/>
  <c r="U47" i="8"/>
  <c r="H47" i="8" s="1"/>
  <c r="Z55" i="8"/>
  <c r="V66" i="8"/>
  <c r="AB76" i="8"/>
  <c r="K76" i="8" s="1"/>
  <c r="V85" i="8"/>
  <c r="T94" i="8"/>
  <c r="AB102" i="8"/>
  <c r="K102" i="8" s="1"/>
  <c r="U52" i="8"/>
  <c r="H52" i="8" s="1"/>
  <c r="T44" i="8"/>
  <c r="W58" i="8"/>
  <c r="V75" i="8"/>
  <c r="T43" i="8"/>
  <c r="Z64" i="8"/>
  <c r="T80" i="8"/>
  <c r="S95" i="8"/>
  <c r="F95" i="8" s="1"/>
  <c r="X109" i="8"/>
  <c r="I109" i="8" s="1"/>
  <c r="U58" i="8"/>
  <c r="H58" i="8" s="1"/>
  <c r="V74" i="8"/>
  <c r="S90" i="8"/>
  <c r="F90" i="8" s="1"/>
  <c r="W105" i="8"/>
  <c r="V58" i="8"/>
  <c r="X76" i="8"/>
  <c r="I76" i="8" s="1"/>
  <c r="S92" i="8"/>
  <c r="F92" i="8" s="1"/>
  <c r="U50" i="8"/>
  <c r="H50" i="8" s="1"/>
  <c r="Y67" i="8"/>
  <c r="T83" i="8"/>
  <c r="AC104" i="8"/>
  <c r="L104" i="8" s="1"/>
  <c r="M104" i="8" s="1"/>
  <c r="V67" i="8"/>
  <c r="W103" i="8"/>
  <c r="X67" i="8"/>
  <c r="I67" i="8" s="1"/>
  <c r="Z97" i="8"/>
  <c r="X59" i="8"/>
  <c r="I59" i="8" s="1"/>
  <c r="Z94" i="8"/>
  <c r="R52" i="8"/>
  <c r="C52" i="8" s="1"/>
  <c r="Z84" i="8"/>
  <c r="S46" i="8"/>
  <c r="F46" i="8" s="1"/>
  <c r="W47" i="8"/>
  <c r="T48" i="8"/>
  <c r="X107" i="8"/>
  <c r="I107" i="8" s="1"/>
  <c r="Y89" i="8"/>
  <c r="Y61" i="8"/>
  <c r="S43" i="8"/>
  <c r="F43" i="8" s="1"/>
  <c r="AB96" i="8"/>
  <c r="K96" i="8" s="1"/>
  <c r="Y99" i="8"/>
  <c r="U44" i="8"/>
  <c r="H44" i="8" s="1"/>
  <c r="Y43" i="8"/>
  <c r="R43" i="8"/>
  <c r="C43" i="8" s="1"/>
  <c r="V43" i="8"/>
  <c r="W50" i="8"/>
  <c r="AB55" i="8"/>
  <c r="K55" i="8" s="1"/>
  <c r="S61" i="8"/>
  <c r="F61" i="8" s="1"/>
  <c r="V68" i="8"/>
  <c r="W74" i="8"/>
  <c r="W80" i="8"/>
  <c r="U86" i="8"/>
  <c r="H86" i="8" s="1"/>
  <c r="V92" i="8"/>
  <c r="AB97" i="8"/>
  <c r="K97" i="8" s="1"/>
  <c r="AC103" i="8"/>
  <c r="L103" i="8" s="1"/>
  <c r="M103" i="8" s="1"/>
  <c r="T109" i="8"/>
  <c r="Y45" i="8"/>
  <c r="S51" i="8"/>
  <c r="F51" i="8" s="1"/>
  <c r="U57" i="8"/>
  <c r="H57" i="8" s="1"/>
  <c r="X62" i="8"/>
  <c r="I62" i="8" s="1"/>
  <c r="AB67" i="8"/>
  <c r="K67" i="8" s="1"/>
  <c r="T73" i="8"/>
  <c r="V78" i="8"/>
  <c r="AC84" i="8"/>
  <c r="L84" i="8" s="1"/>
  <c r="M84" i="8" s="1"/>
  <c r="R91" i="8"/>
  <c r="C91" i="8" s="1"/>
  <c r="Y96" i="8"/>
  <c r="AB101" i="8"/>
  <c r="K101" i="8" s="1"/>
  <c r="T107" i="8"/>
  <c r="Z42" i="8"/>
  <c r="AC49" i="8"/>
  <c r="L49" i="8" s="1"/>
  <c r="M49" i="8" s="1"/>
  <c r="U55" i="8"/>
  <c r="H55" i="8" s="1"/>
  <c r="U61" i="8"/>
  <c r="H61" i="8" s="1"/>
  <c r="Y66" i="8"/>
  <c r="R72" i="8"/>
  <c r="C72" i="8" s="1"/>
  <c r="S77" i="8"/>
  <c r="F77" i="8" s="1"/>
  <c r="R83" i="8"/>
  <c r="C83" i="8" s="1"/>
  <c r="Y88" i="8"/>
  <c r="AC93" i="8"/>
  <c r="L93" i="8" s="1"/>
  <c r="M93" i="8" s="1"/>
  <c r="T99" i="8"/>
  <c r="V105" i="8"/>
  <c r="R44" i="8"/>
  <c r="C44" i="8" s="1"/>
  <c r="W55" i="8"/>
  <c r="S66" i="8"/>
  <c r="F66" i="8" s="1"/>
  <c r="W75" i="8"/>
  <c r="S85" i="8"/>
  <c r="F85" i="8" s="1"/>
  <c r="Y93" i="8"/>
  <c r="X103" i="8"/>
  <c r="I103" i="8" s="1"/>
  <c r="S44" i="8"/>
  <c r="F44" i="8" s="1"/>
  <c r="V53" i="8"/>
  <c r="R62" i="8"/>
  <c r="C62" i="8" s="1"/>
  <c r="Y71" i="8"/>
  <c r="S83" i="8"/>
  <c r="F83" i="8" s="1"/>
  <c r="X91" i="8"/>
  <c r="I91" i="8" s="1"/>
  <c r="W101" i="8"/>
  <c r="Y39" i="8"/>
  <c r="V50" i="8"/>
  <c r="R61" i="8"/>
  <c r="C61" i="8" s="1"/>
  <c r="X69" i="8"/>
  <c r="I69" i="8" s="1"/>
  <c r="U80" i="8"/>
  <c r="H80" i="8" s="1"/>
  <c r="AB88" i="8"/>
  <c r="K88" i="8" s="1"/>
  <c r="X97" i="8"/>
  <c r="I97" i="8" s="1"/>
  <c r="AB42" i="8"/>
  <c r="K42" i="8" s="1"/>
  <c r="X57" i="8"/>
  <c r="I57" i="8" s="1"/>
  <c r="R50" i="8"/>
  <c r="C50" i="8" s="1"/>
  <c r="Y63" i="8"/>
  <c r="Y82" i="8"/>
  <c r="AC52" i="8"/>
  <c r="L52" i="8" s="1"/>
  <c r="M52" i="8" s="1"/>
  <c r="T70" i="8"/>
  <c r="AC85" i="8"/>
  <c r="L85" i="8" s="1"/>
  <c r="M85" i="8" s="1"/>
  <c r="R102" i="8"/>
  <c r="C102" i="8" s="1"/>
  <c r="Y46" i="8"/>
  <c r="AB64" i="8"/>
  <c r="K64" i="8" s="1"/>
  <c r="V80" i="8"/>
  <c r="X95" i="8"/>
  <c r="I95" i="8" s="1"/>
  <c r="AC46" i="8"/>
  <c r="L46" i="8" s="1"/>
  <c r="M46" i="8" s="1"/>
  <c r="AC64" i="8"/>
  <c r="L64" i="8" s="1"/>
  <c r="M64" i="8" s="1"/>
  <c r="Z82" i="8"/>
  <c r="W97" i="8"/>
  <c r="S57" i="8"/>
  <c r="F57" i="8" s="1"/>
  <c r="W73" i="8"/>
  <c r="V94" i="8"/>
  <c r="R109" i="8"/>
  <c r="C109" i="8" s="1"/>
  <c r="Z86" i="8"/>
  <c r="T45" i="8"/>
  <c r="V79" i="8"/>
  <c r="U106" i="8"/>
  <c r="H106" i="8" s="1"/>
  <c r="AC75" i="8"/>
  <c r="L75" i="8" s="1"/>
  <c r="M75" i="8" s="1"/>
  <c r="V104" i="8"/>
  <c r="Y65" i="8"/>
  <c r="V99" i="8"/>
  <c r="T72" i="8"/>
  <c r="R73" i="8"/>
  <c r="C73" i="8" s="1"/>
  <c r="Z73" i="8"/>
  <c r="AC68" i="8"/>
  <c r="L68" i="8" s="1"/>
  <c r="M68" i="8" s="1"/>
  <c r="R60" i="8"/>
  <c r="C60" i="8" s="1"/>
  <c r="X105" i="8"/>
  <c r="I105" i="8" s="1"/>
  <c r="Y81" i="8"/>
  <c r="U62" i="8"/>
  <c r="H62" i="8" s="1"/>
  <c r="AC44" i="8"/>
  <c r="L44" i="8" s="1"/>
  <c r="M44" i="8" s="1"/>
  <c r="V44" i="8"/>
  <c r="Z43" i="8"/>
  <c r="Y44" i="8"/>
  <c r="R51" i="8"/>
  <c r="C51" i="8" s="1"/>
  <c r="X56" i="8"/>
  <c r="I56" i="8" s="1"/>
  <c r="W62" i="8"/>
  <c r="R69" i="8"/>
  <c r="C69" i="8" s="1"/>
  <c r="Y75" i="8"/>
  <c r="R81" i="8"/>
  <c r="C81" i="8" s="1"/>
  <c r="R87" i="8"/>
  <c r="C87" i="8" s="1"/>
  <c r="R93" i="8"/>
  <c r="C93" i="8" s="1"/>
  <c r="X98" i="8"/>
  <c r="I98" i="8" s="1"/>
  <c r="Y104" i="8"/>
  <c r="AB109" i="8"/>
  <c r="K109" i="8" s="1"/>
  <c r="V46" i="8"/>
  <c r="AB51" i="8"/>
  <c r="K51" i="8" s="1"/>
  <c r="AC57" i="8"/>
  <c r="L57" i="8" s="1"/>
  <c r="M57" i="8" s="1"/>
  <c r="T63" i="8"/>
  <c r="W68" i="8"/>
  <c r="AB73" i="8"/>
  <c r="K73" i="8" s="1"/>
  <c r="S79" i="8"/>
  <c r="F79" i="8" s="1"/>
  <c r="Y85" i="8"/>
  <c r="Z91" i="8"/>
  <c r="U97" i="8"/>
  <c r="H97" i="8" s="1"/>
  <c r="X102" i="8"/>
  <c r="I102" i="8" s="1"/>
  <c r="AC107" i="8"/>
  <c r="L107" i="8" s="1"/>
  <c r="M107" i="8" s="1"/>
  <c r="AB43" i="8"/>
  <c r="K43" i="8" s="1"/>
  <c r="Y50" i="8"/>
  <c r="R56" i="8"/>
  <c r="C56" i="8" s="1"/>
  <c r="AC61" i="8"/>
  <c r="L61" i="8" s="1"/>
  <c r="M61" i="8" s="1"/>
  <c r="T67" i="8"/>
  <c r="Z72" i="8"/>
  <c r="W78" i="8"/>
  <c r="Z83" i="8"/>
  <c r="T89" i="8"/>
  <c r="Y94" i="8"/>
  <c r="AC99" i="8"/>
  <c r="L99" i="8" s="1"/>
  <c r="M99" i="8" s="1"/>
  <c r="R106" i="8"/>
  <c r="C106" i="8" s="1"/>
  <c r="W45" i="8"/>
  <c r="W56" i="8"/>
  <c r="S68" i="8"/>
  <c r="F68" i="8" s="1"/>
  <c r="Y76" i="8"/>
  <c r="S86" i="8"/>
  <c r="F86" i="8" s="1"/>
  <c r="AC94" i="8"/>
  <c r="L94" i="8" s="1"/>
  <c r="M94" i="8" s="1"/>
  <c r="X104" i="8"/>
  <c r="I104" i="8" s="1"/>
  <c r="AB45" i="8"/>
  <c r="K45" i="8" s="1"/>
  <c r="U54" i="8"/>
  <c r="H54" i="8" s="1"/>
  <c r="S64" i="8"/>
  <c r="F64" i="8" s="1"/>
  <c r="Y73" i="8"/>
  <c r="R84" i="8"/>
  <c r="C84" i="8" s="1"/>
  <c r="R94" i="8"/>
  <c r="C94" i="8" s="1"/>
  <c r="V102" i="8"/>
  <c r="T41" i="8"/>
  <c r="W51" i="8"/>
  <c r="T62" i="8"/>
  <c r="AB70" i="8"/>
  <c r="K70" i="8" s="1"/>
  <c r="V81" i="8"/>
  <c r="AC89" i="8"/>
  <c r="L89" i="8" s="1"/>
  <c r="M89" i="8" s="1"/>
  <c r="W98" i="8"/>
  <c r="U45" i="8"/>
  <c r="H45" i="8" s="1"/>
  <c r="V59" i="8"/>
  <c r="Y51" i="8"/>
  <c r="X65" i="8"/>
  <c r="I65" i="8" s="1"/>
  <c r="AC83" i="8"/>
  <c r="L83" i="8" s="1"/>
  <c r="M83" i="8" s="1"/>
  <c r="Y55" i="8"/>
  <c r="V72" i="8"/>
  <c r="S88" i="8"/>
  <c r="F88" i="8" s="1"/>
  <c r="Z103" i="8"/>
  <c r="V49" i="8"/>
  <c r="AB66" i="8"/>
  <c r="K66" i="8" s="1"/>
  <c r="T82" i="8"/>
  <c r="AB98" i="8"/>
  <c r="K98" i="8" s="1"/>
  <c r="X49" i="8"/>
  <c r="I49" i="8" s="1"/>
  <c r="AC66" i="8"/>
  <c r="L66" i="8" s="1"/>
  <c r="M66" i="8" s="1"/>
  <c r="X84" i="8"/>
  <c r="I84" i="8" s="1"/>
  <c r="AC98" i="8"/>
  <c r="L98" i="8" s="1"/>
  <c r="M98" i="8" s="1"/>
  <c r="W59" i="8"/>
  <c r="U75" i="8"/>
  <c r="H75" i="8" s="1"/>
  <c r="U96" i="8"/>
  <c r="H96" i="8" s="1"/>
  <c r="AB44" i="8"/>
  <c r="K44" i="8" s="1"/>
  <c r="U90" i="8"/>
  <c r="H90" i="8" s="1"/>
  <c r="Z49" i="8"/>
  <c r="AB82" i="8"/>
  <c r="K82" i="8" s="1"/>
  <c r="V108" i="8"/>
  <c r="X79" i="8"/>
  <c r="I79" i="8" s="1"/>
  <c r="V106" i="8"/>
  <c r="W69" i="8"/>
  <c r="Z102" i="8"/>
  <c r="Y79" i="8"/>
  <c r="AB80" i="8"/>
  <c r="K80" i="8" s="1"/>
  <c r="X81" i="8"/>
  <c r="I81" i="8" s="1"/>
  <c r="Y84" i="8"/>
  <c r="R76" i="8"/>
  <c r="C76" i="8" s="1"/>
  <c r="AC50" i="8"/>
  <c r="L50" i="8" s="1"/>
  <c r="M50" i="8" s="1"/>
  <c r="S108" i="8"/>
  <c r="F108" i="8" s="1"/>
  <c r="S70" i="8"/>
  <c r="F70" i="8" s="1"/>
  <c r="V40" i="8"/>
  <c r="AC39" i="8"/>
  <c r="L39" i="8" s="1"/>
  <c r="M39" i="8" s="1"/>
  <c r="R47" i="8"/>
  <c r="C47" i="8" s="1"/>
  <c r="X58" i="8"/>
  <c r="I58" i="8" s="1"/>
  <c r="T71" i="8"/>
  <c r="X83" i="8"/>
  <c r="I83" i="8" s="1"/>
  <c r="T95" i="8"/>
  <c r="X106" i="8"/>
  <c r="I106" i="8" s="1"/>
  <c r="X48" i="8"/>
  <c r="I48" i="8" s="1"/>
  <c r="AC59" i="8"/>
  <c r="L59" i="8" s="1"/>
  <c r="M59" i="8" s="1"/>
  <c r="X70" i="8"/>
  <c r="I70" i="8" s="1"/>
  <c r="S81" i="8"/>
  <c r="F81" i="8" s="1"/>
  <c r="AB93" i="8"/>
  <c r="K93" i="8" s="1"/>
  <c r="Z104" i="8"/>
  <c r="T47" i="8"/>
  <c r="R58" i="8"/>
  <c r="C58" i="8" s="1"/>
  <c r="T69" i="8"/>
  <c r="Y80" i="8"/>
  <c r="S91" i="8"/>
  <c r="F91" i="8" s="1"/>
  <c r="AC101" i="8"/>
  <c r="L101" i="8" s="1"/>
  <c r="M101" i="8" s="1"/>
  <c r="S50" i="8"/>
  <c r="F50" i="8" s="1"/>
  <c r="X71" i="8"/>
  <c r="I71" i="8" s="1"/>
  <c r="W89" i="8"/>
  <c r="Y107" i="8"/>
  <c r="Z57" i="8"/>
  <c r="AB77" i="8"/>
  <c r="K77" i="8" s="1"/>
  <c r="S97" i="8"/>
  <c r="F97" i="8" s="1"/>
  <c r="R46" i="8"/>
  <c r="C46" i="8" s="1"/>
  <c r="W65" i="8"/>
  <c r="W84" i="8"/>
  <c r="Y101" i="8"/>
  <c r="AB41" i="8"/>
  <c r="K41" i="8" s="1"/>
  <c r="S74" i="8"/>
  <c r="F74" i="8" s="1"/>
  <c r="V62" i="8"/>
  <c r="V93" i="8"/>
  <c r="T56" i="8"/>
  <c r="T88" i="8"/>
  <c r="U56" i="8"/>
  <c r="H56" i="8" s="1"/>
  <c r="T90" i="8"/>
  <c r="Z65" i="8"/>
  <c r="R103" i="8"/>
  <c r="C103" i="8" s="1"/>
  <c r="AB100" i="8"/>
  <c r="K100" i="8" s="1"/>
  <c r="U94" i="8"/>
  <c r="H94" i="8" s="1"/>
  <c r="T91" i="8"/>
  <c r="U81" i="8"/>
  <c r="H81" i="8" s="1"/>
  <c r="Z101" i="8"/>
  <c r="AC102" i="8"/>
  <c r="L102" i="8" s="1"/>
  <c r="M102" i="8" s="1"/>
  <c r="R42" i="8"/>
  <c r="C42" i="8" s="1"/>
  <c r="U66" i="8"/>
  <c r="H66" i="8" s="1"/>
  <c r="U42" i="8"/>
  <c r="H42" i="8" s="1"/>
  <c r="S41" i="8"/>
  <c r="F41" i="8" s="1"/>
  <c r="W48" i="8"/>
  <c r="AB59" i="8"/>
  <c r="K59" i="8" s="1"/>
  <c r="X72" i="8"/>
  <c r="I72" i="8" s="1"/>
  <c r="AB84" i="8"/>
  <c r="K84" i="8" s="1"/>
  <c r="X96" i="8"/>
  <c r="I96" i="8" s="1"/>
  <c r="AB107" i="8"/>
  <c r="K107" i="8" s="1"/>
  <c r="AB49" i="8"/>
  <c r="K49" i="8" s="1"/>
  <c r="T61" i="8"/>
  <c r="AC71" i="8"/>
  <c r="L71" i="8" s="1"/>
  <c r="M71" i="8" s="1"/>
  <c r="Y83" i="8"/>
  <c r="U95" i="8"/>
  <c r="H95" i="8" s="1"/>
  <c r="AC105" i="8"/>
  <c r="L105" i="8" s="1"/>
  <c r="M105" i="8" s="1"/>
  <c r="Y48" i="8"/>
  <c r="U59" i="8"/>
  <c r="H59" i="8" s="1"/>
  <c r="Y70" i="8"/>
  <c r="AB81" i="8"/>
  <c r="K81" i="8" s="1"/>
  <c r="X92" i="8"/>
  <c r="I92" i="8" s="1"/>
  <c r="V103" i="8"/>
  <c r="U53" i="8"/>
  <c r="H53" i="8" s="1"/>
  <c r="X73" i="8"/>
  <c r="I73" i="8" s="1"/>
  <c r="W91" i="8"/>
  <c r="AB40" i="8"/>
  <c r="K40" i="8" s="1"/>
  <c r="Z59" i="8"/>
  <c r="S80" i="8"/>
  <c r="F80" i="8" s="1"/>
  <c r="U99" i="8"/>
  <c r="H99" i="8" s="1"/>
  <c r="U48" i="8"/>
  <c r="H48" i="8" s="1"/>
  <c r="W67" i="8"/>
  <c r="Y86" i="8"/>
  <c r="AB103" i="8"/>
  <c r="K103" i="8" s="1"/>
  <c r="X46" i="8"/>
  <c r="I46" i="8" s="1"/>
  <c r="U77" i="8"/>
  <c r="H77" i="8" s="1"/>
  <c r="Z66" i="8"/>
  <c r="AC96" i="8"/>
  <c r="L96" i="8" s="1"/>
  <c r="M96" i="8" s="1"/>
  <c r="V60" i="8"/>
  <c r="AC91" i="8"/>
  <c r="L91" i="8" s="1"/>
  <c r="M91" i="8" s="1"/>
  <c r="Z60" i="8"/>
  <c r="X93" i="8"/>
  <c r="I93" i="8" s="1"/>
  <c r="Y69" i="8"/>
  <c r="T106" i="8"/>
  <c r="S106" i="8"/>
  <c r="F106" i="8" s="1"/>
  <c r="AC100" i="8"/>
  <c r="L100" i="8" s="1"/>
  <c r="M100" i="8" s="1"/>
  <c r="S98" i="8"/>
  <c r="F98" i="8" s="1"/>
  <c r="AC88" i="8"/>
  <c r="L88" i="8" s="1"/>
  <c r="M88" i="8" s="1"/>
  <c r="V56" i="8"/>
  <c r="AC40" i="8"/>
  <c r="L40" i="8" s="1"/>
  <c r="M40" i="8" s="1"/>
  <c r="W77" i="8"/>
  <c r="AB52" i="8"/>
  <c r="K52" i="8" s="1"/>
  <c r="AB39" i="8"/>
  <c r="K39" i="8" s="1"/>
  <c r="S45" i="8"/>
  <c r="F45" i="8" s="1"/>
  <c r="V52" i="8"/>
  <c r="W64" i="8"/>
  <c r="AC76" i="8"/>
  <c r="L76" i="8" s="1"/>
  <c r="M76" i="8" s="1"/>
  <c r="W88" i="8"/>
  <c r="Z99" i="8"/>
  <c r="Y40" i="8"/>
  <c r="S53" i="8"/>
  <c r="F53" i="8" s="1"/>
  <c r="X64" i="8"/>
  <c r="I64" i="8" s="1"/>
  <c r="R75" i="8"/>
  <c r="C75" i="8" s="1"/>
  <c r="S87" i="8"/>
  <c r="F87" i="8" s="1"/>
  <c r="Y98" i="8"/>
  <c r="U109" i="8"/>
  <c r="H109" i="8" s="1"/>
  <c r="AC51" i="8"/>
  <c r="L51" i="8" s="1"/>
  <c r="M51" i="8" s="1"/>
  <c r="U63" i="8"/>
  <c r="H63" i="8" s="1"/>
  <c r="AC73" i="8"/>
  <c r="L73" i="8" s="1"/>
  <c r="M73" i="8" s="1"/>
  <c r="R85" i="8"/>
  <c r="C85" i="8" s="1"/>
  <c r="R96" i="8"/>
  <c r="C96" i="8" s="1"/>
  <c r="U107" i="8"/>
  <c r="H107" i="8" s="1"/>
  <c r="AB58" i="8"/>
  <c r="K58" i="8" s="1"/>
  <c r="Z78" i="8"/>
  <c r="R97" i="8"/>
  <c r="C97" i="8" s="1"/>
  <c r="S48" i="8"/>
  <c r="F48" i="8" s="1"/>
  <c r="T66" i="8"/>
  <c r="T86" i="8"/>
  <c r="AB104" i="8"/>
  <c r="K104" i="8" s="1"/>
  <c r="X53" i="8"/>
  <c r="I53" i="8" s="1"/>
  <c r="R74" i="8"/>
  <c r="C74" i="8" s="1"/>
  <c r="R92" i="8"/>
  <c r="C92" i="8" s="1"/>
  <c r="AC48" i="8"/>
  <c r="L48" i="8" s="1"/>
  <c r="M48" i="8" s="1"/>
  <c r="R55" i="8"/>
  <c r="C55" i="8" s="1"/>
  <c r="X87" i="8"/>
  <c r="I87" i="8" s="1"/>
  <c r="S76" i="8"/>
  <c r="F76" i="8" s="1"/>
  <c r="W106" i="8"/>
  <c r="AC70" i="8"/>
  <c r="L70" i="8" s="1"/>
  <c r="M70" i="8" s="1"/>
  <c r="S102" i="8"/>
  <c r="F102" i="8" s="1"/>
  <c r="R71" i="8"/>
  <c r="C71" i="8" s="1"/>
  <c r="V45" i="8"/>
  <c r="W79" i="8"/>
  <c r="S54" i="8"/>
  <c r="F54" i="8" s="1"/>
  <c r="R59" i="8"/>
  <c r="C59" i="8" s="1"/>
  <c r="Z50" i="8"/>
  <c r="U41" i="8"/>
  <c r="H41" i="8" s="1"/>
  <c r="V107" i="8"/>
  <c r="T102" i="8"/>
  <c r="S109" i="8"/>
  <c r="F109" i="8" s="1"/>
  <c r="W83" i="8"/>
  <c r="R70" i="8"/>
  <c r="C70" i="8" s="1"/>
  <c r="W40" i="8"/>
  <c r="V39" i="8"/>
  <c r="R53" i="8"/>
  <c r="C53" i="8" s="1"/>
  <c r="S65" i="8"/>
  <c r="F65" i="8" s="1"/>
  <c r="Y77" i="8"/>
  <c r="R89" i="8"/>
  <c r="C89" i="8" s="1"/>
  <c r="W100" i="8"/>
  <c r="W41" i="8"/>
  <c r="W54" i="8"/>
  <c r="T65" i="8"/>
  <c r="Z75" i="8"/>
  <c r="AB87" i="8"/>
  <c r="K87" i="8" s="1"/>
  <c r="S99" i="8"/>
  <c r="F99" i="8" s="1"/>
  <c r="AC109" i="8"/>
  <c r="L109" i="8" s="1"/>
  <c r="M109" i="8" s="1"/>
  <c r="X52" i="8"/>
  <c r="I52" i="8" s="1"/>
  <c r="AC63" i="8"/>
  <c r="L63" i="8" s="1"/>
  <c r="M63" i="8" s="1"/>
  <c r="Y74" i="8"/>
  <c r="Z85" i="8"/>
  <c r="Z96" i="8"/>
  <c r="R108" i="8"/>
  <c r="C108" i="8" s="1"/>
  <c r="Y59" i="8"/>
  <c r="R80" i="8"/>
  <c r="C80" i="8" s="1"/>
  <c r="T98" i="8"/>
  <c r="R49" i="8"/>
  <c r="C49" i="8" s="1"/>
  <c r="U67" i="8"/>
  <c r="H67" i="8" s="1"/>
  <c r="W87" i="8"/>
  <c r="Z105" i="8"/>
  <c r="Z54" i="8"/>
  <c r="AC74" i="8"/>
  <c r="L74" i="8" s="1"/>
  <c r="M74" i="8" s="1"/>
  <c r="AC92" i="8"/>
  <c r="L92" i="8" s="1"/>
  <c r="M92" i="8" s="1"/>
  <c r="AB50" i="8"/>
  <c r="K50" i="8" s="1"/>
  <c r="R57" i="8"/>
  <c r="C57" i="8" s="1"/>
  <c r="U89" i="8"/>
  <c r="H89" i="8" s="1"/>
  <c r="S78" i="8"/>
  <c r="F78" i="8" s="1"/>
  <c r="T108" i="8"/>
  <c r="AB72" i="8"/>
  <c r="K72" i="8" s="1"/>
  <c r="T104" i="8"/>
  <c r="AB74" i="8"/>
  <c r="K74" i="8" s="1"/>
  <c r="Y47" i="8"/>
  <c r="W81" i="8"/>
  <c r="W63" i="8"/>
  <c r="X63" i="8"/>
  <c r="I63" i="8" s="1"/>
  <c r="AC54" i="8"/>
  <c r="L54" i="8" s="1"/>
  <c r="M54" i="8" s="1"/>
  <c r="X47" i="8"/>
  <c r="I47" i="8" s="1"/>
  <c r="W109" i="8"/>
  <c r="R107" i="8"/>
  <c r="C107" i="8" s="1"/>
  <c r="T74" i="8"/>
  <c r="V98" i="8"/>
  <c r="U93" i="8"/>
  <c r="H93" i="8" s="1"/>
  <c r="X43" i="8"/>
  <c r="I43" i="8" s="1"/>
  <c r="S49" i="8"/>
  <c r="F49" i="8" s="1"/>
  <c r="S73" i="8"/>
  <c r="F73" i="8" s="1"/>
  <c r="T97" i="8"/>
  <c r="X50" i="8"/>
  <c r="I50" i="8" s="1"/>
  <c r="Y72" i="8"/>
  <c r="AC95" i="8"/>
  <c r="L95" i="8" s="1"/>
  <c r="M95" i="8" s="1"/>
  <c r="U49" i="8"/>
  <c r="H49" i="8" s="1"/>
  <c r="V71" i="8"/>
  <c r="T93" i="8"/>
  <c r="T54" i="8"/>
  <c r="Z92" i="8"/>
  <c r="AB60" i="8"/>
  <c r="K60" i="8" s="1"/>
  <c r="U100" i="8"/>
  <c r="H100" i="8" s="1"/>
  <c r="Y68" i="8"/>
  <c r="R40" i="8"/>
  <c r="C40" i="8" s="1"/>
  <c r="AC78" i="8"/>
  <c r="L78" i="8" s="1"/>
  <c r="M78" i="8" s="1"/>
  <c r="S100" i="8"/>
  <c r="F100" i="8" s="1"/>
  <c r="W93" i="8"/>
  <c r="Y95" i="8"/>
  <c r="W107" i="8"/>
  <c r="U104" i="8"/>
  <c r="H104" i="8" s="1"/>
  <c r="U92" i="8"/>
  <c r="H92" i="8" s="1"/>
  <c r="V61" i="8"/>
  <c r="Z109" i="8"/>
  <c r="V42" i="8"/>
  <c r="S55" i="8"/>
  <c r="F55" i="8" s="1"/>
  <c r="Z79" i="8"/>
  <c r="T103" i="8"/>
  <c r="Y56" i="8"/>
  <c r="Z77" i="8"/>
  <c r="T101" i="8"/>
  <c r="X54" i="8"/>
  <c r="I54" i="8" s="1"/>
  <c r="W76" i="8"/>
  <c r="Z98" i="8"/>
  <c r="R64" i="8"/>
  <c r="C64" i="8" s="1"/>
  <c r="U102" i="8"/>
  <c r="H102" i="8" s="1"/>
  <c r="V70" i="8"/>
  <c r="AC108" i="8"/>
  <c r="L108" i="8" s="1"/>
  <c r="M108" i="8" s="1"/>
  <c r="U79" i="8"/>
  <c r="H79" i="8" s="1"/>
  <c r="S56" i="8"/>
  <c r="F56" i="8" s="1"/>
  <c r="AB48" i="8"/>
  <c r="K48" i="8" s="1"/>
  <c r="U43" i="8"/>
  <c r="H43" i="8" s="1"/>
  <c r="AC43" i="8"/>
  <c r="L43" i="8" s="1"/>
  <c r="M43" i="8" s="1"/>
  <c r="AB54" i="8"/>
  <c r="K54" i="8" s="1"/>
  <c r="Y78" i="8"/>
  <c r="S72" i="8"/>
  <c r="F72" i="8" s="1"/>
  <c r="V64" i="8"/>
  <c r="U39" i="8"/>
  <c r="H39" i="8" s="1"/>
  <c r="W42" i="8"/>
  <c r="W60" i="8"/>
  <c r="X85" i="8"/>
  <c r="I85" i="8" s="1"/>
  <c r="X108" i="8"/>
  <c r="I108" i="8" s="1"/>
  <c r="AB61" i="8"/>
  <c r="K61" i="8" s="1"/>
  <c r="U84" i="8"/>
  <c r="H84" i="8" s="1"/>
  <c r="Y106" i="8"/>
  <c r="Y60" i="8"/>
  <c r="X82" i="8"/>
  <c r="I82" i="8" s="1"/>
  <c r="S104" i="8"/>
  <c r="F104" i="8" s="1"/>
  <c r="Z74" i="8"/>
  <c r="T42" i="8"/>
  <c r="S82" i="8"/>
  <c r="F82" i="8" s="1"/>
  <c r="W49" i="8"/>
  <c r="Y87" i="8"/>
  <c r="V48" i="8"/>
  <c r="U68" i="8"/>
  <c r="H68" i="8" s="1"/>
  <c r="AB62" i="8"/>
  <c r="K62" i="8" s="1"/>
  <c r="R63" i="8"/>
  <c r="C63" i="8" s="1"/>
  <c r="Z71" i="8"/>
  <c r="U108" i="8"/>
  <c r="H108" i="8" s="1"/>
  <c r="X101" i="8"/>
  <c r="I101" i="8" s="1"/>
  <c r="V65" i="8"/>
  <c r="AB92" i="8"/>
  <c r="K92" i="8" s="1"/>
  <c r="X42" i="8"/>
  <c r="I42" i="8" s="1"/>
  <c r="Z67" i="8"/>
  <c r="Y91" i="8"/>
  <c r="Z44" i="8"/>
  <c r="S67" i="8"/>
  <c r="F67" i="8" s="1"/>
  <c r="W90" i="8"/>
  <c r="X41" i="8"/>
  <c r="I41" i="8" s="1"/>
  <c r="AC65" i="8"/>
  <c r="L65" i="8" s="1"/>
  <c r="M65" i="8" s="1"/>
  <c r="AC87" i="8"/>
  <c r="L87" i="8" s="1"/>
  <c r="M87" i="8" s="1"/>
  <c r="S42" i="8"/>
  <c r="F42" i="8" s="1"/>
  <c r="AC82" i="8"/>
  <c r="L82" i="8" s="1"/>
  <c r="M82" i="8" s="1"/>
  <c r="T52" i="8"/>
  <c r="Z90" i="8"/>
  <c r="S60" i="8"/>
  <c r="F60" i="8" s="1"/>
  <c r="V96" i="8"/>
  <c r="S62" i="8"/>
  <c r="F62" i="8" s="1"/>
  <c r="AB83" i="8"/>
  <c r="K83" i="8" s="1"/>
  <c r="T78" i="8"/>
  <c r="Z80" i="8"/>
  <c r="Y92" i="8"/>
  <c r="T75" i="8"/>
  <c r="W61" i="8"/>
  <c r="R66" i="8"/>
  <c r="C66" i="8" s="1"/>
  <c r="Z48" i="8"/>
  <c r="Z39" i="8"/>
  <c r="U46" i="8"/>
  <c r="H46" i="8" s="1"/>
  <c r="W70" i="8"/>
  <c r="W94" i="8"/>
  <c r="AB47" i="8"/>
  <c r="K47" i="8" s="1"/>
  <c r="AB69" i="8"/>
  <c r="K69" i="8" s="1"/>
  <c r="S93" i="8"/>
  <c r="F93" i="8" s="1"/>
  <c r="W46" i="8"/>
  <c r="X68" i="8"/>
  <c r="I68" i="8" s="1"/>
  <c r="X90" i="8"/>
  <c r="I90" i="8" s="1"/>
  <c r="R48" i="8"/>
  <c r="C48" i="8" s="1"/>
  <c r="V88" i="8"/>
  <c r="AB56" i="8"/>
  <c r="K56" i="8" s="1"/>
  <c r="T96" i="8"/>
  <c r="U64" i="8"/>
  <c r="H64" i="8" s="1"/>
  <c r="Z100" i="8"/>
  <c r="U72" i="8"/>
  <c r="H72" i="8" s="1"/>
  <c r="V91" i="8"/>
  <c r="R86" i="8"/>
  <c r="C86" i="8" s="1"/>
  <c r="U88" i="8"/>
  <c r="H88" i="8" s="1"/>
  <c r="R101" i="8"/>
  <c r="C101" i="8" s="1"/>
  <c r="AB90" i="8"/>
  <c r="K90" i="8" s="1"/>
  <c r="T77" i="8"/>
  <c r="W96" i="8"/>
  <c r="Y109" i="8"/>
  <c r="V82" i="8"/>
  <c r="R77" i="8"/>
  <c r="C77" i="8" s="1"/>
  <c r="U65" i="8"/>
  <c r="H65" i="8" s="1"/>
  <c r="U70" i="8"/>
  <c r="H70" i="8" s="1"/>
  <c r="Z107" i="8"/>
  <c r="U60" i="8"/>
  <c r="H60" i="8" s="1"/>
  <c r="AC53" i="8"/>
  <c r="L53" i="8" s="1"/>
  <c r="M53" i="8" s="1"/>
  <c r="T64" i="8"/>
  <c r="AC77" i="8"/>
  <c r="L77" i="8" s="1"/>
  <c r="M77" i="8" s="1"/>
  <c r="V41" i="8"/>
  <c r="AB105" i="8"/>
  <c r="K105" i="8" s="1"/>
  <c r="X100" i="8"/>
  <c r="I100" i="8" s="1"/>
  <c r="T87" i="8"/>
  <c r="AB106" i="8"/>
  <c r="K106" i="8" s="1"/>
  <c r="R78" i="8"/>
  <c r="C78" i="8" s="1"/>
  <c r="AC81" i="8"/>
  <c r="L81" i="8" s="1"/>
  <c r="M81" i="8" s="1"/>
  <c r="Z63" i="8"/>
  <c r="V55" i="8"/>
  <c r="AC25" i="8"/>
  <c r="L25" i="8" s="1"/>
  <c r="M25" i="8" s="1"/>
  <c r="Y28" i="8"/>
  <c r="X13" i="8"/>
  <c r="I13" i="8" s="1"/>
  <c r="S24" i="8"/>
  <c r="F24" i="8" s="1"/>
  <c r="V14" i="8"/>
  <c r="AB22" i="8"/>
  <c r="K22" i="8" s="1"/>
  <c r="V54" i="8"/>
  <c r="W43" i="8"/>
  <c r="R104" i="8"/>
  <c r="C104" i="8" s="1"/>
  <c r="R98" i="8"/>
  <c r="C98" i="8" s="1"/>
  <c r="U51" i="8"/>
  <c r="H51" i="8" s="1"/>
  <c r="U83" i="8"/>
  <c r="H83" i="8" s="1"/>
  <c r="S40" i="8"/>
  <c r="F40" i="8" s="1"/>
  <c r="AC86" i="8"/>
  <c r="L86" i="8" s="1"/>
  <c r="M86" i="8" s="1"/>
  <c r="AB94" i="8"/>
  <c r="K94" i="8" s="1"/>
  <c r="R67" i="8"/>
  <c r="C67" i="8" s="1"/>
  <c r="T59" i="8"/>
  <c r="AB53" i="8"/>
  <c r="K53" i="8" s="1"/>
  <c r="V109" i="8"/>
  <c r="Z76" i="8"/>
  <c r="R54" i="8"/>
  <c r="C54" i="8" s="1"/>
  <c r="T76" i="8"/>
  <c r="Y97" i="8"/>
  <c r="S103" i="8"/>
  <c r="F103" i="8" s="1"/>
  <c r="R79" i="8"/>
  <c r="C79" i="8" s="1"/>
  <c r="X66" i="8"/>
  <c r="I66" i="8" s="1"/>
  <c r="V57" i="8"/>
  <c r="AC62" i="8"/>
  <c r="L62" i="8" s="1"/>
  <c r="M62" i="8" s="1"/>
  <c r="X89" i="8"/>
  <c r="I89" i="8" s="1"/>
  <c r="Z62" i="8"/>
  <c r="T40" i="8"/>
  <c r="W71" i="8"/>
  <c r="W104" i="8"/>
  <c r="R16" i="8"/>
  <c r="C16" i="8" s="1"/>
  <c r="X20" i="8"/>
  <c r="I20" i="8" s="1"/>
  <c r="X38" i="8"/>
  <c r="I38" i="8" s="1"/>
  <c r="Y16" i="8"/>
  <c r="S36" i="8"/>
  <c r="F36" i="8" s="1"/>
  <c r="S34" i="8"/>
  <c r="F34" i="8" s="1"/>
  <c r="V35" i="8"/>
  <c r="AC55" i="8"/>
  <c r="L55" i="8" s="1"/>
  <c r="M55" i="8" s="1"/>
  <c r="V101" i="8"/>
  <c r="X78" i="8"/>
  <c r="I78" i="8" s="1"/>
  <c r="W36" i="8"/>
  <c r="AB35" i="8"/>
  <c r="K35" i="8" s="1"/>
  <c r="AB37" i="8"/>
  <c r="K37" i="8" s="1"/>
  <c r="Z16" i="8"/>
  <c r="Z25" i="8"/>
  <c r="Z15" i="8"/>
  <c r="X19" i="8"/>
  <c r="I19" i="8" s="1"/>
  <c r="X17" i="8"/>
  <c r="I17" i="8" s="1"/>
  <c r="AC26" i="8"/>
  <c r="L26" i="8" s="1"/>
  <c r="M26" i="8" s="1"/>
  <c r="S20" i="8"/>
  <c r="F20" i="8" s="1"/>
  <c r="X26" i="8"/>
  <c r="I26" i="8" s="1"/>
  <c r="U38" i="8"/>
  <c r="H38" i="8" s="1"/>
  <c r="V31" i="8"/>
  <c r="V32" i="8"/>
  <c r="Z23" i="8"/>
  <c r="T33" i="8"/>
  <c r="S25" i="8"/>
  <c r="F25" i="8" s="1"/>
  <c r="U25" i="8"/>
  <c r="H25" i="8" s="1"/>
  <c r="X12" i="8"/>
  <c r="I12" i="8" s="1"/>
  <c r="AC24" i="8"/>
  <c r="L24" i="8" s="1"/>
  <c r="M24" i="8" s="1"/>
  <c r="W20" i="8"/>
  <c r="X29" i="8"/>
  <c r="I29" i="8" s="1"/>
  <c r="U21" i="8"/>
  <c r="H21" i="8" s="1"/>
  <c r="T24" i="8"/>
  <c r="S38" i="8"/>
  <c r="F38" i="8" s="1"/>
  <c r="V17" i="8"/>
  <c r="Z24" i="8"/>
  <c r="Y32" i="8"/>
  <c r="Y38" i="8"/>
  <c r="U26" i="8"/>
  <c r="H26" i="8" s="1"/>
  <c r="R33" i="8"/>
  <c r="C33" i="8" s="1"/>
  <c r="W37" i="8"/>
  <c r="T34" i="8"/>
  <c r="S32" i="8"/>
  <c r="F32" i="8" s="1"/>
  <c r="T29" i="8"/>
  <c r="R36" i="8"/>
  <c r="C36" i="8" s="1"/>
  <c r="AC10" i="8"/>
  <c r="L10" i="8" s="1"/>
  <c r="V34" i="8"/>
  <c r="Z41" i="8"/>
  <c r="Z40" i="8"/>
  <c r="S58" i="8"/>
  <c r="F58" i="8" s="1"/>
  <c r="U87" i="8"/>
  <c r="H87" i="8" s="1"/>
  <c r="W35" i="8"/>
  <c r="AC29" i="8"/>
  <c r="L29" i="8" s="1"/>
  <c r="M29" i="8" s="1"/>
  <c r="T19" i="8"/>
  <c r="T25" i="8"/>
  <c r="S12" i="8"/>
  <c r="F12" i="8" s="1"/>
  <c r="AC22" i="8"/>
  <c r="L22" i="8" s="1"/>
  <c r="M22" i="8" s="1"/>
  <c r="Y26" i="8"/>
  <c r="V13" i="8"/>
  <c r="S15" i="8"/>
  <c r="F15" i="8" s="1"/>
  <c r="AC32" i="8"/>
  <c r="L32" i="8" s="1"/>
  <c r="M32" i="8" s="1"/>
  <c r="Z13" i="8"/>
  <c r="U17" i="8"/>
  <c r="H17" i="8" s="1"/>
  <c r="Z31" i="8"/>
  <c r="Z10" i="8"/>
  <c r="U22" i="8"/>
  <c r="H22" i="8" s="1"/>
  <c r="Z22" i="8"/>
  <c r="V18" i="8"/>
  <c r="AB26" i="8"/>
  <c r="K26" i="8" s="1"/>
  <c r="W15" i="8"/>
  <c r="S18" i="8"/>
  <c r="F18" i="8" s="1"/>
  <c r="W14" i="8"/>
  <c r="AB30" i="8"/>
  <c r="K30" i="8" s="1"/>
  <c r="AC17" i="8"/>
  <c r="L17" i="8" s="1"/>
  <c r="M17" i="8" s="1"/>
  <c r="AB20" i="8"/>
  <c r="K20" i="8" s="1"/>
  <c r="Y37" i="8"/>
  <c r="S28" i="8"/>
  <c r="F28" i="8" s="1"/>
  <c r="W12" i="8"/>
  <c r="U32" i="8"/>
  <c r="H32" i="8" s="1"/>
  <c r="W29" i="8"/>
  <c r="AC30" i="8"/>
  <c r="L30" i="8" s="1"/>
  <c r="M30" i="8" s="1"/>
  <c r="T27" i="8"/>
  <c r="Y17" i="8"/>
  <c r="U31" i="8"/>
  <c r="H31" i="8" s="1"/>
  <c r="R27" i="8"/>
  <c r="C27" i="8" s="1"/>
  <c r="V15" i="8"/>
  <c r="V16" i="8"/>
  <c r="U11" i="8"/>
  <c r="H11" i="8" s="1"/>
  <c r="T39" i="8"/>
  <c r="AB75" i="8"/>
  <c r="K75" i="8" s="1"/>
  <c r="W95" i="8"/>
  <c r="AC56" i="8"/>
  <c r="L56" i="8" s="1"/>
  <c r="M56" i="8" s="1"/>
  <c r="Z29" i="8"/>
  <c r="Z36" i="8"/>
  <c r="V33" i="8"/>
  <c r="W27" i="8"/>
  <c r="R10" i="8"/>
  <c r="C10" i="8" s="1"/>
  <c r="T11" i="8"/>
  <c r="U37" i="8"/>
  <c r="H37" i="8" s="1"/>
  <c r="Z21" i="8"/>
  <c r="V23" i="8"/>
  <c r="S33" i="8"/>
  <c r="F33" i="8" s="1"/>
  <c r="AC35" i="8"/>
  <c r="L35" i="8" s="1"/>
  <c r="M35" i="8" s="1"/>
  <c r="S30" i="8"/>
  <c r="F30" i="8" s="1"/>
  <c r="Y21" i="8"/>
  <c r="V20" i="8"/>
  <c r="R18" i="8"/>
  <c r="C18" i="8" s="1"/>
  <c r="AB11" i="8"/>
  <c r="K11" i="8" s="1"/>
  <c r="X25" i="8"/>
  <c r="I25" i="8" s="1"/>
  <c r="R35" i="8"/>
  <c r="C35" i="8" s="1"/>
  <c r="V22" i="8"/>
  <c r="R26" i="8"/>
  <c r="C26" i="8" s="1"/>
  <c r="T22" i="8"/>
  <c r="X34" i="8"/>
  <c r="I34" i="8" s="1"/>
  <c r="X24" i="8"/>
  <c r="I24" i="8" s="1"/>
  <c r="W19" i="8"/>
  <c r="T35" i="8"/>
  <c r="AB12" i="8"/>
  <c r="K12" i="8" s="1"/>
  <c r="AB31" i="8"/>
  <c r="K31" i="8" s="1"/>
  <c r="T30" i="8"/>
  <c r="V27" i="8"/>
  <c r="U20" i="8"/>
  <c r="H20" i="8" s="1"/>
  <c r="AC11" i="8"/>
  <c r="L11" i="8" s="1"/>
  <c r="W17" i="8"/>
  <c r="U28" i="8"/>
  <c r="H28" i="8" s="1"/>
  <c r="V21" i="8"/>
  <c r="R23" i="8"/>
  <c r="C23" i="8" s="1"/>
  <c r="Y24" i="8"/>
  <c r="X31" i="8"/>
  <c r="I31" i="8" s="1"/>
  <c r="U24" i="8"/>
  <c r="H24" i="8" s="1"/>
  <c r="AC38" i="8"/>
  <c r="L38" i="8" s="1"/>
  <c r="M38" i="8" s="1"/>
  <c r="V90" i="8"/>
  <c r="U101" i="8"/>
  <c r="H101" i="8" s="1"/>
  <c r="T60" i="8"/>
  <c r="R100" i="8"/>
  <c r="C100" i="8" s="1"/>
  <c r="AC21" i="8"/>
  <c r="L21" i="8" s="1"/>
  <c r="M21" i="8" s="1"/>
  <c r="X16" i="8"/>
  <c r="I16" i="8" s="1"/>
  <c r="W16" i="8"/>
  <c r="AB19" i="8"/>
  <c r="K19" i="8" s="1"/>
  <c r="V28" i="8"/>
  <c r="AC27" i="8"/>
  <c r="L27" i="8" s="1"/>
  <c r="M27" i="8" s="1"/>
  <c r="Y23" i="8"/>
  <c r="S14" i="8"/>
  <c r="F14" i="8" s="1"/>
  <c r="Y18" i="8"/>
  <c r="V37" i="8"/>
  <c r="AB17" i="8"/>
  <c r="K17" i="8" s="1"/>
  <c r="T37" i="8"/>
  <c r="S22" i="8"/>
  <c r="F22" i="8" s="1"/>
  <c r="Y34" i="8"/>
  <c r="X30" i="8"/>
  <c r="I30" i="8" s="1"/>
  <c r="S13" i="8"/>
  <c r="F13" i="8" s="1"/>
  <c r="Y10" i="8"/>
  <c r="R31" i="8"/>
  <c r="C31" i="8" s="1"/>
  <c r="T32" i="8"/>
  <c r="Y30" i="8"/>
  <c r="AC12" i="8"/>
  <c r="L12" i="8" s="1"/>
  <c r="X33" i="8"/>
  <c r="I33" i="8" s="1"/>
  <c r="U27" i="8"/>
  <c r="H27" i="8" s="1"/>
  <c r="R24" i="8"/>
  <c r="C24" i="8" s="1"/>
  <c r="Y14" i="8"/>
  <c r="X35" i="8"/>
  <c r="I35" i="8" s="1"/>
  <c r="Z34" i="8"/>
  <c r="AB28" i="8"/>
  <c r="K28" i="8" s="1"/>
  <c r="R34" i="8"/>
  <c r="C34" i="8" s="1"/>
  <c r="X32" i="8"/>
  <c r="I32" i="8" s="1"/>
  <c r="Z33" i="8"/>
  <c r="R32" i="8"/>
  <c r="C32" i="8" s="1"/>
  <c r="Z18" i="8"/>
  <c r="AB13" i="8"/>
  <c r="K13" i="8" s="1"/>
  <c r="AB16" i="8"/>
  <c r="K16" i="8" s="1"/>
  <c r="R22" i="8"/>
  <c r="C22" i="8" s="1"/>
  <c r="T15" i="8"/>
  <c r="W102" i="8"/>
  <c r="R82" i="8"/>
  <c r="C82" i="8" s="1"/>
  <c r="Y53" i="8"/>
  <c r="X23" i="8"/>
  <c r="I23" i="8" s="1"/>
  <c r="W26" i="8"/>
  <c r="AB23" i="8"/>
  <c r="K23" i="8" s="1"/>
  <c r="V12" i="8"/>
  <c r="Y19" i="8"/>
  <c r="T20" i="8"/>
  <c r="V29" i="8"/>
  <c r="AC34" i="8"/>
  <c r="L34" i="8" s="1"/>
  <c r="M34" i="8" s="1"/>
  <c r="W31" i="8"/>
  <c r="Z17" i="8"/>
  <c r="AC18" i="8"/>
  <c r="L18" i="8" s="1"/>
  <c r="M18" i="8" s="1"/>
  <c r="S16" i="8"/>
  <c r="F16" i="8" s="1"/>
  <c r="X14" i="8"/>
  <c r="I14" i="8" s="1"/>
  <c r="Y35" i="8"/>
  <c r="R11" i="8"/>
  <c r="C11" i="8" s="1"/>
  <c r="S27" i="8"/>
  <c r="F27" i="8" s="1"/>
  <c r="Y27" i="8"/>
  <c r="Z19" i="8"/>
  <c r="S19" i="8"/>
  <c r="F19" i="8" s="1"/>
  <c r="U14" i="8"/>
  <c r="H14" i="8" s="1"/>
  <c r="V38" i="8"/>
  <c r="AC19" i="8"/>
  <c r="L19" i="8" s="1"/>
  <c r="M19" i="8" s="1"/>
  <c r="R20" i="8"/>
  <c r="C20" i="8" s="1"/>
  <c r="AB34" i="8"/>
  <c r="K34" i="8" s="1"/>
  <c r="R29" i="8"/>
  <c r="C29" i="8" s="1"/>
  <c r="W11" i="8"/>
  <c r="AB38" i="8"/>
  <c r="K38" i="8" s="1"/>
  <c r="AB32" i="8"/>
  <c r="K32" i="8" s="1"/>
  <c r="U29" i="8"/>
  <c r="H29" i="8" s="1"/>
  <c r="Y33" i="8"/>
  <c r="R30" i="8"/>
  <c r="C30" i="8" s="1"/>
  <c r="AC23" i="8"/>
  <c r="L23" i="8" s="1"/>
  <c r="M23" i="8" s="1"/>
  <c r="R13" i="8"/>
  <c r="C13" i="8" s="1"/>
  <c r="S26" i="8"/>
  <c r="F26" i="8" s="1"/>
  <c r="T23" i="8"/>
  <c r="U35" i="8"/>
  <c r="H35" i="8" s="1"/>
  <c r="Z12" i="8"/>
  <c r="T46" i="8"/>
  <c r="T21" i="8"/>
  <c r="T36" i="8"/>
  <c r="W23" i="8"/>
  <c r="Z14" i="8"/>
  <c r="W21" i="8"/>
  <c r="Z32" i="8"/>
  <c r="Z28" i="8"/>
  <c r="U13" i="8"/>
  <c r="H13" i="8" s="1"/>
  <c r="X36" i="8"/>
  <c r="I36" i="8" s="1"/>
  <c r="U33" i="8"/>
  <c r="H33" i="8" s="1"/>
  <c r="Y22" i="8"/>
  <c r="AC13" i="8"/>
  <c r="L13" i="8" s="1"/>
  <c r="V26" i="8"/>
  <c r="W22" i="8"/>
  <c r="AB57" i="8"/>
  <c r="K57" i="8" s="1"/>
  <c r="S71" i="8"/>
  <c r="F71" i="8" s="1"/>
  <c r="U16" i="8"/>
  <c r="H16" i="8" s="1"/>
  <c r="Z26" i="8"/>
  <c r="T10" i="8"/>
  <c r="S21" i="8"/>
  <c r="F21" i="8" s="1"/>
  <c r="S35" i="8"/>
  <c r="F35" i="8" s="1"/>
  <c r="AC16" i="8"/>
  <c r="L16" i="8" s="1"/>
  <c r="M16" i="8" s="1"/>
  <c r="T13" i="8"/>
  <c r="U19" i="8"/>
  <c r="H19" i="8" s="1"/>
  <c r="X15" i="8"/>
  <c r="I15" i="8" s="1"/>
  <c r="Y36" i="8"/>
  <c r="R19" i="8"/>
  <c r="C19" i="8" s="1"/>
  <c r="R25" i="8"/>
  <c r="C25" i="8" s="1"/>
  <c r="X11" i="8"/>
  <c r="I11" i="8" s="1"/>
  <c r="S37" i="8"/>
  <c r="F37" i="8" s="1"/>
  <c r="R15" i="8"/>
  <c r="C15" i="8" s="1"/>
  <c r="X80" i="8"/>
  <c r="I80" i="8" s="1"/>
  <c r="W57" i="8"/>
  <c r="S89" i="8"/>
  <c r="F89" i="8" s="1"/>
  <c r="V69" i="8"/>
  <c r="W33" i="8"/>
  <c r="Y12" i="8"/>
  <c r="AC33" i="8"/>
  <c r="L33" i="8" s="1"/>
  <c r="M33" i="8" s="1"/>
  <c r="U12" i="8"/>
  <c r="H12" i="8" s="1"/>
  <c r="W32" i="8"/>
  <c r="Z11" i="8"/>
  <c r="W18" i="8"/>
  <c r="AC36" i="8"/>
  <c r="L36" i="8" s="1"/>
  <c r="M36" i="8" s="1"/>
  <c r="W34" i="8"/>
  <c r="U30" i="8"/>
  <c r="H30" i="8" s="1"/>
  <c r="Z20" i="8"/>
  <c r="V30" i="8"/>
  <c r="U10" i="8"/>
  <c r="H10" i="8" s="1"/>
  <c r="Z38" i="8"/>
  <c r="W38" i="8"/>
  <c r="U36" i="8"/>
  <c r="H36" i="8" s="1"/>
  <c r="AC20" i="8"/>
  <c r="L20" i="8" s="1"/>
  <c r="M20" i="8" s="1"/>
  <c r="X28" i="8"/>
  <c r="I28" i="8" s="1"/>
  <c r="Y25" i="8"/>
  <c r="Z37" i="8"/>
  <c r="X22" i="8"/>
  <c r="I22" i="8" s="1"/>
  <c r="R37" i="8"/>
  <c r="C37" i="8" s="1"/>
  <c r="AC79" i="8"/>
  <c r="L79" i="8" s="1"/>
  <c r="M79" i="8" s="1"/>
  <c r="Y15" i="8"/>
  <c r="T28" i="8"/>
  <c r="AB33" i="8"/>
  <c r="K33" i="8" s="1"/>
  <c r="R12" i="8"/>
  <c r="C12" i="8" s="1"/>
  <c r="T18" i="8"/>
  <c r="R14" i="8"/>
  <c r="C14" i="8" s="1"/>
  <c r="S11" i="8"/>
  <c r="F11" i="8" s="1"/>
  <c r="AB14" i="8"/>
  <c r="K14" i="8" s="1"/>
  <c r="AB15" i="8"/>
  <c r="K15" i="8" s="1"/>
  <c r="X44" i="8"/>
  <c r="I44" i="8" s="1"/>
  <c r="W24" i="8"/>
  <c r="Y31" i="8"/>
  <c r="X21" i="8"/>
  <c r="I21" i="8" s="1"/>
  <c r="S31" i="8"/>
  <c r="F31" i="8" s="1"/>
  <c r="W30" i="8"/>
  <c r="Z27" i="8"/>
  <c r="Y11" i="8"/>
  <c r="T26" i="8"/>
  <c r="Z52" i="8"/>
  <c r="W28" i="8"/>
  <c r="V11" i="8"/>
  <c r="R38" i="8"/>
  <c r="C38" i="8" s="1"/>
  <c r="Y20" i="8"/>
  <c r="V24" i="8"/>
  <c r="AB21" i="8"/>
  <c r="K21" i="8" s="1"/>
  <c r="AC37" i="8"/>
  <c r="L37" i="8" s="1"/>
  <c r="M37" i="8" s="1"/>
  <c r="AC28" i="8"/>
  <c r="L28" i="8" s="1"/>
  <c r="M28" i="8" s="1"/>
  <c r="U15" i="8"/>
  <c r="H15" i="8" s="1"/>
  <c r="AB29" i="8"/>
  <c r="K29" i="8" s="1"/>
  <c r="AC31" i="8"/>
  <c r="L31" i="8" s="1"/>
  <c r="M31" i="8" s="1"/>
  <c r="Z35" i="8"/>
  <c r="V19" i="8"/>
  <c r="U34" i="8"/>
  <c r="H34" i="8" s="1"/>
  <c r="AB27" i="8"/>
  <c r="K27" i="8" s="1"/>
  <c r="T31" i="8"/>
  <c r="U23" i="8"/>
  <c r="H23" i="8" s="1"/>
  <c r="R21" i="8"/>
  <c r="C21" i="8" s="1"/>
  <c r="AB36" i="8"/>
  <c r="K36" i="8" s="1"/>
  <c r="V36" i="8"/>
  <c r="X27" i="8"/>
  <c r="I27" i="8" s="1"/>
  <c r="S29" i="8"/>
  <c r="F29" i="8" s="1"/>
  <c r="R28" i="8"/>
  <c r="C28" i="8" s="1"/>
  <c r="AB24" i="8"/>
  <c r="K24" i="8" s="1"/>
  <c r="Z30" i="8"/>
  <c r="AC14" i="8"/>
  <c r="L14" i="8" s="1"/>
  <c r="S23" i="8"/>
  <c r="F23" i="8" s="1"/>
  <c r="T14" i="8"/>
  <c r="Y29" i="8"/>
  <c r="V25" i="8"/>
  <c r="S17" i="8"/>
  <c r="F17" i="8" s="1"/>
  <c r="AB25" i="8"/>
  <c r="K25" i="8" s="1"/>
  <c r="U18" i="8"/>
  <c r="H18" i="8" s="1"/>
  <c r="AB18" i="8"/>
  <c r="K18" i="8" s="1"/>
  <c r="W25" i="8"/>
  <c r="X18" i="8"/>
  <c r="I18" i="8" s="1"/>
  <c r="Y13" i="8"/>
  <c r="T16" i="8"/>
  <c r="AC15" i="8"/>
  <c r="L15" i="8" s="1"/>
  <c r="T38" i="8"/>
  <c r="W13" i="8"/>
  <c r="X37" i="8"/>
  <c r="I37" i="8" s="1"/>
  <c r="T12" i="8"/>
  <c r="R17" i="8"/>
  <c r="C17" i="8" s="1"/>
  <c r="T17" i="8"/>
  <c r="G39" i="18"/>
  <c r="AD39" i="18"/>
  <c r="G87" i="18"/>
  <c r="AD87" i="18"/>
  <c r="AA29" i="18"/>
  <c r="J29" i="18" s="1"/>
  <c r="N29" i="18" s="1"/>
  <c r="G22" i="18"/>
  <c r="AD22" i="18"/>
  <c r="AD74" i="18"/>
  <c r="G74" i="18"/>
  <c r="AA73" i="18"/>
  <c r="J73" i="18" s="1"/>
  <c r="N73" i="18" s="1"/>
  <c r="AD61" i="18"/>
  <c r="G61" i="18"/>
  <c r="AD76" i="34"/>
  <c r="AE76" i="34" s="1"/>
  <c r="AD78" i="32"/>
  <c r="AG78" i="32" s="1"/>
  <c r="AD88" i="34"/>
  <c r="AG88" i="34" s="1"/>
  <c r="AA108" i="34"/>
  <c r="J108" i="34" s="1"/>
  <c r="N108" i="34" s="1"/>
  <c r="I24" i="34"/>
  <c r="AD24" i="34"/>
  <c r="AG24" i="34" s="1"/>
  <c r="I44" i="34"/>
  <c r="AD44" i="34"/>
  <c r="AG44" i="34" s="1"/>
  <c r="I25" i="34"/>
  <c r="AD25" i="34"/>
  <c r="AE25" i="34" s="1"/>
  <c r="I56" i="34"/>
  <c r="AD56" i="34"/>
  <c r="AG56" i="34" s="1"/>
  <c r="I51" i="34"/>
  <c r="AD51" i="34"/>
  <c r="AE51" i="34" s="1"/>
  <c r="AD67" i="32"/>
  <c r="G67" i="32"/>
  <c r="G31" i="34"/>
  <c r="AD31" i="34"/>
  <c r="AE31" i="34" s="1"/>
  <c r="AD36" i="20"/>
  <c r="G36" i="20"/>
  <c r="G14" i="20"/>
  <c r="AD14" i="20"/>
  <c r="AA23" i="20"/>
  <c r="J23" i="20" s="1"/>
  <c r="N23" i="20" s="1"/>
  <c r="G29" i="20"/>
  <c r="AD29" i="20"/>
  <c r="G89" i="20"/>
  <c r="AD89" i="20"/>
  <c r="G86" i="20"/>
  <c r="AD86" i="20"/>
  <c r="G48" i="18"/>
  <c r="AD48" i="18"/>
  <c r="G109" i="34"/>
  <c r="G23" i="34"/>
  <c r="AD48" i="32"/>
  <c r="AE48" i="32" s="1"/>
  <c r="G96" i="20"/>
  <c r="AD96" i="20"/>
  <c r="AD38" i="20"/>
  <c r="G38" i="20"/>
  <c r="AD28" i="20"/>
  <c r="G28" i="20"/>
  <c r="AD33" i="20"/>
  <c r="G33" i="20"/>
  <c r="G32" i="20"/>
  <c r="AD32" i="20"/>
  <c r="AD50" i="20"/>
  <c r="G50" i="20"/>
  <c r="G60" i="20"/>
  <c r="AD60" i="20"/>
  <c r="AD65" i="20"/>
  <c r="G65" i="20"/>
  <c r="AD57" i="20"/>
  <c r="G57" i="20"/>
  <c r="G40" i="20"/>
  <c r="AD40" i="20"/>
  <c r="G59" i="18"/>
  <c r="AD59" i="18"/>
  <c r="G57" i="18"/>
  <c r="AD57" i="18"/>
  <c r="AD83" i="18"/>
  <c r="G83" i="18"/>
  <c r="G23" i="18"/>
  <c r="AD23" i="18"/>
  <c r="AD82" i="18"/>
  <c r="G82" i="18"/>
  <c r="G16" i="18"/>
  <c r="AD16" i="18"/>
  <c r="G19" i="18"/>
  <c r="AD19" i="18"/>
  <c r="G100" i="18"/>
  <c r="AD100" i="18"/>
  <c r="G109" i="18"/>
  <c r="AD109" i="18"/>
  <c r="AD33" i="18"/>
  <c r="G33" i="18"/>
  <c r="AA86" i="18"/>
  <c r="J86" i="18" s="1"/>
  <c r="N86" i="18" s="1"/>
  <c r="AA74" i="18"/>
  <c r="J74" i="18" s="1"/>
  <c r="N74" i="18" s="1"/>
  <c r="G44" i="18"/>
  <c r="AD44" i="18"/>
  <c r="G108" i="18"/>
  <c r="AD108" i="18"/>
  <c r="G41" i="18"/>
  <c r="AD41" i="18"/>
  <c r="N15" i="19"/>
  <c r="G55" i="34"/>
  <c r="AD65" i="34"/>
  <c r="AD32" i="34"/>
  <c r="AE32" i="34" s="1"/>
  <c r="G32" i="34"/>
  <c r="AD53" i="34"/>
  <c r="AG53" i="34" s="1"/>
  <c r="G53" i="34"/>
  <c r="I87" i="34"/>
  <c r="AD87" i="34"/>
  <c r="AG87" i="34" s="1"/>
  <c r="AD99" i="34"/>
  <c r="AE99" i="34" s="1"/>
  <c r="G99" i="34"/>
  <c r="G80" i="34"/>
  <c r="AD80" i="34"/>
  <c r="AG80" i="34" s="1"/>
  <c r="I13" i="34"/>
  <c r="M13" i="34" s="1"/>
  <c r="AD13" i="34"/>
  <c r="G41" i="34"/>
  <c r="AD41" i="34"/>
  <c r="AG41" i="34" s="1"/>
  <c r="AD78" i="20"/>
  <c r="G78" i="20"/>
  <c r="G16" i="20"/>
  <c r="AD16" i="20"/>
  <c r="AD31" i="20"/>
  <c r="G31" i="20"/>
  <c r="G15" i="20"/>
  <c r="AD15" i="20"/>
  <c r="AD24" i="20"/>
  <c r="G24" i="20"/>
  <c r="AA37" i="20"/>
  <c r="J37" i="20" s="1"/>
  <c r="N37" i="20" s="1"/>
  <c r="AD109" i="20"/>
  <c r="G109" i="20"/>
  <c r="G104" i="20"/>
  <c r="AD104" i="20"/>
  <c r="AD58" i="20"/>
  <c r="G58" i="20"/>
  <c r="G48" i="20"/>
  <c r="AD48" i="20"/>
  <c r="G67" i="20"/>
  <c r="AD67" i="20"/>
  <c r="AD107" i="20"/>
  <c r="G107" i="20"/>
  <c r="AD99" i="20"/>
  <c r="G99" i="20"/>
  <c r="G80" i="20"/>
  <c r="AD80" i="20"/>
  <c r="G71" i="18"/>
  <c r="AD71" i="18"/>
  <c r="AD103" i="18"/>
  <c r="G103" i="18"/>
  <c r="G58" i="18"/>
  <c r="AD58" i="18"/>
  <c r="G34" i="18"/>
  <c r="AD34" i="18"/>
  <c r="G90" i="18"/>
  <c r="AD90" i="18"/>
  <c r="AA45" i="18"/>
  <c r="J45" i="18" s="1"/>
  <c r="N45" i="18" s="1"/>
  <c r="G12" i="18"/>
  <c r="AD12" i="18"/>
  <c r="G106" i="18"/>
  <c r="AD106" i="18"/>
  <c r="G86" i="18"/>
  <c r="AD86" i="18"/>
  <c r="AD68" i="18"/>
  <c r="G68" i="18"/>
  <c r="AD76" i="18"/>
  <c r="G76" i="18"/>
  <c r="Y40" i="17"/>
  <c r="T46" i="17"/>
  <c r="AB51" i="17"/>
  <c r="K51" i="17" s="1"/>
  <c r="AC56" i="17"/>
  <c r="L56" i="17" s="1"/>
  <c r="M56" i="17" s="1"/>
  <c r="U63" i="17"/>
  <c r="H63" i="17" s="1"/>
  <c r="U69" i="17"/>
  <c r="H69" i="17" s="1"/>
  <c r="V74" i="17"/>
  <c r="AB79" i="17"/>
  <c r="K79" i="17" s="1"/>
  <c r="S85" i="17"/>
  <c r="F85" i="17" s="1"/>
  <c r="R91" i="17"/>
  <c r="C91" i="17" s="1"/>
  <c r="X97" i="17"/>
  <c r="I97" i="17" s="1"/>
  <c r="AB102" i="17"/>
  <c r="K102" i="17" s="1"/>
  <c r="U108" i="17"/>
  <c r="H108" i="17" s="1"/>
  <c r="AB42" i="17"/>
  <c r="K42" i="17" s="1"/>
  <c r="S49" i="17"/>
  <c r="F49" i="17" s="1"/>
  <c r="X54" i="17"/>
  <c r="I54" i="17" s="1"/>
  <c r="T60" i="17"/>
  <c r="U65" i="17"/>
  <c r="H65" i="17" s="1"/>
  <c r="AC71" i="17"/>
  <c r="L71" i="17" s="1"/>
  <c r="M71" i="17" s="1"/>
  <c r="S77" i="17"/>
  <c r="F77" i="17" s="1"/>
  <c r="X82" i="17"/>
  <c r="I82" i="17" s="1"/>
  <c r="AC87" i="17"/>
  <c r="L87" i="17" s="1"/>
  <c r="M87" i="17" s="1"/>
  <c r="Y93" i="17"/>
  <c r="Y99" i="17"/>
  <c r="X105" i="17"/>
  <c r="I105" i="17" s="1"/>
  <c r="S40" i="17"/>
  <c r="F40" i="17" s="1"/>
  <c r="R47" i="17"/>
  <c r="C47" i="17" s="1"/>
  <c r="U53" i="17"/>
  <c r="H53" i="17" s="1"/>
  <c r="Y59" i="17"/>
  <c r="V65" i="17"/>
  <c r="Z70" i="17"/>
  <c r="X76" i="17"/>
  <c r="I76" i="17" s="1"/>
  <c r="Y82" i="17"/>
  <c r="AC89" i="17"/>
  <c r="L89" i="17" s="1"/>
  <c r="M89" i="17" s="1"/>
  <c r="R95" i="17"/>
  <c r="C95" i="17" s="1"/>
  <c r="V100" i="17"/>
  <c r="R107" i="17"/>
  <c r="C107" i="17" s="1"/>
  <c r="Z41" i="17"/>
  <c r="U47" i="17"/>
  <c r="H47" i="17" s="1"/>
  <c r="AC52" i="17"/>
  <c r="L52" i="17" s="1"/>
  <c r="M52" i="17" s="1"/>
  <c r="AC57" i="17"/>
  <c r="L57" i="17" s="1"/>
  <c r="M57" i="17" s="1"/>
  <c r="R63" i="17"/>
  <c r="C63" i="17" s="1"/>
  <c r="R69" i="17"/>
  <c r="C69" i="17" s="1"/>
  <c r="S74" i="17"/>
  <c r="F74" i="17" s="1"/>
  <c r="U80" i="17"/>
  <c r="H80" i="17" s="1"/>
  <c r="X85" i="17"/>
  <c r="I85" i="17" s="1"/>
  <c r="AB90" i="17"/>
  <c r="K90" i="17" s="1"/>
  <c r="U97" i="17"/>
  <c r="H97" i="17" s="1"/>
  <c r="AC103" i="17"/>
  <c r="L103" i="17" s="1"/>
  <c r="M103" i="17" s="1"/>
  <c r="V109" i="17"/>
  <c r="V51" i="17"/>
  <c r="AB62" i="17"/>
  <c r="K62" i="17" s="1"/>
  <c r="Y78" i="17"/>
  <c r="V89" i="17"/>
  <c r="S101" i="17"/>
  <c r="F101" i="17" s="1"/>
  <c r="Y41" i="17"/>
  <c r="AB52" i="17"/>
  <c r="K52" i="17" s="1"/>
  <c r="AC62" i="17"/>
  <c r="L62" i="17" s="1"/>
  <c r="M62" i="17" s="1"/>
  <c r="V73" i="17"/>
  <c r="W85" i="17"/>
  <c r="AC95" i="17"/>
  <c r="L95" i="17" s="1"/>
  <c r="M95" i="17" s="1"/>
  <c r="W106" i="17"/>
  <c r="R46" i="17"/>
  <c r="C46" i="17" s="1"/>
  <c r="Y60" i="17"/>
  <c r="X73" i="17"/>
  <c r="I73" i="17" s="1"/>
  <c r="U84" i="17"/>
  <c r="H84" i="17" s="1"/>
  <c r="S96" i="17"/>
  <c r="F96" i="17" s="1"/>
  <c r="S108" i="17"/>
  <c r="F108" i="17" s="1"/>
  <c r="V49" i="17"/>
  <c r="Y63" i="17"/>
  <c r="Z76" i="17"/>
  <c r="W87" i="17"/>
  <c r="T99" i="17"/>
  <c r="X40" i="17"/>
  <c r="I40" i="17" s="1"/>
  <c r="AC61" i="17"/>
  <c r="L61" i="17" s="1"/>
  <c r="M61" i="17" s="1"/>
  <c r="Z85" i="17"/>
  <c r="AB40" i="17"/>
  <c r="K40" i="17" s="1"/>
  <c r="T62" i="17"/>
  <c r="Z88" i="17"/>
  <c r="R42" i="17"/>
  <c r="C42" i="17" s="1"/>
  <c r="X47" i="17"/>
  <c r="I47" i="17" s="1"/>
  <c r="S53" i="17"/>
  <c r="F53" i="17" s="1"/>
  <c r="S58" i="17"/>
  <c r="F58" i="17" s="1"/>
  <c r="T65" i="17"/>
  <c r="X70" i="17"/>
  <c r="I70" i="17" s="1"/>
  <c r="Z75" i="17"/>
  <c r="S81" i="17"/>
  <c r="F81" i="17" s="1"/>
  <c r="W86" i="17"/>
  <c r="V92" i="17"/>
  <c r="AB98" i="17"/>
  <c r="K98" i="17" s="1"/>
  <c r="S104" i="17"/>
  <c r="F104" i="17" s="1"/>
  <c r="Y109" i="17"/>
  <c r="T44" i="17"/>
  <c r="W50" i="17"/>
  <c r="AB55" i="17"/>
  <c r="K55" i="17" s="1"/>
  <c r="V61" i="17"/>
  <c r="U67" i="17"/>
  <c r="H67" i="17" s="1"/>
  <c r="S73" i="17"/>
  <c r="F73" i="17" s="1"/>
  <c r="W78" i="17"/>
  <c r="AC83" i="17"/>
  <c r="L83" i="17" s="1"/>
  <c r="M83" i="17" s="1"/>
  <c r="T89" i="17"/>
  <c r="AC94" i="17"/>
  <c r="L94" i="17" s="1"/>
  <c r="M94" i="17" s="1"/>
  <c r="Y101" i="17"/>
  <c r="AC106" i="17"/>
  <c r="L106" i="17" s="1"/>
  <c r="M106" i="17" s="1"/>
  <c r="T42" i="17"/>
  <c r="W48" i="17"/>
  <c r="T55" i="17"/>
  <c r="AC60" i="17"/>
  <c r="L60" i="17" s="1"/>
  <c r="M60" i="17" s="1"/>
  <c r="Z66" i="17"/>
  <c r="X72" i="17"/>
  <c r="I72" i="17" s="1"/>
  <c r="AC77" i="17"/>
  <c r="L77" i="17" s="1"/>
  <c r="M77" i="17" s="1"/>
  <c r="Y84" i="17"/>
  <c r="T91" i="17"/>
  <c r="W96" i="17"/>
  <c r="Z101" i="17"/>
  <c r="W108" i="17"/>
  <c r="T43" i="17"/>
  <c r="Z48" i="17"/>
  <c r="T54" i="17"/>
  <c r="T59" i="17"/>
  <c r="V64" i="17"/>
  <c r="U70" i="17"/>
  <c r="H70" i="17" s="1"/>
  <c r="W75" i="17"/>
  <c r="X81" i="17"/>
  <c r="I81" i="17" s="1"/>
  <c r="AC86" i="17"/>
  <c r="L86" i="17" s="1"/>
  <c r="M86" i="17" s="1"/>
  <c r="S92" i="17"/>
  <c r="F92" i="17" s="1"/>
  <c r="U99" i="17"/>
  <c r="H99" i="17" s="1"/>
  <c r="T105" i="17"/>
  <c r="X41" i="17"/>
  <c r="I41" i="17" s="1"/>
  <c r="R54" i="17"/>
  <c r="C54" i="17" s="1"/>
  <c r="W65" i="17"/>
  <c r="V81" i="17"/>
  <c r="S93" i="17"/>
  <c r="F93" i="17" s="1"/>
  <c r="Z103" i="17"/>
  <c r="W44" i="17"/>
  <c r="V55" i="17"/>
  <c r="X65" i="17"/>
  <c r="I65" i="17" s="1"/>
  <c r="R76" i="17"/>
  <c r="C76" i="17" s="1"/>
  <c r="S88" i="17"/>
  <c r="F88" i="17" s="1"/>
  <c r="X98" i="17"/>
  <c r="I98" i="17" s="1"/>
  <c r="U109" i="17"/>
  <c r="H109" i="17" s="1"/>
  <c r="AB48" i="17"/>
  <c r="K48" i="17" s="1"/>
  <c r="S63" i="17"/>
  <c r="F63" i="17" s="1"/>
  <c r="T76" i="17"/>
  <c r="U88" i="17"/>
  <c r="H88" i="17" s="1"/>
  <c r="Z98" i="17"/>
  <c r="X39" i="17"/>
  <c r="I39" i="17" s="1"/>
  <c r="S52" i="17"/>
  <c r="F52" i="17" s="1"/>
  <c r="X67" i="17"/>
  <c r="I67" i="17" s="1"/>
  <c r="W79" i="17"/>
  <c r="V91" i="17"/>
  <c r="AB101" i="17"/>
  <c r="K101" i="17" s="1"/>
  <c r="S46" i="17"/>
  <c r="F46" i="17" s="1"/>
  <c r="S67" i="17"/>
  <c r="F67" i="17" s="1"/>
  <c r="W93" i="17"/>
  <c r="W46" i="17"/>
  <c r="W67" i="17"/>
  <c r="Z42" i="17"/>
  <c r="U48" i="17"/>
  <c r="H48" i="17" s="1"/>
  <c r="AB53" i="17"/>
  <c r="K53" i="17" s="1"/>
  <c r="AB58" i="17"/>
  <c r="K58" i="17" s="1"/>
  <c r="AC65" i="17"/>
  <c r="L65" i="17" s="1"/>
  <c r="M65" i="17" s="1"/>
  <c r="S71" i="17"/>
  <c r="F71" i="17" s="1"/>
  <c r="V76" i="17"/>
  <c r="AB81" i="17"/>
  <c r="K81" i="17" s="1"/>
  <c r="S87" i="17"/>
  <c r="F87" i="17" s="1"/>
  <c r="X93" i="17"/>
  <c r="I93" i="17" s="1"/>
  <c r="X99" i="17"/>
  <c r="I99" i="17" s="1"/>
  <c r="AB104" i="17"/>
  <c r="K104" i="17" s="1"/>
  <c r="U39" i="17"/>
  <c r="H39" i="17" s="1"/>
  <c r="AC44" i="17"/>
  <c r="L44" i="17" s="1"/>
  <c r="M44" i="17" s="1"/>
  <c r="T51" i="17"/>
  <c r="V56" i="17"/>
  <c r="R62" i="17"/>
  <c r="C62" i="17" s="1"/>
  <c r="R68" i="17"/>
  <c r="C68" i="17" s="1"/>
  <c r="AB73" i="17"/>
  <c r="K73" i="17" s="1"/>
  <c r="T79" i="17"/>
  <c r="X84" i="17"/>
  <c r="I84" i="17" s="1"/>
  <c r="AB89" i="17"/>
  <c r="K89" i="17" s="1"/>
  <c r="Y95" i="17"/>
  <c r="T102" i="17"/>
  <c r="Y107" i="17"/>
  <c r="AC42" i="17"/>
  <c r="L42" i="17" s="1"/>
  <c r="M42" i="17" s="1"/>
  <c r="T49" i="17"/>
  <c r="AC55" i="17"/>
  <c r="L55" i="17" s="1"/>
  <c r="M55" i="17" s="1"/>
  <c r="W61" i="17"/>
  <c r="V67" i="17"/>
  <c r="T73" i="17"/>
  <c r="X78" i="17"/>
  <c r="I78" i="17" s="1"/>
  <c r="U85" i="17"/>
  <c r="H85" i="17" s="1"/>
  <c r="AC91" i="17"/>
  <c r="L91" i="17" s="1"/>
  <c r="M91" i="17" s="1"/>
  <c r="R97" i="17"/>
  <c r="C97" i="17" s="1"/>
  <c r="U102" i="17"/>
  <c r="H102" i="17" s="1"/>
  <c r="S109" i="17"/>
  <c r="F109" i="17" s="1"/>
  <c r="AB43" i="17"/>
  <c r="K43" i="17" s="1"/>
  <c r="W49" i="17"/>
  <c r="AB54" i="17"/>
  <c r="K54" i="17" s="1"/>
  <c r="AC59" i="17"/>
  <c r="L59" i="17" s="1"/>
  <c r="M59" i="17" s="1"/>
  <c r="Y65" i="17"/>
  <c r="AC70" i="17"/>
  <c r="L70" i="17" s="1"/>
  <c r="M70" i="17" s="1"/>
  <c r="S76" i="17"/>
  <c r="F76" i="17" s="1"/>
  <c r="T82" i="17"/>
  <c r="X87" i="17"/>
  <c r="I87" i="17" s="1"/>
  <c r="U93" i="17"/>
  <c r="H93" i="17" s="1"/>
  <c r="Y100" i="17"/>
  <c r="AC105" i="17"/>
  <c r="L105" i="17" s="1"/>
  <c r="M105" i="17" s="1"/>
  <c r="R43" i="17"/>
  <c r="C43" i="17" s="1"/>
  <c r="U55" i="17"/>
  <c r="H55" i="17" s="1"/>
  <c r="T68" i="17"/>
  <c r="Z82" i="17"/>
  <c r="W94" i="17"/>
  <c r="R105" i="17"/>
  <c r="C105" i="17" s="1"/>
  <c r="AB45" i="17"/>
  <c r="K45" i="17" s="1"/>
  <c r="Y56" i="17"/>
  <c r="AB66" i="17"/>
  <c r="K66" i="17" s="1"/>
  <c r="V77" i="17"/>
  <c r="W89" i="17"/>
  <c r="AC99" i="17"/>
  <c r="L99" i="17" s="1"/>
  <c r="M99" i="17" s="1"/>
  <c r="R39" i="17"/>
  <c r="C39" i="17" s="1"/>
  <c r="T50" i="17"/>
  <c r="W64" i="17"/>
  <c r="X77" i="17"/>
  <c r="I77" i="17" s="1"/>
  <c r="Y89" i="17"/>
  <c r="R100" i="17"/>
  <c r="C100" i="17" s="1"/>
  <c r="AC40" i="17"/>
  <c r="L40" i="17" s="1"/>
  <c r="M40" i="17" s="1"/>
  <c r="W53" i="17"/>
  <c r="T70" i="17"/>
  <c r="AB80" i="17"/>
  <c r="K80" i="17" s="1"/>
  <c r="Z92" i="17"/>
  <c r="S103" i="17"/>
  <c r="F103" i="17" s="1"/>
  <c r="AC48" i="17"/>
  <c r="L48" i="17" s="1"/>
  <c r="M48" i="17" s="1"/>
  <c r="AB69" i="17"/>
  <c r="K69" i="17" s="1"/>
  <c r="T96" i="17"/>
  <c r="U49" i="17"/>
  <c r="H49" i="17" s="1"/>
  <c r="S70" i="17"/>
  <c r="F70" i="17" s="1"/>
  <c r="X96" i="17"/>
  <c r="I96" i="17" s="1"/>
  <c r="W43" i="17"/>
  <c r="R49" i="17"/>
  <c r="C49" i="17" s="1"/>
  <c r="W54" i="17"/>
  <c r="W59" i="17"/>
  <c r="X66" i="17"/>
  <c r="I66" i="17" s="1"/>
  <c r="AB71" i="17"/>
  <c r="K71" i="17" s="1"/>
  <c r="R77" i="17"/>
  <c r="C77" i="17" s="1"/>
  <c r="W82" i="17"/>
  <c r="AB87" i="17"/>
  <c r="K87" i="17" s="1"/>
  <c r="T94" i="17"/>
  <c r="T100" i="17"/>
  <c r="W105" i="17"/>
  <c r="R40" i="17"/>
  <c r="C40" i="17" s="1"/>
  <c r="X45" i="17"/>
  <c r="I45" i="17" s="1"/>
  <c r="AC51" i="17"/>
  <c r="L51" i="17" s="1"/>
  <c r="M51" i="17" s="1"/>
  <c r="Y57" i="17"/>
  <c r="Z62" i="17"/>
  <c r="Z68" i="17"/>
  <c r="W74" i="17"/>
  <c r="AC79" i="17"/>
  <c r="L79" i="17" s="1"/>
  <c r="M79" i="17" s="1"/>
  <c r="T85" i="17"/>
  <c r="W90" i="17"/>
  <c r="V96" i="17"/>
  <c r="AC102" i="17"/>
  <c r="L102" i="17" s="1"/>
  <c r="M102" i="17" s="1"/>
  <c r="V108" i="17"/>
  <c r="Y43" i="17"/>
  <c r="AC49" i="17"/>
  <c r="L49" i="17" s="1"/>
  <c r="M49" i="17" s="1"/>
  <c r="W56" i="17"/>
  <c r="S62" i="17"/>
  <c r="F62" i="17" s="1"/>
  <c r="S68" i="17"/>
  <c r="F68" i="17" s="1"/>
  <c r="AC73" i="17"/>
  <c r="L73" i="17" s="1"/>
  <c r="M73" i="17" s="1"/>
  <c r="U79" i="17"/>
  <c r="H79" i="17" s="1"/>
  <c r="Y86" i="17"/>
  <c r="X92" i="17"/>
  <c r="I92" i="17" s="1"/>
  <c r="Z97" i="17"/>
  <c r="Y103" i="17"/>
  <c r="AB109" i="17"/>
  <c r="K109" i="17" s="1"/>
  <c r="X44" i="17"/>
  <c r="I44" i="17" s="1"/>
  <c r="S50" i="17"/>
  <c r="F50" i="17" s="1"/>
  <c r="W55" i="17"/>
  <c r="X60" i="17"/>
  <c r="I60" i="17" s="1"/>
  <c r="U66" i="17"/>
  <c r="H66" i="17" s="1"/>
  <c r="X71" i="17"/>
  <c r="I71" i="17" s="1"/>
  <c r="W77" i="17"/>
  <c r="AB82" i="17"/>
  <c r="K82" i="17" s="1"/>
  <c r="T88" i="17"/>
  <c r="Y94" i="17"/>
  <c r="U101" i="17"/>
  <c r="H101" i="17" s="1"/>
  <c r="X106" i="17"/>
  <c r="I106" i="17" s="1"/>
  <c r="V44" i="17"/>
  <c r="X56" i="17"/>
  <c r="I56" i="17" s="1"/>
  <c r="X69" i="17"/>
  <c r="I69" i="17" s="1"/>
  <c r="R84" i="17"/>
  <c r="C84" i="17" s="1"/>
  <c r="AB95" i="17"/>
  <c r="K95" i="17" s="1"/>
  <c r="V106" i="17"/>
  <c r="T47" i="17"/>
  <c r="AB57" i="17"/>
  <c r="K57" i="17" s="1"/>
  <c r="U68" i="17"/>
  <c r="H68" i="17" s="1"/>
  <c r="Z78" i="17"/>
  <c r="Z90" i="17"/>
  <c r="T101" i="17"/>
  <c r="W40" i="17"/>
  <c r="Y51" i="17"/>
  <c r="Z65" i="17"/>
  <c r="AC78" i="17"/>
  <c r="L78" i="17" s="1"/>
  <c r="M78" i="17" s="1"/>
  <c r="AC90" i="17"/>
  <c r="L90" i="17" s="1"/>
  <c r="M90" i="17" s="1"/>
  <c r="V101" i="17"/>
  <c r="AC39" i="17"/>
  <c r="L39" i="17" s="1"/>
  <c r="M39" i="17" s="1"/>
  <c r="W45" i="17"/>
  <c r="S51" i="17"/>
  <c r="F51" i="17" s="1"/>
  <c r="U56" i="17"/>
  <c r="H56" i="17" s="1"/>
  <c r="Y62" i="17"/>
  <c r="Y68" i="17"/>
  <c r="Z73" i="17"/>
  <c r="S79" i="17"/>
  <c r="F79" i="17" s="1"/>
  <c r="W84" i="17"/>
  <c r="V90" i="17"/>
  <c r="U96" i="17"/>
  <c r="H96" i="17" s="1"/>
  <c r="S102" i="17"/>
  <c r="F102" i="17" s="1"/>
  <c r="X107" i="17"/>
  <c r="I107" i="17" s="1"/>
  <c r="S42" i="17"/>
  <c r="F42" i="17" s="1"/>
  <c r="V48" i="17"/>
  <c r="AC53" i="17"/>
  <c r="L53" i="17" s="1"/>
  <c r="M53" i="17" s="1"/>
  <c r="X59" i="17"/>
  <c r="I59" i="17" s="1"/>
  <c r="Z64" i="17"/>
  <c r="T71" i="17"/>
  <c r="W76" i="17"/>
  <c r="AC81" i="17"/>
  <c r="L81" i="17" s="1"/>
  <c r="M81" i="17" s="1"/>
  <c r="T87" i="17"/>
  <c r="W92" i="17"/>
  <c r="AC98" i="17"/>
  <c r="L98" i="17" s="1"/>
  <c r="M98" i="17" s="1"/>
  <c r="AC104" i="17"/>
  <c r="L104" i="17" s="1"/>
  <c r="M104" i="17" s="1"/>
  <c r="V39" i="17"/>
  <c r="V46" i="17"/>
  <c r="Y52" i="17"/>
  <c r="U58" i="17"/>
  <c r="H58" i="17" s="1"/>
  <c r="AB64" i="17"/>
  <c r="K64" i="17" s="1"/>
  <c r="R70" i="17"/>
  <c r="C70" i="17" s="1"/>
  <c r="AC75" i="17"/>
  <c r="L75" i="17" s="1"/>
  <c r="M75" i="17" s="1"/>
  <c r="U81" i="17"/>
  <c r="H81" i="17" s="1"/>
  <c r="U89" i="17"/>
  <c r="H89" i="17" s="1"/>
  <c r="V94" i="17"/>
  <c r="Z99" i="17"/>
  <c r="U106" i="17"/>
  <c r="H106" i="17" s="1"/>
  <c r="R41" i="17"/>
  <c r="C41" i="17" s="1"/>
  <c r="Y46" i="17"/>
  <c r="T52" i="17"/>
  <c r="U57" i="17"/>
  <c r="H57" i="17" s="1"/>
  <c r="V62" i="17"/>
  <c r="V68" i="17"/>
  <c r="W73" i="17"/>
  <c r="X79" i="17"/>
  <c r="I79" i="17" s="1"/>
  <c r="AC84" i="17"/>
  <c r="L84" i="17" s="1"/>
  <c r="M84" i="17" s="1"/>
  <c r="S90" i="17"/>
  <c r="F90" i="17" s="1"/>
  <c r="Z96" i="17"/>
  <c r="T103" i="17"/>
  <c r="Z108" i="17"/>
  <c r="X48" i="17"/>
  <c r="I48" i="17" s="1"/>
  <c r="X61" i="17"/>
  <c r="I61" i="17" s="1"/>
  <c r="U77" i="17"/>
  <c r="H77" i="17" s="1"/>
  <c r="R88" i="17"/>
  <c r="C88" i="17" s="1"/>
  <c r="AB99" i="17"/>
  <c r="K99" i="17" s="1"/>
  <c r="U40" i="17"/>
  <c r="H40" i="17" s="1"/>
  <c r="W51" i="17"/>
  <c r="Y61" i="17"/>
  <c r="R72" i="17"/>
  <c r="C72" i="17" s="1"/>
  <c r="S84" i="17"/>
  <c r="F84" i="17" s="1"/>
  <c r="X94" i="17"/>
  <c r="I94" i="17" s="1"/>
  <c r="S105" i="17"/>
  <c r="F105" i="17" s="1"/>
  <c r="Y44" i="17"/>
  <c r="U59" i="17"/>
  <c r="H59" i="17" s="1"/>
  <c r="T72" i="17"/>
  <c r="AC82" i="17"/>
  <c r="L82" i="17" s="1"/>
  <c r="M82" i="17" s="1"/>
  <c r="Z94" i="17"/>
  <c r="Y106" i="17"/>
  <c r="AC47" i="17"/>
  <c r="L47" i="17" s="1"/>
  <c r="M47" i="17" s="1"/>
  <c r="U62" i="17"/>
  <c r="H62" i="17" s="1"/>
  <c r="V75" i="17"/>
  <c r="S86" i="17"/>
  <c r="F86" i="17" s="1"/>
  <c r="AC97" i="17"/>
  <c r="L97" i="17" s="1"/>
  <c r="M97" i="17" s="1"/>
  <c r="Y108" i="17"/>
  <c r="V59" i="17"/>
  <c r="R83" i="17"/>
  <c r="C83" i="17" s="1"/>
  <c r="X109" i="17"/>
  <c r="I109" i="17" s="1"/>
  <c r="Z59" i="17"/>
  <c r="R86" i="17"/>
  <c r="C86" i="17" s="1"/>
  <c r="AC109" i="17"/>
  <c r="L109" i="17" s="1"/>
  <c r="M109" i="17" s="1"/>
  <c r="W62" i="17"/>
  <c r="U41" i="17"/>
  <c r="H41" i="17" s="1"/>
  <c r="Z55" i="17"/>
  <c r="V72" i="17"/>
  <c r="AB85" i="17"/>
  <c r="K85" i="17" s="1"/>
  <c r="X101" i="17"/>
  <c r="I101" i="17" s="1"/>
  <c r="U46" i="17"/>
  <c r="H46" i="17" s="1"/>
  <c r="AB60" i="17"/>
  <c r="K60" i="17" s="1"/>
  <c r="AB75" i="17"/>
  <c r="K75" i="17" s="1"/>
  <c r="S91" i="17"/>
  <c r="F91" i="17" s="1"/>
  <c r="T106" i="17"/>
  <c r="U51" i="17"/>
  <c r="H51" i="17" s="1"/>
  <c r="AB68" i="17"/>
  <c r="K68" i="17" s="1"/>
  <c r="U83" i="17"/>
  <c r="H83" i="17" s="1"/>
  <c r="R99" i="17"/>
  <c r="C99" i="17" s="1"/>
  <c r="T45" i="17"/>
  <c r="X58" i="17"/>
  <c r="I58" i="17" s="1"/>
  <c r="AB72" i="17"/>
  <c r="K72" i="17" s="1"/>
  <c r="AB88" i="17"/>
  <c r="K88" i="17" s="1"/>
  <c r="X104" i="17"/>
  <c r="I104" i="17" s="1"/>
  <c r="V60" i="17"/>
  <c r="S97" i="17"/>
  <c r="F97" i="17" s="1"/>
  <c r="S54" i="17"/>
  <c r="F54" i="17" s="1"/>
  <c r="W81" i="17"/>
  <c r="AB41" i="17"/>
  <c r="K41" i="17" s="1"/>
  <c r="AC74" i="17"/>
  <c r="L74" i="17" s="1"/>
  <c r="M74" i="17" s="1"/>
  <c r="U105" i="17"/>
  <c r="H105" i="17" s="1"/>
  <c r="AB59" i="17"/>
  <c r="K59" i="17" s="1"/>
  <c r="AB84" i="17"/>
  <c r="K84" i="17" s="1"/>
  <c r="T107" i="17"/>
  <c r="W80" i="17"/>
  <c r="S57" i="17"/>
  <c r="F57" i="17" s="1"/>
  <c r="V104" i="17"/>
  <c r="V57" i="17"/>
  <c r="U86" i="17"/>
  <c r="H86" i="17" s="1"/>
  <c r="W39" i="17"/>
  <c r="S66" i="17"/>
  <c r="F66" i="17" s="1"/>
  <c r="Y92" i="17"/>
  <c r="AA92" i="17" s="1"/>
  <c r="J92" i="17" s="1"/>
  <c r="AB46" i="17"/>
  <c r="K46" i="17" s="1"/>
  <c r="S94" i="17"/>
  <c r="F94" i="17" s="1"/>
  <c r="X68" i="17"/>
  <c r="I68" i="17" s="1"/>
  <c r="S48" i="17"/>
  <c r="F48" i="17" s="1"/>
  <c r="V95" i="17"/>
  <c r="R71" i="17"/>
  <c r="C71" i="17" s="1"/>
  <c r="Y42" i="17"/>
  <c r="T56" i="17"/>
  <c r="S65" i="17"/>
  <c r="F65" i="17" s="1"/>
  <c r="U45" i="17"/>
  <c r="H45" i="17" s="1"/>
  <c r="Y49" i="17"/>
  <c r="S61" i="17"/>
  <c r="F61" i="17" s="1"/>
  <c r="Z71" i="17"/>
  <c r="AB44" i="17"/>
  <c r="K44" i="17" s="1"/>
  <c r="S60" i="17"/>
  <c r="F60" i="17" s="1"/>
  <c r="R75" i="17"/>
  <c r="C75" i="17" s="1"/>
  <c r="S89" i="17"/>
  <c r="F89" i="17" s="1"/>
  <c r="S106" i="17"/>
  <c r="F106" i="17" s="1"/>
  <c r="AB49" i="17"/>
  <c r="K49" i="17" s="1"/>
  <c r="R64" i="17"/>
  <c r="C64" i="17" s="1"/>
  <c r="Y80" i="17"/>
  <c r="U94" i="17"/>
  <c r="H94" i="17" s="1"/>
  <c r="Z109" i="17"/>
  <c r="R57" i="17"/>
  <c r="C57" i="17" s="1"/>
  <c r="U71" i="17"/>
  <c r="H71" i="17" s="1"/>
  <c r="Y88" i="17"/>
  <c r="U104" i="17"/>
  <c r="H104" i="17" s="1"/>
  <c r="R48" i="17"/>
  <c r="C48" i="17" s="1"/>
  <c r="Z61" i="17"/>
  <c r="S78" i="17"/>
  <c r="F78" i="17" s="1"/>
  <c r="W91" i="17"/>
  <c r="R108" i="17"/>
  <c r="C108" i="17" s="1"/>
  <c r="U73" i="17"/>
  <c r="H73" i="17" s="1"/>
  <c r="V102" i="17"/>
  <c r="W60" i="17"/>
  <c r="R92" i="17"/>
  <c r="C92" i="17" s="1"/>
  <c r="V47" i="17"/>
  <c r="Y81" i="17"/>
  <c r="V42" i="17"/>
  <c r="W71" i="17"/>
  <c r="AC93" i="17"/>
  <c r="L93" i="17" s="1"/>
  <c r="M93" i="17" s="1"/>
  <c r="Z51" i="17"/>
  <c r="W101" i="17"/>
  <c r="Y72" i="17"/>
  <c r="S41" i="17"/>
  <c r="F41" i="17" s="1"/>
  <c r="Z67" i="17"/>
  <c r="X91" i="17"/>
  <c r="I91" i="17" s="1"/>
  <c r="R45" i="17"/>
  <c r="C45" i="17" s="1"/>
  <c r="V71" i="17"/>
  <c r="AB97" i="17"/>
  <c r="K97" i="17" s="1"/>
  <c r="W57" i="17"/>
  <c r="Z104" i="17"/>
  <c r="R79" i="17"/>
  <c r="C79" i="17" s="1"/>
  <c r="Y58" i="17"/>
  <c r="S39" i="17"/>
  <c r="F39" i="17" s="1"/>
  <c r="Z81" i="17"/>
  <c r="AC63" i="17"/>
  <c r="L63" i="17" s="1"/>
  <c r="M63" i="17" s="1"/>
  <c r="Z87" i="17"/>
  <c r="V86" i="17"/>
  <c r="V66" i="17"/>
  <c r="W70" i="17"/>
  <c r="U82" i="17"/>
  <c r="H82" i="17" s="1"/>
  <c r="AC92" i="17"/>
  <c r="L92" i="17" s="1"/>
  <c r="M92" i="17" s="1"/>
  <c r="Z49" i="17"/>
  <c r="Y64" i="17"/>
  <c r="V78" i="17"/>
  <c r="AB94" i="17"/>
  <c r="K94" i="17" s="1"/>
  <c r="AC108" i="17"/>
  <c r="L108" i="17" s="1"/>
  <c r="M108" i="17" s="1"/>
  <c r="T53" i="17"/>
  <c r="V69" i="17"/>
  <c r="T83" i="17"/>
  <c r="U98" i="17"/>
  <c r="H98" i="17" s="1"/>
  <c r="U44" i="17"/>
  <c r="H44" i="17" s="1"/>
  <c r="U60" i="17"/>
  <c r="H60" i="17" s="1"/>
  <c r="T75" i="17"/>
  <c r="R93" i="17"/>
  <c r="C93" i="17" s="1"/>
  <c r="Z107" i="17"/>
  <c r="X51" i="17"/>
  <c r="I51" i="17" s="1"/>
  <c r="AC66" i="17"/>
  <c r="L66" i="17" s="1"/>
  <c r="M66" i="17" s="1"/>
  <c r="AC80" i="17"/>
  <c r="L80" i="17" s="1"/>
  <c r="M80" i="17" s="1"/>
  <c r="R96" i="17"/>
  <c r="C96" i="17" s="1"/>
  <c r="Z45" i="17"/>
  <c r="S80" i="17"/>
  <c r="F80" i="17" s="1"/>
  <c r="T109" i="17"/>
  <c r="Y69" i="17"/>
  <c r="T97" i="17"/>
  <c r="X55" i="17"/>
  <c r="I55" i="17" s="1"/>
  <c r="T92" i="17"/>
  <c r="X46" i="17"/>
  <c r="I46" i="17" s="1"/>
  <c r="R74" i="17"/>
  <c r="C74" i="17" s="1"/>
  <c r="Y96" i="17"/>
  <c r="AB56" i="17"/>
  <c r="K56" i="17" s="1"/>
  <c r="Z106" i="17"/>
  <c r="V83" i="17"/>
  <c r="Z46" i="17"/>
  <c r="AC72" i="17"/>
  <c r="L72" i="17" s="1"/>
  <c r="M72" i="17" s="1"/>
  <c r="AB96" i="17"/>
  <c r="K96" i="17" s="1"/>
  <c r="Y50" i="17"/>
  <c r="V79" i="17"/>
  <c r="R103" i="17"/>
  <c r="C103" i="17" s="1"/>
  <c r="AB67" i="17"/>
  <c r="K67" i="17" s="1"/>
  <c r="W47" i="17"/>
  <c r="Z89" i="17"/>
  <c r="S69" i="17"/>
  <c r="F69" i="17" s="1"/>
  <c r="U50" i="17"/>
  <c r="H50" i="17" s="1"/>
  <c r="U92" i="17"/>
  <c r="H92" i="17" s="1"/>
  <c r="R85" i="17"/>
  <c r="C85" i="17" s="1"/>
  <c r="AB108" i="17"/>
  <c r="K108" i="17" s="1"/>
  <c r="W107" i="17"/>
  <c r="Y87" i="17"/>
  <c r="Y91" i="17"/>
  <c r="U103" i="17"/>
  <c r="H103" i="17" s="1"/>
  <c r="W52" i="17"/>
  <c r="AC67" i="17"/>
  <c r="L67" i="17" s="1"/>
  <c r="M67" i="17" s="1"/>
  <c r="S83" i="17"/>
  <c r="F83" i="17" s="1"/>
  <c r="T98" i="17"/>
  <c r="V41" i="17"/>
  <c r="T58" i="17"/>
  <c r="W72" i="17"/>
  <c r="X86" i="17"/>
  <c r="I86" i="17" s="1"/>
  <c r="X103" i="17"/>
  <c r="I103" i="17" s="1"/>
  <c r="Z47" i="17"/>
  <c r="S64" i="17"/>
  <c r="F64" i="17" s="1"/>
  <c r="R80" i="17"/>
  <c r="C80" i="17" s="1"/>
  <c r="Z95" i="17"/>
  <c r="V40" i="17"/>
  <c r="R56" i="17"/>
  <c r="C56" i="17" s="1"/>
  <c r="Z69" i="17"/>
  <c r="T84" i="17"/>
  <c r="AC101" i="17"/>
  <c r="L101" i="17" s="1"/>
  <c r="M101" i="17" s="1"/>
  <c r="Z52" i="17"/>
  <c r="Z86" i="17"/>
  <c r="Y48" i="17"/>
  <c r="Z74" i="17"/>
  <c r="AB103" i="17"/>
  <c r="K103" i="17" s="1"/>
  <c r="R67" i="17"/>
  <c r="C67" i="17" s="1"/>
  <c r="V97" i="17"/>
  <c r="T57" i="17"/>
  <c r="S82" i="17"/>
  <c r="F82" i="17" s="1"/>
  <c r="W104" i="17"/>
  <c r="U72" i="17"/>
  <c r="H72" i="17" s="1"/>
  <c r="R52" i="17"/>
  <c r="C52" i="17" s="1"/>
  <c r="AB93" i="17"/>
  <c r="K93" i="17" s="1"/>
  <c r="U52" i="17"/>
  <c r="H52" i="17" s="1"/>
  <c r="T78" i="17"/>
  <c r="Y104" i="17"/>
  <c r="V58" i="17"/>
  <c r="Z84" i="17"/>
  <c r="X108" i="17"/>
  <c r="I108" i="17" s="1"/>
  <c r="Z83" i="17"/>
  <c r="R58" i="17"/>
  <c r="C58" i="17" s="1"/>
  <c r="V105" i="17"/>
  <c r="Y79" i="17"/>
  <c r="Z60" i="17"/>
  <c r="Z102" i="17"/>
  <c r="R106" i="17"/>
  <c r="C106" i="17" s="1"/>
  <c r="U90" i="17"/>
  <c r="H90" i="17" s="1"/>
  <c r="T48" i="17"/>
  <c r="T69" i="17"/>
  <c r="Z39" i="17"/>
  <c r="R51" i="17"/>
  <c r="C51" i="17" s="1"/>
  <c r="T39" i="17"/>
  <c r="R55" i="17"/>
  <c r="C55" i="17" s="1"/>
  <c r="AC69" i="17"/>
  <c r="L69" i="17" s="1"/>
  <c r="M69" i="17" s="1"/>
  <c r="AB83" i="17"/>
  <c r="K83" i="17" s="1"/>
  <c r="AC100" i="17"/>
  <c r="L100" i="17" s="1"/>
  <c r="M100" i="17" s="1"/>
  <c r="X43" i="17"/>
  <c r="I43" i="17" s="1"/>
  <c r="AC58" i="17"/>
  <c r="L58" i="17" s="1"/>
  <c r="M58" i="17" s="1"/>
  <c r="S75" i="17"/>
  <c r="F75" i="17" s="1"/>
  <c r="X88" i="17"/>
  <c r="I88" i="17" s="1"/>
  <c r="T104" i="17"/>
  <c r="X50" i="17"/>
  <c r="I50" i="17" s="1"/>
  <c r="R66" i="17"/>
  <c r="C66" i="17" s="1"/>
  <c r="Z80" i="17"/>
  <c r="V98" i="17"/>
  <c r="W42" i="17"/>
  <c r="Z56" i="17"/>
  <c r="S72" i="17"/>
  <c r="F72" i="17" s="1"/>
  <c r="T86" i="17"/>
  <c r="X102" i="17"/>
  <c r="I102" i="17" s="1"/>
  <c r="R59" i="17"/>
  <c r="C59" i="17" s="1"/>
  <c r="Y90" i="17"/>
  <c r="R50" i="17"/>
  <c r="C50" i="17" s="1"/>
  <c r="T80" i="17"/>
  <c r="AC107" i="17"/>
  <c r="L107" i="17" s="1"/>
  <c r="M107" i="17" s="1"/>
  <c r="W68" i="17"/>
  <c r="Y102" i="17"/>
  <c r="W58" i="17"/>
  <c r="W83" i="17"/>
  <c r="AB105" i="17"/>
  <c r="K105" i="17" s="1"/>
  <c r="Y77" i="17"/>
  <c r="Z54" i="17"/>
  <c r="S99" i="17"/>
  <c r="F99" i="17" s="1"/>
  <c r="AC54" i="17"/>
  <c r="L54" i="17" s="1"/>
  <c r="M54" i="17" s="1"/>
  <c r="Y83" i="17"/>
  <c r="V107" i="17"/>
  <c r="X63" i="17"/>
  <c r="I63" i="17" s="1"/>
  <c r="V87" i="17"/>
  <c r="T41" i="17"/>
  <c r="R89" i="17"/>
  <c r="C89" i="17" s="1"/>
  <c r="T63" i="17"/>
  <c r="X42" i="17"/>
  <c r="I42" i="17" s="1"/>
  <c r="T90" i="17"/>
  <c r="AB65" i="17"/>
  <c r="K65" i="17" s="1"/>
  <c r="T108" i="17"/>
  <c r="V45" i="17"/>
  <c r="R44" i="17"/>
  <c r="C44" i="17" s="1"/>
  <c r="Z79" i="17"/>
  <c r="AB100" i="17"/>
  <c r="K100" i="17" s="1"/>
  <c r="AC50" i="17"/>
  <c r="L50" i="17" s="1"/>
  <c r="M50" i="17" s="1"/>
  <c r="T61" i="17"/>
  <c r="U61" i="17"/>
  <c r="H61" i="17" s="1"/>
  <c r="W103" i="17"/>
  <c r="Y70" i="17"/>
  <c r="W41" i="17"/>
  <c r="U87" i="17"/>
  <c r="H87" i="17" s="1"/>
  <c r="X53" i="17"/>
  <c r="I53" i="17" s="1"/>
  <c r="U95" i="17"/>
  <c r="H95" i="17" s="1"/>
  <c r="W98" i="17"/>
  <c r="W102" i="17"/>
  <c r="S45" i="17"/>
  <c r="F45" i="17" s="1"/>
  <c r="V43" i="17"/>
  <c r="U91" i="17"/>
  <c r="H91" i="17" s="1"/>
  <c r="R94" i="17"/>
  <c r="C94" i="17" s="1"/>
  <c r="S95" i="17"/>
  <c r="F95" i="17" s="1"/>
  <c r="R53" i="17"/>
  <c r="C53" i="17" s="1"/>
  <c r="Z44" i="17"/>
  <c r="W66" i="17"/>
  <c r="R98" i="17"/>
  <c r="C98" i="17" s="1"/>
  <c r="V103" i="17"/>
  <c r="R73" i="17"/>
  <c r="C73" i="17" s="1"/>
  <c r="Z40" i="17"/>
  <c r="T81" i="17"/>
  <c r="Y54" i="17"/>
  <c r="Z93" i="17"/>
  <c r="Z63" i="17"/>
  <c r="U107" i="17"/>
  <c r="H107" i="17" s="1"/>
  <c r="S43" i="17"/>
  <c r="F43" i="17" s="1"/>
  <c r="U54" i="17"/>
  <c r="H54" i="17" s="1"/>
  <c r="T66" i="17"/>
  <c r="X64" i="17"/>
  <c r="I64" i="17" s="1"/>
  <c r="AC43" i="17"/>
  <c r="L43" i="17" s="1"/>
  <c r="M43" i="17" s="1"/>
  <c r="U42" i="17"/>
  <c r="H42" i="17" s="1"/>
  <c r="Z105" i="17"/>
  <c r="V84" i="17"/>
  <c r="U76" i="17"/>
  <c r="H76" i="17" s="1"/>
  <c r="Z58" i="17"/>
  <c r="R81" i="17"/>
  <c r="C81" i="17" s="1"/>
  <c r="S44" i="17"/>
  <c r="F44" i="17" s="1"/>
  <c r="X80" i="17"/>
  <c r="I80" i="17" s="1"/>
  <c r="X52" i="17"/>
  <c r="I52" i="17" s="1"/>
  <c r="AB91" i="17"/>
  <c r="K91" i="17" s="1"/>
  <c r="W63" i="17"/>
  <c r="Y105" i="17"/>
  <c r="AB74" i="17"/>
  <c r="K74" i="17" s="1"/>
  <c r="S47" i="17"/>
  <c r="F47" i="17" s="1"/>
  <c r="U64" i="17"/>
  <c r="H64" i="17" s="1"/>
  <c r="V80" i="17"/>
  <c r="R78" i="17"/>
  <c r="C78" i="17" s="1"/>
  <c r="R104" i="17"/>
  <c r="C104" i="17" s="1"/>
  <c r="R65" i="17"/>
  <c r="C65" i="17" s="1"/>
  <c r="V53" i="17"/>
  <c r="X62" i="17"/>
  <c r="I62" i="17" s="1"/>
  <c r="Y53" i="17"/>
  <c r="W97" i="17"/>
  <c r="AC96" i="17"/>
  <c r="L96" i="17" s="1"/>
  <c r="M96" i="17" s="1"/>
  <c r="Y71" i="17"/>
  <c r="V50" i="17"/>
  <c r="Z91" i="17"/>
  <c r="V63" i="17"/>
  <c r="U100" i="17"/>
  <c r="H100" i="17" s="1"/>
  <c r="X74" i="17"/>
  <c r="I74" i="17" s="1"/>
  <c r="AC45" i="17"/>
  <c r="L45" i="17" s="1"/>
  <c r="M45" i="17" s="1"/>
  <c r="X83" i="17"/>
  <c r="I83" i="17" s="1"/>
  <c r="Y74" i="17"/>
  <c r="AB86" i="17"/>
  <c r="K86" i="17" s="1"/>
  <c r="V93" i="17"/>
  <c r="T95" i="17"/>
  <c r="AC64" i="17"/>
  <c r="L64" i="17" s="1"/>
  <c r="M64" i="17" s="1"/>
  <c r="X75" i="17"/>
  <c r="I75" i="17" s="1"/>
  <c r="Y76" i="17"/>
  <c r="W99" i="17"/>
  <c r="T74" i="17"/>
  <c r="U74" i="17"/>
  <c r="H74" i="17" s="1"/>
  <c r="S56" i="17"/>
  <c r="F56" i="17" s="1"/>
  <c r="AB39" i="17"/>
  <c r="K39" i="17" s="1"/>
  <c r="X57" i="17"/>
  <c r="I57" i="17" s="1"/>
  <c r="X95" i="17"/>
  <c r="I95" i="17" s="1"/>
  <c r="Y66" i="17"/>
  <c r="R109" i="17"/>
  <c r="C109" i="17" s="1"/>
  <c r="T77" i="17"/>
  <c r="AB50" i="17"/>
  <c r="K50" i="17" s="1"/>
  <c r="X89" i="17"/>
  <c r="I89" i="17" s="1"/>
  <c r="V85" i="17"/>
  <c r="T93" i="17"/>
  <c r="W109" i="17"/>
  <c r="X100" i="17"/>
  <c r="I100" i="17" s="1"/>
  <c r="U75" i="17"/>
  <c r="H75" i="17" s="1"/>
  <c r="AC88" i="17"/>
  <c r="L88" i="17" s="1"/>
  <c r="M88" i="17" s="1"/>
  <c r="R82" i="17"/>
  <c r="C82" i="17" s="1"/>
  <c r="AC41" i="17"/>
  <c r="L41" i="17" s="1"/>
  <c r="M41" i="17" s="1"/>
  <c r="Z100" i="17"/>
  <c r="W95" i="17"/>
  <c r="AB76" i="17"/>
  <c r="K76" i="17" s="1"/>
  <c r="V82" i="17"/>
  <c r="AB106" i="17"/>
  <c r="K106" i="17" s="1"/>
  <c r="W69" i="17"/>
  <c r="T40" i="17"/>
  <c r="Z50" i="17"/>
  <c r="V70" i="17"/>
  <c r="S100" i="17"/>
  <c r="F100" i="17" s="1"/>
  <c r="R60" i="17"/>
  <c r="C60" i="17" s="1"/>
  <c r="S55" i="17"/>
  <c r="F55" i="17" s="1"/>
  <c r="R101" i="17"/>
  <c r="C101" i="17" s="1"/>
  <c r="AB107" i="17"/>
  <c r="K107" i="17" s="1"/>
  <c r="R90" i="17"/>
  <c r="C90" i="17" s="1"/>
  <c r="AB47" i="17"/>
  <c r="K47" i="17" s="1"/>
  <c r="Y55" i="17"/>
  <c r="AB92" i="17"/>
  <c r="K92" i="17" s="1"/>
  <c r="AC46" i="17"/>
  <c r="L46" i="17" s="1"/>
  <c r="M46" i="17" s="1"/>
  <c r="AC85" i="17"/>
  <c r="L85" i="17" s="1"/>
  <c r="M85" i="17" s="1"/>
  <c r="R61" i="17"/>
  <c r="C61" i="17" s="1"/>
  <c r="AB70" i="17"/>
  <c r="K70" i="17" s="1"/>
  <c r="V88" i="17"/>
  <c r="W100" i="17"/>
  <c r="Z53" i="17"/>
  <c r="Z77" i="17"/>
  <c r="Y45" i="17"/>
  <c r="AB78" i="17"/>
  <c r="K78" i="17" s="1"/>
  <c r="AB61" i="17"/>
  <c r="K61" i="17" s="1"/>
  <c r="S107" i="17"/>
  <c r="F107" i="17" s="1"/>
  <c r="U78" i="17"/>
  <c r="H78" i="17" s="1"/>
  <c r="Y75" i="17"/>
  <c r="W88" i="17"/>
  <c r="Z57" i="17"/>
  <c r="Y98" i="17"/>
  <c r="Y85" i="17"/>
  <c r="X49" i="17"/>
  <c r="I49" i="17" s="1"/>
  <c r="Y73" i="17"/>
  <c r="AC76" i="17"/>
  <c r="L76" i="17" s="1"/>
  <c r="M76" i="17" s="1"/>
  <c r="X90" i="17"/>
  <c r="I90" i="17" s="1"/>
  <c r="Z43" i="17"/>
  <c r="T13" i="17"/>
  <c r="AC27" i="17"/>
  <c r="L27" i="17" s="1"/>
  <c r="M27" i="17" s="1"/>
  <c r="Y16" i="17"/>
  <c r="Z22" i="17"/>
  <c r="Z26" i="17"/>
  <c r="Y67" i="17"/>
  <c r="AC68" i="17"/>
  <c r="L68" i="17" s="1"/>
  <c r="M68" i="17" s="1"/>
  <c r="T67" i="17"/>
  <c r="S59" i="17"/>
  <c r="F59" i="17" s="1"/>
  <c r="AB63" i="17"/>
  <c r="K63" i="17" s="1"/>
  <c r="AB77" i="17"/>
  <c r="K77" i="17" s="1"/>
  <c r="Z72" i="17"/>
  <c r="S98" i="17"/>
  <c r="F98" i="17" s="1"/>
  <c r="Y97" i="17"/>
  <c r="V54" i="17"/>
  <c r="R102" i="17"/>
  <c r="C102" i="17" s="1"/>
  <c r="AC21" i="17"/>
  <c r="L21" i="17" s="1"/>
  <c r="M21" i="17" s="1"/>
  <c r="S24" i="17"/>
  <c r="F24" i="17" s="1"/>
  <c r="R23" i="17"/>
  <c r="C23" i="17" s="1"/>
  <c r="AB31" i="17"/>
  <c r="K31" i="17" s="1"/>
  <c r="V26" i="17"/>
  <c r="V99" i="17"/>
  <c r="U30" i="17"/>
  <c r="H30" i="17" s="1"/>
  <c r="U18" i="17"/>
  <c r="H18" i="17" s="1"/>
  <c r="X36" i="17"/>
  <c r="I36" i="17" s="1"/>
  <c r="Y32" i="17"/>
  <c r="U36" i="17"/>
  <c r="H36" i="17" s="1"/>
  <c r="S27" i="17"/>
  <c r="F27" i="17" s="1"/>
  <c r="T14" i="17"/>
  <c r="Z16" i="17"/>
  <c r="V29" i="17"/>
  <c r="AB26" i="17"/>
  <c r="K26" i="17" s="1"/>
  <c r="S28" i="17"/>
  <c r="F28" i="17" s="1"/>
  <c r="X28" i="17"/>
  <c r="I28" i="17" s="1"/>
  <c r="T15" i="17"/>
  <c r="U25" i="17"/>
  <c r="H25" i="17" s="1"/>
  <c r="R36" i="17"/>
  <c r="C36" i="17" s="1"/>
  <c r="AC31" i="17"/>
  <c r="L31" i="17" s="1"/>
  <c r="M31" i="17" s="1"/>
  <c r="T21" i="17"/>
  <c r="W17" i="17"/>
  <c r="X14" i="17"/>
  <c r="I14" i="17" s="1"/>
  <c r="V28" i="17"/>
  <c r="AB27" i="17"/>
  <c r="K27" i="17" s="1"/>
  <c r="Z38" i="17"/>
  <c r="W16" i="17"/>
  <c r="X25" i="17"/>
  <c r="I25" i="17" s="1"/>
  <c r="S33" i="17"/>
  <c r="F33" i="17" s="1"/>
  <c r="Z14" i="17"/>
  <c r="Z23" i="17"/>
  <c r="W33" i="17"/>
  <c r="T19" i="17"/>
  <c r="Z15" i="17"/>
  <c r="W31" i="17"/>
  <c r="S12" i="17"/>
  <c r="F12" i="17" s="1"/>
  <c r="S20" i="17"/>
  <c r="F20" i="17" s="1"/>
  <c r="S15" i="17"/>
  <c r="F15" i="17" s="1"/>
  <c r="R87" i="17"/>
  <c r="C87" i="17" s="1"/>
  <c r="R25" i="17"/>
  <c r="C25" i="17" s="1"/>
  <c r="AB22" i="17"/>
  <c r="K22" i="17" s="1"/>
  <c r="T38" i="17"/>
  <c r="AC15" i="17"/>
  <c r="L15" i="17" s="1"/>
  <c r="W32" i="17"/>
  <c r="T26" i="17"/>
  <c r="T29" i="17"/>
  <c r="X27" i="17"/>
  <c r="I27" i="17" s="1"/>
  <c r="W14" i="17"/>
  <c r="S23" i="17"/>
  <c r="F23" i="17" s="1"/>
  <c r="R32" i="17"/>
  <c r="C32" i="17" s="1"/>
  <c r="S14" i="17"/>
  <c r="F14" i="17" s="1"/>
  <c r="T23" i="17"/>
  <c r="W34" i="17"/>
  <c r="Z30" i="17"/>
  <c r="W13" i="17"/>
  <c r="R37" i="17"/>
  <c r="C37" i="17" s="1"/>
  <c r="AC33" i="17"/>
  <c r="L33" i="17" s="1"/>
  <c r="M33" i="17" s="1"/>
  <c r="X11" i="17"/>
  <c r="I11" i="17" s="1"/>
  <c r="X29" i="17"/>
  <c r="I29" i="17" s="1"/>
  <c r="T17" i="17"/>
  <c r="X26" i="17"/>
  <c r="I26" i="17" s="1"/>
  <c r="AB13" i="17"/>
  <c r="K13" i="17" s="1"/>
  <c r="AB12" i="17"/>
  <c r="K12" i="17" s="1"/>
  <c r="AC35" i="17"/>
  <c r="L35" i="17" s="1"/>
  <c r="M35" i="17" s="1"/>
  <c r="AC38" i="17"/>
  <c r="L38" i="17" s="1"/>
  <c r="M38" i="17" s="1"/>
  <c r="V11" i="17"/>
  <c r="Z17" i="17"/>
  <c r="AC26" i="17"/>
  <c r="L26" i="17" s="1"/>
  <c r="M26" i="17" s="1"/>
  <c r="AC14" i="17"/>
  <c r="L14" i="17" s="1"/>
  <c r="X23" i="17"/>
  <c r="I23" i="17" s="1"/>
  <c r="S22" i="17"/>
  <c r="F22" i="17" s="1"/>
  <c r="AC28" i="17"/>
  <c r="L28" i="17" s="1"/>
  <c r="M28" i="17" s="1"/>
  <c r="U32" i="17"/>
  <c r="H32" i="17" s="1"/>
  <c r="X38" i="17"/>
  <c r="I38" i="17" s="1"/>
  <c r="Y33" i="17"/>
  <c r="AC20" i="17"/>
  <c r="L20" i="17" s="1"/>
  <c r="M20" i="17" s="1"/>
  <c r="U31" i="17"/>
  <c r="H31" i="17" s="1"/>
  <c r="U35" i="17"/>
  <c r="H35" i="17" s="1"/>
  <c r="AC25" i="17"/>
  <c r="L25" i="17" s="1"/>
  <c r="M25" i="17" s="1"/>
  <c r="AC18" i="17"/>
  <c r="L18" i="17" s="1"/>
  <c r="M18" i="17" s="1"/>
  <c r="W28" i="17"/>
  <c r="X30" i="17"/>
  <c r="I30" i="17" s="1"/>
  <c r="AC22" i="17"/>
  <c r="L22" i="17" s="1"/>
  <c r="M22" i="17" s="1"/>
  <c r="R15" i="17"/>
  <c r="C15" i="17" s="1"/>
  <c r="AB35" i="17"/>
  <c r="K35" i="17" s="1"/>
  <c r="T25" i="17"/>
  <c r="U23" i="17"/>
  <c r="H23" i="17" s="1"/>
  <c r="V30" i="17"/>
  <c r="V38" i="17"/>
  <c r="R19" i="17"/>
  <c r="C19" i="17" s="1"/>
  <c r="T11" i="17"/>
  <c r="S34" i="17"/>
  <c r="F34" i="17" s="1"/>
  <c r="S29" i="17"/>
  <c r="F29" i="17" s="1"/>
  <c r="V22" i="17"/>
  <c r="V35" i="17"/>
  <c r="W22" i="17"/>
  <c r="S30" i="17"/>
  <c r="F30" i="17" s="1"/>
  <c r="S25" i="17"/>
  <c r="F25" i="17" s="1"/>
  <c r="V12" i="17"/>
  <c r="U16" i="17"/>
  <c r="H16" i="17" s="1"/>
  <c r="Y47" i="17"/>
  <c r="AB15" i="17"/>
  <c r="K15" i="17" s="1"/>
  <c r="U21" i="17"/>
  <c r="H21" i="17" s="1"/>
  <c r="W26" i="17"/>
  <c r="V32" i="17"/>
  <c r="AB19" i="17"/>
  <c r="K19" i="17" s="1"/>
  <c r="R21" i="17"/>
  <c r="C21" i="17" s="1"/>
  <c r="Y29" i="17"/>
  <c r="R38" i="17"/>
  <c r="C38" i="17" s="1"/>
  <c r="T28" i="17"/>
  <c r="U27" i="17"/>
  <c r="H27" i="17" s="1"/>
  <c r="AB37" i="17"/>
  <c r="K37" i="17" s="1"/>
  <c r="Z31" i="17"/>
  <c r="X13" i="17"/>
  <c r="I13" i="17" s="1"/>
  <c r="W25" i="17"/>
  <c r="Y19" i="17"/>
  <c r="AC12" i="17"/>
  <c r="L12" i="17" s="1"/>
  <c r="V33" i="17"/>
  <c r="S17" i="17"/>
  <c r="F17" i="17" s="1"/>
  <c r="T32" i="17"/>
  <c r="AC24" i="17"/>
  <c r="L24" i="17" s="1"/>
  <c r="M24" i="17" s="1"/>
  <c r="W18" i="17"/>
  <c r="AC34" i="17"/>
  <c r="L34" i="17" s="1"/>
  <c r="M34" i="17" s="1"/>
  <c r="AB25" i="17"/>
  <c r="K25" i="17" s="1"/>
  <c r="W11" i="17"/>
  <c r="V34" i="17"/>
  <c r="AC16" i="17"/>
  <c r="L16" i="17" s="1"/>
  <c r="M16" i="17" s="1"/>
  <c r="R34" i="17"/>
  <c r="C34" i="17" s="1"/>
  <c r="AC36" i="17"/>
  <c r="L36" i="17" s="1"/>
  <c r="M36" i="17" s="1"/>
  <c r="Y13" i="17"/>
  <c r="Z11" i="17"/>
  <c r="X24" i="17"/>
  <c r="I24" i="17" s="1"/>
  <c r="Y24" i="17"/>
  <c r="AB21" i="17"/>
  <c r="K21" i="17" s="1"/>
  <c r="V25" i="17"/>
  <c r="AB23" i="17"/>
  <c r="K23" i="17" s="1"/>
  <c r="V19" i="17"/>
  <c r="U43" i="17"/>
  <c r="H43" i="17" s="1"/>
  <c r="U22" i="17"/>
  <c r="H22" i="17" s="1"/>
  <c r="V17" i="17"/>
  <c r="R16" i="17"/>
  <c r="C16" i="17" s="1"/>
  <c r="Y14" i="17"/>
  <c r="Z20" i="17"/>
  <c r="AC11" i="17"/>
  <c r="L11" i="17" s="1"/>
  <c r="Z13" i="17"/>
  <c r="T20" i="17"/>
  <c r="R20" i="17"/>
  <c r="C20" i="17" s="1"/>
  <c r="U37" i="17"/>
  <c r="H37" i="17" s="1"/>
  <c r="S26" i="17"/>
  <c r="F26" i="17" s="1"/>
  <c r="V23" i="17"/>
  <c r="Y35" i="17"/>
  <c r="R22" i="17"/>
  <c r="C22" i="17" s="1"/>
  <c r="AB16" i="17"/>
  <c r="K16" i="17" s="1"/>
  <c r="S31" i="17"/>
  <c r="F31" i="17" s="1"/>
  <c r="V36" i="17"/>
  <c r="Y15" i="17"/>
  <c r="Y36" i="17"/>
  <c r="W36" i="17"/>
  <c r="U24" i="17"/>
  <c r="H24" i="17" s="1"/>
  <c r="T31" i="17"/>
  <c r="U26" i="17"/>
  <c r="H26" i="17" s="1"/>
  <c r="S37" i="17"/>
  <c r="F37" i="17" s="1"/>
  <c r="Y23" i="17"/>
  <c r="S35" i="17"/>
  <c r="F35" i="17" s="1"/>
  <c r="U14" i="17"/>
  <c r="H14" i="17" s="1"/>
  <c r="U29" i="17"/>
  <c r="H29" i="17" s="1"/>
  <c r="V20" i="17"/>
  <c r="U33" i="17"/>
  <c r="H33" i="17" s="1"/>
  <c r="AB18" i="17"/>
  <c r="K18" i="17" s="1"/>
  <c r="R33" i="17"/>
  <c r="C33" i="17" s="1"/>
  <c r="T34" i="17"/>
  <c r="X31" i="17"/>
  <c r="I31" i="17" s="1"/>
  <c r="S16" i="17"/>
  <c r="F16" i="17" s="1"/>
  <c r="Y17" i="17"/>
  <c r="Y30" i="17"/>
  <c r="U19" i="17"/>
  <c r="H19" i="17" s="1"/>
  <c r="T18" i="17"/>
  <c r="S19" i="17"/>
  <c r="F19" i="17" s="1"/>
  <c r="Z24" i="17"/>
  <c r="Z36" i="17"/>
  <c r="AB32" i="17"/>
  <c r="K32" i="17" s="1"/>
  <c r="AC19" i="17"/>
  <c r="L19" i="17" s="1"/>
  <c r="M19" i="17" s="1"/>
  <c r="AB33" i="17"/>
  <c r="K33" i="17" s="1"/>
  <c r="T33" i="17"/>
  <c r="W23" i="17"/>
  <c r="R26" i="17"/>
  <c r="C26" i="17" s="1"/>
  <c r="Y21" i="17"/>
  <c r="X17" i="17"/>
  <c r="I17" i="17" s="1"/>
  <c r="X18" i="17"/>
  <c r="I18" i="17" s="1"/>
  <c r="Y12" i="17"/>
  <c r="U13" i="17"/>
  <c r="H13" i="17" s="1"/>
  <c r="AC23" i="17"/>
  <c r="L23" i="17" s="1"/>
  <c r="M23" i="17" s="1"/>
  <c r="S21" i="17"/>
  <c r="F21" i="17" s="1"/>
  <c r="Y18" i="17"/>
  <c r="V14" i="17"/>
  <c r="X20" i="17"/>
  <c r="I20" i="17" s="1"/>
  <c r="W21" i="17"/>
  <c r="T64" i="17"/>
  <c r="AC30" i="17"/>
  <c r="L30" i="17" s="1"/>
  <c r="M30" i="17" s="1"/>
  <c r="Z33" i="17"/>
  <c r="W38" i="17"/>
  <c r="Z35" i="17"/>
  <c r="W24" i="17"/>
  <c r="AB36" i="17"/>
  <c r="K36" i="17" s="1"/>
  <c r="X22" i="17"/>
  <c r="I22" i="17" s="1"/>
  <c r="T16" i="17"/>
  <c r="R28" i="17"/>
  <c r="C28" i="17" s="1"/>
  <c r="R24" i="17"/>
  <c r="C24" i="17" s="1"/>
  <c r="V18" i="17"/>
  <c r="W19" i="17"/>
  <c r="W15" i="17"/>
  <c r="X12" i="17"/>
  <c r="I12" i="17" s="1"/>
  <c r="Y34" i="17"/>
  <c r="T30" i="17"/>
  <c r="V37" i="17"/>
  <c r="W30" i="17"/>
  <c r="T36" i="17"/>
  <c r="AB30" i="17"/>
  <c r="K30" i="17" s="1"/>
  <c r="Z21" i="17"/>
  <c r="Y31" i="17"/>
  <c r="T37" i="17"/>
  <c r="X16" i="17"/>
  <c r="I16" i="17" s="1"/>
  <c r="V13" i="17"/>
  <c r="Y39" i="17"/>
  <c r="S36" i="17"/>
  <c r="F36" i="17" s="1"/>
  <c r="T27" i="17"/>
  <c r="T24" i="17"/>
  <c r="Y38" i="17"/>
  <c r="V31" i="17"/>
  <c r="V27" i="17"/>
  <c r="U20" i="17"/>
  <c r="H20" i="17" s="1"/>
  <c r="AB28" i="17"/>
  <c r="K28" i="17" s="1"/>
  <c r="Z28" i="17"/>
  <c r="U38" i="17"/>
  <c r="H38" i="17" s="1"/>
  <c r="Y25" i="17"/>
  <c r="Y26" i="17"/>
  <c r="R30" i="17"/>
  <c r="C30" i="17" s="1"/>
  <c r="S32" i="17"/>
  <c r="F32" i="17" s="1"/>
  <c r="V16" i="17"/>
  <c r="W12" i="17"/>
  <c r="U17" i="17"/>
  <c r="H17" i="17" s="1"/>
  <c r="Z37" i="17"/>
  <c r="X19" i="17"/>
  <c r="I19" i="17" s="1"/>
  <c r="X34" i="17"/>
  <c r="I34" i="17" s="1"/>
  <c r="V52" i="17"/>
  <c r="Z34" i="17"/>
  <c r="X35" i="17"/>
  <c r="I35" i="17" s="1"/>
  <c r="S13" i="17"/>
  <c r="F13" i="17" s="1"/>
  <c r="AC29" i="17"/>
  <c r="L29" i="17" s="1"/>
  <c r="M29" i="17" s="1"/>
  <c r="Y27" i="17"/>
  <c r="AB20" i="17"/>
  <c r="K20" i="17" s="1"/>
  <c r="AB34" i="17"/>
  <c r="K34" i="17" s="1"/>
  <c r="R29" i="17"/>
  <c r="C29" i="17" s="1"/>
  <c r="R27" i="17"/>
  <c r="C27" i="17" s="1"/>
  <c r="U12" i="17"/>
  <c r="H12" i="17" s="1"/>
  <c r="U34" i="17"/>
  <c r="H34" i="17" s="1"/>
  <c r="AC13" i="17"/>
  <c r="L13" i="17" s="1"/>
  <c r="X37" i="17"/>
  <c r="I37" i="17" s="1"/>
  <c r="T12" i="17"/>
  <c r="Z12" i="17"/>
  <c r="R17" i="17"/>
  <c r="C17" i="17" s="1"/>
  <c r="U15" i="17"/>
  <c r="H15" i="17" s="1"/>
  <c r="W37" i="17"/>
  <c r="Z25" i="17"/>
  <c r="R31" i="17"/>
  <c r="C31" i="17" s="1"/>
  <c r="Z32" i="17"/>
  <c r="AB24" i="17"/>
  <c r="K24" i="17" s="1"/>
  <c r="Y22" i="17"/>
  <c r="V15" i="17"/>
  <c r="X21" i="17"/>
  <c r="I21" i="17" s="1"/>
  <c r="Z19" i="17"/>
  <c r="W27" i="17"/>
  <c r="AB11" i="17"/>
  <c r="K11" i="17" s="1"/>
  <c r="X32" i="17"/>
  <c r="I32" i="17" s="1"/>
  <c r="AB17" i="17"/>
  <c r="K17" i="17" s="1"/>
  <c r="T35" i="17"/>
  <c r="W20" i="17"/>
  <c r="X15" i="17"/>
  <c r="I15" i="17" s="1"/>
  <c r="R18" i="17"/>
  <c r="C18" i="17" s="1"/>
  <c r="Y37" i="17"/>
  <c r="S38" i="17"/>
  <c r="F38" i="17" s="1"/>
  <c r="R12" i="17"/>
  <c r="C12" i="17" s="1"/>
  <c r="Y28" i="17"/>
  <c r="S18" i="17"/>
  <c r="F18" i="17" s="1"/>
  <c r="Y11" i="17"/>
  <c r="AC37" i="17"/>
  <c r="L37" i="17" s="1"/>
  <c r="M37" i="17" s="1"/>
  <c r="Y20" i="17"/>
  <c r="V24" i="17"/>
  <c r="R13" i="17"/>
  <c r="C13" i="17" s="1"/>
  <c r="AB14" i="17"/>
  <c r="K14" i="17" s="1"/>
  <c r="R35" i="17"/>
  <c r="C35" i="17" s="1"/>
  <c r="U11" i="17"/>
  <c r="H11" i="17" s="1"/>
  <c r="AB29" i="17"/>
  <c r="K29" i="17" s="1"/>
  <c r="S11" i="17"/>
  <c r="F11" i="17" s="1"/>
  <c r="Z18" i="17"/>
  <c r="U28" i="17"/>
  <c r="H28" i="17" s="1"/>
  <c r="V21" i="17"/>
  <c r="AB38" i="17"/>
  <c r="K38" i="17" s="1"/>
  <c r="W29" i="17"/>
  <c r="R14" i="17"/>
  <c r="C14" i="17" s="1"/>
  <c r="R11" i="17"/>
  <c r="C11" i="17" s="1"/>
  <c r="Z27" i="17"/>
  <c r="AC32" i="17"/>
  <c r="L32" i="17" s="1"/>
  <c r="M32" i="17" s="1"/>
  <c r="T22" i="17"/>
  <c r="W35" i="17"/>
  <c r="AC17" i="17"/>
  <c r="L17" i="17" s="1"/>
  <c r="M17" i="17" s="1"/>
  <c r="Z29" i="17"/>
  <c r="X33" i="17"/>
  <c r="I33" i="17" s="1"/>
  <c r="AA18" i="34"/>
  <c r="J18" i="34" s="1"/>
  <c r="N18" i="34" s="1"/>
  <c r="I16" i="34"/>
  <c r="AD16" i="34"/>
  <c r="AD93" i="34"/>
  <c r="AE93" i="34" s="1"/>
  <c r="G93" i="34"/>
  <c r="AD25" i="20"/>
  <c r="G25" i="20"/>
  <c r="AA14" i="20"/>
  <c r="J14" i="20" s="1"/>
  <c r="G98" i="20"/>
  <c r="AD98" i="20"/>
  <c r="AD90" i="20"/>
  <c r="G90" i="20"/>
  <c r="G75" i="20"/>
  <c r="AD75" i="20"/>
  <c r="AA52" i="20"/>
  <c r="J52" i="20" s="1"/>
  <c r="N52" i="20" s="1"/>
  <c r="AD85" i="20"/>
  <c r="G85" i="20"/>
  <c r="AD64" i="20"/>
  <c r="G64" i="20"/>
  <c r="AA96" i="18"/>
  <c r="J96" i="18" s="1"/>
  <c r="N96" i="18" s="1"/>
  <c r="G15" i="18"/>
  <c r="AD15" i="18"/>
  <c r="G66" i="18"/>
  <c r="AD66" i="18"/>
  <c r="G18" i="18"/>
  <c r="AD18" i="18"/>
  <c r="G84" i="18"/>
  <c r="AD84" i="18"/>
  <c r="G43" i="18"/>
  <c r="AD43" i="18"/>
  <c r="G51" i="18"/>
  <c r="AD51" i="18"/>
  <c r="AD95" i="18"/>
  <c r="G95" i="18"/>
  <c r="G27" i="18"/>
  <c r="AD27" i="18"/>
  <c r="AA107" i="18"/>
  <c r="J107" i="18" s="1"/>
  <c r="N107" i="18" s="1"/>
  <c r="AD17" i="18"/>
  <c r="G17" i="18"/>
  <c r="AD49" i="18"/>
  <c r="G49" i="18"/>
  <c r="AD62" i="18"/>
  <c r="G62" i="18"/>
  <c r="AD70" i="18"/>
  <c r="G70" i="18"/>
  <c r="G54" i="18"/>
  <c r="AD54" i="18"/>
  <c r="G21" i="34"/>
  <c r="G38" i="32"/>
  <c r="S43" i="3"/>
  <c r="F43" i="3" s="1"/>
  <c r="S49" i="3"/>
  <c r="F49" i="3" s="1"/>
  <c r="T56" i="3"/>
  <c r="U61" i="3"/>
  <c r="H61" i="3" s="1"/>
  <c r="AB66" i="3"/>
  <c r="K66" i="3" s="1"/>
  <c r="R72" i="3"/>
  <c r="C72" i="3" s="1"/>
  <c r="T77" i="3"/>
  <c r="S82" i="3"/>
  <c r="F82" i="3" s="1"/>
  <c r="T89" i="3"/>
  <c r="X40" i="3"/>
  <c r="I40" i="3" s="1"/>
  <c r="W47" i="3"/>
  <c r="Y54" i="3"/>
  <c r="AB61" i="3"/>
  <c r="K61" i="3" s="1"/>
  <c r="S69" i="3"/>
  <c r="F69" i="3" s="1"/>
  <c r="V76" i="3"/>
  <c r="AC82" i="3"/>
  <c r="L82" i="3" s="1"/>
  <c r="M82" i="3" s="1"/>
  <c r="W89" i="3"/>
  <c r="Z95" i="3"/>
  <c r="X41" i="3"/>
  <c r="I41" i="3" s="1"/>
  <c r="AC47" i="3"/>
  <c r="L47" i="3" s="1"/>
  <c r="M47" i="3" s="1"/>
  <c r="W54" i="3"/>
  <c r="Z62" i="3"/>
  <c r="V69" i="3"/>
  <c r="R76" i="3"/>
  <c r="C76" i="3" s="1"/>
  <c r="U84" i="3"/>
  <c r="H84" i="3" s="1"/>
  <c r="Z92" i="3"/>
  <c r="U99" i="3"/>
  <c r="H99" i="3" s="1"/>
  <c r="X105" i="3"/>
  <c r="I105" i="3" s="1"/>
  <c r="Y42" i="3"/>
  <c r="AC50" i="3"/>
  <c r="L50" i="3" s="1"/>
  <c r="M50" i="3" s="1"/>
  <c r="X59" i="3"/>
  <c r="I59" i="3" s="1"/>
  <c r="AC68" i="3"/>
  <c r="L68" i="3" s="1"/>
  <c r="M68" i="3" s="1"/>
  <c r="Y76" i="3"/>
  <c r="R84" i="3"/>
  <c r="C84" i="3" s="1"/>
  <c r="V94" i="3"/>
  <c r="AC100" i="3"/>
  <c r="L100" i="3" s="1"/>
  <c r="M100" i="3" s="1"/>
  <c r="X106" i="3"/>
  <c r="I106" i="3" s="1"/>
  <c r="Z43" i="3"/>
  <c r="R51" i="3"/>
  <c r="C51" i="3" s="1"/>
  <c r="Y59" i="3"/>
  <c r="S67" i="3"/>
  <c r="F67" i="3" s="1"/>
  <c r="Y77" i="3"/>
  <c r="U85" i="3"/>
  <c r="H85" i="3" s="1"/>
  <c r="W94" i="3"/>
  <c r="Y41" i="3"/>
  <c r="Z52" i="3"/>
  <c r="T65" i="3"/>
  <c r="S79" i="3"/>
  <c r="F79" i="3" s="1"/>
  <c r="X90" i="3"/>
  <c r="I90" i="3" s="1"/>
  <c r="AB99" i="3"/>
  <c r="K99" i="3" s="1"/>
  <c r="AC108" i="3"/>
  <c r="L108" i="3" s="1"/>
  <c r="M108" i="3" s="1"/>
  <c r="X46" i="3"/>
  <c r="I46" i="3" s="1"/>
  <c r="S59" i="3"/>
  <c r="F59" i="3" s="1"/>
  <c r="U69" i="3"/>
  <c r="H69" i="3" s="1"/>
  <c r="T79" i="3"/>
  <c r="X89" i="3"/>
  <c r="I89" i="3" s="1"/>
  <c r="AC99" i="3"/>
  <c r="L99" i="3" s="1"/>
  <c r="M99" i="3" s="1"/>
  <c r="AB44" i="3"/>
  <c r="K44" i="3" s="1"/>
  <c r="S51" i="3"/>
  <c r="F51" i="3" s="1"/>
  <c r="V57" i="3"/>
  <c r="W62" i="3"/>
  <c r="T68" i="3"/>
  <c r="U73" i="3"/>
  <c r="H73" i="3" s="1"/>
  <c r="V78" i="3"/>
  <c r="W83" i="3"/>
  <c r="W90" i="3"/>
  <c r="AB41" i="3"/>
  <c r="K41" i="3" s="1"/>
  <c r="AB48" i="3"/>
  <c r="K48" i="3" s="1"/>
  <c r="R56" i="3"/>
  <c r="C56" i="3" s="1"/>
  <c r="U63" i="3"/>
  <c r="H63" i="3" s="1"/>
  <c r="W70" i="3"/>
  <c r="AC77" i="3"/>
  <c r="L77" i="3" s="1"/>
  <c r="M77" i="3" s="1"/>
  <c r="V84" i="3"/>
  <c r="AC90" i="3"/>
  <c r="L90" i="3" s="1"/>
  <c r="M90" i="3" s="1"/>
  <c r="AC96" i="3"/>
  <c r="L96" i="3" s="1"/>
  <c r="M96" i="3" s="1"/>
  <c r="R43" i="3"/>
  <c r="C43" i="3" s="1"/>
  <c r="V49" i="3"/>
  <c r="S56" i="3"/>
  <c r="F56" i="3" s="1"/>
  <c r="U64" i="3"/>
  <c r="H64" i="3" s="1"/>
  <c r="R71" i="3"/>
  <c r="C71" i="3" s="1"/>
  <c r="Z77" i="3"/>
  <c r="AB86" i="3"/>
  <c r="K86" i="3" s="1"/>
  <c r="R94" i="3"/>
  <c r="C94" i="3" s="1"/>
  <c r="U101" i="3"/>
  <c r="H101" i="3" s="1"/>
  <c r="AB106" i="3"/>
  <c r="K106" i="3" s="1"/>
  <c r="V44" i="3"/>
  <c r="AC53" i="3"/>
  <c r="L53" i="3" s="1"/>
  <c r="M53" i="3" s="1"/>
  <c r="W61" i="3"/>
  <c r="AB70" i="3"/>
  <c r="K70" i="3" s="1"/>
  <c r="U78" i="3"/>
  <c r="H78" i="3" s="1"/>
  <c r="R86" i="3"/>
  <c r="C86" i="3" s="1"/>
  <c r="R96" i="3"/>
  <c r="C96" i="3" s="1"/>
  <c r="U102" i="3"/>
  <c r="H102" i="3" s="1"/>
  <c r="R108" i="3"/>
  <c r="C108" i="3" s="1"/>
  <c r="Y45" i="3"/>
  <c r="R53" i="3"/>
  <c r="C53" i="3" s="1"/>
  <c r="X61" i="3"/>
  <c r="I61" i="3" s="1"/>
  <c r="R69" i="3"/>
  <c r="C69" i="3" s="1"/>
  <c r="X79" i="3"/>
  <c r="I79" i="3" s="1"/>
  <c r="S87" i="3"/>
  <c r="F87" i="3" s="1"/>
  <c r="S96" i="3"/>
  <c r="F96" i="3" s="1"/>
  <c r="S45" i="3"/>
  <c r="F45" i="3" s="1"/>
  <c r="T55" i="3"/>
  <c r="AB67" i="3"/>
  <c r="K67" i="3" s="1"/>
  <c r="Z81" i="3"/>
  <c r="T93" i="3"/>
  <c r="X101" i="3"/>
  <c r="I101" i="3" s="1"/>
  <c r="W39" i="3"/>
  <c r="V50" i="3"/>
  <c r="Z61" i="3"/>
  <c r="Z71" i="3"/>
  <c r="AC41" i="3"/>
  <c r="L41" i="3" s="1"/>
  <c r="M41" i="3" s="1"/>
  <c r="V47" i="3"/>
  <c r="U54" i="3"/>
  <c r="H54" i="3" s="1"/>
  <c r="R60" i="3"/>
  <c r="C60" i="3" s="1"/>
  <c r="X65" i="3"/>
  <c r="I65" i="3" s="1"/>
  <c r="Z70" i="3"/>
  <c r="AC75" i="3"/>
  <c r="L75" i="3" s="1"/>
  <c r="M75" i="3" s="1"/>
  <c r="AC80" i="3"/>
  <c r="L80" i="3" s="1"/>
  <c r="M80" i="3" s="1"/>
  <c r="V87" i="3"/>
  <c r="S39" i="3"/>
  <c r="F39" i="3" s="1"/>
  <c r="U45" i="3"/>
  <c r="H45" i="3" s="1"/>
  <c r="X52" i="3"/>
  <c r="I52" i="3" s="1"/>
  <c r="W60" i="3"/>
  <c r="Y67" i="3"/>
  <c r="AC74" i="3"/>
  <c r="L74" i="3" s="1"/>
  <c r="M74" i="3" s="1"/>
  <c r="V81" i="3"/>
  <c r="U87" i="3"/>
  <c r="H87" i="3" s="1"/>
  <c r="U94" i="3"/>
  <c r="H94" i="3" s="1"/>
  <c r="T39" i="3"/>
  <c r="T46" i="3"/>
  <c r="AB52" i="3"/>
  <c r="K52" i="3" s="1"/>
  <c r="U60" i="3"/>
  <c r="H60" i="3" s="1"/>
  <c r="Z67" i="3"/>
  <c r="U74" i="3"/>
  <c r="H74" i="3" s="1"/>
  <c r="X82" i="3"/>
  <c r="I82" i="3" s="1"/>
  <c r="R90" i="3"/>
  <c r="C90" i="3" s="1"/>
  <c r="R97" i="3"/>
  <c r="C97" i="3" s="1"/>
  <c r="AB103" i="3"/>
  <c r="K103" i="3" s="1"/>
  <c r="R39" i="3"/>
  <c r="C39" i="3" s="1"/>
  <c r="T48" i="3"/>
  <c r="X57" i="3"/>
  <c r="I57" i="3" s="1"/>
  <c r="AC65" i="3"/>
  <c r="L65" i="3" s="1"/>
  <c r="M65" i="3" s="1"/>
  <c r="Y74" i="3"/>
  <c r="T82" i="3"/>
  <c r="Z91" i="3"/>
  <c r="W99" i="3"/>
  <c r="S105" i="3"/>
  <c r="F105" i="3" s="1"/>
  <c r="T40" i="3"/>
  <c r="R49" i="3"/>
  <c r="C49" i="3" s="1"/>
  <c r="Y57" i="3"/>
  <c r="S65" i="3"/>
  <c r="F65" i="3" s="1"/>
  <c r="Z75" i="3"/>
  <c r="T83" i="3"/>
  <c r="AB92" i="3"/>
  <c r="K92" i="3" s="1"/>
  <c r="V39" i="3"/>
  <c r="S50" i="3"/>
  <c r="F50" i="3" s="1"/>
  <c r="Y61" i="3"/>
  <c r="AA61" i="3" s="1"/>
  <c r="J61" i="3" s="1"/>
  <c r="R74" i="3"/>
  <c r="C74" i="3" s="1"/>
  <c r="V42" i="3"/>
  <c r="Y48" i="3"/>
  <c r="Y55" i="3"/>
  <c r="Z60" i="3"/>
  <c r="S66" i="3"/>
  <c r="F66" i="3" s="1"/>
  <c r="W71" i="3"/>
  <c r="X76" i="3"/>
  <c r="I76" i="3" s="1"/>
  <c r="X81" i="3"/>
  <c r="I81" i="3" s="1"/>
  <c r="Y88" i="3"/>
  <c r="AC39" i="3"/>
  <c r="L39" i="3" s="1"/>
  <c r="M39" i="3" s="1"/>
  <c r="Y46" i="3"/>
  <c r="U53" i="3"/>
  <c r="H53" i="3" s="1"/>
  <c r="S61" i="3"/>
  <c r="F61" i="3" s="1"/>
  <c r="V68" i="3"/>
  <c r="Y75" i="3"/>
  <c r="R82" i="3"/>
  <c r="C82" i="3" s="1"/>
  <c r="R88" i="3"/>
  <c r="C88" i="3" s="1"/>
  <c r="R95" i="3"/>
  <c r="C95" i="3" s="1"/>
  <c r="AB40" i="3"/>
  <c r="K40" i="3" s="1"/>
  <c r="R47" i="3"/>
  <c r="C47" i="3" s="1"/>
  <c r="Z53" i="3"/>
  <c r="R61" i="3"/>
  <c r="C61" i="3" s="1"/>
  <c r="X68" i="3"/>
  <c r="I68" i="3" s="1"/>
  <c r="S75" i="3"/>
  <c r="F75" i="3" s="1"/>
  <c r="V83" i="3"/>
  <c r="AC91" i="3"/>
  <c r="L91" i="3" s="1"/>
  <c r="M91" i="3" s="1"/>
  <c r="X98" i="3"/>
  <c r="I98" i="3" s="1"/>
  <c r="V104" i="3"/>
  <c r="R40" i="3"/>
  <c r="C40" i="3" s="1"/>
  <c r="AC49" i="3"/>
  <c r="L49" i="3" s="1"/>
  <c r="M49" i="3" s="1"/>
  <c r="W58" i="3"/>
  <c r="R67" i="3"/>
  <c r="C67" i="3" s="1"/>
  <c r="X75" i="3"/>
  <c r="I75" i="3" s="1"/>
  <c r="S83" i="3"/>
  <c r="F83" i="3" s="1"/>
  <c r="Y93" i="3"/>
  <c r="T100" i="3"/>
  <c r="AB105" i="3"/>
  <c r="K105" i="3" s="1"/>
  <c r="Z42" i="3"/>
  <c r="R50" i="3"/>
  <c r="C50" i="3" s="1"/>
  <c r="Y58" i="3"/>
  <c r="R66" i="3"/>
  <c r="C66" i="3" s="1"/>
  <c r="Z76" i="3"/>
  <c r="T84" i="3"/>
  <c r="Z93" i="3"/>
  <c r="W40" i="3"/>
  <c r="W51" i="3"/>
  <c r="AB62" i="3"/>
  <c r="K62" i="3" s="1"/>
  <c r="V75" i="3"/>
  <c r="V89" i="3"/>
  <c r="AB98" i="3"/>
  <c r="K98" i="3" s="1"/>
  <c r="S107" i="3"/>
  <c r="F107" i="3" s="1"/>
  <c r="T45" i="3"/>
  <c r="AB57" i="3"/>
  <c r="K57" i="3" s="1"/>
  <c r="AC67" i="3"/>
  <c r="L67" i="3" s="1"/>
  <c r="M67" i="3" s="1"/>
  <c r="R78" i="3"/>
  <c r="C78" i="3" s="1"/>
  <c r="S40" i="3"/>
  <c r="F40" i="3" s="1"/>
  <c r="W52" i="3"/>
  <c r="AB63" i="3"/>
  <c r="K63" i="3" s="1"/>
  <c r="X74" i="3"/>
  <c r="I74" i="3" s="1"/>
  <c r="W85" i="3"/>
  <c r="U43" i="3"/>
  <c r="H43" i="3" s="1"/>
  <c r="T58" i="3"/>
  <c r="W73" i="3"/>
  <c r="AB85" i="3"/>
  <c r="K85" i="3" s="1"/>
  <c r="T98" i="3"/>
  <c r="T51" i="3"/>
  <c r="AB65" i="3"/>
  <c r="K65" i="3" s="1"/>
  <c r="V79" i="3"/>
  <c r="Y95" i="3"/>
  <c r="S108" i="3"/>
  <c r="F108" i="3" s="1"/>
  <c r="AB55" i="3"/>
  <c r="K55" i="3" s="1"/>
  <c r="AB72" i="3"/>
  <c r="K72" i="3" s="1"/>
  <c r="AC88" i="3"/>
  <c r="L88" i="3" s="1"/>
  <c r="M88" i="3" s="1"/>
  <c r="AC103" i="3"/>
  <c r="L103" i="3" s="1"/>
  <c r="M103" i="3" s="1"/>
  <c r="U47" i="3"/>
  <c r="H47" i="3" s="1"/>
  <c r="V63" i="3"/>
  <c r="U81" i="3"/>
  <c r="H81" i="3" s="1"/>
  <c r="Z98" i="3"/>
  <c r="R59" i="3"/>
  <c r="C59" i="3" s="1"/>
  <c r="Y85" i="3"/>
  <c r="Z100" i="3"/>
  <c r="AC42" i="3"/>
  <c r="L42" i="3" s="1"/>
  <c r="M42" i="3" s="1"/>
  <c r="AC62" i="3"/>
  <c r="L62" i="3" s="1"/>
  <c r="M62" i="3" s="1"/>
  <c r="AC76" i="3"/>
  <c r="L76" i="3" s="1"/>
  <c r="M76" i="3" s="1"/>
  <c r="Y90" i="3"/>
  <c r="V102" i="3"/>
  <c r="Y39" i="3"/>
  <c r="V52" i="3"/>
  <c r="V67" i="3"/>
  <c r="Y82" i="3"/>
  <c r="U97" i="3"/>
  <c r="H97" i="3" s="1"/>
  <c r="Z106" i="3"/>
  <c r="U51" i="3"/>
  <c r="H51" i="3" s="1"/>
  <c r="T66" i="3"/>
  <c r="AC79" i="3"/>
  <c r="L79" i="3" s="1"/>
  <c r="M79" i="3" s="1"/>
  <c r="Z94" i="3"/>
  <c r="AC105" i="3"/>
  <c r="L105" i="3" s="1"/>
  <c r="M105" i="3" s="1"/>
  <c r="Y52" i="3"/>
  <c r="R75" i="3"/>
  <c r="C75" i="3" s="1"/>
  <c r="R93" i="3"/>
  <c r="C93" i="3" s="1"/>
  <c r="W106" i="3"/>
  <c r="S57" i="3"/>
  <c r="F57" i="3" s="1"/>
  <c r="W77" i="3"/>
  <c r="R101" i="3"/>
  <c r="C101" i="3" s="1"/>
  <c r="U44" i="3"/>
  <c r="H44" i="3" s="1"/>
  <c r="X64" i="3"/>
  <c r="I64" i="3" s="1"/>
  <c r="Z84" i="3"/>
  <c r="S101" i="3"/>
  <c r="F101" i="3" s="1"/>
  <c r="W43" i="3"/>
  <c r="Z82" i="3"/>
  <c r="S109" i="3"/>
  <c r="F109" i="3" s="1"/>
  <c r="AC64" i="3"/>
  <c r="L64" i="3" s="1"/>
  <c r="M64" i="3" s="1"/>
  <c r="Z104" i="3"/>
  <c r="AB58" i="3"/>
  <c r="K58" i="3" s="1"/>
  <c r="Y94" i="3"/>
  <c r="Y69" i="3"/>
  <c r="AC46" i="3"/>
  <c r="L46" i="3" s="1"/>
  <c r="M46" i="3" s="1"/>
  <c r="AC109" i="3"/>
  <c r="L109" i="3" s="1"/>
  <c r="M109" i="3" s="1"/>
  <c r="AC87" i="3"/>
  <c r="L87" i="3" s="1"/>
  <c r="M87" i="3" s="1"/>
  <c r="Z78" i="3"/>
  <c r="AB78" i="3"/>
  <c r="K78" i="3" s="1"/>
  <c r="W82" i="3"/>
  <c r="S60" i="3"/>
  <c r="F60" i="3" s="1"/>
  <c r="U67" i="3"/>
  <c r="H67" i="3" s="1"/>
  <c r="V56" i="3"/>
  <c r="X107" i="3"/>
  <c r="I107" i="3" s="1"/>
  <c r="X45" i="3"/>
  <c r="I45" i="3" s="1"/>
  <c r="R58" i="3"/>
  <c r="C58" i="3" s="1"/>
  <c r="AB68" i="3"/>
  <c r="K68" i="3" s="1"/>
  <c r="R79" i="3"/>
  <c r="C79" i="3" s="1"/>
  <c r="S91" i="3"/>
  <c r="F91" i="3" s="1"/>
  <c r="W49" i="3"/>
  <c r="Z64" i="3"/>
  <c r="X78" i="3"/>
  <c r="I78" i="3" s="1"/>
  <c r="Y91" i="3"/>
  <c r="AC43" i="3"/>
  <c r="L43" i="3" s="1"/>
  <c r="M43" i="3" s="1"/>
  <c r="Z57" i="3"/>
  <c r="AC71" i="3"/>
  <c r="L71" i="3" s="1"/>
  <c r="M71" i="3" s="1"/>
  <c r="Z87" i="3"/>
  <c r="AC101" i="3"/>
  <c r="L101" i="3" s="1"/>
  <c r="M101" i="3" s="1"/>
  <c r="V45" i="3"/>
  <c r="T62" i="3"/>
  <c r="W79" i="3"/>
  <c r="AB96" i="3"/>
  <c r="K96" i="3" s="1"/>
  <c r="AB108" i="3"/>
  <c r="K108" i="3" s="1"/>
  <c r="AC54" i="3"/>
  <c r="L54" i="3" s="1"/>
  <c r="M54" i="3" s="1"/>
  <c r="AC70" i="3"/>
  <c r="L70" i="3" s="1"/>
  <c r="M70" i="3" s="1"/>
  <c r="S88" i="3"/>
  <c r="F88" i="3" s="1"/>
  <c r="W46" i="3"/>
  <c r="T69" i="3"/>
  <c r="R92" i="3"/>
  <c r="C92" i="3" s="1"/>
  <c r="W105" i="3"/>
  <c r="X51" i="3"/>
  <c r="I51" i="3" s="1"/>
  <c r="W66" i="3"/>
  <c r="R83" i="3"/>
  <c r="C83" i="3" s="1"/>
  <c r="T94" i="3"/>
  <c r="AB104" i="3"/>
  <c r="K104" i="3" s="1"/>
  <c r="S44" i="3"/>
  <c r="F44" i="3" s="1"/>
  <c r="T59" i="3"/>
  <c r="W72" i="3"/>
  <c r="AB87" i="3"/>
  <c r="K87" i="3" s="1"/>
  <c r="V101" i="3"/>
  <c r="AB39" i="3"/>
  <c r="K39" i="3" s="1"/>
  <c r="U56" i="3"/>
  <c r="H56" i="3" s="1"/>
  <c r="V71" i="3"/>
  <c r="AB84" i="3"/>
  <c r="K84" i="3" s="1"/>
  <c r="T99" i="3"/>
  <c r="Z39" i="3"/>
  <c r="U59" i="3"/>
  <c r="H59" i="3" s="1"/>
  <c r="AC81" i="3"/>
  <c r="L81" i="3" s="1"/>
  <c r="M81" i="3" s="1"/>
  <c r="S99" i="3"/>
  <c r="F99" i="3" s="1"/>
  <c r="S46" i="3"/>
  <c r="F46" i="3" s="1"/>
  <c r="U66" i="3"/>
  <c r="H66" i="3" s="1"/>
  <c r="T91" i="3"/>
  <c r="Y106" i="3"/>
  <c r="AB50" i="3"/>
  <c r="K50" i="3" s="1"/>
  <c r="T71" i="3"/>
  <c r="V91" i="3"/>
  <c r="U105" i="3"/>
  <c r="H105" i="3" s="1"/>
  <c r="S58" i="3"/>
  <c r="F58" i="3" s="1"/>
  <c r="AC93" i="3"/>
  <c r="L93" i="3" s="1"/>
  <c r="M93" i="3" s="1"/>
  <c r="S47" i="3"/>
  <c r="F47" i="3" s="1"/>
  <c r="X83" i="3"/>
  <c r="I83" i="3" s="1"/>
  <c r="T41" i="3"/>
  <c r="Y73" i="3"/>
  <c r="V105" i="3"/>
  <c r="U92" i="3"/>
  <c r="H92" i="3" s="1"/>
  <c r="Y63" i="3"/>
  <c r="X53" i="3"/>
  <c r="I53" i="3" s="1"/>
  <c r="AC102" i="3"/>
  <c r="L102" i="3" s="1"/>
  <c r="M102" i="3" s="1"/>
  <c r="Y108" i="3"/>
  <c r="T104" i="3"/>
  <c r="AC56" i="3"/>
  <c r="L56" i="3" s="1"/>
  <c r="M56" i="3" s="1"/>
  <c r="S62" i="3"/>
  <c r="F62" i="3" s="1"/>
  <c r="Y49" i="3"/>
  <c r="Y53" i="3"/>
  <c r="T78" i="3"/>
  <c r="R46" i="3"/>
  <c r="C46" i="3" s="1"/>
  <c r="Z58" i="3"/>
  <c r="X69" i="3"/>
  <c r="I69" i="3" s="1"/>
  <c r="Z79" i="3"/>
  <c r="AB91" i="3"/>
  <c r="K91" i="3" s="1"/>
  <c r="T50" i="3"/>
  <c r="U65" i="3"/>
  <c r="H65" i="3" s="1"/>
  <c r="U79" i="3"/>
  <c r="H79" i="3" s="1"/>
  <c r="V92" i="3"/>
  <c r="Y44" i="3"/>
  <c r="X58" i="3"/>
  <c r="I58" i="3" s="1"/>
  <c r="Y72" i="3"/>
  <c r="W88" i="3"/>
  <c r="W102" i="3"/>
  <c r="U46" i="3"/>
  <c r="H46" i="3" s="1"/>
  <c r="T63" i="3"/>
  <c r="V80" i="3"/>
  <c r="Z97" i="3"/>
  <c r="X109" i="3"/>
  <c r="I109" i="3" s="1"/>
  <c r="AC55" i="3"/>
  <c r="L55" i="3" s="1"/>
  <c r="M55" i="3" s="1"/>
  <c r="AC72" i="3"/>
  <c r="L72" i="3" s="1"/>
  <c r="M72" i="3" s="1"/>
  <c r="AC89" i="3"/>
  <c r="L89" i="3" s="1"/>
  <c r="M89" i="3" s="1"/>
  <c r="Z47" i="3"/>
  <c r="U70" i="3"/>
  <c r="H70" i="3" s="1"/>
  <c r="S94" i="3"/>
  <c r="F94" i="3" s="1"/>
  <c r="U106" i="3"/>
  <c r="H106" i="3" s="1"/>
  <c r="S54" i="3"/>
  <c r="F54" i="3" s="1"/>
  <c r="V70" i="3"/>
  <c r="X84" i="3"/>
  <c r="I84" i="3" s="1"/>
  <c r="X95" i="3"/>
  <c r="I95" i="3" s="1"/>
  <c r="Y105" i="3"/>
  <c r="AB45" i="3"/>
  <c r="K45" i="3" s="1"/>
  <c r="AC60" i="3"/>
  <c r="L60" i="3" s="1"/>
  <c r="M60" i="3" s="1"/>
  <c r="V74" i="3"/>
  <c r="Y89" i="3"/>
  <c r="X102" i="3"/>
  <c r="I102" i="3" s="1"/>
  <c r="V41" i="3"/>
  <c r="AC57" i="3"/>
  <c r="L57" i="3" s="1"/>
  <c r="M57" i="3" s="1"/>
  <c r="S73" i="3"/>
  <c r="F73" i="3" s="1"/>
  <c r="V86" i="3"/>
  <c r="W100" i="3"/>
  <c r="AB43" i="3"/>
  <c r="K43" i="3" s="1"/>
  <c r="Z63" i="3"/>
  <c r="AC83" i="3"/>
  <c r="L83" i="3" s="1"/>
  <c r="M83" i="3" s="1"/>
  <c r="AB100" i="3"/>
  <c r="K100" i="3" s="1"/>
  <c r="W48" i="3"/>
  <c r="Y68" i="3"/>
  <c r="X93" i="3"/>
  <c r="I93" i="3" s="1"/>
  <c r="V108" i="3"/>
  <c r="W53" i="3"/>
  <c r="V73" i="3"/>
  <c r="AB93" i="3"/>
  <c r="K93" i="3" s="1"/>
  <c r="AC106" i="3"/>
  <c r="L106" i="3" s="1"/>
  <c r="M106" i="3" s="1"/>
  <c r="AB64" i="3"/>
  <c r="K64" i="3" s="1"/>
  <c r="Z96" i="3"/>
  <c r="V51" i="3"/>
  <c r="W87" i="3"/>
  <c r="AC44" i="3"/>
  <c r="L44" i="3" s="1"/>
  <c r="M44" i="3" s="1"/>
  <c r="R77" i="3"/>
  <c r="C77" i="3" s="1"/>
  <c r="Y107" i="3"/>
  <c r="R98" i="3"/>
  <c r="C98" i="3" s="1"/>
  <c r="S81" i="3"/>
  <c r="F81" i="3" s="1"/>
  <c r="AC58" i="3"/>
  <c r="L58" i="3" s="1"/>
  <c r="M58" i="3" s="1"/>
  <c r="R106" i="3"/>
  <c r="C106" i="3" s="1"/>
  <c r="V43" i="3"/>
  <c r="R45" i="3"/>
  <c r="C45" i="3" s="1"/>
  <c r="AB73" i="3"/>
  <c r="K73" i="3" s="1"/>
  <c r="U77" i="3"/>
  <c r="H77" i="3" s="1"/>
  <c r="S72" i="3"/>
  <c r="F72" i="3" s="1"/>
  <c r="W98" i="3"/>
  <c r="V85" i="3"/>
  <c r="W50" i="3"/>
  <c r="AC61" i="3"/>
  <c r="L61" i="3" s="1"/>
  <c r="M61" i="3" s="1"/>
  <c r="Z72" i="3"/>
  <c r="AB82" i="3"/>
  <c r="K82" i="3" s="1"/>
  <c r="S41" i="3"/>
  <c r="F41" i="3" s="1"/>
  <c r="V55" i="3"/>
  <c r="AB69" i="3"/>
  <c r="K69" i="3" s="1"/>
  <c r="Y83" i="3"/>
  <c r="U96" i="3"/>
  <c r="H96" i="3" s="1"/>
  <c r="Z48" i="3"/>
  <c r="X63" i="3"/>
  <c r="I63" i="3" s="1"/>
  <c r="AB76" i="3"/>
  <c r="K76" i="3" s="1"/>
  <c r="W93" i="3"/>
  <c r="S106" i="3"/>
  <c r="F106" i="3" s="1"/>
  <c r="AC52" i="3"/>
  <c r="L52" i="3" s="1"/>
  <c r="M52" i="3" s="1"/>
  <c r="AC69" i="3"/>
  <c r="L69" i="3" s="1"/>
  <c r="M69" i="3" s="1"/>
  <c r="R85" i="3"/>
  <c r="C85" i="3" s="1"/>
  <c r="Z101" i="3"/>
  <c r="W44" i="3"/>
  <c r="Y60" i="3"/>
  <c r="Y78" i="3"/>
  <c r="V95" i="3"/>
  <c r="R54" i="3"/>
  <c r="C54" i="3" s="1"/>
  <c r="X80" i="3"/>
  <c r="I80" i="3" s="1"/>
  <c r="X96" i="3"/>
  <c r="I96" i="3" s="1"/>
  <c r="Y40" i="3"/>
  <c r="X56" i="3"/>
  <c r="I56" i="3" s="1"/>
  <c r="T74" i="3"/>
  <c r="AC86" i="3"/>
  <c r="L86" i="3" s="1"/>
  <c r="M86" i="3" s="1"/>
  <c r="Y97" i="3"/>
  <c r="T107" i="3"/>
  <c r="T49" i="3"/>
  <c r="W64" i="3"/>
  <c r="Y79" i="3"/>
  <c r="AC92" i="3"/>
  <c r="L92" i="3" s="1"/>
  <c r="M92" i="3" s="1"/>
  <c r="Y104" i="3"/>
  <c r="Z44" i="3"/>
  <c r="T61" i="3"/>
  <c r="U76" i="3"/>
  <c r="H76" i="3" s="1"/>
  <c r="W91" i="3"/>
  <c r="Z103" i="3"/>
  <c r="V48" i="3"/>
  <c r="X70" i="3"/>
  <c r="I70" i="3" s="1"/>
  <c r="Z88" i="3"/>
  <c r="Y103" i="3"/>
  <c r="V53" i="3"/>
  <c r="T73" i="3"/>
  <c r="T97" i="3"/>
  <c r="U40" i="3"/>
  <c r="H40" i="3" s="1"/>
  <c r="U57" i="3"/>
  <c r="H57" i="3" s="1"/>
  <c r="R80" i="3"/>
  <c r="C80" i="3" s="1"/>
  <c r="V97" i="3"/>
  <c r="AB109" i="3"/>
  <c r="K109" i="3" s="1"/>
  <c r="T72" i="3"/>
  <c r="W104" i="3"/>
  <c r="U58" i="3"/>
  <c r="H58" i="3" s="1"/>
  <c r="S100" i="3"/>
  <c r="F100" i="3" s="1"/>
  <c r="AC51" i="3"/>
  <c r="L51" i="3" s="1"/>
  <c r="M51" i="3" s="1"/>
  <c r="Y87" i="3"/>
  <c r="T52" i="3"/>
  <c r="Z108" i="3"/>
  <c r="X92" i="3"/>
  <c r="I92" i="3" s="1"/>
  <c r="W76" i="3"/>
  <c r="Z49" i="3"/>
  <c r="AB60" i="3"/>
  <c r="K60" i="3" s="1"/>
  <c r="R63" i="3"/>
  <c r="C63" i="3" s="1"/>
  <c r="T101" i="3"/>
  <c r="V103" i="3"/>
  <c r="T80" i="3"/>
  <c r="T106" i="3"/>
  <c r="X39" i="3"/>
  <c r="I39" i="3" s="1"/>
  <c r="AB51" i="3"/>
  <c r="K51" i="3" s="1"/>
  <c r="S63" i="3"/>
  <c r="F63" i="3" s="1"/>
  <c r="AC73" i="3"/>
  <c r="L73" i="3" s="1"/>
  <c r="M73" i="3" s="1"/>
  <c r="S84" i="3"/>
  <c r="F84" i="3" s="1"/>
  <c r="W42" i="3"/>
  <c r="W57" i="3"/>
  <c r="U71" i="3"/>
  <c r="H71" i="3" s="1"/>
  <c r="S85" i="3"/>
  <c r="F85" i="3" s="1"/>
  <c r="X97" i="3"/>
  <c r="I97" i="3" s="1"/>
  <c r="U50" i="3"/>
  <c r="H50" i="3" s="1"/>
  <c r="R65" i="3"/>
  <c r="C65" i="3" s="1"/>
  <c r="W78" i="3"/>
  <c r="AB94" i="3"/>
  <c r="K94" i="3" s="1"/>
  <c r="W107" i="3"/>
  <c r="AB54" i="3"/>
  <c r="K54" i="3" s="1"/>
  <c r="AB71" i="3"/>
  <c r="K71" i="3" s="1"/>
  <c r="R87" i="3"/>
  <c r="C87" i="3" s="1"/>
  <c r="R103" i="3"/>
  <c r="C103" i="3" s="1"/>
  <c r="V46" i="3"/>
  <c r="U62" i="3"/>
  <c r="H62" i="3" s="1"/>
  <c r="W80" i="3"/>
  <c r="AB97" i="3"/>
  <c r="K97" i="3" s="1"/>
  <c r="W56" i="3"/>
  <c r="W84" i="3"/>
  <c r="W97" i="3"/>
  <c r="Z41" i="3"/>
  <c r="V60" i="3"/>
  <c r="W75" i="3"/>
  <c r="U88" i="3"/>
  <c r="H88" i="3" s="1"/>
  <c r="Y101" i="3"/>
  <c r="T108" i="3"/>
  <c r="Z50" i="3"/>
  <c r="Z65" i="3"/>
  <c r="R81" i="3"/>
  <c r="C81" i="3" s="1"/>
  <c r="X94" i="3"/>
  <c r="I94" i="3" s="1"/>
  <c r="Z105" i="3"/>
  <c r="X49" i="3"/>
  <c r="I49" i="3" s="1"/>
  <c r="Y64" i="3"/>
  <c r="S78" i="3"/>
  <c r="F78" i="3" s="1"/>
  <c r="V93" i="3"/>
  <c r="AC104" i="3"/>
  <c r="L104" i="3" s="1"/>
  <c r="M104" i="3" s="1"/>
  <c r="X50" i="3"/>
  <c r="I50" i="3" s="1"/>
  <c r="X72" i="3"/>
  <c r="I72" i="3" s="1"/>
  <c r="R91" i="3"/>
  <c r="C91" i="3" s="1"/>
  <c r="R105" i="3"/>
  <c r="C105" i="3" s="1"/>
  <c r="S55" i="3"/>
  <c r="F55" i="3" s="1"/>
  <c r="U75" i="3"/>
  <c r="H75" i="3" s="1"/>
  <c r="V99" i="3"/>
  <c r="R42" i="3"/>
  <c r="C42" i="3" s="1"/>
  <c r="R62" i="3"/>
  <c r="C62" i="3" s="1"/>
  <c r="V82" i="3"/>
  <c r="Y99" i="3"/>
  <c r="V40" i="3"/>
  <c r="AC78" i="3"/>
  <c r="L78" i="3" s="1"/>
  <c r="M78" i="3" s="1"/>
  <c r="R107" i="3"/>
  <c r="C107" i="3" s="1"/>
  <c r="V61" i="3"/>
  <c r="AB102" i="3"/>
  <c r="K102" i="3" s="1"/>
  <c r="Z55" i="3"/>
  <c r="X91" i="3"/>
  <c r="I91" i="3" s="1"/>
  <c r="W63" i="3"/>
  <c r="W41" i="3"/>
  <c r="U98" i="3"/>
  <c r="H98" i="3" s="1"/>
  <c r="Y81" i="3"/>
  <c r="AA81" i="3" s="1"/>
  <c r="J81" i="3" s="1"/>
  <c r="W67" i="3"/>
  <c r="X71" i="3"/>
  <c r="I71" i="3" s="1"/>
  <c r="V72" i="3"/>
  <c r="Z45" i="3"/>
  <c r="U49" i="3"/>
  <c r="H49" i="3" s="1"/>
  <c r="V100" i="3"/>
  <c r="AC66" i="3"/>
  <c r="L66" i="3" s="1"/>
  <c r="M66" i="3" s="1"/>
  <c r="X67" i="3"/>
  <c r="I67" i="3" s="1"/>
  <c r="X44" i="3"/>
  <c r="I44" i="3" s="1"/>
  <c r="Z80" i="3"/>
  <c r="U55" i="3"/>
  <c r="H55" i="3" s="1"/>
  <c r="V96" i="3"/>
  <c r="S64" i="3"/>
  <c r="F64" i="3" s="1"/>
  <c r="U107" i="3"/>
  <c r="H107" i="3" s="1"/>
  <c r="U82" i="3"/>
  <c r="H82" i="3" s="1"/>
  <c r="Y71" i="3"/>
  <c r="AB47" i="3"/>
  <c r="K47" i="3" s="1"/>
  <c r="S92" i="3"/>
  <c r="F92" i="3" s="1"/>
  <c r="X47" i="3"/>
  <c r="I47" i="3" s="1"/>
  <c r="T86" i="3"/>
  <c r="T53" i="3"/>
  <c r="V88" i="3"/>
  <c r="R57" i="3"/>
  <c r="C57" i="3" s="1"/>
  <c r="AC107" i="3"/>
  <c r="L107" i="3" s="1"/>
  <c r="M107" i="3" s="1"/>
  <c r="T95" i="3"/>
  <c r="Z68" i="3"/>
  <c r="AB49" i="3"/>
  <c r="K49" i="3" s="1"/>
  <c r="V54" i="3"/>
  <c r="Y65" i="3"/>
  <c r="U52" i="3"/>
  <c r="H52" i="3" s="1"/>
  <c r="X42" i="3"/>
  <c r="I42" i="3" s="1"/>
  <c r="Z99" i="3"/>
  <c r="Z83" i="3"/>
  <c r="S22" i="3"/>
  <c r="F22" i="3" s="1"/>
  <c r="Z27" i="3"/>
  <c r="Z16" i="3"/>
  <c r="AC18" i="3"/>
  <c r="L18" i="3" s="1"/>
  <c r="M18" i="3" s="1"/>
  <c r="AB33" i="3"/>
  <c r="K33" i="3" s="1"/>
  <c r="AB19" i="3"/>
  <c r="K19" i="3" s="1"/>
  <c r="U24" i="3"/>
  <c r="H24" i="3" s="1"/>
  <c r="AC36" i="3"/>
  <c r="L36" i="3" s="1"/>
  <c r="M36" i="3" s="1"/>
  <c r="V34" i="3"/>
  <c r="S25" i="3"/>
  <c r="F25" i="3" s="1"/>
  <c r="AB34" i="3"/>
  <c r="K34" i="3" s="1"/>
  <c r="T15" i="3"/>
  <c r="R12" i="3"/>
  <c r="C12" i="3" s="1"/>
  <c r="T35" i="3"/>
  <c r="AC35" i="3"/>
  <c r="L35" i="3" s="1"/>
  <c r="M35" i="3" s="1"/>
  <c r="X21" i="3"/>
  <c r="I21" i="3" s="1"/>
  <c r="AC28" i="3"/>
  <c r="L28" i="3" s="1"/>
  <c r="M28" i="3" s="1"/>
  <c r="U26" i="3"/>
  <c r="H26" i="3" s="1"/>
  <c r="AC27" i="3"/>
  <c r="L27" i="3" s="1"/>
  <c r="M27" i="3" s="1"/>
  <c r="AC31" i="3"/>
  <c r="L31" i="3" s="1"/>
  <c r="M31" i="3" s="1"/>
  <c r="Y21" i="3"/>
  <c r="W38" i="3"/>
  <c r="Y34" i="3"/>
  <c r="T33" i="3"/>
  <c r="Y30" i="3"/>
  <c r="Z19" i="3"/>
  <c r="AC34" i="3"/>
  <c r="L34" i="3" s="1"/>
  <c r="M34" i="3" s="1"/>
  <c r="W35" i="3"/>
  <c r="T21" i="3"/>
  <c r="S38" i="3"/>
  <c r="F38" i="3" s="1"/>
  <c r="W32" i="3"/>
  <c r="S37" i="3"/>
  <c r="F37" i="3" s="1"/>
  <c r="Y38" i="3"/>
  <c r="V20" i="3"/>
  <c r="AB12" i="3"/>
  <c r="K12" i="3" s="1"/>
  <c r="W30" i="3"/>
  <c r="U20" i="3"/>
  <c r="H20" i="3" s="1"/>
  <c r="AB22" i="3"/>
  <c r="K22" i="3" s="1"/>
  <c r="U19" i="3"/>
  <c r="H19" i="3" s="1"/>
  <c r="X11" i="3"/>
  <c r="I11" i="3" s="1"/>
  <c r="Z46" i="3"/>
  <c r="AB77" i="3"/>
  <c r="K77" i="3" s="1"/>
  <c r="Z59" i="3"/>
  <c r="S93" i="3"/>
  <c r="F93" i="3" s="1"/>
  <c r="S70" i="3"/>
  <c r="F70" i="3" s="1"/>
  <c r="V109" i="3"/>
  <c r="T81" i="3"/>
  <c r="S52" i="3"/>
  <c r="F52" i="3" s="1"/>
  <c r="X99" i="3"/>
  <c r="I99" i="3" s="1"/>
  <c r="W95" i="3"/>
  <c r="V65" i="3"/>
  <c r="U103" i="3"/>
  <c r="H103" i="3" s="1"/>
  <c r="V62" i="3"/>
  <c r="U100" i="3"/>
  <c r="H100" i="3" s="1"/>
  <c r="S68" i="3"/>
  <c r="F68" i="3" s="1"/>
  <c r="Z102" i="3"/>
  <c r="AB79" i="3"/>
  <c r="K79" i="3" s="1"/>
  <c r="AC59" i="3"/>
  <c r="L59" i="3" s="1"/>
  <c r="M59" i="3" s="1"/>
  <c r="Y109" i="3"/>
  <c r="R89" i="3"/>
  <c r="C89" i="3" s="1"/>
  <c r="AC85" i="3"/>
  <c r="L85" i="3" s="1"/>
  <c r="M85" i="3" s="1"/>
  <c r="U90" i="3"/>
  <c r="H90" i="3" s="1"/>
  <c r="X100" i="3"/>
  <c r="I100" i="3" s="1"/>
  <c r="T42" i="3"/>
  <c r="Y51" i="3"/>
  <c r="W101" i="3"/>
  <c r="AC84" i="3"/>
  <c r="L84" i="3" s="1"/>
  <c r="M84" i="3" s="1"/>
  <c r="AB17" i="3"/>
  <c r="K17" i="3" s="1"/>
  <c r="Y22" i="3"/>
  <c r="AC13" i="3"/>
  <c r="L13" i="3" s="1"/>
  <c r="M13" i="3" s="1"/>
  <c r="V15" i="3"/>
  <c r="AC32" i="3"/>
  <c r="L32" i="3" s="1"/>
  <c r="M32" i="3" s="1"/>
  <c r="U29" i="3"/>
  <c r="H29" i="3" s="1"/>
  <c r="Y15" i="3"/>
  <c r="X28" i="3"/>
  <c r="I28" i="3" s="1"/>
  <c r="AB35" i="3"/>
  <c r="K35" i="3" s="1"/>
  <c r="U38" i="3"/>
  <c r="H38" i="3" s="1"/>
  <c r="R37" i="3"/>
  <c r="C37" i="3" s="1"/>
  <c r="Z15" i="3"/>
  <c r="R32" i="3"/>
  <c r="C32" i="3" s="1"/>
  <c r="X33" i="3"/>
  <c r="I33" i="3" s="1"/>
  <c r="T17" i="3"/>
  <c r="X24" i="3"/>
  <c r="I24" i="3" s="1"/>
  <c r="S16" i="3"/>
  <c r="F16" i="3" s="1"/>
  <c r="T38" i="3"/>
  <c r="Z17" i="3"/>
  <c r="Y18" i="3"/>
  <c r="R14" i="3"/>
  <c r="C14" i="3" s="1"/>
  <c r="V12" i="3"/>
  <c r="Y26" i="3"/>
  <c r="X26" i="3"/>
  <c r="I26" i="3" s="1"/>
  <c r="Z23" i="3"/>
  <c r="X36" i="3"/>
  <c r="I36" i="3" s="1"/>
  <c r="R30" i="3"/>
  <c r="C30" i="3" s="1"/>
  <c r="W25" i="3"/>
  <c r="AB10" i="3"/>
  <c r="K10" i="3" s="1"/>
  <c r="R17" i="3"/>
  <c r="C17" i="3" s="1"/>
  <c r="W22" i="3"/>
  <c r="AB13" i="3"/>
  <c r="K13" i="3" s="1"/>
  <c r="U17" i="3"/>
  <c r="H17" i="3" s="1"/>
  <c r="W37" i="3"/>
  <c r="Y13" i="3"/>
  <c r="U37" i="3"/>
  <c r="H37" i="3" s="1"/>
  <c r="Z28" i="3"/>
  <c r="AC22" i="3"/>
  <c r="L22" i="3" s="1"/>
  <c r="M22" i="3" s="1"/>
  <c r="T30" i="3"/>
  <c r="S53" i="3"/>
  <c r="F53" i="3" s="1"/>
  <c r="U80" i="3"/>
  <c r="H80" i="3" s="1"/>
  <c r="X62" i="3"/>
  <c r="I62" i="3" s="1"/>
  <c r="AC98" i="3"/>
  <c r="L98" i="3" s="1"/>
  <c r="M98" i="3" s="1"/>
  <c r="X73" i="3"/>
  <c r="I73" i="3" s="1"/>
  <c r="Y43" i="3"/>
  <c r="Z90" i="3"/>
  <c r="Z56" i="3"/>
  <c r="AB42" i="3"/>
  <c r="K42" i="3" s="1"/>
  <c r="T102" i="3"/>
  <c r="R73" i="3"/>
  <c r="C73" i="3" s="1"/>
  <c r="R104" i="3"/>
  <c r="C104" i="3" s="1"/>
  <c r="W69" i="3"/>
  <c r="X103" i="3"/>
  <c r="I103" i="3" s="1"/>
  <c r="Z69" i="3"/>
  <c r="U108" i="3"/>
  <c r="H108" i="3" s="1"/>
  <c r="U86" i="3"/>
  <c r="H86" i="3" s="1"/>
  <c r="AC63" i="3"/>
  <c r="L63" i="3" s="1"/>
  <c r="M63" i="3" s="1"/>
  <c r="AB46" i="3"/>
  <c r="K46" i="3" s="1"/>
  <c r="AB95" i="3"/>
  <c r="K95" i="3" s="1"/>
  <c r="T90" i="3"/>
  <c r="V107" i="3"/>
  <c r="AC40" i="3"/>
  <c r="L40" i="3" s="1"/>
  <c r="M40" i="3" s="1"/>
  <c r="Y47" i="3"/>
  <c r="S89" i="3"/>
  <c r="F89" i="3" s="1"/>
  <c r="T92" i="3"/>
  <c r="T67" i="3"/>
  <c r="AC29" i="3"/>
  <c r="L29" i="3" s="1"/>
  <c r="M29" i="3" s="1"/>
  <c r="X25" i="3"/>
  <c r="I25" i="3" s="1"/>
  <c r="Z20" i="3"/>
  <c r="S29" i="3"/>
  <c r="F29" i="3" s="1"/>
  <c r="X20" i="3"/>
  <c r="I20" i="3" s="1"/>
  <c r="R24" i="3"/>
  <c r="C24" i="3" s="1"/>
  <c r="AB38" i="3"/>
  <c r="K38" i="3" s="1"/>
  <c r="U25" i="3"/>
  <c r="H25" i="3" s="1"/>
  <c r="R19" i="3"/>
  <c r="C19" i="3" s="1"/>
  <c r="AC20" i="3"/>
  <c r="L20" i="3" s="1"/>
  <c r="M20" i="3" s="1"/>
  <c r="T31" i="3"/>
  <c r="Y16" i="3"/>
  <c r="S23" i="3"/>
  <c r="F23" i="3" s="1"/>
  <c r="T14" i="3"/>
  <c r="AB20" i="3"/>
  <c r="K20" i="3" s="1"/>
  <c r="AC21" i="3"/>
  <c r="L21" i="3" s="1"/>
  <c r="M21" i="3" s="1"/>
  <c r="T28" i="3"/>
  <c r="AC12" i="3"/>
  <c r="L12" i="3" s="1"/>
  <c r="M12" i="3" s="1"/>
  <c r="AB37" i="3"/>
  <c r="K37" i="3" s="1"/>
  <c r="U14" i="3"/>
  <c r="H14" i="3" s="1"/>
  <c r="R25" i="3"/>
  <c r="C25" i="3" s="1"/>
  <c r="V30" i="3"/>
  <c r="W24" i="3"/>
  <c r="V35" i="3"/>
  <c r="S11" i="3"/>
  <c r="F11" i="3" s="1"/>
  <c r="T22" i="3"/>
  <c r="T20" i="3"/>
  <c r="V28" i="3"/>
  <c r="W23" i="3"/>
  <c r="AB29" i="3"/>
  <c r="K29" i="3" s="1"/>
  <c r="T11" i="3"/>
  <c r="W13" i="3"/>
  <c r="X31" i="3"/>
  <c r="I31" i="3" s="1"/>
  <c r="S31" i="3"/>
  <c r="F31" i="3" s="1"/>
  <c r="V14" i="3"/>
  <c r="Z31" i="3"/>
  <c r="Y19" i="3"/>
  <c r="AA19" i="3" s="1"/>
  <c r="J19" i="3" s="1"/>
  <c r="AB15" i="3"/>
  <c r="K15" i="3" s="1"/>
  <c r="X23" i="3"/>
  <c r="I23" i="3" s="1"/>
  <c r="X19" i="3"/>
  <c r="I19" i="3" s="1"/>
  <c r="V59" i="3"/>
  <c r="AB89" i="3"/>
  <c r="K89" i="3" s="1"/>
  <c r="S74" i="3"/>
  <c r="F74" i="3" s="1"/>
  <c r="W45" i="3"/>
  <c r="T85" i="3"/>
  <c r="Y56" i="3"/>
  <c r="Y98" i="3"/>
  <c r="R68" i="3"/>
  <c r="C68" i="3" s="1"/>
  <c r="T60" i="3"/>
  <c r="Z109" i="3"/>
  <c r="AB81" i="3"/>
  <c r="K81" i="3" s="1"/>
  <c r="R41" i="3"/>
  <c r="C41" i="3" s="1"/>
  <c r="S76" i="3"/>
  <c r="F76" i="3" s="1"/>
  <c r="R109" i="3"/>
  <c r="C109" i="3" s="1"/>
  <c r="W81" i="3"/>
  <c r="AC45" i="3"/>
  <c r="L45" i="3" s="1"/>
  <c r="M45" i="3" s="1"/>
  <c r="S97" i="3"/>
  <c r="F97" i="3" s="1"/>
  <c r="X86" i="3"/>
  <c r="I86" i="3" s="1"/>
  <c r="X55" i="3"/>
  <c r="I55" i="3" s="1"/>
  <c r="S104" i="3"/>
  <c r="F104" i="3" s="1"/>
  <c r="Z40" i="3"/>
  <c r="R48" i="3"/>
  <c r="C48" i="3" s="1"/>
  <c r="AB80" i="3"/>
  <c r="K80" i="3" s="1"/>
  <c r="Y92" i="3"/>
  <c r="Z54" i="3"/>
  <c r="X108" i="3"/>
  <c r="I108" i="3" s="1"/>
  <c r="U23" i="3"/>
  <c r="H23" i="3" s="1"/>
  <c r="X15" i="3"/>
  <c r="I15" i="3" s="1"/>
  <c r="U10" i="3"/>
  <c r="AB21" i="3"/>
  <c r="K21" i="3" s="1"/>
  <c r="X34" i="3"/>
  <c r="I34" i="3" s="1"/>
  <c r="U27" i="3"/>
  <c r="H27" i="3" s="1"/>
  <c r="V25" i="3"/>
  <c r="S33" i="3"/>
  <c r="F33" i="3" s="1"/>
  <c r="U31" i="3"/>
  <c r="H31" i="3" s="1"/>
  <c r="T32" i="3"/>
  <c r="S14" i="3"/>
  <c r="F14" i="3" s="1"/>
  <c r="S32" i="3"/>
  <c r="F32" i="3" s="1"/>
  <c r="AB32" i="3"/>
  <c r="K32" i="3" s="1"/>
  <c r="S20" i="3"/>
  <c r="F20" i="3" s="1"/>
  <c r="Z34" i="3"/>
  <c r="W17" i="3"/>
  <c r="R10" i="3"/>
  <c r="C10" i="3" s="1"/>
  <c r="AC16" i="3"/>
  <c r="L16" i="3" s="1"/>
  <c r="M16" i="3" s="1"/>
  <c r="Y25" i="3"/>
  <c r="Z37" i="3"/>
  <c r="T24" i="3"/>
  <c r="V21" i="3"/>
  <c r="W18" i="3"/>
  <c r="S10" i="3"/>
  <c r="F10" i="3" s="1"/>
  <c r="AB36" i="3"/>
  <c r="K36" i="3" s="1"/>
  <c r="U33" i="3"/>
  <c r="H33" i="3" s="1"/>
  <c r="R27" i="3"/>
  <c r="C27" i="3" s="1"/>
  <c r="V22" i="3"/>
  <c r="X35" i="3"/>
  <c r="I35" i="3" s="1"/>
  <c r="Y11" i="3"/>
  <c r="Y10" i="3"/>
  <c r="T23" i="3"/>
  <c r="T18" i="3"/>
  <c r="S18" i="3"/>
  <c r="F18" i="3" s="1"/>
  <c r="AB30" i="3"/>
  <c r="K30" i="3" s="1"/>
  <c r="AC26" i="3"/>
  <c r="L26" i="3" s="1"/>
  <c r="M26" i="3" s="1"/>
  <c r="S17" i="3"/>
  <c r="F17" i="3" s="1"/>
  <c r="V23" i="3"/>
  <c r="T16" i="3"/>
  <c r="W36" i="3"/>
  <c r="V64" i="3"/>
  <c r="W92" i="3"/>
  <c r="S77" i="3"/>
  <c r="F77" i="3" s="1"/>
  <c r="R52" i="3"/>
  <c r="C52" i="3" s="1"/>
  <c r="U89" i="3"/>
  <c r="H89" i="3" s="1"/>
  <c r="X60" i="3"/>
  <c r="I60" i="3" s="1"/>
  <c r="X104" i="3"/>
  <c r="I104" i="3" s="1"/>
  <c r="Z74" i="3"/>
  <c r="V66" i="3"/>
  <c r="R44" i="3"/>
  <c r="C44" i="3" s="1"/>
  <c r="Z85" i="3"/>
  <c r="U42" i="3"/>
  <c r="H42" i="3" s="1"/>
  <c r="Y84" i="3"/>
  <c r="T43" i="3"/>
  <c r="U83" i="3"/>
  <c r="H83" i="3" s="1"/>
  <c r="R55" i="3"/>
  <c r="C55" i="3" s="1"/>
  <c r="R102" i="3"/>
  <c r="C102" i="3" s="1"/>
  <c r="AB88" i="3"/>
  <c r="K88" i="3" s="1"/>
  <c r="X66" i="3"/>
  <c r="I66" i="3" s="1"/>
  <c r="W108" i="3"/>
  <c r="X43" i="3"/>
  <c r="I43" i="3" s="1"/>
  <c r="Y62" i="3"/>
  <c r="AB101" i="3"/>
  <c r="K101" i="3" s="1"/>
  <c r="V98" i="3"/>
  <c r="V90" i="3"/>
  <c r="AC95" i="3"/>
  <c r="L95" i="3" s="1"/>
  <c r="M95" i="3" s="1"/>
  <c r="Z24" i="3"/>
  <c r="U15" i="3"/>
  <c r="H15" i="3" s="1"/>
  <c r="X22" i="3"/>
  <c r="I22" i="3" s="1"/>
  <c r="R35" i="3"/>
  <c r="C35" i="3" s="1"/>
  <c r="Z10" i="3"/>
  <c r="Z12" i="3"/>
  <c r="Z26" i="3"/>
  <c r="Y36" i="3"/>
  <c r="R18" i="3"/>
  <c r="C18" i="3" s="1"/>
  <c r="T37" i="3"/>
  <c r="U12" i="3"/>
  <c r="H12" i="3" s="1"/>
  <c r="Z18" i="3"/>
  <c r="X27" i="3"/>
  <c r="I27" i="3" s="1"/>
  <c r="AB18" i="3"/>
  <c r="K18" i="3" s="1"/>
  <c r="S28" i="3"/>
  <c r="F28" i="3" s="1"/>
  <c r="AC11" i="3"/>
  <c r="L11" i="3" s="1"/>
  <c r="R31" i="3"/>
  <c r="C31" i="3" s="1"/>
  <c r="U18" i="3"/>
  <c r="H18" i="3" s="1"/>
  <c r="R13" i="3"/>
  <c r="C13" i="3" s="1"/>
  <c r="AB28" i="3"/>
  <c r="K28" i="3" s="1"/>
  <c r="X10" i="3"/>
  <c r="I10" i="3" s="1"/>
  <c r="W28" i="3"/>
  <c r="V17" i="3"/>
  <c r="AB23" i="3"/>
  <c r="K23" i="3" s="1"/>
  <c r="AB27" i="3"/>
  <c r="K27" i="3" s="1"/>
  <c r="Z30" i="3"/>
  <c r="S19" i="3"/>
  <c r="F19" i="3" s="1"/>
  <c r="W31" i="3"/>
  <c r="T26" i="3"/>
  <c r="V32" i="3"/>
  <c r="V31" i="3"/>
  <c r="Z14" i="3"/>
  <c r="Y32" i="3"/>
  <c r="R15" i="3"/>
  <c r="C15" i="3" s="1"/>
  <c r="X13" i="3"/>
  <c r="I13" i="3" s="1"/>
  <c r="V29" i="3"/>
  <c r="Y12" i="3"/>
  <c r="W29" i="3"/>
  <c r="Y37" i="3"/>
  <c r="Z32" i="3"/>
  <c r="U41" i="3"/>
  <c r="H41" i="3" s="1"/>
  <c r="Z66" i="3"/>
  <c r="S103" i="3"/>
  <c r="F103" i="3" s="1"/>
  <c r="S86" i="3"/>
  <c r="F86" i="3" s="1"/>
  <c r="Y80" i="3"/>
  <c r="R99" i="3"/>
  <c r="C99" i="3" s="1"/>
  <c r="W68" i="3"/>
  <c r="X48" i="3"/>
  <c r="I48" i="3" s="1"/>
  <c r="T76" i="3"/>
  <c r="X88" i="3"/>
  <c r="I88" i="3" s="1"/>
  <c r="Z107" i="3"/>
  <c r="X16" i="3"/>
  <c r="I16" i="3" s="1"/>
  <c r="Y35" i="3"/>
  <c r="AC14" i="3"/>
  <c r="L14" i="3" s="1"/>
  <c r="M14" i="3" s="1"/>
  <c r="R11" i="3"/>
  <c r="C11" i="3" s="1"/>
  <c r="U16" i="3"/>
  <c r="H16" i="3" s="1"/>
  <c r="S30" i="3"/>
  <c r="F30" i="3" s="1"/>
  <c r="S35" i="3"/>
  <c r="F35" i="3" s="1"/>
  <c r="Z21" i="3"/>
  <c r="W27" i="3"/>
  <c r="W14" i="3"/>
  <c r="W33" i="3"/>
  <c r="S13" i="3"/>
  <c r="F13" i="3" s="1"/>
  <c r="R22" i="3"/>
  <c r="C22" i="3" s="1"/>
  <c r="W26" i="3"/>
  <c r="AB56" i="3"/>
  <c r="K56" i="3" s="1"/>
  <c r="S90" i="3"/>
  <c r="F90" i="3" s="1"/>
  <c r="Z73" i="3"/>
  <c r="AC48" i="3"/>
  <c r="L48" i="3" s="1"/>
  <c r="M48" i="3" s="1"/>
  <c r="Y96" i="3"/>
  <c r="X54" i="3"/>
  <c r="I54" i="3" s="1"/>
  <c r="S95" i="3"/>
  <c r="F95" i="3" s="1"/>
  <c r="T87" i="3"/>
  <c r="AB83" i="3"/>
  <c r="K83" i="3" s="1"/>
  <c r="W96" i="3"/>
  <c r="AB25" i="3"/>
  <c r="K25" i="3" s="1"/>
  <c r="T10" i="3"/>
  <c r="V37" i="3"/>
  <c r="R33" i="3"/>
  <c r="C33" i="3" s="1"/>
  <c r="Y27" i="3"/>
  <c r="AC24" i="3"/>
  <c r="L24" i="3" s="1"/>
  <c r="M24" i="3" s="1"/>
  <c r="U32" i="3"/>
  <c r="H32" i="3" s="1"/>
  <c r="T36" i="3"/>
  <c r="AC25" i="3"/>
  <c r="L25" i="3" s="1"/>
  <c r="M25" i="3" s="1"/>
  <c r="X14" i="3"/>
  <c r="I14" i="3" s="1"/>
  <c r="W16" i="3"/>
  <c r="V19" i="3"/>
  <c r="V27" i="3"/>
  <c r="AC19" i="3"/>
  <c r="L19" i="3" s="1"/>
  <c r="M19" i="3" s="1"/>
  <c r="W15" i="3"/>
  <c r="R70" i="3"/>
  <c r="C70" i="3" s="1"/>
  <c r="S42" i="3"/>
  <c r="F42" i="3" s="1"/>
  <c r="X77" i="3"/>
  <c r="I77" i="3" s="1"/>
  <c r="Z86" i="3"/>
  <c r="V106" i="3"/>
  <c r="AB59" i="3"/>
  <c r="K59" i="3" s="1"/>
  <c r="W109" i="3"/>
  <c r="Y102" i="3"/>
  <c r="S98" i="3"/>
  <c r="F98" i="3" s="1"/>
  <c r="X85" i="3"/>
  <c r="I85" i="3" s="1"/>
  <c r="T75" i="3"/>
  <c r="W59" i="3"/>
  <c r="U95" i="3"/>
  <c r="H95" i="3" s="1"/>
  <c r="T88" i="3"/>
  <c r="T54" i="3"/>
  <c r="AB74" i="3"/>
  <c r="K74" i="3" s="1"/>
  <c r="Y50" i="3"/>
  <c r="AB53" i="3"/>
  <c r="K53" i="3" s="1"/>
  <c r="W74" i="3"/>
  <c r="Z89" i="3"/>
  <c r="S48" i="3"/>
  <c r="F48" i="3" s="1"/>
  <c r="S80" i="3"/>
  <c r="F80" i="3" s="1"/>
  <c r="U48" i="3"/>
  <c r="H48" i="3" s="1"/>
  <c r="W55" i="3"/>
  <c r="S71" i="3"/>
  <c r="F71" i="3" s="1"/>
  <c r="AC97" i="3"/>
  <c r="L97" i="3" s="1"/>
  <c r="M97" i="3" s="1"/>
  <c r="S102" i="3"/>
  <c r="F102" i="3" s="1"/>
  <c r="R100" i="3"/>
  <c r="C100" i="3" s="1"/>
  <c r="X87" i="3"/>
  <c r="I87" i="3" s="1"/>
  <c r="U104" i="3"/>
  <c r="H104" i="3" s="1"/>
  <c r="Y28" i="3"/>
  <c r="R26" i="3"/>
  <c r="C26" i="3" s="1"/>
  <c r="X12" i="3"/>
  <c r="I12" i="3" s="1"/>
  <c r="AB26" i="3"/>
  <c r="K26" i="3" s="1"/>
  <c r="T13" i="3"/>
  <c r="Y29" i="3"/>
  <c r="S24" i="3"/>
  <c r="F24" i="3" s="1"/>
  <c r="X37" i="3"/>
  <c r="I37" i="3" s="1"/>
  <c r="V13" i="3"/>
  <c r="Z35" i="3"/>
  <c r="AC38" i="3"/>
  <c r="L38" i="3" s="1"/>
  <c r="M38" i="3" s="1"/>
  <c r="T19" i="3"/>
  <c r="X32" i="3"/>
  <c r="I32" i="3" s="1"/>
  <c r="U36" i="3"/>
  <c r="H36" i="3" s="1"/>
  <c r="Y33" i="3"/>
  <c r="Z51" i="3"/>
  <c r="T103" i="3"/>
  <c r="V77" i="3"/>
  <c r="T70" i="3"/>
  <c r="Y23" i="3"/>
  <c r="Z11" i="3"/>
  <c r="Y31" i="3"/>
  <c r="AC17" i="3"/>
  <c r="L17" i="3" s="1"/>
  <c r="M17" i="3" s="1"/>
  <c r="R23" i="3"/>
  <c r="C23" i="3" s="1"/>
  <c r="R28" i="3"/>
  <c r="C28" i="3" s="1"/>
  <c r="X17" i="3"/>
  <c r="I17" i="3" s="1"/>
  <c r="V38" i="3"/>
  <c r="Z13" i="3"/>
  <c r="Y66" i="3"/>
  <c r="U93" i="3"/>
  <c r="H93" i="3" s="1"/>
  <c r="T105" i="3"/>
  <c r="AC94" i="3"/>
  <c r="L94" i="3" s="1"/>
  <c r="M94" i="3" s="1"/>
  <c r="Y24" i="3"/>
  <c r="S12" i="3"/>
  <c r="F12" i="3" s="1"/>
  <c r="S27" i="3"/>
  <c r="F27" i="3" s="1"/>
  <c r="V26" i="3"/>
  <c r="Z38" i="3"/>
  <c r="T12" i="3"/>
  <c r="S36" i="3"/>
  <c r="F36" i="3" s="1"/>
  <c r="W21" i="3"/>
  <c r="V36" i="3"/>
  <c r="Y100" i="3"/>
  <c r="T57" i="3"/>
  <c r="AB75" i="3"/>
  <c r="K75" i="3" s="1"/>
  <c r="W65" i="3"/>
  <c r="Z33" i="3"/>
  <c r="U21" i="3"/>
  <c r="H21" i="3" s="1"/>
  <c r="AC37" i="3"/>
  <c r="L37" i="3" s="1"/>
  <c r="M37" i="3" s="1"/>
  <c r="AB14" i="3"/>
  <c r="K14" i="3" s="1"/>
  <c r="V24" i="3"/>
  <c r="X18" i="3"/>
  <c r="I18" i="3" s="1"/>
  <c r="S26" i="3"/>
  <c r="F26" i="3" s="1"/>
  <c r="W20" i="3"/>
  <c r="Z36" i="3"/>
  <c r="T47" i="3"/>
  <c r="U91" i="3"/>
  <c r="H91" i="3" s="1"/>
  <c r="U68" i="3"/>
  <c r="H68" i="3" s="1"/>
  <c r="T34" i="3"/>
  <c r="AC30" i="3"/>
  <c r="L30" i="3" s="1"/>
  <c r="M30" i="3" s="1"/>
  <c r="T25" i="3"/>
  <c r="U11" i="3"/>
  <c r="H11" i="3" s="1"/>
  <c r="R21" i="3"/>
  <c r="C21" i="3" s="1"/>
  <c r="V18" i="3"/>
  <c r="Y17" i="3"/>
  <c r="W34" i="3"/>
  <c r="U34" i="3"/>
  <c r="H34" i="3" s="1"/>
  <c r="T27" i="3"/>
  <c r="T44" i="3"/>
  <c r="T64" i="3"/>
  <c r="T96" i="3"/>
  <c r="U109" i="3"/>
  <c r="H109" i="3" s="1"/>
  <c r="AC33" i="3"/>
  <c r="L33" i="3" s="1"/>
  <c r="M33" i="3" s="1"/>
  <c r="AB11" i="3"/>
  <c r="K11" i="3" s="1"/>
  <c r="U30" i="3"/>
  <c r="H30" i="3" s="1"/>
  <c r="Z29" i="3"/>
  <c r="AC10" i="3"/>
  <c r="L10" i="3" s="1"/>
  <c r="V33" i="3"/>
  <c r="T29" i="3"/>
  <c r="W12" i="3"/>
  <c r="R64" i="3"/>
  <c r="C64" i="3" s="1"/>
  <c r="AB24" i="3"/>
  <c r="K24" i="3" s="1"/>
  <c r="R38" i="3"/>
  <c r="C38" i="3" s="1"/>
  <c r="AB16" i="3"/>
  <c r="K16" i="3" s="1"/>
  <c r="AB107" i="3"/>
  <c r="K107" i="3" s="1"/>
  <c r="R16" i="3"/>
  <c r="C16" i="3" s="1"/>
  <c r="U13" i="3"/>
  <c r="H13" i="3" s="1"/>
  <c r="X38" i="3"/>
  <c r="I38" i="3" s="1"/>
  <c r="U22" i="3"/>
  <c r="H22" i="3" s="1"/>
  <c r="Y70" i="3"/>
  <c r="R20" i="3"/>
  <c r="C20" i="3" s="1"/>
  <c r="Z25" i="3"/>
  <c r="AB31" i="3"/>
  <c r="K31" i="3" s="1"/>
  <c r="T109" i="3"/>
  <c r="X29" i="3"/>
  <c r="I29" i="3" s="1"/>
  <c r="S21" i="3"/>
  <c r="F21" i="3" s="1"/>
  <c r="S15" i="3"/>
  <c r="F15" i="3" s="1"/>
  <c r="U28" i="3"/>
  <c r="H28" i="3" s="1"/>
  <c r="Z22" i="3"/>
  <c r="Y20" i="3"/>
  <c r="Y86" i="3"/>
  <c r="U72" i="3"/>
  <c r="H72" i="3" s="1"/>
  <c r="S34" i="3"/>
  <c r="F34" i="3" s="1"/>
  <c r="U35" i="3"/>
  <c r="H35" i="3" s="1"/>
  <c r="V16" i="3"/>
  <c r="W86" i="3"/>
  <c r="V58" i="3"/>
  <c r="U39" i="3"/>
  <c r="H39" i="3" s="1"/>
  <c r="W103" i="3"/>
  <c r="AC15" i="3"/>
  <c r="L15" i="3" s="1"/>
  <c r="M15" i="3" s="1"/>
  <c r="R36" i="3"/>
  <c r="C36" i="3" s="1"/>
  <c r="W19" i="3"/>
  <c r="X30" i="3"/>
  <c r="I30" i="3" s="1"/>
  <c r="AB90" i="3"/>
  <c r="K90" i="3" s="1"/>
  <c r="R34" i="3"/>
  <c r="C34" i="3" s="1"/>
  <c r="Y14" i="3"/>
  <c r="R29" i="3"/>
  <c r="C29" i="3" s="1"/>
  <c r="AC23" i="3"/>
  <c r="L23" i="3" s="1"/>
  <c r="M23" i="3" s="1"/>
  <c r="AA16" i="20"/>
  <c r="J16" i="20" s="1"/>
  <c r="N16" i="20" s="1"/>
  <c r="M12" i="20"/>
  <c r="AD18" i="20"/>
  <c r="G18" i="20"/>
  <c r="AA33" i="20"/>
  <c r="J33" i="20" s="1"/>
  <c r="N33" i="20" s="1"/>
  <c r="G42" i="20"/>
  <c r="AD42" i="20"/>
  <c r="G87" i="20"/>
  <c r="AD87" i="20"/>
  <c r="AD37" i="20"/>
  <c r="G37" i="20"/>
  <c r="AD74" i="20"/>
  <c r="G74" i="20"/>
  <c r="AA60" i="20"/>
  <c r="J60" i="20" s="1"/>
  <c r="N60" i="20" s="1"/>
  <c r="AD102" i="20"/>
  <c r="G102" i="20"/>
  <c r="G44" i="20"/>
  <c r="AD44" i="20"/>
  <c r="AD76" i="20"/>
  <c r="G76" i="20"/>
  <c r="G73" i="20"/>
  <c r="AD73" i="20"/>
  <c r="AA100" i="20"/>
  <c r="J100" i="20" s="1"/>
  <c r="N100" i="20" s="1"/>
  <c r="AA82" i="20"/>
  <c r="J82" i="20" s="1"/>
  <c r="N82" i="20" s="1"/>
  <c r="AD59" i="20"/>
  <c r="G59" i="20"/>
  <c r="AA96" i="20"/>
  <c r="J96" i="20" s="1"/>
  <c r="N96" i="20" s="1"/>
  <c r="AA106" i="20"/>
  <c r="J106" i="20" s="1"/>
  <c r="N106" i="20" s="1"/>
  <c r="AA63" i="20"/>
  <c r="J63" i="20" s="1"/>
  <c r="N63" i="20" s="1"/>
  <c r="AD88" i="20"/>
  <c r="G88" i="20"/>
  <c r="G41" i="20"/>
  <c r="AD41" i="20"/>
  <c r="G51" i="20"/>
  <c r="AD51" i="20"/>
  <c r="AA22" i="18"/>
  <c r="J22" i="18" s="1"/>
  <c r="N22" i="18" s="1"/>
  <c r="AA28" i="18"/>
  <c r="J28" i="18" s="1"/>
  <c r="N28" i="18" s="1"/>
  <c r="AD88" i="18"/>
  <c r="G88" i="18"/>
  <c r="AA100" i="18"/>
  <c r="J100" i="18" s="1"/>
  <c r="N100" i="18" s="1"/>
  <c r="AA70" i="18"/>
  <c r="J70" i="18" s="1"/>
  <c r="N70" i="18" s="1"/>
  <c r="AD80" i="18"/>
  <c r="G80" i="18"/>
  <c r="AD107" i="18"/>
  <c r="G107" i="18"/>
  <c r="AD60" i="18"/>
  <c r="G60" i="18"/>
  <c r="AD104" i="18"/>
  <c r="G104" i="18"/>
  <c r="AD79" i="18"/>
  <c r="G79" i="18"/>
  <c r="AA27" i="18"/>
  <c r="J27" i="18" s="1"/>
  <c r="N27" i="18" s="1"/>
  <c r="G94" i="18"/>
  <c r="AD94" i="18"/>
  <c r="AA30" i="18"/>
  <c r="J30" i="18" s="1"/>
  <c r="N30" i="18" s="1"/>
  <c r="AD91" i="18"/>
  <c r="G91" i="18"/>
  <c r="AD65" i="18"/>
  <c r="G65" i="18"/>
  <c r="AD56" i="18"/>
  <c r="G56" i="18"/>
  <c r="G36" i="18"/>
  <c r="AD36" i="18"/>
  <c r="AA16" i="18"/>
  <c r="J16" i="18" s="1"/>
  <c r="N16" i="18" s="1"/>
  <c r="N63" i="18"/>
  <c r="AA56" i="18"/>
  <c r="J56" i="18" s="1"/>
  <c r="N56" i="18" s="1"/>
  <c r="AA51" i="18"/>
  <c r="J51" i="18" s="1"/>
  <c r="N51" i="18" s="1"/>
  <c r="G93" i="18"/>
  <c r="AD93" i="18"/>
  <c r="G46" i="18"/>
  <c r="AD46" i="18"/>
  <c r="G85" i="18"/>
  <c r="AD85" i="18"/>
  <c r="S44" i="5"/>
  <c r="F44" i="5" s="1"/>
  <c r="X43" i="5"/>
  <c r="I43" i="5" s="1"/>
  <c r="X42" i="5"/>
  <c r="I42" i="5" s="1"/>
  <c r="R49" i="5"/>
  <c r="C49" i="5" s="1"/>
  <c r="AC54" i="5"/>
  <c r="L54" i="5" s="1"/>
  <c r="M54" i="5" s="1"/>
  <c r="U61" i="5"/>
  <c r="H61" i="5" s="1"/>
  <c r="W66" i="5"/>
  <c r="U72" i="5"/>
  <c r="H72" i="5" s="1"/>
  <c r="V77" i="5"/>
  <c r="Y82" i="5"/>
  <c r="S88" i="5"/>
  <c r="F88" i="5" s="1"/>
  <c r="T95" i="5"/>
  <c r="R101" i="5"/>
  <c r="C101" i="5" s="1"/>
  <c r="Z106" i="5"/>
  <c r="Z43" i="5"/>
  <c r="R50" i="5"/>
  <c r="C50" i="5" s="1"/>
  <c r="W57" i="5"/>
  <c r="R64" i="5"/>
  <c r="C64" i="5" s="1"/>
  <c r="AC44" i="5"/>
  <c r="L44" i="5" s="1"/>
  <c r="M44" i="5" s="1"/>
  <c r="W52" i="5"/>
  <c r="V58" i="5"/>
  <c r="Z65" i="5"/>
  <c r="Y71" i="5"/>
  <c r="T78" i="5"/>
  <c r="R84" i="5"/>
  <c r="C84" i="5" s="1"/>
  <c r="T91" i="5"/>
  <c r="U41" i="5"/>
  <c r="H41" i="5" s="1"/>
  <c r="AB41" i="5"/>
  <c r="K41" i="5" s="1"/>
  <c r="X51" i="5"/>
  <c r="I51" i="5" s="1"/>
  <c r="W59" i="5"/>
  <c r="X48" i="5"/>
  <c r="I48" i="5" s="1"/>
  <c r="AB59" i="5"/>
  <c r="K59" i="5" s="1"/>
  <c r="Z68" i="5"/>
  <c r="V76" i="5"/>
  <c r="U85" i="5"/>
  <c r="H85" i="5" s="1"/>
  <c r="R92" i="5"/>
  <c r="C92" i="5" s="1"/>
  <c r="U98" i="5"/>
  <c r="H98" i="5" s="1"/>
  <c r="AC104" i="5"/>
  <c r="L104" i="5" s="1"/>
  <c r="M104" i="5" s="1"/>
  <c r="T41" i="5"/>
  <c r="AB40" i="5"/>
  <c r="K40" i="5" s="1"/>
  <c r="U40" i="5"/>
  <c r="H40" i="5" s="1"/>
  <c r="X45" i="5"/>
  <c r="I45" i="5" s="1"/>
  <c r="S45" i="5"/>
  <c r="F45" i="5" s="1"/>
  <c r="Y51" i="5"/>
  <c r="AB56" i="5"/>
  <c r="K56" i="5" s="1"/>
  <c r="U63" i="5"/>
  <c r="H63" i="5" s="1"/>
  <c r="R69" i="5"/>
  <c r="C69" i="5" s="1"/>
  <c r="T74" i="5"/>
  <c r="U79" i="5"/>
  <c r="H79" i="5" s="1"/>
  <c r="W84" i="5"/>
  <c r="V91" i="5"/>
  <c r="S97" i="5"/>
  <c r="F97" i="5" s="1"/>
  <c r="AC102" i="5"/>
  <c r="L102" i="5" s="1"/>
  <c r="M102" i="5" s="1"/>
  <c r="Z108" i="5"/>
  <c r="V46" i="5"/>
  <c r="R53" i="5"/>
  <c r="C53" i="5" s="1"/>
  <c r="Y59" i="5"/>
  <c r="AC66" i="5"/>
  <c r="L66" i="5" s="1"/>
  <c r="M66" i="5" s="1"/>
  <c r="R48" i="5"/>
  <c r="C48" i="5" s="1"/>
  <c r="Z54" i="5"/>
  <c r="T61" i="5"/>
  <c r="AC67" i="5"/>
  <c r="L67" i="5" s="1"/>
  <c r="M67" i="5" s="1"/>
  <c r="AB73" i="5"/>
  <c r="K73" i="5" s="1"/>
  <c r="V80" i="5"/>
  <c r="AB86" i="5"/>
  <c r="K86" i="5" s="1"/>
  <c r="W93" i="5"/>
  <c r="S40" i="5"/>
  <c r="F40" i="5" s="1"/>
  <c r="Z45" i="5"/>
  <c r="Y54" i="5"/>
  <c r="S41" i="5"/>
  <c r="F41" i="5" s="1"/>
  <c r="S53" i="5"/>
  <c r="F53" i="5" s="1"/>
  <c r="AC62" i="5"/>
  <c r="L62" i="5" s="1"/>
  <c r="M62" i="5" s="1"/>
  <c r="U71" i="5"/>
  <c r="H71" i="5" s="1"/>
  <c r="X79" i="5"/>
  <c r="I79" i="5" s="1"/>
  <c r="AB87" i="5"/>
  <c r="K87" i="5" s="1"/>
  <c r="W94" i="5"/>
  <c r="Y100" i="5"/>
  <c r="S107" i="5"/>
  <c r="F107" i="5" s="1"/>
  <c r="AB42" i="5"/>
  <c r="K42" i="5" s="1"/>
  <c r="U42" i="5"/>
  <c r="H42" i="5" s="1"/>
  <c r="Z40" i="5"/>
  <c r="S47" i="5"/>
  <c r="F47" i="5" s="1"/>
  <c r="Y53" i="5"/>
  <c r="V59" i="5"/>
  <c r="T65" i="5"/>
  <c r="R71" i="5"/>
  <c r="C71" i="5" s="1"/>
  <c r="T76" i="5"/>
  <c r="U81" i="5"/>
  <c r="H81" i="5" s="1"/>
  <c r="AC86" i="5"/>
  <c r="L86" i="5" s="1"/>
  <c r="M86" i="5" s="1"/>
  <c r="AC93" i="5"/>
  <c r="L93" i="5" s="1"/>
  <c r="M93" i="5" s="1"/>
  <c r="Z99" i="5"/>
  <c r="W105" i="5"/>
  <c r="Y40" i="5"/>
  <c r="Y48" i="5"/>
  <c r="AC55" i="5"/>
  <c r="L55" i="5" s="1"/>
  <c r="M55" i="5" s="1"/>
  <c r="X62" i="5"/>
  <c r="I62" i="5" s="1"/>
  <c r="AC41" i="5"/>
  <c r="L41" i="5" s="1"/>
  <c r="M41" i="5" s="1"/>
  <c r="AC50" i="5"/>
  <c r="L50" i="5" s="1"/>
  <c r="M50" i="5" s="1"/>
  <c r="AC56" i="5"/>
  <c r="L56" i="5" s="1"/>
  <c r="M56" i="5" s="1"/>
  <c r="T64" i="5"/>
  <c r="S70" i="5"/>
  <c r="F70" i="5" s="1"/>
  <c r="R76" i="5"/>
  <c r="C76" i="5" s="1"/>
  <c r="Z82" i="5"/>
  <c r="R89" i="5"/>
  <c r="C89" i="5" s="1"/>
  <c r="Y95" i="5"/>
  <c r="U39" i="5"/>
  <c r="H39" i="5" s="1"/>
  <c r="Y49" i="5"/>
  <c r="Y57" i="5"/>
  <c r="U46" i="5"/>
  <c r="H46" i="5" s="1"/>
  <c r="W56" i="5"/>
  <c r="AC65" i="5"/>
  <c r="L65" i="5" s="1"/>
  <c r="M65" i="5" s="1"/>
  <c r="Y74" i="5"/>
  <c r="T82" i="5"/>
  <c r="V90" i="5"/>
  <c r="AB96" i="5"/>
  <c r="K96" i="5" s="1"/>
  <c r="X103" i="5"/>
  <c r="I103" i="5" s="1"/>
  <c r="V109" i="5"/>
  <c r="W43" i="5"/>
  <c r="AC42" i="5"/>
  <c r="L42" i="5" s="1"/>
  <c r="M42" i="5" s="1"/>
  <c r="Z41" i="5"/>
  <c r="W48" i="5"/>
  <c r="U54" i="5"/>
  <c r="H54" i="5" s="1"/>
  <c r="Y60" i="5"/>
  <c r="AB65" i="5"/>
  <c r="K65" i="5" s="1"/>
  <c r="Z71" i="5"/>
  <c r="AB76" i="5"/>
  <c r="K76" i="5" s="1"/>
  <c r="AC81" i="5"/>
  <c r="L81" i="5" s="1"/>
  <c r="M81" i="5" s="1"/>
  <c r="X87" i="5"/>
  <c r="I87" i="5" s="1"/>
  <c r="X94" i="5"/>
  <c r="I94" i="5" s="1"/>
  <c r="V100" i="5"/>
  <c r="R106" i="5"/>
  <c r="C106" i="5" s="1"/>
  <c r="Z42" i="5"/>
  <c r="U49" i="5"/>
  <c r="H49" i="5" s="1"/>
  <c r="Z56" i="5"/>
  <c r="V63" i="5"/>
  <c r="AB43" i="5"/>
  <c r="K43" i="5" s="1"/>
  <c r="Z51" i="5"/>
  <c r="Z57" i="5"/>
  <c r="AC64" i="5"/>
  <c r="L64" i="5" s="1"/>
  <c r="M64" i="5" s="1"/>
  <c r="AB70" i="5"/>
  <c r="K70" i="5" s="1"/>
  <c r="W77" i="5"/>
  <c r="V83" i="5"/>
  <c r="X90" i="5"/>
  <c r="I90" i="5" s="1"/>
  <c r="R40" i="5"/>
  <c r="C40" i="5" s="1"/>
  <c r="W40" i="5"/>
  <c r="Y50" i="5"/>
  <c r="X58" i="5"/>
  <c r="I58" i="5" s="1"/>
  <c r="W47" i="5"/>
  <c r="Z58" i="5"/>
  <c r="AB67" i="5"/>
  <c r="K67" i="5" s="1"/>
  <c r="W75" i="5"/>
  <c r="Y84" i="5"/>
  <c r="S91" i="5"/>
  <c r="F91" i="5" s="1"/>
  <c r="Y97" i="5"/>
  <c r="T104" i="5"/>
  <c r="V39" i="5"/>
  <c r="Y41" i="5"/>
  <c r="X46" i="5"/>
  <c r="I46" i="5" s="1"/>
  <c r="S58" i="5"/>
  <c r="F58" i="5" s="1"/>
  <c r="V70" i="5"/>
  <c r="Y80" i="5"/>
  <c r="U93" i="5"/>
  <c r="H93" i="5" s="1"/>
  <c r="S104" i="5"/>
  <c r="F104" i="5" s="1"/>
  <c r="AB47" i="5"/>
  <c r="K47" i="5" s="1"/>
  <c r="R61" i="5"/>
  <c r="C61" i="5" s="1"/>
  <c r="T50" i="5"/>
  <c r="X63" i="5"/>
  <c r="I63" i="5" s="1"/>
  <c r="U75" i="5"/>
  <c r="H75" i="5" s="1"/>
  <c r="U88" i="5"/>
  <c r="H88" i="5" s="1"/>
  <c r="R44" i="5"/>
  <c r="C44" i="5" s="1"/>
  <c r="X56" i="5"/>
  <c r="I56" i="5" s="1"/>
  <c r="U55" i="5"/>
  <c r="H55" i="5" s="1"/>
  <c r="AB72" i="5"/>
  <c r="K72" i="5" s="1"/>
  <c r="X89" i="5"/>
  <c r="I89" i="5" s="1"/>
  <c r="R102" i="5"/>
  <c r="C102" i="5" s="1"/>
  <c r="X47" i="5"/>
  <c r="I47" i="5" s="1"/>
  <c r="Y56" i="5"/>
  <c r="AB66" i="5"/>
  <c r="K66" i="5" s="1"/>
  <c r="Y75" i="5"/>
  <c r="U82" i="5"/>
  <c r="H82" i="5" s="1"/>
  <c r="Z88" i="5"/>
  <c r="T96" i="5"/>
  <c r="S102" i="5"/>
  <c r="F102" i="5" s="1"/>
  <c r="W109" i="5"/>
  <c r="AC49" i="5"/>
  <c r="L49" i="5" s="1"/>
  <c r="M49" i="5" s="1"/>
  <c r="S61" i="5"/>
  <c r="F61" i="5" s="1"/>
  <c r="AB68" i="5"/>
  <c r="K68" i="5" s="1"/>
  <c r="S78" i="5"/>
  <c r="F78" i="5" s="1"/>
  <c r="T87" i="5"/>
  <c r="Z94" i="5"/>
  <c r="X101" i="5"/>
  <c r="I101" i="5" s="1"/>
  <c r="S108" i="5"/>
  <c r="F108" i="5" s="1"/>
  <c r="T51" i="5"/>
  <c r="X66" i="5"/>
  <c r="I66" i="5" s="1"/>
  <c r="S80" i="5"/>
  <c r="F80" i="5" s="1"/>
  <c r="AB90" i="5"/>
  <c r="K90" i="5" s="1"/>
  <c r="T103" i="5"/>
  <c r="AC47" i="5"/>
  <c r="L47" i="5" s="1"/>
  <c r="M47" i="5" s="1"/>
  <c r="Y63" i="5"/>
  <c r="R75" i="5"/>
  <c r="C75" i="5" s="1"/>
  <c r="Z85" i="5"/>
  <c r="V97" i="5"/>
  <c r="X40" i="5"/>
  <c r="I40" i="5" s="1"/>
  <c r="S59" i="5"/>
  <c r="F59" i="5" s="1"/>
  <c r="Y72" i="5"/>
  <c r="AB85" i="5"/>
  <c r="K85" i="5" s="1"/>
  <c r="X97" i="5"/>
  <c r="I97" i="5" s="1"/>
  <c r="U108" i="5"/>
  <c r="H108" i="5" s="1"/>
  <c r="U68" i="5"/>
  <c r="H68" i="5" s="1"/>
  <c r="W87" i="5"/>
  <c r="Y39" i="5"/>
  <c r="T44" i="5"/>
  <c r="Z49" i="5"/>
  <c r="AC61" i="5"/>
  <c r="L61" i="5" s="1"/>
  <c r="M61" i="5" s="1"/>
  <c r="AC72" i="5"/>
  <c r="L72" i="5" s="1"/>
  <c r="M72" i="5" s="1"/>
  <c r="T83" i="5"/>
  <c r="AB95" i="5"/>
  <c r="K95" i="5" s="1"/>
  <c r="V107" i="5"/>
  <c r="W51" i="5"/>
  <c r="X65" i="5"/>
  <c r="I65" i="5" s="1"/>
  <c r="T53" i="5"/>
  <c r="V66" i="5"/>
  <c r="AC78" i="5"/>
  <c r="L78" i="5" s="1"/>
  <c r="M78" i="5" s="1"/>
  <c r="AC91" i="5"/>
  <c r="L91" i="5" s="1"/>
  <c r="M91" i="5" s="1"/>
  <c r="S43" i="5"/>
  <c r="F43" i="5" s="1"/>
  <c r="V60" i="5"/>
  <c r="AB60" i="5"/>
  <c r="K60" i="5" s="1"/>
  <c r="R77" i="5"/>
  <c r="C77" i="5" s="1"/>
  <c r="AB92" i="5"/>
  <c r="K92" i="5" s="1"/>
  <c r="Z105" i="5"/>
  <c r="AB48" i="5"/>
  <c r="K48" i="5" s="1"/>
  <c r="AB57" i="5"/>
  <c r="K57" i="5" s="1"/>
  <c r="Y69" i="5"/>
  <c r="W76" i="5"/>
  <c r="R83" i="5"/>
  <c r="C83" i="5" s="1"/>
  <c r="Y89" i="5"/>
  <c r="AC96" i="5"/>
  <c r="L96" i="5" s="1"/>
  <c r="M96" i="5" s="1"/>
  <c r="AB102" i="5"/>
  <c r="K102" i="5" s="1"/>
  <c r="W39" i="5"/>
  <c r="S51" i="5"/>
  <c r="F51" i="5" s="1"/>
  <c r="T62" i="5"/>
  <c r="Y70" i="5"/>
  <c r="Z80" i="5"/>
  <c r="AB88" i="5"/>
  <c r="K88" i="5" s="1"/>
  <c r="X95" i="5"/>
  <c r="I95" i="5" s="1"/>
  <c r="T102" i="5"/>
  <c r="AB108" i="5"/>
  <c r="K108" i="5" s="1"/>
  <c r="AB54" i="5"/>
  <c r="K54" i="5" s="1"/>
  <c r="S68" i="5"/>
  <c r="F68" i="5" s="1"/>
  <c r="Y81" i="5"/>
  <c r="AB91" i="5"/>
  <c r="K91" i="5" s="1"/>
  <c r="R104" i="5"/>
  <c r="C104" i="5" s="1"/>
  <c r="V49" i="5"/>
  <c r="U65" i="5"/>
  <c r="H65" i="5" s="1"/>
  <c r="U76" i="5"/>
  <c r="H76" i="5" s="1"/>
  <c r="T88" i="5"/>
  <c r="Y98" i="5"/>
  <c r="V44" i="5"/>
  <c r="Z60" i="5"/>
  <c r="R74" i="5"/>
  <c r="C74" i="5" s="1"/>
  <c r="U87" i="5"/>
  <c r="H87" i="5" s="1"/>
  <c r="S100" i="5"/>
  <c r="F100" i="5" s="1"/>
  <c r="T109" i="5"/>
  <c r="U70" i="5"/>
  <c r="H70" i="5" s="1"/>
  <c r="AB89" i="5"/>
  <c r="K89" i="5" s="1"/>
  <c r="V42" i="5"/>
  <c r="X68" i="5"/>
  <c r="I68" i="5" s="1"/>
  <c r="T94" i="5"/>
  <c r="Y109" i="5"/>
  <c r="AC68" i="5"/>
  <c r="L68" i="5" s="1"/>
  <c r="M68" i="5" s="1"/>
  <c r="T90" i="5"/>
  <c r="Z109" i="5"/>
  <c r="Z73" i="5"/>
  <c r="S103" i="5"/>
  <c r="F103" i="5" s="1"/>
  <c r="T70" i="5"/>
  <c r="X100" i="5"/>
  <c r="I100" i="5" s="1"/>
  <c r="V74" i="5"/>
  <c r="X104" i="5"/>
  <c r="I104" i="5" s="1"/>
  <c r="R45" i="5"/>
  <c r="C45" i="5" s="1"/>
  <c r="Y102" i="5"/>
  <c r="V88" i="5"/>
  <c r="AC71" i="5"/>
  <c r="L71" i="5" s="1"/>
  <c r="M71" i="5" s="1"/>
  <c r="X60" i="5"/>
  <c r="I60" i="5" s="1"/>
  <c r="U57" i="5"/>
  <c r="H57" i="5" s="1"/>
  <c r="Z95" i="5"/>
  <c r="X78" i="5"/>
  <c r="I78" i="5" s="1"/>
  <c r="V99" i="5"/>
  <c r="X86" i="5"/>
  <c r="I86" i="5" s="1"/>
  <c r="X92" i="5"/>
  <c r="I92" i="5" s="1"/>
  <c r="X41" i="5"/>
  <c r="I41" i="5" s="1"/>
  <c r="S39" i="5"/>
  <c r="F39" i="5" s="1"/>
  <c r="U52" i="5"/>
  <c r="H52" i="5" s="1"/>
  <c r="AC63" i="5"/>
  <c r="L63" i="5" s="1"/>
  <c r="M63" i="5" s="1"/>
  <c r="AB74" i="5"/>
  <c r="K74" i="5" s="1"/>
  <c r="Y85" i="5"/>
  <c r="V98" i="5"/>
  <c r="U109" i="5"/>
  <c r="H109" i="5" s="1"/>
  <c r="X54" i="5"/>
  <c r="I54" i="5" s="1"/>
  <c r="Z67" i="5"/>
  <c r="V55" i="5"/>
  <c r="Y68" i="5"/>
  <c r="S81" i="5"/>
  <c r="F81" i="5" s="1"/>
  <c r="S94" i="5"/>
  <c r="F94" i="5" s="1"/>
  <c r="Y47" i="5"/>
  <c r="T43" i="5"/>
  <c r="AB63" i="5"/>
  <c r="K63" i="5" s="1"/>
  <c r="W80" i="5"/>
  <c r="V95" i="5"/>
  <c r="AB107" i="5"/>
  <c r="K107" i="5" s="1"/>
  <c r="R51" i="5"/>
  <c r="C51" i="5" s="1"/>
  <c r="AC59" i="5"/>
  <c r="L59" i="5" s="1"/>
  <c r="M59" i="5" s="1"/>
  <c r="V71" i="5"/>
  <c r="AC77" i="5"/>
  <c r="L77" i="5" s="1"/>
  <c r="M77" i="5" s="1"/>
  <c r="Z84" i="5"/>
  <c r="U91" i="5"/>
  <c r="H91" i="5" s="1"/>
  <c r="W98" i="5"/>
  <c r="U104" i="5"/>
  <c r="H104" i="5" s="1"/>
  <c r="Y43" i="5"/>
  <c r="V53" i="5"/>
  <c r="S64" i="5"/>
  <c r="F64" i="5" s="1"/>
  <c r="T72" i="5"/>
  <c r="V82" i="5"/>
  <c r="Y90" i="5"/>
  <c r="R97" i="5"/>
  <c r="C97" i="5" s="1"/>
  <c r="V104" i="5"/>
  <c r="X39" i="5"/>
  <c r="I39" i="5" s="1"/>
  <c r="U58" i="5"/>
  <c r="H58" i="5" s="1"/>
  <c r="W73" i="5"/>
  <c r="T84" i="5"/>
  <c r="U97" i="5"/>
  <c r="H97" i="5" s="1"/>
  <c r="Y106" i="5"/>
  <c r="AB52" i="5"/>
  <c r="K52" i="5" s="1"/>
  <c r="T68" i="5"/>
  <c r="R79" i="5"/>
  <c r="C79" i="5" s="1"/>
  <c r="AC90" i="5"/>
  <c r="L90" i="5" s="1"/>
  <c r="M90" i="5" s="1"/>
  <c r="AC100" i="5"/>
  <c r="L100" i="5" s="1"/>
  <c r="M100" i="5" s="1"/>
  <c r="T48" i="5"/>
  <c r="W65" i="5"/>
  <c r="Z76" i="5"/>
  <c r="AC89" i="5"/>
  <c r="L89" i="5" s="1"/>
  <c r="M89" i="5" s="1"/>
  <c r="W102" i="5"/>
  <c r="AB46" i="5"/>
  <c r="K46" i="5" s="1"/>
  <c r="W74" i="5"/>
  <c r="R94" i="5"/>
  <c r="C94" i="5" s="1"/>
  <c r="X49" i="5"/>
  <c r="I49" i="5" s="1"/>
  <c r="S75" i="5"/>
  <c r="F75" i="5" s="1"/>
  <c r="R98" i="5"/>
  <c r="C98" i="5" s="1"/>
  <c r="Z52" i="5"/>
  <c r="U73" i="5"/>
  <c r="H73" i="5" s="1"/>
  <c r="U94" i="5"/>
  <c r="H94" i="5" s="1"/>
  <c r="V48" i="5"/>
  <c r="U80" i="5"/>
  <c r="H80" i="5" s="1"/>
  <c r="AC108" i="5"/>
  <c r="L108" i="5" s="1"/>
  <c r="M108" i="5" s="1"/>
  <c r="Z77" i="5"/>
  <c r="U106" i="5"/>
  <c r="H106" i="5" s="1"/>
  <c r="S82" i="5"/>
  <c r="F82" i="5" s="1"/>
  <c r="S46" i="5"/>
  <c r="F46" i="5" s="1"/>
  <c r="AB62" i="5"/>
  <c r="K62" i="5" s="1"/>
  <c r="T47" i="5"/>
  <c r="AB98" i="5"/>
  <c r="K98" i="5" s="1"/>
  <c r="AC88" i="5"/>
  <c r="L88" i="5" s="1"/>
  <c r="M88" i="5" s="1"/>
  <c r="U74" i="5"/>
  <c r="H74" i="5" s="1"/>
  <c r="U83" i="5"/>
  <c r="H83" i="5" s="1"/>
  <c r="X61" i="5"/>
  <c r="I61" i="5" s="1"/>
  <c r="W99" i="5"/>
  <c r="R80" i="5"/>
  <c r="C80" i="5" s="1"/>
  <c r="U62" i="5"/>
  <c r="H62" i="5" s="1"/>
  <c r="AC39" i="5"/>
  <c r="L39" i="5" s="1"/>
  <c r="M39" i="5" s="1"/>
  <c r="X57" i="5"/>
  <c r="I57" i="5" s="1"/>
  <c r="R78" i="5"/>
  <c r="C78" i="5" s="1"/>
  <c r="W96" i="5"/>
  <c r="Y45" i="5"/>
  <c r="AA45" i="5" s="1"/>
  <c r="J45" i="5" s="1"/>
  <c r="R41" i="5"/>
  <c r="C41" i="5" s="1"/>
  <c r="R62" i="5"/>
  <c r="C62" i="5" s="1"/>
  <c r="V85" i="5"/>
  <c r="W44" i="5"/>
  <c r="AC51" i="5"/>
  <c r="L51" i="5" s="1"/>
  <c r="M51" i="5" s="1"/>
  <c r="V81" i="5"/>
  <c r="V101" i="5"/>
  <c r="U53" i="5"/>
  <c r="H53" i="5" s="1"/>
  <c r="X70" i="5"/>
  <c r="I70" i="5" s="1"/>
  <c r="X80" i="5"/>
  <c r="I80" i="5" s="1"/>
  <c r="S92" i="5"/>
  <c r="F92" i="5" s="1"/>
  <c r="W101" i="5"/>
  <c r="Z46" i="5"/>
  <c r="S63" i="5"/>
  <c r="F63" i="5" s="1"/>
  <c r="X76" i="5"/>
  <c r="I76" i="5" s="1"/>
  <c r="W91" i="5"/>
  <c r="R100" i="5"/>
  <c r="C100" i="5" s="1"/>
  <c r="AC45" i="5"/>
  <c r="L45" i="5" s="1"/>
  <c r="M45" i="5" s="1"/>
  <c r="U69" i="5"/>
  <c r="H69" i="5" s="1"/>
  <c r="R88" i="5"/>
  <c r="C88" i="5" s="1"/>
  <c r="Z107" i="5"/>
  <c r="Z61" i="5"/>
  <c r="Z81" i="5"/>
  <c r="Y99" i="5"/>
  <c r="S55" i="5"/>
  <c r="F55" i="5" s="1"/>
  <c r="T79" i="5"/>
  <c r="X96" i="5"/>
  <c r="I96" i="5" s="1"/>
  <c r="V52" i="5"/>
  <c r="Z91" i="5"/>
  <c r="R58" i="5"/>
  <c r="C58" i="5" s="1"/>
  <c r="Z87" i="5"/>
  <c r="U50" i="5"/>
  <c r="H50" i="5" s="1"/>
  <c r="U77" i="5"/>
  <c r="H77" i="5" s="1"/>
  <c r="V102" i="5"/>
  <c r="AC76" i="5"/>
  <c r="L76" i="5" s="1"/>
  <c r="M76" i="5" s="1"/>
  <c r="R54" i="5"/>
  <c r="C54" i="5" s="1"/>
  <c r="V94" i="5"/>
  <c r="V78" i="5"/>
  <c r="R56" i="5"/>
  <c r="C56" i="5" s="1"/>
  <c r="Y86" i="5"/>
  <c r="S93" i="5"/>
  <c r="F93" i="5" s="1"/>
  <c r="AC98" i="5"/>
  <c r="L98" i="5" s="1"/>
  <c r="M98" i="5" s="1"/>
  <c r="S101" i="5"/>
  <c r="F101" i="5" s="1"/>
  <c r="AB104" i="5"/>
  <c r="K104" i="5" s="1"/>
  <c r="R42" i="5"/>
  <c r="C42" i="5" s="1"/>
  <c r="X108" i="5"/>
  <c r="I108" i="5" s="1"/>
  <c r="T40" i="5"/>
  <c r="U44" i="5"/>
  <c r="H44" i="5" s="1"/>
  <c r="X64" i="5"/>
  <c r="I64" i="5" s="1"/>
  <c r="AC79" i="5"/>
  <c r="L79" i="5" s="1"/>
  <c r="M79" i="5" s="1"/>
  <c r="Z101" i="5"/>
  <c r="T52" i="5"/>
  <c r="U47" i="5"/>
  <c r="H47" i="5" s="1"/>
  <c r="V69" i="5"/>
  <c r="Y87" i="5"/>
  <c r="AA87" i="5" s="1"/>
  <c r="J87" i="5" s="1"/>
  <c r="Y52" i="5"/>
  <c r="AA52" i="5" s="1"/>
  <c r="J52" i="5" s="1"/>
  <c r="AB61" i="5"/>
  <c r="K61" i="5" s="1"/>
  <c r="R87" i="5"/>
  <c r="C87" i="5" s="1"/>
  <c r="Y108" i="5"/>
  <c r="W55" i="5"/>
  <c r="R73" i="5"/>
  <c r="C73" i="5" s="1"/>
  <c r="AC83" i="5"/>
  <c r="L83" i="5" s="1"/>
  <c r="M83" i="5" s="1"/>
  <c r="Y94" i="5"/>
  <c r="R105" i="5"/>
  <c r="C105" i="5" s="1"/>
  <c r="AC48" i="5"/>
  <c r="L48" i="5" s="1"/>
  <c r="M48" i="5" s="1"/>
  <c r="R66" i="5"/>
  <c r="C66" i="5" s="1"/>
  <c r="X81" i="5"/>
  <c r="I81" i="5" s="1"/>
  <c r="R93" i="5"/>
  <c r="C93" i="5" s="1"/>
  <c r="S105" i="5"/>
  <c r="F105" i="5" s="1"/>
  <c r="T49" i="5"/>
  <c r="S76" i="5"/>
  <c r="F76" i="5" s="1"/>
  <c r="V93" i="5"/>
  <c r="R43" i="5"/>
  <c r="C43" i="5" s="1"/>
  <c r="W69" i="5"/>
  <c r="U84" i="5"/>
  <c r="H84" i="5" s="1"/>
  <c r="W104" i="5"/>
  <c r="V62" i="5"/>
  <c r="W83" i="5"/>
  <c r="W103" i="5"/>
  <c r="T63" i="5"/>
  <c r="AB103" i="5"/>
  <c r="K103" i="5" s="1"/>
  <c r="Z63" i="5"/>
  <c r="V96" i="5"/>
  <c r="Y58" i="5"/>
  <c r="Z83" i="5"/>
  <c r="X44" i="5"/>
  <c r="I44" i="5" s="1"/>
  <c r="Z90" i="5"/>
  <c r="Z62" i="5"/>
  <c r="V103" i="5"/>
  <c r="Y91" i="5"/>
  <c r="W64" i="5"/>
  <c r="T108" i="5"/>
  <c r="V108" i="5"/>
  <c r="V40" i="5"/>
  <c r="X72" i="5"/>
  <c r="I72" i="5" s="1"/>
  <c r="Z96" i="5"/>
  <c r="U48" i="5"/>
  <c r="H48" i="5" s="1"/>
  <c r="X91" i="5"/>
  <c r="I91" i="5" s="1"/>
  <c r="R39" i="5"/>
  <c r="C39" i="5" s="1"/>
  <c r="V50" i="5"/>
  <c r="V68" i="5"/>
  <c r="U86" i="5"/>
  <c r="H86" i="5" s="1"/>
  <c r="Y103" i="5"/>
  <c r="T58" i="5"/>
  <c r="AC53" i="5"/>
  <c r="L53" i="5" s="1"/>
  <c r="M53" i="5" s="1"/>
  <c r="S73" i="5"/>
  <c r="F73" i="5" s="1"/>
  <c r="AB94" i="5"/>
  <c r="K94" i="5" s="1"/>
  <c r="Y55" i="5"/>
  <c r="X69" i="5"/>
  <c r="I69" i="5" s="1"/>
  <c r="Z93" i="5"/>
  <c r="U45" i="5"/>
  <c r="H45" i="5" s="1"/>
  <c r="AC60" i="5"/>
  <c r="L60" i="5" s="1"/>
  <c r="M60" i="5" s="1"/>
  <c r="Z74" i="5"/>
  <c r="V86" i="5"/>
  <c r="Z97" i="5"/>
  <c r="T107" i="5"/>
  <c r="W54" i="5"/>
  <c r="R68" i="5"/>
  <c r="C68" i="5" s="1"/>
  <c r="AB84" i="5"/>
  <c r="K84" i="5" s="1"/>
  <c r="U96" i="5"/>
  <c r="H96" i="5" s="1"/>
  <c r="X106" i="5"/>
  <c r="I106" i="5" s="1"/>
  <c r="S60" i="5"/>
  <c r="F60" i="5" s="1"/>
  <c r="Y78" i="5"/>
  <c r="X99" i="5"/>
  <c r="I99" i="5" s="1"/>
  <c r="U51" i="5"/>
  <c r="H51" i="5" s="1"/>
  <c r="W72" i="5"/>
  <c r="U92" i="5"/>
  <c r="H92" i="5" s="1"/>
  <c r="R109" i="5"/>
  <c r="C109" i="5" s="1"/>
  <c r="W68" i="5"/>
  <c r="W88" i="5"/>
  <c r="AC105" i="5"/>
  <c r="L105" i="5" s="1"/>
  <c r="M105" i="5" s="1"/>
  <c r="S79" i="5"/>
  <c r="F79" i="5" s="1"/>
  <c r="W107" i="5"/>
  <c r="Z70" i="5"/>
  <c r="AB101" i="5"/>
  <c r="K101" i="5" s="1"/>
  <c r="U64" i="5"/>
  <c r="H64" i="5" s="1"/>
  <c r="V92" i="5"/>
  <c r="V57" i="5"/>
  <c r="T97" i="5"/>
  <c r="S74" i="5"/>
  <c r="F74" i="5" s="1"/>
  <c r="X50" i="5"/>
  <c r="I50" i="5" s="1"/>
  <c r="Z98" i="5"/>
  <c r="S54" i="5"/>
  <c r="F54" i="5" s="1"/>
  <c r="Y64" i="5"/>
  <c r="S57" i="5"/>
  <c r="F57" i="5" s="1"/>
  <c r="S69" i="5"/>
  <c r="F69" i="5" s="1"/>
  <c r="Z104" i="5"/>
  <c r="W50" i="5"/>
  <c r="AB51" i="5"/>
  <c r="K51" i="5" s="1"/>
  <c r="W53" i="5"/>
  <c r="AC40" i="5"/>
  <c r="L40" i="5" s="1"/>
  <c r="M40" i="5" s="1"/>
  <c r="X55" i="5"/>
  <c r="I55" i="5" s="1"/>
  <c r="Y73" i="5"/>
  <c r="S90" i="5"/>
  <c r="F90" i="5" s="1"/>
  <c r="AC109" i="5"/>
  <c r="L109" i="5" s="1"/>
  <c r="M109" i="5" s="1"/>
  <c r="U60" i="5"/>
  <c r="H60" i="5" s="1"/>
  <c r="R59" i="5"/>
  <c r="C59" i="5" s="1"/>
  <c r="Y79" i="5"/>
  <c r="AC43" i="5"/>
  <c r="L43" i="5" s="1"/>
  <c r="M43" i="5" s="1"/>
  <c r="T45" i="5"/>
  <c r="R72" i="5"/>
  <c r="C72" i="5" s="1"/>
  <c r="S99" i="5"/>
  <c r="F99" i="5" s="1"/>
  <c r="AB49" i="5"/>
  <c r="K49" i="5" s="1"/>
  <c r="R63" i="5"/>
  <c r="C63" i="5" s="1"/>
  <c r="AB78" i="5"/>
  <c r="K78" i="5" s="1"/>
  <c r="AC87" i="5"/>
  <c r="L87" i="5" s="1"/>
  <c r="M87" i="5" s="1"/>
  <c r="AC99" i="5"/>
  <c r="L99" i="5" s="1"/>
  <c r="M99" i="5" s="1"/>
  <c r="W41" i="5"/>
  <c r="AC57" i="5"/>
  <c r="L57" i="5" s="1"/>
  <c r="M57" i="5" s="1"/>
  <c r="T73" i="5"/>
  <c r="W86" i="5"/>
  <c r="X98" i="5"/>
  <c r="I98" i="5" s="1"/>
  <c r="X109" i="5"/>
  <c r="I109" i="5" s="1"/>
  <c r="W63" i="5"/>
  <c r="T85" i="5"/>
  <c r="AC101" i="5"/>
  <c r="L101" i="5" s="1"/>
  <c r="M101" i="5" s="1"/>
  <c r="W58" i="5"/>
  <c r="Y77" i="5"/>
  <c r="AC94" i="5"/>
  <c r="L94" i="5" s="1"/>
  <c r="M94" i="5" s="1"/>
  <c r="S50" i="5"/>
  <c r="F50" i="5" s="1"/>
  <c r="T71" i="5"/>
  <c r="W92" i="5"/>
  <c r="S42" i="5"/>
  <c r="F42" i="5" s="1"/>
  <c r="X83" i="5"/>
  <c r="I83" i="5" s="1"/>
  <c r="AC46" i="5"/>
  <c r="L46" i="5" s="1"/>
  <c r="M46" i="5" s="1"/>
  <c r="T81" i="5"/>
  <c r="Y105" i="5"/>
  <c r="S71" i="5"/>
  <c r="F71" i="5" s="1"/>
  <c r="S98" i="5"/>
  <c r="F98" i="5" s="1"/>
  <c r="Z66" i="5"/>
  <c r="T106" i="5"/>
  <c r="V84" i="5"/>
  <c r="V64" i="5"/>
  <c r="R107" i="5"/>
  <c r="C107" i="5" s="1"/>
  <c r="AC75" i="5"/>
  <c r="L75" i="5" s="1"/>
  <c r="M75" i="5" s="1"/>
  <c r="Y76" i="5"/>
  <c r="U78" i="5"/>
  <c r="H78" i="5" s="1"/>
  <c r="R85" i="5"/>
  <c r="C85" i="5" s="1"/>
  <c r="V73" i="5"/>
  <c r="T89" i="5"/>
  <c r="Y65" i="5"/>
  <c r="X102" i="5"/>
  <c r="I102" i="5" s="1"/>
  <c r="AB44" i="5"/>
  <c r="K44" i="5" s="1"/>
  <c r="T56" i="5"/>
  <c r="X75" i="5"/>
  <c r="I75" i="5" s="1"/>
  <c r="Y92" i="5"/>
  <c r="Y44" i="5"/>
  <c r="T66" i="5"/>
  <c r="W60" i="5"/>
  <c r="AB81" i="5"/>
  <c r="K81" i="5" s="1"/>
  <c r="V41" i="5"/>
  <c r="AB50" i="5"/>
  <c r="K50" i="5" s="1"/>
  <c r="AB77" i="5"/>
  <c r="K77" i="5" s="1"/>
  <c r="AB99" i="5"/>
  <c r="K99" i="5" s="1"/>
  <c r="R52" i="5"/>
  <c r="C52" i="5" s="1"/>
  <c r="R65" i="5"/>
  <c r="C65" i="5" s="1"/>
  <c r="Z79" i="5"/>
  <c r="W90" i="5"/>
  <c r="Z100" i="5"/>
  <c r="V45" i="5"/>
  <c r="R60" i="5"/>
  <c r="C60" i="5" s="1"/>
  <c r="Z75" i="5"/>
  <c r="Z89" i="5"/>
  <c r="U99" i="5"/>
  <c r="H99" i="5" s="1"/>
  <c r="W42" i="5"/>
  <c r="Z64" i="5"/>
  <c r="Z86" i="5"/>
  <c r="V105" i="5"/>
  <c r="T60" i="5"/>
  <c r="T80" i="5"/>
  <c r="R96" i="5"/>
  <c r="C96" i="5" s="1"/>
  <c r="Z53" i="5"/>
  <c r="T75" i="5"/>
  <c r="S95" i="5"/>
  <c r="F95" i="5" s="1"/>
  <c r="S49" i="5"/>
  <c r="F49" i="5" s="1"/>
  <c r="S85" i="5"/>
  <c r="F85" i="5" s="1"/>
  <c r="X52" i="5"/>
  <c r="I52" i="5" s="1"/>
  <c r="Y83" i="5"/>
  <c r="X107" i="5"/>
  <c r="I107" i="5" s="1"/>
  <c r="V75" i="5"/>
  <c r="U100" i="5"/>
  <c r="H100" i="5" s="1"/>
  <c r="R70" i="5"/>
  <c r="C70" i="5" s="1"/>
  <c r="Z44" i="5"/>
  <c r="V87" i="5"/>
  <c r="X67" i="5"/>
  <c r="I67" i="5" s="1"/>
  <c r="Z50" i="5"/>
  <c r="W82" i="5"/>
  <c r="X82" i="5"/>
  <c r="I82" i="5" s="1"/>
  <c r="T93" i="5"/>
  <c r="U90" i="5"/>
  <c r="H90" i="5" s="1"/>
  <c r="AC84" i="5"/>
  <c r="L84" i="5" s="1"/>
  <c r="M84" i="5" s="1"/>
  <c r="AB109" i="5"/>
  <c r="K109" i="5" s="1"/>
  <c r="S89" i="5"/>
  <c r="F89" i="5" s="1"/>
  <c r="AB69" i="5"/>
  <c r="K69" i="5" s="1"/>
  <c r="Z69" i="5"/>
  <c r="T55" i="5"/>
  <c r="S86" i="5"/>
  <c r="F86" i="5" s="1"/>
  <c r="W70" i="5"/>
  <c r="AB58" i="5"/>
  <c r="K58" i="5" s="1"/>
  <c r="AC92" i="5"/>
  <c r="L92" i="5" s="1"/>
  <c r="M92" i="5" s="1"/>
  <c r="Z55" i="5"/>
  <c r="AB93" i="5"/>
  <c r="K93" i="5" s="1"/>
  <c r="AC74" i="5"/>
  <c r="L74" i="5" s="1"/>
  <c r="M74" i="5" s="1"/>
  <c r="R57" i="5"/>
  <c r="C57" i="5" s="1"/>
  <c r="X105" i="5"/>
  <c r="I105" i="5" s="1"/>
  <c r="T101" i="5"/>
  <c r="S109" i="5"/>
  <c r="F109" i="5" s="1"/>
  <c r="W61" i="5"/>
  <c r="S84" i="5"/>
  <c r="F84" i="5" s="1"/>
  <c r="X59" i="5"/>
  <c r="I59" i="5" s="1"/>
  <c r="U56" i="5"/>
  <c r="H56" i="5" s="1"/>
  <c r="T105" i="5"/>
  <c r="Y101" i="5"/>
  <c r="X30" i="5"/>
  <c r="I30" i="5" s="1"/>
  <c r="X35" i="5"/>
  <c r="I35" i="5" s="1"/>
  <c r="Y27" i="5"/>
  <c r="U23" i="5"/>
  <c r="H23" i="5" s="1"/>
  <c r="S17" i="5"/>
  <c r="F17" i="5" s="1"/>
  <c r="AB19" i="5"/>
  <c r="K19" i="5" s="1"/>
  <c r="T22" i="5"/>
  <c r="S10" i="5"/>
  <c r="F10" i="5" s="1"/>
  <c r="Y19" i="5"/>
  <c r="AB26" i="5"/>
  <c r="K26" i="5" s="1"/>
  <c r="Z20" i="5"/>
  <c r="U32" i="5"/>
  <c r="H32" i="5" s="1"/>
  <c r="U34" i="5"/>
  <c r="H34" i="5" s="1"/>
  <c r="Z32" i="5"/>
  <c r="T36" i="5"/>
  <c r="U38" i="5"/>
  <c r="H38" i="5" s="1"/>
  <c r="V26" i="5"/>
  <c r="AC27" i="5"/>
  <c r="L27" i="5" s="1"/>
  <c r="M27" i="5" s="1"/>
  <c r="Z17" i="5"/>
  <c r="U14" i="5"/>
  <c r="H14" i="5" s="1"/>
  <c r="X18" i="5"/>
  <c r="I18" i="5" s="1"/>
  <c r="T33" i="5"/>
  <c r="R12" i="5"/>
  <c r="C12" i="5" s="1"/>
  <c r="R34" i="5"/>
  <c r="C34" i="5" s="1"/>
  <c r="W29" i="5"/>
  <c r="Z22" i="5"/>
  <c r="R38" i="5"/>
  <c r="C38" i="5" s="1"/>
  <c r="U36" i="5"/>
  <c r="H36" i="5" s="1"/>
  <c r="AC35" i="5"/>
  <c r="L35" i="5" s="1"/>
  <c r="M35" i="5" s="1"/>
  <c r="S20" i="5"/>
  <c r="F20" i="5" s="1"/>
  <c r="R33" i="5"/>
  <c r="C33" i="5" s="1"/>
  <c r="AB20" i="5"/>
  <c r="K20" i="5" s="1"/>
  <c r="X15" i="5"/>
  <c r="I15" i="5" s="1"/>
  <c r="AC26" i="5"/>
  <c r="L26" i="5" s="1"/>
  <c r="M26" i="5" s="1"/>
  <c r="V25" i="5"/>
  <c r="W35" i="5"/>
  <c r="S37" i="5"/>
  <c r="F37" i="5" s="1"/>
  <c r="X13" i="5"/>
  <c r="I13" i="5" s="1"/>
  <c r="V34" i="5"/>
  <c r="U43" i="5"/>
  <c r="H43" i="5" s="1"/>
  <c r="W89" i="5"/>
  <c r="W49" i="5"/>
  <c r="Z48" i="5"/>
  <c r="S96" i="5"/>
  <c r="F96" i="5" s="1"/>
  <c r="AC73" i="5"/>
  <c r="L73" i="5" s="1"/>
  <c r="M73" i="5" s="1"/>
  <c r="Z103" i="5"/>
  <c r="W71" i="5"/>
  <c r="AB105" i="5"/>
  <c r="K105" i="5" s="1"/>
  <c r="U89" i="5"/>
  <c r="H89" i="5" s="1"/>
  <c r="X73" i="5"/>
  <c r="I73" i="5" s="1"/>
  <c r="U67" i="5"/>
  <c r="H67" i="5" s="1"/>
  <c r="R55" i="5"/>
  <c r="C55" i="5" s="1"/>
  <c r="V79" i="5"/>
  <c r="AC85" i="5"/>
  <c r="L85" i="5" s="1"/>
  <c r="M85" i="5" s="1"/>
  <c r="T59" i="5"/>
  <c r="U101" i="5"/>
  <c r="H101" i="5" s="1"/>
  <c r="S48" i="5"/>
  <c r="F48" i="5" s="1"/>
  <c r="R86" i="5"/>
  <c r="C86" i="5" s="1"/>
  <c r="T69" i="5"/>
  <c r="Z34" i="5"/>
  <c r="AB34" i="5"/>
  <c r="K34" i="5" s="1"/>
  <c r="Z36" i="5"/>
  <c r="U30" i="5"/>
  <c r="H30" i="5" s="1"/>
  <c r="S18" i="5"/>
  <c r="F18" i="5" s="1"/>
  <c r="Z23" i="5"/>
  <c r="Z21" i="5"/>
  <c r="S24" i="5"/>
  <c r="F24" i="5" s="1"/>
  <c r="S28" i="5"/>
  <c r="F28" i="5" s="1"/>
  <c r="X21" i="5"/>
  <c r="I21" i="5" s="1"/>
  <c r="AB18" i="5"/>
  <c r="K18" i="5" s="1"/>
  <c r="W25" i="5"/>
  <c r="AC24" i="5"/>
  <c r="L24" i="5" s="1"/>
  <c r="M24" i="5" s="1"/>
  <c r="Y17" i="5"/>
  <c r="AB29" i="5"/>
  <c r="K29" i="5" s="1"/>
  <c r="V33" i="5"/>
  <c r="AC13" i="5"/>
  <c r="L13" i="5" s="1"/>
  <c r="T19" i="5"/>
  <c r="X17" i="5"/>
  <c r="I17" i="5" s="1"/>
  <c r="X27" i="5"/>
  <c r="I27" i="5" s="1"/>
  <c r="X20" i="5"/>
  <c r="I20" i="5" s="1"/>
  <c r="V37" i="5"/>
  <c r="R17" i="5"/>
  <c r="C17" i="5" s="1"/>
  <c r="T17" i="5"/>
  <c r="Y26" i="5"/>
  <c r="Y30" i="5"/>
  <c r="AB37" i="5"/>
  <c r="K37" i="5" s="1"/>
  <c r="AC15" i="5"/>
  <c r="L15" i="5" s="1"/>
  <c r="W38" i="5"/>
  <c r="Y12" i="5"/>
  <c r="R19" i="5"/>
  <c r="C19" i="5" s="1"/>
  <c r="T13" i="5"/>
  <c r="V31" i="5"/>
  <c r="Y16" i="5"/>
  <c r="AB24" i="5"/>
  <c r="K24" i="5" s="1"/>
  <c r="T20" i="5"/>
  <c r="U24" i="5"/>
  <c r="H24" i="5" s="1"/>
  <c r="Z31" i="5"/>
  <c r="V35" i="5"/>
  <c r="S32" i="5"/>
  <c r="F32" i="5" s="1"/>
  <c r="AB45" i="5"/>
  <c r="K45" i="5" s="1"/>
  <c r="R99" i="5"/>
  <c r="C99" i="5" s="1"/>
  <c r="S56" i="5"/>
  <c r="F56" i="5" s="1"/>
  <c r="X53" i="5"/>
  <c r="I53" i="5" s="1"/>
  <c r="V106" i="5"/>
  <c r="S77" i="5"/>
  <c r="F77" i="5" s="1"/>
  <c r="W106" i="5"/>
  <c r="T77" i="5"/>
  <c r="U107" i="5"/>
  <c r="H107" i="5" s="1"/>
  <c r="T98" i="5"/>
  <c r="AC82" i="5"/>
  <c r="L82" i="5" s="1"/>
  <c r="M82" i="5" s="1"/>
  <c r="AC69" i="5"/>
  <c r="L69" i="5" s="1"/>
  <c r="M69" i="5" s="1"/>
  <c r="Z72" i="5"/>
  <c r="R90" i="5"/>
  <c r="C90" i="5" s="1"/>
  <c r="Y96" i="5"/>
  <c r="V67" i="5"/>
  <c r="Z59" i="5"/>
  <c r="V65" i="5"/>
  <c r="S106" i="5"/>
  <c r="F106" i="5" s="1"/>
  <c r="Y62" i="5"/>
  <c r="R108" i="5"/>
  <c r="C108" i="5" s="1"/>
  <c r="V72" i="5"/>
  <c r="T54" i="5"/>
  <c r="W46" i="5"/>
  <c r="W85" i="5"/>
  <c r="Z47" i="5"/>
  <c r="X85" i="5"/>
  <c r="I85" i="5" s="1"/>
  <c r="V56" i="5"/>
  <c r="AB39" i="5"/>
  <c r="K39" i="5" s="1"/>
  <c r="X93" i="5"/>
  <c r="I93" i="5" s="1"/>
  <c r="X84" i="5"/>
  <c r="I84" i="5" s="1"/>
  <c r="AC95" i="5"/>
  <c r="L95" i="5" s="1"/>
  <c r="M95" i="5" s="1"/>
  <c r="AC103" i="5"/>
  <c r="L103" i="5" s="1"/>
  <c r="M103" i="5" s="1"/>
  <c r="AB53" i="5"/>
  <c r="K53" i="5" s="1"/>
  <c r="W97" i="5"/>
  <c r="X71" i="5"/>
  <c r="I71" i="5" s="1"/>
  <c r="V51" i="5"/>
  <c r="AB75" i="5"/>
  <c r="K75" i="5" s="1"/>
  <c r="W37" i="5"/>
  <c r="X25" i="5"/>
  <c r="I25" i="5" s="1"/>
  <c r="U22" i="5"/>
  <c r="H22" i="5" s="1"/>
  <c r="V30" i="5"/>
  <c r="U16" i="5"/>
  <c r="H16" i="5" s="1"/>
  <c r="X37" i="5"/>
  <c r="I37" i="5" s="1"/>
  <c r="AB10" i="5"/>
  <c r="K10" i="5" s="1"/>
  <c r="V23" i="5"/>
  <c r="AC36" i="5"/>
  <c r="L36" i="5" s="1"/>
  <c r="M36" i="5" s="1"/>
  <c r="T35" i="5"/>
  <c r="AC33" i="5"/>
  <c r="L33" i="5" s="1"/>
  <c r="M33" i="5" s="1"/>
  <c r="S13" i="5"/>
  <c r="F13" i="5" s="1"/>
  <c r="Z13" i="5"/>
  <c r="X16" i="5"/>
  <c r="I16" i="5" s="1"/>
  <c r="U13" i="5"/>
  <c r="H13" i="5" s="1"/>
  <c r="AC29" i="5"/>
  <c r="L29" i="5" s="1"/>
  <c r="M29" i="5" s="1"/>
  <c r="S11" i="5"/>
  <c r="F11" i="5" s="1"/>
  <c r="Y36" i="5"/>
  <c r="W21" i="5"/>
  <c r="R27" i="5"/>
  <c r="C27" i="5" s="1"/>
  <c r="W13" i="5"/>
  <c r="R28" i="5"/>
  <c r="C28" i="5" s="1"/>
  <c r="T10" i="5"/>
  <c r="R14" i="5"/>
  <c r="C14" i="5" s="1"/>
  <c r="W34" i="5"/>
  <c r="W27" i="5"/>
  <c r="U15" i="5"/>
  <c r="H15" i="5" s="1"/>
  <c r="U37" i="5"/>
  <c r="H37" i="5" s="1"/>
  <c r="AB15" i="5"/>
  <c r="K15" i="5" s="1"/>
  <c r="AC28" i="5"/>
  <c r="L28" i="5" s="1"/>
  <c r="M28" i="5" s="1"/>
  <c r="U25" i="5"/>
  <c r="H25" i="5" s="1"/>
  <c r="T12" i="5"/>
  <c r="Y37" i="5"/>
  <c r="Y10" i="5"/>
  <c r="R20" i="5"/>
  <c r="C20" i="5" s="1"/>
  <c r="V21" i="5"/>
  <c r="W33" i="5"/>
  <c r="T34" i="5"/>
  <c r="AC20" i="5"/>
  <c r="L20" i="5" s="1"/>
  <c r="M20" i="5" s="1"/>
  <c r="S67" i="5"/>
  <c r="F67" i="5" s="1"/>
  <c r="R47" i="5"/>
  <c r="C47" i="5" s="1"/>
  <c r="X74" i="5"/>
  <c r="I74" i="5" s="1"/>
  <c r="AB64" i="5"/>
  <c r="K64" i="5" s="1"/>
  <c r="V54" i="5"/>
  <c r="S87" i="5"/>
  <c r="F87" i="5" s="1"/>
  <c r="S52" i="5"/>
  <c r="F52" i="5" s="1"/>
  <c r="T92" i="5"/>
  <c r="Y61" i="5"/>
  <c r="R46" i="5"/>
  <c r="C46" i="5" s="1"/>
  <c r="U103" i="5"/>
  <c r="H103" i="5" s="1"/>
  <c r="R91" i="5"/>
  <c r="C91" i="5" s="1"/>
  <c r="U105" i="5"/>
  <c r="H105" i="5" s="1"/>
  <c r="AB55" i="5"/>
  <c r="K55" i="5" s="1"/>
  <c r="W62" i="5"/>
  <c r="W45" i="5"/>
  <c r="AC97" i="5"/>
  <c r="L97" i="5" s="1"/>
  <c r="M97" i="5" s="1"/>
  <c r="AB79" i="5"/>
  <c r="K79" i="5" s="1"/>
  <c r="W78" i="5"/>
  <c r="X23" i="5"/>
  <c r="I23" i="5" s="1"/>
  <c r="S19" i="5"/>
  <c r="F19" i="5" s="1"/>
  <c r="AC22" i="5"/>
  <c r="L22" i="5" s="1"/>
  <c r="M22" i="5" s="1"/>
  <c r="R36" i="5"/>
  <c r="C36" i="5" s="1"/>
  <c r="X36" i="5"/>
  <c r="I36" i="5" s="1"/>
  <c r="U28" i="5"/>
  <c r="H28" i="5" s="1"/>
  <c r="R15" i="5"/>
  <c r="C15" i="5" s="1"/>
  <c r="W12" i="5"/>
  <c r="AC25" i="5"/>
  <c r="L25" i="5" s="1"/>
  <c r="M25" i="5" s="1"/>
  <c r="T38" i="5"/>
  <c r="U33" i="5"/>
  <c r="H33" i="5" s="1"/>
  <c r="AC19" i="5"/>
  <c r="L19" i="5" s="1"/>
  <c r="M19" i="5" s="1"/>
  <c r="R26" i="5"/>
  <c r="C26" i="5" s="1"/>
  <c r="U29" i="5"/>
  <c r="H29" i="5" s="1"/>
  <c r="T37" i="5"/>
  <c r="X10" i="5"/>
  <c r="I10" i="5" s="1"/>
  <c r="V16" i="5"/>
  <c r="AC30" i="5"/>
  <c r="L30" i="5" s="1"/>
  <c r="M30" i="5" s="1"/>
  <c r="T25" i="5"/>
  <c r="W11" i="5"/>
  <c r="X33" i="5"/>
  <c r="I33" i="5" s="1"/>
  <c r="W26" i="5"/>
  <c r="R32" i="5"/>
  <c r="C32" i="5" s="1"/>
  <c r="S23" i="5"/>
  <c r="F23" i="5" s="1"/>
  <c r="T28" i="5"/>
  <c r="Y38" i="5"/>
  <c r="U19" i="5"/>
  <c r="H19" i="5" s="1"/>
  <c r="T29" i="5"/>
  <c r="AC38" i="5"/>
  <c r="L38" i="5" s="1"/>
  <c r="M38" i="5" s="1"/>
  <c r="S33" i="5"/>
  <c r="F33" i="5" s="1"/>
  <c r="S36" i="5"/>
  <c r="F36" i="5" s="1"/>
  <c r="Y14" i="5"/>
  <c r="X24" i="5"/>
  <c r="I24" i="5" s="1"/>
  <c r="AC31" i="5"/>
  <c r="L31" i="5" s="1"/>
  <c r="M31" i="5" s="1"/>
  <c r="V12" i="5"/>
  <c r="Z29" i="5"/>
  <c r="AB28" i="5"/>
  <c r="K28" i="5" s="1"/>
  <c r="Z11" i="5"/>
  <c r="AB36" i="5"/>
  <c r="K36" i="5" s="1"/>
  <c r="Z30" i="5"/>
  <c r="AB83" i="5"/>
  <c r="K83" i="5" s="1"/>
  <c r="T86" i="5"/>
  <c r="AC107" i="5"/>
  <c r="L107" i="5" s="1"/>
  <c r="M107" i="5" s="1"/>
  <c r="AB82" i="5"/>
  <c r="K82" i="5" s="1"/>
  <c r="Y104" i="5"/>
  <c r="Y107" i="5"/>
  <c r="Z102" i="5"/>
  <c r="S25" i="5"/>
  <c r="F25" i="5" s="1"/>
  <c r="U10" i="5"/>
  <c r="H10" i="5" s="1"/>
  <c r="S34" i="5"/>
  <c r="F34" i="5" s="1"/>
  <c r="V17" i="5"/>
  <c r="V38" i="5"/>
  <c r="R30" i="5"/>
  <c r="C30" i="5" s="1"/>
  <c r="S14" i="5"/>
  <c r="F14" i="5" s="1"/>
  <c r="V28" i="5"/>
  <c r="Y29" i="5"/>
  <c r="AB33" i="5"/>
  <c r="K33" i="5" s="1"/>
  <c r="R13" i="5"/>
  <c r="C13" i="5" s="1"/>
  <c r="X28" i="5"/>
  <c r="I28" i="5" s="1"/>
  <c r="Z25" i="5"/>
  <c r="R16" i="5"/>
  <c r="C16" i="5" s="1"/>
  <c r="U31" i="5"/>
  <c r="H31" i="5" s="1"/>
  <c r="V36" i="5"/>
  <c r="R35" i="5"/>
  <c r="C35" i="5" s="1"/>
  <c r="AB23" i="5"/>
  <c r="K23" i="5" s="1"/>
  <c r="AB12" i="5"/>
  <c r="K12" i="5" s="1"/>
  <c r="Y46" i="5"/>
  <c r="S62" i="5"/>
  <c r="F62" i="5" s="1"/>
  <c r="S83" i="5"/>
  <c r="F83" i="5" s="1"/>
  <c r="AC70" i="5"/>
  <c r="L70" i="5" s="1"/>
  <c r="M70" i="5" s="1"/>
  <c r="V61" i="5"/>
  <c r="AB80" i="5"/>
  <c r="K80" i="5" s="1"/>
  <c r="U59" i="5"/>
  <c r="H59" i="5" s="1"/>
  <c r="R10" i="5"/>
  <c r="C10" i="5" s="1"/>
  <c r="AB17" i="5"/>
  <c r="K17" i="5" s="1"/>
  <c r="T14" i="5"/>
  <c r="W22" i="5"/>
  <c r="R31" i="5"/>
  <c r="C31" i="5" s="1"/>
  <c r="V14" i="5"/>
  <c r="S30" i="5"/>
  <c r="F30" i="5" s="1"/>
  <c r="S15" i="5"/>
  <c r="F15" i="5" s="1"/>
  <c r="U26" i="5"/>
  <c r="H26" i="5" s="1"/>
  <c r="S26" i="5"/>
  <c r="F26" i="5" s="1"/>
  <c r="R22" i="5"/>
  <c r="C22" i="5" s="1"/>
  <c r="W19" i="5"/>
  <c r="T15" i="5"/>
  <c r="AC23" i="5"/>
  <c r="L23" i="5" s="1"/>
  <c r="M23" i="5" s="1"/>
  <c r="U12" i="5"/>
  <c r="H12" i="5" s="1"/>
  <c r="AC21" i="5"/>
  <c r="L21" i="5" s="1"/>
  <c r="M21" i="5" s="1"/>
  <c r="Z24" i="5"/>
  <c r="Y28" i="5"/>
  <c r="V15" i="5"/>
  <c r="T27" i="5"/>
  <c r="T42" i="5"/>
  <c r="T67" i="5"/>
  <c r="S72" i="5"/>
  <c r="F72" i="5" s="1"/>
  <c r="AB97" i="5"/>
  <c r="K97" i="5" s="1"/>
  <c r="V89" i="5"/>
  <c r="S66" i="5"/>
  <c r="F66" i="5" s="1"/>
  <c r="X88" i="5"/>
  <c r="I88" i="5" s="1"/>
  <c r="W67" i="5"/>
  <c r="W30" i="5"/>
  <c r="AB25" i="5"/>
  <c r="K25" i="5" s="1"/>
  <c r="AC34" i="5"/>
  <c r="L34" i="5" s="1"/>
  <c r="M34" i="5" s="1"/>
  <c r="S22" i="5"/>
  <c r="F22" i="5" s="1"/>
  <c r="Y13" i="5"/>
  <c r="Z18" i="5"/>
  <c r="X29" i="5"/>
  <c r="I29" i="5" s="1"/>
  <c r="S35" i="5"/>
  <c r="F35" i="5" s="1"/>
  <c r="Y15" i="5"/>
  <c r="Y35" i="5"/>
  <c r="X26" i="5"/>
  <c r="I26" i="5" s="1"/>
  <c r="Z12" i="5"/>
  <c r="Z16" i="5"/>
  <c r="Y25" i="5"/>
  <c r="S31" i="5"/>
  <c r="F31" i="5" s="1"/>
  <c r="W15" i="5"/>
  <c r="W31" i="5"/>
  <c r="S29" i="5"/>
  <c r="F29" i="5" s="1"/>
  <c r="Z35" i="5"/>
  <c r="T24" i="5"/>
  <c r="AC52" i="5"/>
  <c r="L52" i="5" s="1"/>
  <c r="M52" i="5" s="1"/>
  <c r="Y42" i="5"/>
  <c r="W95" i="5"/>
  <c r="V47" i="5"/>
  <c r="T57" i="5"/>
  <c r="U66" i="5"/>
  <c r="H66" i="5" s="1"/>
  <c r="Y67" i="5"/>
  <c r="AB106" i="5"/>
  <c r="K106" i="5" s="1"/>
  <c r="X31" i="5"/>
  <c r="I31" i="5" s="1"/>
  <c r="Y18" i="5"/>
  <c r="Z26" i="5"/>
  <c r="T18" i="5"/>
  <c r="S38" i="5"/>
  <c r="F38" i="5" s="1"/>
  <c r="U18" i="5"/>
  <c r="H18" i="5" s="1"/>
  <c r="AB14" i="5"/>
  <c r="K14" i="5" s="1"/>
  <c r="U11" i="5"/>
  <c r="H11" i="5" s="1"/>
  <c r="W24" i="5"/>
  <c r="AC18" i="5"/>
  <c r="L18" i="5" s="1"/>
  <c r="M18" i="5" s="1"/>
  <c r="Z15" i="5"/>
  <c r="T30" i="5"/>
  <c r="U20" i="5"/>
  <c r="H20" i="5" s="1"/>
  <c r="R25" i="5"/>
  <c r="C25" i="5" s="1"/>
  <c r="W23" i="5"/>
  <c r="V24" i="5"/>
  <c r="Y32" i="5"/>
  <c r="AB21" i="5"/>
  <c r="K21" i="5" s="1"/>
  <c r="W17" i="5"/>
  <c r="AB32" i="5"/>
  <c r="K32" i="5" s="1"/>
  <c r="Z78" i="5"/>
  <c r="T39" i="5"/>
  <c r="T99" i="5"/>
  <c r="X77" i="5"/>
  <c r="I77" i="5" s="1"/>
  <c r="R82" i="5"/>
  <c r="C82" i="5" s="1"/>
  <c r="W79" i="5"/>
  <c r="AB71" i="5"/>
  <c r="K71" i="5" s="1"/>
  <c r="AB35" i="5"/>
  <c r="K35" i="5" s="1"/>
  <c r="R37" i="5"/>
  <c r="C37" i="5" s="1"/>
  <c r="Y11" i="5"/>
  <c r="S16" i="5"/>
  <c r="F16" i="5" s="1"/>
  <c r="AB30" i="5"/>
  <c r="K30" i="5" s="1"/>
  <c r="Y31" i="5"/>
  <c r="Z28" i="5"/>
  <c r="AB38" i="5"/>
  <c r="K38" i="5" s="1"/>
  <c r="U27" i="5"/>
  <c r="H27" i="5" s="1"/>
  <c r="AB11" i="5"/>
  <c r="K11" i="5" s="1"/>
  <c r="Y24" i="5"/>
  <c r="AB13" i="5"/>
  <c r="K13" i="5" s="1"/>
  <c r="S21" i="5"/>
  <c r="F21" i="5" s="1"/>
  <c r="X14" i="5"/>
  <c r="I14" i="5" s="1"/>
  <c r="X19" i="5"/>
  <c r="I19" i="5" s="1"/>
  <c r="W16" i="5"/>
  <c r="U17" i="5"/>
  <c r="H17" i="5" s="1"/>
  <c r="T32" i="5"/>
  <c r="Z37" i="5"/>
  <c r="R11" i="5"/>
  <c r="C11" i="5" s="1"/>
  <c r="AC58" i="5"/>
  <c r="L58" i="5" s="1"/>
  <c r="M58" i="5" s="1"/>
  <c r="AB100" i="5"/>
  <c r="K100" i="5" s="1"/>
  <c r="U95" i="5"/>
  <c r="H95" i="5" s="1"/>
  <c r="W20" i="5"/>
  <c r="X32" i="5"/>
  <c r="I32" i="5" s="1"/>
  <c r="W18" i="5"/>
  <c r="U35" i="5"/>
  <c r="H35" i="5" s="1"/>
  <c r="AC32" i="5"/>
  <c r="L32" i="5" s="1"/>
  <c r="M32" i="5" s="1"/>
  <c r="T26" i="5"/>
  <c r="S27" i="5"/>
  <c r="F27" i="5" s="1"/>
  <c r="Y88" i="5"/>
  <c r="T46" i="5"/>
  <c r="R95" i="5"/>
  <c r="C95" i="5" s="1"/>
  <c r="AB27" i="5"/>
  <c r="K27" i="5" s="1"/>
  <c r="Y21" i="5"/>
  <c r="AB31" i="5"/>
  <c r="K31" i="5" s="1"/>
  <c r="Z27" i="5"/>
  <c r="X38" i="5"/>
  <c r="I38" i="5" s="1"/>
  <c r="AC14" i="5"/>
  <c r="L14" i="5" s="1"/>
  <c r="M14" i="5" s="1"/>
  <c r="W28" i="5"/>
  <c r="V43" i="5"/>
  <c r="AC106" i="5"/>
  <c r="L106" i="5" s="1"/>
  <c r="M106" i="5" s="1"/>
  <c r="AC80" i="5"/>
  <c r="L80" i="5" s="1"/>
  <c r="M80" i="5" s="1"/>
  <c r="T21" i="5"/>
  <c r="T16" i="5"/>
  <c r="V18" i="5"/>
  <c r="Y20" i="5"/>
  <c r="V32" i="5"/>
  <c r="U21" i="5"/>
  <c r="H21" i="5" s="1"/>
  <c r="AC10" i="5"/>
  <c r="L10" i="5" s="1"/>
  <c r="Y34" i="5"/>
  <c r="W81" i="5"/>
  <c r="R81" i="5"/>
  <c r="C81" i="5" s="1"/>
  <c r="Z39" i="5"/>
  <c r="R67" i="5"/>
  <c r="C67" i="5" s="1"/>
  <c r="Y93" i="5"/>
  <c r="X34" i="5"/>
  <c r="I34" i="5" s="1"/>
  <c r="V29" i="5"/>
  <c r="R24" i="5"/>
  <c r="C24" i="5" s="1"/>
  <c r="T31" i="5"/>
  <c r="X12" i="5"/>
  <c r="I12" i="5" s="1"/>
  <c r="Y23" i="5"/>
  <c r="W14" i="5"/>
  <c r="S65" i="5"/>
  <c r="F65" i="5" s="1"/>
  <c r="Z10" i="5"/>
  <c r="R23" i="5"/>
  <c r="C23" i="5" s="1"/>
  <c r="W36" i="5"/>
  <c r="Y33" i="5"/>
  <c r="Y66" i="5"/>
  <c r="V13" i="5"/>
  <c r="S12" i="5"/>
  <c r="F12" i="5" s="1"/>
  <c r="AC16" i="5"/>
  <c r="L16" i="5" s="1"/>
  <c r="M16" i="5" s="1"/>
  <c r="Z38" i="5"/>
  <c r="T100" i="5"/>
  <c r="R21" i="5"/>
  <c r="C21" i="5" s="1"/>
  <c r="R18" i="5"/>
  <c r="C18" i="5" s="1"/>
  <c r="Z33" i="5"/>
  <c r="Z19" i="5"/>
  <c r="W100" i="5"/>
  <c r="AC11" i="5"/>
  <c r="L11" i="5" s="1"/>
  <c r="V27" i="5"/>
  <c r="Z14" i="5"/>
  <c r="U102" i="5"/>
  <c r="H102" i="5" s="1"/>
  <c r="AC12" i="5"/>
  <c r="L12" i="5" s="1"/>
  <c r="AC37" i="5"/>
  <c r="L37" i="5" s="1"/>
  <c r="M37" i="5" s="1"/>
  <c r="X11" i="5"/>
  <c r="I11" i="5" s="1"/>
  <c r="AC17" i="5"/>
  <c r="L17" i="5" s="1"/>
  <c r="M17" i="5" s="1"/>
  <c r="AB22" i="5"/>
  <c r="K22" i="5" s="1"/>
  <c r="T11" i="5"/>
  <c r="AB16" i="5"/>
  <c r="K16" i="5" s="1"/>
  <c r="T23" i="5"/>
  <c r="Y22" i="5"/>
  <c r="X22" i="5"/>
  <c r="I22" i="5" s="1"/>
  <c r="Z92" i="5"/>
  <c r="R103" i="5"/>
  <c r="C103" i="5" s="1"/>
  <c r="V20" i="5"/>
  <c r="W108" i="5"/>
  <c r="V22" i="5"/>
  <c r="V19" i="5"/>
  <c r="W32" i="5"/>
  <c r="R29" i="5"/>
  <c r="C29" i="5" s="1"/>
  <c r="G26" i="20"/>
  <c r="AD26" i="20"/>
  <c r="AA29" i="20"/>
  <c r="J29" i="20" s="1"/>
  <c r="N29" i="20" s="1"/>
  <c r="AA86" i="20"/>
  <c r="J86" i="20" s="1"/>
  <c r="N86" i="20" s="1"/>
  <c r="AD108" i="20"/>
  <c r="G108" i="20"/>
  <c r="AA35" i="20"/>
  <c r="J35" i="20" s="1"/>
  <c r="N35" i="20" s="1"/>
  <c r="AA31" i="20"/>
  <c r="J31" i="20" s="1"/>
  <c r="N31" i="20" s="1"/>
  <c r="AD95" i="20"/>
  <c r="G95" i="20"/>
  <c r="AA71" i="20"/>
  <c r="J71" i="20" s="1"/>
  <c r="N71" i="20" s="1"/>
  <c r="AA97" i="20"/>
  <c r="J97" i="20" s="1"/>
  <c r="N97" i="20" s="1"/>
  <c r="AA51" i="20"/>
  <c r="J51" i="20" s="1"/>
  <c r="N51" i="20" s="1"/>
  <c r="AA94" i="20"/>
  <c r="J94" i="20" s="1"/>
  <c r="N94" i="20" s="1"/>
  <c r="G43" i="20"/>
  <c r="AD43" i="20"/>
  <c r="AA73" i="20"/>
  <c r="J73" i="20" s="1"/>
  <c r="N73" i="20" s="1"/>
  <c r="AD91" i="20"/>
  <c r="G91" i="20"/>
  <c r="G77" i="20"/>
  <c r="AD77" i="20"/>
  <c r="AD100" i="20"/>
  <c r="G100" i="20"/>
  <c r="G68" i="20"/>
  <c r="AD68" i="20"/>
  <c r="AD92" i="20"/>
  <c r="G92" i="20"/>
  <c r="AD56" i="20"/>
  <c r="G56" i="20"/>
  <c r="G30" i="18"/>
  <c r="AD30" i="18"/>
  <c r="AA31" i="18"/>
  <c r="J31" i="18" s="1"/>
  <c r="N31" i="18" s="1"/>
  <c r="AA50" i="18"/>
  <c r="J50" i="18" s="1"/>
  <c r="N50" i="18" s="1"/>
  <c r="AD64" i="18"/>
  <c r="G64" i="18"/>
  <c r="AD53" i="18"/>
  <c r="G53" i="18"/>
  <c r="AA91" i="18"/>
  <c r="J91" i="18" s="1"/>
  <c r="N91" i="18" s="1"/>
  <c r="AA99" i="18"/>
  <c r="J99" i="18" s="1"/>
  <c r="N99" i="18" s="1"/>
  <c r="AD24" i="18"/>
  <c r="G24" i="18"/>
  <c r="AA84" i="18"/>
  <c r="J84" i="18" s="1"/>
  <c r="N84" i="18" s="1"/>
  <c r="G26" i="18"/>
  <c r="AD26" i="18"/>
  <c r="AA103" i="18"/>
  <c r="J103" i="18" s="1"/>
  <c r="N103" i="18" s="1"/>
  <c r="AA41" i="18"/>
  <c r="J41" i="18" s="1"/>
  <c r="N41" i="18" s="1"/>
  <c r="AA75" i="18"/>
  <c r="J75" i="18" s="1"/>
  <c r="N75" i="18" s="1"/>
  <c r="AA95" i="18"/>
  <c r="J95" i="18" s="1"/>
  <c r="N95" i="18" s="1"/>
  <c r="G55" i="18"/>
  <c r="AD55" i="18"/>
  <c r="M11" i="34"/>
  <c r="AA109" i="20"/>
  <c r="J109" i="20" s="1"/>
  <c r="N109" i="20" s="1"/>
  <c r="AD12" i="20"/>
  <c r="G12" i="20"/>
  <c r="AA12" i="20"/>
  <c r="J12" i="20" s="1"/>
  <c r="AA18" i="20"/>
  <c r="J18" i="20" s="1"/>
  <c r="N18" i="20" s="1"/>
  <c r="G11" i="20"/>
  <c r="AD11" i="20"/>
  <c r="AD49" i="20"/>
  <c r="G49" i="20"/>
  <c r="AA61" i="20"/>
  <c r="J61" i="20" s="1"/>
  <c r="N61" i="20" s="1"/>
  <c r="AD84" i="20"/>
  <c r="G84" i="20"/>
  <c r="AD69" i="20"/>
  <c r="G69" i="20"/>
  <c r="AA79" i="20"/>
  <c r="J79" i="20" s="1"/>
  <c r="N79" i="20" s="1"/>
  <c r="G54" i="20"/>
  <c r="AD54" i="20"/>
  <c r="AD63" i="20"/>
  <c r="G63" i="20"/>
  <c r="AA72" i="20"/>
  <c r="J72" i="20" s="1"/>
  <c r="N72" i="20" s="1"/>
  <c r="AA91" i="20"/>
  <c r="J91" i="20" s="1"/>
  <c r="N91" i="20" s="1"/>
  <c r="G52" i="20"/>
  <c r="AD52" i="20"/>
  <c r="AA74" i="20"/>
  <c r="J74" i="20" s="1"/>
  <c r="N74" i="20" s="1"/>
  <c r="AA78" i="20"/>
  <c r="J78" i="20" s="1"/>
  <c r="N78" i="20" s="1"/>
  <c r="AD45" i="20"/>
  <c r="G45" i="20"/>
  <c r="G66" i="20"/>
  <c r="AD66" i="20"/>
  <c r="AA81" i="20"/>
  <c r="J81" i="20" s="1"/>
  <c r="N81" i="20" s="1"/>
  <c r="AA92" i="20"/>
  <c r="J92" i="20" s="1"/>
  <c r="N92" i="20" s="1"/>
  <c r="AA40" i="20"/>
  <c r="J40" i="20" s="1"/>
  <c r="N40" i="20" s="1"/>
  <c r="G46" i="20"/>
  <c r="AD46" i="20"/>
  <c r="G94" i="20"/>
  <c r="AD94" i="20"/>
  <c r="AA59" i="20"/>
  <c r="J59" i="20" s="1"/>
  <c r="N59" i="20" s="1"/>
  <c r="AD29" i="18"/>
  <c r="G29" i="18"/>
  <c r="AD25" i="18"/>
  <c r="G25" i="18"/>
  <c r="AD32" i="18"/>
  <c r="G32" i="18"/>
  <c r="M11" i="18"/>
  <c r="AA17" i="18"/>
  <c r="J17" i="18" s="1"/>
  <c r="N17" i="18" s="1"/>
  <c r="G14" i="18"/>
  <c r="AD14" i="18"/>
  <c r="G96" i="18"/>
  <c r="AD96" i="18"/>
  <c r="G102" i="18"/>
  <c r="AD102" i="18"/>
  <c r="AD101" i="18"/>
  <c r="G101" i="18"/>
  <c r="AA23" i="18"/>
  <c r="J23" i="18" s="1"/>
  <c r="N23" i="18" s="1"/>
  <c r="AA105" i="18"/>
  <c r="J105" i="18" s="1"/>
  <c r="N105" i="18" s="1"/>
  <c r="AD78" i="18"/>
  <c r="G78" i="18"/>
  <c r="AD75" i="18"/>
  <c r="G75" i="18"/>
  <c r="AD99" i="18"/>
  <c r="G99" i="18"/>
  <c r="AA85" i="18"/>
  <c r="J85" i="18" s="1"/>
  <c r="N85" i="18" s="1"/>
  <c r="AD42" i="18"/>
  <c r="G42" i="18"/>
  <c r="AA90" i="18"/>
  <c r="J90" i="18" s="1"/>
  <c r="N90" i="18" s="1"/>
  <c r="AA78" i="18"/>
  <c r="J78" i="18" s="1"/>
  <c r="N78" i="18" s="1"/>
  <c r="G89" i="18"/>
  <c r="AD89" i="18"/>
  <c r="AD72" i="18"/>
  <c r="G72" i="18"/>
  <c r="G77" i="18"/>
  <c r="AD77" i="18"/>
  <c r="N13" i="19"/>
  <c r="AB40" i="6"/>
  <c r="K40" i="6" s="1"/>
  <c r="Y46" i="6"/>
  <c r="V52" i="6"/>
  <c r="U58" i="6"/>
  <c r="H58" i="6" s="1"/>
  <c r="X63" i="6"/>
  <c r="I63" i="6" s="1"/>
  <c r="U69" i="6"/>
  <c r="H69" i="6" s="1"/>
  <c r="AC41" i="6"/>
  <c r="L41" i="6" s="1"/>
  <c r="M41" i="6" s="1"/>
  <c r="AB47" i="6"/>
  <c r="K47" i="6" s="1"/>
  <c r="W54" i="6"/>
  <c r="T61" i="6"/>
  <c r="AB67" i="6"/>
  <c r="K67" i="6" s="1"/>
  <c r="U75" i="6"/>
  <c r="H75" i="6" s="1"/>
  <c r="R81" i="6"/>
  <c r="C81" i="6" s="1"/>
  <c r="V86" i="6"/>
  <c r="Z91" i="6"/>
  <c r="W97" i="6"/>
  <c r="X103" i="6"/>
  <c r="I103" i="6" s="1"/>
  <c r="V109" i="6"/>
  <c r="Z45" i="6"/>
  <c r="U52" i="6"/>
  <c r="H52" i="6" s="1"/>
  <c r="AB59" i="6"/>
  <c r="K59" i="6" s="1"/>
  <c r="X66" i="6"/>
  <c r="I66" i="6" s="1"/>
  <c r="AB72" i="6"/>
  <c r="K72" i="6" s="1"/>
  <c r="X78" i="6"/>
  <c r="I78" i="6" s="1"/>
  <c r="V84" i="6"/>
  <c r="X90" i="6"/>
  <c r="I90" i="6" s="1"/>
  <c r="AC96" i="6"/>
  <c r="L96" i="6" s="1"/>
  <c r="M96" i="6" s="1"/>
  <c r="Y103" i="6"/>
  <c r="W109" i="6"/>
  <c r="R45" i="6"/>
  <c r="C45" i="6" s="1"/>
  <c r="W52" i="6"/>
  <c r="W58" i="6"/>
  <c r="W64" i="6"/>
  <c r="T70" i="6"/>
  <c r="S76" i="6"/>
  <c r="F76" i="6" s="1"/>
  <c r="W82" i="6"/>
  <c r="X88" i="6"/>
  <c r="I88" i="6" s="1"/>
  <c r="W94" i="6"/>
  <c r="U100" i="6"/>
  <c r="H100" i="6" s="1"/>
  <c r="V106" i="6"/>
  <c r="X41" i="6"/>
  <c r="I41" i="6" s="1"/>
  <c r="T54" i="6"/>
  <c r="AC63" i="6"/>
  <c r="L63" i="6" s="1"/>
  <c r="M63" i="6" s="1"/>
  <c r="R75" i="6"/>
  <c r="C75" i="6" s="1"/>
  <c r="U83" i="6"/>
  <c r="H83" i="6" s="1"/>
  <c r="AC91" i="6"/>
  <c r="L91" i="6" s="1"/>
  <c r="M91" i="6" s="1"/>
  <c r="R100" i="6"/>
  <c r="C100" i="6" s="1"/>
  <c r="Z109" i="6"/>
  <c r="X47" i="6"/>
  <c r="I47" i="6" s="1"/>
  <c r="R58" i="6"/>
  <c r="C58" i="6" s="1"/>
  <c r="Y67" i="6"/>
  <c r="U76" i="6"/>
  <c r="H76" i="6" s="1"/>
  <c r="X84" i="6"/>
  <c r="I84" i="6" s="1"/>
  <c r="R94" i="6"/>
  <c r="C94" i="6" s="1"/>
  <c r="W103" i="6"/>
  <c r="R43" i="6"/>
  <c r="C43" i="6" s="1"/>
  <c r="W53" i="6"/>
  <c r="X64" i="6"/>
  <c r="I64" i="6" s="1"/>
  <c r="V74" i="6"/>
  <c r="Y82" i="6"/>
  <c r="S92" i="6"/>
  <c r="F92" i="6" s="1"/>
  <c r="X100" i="6"/>
  <c r="I100" i="6" s="1"/>
  <c r="AB41" i="6"/>
  <c r="K41" i="6" s="1"/>
  <c r="S57" i="6"/>
  <c r="F57" i="6" s="1"/>
  <c r="T75" i="6"/>
  <c r="V90" i="6"/>
  <c r="AC103" i="6"/>
  <c r="L103" i="6" s="1"/>
  <c r="M103" i="6" s="1"/>
  <c r="W51" i="6"/>
  <c r="W68" i="6"/>
  <c r="U87" i="6"/>
  <c r="H87" i="6" s="1"/>
  <c r="Y100" i="6"/>
  <c r="V44" i="6"/>
  <c r="W59" i="6"/>
  <c r="X77" i="6"/>
  <c r="I77" i="6" s="1"/>
  <c r="X92" i="6"/>
  <c r="I92" i="6" s="1"/>
  <c r="W107" i="6"/>
  <c r="V62" i="6"/>
  <c r="Y84" i="6"/>
  <c r="W106" i="6"/>
  <c r="R60" i="6"/>
  <c r="C60" i="6" s="1"/>
  <c r="U90" i="6"/>
  <c r="H90" i="6" s="1"/>
  <c r="V42" i="6"/>
  <c r="Y72" i="6"/>
  <c r="AB101" i="6"/>
  <c r="K101" i="6" s="1"/>
  <c r="U78" i="6"/>
  <c r="H78" i="6" s="1"/>
  <c r="Z41" i="6"/>
  <c r="T83" i="6"/>
  <c r="S52" i="6"/>
  <c r="F52" i="6" s="1"/>
  <c r="Y96" i="6"/>
  <c r="Z77" i="6"/>
  <c r="S43" i="6"/>
  <c r="F43" i="6" s="1"/>
  <c r="Z52" i="6"/>
  <c r="Z54" i="6"/>
  <c r="V76" i="6"/>
  <c r="AB99" i="6"/>
  <c r="K99" i="6" s="1"/>
  <c r="AB102" i="6"/>
  <c r="K102" i="6" s="1"/>
  <c r="W91" i="6"/>
  <c r="T103" i="6"/>
  <c r="V28" i="6"/>
  <c r="X12" i="6"/>
  <c r="I12" i="6" s="1"/>
  <c r="R28" i="6"/>
  <c r="C28" i="6" s="1"/>
  <c r="U26" i="6"/>
  <c r="H26" i="6" s="1"/>
  <c r="AC36" i="6"/>
  <c r="L36" i="6" s="1"/>
  <c r="M36" i="6" s="1"/>
  <c r="T26" i="6"/>
  <c r="Z13" i="6"/>
  <c r="R27" i="6"/>
  <c r="C27" i="6" s="1"/>
  <c r="AC27" i="6"/>
  <c r="L27" i="6" s="1"/>
  <c r="M27" i="6" s="1"/>
  <c r="Z14" i="6"/>
  <c r="U24" i="6"/>
  <c r="H24" i="6" s="1"/>
  <c r="AC34" i="6"/>
  <c r="L34" i="6" s="1"/>
  <c r="M34" i="6" s="1"/>
  <c r="AB35" i="6"/>
  <c r="K35" i="6" s="1"/>
  <c r="X24" i="6"/>
  <c r="I24" i="6" s="1"/>
  <c r="X29" i="6"/>
  <c r="I29" i="6" s="1"/>
  <c r="AC30" i="6"/>
  <c r="L30" i="6" s="1"/>
  <c r="M30" i="6" s="1"/>
  <c r="AC32" i="6"/>
  <c r="L32" i="6" s="1"/>
  <c r="M32" i="6" s="1"/>
  <c r="R20" i="6"/>
  <c r="C20" i="6" s="1"/>
  <c r="R26" i="6"/>
  <c r="C26" i="6" s="1"/>
  <c r="AC28" i="6"/>
  <c r="L28" i="6" s="1"/>
  <c r="M28" i="6" s="1"/>
  <c r="S15" i="6"/>
  <c r="F15" i="6" s="1"/>
  <c r="AB33" i="6"/>
  <c r="K33" i="6" s="1"/>
  <c r="V12" i="6"/>
  <c r="Z21" i="6"/>
  <c r="Y29" i="6"/>
  <c r="Z31" i="6"/>
  <c r="AB38" i="6"/>
  <c r="K38" i="6" s="1"/>
  <c r="S24" i="6"/>
  <c r="F24" i="6" s="1"/>
  <c r="Y30" i="6"/>
  <c r="AB31" i="6"/>
  <c r="K31" i="6" s="1"/>
  <c r="AB20" i="6"/>
  <c r="K20" i="6" s="1"/>
  <c r="Z16" i="6"/>
  <c r="W31" i="6"/>
  <c r="V22" i="6"/>
  <c r="U22" i="6"/>
  <c r="H22" i="6" s="1"/>
  <c r="V27" i="6"/>
  <c r="R22" i="6"/>
  <c r="C22" i="6" s="1"/>
  <c r="U20" i="6"/>
  <c r="H20" i="6" s="1"/>
  <c r="AB11" i="6"/>
  <c r="K11" i="6" s="1"/>
  <c r="Z42" i="6"/>
  <c r="X48" i="6"/>
  <c r="I48" i="6" s="1"/>
  <c r="AC54" i="6"/>
  <c r="L54" i="6" s="1"/>
  <c r="M54" i="6" s="1"/>
  <c r="U60" i="6"/>
  <c r="H60" i="6" s="1"/>
  <c r="X65" i="6"/>
  <c r="I65" i="6" s="1"/>
  <c r="T71" i="6"/>
  <c r="S44" i="6"/>
  <c r="F44" i="6" s="1"/>
  <c r="R50" i="6"/>
  <c r="C50" i="6" s="1"/>
  <c r="Z56" i="6"/>
  <c r="W63" i="6"/>
  <c r="R70" i="6"/>
  <c r="C70" i="6" s="1"/>
  <c r="U77" i="6"/>
  <c r="H77" i="6" s="1"/>
  <c r="AC82" i="6"/>
  <c r="L82" i="6" s="1"/>
  <c r="M82" i="6" s="1"/>
  <c r="V88" i="6"/>
  <c r="U94" i="6"/>
  <c r="H94" i="6" s="1"/>
  <c r="X99" i="6"/>
  <c r="I99" i="6" s="1"/>
  <c r="Y105" i="6"/>
  <c r="Y40" i="6"/>
  <c r="Z48" i="6"/>
  <c r="U55" i="6"/>
  <c r="H55" i="6" s="1"/>
  <c r="R62" i="6"/>
  <c r="C62" i="6" s="1"/>
  <c r="W69" i="6"/>
  <c r="Z74" i="6"/>
  <c r="W80" i="6"/>
  <c r="W86" i="6"/>
  <c r="R93" i="6"/>
  <c r="C93" i="6" s="1"/>
  <c r="Y99" i="6"/>
  <c r="Z105" i="6"/>
  <c r="V41" i="6"/>
  <c r="R48" i="6"/>
  <c r="C48" i="6" s="1"/>
  <c r="Y54" i="6"/>
  <c r="Z60" i="6"/>
  <c r="Y66" i="6"/>
  <c r="U72" i="6"/>
  <c r="H72" i="6" s="1"/>
  <c r="U79" i="6"/>
  <c r="H79" i="6" s="1"/>
  <c r="S85" i="6"/>
  <c r="F85" i="6" s="1"/>
  <c r="Y90" i="6"/>
  <c r="U96" i="6"/>
  <c r="H96" i="6" s="1"/>
  <c r="V102" i="6"/>
  <c r="U108" i="6"/>
  <c r="H108" i="6" s="1"/>
  <c r="W47" i="6"/>
  <c r="AC57" i="6"/>
  <c r="L57" i="6" s="1"/>
  <c r="M57" i="6" s="1"/>
  <c r="X67" i="6"/>
  <c r="I67" i="6" s="1"/>
  <c r="S78" i="6"/>
  <c r="F78" i="6" s="1"/>
  <c r="Y86" i="6"/>
  <c r="AB94" i="6"/>
  <c r="K94" i="6" s="1"/>
  <c r="V103" i="6"/>
  <c r="Y41" i="6"/>
  <c r="R52" i="6"/>
  <c r="C52" i="6" s="1"/>
  <c r="Z61" i="6"/>
  <c r="S71" i="6"/>
  <c r="F71" i="6" s="1"/>
  <c r="V79" i="6"/>
  <c r="Y87" i="6"/>
  <c r="S98" i="6"/>
  <c r="F98" i="6" s="1"/>
  <c r="Z106" i="6"/>
  <c r="Z46" i="6"/>
  <c r="X58" i="6"/>
  <c r="I58" i="6" s="1"/>
  <c r="R69" i="6"/>
  <c r="C69" i="6" s="1"/>
  <c r="Y77" i="6"/>
  <c r="AC85" i="6"/>
  <c r="L85" i="6" s="1"/>
  <c r="M85" i="6" s="1"/>
  <c r="U95" i="6"/>
  <c r="H95" i="6" s="1"/>
  <c r="AB103" i="6"/>
  <c r="K103" i="6" s="1"/>
  <c r="Y47" i="6"/>
  <c r="Z66" i="6"/>
  <c r="R80" i="6"/>
  <c r="C80" i="6" s="1"/>
  <c r="V95" i="6"/>
  <c r="S40" i="6"/>
  <c r="F40" i="6" s="1"/>
  <c r="U57" i="6"/>
  <c r="H57" i="6" s="1"/>
  <c r="Y75" i="6"/>
  <c r="T92" i="6"/>
  <c r="AC105" i="6"/>
  <c r="L105" i="6" s="1"/>
  <c r="M105" i="6" s="1"/>
  <c r="AC49" i="6"/>
  <c r="L49" i="6" s="1"/>
  <c r="M49" i="6" s="1"/>
  <c r="AC64" i="6"/>
  <c r="L64" i="6" s="1"/>
  <c r="M64" i="6" s="1"/>
  <c r="R82" i="6"/>
  <c r="C82" i="6" s="1"/>
  <c r="S99" i="6"/>
  <c r="F99" i="6" s="1"/>
  <c r="W44" i="6"/>
  <c r="W71" i="6"/>
  <c r="Z92" i="6"/>
  <c r="X44" i="6"/>
  <c r="I44" i="6" s="1"/>
  <c r="W74" i="6"/>
  <c r="W98" i="6"/>
  <c r="T51" i="6"/>
  <c r="T88" i="6"/>
  <c r="AC109" i="6"/>
  <c r="L109" i="6" s="1"/>
  <c r="M109" i="6" s="1"/>
  <c r="X91" i="6"/>
  <c r="I91" i="6" s="1"/>
  <c r="W61" i="6"/>
  <c r="X96" i="6"/>
  <c r="I96" i="6" s="1"/>
  <c r="U71" i="6"/>
  <c r="H71" i="6" s="1"/>
  <c r="R49" i="6"/>
  <c r="C49" i="6" s="1"/>
  <c r="X89" i="6"/>
  <c r="I89" i="6" s="1"/>
  <c r="AB71" i="6"/>
  <c r="K71" i="6" s="1"/>
  <c r="AB80" i="6"/>
  <c r="K80" i="6" s="1"/>
  <c r="W81" i="6"/>
  <c r="AC101" i="6"/>
  <c r="L101" i="6" s="1"/>
  <c r="M101" i="6" s="1"/>
  <c r="S84" i="6"/>
  <c r="F84" i="6" s="1"/>
  <c r="V93" i="6"/>
  <c r="Y73" i="6"/>
  <c r="AC22" i="6"/>
  <c r="L22" i="6" s="1"/>
  <c r="M22" i="6" s="1"/>
  <c r="Z20" i="6"/>
  <c r="W34" i="6"/>
  <c r="R11" i="6"/>
  <c r="C11" i="6" s="1"/>
  <c r="X10" i="6"/>
  <c r="I10" i="6" s="1"/>
  <c r="T35" i="6"/>
  <c r="Z23" i="6"/>
  <c r="Z24" i="6"/>
  <c r="X22" i="6"/>
  <c r="I22" i="6" s="1"/>
  <c r="AB27" i="6"/>
  <c r="K27" i="6" s="1"/>
  <c r="T29" i="6"/>
  <c r="Z25" i="6"/>
  <c r="U35" i="6"/>
  <c r="H35" i="6" s="1"/>
  <c r="Y24" i="6"/>
  <c r="V21" i="6"/>
  <c r="X37" i="6"/>
  <c r="I37" i="6" s="1"/>
  <c r="U13" i="6"/>
  <c r="H13" i="6" s="1"/>
  <c r="Z26" i="6"/>
  <c r="Y31" i="6"/>
  <c r="V25" i="6"/>
  <c r="W15" i="6"/>
  <c r="Y25" i="6"/>
  <c r="U17" i="6"/>
  <c r="H17" i="6" s="1"/>
  <c r="R37" i="6"/>
  <c r="C37" i="6" s="1"/>
  <c r="V20" i="6"/>
  <c r="Z15" i="6"/>
  <c r="Y12" i="6"/>
  <c r="R30" i="6"/>
  <c r="C30" i="6" s="1"/>
  <c r="S14" i="6"/>
  <c r="F14" i="6" s="1"/>
  <c r="Z11" i="6"/>
  <c r="Z33" i="6"/>
  <c r="AC24" i="6"/>
  <c r="L24" i="6" s="1"/>
  <c r="M24" i="6" s="1"/>
  <c r="S30" i="6"/>
  <c r="F30" i="6" s="1"/>
  <c r="S28" i="6"/>
  <c r="F28" i="6" s="1"/>
  <c r="AB19" i="6"/>
  <c r="K19" i="6" s="1"/>
  <c r="T18" i="6"/>
  <c r="Y34" i="6"/>
  <c r="S32" i="6"/>
  <c r="F32" i="6" s="1"/>
  <c r="V19" i="6"/>
  <c r="Y37" i="6"/>
  <c r="V43" i="6"/>
  <c r="T49" i="6"/>
  <c r="Y55" i="6"/>
  <c r="AC60" i="6"/>
  <c r="L60" i="6" s="1"/>
  <c r="M60" i="6" s="1"/>
  <c r="S66" i="6"/>
  <c r="F66" i="6" s="1"/>
  <c r="S39" i="6"/>
  <c r="F39" i="6" s="1"/>
  <c r="AB44" i="6"/>
  <c r="K44" i="6" s="1"/>
  <c r="X51" i="6"/>
  <c r="I51" i="6" s="1"/>
  <c r="W57" i="6"/>
  <c r="U64" i="6"/>
  <c r="H64" i="6" s="1"/>
  <c r="X71" i="6"/>
  <c r="I71" i="6" s="1"/>
  <c r="AC77" i="6"/>
  <c r="L77" i="6" s="1"/>
  <c r="M77" i="6" s="1"/>
  <c r="Y83" i="6"/>
  <c r="R89" i="6"/>
  <c r="C89" i="6" s="1"/>
  <c r="AC94" i="6"/>
  <c r="L94" i="6" s="1"/>
  <c r="M94" i="6" s="1"/>
  <c r="S100" i="6"/>
  <c r="F100" i="6" s="1"/>
  <c r="T106" i="6"/>
  <c r="U41" i="6"/>
  <c r="H41" i="6" s="1"/>
  <c r="W49" i="6"/>
  <c r="R56" i="6"/>
  <c r="C56" i="6" s="1"/>
  <c r="Y63" i="6"/>
  <c r="S70" i="6"/>
  <c r="F70" i="6" s="1"/>
  <c r="V75" i="6"/>
  <c r="S81" i="6"/>
  <c r="F81" i="6" s="1"/>
  <c r="S87" i="6"/>
  <c r="F87" i="6" s="1"/>
  <c r="Z93" i="6"/>
  <c r="T100" i="6"/>
  <c r="U106" i="6"/>
  <c r="H106" i="6" s="1"/>
  <c r="S42" i="6"/>
  <c r="F42" i="6" s="1"/>
  <c r="X49" i="6"/>
  <c r="I49" i="6" s="1"/>
  <c r="V55" i="6"/>
  <c r="V61" i="6"/>
  <c r="U67" i="6"/>
  <c r="H67" i="6" s="1"/>
  <c r="AC72" i="6"/>
  <c r="L72" i="6" s="1"/>
  <c r="M72" i="6" s="1"/>
  <c r="AC79" i="6"/>
  <c r="L79" i="6" s="1"/>
  <c r="M79" i="6" s="1"/>
  <c r="AB85" i="6"/>
  <c r="K85" i="6" s="1"/>
  <c r="T91" i="6"/>
  <c r="Y97" i="6"/>
  <c r="R103" i="6"/>
  <c r="C103" i="6" s="1"/>
  <c r="AC108" i="6"/>
  <c r="L108" i="6" s="1"/>
  <c r="M108" i="6" s="1"/>
  <c r="V48" i="6"/>
  <c r="U59" i="6"/>
  <c r="H59" i="6" s="1"/>
  <c r="X68" i="6"/>
  <c r="I68" i="6" s="1"/>
  <c r="R79" i="6"/>
  <c r="C79" i="6" s="1"/>
  <c r="X87" i="6"/>
  <c r="I87" i="6" s="1"/>
  <c r="AC95" i="6"/>
  <c r="L95" i="6" s="1"/>
  <c r="M95" i="6" s="1"/>
  <c r="X104" i="6"/>
  <c r="I104" i="6" s="1"/>
  <c r="X42" i="6"/>
  <c r="I42" i="6" s="1"/>
  <c r="U53" i="6"/>
  <c r="H53" i="6" s="1"/>
  <c r="R63" i="6"/>
  <c r="C63" i="6" s="1"/>
  <c r="R72" i="6"/>
  <c r="C72" i="6" s="1"/>
  <c r="T80" i="6"/>
  <c r="AB88" i="6"/>
  <c r="K88" i="6" s="1"/>
  <c r="U99" i="6"/>
  <c r="H99" i="6" s="1"/>
  <c r="AB107" i="6"/>
  <c r="K107" i="6" s="1"/>
  <c r="Z47" i="6"/>
  <c r="X59" i="6"/>
  <c r="I59" i="6" s="1"/>
  <c r="U70" i="6"/>
  <c r="H70" i="6" s="1"/>
  <c r="V78" i="6"/>
  <c r="AC86" i="6"/>
  <c r="L86" i="6" s="1"/>
  <c r="M86" i="6" s="1"/>
  <c r="V96" i="6"/>
  <c r="AB104" i="6"/>
  <c r="K104" i="6" s="1"/>
  <c r="U49" i="6"/>
  <c r="H49" i="6" s="1"/>
  <c r="V68" i="6"/>
  <c r="AC81" i="6"/>
  <c r="L81" i="6" s="1"/>
  <c r="M81" i="6" s="1"/>
  <c r="Z96" i="6"/>
  <c r="T42" i="6"/>
  <c r="AB58" i="6"/>
  <c r="K58" i="6" s="1"/>
  <c r="R77" i="6"/>
  <c r="C77" i="6" s="1"/>
  <c r="AB93" i="6"/>
  <c r="K93" i="6" s="1"/>
  <c r="V107" i="6"/>
  <c r="AB51" i="6"/>
  <c r="K51" i="6" s="1"/>
  <c r="Y70" i="6"/>
  <c r="AC83" i="6"/>
  <c r="L83" i="6" s="1"/>
  <c r="M83" i="6" s="1"/>
  <c r="Z100" i="6"/>
  <c r="AC46" i="6"/>
  <c r="L46" i="6" s="1"/>
  <c r="M46" i="6" s="1"/>
  <c r="U74" i="6"/>
  <c r="H74" i="6" s="1"/>
  <c r="T95" i="6"/>
  <c r="R47" i="6"/>
  <c r="C47" i="6" s="1"/>
  <c r="AB76" i="6"/>
  <c r="K76" i="6" s="1"/>
  <c r="S101" i="6"/>
  <c r="F101" i="6" s="1"/>
  <c r="S54" i="6"/>
  <c r="F54" i="6" s="1"/>
  <c r="V91" i="6"/>
  <c r="U46" i="6"/>
  <c r="H46" i="6" s="1"/>
  <c r="R96" i="6"/>
  <c r="C96" i="6" s="1"/>
  <c r="R66" i="6"/>
  <c r="C66" i="6" s="1"/>
  <c r="U105" i="6"/>
  <c r="H105" i="6" s="1"/>
  <c r="Z79" i="6"/>
  <c r="R54" i="6"/>
  <c r="C54" i="6" s="1"/>
  <c r="Y94" i="6"/>
  <c r="V89" i="6"/>
  <c r="W89" i="6"/>
  <c r="S106" i="6"/>
  <c r="F106" i="6" s="1"/>
  <c r="V108" i="6"/>
  <c r="V101" i="6"/>
  <c r="R108" i="6"/>
  <c r="C108" i="6" s="1"/>
  <c r="AB106" i="6"/>
  <c r="K106" i="6" s="1"/>
  <c r="X35" i="6"/>
  <c r="I35" i="6" s="1"/>
  <c r="AC35" i="6"/>
  <c r="L35" i="6" s="1"/>
  <c r="M35" i="6" s="1"/>
  <c r="AC15" i="6"/>
  <c r="L15" i="6" s="1"/>
  <c r="U10" i="6"/>
  <c r="H10" i="6" s="1"/>
  <c r="U15" i="6"/>
  <c r="H15" i="6" s="1"/>
  <c r="U27" i="6"/>
  <c r="H27" i="6" s="1"/>
  <c r="AB15" i="6"/>
  <c r="K15" i="6" s="1"/>
  <c r="X17" i="6"/>
  <c r="I17" i="6" s="1"/>
  <c r="R32" i="6"/>
  <c r="C32" i="6" s="1"/>
  <c r="W12" i="6"/>
  <c r="Y11" i="6"/>
  <c r="R15" i="6"/>
  <c r="C15" i="6" s="1"/>
  <c r="S31" i="6"/>
  <c r="F31" i="6" s="1"/>
  <c r="AB29" i="6"/>
  <c r="K29" i="6" s="1"/>
  <c r="V24" i="6"/>
  <c r="T23" i="6"/>
  <c r="Z34" i="6"/>
  <c r="Z27" i="6"/>
  <c r="AC19" i="6"/>
  <c r="L19" i="6" s="1"/>
  <c r="M19" i="6" s="1"/>
  <c r="W16" i="6"/>
  <c r="T17" i="6"/>
  <c r="AB36" i="6"/>
  <c r="K36" i="6" s="1"/>
  <c r="AB13" i="6"/>
  <c r="K13" i="6" s="1"/>
  <c r="X16" i="6"/>
  <c r="I16" i="6" s="1"/>
  <c r="V29" i="6"/>
  <c r="T10" i="6"/>
  <c r="Z29" i="6"/>
  <c r="T32" i="6"/>
  <c r="AC29" i="6"/>
  <c r="L29" i="6" s="1"/>
  <c r="M29" i="6" s="1"/>
  <c r="W18" i="6"/>
  <c r="S19" i="6"/>
  <c r="F19" i="6" s="1"/>
  <c r="R21" i="6"/>
  <c r="C21" i="6" s="1"/>
  <c r="Z28" i="6"/>
  <c r="Y14" i="6"/>
  <c r="AC12" i="6"/>
  <c r="L12" i="6" s="1"/>
  <c r="Y16" i="6"/>
  <c r="R18" i="6"/>
  <c r="C18" i="6" s="1"/>
  <c r="Y17" i="6"/>
  <c r="R23" i="6"/>
  <c r="C23" i="6" s="1"/>
  <c r="R14" i="6"/>
  <c r="C14" i="6" s="1"/>
  <c r="Y39" i="6"/>
  <c r="U45" i="6"/>
  <c r="H45" i="6" s="1"/>
  <c r="W50" i="6"/>
  <c r="AC56" i="6"/>
  <c r="L56" i="6" s="1"/>
  <c r="M56" i="6" s="1"/>
  <c r="T62" i="6"/>
  <c r="R68" i="6"/>
  <c r="C68" i="6" s="1"/>
  <c r="X40" i="6"/>
  <c r="I40" i="6" s="1"/>
  <c r="V46" i="6"/>
  <c r="AC52" i="6"/>
  <c r="L52" i="6" s="1"/>
  <c r="M52" i="6" s="1"/>
  <c r="R59" i="6"/>
  <c r="C59" i="6" s="1"/>
  <c r="W66" i="6"/>
  <c r="V73" i="6"/>
  <c r="S79" i="6"/>
  <c r="F79" i="6" s="1"/>
  <c r="AC84" i="6"/>
  <c r="L84" i="6" s="1"/>
  <c r="M84" i="6" s="1"/>
  <c r="W90" i="6"/>
  <c r="S96" i="6"/>
  <c r="F96" i="6" s="1"/>
  <c r="T102" i="6"/>
  <c r="X107" i="6"/>
  <c r="I107" i="6" s="1"/>
  <c r="T44" i="6"/>
  <c r="AB50" i="6"/>
  <c r="K50" i="6" s="1"/>
  <c r="V58" i="6"/>
  <c r="S65" i="6"/>
  <c r="F65" i="6" s="1"/>
  <c r="Y71" i="6"/>
  <c r="Z76" i="6"/>
  <c r="R83" i="6"/>
  <c r="C83" i="6" s="1"/>
  <c r="S89" i="6"/>
  <c r="F89" i="6" s="1"/>
  <c r="Y95" i="6"/>
  <c r="X101" i="6"/>
  <c r="I101" i="6" s="1"/>
  <c r="T108" i="6"/>
  <c r="Y43" i="6"/>
  <c r="AC50" i="6"/>
  <c r="L50" i="6" s="1"/>
  <c r="M50" i="6" s="1"/>
  <c r="AB56" i="6"/>
  <c r="K56" i="6" s="1"/>
  <c r="AC62" i="6"/>
  <c r="L62" i="6" s="1"/>
  <c r="M62" i="6" s="1"/>
  <c r="AB68" i="6"/>
  <c r="K68" i="6" s="1"/>
  <c r="S74" i="6"/>
  <c r="F74" i="6" s="1"/>
  <c r="T81" i="6"/>
  <c r="T87" i="6"/>
  <c r="W92" i="6"/>
  <c r="R99" i="6"/>
  <c r="C99" i="6" s="1"/>
  <c r="V104" i="6"/>
  <c r="R39" i="6"/>
  <c r="C39" i="6" s="1"/>
  <c r="Z50" i="6"/>
  <c r="Y61" i="6"/>
  <c r="R73" i="6"/>
  <c r="C73" i="6" s="1"/>
  <c r="U81" i="6"/>
  <c r="H81" i="6" s="1"/>
  <c r="Y89" i="6"/>
  <c r="R98" i="6"/>
  <c r="C98" i="6" s="1"/>
  <c r="Y106" i="6"/>
  <c r="S45" i="6"/>
  <c r="F45" i="6" s="1"/>
  <c r="Z55" i="6"/>
  <c r="V65" i="6"/>
  <c r="T74" i="6"/>
  <c r="T82" i="6"/>
  <c r="AC90" i="6"/>
  <c r="L90" i="6" s="1"/>
  <c r="M90" i="6" s="1"/>
  <c r="U101" i="6"/>
  <c r="H101" i="6" s="1"/>
  <c r="AB109" i="6"/>
  <c r="K109" i="6" s="1"/>
  <c r="U51" i="6"/>
  <c r="H51" i="6" s="1"/>
  <c r="AB61" i="6"/>
  <c r="K61" i="6" s="1"/>
  <c r="W72" i="6"/>
  <c r="Y80" i="6"/>
  <c r="T90" i="6"/>
  <c r="X98" i="6"/>
  <c r="I98" i="6" s="1"/>
  <c r="R109" i="6"/>
  <c r="C109" i="6" s="1"/>
  <c r="AB52" i="6"/>
  <c r="K52" i="6" s="1"/>
  <c r="AC71" i="6"/>
  <c r="L71" i="6" s="1"/>
  <c r="M71" i="6" s="1"/>
  <c r="T85" i="6"/>
  <c r="W100" i="6"/>
  <c r="AB45" i="6"/>
  <c r="K45" i="6" s="1"/>
  <c r="S63" i="6"/>
  <c r="F63" i="6" s="1"/>
  <c r="AB83" i="6"/>
  <c r="K83" i="6" s="1"/>
  <c r="T97" i="6"/>
  <c r="W40" i="6"/>
  <c r="W55" i="6"/>
  <c r="AB73" i="6"/>
  <c r="K73" i="6" s="1"/>
  <c r="V87" i="6"/>
  <c r="S104" i="6"/>
  <c r="F104" i="6" s="1"/>
  <c r="V56" i="6"/>
  <c r="W79" i="6"/>
  <c r="R101" i="6"/>
  <c r="C101" i="6" s="1"/>
  <c r="AC53" i="6"/>
  <c r="L53" i="6" s="1"/>
  <c r="M53" i="6" s="1"/>
  <c r="X82" i="6"/>
  <c r="I82" i="6" s="1"/>
  <c r="U109" i="6"/>
  <c r="H109" i="6" s="1"/>
  <c r="T66" i="6"/>
  <c r="W96" i="6"/>
  <c r="W65" i="6"/>
  <c r="T105" i="6"/>
  <c r="AC74" i="6"/>
  <c r="L74" i="6" s="1"/>
  <c r="M74" i="6" s="1"/>
  <c r="AC42" i="6"/>
  <c r="L42" i="6" s="1"/>
  <c r="M42" i="6" s="1"/>
  <c r="U88" i="6"/>
  <c r="H88" i="6" s="1"/>
  <c r="AB63" i="6"/>
  <c r="K63" i="6" s="1"/>
  <c r="S103" i="6"/>
  <c r="F103" i="6" s="1"/>
  <c r="W104" i="6"/>
  <c r="V105" i="6"/>
  <c r="S58" i="6"/>
  <c r="F58" i="6" s="1"/>
  <c r="Y64" i="6"/>
  <c r="T69" i="6"/>
  <c r="U86" i="6"/>
  <c r="H86" i="6" s="1"/>
  <c r="Z69" i="6"/>
  <c r="Y15" i="6"/>
  <c r="X28" i="6"/>
  <c r="I28" i="6" s="1"/>
  <c r="X32" i="6"/>
  <c r="I32" i="6" s="1"/>
  <c r="T11" i="6"/>
  <c r="W13" i="6"/>
  <c r="W30" i="6"/>
  <c r="U12" i="6"/>
  <c r="H12" i="6" s="1"/>
  <c r="R16" i="6"/>
  <c r="C16" i="6" s="1"/>
  <c r="U37" i="6"/>
  <c r="H37" i="6" s="1"/>
  <c r="V31" i="6"/>
  <c r="U38" i="6"/>
  <c r="H38" i="6" s="1"/>
  <c r="R34" i="6"/>
  <c r="C34" i="6" s="1"/>
  <c r="T14" i="6"/>
  <c r="Z17" i="6"/>
  <c r="V30" i="6"/>
  <c r="X18" i="6"/>
  <c r="I18" i="6" s="1"/>
  <c r="S22" i="6"/>
  <c r="F22" i="6" s="1"/>
  <c r="S17" i="6"/>
  <c r="F17" i="6" s="1"/>
  <c r="AC17" i="6"/>
  <c r="L17" i="6" s="1"/>
  <c r="M17" i="6" s="1"/>
  <c r="W37" i="6"/>
  <c r="AC25" i="6"/>
  <c r="L25" i="6" s="1"/>
  <c r="M25" i="6" s="1"/>
  <c r="Y23" i="6"/>
  <c r="X26" i="6"/>
  <c r="I26" i="6" s="1"/>
  <c r="AB17" i="6"/>
  <c r="K17" i="6" s="1"/>
  <c r="R35" i="6"/>
  <c r="C35" i="6" s="1"/>
  <c r="W25" i="6"/>
  <c r="W11" i="6"/>
  <c r="R19" i="6"/>
  <c r="C19" i="6" s="1"/>
  <c r="U16" i="6"/>
  <c r="H16" i="6" s="1"/>
  <c r="AB23" i="6"/>
  <c r="K23" i="6" s="1"/>
  <c r="Y13" i="6"/>
  <c r="Y22" i="6"/>
  <c r="X15" i="6"/>
  <c r="I15" i="6" s="1"/>
  <c r="S34" i="6"/>
  <c r="F34" i="6" s="1"/>
  <c r="Y10" i="6"/>
  <c r="X36" i="6"/>
  <c r="I36" i="6" s="1"/>
  <c r="S35" i="6"/>
  <c r="F35" i="6" s="1"/>
  <c r="W19" i="6"/>
  <c r="R12" i="6"/>
  <c r="C12" i="6" s="1"/>
  <c r="T40" i="6"/>
  <c r="AC45" i="6"/>
  <c r="L45" i="6" s="1"/>
  <c r="M45" i="6" s="1"/>
  <c r="S51" i="6"/>
  <c r="F51" i="6" s="1"/>
  <c r="Y57" i="6"/>
  <c r="AB62" i="6"/>
  <c r="K62" i="6" s="1"/>
  <c r="Z68" i="6"/>
  <c r="T41" i="6"/>
  <c r="S47" i="6"/>
  <c r="F47" i="6" s="1"/>
  <c r="Z53" i="6"/>
  <c r="X60" i="6"/>
  <c r="I60" i="6" s="1"/>
  <c r="S67" i="6"/>
  <c r="F67" i="6" s="1"/>
  <c r="Y74" i="6"/>
  <c r="AA74" i="6" s="1"/>
  <c r="J74" i="6" s="1"/>
  <c r="V80" i="6"/>
  <c r="Y85" i="6"/>
  <c r="R91" i="6"/>
  <c r="C91" i="6" s="1"/>
  <c r="AB96" i="6"/>
  <c r="K96" i="6" s="1"/>
  <c r="AC102" i="6"/>
  <c r="L102" i="6" s="1"/>
  <c r="M102" i="6" s="1"/>
  <c r="S108" i="6"/>
  <c r="F108" i="6" s="1"/>
  <c r="AC44" i="6"/>
  <c r="L44" i="6" s="1"/>
  <c r="M44" i="6" s="1"/>
  <c r="Y51" i="6"/>
  <c r="S59" i="6"/>
  <c r="F59" i="6" s="1"/>
  <c r="AB65" i="6"/>
  <c r="K65" i="6" s="1"/>
  <c r="T72" i="6"/>
  <c r="V77" i="6"/>
  <c r="Z83" i="6"/>
  <c r="AB89" i="6"/>
  <c r="K89" i="6" s="1"/>
  <c r="T96" i="6"/>
  <c r="U102" i="6"/>
  <c r="H102" i="6" s="1"/>
  <c r="AB108" i="6"/>
  <c r="K108" i="6" s="1"/>
  <c r="U44" i="6"/>
  <c r="H44" i="6" s="1"/>
  <c r="Z51" i="6"/>
  <c r="Z57" i="6"/>
  <c r="Z63" i="6"/>
  <c r="X69" i="6"/>
  <c r="I69" i="6" s="1"/>
  <c r="W75" i="6"/>
  <c r="AB81" i="6"/>
  <c r="K81" i="6" s="1"/>
  <c r="AB87" i="6"/>
  <c r="K87" i="6" s="1"/>
  <c r="S93" i="6"/>
  <c r="F93" i="6" s="1"/>
  <c r="Z99" i="6"/>
  <c r="S105" i="6"/>
  <c r="F105" i="6" s="1"/>
  <c r="U40" i="6"/>
  <c r="H40" i="6" s="1"/>
  <c r="T53" i="6"/>
  <c r="Y62" i="6"/>
  <c r="AC73" i="6"/>
  <c r="L73" i="6" s="1"/>
  <c r="M73" i="6" s="1"/>
  <c r="S82" i="6"/>
  <c r="F82" i="6" s="1"/>
  <c r="AB90" i="6"/>
  <c r="K90" i="6" s="1"/>
  <c r="T99" i="6"/>
  <c r="Y108" i="6"/>
  <c r="T46" i="6"/>
  <c r="R57" i="6"/>
  <c r="C57" i="6" s="1"/>
  <c r="V66" i="6"/>
  <c r="S75" i="6"/>
  <c r="F75" i="6" s="1"/>
  <c r="V83" i="6"/>
  <c r="AC92" i="6"/>
  <c r="L92" i="6" s="1"/>
  <c r="M92" i="6" s="1"/>
  <c r="X102" i="6"/>
  <c r="I102" i="6" s="1"/>
  <c r="X39" i="6"/>
  <c r="I39" i="6" s="1"/>
  <c r="X52" i="6"/>
  <c r="I52" i="6" s="1"/>
  <c r="T63" i="6"/>
  <c r="U73" i="6"/>
  <c r="H73" i="6" s="1"/>
  <c r="X81" i="6"/>
  <c r="I81" i="6" s="1"/>
  <c r="U91" i="6"/>
  <c r="H91" i="6" s="1"/>
  <c r="W99" i="6"/>
  <c r="R40" i="6"/>
  <c r="C40" i="6" s="1"/>
  <c r="R55" i="6"/>
  <c r="C55" i="6" s="1"/>
  <c r="Z73" i="6"/>
  <c r="Y88" i="6"/>
  <c r="R102" i="6"/>
  <c r="C102" i="6" s="1"/>
  <c r="Y49" i="6"/>
  <c r="AC66" i="6"/>
  <c r="L66" i="6" s="1"/>
  <c r="M66" i="6" s="1"/>
  <c r="U85" i="6"/>
  <c r="H85" i="6" s="1"/>
  <c r="AB98" i="6"/>
  <c r="K98" i="6" s="1"/>
  <c r="U42" i="6"/>
  <c r="H42" i="6" s="1"/>
  <c r="V57" i="6"/>
  <c r="Z75" i="6"/>
  <c r="U89" i="6"/>
  <c r="H89" i="6" s="1"/>
  <c r="R106" i="6"/>
  <c r="C106" i="6" s="1"/>
  <c r="Z59" i="6"/>
  <c r="Y81" i="6"/>
  <c r="U103" i="6"/>
  <c r="H103" i="6" s="1"/>
  <c r="W56" i="6"/>
  <c r="AC87" i="6"/>
  <c r="L87" i="6" s="1"/>
  <c r="M87" i="6" s="1"/>
  <c r="W39" i="6"/>
  <c r="Y69" i="6"/>
  <c r="V99" i="6"/>
  <c r="X74" i="6"/>
  <c r="I74" i="6" s="1"/>
  <c r="W108" i="6"/>
  <c r="AC78" i="6"/>
  <c r="L78" i="6" s="1"/>
  <c r="M78" i="6" s="1"/>
  <c r="AB46" i="6"/>
  <c r="K46" i="6" s="1"/>
  <c r="Y92" i="6"/>
  <c r="T68" i="6"/>
  <c r="AC107" i="6"/>
  <c r="L107" i="6" s="1"/>
  <c r="M107" i="6" s="1"/>
  <c r="T43" i="6"/>
  <c r="Z44" i="6"/>
  <c r="Z67" i="6"/>
  <c r="Z82" i="6"/>
  <c r="T86" i="6"/>
  <c r="AB54" i="6"/>
  <c r="K54" i="6" s="1"/>
  <c r="AB77" i="6"/>
  <c r="K77" i="6" s="1"/>
  <c r="V34" i="6"/>
  <c r="Z10" i="6"/>
  <c r="Z18" i="6"/>
  <c r="AC16" i="6"/>
  <c r="L16" i="6" s="1"/>
  <c r="M16" i="6" s="1"/>
  <c r="AB10" i="6"/>
  <c r="K10" i="6" s="1"/>
  <c r="V33" i="6"/>
  <c r="T21" i="6"/>
  <c r="U31" i="6"/>
  <c r="H31" i="6" s="1"/>
  <c r="T12" i="6"/>
  <c r="T33" i="6"/>
  <c r="W33" i="6"/>
  <c r="U36" i="6"/>
  <c r="H36" i="6" s="1"/>
  <c r="X31" i="6"/>
  <c r="I31" i="6" s="1"/>
  <c r="S23" i="6"/>
  <c r="F23" i="6" s="1"/>
  <c r="AC11" i="6"/>
  <c r="L11" i="6" s="1"/>
  <c r="W17" i="6"/>
  <c r="S13" i="6"/>
  <c r="F13" i="6" s="1"/>
  <c r="AC14" i="6"/>
  <c r="L14" i="6" s="1"/>
  <c r="M14" i="6" s="1"/>
  <c r="R33" i="6"/>
  <c r="C33" i="6" s="1"/>
  <c r="X13" i="6"/>
  <c r="I13" i="6" s="1"/>
  <c r="T15" i="6"/>
  <c r="X19" i="6"/>
  <c r="I19" i="6" s="1"/>
  <c r="AB24" i="6"/>
  <c r="K24" i="6" s="1"/>
  <c r="Z32" i="6"/>
  <c r="U32" i="6"/>
  <c r="H32" i="6" s="1"/>
  <c r="W36" i="6"/>
  <c r="AC31" i="6"/>
  <c r="L31" i="6" s="1"/>
  <c r="M31" i="6" s="1"/>
  <c r="Y33" i="6"/>
  <c r="R13" i="6"/>
  <c r="C13" i="6" s="1"/>
  <c r="W28" i="6"/>
  <c r="AC20" i="6"/>
  <c r="L20" i="6" s="1"/>
  <c r="M20" i="6" s="1"/>
  <c r="Y32" i="6"/>
  <c r="T31" i="6"/>
  <c r="AB26" i="6"/>
  <c r="K26" i="6" s="1"/>
  <c r="S29" i="6"/>
  <c r="F29" i="6" s="1"/>
  <c r="V16" i="6"/>
  <c r="R25" i="6"/>
  <c r="C25" i="6" s="1"/>
  <c r="AB37" i="6"/>
  <c r="K37" i="6" s="1"/>
  <c r="AC10" i="6"/>
  <c r="L10" i="6" s="1"/>
  <c r="Y44" i="6"/>
  <c r="Y59" i="6"/>
  <c r="Y42" i="6"/>
  <c r="T58" i="6"/>
  <c r="Y76" i="6"/>
  <c r="U92" i="6"/>
  <c r="H92" i="6" s="1"/>
  <c r="AC106" i="6"/>
  <c r="L106" i="6" s="1"/>
  <c r="M106" i="6" s="1"/>
  <c r="X54" i="6"/>
  <c r="I54" i="6" s="1"/>
  <c r="W73" i="6"/>
  <c r="W88" i="6"/>
  <c r="R105" i="6"/>
  <c r="C105" i="6" s="1"/>
  <c r="S53" i="6"/>
  <c r="F53" i="6" s="1"/>
  <c r="S68" i="6"/>
  <c r="F68" i="6" s="1"/>
  <c r="W84" i="6"/>
  <c r="AC100" i="6"/>
  <c r="L100" i="6" s="1"/>
  <c r="M100" i="6" s="1"/>
  <c r="Z49" i="6"/>
  <c r="S77" i="6"/>
  <c r="F77" i="6" s="1"/>
  <c r="T101" i="6"/>
  <c r="V54" i="6"/>
  <c r="T78" i="6"/>
  <c r="Y104" i="6"/>
  <c r="AB60" i="6"/>
  <c r="K60" i="6" s="1"/>
  <c r="Z84" i="6"/>
  <c r="Z43" i="6"/>
  <c r="W83" i="6"/>
  <c r="S55" i="6"/>
  <c r="F55" i="6" s="1"/>
  <c r="S102" i="6"/>
  <c r="F102" i="6" s="1"/>
  <c r="X72" i="6"/>
  <c r="I72" i="6" s="1"/>
  <c r="R41" i="6"/>
  <c r="C41" i="6" s="1"/>
  <c r="X108" i="6"/>
  <c r="I108" i="6" s="1"/>
  <c r="X106" i="6"/>
  <c r="I106" i="6" s="1"/>
  <c r="T107" i="6"/>
  <c r="S88" i="6"/>
  <c r="F88" i="6" s="1"/>
  <c r="Y58" i="6"/>
  <c r="Z72" i="6"/>
  <c r="T48" i="6"/>
  <c r="S60" i="6"/>
  <c r="F60" i="6" s="1"/>
  <c r="U28" i="6"/>
  <c r="H28" i="6" s="1"/>
  <c r="X20" i="6"/>
  <c r="I20" i="6" s="1"/>
  <c r="Y26" i="6"/>
  <c r="AC23" i="6"/>
  <c r="L23" i="6" s="1"/>
  <c r="M23" i="6" s="1"/>
  <c r="R38" i="6"/>
  <c r="C38" i="6" s="1"/>
  <c r="V18" i="6"/>
  <c r="Y19" i="6"/>
  <c r="V35" i="6"/>
  <c r="S25" i="6"/>
  <c r="F25" i="6" s="1"/>
  <c r="S26" i="6"/>
  <c r="F26" i="6" s="1"/>
  <c r="T30" i="6"/>
  <c r="S21" i="6"/>
  <c r="F21" i="6" s="1"/>
  <c r="W24" i="6"/>
  <c r="Z22" i="6"/>
  <c r="AC26" i="6"/>
  <c r="L26" i="6" s="1"/>
  <c r="M26" i="6" s="1"/>
  <c r="AB49" i="6"/>
  <c r="K49" i="6" s="1"/>
  <c r="AB64" i="6"/>
  <c r="K64" i="6" s="1"/>
  <c r="Y48" i="6"/>
  <c r="R65" i="6"/>
  <c r="C65" i="6" s="1"/>
  <c r="U82" i="6"/>
  <c r="H82" i="6" s="1"/>
  <c r="T98" i="6"/>
  <c r="X43" i="6"/>
  <c r="I43" i="6" s="1"/>
  <c r="U61" i="6"/>
  <c r="H61" i="6" s="1"/>
  <c r="T79" i="6"/>
  <c r="V94" i="6"/>
  <c r="Z40" i="6"/>
  <c r="T59" i="6"/>
  <c r="X73" i="6"/>
  <c r="I73" i="6" s="1"/>
  <c r="AC89" i="6"/>
  <c r="L89" i="6" s="1"/>
  <c r="M89" i="6" s="1"/>
  <c r="R107" i="6"/>
  <c r="C107" i="6" s="1"/>
  <c r="V60" i="6"/>
  <c r="V85" i="6"/>
  <c r="V39" i="6"/>
  <c r="R64" i="6"/>
  <c r="C64" i="6" s="1"/>
  <c r="Z86" i="6"/>
  <c r="R44" i="6"/>
  <c r="C44" i="6" s="1"/>
  <c r="V71" i="6"/>
  <c r="T94" i="6"/>
  <c r="X62" i="6"/>
  <c r="I62" i="6" s="1"/>
  <c r="Z98" i="6"/>
  <c r="V72" i="6"/>
  <c r="R46" i="6"/>
  <c r="C46" i="6" s="1"/>
  <c r="X85" i="6"/>
  <c r="I85" i="6" s="1"/>
  <c r="U68" i="6"/>
  <c r="H68" i="6" s="1"/>
  <c r="W62" i="6"/>
  <c r="T60" i="6"/>
  <c r="AB86" i="6"/>
  <c r="K86" i="6" s="1"/>
  <c r="X56" i="6"/>
  <c r="I56" i="6" s="1"/>
  <c r="Y98" i="6"/>
  <c r="T73" i="6"/>
  <c r="AB57" i="6"/>
  <c r="K57" i="6" s="1"/>
  <c r="AB21" i="6"/>
  <c r="K21" i="6" s="1"/>
  <c r="V17" i="6"/>
  <c r="W38" i="6"/>
  <c r="S33" i="6"/>
  <c r="F33" i="6" s="1"/>
  <c r="T27" i="6"/>
  <c r="T36" i="6"/>
  <c r="W35" i="6"/>
  <c r="S16" i="6"/>
  <c r="F16" i="6" s="1"/>
  <c r="U18" i="6"/>
  <c r="H18" i="6" s="1"/>
  <c r="X30" i="6"/>
  <c r="I30" i="6" s="1"/>
  <c r="T22" i="6"/>
  <c r="AB28" i="6"/>
  <c r="K28" i="6" s="1"/>
  <c r="S12" i="6"/>
  <c r="F12" i="6" s="1"/>
  <c r="V32" i="6"/>
  <c r="AB16" i="6"/>
  <c r="K16" i="6" s="1"/>
  <c r="Y53" i="6"/>
  <c r="V67" i="6"/>
  <c r="V49" i="6"/>
  <c r="Y68" i="6"/>
  <c r="U84" i="6"/>
  <c r="H84" i="6" s="1"/>
  <c r="AC98" i="6"/>
  <c r="L98" i="6" s="1"/>
  <c r="M98" i="6" s="1"/>
  <c r="W46" i="6"/>
  <c r="V64" i="6"/>
  <c r="AB79" i="6"/>
  <c r="K79" i="6" s="1"/>
  <c r="X97" i="6"/>
  <c r="I97" i="6" s="1"/>
  <c r="AB42" i="6"/>
  <c r="K42" i="6" s="1"/>
  <c r="AC59" i="6"/>
  <c r="L59" i="6" s="1"/>
  <c r="M59" i="6" s="1"/>
  <c r="W77" i="6"/>
  <c r="AB91" i="6"/>
  <c r="K91" i="6" s="1"/>
  <c r="Z107" i="6"/>
  <c r="U65" i="6"/>
  <c r="H65" i="6" s="1"/>
  <c r="Z88" i="6"/>
  <c r="V40" i="6"/>
  <c r="AC68" i="6"/>
  <c r="L68" i="6" s="1"/>
  <c r="M68" i="6" s="1"/>
  <c r="R90" i="6"/>
  <c r="C90" i="6" s="1"/>
  <c r="V45" i="6"/>
  <c r="X75" i="6"/>
  <c r="I75" i="6" s="1"/>
  <c r="U97" i="6"/>
  <c r="H97" i="6" s="1"/>
  <c r="Z64" i="6"/>
  <c r="W105" i="6"/>
  <c r="U80" i="6"/>
  <c r="H80" i="6" s="1"/>
  <c r="S48" i="6"/>
  <c r="F48" i="6" s="1"/>
  <c r="S94" i="6"/>
  <c r="F94" i="6" s="1"/>
  <c r="X76" i="6"/>
  <c r="I76" i="6" s="1"/>
  <c r="S69" i="6"/>
  <c r="F69" i="6" s="1"/>
  <c r="AB74" i="6"/>
  <c r="K74" i="6" s="1"/>
  <c r="AC99" i="6"/>
  <c r="L99" i="6" s="1"/>
  <c r="M99" i="6" s="1"/>
  <c r="R67" i="6"/>
  <c r="C67" i="6" s="1"/>
  <c r="Y52" i="6"/>
  <c r="AB48" i="6"/>
  <c r="K48" i="6" s="1"/>
  <c r="AB75" i="6"/>
  <c r="K75" i="6" s="1"/>
  <c r="S37" i="6"/>
  <c r="F37" i="6" s="1"/>
  <c r="T34" i="6"/>
  <c r="T16" i="6"/>
  <c r="Y38" i="6"/>
  <c r="W14" i="6"/>
  <c r="Y21" i="6"/>
  <c r="X38" i="6"/>
  <c r="I38" i="6" s="1"/>
  <c r="R24" i="6"/>
  <c r="C24" i="6" s="1"/>
  <c r="S36" i="6"/>
  <c r="F36" i="6" s="1"/>
  <c r="X33" i="6"/>
  <c r="I33" i="6" s="1"/>
  <c r="S20" i="6"/>
  <c r="F20" i="6" s="1"/>
  <c r="R17" i="6"/>
  <c r="C17" i="6" s="1"/>
  <c r="AB14" i="6"/>
  <c r="K14" i="6" s="1"/>
  <c r="Z38" i="6"/>
  <c r="W41" i="6"/>
  <c r="U56" i="6"/>
  <c r="H56" i="6" s="1"/>
  <c r="X70" i="6"/>
  <c r="I70" i="6" s="1"/>
  <c r="T55" i="6"/>
  <c r="S72" i="6"/>
  <c r="F72" i="6" s="1"/>
  <c r="Z87" i="6"/>
  <c r="T104" i="6"/>
  <c r="S50" i="6"/>
  <c r="F50" i="6" s="1"/>
  <c r="AC67" i="6"/>
  <c r="L67" i="6" s="1"/>
  <c r="M67" i="6" s="1"/>
  <c r="R85" i="6"/>
  <c r="C85" i="6" s="1"/>
  <c r="AB100" i="6"/>
  <c r="K100" i="6" s="1"/>
  <c r="V47" i="6"/>
  <c r="T65" i="6"/>
  <c r="X80" i="6"/>
  <c r="I80" i="6" s="1"/>
  <c r="Z95" i="6"/>
  <c r="W42" i="6"/>
  <c r="R71" i="6"/>
  <c r="C71" i="6" s="1"/>
  <c r="AC93" i="6"/>
  <c r="L93" i="6" s="1"/>
  <c r="M93" i="6" s="1"/>
  <c r="W48" i="6"/>
  <c r="S73" i="6"/>
  <c r="F73" i="6" s="1"/>
  <c r="S97" i="6"/>
  <c r="F97" i="6" s="1"/>
  <c r="AB55" i="6"/>
  <c r="K55" i="6" s="1"/>
  <c r="X79" i="6"/>
  <c r="I79" i="6" s="1"/>
  <c r="Z102" i="6"/>
  <c r="AC76" i="6"/>
  <c r="L76" i="6" s="1"/>
  <c r="M76" i="6" s="1"/>
  <c r="AC43" i="6"/>
  <c r="L43" i="6" s="1"/>
  <c r="M43" i="6" s="1"/>
  <c r="Z90" i="6"/>
  <c r="S61" i="6"/>
  <c r="F61" i="6" s="1"/>
  <c r="Y102" i="6"/>
  <c r="S90" i="6"/>
  <c r="F90" i="6" s="1"/>
  <c r="T93" i="6"/>
  <c r="W93" i="6"/>
  <c r="T56" i="6"/>
  <c r="Z39" i="6"/>
  <c r="Z97" i="6"/>
  <c r="X94" i="6"/>
  <c r="I94" i="6" s="1"/>
  <c r="Z58" i="6"/>
  <c r="R31" i="6"/>
  <c r="C31" i="6" s="1"/>
  <c r="W20" i="6"/>
  <c r="T19" i="6"/>
  <c r="T28" i="6"/>
  <c r="U23" i="6"/>
  <c r="H23" i="6" s="1"/>
  <c r="T13" i="6"/>
  <c r="X27" i="6"/>
  <c r="I27" i="6" s="1"/>
  <c r="U11" i="6"/>
  <c r="H11" i="6" s="1"/>
  <c r="T37" i="6"/>
  <c r="S38" i="6"/>
  <c r="F38" i="6" s="1"/>
  <c r="V26" i="6"/>
  <c r="V23" i="6"/>
  <c r="X11" i="6"/>
  <c r="I11" i="6" s="1"/>
  <c r="S11" i="6"/>
  <c r="F11" i="6" s="1"/>
  <c r="AB12" i="6"/>
  <c r="K12" i="6" s="1"/>
  <c r="R42" i="6"/>
  <c r="C42" i="6" s="1"/>
  <c r="AC58" i="6"/>
  <c r="L58" i="6" s="1"/>
  <c r="M58" i="6" s="1"/>
  <c r="AB39" i="6"/>
  <c r="K39" i="6" s="1"/>
  <c r="AC55" i="6"/>
  <c r="L55" i="6" s="1"/>
  <c r="M55" i="6" s="1"/>
  <c r="AC75" i="6"/>
  <c r="L75" i="6" s="1"/>
  <c r="M75" i="6" s="1"/>
  <c r="Z89" i="6"/>
  <c r="AC104" i="6"/>
  <c r="L104" i="6" s="1"/>
  <c r="M104" i="6" s="1"/>
  <c r="R53" i="6"/>
  <c r="C53" i="6" s="1"/>
  <c r="AB70" i="6"/>
  <c r="K70" i="6" s="1"/>
  <c r="Z85" i="6"/>
  <c r="U104" i="6"/>
  <c r="H104" i="6" s="1"/>
  <c r="T50" i="6"/>
  <c r="AC65" i="6"/>
  <c r="L65" i="6" s="1"/>
  <c r="M65" i="6" s="1"/>
  <c r="S83" i="6"/>
  <c r="F83" i="6" s="1"/>
  <c r="V98" i="6"/>
  <c r="S46" i="6"/>
  <c r="F46" i="6" s="1"/>
  <c r="T76" i="6"/>
  <c r="R97" i="6"/>
  <c r="C97" i="6" s="1"/>
  <c r="R51" i="6"/>
  <c r="C51" i="6" s="1"/>
  <c r="T77" i="6"/>
  <c r="V100" i="6"/>
  <c r="T57" i="6"/>
  <c r="X83" i="6"/>
  <c r="I83" i="6" s="1"/>
  <c r="S107" i="6"/>
  <c r="F107" i="6" s="1"/>
  <c r="Z78" i="6"/>
  <c r="V53" i="6"/>
  <c r="W95" i="6"/>
  <c r="U63" i="6"/>
  <c r="H63" i="6" s="1"/>
  <c r="T109" i="6"/>
  <c r="AC97" i="6"/>
  <c r="L97" i="6" s="1"/>
  <c r="M97" i="6" s="1"/>
  <c r="AB95" i="6"/>
  <c r="K95" i="6" s="1"/>
  <c r="Z104" i="6"/>
  <c r="Z70" i="6"/>
  <c r="U43" i="6"/>
  <c r="H43" i="6" s="1"/>
  <c r="V63" i="6"/>
  <c r="W45" i="6"/>
  <c r="Z94" i="6"/>
  <c r="W23" i="6"/>
  <c r="U14" i="6"/>
  <c r="H14" i="6" s="1"/>
  <c r="W22" i="6"/>
  <c r="AC37" i="6"/>
  <c r="L37" i="6" s="1"/>
  <c r="M37" i="6" s="1"/>
  <c r="Y28" i="6"/>
  <c r="U29" i="6"/>
  <c r="H29" i="6" s="1"/>
  <c r="X23" i="6"/>
  <c r="I23" i="6" s="1"/>
  <c r="V15" i="6"/>
  <c r="V36" i="6"/>
  <c r="T25" i="6"/>
  <c r="Y18" i="6"/>
  <c r="Z36" i="6"/>
  <c r="Y20" i="6"/>
  <c r="AB34" i="6"/>
  <c r="K34" i="6" s="1"/>
  <c r="T20" i="6"/>
  <c r="Y45" i="6"/>
  <c r="Y93" i="6"/>
  <c r="T67" i="6"/>
  <c r="U39" i="6"/>
  <c r="H39" i="6" s="1"/>
  <c r="X86" i="6"/>
  <c r="I86" i="6" s="1"/>
  <c r="U66" i="6"/>
  <c r="H66" i="6" s="1"/>
  <c r="W60" i="6"/>
  <c r="Y65" i="6"/>
  <c r="V70" i="6"/>
  <c r="S109" i="6"/>
  <c r="F109" i="6" s="1"/>
  <c r="S41" i="6"/>
  <c r="F41" i="6" s="1"/>
  <c r="AC51" i="6"/>
  <c r="L51" i="6" s="1"/>
  <c r="M51" i="6" s="1"/>
  <c r="S64" i="6"/>
  <c r="F64" i="6" s="1"/>
  <c r="U21" i="6"/>
  <c r="H21" i="6" s="1"/>
  <c r="U34" i="6"/>
  <c r="H34" i="6" s="1"/>
  <c r="S27" i="6"/>
  <c r="F27" i="6" s="1"/>
  <c r="U19" i="6"/>
  <c r="H19" i="6" s="1"/>
  <c r="V37" i="6"/>
  <c r="AC47" i="6"/>
  <c r="L47" i="6" s="1"/>
  <c r="M47" i="6" s="1"/>
  <c r="AC61" i="6"/>
  <c r="L61" i="6" s="1"/>
  <c r="M61" i="6" s="1"/>
  <c r="W101" i="6"/>
  <c r="R76" i="6"/>
  <c r="C76" i="6" s="1"/>
  <c r="AB53" i="6"/>
  <c r="K53" i="6" s="1"/>
  <c r="R95" i="6"/>
  <c r="C95" i="6" s="1"/>
  <c r="T84" i="6"/>
  <c r="V81" i="6"/>
  <c r="W76" i="6"/>
  <c r="X93" i="6"/>
  <c r="I93" i="6" s="1"/>
  <c r="AB78" i="6"/>
  <c r="K78" i="6" s="1"/>
  <c r="Y79" i="6"/>
  <c r="Y109" i="6"/>
  <c r="W67" i="6"/>
  <c r="W27" i="6"/>
  <c r="AC38" i="6"/>
  <c r="L38" i="6" s="1"/>
  <c r="M38" i="6" s="1"/>
  <c r="Y36" i="6"/>
  <c r="S10" i="6"/>
  <c r="F10" i="6" s="1"/>
  <c r="AB25" i="6"/>
  <c r="K25" i="6" s="1"/>
  <c r="U25" i="6"/>
  <c r="H25" i="6" s="1"/>
  <c r="U54" i="6"/>
  <c r="H54" i="6" s="1"/>
  <c r="Z62" i="6"/>
  <c r="T39" i="6"/>
  <c r="V82" i="6"/>
  <c r="S56" i="6"/>
  <c r="F56" i="6" s="1"/>
  <c r="Y101" i="6"/>
  <c r="AB92" i="6"/>
  <c r="K92" i="6" s="1"/>
  <c r="W85" i="6"/>
  <c r="R88" i="6"/>
  <c r="C88" i="6" s="1"/>
  <c r="U107" i="6"/>
  <c r="H107" i="6" s="1"/>
  <c r="Z80" i="6"/>
  <c r="T45" i="6"/>
  <c r="R84" i="6"/>
  <c r="C84" i="6" s="1"/>
  <c r="S49" i="6"/>
  <c r="F49" i="6" s="1"/>
  <c r="U30" i="6"/>
  <c r="H30" i="6" s="1"/>
  <c r="Y27" i="6"/>
  <c r="R10" i="6"/>
  <c r="C10" i="6" s="1"/>
  <c r="W21" i="6"/>
  <c r="AC21" i="6"/>
  <c r="L21" i="6" s="1"/>
  <c r="M21" i="6" s="1"/>
  <c r="AC33" i="6"/>
  <c r="L33" i="6" s="1"/>
  <c r="M33" i="6" s="1"/>
  <c r="X61" i="6"/>
  <c r="I61" i="6" s="1"/>
  <c r="V69" i="6"/>
  <c r="AC39" i="6"/>
  <c r="L39" i="6" s="1"/>
  <c r="M39" i="6" s="1"/>
  <c r="S91" i="6"/>
  <c r="F91" i="6" s="1"/>
  <c r="S62" i="6"/>
  <c r="F62" i="6" s="1"/>
  <c r="Z103" i="6"/>
  <c r="W102" i="6"/>
  <c r="S95" i="6"/>
  <c r="F95" i="6" s="1"/>
  <c r="U93" i="6"/>
  <c r="H93" i="6" s="1"/>
  <c r="R61" i="6"/>
  <c r="C61" i="6" s="1"/>
  <c r="V97" i="6"/>
  <c r="U48" i="6"/>
  <c r="H48" i="6" s="1"/>
  <c r="AC80" i="6"/>
  <c r="L80" i="6" s="1"/>
  <c r="M80" i="6" s="1"/>
  <c r="U50" i="6"/>
  <c r="H50" i="6" s="1"/>
  <c r="AB22" i="6"/>
  <c r="K22" i="6" s="1"/>
  <c r="V13" i="6"/>
  <c r="T38" i="6"/>
  <c r="X25" i="6"/>
  <c r="I25" i="6" s="1"/>
  <c r="W32" i="6"/>
  <c r="Z30" i="6"/>
  <c r="AC69" i="6"/>
  <c r="L69" i="6" s="1"/>
  <c r="M69" i="6" s="1"/>
  <c r="Z81" i="6"/>
  <c r="X57" i="6"/>
  <c r="I57" i="6" s="1"/>
  <c r="U98" i="6"/>
  <c r="H98" i="6" s="1"/>
  <c r="Z71" i="6"/>
  <c r="X55" i="6"/>
  <c r="I55" i="6" s="1"/>
  <c r="AB43" i="6"/>
  <c r="K43" i="6" s="1"/>
  <c r="Z108" i="6"/>
  <c r="X45" i="6"/>
  <c r="I45" i="6" s="1"/>
  <c r="AC88" i="6"/>
  <c r="L88" i="6" s="1"/>
  <c r="M88" i="6" s="1"/>
  <c r="Z65" i="6"/>
  <c r="Y50" i="6"/>
  <c r="U62" i="6"/>
  <c r="H62" i="6" s="1"/>
  <c r="R78" i="6"/>
  <c r="C78" i="6" s="1"/>
  <c r="Z35" i="6"/>
  <c r="T24" i="6"/>
  <c r="Z12" i="6"/>
  <c r="R36" i="6"/>
  <c r="C36" i="6" s="1"/>
  <c r="V14" i="6"/>
  <c r="W78" i="6"/>
  <c r="X46" i="6"/>
  <c r="I46" i="6" s="1"/>
  <c r="V59" i="6"/>
  <c r="W70" i="6"/>
  <c r="Y91" i="6"/>
  <c r="Z37" i="6"/>
  <c r="X21" i="6"/>
  <c r="I21" i="6" s="1"/>
  <c r="Z19" i="6"/>
  <c r="X95" i="6"/>
  <c r="I95" i="6" s="1"/>
  <c r="Y78" i="6"/>
  <c r="AB105" i="6"/>
  <c r="K105" i="6" s="1"/>
  <c r="X53" i="6"/>
  <c r="I53" i="6" s="1"/>
  <c r="AB97" i="6"/>
  <c r="K97" i="6" s="1"/>
  <c r="X14" i="6"/>
  <c r="I14" i="6" s="1"/>
  <c r="AC13" i="6"/>
  <c r="L13" i="6" s="1"/>
  <c r="M13" i="6" s="1"/>
  <c r="T47" i="6"/>
  <c r="T89" i="6"/>
  <c r="AC48" i="6"/>
  <c r="L48" i="6" s="1"/>
  <c r="M48" i="6" s="1"/>
  <c r="V50" i="6"/>
  <c r="AB84" i="6"/>
  <c r="K84" i="6" s="1"/>
  <c r="AC18" i="6"/>
  <c r="L18" i="6" s="1"/>
  <c r="M18" i="6" s="1"/>
  <c r="X34" i="6"/>
  <c r="I34" i="6" s="1"/>
  <c r="U47" i="6"/>
  <c r="H47" i="6" s="1"/>
  <c r="Y60" i="6"/>
  <c r="X109" i="6"/>
  <c r="I109" i="6" s="1"/>
  <c r="AB66" i="6"/>
  <c r="K66" i="6" s="1"/>
  <c r="W87" i="6"/>
  <c r="AC40" i="6"/>
  <c r="L40" i="6" s="1"/>
  <c r="M40" i="6" s="1"/>
  <c r="S18" i="6"/>
  <c r="F18" i="6" s="1"/>
  <c r="U33" i="6"/>
  <c r="H33" i="6" s="1"/>
  <c r="W43" i="6"/>
  <c r="V92" i="6"/>
  <c r="S80" i="6"/>
  <c r="F80" i="6" s="1"/>
  <c r="V51" i="6"/>
  <c r="R86" i="6"/>
  <c r="C86" i="6" s="1"/>
  <c r="V38" i="6"/>
  <c r="R29" i="6"/>
  <c r="C29" i="6" s="1"/>
  <c r="T52" i="6"/>
  <c r="Z101" i="6"/>
  <c r="AB32" i="6"/>
  <c r="K32" i="6" s="1"/>
  <c r="R87" i="6"/>
  <c r="C87" i="6" s="1"/>
  <c r="R92" i="6"/>
  <c r="C92" i="6" s="1"/>
  <c r="Y35" i="6"/>
  <c r="Y107" i="6"/>
  <c r="W26" i="6"/>
  <c r="R74" i="6"/>
  <c r="C74" i="6" s="1"/>
  <c r="R104" i="6"/>
  <c r="C104" i="6" s="1"/>
  <c r="W29" i="6"/>
  <c r="AC70" i="6"/>
  <c r="L70" i="6" s="1"/>
  <c r="M70" i="6" s="1"/>
  <c r="AB82" i="6"/>
  <c r="K82" i="6" s="1"/>
  <c r="AB18" i="6"/>
  <c r="K18" i="6" s="1"/>
  <c r="Y56" i="6"/>
  <c r="S86" i="6"/>
  <c r="F86" i="6" s="1"/>
  <c r="AB30" i="6"/>
  <c r="K30" i="6" s="1"/>
  <c r="X105" i="6"/>
  <c r="I105" i="6" s="1"/>
  <c r="T64" i="6"/>
  <c r="AB69" i="6"/>
  <c r="K69" i="6" s="1"/>
  <c r="X50" i="6"/>
  <c r="I50" i="6" s="1"/>
  <c r="AA26" i="20"/>
  <c r="J26" i="20" s="1"/>
  <c r="N26" i="20" s="1"/>
  <c r="G17" i="20"/>
  <c r="AD17" i="20"/>
  <c r="AD101" i="20"/>
  <c r="G101" i="20"/>
  <c r="AA38" i="20"/>
  <c r="J38" i="20" s="1"/>
  <c r="N38" i="20" s="1"/>
  <c r="AD20" i="20"/>
  <c r="G20" i="20"/>
  <c r="G13" i="20"/>
  <c r="AD13" i="20"/>
  <c r="AA19" i="20"/>
  <c r="J19" i="20" s="1"/>
  <c r="N19" i="20" s="1"/>
  <c r="AD62" i="20"/>
  <c r="G62" i="20"/>
  <c r="AD106" i="20"/>
  <c r="G106" i="20"/>
  <c r="N103" i="20"/>
  <c r="AA80" i="20"/>
  <c r="J80" i="20" s="1"/>
  <c r="N80" i="20" s="1"/>
  <c r="G97" i="20"/>
  <c r="AD97" i="20"/>
  <c r="AA98" i="20"/>
  <c r="J98" i="20" s="1"/>
  <c r="N98" i="20" s="1"/>
  <c r="G83" i="20"/>
  <c r="AD83" i="20"/>
  <c r="AA47" i="20"/>
  <c r="J47" i="20" s="1"/>
  <c r="N47" i="20" s="1"/>
  <c r="G53" i="20"/>
  <c r="AD53" i="20"/>
  <c r="G82" i="20"/>
  <c r="AD82" i="20"/>
  <c r="G39" i="20"/>
  <c r="AD39" i="20"/>
  <c r="AD55" i="20"/>
  <c r="G55" i="20"/>
  <c r="AA54" i="20"/>
  <c r="J54" i="20" s="1"/>
  <c r="N54" i="20" s="1"/>
  <c r="G31" i="18"/>
  <c r="AD31" i="18"/>
  <c r="G67" i="18"/>
  <c r="AD67" i="18"/>
  <c r="AA108" i="18"/>
  <c r="J108" i="18" s="1"/>
  <c r="N108" i="18" s="1"/>
  <c r="AD92" i="18"/>
  <c r="G92" i="18"/>
  <c r="AA98" i="18"/>
  <c r="J98" i="18" s="1"/>
  <c r="N98" i="18" s="1"/>
  <c r="G63" i="18"/>
  <c r="AD63" i="18"/>
  <c r="M14" i="18"/>
  <c r="G37" i="18"/>
  <c r="AD37" i="18"/>
  <c r="G28" i="18"/>
  <c r="AD28" i="18"/>
  <c r="AA38" i="18"/>
  <c r="J38" i="18" s="1"/>
  <c r="N38" i="18" s="1"/>
  <c r="G73" i="18"/>
  <c r="AD73" i="18"/>
  <c r="AD13" i="18"/>
  <c r="G13" i="18"/>
  <c r="G35" i="18"/>
  <c r="AD35" i="18"/>
  <c r="AA72" i="18"/>
  <c r="J72" i="18" s="1"/>
  <c r="N72" i="18" s="1"/>
  <c r="AA53" i="18"/>
  <c r="J53" i="18" s="1"/>
  <c r="N53" i="18" s="1"/>
  <c r="AA76" i="18"/>
  <c r="J76" i="18" s="1"/>
  <c r="N76" i="18" s="1"/>
  <c r="AA62" i="18"/>
  <c r="J62" i="18" s="1"/>
  <c r="N62" i="18" s="1"/>
  <c r="AA64" i="18"/>
  <c r="J64" i="18" s="1"/>
  <c r="N64" i="18" s="1"/>
  <c r="AA67" i="18"/>
  <c r="J67" i="18" s="1"/>
  <c r="N67" i="18" s="1"/>
  <c r="N12" i="27"/>
  <c r="AA36" i="20"/>
  <c r="J36" i="20" s="1"/>
  <c r="N36" i="20" s="1"/>
  <c r="AA15" i="20"/>
  <c r="J15" i="20" s="1"/>
  <c r="G30" i="20"/>
  <c r="AD30" i="20"/>
  <c r="AA13" i="20"/>
  <c r="J13" i="20" s="1"/>
  <c r="N13" i="20" s="1"/>
  <c r="G35" i="20"/>
  <c r="AD35" i="20"/>
  <c r="G27" i="20"/>
  <c r="AD27" i="20"/>
  <c r="G72" i="20"/>
  <c r="AD72" i="20"/>
  <c r="G61" i="20"/>
  <c r="AD61" i="20"/>
  <c r="N84" i="20"/>
  <c r="G81" i="20"/>
  <c r="AD81" i="20"/>
  <c r="AA39" i="20"/>
  <c r="J39" i="20" s="1"/>
  <c r="N39" i="20" s="1"/>
  <c r="AA76" i="20"/>
  <c r="J76" i="20" s="1"/>
  <c r="N76" i="20" s="1"/>
  <c r="G93" i="20"/>
  <c r="AD93" i="20"/>
  <c r="AA49" i="20"/>
  <c r="J49" i="20" s="1"/>
  <c r="N49" i="20" s="1"/>
  <c r="AD103" i="20"/>
  <c r="G103" i="20"/>
  <c r="AA93" i="20"/>
  <c r="J93" i="20" s="1"/>
  <c r="N93" i="20" s="1"/>
  <c r="AD71" i="20"/>
  <c r="G71" i="20"/>
  <c r="AD79" i="20"/>
  <c r="G79" i="20"/>
  <c r="AA89" i="20"/>
  <c r="J89" i="20" s="1"/>
  <c r="N89" i="20" s="1"/>
  <c r="G47" i="20"/>
  <c r="AD47" i="20"/>
  <c r="AA65" i="20"/>
  <c r="J65" i="20" s="1"/>
  <c r="N65" i="20" s="1"/>
  <c r="AD11" i="18"/>
  <c r="G11" i="18"/>
  <c r="AD40" i="18"/>
  <c r="G40" i="18"/>
  <c r="AD69" i="18"/>
  <c r="G69" i="18"/>
  <c r="AA37" i="18"/>
  <c r="J37" i="18" s="1"/>
  <c r="N37" i="18" s="1"/>
  <c r="AA15" i="18"/>
  <c r="J15" i="18" s="1"/>
  <c r="G52" i="18"/>
  <c r="AD52" i="18"/>
  <c r="AD45" i="18"/>
  <c r="G45" i="18"/>
  <c r="AA33" i="18"/>
  <c r="J33" i="18" s="1"/>
  <c r="N33" i="18" s="1"/>
  <c r="AA26" i="18"/>
  <c r="J26" i="18" s="1"/>
  <c r="N26" i="18" s="1"/>
  <c r="G47" i="18"/>
  <c r="AD47" i="18"/>
  <c r="AA35" i="18"/>
  <c r="J35" i="18" s="1"/>
  <c r="N35" i="18" s="1"/>
  <c r="AA42" i="18"/>
  <c r="J42" i="18" s="1"/>
  <c r="N42" i="18" s="1"/>
  <c r="AD98" i="18"/>
  <c r="G98" i="18"/>
  <c r="G97" i="18"/>
  <c r="AD97" i="18"/>
  <c r="G21" i="18"/>
  <c r="AD21" i="18"/>
  <c r="AD20" i="18"/>
  <c r="G20" i="18"/>
  <c r="AA97" i="18"/>
  <c r="J97" i="18" s="1"/>
  <c r="N97" i="18" s="1"/>
  <c r="AD38" i="18"/>
  <c r="G38" i="18"/>
  <c r="G105" i="18"/>
  <c r="AD105" i="18"/>
  <c r="AA47" i="18"/>
  <c r="J47" i="18" s="1"/>
  <c r="N47" i="18" s="1"/>
  <c r="AA55" i="18"/>
  <c r="J55" i="18" s="1"/>
  <c r="N55" i="18" s="1"/>
  <c r="AD81" i="18"/>
  <c r="G81" i="18"/>
  <c r="AA59" i="18"/>
  <c r="J59" i="18" s="1"/>
  <c r="N59" i="18" s="1"/>
  <c r="AA43" i="18"/>
  <c r="J43" i="18" s="1"/>
  <c r="N43" i="18" s="1"/>
  <c r="G50" i="18"/>
  <c r="AD50" i="18"/>
  <c r="AA54" i="18"/>
  <c r="J54" i="18" s="1"/>
  <c r="N54" i="18" s="1"/>
  <c r="AG76" i="27"/>
  <c r="AE76" i="27"/>
  <c r="AG60" i="27"/>
  <c r="AE60" i="27"/>
  <c r="AG97" i="27"/>
  <c r="AE97" i="27"/>
  <c r="AE101" i="27"/>
  <c r="AG101" i="27"/>
  <c r="AE85" i="27"/>
  <c r="AG85" i="27"/>
  <c r="AG100" i="27"/>
  <c r="AE100" i="27"/>
  <c r="AG99" i="27"/>
  <c r="AE99" i="27"/>
  <c r="AE83" i="31"/>
  <c r="AG83" i="31"/>
  <c r="AG82" i="27"/>
  <c r="AE82" i="27"/>
  <c r="AG19" i="27"/>
  <c r="AE19" i="27"/>
  <c r="AE59" i="27"/>
  <c r="AG59" i="27"/>
  <c r="AG38" i="27"/>
  <c r="AE38" i="27"/>
  <c r="AE107" i="27"/>
  <c r="AG107" i="27"/>
  <c r="AE56" i="27"/>
  <c r="AG56" i="27"/>
  <c r="AG93" i="27"/>
  <c r="AE93" i="27"/>
  <c r="AG34" i="27"/>
  <c r="AE34" i="27"/>
  <c r="AE103" i="27"/>
  <c r="AG103" i="27"/>
  <c r="AE36" i="27"/>
  <c r="AG36" i="27"/>
  <c r="AE47" i="27"/>
  <c r="AG47" i="27"/>
  <c r="AG48" i="27"/>
  <c r="AE48" i="27"/>
  <c r="AG109" i="27"/>
  <c r="AE109" i="27"/>
  <c r="AE81" i="27"/>
  <c r="AG81" i="27"/>
  <c r="AG17" i="27"/>
  <c r="AE17" i="27"/>
  <c r="AG29" i="27"/>
  <c r="AE29" i="27"/>
  <c r="AG88" i="27"/>
  <c r="AE88" i="27"/>
  <c r="AE71" i="27"/>
  <c r="AG71" i="27"/>
  <c r="AE46" i="27"/>
  <c r="AG46" i="27"/>
  <c r="AG95" i="27"/>
  <c r="AE95" i="27"/>
  <c r="AE66" i="27"/>
  <c r="AG66" i="27"/>
  <c r="AE49" i="27"/>
  <c r="AG49" i="27"/>
  <c r="AE51" i="27"/>
  <c r="AG51" i="27"/>
  <c r="AE86" i="27"/>
  <c r="AG86" i="27"/>
  <c r="AG26" i="27"/>
  <c r="AE26" i="27"/>
  <c r="AG64" i="27"/>
  <c r="AE64" i="27"/>
  <c r="AE22" i="27"/>
  <c r="AG22" i="27"/>
  <c r="AG57" i="27"/>
  <c r="AE57" i="27"/>
  <c r="AE39" i="27"/>
  <c r="AG39" i="27"/>
  <c r="AG15" i="27"/>
  <c r="AE15" i="27"/>
  <c r="AG13" i="27"/>
  <c r="AE13" i="27"/>
  <c r="AE78" i="27"/>
  <c r="AG78" i="27"/>
  <c r="AE98" i="27"/>
  <c r="AG98" i="27"/>
  <c r="AG108" i="27"/>
  <c r="AE108" i="27"/>
  <c r="AG20" i="27"/>
  <c r="AE20" i="27"/>
  <c r="AG102" i="27"/>
  <c r="AE102" i="27"/>
  <c r="AG89" i="27"/>
  <c r="AE89" i="27"/>
  <c r="AG40" i="27"/>
  <c r="AE40" i="27"/>
  <c r="AG11" i="27"/>
  <c r="AE11" i="27"/>
  <c r="AE96" i="27"/>
  <c r="AG96" i="27"/>
  <c r="AG37" i="27"/>
  <c r="AE37" i="27"/>
  <c r="AE52" i="27"/>
  <c r="AG52" i="27"/>
  <c r="AG106" i="27"/>
  <c r="AE106" i="27"/>
  <c r="AG55" i="27"/>
  <c r="AE55" i="27"/>
  <c r="AE24" i="27"/>
  <c r="AG24" i="27"/>
  <c r="AE62" i="27"/>
  <c r="AG62" i="27"/>
  <c r="AG41" i="27"/>
  <c r="AE41" i="27"/>
  <c r="AG25" i="27"/>
  <c r="AE25" i="27"/>
  <c r="AE94" i="27"/>
  <c r="AG94" i="27"/>
  <c r="AE91" i="27"/>
  <c r="AG91" i="27"/>
  <c r="AE28" i="27"/>
  <c r="AG28" i="27"/>
  <c r="AG12" i="27"/>
  <c r="AE12" i="27"/>
  <c r="AG84" i="27"/>
  <c r="AE84" i="27"/>
  <c r="AE14" i="27"/>
  <c r="AG14" i="27"/>
  <c r="AG80" i="27"/>
  <c r="AE80" i="27"/>
  <c r="AG30" i="27"/>
  <c r="AE30" i="27"/>
  <c r="AG87" i="27"/>
  <c r="AE87" i="27"/>
  <c r="AE42" i="27"/>
  <c r="AG42" i="27"/>
  <c r="AE70" i="27"/>
  <c r="AG70" i="27"/>
  <c r="AE27" i="27"/>
  <c r="AG27" i="27"/>
  <c r="AE83" i="27"/>
  <c r="AG83" i="27"/>
  <c r="AE50" i="27"/>
  <c r="AG50" i="27"/>
  <c r="AG69" i="27"/>
  <c r="AE69" i="27"/>
  <c r="AG105" i="27"/>
  <c r="AE105" i="27"/>
  <c r="AG53" i="27"/>
  <c r="AE53" i="27"/>
  <c r="AG104" i="27"/>
  <c r="AE104" i="27"/>
  <c r="AG63" i="27"/>
  <c r="AE63" i="27"/>
  <c r="AG44" i="27"/>
  <c r="AE44" i="27"/>
  <c r="AG79" i="27"/>
  <c r="AE79" i="27"/>
  <c r="AE21" i="27"/>
  <c r="AG21" i="27"/>
  <c r="AG67" i="27"/>
  <c r="AE67" i="27"/>
  <c r="AE92" i="27"/>
  <c r="AG92" i="27"/>
  <c r="AE31" i="27"/>
  <c r="AG31" i="27"/>
  <c r="AE65" i="27"/>
  <c r="AG65" i="27"/>
  <c r="AG73" i="27"/>
  <c r="AE73" i="27"/>
  <c r="AE75" i="27"/>
  <c r="AG75" i="27"/>
  <c r="AG43" i="27"/>
  <c r="AE43" i="27"/>
  <c r="AG35" i="27"/>
  <c r="AE35" i="27"/>
  <c r="AG37" i="29"/>
  <c r="AE37" i="29"/>
  <c r="AE16" i="27"/>
  <c r="AG16" i="27"/>
  <c r="AE72" i="27"/>
  <c r="AG72" i="27"/>
  <c r="AE23" i="27"/>
  <c r="AG23" i="27"/>
  <c r="AE33" i="27"/>
  <c r="AG33" i="27"/>
  <c r="AG32" i="27"/>
  <c r="AE32" i="27"/>
  <c r="AE54" i="27"/>
  <c r="AG54" i="27"/>
  <c r="AG68" i="27"/>
  <c r="AE68" i="27"/>
  <c r="AE45" i="27"/>
  <c r="AG45" i="27"/>
  <c r="AE74" i="27"/>
  <c r="AG74" i="27"/>
  <c r="AE18" i="27"/>
  <c r="AG18" i="27"/>
  <c r="AG58" i="27"/>
  <c r="AE58" i="27"/>
  <c r="AE77" i="27"/>
  <c r="AG77" i="27"/>
  <c r="AE90" i="27"/>
  <c r="AG90" i="27"/>
  <c r="AG61" i="27"/>
  <c r="AE61" i="27"/>
  <c r="AG108" i="16"/>
  <c r="AE108" i="16"/>
  <c r="AG109" i="21"/>
  <c r="AE109" i="21"/>
  <c r="AG102" i="16"/>
  <c r="AE102" i="16"/>
  <c r="AE56" i="9"/>
  <c r="AG56" i="9"/>
  <c r="AE106" i="21"/>
  <c r="AG106" i="21"/>
  <c r="AE50" i="19"/>
  <c r="AG50" i="19"/>
  <c r="AE39" i="16"/>
  <c r="AG39" i="16"/>
  <c r="AE109" i="16"/>
  <c r="AG109" i="16"/>
  <c r="AE91" i="9"/>
  <c r="AG91" i="9"/>
  <c r="AE97" i="16"/>
  <c r="AG97" i="16"/>
  <c r="AE72" i="9"/>
  <c r="AG72" i="9"/>
  <c r="AE92" i="9"/>
  <c r="AG92" i="9"/>
  <c r="AG74" i="16"/>
  <c r="AE74" i="16"/>
  <c r="AE59" i="9"/>
  <c r="AG59" i="9"/>
  <c r="AG70" i="16"/>
  <c r="AE70" i="16"/>
  <c r="AE89" i="19"/>
  <c r="AG89" i="19"/>
  <c r="AE84" i="9"/>
  <c r="AG84" i="9"/>
  <c r="AE53" i="9"/>
  <c r="AG53" i="9"/>
  <c r="AG65" i="9"/>
  <c r="AE65" i="9"/>
  <c r="AE65" i="19"/>
  <c r="AG65" i="19"/>
  <c r="AG51" i="16"/>
  <c r="AE51" i="16"/>
  <c r="AE47" i="21"/>
  <c r="AG47" i="21"/>
  <c r="AG69" i="16"/>
  <c r="AE69" i="16"/>
  <c r="AE72" i="19"/>
  <c r="AG72" i="19"/>
  <c r="AG100" i="9"/>
  <c r="AE100" i="9"/>
  <c r="AE80" i="9"/>
  <c r="AG80" i="9"/>
  <c r="AG57" i="16"/>
  <c r="AE57" i="16"/>
  <c r="AE44" i="9"/>
  <c r="AG44" i="9"/>
  <c r="AE61" i="21"/>
  <c r="AG61" i="21"/>
  <c r="AG66" i="16"/>
  <c r="AE66" i="16"/>
  <c r="AE102" i="9"/>
  <c r="AG102" i="9"/>
  <c r="AE46" i="9"/>
  <c r="AG46" i="9"/>
  <c r="AG81" i="21"/>
  <c r="AE81" i="21"/>
  <c r="AE80" i="16"/>
  <c r="AG80" i="16"/>
  <c r="AE59" i="16"/>
  <c r="AG59" i="16"/>
  <c r="AG98" i="21"/>
  <c r="AE98" i="21"/>
  <c r="AE66" i="9"/>
  <c r="AG66" i="9"/>
  <c r="AE48" i="19"/>
  <c r="AG48" i="19"/>
  <c r="AE104" i="19"/>
  <c r="AG104" i="19"/>
  <c r="AE50" i="16"/>
  <c r="AG50" i="16"/>
  <c r="AE54" i="21"/>
  <c r="AG54" i="21"/>
  <c r="AE71" i="16"/>
  <c r="AG71" i="16"/>
  <c r="AE107" i="9"/>
  <c r="AG107" i="9"/>
  <c r="AG47" i="19"/>
  <c r="AE47" i="19"/>
  <c r="AE94" i="19"/>
  <c r="AG94" i="19"/>
  <c r="AE62" i="9"/>
  <c r="AG62" i="9"/>
  <c r="AG74" i="19"/>
  <c r="AE74" i="19"/>
  <c r="AE78" i="16"/>
  <c r="AG78" i="16"/>
  <c r="AG95" i="16"/>
  <c r="AE95" i="16"/>
  <c r="AE88" i="9"/>
  <c r="AG88" i="9"/>
  <c r="AE70" i="21"/>
  <c r="AG70" i="21"/>
  <c r="AG44" i="16"/>
  <c r="AE44" i="16"/>
  <c r="AE94" i="21"/>
  <c r="AG94" i="21"/>
  <c r="AG107" i="21"/>
  <c r="AE107" i="21"/>
  <c r="AE82" i="16"/>
  <c r="AG82" i="16"/>
  <c r="AG71" i="9"/>
  <c r="AE71" i="9"/>
  <c r="AG97" i="9"/>
  <c r="AE97" i="9"/>
  <c r="AG73" i="19"/>
  <c r="AE73" i="19"/>
  <c r="AG85" i="19"/>
  <c r="AE85" i="19"/>
  <c r="AE89" i="16"/>
  <c r="AG89" i="16"/>
  <c r="AG74" i="21"/>
  <c r="AE74" i="21"/>
  <c r="AE106" i="16"/>
  <c r="AG106" i="16"/>
  <c r="AG78" i="21"/>
  <c r="AE78" i="21"/>
  <c r="AE100" i="21"/>
  <c r="AG100" i="21"/>
  <c r="AE79" i="21"/>
  <c r="AG79" i="21"/>
  <c r="AE73" i="16"/>
  <c r="AG73" i="16"/>
  <c r="AE68" i="9"/>
  <c r="AG68" i="9"/>
  <c r="AE106" i="9"/>
  <c r="AG106" i="9"/>
  <c r="AE67" i="19"/>
  <c r="AG67" i="19"/>
  <c r="AE108" i="21"/>
  <c r="AG108" i="21"/>
  <c r="AE64" i="9"/>
  <c r="AG64" i="9"/>
  <c r="AE82" i="21"/>
  <c r="AG82" i="21"/>
  <c r="AG91" i="21"/>
  <c r="AE91" i="21"/>
  <c r="AG107" i="16"/>
  <c r="AE107" i="16"/>
  <c r="AE63" i="9"/>
  <c r="AG63" i="9"/>
  <c r="AG73" i="9"/>
  <c r="AE73" i="9"/>
  <c r="AE101" i="19"/>
  <c r="AG101" i="19"/>
  <c r="AE90" i="9"/>
  <c r="AG90" i="9"/>
  <c r="AG43" i="19"/>
  <c r="AE43" i="19"/>
  <c r="AG59" i="21"/>
  <c r="AE59" i="21"/>
  <c r="AG56" i="16"/>
  <c r="AE56" i="16"/>
  <c r="AE100" i="19"/>
  <c r="AG100" i="19"/>
  <c r="AE69" i="21"/>
  <c r="AG69" i="21"/>
  <c r="AG93" i="9"/>
  <c r="AE93" i="9"/>
  <c r="AE91" i="16"/>
  <c r="AG91" i="16"/>
  <c r="AE49" i="21"/>
  <c r="AG49" i="21"/>
  <c r="AE56" i="21"/>
  <c r="AG56" i="21"/>
  <c r="AE68" i="16"/>
  <c r="AG68" i="16"/>
  <c r="AG62" i="16"/>
  <c r="AE62" i="16"/>
  <c r="AE41" i="19"/>
  <c r="AG41" i="19"/>
  <c r="AG49" i="9"/>
  <c r="AE49" i="9"/>
  <c r="AE79" i="16"/>
  <c r="AG79" i="16"/>
  <c r="AG81" i="16"/>
  <c r="AE81" i="16"/>
  <c r="AG76" i="16"/>
  <c r="AE76" i="16"/>
  <c r="AE71" i="21"/>
  <c r="AG71" i="21"/>
  <c r="AG55" i="16"/>
  <c r="AE55" i="16"/>
  <c r="AE103" i="19"/>
  <c r="AG103" i="19"/>
  <c r="AG77" i="21"/>
  <c r="AE77" i="21"/>
  <c r="AE90" i="19"/>
  <c r="AG90" i="19"/>
  <c r="AE45" i="19"/>
  <c r="AG45" i="19"/>
  <c r="AE52" i="9"/>
  <c r="AG52" i="9"/>
  <c r="AE109" i="9"/>
  <c r="AG109" i="9"/>
  <c r="AE95" i="19"/>
  <c r="AG95" i="19"/>
  <c r="AE99" i="19"/>
  <c r="AG99" i="19"/>
  <c r="AE76" i="9"/>
  <c r="AG76" i="9"/>
  <c r="AE42" i="19"/>
  <c r="AG42" i="19"/>
  <c r="AG99" i="21"/>
  <c r="AE99" i="21"/>
  <c r="AG101" i="21"/>
  <c r="AE101" i="21"/>
  <c r="AG73" i="21"/>
  <c r="AE73" i="21"/>
  <c r="AE87" i="9"/>
  <c r="AG87" i="9"/>
  <c r="AG75" i="19"/>
  <c r="AE75" i="19"/>
  <c r="AE88" i="19"/>
  <c r="AG88" i="19"/>
  <c r="AG79" i="19"/>
  <c r="AE79" i="19"/>
  <c r="AG77" i="16"/>
  <c r="AE77" i="16"/>
  <c r="AG98" i="16"/>
  <c r="AE98" i="16"/>
  <c r="AE95" i="21"/>
  <c r="AG95" i="21"/>
  <c r="AE40" i="21"/>
  <c r="AG40" i="21"/>
  <c r="AE78" i="19"/>
  <c r="AG78" i="19"/>
  <c r="AE105" i="9"/>
  <c r="AG105" i="9"/>
  <c r="AE51" i="9"/>
  <c r="AG51" i="9"/>
  <c r="AG85" i="21"/>
  <c r="AE85" i="21"/>
  <c r="AG104" i="16"/>
  <c r="AE104" i="16"/>
  <c r="AE96" i="16"/>
  <c r="AG96" i="16"/>
  <c r="AE101" i="16"/>
  <c r="AG101" i="16"/>
  <c r="AG61" i="9"/>
  <c r="AE61" i="9"/>
  <c r="AG45" i="9"/>
  <c r="AE45" i="9"/>
  <c r="AE108" i="19"/>
  <c r="AG108" i="19"/>
  <c r="AG86" i="19"/>
  <c r="AE86" i="19"/>
  <c r="AE72" i="21"/>
  <c r="AG72" i="21"/>
  <c r="AG64" i="21"/>
  <c r="AE64" i="21"/>
  <c r="AE85" i="16"/>
  <c r="AG85" i="16"/>
  <c r="AE67" i="9"/>
  <c r="AG67" i="9"/>
  <c r="AE55" i="9"/>
  <c r="AG55" i="9"/>
  <c r="AE58" i="9"/>
  <c r="AG58" i="9"/>
  <c r="AG90" i="16"/>
  <c r="AE90" i="16"/>
  <c r="AE43" i="9"/>
  <c r="AG43" i="9"/>
  <c r="AE55" i="21"/>
  <c r="AG55" i="21"/>
  <c r="AG48" i="16"/>
  <c r="AE48" i="16"/>
  <c r="AG93" i="21"/>
  <c r="AE93" i="21"/>
  <c r="AG44" i="19"/>
  <c r="AE44" i="19"/>
  <c r="AG91" i="19"/>
  <c r="AE91" i="19"/>
  <c r="AG43" i="16"/>
  <c r="AE43" i="16"/>
  <c r="AG63" i="19"/>
  <c r="AE63" i="19"/>
  <c r="AG41" i="9"/>
  <c r="AE41" i="9"/>
  <c r="AE58" i="19"/>
  <c r="AG58" i="19"/>
  <c r="AE89" i="9"/>
  <c r="AG89" i="9"/>
  <c r="AG49" i="19"/>
  <c r="AE49" i="19"/>
  <c r="AG41" i="16"/>
  <c r="AE41" i="16"/>
  <c r="AG75" i="9"/>
  <c r="AE75" i="9"/>
  <c r="AE107" i="19"/>
  <c r="AG107" i="19"/>
  <c r="AE50" i="9"/>
  <c r="AG50" i="9"/>
  <c r="AE63" i="16"/>
  <c r="AG63" i="16"/>
  <c r="AE40" i="9"/>
  <c r="AG40" i="9"/>
  <c r="AE64" i="16"/>
  <c r="AG64" i="16"/>
  <c r="AE81" i="9"/>
  <c r="AG81" i="9"/>
  <c r="AE87" i="16"/>
  <c r="AG87" i="16"/>
  <c r="AG85" i="9"/>
  <c r="AE85" i="9"/>
  <c r="AE83" i="19"/>
  <c r="AG83" i="19"/>
  <c r="AG71" i="19"/>
  <c r="AE71" i="19"/>
  <c r="AG51" i="19"/>
  <c r="AE51" i="19"/>
  <c r="AG87" i="19"/>
  <c r="AE87" i="19"/>
  <c r="AG47" i="16"/>
  <c r="AE47" i="16"/>
  <c r="AE53" i="16"/>
  <c r="AG53" i="16"/>
  <c r="AE92" i="19"/>
  <c r="AG92" i="19"/>
  <c r="AG80" i="19"/>
  <c r="AE80" i="19"/>
  <c r="AE65" i="16"/>
  <c r="AG65" i="16"/>
  <c r="AE60" i="21"/>
  <c r="AG60" i="21"/>
  <c r="AG83" i="9"/>
  <c r="AE83" i="9"/>
  <c r="AE68" i="21"/>
  <c r="AG68" i="21"/>
  <c r="AG53" i="21"/>
  <c r="AE53" i="21"/>
  <c r="AG96" i="9"/>
  <c r="AE96" i="9"/>
  <c r="AE66" i="21"/>
  <c r="AG66" i="21"/>
  <c r="AE77" i="19"/>
  <c r="AG77" i="19"/>
  <c r="AG45" i="16"/>
  <c r="AE45" i="16"/>
  <c r="AE104" i="9"/>
  <c r="AG104" i="9"/>
  <c r="AE84" i="19"/>
  <c r="AG84" i="19"/>
  <c r="AG105" i="21"/>
  <c r="AE105" i="21"/>
  <c r="AG67" i="16"/>
  <c r="AE67" i="16"/>
  <c r="AE68" i="19"/>
  <c r="AG68" i="19"/>
  <c r="AE46" i="21"/>
  <c r="AG46" i="21"/>
  <c r="AG86" i="16"/>
  <c r="AE86" i="16"/>
  <c r="AG95" i="9"/>
  <c r="AE95" i="9"/>
  <c r="AG105" i="19"/>
  <c r="AE105" i="19"/>
  <c r="AE60" i="16"/>
  <c r="AG60" i="16"/>
  <c r="AG52" i="16"/>
  <c r="AE52" i="16"/>
  <c r="AE55" i="19"/>
  <c r="AG55" i="19"/>
  <c r="AE54" i="16"/>
  <c r="AG54" i="16"/>
  <c r="AE44" i="21"/>
  <c r="AG44" i="21"/>
  <c r="AG69" i="9"/>
  <c r="AE69" i="9"/>
  <c r="AE63" i="21"/>
  <c r="AG63" i="21"/>
  <c r="AE103" i="16"/>
  <c r="AG103" i="16"/>
  <c r="AE82" i="9"/>
  <c r="AG82" i="9"/>
  <c r="AG40" i="19"/>
  <c r="AE40" i="19"/>
  <c r="AE93" i="16"/>
  <c r="AG93" i="16"/>
  <c r="AE52" i="21"/>
  <c r="AG52" i="21"/>
  <c r="AG57" i="19"/>
  <c r="AE57" i="19"/>
  <c r="AG92" i="16"/>
  <c r="AE92" i="16"/>
  <c r="AE42" i="9"/>
  <c r="AG42" i="9"/>
  <c r="AG83" i="21"/>
  <c r="AE83" i="21"/>
  <c r="AE103" i="21"/>
  <c r="AG103" i="21"/>
  <c r="AG42" i="21"/>
  <c r="AE42" i="21"/>
  <c r="AG57" i="21"/>
  <c r="AE57" i="21"/>
  <c r="AE85" i="4"/>
  <c r="AG85" i="4"/>
  <c r="AG75" i="16"/>
  <c r="AE75" i="16"/>
  <c r="AG86" i="9"/>
  <c r="AE86" i="9"/>
  <c r="AE62" i="19"/>
  <c r="AG62" i="19"/>
  <c r="AE39" i="9"/>
  <c r="AG39" i="9"/>
  <c r="AG101" i="9"/>
  <c r="AE101" i="9"/>
  <c r="AG45" i="21"/>
  <c r="AE45" i="21"/>
  <c r="AG69" i="19"/>
  <c r="AE69" i="19"/>
  <c r="AG46" i="19"/>
  <c r="AE46" i="19"/>
  <c r="AE67" i="21"/>
  <c r="AG67" i="21"/>
  <c r="AE61" i="16"/>
  <c r="AG61" i="16"/>
  <c r="AE60" i="9"/>
  <c r="AG60" i="9"/>
  <c r="AE60" i="19"/>
  <c r="AG60" i="19"/>
  <c r="AE50" i="21"/>
  <c r="AG50" i="21"/>
  <c r="AG49" i="16"/>
  <c r="AE49" i="16"/>
  <c r="AG98" i="9"/>
  <c r="AE98" i="9"/>
  <c r="AE53" i="19"/>
  <c r="AG53" i="19"/>
  <c r="AE92" i="21"/>
  <c r="AG92" i="21"/>
  <c r="AE51" i="21"/>
  <c r="AG51" i="21"/>
  <c r="AE96" i="21"/>
  <c r="AG96" i="21"/>
  <c r="AE104" i="21"/>
  <c r="AG104" i="21"/>
  <c r="AE99" i="9"/>
  <c r="AG99" i="9"/>
  <c r="AG40" i="16"/>
  <c r="AE40" i="16"/>
  <c r="AE102" i="19"/>
  <c r="AG102" i="19"/>
  <c r="AE90" i="21"/>
  <c r="AG90" i="21"/>
  <c r="AE86" i="21"/>
  <c r="AG86" i="21"/>
  <c r="AE56" i="19"/>
  <c r="AG56" i="19"/>
  <c r="AE87" i="21"/>
  <c r="AG87" i="21"/>
  <c r="AG46" i="16"/>
  <c r="AE46" i="16"/>
  <c r="AG81" i="19"/>
  <c r="AE81" i="19"/>
  <c r="AG70" i="19"/>
  <c r="AE70" i="19"/>
  <c r="AE76" i="21"/>
  <c r="AG76" i="21"/>
  <c r="AG97" i="21"/>
  <c r="AE97" i="21"/>
  <c r="AE58" i="16"/>
  <c r="AG58" i="16"/>
  <c r="AE52" i="19"/>
  <c r="AG52" i="19"/>
  <c r="AE94" i="9"/>
  <c r="AG94" i="9"/>
  <c r="AG39" i="19"/>
  <c r="AE39" i="19"/>
  <c r="AE48" i="21"/>
  <c r="AG48" i="21"/>
  <c r="AE89" i="21"/>
  <c r="AG89" i="21"/>
  <c r="AE99" i="16"/>
  <c r="AG99" i="16"/>
  <c r="AE103" i="9"/>
  <c r="AG103" i="9"/>
  <c r="AG96" i="19"/>
  <c r="AE96" i="19"/>
  <c r="AE84" i="21"/>
  <c r="AG84" i="21"/>
  <c r="AG57" i="9"/>
  <c r="AE57" i="9"/>
  <c r="AG97" i="19"/>
  <c r="AE97" i="19"/>
  <c r="AE65" i="21"/>
  <c r="AG65" i="21"/>
  <c r="AE72" i="16"/>
  <c r="AG72" i="16"/>
  <c r="AG47" i="9"/>
  <c r="AE47" i="9"/>
  <c r="AE78" i="9"/>
  <c r="AG78" i="9"/>
  <c r="AE54" i="9"/>
  <c r="AG54" i="9"/>
  <c r="AG106" i="19"/>
  <c r="AE106" i="19"/>
  <c r="AE48" i="9"/>
  <c r="AG48" i="9"/>
  <c r="AE76" i="19"/>
  <c r="AG76" i="19"/>
  <c r="AG100" i="16"/>
  <c r="AE100" i="16"/>
  <c r="AG77" i="9"/>
  <c r="AE77" i="9"/>
  <c r="AE39" i="21"/>
  <c r="AG39" i="21"/>
  <c r="AG58" i="21"/>
  <c r="AE58" i="21"/>
  <c r="AE42" i="16"/>
  <c r="AG42" i="16"/>
  <c r="AE82" i="19"/>
  <c r="AG82" i="19"/>
  <c r="AE62" i="21"/>
  <c r="AG62" i="21"/>
  <c r="AG64" i="19"/>
  <c r="AE64" i="19"/>
  <c r="AE94" i="16"/>
  <c r="AG94" i="16"/>
  <c r="AG43" i="21"/>
  <c r="AE43" i="21"/>
  <c r="AE102" i="21"/>
  <c r="AG102" i="21"/>
  <c r="AG83" i="16"/>
  <c r="AE83" i="16"/>
  <c r="AE74" i="9"/>
  <c r="AG74" i="9"/>
  <c r="AE108" i="9"/>
  <c r="AG108" i="9"/>
  <c r="AE98" i="19"/>
  <c r="AG98" i="19"/>
  <c r="AE88" i="16"/>
  <c r="AG88" i="16"/>
  <c r="AE70" i="9"/>
  <c r="AG70" i="9"/>
  <c r="AE80" i="21"/>
  <c r="AG80" i="21"/>
  <c r="AE109" i="19"/>
  <c r="AG109" i="19"/>
  <c r="AG75" i="21"/>
  <c r="AE75" i="21"/>
  <c r="AE84" i="16"/>
  <c r="AG84" i="16"/>
  <c r="AG105" i="16"/>
  <c r="AE105" i="16"/>
  <c r="AE79" i="9"/>
  <c r="AG79" i="9"/>
  <c r="AE54" i="19"/>
  <c r="AG54" i="19"/>
  <c r="AE59" i="19"/>
  <c r="AG59" i="19"/>
  <c r="AE41" i="21"/>
  <c r="AG41" i="21"/>
  <c r="AE88" i="21"/>
  <c r="AG88" i="21"/>
  <c r="AE66" i="19"/>
  <c r="AG66" i="19"/>
  <c r="AG93" i="19"/>
  <c r="AE93" i="19"/>
  <c r="AG61" i="19"/>
  <c r="AE61" i="19"/>
  <c r="R110" i="9"/>
  <c r="T110" i="8"/>
  <c r="S110" i="8"/>
  <c r="U110" i="8"/>
  <c r="AE18" i="9"/>
  <c r="AG18" i="9"/>
  <c r="Y9" i="9"/>
  <c r="Y10" i="9" s="1"/>
  <c r="U9" i="9"/>
  <c r="U10" i="9" s="1"/>
  <c r="H10" i="9" s="1"/>
  <c r="AC9" i="9"/>
  <c r="AC10" i="9" s="1"/>
  <c r="L10" i="9" s="1"/>
  <c r="Z9" i="9"/>
  <c r="Z10" i="9" s="1"/>
  <c r="AG36" i="16"/>
  <c r="AE36" i="16"/>
  <c r="AE19" i="21"/>
  <c r="AG19" i="21"/>
  <c r="AE24" i="21"/>
  <c r="AG24" i="21"/>
  <c r="AE11" i="19"/>
  <c r="AG11" i="19"/>
  <c r="AE27" i="21"/>
  <c r="AG27" i="21"/>
  <c r="AE17" i="9"/>
  <c r="AG17" i="9"/>
  <c r="AG25" i="9"/>
  <c r="AE25" i="9"/>
  <c r="AG35" i="16"/>
  <c r="AE35" i="16"/>
  <c r="AG31" i="21"/>
  <c r="AE31" i="21"/>
  <c r="AG16" i="16"/>
  <c r="AE16" i="16"/>
  <c r="AG23" i="9"/>
  <c r="AE23" i="9"/>
  <c r="AG33" i="16"/>
  <c r="AE33" i="16"/>
  <c r="AE23" i="21"/>
  <c r="AG23" i="21"/>
  <c r="AG17" i="21"/>
  <c r="AE17" i="21"/>
  <c r="AE19" i="9"/>
  <c r="AG19" i="9"/>
  <c r="AE32" i="21"/>
  <c r="AG32" i="21"/>
  <c r="AG13" i="19"/>
  <c r="AE13" i="19"/>
  <c r="AG14" i="16"/>
  <c r="AE14" i="16"/>
  <c r="AE25" i="21"/>
  <c r="AG25" i="21"/>
  <c r="AG32" i="9"/>
  <c r="AE32" i="9"/>
  <c r="AG25" i="19"/>
  <c r="AE25" i="19"/>
  <c r="AE19" i="19"/>
  <c r="AG19" i="19"/>
  <c r="AG28" i="19"/>
  <c r="AE28" i="19"/>
  <c r="AE16" i="21"/>
  <c r="AG16" i="21"/>
  <c r="AG29" i="19"/>
  <c r="AE29" i="19"/>
  <c r="AB9" i="8"/>
  <c r="AB10" i="8" s="1"/>
  <c r="K10" i="8" s="1"/>
  <c r="S9" i="8"/>
  <c r="S10" i="8" s="1"/>
  <c r="F10" i="8" s="1"/>
  <c r="X9" i="8"/>
  <c r="X10" i="8" s="1"/>
  <c r="I10" i="8" s="1"/>
  <c r="V9" i="8"/>
  <c r="W9" i="8" s="1"/>
  <c r="AG33" i="21"/>
  <c r="AE33" i="21"/>
  <c r="AE38" i="9"/>
  <c r="AG38" i="9"/>
  <c r="AE24" i="19"/>
  <c r="AG24" i="19"/>
  <c r="AG34" i="19"/>
  <c r="AE34" i="19"/>
  <c r="AG13" i="21"/>
  <c r="AE13" i="21"/>
  <c r="AE20" i="16"/>
  <c r="AG20" i="16"/>
  <c r="AG34" i="21"/>
  <c r="AE34" i="21"/>
  <c r="AG17" i="4"/>
  <c r="AG29" i="9"/>
  <c r="AE29" i="9"/>
  <c r="AG29" i="21"/>
  <c r="AE29" i="21"/>
  <c r="AG26" i="19"/>
  <c r="AE26" i="19"/>
  <c r="AE25" i="16"/>
  <c r="AG25" i="16"/>
  <c r="AE32" i="19"/>
  <c r="AG32" i="19"/>
  <c r="AE20" i="19"/>
  <c r="AG20" i="19"/>
  <c r="AG13" i="9"/>
  <c r="AE13" i="9"/>
  <c r="AE14" i="9"/>
  <c r="AG14" i="9"/>
  <c r="AG21" i="19"/>
  <c r="AE21" i="19"/>
  <c r="AE28" i="16"/>
  <c r="AG28" i="16"/>
  <c r="I5" i="1"/>
  <c r="R9" i="9"/>
  <c r="R10" i="9" s="1"/>
  <c r="C10" i="9" s="1"/>
  <c r="AE12" i="9"/>
  <c r="AG12" i="9"/>
  <c r="AG22" i="21"/>
  <c r="AE22" i="21"/>
  <c r="AE27" i="16"/>
  <c r="AG27" i="16"/>
  <c r="AE15" i="16"/>
  <c r="AG15" i="16"/>
  <c r="AE30" i="9"/>
  <c r="AG30" i="9"/>
  <c r="AG38" i="19"/>
  <c r="AE38" i="19"/>
  <c r="AG37" i="19"/>
  <c r="AE37" i="19"/>
  <c r="AE26" i="16"/>
  <c r="AG26" i="16"/>
  <c r="AE37" i="21"/>
  <c r="AG37" i="21"/>
  <c r="AG20" i="9"/>
  <c r="AE20" i="9"/>
  <c r="AG11" i="16"/>
  <c r="AE11" i="16"/>
  <c r="AE22" i="9"/>
  <c r="AG22" i="9"/>
  <c r="AE30" i="19"/>
  <c r="AG30" i="19"/>
  <c r="AG21" i="9"/>
  <c r="AE21" i="9"/>
  <c r="AG12" i="16"/>
  <c r="AE12" i="16"/>
  <c r="AE18" i="19"/>
  <c r="AG18" i="19"/>
  <c r="AE35" i="21"/>
  <c r="AG35" i="21"/>
  <c r="AE15" i="9"/>
  <c r="AG15" i="9"/>
  <c r="AE35" i="19"/>
  <c r="AG35" i="19"/>
  <c r="AG15" i="21"/>
  <c r="AE15" i="21"/>
  <c r="AG24" i="9"/>
  <c r="AE24" i="9"/>
  <c r="AE31" i="16"/>
  <c r="AG31" i="16"/>
  <c r="AG28" i="21"/>
  <c r="AE28" i="21"/>
  <c r="AG18" i="16"/>
  <c r="AE18" i="16"/>
  <c r="AE14" i="21"/>
  <c r="AG14" i="21"/>
  <c r="AE38" i="16"/>
  <c r="AG38" i="16"/>
  <c r="AG28" i="9"/>
  <c r="AE28" i="9"/>
  <c r="AE29" i="16"/>
  <c r="AG29" i="16"/>
  <c r="AE16" i="9"/>
  <c r="AG16" i="9"/>
  <c r="AG11" i="21"/>
  <c r="AG11" i="9"/>
  <c r="AE11" i="9"/>
  <c r="AE13" i="16"/>
  <c r="AG13" i="16"/>
  <c r="AE17" i="16"/>
  <c r="AG17" i="16"/>
  <c r="AG31" i="9"/>
  <c r="AE31" i="9"/>
  <c r="AE12" i="19"/>
  <c r="AG12" i="19"/>
  <c r="AE27" i="19"/>
  <c r="AG27" i="19"/>
  <c r="AE20" i="21"/>
  <c r="AG20" i="21"/>
  <c r="AG26" i="9"/>
  <c r="AE26" i="9"/>
  <c r="AE33" i="9"/>
  <c r="AG33" i="9"/>
  <c r="AG33" i="19"/>
  <c r="AE33" i="19"/>
  <c r="AG38" i="21"/>
  <c r="AE38" i="21"/>
  <c r="AG35" i="9"/>
  <c r="AE35" i="9"/>
  <c r="AG15" i="19"/>
  <c r="AE15" i="19"/>
  <c r="AG18" i="21"/>
  <c r="AE18" i="21"/>
  <c r="AE34" i="9"/>
  <c r="AG34" i="9"/>
  <c r="AG30" i="16"/>
  <c r="AE30" i="16"/>
  <c r="AE37" i="9"/>
  <c r="AG37" i="9"/>
  <c r="AE32" i="16"/>
  <c r="AG32" i="16"/>
  <c r="AE24" i="16"/>
  <c r="AG24" i="16"/>
  <c r="AE23" i="19"/>
  <c r="AG23" i="19"/>
  <c r="AG19" i="16"/>
  <c r="AE19" i="16"/>
  <c r="AE27" i="9"/>
  <c r="AG27" i="9"/>
  <c r="AE31" i="19"/>
  <c r="AG31" i="19"/>
  <c r="AE17" i="19"/>
  <c r="AG17" i="19"/>
  <c r="AG30" i="21"/>
  <c r="AE30" i="21"/>
  <c r="AE16" i="19"/>
  <c r="AG16" i="19"/>
  <c r="T9" i="16"/>
  <c r="T10" i="16" s="1"/>
  <c r="J6" i="1"/>
  <c r="AE21" i="16"/>
  <c r="AG21" i="16"/>
  <c r="AE21" i="21"/>
  <c r="AG21" i="21"/>
  <c r="AE36" i="19"/>
  <c r="AG36" i="19"/>
  <c r="AG37" i="16"/>
  <c r="AE37" i="16"/>
  <c r="AG26" i="21"/>
  <c r="AE26" i="21"/>
  <c r="AE14" i="19"/>
  <c r="AG14" i="19"/>
  <c r="AE12" i="21"/>
  <c r="AG12" i="21"/>
  <c r="AE36" i="9"/>
  <c r="AG36" i="9"/>
  <c r="AE22" i="19"/>
  <c r="AG22" i="19"/>
  <c r="AE22" i="16"/>
  <c r="AG22" i="16"/>
  <c r="AE23" i="16"/>
  <c r="AG23" i="16"/>
  <c r="AE36" i="21"/>
  <c r="AG36" i="21"/>
  <c r="AE34" i="16"/>
  <c r="AG34" i="16"/>
  <c r="V11" i="5" l="1"/>
  <c r="AA27" i="3"/>
  <c r="J27" i="3" s="1"/>
  <c r="N27" i="3" s="1"/>
  <c r="V11" i="3"/>
  <c r="F262" i="12"/>
  <c r="V11" i="6"/>
  <c r="P294" i="12"/>
  <c r="P100" i="12"/>
  <c r="AA76" i="6"/>
  <c r="J76" i="6" s="1"/>
  <c r="N76" i="6" s="1"/>
  <c r="H213" i="12"/>
  <c r="CK24" i="11" s="1"/>
  <c r="V10" i="6"/>
  <c r="D291" i="12"/>
  <c r="H84" i="12"/>
  <c r="AF39" i="11" s="1"/>
  <c r="I173" i="12"/>
  <c r="BS32" i="11" s="1"/>
  <c r="A237" i="12"/>
  <c r="I236" i="12"/>
  <c r="I15" i="12"/>
  <c r="N18" i="11" s="1"/>
  <c r="G119" i="12"/>
  <c r="AX26" i="11" s="1"/>
  <c r="C88" i="12"/>
  <c r="U43" i="11" s="1"/>
  <c r="D125" i="12"/>
  <c r="AU32" i="11" s="1"/>
  <c r="I188" i="12"/>
  <c r="BS47" i="11" s="1"/>
  <c r="D299" i="12"/>
  <c r="P267" i="12"/>
  <c r="H57" i="12"/>
  <c r="AF12" i="11" s="1"/>
  <c r="J143" i="12"/>
  <c r="BB50" i="11" s="1"/>
  <c r="H246" i="12"/>
  <c r="D112" i="12"/>
  <c r="AU19" i="11" s="1"/>
  <c r="G267" i="12"/>
  <c r="P129" i="12"/>
  <c r="I81" i="12"/>
  <c r="AG36" i="11" s="1"/>
  <c r="A182" i="12"/>
  <c r="BM41" i="11" s="1"/>
  <c r="G92" i="12"/>
  <c r="AE47" i="11" s="1"/>
  <c r="F147" i="12"/>
  <c r="F265" i="12"/>
  <c r="G263" i="12"/>
  <c r="G237" i="12"/>
  <c r="P140" i="12"/>
  <c r="I63" i="12"/>
  <c r="AG18" i="11" s="1"/>
  <c r="G198" i="12"/>
  <c r="CJ9" i="11" s="1"/>
  <c r="E128" i="12"/>
  <c r="AW35" i="11" s="1"/>
  <c r="I235" i="12"/>
  <c r="C207" i="12"/>
  <c r="BZ18" i="11" s="1"/>
  <c r="P23" i="12"/>
  <c r="G234" i="12"/>
  <c r="H288" i="12"/>
  <c r="D188" i="12"/>
  <c r="BN47" i="11" s="1"/>
  <c r="F160" i="12"/>
  <c r="G123" i="12"/>
  <c r="AX30" i="11" s="1"/>
  <c r="P201" i="12"/>
  <c r="E203" i="12"/>
  <c r="CI14" i="11" s="1"/>
  <c r="H172" i="12"/>
  <c r="BR31" i="11" s="1"/>
  <c r="J239" i="12"/>
  <c r="E187" i="12"/>
  <c r="BP46" i="11" s="1"/>
  <c r="G235" i="12"/>
  <c r="D174" i="12"/>
  <c r="BN33" i="11" s="1"/>
  <c r="H42" i="12"/>
  <c r="N45" i="10" s="1"/>
  <c r="P236" i="12"/>
  <c r="J149" i="12"/>
  <c r="BU8" i="11" s="1"/>
  <c r="J53" i="12"/>
  <c r="AI8" i="11" s="1"/>
  <c r="G70" i="12"/>
  <c r="AE25" i="11" s="1"/>
  <c r="G201" i="12"/>
  <c r="CJ12" i="11" s="1"/>
  <c r="P80" i="12"/>
  <c r="A170" i="12"/>
  <c r="BM29" i="11" s="1"/>
  <c r="C103" i="12"/>
  <c r="AN10" i="11" s="1"/>
  <c r="P199" i="12"/>
  <c r="H217" i="12"/>
  <c r="CK28" i="11" s="1"/>
  <c r="D267" i="12"/>
  <c r="G196" i="12"/>
  <c r="CJ7" i="11" s="1"/>
  <c r="P35" i="12"/>
  <c r="I224" i="12"/>
  <c r="CL35" i="11" s="1"/>
  <c r="D249" i="12"/>
  <c r="I187" i="12"/>
  <c r="BS46" i="11" s="1"/>
  <c r="D29" i="12"/>
  <c r="I32" i="10" s="1"/>
  <c r="F184" i="12"/>
  <c r="A54" i="12"/>
  <c r="AA9" i="11" s="1"/>
  <c r="P218" i="12"/>
  <c r="P31" i="12"/>
  <c r="D134" i="12"/>
  <c r="AU41" i="11" s="1"/>
  <c r="C178" i="12"/>
  <c r="BG37" i="11" s="1"/>
  <c r="J14" i="12"/>
  <c r="P17" i="11" s="1"/>
  <c r="I59" i="12"/>
  <c r="AG14" i="11" s="1"/>
  <c r="D102" i="12"/>
  <c r="AU9" i="11" s="1"/>
  <c r="J197" i="12"/>
  <c r="CN8" i="11" s="1"/>
  <c r="H56" i="12"/>
  <c r="AF11" i="11" s="1"/>
  <c r="G161" i="12"/>
  <c r="BQ20" i="11" s="1"/>
  <c r="P167" i="12"/>
  <c r="I287" i="12"/>
  <c r="J235" i="12"/>
  <c r="P263" i="12"/>
  <c r="H102" i="12"/>
  <c r="AY9" i="11" s="1"/>
  <c r="D62" i="12"/>
  <c r="AB17" i="11" s="1"/>
  <c r="P290" i="12"/>
  <c r="G126" i="12"/>
  <c r="AX33" i="11" s="1"/>
  <c r="H210" i="12"/>
  <c r="CK21" i="11" s="1"/>
  <c r="G221" i="12"/>
  <c r="CJ32" i="11" s="1"/>
  <c r="I276" i="12"/>
  <c r="G274" i="12"/>
  <c r="A156" i="12"/>
  <c r="BM15" i="11" s="1"/>
  <c r="H233" i="12"/>
  <c r="H229" i="12"/>
  <c r="CK40" i="11" s="1"/>
  <c r="C302" i="12"/>
  <c r="I157" i="12"/>
  <c r="BS16" i="11" s="1"/>
  <c r="J96" i="12"/>
  <c r="AI51" i="11" s="1"/>
  <c r="P122" i="12"/>
  <c r="G133" i="12"/>
  <c r="AX40" i="11" s="1"/>
  <c r="D246" i="12"/>
  <c r="H238" i="12"/>
  <c r="A145" i="12"/>
  <c r="AT52" i="11" s="1"/>
  <c r="I219" i="12"/>
  <c r="CL30" i="11" s="1"/>
  <c r="F116" i="12"/>
  <c r="I190" i="12"/>
  <c r="BS49" i="11" s="1"/>
  <c r="H198" i="12"/>
  <c r="CK9" i="11" s="1"/>
  <c r="G121" i="12"/>
  <c r="AX28" i="11" s="1"/>
  <c r="G39" i="12"/>
  <c r="L42" i="11" s="1"/>
  <c r="J112" i="12"/>
  <c r="A76" i="12"/>
  <c r="AA31" i="11" s="1"/>
  <c r="C64" i="12"/>
  <c r="U19" i="11" s="1"/>
  <c r="E92" i="12"/>
  <c r="AD47" i="11" s="1"/>
  <c r="C39" i="12"/>
  <c r="B42" i="11" s="1"/>
  <c r="F26" i="12"/>
  <c r="K29" i="10" s="1"/>
  <c r="J156" i="12"/>
  <c r="BU15" i="11" s="1"/>
  <c r="J168" i="12"/>
  <c r="BU27" i="11" s="1"/>
  <c r="J18" i="12"/>
  <c r="Q21" i="10" s="1"/>
  <c r="P28" i="12"/>
  <c r="P16" i="12"/>
  <c r="D138" i="12"/>
  <c r="AU45" i="11" s="1"/>
  <c r="F118" i="12"/>
  <c r="F201" i="12"/>
  <c r="H4" i="12"/>
  <c r="N7" i="10" s="1"/>
  <c r="C17" i="12"/>
  <c r="B20" i="11" s="1"/>
  <c r="E165" i="12"/>
  <c r="BP24" i="11" s="1"/>
  <c r="J272" i="12"/>
  <c r="H87" i="12"/>
  <c r="AF42" i="11" s="1"/>
  <c r="A12" i="12"/>
  <c r="H15" i="11" s="1"/>
  <c r="F57" i="12"/>
  <c r="H221" i="12"/>
  <c r="CK32" i="11" s="1"/>
  <c r="J70" i="12"/>
  <c r="AI25" i="11" s="1"/>
  <c r="D298" i="12"/>
  <c r="C201" i="12"/>
  <c r="BZ12" i="11" s="1"/>
  <c r="C195" i="12"/>
  <c r="BG54" i="11" s="1"/>
  <c r="A64" i="12"/>
  <c r="AA19" i="11" s="1"/>
  <c r="D70" i="12"/>
  <c r="AB25" i="11" s="1"/>
  <c r="A212" i="12"/>
  <c r="CF23" i="11" s="1"/>
  <c r="I142" i="12"/>
  <c r="AZ49" i="11" s="1"/>
  <c r="I84" i="12"/>
  <c r="C301" i="12"/>
  <c r="F264" i="12"/>
  <c r="P75" i="12"/>
  <c r="F286" i="12"/>
  <c r="H272" i="12"/>
  <c r="E212" i="12"/>
  <c r="CI23" i="11" s="1"/>
  <c r="G159" i="12"/>
  <c r="BQ18" i="11" s="1"/>
  <c r="A73" i="12"/>
  <c r="AA28" i="11" s="1"/>
  <c r="I68" i="12"/>
  <c r="AG23" i="11" s="1"/>
  <c r="E251" i="12"/>
  <c r="P206" i="12"/>
  <c r="P303" i="12"/>
  <c r="C98" i="12"/>
  <c r="U53" i="11" s="1"/>
  <c r="H104" i="12"/>
  <c r="AY11" i="11" s="1"/>
  <c r="P293" i="12"/>
  <c r="P154" i="12"/>
  <c r="J237" i="12"/>
  <c r="I207" i="12"/>
  <c r="CL18" i="11" s="1"/>
  <c r="G42" i="12"/>
  <c r="L45" i="11" s="1"/>
  <c r="A255" i="12"/>
  <c r="J199" i="12"/>
  <c r="CN10" i="11" s="1"/>
  <c r="I96" i="12"/>
  <c r="AG51" i="11" s="1"/>
  <c r="J161" i="12"/>
  <c r="BU20" i="11" s="1"/>
  <c r="P21" i="12"/>
  <c r="I267" i="12"/>
  <c r="A113" i="12"/>
  <c r="AT20" i="11" s="1"/>
  <c r="F6" i="12"/>
  <c r="K9" i="10" s="1"/>
  <c r="G177" i="12"/>
  <c r="BQ36" i="11" s="1"/>
  <c r="F128" i="12"/>
  <c r="J274" i="12"/>
  <c r="D17" i="12"/>
  <c r="I20" i="10" s="1"/>
  <c r="E295" i="12"/>
  <c r="H88" i="12"/>
  <c r="AF43" i="11" s="1"/>
  <c r="J69" i="12"/>
  <c r="C282" i="12"/>
  <c r="F120" i="12"/>
  <c r="F121" i="12"/>
  <c r="P99" i="12"/>
  <c r="G130" i="12"/>
  <c r="AX37" i="11" s="1"/>
  <c r="J298" i="12"/>
  <c r="F92" i="12"/>
  <c r="G146" i="12"/>
  <c r="AX53" i="11" s="1"/>
  <c r="G271" i="12"/>
  <c r="G282" i="12"/>
  <c r="D281" i="12"/>
  <c r="J277" i="12"/>
  <c r="E281" i="12"/>
  <c r="I256" i="12"/>
  <c r="A68" i="12"/>
  <c r="AA23" i="11" s="1"/>
  <c r="I206" i="12"/>
  <c r="CL17" i="11" s="1"/>
  <c r="D56" i="12"/>
  <c r="AB11" i="11" s="1"/>
  <c r="I257" i="12"/>
  <c r="A173" i="12"/>
  <c r="BM32" i="11" s="1"/>
  <c r="G115" i="12"/>
  <c r="AX22" i="11" s="1"/>
  <c r="H277" i="12"/>
  <c r="P170" i="12"/>
  <c r="P250" i="12"/>
  <c r="J134" i="12"/>
  <c r="BB41" i="11" s="1"/>
  <c r="I48" i="12"/>
  <c r="N51" i="11" s="1"/>
  <c r="H144" i="12"/>
  <c r="AY51" i="11" s="1"/>
  <c r="J56" i="12"/>
  <c r="AI11" i="11" s="1"/>
  <c r="H231" i="12"/>
  <c r="I138" i="12"/>
  <c r="AZ45" i="11" s="1"/>
  <c r="C155" i="12"/>
  <c r="BG14" i="11" s="1"/>
  <c r="H58" i="12"/>
  <c r="AF13" i="11" s="1"/>
  <c r="C265" i="12"/>
  <c r="F236" i="12"/>
  <c r="D248" i="12"/>
  <c r="E81" i="12"/>
  <c r="AD36" i="11" s="1"/>
  <c r="D204" i="12"/>
  <c r="CG15" i="11" s="1"/>
  <c r="E39" i="12"/>
  <c r="I245" i="12"/>
  <c r="G251" i="12"/>
  <c r="E213" i="12"/>
  <c r="CI24" i="11" s="1"/>
  <c r="F81" i="12"/>
  <c r="D286" i="12"/>
  <c r="F124" i="12"/>
  <c r="A56" i="12"/>
  <c r="AA11" i="11" s="1"/>
  <c r="J135" i="12"/>
  <c r="BB42" i="11" s="1"/>
  <c r="F96" i="12"/>
  <c r="E127" i="12"/>
  <c r="AW34" i="11" s="1"/>
  <c r="D151" i="12"/>
  <c r="BN10" i="11" s="1"/>
  <c r="D82" i="12"/>
  <c r="AB37" i="11" s="1"/>
  <c r="A249" i="12"/>
  <c r="J19" i="12"/>
  <c r="Q22" i="10" s="1"/>
  <c r="E162" i="12"/>
  <c r="BP21" i="11" s="1"/>
  <c r="D61" i="12"/>
  <c r="AB16" i="11" s="1"/>
  <c r="I113" i="12"/>
  <c r="H253" i="12"/>
  <c r="E246" i="12"/>
  <c r="I49" i="12"/>
  <c r="N52" i="11" s="1"/>
  <c r="G34" i="12"/>
  <c r="F16" i="12"/>
  <c r="K19" i="10" s="1"/>
  <c r="A266" i="12"/>
  <c r="A48" i="12"/>
  <c r="H51" i="11" s="1"/>
  <c r="D254" i="12"/>
  <c r="A257" i="12"/>
  <c r="E242" i="12"/>
  <c r="H264" i="12"/>
  <c r="F191" i="12"/>
  <c r="C172" i="12"/>
  <c r="BG31" i="11" s="1"/>
  <c r="E77" i="12"/>
  <c r="AD32" i="11" s="1"/>
  <c r="E291" i="12"/>
  <c r="J151" i="12"/>
  <c r="BU10" i="11" s="1"/>
  <c r="F302" i="12"/>
  <c r="E16" i="12"/>
  <c r="L19" i="10" s="1"/>
  <c r="P182" i="12"/>
  <c r="F240" i="12"/>
  <c r="D154" i="12"/>
  <c r="BN13" i="11" s="1"/>
  <c r="I46" i="12"/>
  <c r="O49" i="10" s="1"/>
  <c r="A177" i="12"/>
  <c r="BM36" i="11" s="1"/>
  <c r="F39" i="12"/>
  <c r="K42" i="10" s="1"/>
  <c r="G107" i="12"/>
  <c r="AX14" i="11" s="1"/>
  <c r="G11" i="12"/>
  <c r="L14" i="11" s="1"/>
  <c r="D81" i="12"/>
  <c r="AB36" i="11" s="1"/>
  <c r="J288" i="12"/>
  <c r="P38" i="12"/>
  <c r="E19" i="12"/>
  <c r="K22" i="11" s="1"/>
  <c r="D10" i="12"/>
  <c r="E112" i="12"/>
  <c r="AW19" i="11" s="1"/>
  <c r="D163" i="12"/>
  <c r="BN22" i="11" s="1"/>
  <c r="F102" i="12"/>
  <c r="E116" i="12"/>
  <c r="AW23" i="11" s="1"/>
  <c r="F77" i="12"/>
  <c r="C77" i="12"/>
  <c r="U32" i="11" s="1"/>
  <c r="G205" i="12"/>
  <c r="CJ16" i="11" s="1"/>
  <c r="G36" i="12"/>
  <c r="L39" i="11" s="1"/>
  <c r="D219" i="12"/>
  <c r="CG30" i="11" s="1"/>
  <c r="C60" i="12"/>
  <c r="U15" i="11" s="1"/>
  <c r="J246" i="12"/>
  <c r="G229" i="12"/>
  <c r="CJ40" i="11" s="1"/>
  <c r="I12" i="12"/>
  <c r="O15" i="10" s="1"/>
  <c r="P65" i="12"/>
  <c r="E301" i="12"/>
  <c r="J139" i="12"/>
  <c r="BB46" i="11" s="1"/>
  <c r="G75" i="12"/>
  <c r="AE30" i="11" s="1"/>
  <c r="C293" i="12"/>
  <c r="H110" i="12"/>
  <c r="AY17" i="11" s="1"/>
  <c r="A272" i="12"/>
  <c r="D203" i="12"/>
  <c r="CG14" i="11" s="1"/>
  <c r="A238" i="12"/>
  <c r="J142" i="12"/>
  <c r="I57" i="12"/>
  <c r="AG12" i="11" s="1"/>
  <c r="P158" i="12"/>
  <c r="P210" i="12"/>
  <c r="C78" i="12"/>
  <c r="U33" i="11" s="1"/>
  <c r="C211" i="12"/>
  <c r="BZ22" i="11" s="1"/>
  <c r="H205" i="12"/>
  <c r="CK16" i="11" s="1"/>
  <c r="F282" i="12"/>
  <c r="J265" i="12"/>
  <c r="D50" i="12"/>
  <c r="G83" i="12"/>
  <c r="AE38" i="11" s="1"/>
  <c r="I171" i="12"/>
  <c r="BS30" i="11" s="1"/>
  <c r="A204" i="12"/>
  <c r="CF15" i="11" s="1"/>
  <c r="G211" i="12"/>
  <c r="CJ22" i="11" s="1"/>
  <c r="A190" i="12"/>
  <c r="BM49" i="11" s="1"/>
  <c r="P32" i="12"/>
  <c r="P296" i="12"/>
  <c r="I83" i="12"/>
  <c r="AG38" i="11" s="1"/>
  <c r="H107" i="12"/>
  <c r="AY14" i="11" s="1"/>
  <c r="I293" i="12"/>
  <c r="H28" i="12"/>
  <c r="N31" i="10" s="1"/>
  <c r="P285" i="12"/>
  <c r="D28" i="12"/>
  <c r="F66" i="12"/>
  <c r="J261" i="12"/>
  <c r="P275" i="12"/>
  <c r="G158" i="12"/>
  <c r="BQ17" i="11" s="1"/>
  <c r="C152" i="12"/>
  <c r="BG11" i="11" s="1"/>
  <c r="G212" i="12"/>
  <c r="CJ23" i="11" s="1"/>
  <c r="G166" i="12"/>
  <c r="BQ25" i="11" s="1"/>
  <c r="G178" i="12"/>
  <c r="BQ37" i="11" s="1"/>
  <c r="C36" i="12"/>
  <c r="B39" i="11" s="1"/>
  <c r="P288" i="12"/>
  <c r="P279" i="12"/>
  <c r="J262" i="12"/>
  <c r="I252" i="12"/>
  <c r="H195" i="12"/>
  <c r="BR54" i="11" s="1"/>
  <c r="H181" i="12"/>
  <c r="BR40" i="11" s="1"/>
  <c r="F301" i="12"/>
  <c r="G200" i="12"/>
  <c r="CJ11" i="11" s="1"/>
  <c r="H216" i="12"/>
  <c r="CK27" i="11" s="1"/>
  <c r="F298" i="12"/>
  <c r="H43" i="12"/>
  <c r="N46" i="10" s="1"/>
  <c r="C290" i="12"/>
  <c r="A139" i="12"/>
  <c r="AT46" i="11" s="1"/>
  <c r="D229" i="12"/>
  <c r="CG40" i="11" s="1"/>
  <c r="H247" i="12"/>
  <c r="C162" i="12"/>
  <c r="BG21" i="11" s="1"/>
  <c r="A157" i="12"/>
  <c r="BM16" i="11" s="1"/>
  <c r="H52" i="12"/>
  <c r="AF7" i="11" s="1"/>
  <c r="H163" i="12"/>
  <c r="BR22" i="11" s="1"/>
  <c r="P102" i="12"/>
  <c r="E47" i="12"/>
  <c r="L50" i="10" s="1"/>
  <c r="G113" i="12"/>
  <c r="AX20" i="11" s="1"/>
  <c r="E27" i="12"/>
  <c r="K30" i="11" s="1"/>
  <c r="D53" i="12"/>
  <c r="AB8" i="11" s="1"/>
  <c r="I137" i="12"/>
  <c r="AZ44" i="11" s="1"/>
  <c r="H126" i="12"/>
  <c r="AY33" i="11" s="1"/>
  <c r="H122" i="12"/>
  <c r="AY29" i="11" s="1"/>
  <c r="P295" i="12"/>
  <c r="P145" i="12"/>
  <c r="G292" i="12"/>
  <c r="D171" i="12"/>
  <c r="BN30" i="11" s="1"/>
  <c r="G32" i="12"/>
  <c r="M35" i="10" s="1"/>
  <c r="I6" i="12"/>
  <c r="O9" i="10" s="1"/>
  <c r="H83" i="12"/>
  <c r="AF38" i="11" s="1"/>
  <c r="P244" i="12"/>
  <c r="H121" i="12"/>
  <c r="AY28" i="11" s="1"/>
  <c r="F58" i="12"/>
  <c r="C221" i="12"/>
  <c r="BZ32" i="11" s="1"/>
  <c r="E182" i="12"/>
  <c r="BP41" i="11" s="1"/>
  <c r="H89" i="12"/>
  <c r="AF44" i="11" s="1"/>
  <c r="E198" i="12"/>
  <c r="CI9" i="11" s="1"/>
  <c r="J260" i="12"/>
  <c r="A230" i="12"/>
  <c r="H117" i="12"/>
  <c r="AY24" i="11" s="1"/>
  <c r="D168" i="12"/>
  <c r="BN27" i="11" s="1"/>
  <c r="A6" i="12"/>
  <c r="H9" i="10" s="1"/>
  <c r="G284" i="12"/>
  <c r="G65" i="12"/>
  <c r="AE20" i="11" s="1"/>
  <c r="F185" i="12"/>
  <c r="D239" i="12"/>
  <c r="I251" i="12"/>
  <c r="A149" i="12"/>
  <c r="BM8" i="11" s="1"/>
  <c r="C276" i="12"/>
  <c r="H276" i="12"/>
  <c r="A13" i="12"/>
  <c r="H16" i="10" s="1"/>
  <c r="P62" i="12"/>
  <c r="H295" i="12"/>
  <c r="H202" i="12"/>
  <c r="CK13" i="11" s="1"/>
  <c r="F266" i="12"/>
  <c r="J229" i="12"/>
  <c r="CN40" i="11" s="1"/>
  <c r="F215" i="12"/>
  <c r="H14" i="12"/>
  <c r="E72" i="12"/>
  <c r="AD27" i="11" s="1"/>
  <c r="F111" i="12"/>
  <c r="I182" i="12"/>
  <c r="BS41" i="11" s="1"/>
  <c r="A291" i="12"/>
  <c r="J98" i="12"/>
  <c r="A82" i="12"/>
  <c r="AA37" i="11" s="1"/>
  <c r="A194" i="12"/>
  <c r="BM53" i="11" s="1"/>
  <c r="F45" i="12"/>
  <c r="K48" i="10" s="1"/>
  <c r="F61" i="12"/>
  <c r="E185" i="12"/>
  <c r="BP44" i="11" s="1"/>
  <c r="D88" i="12"/>
  <c r="AB43" i="11" s="1"/>
  <c r="A252" i="12"/>
  <c r="C108" i="12"/>
  <c r="AN15" i="11" s="1"/>
  <c r="A254" i="12"/>
  <c r="C235" i="12"/>
  <c r="D259" i="12"/>
  <c r="P5" i="12"/>
  <c r="A274" i="12"/>
  <c r="E11" i="12"/>
  <c r="K14" i="11" s="1"/>
  <c r="P252" i="12"/>
  <c r="P261" i="12"/>
  <c r="P176" i="12"/>
  <c r="A24" i="12"/>
  <c r="H27" i="11" s="1"/>
  <c r="D127" i="12"/>
  <c r="AU34" i="11" s="1"/>
  <c r="D45" i="12"/>
  <c r="I48" i="10" s="1"/>
  <c r="E155" i="12"/>
  <c r="BP14" i="11" s="1"/>
  <c r="D196" i="12"/>
  <c r="CG7" i="11" s="1"/>
  <c r="C284" i="12"/>
  <c r="F158" i="12"/>
  <c r="P144" i="12"/>
  <c r="G64" i="12"/>
  <c r="AE19" i="11" s="1"/>
  <c r="E74" i="12"/>
  <c r="AD29" i="11" s="1"/>
  <c r="F129" i="12"/>
  <c r="E5" i="12"/>
  <c r="L8" i="10" s="1"/>
  <c r="H145" i="12"/>
  <c r="AY52" i="11" s="1"/>
  <c r="E57" i="12"/>
  <c r="AD12" i="11" s="1"/>
  <c r="E207" i="12"/>
  <c r="CI18" i="11" s="1"/>
  <c r="H282" i="12"/>
  <c r="J207" i="12"/>
  <c r="CN18" i="11" s="1"/>
  <c r="I65" i="12"/>
  <c r="AG20" i="11" s="1"/>
  <c r="E258" i="12"/>
  <c r="I166" i="12"/>
  <c r="BS25" i="11" s="1"/>
  <c r="A267" i="12"/>
  <c r="F37" i="12"/>
  <c r="K40" i="10" s="1"/>
  <c r="G218" i="12"/>
  <c r="CJ29" i="11" s="1"/>
  <c r="J259" i="12"/>
  <c r="F113" i="12"/>
  <c r="F70" i="12"/>
  <c r="P51" i="12"/>
  <c r="A184" i="12"/>
  <c r="BM43" i="11" s="1"/>
  <c r="F13" i="12"/>
  <c r="K16" i="10" s="1"/>
  <c r="H193" i="12"/>
  <c r="BR52" i="11" s="1"/>
  <c r="J45" i="12"/>
  <c r="Q48" i="10" s="1"/>
  <c r="J186" i="12"/>
  <c r="BU45" i="11" s="1"/>
  <c r="P139" i="12"/>
  <c r="H171" i="12"/>
  <c r="BR30" i="11" s="1"/>
  <c r="A7" i="12"/>
  <c r="H10" i="11" s="1"/>
  <c r="P73" i="12"/>
  <c r="F27" i="12"/>
  <c r="K30" i="10" s="1"/>
  <c r="C92" i="12"/>
  <c r="U47" i="11" s="1"/>
  <c r="A242" i="12"/>
  <c r="J79" i="12"/>
  <c r="AI34" i="11" s="1"/>
  <c r="A183" i="12"/>
  <c r="BM42" i="11" s="1"/>
  <c r="D63" i="12"/>
  <c r="AB18" i="11" s="1"/>
  <c r="D73" i="12"/>
  <c r="AB28" i="11" s="1"/>
  <c r="G94" i="12"/>
  <c r="AE49" i="11" s="1"/>
  <c r="G103" i="12"/>
  <c r="AX10" i="11" s="1"/>
  <c r="A17" i="12"/>
  <c r="H20" i="11" s="1"/>
  <c r="H162" i="12"/>
  <c r="BR21" i="11" s="1"/>
  <c r="C132" i="12"/>
  <c r="AN39" i="11" s="1"/>
  <c r="H96" i="12"/>
  <c r="AF51" i="11" s="1"/>
  <c r="G293" i="12"/>
  <c r="E232" i="12"/>
  <c r="G164" i="12"/>
  <c r="BQ23" i="11" s="1"/>
  <c r="H286" i="12"/>
  <c r="F234" i="12"/>
  <c r="J124" i="12"/>
  <c r="I200" i="12"/>
  <c r="CL11" i="11" s="1"/>
  <c r="E95" i="12"/>
  <c r="AD50" i="11" s="1"/>
  <c r="P256" i="12"/>
  <c r="P37" i="12"/>
  <c r="P76" i="12"/>
  <c r="F149" i="12"/>
  <c r="C40" i="12"/>
  <c r="B43" i="11" s="1"/>
  <c r="E300" i="12"/>
  <c r="F256" i="12"/>
  <c r="I114" i="12"/>
  <c r="AZ21" i="11" s="1"/>
  <c r="G136" i="12"/>
  <c r="AX43" i="11" s="1"/>
  <c r="F222" i="12"/>
  <c r="E62" i="12"/>
  <c r="AD17" i="11" s="1"/>
  <c r="H77" i="12"/>
  <c r="AF32" i="11" s="1"/>
  <c r="C143" i="12"/>
  <c r="AN50" i="11" s="1"/>
  <c r="D278" i="12"/>
  <c r="I127" i="12"/>
  <c r="AZ34" i="11" s="1"/>
  <c r="A222" i="12"/>
  <c r="CF33" i="11" s="1"/>
  <c r="C170" i="12"/>
  <c r="BG29" i="11" s="1"/>
  <c r="P264" i="12"/>
  <c r="H99" i="12"/>
  <c r="AF54" i="11" s="1"/>
  <c r="P152" i="12"/>
  <c r="G82" i="12"/>
  <c r="AE37" i="11" s="1"/>
  <c r="D236" i="12"/>
  <c r="J29" i="12"/>
  <c r="P32" i="11" s="1"/>
  <c r="C15" i="12"/>
  <c r="B18" i="11" s="1"/>
  <c r="I90" i="12"/>
  <c r="AG45" i="11" s="1"/>
  <c r="P50" i="12"/>
  <c r="P127" i="12"/>
  <c r="P93" i="12"/>
  <c r="C177" i="12"/>
  <c r="BG36" i="11" s="1"/>
  <c r="A133" i="12"/>
  <c r="AT40" i="11" s="1"/>
  <c r="J176" i="12"/>
  <c r="H39" i="12"/>
  <c r="N42" i="10" s="1"/>
  <c r="C206" i="12"/>
  <c r="BZ17" i="11" s="1"/>
  <c r="J214" i="12"/>
  <c r="A197" i="12"/>
  <c r="CF8" i="11" s="1"/>
  <c r="A251" i="12"/>
  <c r="A245" i="12"/>
  <c r="D147" i="12"/>
  <c r="AU54" i="11" s="1"/>
  <c r="D251" i="12"/>
  <c r="I262" i="12"/>
  <c r="C213" i="12"/>
  <c r="BZ24" i="11" s="1"/>
  <c r="J109" i="12"/>
  <c r="P286" i="12"/>
  <c r="G233" i="12"/>
  <c r="D195" i="12"/>
  <c r="BN54" i="11" s="1"/>
  <c r="C41" i="12"/>
  <c r="H261" i="12"/>
  <c r="J303" i="12"/>
  <c r="I148" i="12"/>
  <c r="BS7" i="11" s="1"/>
  <c r="C7" i="12"/>
  <c r="B10" i="11" s="1"/>
  <c r="A116" i="12"/>
  <c r="AT23" i="11" s="1"/>
  <c r="P291" i="12"/>
  <c r="D98" i="12"/>
  <c r="AB53" i="11" s="1"/>
  <c r="P25" i="12"/>
  <c r="J110" i="12"/>
  <c r="BB17" i="11" s="1"/>
  <c r="G257" i="12"/>
  <c r="I163" i="12"/>
  <c r="BS22" i="11" s="1"/>
  <c r="F41" i="12"/>
  <c r="K44" i="10" s="1"/>
  <c r="P123" i="12"/>
  <c r="J118" i="12"/>
  <c r="BB25" i="11" s="1"/>
  <c r="P136" i="12"/>
  <c r="F90" i="12"/>
  <c r="P219" i="12"/>
  <c r="P187" i="12"/>
  <c r="D253" i="12"/>
  <c r="D153" i="12"/>
  <c r="BN12" i="11" s="1"/>
  <c r="J59" i="12"/>
  <c r="AI14" i="11" s="1"/>
  <c r="J210" i="12"/>
  <c r="CN21" i="11" s="1"/>
  <c r="G144" i="12"/>
  <c r="AX51" i="11" s="1"/>
  <c r="D75" i="12"/>
  <c r="AB30" i="11" s="1"/>
  <c r="A46" i="12"/>
  <c r="H49" i="10" s="1"/>
  <c r="F137" i="12"/>
  <c r="I110" i="12"/>
  <c r="AZ17" i="11" s="1"/>
  <c r="J202" i="12"/>
  <c r="D221" i="12"/>
  <c r="CG32" i="11" s="1"/>
  <c r="I290" i="12"/>
  <c r="I143" i="12"/>
  <c r="AZ50" i="11" s="1"/>
  <c r="I104" i="12"/>
  <c r="AZ11" i="11" s="1"/>
  <c r="H268" i="12"/>
  <c r="F140" i="12"/>
  <c r="G73" i="12"/>
  <c r="AE28" i="11" s="1"/>
  <c r="P238" i="12"/>
  <c r="P54" i="12"/>
  <c r="P121" i="12"/>
  <c r="P47" i="12"/>
  <c r="G4" i="12"/>
  <c r="P150" i="12"/>
  <c r="A298" i="12"/>
  <c r="A172" i="12"/>
  <c r="BM31" i="11" s="1"/>
  <c r="H41" i="12"/>
  <c r="N44" i="10" s="1"/>
  <c r="G191" i="12"/>
  <c r="BQ50" i="11" s="1"/>
  <c r="E51" i="12"/>
  <c r="K54" i="11" s="1"/>
  <c r="G213" i="12"/>
  <c r="CJ24" i="11" s="1"/>
  <c r="D27" i="12"/>
  <c r="I30" i="11" s="1"/>
  <c r="D182" i="12"/>
  <c r="BN41" i="11" s="1"/>
  <c r="D189" i="12"/>
  <c r="BN48" i="11" s="1"/>
  <c r="I202" i="12"/>
  <c r="CL13" i="11" s="1"/>
  <c r="J231" i="12"/>
  <c r="P19" i="12"/>
  <c r="C150" i="12"/>
  <c r="BG9" i="11" s="1"/>
  <c r="F182" i="12"/>
  <c r="G209" i="12"/>
  <c r="CJ20" i="11" s="1"/>
  <c r="H103" i="12"/>
  <c r="AY10" i="11" s="1"/>
  <c r="J54" i="12"/>
  <c r="AI9" i="11" s="1"/>
  <c r="H222" i="12"/>
  <c r="CK33" i="11" s="1"/>
  <c r="C267" i="12"/>
  <c r="G192" i="12"/>
  <c r="BQ51" i="11" s="1"/>
  <c r="F38" i="12"/>
  <c r="K41" i="10" s="1"/>
  <c r="I228" i="12"/>
  <c r="CL39" i="11" s="1"/>
  <c r="C46" i="12"/>
  <c r="B49" i="11" s="1"/>
  <c r="I184" i="12"/>
  <c r="BS43" i="11" s="1"/>
  <c r="D109" i="12"/>
  <c r="AU16" i="11" s="1"/>
  <c r="C70" i="12"/>
  <c r="U25" i="11" s="1"/>
  <c r="J216" i="12"/>
  <c r="A55" i="12"/>
  <c r="AA10" i="11" s="1"/>
  <c r="J129" i="12"/>
  <c r="A44" i="12"/>
  <c r="H137" i="12"/>
  <c r="AY44" i="11" s="1"/>
  <c r="J133" i="12"/>
  <c r="BB40" i="11" s="1"/>
  <c r="D66" i="12"/>
  <c r="AB21" i="11" s="1"/>
  <c r="G249" i="12"/>
  <c r="E237" i="12"/>
  <c r="J247" i="12"/>
  <c r="C14" i="12"/>
  <c r="B17" i="11" s="1"/>
  <c r="A206" i="12"/>
  <c r="CF17" i="11" s="1"/>
  <c r="I153" i="12"/>
  <c r="BS12" i="11" s="1"/>
  <c r="G165" i="12"/>
  <c r="BQ24" i="11" s="1"/>
  <c r="G58" i="12"/>
  <c r="AE13" i="11" s="1"/>
  <c r="P60" i="12"/>
  <c r="I215" i="12"/>
  <c r="CL26" i="11" s="1"/>
  <c r="G38" i="12"/>
  <c r="L41" i="11" s="1"/>
  <c r="A16" i="12"/>
  <c r="H19" i="10" s="1"/>
  <c r="A289" i="12"/>
  <c r="E184" i="12"/>
  <c r="BP43" i="11" s="1"/>
  <c r="G289" i="12"/>
  <c r="H228" i="12"/>
  <c r="CK39" i="11" s="1"/>
  <c r="I99" i="12"/>
  <c r="AG54" i="11" s="1"/>
  <c r="J6" i="12"/>
  <c r="H33" i="12"/>
  <c r="N36" i="10" s="1"/>
  <c r="P208" i="12"/>
  <c r="H183" i="12"/>
  <c r="BR42" i="11" s="1"/>
  <c r="J179" i="12"/>
  <c r="J44" i="12"/>
  <c r="Q47" i="10" s="1"/>
  <c r="I271" i="12"/>
  <c r="I185" i="12"/>
  <c r="BS44" i="11" s="1"/>
  <c r="A90" i="12"/>
  <c r="AA45" i="11" s="1"/>
  <c r="F199" i="12"/>
  <c r="E173" i="12"/>
  <c r="BP32" i="11" s="1"/>
  <c r="A199" i="12"/>
  <c r="CF10" i="11" s="1"/>
  <c r="C299" i="12"/>
  <c r="I169" i="12"/>
  <c r="BS28" i="11" s="1"/>
  <c r="I273" i="12"/>
  <c r="E41" i="12"/>
  <c r="K44" i="11" s="1"/>
  <c r="P184" i="12"/>
  <c r="P157" i="12"/>
  <c r="P89" i="12"/>
  <c r="J103" i="12"/>
  <c r="BB10" i="11" s="1"/>
  <c r="C263" i="12"/>
  <c r="F170" i="12"/>
  <c r="P125" i="12"/>
  <c r="P274" i="12"/>
  <c r="C56" i="12"/>
  <c r="U11" i="11" s="1"/>
  <c r="H236" i="12"/>
  <c r="G54" i="12"/>
  <c r="AE9" i="11" s="1"/>
  <c r="G67" i="12"/>
  <c r="AE22" i="11" s="1"/>
  <c r="J192" i="12"/>
  <c r="D96" i="12"/>
  <c r="AB51" i="11" s="1"/>
  <c r="A200" i="12"/>
  <c r="CF11" i="11" s="1"/>
  <c r="J136" i="12"/>
  <c r="BB43" i="11" s="1"/>
  <c r="J234" i="12"/>
  <c r="F17" i="12"/>
  <c r="K20" i="10" s="1"/>
  <c r="I23" i="12"/>
  <c r="N26" i="11" s="1"/>
  <c r="H173" i="12"/>
  <c r="BR32" i="11" s="1"/>
  <c r="D97" i="12"/>
  <c r="AB52" i="11" s="1"/>
  <c r="H189" i="12"/>
  <c r="BR48" i="11" s="1"/>
  <c r="F132" i="12"/>
  <c r="E97" i="12"/>
  <c r="AD52" i="11" s="1"/>
  <c r="C268" i="12"/>
  <c r="F223" i="12"/>
  <c r="F272" i="12"/>
  <c r="G29" i="12"/>
  <c r="I54" i="12"/>
  <c r="AG9" i="11" s="1"/>
  <c r="P36" i="12"/>
  <c r="H25" i="12"/>
  <c r="N28" i="10" s="1"/>
  <c r="D119" i="12"/>
  <c r="AU26" i="11" s="1"/>
  <c r="G207" i="12"/>
  <c r="CJ18" i="11" s="1"/>
  <c r="J26" i="12"/>
  <c r="Q29" i="10" s="1"/>
  <c r="F48" i="12"/>
  <c r="K51" i="10" s="1"/>
  <c r="E123" i="12"/>
  <c r="AW30" i="11" s="1"/>
  <c r="E263" i="12"/>
  <c r="H302" i="12"/>
  <c r="C131" i="12"/>
  <c r="AN38" i="11" s="1"/>
  <c r="A191" i="12"/>
  <c r="BM50" i="11" s="1"/>
  <c r="F133" i="12"/>
  <c r="E201" i="12"/>
  <c r="CI12" i="11" s="1"/>
  <c r="E302" i="12"/>
  <c r="G109" i="12"/>
  <c r="AX16" i="11" s="1"/>
  <c r="I124" i="12"/>
  <c r="AZ31" i="11" s="1"/>
  <c r="C94" i="12"/>
  <c r="U49" i="11" s="1"/>
  <c r="A60" i="12"/>
  <c r="AA15" i="11" s="1"/>
  <c r="I100" i="12"/>
  <c r="AZ7" i="11" s="1"/>
  <c r="F115" i="12"/>
  <c r="G80" i="12"/>
  <c r="AE35" i="11" s="1"/>
  <c r="E14" i="12"/>
  <c r="K17" i="11" s="1"/>
  <c r="C25" i="12"/>
  <c r="B28" i="11" s="1"/>
  <c r="A19" i="12"/>
  <c r="A84" i="12"/>
  <c r="AA39" i="11" s="1"/>
  <c r="A71" i="12"/>
  <c r="AA26" i="11" s="1"/>
  <c r="E248" i="12"/>
  <c r="P292" i="12"/>
  <c r="P269" i="12"/>
  <c r="H61" i="12"/>
  <c r="AF16" i="11" s="1"/>
  <c r="F253" i="12"/>
  <c r="G110" i="12"/>
  <c r="AX17" i="11" s="1"/>
  <c r="I102" i="12"/>
  <c r="AZ9" i="11" s="1"/>
  <c r="E190" i="12"/>
  <c r="BP49" i="11" s="1"/>
  <c r="E91" i="12"/>
  <c r="AD46" i="11" s="1"/>
  <c r="A208" i="12"/>
  <c r="CF19" i="11" s="1"/>
  <c r="I133" i="12"/>
  <c r="AZ40" i="11" s="1"/>
  <c r="H70" i="12"/>
  <c r="AF25" i="11" s="1"/>
  <c r="F21" i="12"/>
  <c r="K24" i="10" s="1"/>
  <c r="E98" i="12"/>
  <c r="AD53" i="11" s="1"/>
  <c r="H141" i="12"/>
  <c r="AY48" i="11" s="1"/>
  <c r="G19" i="12"/>
  <c r="L22" i="11" s="1"/>
  <c r="J223" i="12"/>
  <c r="CN34" i="11" s="1"/>
  <c r="C257" i="12"/>
  <c r="J230" i="12"/>
  <c r="D92" i="12"/>
  <c r="AB47" i="11" s="1"/>
  <c r="J121" i="12"/>
  <c r="BB28" i="11" s="1"/>
  <c r="E166" i="12"/>
  <c r="BP25" i="11" s="1"/>
  <c r="J32" i="12"/>
  <c r="Q35" i="10" s="1"/>
  <c r="F28" i="12"/>
  <c r="K31" i="10" s="1"/>
  <c r="F224" i="12"/>
  <c r="F200" i="12"/>
  <c r="F193" i="12"/>
  <c r="A37" i="12"/>
  <c r="H40" i="10" s="1"/>
  <c r="A141" i="12"/>
  <c r="AT48" i="11" s="1"/>
  <c r="I25" i="12"/>
  <c r="H151" i="12"/>
  <c r="BR10" i="11" s="1"/>
  <c r="C159" i="12"/>
  <c r="BG18" i="11" s="1"/>
  <c r="D263" i="12"/>
  <c r="A5" i="12"/>
  <c r="D257" i="12"/>
  <c r="C90" i="12"/>
  <c r="U45" i="11" s="1"/>
  <c r="D176" i="12"/>
  <c r="BN35" i="11" s="1"/>
  <c r="E103" i="12"/>
  <c r="AW10" i="11" s="1"/>
  <c r="D107" i="12"/>
  <c r="AU14" i="11" s="1"/>
  <c r="I165" i="12"/>
  <c r="BS24" i="11" s="1"/>
  <c r="H186" i="12"/>
  <c r="BR45" i="11" s="1"/>
  <c r="I69" i="12"/>
  <c r="AG24" i="11" s="1"/>
  <c r="G69" i="12"/>
  <c r="AE24" i="11" s="1"/>
  <c r="F210" i="12"/>
  <c r="J166" i="12"/>
  <c r="BU25" i="11" s="1"/>
  <c r="J49" i="12"/>
  <c r="J86" i="12"/>
  <c r="AI41" i="11" s="1"/>
  <c r="I116" i="12"/>
  <c r="AZ23" i="11" s="1"/>
  <c r="F127" i="12"/>
  <c r="H37" i="12"/>
  <c r="A33" i="12"/>
  <c r="H36" i="10" s="1"/>
  <c r="G256" i="12"/>
  <c r="I140" i="12"/>
  <c r="AZ47" i="11" s="1"/>
  <c r="C197" i="12"/>
  <c r="BZ8" i="11" s="1"/>
  <c r="D110" i="12"/>
  <c r="AU17" i="11" s="1"/>
  <c r="C35" i="12"/>
  <c r="B38" i="11" s="1"/>
  <c r="I162" i="12"/>
  <c r="BS21" i="11" s="1"/>
  <c r="A11" i="12"/>
  <c r="H14" i="11" s="1"/>
  <c r="H49" i="12"/>
  <c r="M52" i="11" s="1"/>
  <c r="C232" i="12"/>
  <c r="D180" i="12"/>
  <c r="BN39" i="11" s="1"/>
  <c r="C161" i="12"/>
  <c r="BG20" i="11" s="1"/>
  <c r="D108" i="12"/>
  <c r="AU15" i="11" s="1"/>
  <c r="H74" i="12"/>
  <c r="AF29" i="11" s="1"/>
  <c r="J295" i="12"/>
  <c r="E299" i="12"/>
  <c r="A284" i="12"/>
  <c r="D126" i="12"/>
  <c r="AU33" i="11" s="1"/>
  <c r="A281" i="12"/>
  <c r="J227" i="12"/>
  <c r="CN38" i="11" s="1"/>
  <c r="D128" i="12"/>
  <c r="AU35" i="11" s="1"/>
  <c r="C63" i="12"/>
  <c r="U18" i="11" s="1"/>
  <c r="C209" i="12"/>
  <c r="BZ20" i="11" s="1"/>
  <c r="I92" i="12"/>
  <c r="AG47" i="11" s="1"/>
  <c r="H206" i="12"/>
  <c r="CK17" i="11" s="1"/>
  <c r="C109" i="12"/>
  <c r="AN16" i="11" s="1"/>
  <c r="D190" i="12"/>
  <c r="BN49" i="11" s="1"/>
  <c r="A224" i="12"/>
  <c r="CF35" i="11" s="1"/>
  <c r="J301" i="12"/>
  <c r="F177" i="12"/>
  <c r="C111" i="12"/>
  <c r="AN18" i="11" s="1"/>
  <c r="C99" i="12"/>
  <c r="U54" i="11" s="1"/>
  <c r="J85" i="12"/>
  <c r="AI40" i="11" s="1"/>
  <c r="E34" i="12"/>
  <c r="L37" i="10" s="1"/>
  <c r="A220" i="12"/>
  <c r="CF31" i="11" s="1"/>
  <c r="G197" i="12"/>
  <c r="CJ8" i="11" s="1"/>
  <c r="J182" i="12"/>
  <c r="BU41" i="11" s="1"/>
  <c r="E105" i="12"/>
  <c r="AW12" i="11" s="1"/>
  <c r="A108" i="12"/>
  <c r="AT15" i="11" s="1"/>
  <c r="P190" i="12"/>
  <c r="G227" i="12"/>
  <c r="CJ38" i="11" s="1"/>
  <c r="A239" i="12"/>
  <c r="J205" i="12"/>
  <c r="CN16" i="11" s="1"/>
  <c r="E119" i="12"/>
  <c r="AW26" i="11" s="1"/>
  <c r="E76" i="12"/>
  <c r="AD31" i="11" s="1"/>
  <c r="C157" i="12"/>
  <c r="BG16" i="11" s="1"/>
  <c r="D205" i="12"/>
  <c r="CG16" i="11" s="1"/>
  <c r="E142" i="12"/>
  <c r="AW49" i="11" s="1"/>
  <c r="D74" i="12"/>
  <c r="AB29" i="11" s="1"/>
  <c r="A106" i="12"/>
  <c r="AT13" i="11" s="1"/>
  <c r="C188" i="12"/>
  <c r="BG47" i="11" s="1"/>
  <c r="G131" i="12"/>
  <c r="AX38" i="11" s="1"/>
  <c r="D181" i="12"/>
  <c r="BN40" i="11" s="1"/>
  <c r="D36" i="12"/>
  <c r="I39" i="10" s="1"/>
  <c r="H92" i="12"/>
  <c r="AF47" i="11" s="1"/>
  <c r="D241" i="12"/>
  <c r="J254" i="12"/>
  <c r="I270" i="12"/>
  <c r="D212" i="12"/>
  <c r="CG23" i="11" s="1"/>
  <c r="F5" i="11"/>
  <c r="Y5" i="11" s="1"/>
  <c r="AR5" i="11" s="1"/>
  <c r="BK5" i="11" s="1"/>
  <c r="CD5" i="11" s="1"/>
  <c r="E61" i="12"/>
  <c r="AD16" i="11" s="1"/>
  <c r="A41" i="12"/>
  <c r="H44" i="11" s="1"/>
  <c r="I217" i="12"/>
  <c r="CL28" i="11" s="1"/>
  <c r="F131" i="12"/>
  <c r="F216" i="12"/>
  <c r="E156" i="12"/>
  <c r="BP15" i="11" s="1"/>
  <c r="E43" i="12"/>
  <c r="K46" i="11" s="1"/>
  <c r="D261" i="12"/>
  <c r="H128" i="12"/>
  <c r="AY35" i="11" s="1"/>
  <c r="F36" i="12"/>
  <c r="K39" i="10" s="1"/>
  <c r="A285" i="12"/>
  <c r="J122" i="12"/>
  <c r="BB29" i="11" s="1"/>
  <c r="J101" i="12"/>
  <c r="BB8" i="11" s="1"/>
  <c r="C295" i="12"/>
  <c r="F78" i="12"/>
  <c r="H194" i="12"/>
  <c r="BR53" i="11" s="1"/>
  <c r="I141" i="12"/>
  <c r="AZ48" i="11" s="1"/>
  <c r="J34" i="12"/>
  <c r="Q37" i="10" s="1"/>
  <c r="G204" i="12"/>
  <c r="CJ15" i="11" s="1"/>
  <c r="E130" i="12"/>
  <c r="AW37" i="11" s="1"/>
  <c r="G243" i="12"/>
  <c r="A260" i="12"/>
  <c r="H248" i="12"/>
  <c r="C180" i="12"/>
  <c r="BG39" i="11" s="1"/>
  <c r="F277" i="12"/>
  <c r="I266" i="12"/>
  <c r="H80" i="12"/>
  <c r="AF35" i="11" s="1"/>
  <c r="F285" i="12"/>
  <c r="H85" i="12"/>
  <c r="AF40" i="11" s="1"/>
  <c r="C260" i="12"/>
  <c r="C149" i="12"/>
  <c r="BG8" i="11" s="1"/>
  <c r="D225" i="12"/>
  <c r="CG36" i="11" s="1"/>
  <c r="I24" i="12"/>
  <c r="O27" i="10" s="1"/>
  <c r="J268" i="12"/>
  <c r="J238" i="12"/>
  <c r="D156" i="12"/>
  <c r="BN15" i="11" s="1"/>
  <c r="G62" i="12"/>
  <c r="AE17" i="11" s="1"/>
  <c r="H135" i="12"/>
  <c r="AY42" i="11" s="1"/>
  <c r="P302" i="12"/>
  <c r="G7" i="12"/>
  <c r="M10" i="10" s="1"/>
  <c r="I160" i="12"/>
  <c r="BS19" i="11" s="1"/>
  <c r="I174" i="12"/>
  <c r="BS33" i="11" s="1"/>
  <c r="I136" i="12"/>
  <c r="AZ43" i="11" s="1"/>
  <c r="J206" i="12"/>
  <c r="CN17" i="11" s="1"/>
  <c r="J200" i="12"/>
  <c r="K200" i="12" s="1"/>
  <c r="I135" i="12"/>
  <c r="AZ42" i="11" s="1"/>
  <c r="A57" i="12"/>
  <c r="AA12" i="11" s="1"/>
  <c r="C154" i="12"/>
  <c r="BG13" i="11" s="1"/>
  <c r="J159" i="12"/>
  <c r="BU18" i="11" s="1"/>
  <c r="H197" i="12"/>
  <c r="CK8" i="11" s="1"/>
  <c r="C200" i="12"/>
  <c r="BZ11" i="11" s="1"/>
  <c r="F243" i="12"/>
  <c r="H51" i="12"/>
  <c r="M54" i="11" s="1"/>
  <c r="H259" i="12"/>
  <c r="J102" i="12"/>
  <c r="BB9" i="11" s="1"/>
  <c r="J5" i="12"/>
  <c r="C104" i="12"/>
  <c r="AN11" i="11" s="1"/>
  <c r="D46" i="12"/>
  <c r="I49" i="10" s="1"/>
  <c r="F9" i="12"/>
  <c r="K12" i="10" s="1"/>
  <c r="A240" i="12"/>
  <c r="A15" i="12"/>
  <c r="H18" i="10" s="1"/>
  <c r="E147" i="12"/>
  <c r="AW54" i="11" s="1"/>
  <c r="F14" i="12"/>
  <c r="K17" i="10" s="1"/>
  <c r="C127" i="12"/>
  <c r="AN34" i="11" s="1"/>
  <c r="J221" i="12"/>
  <c r="CN32" i="11" s="1"/>
  <c r="D84" i="12"/>
  <c r="AB39" i="11" s="1"/>
  <c r="D16" i="12"/>
  <c r="I101" i="12"/>
  <c r="AZ8" i="11" s="1"/>
  <c r="J33" i="12"/>
  <c r="Q36" i="10" s="1"/>
  <c r="J78" i="12"/>
  <c r="AI33" i="11" s="1"/>
  <c r="C68" i="12"/>
  <c r="U23" i="11" s="1"/>
  <c r="A63" i="12"/>
  <c r="AA18" i="11" s="1"/>
  <c r="A153" i="12"/>
  <c r="BM12" i="11" s="1"/>
  <c r="D48" i="12"/>
  <c r="I51" i="10" s="1"/>
  <c r="J193" i="12"/>
  <c r="BU52" i="11" s="1"/>
  <c r="C22" i="12"/>
  <c r="E59" i="12"/>
  <c r="AD14" i="11" s="1"/>
  <c r="J147" i="12"/>
  <c r="F42" i="12"/>
  <c r="K45" i="10" s="1"/>
  <c r="G169" i="12"/>
  <c r="BQ28" i="11" s="1"/>
  <c r="A119" i="12"/>
  <c r="AT26" i="11" s="1"/>
  <c r="I53" i="12"/>
  <c r="AG8" i="11" s="1"/>
  <c r="C231" i="12"/>
  <c r="C258" i="12"/>
  <c r="F161" i="12"/>
  <c r="C165" i="12"/>
  <c r="BG24" i="11" s="1"/>
  <c r="I61" i="12"/>
  <c r="AG16" i="11" s="1"/>
  <c r="C54" i="12"/>
  <c r="U9" i="11" s="1"/>
  <c r="J76" i="12"/>
  <c r="AI31" i="11" s="1"/>
  <c r="A93" i="12"/>
  <c r="AA48" i="11" s="1"/>
  <c r="J94" i="12"/>
  <c r="AI49" i="11" s="1"/>
  <c r="F197" i="12"/>
  <c r="H81" i="12"/>
  <c r="AF36" i="11" s="1"/>
  <c r="G266" i="12"/>
  <c r="C114" i="12"/>
  <c r="AN21" i="11" s="1"/>
  <c r="I208" i="12"/>
  <c r="CL19" i="11" s="1"/>
  <c r="E220" i="12"/>
  <c r="CI31" i="11" s="1"/>
  <c r="F239" i="12"/>
  <c r="P92" i="12"/>
  <c r="J250" i="12"/>
  <c r="G265" i="12"/>
  <c r="I14" i="12"/>
  <c r="N17" i="11" s="1"/>
  <c r="H29" i="12"/>
  <c r="H251" i="12"/>
  <c r="C241" i="12"/>
  <c r="A143" i="12"/>
  <c r="AT50" i="11" s="1"/>
  <c r="H278" i="12"/>
  <c r="A102" i="12"/>
  <c r="AT9" i="11" s="1"/>
  <c r="G74" i="12"/>
  <c r="AE29" i="11" s="1"/>
  <c r="H146" i="12"/>
  <c r="AY53" i="11" s="1"/>
  <c r="A87" i="12"/>
  <c r="AA42" i="11" s="1"/>
  <c r="C169" i="12"/>
  <c r="BG28" i="11" s="1"/>
  <c r="C219" i="12"/>
  <c r="BZ30" i="11" s="1"/>
  <c r="G255" i="12"/>
  <c r="J28" i="12"/>
  <c r="P31" i="11" s="1"/>
  <c r="E25" i="12"/>
  <c r="K28" i="11" s="1"/>
  <c r="E297" i="12"/>
  <c r="F50" i="12"/>
  <c r="K53" i="10" s="1"/>
  <c r="I71" i="12"/>
  <c r="AG26" i="11" s="1"/>
  <c r="J173" i="12"/>
  <c r="F98" i="12"/>
  <c r="J171" i="12"/>
  <c r="BU30" i="11" s="1"/>
  <c r="D287" i="12"/>
  <c r="F59" i="12"/>
  <c r="D139" i="12"/>
  <c r="AU46" i="11" s="1"/>
  <c r="A40" i="12"/>
  <c r="H43" i="10" s="1"/>
  <c r="I147" i="12"/>
  <c r="AZ54" i="11" s="1"/>
  <c r="G22" i="12"/>
  <c r="H65" i="12"/>
  <c r="AF20" i="11" s="1"/>
  <c r="D113" i="12"/>
  <c r="AU20" i="11" s="1"/>
  <c r="A195" i="12"/>
  <c r="BM54" i="11" s="1"/>
  <c r="D220" i="12"/>
  <c r="CG31" i="11" s="1"/>
  <c r="I111" i="12"/>
  <c r="AZ18" i="11" s="1"/>
  <c r="H166" i="12"/>
  <c r="BR25" i="11" s="1"/>
  <c r="G88" i="12"/>
  <c r="AE43" i="11" s="1"/>
  <c r="G270" i="12"/>
  <c r="A42" i="12"/>
  <c r="H45" i="11" s="1"/>
  <c r="E285" i="12"/>
  <c r="E219" i="12"/>
  <c r="CI30" i="11" s="1"/>
  <c r="H168" i="12"/>
  <c r="BR27" i="11" s="1"/>
  <c r="E188" i="12"/>
  <c r="BP47" i="11" s="1"/>
  <c r="J158" i="12"/>
  <c r="BU17" i="11" s="1"/>
  <c r="F180" i="12"/>
  <c r="F112" i="12"/>
  <c r="F64" i="12"/>
  <c r="C85" i="12"/>
  <c r="U40" i="11" s="1"/>
  <c r="J107" i="12"/>
  <c r="BB14" i="11" s="1"/>
  <c r="J97" i="12"/>
  <c r="AI52" i="11" s="1"/>
  <c r="G27" i="12"/>
  <c r="M30" i="10" s="1"/>
  <c r="F30" i="12"/>
  <c r="K33" i="10" s="1"/>
  <c r="H293" i="12"/>
  <c r="D303" i="12"/>
  <c r="I221" i="12"/>
  <c r="CL32" i="11" s="1"/>
  <c r="G223" i="12"/>
  <c r="CJ34" i="11" s="1"/>
  <c r="I225" i="12"/>
  <c r="CL36" i="11" s="1"/>
  <c r="G31" i="12"/>
  <c r="E125" i="12"/>
  <c r="AW32" i="11" s="1"/>
  <c r="I89" i="12"/>
  <c r="AG44" i="11" s="1"/>
  <c r="H271" i="12"/>
  <c r="I197" i="12"/>
  <c r="CL8" i="11" s="1"/>
  <c r="C44" i="12"/>
  <c r="B47" i="10" s="1"/>
  <c r="E136" i="12"/>
  <c r="AW43" i="11" s="1"/>
  <c r="C281" i="12"/>
  <c r="H136" i="12"/>
  <c r="AY43" i="11" s="1"/>
  <c r="H78" i="12"/>
  <c r="AF33" i="11" s="1"/>
  <c r="C12" i="12"/>
  <c r="B15" i="10" s="1"/>
  <c r="C106" i="12"/>
  <c r="AN13" i="11" s="1"/>
  <c r="E21" i="12"/>
  <c r="K24" i="11" s="1"/>
  <c r="C59" i="12"/>
  <c r="U14" i="11" s="1"/>
  <c r="C32" i="12"/>
  <c r="B35" i="11" s="1"/>
  <c r="P271" i="12"/>
  <c r="H199" i="12"/>
  <c r="CK10" i="11" s="1"/>
  <c r="H50" i="12"/>
  <c r="M53" i="11" s="1"/>
  <c r="D161" i="12"/>
  <c r="BN20" i="11" s="1"/>
  <c r="I272" i="12"/>
  <c r="C218" i="12"/>
  <c r="BZ29" i="11" s="1"/>
  <c r="P49" i="12"/>
  <c r="F284" i="12"/>
  <c r="I288" i="12"/>
  <c r="F125" i="12"/>
  <c r="E169" i="12"/>
  <c r="BP28" i="11" s="1"/>
  <c r="I244" i="12"/>
  <c r="I300" i="12"/>
  <c r="F271" i="12"/>
  <c r="D93" i="12"/>
  <c r="AB48" i="11" s="1"/>
  <c r="I149" i="12"/>
  <c r="BS8" i="11" s="1"/>
  <c r="G215" i="12"/>
  <c r="CJ26" i="11" s="1"/>
  <c r="I269" i="12"/>
  <c r="I120" i="12"/>
  <c r="AZ27" i="11" s="1"/>
  <c r="E235" i="12"/>
  <c r="G193" i="12"/>
  <c r="BQ52" i="11" s="1"/>
  <c r="J278" i="12"/>
  <c r="H98" i="12"/>
  <c r="AF53" i="11" s="1"/>
  <c r="I27" i="12"/>
  <c r="O30" i="10" s="1"/>
  <c r="H46" i="12"/>
  <c r="G170" i="12"/>
  <c r="BQ29" i="11" s="1"/>
  <c r="A161" i="12"/>
  <c r="BM20" i="11" s="1"/>
  <c r="D262" i="12"/>
  <c r="E38" i="12"/>
  <c r="K41" i="11" s="1"/>
  <c r="F123" i="12"/>
  <c r="A178" i="12"/>
  <c r="BM37" i="11" s="1"/>
  <c r="C226" i="12"/>
  <c r="BZ37" i="11" s="1"/>
  <c r="P61" i="12"/>
  <c r="I97" i="12"/>
  <c r="AG52" i="11" s="1"/>
  <c r="J296" i="12"/>
  <c r="J63" i="12"/>
  <c r="G172" i="12"/>
  <c r="BQ31" i="11" s="1"/>
  <c r="A18" i="12"/>
  <c r="E159" i="12"/>
  <c r="BP18" i="11" s="1"/>
  <c r="C9" i="12"/>
  <c r="B12" i="10" s="1"/>
  <c r="C247" i="12"/>
  <c r="E145" i="12"/>
  <c r="AW52" i="11" s="1"/>
  <c r="E100" i="12"/>
  <c r="AW7" i="11" s="1"/>
  <c r="J248" i="12"/>
  <c r="A166" i="12"/>
  <c r="BM25" i="11" s="1"/>
  <c r="G128" i="12"/>
  <c r="AX35" i="11" s="1"/>
  <c r="J251" i="12"/>
  <c r="E45" i="12"/>
  <c r="K48" i="11" s="1"/>
  <c r="F49" i="12"/>
  <c r="K52" i="10" s="1"/>
  <c r="C142" i="12"/>
  <c r="AN49" i="11" s="1"/>
  <c r="F163" i="12"/>
  <c r="A103" i="12"/>
  <c r="AT10" i="11" s="1"/>
  <c r="F99" i="12"/>
  <c r="I146" i="12"/>
  <c r="AZ53" i="11" s="1"/>
  <c r="J240" i="12"/>
  <c r="C190" i="12"/>
  <c r="BG49" i="11" s="1"/>
  <c r="C113" i="12"/>
  <c r="AN20" i="11" s="1"/>
  <c r="G91" i="12"/>
  <c r="AE46" i="11" s="1"/>
  <c r="A221" i="12"/>
  <c r="CF32" i="11" s="1"/>
  <c r="D162" i="12"/>
  <c r="BN21" i="11" s="1"/>
  <c r="I186" i="12"/>
  <c r="BS45" i="11" s="1"/>
  <c r="H79" i="12"/>
  <c r="AF34" i="11" s="1"/>
  <c r="C16" i="12"/>
  <c r="B19" i="11" s="1"/>
  <c r="C51" i="12"/>
  <c r="B54" i="10" s="1"/>
  <c r="F35" i="12"/>
  <c r="K38" i="10" s="1"/>
  <c r="G21" i="12"/>
  <c r="L24" i="11" s="1"/>
  <c r="C11" i="12"/>
  <c r="B14" i="10" s="1"/>
  <c r="C8" i="12"/>
  <c r="B11" i="11" s="1"/>
  <c r="I274" i="12"/>
  <c r="A188" i="12"/>
  <c r="BM47" i="11" s="1"/>
  <c r="I240" i="12"/>
  <c r="E40" i="12"/>
  <c r="L43" i="10" s="1"/>
  <c r="D210" i="12"/>
  <c r="CG21" i="11" s="1"/>
  <c r="J152" i="12"/>
  <c r="BU11" i="11" s="1"/>
  <c r="H21" i="12"/>
  <c r="N24" i="10" s="1"/>
  <c r="G299" i="12"/>
  <c r="G245" i="12"/>
  <c r="J190" i="12"/>
  <c r="BU49" i="11" s="1"/>
  <c r="D11" i="12"/>
  <c r="I14" i="11" s="1"/>
  <c r="I254" i="12"/>
  <c r="A135" i="12"/>
  <c r="AT42" i="11" s="1"/>
  <c r="G208" i="12"/>
  <c r="CJ19" i="11" s="1"/>
  <c r="A205" i="12"/>
  <c r="CF16" i="11" s="1"/>
  <c r="E290" i="12"/>
  <c r="F276" i="12"/>
  <c r="F89" i="12"/>
  <c r="A179" i="12"/>
  <c r="BM38" i="11" s="1"/>
  <c r="F142" i="12"/>
  <c r="C300" i="12"/>
  <c r="H214" i="12"/>
  <c r="CK25" i="11" s="1"/>
  <c r="I130" i="12"/>
  <c r="AZ37" i="11" s="1"/>
  <c r="E102" i="12"/>
  <c r="AW9" i="11" s="1"/>
  <c r="C156" i="12"/>
  <c r="BG15" i="11" s="1"/>
  <c r="C230" i="12"/>
  <c r="G95" i="12"/>
  <c r="AE50" i="11" s="1"/>
  <c r="H169" i="12"/>
  <c r="BR28" i="11" s="1"/>
  <c r="P95" i="12"/>
  <c r="P119" i="12"/>
  <c r="J270" i="12"/>
  <c r="G183" i="12"/>
  <c r="BQ42" i="11" s="1"/>
  <c r="F22" i="12"/>
  <c r="K25" i="10" s="1"/>
  <c r="J47" i="12"/>
  <c r="I175" i="12"/>
  <c r="BS34" i="11" s="1"/>
  <c r="G186" i="12"/>
  <c r="BQ45" i="11" s="1"/>
  <c r="D57" i="12"/>
  <c r="AB12" i="11" s="1"/>
  <c r="E267" i="12"/>
  <c r="P142" i="12"/>
  <c r="A226" i="12"/>
  <c r="CF37" i="11" s="1"/>
  <c r="A111" i="12"/>
  <c r="AT18" i="11" s="1"/>
  <c r="E280" i="12"/>
  <c r="P143" i="12"/>
  <c r="F148" i="12"/>
  <c r="D160" i="12"/>
  <c r="BN19" i="11" s="1"/>
  <c r="D24" i="12"/>
  <c r="I27" i="10" s="1"/>
  <c r="D194" i="12"/>
  <c r="BN53" i="11" s="1"/>
  <c r="J185" i="12"/>
  <c r="F260" i="12"/>
  <c r="H212" i="12"/>
  <c r="CK23" i="11" s="1"/>
  <c r="J242" i="12"/>
  <c r="I41" i="12"/>
  <c r="O44" i="10" s="1"/>
  <c r="C49" i="12"/>
  <c r="E115" i="12"/>
  <c r="AW22" i="11" s="1"/>
  <c r="A167" i="12"/>
  <c r="BM26" i="11" s="1"/>
  <c r="I60" i="12"/>
  <c r="AG15" i="11" s="1"/>
  <c r="E68" i="12"/>
  <c r="AD23" i="11" s="1"/>
  <c r="J291" i="12"/>
  <c r="H5" i="12"/>
  <c r="N8" i="10" s="1"/>
  <c r="C83" i="12"/>
  <c r="U38" i="11" s="1"/>
  <c r="D218" i="12"/>
  <c r="CG29" i="11" s="1"/>
  <c r="C272" i="12"/>
  <c r="H69" i="12"/>
  <c r="AF24" i="11" s="1"/>
  <c r="H257" i="12"/>
  <c r="A150" i="12"/>
  <c r="BM9" i="11" s="1"/>
  <c r="J293" i="12"/>
  <c r="E96" i="12"/>
  <c r="AD51" i="11" s="1"/>
  <c r="H68" i="12"/>
  <c r="AF23" i="11" s="1"/>
  <c r="G15" i="12"/>
  <c r="M18" i="10" s="1"/>
  <c r="G20" i="12"/>
  <c r="M23" i="10" s="1"/>
  <c r="C87" i="12"/>
  <c r="U42" i="11" s="1"/>
  <c r="E85" i="12"/>
  <c r="AD40" i="11" s="1"/>
  <c r="A155" i="12"/>
  <c r="BM14" i="11" s="1"/>
  <c r="A80" i="12"/>
  <c r="AA35" i="11" s="1"/>
  <c r="E254" i="12"/>
  <c r="E224" i="12"/>
  <c r="CI35" i="11" s="1"/>
  <c r="D68" i="12"/>
  <c r="AB23" i="11" s="1"/>
  <c r="F153" i="12"/>
  <c r="A98" i="12"/>
  <c r="AA53" i="11" s="1"/>
  <c r="F156" i="12"/>
  <c r="G40" i="12"/>
  <c r="L43" i="11" s="1"/>
  <c r="G176" i="12"/>
  <c r="BQ35" i="11" s="1"/>
  <c r="F65" i="12"/>
  <c r="J191" i="12"/>
  <c r="BU50" i="11" s="1"/>
  <c r="H112" i="12"/>
  <c r="AY19" i="11" s="1"/>
  <c r="I231" i="12"/>
  <c r="A198" i="12"/>
  <c r="CF9" i="11" s="1"/>
  <c r="A292" i="12"/>
  <c r="P191" i="12"/>
  <c r="P188" i="12"/>
  <c r="A115" i="12"/>
  <c r="AT22" i="11" s="1"/>
  <c r="P247" i="12"/>
  <c r="I226" i="12"/>
  <c r="CL37" i="11" s="1"/>
  <c r="P55" i="12"/>
  <c r="D223" i="12"/>
  <c r="CG34" i="11" s="1"/>
  <c r="P74" i="12"/>
  <c r="I232" i="12"/>
  <c r="D252" i="12"/>
  <c r="C174" i="12"/>
  <c r="BG33" i="11" s="1"/>
  <c r="P146" i="12"/>
  <c r="P117" i="12"/>
  <c r="P257" i="12"/>
  <c r="P103" i="12"/>
  <c r="E69" i="12"/>
  <c r="AD24" i="11" s="1"/>
  <c r="P77" i="12"/>
  <c r="P29" i="12"/>
  <c r="E250" i="12"/>
  <c r="A39" i="12"/>
  <c r="H42" i="11" s="1"/>
  <c r="A294" i="12"/>
  <c r="G179" i="12"/>
  <c r="BQ38" i="11" s="1"/>
  <c r="F281" i="12"/>
  <c r="C43" i="12"/>
  <c r="B46" i="11" s="1"/>
  <c r="I205" i="12"/>
  <c r="CL16" i="11" s="1"/>
  <c r="E23" i="12"/>
  <c r="L26" i="10" s="1"/>
  <c r="E278" i="12"/>
  <c r="H179" i="12"/>
  <c r="BR38" i="11" s="1"/>
  <c r="F279" i="12"/>
  <c r="H149" i="12"/>
  <c r="BR8" i="11" s="1"/>
  <c r="C67" i="12"/>
  <c r="U22" i="11" s="1"/>
  <c r="H294" i="12"/>
  <c r="D240" i="12"/>
  <c r="D231" i="12"/>
  <c r="C255" i="12"/>
  <c r="I246" i="12"/>
  <c r="J155" i="12"/>
  <c r="BU14" i="11" s="1"/>
  <c r="D243" i="12"/>
  <c r="C28" i="12"/>
  <c r="B31" i="11" s="1"/>
  <c r="F56" i="12"/>
  <c r="A287" i="12"/>
  <c r="J123" i="12"/>
  <c r="BB30" i="11" s="1"/>
  <c r="H196" i="12"/>
  <c r="CK7" i="11" s="1"/>
  <c r="C181" i="12"/>
  <c r="BG40" i="11" s="1"/>
  <c r="D4" i="12"/>
  <c r="C182" i="12"/>
  <c r="BG41" i="11" s="1"/>
  <c r="G250" i="12"/>
  <c r="E160" i="12"/>
  <c r="BP19" i="11" s="1"/>
  <c r="I283" i="12"/>
  <c r="C242" i="12"/>
  <c r="F52" i="12"/>
  <c r="I33" i="12"/>
  <c r="O36" i="10" s="1"/>
  <c r="E249" i="12"/>
  <c r="J68" i="12"/>
  <c r="G261" i="12"/>
  <c r="D58" i="12"/>
  <c r="AB13" i="11" s="1"/>
  <c r="C120" i="12"/>
  <c r="AN27" i="11" s="1"/>
  <c r="D177" i="12"/>
  <c r="BN36" i="11" s="1"/>
  <c r="C243" i="12"/>
  <c r="F219" i="12"/>
  <c r="J127" i="12"/>
  <c r="BB34" i="11" s="1"/>
  <c r="A14" i="12"/>
  <c r="H17" i="10" s="1"/>
  <c r="E286" i="12"/>
  <c r="E54" i="12"/>
  <c r="AD9" i="11" s="1"/>
  <c r="E8" i="12"/>
  <c r="K11" i="11" s="1"/>
  <c r="J60" i="12"/>
  <c r="AI15" i="11" s="1"/>
  <c r="H115" i="12"/>
  <c r="AY22" i="11" s="1"/>
  <c r="A77" i="12"/>
  <c r="AA32" i="11" s="1"/>
  <c r="P165" i="12"/>
  <c r="P133" i="12"/>
  <c r="A138" i="12"/>
  <c r="AT45" i="11" s="1"/>
  <c r="G135" i="12"/>
  <c r="AX42" i="11" s="1"/>
  <c r="I4" i="12"/>
  <c r="O7" i="10" s="1"/>
  <c r="I285" i="12"/>
  <c r="P221" i="12"/>
  <c r="D8" i="12"/>
  <c r="I11" i="11" s="1"/>
  <c r="P214" i="12"/>
  <c r="P174" i="12"/>
  <c r="P255" i="12"/>
  <c r="F273" i="12"/>
  <c r="P180" i="12"/>
  <c r="I216" i="12"/>
  <c r="CL27" i="11" s="1"/>
  <c r="P18" i="12"/>
  <c r="H281" i="12"/>
  <c r="E221" i="12"/>
  <c r="CI32" i="11" s="1"/>
  <c r="F220" i="12"/>
  <c r="C100" i="12"/>
  <c r="AN7" i="11" s="1"/>
  <c r="D142" i="12"/>
  <c r="AU49" i="11" s="1"/>
  <c r="D130" i="12"/>
  <c r="AU37" i="11" s="1"/>
  <c r="H105" i="12"/>
  <c r="AY12" i="11" s="1"/>
  <c r="P254" i="12"/>
  <c r="F143" i="12"/>
  <c r="D35" i="12"/>
  <c r="I38" i="11" s="1"/>
  <c r="G268" i="12"/>
  <c r="H175" i="12"/>
  <c r="BR34" i="11" s="1"/>
  <c r="F208" i="12"/>
  <c r="C183" i="12"/>
  <c r="BG42" i="11" s="1"/>
  <c r="G162" i="12"/>
  <c r="BQ21" i="11" s="1"/>
  <c r="J224" i="12"/>
  <c r="K224" i="12" s="1"/>
  <c r="F203" i="12"/>
  <c r="A58" i="12"/>
  <c r="AA13" i="11" s="1"/>
  <c r="C47" i="12"/>
  <c r="B50" i="10" s="1"/>
  <c r="E284" i="12"/>
  <c r="F146" i="12"/>
  <c r="I292" i="12"/>
  <c r="I281" i="12"/>
  <c r="I80" i="12"/>
  <c r="AG35" i="11" s="1"/>
  <c r="A231" i="12"/>
  <c r="J65" i="12"/>
  <c r="H82" i="12"/>
  <c r="AF37" i="11" s="1"/>
  <c r="I128" i="12"/>
  <c r="AZ35" i="11" s="1"/>
  <c r="D275" i="12"/>
  <c r="I67" i="12"/>
  <c r="AG22" i="11" s="1"/>
  <c r="A101" i="12"/>
  <c r="AT8" i="11" s="1"/>
  <c r="D289" i="12"/>
  <c r="D159" i="12"/>
  <c r="BN18" i="11" s="1"/>
  <c r="A300" i="12"/>
  <c r="D124" i="12"/>
  <c r="AU31" i="11" s="1"/>
  <c r="G180" i="12"/>
  <c r="BQ39" i="11" s="1"/>
  <c r="J144" i="12"/>
  <c r="BB51" i="11" s="1"/>
  <c r="J257" i="12"/>
  <c r="A163" i="12"/>
  <c r="BM22" i="11" s="1"/>
  <c r="I39" i="12"/>
  <c r="O42" i="10" s="1"/>
  <c r="C176" i="12"/>
  <c r="BG35" i="11" s="1"/>
  <c r="J105" i="12"/>
  <c r="BB12" i="11" s="1"/>
  <c r="J212" i="12"/>
  <c r="CN23" i="11" s="1"/>
  <c r="F287" i="12"/>
  <c r="G102" i="12"/>
  <c r="AX9" i="11" s="1"/>
  <c r="G291" i="12"/>
  <c r="G30" i="12"/>
  <c r="L33" i="11" s="1"/>
  <c r="J276" i="12"/>
  <c r="E282" i="12"/>
  <c r="F110" i="12"/>
  <c r="G224" i="12"/>
  <c r="CJ35" i="11" s="1"/>
  <c r="P195" i="12"/>
  <c r="D222" i="12"/>
  <c r="CG33" i="11" s="1"/>
  <c r="C72" i="12"/>
  <c r="U27" i="11" s="1"/>
  <c r="D207" i="12"/>
  <c r="CG18" i="11" s="1"/>
  <c r="D116" i="12"/>
  <c r="AU23" i="11" s="1"/>
  <c r="G163" i="12"/>
  <c r="BQ22" i="11" s="1"/>
  <c r="I52" i="12"/>
  <c r="AG7" i="11" s="1"/>
  <c r="F68" i="12"/>
  <c r="A244" i="12"/>
  <c r="P111" i="12"/>
  <c r="P48" i="12"/>
  <c r="C18" i="12"/>
  <c r="F32" i="12"/>
  <c r="K35" i="10" s="1"/>
  <c r="P96" i="12"/>
  <c r="I299" i="12"/>
  <c r="P148" i="12"/>
  <c r="H203" i="12"/>
  <c r="CK14" i="11" s="1"/>
  <c r="P211" i="12"/>
  <c r="P242" i="12"/>
  <c r="A50" i="12"/>
  <c r="H53" i="11" s="1"/>
  <c r="P126" i="12"/>
  <c r="P137" i="12"/>
  <c r="E174" i="12"/>
  <c r="BP33" i="11" s="1"/>
  <c r="I20" i="12"/>
  <c r="E26" i="12"/>
  <c r="K29" i="11" s="1"/>
  <c r="C203" i="12"/>
  <c r="BZ14" i="11" s="1"/>
  <c r="G160" i="12"/>
  <c r="BQ19" i="11" s="1"/>
  <c r="I98" i="12"/>
  <c r="AG53" i="11" s="1"/>
  <c r="E238" i="12"/>
  <c r="G210" i="12"/>
  <c r="CJ21" i="11" s="1"/>
  <c r="E168" i="12"/>
  <c r="BP27" i="11" s="1"/>
  <c r="H148" i="12"/>
  <c r="BR7" i="11" s="1"/>
  <c r="A227" i="12"/>
  <c r="CF38" i="11" s="1"/>
  <c r="D34" i="12"/>
  <c r="I37" i="10" s="1"/>
  <c r="A301" i="12"/>
  <c r="D273" i="12"/>
  <c r="H124" i="12"/>
  <c r="AY31" i="11" s="1"/>
  <c r="D121" i="12"/>
  <c r="AU28" i="11" s="1"/>
  <c r="E191" i="12"/>
  <c r="BP50" i="11" s="1"/>
  <c r="A36" i="12"/>
  <c r="H39" i="11" s="1"/>
  <c r="G264" i="12"/>
  <c r="H123" i="12"/>
  <c r="AY30" i="11" s="1"/>
  <c r="D9" i="12"/>
  <c r="E269" i="12"/>
  <c r="J194" i="12"/>
  <c r="BU53" i="11" s="1"/>
  <c r="I260" i="12"/>
  <c r="J113" i="12"/>
  <c r="BB20" i="11" s="1"/>
  <c r="J11" i="12"/>
  <c r="F33" i="12"/>
  <c r="K36" i="10" s="1"/>
  <c r="H260" i="12"/>
  <c r="H157" i="12"/>
  <c r="BR16" i="11" s="1"/>
  <c r="F270" i="12"/>
  <c r="A180" i="12"/>
  <c r="BM39" i="11" s="1"/>
  <c r="F15" i="12"/>
  <c r="K18" i="10" s="1"/>
  <c r="H225" i="12"/>
  <c r="CK36" i="11" s="1"/>
  <c r="A114" i="12"/>
  <c r="AT21" i="11" s="1"/>
  <c r="E157" i="12"/>
  <c r="BP16" i="11" s="1"/>
  <c r="J157" i="12"/>
  <c r="BU16" i="11" s="1"/>
  <c r="F242" i="12"/>
  <c r="C238" i="12"/>
  <c r="H63" i="12"/>
  <c r="AF18" i="11" s="1"/>
  <c r="C198" i="12"/>
  <c r="BZ9" i="11" s="1"/>
  <c r="J187" i="12"/>
  <c r="BU46" i="11" s="1"/>
  <c r="I195" i="12"/>
  <c r="BS54" i="11" s="1"/>
  <c r="F138" i="12"/>
  <c r="A35" i="12"/>
  <c r="H38" i="11" s="1"/>
  <c r="C34" i="12"/>
  <c r="B37" i="10" s="1"/>
  <c r="A38" i="12"/>
  <c r="H41" i="11" s="1"/>
  <c r="A70" i="12"/>
  <c r="AA25" i="11" s="1"/>
  <c r="G202" i="12"/>
  <c r="CJ13" i="11" s="1"/>
  <c r="A79" i="12"/>
  <c r="AA34" i="11" s="1"/>
  <c r="A94" i="12"/>
  <c r="AA49" i="11" s="1"/>
  <c r="J16" i="12"/>
  <c r="P19" i="11" s="1"/>
  <c r="A265" i="12"/>
  <c r="J132" i="12"/>
  <c r="BB39" i="11" s="1"/>
  <c r="E239" i="12"/>
  <c r="A276" i="12"/>
  <c r="C50" i="12"/>
  <c r="B53" i="10" s="1"/>
  <c r="C66" i="12"/>
  <c r="U21" i="11" s="1"/>
  <c r="F230" i="12"/>
  <c r="J188" i="12"/>
  <c r="BU47" i="11" s="1"/>
  <c r="C202" i="12"/>
  <c r="BZ13" i="11" s="1"/>
  <c r="P241" i="12"/>
  <c r="P197" i="12"/>
  <c r="E20" i="12"/>
  <c r="L23" i="10" s="1"/>
  <c r="P6" i="12"/>
  <c r="C239" i="12"/>
  <c r="P104" i="12"/>
  <c r="A34" i="12"/>
  <c r="H37" i="10" s="1"/>
  <c r="H40" i="12"/>
  <c r="M43" i="11" s="1"/>
  <c r="P173" i="12"/>
  <c r="F4" i="12"/>
  <c r="K7" i="10" s="1"/>
  <c r="P79" i="12"/>
  <c r="E35" i="12"/>
  <c r="K38" i="11" s="1"/>
  <c r="C244" i="12"/>
  <c r="C93" i="12"/>
  <c r="U48" i="11" s="1"/>
  <c r="F105" i="12"/>
  <c r="C4" i="12"/>
  <c r="B7" i="11" s="1"/>
  <c r="H139" i="12"/>
  <c r="AY46" i="11" s="1"/>
  <c r="H95" i="12"/>
  <c r="AF50" i="11" s="1"/>
  <c r="J82" i="12"/>
  <c r="AI37" i="11" s="1"/>
  <c r="O4" i="12"/>
  <c r="P216" i="12"/>
  <c r="D69" i="12"/>
  <c r="AB24" i="11" s="1"/>
  <c r="J245" i="12"/>
  <c r="I295" i="12"/>
  <c r="H8" i="12"/>
  <c r="A165" i="12"/>
  <c r="BM24" i="11" s="1"/>
  <c r="I211" i="12"/>
  <c r="CL22" i="11" s="1"/>
  <c r="A216" i="12"/>
  <c r="CF27" i="11" s="1"/>
  <c r="G231" i="12"/>
  <c r="E195" i="12"/>
  <c r="BP54" i="11" s="1"/>
  <c r="H71" i="12"/>
  <c r="AF26" i="11" s="1"/>
  <c r="E67" i="12"/>
  <c r="AD22" i="11" s="1"/>
  <c r="J243" i="12"/>
  <c r="G6" i="12"/>
  <c r="E209" i="12"/>
  <c r="CI20" i="11" s="1"/>
  <c r="J287" i="12"/>
  <c r="K287" i="12" s="1"/>
  <c r="A130" i="12"/>
  <c r="AT37" i="11" s="1"/>
  <c r="A69" i="12"/>
  <c r="AA24" i="11" s="1"/>
  <c r="C148" i="12"/>
  <c r="BG7" i="11" s="1"/>
  <c r="I233" i="12"/>
  <c r="I121" i="12"/>
  <c r="AZ28" i="11" s="1"/>
  <c r="G90" i="12"/>
  <c r="AE45" i="11" s="1"/>
  <c r="J27" i="12"/>
  <c r="P30" i="11" s="1"/>
  <c r="F296" i="12"/>
  <c r="H296" i="12"/>
  <c r="P66" i="12"/>
  <c r="I278" i="12"/>
  <c r="E275" i="12"/>
  <c r="E99" i="12"/>
  <c r="AD54" i="11" s="1"/>
  <c r="J146" i="12"/>
  <c r="G45" i="12"/>
  <c r="L48" i="11" s="1"/>
  <c r="H262" i="12"/>
  <c r="A142" i="12"/>
  <c r="AT49" i="11" s="1"/>
  <c r="E240" i="12"/>
  <c r="E151" i="12"/>
  <c r="BP10" i="11" s="1"/>
  <c r="F80" i="12"/>
  <c r="I176" i="12"/>
  <c r="BS35" i="11" s="1"/>
  <c r="F86" i="12"/>
  <c r="J35" i="12"/>
  <c r="Q38" i="10" s="1"/>
  <c r="I258" i="12"/>
  <c r="F126" i="12"/>
  <c r="C31" i="12"/>
  <c r="C251" i="12"/>
  <c r="F154" i="12"/>
  <c r="I88" i="12"/>
  <c r="AG43" i="11" s="1"/>
  <c r="F135" i="12"/>
  <c r="G294" i="12"/>
  <c r="C5" i="12"/>
  <c r="B8" i="10" s="1"/>
  <c r="D164" i="12"/>
  <c r="BN23" i="11" s="1"/>
  <c r="A225" i="12"/>
  <c r="CF36" i="11" s="1"/>
  <c r="P131" i="12"/>
  <c r="P33" i="12"/>
  <c r="P58" i="12"/>
  <c r="H239" i="12"/>
  <c r="P169" i="12"/>
  <c r="P233" i="12"/>
  <c r="P276" i="12"/>
  <c r="C147" i="12"/>
  <c r="AN54" i="11" s="1"/>
  <c r="C274" i="12"/>
  <c r="G219" i="12"/>
  <c r="CJ30" i="11" s="1"/>
  <c r="E265" i="12"/>
  <c r="D193" i="12"/>
  <c r="BN52" i="11" s="1"/>
  <c r="F269" i="12"/>
  <c r="F151" i="12"/>
  <c r="E231" i="12"/>
  <c r="H275" i="12"/>
  <c r="D14" i="12"/>
  <c r="I17" i="10" s="1"/>
  <c r="F226" i="12"/>
  <c r="A213" i="12"/>
  <c r="CF24" i="11" s="1"/>
  <c r="J162" i="12"/>
  <c r="G13" i="12"/>
  <c r="M16" i="10" s="1"/>
  <c r="P101" i="12"/>
  <c r="E37" i="12"/>
  <c r="F188" i="12"/>
  <c r="G280" i="12"/>
  <c r="J58" i="12"/>
  <c r="AI13" i="11" s="1"/>
  <c r="D285" i="12"/>
  <c r="H26" i="12"/>
  <c r="G295" i="12"/>
  <c r="A9" i="12"/>
  <c r="H12" i="11" s="1"/>
  <c r="C151" i="12"/>
  <c r="BG10" i="11" s="1"/>
  <c r="E33" i="12"/>
  <c r="K36" i="11" s="1"/>
  <c r="A250" i="12"/>
  <c r="P181" i="12"/>
  <c r="H201" i="12"/>
  <c r="CK12" i="11" s="1"/>
  <c r="P118" i="12"/>
  <c r="P178" i="12"/>
  <c r="P222" i="12"/>
  <c r="J51" i="12"/>
  <c r="Q54" i="10" s="1"/>
  <c r="H303" i="12"/>
  <c r="C86" i="12"/>
  <c r="U41" i="11" s="1"/>
  <c r="J10" i="12"/>
  <c r="P13" i="11" s="1"/>
  <c r="G188" i="12"/>
  <c r="BQ47" i="11" s="1"/>
  <c r="G276" i="12"/>
  <c r="F202" i="12"/>
  <c r="G129" i="12"/>
  <c r="AX36" i="11" s="1"/>
  <c r="E183" i="12"/>
  <c r="BP42" i="11" s="1"/>
  <c r="I51" i="12"/>
  <c r="H31" i="12"/>
  <c r="N34" i="10" s="1"/>
  <c r="D192" i="12"/>
  <c r="BN51" i="11" s="1"/>
  <c r="C145" i="12"/>
  <c r="AN52" i="11" s="1"/>
  <c r="C75" i="12"/>
  <c r="U30" i="11" s="1"/>
  <c r="C194" i="12"/>
  <c r="BG53" i="11" s="1"/>
  <c r="G259" i="12"/>
  <c r="I56" i="12"/>
  <c r="AG11" i="11" s="1"/>
  <c r="A47" i="12"/>
  <c r="D211" i="12"/>
  <c r="CG22" i="11" s="1"/>
  <c r="I178" i="12"/>
  <c r="BS37" i="11" s="1"/>
  <c r="E262" i="12"/>
  <c r="F107" i="12"/>
  <c r="A4" i="12"/>
  <c r="H7" i="11" s="1"/>
  <c r="H27" i="12"/>
  <c r="N30" i="10" s="1"/>
  <c r="E114" i="12"/>
  <c r="AW21" i="11" s="1"/>
  <c r="G157" i="12"/>
  <c r="BQ16" i="11" s="1"/>
  <c r="E252" i="12"/>
  <c r="H300" i="12"/>
  <c r="I220" i="12"/>
  <c r="CL31" i="11" s="1"/>
  <c r="J164" i="12"/>
  <c r="BU23" i="11" s="1"/>
  <c r="G28" i="12"/>
  <c r="M31" i="10" s="1"/>
  <c r="A171" i="12"/>
  <c r="BM30" i="11" s="1"/>
  <c r="G59" i="12"/>
  <c r="AE14" i="11" s="1"/>
  <c r="I74" i="12"/>
  <c r="AG29" i="11" s="1"/>
  <c r="E277" i="12"/>
  <c r="H106" i="12"/>
  <c r="AY13" i="11" s="1"/>
  <c r="H255" i="12"/>
  <c r="P97" i="12"/>
  <c r="F44" i="12"/>
  <c r="K47" i="10" s="1"/>
  <c r="I170" i="12"/>
  <c r="BS29" i="11" s="1"/>
  <c r="F34" i="12"/>
  <c r="K37" i="10" s="1"/>
  <c r="E94" i="12"/>
  <c r="AD49" i="11" s="1"/>
  <c r="A256" i="12"/>
  <c r="F290" i="12"/>
  <c r="H54" i="12"/>
  <c r="AF9" i="11" s="1"/>
  <c r="A159" i="12"/>
  <c r="BM18" i="11" s="1"/>
  <c r="D217" i="12"/>
  <c r="CG28" i="11" s="1"/>
  <c r="A126" i="12"/>
  <c r="AT33" i="11" s="1"/>
  <c r="E257" i="12"/>
  <c r="F190" i="12"/>
  <c r="I229" i="12"/>
  <c r="CL40" i="11" s="1"/>
  <c r="F75" i="12"/>
  <c r="A122" i="12"/>
  <c r="AT29" i="11" s="1"/>
  <c r="H219" i="12"/>
  <c r="CK30" i="11" s="1"/>
  <c r="D152" i="12"/>
  <c r="BN11" i="11" s="1"/>
  <c r="A125" i="12"/>
  <c r="AT32" i="11" s="1"/>
  <c r="F109" i="12"/>
  <c r="J279" i="12"/>
  <c r="P253" i="12"/>
  <c r="P87" i="12"/>
  <c r="E82" i="12"/>
  <c r="AD37" i="11" s="1"/>
  <c r="P78" i="12"/>
  <c r="A146" i="12"/>
  <c r="AT53" i="11" s="1"/>
  <c r="C249" i="12"/>
  <c r="P237" i="12"/>
  <c r="J31" i="12"/>
  <c r="H234" i="12"/>
  <c r="J38" i="12"/>
  <c r="P41" i="11" s="1"/>
  <c r="C167" i="12"/>
  <c r="BG26" i="11" s="1"/>
  <c r="P43" i="12"/>
  <c r="G262" i="12"/>
  <c r="E53" i="12"/>
  <c r="AD8" i="11" s="1"/>
  <c r="H245" i="12"/>
  <c r="G242" i="12"/>
  <c r="A246" i="12"/>
  <c r="I250" i="12"/>
  <c r="H258" i="12"/>
  <c r="J244" i="12"/>
  <c r="E73" i="12"/>
  <c r="AD28" i="11" s="1"/>
  <c r="E236" i="12"/>
  <c r="J145" i="12"/>
  <c r="BB52" i="11" s="1"/>
  <c r="G147" i="12"/>
  <c r="AX54" i="11" s="1"/>
  <c r="F189" i="12"/>
  <c r="F183" i="12"/>
  <c r="G89" i="12"/>
  <c r="AE44" i="11" s="1"/>
  <c r="D54" i="12"/>
  <c r="AB9" i="11" s="1"/>
  <c r="H93" i="12"/>
  <c r="AF48" i="11" s="1"/>
  <c r="I243" i="12"/>
  <c r="F257" i="12"/>
  <c r="G290" i="12"/>
  <c r="E179" i="12"/>
  <c r="BP38" i="11" s="1"/>
  <c r="E154" i="12"/>
  <c r="BP13" i="11" s="1"/>
  <c r="E13" i="12"/>
  <c r="K16" i="11" s="1"/>
  <c r="I17" i="12"/>
  <c r="N20" i="11" s="1"/>
  <c r="F134" i="12"/>
  <c r="E144" i="12"/>
  <c r="AW51" i="11" s="1"/>
  <c r="D43" i="12"/>
  <c r="I46" i="10" s="1"/>
  <c r="G189" i="12"/>
  <c r="BQ48" i="11" s="1"/>
  <c r="I151" i="12"/>
  <c r="BS10" i="11" s="1"/>
  <c r="H100" i="12"/>
  <c r="AY7" i="11" s="1"/>
  <c r="J66" i="12"/>
  <c r="AI21" i="11" s="1"/>
  <c r="E32" i="12"/>
  <c r="J43" i="12"/>
  <c r="Q46" i="10" s="1"/>
  <c r="G10" i="12"/>
  <c r="M13" i="10" s="1"/>
  <c r="C21" i="12"/>
  <c r="E149" i="12"/>
  <c r="BP8" i="11" s="1"/>
  <c r="G66" i="12"/>
  <c r="AE21" i="11" s="1"/>
  <c r="G145" i="12"/>
  <c r="AX52" i="11" s="1"/>
  <c r="G26" i="12"/>
  <c r="L29" i="11" s="1"/>
  <c r="D117" i="12"/>
  <c r="AU24" i="11" s="1"/>
  <c r="A196" i="12"/>
  <c r="CF7" i="11" s="1"/>
  <c r="F225" i="12"/>
  <c r="A20" i="12"/>
  <c r="H23" i="11" s="1"/>
  <c r="C20" i="12"/>
  <c r="B23" i="10" s="1"/>
  <c r="H187" i="12"/>
  <c r="BR46" i="11" s="1"/>
  <c r="G244" i="12"/>
  <c r="H297" i="12"/>
  <c r="A223" i="12"/>
  <c r="CF34" i="11" s="1"/>
  <c r="C233" i="12"/>
  <c r="C153" i="12"/>
  <c r="BG12" i="11" s="1"/>
  <c r="G43" i="12"/>
  <c r="M46" i="10" s="1"/>
  <c r="D87" i="12"/>
  <c r="AB42" i="11" s="1"/>
  <c r="J140" i="12"/>
  <c r="BB47" i="11" s="1"/>
  <c r="J300" i="12"/>
  <c r="H207" i="12"/>
  <c r="CK18" i="11" s="1"/>
  <c r="J170" i="12"/>
  <c r="BU29" i="11" s="1"/>
  <c r="I11" i="12"/>
  <c r="N14" i="11" s="1"/>
  <c r="D294" i="12"/>
  <c r="F206" i="12"/>
  <c r="G57" i="12"/>
  <c r="AE12" i="11" s="1"/>
  <c r="E229" i="12"/>
  <c r="CI40" i="11" s="1"/>
  <c r="P172" i="12"/>
  <c r="P164" i="12"/>
  <c r="P86" i="12"/>
  <c r="P147" i="12"/>
  <c r="P135" i="12"/>
  <c r="P138" i="12"/>
  <c r="P202" i="12"/>
  <c r="E65" i="12"/>
  <c r="AD20" i="11" s="1"/>
  <c r="I106" i="12"/>
  <c r="AZ13" i="11" s="1"/>
  <c r="G238" i="12"/>
  <c r="D115" i="12"/>
  <c r="AU22" i="11" s="1"/>
  <c r="A120" i="12"/>
  <c r="AT27" i="11" s="1"/>
  <c r="D30" i="12"/>
  <c r="I33" i="10" s="1"/>
  <c r="C74" i="12"/>
  <c r="U29" i="11" s="1"/>
  <c r="H150" i="12"/>
  <c r="BR9" i="11" s="1"/>
  <c r="G302" i="12"/>
  <c r="J225" i="12"/>
  <c r="CN36" i="11" s="1"/>
  <c r="C253" i="12"/>
  <c r="J289" i="12"/>
  <c r="D233" i="12"/>
  <c r="H250" i="12"/>
  <c r="H283" i="12"/>
  <c r="A189" i="12"/>
  <c r="BM48" i="11" s="1"/>
  <c r="J114" i="12"/>
  <c r="J252" i="12"/>
  <c r="D90" i="12"/>
  <c r="AB45" i="11" s="1"/>
  <c r="F238" i="12"/>
  <c r="A158" i="12"/>
  <c r="BM17" i="11" s="1"/>
  <c r="I277" i="12"/>
  <c r="K277" i="12" s="1"/>
  <c r="F79" i="12"/>
  <c r="H48" i="12"/>
  <c r="M51" i="11" s="1"/>
  <c r="F212" i="12"/>
  <c r="F63" i="12"/>
  <c r="F94" i="12"/>
  <c r="C146" i="12"/>
  <c r="AN53" i="11" s="1"/>
  <c r="C286" i="12"/>
  <c r="I156" i="12"/>
  <c r="BS15" i="11" s="1"/>
  <c r="J55" i="12"/>
  <c r="AI10" i="11" s="1"/>
  <c r="J52" i="12"/>
  <c r="AI7" i="11" s="1"/>
  <c r="I268" i="12"/>
  <c r="C101" i="12"/>
  <c r="AN8" i="11" s="1"/>
  <c r="P85" i="12"/>
  <c r="G300" i="12"/>
  <c r="H17" i="12"/>
  <c r="M20" i="11" s="1"/>
  <c r="J71" i="12"/>
  <c r="AI26" i="11" s="1"/>
  <c r="G112" i="12"/>
  <c r="AX19" i="11" s="1"/>
  <c r="J233" i="12"/>
  <c r="E22" i="12"/>
  <c r="K25" i="11" s="1"/>
  <c r="D237" i="12"/>
  <c r="G182" i="12"/>
  <c r="BQ41" i="11" s="1"/>
  <c r="A169" i="12"/>
  <c r="BM28" i="11" s="1"/>
  <c r="A286" i="12"/>
  <c r="I261" i="12"/>
  <c r="J267" i="12"/>
  <c r="H30" i="12"/>
  <c r="M33" i="11" s="1"/>
  <c r="A187" i="12"/>
  <c r="BM46" i="11" s="1"/>
  <c r="J148" i="12"/>
  <c r="I302" i="12"/>
  <c r="D104" i="12"/>
  <c r="AU11" i="11" s="1"/>
  <c r="E90" i="12"/>
  <c r="AD45" i="11" s="1"/>
  <c r="D114" i="12"/>
  <c r="AU21" i="11" s="1"/>
  <c r="F164" i="12"/>
  <c r="I31" i="12"/>
  <c r="I179" i="12"/>
  <c r="BS38" i="11" s="1"/>
  <c r="I161" i="12"/>
  <c r="BS20" i="11" s="1"/>
  <c r="D227" i="12"/>
  <c r="CG38" i="11" s="1"/>
  <c r="D213" i="12"/>
  <c r="CG24" i="11" s="1"/>
  <c r="F167" i="12"/>
  <c r="J117" i="12"/>
  <c r="C270" i="12"/>
  <c r="F84" i="12"/>
  <c r="F173" i="12"/>
  <c r="J106" i="12"/>
  <c r="K106" i="12" s="1"/>
  <c r="A279" i="12"/>
  <c r="A29" i="12"/>
  <c r="H32" i="11" s="1"/>
  <c r="E225" i="12"/>
  <c r="CI36" i="11" s="1"/>
  <c r="H252" i="12"/>
  <c r="J119" i="12"/>
  <c r="BB26" i="11" s="1"/>
  <c r="F274" i="12"/>
  <c r="E104" i="12"/>
  <c r="AW11" i="11" s="1"/>
  <c r="D141" i="12"/>
  <c r="AU48" i="11" s="1"/>
  <c r="J25" i="12"/>
  <c r="D206" i="12"/>
  <c r="CG17" i="11" s="1"/>
  <c r="F186" i="12"/>
  <c r="I213" i="12"/>
  <c r="CL24" i="11" s="1"/>
  <c r="I34" i="12"/>
  <c r="O37" i="10" s="1"/>
  <c r="E111" i="12"/>
  <c r="AW18" i="11" s="1"/>
  <c r="E126" i="12"/>
  <c r="AW33" i="11" s="1"/>
  <c r="A89" i="12"/>
  <c r="AA44" i="11" s="1"/>
  <c r="F233" i="12"/>
  <c r="C225" i="12"/>
  <c r="BZ36" i="11" s="1"/>
  <c r="J72" i="12"/>
  <c r="AI27" i="11" s="1"/>
  <c r="F254" i="12"/>
  <c r="P192" i="12"/>
  <c r="P272" i="12"/>
  <c r="P177" i="12"/>
  <c r="C52" i="12"/>
  <c r="U7" i="11" s="1"/>
  <c r="J13" i="12"/>
  <c r="P231" i="12"/>
  <c r="C237" i="12"/>
  <c r="P42" i="12"/>
  <c r="P159" i="12"/>
  <c r="P183" i="12"/>
  <c r="D89" i="12"/>
  <c r="AB44" i="11" s="1"/>
  <c r="I193" i="12"/>
  <c r="BS52" i="11" s="1"/>
  <c r="P220" i="12"/>
  <c r="P90" i="12"/>
  <c r="P205" i="12"/>
  <c r="P81" i="12"/>
  <c r="J271" i="12"/>
  <c r="C245" i="12"/>
  <c r="J89" i="12"/>
  <c r="AI44" i="11" s="1"/>
  <c r="D65" i="12"/>
  <c r="AB20" i="11" s="1"/>
  <c r="E121" i="12"/>
  <c r="AW28" i="11" s="1"/>
  <c r="A299" i="12"/>
  <c r="F280" i="12"/>
  <c r="D208" i="12"/>
  <c r="CG19" i="11" s="1"/>
  <c r="I77" i="12"/>
  <c r="AG32" i="11" s="1"/>
  <c r="F5" i="12"/>
  <c r="K8" i="10" s="1"/>
  <c r="I38" i="12"/>
  <c r="O41" i="10" s="1"/>
  <c r="A91" i="12"/>
  <c r="AA46" i="11" s="1"/>
  <c r="H109" i="12"/>
  <c r="AY16" i="11" s="1"/>
  <c r="D283" i="12"/>
  <c r="D118" i="12"/>
  <c r="AU25" i="11" s="1"/>
  <c r="A147" i="12"/>
  <c r="AT54" i="11" s="1"/>
  <c r="G52" i="12"/>
  <c r="AE7" i="11" s="1"/>
  <c r="D230" i="12"/>
  <c r="I134" i="12"/>
  <c r="AZ41" i="11" s="1"/>
  <c r="H165" i="12"/>
  <c r="BR24" i="11" s="1"/>
  <c r="J175" i="12"/>
  <c r="BU34" i="11" s="1"/>
  <c r="P268" i="12"/>
  <c r="D149" i="12"/>
  <c r="BN8" i="11" s="1"/>
  <c r="I19" i="12"/>
  <c r="N22" i="11" s="1"/>
  <c r="G101" i="12"/>
  <c r="AX8" i="11" s="1"/>
  <c r="I36" i="12"/>
  <c r="O39" i="10" s="1"/>
  <c r="I297" i="12"/>
  <c r="C288" i="12"/>
  <c r="P110" i="12"/>
  <c r="E261" i="12"/>
  <c r="C130" i="12"/>
  <c r="AN37" i="11" s="1"/>
  <c r="E216" i="12"/>
  <c r="CI27" i="11" s="1"/>
  <c r="A259" i="12"/>
  <c r="I247" i="12"/>
  <c r="J80" i="12"/>
  <c r="K80" i="12" s="1"/>
  <c r="H94" i="12"/>
  <c r="AF49" i="11" s="1"/>
  <c r="A176" i="12"/>
  <c r="BM35" i="11" s="1"/>
  <c r="J92" i="12"/>
  <c r="E266" i="12"/>
  <c r="G279" i="12"/>
  <c r="G175" i="12"/>
  <c r="BQ34" i="11" s="1"/>
  <c r="I105" i="12"/>
  <c r="AZ12" i="11" s="1"/>
  <c r="I125" i="12"/>
  <c r="AZ32" i="11" s="1"/>
  <c r="A86" i="12"/>
  <c r="AA41" i="11" s="1"/>
  <c r="H243" i="12"/>
  <c r="C236" i="12"/>
  <c r="G168" i="12"/>
  <c r="BQ27" i="11" s="1"/>
  <c r="F18" i="12"/>
  <c r="K21" i="10" s="1"/>
  <c r="I180" i="12"/>
  <c r="BS39" i="11" s="1"/>
  <c r="J108" i="12"/>
  <c r="BB15" i="11" s="1"/>
  <c r="A228" i="12"/>
  <c r="CF39" i="11" s="1"/>
  <c r="F62" i="12"/>
  <c r="J211" i="12"/>
  <c r="CN22" i="11" s="1"/>
  <c r="H147" i="12"/>
  <c r="AY54" i="11" s="1"/>
  <c r="D47" i="12"/>
  <c r="I50" i="10" s="1"/>
  <c r="J104" i="12"/>
  <c r="G150" i="12"/>
  <c r="BQ9" i="11" s="1"/>
  <c r="A214" i="12"/>
  <c r="CF25" i="11" s="1"/>
  <c r="C119" i="12"/>
  <c r="AN26" i="11" s="1"/>
  <c r="E163" i="12"/>
  <c r="BP22" i="11" s="1"/>
  <c r="C186" i="12"/>
  <c r="BG45" i="11" s="1"/>
  <c r="A67" i="12"/>
  <c r="AA22" i="11" s="1"/>
  <c r="J283" i="12"/>
  <c r="G153" i="12"/>
  <c r="BQ12" i="11" s="1"/>
  <c r="I284" i="12"/>
  <c r="C164" i="12"/>
  <c r="BG23" i="11" s="1"/>
  <c r="H161" i="12"/>
  <c r="BR20" i="11" s="1"/>
  <c r="I44" i="12"/>
  <c r="O47" i="10" s="1"/>
  <c r="J95" i="12"/>
  <c r="I29" i="12"/>
  <c r="C38" i="12"/>
  <c r="B41" i="10" s="1"/>
  <c r="E289" i="12"/>
  <c r="E101" i="12"/>
  <c r="AW8" i="11" s="1"/>
  <c r="G47" i="12"/>
  <c r="L50" i="11" s="1"/>
  <c r="I109" i="12"/>
  <c r="AZ16" i="11" s="1"/>
  <c r="F130" i="12"/>
  <c r="D250" i="12"/>
  <c r="F289" i="12"/>
  <c r="G185" i="12"/>
  <c r="BQ44" i="11" s="1"/>
  <c r="A162" i="12"/>
  <c r="BM21" i="11" s="1"/>
  <c r="G155" i="12"/>
  <c r="BQ14" i="11" s="1"/>
  <c r="I87" i="12"/>
  <c r="AG42" i="11" s="1"/>
  <c r="P300" i="12"/>
  <c r="J266" i="12"/>
  <c r="K266" i="12" s="1"/>
  <c r="G247" i="12"/>
  <c r="C125" i="12"/>
  <c r="AN32" i="11" s="1"/>
  <c r="G286" i="12"/>
  <c r="I167" i="12"/>
  <c r="BS26" i="11" s="1"/>
  <c r="C266" i="12"/>
  <c r="G230" i="12"/>
  <c r="F288" i="12"/>
  <c r="F169" i="12"/>
  <c r="P82" i="12"/>
  <c r="G260" i="12"/>
  <c r="C279" i="12"/>
  <c r="D271" i="12"/>
  <c r="F255" i="12"/>
  <c r="F122" i="12"/>
  <c r="H143" i="12"/>
  <c r="AY50" i="11" s="1"/>
  <c r="E217" i="12"/>
  <c r="CI28" i="11" s="1"/>
  <c r="I155" i="12"/>
  <c r="BS14" i="11" s="1"/>
  <c r="C269" i="12"/>
  <c r="C102" i="12"/>
  <c r="AN9" i="11" s="1"/>
  <c r="J208" i="12"/>
  <c r="CN19" i="11" s="1"/>
  <c r="D209" i="12"/>
  <c r="CG20" i="11" s="1"/>
  <c r="A151" i="12"/>
  <c r="BM10" i="11" s="1"/>
  <c r="F19" i="12"/>
  <c r="K22" i="10" s="1"/>
  <c r="P132" i="12"/>
  <c r="C10" i="12"/>
  <c r="P198" i="12"/>
  <c r="P223" i="12"/>
  <c r="A186" i="12"/>
  <c r="BM45" i="11" s="1"/>
  <c r="A175" i="12"/>
  <c r="BM34" i="11" s="1"/>
  <c r="H131" i="12"/>
  <c r="AY38" i="11" s="1"/>
  <c r="C192" i="12"/>
  <c r="BG51" i="11" s="1"/>
  <c r="A132" i="12"/>
  <c r="AT39" i="11" s="1"/>
  <c r="G236" i="12"/>
  <c r="H298" i="12"/>
  <c r="C250" i="12"/>
  <c r="H256" i="12"/>
  <c r="D122" i="12"/>
  <c r="AU29" i="11" s="1"/>
  <c r="D72" i="12"/>
  <c r="AB27" i="11" s="1"/>
  <c r="H211" i="12"/>
  <c r="CK22" i="11" s="1"/>
  <c r="C30" i="12"/>
  <c r="B33" i="10" s="1"/>
  <c r="H60" i="12"/>
  <c r="AF15" i="11" s="1"/>
  <c r="I181" i="12"/>
  <c r="BS40" i="11" s="1"/>
  <c r="F300" i="12"/>
  <c r="I9" i="12"/>
  <c r="N12" i="11" s="1"/>
  <c r="I47" i="12"/>
  <c r="N50" i="11" s="1"/>
  <c r="I18" i="12"/>
  <c r="J284" i="12"/>
  <c r="J165" i="12"/>
  <c r="K165" i="12" s="1"/>
  <c r="H226" i="12"/>
  <c r="CK37" i="11" s="1"/>
  <c r="I239" i="12"/>
  <c r="J40" i="12"/>
  <c r="Q43" i="10" s="1"/>
  <c r="A59" i="12"/>
  <c r="AA14" i="11" s="1"/>
  <c r="H208" i="12"/>
  <c r="CK19" i="11" s="1"/>
  <c r="C216" i="12"/>
  <c r="BZ27" i="11" s="1"/>
  <c r="P207" i="12"/>
  <c r="I152" i="12"/>
  <c r="BS11" i="11" s="1"/>
  <c r="P189" i="12"/>
  <c r="F93" i="12"/>
  <c r="P24" i="12"/>
  <c r="P284" i="12"/>
  <c r="P280" i="12"/>
  <c r="E15" i="12"/>
  <c r="F275" i="12"/>
  <c r="A137" i="12"/>
  <c r="AT44" i="11" s="1"/>
  <c r="J209" i="12"/>
  <c r="CN20" i="11" s="1"/>
  <c r="H23" i="12"/>
  <c r="M26" i="11" s="1"/>
  <c r="D276" i="12"/>
  <c r="A144" i="12"/>
  <c r="AT51" i="11" s="1"/>
  <c r="J220" i="12"/>
  <c r="K220" i="12" s="1"/>
  <c r="I13" i="12"/>
  <c r="O16" i="10" s="1"/>
  <c r="P298" i="12"/>
  <c r="F7" i="12"/>
  <c r="K10" i="10" s="1"/>
  <c r="F299" i="12"/>
  <c r="D301" i="12"/>
  <c r="A280" i="12"/>
  <c r="J46" i="12"/>
  <c r="P49" i="11" s="1"/>
  <c r="H53" i="12"/>
  <c r="AF8" i="11" s="1"/>
  <c r="H192" i="12"/>
  <c r="BR51" i="11" s="1"/>
  <c r="D272" i="12"/>
  <c r="G297" i="12"/>
  <c r="P162" i="12"/>
  <c r="I159" i="12"/>
  <c r="D175" i="12"/>
  <c r="BN34" i="11" s="1"/>
  <c r="E80" i="12"/>
  <c r="AD35" i="11" s="1"/>
  <c r="A154" i="12"/>
  <c r="BM13" i="11" s="1"/>
  <c r="E303" i="12"/>
  <c r="C80" i="12"/>
  <c r="U35" i="11" s="1"/>
  <c r="D187" i="12"/>
  <c r="BN46" i="11" s="1"/>
  <c r="G138" i="12"/>
  <c r="AX45" i="11" s="1"/>
  <c r="I32" i="12"/>
  <c r="N35" i="11" s="1"/>
  <c r="H7" i="12"/>
  <c r="M10" i="11" s="1"/>
  <c r="D49" i="12"/>
  <c r="I52" i="11" s="1"/>
  <c r="E181" i="12"/>
  <c r="BP40" i="11" s="1"/>
  <c r="D198" i="12"/>
  <c r="CG9" i="11" s="1"/>
  <c r="A168" i="12"/>
  <c r="BM27" i="11" s="1"/>
  <c r="F205" i="12"/>
  <c r="J41" i="12"/>
  <c r="H185" i="12"/>
  <c r="BR44" i="11" s="1"/>
  <c r="J7" i="12"/>
  <c r="P10" i="11" s="1"/>
  <c r="E293" i="12"/>
  <c r="J99" i="12"/>
  <c r="AI54" i="11" s="1"/>
  <c r="C73" i="12"/>
  <c r="U28" i="11" s="1"/>
  <c r="G254" i="12"/>
  <c r="G252" i="12"/>
  <c r="F168" i="12"/>
  <c r="A290" i="12"/>
  <c r="D150" i="12"/>
  <c r="BN9" i="11" s="1"/>
  <c r="J141" i="12"/>
  <c r="G63" i="12"/>
  <c r="AE18" i="11" s="1"/>
  <c r="D132" i="12"/>
  <c r="AU39" i="11" s="1"/>
  <c r="G116" i="12"/>
  <c r="AX23" i="11" s="1"/>
  <c r="F8" i="12"/>
  <c r="K11" i="10" s="1"/>
  <c r="G37" i="12"/>
  <c r="L40" i="11" s="1"/>
  <c r="C240" i="12"/>
  <c r="E218" i="12"/>
  <c r="CI29" i="11" s="1"/>
  <c r="J292" i="12"/>
  <c r="D31" i="12"/>
  <c r="I192" i="12"/>
  <c r="BS51" i="11" s="1"/>
  <c r="F104" i="12"/>
  <c r="F171" i="12"/>
  <c r="I91" i="12"/>
  <c r="AG46" i="11" s="1"/>
  <c r="J232" i="12"/>
  <c r="D200" i="12"/>
  <c r="CG11" i="11" s="1"/>
  <c r="F76" i="12"/>
  <c r="C121" i="12"/>
  <c r="AN28" i="11" s="1"/>
  <c r="J258" i="12"/>
  <c r="P84" i="12"/>
  <c r="H218" i="12"/>
  <c r="CK29" i="11" s="1"/>
  <c r="P185" i="12"/>
  <c r="P228" i="12"/>
  <c r="H64" i="12"/>
  <c r="AF19" i="11" s="1"/>
  <c r="P277" i="12"/>
  <c r="P163" i="12"/>
  <c r="P243" i="12"/>
  <c r="P281" i="12"/>
  <c r="C144" i="12"/>
  <c r="AN51" i="11" s="1"/>
  <c r="A131" i="12"/>
  <c r="AT38" i="11" s="1"/>
  <c r="P166" i="12"/>
  <c r="C303" i="12"/>
  <c r="H116" i="12"/>
  <c r="AY23" i="11" s="1"/>
  <c r="J167" i="12"/>
  <c r="BU26" i="11" s="1"/>
  <c r="J285" i="12"/>
  <c r="K285" i="12" s="1"/>
  <c r="G68" i="12"/>
  <c r="AE23" i="11" s="1"/>
  <c r="A152" i="12"/>
  <c r="BM11" i="11" s="1"/>
  <c r="P299" i="12"/>
  <c r="J150" i="12"/>
  <c r="BU9" i="11" s="1"/>
  <c r="E260" i="12"/>
  <c r="E233" i="12"/>
  <c r="J241" i="12"/>
  <c r="D166" i="12"/>
  <c r="BN25" i="11" s="1"/>
  <c r="G100" i="12"/>
  <c r="AX7" i="11" s="1"/>
  <c r="G56" i="12"/>
  <c r="AE11" i="11" s="1"/>
  <c r="D242" i="12"/>
  <c r="A105" i="12"/>
  <c r="AT12" i="11" s="1"/>
  <c r="D64" i="12"/>
  <c r="AB19" i="11" s="1"/>
  <c r="H62" i="12"/>
  <c r="AF17" i="11" s="1"/>
  <c r="E196" i="12"/>
  <c r="CI7" i="11" s="1"/>
  <c r="J204" i="12"/>
  <c r="CN15" i="11" s="1"/>
  <c r="A233" i="12"/>
  <c r="C37" i="12"/>
  <c r="B40" i="11" s="1"/>
  <c r="E274" i="12"/>
  <c r="J93" i="12"/>
  <c r="P124" i="12"/>
  <c r="P278" i="12"/>
  <c r="P249" i="12"/>
  <c r="P283" i="12"/>
  <c r="P83" i="12"/>
  <c r="D238" i="12"/>
  <c r="E87" i="12"/>
  <c r="AD42" i="11" s="1"/>
  <c r="C280" i="12"/>
  <c r="J128" i="12"/>
  <c r="K128" i="12" s="1"/>
  <c r="F88" i="12"/>
  <c r="E296" i="12"/>
  <c r="A61" i="12"/>
  <c r="AA16" i="11" s="1"/>
  <c r="C76" i="12"/>
  <c r="U31" i="11" s="1"/>
  <c r="J61" i="12"/>
  <c r="AI16" i="11" s="1"/>
  <c r="E132" i="12"/>
  <c r="AW39" i="11" s="1"/>
  <c r="H86" i="12"/>
  <c r="AF41" i="11" s="1"/>
  <c r="E140" i="12"/>
  <c r="AW47" i="11" s="1"/>
  <c r="E109" i="12"/>
  <c r="AW16" i="11" s="1"/>
  <c r="I95" i="12"/>
  <c r="AG50" i="11" s="1"/>
  <c r="E273" i="12"/>
  <c r="C168" i="12"/>
  <c r="BG27" i="11" s="1"/>
  <c r="G246" i="12"/>
  <c r="J154" i="12"/>
  <c r="BU13" i="11" s="1"/>
  <c r="F263" i="12"/>
  <c r="H299" i="12"/>
  <c r="E259" i="12"/>
  <c r="A127" i="12"/>
  <c r="AT34" i="11" s="1"/>
  <c r="I75" i="12"/>
  <c r="AG30" i="11" s="1"/>
  <c r="H154" i="12"/>
  <c r="BR13" i="11" s="1"/>
  <c r="P225" i="12"/>
  <c r="F46" i="12"/>
  <c r="K49" i="10" s="1"/>
  <c r="I289" i="12"/>
  <c r="H6" i="12"/>
  <c r="N9" i="10" s="1"/>
  <c r="C179" i="12"/>
  <c r="BG38" i="11" s="1"/>
  <c r="C187" i="12"/>
  <c r="BG46" i="11" s="1"/>
  <c r="J126" i="12"/>
  <c r="BB33" i="11" s="1"/>
  <c r="C97" i="12"/>
  <c r="U52" i="11" s="1"/>
  <c r="H160" i="12"/>
  <c r="BR19" i="11" s="1"/>
  <c r="P13" i="12"/>
  <c r="C141" i="12"/>
  <c r="AN48" i="11" s="1"/>
  <c r="F82" i="12"/>
  <c r="I183" i="12"/>
  <c r="BS42" i="11" s="1"/>
  <c r="G25" i="12"/>
  <c r="L28" i="11" s="1"/>
  <c r="E134" i="12"/>
  <c r="AW41" i="11" s="1"/>
  <c r="P72" i="12"/>
  <c r="C112" i="12"/>
  <c r="AN19" i="11" s="1"/>
  <c r="P94" i="12"/>
  <c r="I248" i="12"/>
  <c r="F213" i="12"/>
  <c r="A43" i="12"/>
  <c r="H46" i="10" s="1"/>
  <c r="G96" i="12"/>
  <c r="AE51" i="11" s="1"/>
  <c r="J75" i="12"/>
  <c r="E175" i="12"/>
  <c r="BP34" i="11" s="1"/>
  <c r="D297" i="12"/>
  <c r="E110" i="12"/>
  <c r="AW17" i="11" s="1"/>
  <c r="A100" i="12"/>
  <c r="AT7" i="11" s="1"/>
  <c r="I131" i="12"/>
  <c r="AZ38" i="11" s="1"/>
  <c r="D148" i="12"/>
  <c r="BN7" i="11" s="1"/>
  <c r="A117" i="12"/>
  <c r="AT24" i="11" s="1"/>
  <c r="J215" i="12"/>
  <c r="K215" i="12" s="1"/>
  <c r="G33" i="12"/>
  <c r="L36" i="11" s="1"/>
  <c r="A124" i="12"/>
  <c r="AT31" i="11" s="1"/>
  <c r="F179" i="12"/>
  <c r="D302" i="12"/>
  <c r="G5" i="12"/>
  <c r="L8" i="11" s="1"/>
  <c r="G142" i="12"/>
  <c r="AX49" i="11" s="1"/>
  <c r="I154" i="12"/>
  <c r="BS13" i="11" s="1"/>
  <c r="G77" i="12"/>
  <c r="AE32" i="11" s="1"/>
  <c r="I230" i="12"/>
  <c r="P26" i="12"/>
  <c r="A28" i="12"/>
  <c r="H31" i="10" s="1"/>
  <c r="H220" i="12"/>
  <c r="CK31" i="11" s="1"/>
  <c r="P53" i="12"/>
  <c r="H227" i="12"/>
  <c r="CK38" i="11" s="1"/>
  <c r="P226" i="12"/>
  <c r="P68" i="12"/>
  <c r="J115" i="12"/>
  <c r="BB22" i="11" s="1"/>
  <c r="H138" i="12"/>
  <c r="AY45" i="11" s="1"/>
  <c r="D295" i="12"/>
  <c r="P297" i="12"/>
  <c r="J9" i="12"/>
  <c r="Q12" i="10" s="1"/>
  <c r="P149" i="12"/>
  <c r="E272" i="12"/>
  <c r="G140" i="12"/>
  <c r="AX47" i="11" s="1"/>
  <c r="D277" i="12"/>
  <c r="A23" i="12"/>
  <c r="H26" i="10" s="1"/>
  <c r="I234" i="12"/>
  <c r="H285" i="12"/>
  <c r="G84" i="12"/>
  <c r="AE39" i="11" s="1"/>
  <c r="C222" i="12"/>
  <c r="BZ33" i="11" s="1"/>
  <c r="H72" i="12"/>
  <c r="AF27" i="11" s="1"/>
  <c r="G228" i="12"/>
  <c r="CJ39" i="11" s="1"/>
  <c r="D201" i="12"/>
  <c r="CG12" i="11" s="1"/>
  <c r="H91" i="12"/>
  <c r="AF46" i="11" s="1"/>
  <c r="D157" i="12"/>
  <c r="BN16" i="11" s="1"/>
  <c r="I196" i="12"/>
  <c r="F55" i="12"/>
  <c r="G217" i="12"/>
  <c r="CJ28" i="11" s="1"/>
  <c r="F119" i="12"/>
  <c r="J263" i="12"/>
  <c r="E247" i="12"/>
  <c r="I210" i="12"/>
  <c r="CL21" i="11" s="1"/>
  <c r="I145" i="12"/>
  <c r="AZ52" i="11" s="1"/>
  <c r="G199" i="12"/>
  <c r="CJ10" i="11" s="1"/>
  <c r="C273" i="12"/>
  <c r="A211" i="12"/>
  <c r="CF22" i="11" s="1"/>
  <c r="I237" i="12"/>
  <c r="E226" i="12"/>
  <c r="CI37" i="11" s="1"/>
  <c r="I123" i="12"/>
  <c r="AZ30" i="11" s="1"/>
  <c r="H224" i="12"/>
  <c r="CK35" i="11" s="1"/>
  <c r="C24" i="12"/>
  <c r="B27" i="11" s="1"/>
  <c r="F293" i="12"/>
  <c r="H34" i="12"/>
  <c r="N37" i="10" s="1"/>
  <c r="H156" i="12"/>
  <c r="BR15" i="11" s="1"/>
  <c r="J196" i="12"/>
  <c r="CN7" i="11" s="1"/>
  <c r="G18" i="12"/>
  <c r="D41" i="12"/>
  <c r="I44" i="10" s="1"/>
  <c r="J286" i="12"/>
  <c r="C89" i="12"/>
  <c r="U44" i="11" s="1"/>
  <c r="P112" i="12"/>
  <c r="P259" i="12"/>
  <c r="P115" i="12"/>
  <c r="F261" i="12"/>
  <c r="D274" i="12"/>
  <c r="D23" i="12"/>
  <c r="I26" i="10" s="1"/>
  <c r="D67" i="12"/>
  <c r="AB22" i="11" s="1"/>
  <c r="D133" i="12"/>
  <c r="AU40" i="11" s="1"/>
  <c r="F227" i="12"/>
  <c r="F251" i="12"/>
  <c r="F221" i="12"/>
  <c r="D39" i="12"/>
  <c r="I42" i="10" s="1"/>
  <c r="C204" i="12"/>
  <c r="BZ15" i="11" s="1"/>
  <c r="D59" i="12"/>
  <c r="AB14" i="11" s="1"/>
  <c r="J90" i="12"/>
  <c r="E63" i="12"/>
  <c r="AD18" i="11" s="1"/>
  <c r="F83" i="12"/>
  <c r="D20" i="12"/>
  <c r="I23" i="10" s="1"/>
  <c r="F40" i="12"/>
  <c r="K43" i="10" s="1"/>
  <c r="P239" i="12"/>
  <c r="C205" i="12"/>
  <c r="BZ16" i="11" s="1"/>
  <c r="G24" i="12"/>
  <c r="L27" i="11" s="1"/>
  <c r="G303" i="12"/>
  <c r="C65" i="12"/>
  <c r="U20" i="11" s="1"/>
  <c r="D186" i="12"/>
  <c r="BN45" i="11" s="1"/>
  <c r="G273" i="12"/>
  <c r="C69" i="12"/>
  <c r="U24" i="11" s="1"/>
  <c r="J8" i="12"/>
  <c r="Q11" i="10" s="1"/>
  <c r="H274" i="12"/>
  <c r="C185" i="12"/>
  <c r="BG44" i="11" s="1"/>
  <c r="H240" i="12"/>
  <c r="J218" i="12"/>
  <c r="CN29" i="11" s="1"/>
  <c r="H301" i="12"/>
  <c r="E253" i="12"/>
  <c r="C275" i="12"/>
  <c r="D123" i="12"/>
  <c r="AU30" i="11" s="1"/>
  <c r="G127" i="12"/>
  <c r="AX34" i="11" s="1"/>
  <c r="H101" i="12"/>
  <c r="AY8" i="11" s="1"/>
  <c r="J172" i="12"/>
  <c r="BU31" i="11" s="1"/>
  <c r="A181" i="12"/>
  <c r="BM40" i="11" s="1"/>
  <c r="H118" i="12"/>
  <c r="AY25" i="11" s="1"/>
  <c r="H75" i="12"/>
  <c r="AF30" i="11" s="1"/>
  <c r="G93" i="12"/>
  <c r="AE48" i="11" s="1"/>
  <c r="D279" i="12"/>
  <c r="E124" i="12"/>
  <c r="AW31" i="11" s="1"/>
  <c r="D42" i="12"/>
  <c r="I45" i="11" s="1"/>
  <c r="P240" i="12"/>
  <c r="H269" i="12"/>
  <c r="J299" i="12"/>
  <c r="C27" i="12"/>
  <c r="B30" i="11" s="1"/>
  <c r="P175" i="12"/>
  <c r="P11" i="12"/>
  <c r="P168" i="12"/>
  <c r="P15" i="12"/>
  <c r="I294" i="12"/>
  <c r="G97" i="12"/>
  <c r="AE52" i="11" s="1"/>
  <c r="H284" i="12"/>
  <c r="J4" i="12"/>
  <c r="G275" i="12"/>
  <c r="I93" i="12"/>
  <c r="AG48" i="11" s="1"/>
  <c r="A193" i="12"/>
  <c r="BM52" i="11" s="1"/>
  <c r="J131" i="12"/>
  <c r="BB38" i="11" s="1"/>
  <c r="J184" i="12"/>
  <c r="J111" i="12"/>
  <c r="BB18" i="11" s="1"/>
  <c r="J219" i="12"/>
  <c r="F283" i="12"/>
  <c r="F103" i="12"/>
  <c r="D60" i="12"/>
  <c r="AB15" i="11" s="1"/>
  <c r="G148" i="12"/>
  <c r="BQ7" i="11" s="1"/>
  <c r="F43" i="12"/>
  <c r="K46" i="10" s="1"/>
  <c r="G241" i="12"/>
  <c r="I50" i="12"/>
  <c r="N53" i="11" s="1"/>
  <c r="H287" i="12"/>
  <c r="J198" i="12"/>
  <c r="CN9" i="11" s="1"/>
  <c r="P46" i="12"/>
  <c r="J30" i="12"/>
  <c r="P33" i="11" s="1"/>
  <c r="C136" i="12"/>
  <c r="AN43" i="11" s="1"/>
  <c r="D268" i="12"/>
  <c r="C79" i="12"/>
  <c r="U34" i="11" s="1"/>
  <c r="G222" i="12"/>
  <c r="CJ33" i="11" s="1"/>
  <c r="I214" i="12"/>
  <c r="CL25" i="11" s="1"/>
  <c r="I275" i="12"/>
  <c r="A97" i="12"/>
  <c r="AA52" i="11" s="1"/>
  <c r="F187" i="12"/>
  <c r="A271" i="12"/>
  <c r="I35" i="12"/>
  <c r="O38" i="10" s="1"/>
  <c r="E270" i="12"/>
  <c r="J130" i="12"/>
  <c r="BB37" i="11" s="1"/>
  <c r="F141" i="12"/>
  <c r="C220" i="12"/>
  <c r="BZ31" i="11" s="1"/>
  <c r="J137" i="12"/>
  <c r="K137" i="12" s="1"/>
  <c r="H290" i="12"/>
  <c r="I223" i="12"/>
  <c r="C224" i="12"/>
  <c r="BZ35" i="11" s="1"/>
  <c r="E244" i="12"/>
  <c r="G173" i="12"/>
  <c r="BQ32" i="11" s="1"/>
  <c r="D120" i="12"/>
  <c r="AU27" i="11" s="1"/>
  <c r="D131" i="12"/>
  <c r="AU38" i="11" s="1"/>
  <c r="I86" i="12"/>
  <c r="AG41" i="11" s="1"/>
  <c r="G120" i="12"/>
  <c r="AX27" i="11" s="1"/>
  <c r="D83" i="12"/>
  <c r="AB38" i="11" s="1"/>
  <c r="C191" i="12"/>
  <c r="BG50" i="11" s="1"/>
  <c r="G298" i="12"/>
  <c r="C71" i="12"/>
  <c r="U26" i="11" s="1"/>
  <c r="J256" i="12"/>
  <c r="K256" i="12" s="1"/>
  <c r="J236" i="12"/>
  <c r="I218" i="12"/>
  <c r="CL29" i="11" s="1"/>
  <c r="I191" i="12"/>
  <c r="BS50" i="11" s="1"/>
  <c r="I204" i="12"/>
  <c r="CL15" i="11" s="1"/>
  <c r="F207" i="12"/>
  <c r="F23" i="12"/>
  <c r="K26" i="10" s="1"/>
  <c r="F241" i="12"/>
  <c r="D38" i="12"/>
  <c r="I43" i="12"/>
  <c r="N46" i="11" s="1"/>
  <c r="G203" i="12"/>
  <c r="CJ14" i="11" s="1"/>
  <c r="D244" i="12"/>
  <c r="C278" i="12"/>
  <c r="P266" i="12"/>
  <c r="P44" i="12"/>
  <c r="P98" i="12"/>
  <c r="E150" i="12"/>
  <c r="BP9" i="11" s="1"/>
  <c r="P193" i="12"/>
  <c r="P265" i="12"/>
  <c r="C42" i="12"/>
  <c r="B45" i="11" s="1"/>
  <c r="P106" i="12"/>
  <c r="D140" i="12"/>
  <c r="AU47" i="11" s="1"/>
  <c r="E243" i="12"/>
  <c r="P64" i="12"/>
  <c r="D264" i="12"/>
  <c r="C184" i="12"/>
  <c r="BG43" i="11" s="1"/>
  <c r="A261" i="12"/>
  <c r="J116" i="12"/>
  <c r="BB23" i="11" s="1"/>
  <c r="J275" i="12"/>
  <c r="I242" i="12"/>
  <c r="E88" i="12"/>
  <c r="AD43" i="11" s="1"/>
  <c r="D191" i="12"/>
  <c r="BN50" i="11" s="1"/>
  <c r="D78" i="12"/>
  <c r="AB33" i="11" s="1"/>
  <c r="H270" i="12"/>
  <c r="G46" i="12"/>
  <c r="M49" i="10" s="1"/>
  <c r="H9" i="12"/>
  <c r="N12" i="10" s="1"/>
  <c r="H241" i="12"/>
  <c r="G99" i="12"/>
  <c r="AE54" i="11" s="1"/>
  <c r="I28" i="12"/>
  <c r="I279" i="12"/>
  <c r="A109" i="12"/>
  <c r="AT16" i="11" s="1"/>
  <c r="H159" i="12"/>
  <c r="BR18" i="11" s="1"/>
  <c r="D266" i="12"/>
  <c r="C140" i="12"/>
  <c r="AN47" i="11" s="1"/>
  <c r="E66" i="12"/>
  <c r="AD21" i="11" s="1"/>
  <c r="C223" i="12"/>
  <c r="BZ34" i="11" s="1"/>
  <c r="H164" i="12"/>
  <c r="BR23" i="11" s="1"/>
  <c r="F100" i="12"/>
  <c r="F54" i="12"/>
  <c r="C134" i="12"/>
  <c r="AN41" i="11" s="1"/>
  <c r="I30" i="12"/>
  <c r="G49" i="12"/>
  <c r="L52" i="11" s="1"/>
  <c r="P234" i="12"/>
  <c r="P9" i="12"/>
  <c r="P22" i="12"/>
  <c r="H184" i="12"/>
  <c r="BR43" i="11" s="1"/>
  <c r="F249" i="12"/>
  <c r="A26" i="12"/>
  <c r="H29" i="11" s="1"/>
  <c r="F11" i="12"/>
  <c r="K14" i="10" s="1"/>
  <c r="D37" i="12"/>
  <c r="I40" i="11" s="1"/>
  <c r="H129" i="12"/>
  <c r="AY36" i="11" s="1"/>
  <c r="E9" i="12"/>
  <c r="L12" i="10" s="1"/>
  <c r="I263" i="12"/>
  <c r="J178" i="12"/>
  <c r="BU37" i="11" s="1"/>
  <c r="I22" i="12"/>
  <c r="A302" i="12"/>
  <c r="A264" i="12"/>
  <c r="F95" i="12"/>
  <c r="E84" i="12"/>
  <c r="AD39" i="11" s="1"/>
  <c r="D245" i="12"/>
  <c r="J180" i="12"/>
  <c r="BU39" i="11" s="1"/>
  <c r="J280" i="12"/>
  <c r="D290" i="12"/>
  <c r="C91" i="12"/>
  <c r="U46" i="11" s="1"/>
  <c r="D255" i="12"/>
  <c r="J153" i="12"/>
  <c r="BU12" i="11" s="1"/>
  <c r="E256" i="12"/>
  <c r="P10" i="12"/>
  <c r="C229" i="12"/>
  <c r="BZ40" i="11" s="1"/>
  <c r="E177" i="12"/>
  <c r="BP36" i="11" s="1"/>
  <c r="A288" i="12"/>
  <c r="A75" i="12"/>
  <c r="AA30" i="11" s="1"/>
  <c r="D6" i="12"/>
  <c r="I9" i="11" s="1"/>
  <c r="C139" i="12"/>
  <c r="AN46" i="11" s="1"/>
  <c r="J12" i="12"/>
  <c r="I194" i="12"/>
  <c r="BS53" i="11" s="1"/>
  <c r="J39" i="12"/>
  <c r="P42" i="11" s="1"/>
  <c r="P209" i="12"/>
  <c r="C285" i="12"/>
  <c r="C13" i="12"/>
  <c r="B16" i="11" s="1"/>
  <c r="F144" i="12"/>
  <c r="E70" i="12"/>
  <c r="AD25" i="11" s="1"/>
  <c r="E171" i="12"/>
  <c r="BP30" i="11" s="1"/>
  <c r="E178" i="12"/>
  <c r="BP37" i="11" s="1"/>
  <c r="F166" i="12"/>
  <c r="F139" i="12"/>
  <c r="P130" i="12"/>
  <c r="D269" i="12"/>
  <c r="I72" i="12"/>
  <c r="AG27" i="11" s="1"/>
  <c r="G72" i="12"/>
  <c r="AE27" i="11" s="1"/>
  <c r="G149" i="12"/>
  <c r="BQ8" i="11" s="1"/>
  <c r="G124" i="12"/>
  <c r="AX31" i="11" s="1"/>
  <c r="H133" i="12"/>
  <c r="AY40" i="11" s="1"/>
  <c r="I37" i="12"/>
  <c r="N40" i="11" s="1"/>
  <c r="I119" i="12"/>
  <c r="AZ26" i="11" s="1"/>
  <c r="E264" i="12"/>
  <c r="I94" i="12"/>
  <c r="AG49" i="11" s="1"/>
  <c r="C252" i="12"/>
  <c r="I132" i="12"/>
  <c r="C298" i="12"/>
  <c r="C126" i="12"/>
  <c r="AN33" i="11" s="1"/>
  <c r="J23" i="12"/>
  <c r="A241" i="12"/>
  <c r="E29" i="12"/>
  <c r="K32" i="11" s="1"/>
  <c r="E255" i="12"/>
  <c r="E148" i="12"/>
  <c r="BP7" i="11" s="1"/>
  <c r="E202" i="12"/>
  <c r="CI13" i="11" s="1"/>
  <c r="F297" i="12"/>
  <c r="P57" i="12"/>
  <c r="P160" i="12"/>
  <c r="G106" i="12"/>
  <c r="AX13" i="11" s="1"/>
  <c r="E283" i="12"/>
  <c r="C228" i="12"/>
  <c r="BZ39" i="11" s="1"/>
  <c r="E118" i="12"/>
  <c r="AW25" i="11" s="1"/>
  <c r="P204" i="12"/>
  <c r="H230" i="12"/>
  <c r="F198" i="12"/>
  <c r="D40" i="12"/>
  <c r="I43" i="11" s="1"/>
  <c r="I259" i="12"/>
  <c r="H155" i="12"/>
  <c r="BR14" i="11" s="1"/>
  <c r="C129" i="12"/>
  <c r="AN36" i="11" s="1"/>
  <c r="P67" i="12"/>
  <c r="J177" i="12"/>
  <c r="BU36" i="11" s="1"/>
  <c r="E48" i="12"/>
  <c r="L51" i="10" s="1"/>
  <c r="I227" i="12"/>
  <c r="CL38" i="11" s="1"/>
  <c r="F192" i="12"/>
  <c r="I108" i="12"/>
  <c r="AZ15" i="11" s="1"/>
  <c r="P260" i="12"/>
  <c r="P153" i="12"/>
  <c r="E205" i="12"/>
  <c r="CI16" i="11" s="1"/>
  <c r="J120" i="12"/>
  <c r="BB27" i="11" s="1"/>
  <c r="H190" i="12"/>
  <c r="BR49" i="11" s="1"/>
  <c r="E172" i="12"/>
  <c r="BP31" i="11" s="1"/>
  <c r="E208" i="12"/>
  <c r="CI19" i="11" s="1"/>
  <c r="E58" i="12"/>
  <c r="AD13" i="11" s="1"/>
  <c r="H119" i="12"/>
  <c r="AY26" i="11" s="1"/>
  <c r="C215" i="12"/>
  <c r="BZ26" i="11" s="1"/>
  <c r="D172" i="12"/>
  <c r="BN31" i="11" s="1"/>
  <c r="H38" i="12"/>
  <c r="N41" i="10" s="1"/>
  <c r="G184" i="12"/>
  <c r="BQ43" i="11" s="1"/>
  <c r="H134" i="12"/>
  <c r="AY41" i="11" s="1"/>
  <c r="D19" i="12"/>
  <c r="C287" i="12"/>
  <c r="A123" i="12"/>
  <c r="AT30" i="11" s="1"/>
  <c r="F74" i="12"/>
  <c r="I117" i="12"/>
  <c r="AZ24" i="11" s="1"/>
  <c r="C294" i="12"/>
  <c r="H152" i="12"/>
  <c r="BR11" i="11" s="1"/>
  <c r="A303" i="12"/>
  <c r="P134" i="12"/>
  <c r="D135" i="12"/>
  <c r="AU42" i="11" s="1"/>
  <c r="P262" i="12"/>
  <c r="P186" i="12"/>
  <c r="P105" i="12"/>
  <c r="G50" i="12"/>
  <c r="P17" i="12"/>
  <c r="P40" i="12"/>
  <c r="F91" i="12"/>
  <c r="E234" i="12"/>
  <c r="F114" i="12"/>
  <c r="G281" i="12"/>
  <c r="E193" i="12"/>
  <c r="BP52" i="11" s="1"/>
  <c r="E31" i="12"/>
  <c r="K34" i="11" s="1"/>
  <c r="D247" i="12"/>
  <c r="E117" i="12"/>
  <c r="AW24" i="11" s="1"/>
  <c r="D100" i="12"/>
  <c r="AU7" i="11" s="1"/>
  <c r="H291" i="12"/>
  <c r="A185" i="12"/>
  <c r="BM44" i="11" s="1"/>
  <c r="E55" i="12"/>
  <c r="AD10" i="11" s="1"/>
  <c r="D228" i="12"/>
  <c r="CG39" i="11" s="1"/>
  <c r="C248" i="12"/>
  <c r="E129" i="12"/>
  <c r="AW36" i="11" s="1"/>
  <c r="E200" i="12"/>
  <c r="CI11" i="11" s="1"/>
  <c r="D144" i="12"/>
  <c r="AU51" i="11" s="1"/>
  <c r="G60" i="12"/>
  <c r="AE15" i="11" s="1"/>
  <c r="G167" i="12"/>
  <c r="BQ26" i="11" s="1"/>
  <c r="C19" i="12"/>
  <c r="B22" i="11" s="1"/>
  <c r="C116" i="12"/>
  <c r="AN23" i="11" s="1"/>
  <c r="J42" i="12"/>
  <c r="H178" i="12"/>
  <c r="BR37" i="11" s="1"/>
  <c r="P203" i="12"/>
  <c r="D44" i="12"/>
  <c r="I47" i="11" s="1"/>
  <c r="P232" i="12"/>
  <c r="P235" i="12"/>
  <c r="P52" i="12"/>
  <c r="E107" i="12"/>
  <c r="AW14" i="11" s="1"/>
  <c r="P213" i="12"/>
  <c r="P230" i="12"/>
  <c r="A273" i="12"/>
  <c r="C135" i="12"/>
  <c r="AN42" i="11" s="1"/>
  <c r="A53" i="12"/>
  <c r="AA8" i="11" s="1"/>
  <c r="E6" i="12"/>
  <c r="K9" i="11" s="1"/>
  <c r="F108" i="12"/>
  <c r="P224" i="12"/>
  <c r="A217" i="12"/>
  <c r="CF28" i="11" s="1"/>
  <c r="A203" i="12"/>
  <c r="CF14" i="11" s="1"/>
  <c r="H76" i="12"/>
  <c r="AF31" i="11" s="1"/>
  <c r="I16" i="12"/>
  <c r="I296" i="12"/>
  <c r="E56" i="12"/>
  <c r="AD11" i="11" s="1"/>
  <c r="H20" i="12"/>
  <c r="N23" i="10" s="1"/>
  <c r="P27" i="12"/>
  <c r="P289" i="12"/>
  <c r="F72" i="12"/>
  <c r="E93" i="12"/>
  <c r="AD48" i="11" s="1"/>
  <c r="H97" i="12"/>
  <c r="AF52" i="11" s="1"/>
  <c r="A263" i="12"/>
  <c r="D214" i="12"/>
  <c r="CG25" i="11" s="1"/>
  <c r="H16" i="12"/>
  <c r="N19" i="10" s="1"/>
  <c r="G104" i="12"/>
  <c r="AX11" i="11" s="1"/>
  <c r="E194" i="12"/>
  <c r="BP53" i="11" s="1"/>
  <c r="F152" i="12"/>
  <c r="P70" i="12"/>
  <c r="P301" i="12"/>
  <c r="P56" i="12"/>
  <c r="H10" i="12"/>
  <c r="N13" i="10" s="1"/>
  <c r="C262" i="12"/>
  <c r="I238" i="12"/>
  <c r="C208" i="12"/>
  <c r="BZ19" i="11" s="1"/>
  <c r="F204" i="12"/>
  <c r="D79" i="12"/>
  <c r="AB34" i="11" s="1"/>
  <c r="P20" i="12"/>
  <c r="D99" i="12"/>
  <c r="AB54" i="11" s="1"/>
  <c r="A243" i="12"/>
  <c r="A293" i="12"/>
  <c r="J74" i="12"/>
  <c r="AI29" i="11" s="1"/>
  <c r="H215" i="12"/>
  <c r="CK26" i="11" s="1"/>
  <c r="A283" i="12"/>
  <c r="J302" i="12"/>
  <c r="P91" i="12"/>
  <c r="D300" i="12"/>
  <c r="D260" i="12"/>
  <c r="D288" i="12"/>
  <c r="C160" i="12"/>
  <c r="BG19" i="11" s="1"/>
  <c r="C58" i="12"/>
  <c r="U13" i="11" s="1"/>
  <c r="G122" i="12"/>
  <c r="AX29" i="11" s="1"/>
  <c r="P7" i="12"/>
  <c r="F228" i="12"/>
  <c r="G12" i="12"/>
  <c r="M15" i="10" s="1"/>
  <c r="E64" i="12"/>
  <c r="AD19" i="11" s="1"/>
  <c r="E215" i="12"/>
  <c r="CI26" i="11" s="1"/>
  <c r="G174" i="12"/>
  <c r="BQ33" i="11" s="1"/>
  <c r="A78" i="12"/>
  <c r="AA33" i="11" s="1"/>
  <c r="H67" i="12"/>
  <c r="AF22" i="11" s="1"/>
  <c r="H223" i="12"/>
  <c r="CK34" i="11" s="1"/>
  <c r="J169" i="12"/>
  <c r="BU28" i="11" s="1"/>
  <c r="G258" i="12"/>
  <c r="E197" i="12"/>
  <c r="CI8" i="11" s="1"/>
  <c r="F196" i="12"/>
  <c r="F101" i="12"/>
  <c r="I8" i="12"/>
  <c r="G296" i="12"/>
  <c r="F218" i="12"/>
  <c r="E50" i="12"/>
  <c r="K53" i="11" s="1"/>
  <c r="P258" i="12"/>
  <c r="A110" i="12"/>
  <c r="AT17" i="11" s="1"/>
  <c r="E245" i="12"/>
  <c r="C246" i="12"/>
  <c r="P141" i="12"/>
  <c r="D185" i="12"/>
  <c r="BN44" i="11" s="1"/>
  <c r="F278" i="12"/>
  <c r="E83" i="12"/>
  <c r="AD38" i="11" s="1"/>
  <c r="G87" i="12"/>
  <c r="AE42" i="11" s="1"/>
  <c r="G81" i="12"/>
  <c r="AE36" i="11" s="1"/>
  <c r="C117" i="12"/>
  <c r="AN24" i="11" s="1"/>
  <c r="E199" i="12"/>
  <c r="CI10" i="11" s="1"/>
  <c r="D21" i="12"/>
  <c r="E223" i="12"/>
  <c r="CI34" i="11" s="1"/>
  <c r="J226" i="12"/>
  <c r="J183" i="12"/>
  <c r="A248" i="12"/>
  <c r="D282" i="12"/>
  <c r="P120" i="12"/>
  <c r="A140" i="12"/>
  <c r="AT47" i="11" s="1"/>
  <c r="F53" i="12"/>
  <c r="P155" i="12"/>
  <c r="H15" i="12"/>
  <c r="N18" i="10" s="1"/>
  <c r="H153" i="12"/>
  <c r="BR12" i="11" s="1"/>
  <c r="C163" i="12"/>
  <c r="BG22" i="11" s="1"/>
  <c r="I40" i="12"/>
  <c r="N43" i="11" s="1"/>
  <c r="H200" i="12"/>
  <c r="CK11" i="11" s="1"/>
  <c r="J83" i="12"/>
  <c r="AI38" i="11" s="1"/>
  <c r="F31" i="12"/>
  <c r="K34" i="10" s="1"/>
  <c r="J290" i="12"/>
  <c r="I82" i="12"/>
  <c r="AG37" i="11" s="1"/>
  <c r="D52" i="12"/>
  <c r="AB7" i="11" s="1"/>
  <c r="H120" i="12"/>
  <c r="AY27" i="11" s="1"/>
  <c r="E44" i="12"/>
  <c r="K47" i="11" s="1"/>
  <c r="E288" i="12"/>
  <c r="A235" i="12"/>
  <c r="F73" i="12"/>
  <c r="A236" i="12"/>
  <c r="A282" i="12"/>
  <c r="C115" i="12"/>
  <c r="AN22" i="11" s="1"/>
  <c r="P200" i="12"/>
  <c r="P4" i="12"/>
  <c r="I66" i="12"/>
  <c r="AG21" i="11" s="1"/>
  <c r="P71" i="12"/>
  <c r="H188" i="12"/>
  <c r="BR47" i="11" s="1"/>
  <c r="F244" i="12"/>
  <c r="F25" i="12"/>
  <c r="K28" i="10" s="1"/>
  <c r="E204" i="12"/>
  <c r="CI15" i="11" s="1"/>
  <c r="J264" i="12"/>
  <c r="I291" i="12"/>
  <c r="I212" i="12"/>
  <c r="CL23" i="11" s="1"/>
  <c r="J84" i="12"/>
  <c r="AI39" i="11" s="1"/>
  <c r="C193" i="12"/>
  <c r="BG52" i="11" s="1"/>
  <c r="G16" i="12"/>
  <c r="M19" i="10" s="1"/>
  <c r="E276" i="12"/>
  <c r="G278" i="12"/>
  <c r="P45" i="12"/>
  <c r="D15" i="12"/>
  <c r="I18" i="10" s="1"/>
  <c r="C291" i="12"/>
  <c r="P196" i="12"/>
  <c r="A247" i="12"/>
  <c r="F87" i="12"/>
  <c r="P8" i="12"/>
  <c r="I201" i="12"/>
  <c r="CL12" i="11" s="1"/>
  <c r="P108" i="12"/>
  <c r="P282" i="12"/>
  <c r="G248" i="12"/>
  <c r="H32" i="12"/>
  <c r="M35" i="11" s="1"/>
  <c r="J48" i="12"/>
  <c r="P51" i="11" s="1"/>
  <c r="F237" i="12"/>
  <c r="H279" i="12"/>
  <c r="E135" i="12"/>
  <c r="AW42" i="11" s="1"/>
  <c r="F150" i="12"/>
  <c r="I150" i="12"/>
  <c r="BS9" i="11" s="1"/>
  <c r="E79" i="12"/>
  <c r="AD34" i="11" s="1"/>
  <c r="H267" i="12"/>
  <c r="E298" i="12"/>
  <c r="P109" i="12"/>
  <c r="G301" i="12"/>
  <c r="F194" i="12"/>
  <c r="F248" i="12"/>
  <c r="D129" i="12"/>
  <c r="AU36" i="11" s="1"/>
  <c r="A85" i="12"/>
  <c r="AA40" i="11" s="1"/>
  <c r="D18" i="12"/>
  <c r="I21" i="10" s="1"/>
  <c r="A296" i="12"/>
  <c r="P270" i="12"/>
  <c r="E167" i="12"/>
  <c r="BP26" i="11" s="1"/>
  <c r="E60" i="12"/>
  <c r="AD15" i="11" s="1"/>
  <c r="C214" i="12"/>
  <c r="BZ25" i="11" s="1"/>
  <c r="G181" i="12"/>
  <c r="BQ40" i="11" s="1"/>
  <c r="E228" i="12"/>
  <c r="CI39" i="11" s="1"/>
  <c r="H66" i="12"/>
  <c r="AF21" i="11" s="1"/>
  <c r="C45" i="12"/>
  <c r="B48" i="10" s="1"/>
  <c r="D145" i="12"/>
  <c r="AU52" i="11" s="1"/>
  <c r="C137" i="12"/>
  <c r="AN44" i="11" s="1"/>
  <c r="G51" i="12"/>
  <c r="P41" i="12"/>
  <c r="F250" i="12"/>
  <c r="P217" i="12"/>
  <c r="D270" i="12"/>
  <c r="H47" i="12"/>
  <c r="M50" i="11" s="1"/>
  <c r="J100" i="12"/>
  <c r="BB7" i="11" s="1"/>
  <c r="I255" i="12"/>
  <c r="H254" i="12"/>
  <c r="C196" i="12"/>
  <c r="BZ7" i="11" s="1"/>
  <c r="J174" i="12"/>
  <c r="BU33" i="11" s="1"/>
  <c r="G35" i="12"/>
  <c r="M38" i="10" s="1"/>
  <c r="C29" i="12"/>
  <c r="B32" i="10" s="1"/>
  <c r="I144" i="12"/>
  <c r="AZ51" i="11" s="1"/>
  <c r="D292" i="12"/>
  <c r="D55" i="12"/>
  <c r="AB10" i="11" s="1"/>
  <c r="I112" i="12"/>
  <c r="AZ19" i="11" s="1"/>
  <c r="G78" i="12"/>
  <c r="AE33" i="11" s="1"/>
  <c r="G117" i="12"/>
  <c r="AX24" i="11" s="1"/>
  <c r="P227" i="12"/>
  <c r="A72" i="12"/>
  <c r="AA27" i="11" s="1"/>
  <c r="A95" i="12"/>
  <c r="AA50" i="11" s="1"/>
  <c r="J138" i="12"/>
  <c r="E170" i="12"/>
  <c r="BP29" i="11" s="1"/>
  <c r="H90" i="12"/>
  <c r="AF45" i="11" s="1"/>
  <c r="H73" i="12"/>
  <c r="AF28" i="11" s="1"/>
  <c r="G277" i="12"/>
  <c r="G152" i="12"/>
  <c r="BQ11" i="11" s="1"/>
  <c r="E89" i="12"/>
  <c r="AD44" i="11" s="1"/>
  <c r="G225" i="12"/>
  <c r="CJ36" i="11" s="1"/>
  <c r="D5" i="12"/>
  <c r="I8" i="11" s="1"/>
  <c r="I286" i="12"/>
  <c r="E30" i="12"/>
  <c r="K33" i="11" s="1"/>
  <c r="G190" i="12"/>
  <c r="BQ49" i="11" s="1"/>
  <c r="I249" i="12"/>
  <c r="A269" i="12"/>
  <c r="C292" i="12"/>
  <c r="G171" i="12"/>
  <c r="BQ30" i="11" s="1"/>
  <c r="E138" i="12"/>
  <c r="AW45" i="11" s="1"/>
  <c r="I264" i="12"/>
  <c r="A27" i="12"/>
  <c r="G232" i="12"/>
  <c r="E36" i="12"/>
  <c r="K39" i="11" s="1"/>
  <c r="D146" i="12"/>
  <c r="AU53" i="11" s="1"/>
  <c r="G111" i="12"/>
  <c r="AX18" i="11" s="1"/>
  <c r="A277" i="12"/>
  <c r="A295" i="12"/>
  <c r="H167" i="12"/>
  <c r="BR26" i="11" s="1"/>
  <c r="C227" i="12"/>
  <c r="BZ38" i="11" s="1"/>
  <c r="A49" i="12"/>
  <c r="H52" i="11" s="1"/>
  <c r="J24" i="12"/>
  <c r="K24" i="12" s="1"/>
  <c r="I241" i="12"/>
  <c r="F259" i="12"/>
  <c r="E146" i="12"/>
  <c r="AW53" i="11" s="1"/>
  <c r="F10" i="12"/>
  <c r="K13" i="10" s="1"/>
  <c r="E158" i="12"/>
  <c r="BP17" i="11" s="1"/>
  <c r="I253" i="12"/>
  <c r="J163" i="12"/>
  <c r="A218" i="12"/>
  <c r="CF29" i="11" s="1"/>
  <c r="G288" i="12"/>
  <c r="I301" i="12"/>
  <c r="A112" i="12"/>
  <c r="AT19" i="11" s="1"/>
  <c r="G283" i="12"/>
  <c r="H19" i="12"/>
  <c r="N22" i="10" s="1"/>
  <c r="G48" i="12"/>
  <c r="L51" i="11" s="1"/>
  <c r="D85" i="12"/>
  <c r="AB40" i="11" s="1"/>
  <c r="I129" i="12"/>
  <c r="AZ36" i="11" s="1"/>
  <c r="J281" i="12"/>
  <c r="A62" i="12"/>
  <c r="AA17" i="11" s="1"/>
  <c r="D170" i="12"/>
  <c r="BN29" i="11" s="1"/>
  <c r="C296" i="12"/>
  <c r="E78" i="12"/>
  <c r="AD33" i="11" s="1"/>
  <c r="P287" i="12"/>
  <c r="P248" i="12"/>
  <c r="E206" i="12"/>
  <c r="CI17" i="11" s="1"/>
  <c r="D33" i="12"/>
  <c r="I36" i="10" s="1"/>
  <c r="J67" i="12"/>
  <c r="AI22" i="11" s="1"/>
  <c r="C264" i="12"/>
  <c r="J273" i="12"/>
  <c r="G14" i="12"/>
  <c r="M17" i="10" s="1"/>
  <c r="D173" i="12"/>
  <c r="BN32" i="11" s="1"/>
  <c r="P128" i="12"/>
  <c r="I103" i="12"/>
  <c r="AZ10" i="11" s="1"/>
  <c r="J87" i="12"/>
  <c r="I189" i="12"/>
  <c r="BS48" i="11" s="1"/>
  <c r="H24" i="12"/>
  <c r="N27" i="10" s="1"/>
  <c r="D32" i="12"/>
  <c r="I35" i="10" s="1"/>
  <c r="H182" i="12"/>
  <c r="BR41" i="11" s="1"/>
  <c r="H158" i="12"/>
  <c r="BR17" i="11" s="1"/>
  <c r="P63" i="12"/>
  <c r="AI12" i="2"/>
  <c r="AH12" i="2"/>
  <c r="AF12" i="2" s="1"/>
  <c r="B13" i="2"/>
  <c r="AF11" i="2"/>
  <c r="AE11" i="2" s="1"/>
  <c r="A11" i="2" s="1"/>
  <c r="F292" i="12"/>
  <c r="E71" i="12"/>
  <c r="AD26" i="11" s="1"/>
  <c r="P245" i="12"/>
  <c r="J62" i="12"/>
  <c r="AI17" i="11" s="1"/>
  <c r="C96" i="12"/>
  <c r="U51" i="11" s="1"/>
  <c r="H289" i="12"/>
  <c r="J249" i="12"/>
  <c r="H263" i="12"/>
  <c r="A148" i="12"/>
  <c r="BM7" i="11" s="1"/>
  <c r="F209" i="12"/>
  <c r="C48" i="12"/>
  <c r="B51" i="11" s="1"/>
  <c r="E10" i="12"/>
  <c r="L13" i="10" s="1"/>
  <c r="J64" i="12"/>
  <c r="AI19" i="11" s="1"/>
  <c r="P251" i="12"/>
  <c r="D77" i="12"/>
  <c r="AB32" i="11" s="1"/>
  <c r="G137" i="12"/>
  <c r="AX44" i="11" s="1"/>
  <c r="C107" i="12"/>
  <c r="AN14" i="11" s="1"/>
  <c r="F47" i="12"/>
  <c r="K50" i="10" s="1"/>
  <c r="I168" i="12"/>
  <c r="BS27" i="11" s="1"/>
  <c r="J125" i="12"/>
  <c r="BB32" i="11" s="1"/>
  <c r="E230" i="12"/>
  <c r="A99" i="12"/>
  <c r="AA54" i="11" s="1"/>
  <c r="H176" i="12"/>
  <c r="BR35" i="11" s="1"/>
  <c r="H140" i="12"/>
  <c r="AY47" i="11" s="1"/>
  <c r="D280" i="12"/>
  <c r="P246" i="12"/>
  <c r="H177" i="12"/>
  <c r="BR36" i="11" s="1"/>
  <c r="A96" i="12"/>
  <c r="AA51" i="11" s="1"/>
  <c r="A81" i="12"/>
  <c r="AA36" i="11" s="1"/>
  <c r="D137" i="12"/>
  <c r="AU44" i="11" s="1"/>
  <c r="I282" i="12"/>
  <c r="A232" i="12"/>
  <c r="H174" i="12"/>
  <c r="BR33" i="11" s="1"/>
  <c r="H292" i="12"/>
  <c r="F294" i="12"/>
  <c r="G194" i="12"/>
  <c r="BQ53" i="11" s="1"/>
  <c r="G226" i="12"/>
  <c r="CJ37" i="11" s="1"/>
  <c r="F165" i="12"/>
  <c r="C261" i="12"/>
  <c r="I203" i="12"/>
  <c r="CL14" i="11" s="1"/>
  <c r="H13" i="12"/>
  <c r="N16" i="10" s="1"/>
  <c r="I73" i="12"/>
  <c r="AG28" i="11" s="1"/>
  <c r="P113" i="12"/>
  <c r="G61" i="12"/>
  <c r="AE16" i="11" s="1"/>
  <c r="D296" i="12"/>
  <c r="D216" i="12"/>
  <c r="CG27" i="11" s="1"/>
  <c r="J17" i="12"/>
  <c r="P20" i="11" s="1"/>
  <c r="A10" i="12"/>
  <c r="H13" i="10" s="1"/>
  <c r="C254" i="12"/>
  <c r="F247" i="12"/>
  <c r="G269" i="12"/>
  <c r="F60" i="12"/>
  <c r="A210" i="12"/>
  <c r="CF21" i="11" s="1"/>
  <c r="H130" i="12"/>
  <c r="AY37" i="11" s="1"/>
  <c r="C110" i="12"/>
  <c r="AN17" i="11" s="1"/>
  <c r="C95" i="12"/>
  <c r="U50" i="11" s="1"/>
  <c r="A21" i="12"/>
  <c r="H24" i="10" s="1"/>
  <c r="H108" i="12"/>
  <c r="AY15" i="11" s="1"/>
  <c r="C55" i="12"/>
  <c r="U10" i="11" s="1"/>
  <c r="J222" i="12"/>
  <c r="CN33" i="11" s="1"/>
  <c r="I122" i="12"/>
  <c r="AZ29" i="11" s="1"/>
  <c r="E18" i="12"/>
  <c r="K21" i="11" s="1"/>
  <c r="J253" i="12"/>
  <c r="K253" i="12" s="1"/>
  <c r="D111" i="12"/>
  <c r="AU18" i="11" s="1"/>
  <c r="E17" i="12"/>
  <c r="L20" i="10" s="1"/>
  <c r="I10" i="12"/>
  <c r="O13" i="10" s="1"/>
  <c r="F159" i="12"/>
  <c r="F145" i="12"/>
  <c r="E176" i="12"/>
  <c r="BP35" i="11" s="1"/>
  <c r="I164" i="12"/>
  <c r="BS23" i="11" s="1"/>
  <c r="J21" i="12"/>
  <c r="E268" i="12"/>
  <c r="H11" i="12"/>
  <c r="N14" i="10" s="1"/>
  <c r="F12" i="12"/>
  <c r="K15" i="10" s="1"/>
  <c r="G220" i="12"/>
  <c r="CJ31" i="11" s="1"/>
  <c r="F295" i="12"/>
  <c r="H209" i="12"/>
  <c r="CK20" i="11" s="1"/>
  <c r="P114" i="12"/>
  <c r="C122" i="12"/>
  <c r="AN29" i="11" s="1"/>
  <c r="E106" i="12"/>
  <c r="AW13" i="11" s="1"/>
  <c r="G9" i="12"/>
  <c r="M12" i="10" s="1"/>
  <c r="I298" i="12"/>
  <c r="D71" i="12"/>
  <c r="AB26" i="11" s="1"/>
  <c r="G141" i="12"/>
  <c r="AX48" i="11" s="1"/>
  <c r="D26" i="12"/>
  <c r="I29" i="10" s="1"/>
  <c r="P161" i="12"/>
  <c r="H242" i="12"/>
  <c r="G143" i="12"/>
  <c r="AX50" i="11" s="1"/>
  <c r="G17" i="12"/>
  <c r="L20" i="11" s="1"/>
  <c r="G8" i="12"/>
  <c r="L11" i="11" s="1"/>
  <c r="D202" i="12"/>
  <c r="CG13" i="11" s="1"/>
  <c r="G240" i="12"/>
  <c r="C199" i="12"/>
  <c r="BZ10" i="11" s="1"/>
  <c r="D184" i="12"/>
  <c r="BN43" i="11" s="1"/>
  <c r="I21" i="12"/>
  <c r="N24" i="11" s="1"/>
  <c r="C158" i="12"/>
  <c r="BG17" i="11" s="1"/>
  <c r="D105" i="12"/>
  <c r="AU12" i="11" s="1"/>
  <c r="I26" i="12"/>
  <c r="O29" i="10" s="1"/>
  <c r="F69" i="12"/>
  <c r="E113" i="12"/>
  <c r="AW20" i="11" s="1"/>
  <c r="H266" i="12"/>
  <c r="H35" i="12"/>
  <c r="N38" i="10" s="1"/>
  <c r="A121" i="12"/>
  <c r="AT28" i="11" s="1"/>
  <c r="H44" i="12"/>
  <c r="N47" i="10" s="1"/>
  <c r="J73" i="12"/>
  <c r="AI28" i="11" s="1"/>
  <c r="G253" i="12"/>
  <c r="G214" i="12"/>
  <c r="CJ25" i="11" s="1"/>
  <c r="G272" i="12"/>
  <c r="I76" i="12"/>
  <c r="AG31" i="11" s="1"/>
  <c r="I265" i="12"/>
  <c r="K265" i="12" s="1"/>
  <c r="E152" i="12"/>
  <c r="BP11" i="11" s="1"/>
  <c r="I107" i="12"/>
  <c r="AZ14" i="11" s="1"/>
  <c r="C297" i="12"/>
  <c r="C53" i="12"/>
  <c r="U8" i="11" s="1"/>
  <c r="C212" i="12"/>
  <c r="BZ23" i="11" s="1"/>
  <c r="G132" i="12"/>
  <c r="AX39" i="11" s="1"/>
  <c r="G285" i="12"/>
  <c r="E287" i="12"/>
  <c r="E153" i="12"/>
  <c r="BP12" i="11" s="1"/>
  <c r="E241" i="12"/>
  <c r="J22" i="12"/>
  <c r="Q25" i="10" s="1"/>
  <c r="D178" i="12"/>
  <c r="BN37" i="11" s="1"/>
  <c r="D155" i="12"/>
  <c r="BN14" i="11" s="1"/>
  <c r="J195" i="12"/>
  <c r="BU54" i="11" s="1"/>
  <c r="E279" i="12"/>
  <c r="I45" i="12"/>
  <c r="O48" i="10" s="1"/>
  <c r="A297" i="12"/>
  <c r="H249" i="12"/>
  <c r="A30" i="12"/>
  <c r="H33" i="11" s="1"/>
  <c r="J201" i="12"/>
  <c r="CN12" i="11" s="1"/>
  <c r="D284" i="12"/>
  <c r="A262" i="12"/>
  <c r="E4" i="12"/>
  <c r="K7" i="11" s="1"/>
  <c r="D106" i="12"/>
  <c r="AU13" i="11" s="1"/>
  <c r="H12" i="12"/>
  <c r="N15" i="10" s="1"/>
  <c r="G118" i="12"/>
  <c r="AX25" i="11" s="1"/>
  <c r="I126" i="12"/>
  <c r="AZ33" i="11" s="1"/>
  <c r="C57" i="12"/>
  <c r="U12" i="11" s="1"/>
  <c r="A202" i="12"/>
  <c r="CF13" i="11" s="1"/>
  <c r="A25" i="12"/>
  <c r="H28" i="11" s="1"/>
  <c r="D25" i="12"/>
  <c r="I28" i="11" s="1"/>
  <c r="F232" i="12"/>
  <c r="J269" i="12"/>
  <c r="J213" i="12"/>
  <c r="CN24" i="11" s="1"/>
  <c r="P34" i="12"/>
  <c r="J294" i="12"/>
  <c r="K294" i="12" s="1"/>
  <c r="J50" i="12"/>
  <c r="P53" i="11" s="1"/>
  <c r="A215" i="12"/>
  <c r="CF26" i="11" s="1"/>
  <c r="E42" i="12"/>
  <c r="K45" i="11" s="1"/>
  <c r="F178" i="12"/>
  <c r="F71" i="12"/>
  <c r="E139" i="12"/>
  <c r="AW46" i="11" s="1"/>
  <c r="G76" i="12"/>
  <c r="AE31" i="11" s="1"/>
  <c r="F67" i="12"/>
  <c r="C277" i="12"/>
  <c r="F246" i="12"/>
  <c r="A134" i="12"/>
  <c r="AT41" i="11" s="1"/>
  <c r="E52" i="12"/>
  <c r="AD7" i="11" s="1"/>
  <c r="C33" i="12"/>
  <c r="B36" i="11" s="1"/>
  <c r="E108" i="12"/>
  <c r="AW15" i="11" s="1"/>
  <c r="J297" i="12"/>
  <c r="K297" i="12" s="1"/>
  <c r="C138" i="12"/>
  <c r="AN45" i="11" s="1"/>
  <c r="F214" i="12"/>
  <c r="G41" i="12"/>
  <c r="L44" i="11" s="1"/>
  <c r="A83" i="12"/>
  <c r="AA38" i="11" s="1"/>
  <c r="C256" i="12"/>
  <c r="H113" i="12"/>
  <c r="AY20" i="11" s="1"/>
  <c r="F231" i="12"/>
  <c r="F85" i="12"/>
  <c r="E7" i="12"/>
  <c r="L10" i="10" s="1"/>
  <c r="AA104" i="5"/>
  <c r="J104" i="5" s="1"/>
  <c r="N104" i="5" s="1"/>
  <c r="V10" i="5"/>
  <c r="AE32" i="24"/>
  <c r="D232" i="12"/>
  <c r="C234" i="12"/>
  <c r="C175" i="12"/>
  <c r="BG34" i="11" s="1"/>
  <c r="A107" i="12"/>
  <c r="AT14" i="11" s="1"/>
  <c r="D199" i="12"/>
  <c r="CG10" i="11" s="1"/>
  <c r="D22" i="12"/>
  <c r="I25" i="11" s="1"/>
  <c r="I42" i="12"/>
  <c r="O45" i="10" s="1"/>
  <c r="I79" i="12"/>
  <c r="AG34" i="11" s="1"/>
  <c r="D13" i="12"/>
  <c r="I16" i="10" s="1"/>
  <c r="G55" i="12"/>
  <c r="AE10" i="11" s="1"/>
  <c r="J57" i="12"/>
  <c r="J77" i="12"/>
  <c r="AI32" i="11" s="1"/>
  <c r="P151" i="12"/>
  <c r="C217" i="12"/>
  <c r="BZ28" i="11" s="1"/>
  <c r="D76" i="12"/>
  <c r="AB31" i="11" s="1"/>
  <c r="F51" i="12"/>
  <c r="K54" i="10" s="1"/>
  <c r="P14" i="12"/>
  <c r="D258" i="12"/>
  <c r="C283" i="12"/>
  <c r="H45" i="12"/>
  <c r="M48" i="11" s="1"/>
  <c r="A258" i="12"/>
  <c r="P88" i="12"/>
  <c r="E210" i="12"/>
  <c r="CI21" i="11" s="1"/>
  <c r="H204" i="12"/>
  <c r="CK15" i="11" s="1"/>
  <c r="A74" i="12"/>
  <c r="AA29" i="11" s="1"/>
  <c r="D91" i="12"/>
  <c r="AB46" i="11" s="1"/>
  <c r="D183" i="12"/>
  <c r="BN42" i="11" s="1"/>
  <c r="E49" i="12"/>
  <c r="L52" i="10" s="1"/>
  <c r="H273" i="12"/>
  <c r="A88" i="12"/>
  <c r="AA43" i="11" s="1"/>
  <c r="D234" i="12"/>
  <c r="J282" i="12"/>
  <c r="P59" i="12"/>
  <c r="F172" i="12"/>
  <c r="F245" i="12"/>
  <c r="F29" i="12"/>
  <c r="K32" i="10" s="1"/>
  <c r="G216" i="12"/>
  <c r="CJ27" i="11" s="1"/>
  <c r="F24" i="12"/>
  <c r="K27" i="10" s="1"/>
  <c r="A253" i="12"/>
  <c r="I64" i="12"/>
  <c r="AG19" i="11" s="1"/>
  <c r="A160" i="12"/>
  <c r="BM19" i="11" s="1"/>
  <c r="I78" i="12"/>
  <c r="AG33" i="11" s="1"/>
  <c r="P30" i="12"/>
  <c r="F162" i="12"/>
  <c r="H244" i="12"/>
  <c r="A66" i="12"/>
  <c r="AA21" i="11" s="1"/>
  <c r="F211" i="12"/>
  <c r="A118" i="12"/>
  <c r="AT25" i="11" s="1"/>
  <c r="F252" i="12"/>
  <c r="A65" i="12"/>
  <c r="AA20" i="11" s="1"/>
  <c r="I62" i="12"/>
  <c r="AG17" i="11" s="1"/>
  <c r="H237" i="12"/>
  <c r="P179" i="12"/>
  <c r="D235" i="12"/>
  <c r="J217" i="12"/>
  <c r="CN28" i="11" s="1"/>
  <c r="G98" i="12"/>
  <c r="AE53" i="11" s="1"/>
  <c r="I118" i="12"/>
  <c r="AZ25" i="11" s="1"/>
  <c r="E28" i="12"/>
  <c r="L31" i="10" s="1"/>
  <c r="F291" i="12"/>
  <c r="H111" i="12"/>
  <c r="AY18" i="11" s="1"/>
  <c r="G44" i="12"/>
  <c r="L47" i="11" s="1"/>
  <c r="G53" i="12"/>
  <c r="AE8" i="11" s="1"/>
  <c r="A32" i="12"/>
  <c r="H35" i="11" s="1"/>
  <c r="J15" i="12"/>
  <c r="P18" i="11" s="1"/>
  <c r="A174" i="12"/>
  <c r="BM33" i="11" s="1"/>
  <c r="D256" i="12"/>
  <c r="J88" i="12"/>
  <c r="C124" i="12"/>
  <c r="AN31" i="11" s="1"/>
  <c r="D179" i="12"/>
  <c r="BN38" i="11" s="1"/>
  <c r="E131" i="12"/>
  <c r="AW38" i="11" s="1"/>
  <c r="C26" i="12"/>
  <c r="B29" i="10" s="1"/>
  <c r="I55" i="12"/>
  <c r="AG10" i="11" s="1"/>
  <c r="G139" i="12"/>
  <c r="AX46" i="11" s="1"/>
  <c r="G79" i="12"/>
  <c r="AE34" i="11" s="1"/>
  <c r="P215" i="12"/>
  <c r="A229" i="12"/>
  <c r="CF40" i="11" s="1"/>
  <c r="F5" i="10"/>
  <c r="P69" i="12"/>
  <c r="H142" i="12"/>
  <c r="AY49" i="11" s="1"/>
  <c r="E180" i="12"/>
  <c r="BP39" i="11" s="1"/>
  <c r="E143" i="12"/>
  <c r="AW50" i="11" s="1"/>
  <c r="E227" i="12"/>
  <c r="CI38" i="11" s="1"/>
  <c r="F258" i="12"/>
  <c r="C133" i="12"/>
  <c r="AN40" i="11" s="1"/>
  <c r="J255" i="12"/>
  <c r="K255" i="12" s="1"/>
  <c r="M255" i="12" s="1"/>
  <c r="N12" i="35"/>
  <c r="AG18" i="24"/>
  <c r="AG33" i="24"/>
  <c r="P116" i="12"/>
  <c r="A129" i="12"/>
  <c r="AT36" i="11" s="1"/>
  <c r="G105" i="12"/>
  <c r="AX12" i="11" s="1"/>
  <c r="P229" i="12"/>
  <c r="C189" i="12"/>
  <c r="BG48" i="11" s="1"/>
  <c r="D265" i="12"/>
  <c r="C82" i="12"/>
  <c r="U37" i="11" s="1"/>
  <c r="G156" i="12"/>
  <c r="BQ15" i="11" s="1"/>
  <c r="J181" i="12"/>
  <c r="BU40" i="11" s="1"/>
  <c r="D136" i="12"/>
  <c r="AU43" i="11" s="1"/>
  <c r="P12" i="12"/>
  <c r="H180" i="12"/>
  <c r="BR39" i="11" s="1"/>
  <c r="C81" i="12"/>
  <c r="U36" i="11" s="1"/>
  <c r="D197" i="12"/>
  <c r="CG8" i="11" s="1"/>
  <c r="H132" i="12"/>
  <c r="AY39" i="11" s="1"/>
  <c r="F235" i="12"/>
  <c r="I115" i="12"/>
  <c r="AZ22" i="11" s="1"/>
  <c r="A45" i="12"/>
  <c r="H48" i="10" s="1"/>
  <c r="J37" i="12"/>
  <c r="C166" i="12"/>
  <c r="BG25" i="11" s="1"/>
  <c r="H280" i="12"/>
  <c r="J81" i="12"/>
  <c r="A128" i="12"/>
  <c r="AT35" i="11" s="1"/>
  <c r="E214" i="12"/>
  <c r="CI25" i="11" s="1"/>
  <c r="H232" i="12"/>
  <c r="A207" i="12"/>
  <c r="CF18" i="11" s="1"/>
  <c r="A268" i="12"/>
  <c r="G71" i="12"/>
  <c r="AE26" i="11" s="1"/>
  <c r="G114" i="12"/>
  <c r="AX21" i="11" s="1"/>
  <c r="D103" i="12"/>
  <c r="AU10" i="11" s="1"/>
  <c r="D158" i="12"/>
  <c r="BN17" i="11" s="1"/>
  <c r="E189" i="12"/>
  <c r="BP48" i="11" s="1"/>
  <c r="P194" i="12"/>
  <c r="G86" i="12"/>
  <c r="AE41" i="11" s="1"/>
  <c r="D7" i="12"/>
  <c r="I10" i="11" s="1"/>
  <c r="P107" i="12"/>
  <c r="C210" i="12"/>
  <c r="BZ21" i="11" s="1"/>
  <c r="A104" i="12"/>
  <c r="AT11" i="11" s="1"/>
  <c r="A209" i="12"/>
  <c r="CF20" i="11" s="1"/>
  <c r="F268" i="12"/>
  <c r="F229" i="12"/>
  <c r="I139" i="12"/>
  <c r="AZ46" i="11" s="1"/>
  <c r="E133" i="12"/>
  <c r="AW40" i="11" s="1"/>
  <c r="G151" i="12"/>
  <c r="BQ10" i="11" s="1"/>
  <c r="G239" i="12"/>
  <c r="G85" i="12"/>
  <c r="AE40" i="11" s="1"/>
  <c r="H265" i="12"/>
  <c r="J36" i="12"/>
  <c r="Q39" i="10" s="1"/>
  <c r="G287" i="12"/>
  <c r="A52" i="12"/>
  <c r="AA7" i="11" s="1"/>
  <c r="D215" i="12"/>
  <c r="CG26" i="11" s="1"/>
  <c r="H22" i="12"/>
  <c r="N25" i="10" s="1"/>
  <c r="E211" i="12"/>
  <c r="CI22" i="11" s="1"/>
  <c r="A51" i="12"/>
  <c r="H54" i="10" s="1"/>
  <c r="I5" i="12"/>
  <c r="N8" i="11" s="1"/>
  <c r="A278" i="12"/>
  <c r="G195" i="12"/>
  <c r="BQ54" i="11" s="1"/>
  <c r="I85" i="12"/>
  <c r="AG40" i="11" s="1"/>
  <c r="D169" i="12"/>
  <c r="BN28" i="11" s="1"/>
  <c r="E120" i="12"/>
  <c r="AW27" i="11" s="1"/>
  <c r="E294" i="12"/>
  <c r="C61" i="12"/>
  <c r="U16" i="11" s="1"/>
  <c r="H114" i="12"/>
  <c r="AY21" i="11" s="1"/>
  <c r="I222" i="12"/>
  <c r="CL33" i="11" s="1"/>
  <c r="C259" i="12"/>
  <c r="C105" i="12"/>
  <c r="AN12" i="11" s="1"/>
  <c r="A270" i="12"/>
  <c r="F97" i="12"/>
  <c r="J228" i="12"/>
  <c r="CN39" i="11" s="1"/>
  <c r="F195" i="12"/>
  <c r="P273" i="12"/>
  <c r="D165" i="12"/>
  <c r="BN24" i="11" s="1"/>
  <c r="A192" i="12"/>
  <c r="BM51" i="11" s="1"/>
  <c r="H170" i="12"/>
  <c r="BR29" i="11" s="1"/>
  <c r="F303" i="12"/>
  <c r="C6" i="12"/>
  <c r="B9" i="11" s="1"/>
  <c r="D95" i="12"/>
  <c r="AB50" i="11" s="1"/>
  <c r="C118" i="12"/>
  <c r="AN25" i="11" s="1"/>
  <c r="C84" i="12"/>
  <c r="U39" i="11" s="1"/>
  <c r="D86" i="12"/>
  <c r="AB41" i="11" s="1"/>
  <c r="F155" i="12"/>
  <c r="G187" i="12"/>
  <c r="BQ46" i="11" s="1"/>
  <c r="A201" i="12"/>
  <c r="CF12" i="11" s="1"/>
  <c r="A8" i="12"/>
  <c r="H11" i="11" s="1"/>
  <c r="I303" i="12"/>
  <c r="K303" i="12" s="1"/>
  <c r="D94" i="12"/>
  <c r="AB49" i="11" s="1"/>
  <c r="E161" i="12"/>
  <c r="BP20" i="11" s="1"/>
  <c r="F267" i="12"/>
  <c r="H125" i="12"/>
  <c r="AY32" i="11" s="1"/>
  <c r="F106" i="12"/>
  <c r="C23" i="12"/>
  <c r="B26" i="10" s="1"/>
  <c r="I70" i="12"/>
  <c r="AG25" i="11" s="1"/>
  <c r="H127" i="12"/>
  <c r="AY34" i="11" s="1"/>
  <c r="G108" i="12"/>
  <c r="AX15" i="11" s="1"/>
  <c r="I280" i="12"/>
  <c r="A136" i="12"/>
  <c r="AT43" i="11" s="1"/>
  <c r="G154" i="12"/>
  <c r="BQ13" i="11" s="1"/>
  <c r="G134" i="12"/>
  <c r="AX41" i="11" s="1"/>
  <c r="P212" i="12"/>
  <c r="G125" i="12"/>
  <c r="AX32" i="11" s="1"/>
  <c r="H55" i="12"/>
  <c r="AF10" i="11" s="1"/>
  <c r="I7" i="12"/>
  <c r="A31" i="12"/>
  <c r="H34" i="10" s="1"/>
  <c r="H191" i="12"/>
  <c r="BR50" i="11" s="1"/>
  <c r="E46" i="12"/>
  <c r="L49" i="10" s="1"/>
  <c r="E222" i="12"/>
  <c r="CI33" i="11" s="1"/>
  <c r="E271" i="12"/>
  <c r="F136" i="12"/>
  <c r="D143" i="12"/>
  <c r="AU50" i="11" s="1"/>
  <c r="A22" i="12"/>
  <c r="H25" i="11" s="1"/>
  <c r="C171" i="12"/>
  <c r="BG30" i="11" s="1"/>
  <c r="F174" i="12"/>
  <c r="I58" i="12"/>
  <c r="AG13" i="11" s="1"/>
  <c r="E292" i="12"/>
  <c r="J91" i="12"/>
  <c r="C123" i="12"/>
  <c r="AN30" i="11" s="1"/>
  <c r="I198" i="12"/>
  <c r="CL9" i="11" s="1"/>
  <c r="E24" i="12"/>
  <c r="L27" i="10" s="1"/>
  <c r="F117" i="12"/>
  <c r="E12" i="12"/>
  <c r="K15" i="11" s="1"/>
  <c r="E122" i="12"/>
  <c r="AW29" i="11" s="1"/>
  <c r="E137" i="12"/>
  <c r="AW44" i="11" s="1"/>
  <c r="E164" i="12"/>
  <c r="BP23" i="11" s="1"/>
  <c r="D226" i="12"/>
  <c r="CG37" i="11" s="1"/>
  <c r="A275" i="12"/>
  <c r="D224" i="12"/>
  <c r="CG35" i="11" s="1"/>
  <c r="J203" i="12"/>
  <c r="K203" i="12" s="1"/>
  <c r="I209" i="12"/>
  <c r="CL20" i="11" s="1"/>
  <c r="E141" i="12"/>
  <c r="AW48" i="11" s="1"/>
  <c r="D80" i="12"/>
  <c r="AB35" i="11" s="1"/>
  <c r="A234" i="12"/>
  <c r="F176" i="12"/>
  <c r="G206" i="12"/>
  <c r="CJ17" i="11" s="1"/>
  <c r="C128" i="12"/>
  <c r="AN35" i="11" s="1"/>
  <c r="I158" i="12"/>
  <c r="BS17" i="11" s="1"/>
  <c r="F181" i="12"/>
  <c r="E192" i="12"/>
  <c r="BP51" i="11" s="1"/>
  <c r="E186" i="12"/>
  <c r="BP45" i="11" s="1"/>
  <c r="F175" i="12"/>
  <c r="I172" i="12"/>
  <c r="BS31" i="11" s="1"/>
  <c r="D51" i="12"/>
  <c r="I54" i="11" s="1"/>
  <c r="J20" i="12"/>
  <c r="P23" i="11" s="1"/>
  <c r="A219" i="12"/>
  <c r="CF30" i="11" s="1"/>
  <c r="G23" i="12"/>
  <c r="L26" i="11" s="1"/>
  <c r="A92" i="12"/>
  <c r="AA47" i="11" s="1"/>
  <c r="F157" i="12"/>
  <c r="C173" i="12"/>
  <c r="BG32" i="11" s="1"/>
  <c r="I199" i="12"/>
  <c r="CL10" i="11" s="1"/>
  <c r="P171" i="12"/>
  <c r="J160" i="12"/>
  <c r="E86" i="12"/>
  <c r="AD41" i="11" s="1"/>
  <c r="P39" i="12"/>
  <c r="D293" i="12"/>
  <c r="H18" i="12"/>
  <c r="N21" i="10" s="1"/>
  <c r="D167" i="12"/>
  <c r="BN26" i="11" s="1"/>
  <c r="F20" i="12"/>
  <c r="K23" i="10" s="1"/>
  <c r="H36" i="12"/>
  <c r="M39" i="11" s="1"/>
  <c r="D101" i="12"/>
  <c r="AU8" i="11" s="1"/>
  <c r="P156" i="12"/>
  <c r="C62" i="12"/>
  <c r="U17" i="11" s="1"/>
  <c r="C289" i="12"/>
  <c r="I177" i="12"/>
  <c r="BS36" i="11" s="1"/>
  <c r="J189" i="12"/>
  <c r="BU48" i="11" s="1"/>
  <c r="H235" i="12"/>
  <c r="C271" i="12"/>
  <c r="E75" i="12"/>
  <c r="AD30" i="11" s="1"/>
  <c r="F217" i="12"/>
  <c r="D12" i="12"/>
  <c r="I15" i="11" s="1"/>
  <c r="AG93" i="24"/>
  <c r="AE29" i="24"/>
  <c r="M11" i="3"/>
  <c r="W11" i="3"/>
  <c r="N11" i="35"/>
  <c r="N11" i="22"/>
  <c r="N11" i="24"/>
  <c r="N11" i="25"/>
  <c r="AG87" i="4"/>
  <c r="AE96" i="4"/>
  <c r="AG32" i="4"/>
  <c r="AG52" i="4"/>
  <c r="AE10" i="4"/>
  <c r="AG39" i="4"/>
  <c r="AE26" i="4"/>
  <c r="AE79" i="4"/>
  <c r="AG62" i="4"/>
  <c r="AG97" i="4"/>
  <c r="AG24" i="4"/>
  <c r="AG93" i="4"/>
  <c r="AG40" i="29"/>
  <c r="AG43" i="4"/>
  <c r="AE76" i="4"/>
  <c r="AG74" i="4"/>
  <c r="AE56" i="4"/>
  <c r="AG40" i="4"/>
  <c r="AE34" i="34"/>
  <c r="AG64" i="4"/>
  <c r="AE11" i="4"/>
  <c r="AE15" i="4"/>
  <c r="AE90" i="4"/>
  <c r="AE69" i="4"/>
  <c r="AE75" i="4"/>
  <c r="AE46" i="4"/>
  <c r="AE19" i="4"/>
  <c r="AE88" i="4"/>
  <c r="AG86" i="4"/>
  <c r="AG48" i="4"/>
  <c r="AE89" i="4"/>
  <c r="N10" i="4"/>
  <c r="N110" i="4" s="1"/>
  <c r="N173" i="4" s="1"/>
  <c r="BL4" i="1" s="1"/>
  <c r="G4" i="15" s="1"/>
  <c r="AE57" i="4"/>
  <c r="AG99" i="33"/>
  <c r="AG100" i="4"/>
  <c r="AG106" i="4"/>
  <c r="AG76" i="29"/>
  <c r="AE63" i="4"/>
  <c r="AE82" i="33"/>
  <c r="AG98" i="4"/>
  <c r="AG70" i="4"/>
  <c r="AG68" i="4"/>
  <c r="AG22" i="4"/>
  <c r="AG34" i="4"/>
  <c r="AG35" i="4"/>
  <c r="AE13" i="4"/>
  <c r="AE12" i="4"/>
  <c r="AG42" i="4"/>
  <c r="AG92" i="4"/>
  <c r="AE36" i="4"/>
  <c r="AG20" i="4"/>
  <c r="AG29" i="34"/>
  <c r="AE99" i="4"/>
  <c r="AE27" i="4"/>
  <c r="AE73" i="4"/>
  <c r="AE91" i="33"/>
  <c r="AE67" i="4"/>
  <c r="AG37" i="4"/>
  <c r="AG55" i="24"/>
  <c r="AG95" i="4"/>
  <c r="AG82" i="4"/>
  <c r="AE99" i="29"/>
  <c r="AE46" i="24"/>
  <c r="AE30" i="4"/>
  <c r="AE104" i="4"/>
  <c r="AE14" i="24"/>
  <c r="AE71" i="4"/>
  <c r="AG14" i="4"/>
  <c r="AG33" i="31"/>
  <c r="AE54" i="4"/>
  <c r="AE55" i="4"/>
  <c r="AG28" i="32"/>
  <c r="AG44" i="4"/>
  <c r="J4" i="15"/>
  <c r="AE84" i="4"/>
  <c r="AG21" i="4"/>
  <c r="AE101" i="4"/>
  <c r="AE65" i="4"/>
  <c r="AG29" i="4"/>
  <c r="AE66" i="33"/>
  <c r="AE91" i="4"/>
  <c r="AE81" i="4"/>
  <c r="AG69" i="28"/>
  <c r="AG47" i="4"/>
  <c r="AG61" i="4"/>
  <c r="AE33" i="4"/>
  <c r="AG31" i="4"/>
  <c r="AE105" i="4"/>
  <c r="AE53" i="4"/>
  <c r="AE102" i="4"/>
  <c r="AG25" i="4"/>
  <c r="AE18" i="4"/>
  <c r="AG58" i="4"/>
  <c r="AE103" i="4"/>
  <c r="AE72" i="4"/>
  <c r="AE45" i="4"/>
  <c r="AG59" i="4"/>
  <c r="AG48" i="29"/>
  <c r="AE92" i="32"/>
  <c r="AE28" i="24"/>
  <c r="N11" i="18"/>
  <c r="AE23" i="4"/>
  <c r="AG16" i="4"/>
  <c r="AE28" i="4"/>
  <c r="AG41" i="4"/>
  <c r="AG108" i="4"/>
  <c r="AE109" i="4"/>
  <c r="AE50" i="4"/>
  <c r="AE77" i="4"/>
  <c r="AG72" i="29"/>
  <c r="AD7" i="4"/>
  <c r="AF106" i="4" s="1"/>
  <c r="AG80" i="4"/>
  <c r="AE60" i="4"/>
  <c r="AE107" i="4"/>
  <c r="AE51" i="4"/>
  <c r="AG28" i="31"/>
  <c r="N14" i="34"/>
  <c r="AE94" i="4"/>
  <c r="AA33" i="8"/>
  <c r="J33" i="8" s="1"/>
  <c r="N33" i="8" s="1"/>
  <c r="AG77" i="24"/>
  <c r="AG38" i="4"/>
  <c r="AG66" i="4"/>
  <c r="AE83" i="4"/>
  <c r="AE78" i="4"/>
  <c r="AG49" i="4"/>
  <c r="AA10" i="8"/>
  <c r="J10" i="8" s="1"/>
  <c r="AG74" i="24"/>
  <c r="G10" i="16"/>
  <c r="AG53" i="24"/>
  <c r="AA10" i="9"/>
  <c r="J10" i="9" s="1"/>
  <c r="AG100" i="29"/>
  <c r="AG52" i="33"/>
  <c r="AE21" i="34"/>
  <c r="AE31" i="33"/>
  <c r="V10" i="8"/>
  <c r="R171" i="8" s="1"/>
  <c r="L171" i="8" s="1"/>
  <c r="N171" i="8" s="1"/>
  <c r="AE103" i="24"/>
  <c r="AE101" i="33"/>
  <c r="AG54" i="31"/>
  <c r="AE101" i="24"/>
  <c r="AE83" i="29"/>
  <c r="AG99" i="24"/>
  <c r="AG71" i="29"/>
  <c r="AG26" i="32"/>
  <c r="AE73" i="29"/>
  <c r="AG20" i="24"/>
  <c r="AE85" i="30"/>
  <c r="AE63" i="33"/>
  <c r="AG13" i="24"/>
  <c r="AG63" i="24"/>
  <c r="AG69" i="33"/>
  <c r="AE104" i="33"/>
  <c r="AE106" i="30"/>
  <c r="AA88" i="17"/>
  <c r="J88" i="17" s="1"/>
  <c r="N88" i="17" s="1"/>
  <c r="AA18" i="5"/>
  <c r="J18" i="5" s="1"/>
  <c r="N18" i="5" s="1"/>
  <c r="AG93" i="33"/>
  <c r="AG102" i="24"/>
  <c r="AE104" i="24"/>
  <c r="AE64" i="29"/>
  <c r="AG106" i="24"/>
  <c r="AG25" i="33"/>
  <c r="AE109" i="31"/>
  <c r="AG108" i="24"/>
  <c r="AG25" i="24"/>
  <c r="AG51" i="32"/>
  <c r="AE54" i="24"/>
  <c r="AE36" i="31"/>
  <c r="AE53" i="32"/>
  <c r="AG71" i="33"/>
  <c r="AG75" i="33"/>
  <c r="AE107" i="31"/>
  <c r="AE13" i="33"/>
  <c r="AG49" i="29"/>
  <c r="AG43" i="33"/>
  <c r="AG29" i="31"/>
  <c r="AE61" i="29"/>
  <c r="AG98" i="24"/>
  <c r="AG71" i="24"/>
  <c r="AE106" i="31"/>
  <c r="AG46" i="26"/>
  <c r="AE92" i="24"/>
  <c r="AE19" i="34"/>
  <c r="AG108" i="29"/>
  <c r="AE19" i="24"/>
  <c r="AG11" i="33"/>
  <c r="AE28" i="33"/>
  <c r="AE73" i="33"/>
  <c r="AG70" i="29"/>
  <c r="AG47" i="31"/>
  <c r="AE98" i="33"/>
  <c r="AE65" i="29"/>
  <c r="AE24" i="24"/>
  <c r="AE75" i="31"/>
  <c r="AG69" i="24"/>
  <c r="AE67" i="31"/>
  <c r="AG59" i="24"/>
  <c r="AG58" i="24"/>
  <c r="AG43" i="29"/>
  <c r="AE74" i="29"/>
  <c r="AE54" i="32"/>
  <c r="AE12" i="29"/>
  <c r="AG68" i="31"/>
  <c r="AG21" i="33"/>
  <c r="AE51" i="33"/>
  <c r="AG23" i="29"/>
  <c r="AG88" i="33"/>
  <c r="AG50" i="24"/>
  <c r="AE22" i="29"/>
  <c r="AE97" i="24"/>
  <c r="AE57" i="33"/>
  <c r="AG84" i="28"/>
  <c r="AE57" i="31"/>
  <c r="AG103" i="33"/>
  <c r="AE37" i="31"/>
  <c r="AE83" i="24"/>
  <c r="AG25" i="28"/>
  <c r="AE32" i="28"/>
  <c r="AE52" i="24"/>
  <c r="AG44" i="33"/>
  <c r="AG23" i="34"/>
  <c r="AE30" i="31"/>
  <c r="AG109" i="33"/>
  <c r="AG79" i="24"/>
  <c r="AG35" i="33"/>
  <c r="AG94" i="31"/>
  <c r="AG101" i="31"/>
  <c r="AE70" i="24"/>
  <c r="AG84" i="24"/>
  <c r="AE42" i="24"/>
  <c r="AE97" i="32"/>
  <c r="AE55" i="31"/>
  <c r="AG39" i="29"/>
  <c r="AG47" i="24"/>
  <c r="AE85" i="33"/>
  <c r="AE42" i="29"/>
  <c r="AE104" i="28"/>
  <c r="AE45" i="24"/>
  <c r="AE61" i="30"/>
  <c r="AE49" i="33"/>
  <c r="AE20" i="29"/>
  <c r="AG94" i="29"/>
  <c r="AE96" i="24"/>
  <c r="AG55" i="34"/>
  <c r="AG39" i="33"/>
  <c r="AE95" i="24"/>
  <c r="AG95" i="31"/>
  <c r="AE27" i="31"/>
  <c r="AG27" i="33"/>
  <c r="AE90" i="24"/>
  <c r="AG38" i="31"/>
  <c r="AG29" i="32"/>
  <c r="AE87" i="24"/>
  <c r="AE96" i="29"/>
  <c r="AG78" i="24"/>
  <c r="AG68" i="29"/>
  <c r="AE50" i="31"/>
  <c r="AG92" i="31"/>
  <c r="AE92" i="29"/>
  <c r="AG11" i="29"/>
  <c r="AE109" i="32"/>
  <c r="AG26" i="24"/>
  <c r="AE12" i="31"/>
  <c r="AE21" i="29"/>
  <c r="N11" i="34"/>
  <c r="AG36" i="33"/>
  <c r="AE100" i="33"/>
  <c r="AG47" i="29"/>
  <c r="AE79" i="31"/>
  <c r="AG16" i="33"/>
  <c r="AG43" i="24"/>
  <c r="AE11" i="31"/>
  <c r="AG108" i="28"/>
  <c r="AE102" i="33"/>
  <c r="AG65" i="24"/>
  <c r="AE72" i="33"/>
  <c r="AE96" i="33"/>
  <c r="AE25" i="31"/>
  <c r="AE97" i="33"/>
  <c r="AE86" i="24"/>
  <c r="AG39" i="24"/>
  <c r="AG90" i="33"/>
  <c r="AG61" i="31"/>
  <c r="AG18" i="34"/>
  <c r="AG32" i="32"/>
  <c r="AE58" i="29"/>
  <c r="AG95" i="33"/>
  <c r="AG89" i="33"/>
  <c r="AE23" i="24"/>
  <c r="AG16" i="29"/>
  <c r="AG19" i="33"/>
  <c r="AG41" i="33"/>
  <c r="AG107" i="24"/>
  <c r="AE34" i="24"/>
  <c r="AE70" i="28"/>
  <c r="AG86" i="28"/>
  <c r="AE86" i="33"/>
  <c r="AE32" i="29"/>
  <c r="AG34" i="31"/>
  <c r="AG48" i="31"/>
  <c r="AG81" i="29"/>
  <c r="AG104" i="31"/>
  <c r="AG59" i="29"/>
  <c r="AE26" i="33"/>
  <c r="AG52" i="29"/>
  <c r="AG50" i="29"/>
  <c r="AE35" i="32"/>
  <c r="AG56" i="29"/>
  <c r="AG16" i="31"/>
  <c r="AE66" i="31"/>
  <c r="AE14" i="29"/>
  <c r="AE48" i="24"/>
  <c r="AG50" i="32"/>
  <c r="AE52" i="31"/>
  <c r="AE100" i="28"/>
  <c r="AE78" i="33"/>
  <c r="AE16" i="24"/>
  <c r="AE18" i="29"/>
  <c r="AE70" i="34"/>
  <c r="AE89" i="24"/>
  <c r="AG40" i="28"/>
  <c r="AE56" i="31"/>
  <c r="AG98" i="34"/>
  <c r="AG69" i="29"/>
  <c r="AG23" i="33"/>
  <c r="AG95" i="28"/>
  <c r="AG102" i="29"/>
  <c r="AE107" i="29"/>
  <c r="AE35" i="24"/>
  <c r="AG56" i="33"/>
  <c r="AG84" i="33"/>
  <c r="AG47" i="33"/>
  <c r="AE70" i="31"/>
  <c r="AG72" i="28"/>
  <c r="AE68" i="24"/>
  <c r="AG85" i="24"/>
  <c r="AE35" i="28"/>
  <c r="AG14" i="32"/>
  <c r="AE19" i="31"/>
  <c r="AG78" i="34"/>
  <c r="AE29" i="29"/>
  <c r="AE31" i="29"/>
  <c r="AE17" i="33"/>
  <c r="AE95" i="32"/>
  <c r="AG46" i="31"/>
  <c r="AE17" i="34"/>
  <c r="AE87" i="31"/>
  <c r="AG80" i="33"/>
  <c r="AE62" i="29"/>
  <c r="AE51" i="31"/>
  <c r="AE64" i="33"/>
  <c r="AE82" i="29"/>
  <c r="AE37" i="24"/>
  <c r="AG74" i="31"/>
  <c r="AG30" i="33"/>
  <c r="AE40" i="31"/>
  <c r="AG26" i="29"/>
  <c r="AG45" i="31"/>
  <c r="AE54" i="29"/>
  <c r="AE69" i="31"/>
  <c r="AE71" i="31"/>
  <c r="AE71" i="34"/>
  <c r="AG64" i="31"/>
  <c r="AE18" i="33"/>
  <c r="AG71" i="28"/>
  <c r="AG44" i="24"/>
  <c r="AG40" i="33"/>
  <c r="AE59" i="31"/>
  <c r="AE100" i="24"/>
  <c r="AE36" i="24"/>
  <c r="AE92" i="33"/>
  <c r="AG21" i="31"/>
  <c r="AG88" i="31"/>
  <c r="AE13" i="29"/>
  <c r="AG44" i="31"/>
  <c r="AE81" i="28"/>
  <c r="AE15" i="26"/>
  <c r="AG87" i="29"/>
  <c r="AE83" i="34"/>
  <c r="AG60" i="31"/>
  <c r="AE17" i="24"/>
  <c r="AG60" i="33"/>
  <c r="AE63" i="29"/>
  <c r="AG108" i="34"/>
  <c r="AE15" i="33"/>
  <c r="AG41" i="29"/>
  <c r="AG97" i="29"/>
  <c r="AE105" i="29"/>
  <c r="AE98" i="31"/>
  <c r="AE21" i="24"/>
  <c r="AE44" i="32"/>
  <c r="AE98" i="29"/>
  <c r="AG83" i="33"/>
  <c r="AE89" i="29"/>
  <c r="AE17" i="31"/>
  <c r="AE54" i="33"/>
  <c r="AE53" i="31"/>
  <c r="AG23" i="32"/>
  <c r="AG76" i="33"/>
  <c r="AG31" i="24"/>
  <c r="AG27" i="34"/>
  <c r="AG22" i="33"/>
  <c r="AE50" i="34"/>
  <c r="AG44" i="29"/>
  <c r="AE91" i="24"/>
  <c r="AE17" i="29"/>
  <c r="AE61" i="33"/>
  <c r="AG62" i="31"/>
  <c r="N15" i="34"/>
  <c r="AG42" i="33"/>
  <c r="AG37" i="33"/>
  <c r="AG81" i="31"/>
  <c r="AE43" i="31"/>
  <c r="AG35" i="31"/>
  <c r="AG46" i="29"/>
  <c r="AG102" i="31"/>
  <c r="AG96" i="31"/>
  <c r="AG88" i="29"/>
  <c r="AE84" i="31"/>
  <c r="AE103" i="29"/>
  <c r="AG79" i="33"/>
  <c r="AE106" i="29"/>
  <c r="AE27" i="29"/>
  <c r="AG93" i="29"/>
  <c r="AG94" i="26"/>
  <c r="AG91" i="31"/>
  <c r="AE73" i="31"/>
  <c r="AG70" i="33"/>
  <c r="AE73" i="24"/>
  <c r="AE23" i="31"/>
  <c r="AE82" i="24"/>
  <c r="AE41" i="24"/>
  <c r="AE59" i="28"/>
  <c r="AE64" i="24"/>
  <c r="AG109" i="24"/>
  <c r="AG49" i="24"/>
  <c r="AG90" i="29"/>
  <c r="AE38" i="33"/>
  <c r="AG80" i="24"/>
  <c r="AG48" i="33"/>
  <c r="AG82" i="31"/>
  <c r="AG62" i="24"/>
  <c r="AG19" i="32"/>
  <c r="AG40" i="24"/>
  <c r="AE38" i="24"/>
  <c r="AE80" i="31"/>
  <c r="AG108" i="33"/>
  <c r="AE35" i="29"/>
  <c r="AE18" i="31"/>
  <c r="AG72" i="31"/>
  <c r="AE89" i="31"/>
  <c r="AG22" i="31"/>
  <c r="AE24" i="33"/>
  <c r="AE33" i="29"/>
  <c r="AE77" i="33"/>
  <c r="AE32" i="31"/>
  <c r="AE76" i="24"/>
  <c r="AE20" i="31"/>
  <c r="AE12" i="33"/>
  <c r="AG103" i="31"/>
  <c r="AE22" i="24"/>
  <c r="AG32" i="33"/>
  <c r="AG51" i="24"/>
  <c r="AE108" i="31"/>
  <c r="AE49" i="31"/>
  <c r="AE81" i="24"/>
  <c r="AE30" i="29"/>
  <c r="AG75" i="29"/>
  <c r="AG66" i="24"/>
  <c r="AE105" i="24"/>
  <c r="AE37" i="34"/>
  <c r="AG19" i="29"/>
  <c r="AE51" i="29"/>
  <c r="AE57" i="24"/>
  <c r="AE33" i="33"/>
  <c r="AG31" i="31"/>
  <c r="AE41" i="31"/>
  <c r="AE65" i="31"/>
  <c r="AE24" i="31"/>
  <c r="AE85" i="29"/>
  <c r="AG72" i="24"/>
  <c r="AE95" i="29"/>
  <c r="AE67" i="24"/>
  <c r="AG76" i="31"/>
  <c r="AE65" i="33"/>
  <c r="AG11" i="24"/>
  <c r="AE15" i="24"/>
  <c r="AE80" i="29"/>
  <c r="AE74" i="33"/>
  <c r="AG105" i="31"/>
  <c r="AE20" i="33"/>
  <c r="AE53" i="29"/>
  <c r="AE55" i="33"/>
  <c r="AE87" i="33"/>
  <c r="AE12" i="24"/>
  <c r="AG50" i="33"/>
  <c r="AE99" i="31"/>
  <c r="AE66" i="29"/>
  <c r="AE104" i="29"/>
  <c r="AG29" i="33"/>
  <c r="AG15" i="31"/>
  <c r="AG63" i="31"/>
  <c r="AG107" i="33"/>
  <c r="AE106" i="33"/>
  <c r="AE55" i="29"/>
  <c r="AE75" i="24"/>
  <c r="AG91" i="29"/>
  <c r="AE78" i="31"/>
  <c r="AE62" i="33"/>
  <c r="AG68" i="33"/>
  <c r="AE77" i="29"/>
  <c r="AG22" i="32"/>
  <c r="AG36" i="29"/>
  <c r="AE60" i="24"/>
  <c r="AG42" i="31"/>
  <c r="AG66" i="28"/>
  <c r="AG105" i="33"/>
  <c r="AG58" i="32"/>
  <c r="AE38" i="29"/>
  <c r="AG45" i="33"/>
  <c r="AE88" i="24"/>
  <c r="AE90" i="31"/>
  <c r="AG46" i="33"/>
  <c r="AE58" i="33"/>
  <c r="AG14" i="33"/>
  <c r="AE34" i="29"/>
  <c r="AE56" i="24"/>
  <c r="AE27" i="24"/>
  <c r="AE79" i="29"/>
  <c r="AG13" i="31"/>
  <c r="AE26" i="31"/>
  <c r="AE94" i="24"/>
  <c r="AG24" i="29"/>
  <c r="AG85" i="34"/>
  <c r="AG93" i="31"/>
  <c r="AG30" i="24"/>
  <c r="AE94" i="33"/>
  <c r="AE14" i="31"/>
  <c r="AE97" i="31"/>
  <c r="AG85" i="31"/>
  <c r="AE81" i="33"/>
  <c r="AE34" i="33"/>
  <c r="AG86" i="31"/>
  <c r="AG78" i="29"/>
  <c r="AG61" i="24"/>
  <c r="AG39" i="31"/>
  <c r="AG58" i="31"/>
  <c r="AG77" i="31"/>
  <c r="AG67" i="33"/>
  <c r="AE53" i="33"/>
  <c r="AE100" i="31"/>
  <c r="AE77" i="34"/>
  <c r="AE43" i="28"/>
  <c r="AE19" i="28"/>
  <c r="AG90" i="28"/>
  <c r="AE41" i="28"/>
  <c r="AG45" i="28"/>
  <c r="AG67" i="28"/>
  <c r="AG52" i="35"/>
  <c r="AE99" i="35"/>
  <c r="AE44" i="35"/>
  <c r="AG83" i="28"/>
  <c r="AG38" i="28"/>
  <c r="AE59" i="35"/>
  <c r="AE99" i="28"/>
  <c r="AE61" i="28"/>
  <c r="AG105" i="35"/>
  <c r="AG59" i="33"/>
  <c r="AG51" i="28"/>
  <c r="AG23" i="28"/>
  <c r="AE81" i="26"/>
  <c r="AG88" i="28"/>
  <c r="AG65" i="28"/>
  <c r="AE46" i="35"/>
  <c r="AG39" i="28"/>
  <c r="AE68" i="28"/>
  <c r="AE106" i="28"/>
  <c r="AE39" i="35"/>
  <c r="AE17" i="26"/>
  <c r="AG64" i="28"/>
  <c r="AE27" i="28"/>
  <c r="AE91" i="28"/>
  <c r="AE85" i="28"/>
  <c r="AA79" i="7"/>
  <c r="J79" i="7" s="1"/>
  <c r="N79" i="7" s="1"/>
  <c r="AE63" i="28"/>
  <c r="AG33" i="26"/>
  <c r="AG12" i="28"/>
  <c r="AE80" i="28"/>
  <c r="AG56" i="28"/>
  <c r="AE105" i="26"/>
  <c r="AG75" i="28"/>
  <c r="AG53" i="28"/>
  <c r="AG74" i="35"/>
  <c r="AG49" i="28"/>
  <c r="AE60" i="28"/>
  <c r="AG74" i="28"/>
  <c r="AG21" i="28"/>
  <c r="AG77" i="28"/>
  <c r="AA60" i="6"/>
  <c r="J60" i="6" s="1"/>
  <c r="N60" i="6" s="1"/>
  <c r="AA28" i="7"/>
  <c r="J28" i="7" s="1"/>
  <c r="N28" i="7" s="1"/>
  <c r="AG94" i="28"/>
  <c r="AE42" i="28"/>
  <c r="AA109" i="6"/>
  <c r="J109" i="6" s="1"/>
  <c r="N109" i="6" s="1"/>
  <c r="AA91" i="6"/>
  <c r="J91" i="6" s="1"/>
  <c r="N91" i="6" s="1"/>
  <c r="AA23" i="8"/>
  <c r="J23" i="8" s="1"/>
  <c r="N23" i="8" s="1"/>
  <c r="AA67" i="5"/>
  <c r="J67" i="5" s="1"/>
  <c r="N67" i="5" s="1"/>
  <c r="W10" i="6"/>
  <c r="R172" i="6" s="1"/>
  <c r="L172" i="6" s="1"/>
  <c r="N172" i="6" s="1"/>
  <c r="W10" i="8"/>
  <c r="R172" i="8" s="1"/>
  <c r="L172" i="8" s="1"/>
  <c r="N172" i="8" s="1"/>
  <c r="AA34" i="5"/>
  <c r="J34" i="5" s="1"/>
  <c r="N34" i="5" s="1"/>
  <c r="AG102" i="34"/>
  <c r="W10" i="5"/>
  <c r="R172" i="5" s="1"/>
  <c r="L172" i="5" s="1"/>
  <c r="N172" i="5" s="1"/>
  <c r="AA34" i="7"/>
  <c r="J34" i="7" s="1"/>
  <c r="N34" i="7" s="1"/>
  <c r="AE62" i="32"/>
  <c r="AG41" i="30"/>
  <c r="M10" i="7"/>
  <c r="W10" i="7"/>
  <c r="R172" i="7" s="1"/>
  <c r="L172" i="7" s="1"/>
  <c r="N172" i="7" s="1"/>
  <c r="M10" i="5"/>
  <c r="AE93" i="28"/>
  <c r="AE14" i="34"/>
  <c r="AE40" i="32"/>
  <c r="AG15" i="32"/>
  <c r="AE18" i="25"/>
  <c r="AE70" i="32"/>
  <c r="AG103" i="28"/>
  <c r="AE40" i="35"/>
  <c r="AE45" i="34"/>
  <c r="AG72" i="30"/>
  <c r="AE101" i="30"/>
  <c r="AG42" i="30"/>
  <c r="AE43" i="34"/>
  <c r="AG80" i="32"/>
  <c r="AE69" i="30"/>
  <c r="AE75" i="30"/>
  <c r="AE30" i="32"/>
  <c r="AG22" i="30"/>
  <c r="AG80" i="26"/>
  <c r="AE47" i="28"/>
  <c r="AE37" i="28"/>
  <c r="AE35" i="25"/>
  <c r="AG60" i="32"/>
  <c r="AE36" i="32"/>
  <c r="AE77" i="32"/>
  <c r="AG25" i="32"/>
  <c r="AG48" i="30"/>
  <c r="AE66" i="32"/>
  <c r="AG101" i="32"/>
  <c r="AG25" i="29"/>
  <c r="AG90" i="30"/>
  <c r="AE89" i="26"/>
  <c r="AG98" i="28"/>
  <c r="AE84" i="29"/>
  <c r="M10" i="3"/>
  <c r="AE71" i="32"/>
  <c r="AG109" i="28"/>
  <c r="AG94" i="32"/>
  <c r="AG51" i="30"/>
  <c r="AG37" i="32"/>
  <c r="AE28" i="28"/>
  <c r="AG14" i="28"/>
  <c r="AG96" i="34"/>
  <c r="AE57" i="32"/>
  <c r="AE31" i="30"/>
  <c r="AG11" i="35"/>
  <c r="AG97" i="28"/>
  <c r="AE51" i="35"/>
  <c r="AG86" i="32"/>
  <c r="AG61" i="32"/>
  <c r="AE33" i="25"/>
  <c r="AE25" i="30"/>
  <c r="AE99" i="26"/>
  <c r="AG90" i="26"/>
  <c r="AE13" i="35"/>
  <c r="AE82" i="30"/>
  <c r="AG79" i="28"/>
  <c r="AE56" i="35"/>
  <c r="AE58" i="25"/>
  <c r="AG40" i="30"/>
  <c r="AE102" i="26"/>
  <c r="AG96" i="32"/>
  <c r="AG24" i="28"/>
  <c r="AE28" i="29"/>
  <c r="AG61" i="26"/>
  <c r="AG27" i="32"/>
  <c r="AE12" i="32"/>
  <c r="AG68" i="32"/>
  <c r="AE47" i="34"/>
  <c r="AE66" i="30"/>
  <c r="AG72" i="34"/>
  <c r="AE46" i="32"/>
  <c r="AG15" i="29"/>
  <c r="AE38" i="34"/>
  <c r="AG69" i="35"/>
  <c r="AA108" i="17"/>
  <c r="J108" i="17" s="1"/>
  <c r="N108" i="17" s="1"/>
  <c r="AE50" i="26"/>
  <c r="AE43" i="30"/>
  <c r="AG45" i="29"/>
  <c r="AE80" i="30"/>
  <c r="AE44" i="28"/>
  <c r="AE96" i="30"/>
  <c r="AG42" i="35"/>
  <c r="AE101" i="28"/>
  <c r="AE74" i="30"/>
  <c r="AE50" i="30"/>
  <c r="AE81" i="25"/>
  <c r="AE29" i="26"/>
  <c r="AE38" i="25"/>
  <c r="AE13" i="32"/>
  <c r="AG89" i="32"/>
  <c r="AG12" i="26"/>
  <c r="AE20" i="30"/>
  <c r="AE39" i="30"/>
  <c r="AG22" i="28"/>
  <c r="AG97" i="35"/>
  <c r="AE102" i="32"/>
  <c r="AG103" i="32"/>
  <c r="AE57" i="28"/>
  <c r="AG107" i="34"/>
  <c r="AE54" i="28"/>
  <c r="AE97" i="26"/>
  <c r="AE16" i="28"/>
  <c r="AG84" i="26"/>
  <c r="AG87" i="26"/>
  <c r="AE60" i="29"/>
  <c r="AE58" i="30"/>
  <c r="AE52" i="32"/>
  <c r="AG107" i="28"/>
  <c r="AE104" i="30"/>
  <c r="AE106" i="32"/>
  <c r="AG94" i="30"/>
  <c r="AG74" i="32"/>
  <c r="AG25" i="35"/>
  <c r="AG34" i="25"/>
  <c r="AG91" i="26"/>
  <c r="AE63" i="35"/>
  <c r="AG57" i="35"/>
  <c r="AE30" i="30"/>
  <c r="AE46" i="30"/>
  <c r="AE97" i="30"/>
  <c r="AE108" i="30"/>
  <c r="AE45" i="30"/>
  <c r="AE34" i="26"/>
  <c r="AG70" i="26"/>
  <c r="AE18" i="35"/>
  <c r="AG15" i="28"/>
  <c r="AG76" i="32"/>
  <c r="AG17" i="28"/>
  <c r="AG75" i="32"/>
  <c r="AG35" i="30"/>
  <c r="AG86" i="25"/>
  <c r="AE52" i="26"/>
  <c r="AE43" i="26"/>
  <c r="AG93" i="32"/>
  <c r="AE33" i="35"/>
  <c r="AG20" i="28"/>
  <c r="AG28" i="30"/>
  <c r="AE96" i="25"/>
  <c r="AE57" i="26"/>
  <c r="AG79" i="35"/>
  <c r="AG11" i="28"/>
  <c r="AG39" i="32"/>
  <c r="AE83" i="26"/>
  <c r="AE66" i="25"/>
  <c r="AE66" i="26"/>
  <c r="AG16" i="32"/>
  <c r="AG98" i="30"/>
  <c r="AE73" i="35"/>
  <c r="AE52" i="34"/>
  <c r="AG47" i="25"/>
  <c r="AE37" i="26"/>
  <c r="AE33" i="30"/>
  <c r="AG50" i="25"/>
  <c r="AG67" i="35"/>
  <c r="AG79" i="32"/>
  <c r="AE91" i="32"/>
  <c r="AE50" i="28"/>
  <c r="AE38" i="32"/>
  <c r="AE53" i="26"/>
  <c r="AE60" i="25"/>
  <c r="AG57" i="29"/>
  <c r="AG76" i="28"/>
  <c r="AG41" i="26"/>
  <c r="AG32" i="26"/>
  <c r="AE13" i="25"/>
  <c r="AE68" i="35"/>
  <c r="AG62" i="30"/>
  <c r="AE71" i="35"/>
  <c r="AE19" i="30"/>
  <c r="AG60" i="35"/>
  <c r="AE32" i="30"/>
  <c r="AG17" i="30"/>
  <c r="AG93" i="26"/>
  <c r="AG11" i="26"/>
  <c r="AE87" i="35"/>
  <c r="AE81" i="35"/>
  <c r="AG23" i="30"/>
  <c r="AG82" i="32"/>
  <c r="AE65" i="30"/>
  <c r="AG69" i="26"/>
  <c r="AE89" i="30"/>
  <c r="AE47" i="32"/>
  <c r="AE105" i="28"/>
  <c r="AE34" i="28"/>
  <c r="AE78" i="30"/>
  <c r="AG95" i="30"/>
  <c r="AE13" i="28"/>
  <c r="AE57" i="30"/>
  <c r="AE83" i="35"/>
  <c r="AG101" i="29"/>
  <c r="AG73" i="30"/>
  <c r="AE49" i="32"/>
  <c r="AG33" i="32"/>
  <c r="AG103" i="30"/>
  <c r="AE79" i="30"/>
  <c r="AE55" i="30"/>
  <c r="AE54" i="30"/>
  <c r="AE88" i="30"/>
  <c r="AG73" i="32"/>
  <c r="AG55" i="28"/>
  <c r="AE68" i="34"/>
  <c r="AE57" i="25"/>
  <c r="AG59" i="30"/>
  <c r="AG82" i="26"/>
  <c r="AE94" i="25"/>
  <c r="AG76" i="26"/>
  <c r="AG104" i="35"/>
  <c r="AG86" i="26"/>
  <c r="AG12" i="30"/>
  <c r="AE18" i="32"/>
  <c r="AE16" i="30"/>
  <c r="AG99" i="30"/>
  <c r="AG75" i="34"/>
  <c r="AE109" i="26"/>
  <c r="N13" i="34"/>
  <c r="AE36" i="30"/>
  <c r="AG104" i="32"/>
  <c r="AE29" i="28"/>
  <c r="AG69" i="32"/>
  <c r="AG64" i="32"/>
  <c r="AG58" i="28"/>
  <c r="AE21" i="35"/>
  <c r="AG45" i="26"/>
  <c r="AE29" i="30"/>
  <c r="AG46" i="34"/>
  <c r="AE11" i="32"/>
  <c r="AE41" i="34"/>
  <c r="AG107" i="32"/>
  <c r="AG70" i="30"/>
  <c r="AE105" i="30"/>
  <c r="AA32" i="6"/>
  <c r="J32" i="6" s="1"/>
  <c r="N32" i="6" s="1"/>
  <c r="AA43" i="7"/>
  <c r="J43" i="7" s="1"/>
  <c r="N43" i="7" s="1"/>
  <c r="AE71" i="30"/>
  <c r="AG31" i="32"/>
  <c r="AG31" i="25"/>
  <c r="AG88" i="32"/>
  <c r="AG86" i="30"/>
  <c r="AG43" i="35"/>
  <c r="AG101" i="25"/>
  <c r="AE47" i="26"/>
  <c r="AG77" i="26"/>
  <c r="AE22" i="35"/>
  <c r="AE87" i="30"/>
  <c r="AG55" i="25"/>
  <c r="AG26" i="26"/>
  <c r="AE49" i="34"/>
  <c r="AE40" i="26"/>
  <c r="AG61" i="34"/>
  <c r="AG99" i="32"/>
  <c r="AE100" i="26"/>
  <c r="AE91" i="25"/>
  <c r="AE22" i="26"/>
  <c r="AG31" i="35"/>
  <c r="AE18" i="30"/>
  <c r="AE69" i="25"/>
  <c r="AE20" i="32"/>
  <c r="AE99" i="25"/>
  <c r="AE64" i="35"/>
  <c r="AG98" i="32"/>
  <c r="AG81" i="32"/>
  <c r="AG84" i="30"/>
  <c r="AE13" i="30"/>
  <c r="AG104" i="25"/>
  <c r="AE107" i="35"/>
  <c r="AG67" i="30"/>
  <c r="AG79" i="25"/>
  <c r="AE41" i="32"/>
  <c r="AG63" i="30"/>
  <c r="AG65" i="32"/>
  <c r="AG101" i="26"/>
  <c r="AG27" i="30"/>
  <c r="AG60" i="30"/>
  <c r="AG11" i="25"/>
  <c r="AE81" i="30"/>
  <c r="AE109" i="29"/>
  <c r="AG77" i="30"/>
  <c r="AE30" i="34"/>
  <c r="AG92" i="28"/>
  <c r="AE72" i="26"/>
  <c r="AE23" i="26"/>
  <c r="AE26" i="28"/>
  <c r="AE75" i="26"/>
  <c r="AG56" i="26"/>
  <c r="AE21" i="25"/>
  <c r="AE84" i="34"/>
  <c r="AG78" i="25"/>
  <c r="AE18" i="28"/>
  <c r="AE37" i="35"/>
  <c r="AG24" i="30"/>
  <c r="AE21" i="30"/>
  <c r="AG36" i="26"/>
  <c r="AG11" i="30"/>
  <c r="AE85" i="32"/>
  <c r="AE87" i="28"/>
  <c r="AE58" i="26"/>
  <c r="AE49" i="30"/>
  <c r="AG47" i="30"/>
  <c r="AE62" i="28"/>
  <c r="AE79" i="26"/>
  <c r="AG83" i="25"/>
  <c r="AE103" i="26"/>
  <c r="AE53" i="30"/>
  <c r="AG15" i="30"/>
  <c r="AE13" i="26"/>
  <c r="AG38" i="30"/>
  <c r="AG25" i="26"/>
  <c r="AE59" i="32"/>
  <c r="AE25" i="25"/>
  <c r="AG68" i="30"/>
  <c r="AG67" i="29"/>
  <c r="AE44" i="30"/>
  <c r="AG65" i="25"/>
  <c r="AE83" i="30"/>
  <c r="AG34" i="32"/>
  <c r="AG36" i="25"/>
  <c r="AG61" i="35"/>
  <c r="AG45" i="35"/>
  <c r="AG102" i="30"/>
  <c r="AE89" i="25"/>
  <c r="AG24" i="25"/>
  <c r="AE54" i="25"/>
  <c r="AG90" i="32"/>
  <c r="AE89" i="28"/>
  <c r="AE30" i="26"/>
  <c r="AE86" i="35"/>
  <c r="AG56" i="25"/>
  <c r="AG93" i="30"/>
  <c r="AE34" i="30"/>
  <c r="AG102" i="28"/>
  <c r="AG82" i="28"/>
  <c r="AG49" i="26"/>
  <c r="AG67" i="26"/>
  <c r="AE62" i="35"/>
  <c r="AG52" i="30"/>
  <c r="AG108" i="35"/>
  <c r="AE73" i="26"/>
  <c r="AE36" i="28"/>
  <c r="AE78" i="28"/>
  <c r="AE31" i="28"/>
  <c r="AG100" i="30"/>
  <c r="AG64" i="30"/>
  <c r="AE106" i="25"/>
  <c r="AE86" i="29"/>
  <c r="AG66" i="35"/>
  <c r="AE64" i="25"/>
  <c r="AG89" i="35"/>
  <c r="AE80" i="34"/>
  <c r="AG90" i="35"/>
  <c r="AG28" i="26"/>
  <c r="AG109" i="30"/>
  <c r="AE26" i="30"/>
  <c r="AG14" i="26"/>
  <c r="AA70" i="3"/>
  <c r="J70" i="3" s="1"/>
  <c r="N70" i="3" s="1"/>
  <c r="AA98" i="3"/>
  <c r="J98" i="3" s="1"/>
  <c r="N98" i="3" s="1"/>
  <c r="H10" i="3"/>
  <c r="W10" i="3"/>
  <c r="V10" i="3"/>
  <c r="AG85" i="26"/>
  <c r="AG26" i="34"/>
  <c r="AG67" i="34"/>
  <c r="AA53" i="7"/>
  <c r="J53" i="7" s="1"/>
  <c r="N53" i="7" s="1"/>
  <c r="AG19" i="26"/>
  <c r="AG39" i="25"/>
  <c r="AG75" i="35"/>
  <c r="AE77" i="35"/>
  <c r="AE48" i="25"/>
  <c r="AE41" i="25"/>
  <c r="AE84" i="35"/>
  <c r="AE100" i="34"/>
  <c r="AG84" i="32"/>
  <c r="AG107" i="25"/>
  <c r="AG92" i="30"/>
  <c r="AE27" i="35"/>
  <c r="AG54" i="35"/>
  <c r="AA39" i="7"/>
  <c r="J39" i="7" s="1"/>
  <c r="N39" i="7" s="1"/>
  <c r="AA48" i="7"/>
  <c r="J48" i="7" s="1"/>
  <c r="N48" i="7" s="1"/>
  <c r="AA15" i="17"/>
  <c r="J15" i="17" s="1"/>
  <c r="AE19" i="25"/>
  <c r="AG44" i="26"/>
  <c r="AG70" i="35"/>
  <c r="AG46" i="28"/>
  <c r="AE70" i="25"/>
  <c r="AE49" i="25"/>
  <c r="AG59" i="26"/>
  <c r="AG54" i="26"/>
  <c r="AG63" i="25"/>
  <c r="AE80" i="25"/>
  <c r="AG105" i="32"/>
  <c r="AG92" i="34"/>
  <c r="AE108" i="32"/>
  <c r="AE35" i="34"/>
  <c r="AG52" i="28"/>
  <c r="AG24" i="32"/>
  <c r="AE92" i="35"/>
  <c r="AE63" i="32"/>
  <c r="AE56" i="30"/>
  <c r="AE40" i="34"/>
  <c r="AG76" i="30"/>
  <c r="AE26" i="25"/>
  <c r="N14" i="18"/>
  <c r="AA45" i="7"/>
  <c r="J45" i="7" s="1"/>
  <c r="N45" i="7" s="1"/>
  <c r="AA32" i="7"/>
  <c r="J32" i="7" s="1"/>
  <c r="N32" i="7" s="1"/>
  <c r="AA41" i="7"/>
  <c r="J41" i="7" s="1"/>
  <c r="N41" i="7" s="1"/>
  <c r="AA20" i="7"/>
  <c r="J20" i="7" s="1"/>
  <c r="N20" i="7" s="1"/>
  <c r="AA63" i="7"/>
  <c r="J63" i="7" s="1"/>
  <c r="N63" i="7" s="1"/>
  <c r="AA25" i="7"/>
  <c r="J25" i="7" s="1"/>
  <c r="N25" i="7" s="1"/>
  <c r="AA10" i="7"/>
  <c r="J10" i="7" s="1"/>
  <c r="AA11" i="7"/>
  <c r="J11" i="7" s="1"/>
  <c r="N11" i="7" s="1"/>
  <c r="AE88" i="35"/>
  <c r="AG100" i="35"/>
  <c r="AG49" i="35"/>
  <c r="AE28" i="34"/>
  <c r="AE86" i="34"/>
  <c r="AE53" i="25"/>
  <c r="AG22" i="25"/>
  <c r="AG92" i="25"/>
  <c r="AG73" i="28"/>
  <c r="AG107" i="30"/>
  <c r="AE82" i="34"/>
  <c r="AG64" i="26"/>
  <c r="AE45" i="32"/>
  <c r="AG24" i="26"/>
  <c r="AG96" i="28"/>
  <c r="AE14" i="35"/>
  <c r="AE30" i="28"/>
  <c r="AE37" i="30"/>
  <c r="AE28" i="25"/>
  <c r="AG83" i="32"/>
  <c r="AA58" i="7"/>
  <c r="J58" i="7" s="1"/>
  <c r="N58" i="7" s="1"/>
  <c r="AE17" i="35"/>
  <c r="AE33" i="28"/>
  <c r="AE97" i="25"/>
  <c r="AG34" i="35"/>
  <c r="AG20" i="34"/>
  <c r="AG105" i="34"/>
  <c r="AG78" i="26"/>
  <c r="AE87" i="32"/>
  <c r="AG95" i="35"/>
  <c r="AG43" i="32"/>
  <c r="AG104" i="26"/>
  <c r="AE107" i="26"/>
  <c r="AE58" i="35"/>
  <c r="AE48" i="28"/>
  <c r="AG55" i="32"/>
  <c r="AE23" i="35"/>
  <c r="AG88" i="26"/>
  <c r="AG22" i="34"/>
  <c r="AE77" i="25"/>
  <c r="AG73" i="25"/>
  <c r="AG28" i="35"/>
  <c r="AG106" i="35"/>
  <c r="AG102" i="35"/>
  <c r="AG39" i="26"/>
  <c r="AG85" i="35"/>
  <c r="AE84" i="25"/>
  <c r="AE91" i="35"/>
  <c r="AE64" i="34"/>
  <c r="AG20" i="26"/>
  <c r="AG54" i="34"/>
  <c r="AE16" i="35"/>
  <c r="AA51" i="7"/>
  <c r="J51" i="7" s="1"/>
  <c r="N51" i="7" s="1"/>
  <c r="AG90" i="25"/>
  <c r="AE20" i="25"/>
  <c r="AG38" i="26"/>
  <c r="AG103" i="25"/>
  <c r="AG39" i="34"/>
  <c r="AG91" i="30"/>
  <c r="AE19" i="35"/>
  <c r="AA24" i="6"/>
  <c r="J24" i="6" s="1"/>
  <c r="N24" i="6" s="1"/>
  <c r="AG103" i="35"/>
  <c r="AG108" i="26"/>
  <c r="AE109" i="34"/>
  <c r="AG57" i="34"/>
  <c r="AE94" i="35"/>
  <c r="AG36" i="34"/>
  <c r="AE48" i="26"/>
  <c r="AG97" i="34"/>
  <c r="AE26" i="35"/>
  <c r="AE29" i="25"/>
  <c r="AE14" i="30"/>
  <c r="AE55" i="35"/>
  <c r="AE30" i="25"/>
  <c r="AE69" i="34"/>
  <c r="AG59" i="34"/>
  <c r="AG50" i="35"/>
  <c r="AE44" i="34"/>
  <c r="AG98" i="25"/>
  <c r="AE30" i="35"/>
  <c r="AA109" i="7"/>
  <c r="J109" i="7" s="1"/>
  <c r="N109" i="7" s="1"/>
  <c r="AE79" i="34"/>
  <c r="AA80" i="7"/>
  <c r="J80" i="7" s="1"/>
  <c r="N80" i="7" s="1"/>
  <c r="AA31" i="7"/>
  <c r="J31" i="7" s="1"/>
  <c r="N31" i="7" s="1"/>
  <c r="AG61" i="25"/>
  <c r="AE68" i="25"/>
  <c r="AE68" i="26"/>
  <c r="AG15" i="25"/>
  <c r="AE67" i="25"/>
  <c r="AG52" i="25"/>
  <c r="AG46" i="25"/>
  <c r="AE72" i="32"/>
  <c r="AE80" i="35"/>
  <c r="AA56" i="8"/>
  <c r="J56" i="8" s="1"/>
  <c r="N56" i="8" s="1"/>
  <c r="AA47" i="8"/>
  <c r="J47" i="8" s="1"/>
  <c r="N47" i="8" s="1"/>
  <c r="AA60" i="7"/>
  <c r="J60" i="7" s="1"/>
  <c r="N60" i="7" s="1"/>
  <c r="AA107" i="7"/>
  <c r="J107" i="7" s="1"/>
  <c r="N107" i="7" s="1"/>
  <c r="AA14" i="7"/>
  <c r="J14" i="7" s="1"/>
  <c r="N14" i="7" s="1"/>
  <c r="AA66" i="7"/>
  <c r="J66" i="7" s="1"/>
  <c r="N66" i="7" s="1"/>
  <c r="AA67" i="7"/>
  <c r="J67" i="7" s="1"/>
  <c r="N67" i="7" s="1"/>
  <c r="AA26" i="7"/>
  <c r="J26" i="7" s="1"/>
  <c r="N26" i="7" s="1"/>
  <c r="AA21" i="7"/>
  <c r="J21" i="7" s="1"/>
  <c r="N21" i="7" s="1"/>
  <c r="AA108" i="7"/>
  <c r="J108" i="7" s="1"/>
  <c r="N108" i="7" s="1"/>
  <c r="AA65" i="7"/>
  <c r="J65" i="7" s="1"/>
  <c r="N65" i="7" s="1"/>
  <c r="AA52" i="7"/>
  <c r="J52" i="7" s="1"/>
  <c r="N52" i="7" s="1"/>
  <c r="AE74" i="26"/>
  <c r="AE98" i="35"/>
  <c r="AE62" i="25"/>
  <c r="AA22" i="5"/>
  <c r="J22" i="5" s="1"/>
  <c r="N22" i="5" s="1"/>
  <c r="AE108" i="25"/>
  <c r="AG37" i="25"/>
  <c r="AE32" i="25"/>
  <c r="AG12" i="35"/>
  <c r="AG82" i="35"/>
  <c r="AG43" i="25"/>
  <c r="AG66" i="34"/>
  <c r="AE105" i="25"/>
  <c r="AG42" i="32"/>
  <c r="AG27" i="26"/>
  <c r="AE23" i="25"/>
  <c r="AG109" i="35"/>
  <c r="AG91" i="34"/>
  <c r="AG60" i="26"/>
  <c r="AA54" i="6"/>
  <c r="J54" i="6" s="1"/>
  <c r="N54" i="6" s="1"/>
  <c r="AG11" i="34"/>
  <c r="AG88" i="25"/>
  <c r="AG18" i="26"/>
  <c r="AG94" i="34"/>
  <c r="AE95" i="25"/>
  <c r="AE109" i="25"/>
  <c r="AE48" i="35"/>
  <c r="AG76" i="25"/>
  <c r="N15" i="20"/>
  <c r="AA69" i="6"/>
  <c r="J69" i="6" s="1"/>
  <c r="N69" i="6" s="1"/>
  <c r="AA63" i="6"/>
  <c r="J63" i="6" s="1"/>
  <c r="N63" i="6" s="1"/>
  <c r="AA83" i="6"/>
  <c r="J83" i="6" s="1"/>
  <c r="N83" i="6" s="1"/>
  <c r="AA30" i="6"/>
  <c r="J30" i="6" s="1"/>
  <c r="N30" i="6" s="1"/>
  <c r="N14" i="20"/>
  <c r="AA44" i="5"/>
  <c r="J44" i="5" s="1"/>
  <c r="N44" i="5" s="1"/>
  <c r="AE88" i="34"/>
  <c r="AE62" i="26"/>
  <c r="AE104" i="34"/>
  <c r="AA76" i="8"/>
  <c r="J76" i="8" s="1"/>
  <c r="N76" i="8" s="1"/>
  <c r="AG76" i="35"/>
  <c r="AG42" i="26"/>
  <c r="AG36" i="35"/>
  <c r="AE63" i="26"/>
  <c r="AG96" i="26"/>
  <c r="AG38" i="35"/>
  <c r="AA27" i="7"/>
  <c r="J27" i="7" s="1"/>
  <c r="N27" i="7" s="1"/>
  <c r="AA74" i="7"/>
  <c r="J74" i="7" s="1"/>
  <c r="N74" i="7" s="1"/>
  <c r="AA105" i="7"/>
  <c r="J105" i="7" s="1"/>
  <c r="N105" i="7" s="1"/>
  <c r="AA61" i="7"/>
  <c r="J61" i="7" s="1"/>
  <c r="N61" i="7" s="1"/>
  <c r="AA100" i="7"/>
  <c r="J100" i="7" s="1"/>
  <c r="N100" i="7" s="1"/>
  <c r="AG12" i="34"/>
  <c r="AE90" i="34"/>
  <c r="AE71" i="26"/>
  <c r="AG56" i="32"/>
  <c r="AG42" i="25"/>
  <c r="AE60" i="34"/>
  <c r="AG14" i="25"/>
  <c r="AG29" i="35"/>
  <c r="AG21" i="32"/>
  <c r="AE20" i="35"/>
  <c r="AG99" i="34"/>
  <c r="AE40" i="25"/>
  <c r="AG41" i="35"/>
  <c r="AE45" i="25"/>
  <c r="AG98" i="26"/>
  <c r="AG51" i="34"/>
  <c r="AG85" i="25"/>
  <c r="AE33" i="34"/>
  <c r="N11" i="20"/>
  <c r="AE100" i="25"/>
  <c r="AE21" i="26"/>
  <c r="AG106" i="26"/>
  <c r="AG93" i="25"/>
  <c r="AE32" i="35"/>
  <c r="AE15" i="35"/>
  <c r="AG103" i="34"/>
  <c r="AE78" i="35"/>
  <c r="AE78" i="32"/>
  <c r="AE31" i="26"/>
  <c r="AG72" i="25"/>
  <c r="AE82" i="25"/>
  <c r="AG35" i="26"/>
  <c r="AE24" i="35"/>
  <c r="AG96" i="35"/>
  <c r="AA66" i="3"/>
  <c r="J66" i="3" s="1"/>
  <c r="N66" i="3" s="1"/>
  <c r="AA82" i="3"/>
  <c r="J82" i="3" s="1"/>
  <c r="N82" i="3" s="1"/>
  <c r="AA48" i="3"/>
  <c r="J48" i="3" s="1"/>
  <c r="N48" i="3" s="1"/>
  <c r="AA68" i="7"/>
  <c r="J68" i="7" s="1"/>
  <c r="N68" i="7" s="1"/>
  <c r="AA87" i="7"/>
  <c r="J87" i="7" s="1"/>
  <c r="N87" i="7" s="1"/>
  <c r="AA16" i="7"/>
  <c r="J16" i="7" s="1"/>
  <c r="N16" i="7" s="1"/>
  <c r="AA99" i="7"/>
  <c r="J99" i="7" s="1"/>
  <c r="N99" i="7" s="1"/>
  <c r="AA62" i="7"/>
  <c r="J62" i="7" s="1"/>
  <c r="N62" i="7" s="1"/>
  <c r="N15" i="18"/>
  <c r="AA51" i="6"/>
  <c r="J51" i="6" s="1"/>
  <c r="N51" i="6" s="1"/>
  <c r="N74" i="6"/>
  <c r="AA57" i="6"/>
  <c r="J57" i="6" s="1"/>
  <c r="N57" i="6" s="1"/>
  <c r="AA97" i="6"/>
  <c r="J97" i="6" s="1"/>
  <c r="N97" i="6" s="1"/>
  <c r="AA47" i="6"/>
  <c r="J47" i="6" s="1"/>
  <c r="N47" i="6" s="1"/>
  <c r="AA96" i="6"/>
  <c r="J96" i="6" s="1"/>
  <c r="N96" i="6" s="1"/>
  <c r="AA66" i="5"/>
  <c r="J66" i="5" s="1"/>
  <c r="N66" i="5" s="1"/>
  <c r="AA73" i="7"/>
  <c r="J73" i="7" s="1"/>
  <c r="N73" i="7" s="1"/>
  <c r="AA103" i="7"/>
  <c r="J103" i="7" s="1"/>
  <c r="N103" i="7" s="1"/>
  <c r="AA50" i="7"/>
  <c r="J50" i="7" s="1"/>
  <c r="N50" i="7" s="1"/>
  <c r="AA86" i="7"/>
  <c r="J86" i="7" s="1"/>
  <c r="N86" i="7" s="1"/>
  <c r="AA71" i="7"/>
  <c r="J71" i="7" s="1"/>
  <c r="N71" i="7" s="1"/>
  <c r="AA98" i="7"/>
  <c r="J98" i="7" s="1"/>
  <c r="N98" i="7" s="1"/>
  <c r="AA92" i="7"/>
  <c r="J92" i="7" s="1"/>
  <c r="N92" i="7" s="1"/>
  <c r="AA82" i="7"/>
  <c r="J82" i="7" s="1"/>
  <c r="N82" i="7" s="1"/>
  <c r="AA23" i="7"/>
  <c r="J23" i="7" s="1"/>
  <c r="N23" i="7" s="1"/>
  <c r="AA78" i="7"/>
  <c r="J78" i="7" s="1"/>
  <c r="N78" i="7" s="1"/>
  <c r="AA49" i="7"/>
  <c r="J49" i="7" s="1"/>
  <c r="N49" i="7" s="1"/>
  <c r="AA54" i="7"/>
  <c r="J54" i="7" s="1"/>
  <c r="N54" i="7" s="1"/>
  <c r="AA75" i="7"/>
  <c r="J75" i="7" s="1"/>
  <c r="N75" i="7" s="1"/>
  <c r="AA40" i="7"/>
  <c r="J40" i="7" s="1"/>
  <c r="N40" i="7" s="1"/>
  <c r="AG21" i="22"/>
  <c r="AE21" i="22"/>
  <c r="AG42" i="34"/>
  <c r="AG48" i="34"/>
  <c r="AE48" i="34"/>
  <c r="AE69" i="22"/>
  <c r="AG69" i="22"/>
  <c r="AE16" i="25"/>
  <c r="AG16" i="25"/>
  <c r="AD16" i="7"/>
  <c r="G16" i="7"/>
  <c r="G18" i="7"/>
  <c r="AD18" i="7"/>
  <c r="G29" i="7"/>
  <c r="AD29" i="7"/>
  <c r="AA33" i="7"/>
  <c r="J33" i="7" s="1"/>
  <c r="N33" i="7" s="1"/>
  <c r="AE55" i="22"/>
  <c r="AG55" i="22"/>
  <c r="AE72" i="35"/>
  <c r="AG72" i="35"/>
  <c r="AE53" i="22"/>
  <c r="AG53" i="22"/>
  <c r="AG95" i="26"/>
  <c r="AE95" i="26"/>
  <c r="AA44" i="7"/>
  <c r="J44" i="7" s="1"/>
  <c r="N44" i="7" s="1"/>
  <c r="G83" i="7"/>
  <c r="AD83" i="7"/>
  <c r="G105" i="7"/>
  <c r="AD105" i="7"/>
  <c r="AD33" i="7"/>
  <c r="G33" i="7"/>
  <c r="AA69" i="7"/>
  <c r="J69" i="7" s="1"/>
  <c r="N69" i="7" s="1"/>
  <c r="AG106" i="34"/>
  <c r="AE106" i="34"/>
  <c r="AE50" i="22"/>
  <c r="AG50" i="22"/>
  <c r="AG65" i="35"/>
  <c r="AG101" i="35"/>
  <c r="AG75" i="25"/>
  <c r="AE74" i="25"/>
  <c r="AG51" i="25"/>
  <c r="AA28" i="8"/>
  <c r="J28" i="8" s="1"/>
  <c r="N28" i="8" s="1"/>
  <c r="AA52" i="8"/>
  <c r="J52" i="8" s="1"/>
  <c r="N52" i="8" s="1"/>
  <c r="AG85" i="22"/>
  <c r="AE85" i="22"/>
  <c r="AE46" i="22"/>
  <c r="AG46" i="22"/>
  <c r="AG11" i="22"/>
  <c r="AG106" i="22"/>
  <c r="AE106" i="22"/>
  <c r="AE103" i="22"/>
  <c r="AG103" i="22"/>
  <c r="AE36" i="22"/>
  <c r="AG36" i="22"/>
  <c r="AG95" i="34"/>
  <c r="AE95" i="34"/>
  <c r="AG22" i="22"/>
  <c r="AE22" i="22"/>
  <c r="G98" i="7"/>
  <c r="AD98" i="7"/>
  <c r="G12" i="7"/>
  <c r="AD12" i="7"/>
  <c r="G32" i="7"/>
  <c r="AD32" i="7"/>
  <c r="AG47" i="35"/>
  <c r="AE51" i="26"/>
  <c r="AG51" i="26"/>
  <c r="G107" i="7"/>
  <c r="AD107" i="7"/>
  <c r="G100" i="7"/>
  <c r="AD100" i="7"/>
  <c r="R171" i="7"/>
  <c r="L171" i="7" s="1"/>
  <c r="N171" i="7" s="1"/>
  <c r="G14" i="7"/>
  <c r="AD14" i="7"/>
  <c r="AG29" i="22"/>
  <c r="AE29" i="22"/>
  <c r="AE53" i="35"/>
  <c r="AG53" i="35"/>
  <c r="AG104" i="22"/>
  <c r="AE104" i="22"/>
  <c r="AE16" i="22"/>
  <c r="AG16" i="22"/>
  <c r="AG45" i="22"/>
  <c r="AE45" i="22"/>
  <c r="AG87" i="25"/>
  <c r="AG65" i="26"/>
  <c r="AG35" i="35"/>
  <c r="AE35" i="35"/>
  <c r="AE62" i="22"/>
  <c r="AG62" i="22"/>
  <c r="AE12" i="25"/>
  <c r="AE102" i="25"/>
  <c r="AG65" i="34"/>
  <c r="AE65" i="34"/>
  <c r="AE17" i="32"/>
  <c r="AG17" i="32"/>
  <c r="AG44" i="25"/>
  <c r="AE44" i="25"/>
  <c r="G70" i="7"/>
  <c r="AD70" i="7"/>
  <c r="G22" i="7"/>
  <c r="AD22" i="7"/>
  <c r="G57" i="7"/>
  <c r="AD57" i="7"/>
  <c r="G76" i="7"/>
  <c r="AD76" i="7"/>
  <c r="G30" i="7"/>
  <c r="AD30" i="7"/>
  <c r="G82" i="7"/>
  <c r="AD82" i="7"/>
  <c r="G20" i="7"/>
  <c r="AD20" i="7"/>
  <c r="N104" i="7"/>
  <c r="M15" i="7"/>
  <c r="N15" i="7" s="1"/>
  <c r="AA12" i="7"/>
  <c r="J12" i="7" s="1"/>
  <c r="N12" i="7" s="1"/>
  <c r="G59" i="7"/>
  <c r="AD59" i="7"/>
  <c r="AG70" i="22"/>
  <c r="AE70" i="22"/>
  <c r="AG55" i="26"/>
  <c r="AE55" i="26"/>
  <c r="AE71" i="25"/>
  <c r="AG71" i="25"/>
  <c r="AG27" i="25"/>
  <c r="AE27" i="25"/>
  <c r="G26" i="7"/>
  <c r="AD26" i="7"/>
  <c r="G37" i="7"/>
  <c r="AD37" i="7"/>
  <c r="G88" i="7"/>
  <c r="AD88" i="7"/>
  <c r="AD34" i="7"/>
  <c r="G34" i="7"/>
  <c r="AA89" i="7"/>
  <c r="J89" i="7" s="1"/>
  <c r="N89" i="7" s="1"/>
  <c r="G21" i="7"/>
  <c r="AD21" i="7"/>
  <c r="AD43" i="7"/>
  <c r="G43" i="7"/>
  <c r="AG30" i="22"/>
  <c r="AE30" i="22"/>
  <c r="AE71" i="22"/>
  <c r="AG71" i="22"/>
  <c r="AE102" i="22"/>
  <c r="AG102" i="22"/>
  <c r="AG12" i="25"/>
  <c r="AE81" i="34"/>
  <c r="AG17" i="25"/>
  <c r="AE100" i="32"/>
  <c r="AA58" i="6"/>
  <c r="J58" i="6" s="1"/>
  <c r="N58" i="6" s="1"/>
  <c r="AA49" i="6"/>
  <c r="J49" i="6" s="1"/>
  <c r="N49" i="6" s="1"/>
  <c r="AA25" i="6"/>
  <c r="J25" i="6" s="1"/>
  <c r="N25" i="6" s="1"/>
  <c r="AE101" i="22"/>
  <c r="AG101" i="22"/>
  <c r="AE47" i="22"/>
  <c r="AG47" i="22"/>
  <c r="AG76" i="22"/>
  <c r="AE76" i="22"/>
  <c r="AE97" i="22"/>
  <c r="AG97" i="22"/>
  <c r="AG67" i="22"/>
  <c r="AE67" i="22"/>
  <c r="AE82" i="22"/>
  <c r="AG82" i="22"/>
  <c r="AG87" i="22"/>
  <c r="AE87" i="22"/>
  <c r="AE15" i="22"/>
  <c r="AG15" i="22"/>
  <c r="AE18" i="22"/>
  <c r="AG18" i="22"/>
  <c r="AE20" i="22"/>
  <c r="AG20" i="22"/>
  <c r="AA70" i="7"/>
  <c r="J70" i="7" s="1"/>
  <c r="N70" i="7" s="1"/>
  <c r="G72" i="7"/>
  <c r="AD72" i="7"/>
  <c r="AA97" i="7"/>
  <c r="J97" i="7" s="1"/>
  <c r="N97" i="7" s="1"/>
  <c r="N30" i="7"/>
  <c r="AA42" i="7"/>
  <c r="J42" i="7" s="1"/>
  <c r="N42" i="7" s="1"/>
  <c r="G27" i="7"/>
  <c r="AD27" i="7"/>
  <c r="AA37" i="7"/>
  <c r="J37" i="7" s="1"/>
  <c r="N37" i="7" s="1"/>
  <c r="G102" i="7"/>
  <c r="AD102" i="7"/>
  <c r="G108" i="7"/>
  <c r="AD108" i="7"/>
  <c r="G11" i="7"/>
  <c r="AD11" i="7"/>
  <c r="G69" i="7"/>
  <c r="AD69" i="7"/>
  <c r="G40" i="7"/>
  <c r="AD40" i="7"/>
  <c r="G46" i="7"/>
  <c r="AD46" i="7"/>
  <c r="AA96" i="7"/>
  <c r="J96" i="7" s="1"/>
  <c r="N96" i="7" s="1"/>
  <c r="G90" i="7"/>
  <c r="AD90" i="7"/>
  <c r="G35" i="7"/>
  <c r="AD35" i="7"/>
  <c r="AD10" i="7"/>
  <c r="G10" i="7"/>
  <c r="AA83" i="7"/>
  <c r="J83" i="7" s="1"/>
  <c r="N83" i="7" s="1"/>
  <c r="G104" i="7"/>
  <c r="AD104" i="7"/>
  <c r="AA95" i="7"/>
  <c r="J95" i="7" s="1"/>
  <c r="N95" i="7" s="1"/>
  <c r="AD47" i="7"/>
  <c r="G47" i="7"/>
  <c r="G36" i="7"/>
  <c r="AD36" i="7"/>
  <c r="G42" i="7"/>
  <c r="AD42" i="7"/>
  <c r="G50" i="7"/>
  <c r="AD50" i="7"/>
  <c r="G94" i="7"/>
  <c r="AD94" i="7"/>
  <c r="AA47" i="7"/>
  <c r="J47" i="7" s="1"/>
  <c r="N47" i="7" s="1"/>
  <c r="AE37" i="22"/>
  <c r="AG37" i="22"/>
  <c r="AG92" i="22"/>
  <c r="AE92" i="22"/>
  <c r="AG108" i="22"/>
  <c r="AE108" i="22"/>
  <c r="AE43" i="22"/>
  <c r="AG43" i="22"/>
  <c r="AA104" i="3"/>
  <c r="J104" i="3" s="1"/>
  <c r="N104" i="3" s="1"/>
  <c r="AA67" i="17"/>
  <c r="J67" i="17" s="1"/>
  <c r="N67" i="17" s="1"/>
  <c r="AA12" i="8"/>
  <c r="J12" i="8" s="1"/>
  <c r="AA30" i="8"/>
  <c r="J30" i="8" s="1"/>
  <c r="N30" i="8" s="1"/>
  <c r="AA37" i="8"/>
  <c r="J37" i="8" s="1"/>
  <c r="N37" i="8" s="1"/>
  <c r="AA97" i="8"/>
  <c r="J97" i="8" s="1"/>
  <c r="N97" i="8" s="1"/>
  <c r="AA101" i="8"/>
  <c r="J101" i="8" s="1"/>
  <c r="N101" i="8" s="1"/>
  <c r="AA96" i="8"/>
  <c r="J96" i="8" s="1"/>
  <c r="N96" i="8" s="1"/>
  <c r="AG41" i="22"/>
  <c r="AE41" i="22"/>
  <c r="AE25" i="22"/>
  <c r="AG25" i="22"/>
  <c r="AG58" i="22"/>
  <c r="AE58" i="22"/>
  <c r="AE34" i="22"/>
  <c r="AG34" i="22"/>
  <c r="AE80" i="22"/>
  <c r="AG80" i="22"/>
  <c r="AE27" i="22"/>
  <c r="AG27" i="22"/>
  <c r="AE77" i="22"/>
  <c r="AG77" i="22"/>
  <c r="AE84" i="22"/>
  <c r="AG84" i="22"/>
  <c r="AG12" i="22"/>
  <c r="AE12" i="22"/>
  <c r="G109" i="7"/>
  <c r="AD109" i="7"/>
  <c r="AA88" i="7"/>
  <c r="J88" i="7" s="1"/>
  <c r="N88" i="7" s="1"/>
  <c r="AA17" i="7"/>
  <c r="J17" i="7" s="1"/>
  <c r="N17" i="7" s="1"/>
  <c r="AA94" i="7"/>
  <c r="J94" i="7" s="1"/>
  <c r="N94" i="7" s="1"/>
  <c r="AA36" i="7"/>
  <c r="J36" i="7" s="1"/>
  <c r="N36" i="7" s="1"/>
  <c r="G24" i="7"/>
  <c r="AD24" i="7"/>
  <c r="G48" i="7"/>
  <c r="AD48" i="7"/>
  <c r="G71" i="7"/>
  <c r="AD71" i="7"/>
  <c r="AA81" i="7"/>
  <c r="J81" i="7" s="1"/>
  <c r="N81" i="7" s="1"/>
  <c r="G89" i="7"/>
  <c r="AD89" i="7"/>
  <c r="G103" i="7"/>
  <c r="AD103" i="7"/>
  <c r="AA57" i="7"/>
  <c r="J57" i="7" s="1"/>
  <c r="N57" i="7" s="1"/>
  <c r="AA13" i="7"/>
  <c r="J13" i="7" s="1"/>
  <c r="N13" i="7" s="1"/>
  <c r="G74" i="7"/>
  <c r="AD74" i="7"/>
  <c r="G17" i="7"/>
  <c r="AD17" i="7"/>
  <c r="G75" i="7"/>
  <c r="AD75" i="7"/>
  <c r="G79" i="7"/>
  <c r="AD79" i="7"/>
  <c r="G101" i="7"/>
  <c r="AD101" i="7"/>
  <c r="AA29" i="7"/>
  <c r="J29" i="7" s="1"/>
  <c r="N29" i="7" s="1"/>
  <c r="AA90" i="7"/>
  <c r="J90" i="7" s="1"/>
  <c r="N90" i="7" s="1"/>
  <c r="AA59" i="7"/>
  <c r="J59" i="7" s="1"/>
  <c r="N59" i="7" s="1"/>
  <c r="AE94" i="22"/>
  <c r="AG94" i="22"/>
  <c r="AE42" i="22"/>
  <c r="AG42" i="22"/>
  <c r="AE99" i="22"/>
  <c r="AG99" i="22"/>
  <c r="AE78" i="22"/>
  <c r="AG78" i="22"/>
  <c r="AG66" i="22"/>
  <c r="AE66" i="22"/>
  <c r="AG63" i="22"/>
  <c r="AE63" i="22"/>
  <c r="G106" i="7"/>
  <c r="AD106" i="7"/>
  <c r="AD13" i="7"/>
  <c r="G13" i="7"/>
  <c r="AA77" i="7"/>
  <c r="J77" i="7" s="1"/>
  <c r="N77" i="7" s="1"/>
  <c r="G64" i="7"/>
  <c r="AD64" i="7"/>
  <c r="AG61" i="22"/>
  <c r="AE61" i="22"/>
  <c r="AG38" i="22"/>
  <c r="AE38" i="22"/>
  <c r="AE33" i="22"/>
  <c r="AG33" i="22"/>
  <c r="AE93" i="35"/>
  <c r="AA61" i="5"/>
  <c r="J61" i="5" s="1"/>
  <c r="N61" i="5" s="1"/>
  <c r="AA76" i="5"/>
  <c r="J76" i="5" s="1"/>
  <c r="N76" i="5" s="1"/>
  <c r="AA47" i="5"/>
  <c r="J47" i="5" s="1"/>
  <c r="N47" i="5" s="1"/>
  <c r="AA100" i="3"/>
  <c r="J100" i="3" s="1"/>
  <c r="N100" i="3" s="1"/>
  <c r="AA99" i="3"/>
  <c r="J99" i="3" s="1"/>
  <c r="N99" i="3" s="1"/>
  <c r="AA75" i="3"/>
  <c r="J75" i="3" s="1"/>
  <c r="N75" i="3" s="1"/>
  <c r="N61" i="3"/>
  <c r="AA15" i="8"/>
  <c r="J15" i="8" s="1"/>
  <c r="AA99" i="8"/>
  <c r="J99" i="8" s="1"/>
  <c r="N99" i="8" s="1"/>
  <c r="AG54" i="22"/>
  <c r="AE54" i="22"/>
  <c r="AG24" i="22"/>
  <c r="AE24" i="22"/>
  <c r="AE90" i="22"/>
  <c r="AG90" i="22"/>
  <c r="AG17" i="22"/>
  <c r="AE17" i="22"/>
  <c r="AG39" i="22"/>
  <c r="AE39" i="22"/>
  <c r="AE59" i="22"/>
  <c r="AG59" i="22"/>
  <c r="AG107" i="22"/>
  <c r="AE107" i="22"/>
  <c r="G54" i="7"/>
  <c r="AD54" i="7"/>
  <c r="G53" i="7"/>
  <c r="AD53" i="7"/>
  <c r="G78" i="7"/>
  <c r="AD78" i="7"/>
  <c r="AA101" i="7"/>
  <c r="J101" i="7" s="1"/>
  <c r="N101" i="7" s="1"/>
  <c r="G85" i="7"/>
  <c r="AD85" i="7"/>
  <c r="AA22" i="7"/>
  <c r="J22" i="7" s="1"/>
  <c r="N22" i="7" s="1"/>
  <c r="G62" i="7"/>
  <c r="AD62" i="7"/>
  <c r="G73" i="7"/>
  <c r="AD73" i="7"/>
  <c r="AD25" i="7"/>
  <c r="G25" i="7"/>
  <c r="AD28" i="7"/>
  <c r="G28" i="7"/>
  <c r="G44" i="7"/>
  <c r="AD44" i="7"/>
  <c r="G23" i="7"/>
  <c r="AD23" i="7"/>
  <c r="AA55" i="7"/>
  <c r="J55" i="7" s="1"/>
  <c r="N55" i="7" s="1"/>
  <c r="AD15" i="7"/>
  <c r="G15" i="7"/>
  <c r="G67" i="7"/>
  <c r="AD67" i="7"/>
  <c r="G96" i="7"/>
  <c r="AD96" i="7"/>
  <c r="G39" i="7"/>
  <c r="AD39" i="7"/>
  <c r="AG51" i="22"/>
  <c r="AE51" i="22"/>
  <c r="AG100" i="22"/>
  <c r="AE100" i="22"/>
  <c r="AE26" i="22"/>
  <c r="AG26" i="22"/>
  <c r="AE73" i="22"/>
  <c r="AG73" i="22"/>
  <c r="AE57" i="22"/>
  <c r="AG57" i="22"/>
  <c r="AG88" i="22"/>
  <c r="AE88" i="22"/>
  <c r="AG44" i="22"/>
  <c r="AE44" i="22"/>
  <c r="AE65" i="22"/>
  <c r="AG65" i="22"/>
  <c r="AG74" i="22"/>
  <c r="AE74" i="22"/>
  <c r="AG19" i="22"/>
  <c r="AE19" i="22"/>
  <c r="AD52" i="7"/>
  <c r="G52" i="7"/>
  <c r="AD31" i="7"/>
  <c r="G31" i="7"/>
  <c r="G91" i="7"/>
  <c r="AD91" i="7"/>
  <c r="AA24" i="7"/>
  <c r="J24" i="7" s="1"/>
  <c r="N24" i="7" s="1"/>
  <c r="G63" i="7"/>
  <c r="AD63" i="7"/>
  <c r="G99" i="7"/>
  <c r="AD99" i="7"/>
  <c r="AG64" i="22"/>
  <c r="AE64" i="22"/>
  <c r="AA35" i="6"/>
  <c r="J35" i="6" s="1"/>
  <c r="N35" i="6" s="1"/>
  <c r="AG92" i="26"/>
  <c r="AE59" i="25"/>
  <c r="AA20" i="8"/>
  <c r="J20" i="8" s="1"/>
  <c r="N20" i="8" s="1"/>
  <c r="N12" i="18"/>
  <c r="AE96" i="22"/>
  <c r="AG96" i="22"/>
  <c r="AG28" i="22"/>
  <c r="AE28" i="22"/>
  <c r="AE83" i="22"/>
  <c r="AG83" i="22"/>
  <c r="AG56" i="22"/>
  <c r="AE56" i="22"/>
  <c r="AG52" i="22"/>
  <c r="AE52" i="22"/>
  <c r="AE98" i="22"/>
  <c r="AG98" i="22"/>
  <c r="AG86" i="22"/>
  <c r="AE86" i="22"/>
  <c r="AE81" i="22"/>
  <c r="AG81" i="22"/>
  <c r="AE49" i="22"/>
  <c r="AG49" i="22"/>
  <c r="AA106" i="7"/>
  <c r="J106" i="7" s="1"/>
  <c r="N106" i="7" s="1"/>
  <c r="AA56" i="7"/>
  <c r="J56" i="7" s="1"/>
  <c r="N56" i="7" s="1"/>
  <c r="G56" i="7"/>
  <c r="AD56" i="7"/>
  <c r="G19" i="7"/>
  <c r="AD19" i="7"/>
  <c r="G81" i="7"/>
  <c r="AD81" i="7"/>
  <c r="AA35" i="7"/>
  <c r="J35" i="7" s="1"/>
  <c r="N35" i="7" s="1"/>
  <c r="AA85" i="7"/>
  <c r="J85" i="7" s="1"/>
  <c r="N85" i="7" s="1"/>
  <c r="AA46" i="7"/>
  <c r="J46" i="7" s="1"/>
  <c r="N46" i="7" s="1"/>
  <c r="AA64" i="7"/>
  <c r="J64" i="7" s="1"/>
  <c r="N64" i="7" s="1"/>
  <c r="G45" i="7"/>
  <c r="AD45" i="7"/>
  <c r="AA38" i="7"/>
  <c r="J38" i="7" s="1"/>
  <c r="N38" i="7" s="1"/>
  <c r="G84" i="7"/>
  <c r="AD84" i="7"/>
  <c r="G68" i="7"/>
  <c r="AD68" i="7"/>
  <c r="G93" i="7"/>
  <c r="AD93" i="7"/>
  <c r="AA76" i="7"/>
  <c r="J76" i="7" s="1"/>
  <c r="N76" i="7" s="1"/>
  <c r="G58" i="7"/>
  <c r="AD58" i="7"/>
  <c r="AG23" i="22"/>
  <c r="AE23" i="22"/>
  <c r="AG48" i="22"/>
  <c r="AE48" i="22"/>
  <c r="AG79" i="22"/>
  <c r="AE79" i="22"/>
  <c r="AE40" i="22"/>
  <c r="AG40" i="22"/>
  <c r="G49" i="7"/>
  <c r="AD49" i="7"/>
  <c r="AA91" i="7"/>
  <c r="J91" i="7" s="1"/>
  <c r="N91" i="7" s="1"/>
  <c r="AD55" i="7"/>
  <c r="G55" i="7"/>
  <c r="G92" i="7"/>
  <c r="AD92" i="7"/>
  <c r="AE13" i="22"/>
  <c r="AG13" i="22"/>
  <c r="AG16" i="26"/>
  <c r="AA41" i="6"/>
  <c r="J41" i="6" s="1"/>
  <c r="N41" i="6" s="1"/>
  <c r="AA88" i="5"/>
  <c r="J88" i="5" s="1"/>
  <c r="N88" i="5" s="1"/>
  <c r="AA77" i="5"/>
  <c r="J77" i="5" s="1"/>
  <c r="N77" i="5" s="1"/>
  <c r="AA17" i="3"/>
  <c r="J17" i="3" s="1"/>
  <c r="N17" i="3" s="1"/>
  <c r="AA47" i="3"/>
  <c r="J47" i="3" s="1"/>
  <c r="N47" i="3" s="1"/>
  <c r="AA36" i="8"/>
  <c r="J36" i="8" s="1"/>
  <c r="N36" i="8" s="1"/>
  <c r="AG95" i="22"/>
  <c r="AE95" i="22"/>
  <c r="AE109" i="22"/>
  <c r="AG109" i="22"/>
  <c r="AE31" i="22"/>
  <c r="AG31" i="22"/>
  <c r="AE89" i="22"/>
  <c r="AG89" i="22"/>
  <c r="AE75" i="22"/>
  <c r="AG75" i="22"/>
  <c r="AG68" i="22"/>
  <c r="AE68" i="22"/>
  <c r="AG14" i="22"/>
  <c r="AE14" i="22"/>
  <c r="AE105" i="22"/>
  <c r="AG105" i="22"/>
  <c r="AE72" i="22"/>
  <c r="AG72" i="22"/>
  <c r="AG35" i="22"/>
  <c r="AE35" i="22"/>
  <c r="G80" i="7"/>
  <c r="AD80" i="7"/>
  <c r="AA72" i="7"/>
  <c r="J72" i="7" s="1"/>
  <c r="N72" i="7" s="1"/>
  <c r="AA18" i="7"/>
  <c r="J18" i="7" s="1"/>
  <c r="N18" i="7" s="1"/>
  <c r="G77" i="7"/>
  <c r="AD77" i="7"/>
  <c r="AA93" i="7"/>
  <c r="J93" i="7" s="1"/>
  <c r="N93" i="7" s="1"/>
  <c r="G60" i="7"/>
  <c r="AD60" i="7"/>
  <c r="G66" i="7"/>
  <c r="AD66" i="7"/>
  <c r="AD38" i="7"/>
  <c r="G38" i="7"/>
  <c r="G95" i="7"/>
  <c r="AD95" i="7"/>
  <c r="G41" i="7"/>
  <c r="AD41" i="7"/>
  <c r="AA102" i="7"/>
  <c r="J102" i="7" s="1"/>
  <c r="N102" i="7" s="1"/>
  <c r="G87" i="7"/>
  <c r="AD87" i="7"/>
  <c r="G61" i="7"/>
  <c r="AD61" i="7"/>
  <c r="AA84" i="7"/>
  <c r="J84" i="7" s="1"/>
  <c r="N84" i="7" s="1"/>
  <c r="G86" i="7"/>
  <c r="AD86" i="7"/>
  <c r="AA19" i="7"/>
  <c r="J19" i="7" s="1"/>
  <c r="N19" i="7" s="1"/>
  <c r="AD51" i="7"/>
  <c r="G51" i="7"/>
  <c r="G65" i="7"/>
  <c r="AD65" i="7"/>
  <c r="G97" i="7"/>
  <c r="AD97" i="7"/>
  <c r="AE60" i="22"/>
  <c r="AG60" i="22"/>
  <c r="AG91" i="22"/>
  <c r="AE91" i="22"/>
  <c r="AG32" i="22"/>
  <c r="AE32" i="22"/>
  <c r="AE93" i="22"/>
  <c r="AG93" i="22"/>
  <c r="AG63" i="34"/>
  <c r="AG62" i="34"/>
  <c r="AE87" i="34"/>
  <c r="AA78" i="8"/>
  <c r="J78" i="8" s="1"/>
  <c r="N78" i="8" s="1"/>
  <c r="AA72" i="8"/>
  <c r="J72" i="8" s="1"/>
  <c r="N72" i="8" s="1"/>
  <c r="AA80" i="8"/>
  <c r="J80" i="8" s="1"/>
  <c r="N80" i="8" s="1"/>
  <c r="AA88" i="8"/>
  <c r="J88" i="8" s="1"/>
  <c r="N88" i="8" s="1"/>
  <c r="AA89" i="8"/>
  <c r="J89" i="8" s="1"/>
  <c r="N89" i="8" s="1"/>
  <c r="AA101" i="3"/>
  <c r="J101" i="3" s="1"/>
  <c r="N101" i="3" s="1"/>
  <c r="AA28" i="17"/>
  <c r="J28" i="17" s="1"/>
  <c r="N28" i="17" s="1"/>
  <c r="AA26" i="17"/>
  <c r="J26" i="17" s="1"/>
  <c r="N26" i="17" s="1"/>
  <c r="AA38" i="17"/>
  <c r="J38" i="17" s="1"/>
  <c r="N38" i="17" s="1"/>
  <c r="AA90" i="17"/>
  <c r="J90" i="17" s="1"/>
  <c r="N90" i="17" s="1"/>
  <c r="AA86" i="8"/>
  <c r="J86" i="8" s="1"/>
  <c r="N86" i="8" s="1"/>
  <c r="AA13" i="8"/>
  <c r="J13" i="8" s="1"/>
  <c r="AA65" i="8"/>
  <c r="J65" i="8" s="1"/>
  <c r="N65" i="8" s="1"/>
  <c r="AG93" i="34"/>
  <c r="AG74" i="34"/>
  <c r="AG48" i="32"/>
  <c r="AE101" i="34"/>
  <c r="AA20" i="5"/>
  <c r="J20" i="5" s="1"/>
  <c r="N20" i="5" s="1"/>
  <c r="AA25" i="5"/>
  <c r="J25" i="5" s="1"/>
  <c r="N25" i="5" s="1"/>
  <c r="AA46" i="5"/>
  <c r="J46" i="5" s="1"/>
  <c r="N46" i="5" s="1"/>
  <c r="AA19" i="5"/>
  <c r="J19" i="5" s="1"/>
  <c r="N19" i="5" s="1"/>
  <c r="AA91" i="5"/>
  <c r="J91" i="5" s="1"/>
  <c r="N91" i="5" s="1"/>
  <c r="AA43" i="5"/>
  <c r="J43" i="5" s="1"/>
  <c r="N43" i="5" s="1"/>
  <c r="AA48" i="5"/>
  <c r="J48" i="5" s="1"/>
  <c r="N48" i="5" s="1"/>
  <c r="AA32" i="3"/>
  <c r="J32" i="3" s="1"/>
  <c r="N32" i="3" s="1"/>
  <c r="AA25" i="3"/>
  <c r="J25" i="3" s="1"/>
  <c r="N25" i="3" s="1"/>
  <c r="N19" i="3"/>
  <c r="AA15" i="3"/>
  <c r="J15" i="3" s="1"/>
  <c r="N15" i="3" s="1"/>
  <c r="AA90" i="3"/>
  <c r="J90" i="3" s="1"/>
  <c r="N90" i="3" s="1"/>
  <c r="AA54" i="3"/>
  <c r="J54" i="3" s="1"/>
  <c r="N54" i="3" s="1"/>
  <c r="AA33" i="17"/>
  <c r="J33" i="17" s="1"/>
  <c r="N33" i="17" s="1"/>
  <c r="AA104" i="17"/>
  <c r="J104" i="17" s="1"/>
  <c r="N104" i="17" s="1"/>
  <c r="AA50" i="17"/>
  <c r="J50" i="17" s="1"/>
  <c r="N50" i="17" s="1"/>
  <c r="AA89" i="17"/>
  <c r="J89" i="17" s="1"/>
  <c r="N89" i="17" s="1"/>
  <c r="AA65" i="17"/>
  <c r="J65" i="17" s="1"/>
  <c r="N65" i="17" s="1"/>
  <c r="AA101" i="17"/>
  <c r="J101" i="17" s="1"/>
  <c r="N101" i="17" s="1"/>
  <c r="AA93" i="17"/>
  <c r="J93" i="17" s="1"/>
  <c r="N93" i="17" s="1"/>
  <c r="AA52" i="6"/>
  <c r="J52" i="6" s="1"/>
  <c r="N52" i="6" s="1"/>
  <c r="AA51" i="8"/>
  <c r="J51" i="8" s="1"/>
  <c r="N51" i="8" s="1"/>
  <c r="AG89" i="34"/>
  <c r="AE56" i="34"/>
  <c r="AG25" i="34"/>
  <c r="AA14" i="6"/>
  <c r="J14" i="6" s="1"/>
  <c r="N14" i="6" s="1"/>
  <c r="AA31" i="6"/>
  <c r="J31" i="6" s="1"/>
  <c r="N31" i="6" s="1"/>
  <c r="AA23" i="5"/>
  <c r="J23" i="5" s="1"/>
  <c r="N23" i="5" s="1"/>
  <c r="AA31" i="5"/>
  <c r="J31" i="5" s="1"/>
  <c r="N31" i="5" s="1"/>
  <c r="M15" i="5"/>
  <c r="AA101" i="5"/>
  <c r="J101" i="5" s="1"/>
  <c r="N101" i="5" s="1"/>
  <c r="AA73" i="5"/>
  <c r="J73" i="5" s="1"/>
  <c r="N73" i="5" s="1"/>
  <c r="AA68" i="5"/>
  <c r="J68" i="5" s="1"/>
  <c r="N68" i="5" s="1"/>
  <c r="AA40" i="5"/>
  <c r="J40" i="5" s="1"/>
  <c r="N40" i="5" s="1"/>
  <c r="AA16" i="3"/>
  <c r="J16" i="3" s="1"/>
  <c r="N16" i="3" s="1"/>
  <c r="AA74" i="8"/>
  <c r="J74" i="8" s="1"/>
  <c r="N74" i="8" s="1"/>
  <c r="AA32" i="8"/>
  <c r="J32" i="8" s="1"/>
  <c r="N32" i="8" s="1"/>
  <c r="AA29" i="8"/>
  <c r="J29" i="8" s="1"/>
  <c r="N29" i="8" s="1"/>
  <c r="AE58" i="34"/>
  <c r="AA98" i="6"/>
  <c r="J98" i="6" s="1"/>
  <c r="N98" i="6" s="1"/>
  <c r="AA108" i="6"/>
  <c r="J108" i="6" s="1"/>
  <c r="N108" i="6" s="1"/>
  <c r="AA99" i="6"/>
  <c r="J99" i="6" s="1"/>
  <c r="N99" i="6" s="1"/>
  <c r="AA38" i="5"/>
  <c r="J38" i="5" s="1"/>
  <c r="N38" i="5" s="1"/>
  <c r="AA86" i="5"/>
  <c r="J86" i="5" s="1"/>
  <c r="N86" i="5" s="1"/>
  <c r="AA99" i="5"/>
  <c r="J99" i="5" s="1"/>
  <c r="N99" i="5" s="1"/>
  <c r="AA89" i="5"/>
  <c r="J89" i="5" s="1"/>
  <c r="N89" i="5" s="1"/>
  <c r="AA57" i="5"/>
  <c r="J57" i="5" s="1"/>
  <c r="N57" i="5" s="1"/>
  <c r="AA37" i="3"/>
  <c r="J37" i="3" s="1"/>
  <c r="N37" i="3" s="1"/>
  <c r="AA43" i="3"/>
  <c r="J43" i="3" s="1"/>
  <c r="N43" i="3" s="1"/>
  <c r="AA77" i="3"/>
  <c r="J77" i="3" s="1"/>
  <c r="N77" i="3" s="1"/>
  <c r="AA11" i="17"/>
  <c r="J11" i="17" s="1"/>
  <c r="AA30" i="17"/>
  <c r="J30" i="17" s="1"/>
  <c r="N30" i="17" s="1"/>
  <c r="AA35" i="17"/>
  <c r="J35" i="17" s="1"/>
  <c r="N35" i="17" s="1"/>
  <c r="N92" i="17"/>
  <c r="AA86" i="17"/>
  <c r="J86" i="17" s="1"/>
  <c r="N86" i="17" s="1"/>
  <c r="AA100" i="17"/>
  <c r="J100" i="17" s="1"/>
  <c r="N100" i="17" s="1"/>
  <c r="M14" i="8"/>
  <c r="AG76" i="34"/>
  <c r="AA16" i="6"/>
  <c r="J16" i="6" s="1"/>
  <c r="N16" i="6" s="1"/>
  <c r="AA40" i="8"/>
  <c r="J40" i="8" s="1"/>
  <c r="N40" i="8" s="1"/>
  <c r="AA70" i="8"/>
  <c r="J70" i="8" s="1"/>
  <c r="N70" i="8" s="1"/>
  <c r="AE53" i="34"/>
  <c r="AA79" i="6"/>
  <c r="J79" i="6" s="1"/>
  <c r="N79" i="6" s="1"/>
  <c r="AA21" i="5"/>
  <c r="J21" i="5" s="1"/>
  <c r="N21" i="5" s="1"/>
  <c r="AA11" i="5"/>
  <c r="J11" i="5" s="1"/>
  <c r="AA35" i="5"/>
  <c r="J35" i="5" s="1"/>
  <c r="N35" i="5" s="1"/>
  <c r="AA26" i="5"/>
  <c r="J26" i="5" s="1"/>
  <c r="N26" i="5" s="1"/>
  <c r="AA81" i="5"/>
  <c r="J81" i="5" s="1"/>
  <c r="N81" i="5" s="1"/>
  <c r="AA97" i="5"/>
  <c r="J97" i="5" s="1"/>
  <c r="N97" i="5" s="1"/>
  <c r="AA82" i="5"/>
  <c r="J82" i="5" s="1"/>
  <c r="N82" i="5" s="1"/>
  <c r="AA23" i="3"/>
  <c r="J23" i="3" s="1"/>
  <c r="N23" i="3" s="1"/>
  <c r="AA35" i="3"/>
  <c r="J35" i="3" s="1"/>
  <c r="N35" i="3" s="1"/>
  <c r="AA12" i="3"/>
  <c r="J12" i="3" s="1"/>
  <c r="N12" i="3" s="1"/>
  <c r="AA74" i="3"/>
  <c r="J74" i="3" s="1"/>
  <c r="N74" i="3" s="1"/>
  <c r="AA59" i="3"/>
  <c r="J59" i="3" s="1"/>
  <c r="N59" i="3" s="1"/>
  <c r="AA105" i="17"/>
  <c r="J105" i="17" s="1"/>
  <c r="N105" i="17" s="1"/>
  <c r="AA58" i="17"/>
  <c r="J58" i="17" s="1"/>
  <c r="N58" i="17" s="1"/>
  <c r="AA52" i="17"/>
  <c r="J52" i="17" s="1"/>
  <c r="N52" i="17" s="1"/>
  <c r="AA31" i="8"/>
  <c r="J31" i="8" s="1"/>
  <c r="N31" i="8" s="1"/>
  <c r="AA25" i="8"/>
  <c r="J25" i="8" s="1"/>
  <c r="N25" i="8" s="1"/>
  <c r="AA92" i="8"/>
  <c r="J92" i="8" s="1"/>
  <c r="N92" i="8" s="1"/>
  <c r="AA69" i="8"/>
  <c r="J69" i="8" s="1"/>
  <c r="N69" i="8" s="1"/>
  <c r="AA55" i="8"/>
  <c r="J55" i="8" s="1"/>
  <c r="N55" i="8" s="1"/>
  <c r="AG32" i="34"/>
  <c r="AA56" i="6"/>
  <c r="J56" i="6" s="1"/>
  <c r="N56" i="6" s="1"/>
  <c r="M11" i="6"/>
  <c r="AA15" i="5"/>
  <c r="J15" i="5" s="1"/>
  <c r="AA37" i="5"/>
  <c r="J37" i="5" s="1"/>
  <c r="N37" i="5" s="1"/>
  <c r="AA98" i="5"/>
  <c r="J98" i="5" s="1"/>
  <c r="N98" i="5" s="1"/>
  <c r="AA69" i="5"/>
  <c r="J69" i="5" s="1"/>
  <c r="N69" i="5" s="1"/>
  <c r="AA80" i="5"/>
  <c r="J80" i="5" s="1"/>
  <c r="N80" i="5" s="1"/>
  <c r="AA59" i="5"/>
  <c r="J59" i="5" s="1"/>
  <c r="N59" i="5" s="1"/>
  <c r="AA50" i="3"/>
  <c r="J50" i="3" s="1"/>
  <c r="N50" i="3" s="1"/>
  <c r="AA62" i="3"/>
  <c r="J62" i="3" s="1"/>
  <c r="N62" i="3" s="1"/>
  <c r="AA11" i="3"/>
  <c r="J11" i="3" s="1"/>
  <c r="AA92" i="3"/>
  <c r="J92" i="3" s="1"/>
  <c r="N92" i="3" s="1"/>
  <c r="AA21" i="3"/>
  <c r="J21" i="3" s="1"/>
  <c r="N21" i="3" s="1"/>
  <c r="AA89" i="3"/>
  <c r="J89" i="3" s="1"/>
  <c r="N89" i="3" s="1"/>
  <c r="AA58" i="3"/>
  <c r="J58" i="3" s="1"/>
  <c r="N58" i="3" s="1"/>
  <c r="AA57" i="3"/>
  <c r="J57" i="3" s="1"/>
  <c r="N57" i="3" s="1"/>
  <c r="AA45" i="3"/>
  <c r="J45" i="3" s="1"/>
  <c r="N45" i="3" s="1"/>
  <c r="AA25" i="17"/>
  <c r="J25" i="17" s="1"/>
  <c r="N25" i="17" s="1"/>
  <c r="AA24" i="17"/>
  <c r="J24" i="17" s="1"/>
  <c r="N24" i="17" s="1"/>
  <c r="AA69" i="17"/>
  <c r="J69" i="17" s="1"/>
  <c r="N69" i="17" s="1"/>
  <c r="AA80" i="17"/>
  <c r="J80" i="17" s="1"/>
  <c r="N80" i="17" s="1"/>
  <c r="AG73" i="34"/>
  <c r="AA39" i="6"/>
  <c r="J39" i="6" s="1"/>
  <c r="N39" i="6" s="1"/>
  <c r="AA82" i="8"/>
  <c r="J82" i="8" s="1"/>
  <c r="N82" i="8" s="1"/>
  <c r="AE24" i="34"/>
  <c r="AA11" i="8"/>
  <c r="J11" i="8" s="1"/>
  <c r="M13" i="8"/>
  <c r="AA17" i="8"/>
  <c r="J17" i="8" s="1"/>
  <c r="N17" i="8" s="1"/>
  <c r="AA109" i="8"/>
  <c r="J109" i="8" s="1"/>
  <c r="N109" i="8" s="1"/>
  <c r="AA85" i="8"/>
  <c r="J85" i="8" s="1"/>
  <c r="N85" i="8" s="1"/>
  <c r="AA81" i="8"/>
  <c r="J81" i="8" s="1"/>
  <c r="N81" i="8" s="1"/>
  <c r="AA66" i="8"/>
  <c r="J66" i="8" s="1"/>
  <c r="N66" i="8" s="1"/>
  <c r="AA108" i="8"/>
  <c r="J108" i="8" s="1"/>
  <c r="N108" i="8" s="1"/>
  <c r="AA42" i="5"/>
  <c r="J42" i="5" s="1"/>
  <c r="N42" i="5" s="1"/>
  <c r="AA26" i="3"/>
  <c r="J26" i="3" s="1"/>
  <c r="N26" i="3" s="1"/>
  <c r="AA95" i="3"/>
  <c r="J95" i="3" s="1"/>
  <c r="N95" i="3" s="1"/>
  <c r="AA20" i="17"/>
  <c r="J20" i="17" s="1"/>
  <c r="N20" i="17" s="1"/>
  <c r="AA39" i="17"/>
  <c r="J39" i="17" s="1"/>
  <c r="N39" i="17" s="1"/>
  <c r="M14" i="17"/>
  <c r="AA54" i="17"/>
  <c r="J54" i="17" s="1"/>
  <c r="N54" i="17" s="1"/>
  <c r="AA45" i="6"/>
  <c r="J45" i="6" s="1"/>
  <c r="N45" i="6" s="1"/>
  <c r="AA68" i="6"/>
  <c r="J68" i="6" s="1"/>
  <c r="N68" i="6" s="1"/>
  <c r="AA42" i="6"/>
  <c r="J42" i="6" s="1"/>
  <c r="N42" i="6" s="1"/>
  <c r="AA89" i="6"/>
  <c r="J89" i="6" s="1"/>
  <c r="N89" i="6" s="1"/>
  <c r="AA43" i="6"/>
  <c r="J43" i="6" s="1"/>
  <c r="N43" i="6" s="1"/>
  <c r="AA17" i="6"/>
  <c r="J17" i="6" s="1"/>
  <c r="N17" i="6" s="1"/>
  <c r="AA32" i="5"/>
  <c r="J32" i="5" s="1"/>
  <c r="N32" i="5" s="1"/>
  <c r="AA13" i="5"/>
  <c r="J13" i="5" s="1"/>
  <c r="AA62" i="5"/>
  <c r="J62" i="5" s="1"/>
  <c r="N62" i="5" s="1"/>
  <c r="AA109" i="5"/>
  <c r="J109" i="5" s="1"/>
  <c r="N109" i="5" s="1"/>
  <c r="AA41" i="5"/>
  <c r="J41" i="5" s="1"/>
  <c r="N41" i="5" s="1"/>
  <c r="AA100" i="5"/>
  <c r="J100" i="5" s="1"/>
  <c r="N100" i="5" s="1"/>
  <c r="AA54" i="5"/>
  <c r="J54" i="5" s="1"/>
  <c r="N54" i="5" s="1"/>
  <c r="AA33" i="3"/>
  <c r="J33" i="3" s="1"/>
  <c r="N33" i="3" s="1"/>
  <c r="AA36" i="3"/>
  <c r="J36" i="3" s="1"/>
  <c r="N36" i="3" s="1"/>
  <c r="AA38" i="3"/>
  <c r="J38" i="3" s="1"/>
  <c r="N38" i="3" s="1"/>
  <c r="AA30" i="3"/>
  <c r="J30" i="3" s="1"/>
  <c r="N30" i="3" s="1"/>
  <c r="AA83" i="3"/>
  <c r="J83" i="3" s="1"/>
  <c r="N83" i="3" s="1"/>
  <c r="AA105" i="3"/>
  <c r="J105" i="3" s="1"/>
  <c r="N105" i="3" s="1"/>
  <c r="AA63" i="3"/>
  <c r="J63" i="3" s="1"/>
  <c r="N63" i="3" s="1"/>
  <c r="M11" i="17"/>
  <c r="AA32" i="17"/>
  <c r="J32" i="17" s="1"/>
  <c r="N32" i="17" s="1"/>
  <c r="AA16" i="17"/>
  <c r="J16" i="17" s="1"/>
  <c r="N16" i="17" s="1"/>
  <c r="AA85" i="17"/>
  <c r="J85" i="17" s="1"/>
  <c r="N85" i="17" s="1"/>
  <c r="AA66" i="17"/>
  <c r="J66" i="17" s="1"/>
  <c r="N66" i="17" s="1"/>
  <c r="AA79" i="17"/>
  <c r="J79" i="17" s="1"/>
  <c r="N79" i="17" s="1"/>
  <c r="AA64" i="17"/>
  <c r="J64" i="17" s="1"/>
  <c r="N64" i="17" s="1"/>
  <c r="AA44" i="17"/>
  <c r="J44" i="17" s="1"/>
  <c r="N44" i="17" s="1"/>
  <c r="AA46" i="17"/>
  <c r="J46" i="17" s="1"/>
  <c r="N46" i="17" s="1"/>
  <c r="AA43" i="17"/>
  <c r="J43" i="17" s="1"/>
  <c r="N43" i="17" s="1"/>
  <c r="AA107" i="17"/>
  <c r="J107" i="17" s="1"/>
  <c r="N107" i="17" s="1"/>
  <c r="AA63" i="17"/>
  <c r="J63" i="17" s="1"/>
  <c r="N63" i="17" s="1"/>
  <c r="AA84" i="8"/>
  <c r="J84" i="8" s="1"/>
  <c r="N84" i="8" s="1"/>
  <c r="AA94" i="8"/>
  <c r="J94" i="8" s="1"/>
  <c r="N94" i="8" s="1"/>
  <c r="AA46" i="8"/>
  <c r="J46" i="8" s="1"/>
  <c r="N46" i="8" s="1"/>
  <c r="AE77" i="18"/>
  <c r="AG77" i="18"/>
  <c r="AE96" i="18"/>
  <c r="AG96" i="18"/>
  <c r="AG94" i="20"/>
  <c r="AE94" i="20"/>
  <c r="AG66" i="20"/>
  <c r="AE66" i="20"/>
  <c r="AG69" i="20"/>
  <c r="AE69" i="20"/>
  <c r="AE30" i="18"/>
  <c r="AG30" i="18"/>
  <c r="AG43" i="20"/>
  <c r="AE43" i="20"/>
  <c r="AE26" i="20"/>
  <c r="AG26" i="20"/>
  <c r="AA28" i="5"/>
  <c r="J28" i="5" s="1"/>
  <c r="N28" i="5" s="1"/>
  <c r="G29" i="5"/>
  <c r="AD29" i="5"/>
  <c r="AD34" i="5"/>
  <c r="G34" i="5"/>
  <c r="AD101" i="5"/>
  <c r="G101" i="5"/>
  <c r="AD81" i="5"/>
  <c r="G81" i="5"/>
  <c r="G73" i="5"/>
  <c r="AD73" i="5"/>
  <c r="AD79" i="5"/>
  <c r="G79" i="5"/>
  <c r="G102" i="5"/>
  <c r="AD102" i="5"/>
  <c r="AD96" i="5"/>
  <c r="G96" i="5"/>
  <c r="AD50" i="5"/>
  <c r="G50" i="5"/>
  <c r="AE93" i="18"/>
  <c r="AG93" i="18"/>
  <c r="AE87" i="20"/>
  <c r="AG87" i="20"/>
  <c r="G88" i="3"/>
  <c r="AD88" i="3"/>
  <c r="AD76" i="3"/>
  <c r="G76" i="3"/>
  <c r="G85" i="3"/>
  <c r="AD85" i="3"/>
  <c r="G30" i="3"/>
  <c r="AD30" i="3"/>
  <c r="AD17" i="3"/>
  <c r="G17" i="3"/>
  <c r="AD63" i="3"/>
  <c r="G63" i="3"/>
  <c r="AD78" i="3"/>
  <c r="G78" i="3"/>
  <c r="AE49" i="18"/>
  <c r="AG49" i="18"/>
  <c r="AG95" i="18"/>
  <c r="AE95" i="18"/>
  <c r="AG98" i="20"/>
  <c r="AE98" i="20"/>
  <c r="AE16" i="34"/>
  <c r="AG16" i="34"/>
  <c r="G18" i="17"/>
  <c r="AD18" i="17"/>
  <c r="AA13" i="17"/>
  <c r="J13" i="17" s="1"/>
  <c r="AD11" i="17"/>
  <c r="G11" i="17"/>
  <c r="G26" i="17"/>
  <c r="AD26" i="17"/>
  <c r="G15" i="17"/>
  <c r="AD15" i="17"/>
  <c r="AD39" i="17"/>
  <c r="G39" i="17"/>
  <c r="AD57" i="17"/>
  <c r="G57" i="17"/>
  <c r="G45" i="17"/>
  <c r="AD45" i="17"/>
  <c r="G52" i="17"/>
  <c r="AD52" i="17"/>
  <c r="G100" i="17"/>
  <c r="AD100" i="17"/>
  <c r="G54" i="17"/>
  <c r="AD54" i="17"/>
  <c r="AG76" i="18"/>
  <c r="AE76" i="18"/>
  <c r="AE31" i="20"/>
  <c r="AG31" i="20"/>
  <c r="AG13" i="34"/>
  <c r="AE13" i="34"/>
  <c r="AG41" i="18"/>
  <c r="AE41" i="18"/>
  <c r="AE50" i="20"/>
  <c r="AG50" i="20"/>
  <c r="AG48" i="18"/>
  <c r="AE48" i="18"/>
  <c r="AE67" i="32"/>
  <c r="AG67" i="32"/>
  <c r="G16" i="8"/>
  <c r="AD16" i="8"/>
  <c r="G26" i="8"/>
  <c r="AD26" i="8"/>
  <c r="G28" i="8"/>
  <c r="AD28" i="8"/>
  <c r="G23" i="8"/>
  <c r="AD23" i="8"/>
  <c r="G37" i="8"/>
  <c r="AD37" i="8"/>
  <c r="G40" i="8"/>
  <c r="AD40" i="8"/>
  <c r="G78" i="8"/>
  <c r="AD78" i="8"/>
  <c r="G54" i="8"/>
  <c r="AD54" i="8"/>
  <c r="AA98" i="8"/>
  <c r="J98" i="8" s="1"/>
  <c r="N98" i="8" s="1"/>
  <c r="G90" i="8"/>
  <c r="AD90" i="8"/>
  <c r="G47" i="8"/>
  <c r="AD47" i="8"/>
  <c r="G95" i="8"/>
  <c r="AD95" i="8"/>
  <c r="AD82" i="8"/>
  <c r="G82" i="8"/>
  <c r="G62" i="8"/>
  <c r="AD62" i="8"/>
  <c r="G67" i="8"/>
  <c r="AD67" i="8"/>
  <c r="AD81" i="8"/>
  <c r="G81" i="8"/>
  <c r="AD84" i="8"/>
  <c r="G84" i="8"/>
  <c r="AG13" i="18"/>
  <c r="AE13" i="18"/>
  <c r="AE62" i="20"/>
  <c r="AG62" i="20"/>
  <c r="G64" i="6"/>
  <c r="AD64" i="6"/>
  <c r="G47" i="6"/>
  <c r="AD47" i="6"/>
  <c r="G39" i="6"/>
  <c r="AD39" i="6"/>
  <c r="G84" i="6"/>
  <c r="AD84" i="6"/>
  <c r="AD56" i="6"/>
  <c r="G56" i="6"/>
  <c r="AD22" i="6"/>
  <c r="G22" i="6"/>
  <c r="AD94" i="6"/>
  <c r="G94" i="6"/>
  <c r="G70" i="6"/>
  <c r="AD70" i="6"/>
  <c r="AG81" i="18"/>
  <c r="AE81" i="18"/>
  <c r="AG103" i="20"/>
  <c r="AE103" i="20"/>
  <c r="G109" i="6"/>
  <c r="AD109" i="6"/>
  <c r="G28" i="6"/>
  <c r="AD28" i="6"/>
  <c r="G60" i="6"/>
  <c r="AD60" i="6"/>
  <c r="AD11" i="6"/>
  <c r="G11" i="6"/>
  <c r="G105" i="6"/>
  <c r="AD105" i="6"/>
  <c r="G103" i="6"/>
  <c r="AD103" i="6"/>
  <c r="G54" i="6"/>
  <c r="AD54" i="6"/>
  <c r="AD61" i="6"/>
  <c r="G61" i="6"/>
  <c r="AA46" i="6"/>
  <c r="J46" i="6" s="1"/>
  <c r="N46" i="6" s="1"/>
  <c r="AE11" i="18"/>
  <c r="AG11" i="18"/>
  <c r="AG71" i="20"/>
  <c r="AE71" i="20"/>
  <c r="AG72" i="20"/>
  <c r="AE72" i="20"/>
  <c r="AE35" i="18"/>
  <c r="AG35" i="18"/>
  <c r="AG92" i="18"/>
  <c r="AE92" i="18"/>
  <c r="G55" i="6"/>
  <c r="AD55" i="6"/>
  <c r="AD16" i="6"/>
  <c r="G16" i="6"/>
  <c r="AD36" i="6"/>
  <c r="G36" i="6"/>
  <c r="AD86" i="6"/>
  <c r="G86" i="6"/>
  <c r="AA13" i="6"/>
  <c r="J13" i="6" s="1"/>
  <c r="N13" i="6" s="1"/>
  <c r="G102" i="6"/>
  <c r="AD102" i="6"/>
  <c r="G49" i="6"/>
  <c r="AD49" i="6"/>
  <c r="AD88" i="6"/>
  <c r="G88" i="6"/>
  <c r="AA77" i="6"/>
  <c r="J77" i="6" s="1"/>
  <c r="N77" i="6" s="1"/>
  <c r="AE99" i="18"/>
  <c r="AG99" i="18"/>
  <c r="AE12" i="20"/>
  <c r="AG12" i="20"/>
  <c r="AE64" i="18"/>
  <c r="AG64" i="18"/>
  <c r="AE108" i="20"/>
  <c r="AG108" i="20"/>
  <c r="G100" i="5"/>
  <c r="AD100" i="5"/>
  <c r="AD57" i="5"/>
  <c r="G57" i="5"/>
  <c r="G15" i="5"/>
  <c r="AD15" i="5"/>
  <c r="AD35" i="5"/>
  <c r="G35" i="5"/>
  <c r="AD77" i="5"/>
  <c r="G77" i="5"/>
  <c r="AD13" i="5"/>
  <c r="G13" i="5"/>
  <c r="G60" i="5"/>
  <c r="AD60" i="5"/>
  <c r="G71" i="5"/>
  <c r="AD71" i="5"/>
  <c r="AD84" i="5"/>
  <c r="G84" i="5"/>
  <c r="G62" i="5"/>
  <c r="AD62" i="5"/>
  <c r="AA56" i="5"/>
  <c r="J56" i="5" s="1"/>
  <c r="N56" i="5" s="1"/>
  <c r="G82" i="5"/>
  <c r="AD82" i="5"/>
  <c r="AA95" i="5"/>
  <c r="J95" i="5" s="1"/>
  <c r="N95" i="5" s="1"/>
  <c r="AE91" i="18"/>
  <c r="AG91" i="18"/>
  <c r="AG104" i="18"/>
  <c r="AE104" i="18"/>
  <c r="AE80" i="18"/>
  <c r="AG80" i="18"/>
  <c r="AG74" i="20"/>
  <c r="AE74" i="20"/>
  <c r="AD27" i="3"/>
  <c r="G27" i="3"/>
  <c r="AD57" i="3"/>
  <c r="G57" i="3"/>
  <c r="AD70" i="3"/>
  <c r="G70" i="3"/>
  <c r="AD36" i="3"/>
  <c r="G36" i="3"/>
  <c r="AD67" i="3"/>
  <c r="G67" i="3"/>
  <c r="G38" i="3"/>
  <c r="AD38" i="3"/>
  <c r="AA22" i="3"/>
  <c r="J22" i="3" s="1"/>
  <c r="N22" i="3" s="1"/>
  <c r="G21" i="3"/>
  <c r="AD21" i="3"/>
  <c r="AD74" i="3"/>
  <c r="G74" i="3"/>
  <c r="G104" i="3"/>
  <c r="AD104" i="3"/>
  <c r="AA85" i="3"/>
  <c r="J85" i="3" s="1"/>
  <c r="N85" i="3" s="1"/>
  <c r="G55" i="3"/>
  <c r="AD55" i="3"/>
  <c r="AD79" i="3"/>
  <c r="G79" i="3"/>
  <c r="AD65" i="3"/>
  <c r="G65" i="3"/>
  <c r="AD77" i="3"/>
  <c r="G77" i="3"/>
  <c r="AG27" i="18"/>
  <c r="AE27" i="18"/>
  <c r="AG25" i="20"/>
  <c r="AE25" i="20"/>
  <c r="AA75" i="17"/>
  <c r="J75" i="17" s="1"/>
  <c r="N75" i="17" s="1"/>
  <c r="G53" i="17"/>
  <c r="AD53" i="17"/>
  <c r="G106" i="17"/>
  <c r="AD106" i="17"/>
  <c r="AD88" i="17"/>
  <c r="G88" i="17"/>
  <c r="G82" i="17"/>
  <c r="AD82" i="17"/>
  <c r="AD46" i="17"/>
  <c r="G46" i="17"/>
  <c r="AG67" i="20"/>
  <c r="AE67" i="20"/>
  <c r="AE33" i="20"/>
  <c r="AG33" i="20"/>
  <c r="AG87" i="18"/>
  <c r="AE87" i="18"/>
  <c r="G18" i="8"/>
  <c r="AD18" i="8"/>
  <c r="G46" i="8"/>
  <c r="AD46" i="8"/>
  <c r="G75" i="8"/>
  <c r="AD75" i="8"/>
  <c r="AD74" i="8"/>
  <c r="G74" i="8"/>
  <c r="G98" i="8"/>
  <c r="AD98" i="8"/>
  <c r="G63" i="8"/>
  <c r="AD63" i="8"/>
  <c r="AD100" i="8"/>
  <c r="G100" i="8"/>
  <c r="AD53" i="8"/>
  <c r="G53" i="8"/>
  <c r="AA62" i="8"/>
  <c r="J62" i="8" s="1"/>
  <c r="N62" i="8" s="1"/>
  <c r="AG15" i="34"/>
  <c r="AE98" i="18"/>
  <c r="AG98" i="18"/>
  <c r="AE47" i="20"/>
  <c r="AG47" i="20"/>
  <c r="AG81" i="20"/>
  <c r="AE81" i="20"/>
  <c r="AE27" i="20"/>
  <c r="AG27" i="20"/>
  <c r="AE67" i="18"/>
  <c r="AG67" i="18"/>
  <c r="AE39" i="20"/>
  <c r="AG39" i="20"/>
  <c r="G89" i="6"/>
  <c r="AD89" i="6"/>
  <c r="AA50" i="6"/>
  <c r="J50" i="6" s="1"/>
  <c r="N50" i="6" s="1"/>
  <c r="AD45" i="6"/>
  <c r="G45" i="6"/>
  <c r="AA93" i="6"/>
  <c r="J93" i="6" s="1"/>
  <c r="N93" i="6" s="1"/>
  <c r="G57" i="6"/>
  <c r="AD57" i="6"/>
  <c r="AA19" i="6"/>
  <c r="J19" i="6" s="1"/>
  <c r="N19" i="6" s="1"/>
  <c r="AD48" i="6"/>
  <c r="G48" i="6"/>
  <c r="G78" i="6"/>
  <c r="AD78" i="6"/>
  <c r="G58" i="6"/>
  <c r="AD58" i="6"/>
  <c r="AA33" i="6"/>
  <c r="J33" i="6" s="1"/>
  <c r="N33" i="6" s="1"/>
  <c r="AA81" i="6"/>
  <c r="J81" i="6" s="1"/>
  <c r="N81" i="6" s="1"/>
  <c r="AA85" i="6"/>
  <c r="J85" i="6" s="1"/>
  <c r="N85" i="6" s="1"/>
  <c r="G14" i="6"/>
  <c r="AD14" i="6"/>
  <c r="AA64" i="6"/>
  <c r="J64" i="6" s="1"/>
  <c r="N64" i="6" s="1"/>
  <c r="G97" i="6"/>
  <c r="AD97" i="6"/>
  <c r="AA71" i="6"/>
  <c r="J71" i="6" s="1"/>
  <c r="N71" i="6" s="1"/>
  <c r="AA37" i="6"/>
  <c r="J37" i="6" s="1"/>
  <c r="N37" i="6" s="1"/>
  <c r="AA73" i="6"/>
  <c r="J73" i="6" s="1"/>
  <c r="N73" i="6" s="1"/>
  <c r="AA66" i="6"/>
  <c r="J66" i="6" s="1"/>
  <c r="N66" i="6" s="1"/>
  <c r="AA105" i="6"/>
  <c r="J105" i="6" s="1"/>
  <c r="N105" i="6" s="1"/>
  <c r="AA29" i="6"/>
  <c r="J29" i="6" s="1"/>
  <c r="N29" i="6" s="1"/>
  <c r="AA72" i="6"/>
  <c r="J72" i="6" s="1"/>
  <c r="N72" i="6" s="1"/>
  <c r="AA67" i="6"/>
  <c r="J67" i="6" s="1"/>
  <c r="N67" i="6" s="1"/>
  <c r="AG75" i="18"/>
  <c r="AE75" i="18"/>
  <c r="AG11" i="20"/>
  <c r="AE11" i="20"/>
  <c r="AE24" i="18"/>
  <c r="AG24" i="18"/>
  <c r="AE68" i="20"/>
  <c r="AG68" i="20"/>
  <c r="M11" i="5"/>
  <c r="AA93" i="5"/>
  <c r="J93" i="5" s="1"/>
  <c r="N93" i="5" s="1"/>
  <c r="AD46" i="5"/>
  <c r="G46" i="5"/>
  <c r="G14" i="5"/>
  <c r="AD14" i="5"/>
  <c r="G92" i="5"/>
  <c r="AD92" i="5"/>
  <c r="AD10" i="5"/>
  <c r="G10" i="5"/>
  <c r="AA12" i="5"/>
  <c r="J12" i="5" s="1"/>
  <c r="AA17" i="5"/>
  <c r="J17" i="5" s="1"/>
  <c r="N17" i="5" s="1"/>
  <c r="AA105" i="5"/>
  <c r="J105" i="5" s="1"/>
  <c r="N105" i="5" s="1"/>
  <c r="G97" i="5"/>
  <c r="AD97" i="5"/>
  <c r="AA78" i="5"/>
  <c r="J78" i="5" s="1"/>
  <c r="N78" i="5" s="1"/>
  <c r="AA108" i="5"/>
  <c r="J108" i="5" s="1"/>
  <c r="N108" i="5" s="1"/>
  <c r="G47" i="5"/>
  <c r="AD47" i="5"/>
  <c r="AA85" i="5"/>
  <c r="J85" i="5" s="1"/>
  <c r="N85" i="5" s="1"/>
  <c r="AD90" i="5"/>
  <c r="G90" i="5"/>
  <c r="AD109" i="5"/>
  <c r="G109" i="5"/>
  <c r="AA63" i="5"/>
  <c r="J63" i="5" s="1"/>
  <c r="N63" i="5" s="1"/>
  <c r="G76" i="5"/>
  <c r="AD76" i="5"/>
  <c r="G41" i="5"/>
  <c r="AD41" i="5"/>
  <c r="AA71" i="5"/>
  <c r="J71" i="5" s="1"/>
  <c r="N71" i="5" s="1"/>
  <c r="AG94" i="18"/>
  <c r="AE94" i="18"/>
  <c r="AG41" i="20"/>
  <c r="AE41" i="20"/>
  <c r="AG59" i="20"/>
  <c r="AE59" i="20"/>
  <c r="AG44" i="20"/>
  <c r="AE44" i="20"/>
  <c r="AG37" i="20"/>
  <c r="AE37" i="20"/>
  <c r="AG18" i="20"/>
  <c r="AE18" i="20"/>
  <c r="AA24" i="3"/>
  <c r="J24" i="3" s="1"/>
  <c r="N24" i="3" s="1"/>
  <c r="AD103" i="3"/>
  <c r="G103" i="3"/>
  <c r="AA28" i="3"/>
  <c r="J28" i="3" s="1"/>
  <c r="N28" i="3" s="1"/>
  <c r="G54" i="3"/>
  <c r="AD54" i="3"/>
  <c r="AD87" i="3"/>
  <c r="G87" i="3"/>
  <c r="AD37" i="3"/>
  <c r="G37" i="3"/>
  <c r="AA56" i="3"/>
  <c r="J56" i="3" s="1"/>
  <c r="N56" i="3" s="1"/>
  <c r="AD14" i="3"/>
  <c r="G14" i="3"/>
  <c r="AA109" i="3"/>
  <c r="J109" i="3" s="1"/>
  <c r="N109" i="3" s="1"/>
  <c r="AD86" i="3"/>
  <c r="G86" i="3"/>
  <c r="AA79" i="3"/>
  <c r="J79" i="3" s="1"/>
  <c r="N79" i="3" s="1"/>
  <c r="AA40" i="3"/>
  <c r="J40" i="3" s="1"/>
  <c r="N40" i="3" s="1"/>
  <c r="AD91" i="3"/>
  <c r="G91" i="3"/>
  <c r="G69" i="3"/>
  <c r="AD69" i="3"/>
  <c r="AD62" i="3"/>
  <c r="G62" i="3"/>
  <c r="G66" i="3"/>
  <c r="AD66" i="3"/>
  <c r="AD58" i="3"/>
  <c r="G58" i="3"/>
  <c r="G40" i="3"/>
  <c r="AD40" i="3"/>
  <c r="G48" i="3"/>
  <c r="AD48" i="3"/>
  <c r="AA67" i="3"/>
  <c r="J67" i="3" s="1"/>
  <c r="N67" i="3" s="1"/>
  <c r="AA41" i="3"/>
  <c r="J41" i="3" s="1"/>
  <c r="N41" i="3" s="1"/>
  <c r="AA42" i="3"/>
  <c r="J42" i="3" s="1"/>
  <c r="N42" i="3" s="1"/>
  <c r="AG18" i="18"/>
  <c r="AE18" i="18"/>
  <c r="AG64" i="20"/>
  <c r="AE64" i="20"/>
  <c r="AE90" i="20"/>
  <c r="AG90" i="20"/>
  <c r="AD22" i="17"/>
  <c r="G22" i="17"/>
  <c r="AA37" i="17"/>
  <c r="J37" i="17" s="1"/>
  <c r="N37" i="17" s="1"/>
  <c r="M13" i="17"/>
  <c r="G36" i="17"/>
  <c r="AD36" i="17"/>
  <c r="AA18" i="17"/>
  <c r="J18" i="17" s="1"/>
  <c r="N18" i="17" s="1"/>
  <c r="AD20" i="17"/>
  <c r="G20" i="17"/>
  <c r="AA19" i="17"/>
  <c r="J19" i="17" s="1"/>
  <c r="N19" i="17" s="1"/>
  <c r="AA29" i="17"/>
  <c r="J29" i="17" s="1"/>
  <c r="N29" i="17" s="1"/>
  <c r="G29" i="17"/>
  <c r="AD29" i="17"/>
  <c r="AA73" i="17"/>
  <c r="J73" i="17" s="1"/>
  <c r="N73" i="17" s="1"/>
  <c r="G77" i="17"/>
  <c r="AD77" i="17"/>
  <c r="AD74" i="17"/>
  <c r="G74" i="17"/>
  <c r="AA74" i="17"/>
  <c r="J74" i="17" s="1"/>
  <c r="N74" i="17" s="1"/>
  <c r="AA71" i="17"/>
  <c r="J71" i="17" s="1"/>
  <c r="N71" i="17" s="1"/>
  <c r="AD61" i="17"/>
  <c r="G61" i="17"/>
  <c r="G90" i="17"/>
  <c r="AD90" i="17"/>
  <c r="AA83" i="17"/>
  <c r="J83" i="17" s="1"/>
  <c r="N83" i="17" s="1"/>
  <c r="AD86" i="17"/>
  <c r="G86" i="17"/>
  <c r="G104" i="17"/>
  <c r="AD104" i="17"/>
  <c r="AA102" i="17"/>
  <c r="J102" i="17" s="1"/>
  <c r="N102" i="17" s="1"/>
  <c r="AA96" i="17"/>
  <c r="J96" i="17" s="1"/>
  <c r="N96" i="17" s="1"/>
  <c r="G75" i="17"/>
  <c r="AD75" i="17"/>
  <c r="AA49" i="17"/>
  <c r="J49" i="17" s="1"/>
  <c r="N49" i="17" s="1"/>
  <c r="AD72" i="17"/>
  <c r="G72" i="17"/>
  <c r="G103" i="17"/>
  <c r="AD103" i="17"/>
  <c r="AA103" i="17"/>
  <c r="J103" i="17" s="1"/>
  <c r="N103" i="17" s="1"/>
  <c r="AD49" i="17"/>
  <c r="G49" i="17"/>
  <c r="AD76" i="17"/>
  <c r="G76" i="17"/>
  <c r="AD105" i="17"/>
  <c r="G105" i="17"/>
  <c r="G59" i="17"/>
  <c r="AD59" i="17"/>
  <c r="AA84" i="17"/>
  <c r="J84" i="17" s="1"/>
  <c r="N84" i="17" s="1"/>
  <c r="AA60" i="17"/>
  <c r="J60" i="17" s="1"/>
  <c r="N60" i="17" s="1"/>
  <c r="AA41" i="17"/>
  <c r="J41" i="17" s="1"/>
  <c r="N41" i="17" s="1"/>
  <c r="AA99" i="17"/>
  <c r="J99" i="17" s="1"/>
  <c r="N99" i="17" s="1"/>
  <c r="AG106" i="18"/>
  <c r="AE106" i="18"/>
  <c r="AE80" i="20"/>
  <c r="AG80" i="20"/>
  <c r="AE48" i="20"/>
  <c r="AG48" i="20"/>
  <c r="AE28" i="20"/>
  <c r="AG28" i="20"/>
  <c r="AG39" i="18"/>
  <c r="AE39" i="18"/>
  <c r="M15" i="8"/>
  <c r="AA19" i="8"/>
  <c r="J19" i="8" s="1"/>
  <c r="N19" i="8" s="1"/>
  <c r="G15" i="8"/>
  <c r="AD15" i="8"/>
  <c r="M12" i="8"/>
  <c r="G35" i="8"/>
  <c r="AD35" i="8"/>
  <c r="AD19" i="8"/>
  <c r="G19" i="8"/>
  <c r="M10" i="8"/>
  <c r="AA38" i="8"/>
  <c r="J38" i="8" s="1"/>
  <c r="N38" i="8" s="1"/>
  <c r="AA91" i="8"/>
  <c r="J91" i="8" s="1"/>
  <c r="N91" i="8" s="1"/>
  <c r="AA95" i="8"/>
  <c r="J95" i="8" s="1"/>
  <c r="N95" i="8" s="1"/>
  <c r="G97" i="8"/>
  <c r="AD97" i="8"/>
  <c r="G104" i="8"/>
  <c r="AD104" i="8"/>
  <c r="AA59" i="8"/>
  <c r="J59" i="8" s="1"/>
  <c r="N59" i="8" s="1"/>
  <c r="AA77" i="8"/>
  <c r="J77" i="8" s="1"/>
  <c r="N77" i="8" s="1"/>
  <c r="G102" i="8"/>
  <c r="AD102" i="8"/>
  <c r="AA48" i="8"/>
  <c r="J48" i="8" s="1"/>
  <c r="N48" i="8" s="1"/>
  <c r="AA107" i="8"/>
  <c r="J107" i="8" s="1"/>
  <c r="N107" i="8" s="1"/>
  <c r="AA75" i="8"/>
  <c r="J75" i="8" s="1"/>
  <c r="N75" i="8" s="1"/>
  <c r="AD72" i="8"/>
  <c r="G72" i="8"/>
  <c r="AA71" i="8"/>
  <c r="J71" i="8" s="1"/>
  <c r="N71" i="8" s="1"/>
  <c r="AA43" i="8"/>
  <c r="J43" i="8" s="1"/>
  <c r="N43" i="8" s="1"/>
  <c r="G48" i="8"/>
  <c r="AD48" i="8"/>
  <c r="G80" i="8"/>
  <c r="AD80" i="8"/>
  <c r="AD94" i="8"/>
  <c r="G94" i="8"/>
  <c r="AD92" i="8"/>
  <c r="G92" i="8"/>
  <c r="AA103" i="8"/>
  <c r="J103" i="8" s="1"/>
  <c r="N103" i="8" s="1"/>
  <c r="AD51" i="8"/>
  <c r="G51" i="8"/>
  <c r="AG105" i="20"/>
  <c r="AE105" i="20"/>
  <c r="AG73" i="18"/>
  <c r="AE73" i="18"/>
  <c r="AA65" i="6"/>
  <c r="J65" i="6" s="1"/>
  <c r="N65" i="6" s="1"/>
  <c r="AA10" i="6"/>
  <c r="J10" i="6" s="1"/>
  <c r="G82" i="6"/>
  <c r="AD82" i="6"/>
  <c r="G87" i="6"/>
  <c r="AD87" i="6"/>
  <c r="AD62" i="6"/>
  <c r="G62" i="6"/>
  <c r="AD17" i="6"/>
  <c r="G17" i="6"/>
  <c r="AD35" i="6"/>
  <c r="G35" i="6"/>
  <c r="AE78" i="18"/>
  <c r="AG78" i="18"/>
  <c r="AE26" i="18"/>
  <c r="AG26" i="18"/>
  <c r="G20" i="5"/>
  <c r="AD20" i="5"/>
  <c r="G68" i="5"/>
  <c r="AD68" i="5"/>
  <c r="G53" i="5"/>
  <c r="AD53" i="5"/>
  <c r="G103" i="5"/>
  <c r="AD103" i="5"/>
  <c r="AG56" i="18"/>
  <c r="AE56" i="18"/>
  <c r="G29" i="3"/>
  <c r="AD29" i="3"/>
  <c r="AA51" i="3"/>
  <c r="J51" i="3" s="1"/>
  <c r="N51" i="3" s="1"/>
  <c r="AD49" i="3"/>
  <c r="G49" i="3"/>
  <c r="AA68" i="3"/>
  <c r="J68" i="3" s="1"/>
  <c r="N68" i="3" s="1"/>
  <c r="AD45" i="3"/>
  <c r="G45" i="3"/>
  <c r="G46" i="3"/>
  <c r="AD46" i="3"/>
  <c r="AG66" i="18"/>
  <c r="AE66" i="18"/>
  <c r="AD33" i="17"/>
  <c r="G33" i="17"/>
  <c r="AA76" i="17"/>
  <c r="J76" i="17" s="1"/>
  <c r="N76" i="17" s="1"/>
  <c r="AD81" i="17"/>
  <c r="G81" i="17"/>
  <c r="AD63" i="17"/>
  <c r="G63" i="17"/>
  <c r="AG16" i="18"/>
  <c r="AE16" i="18"/>
  <c r="M11" i="8"/>
  <c r="G29" i="8"/>
  <c r="AD29" i="8"/>
  <c r="G76" i="8"/>
  <c r="AD76" i="8"/>
  <c r="AD108" i="8"/>
  <c r="G108" i="8"/>
  <c r="AA63" i="8"/>
  <c r="J63" i="8" s="1"/>
  <c r="N63" i="8" s="1"/>
  <c r="AA45" i="8"/>
  <c r="J45" i="8" s="1"/>
  <c r="N45" i="8" s="1"/>
  <c r="G43" i="8"/>
  <c r="AD43" i="8"/>
  <c r="AD55" i="8"/>
  <c r="G55" i="8"/>
  <c r="AE21" i="18"/>
  <c r="AG21" i="18"/>
  <c r="AG93" i="20"/>
  <c r="AE93" i="20"/>
  <c r="AE13" i="20"/>
  <c r="AG13" i="20"/>
  <c r="AE101" i="20"/>
  <c r="AG101" i="20"/>
  <c r="G52" i="6"/>
  <c r="AD52" i="6"/>
  <c r="G93" i="6"/>
  <c r="AD93" i="6"/>
  <c r="G104" i="6"/>
  <c r="AD104" i="6"/>
  <c r="AA21" i="6"/>
  <c r="J21" i="6" s="1"/>
  <c r="N21" i="6" s="1"/>
  <c r="AA44" i="6"/>
  <c r="J44" i="6" s="1"/>
  <c r="N44" i="6" s="1"/>
  <c r="G12" i="6"/>
  <c r="AD12" i="6"/>
  <c r="AA62" i="6"/>
  <c r="J62" i="6" s="1"/>
  <c r="N62" i="6" s="1"/>
  <c r="AD96" i="6"/>
  <c r="G96" i="6"/>
  <c r="AA80" i="6"/>
  <c r="J80" i="6" s="1"/>
  <c r="N80" i="6" s="1"/>
  <c r="G74" i="6"/>
  <c r="AD74" i="6"/>
  <c r="G81" i="6"/>
  <c r="AD81" i="6"/>
  <c r="AD32" i="6"/>
  <c r="G32" i="6"/>
  <c r="G91" i="6"/>
  <c r="AD91" i="6"/>
  <c r="AA34" i="6"/>
  <c r="J34" i="6" s="1"/>
  <c r="N34" i="6" s="1"/>
  <c r="G92" i="6"/>
  <c r="AD92" i="6"/>
  <c r="AD71" i="6"/>
  <c r="G71" i="6"/>
  <c r="G26" i="6"/>
  <c r="AD26" i="6"/>
  <c r="AE14" i="18"/>
  <c r="AG14" i="18"/>
  <c r="AE32" i="18"/>
  <c r="AG32" i="18"/>
  <c r="AG46" i="20"/>
  <c r="AE46" i="20"/>
  <c r="AE55" i="18"/>
  <c r="AG55" i="18"/>
  <c r="AE100" i="20"/>
  <c r="AG100" i="20"/>
  <c r="G16" i="5"/>
  <c r="AD16" i="5"/>
  <c r="AD26" i="5"/>
  <c r="G26" i="5"/>
  <c r="AD24" i="5"/>
  <c r="G24" i="5"/>
  <c r="AD86" i="5"/>
  <c r="G86" i="5"/>
  <c r="AD38" i="5"/>
  <c r="G38" i="5"/>
  <c r="G36" i="5"/>
  <c r="AD36" i="5"/>
  <c r="AD22" i="5"/>
  <c r="G22" i="5"/>
  <c r="AD105" i="5"/>
  <c r="G105" i="5"/>
  <c r="AD55" i="5"/>
  <c r="G55" i="5"/>
  <c r="G66" i="5"/>
  <c r="AD66" i="5"/>
  <c r="AD89" i="5"/>
  <c r="G89" i="5"/>
  <c r="AD45" i="5"/>
  <c r="G45" i="5"/>
  <c r="AA64" i="5"/>
  <c r="J64" i="5" s="1"/>
  <c r="N64" i="5" s="1"/>
  <c r="AD58" i="5"/>
  <c r="G58" i="5"/>
  <c r="G63" i="5"/>
  <c r="AD63" i="5"/>
  <c r="N52" i="5"/>
  <c r="N45" i="5"/>
  <c r="G94" i="5"/>
  <c r="AD94" i="5"/>
  <c r="AD44" i="5"/>
  <c r="G44" i="5"/>
  <c r="AD64" i="5"/>
  <c r="G64" i="5"/>
  <c r="AA51" i="5"/>
  <c r="J51" i="5" s="1"/>
  <c r="N51" i="5" s="1"/>
  <c r="AD95" i="5"/>
  <c r="G95" i="5"/>
  <c r="AE88" i="18"/>
  <c r="AG88" i="18"/>
  <c r="AG88" i="20"/>
  <c r="AE88" i="20"/>
  <c r="AG102" i="20"/>
  <c r="AE102" i="20"/>
  <c r="AD109" i="3"/>
  <c r="G109" i="3"/>
  <c r="AD96" i="3"/>
  <c r="G96" i="3"/>
  <c r="G12" i="3"/>
  <c r="AD12" i="3"/>
  <c r="AA31" i="3"/>
  <c r="J31" i="3" s="1"/>
  <c r="N31" i="3" s="1"/>
  <c r="AA29" i="3"/>
  <c r="J29" i="3" s="1"/>
  <c r="N29" i="3" s="1"/>
  <c r="AA96" i="3"/>
  <c r="J96" i="3" s="1"/>
  <c r="N96" i="3" s="1"/>
  <c r="G18" i="3"/>
  <c r="AD18" i="3"/>
  <c r="G20" i="3"/>
  <c r="AD20" i="3"/>
  <c r="G31" i="3"/>
  <c r="AD31" i="3"/>
  <c r="G42" i="3"/>
  <c r="AD42" i="3"/>
  <c r="G33" i="3"/>
  <c r="AD33" i="3"/>
  <c r="AD95" i="3"/>
  <c r="G95" i="3"/>
  <c r="G73" i="3"/>
  <c r="AD73" i="3"/>
  <c r="AD107" i="3"/>
  <c r="G107" i="3"/>
  <c r="AD50" i="3"/>
  <c r="G50" i="3"/>
  <c r="AA49" i="3"/>
  <c r="J49" i="3" s="1"/>
  <c r="N49" i="3" s="1"/>
  <c r="AA94" i="3"/>
  <c r="J94" i="3" s="1"/>
  <c r="N94" i="3" s="1"/>
  <c r="AD84" i="3"/>
  <c r="G84" i="3"/>
  <c r="AA93" i="3"/>
  <c r="J93" i="3" s="1"/>
  <c r="N93" i="3" s="1"/>
  <c r="AA46" i="3"/>
  <c r="J46" i="3" s="1"/>
  <c r="N46" i="3" s="1"/>
  <c r="AA55" i="3"/>
  <c r="J55" i="3" s="1"/>
  <c r="N55" i="3" s="1"/>
  <c r="AD83" i="3"/>
  <c r="G83" i="3"/>
  <c r="G39" i="3"/>
  <c r="AD39" i="3"/>
  <c r="G93" i="3"/>
  <c r="AD93" i="3"/>
  <c r="AE17" i="18"/>
  <c r="AG17" i="18"/>
  <c r="AD30" i="17"/>
  <c r="G30" i="17"/>
  <c r="M15" i="17"/>
  <c r="AA98" i="17"/>
  <c r="J98" i="17" s="1"/>
  <c r="N98" i="17" s="1"/>
  <c r="AA45" i="17"/>
  <c r="J45" i="17" s="1"/>
  <c r="N45" i="17" s="1"/>
  <c r="G66" i="17"/>
  <c r="AD66" i="17"/>
  <c r="AD80" i="17"/>
  <c r="G80" i="17"/>
  <c r="G92" i="17"/>
  <c r="AD92" i="17"/>
  <c r="AD56" i="17"/>
  <c r="G56" i="17"/>
  <c r="AD107" i="17"/>
  <c r="G107" i="17"/>
  <c r="G87" i="17"/>
  <c r="AD87" i="17"/>
  <c r="AA68" i="17"/>
  <c r="J68" i="17" s="1"/>
  <c r="N68" i="17" s="1"/>
  <c r="G102" i="17"/>
  <c r="AD102" i="17"/>
  <c r="G43" i="17"/>
  <c r="AD43" i="17"/>
  <c r="AD89" i="17"/>
  <c r="G89" i="17"/>
  <c r="AD44" i="17"/>
  <c r="G44" i="17"/>
  <c r="AA78" i="17"/>
  <c r="J78" i="17" s="1"/>
  <c r="N78" i="17" s="1"/>
  <c r="AA59" i="17"/>
  <c r="J59" i="17" s="1"/>
  <c r="N59" i="17" s="1"/>
  <c r="AG68" i="18"/>
  <c r="AE68" i="18"/>
  <c r="AG99" i="20"/>
  <c r="AE99" i="20"/>
  <c r="AE58" i="20"/>
  <c r="AG58" i="20"/>
  <c r="AG108" i="18"/>
  <c r="AE108" i="18"/>
  <c r="AE109" i="18"/>
  <c r="AG109" i="18"/>
  <c r="AG57" i="18"/>
  <c r="AE57" i="18"/>
  <c r="AG57" i="20"/>
  <c r="AE57" i="20"/>
  <c r="AE32" i="20"/>
  <c r="AG32" i="20"/>
  <c r="AG96" i="20"/>
  <c r="AE96" i="20"/>
  <c r="AE86" i="20"/>
  <c r="AG86" i="20"/>
  <c r="AG22" i="18"/>
  <c r="AE22" i="18"/>
  <c r="G14" i="8"/>
  <c r="AD14" i="8"/>
  <c r="AD10" i="8"/>
  <c r="G10" i="8"/>
  <c r="AA22" i="8"/>
  <c r="J22" i="8" s="1"/>
  <c r="N22" i="8" s="1"/>
  <c r="AD11" i="8"/>
  <c r="G11" i="8"/>
  <c r="G27" i="8"/>
  <c r="AD27" i="8"/>
  <c r="AA16" i="8"/>
  <c r="J16" i="8" s="1"/>
  <c r="N16" i="8" s="1"/>
  <c r="AA60" i="8"/>
  <c r="J60" i="8" s="1"/>
  <c r="N60" i="8" s="1"/>
  <c r="G65" i="8"/>
  <c r="AD65" i="8"/>
  <c r="AA83" i="8"/>
  <c r="J83" i="8" s="1"/>
  <c r="N83" i="8" s="1"/>
  <c r="G88" i="8"/>
  <c r="AD88" i="8"/>
  <c r="AD71" i="8"/>
  <c r="G71" i="8"/>
  <c r="G41" i="8"/>
  <c r="AD41" i="8"/>
  <c r="AA104" i="8"/>
  <c r="J104" i="8" s="1"/>
  <c r="N104" i="8" s="1"/>
  <c r="AD109" i="8"/>
  <c r="G109" i="8"/>
  <c r="AD49" i="8"/>
  <c r="G49" i="8"/>
  <c r="AA41" i="8"/>
  <c r="J41" i="8" s="1"/>
  <c r="N41" i="8" s="1"/>
  <c r="G58" i="8"/>
  <c r="AD58" i="8"/>
  <c r="G79" i="8"/>
  <c r="AD79" i="8"/>
  <c r="AA58" i="8"/>
  <c r="J58" i="8" s="1"/>
  <c r="N58" i="8" s="1"/>
  <c r="AG45" i="18"/>
  <c r="AE45" i="18"/>
  <c r="AG35" i="20"/>
  <c r="AE35" i="20"/>
  <c r="AG31" i="18"/>
  <c r="AE31" i="18"/>
  <c r="AE82" i="20"/>
  <c r="AG82" i="20"/>
  <c r="AD20" i="6"/>
  <c r="G20" i="6"/>
  <c r="G77" i="6"/>
  <c r="AD77" i="6"/>
  <c r="G50" i="6"/>
  <c r="AD50" i="6"/>
  <c r="G19" i="6"/>
  <c r="AD19" i="6"/>
  <c r="G98" i="6"/>
  <c r="AD98" i="6"/>
  <c r="G101" i="6"/>
  <c r="AD101" i="6"/>
  <c r="AA59" i="6"/>
  <c r="J59" i="6" s="1"/>
  <c r="N59" i="6" s="1"/>
  <c r="AD43" i="6"/>
  <c r="G43" i="6"/>
  <c r="AG42" i="18"/>
  <c r="AE42" i="18"/>
  <c r="AD59" i="5"/>
  <c r="G59" i="5"/>
  <c r="G93" i="5"/>
  <c r="AD93" i="5"/>
  <c r="G75" i="5"/>
  <c r="AD75" i="5"/>
  <c r="AA65" i="5"/>
  <c r="J65" i="5" s="1"/>
  <c r="N65" i="5" s="1"/>
  <c r="AA72" i="5"/>
  <c r="J72" i="5" s="1"/>
  <c r="N72" i="5" s="1"/>
  <c r="G87" i="5"/>
  <c r="AD87" i="5"/>
  <c r="G65" i="5"/>
  <c r="AD65" i="5"/>
  <c r="G61" i="5"/>
  <c r="AD61" i="5"/>
  <c r="AD47" i="3"/>
  <c r="G47" i="3"/>
  <c r="AD105" i="3"/>
  <c r="G105" i="3"/>
  <c r="AD32" i="3"/>
  <c r="G32" i="3"/>
  <c r="AA53" i="3"/>
  <c r="J53" i="3" s="1"/>
  <c r="N53" i="3" s="1"/>
  <c r="AD94" i="3"/>
  <c r="G94" i="3"/>
  <c r="AA69" i="3"/>
  <c r="J69" i="3" s="1"/>
  <c r="N69" i="3" s="1"/>
  <c r="G100" i="3"/>
  <c r="AD100" i="3"/>
  <c r="AD56" i="3"/>
  <c r="G56" i="3"/>
  <c r="AG54" i="18"/>
  <c r="AE54" i="18"/>
  <c r="AE51" i="18"/>
  <c r="AG51" i="18"/>
  <c r="AG85" i="20"/>
  <c r="AE85" i="20"/>
  <c r="AD23" i="17"/>
  <c r="G23" i="17"/>
  <c r="G78" i="17"/>
  <c r="AD78" i="17"/>
  <c r="G84" i="17"/>
  <c r="AD84" i="17"/>
  <c r="G94" i="17"/>
  <c r="AD94" i="17"/>
  <c r="AA56" i="17"/>
  <c r="J56" i="17" s="1"/>
  <c r="N56" i="17" s="1"/>
  <c r="AE12" i="18"/>
  <c r="AG12" i="18"/>
  <c r="AG58" i="18"/>
  <c r="AE58" i="18"/>
  <c r="AG16" i="20"/>
  <c r="AE16" i="20"/>
  <c r="AE83" i="18"/>
  <c r="AG83" i="18"/>
  <c r="AE14" i="20"/>
  <c r="AG14" i="20"/>
  <c r="AG74" i="18"/>
  <c r="AE74" i="18"/>
  <c r="G17" i="8"/>
  <c r="AD17" i="8"/>
  <c r="AD32" i="8"/>
  <c r="G32" i="8"/>
  <c r="G64" i="8"/>
  <c r="AD64" i="8"/>
  <c r="G93" i="8"/>
  <c r="AD93" i="8"/>
  <c r="AD68" i="8"/>
  <c r="G68" i="8"/>
  <c r="AA54" i="8"/>
  <c r="J54" i="8" s="1"/>
  <c r="N54" i="8" s="1"/>
  <c r="G85" i="8"/>
  <c r="AD85" i="8"/>
  <c r="AE19" i="20"/>
  <c r="AG19" i="20"/>
  <c r="AG31" i="34"/>
  <c r="AE50" i="18"/>
  <c r="AG50" i="18"/>
  <c r="AG105" i="18"/>
  <c r="AE105" i="18"/>
  <c r="AG47" i="18"/>
  <c r="AE47" i="18"/>
  <c r="AE52" i="18"/>
  <c r="AG52" i="18"/>
  <c r="AG40" i="18"/>
  <c r="AE40" i="18"/>
  <c r="AG79" i="20"/>
  <c r="AE79" i="20"/>
  <c r="AG61" i="20"/>
  <c r="AE61" i="20"/>
  <c r="AE53" i="20"/>
  <c r="AG53" i="20"/>
  <c r="AG17" i="20"/>
  <c r="AE17" i="20"/>
  <c r="G24" i="6"/>
  <c r="AD24" i="6"/>
  <c r="AA27" i="6"/>
  <c r="J27" i="6" s="1"/>
  <c r="N27" i="6" s="1"/>
  <c r="AA20" i="6"/>
  <c r="J20" i="6" s="1"/>
  <c r="N20" i="6" s="1"/>
  <c r="AA28" i="6"/>
  <c r="J28" i="6" s="1"/>
  <c r="N28" i="6" s="1"/>
  <c r="G37" i="6"/>
  <c r="AD37" i="6"/>
  <c r="AA53" i="6"/>
  <c r="J53" i="6" s="1"/>
  <c r="N53" i="6" s="1"/>
  <c r="G59" i="6"/>
  <c r="AD59" i="6"/>
  <c r="AD30" i="6"/>
  <c r="G30" i="6"/>
  <c r="AA26" i="6"/>
  <c r="J26" i="6" s="1"/>
  <c r="N26" i="6" s="1"/>
  <c r="AD107" i="6"/>
  <c r="G107" i="6"/>
  <c r="M10" i="6"/>
  <c r="AD68" i="6"/>
  <c r="G68" i="6"/>
  <c r="AA88" i="6"/>
  <c r="J88" i="6" s="1"/>
  <c r="N88" i="6" s="1"/>
  <c r="G63" i="6"/>
  <c r="AD63" i="6"/>
  <c r="AD53" i="6"/>
  <c r="G53" i="6"/>
  <c r="AA15" i="6"/>
  <c r="J15" i="6" s="1"/>
  <c r="G66" i="6"/>
  <c r="AD66" i="6"/>
  <c r="AA61" i="6"/>
  <c r="J61" i="6" s="1"/>
  <c r="N61" i="6" s="1"/>
  <c r="AA95" i="6"/>
  <c r="J95" i="6" s="1"/>
  <c r="N95" i="6" s="1"/>
  <c r="G44" i="6"/>
  <c r="AD44" i="6"/>
  <c r="M12" i="6"/>
  <c r="AA11" i="6"/>
  <c r="J11" i="6" s="1"/>
  <c r="M15" i="6"/>
  <c r="G80" i="6"/>
  <c r="AD80" i="6"/>
  <c r="AD18" i="6"/>
  <c r="G18" i="6"/>
  <c r="AA75" i="6"/>
  <c r="J75" i="6" s="1"/>
  <c r="N75" i="6" s="1"/>
  <c r="AA87" i="6"/>
  <c r="J87" i="6" s="1"/>
  <c r="N87" i="6" s="1"/>
  <c r="AA86" i="6"/>
  <c r="J86" i="6" s="1"/>
  <c r="N86" i="6" s="1"/>
  <c r="AA90" i="6"/>
  <c r="J90" i="6" s="1"/>
  <c r="N90" i="6" s="1"/>
  <c r="G83" i="6"/>
  <c r="AD83" i="6"/>
  <c r="AA100" i="6"/>
  <c r="J100" i="6" s="1"/>
  <c r="N100" i="6" s="1"/>
  <c r="AG72" i="18"/>
  <c r="AE72" i="18"/>
  <c r="AE45" i="20"/>
  <c r="AG45" i="20"/>
  <c r="AG63" i="20"/>
  <c r="AE63" i="20"/>
  <c r="AE84" i="20"/>
  <c r="AG84" i="20"/>
  <c r="N12" i="20"/>
  <c r="AE53" i="18"/>
  <c r="AG53" i="18"/>
  <c r="AG77" i="20"/>
  <c r="AE77" i="20"/>
  <c r="M12" i="5"/>
  <c r="AA33" i="5"/>
  <c r="J33" i="5" s="1"/>
  <c r="N33" i="5" s="1"/>
  <c r="G31" i="5"/>
  <c r="AD31" i="5"/>
  <c r="AD21" i="5"/>
  <c r="G21" i="5"/>
  <c r="G99" i="5"/>
  <c r="AD99" i="5"/>
  <c r="G28" i="5"/>
  <c r="AD28" i="5"/>
  <c r="AD98" i="5"/>
  <c r="G98" i="5"/>
  <c r="AA16" i="5"/>
  <c r="J16" i="5" s="1"/>
  <c r="N16" i="5" s="1"/>
  <c r="AA30" i="5"/>
  <c r="J30" i="5" s="1"/>
  <c r="N30" i="5" s="1"/>
  <c r="AD19" i="5"/>
  <c r="G19" i="5"/>
  <c r="G33" i="5"/>
  <c r="AD33" i="5"/>
  <c r="AD106" i="5"/>
  <c r="G106" i="5"/>
  <c r="AD85" i="5"/>
  <c r="G85" i="5"/>
  <c r="AA103" i="5"/>
  <c r="J103" i="5" s="1"/>
  <c r="N103" i="5" s="1"/>
  <c r="AA94" i="5"/>
  <c r="J94" i="5" s="1"/>
  <c r="N94" i="5" s="1"/>
  <c r="N87" i="5"/>
  <c r="AD40" i="5"/>
  <c r="G40" i="5"/>
  <c r="AA106" i="5"/>
  <c r="J106" i="5" s="1"/>
  <c r="N106" i="5" s="1"/>
  <c r="AA90" i="5"/>
  <c r="J90" i="5" s="1"/>
  <c r="N90" i="5" s="1"/>
  <c r="G70" i="5"/>
  <c r="AD70" i="5"/>
  <c r="AA39" i="5"/>
  <c r="J39" i="5" s="1"/>
  <c r="N39" i="5" s="1"/>
  <c r="AA75" i="5"/>
  <c r="J75" i="5" s="1"/>
  <c r="N75" i="5" s="1"/>
  <c r="G104" i="5"/>
  <c r="AD104" i="5"/>
  <c r="AA60" i="5"/>
  <c r="J60" i="5" s="1"/>
  <c r="N60" i="5" s="1"/>
  <c r="AA49" i="5"/>
  <c r="J49" i="5" s="1"/>
  <c r="N49" i="5" s="1"/>
  <c r="AA53" i="5"/>
  <c r="J53" i="5" s="1"/>
  <c r="N53" i="5" s="1"/>
  <c r="AG65" i="18"/>
  <c r="AE65" i="18"/>
  <c r="AG79" i="18"/>
  <c r="AE79" i="18"/>
  <c r="AE107" i="18"/>
  <c r="AG107" i="18"/>
  <c r="AE73" i="20"/>
  <c r="AG73" i="20"/>
  <c r="AE42" i="20"/>
  <c r="AG42" i="20"/>
  <c r="AA86" i="3"/>
  <c r="J86" i="3" s="1"/>
  <c r="N86" i="3" s="1"/>
  <c r="AD64" i="3"/>
  <c r="G64" i="3"/>
  <c r="AD13" i="3"/>
  <c r="G13" i="3"/>
  <c r="AD75" i="3"/>
  <c r="G75" i="3"/>
  <c r="AD10" i="3"/>
  <c r="G10" i="3"/>
  <c r="G23" i="3"/>
  <c r="AD23" i="3"/>
  <c r="G22" i="3"/>
  <c r="AD22" i="3"/>
  <c r="AD90" i="3"/>
  <c r="G90" i="3"/>
  <c r="AA18" i="3"/>
  <c r="J18" i="3" s="1"/>
  <c r="N18" i="3" s="1"/>
  <c r="AD81" i="3"/>
  <c r="G81" i="3"/>
  <c r="AA34" i="3"/>
  <c r="J34" i="3" s="1"/>
  <c r="N34" i="3" s="1"/>
  <c r="AA71" i="3"/>
  <c r="J71" i="3" s="1"/>
  <c r="N71" i="3" s="1"/>
  <c r="N81" i="3"/>
  <c r="AD108" i="3"/>
  <c r="G108" i="3"/>
  <c r="AD106" i="3"/>
  <c r="G106" i="3"/>
  <c r="G72" i="3"/>
  <c r="AD72" i="3"/>
  <c r="G61" i="3"/>
  <c r="AD61" i="3"/>
  <c r="AA97" i="3"/>
  <c r="J97" i="3" s="1"/>
  <c r="N97" i="3" s="1"/>
  <c r="AA52" i="3"/>
  <c r="J52" i="3" s="1"/>
  <c r="N52" i="3" s="1"/>
  <c r="AD51" i="3"/>
  <c r="G51" i="3"/>
  <c r="G82" i="3"/>
  <c r="AD82" i="3"/>
  <c r="AA76" i="3"/>
  <c r="J76" i="3" s="1"/>
  <c r="N76" i="3" s="1"/>
  <c r="AD89" i="3"/>
  <c r="G89" i="3"/>
  <c r="AE43" i="18"/>
  <c r="AG43" i="18"/>
  <c r="AE15" i="18"/>
  <c r="AG15" i="18"/>
  <c r="AG75" i="20"/>
  <c r="AE75" i="20"/>
  <c r="AD35" i="17"/>
  <c r="G35" i="17"/>
  <c r="AA22" i="17"/>
  <c r="J22" i="17" s="1"/>
  <c r="N22" i="17" s="1"/>
  <c r="G37" i="17"/>
  <c r="AD37" i="17"/>
  <c r="AA34" i="17"/>
  <c r="J34" i="17" s="1"/>
  <c r="N34" i="17" s="1"/>
  <c r="G16" i="17"/>
  <c r="AD16" i="17"/>
  <c r="G64" i="17"/>
  <c r="AD64" i="17"/>
  <c r="AA12" i="17"/>
  <c r="J12" i="17" s="1"/>
  <c r="AA17" i="17"/>
  <c r="J17" i="17" s="1"/>
  <c r="N17" i="17" s="1"/>
  <c r="AA14" i="17"/>
  <c r="J14" i="17" s="1"/>
  <c r="G32" i="17"/>
  <c r="AD32" i="17"/>
  <c r="G38" i="17"/>
  <c r="AD38" i="17"/>
  <c r="G13" i="17"/>
  <c r="AD13" i="17"/>
  <c r="AD93" i="17"/>
  <c r="G93" i="17"/>
  <c r="AD41" i="17"/>
  <c r="G41" i="17"/>
  <c r="AA77" i="17"/>
  <c r="J77" i="17" s="1"/>
  <c r="N77" i="17" s="1"/>
  <c r="G69" i="17"/>
  <c r="AD69" i="17"/>
  <c r="AA91" i="17"/>
  <c r="J91" i="17" s="1"/>
  <c r="N91" i="17" s="1"/>
  <c r="AD83" i="17"/>
  <c r="G83" i="17"/>
  <c r="AA42" i="17"/>
  <c r="J42" i="17" s="1"/>
  <c r="N42" i="17" s="1"/>
  <c r="AA62" i="17"/>
  <c r="J62" i="17" s="1"/>
  <c r="N62" i="17" s="1"/>
  <c r="G47" i="17"/>
  <c r="AD47" i="17"/>
  <c r="AA57" i="17"/>
  <c r="J57" i="17" s="1"/>
  <c r="N57" i="17" s="1"/>
  <c r="AD50" i="17"/>
  <c r="G50" i="17"/>
  <c r="AD73" i="17"/>
  <c r="G73" i="17"/>
  <c r="AA95" i="17"/>
  <c r="J95" i="17" s="1"/>
  <c r="N95" i="17" s="1"/>
  <c r="G51" i="17"/>
  <c r="AD51" i="17"/>
  <c r="AA109" i="17"/>
  <c r="J109" i="17" s="1"/>
  <c r="N109" i="17" s="1"/>
  <c r="G65" i="17"/>
  <c r="AD65" i="17"/>
  <c r="AG86" i="18"/>
  <c r="AE86" i="18"/>
  <c r="AG104" i="20"/>
  <c r="AE104" i="20"/>
  <c r="G12" i="8"/>
  <c r="AD12" i="8"/>
  <c r="AD36" i="8"/>
  <c r="G36" i="8"/>
  <c r="AA27" i="8"/>
  <c r="J27" i="8" s="1"/>
  <c r="N27" i="8" s="1"/>
  <c r="AA14" i="8"/>
  <c r="J14" i="8" s="1"/>
  <c r="AA18" i="8"/>
  <c r="J18" i="8" s="1"/>
  <c r="N18" i="8" s="1"/>
  <c r="G22" i="8"/>
  <c r="AD22" i="8"/>
  <c r="AA21" i="8"/>
  <c r="J21" i="8" s="1"/>
  <c r="N21" i="8" s="1"/>
  <c r="G39" i="8"/>
  <c r="AD39" i="8"/>
  <c r="AA26" i="8"/>
  <c r="J26" i="8" s="1"/>
  <c r="N26" i="8" s="1"/>
  <c r="G34" i="8"/>
  <c r="AD34" i="8"/>
  <c r="G77" i="8"/>
  <c r="AD77" i="8"/>
  <c r="AA87" i="8"/>
  <c r="J87" i="8" s="1"/>
  <c r="N87" i="8" s="1"/>
  <c r="AA106" i="8"/>
  <c r="J106" i="8" s="1"/>
  <c r="N106" i="8" s="1"/>
  <c r="G101" i="8"/>
  <c r="AD101" i="8"/>
  <c r="AD86" i="8"/>
  <c r="G86" i="8"/>
  <c r="AD91" i="8"/>
  <c r="G91" i="8"/>
  <c r="G56" i="8"/>
  <c r="AD56" i="8"/>
  <c r="AA50" i="8"/>
  <c r="J50" i="8" s="1"/>
  <c r="N50" i="8" s="1"/>
  <c r="AA39" i="8"/>
  <c r="J39" i="8" s="1"/>
  <c r="N39" i="8" s="1"/>
  <c r="G99" i="8"/>
  <c r="AD99" i="8"/>
  <c r="AD83" i="8"/>
  <c r="G83" i="8"/>
  <c r="G50" i="8"/>
  <c r="AD50" i="8"/>
  <c r="AA64" i="8"/>
  <c r="J64" i="8" s="1"/>
  <c r="N64" i="8" s="1"/>
  <c r="AA42" i="8"/>
  <c r="J42" i="8" s="1"/>
  <c r="N42" i="8" s="1"/>
  <c r="AA49" i="8"/>
  <c r="J49" i="8" s="1"/>
  <c r="N49" i="8" s="1"/>
  <c r="AA57" i="8"/>
  <c r="J57" i="8" s="1"/>
  <c r="N57" i="8" s="1"/>
  <c r="AE34" i="20"/>
  <c r="AG34" i="20"/>
  <c r="AE21" i="20"/>
  <c r="AG21" i="20"/>
  <c r="AE20" i="18"/>
  <c r="AG20" i="18"/>
  <c r="AG69" i="18"/>
  <c r="AE69" i="18"/>
  <c r="AG63" i="18"/>
  <c r="AE63" i="18"/>
  <c r="AE97" i="20"/>
  <c r="AG97" i="20"/>
  <c r="AD31" i="6"/>
  <c r="G31" i="6"/>
  <c r="G33" i="6"/>
  <c r="AD33" i="6"/>
  <c r="G90" i="6"/>
  <c r="AD90" i="6"/>
  <c r="G108" i="6"/>
  <c r="AD108" i="6"/>
  <c r="G95" i="6"/>
  <c r="AD95" i="6"/>
  <c r="AD75" i="6"/>
  <c r="G75" i="6"/>
  <c r="AE95" i="20"/>
  <c r="AG95" i="20"/>
  <c r="G25" i="5"/>
  <c r="AD25" i="5"/>
  <c r="AG60" i="18"/>
  <c r="AE60" i="18"/>
  <c r="G97" i="3"/>
  <c r="AD97" i="3"/>
  <c r="G31" i="17"/>
  <c r="AD31" i="17"/>
  <c r="G17" i="17"/>
  <c r="AD17" i="17"/>
  <c r="AD62" i="17"/>
  <c r="G62" i="17"/>
  <c r="AE24" i="20"/>
  <c r="AG24" i="20"/>
  <c r="AG33" i="18"/>
  <c r="AE33" i="18"/>
  <c r="AG38" i="20"/>
  <c r="AE38" i="20"/>
  <c r="AE23" i="20"/>
  <c r="AG23" i="20"/>
  <c r="AE97" i="18"/>
  <c r="AG97" i="18"/>
  <c r="AE30" i="20"/>
  <c r="AG30" i="20"/>
  <c r="AE28" i="18"/>
  <c r="AG28" i="18"/>
  <c r="AA107" i="6"/>
  <c r="J107" i="6" s="1"/>
  <c r="N107" i="6" s="1"/>
  <c r="G76" i="6"/>
  <c r="AD76" i="6"/>
  <c r="AA102" i="6"/>
  <c r="J102" i="6" s="1"/>
  <c r="N102" i="6" s="1"/>
  <c r="G65" i="6"/>
  <c r="AD65" i="6"/>
  <c r="AA38" i="6"/>
  <c r="J38" i="6" s="1"/>
  <c r="N38" i="6" s="1"/>
  <c r="G73" i="6"/>
  <c r="AD73" i="6"/>
  <c r="AA48" i="6"/>
  <c r="J48" i="6" s="1"/>
  <c r="N48" i="6" s="1"/>
  <c r="G21" i="6"/>
  <c r="AD21" i="6"/>
  <c r="AA92" i="6"/>
  <c r="J92" i="6" s="1"/>
  <c r="N92" i="6" s="1"/>
  <c r="AD46" i="6"/>
  <c r="G46" i="6"/>
  <c r="G40" i="6"/>
  <c r="AD40" i="6"/>
  <c r="AA22" i="6"/>
  <c r="J22" i="6" s="1"/>
  <c r="N22" i="6" s="1"/>
  <c r="G85" i="6"/>
  <c r="AD85" i="6"/>
  <c r="G10" i="6"/>
  <c r="AD10" i="6"/>
  <c r="AD42" i="6"/>
  <c r="G42" i="6"/>
  <c r="G100" i="6"/>
  <c r="AD100" i="6"/>
  <c r="AA55" i="6"/>
  <c r="J55" i="6" s="1"/>
  <c r="N55" i="6" s="1"/>
  <c r="AA12" i="6"/>
  <c r="J12" i="6" s="1"/>
  <c r="G29" i="6"/>
  <c r="AD29" i="6"/>
  <c r="AA84" i="6"/>
  <c r="J84" i="6" s="1"/>
  <c r="N84" i="6" s="1"/>
  <c r="AE89" i="18"/>
  <c r="AG89" i="18"/>
  <c r="AG25" i="18"/>
  <c r="AE25" i="18"/>
  <c r="AE54" i="20"/>
  <c r="AG54" i="20"/>
  <c r="AE56" i="20"/>
  <c r="AG56" i="20"/>
  <c r="G23" i="5"/>
  <c r="AD23" i="5"/>
  <c r="AA24" i="5"/>
  <c r="J24" i="5" s="1"/>
  <c r="N24" i="5" s="1"/>
  <c r="G39" i="5"/>
  <c r="AD39" i="5"/>
  <c r="G67" i="5"/>
  <c r="AD67" i="5"/>
  <c r="AA29" i="5"/>
  <c r="J29" i="5" s="1"/>
  <c r="N29" i="5" s="1"/>
  <c r="AA14" i="5"/>
  <c r="J14" i="5" s="1"/>
  <c r="N14" i="5" s="1"/>
  <c r="AA10" i="5"/>
  <c r="J10" i="5" s="1"/>
  <c r="AA36" i="5"/>
  <c r="J36" i="5" s="1"/>
  <c r="N36" i="5" s="1"/>
  <c r="M13" i="5"/>
  <c r="AA83" i="5"/>
  <c r="J83" i="5" s="1"/>
  <c r="N83" i="5" s="1"/>
  <c r="AD80" i="5"/>
  <c r="G80" i="5"/>
  <c r="AA92" i="5"/>
  <c r="J92" i="5" s="1"/>
  <c r="N92" i="5" s="1"/>
  <c r="AA79" i="5"/>
  <c r="J79" i="5" s="1"/>
  <c r="N79" i="5" s="1"/>
  <c r="G49" i="5"/>
  <c r="AD49" i="5"/>
  <c r="AA70" i="5"/>
  <c r="J70" i="5" s="1"/>
  <c r="N70" i="5" s="1"/>
  <c r="AA50" i="5"/>
  <c r="J50" i="5" s="1"/>
  <c r="N50" i="5" s="1"/>
  <c r="G91" i="5"/>
  <c r="AD91" i="5"/>
  <c r="AG85" i="18"/>
  <c r="AE85" i="18"/>
  <c r="AA14" i="3"/>
  <c r="J14" i="3" s="1"/>
  <c r="N14" i="3" s="1"/>
  <c r="AA20" i="3"/>
  <c r="J20" i="3" s="1"/>
  <c r="N20" i="3" s="1"/>
  <c r="AD44" i="3"/>
  <c r="G44" i="3"/>
  <c r="AD25" i="3"/>
  <c r="G25" i="3"/>
  <c r="G19" i="3"/>
  <c r="AD19" i="3"/>
  <c r="AA80" i="3"/>
  <c r="J80" i="3" s="1"/>
  <c r="N80" i="3" s="1"/>
  <c r="G26" i="3"/>
  <c r="AD26" i="3"/>
  <c r="G16" i="3"/>
  <c r="AD16" i="3"/>
  <c r="AA10" i="3"/>
  <c r="J10" i="3" s="1"/>
  <c r="AD60" i="3"/>
  <c r="G60" i="3"/>
  <c r="G28" i="3"/>
  <c r="AD28" i="3"/>
  <c r="AA13" i="3"/>
  <c r="J13" i="3" s="1"/>
  <c r="N13" i="3" s="1"/>
  <c r="G35" i="3"/>
  <c r="AD35" i="3"/>
  <c r="AA64" i="3"/>
  <c r="J64" i="3" s="1"/>
  <c r="N64" i="3" s="1"/>
  <c r="AD80" i="3"/>
  <c r="G80" i="3"/>
  <c r="AA103" i="3"/>
  <c r="J103" i="3" s="1"/>
  <c r="N103" i="3" s="1"/>
  <c r="AA78" i="3"/>
  <c r="J78" i="3" s="1"/>
  <c r="N78" i="3" s="1"/>
  <c r="AA107" i="3"/>
  <c r="J107" i="3" s="1"/>
  <c r="N107" i="3" s="1"/>
  <c r="AA72" i="3"/>
  <c r="J72" i="3" s="1"/>
  <c r="N72" i="3" s="1"/>
  <c r="AA73" i="3"/>
  <c r="J73" i="3" s="1"/>
  <c r="N73" i="3" s="1"/>
  <c r="AD71" i="3"/>
  <c r="G71" i="3"/>
  <c r="AD98" i="3"/>
  <c r="G98" i="3"/>
  <c r="AA88" i="3"/>
  <c r="J88" i="3" s="1"/>
  <c r="N88" i="3" s="1"/>
  <c r="AG70" i="18"/>
  <c r="AE70" i="18"/>
  <c r="AA31" i="17"/>
  <c r="J31" i="17" s="1"/>
  <c r="N31" i="17" s="1"/>
  <c r="AA36" i="17"/>
  <c r="J36" i="17" s="1"/>
  <c r="N36" i="17" s="1"/>
  <c r="G21" i="17"/>
  <c r="AD21" i="17"/>
  <c r="AD67" i="17"/>
  <c r="G67" i="17"/>
  <c r="AA53" i="17"/>
  <c r="J53" i="17" s="1"/>
  <c r="N53" i="17" s="1"/>
  <c r="AA55" i="17"/>
  <c r="J55" i="17" s="1"/>
  <c r="N55" i="17" s="1"/>
  <c r="AD95" i="17"/>
  <c r="G95" i="17"/>
  <c r="AA70" i="17"/>
  <c r="J70" i="17" s="1"/>
  <c r="N70" i="17" s="1"/>
  <c r="AD48" i="17"/>
  <c r="G48" i="17"/>
  <c r="G58" i="17"/>
  <c r="AD58" i="17"/>
  <c r="AA87" i="17"/>
  <c r="J87" i="17" s="1"/>
  <c r="N87" i="17" s="1"/>
  <c r="G97" i="17"/>
  <c r="AD97" i="17"/>
  <c r="AA81" i="17"/>
  <c r="J81" i="17" s="1"/>
  <c r="N81" i="17" s="1"/>
  <c r="AA106" i="17"/>
  <c r="J106" i="17" s="1"/>
  <c r="N106" i="17" s="1"/>
  <c r="AA51" i="17"/>
  <c r="J51" i="17" s="1"/>
  <c r="N51" i="17" s="1"/>
  <c r="AA94" i="17"/>
  <c r="J94" i="17" s="1"/>
  <c r="N94" i="17" s="1"/>
  <c r="G70" i="17"/>
  <c r="AD70" i="17"/>
  <c r="AD55" i="17"/>
  <c r="G55" i="17"/>
  <c r="AE90" i="18"/>
  <c r="AG90" i="18"/>
  <c r="AE103" i="18"/>
  <c r="AG103" i="18"/>
  <c r="AE107" i="20"/>
  <c r="AG107" i="20"/>
  <c r="AG78" i="20"/>
  <c r="AE78" i="20"/>
  <c r="AG44" i="18"/>
  <c r="AE44" i="18"/>
  <c r="AG100" i="18"/>
  <c r="AE100" i="18"/>
  <c r="AG82" i="18"/>
  <c r="AE82" i="18"/>
  <c r="AG59" i="18"/>
  <c r="AE59" i="18"/>
  <c r="AG65" i="20"/>
  <c r="AE65" i="20"/>
  <c r="AG89" i="20"/>
  <c r="AE89" i="20"/>
  <c r="AE36" i="20"/>
  <c r="AG36" i="20"/>
  <c r="AD21" i="8"/>
  <c r="G21" i="8"/>
  <c r="AA53" i="8"/>
  <c r="J53" i="8" s="1"/>
  <c r="N53" i="8" s="1"/>
  <c r="AA24" i="8"/>
  <c r="J24" i="8" s="1"/>
  <c r="N24" i="8" s="1"/>
  <c r="G30" i="8"/>
  <c r="AD30" i="8"/>
  <c r="G24" i="8"/>
  <c r="AD24" i="8"/>
  <c r="G33" i="8"/>
  <c r="AD33" i="8"/>
  <c r="G87" i="8"/>
  <c r="AD87" i="8"/>
  <c r="AD96" i="8"/>
  <c r="G96" i="8"/>
  <c r="AA68" i="8"/>
  <c r="J68" i="8" s="1"/>
  <c r="N68" i="8" s="1"/>
  <c r="AD66" i="8"/>
  <c r="G66" i="8"/>
  <c r="G61" i="8"/>
  <c r="AD61" i="8"/>
  <c r="AD89" i="8"/>
  <c r="G89" i="8"/>
  <c r="AA44" i="8"/>
  <c r="J44" i="8" s="1"/>
  <c r="N44" i="8" s="1"/>
  <c r="AA93" i="8"/>
  <c r="J93" i="8" s="1"/>
  <c r="N93" i="8" s="1"/>
  <c r="AD73" i="8"/>
  <c r="G73" i="8"/>
  <c r="AA61" i="8"/>
  <c r="J61" i="8" s="1"/>
  <c r="N61" i="8" s="1"/>
  <c r="AA67" i="8"/>
  <c r="J67" i="8" s="1"/>
  <c r="N67" i="8" s="1"/>
  <c r="AD44" i="8"/>
  <c r="G44" i="8"/>
  <c r="AA102" i="8"/>
  <c r="J102" i="8" s="1"/>
  <c r="N102" i="8" s="1"/>
  <c r="AE22" i="20"/>
  <c r="AG22" i="20"/>
  <c r="AA101" i="6"/>
  <c r="J101" i="6" s="1"/>
  <c r="N101" i="6" s="1"/>
  <c r="AA18" i="6"/>
  <c r="J18" i="6" s="1"/>
  <c r="N18" i="6" s="1"/>
  <c r="AA94" i="6"/>
  <c r="J94" i="6" s="1"/>
  <c r="N94" i="6" s="1"/>
  <c r="AG101" i="18"/>
  <c r="AE101" i="18"/>
  <c r="AD32" i="5"/>
  <c r="G32" i="5"/>
  <c r="G42" i="5"/>
  <c r="AD42" i="5"/>
  <c r="G37" i="5"/>
  <c r="AD37" i="5"/>
  <c r="AD17" i="5"/>
  <c r="G17" i="5"/>
  <c r="G69" i="5"/>
  <c r="AD69" i="5"/>
  <c r="G48" i="5"/>
  <c r="AD48" i="5"/>
  <c r="AD72" i="5"/>
  <c r="G72" i="5"/>
  <c r="G43" i="5"/>
  <c r="AD43" i="5"/>
  <c r="G51" i="5"/>
  <c r="AD51" i="5"/>
  <c r="AG51" i="20"/>
  <c r="AE51" i="20"/>
  <c r="G43" i="3"/>
  <c r="AD43" i="3"/>
  <c r="AD52" i="3"/>
  <c r="G52" i="3"/>
  <c r="AA60" i="3"/>
  <c r="J60" i="3" s="1"/>
  <c r="N60" i="3" s="1"/>
  <c r="AD41" i="3"/>
  <c r="G41" i="3"/>
  <c r="AE84" i="18"/>
  <c r="AG84" i="18"/>
  <c r="AD12" i="17"/>
  <c r="G12" i="17"/>
  <c r="AD24" i="17"/>
  <c r="G24" i="17"/>
  <c r="G28" i="17"/>
  <c r="AD28" i="17"/>
  <c r="AD25" i="17"/>
  <c r="G25" i="17"/>
  <c r="AD108" i="17"/>
  <c r="G108" i="17"/>
  <c r="AA48" i="17"/>
  <c r="J48" i="17" s="1"/>
  <c r="N48" i="17" s="1"/>
  <c r="G71" i="17"/>
  <c r="AD71" i="17"/>
  <c r="AE71" i="18"/>
  <c r="AG71" i="18"/>
  <c r="AE15" i="20"/>
  <c r="AG15" i="20"/>
  <c r="AE60" i="20"/>
  <c r="AG60" i="20"/>
  <c r="G106" i="8"/>
  <c r="AD106" i="8"/>
  <c r="AG38" i="18"/>
  <c r="AE38" i="18"/>
  <c r="AE37" i="18"/>
  <c r="AG37" i="18"/>
  <c r="AE55" i="20"/>
  <c r="AG55" i="20"/>
  <c r="AE83" i="20"/>
  <c r="AG83" i="20"/>
  <c r="AE106" i="20"/>
  <c r="AG106" i="20"/>
  <c r="AE20" i="20"/>
  <c r="AG20" i="20"/>
  <c r="AA78" i="6"/>
  <c r="J78" i="6" s="1"/>
  <c r="N78" i="6" s="1"/>
  <c r="G38" i="6"/>
  <c r="AD38" i="6"/>
  <c r="AA36" i="6"/>
  <c r="J36" i="6" s="1"/>
  <c r="N36" i="6" s="1"/>
  <c r="AD67" i="6"/>
  <c r="G67" i="6"/>
  <c r="G25" i="6"/>
  <c r="AD25" i="6"/>
  <c r="G13" i="6"/>
  <c r="AD13" i="6"/>
  <c r="AD34" i="6"/>
  <c r="G34" i="6"/>
  <c r="G27" i="6"/>
  <c r="AD27" i="6"/>
  <c r="AD79" i="6"/>
  <c r="G79" i="6"/>
  <c r="AA104" i="6"/>
  <c r="J104" i="6" s="1"/>
  <c r="N104" i="6" s="1"/>
  <c r="G15" i="6"/>
  <c r="AD15" i="6"/>
  <c r="G99" i="6"/>
  <c r="AD99" i="6"/>
  <c r="AD72" i="6"/>
  <c r="G72" i="6"/>
  <c r="AD41" i="6"/>
  <c r="G41" i="6"/>
  <c r="AA23" i="6"/>
  <c r="J23" i="6" s="1"/>
  <c r="N23" i="6" s="1"/>
  <c r="AD69" i="6"/>
  <c r="G69" i="6"/>
  <c r="AA106" i="6"/>
  <c r="J106" i="6" s="1"/>
  <c r="N106" i="6" s="1"/>
  <c r="G23" i="6"/>
  <c r="AD23" i="6"/>
  <c r="AA70" i="6"/>
  <c r="J70" i="6" s="1"/>
  <c r="N70" i="6" s="1"/>
  <c r="G106" i="6"/>
  <c r="AD106" i="6"/>
  <c r="G51" i="6"/>
  <c r="AD51" i="6"/>
  <c r="AA40" i="6"/>
  <c r="J40" i="6" s="1"/>
  <c r="N40" i="6" s="1"/>
  <c r="AA82" i="6"/>
  <c r="J82" i="6" s="1"/>
  <c r="N82" i="6" s="1"/>
  <c r="AA103" i="6"/>
  <c r="J103" i="6" s="1"/>
  <c r="N103" i="6" s="1"/>
  <c r="AE102" i="18"/>
  <c r="AG102" i="18"/>
  <c r="AE29" i="18"/>
  <c r="AG29" i="18"/>
  <c r="AG52" i="20"/>
  <c r="AE52" i="20"/>
  <c r="AG49" i="20"/>
  <c r="AE49" i="20"/>
  <c r="AE92" i="20"/>
  <c r="AG92" i="20"/>
  <c r="AG91" i="20"/>
  <c r="AE91" i="20"/>
  <c r="G11" i="5"/>
  <c r="AD11" i="5"/>
  <c r="AD30" i="5"/>
  <c r="G30" i="5"/>
  <c r="AD18" i="5"/>
  <c r="G18" i="5"/>
  <c r="AD27" i="5"/>
  <c r="G27" i="5"/>
  <c r="AA107" i="5"/>
  <c r="J107" i="5" s="1"/>
  <c r="N107" i="5" s="1"/>
  <c r="AD12" i="5"/>
  <c r="G12" i="5"/>
  <c r="AD54" i="5"/>
  <c r="G54" i="5"/>
  <c r="AA96" i="5"/>
  <c r="J96" i="5" s="1"/>
  <c r="N96" i="5" s="1"/>
  <c r="AA27" i="5"/>
  <c r="J27" i="5" s="1"/>
  <c r="N27" i="5" s="1"/>
  <c r="AD56" i="5"/>
  <c r="G56" i="5"/>
  <c r="G107" i="5"/>
  <c r="AD107" i="5"/>
  <c r="AA55" i="5"/>
  <c r="J55" i="5" s="1"/>
  <c r="N55" i="5" s="1"/>
  <c r="AD108" i="5"/>
  <c r="G108" i="5"/>
  <c r="AA58" i="5"/>
  <c r="J58" i="5" s="1"/>
  <c r="N58" i="5" s="1"/>
  <c r="G52" i="5"/>
  <c r="AD52" i="5"/>
  <c r="AA102" i="5"/>
  <c r="J102" i="5" s="1"/>
  <c r="N102" i="5" s="1"/>
  <c r="G88" i="5"/>
  <c r="AD88" i="5"/>
  <c r="AD83" i="5"/>
  <c r="G83" i="5"/>
  <c r="AA84" i="5"/>
  <c r="J84" i="5" s="1"/>
  <c r="N84" i="5" s="1"/>
  <c r="AA74" i="5"/>
  <c r="J74" i="5" s="1"/>
  <c r="N74" i="5" s="1"/>
  <c r="G74" i="5"/>
  <c r="AD74" i="5"/>
  <c r="AD78" i="5"/>
  <c r="G78" i="5"/>
  <c r="AE46" i="18"/>
  <c r="AG46" i="18"/>
  <c r="AG36" i="18"/>
  <c r="AE36" i="18"/>
  <c r="AG76" i="20"/>
  <c r="AE76" i="20"/>
  <c r="AD34" i="3"/>
  <c r="G34" i="3"/>
  <c r="AA102" i="3"/>
  <c r="J102" i="3" s="1"/>
  <c r="N102" i="3" s="1"/>
  <c r="AA84" i="3"/>
  <c r="J84" i="3" s="1"/>
  <c r="N84" i="3" s="1"/>
  <c r="G24" i="3"/>
  <c r="AD24" i="3"/>
  <c r="G11" i="3"/>
  <c r="AD11" i="3"/>
  <c r="G92" i="3"/>
  <c r="AD92" i="3"/>
  <c r="G102" i="3"/>
  <c r="AD102" i="3"/>
  <c r="G15" i="3"/>
  <c r="AD15" i="3"/>
  <c r="AA65" i="3"/>
  <c r="J65" i="3" s="1"/>
  <c r="N65" i="3" s="1"/>
  <c r="AD53" i="3"/>
  <c r="G53" i="3"/>
  <c r="AD101" i="3"/>
  <c r="G101" i="3"/>
  <c r="AA87" i="3"/>
  <c r="J87" i="3" s="1"/>
  <c r="N87" i="3" s="1"/>
  <c r="AA44" i="3"/>
  <c r="J44" i="3" s="1"/>
  <c r="N44" i="3" s="1"/>
  <c r="AA108" i="3"/>
  <c r="J108" i="3" s="1"/>
  <c r="N108" i="3" s="1"/>
  <c r="AA106" i="3"/>
  <c r="J106" i="3" s="1"/>
  <c r="N106" i="3" s="1"/>
  <c r="AD99" i="3"/>
  <c r="G99" i="3"/>
  <c r="AD59" i="3"/>
  <c r="G59" i="3"/>
  <c r="AA91" i="3"/>
  <c r="J91" i="3" s="1"/>
  <c r="N91" i="3" s="1"/>
  <c r="AA39" i="3"/>
  <c r="J39" i="3" s="1"/>
  <c r="N39" i="3" s="1"/>
  <c r="G68" i="3"/>
  <c r="AD68" i="3"/>
  <c r="AG62" i="18"/>
  <c r="AE62" i="18"/>
  <c r="AA27" i="17"/>
  <c r="J27" i="17" s="1"/>
  <c r="N27" i="17" s="1"/>
  <c r="G27" i="17"/>
  <c r="AD27" i="17"/>
  <c r="AA21" i="17"/>
  <c r="J21" i="17" s="1"/>
  <c r="N21" i="17" s="1"/>
  <c r="AD34" i="17"/>
  <c r="G34" i="17"/>
  <c r="AA23" i="17"/>
  <c r="J23" i="17" s="1"/>
  <c r="N23" i="17" s="1"/>
  <c r="M12" i="17"/>
  <c r="AA47" i="17"/>
  <c r="J47" i="17" s="1"/>
  <c r="N47" i="17" s="1"/>
  <c r="AD19" i="17"/>
  <c r="G19" i="17"/>
  <c r="G14" i="17"/>
  <c r="AD14" i="17"/>
  <c r="AA97" i="17"/>
  <c r="J97" i="17" s="1"/>
  <c r="N97" i="17" s="1"/>
  <c r="AD40" i="17"/>
  <c r="G40" i="17"/>
  <c r="G98" i="17"/>
  <c r="AD98" i="17"/>
  <c r="AD109" i="17"/>
  <c r="G109" i="17"/>
  <c r="AA72" i="17"/>
  <c r="J72" i="17" s="1"/>
  <c r="N72" i="17" s="1"/>
  <c r="AA61" i="17"/>
  <c r="J61" i="17" s="1"/>
  <c r="N61" i="17" s="1"/>
  <c r="AD101" i="17"/>
  <c r="G101" i="17"/>
  <c r="AD85" i="17"/>
  <c r="G85" i="17"/>
  <c r="AD96" i="17"/>
  <c r="G96" i="17"/>
  <c r="AD68" i="17"/>
  <c r="G68" i="17"/>
  <c r="G79" i="17"/>
  <c r="AD79" i="17"/>
  <c r="G91" i="17"/>
  <c r="AD91" i="17"/>
  <c r="G42" i="17"/>
  <c r="AD42" i="17"/>
  <c r="AD99" i="17"/>
  <c r="G99" i="17"/>
  <c r="AA82" i="17"/>
  <c r="J82" i="17" s="1"/>
  <c r="N82" i="17" s="1"/>
  <c r="AD60" i="17"/>
  <c r="G60" i="17"/>
  <c r="AA40" i="17"/>
  <c r="J40" i="17" s="1"/>
  <c r="N40" i="17" s="1"/>
  <c r="AG34" i="18"/>
  <c r="AE34" i="18"/>
  <c r="AE109" i="20"/>
  <c r="AG109" i="20"/>
  <c r="AE19" i="18"/>
  <c r="AG19" i="18"/>
  <c r="AG23" i="18"/>
  <c r="AE23" i="18"/>
  <c r="AE40" i="20"/>
  <c r="AG40" i="20"/>
  <c r="AE29" i="20"/>
  <c r="AG29" i="20"/>
  <c r="AG61" i="18"/>
  <c r="AE61" i="18"/>
  <c r="G38" i="8"/>
  <c r="AD38" i="8"/>
  <c r="G31" i="8"/>
  <c r="AD31" i="8"/>
  <c r="AD13" i="8"/>
  <c r="G13" i="8"/>
  <c r="AA35" i="8"/>
  <c r="J35" i="8" s="1"/>
  <c r="N35" i="8" s="1"/>
  <c r="G20" i="8"/>
  <c r="AD20" i="8"/>
  <c r="AA34" i="8"/>
  <c r="J34" i="8" s="1"/>
  <c r="N34" i="8" s="1"/>
  <c r="G60" i="8"/>
  <c r="AD60" i="8"/>
  <c r="G25" i="8"/>
  <c r="AD25" i="8"/>
  <c r="G59" i="8"/>
  <c r="AD59" i="8"/>
  <c r="G52" i="8"/>
  <c r="AD52" i="8"/>
  <c r="G42" i="8"/>
  <c r="AD42" i="8"/>
  <c r="AD103" i="8"/>
  <c r="G103" i="8"/>
  <c r="G69" i="8"/>
  <c r="AD69" i="8"/>
  <c r="AA79" i="8"/>
  <c r="J79" i="8" s="1"/>
  <c r="N79" i="8" s="1"/>
  <c r="AA73" i="8"/>
  <c r="J73" i="8" s="1"/>
  <c r="N73" i="8" s="1"/>
  <c r="G45" i="8"/>
  <c r="AD45" i="8"/>
  <c r="G70" i="8"/>
  <c r="AD70" i="8"/>
  <c r="G107" i="8"/>
  <c r="AD107" i="8"/>
  <c r="AA90" i="8"/>
  <c r="J90" i="8" s="1"/>
  <c r="N90" i="8" s="1"/>
  <c r="AA105" i="8"/>
  <c r="J105" i="8" s="1"/>
  <c r="N105" i="8" s="1"/>
  <c r="AA100" i="8"/>
  <c r="J100" i="8" s="1"/>
  <c r="N100" i="8" s="1"/>
  <c r="G105" i="8"/>
  <c r="AD105" i="8"/>
  <c r="G57" i="8"/>
  <c r="AD57" i="8"/>
  <c r="AG70" i="20"/>
  <c r="AE70" i="20"/>
  <c r="T110" i="9"/>
  <c r="S110" i="9"/>
  <c r="U110" i="9"/>
  <c r="R110" i="16"/>
  <c r="V9" i="9"/>
  <c r="AB9" i="9"/>
  <c r="AB10" i="9" s="1"/>
  <c r="K10" i="9" s="1"/>
  <c r="S9" i="9"/>
  <c r="S10" i="9" s="1"/>
  <c r="F10" i="9" s="1"/>
  <c r="X9" i="9"/>
  <c r="X10" i="9" s="1"/>
  <c r="J5" i="1"/>
  <c r="R9" i="16"/>
  <c r="R10" i="16" s="1"/>
  <c r="C10" i="16" s="1"/>
  <c r="K6" i="1"/>
  <c r="T9" i="17"/>
  <c r="T10" i="17" s="1"/>
  <c r="G10" i="17" s="1"/>
  <c r="Z9" i="16"/>
  <c r="Z10" i="16" s="1"/>
  <c r="AC9" i="16"/>
  <c r="AC10" i="16" s="1"/>
  <c r="L10" i="16" s="1"/>
  <c r="Y9" i="16"/>
  <c r="Y10" i="16" s="1"/>
  <c r="U9" i="16"/>
  <c r="U10" i="16" s="1"/>
  <c r="H10" i="16" s="1"/>
  <c r="R171" i="5" l="1"/>
  <c r="L171" i="5" s="1"/>
  <c r="N171" i="5" s="1"/>
  <c r="R171" i="6"/>
  <c r="L171" i="6" s="1"/>
  <c r="N171" i="6" s="1"/>
  <c r="R171" i="3"/>
  <c r="L171" i="3" s="1"/>
  <c r="N171" i="3" s="1"/>
  <c r="K235" i="12"/>
  <c r="M235" i="12" s="1"/>
  <c r="L18" i="11"/>
  <c r="B43" i="10"/>
  <c r="B45" i="10"/>
  <c r="I47" i="10"/>
  <c r="P21" i="11"/>
  <c r="Q33" i="10"/>
  <c r="B27" i="10"/>
  <c r="B33" i="11"/>
  <c r="K238" i="12"/>
  <c r="M238" i="12" s="1"/>
  <c r="M45" i="10"/>
  <c r="M29" i="10"/>
  <c r="B42" i="10"/>
  <c r="I21" i="11"/>
  <c r="K145" i="12"/>
  <c r="M145" i="12" s="1"/>
  <c r="I20" i="11"/>
  <c r="M12" i="11"/>
  <c r="Q17" i="10"/>
  <c r="L11" i="10"/>
  <c r="M40" i="10"/>
  <c r="K136" i="12"/>
  <c r="M136" i="12" s="1"/>
  <c r="M45" i="11"/>
  <c r="N37" i="11"/>
  <c r="O40" i="10"/>
  <c r="P11" i="11"/>
  <c r="M43" i="10"/>
  <c r="M39" i="10"/>
  <c r="B54" i="11"/>
  <c r="N7" i="11"/>
  <c r="L14" i="10"/>
  <c r="P54" i="11"/>
  <c r="H31" i="11"/>
  <c r="I38" i="10"/>
  <c r="H43" i="11"/>
  <c r="L44" i="10"/>
  <c r="L46" i="11"/>
  <c r="H23" i="10"/>
  <c r="O53" i="10"/>
  <c r="L33" i="10"/>
  <c r="K205" i="12"/>
  <c r="M205" i="12" s="1"/>
  <c r="B28" i="10"/>
  <c r="N49" i="11"/>
  <c r="L46" i="10"/>
  <c r="H9" i="11"/>
  <c r="K81" i="12"/>
  <c r="AK36" i="11" s="1"/>
  <c r="K272" i="12"/>
  <c r="L272" i="12" s="1"/>
  <c r="K143" i="12"/>
  <c r="L143" i="12" s="1"/>
  <c r="O18" i="10"/>
  <c r="K63" i="12"/>
  <c r="L63" i="12" s="1"/>
  <c r="H32" i="10"/>
  <c r="L41" i="10"/>
  <c r="I40" i="10"/>
  <c r="B32" i="11"/>
  <c r="H20" i="10"/>
  <c r="O52" i="10"/>
  <c r="K190" i="12"/>
  <c r="M190" i="12" s="1"/>
  <c r="I42" i="11"/>
  <c r="Q31" i="10"/>
  <c r="M28" i="10"/>
  <c r="K236" i="12"/>
  <c r="M236" i="12" s="1"/>
  <c r="K52" i="12"/>
  <c r="AK7" i="11" s="1"/>
  <c r="M52" i="10"/>
  <c r="I43" i="10"/>
  <c r="CN31" i="11"/>
  <c r="H51" i="10"/>
  <c r="K83" i="12"/>
  <c r="L83" i="12" s="1"/>
  <c r="O51" i="10"/>
  <c r="M51" i="10"/>
  <c r="L16" i="10"/>
  <c r="K154" i="12"/>
  <c r="M154" i="12" s="1"/>
  <c r="B37" i="11"/>
  <c r="K241" i="12"/>
  <c r="L241" i="12" s="1"/>
  <c r="K226" i="12"/>
  <c r="CP37" i="11" s="1"/>
  <c r="K302" i="12"/>
  <c r="M302" i="12" s="1"/>
  <c r="K28" i="12"/>
  <c r="M28" i="12" s="1"/>
  <c r="K90" i="12"/>
  <c r="M90" i="12" s="1"/>
  <c r="K112" i="12"/>
  <c r="BD19" i="11" s="1"/>
  <c r="I36" i="11"/>
  <c r="H30" i="11"/>
  <c r="H30" i="10"/>
  <c r="M54" i="10"/>
  <c r="L54" i="11"/>
  <c r="BU42" i="11"/>
  <c r="K183" i="12"/>
  <c r="L183" i="12" s="1"/>
  <c r="O19" i="10"/>
  <c r="N19" i="11"/>
  <c r="I22" i="10"/>
  <c r="I22" i="11"/>
  <c r="Q26" i="10"/>
  <c r="P26" i="11"/>
  <c r="I34" i="10"/>
  <c r="I34" i="11"/>
  <c r="P44" i="11"/>
  <c r="Q44" i="10"/>
  <c r="B13" i="10"/>
  <c r="B13" i="11"/>
  <c r="AI50" i="11"/>
  <c r="K95" i="12"/>
  <c r="AK50" i="11" s="1"/>
  <c r="P16" i="11"/>
  <c r="Q16" i="10"/>
  <c r="P28" i="11"/>
  <c r="Q28" i="10"/>
  <c r="B24" i="10"/>
  <c r="B24" i="11"/>
  <c r="L40" i="10"/>
  <c r="K40" i="11"/>
  <c r="N11" i="10"/>
  <c r="M11" i="11"/>
  <c r="I12" i="10"/>
  <c r="I12" i="11"/>
  <c r="AI20" i="11"/>
  <c r="K65" i="12"/>
  <c r="L65" i="12" s="1"/>
  <c r="I7" i="11"/>
  <c r="I7" i="10"/>
  <c r="B52" i="10"/>
  <c r="B52" i="11"/>
  <c r="M49" i="11"/>
  <c r="N49" i="10"/>
  <c r="N32" i="10"/>
  <c r="M32" i="11"/>
  <c r="I19" i="11"/>
  <c r="I19" i="10"/>
  <c r="K121" i="12"/>
  <c r="M121" i="12" s="1"/>
  <c r="L32" i="11"/>
  <c r="M32" i="10"/>
  <c r="H47" i="10"/>
  <c r="H47" i="11"/>
  <c r="M17" i="11"/>
  <c r="N17" i="10"/>
  <c r="I53" i="11"/>
  <c r="I53" i="10"/>
  <c r="I13" i="11"/>
  <c r="I13" i="10"/>
  <c r="K42" i="11"/>
  <c r="L42" i="10"/>
  <c r="O33" i="10"/>
  <c r="N33" i="11"/>
  <c r="K178" i="12"/>
  <c r="L178" i="12" s="1"/>
  <c r="O50" i="10"/>
  <c r="N35" i="10"/>
  <c r="K99" i="12"/>
  <c r="L99" i="12" s="1"/>
  <c r="K67" i="12"/>
  <c r="M67" i="12" s="1"/>
  <c r="K155" i="12"/>
  <c r="BW14" i="11" s="1"/>
  <c r="I46" i="11"/>
  <c r="L53" i="10"/>
  <c r="K187" i="12"/>
  <c r="L187" i="12" s="1"/>
  <c r="K292" i="12"/>
  <c r="L292" i="12" s="1"/>
  <c r="K148" i="12"/>
  <c r="L148" i="12" s="1"/>
  <c r="K295" i="12"/>
  <c r="M295" i="12" s="1"/>
  <c r="K185" i="12"/>
  <c r="BW44" i="11" s="1"/>
  <c r="BB19" i="11"/>
  <c r="N36" i="11"/>
  <c r="I49" i="11"/>
  <c r="BU7" i="11"/>
  <c r="K10" i="12"/>
  <c r="S13" i="10" s="1"/>
  <c r="K53" i="12"/>
  <c r="L53" i="12" s="1"/>
  <c r="K138" i="12"/>
  <c r="BD45" i="11" s="1"/>
  <c r="K290" i="12"/>
  <c r="L290" i="12" s="1"/>
  <c r="K4" i="12"/>
  <c r="S7" i="10" s="1"/>
  <c r="K283" i="12"/>
  <c r="M283" i="12" s="1"/>
  <c r="K276" i="12"/>
  <c r="M276" i="12" s="1"/>
  <c r="K237" i="12"/>
  <c r="L237" i="12" s="1"/>
  <c r="K61" i="12"/>
  <c r="L61" i="12" s="1"/>
  <c r="K225" i="12"/>
  <c r="CP36" i="11" s="1"/>
  <c r="K300" i="12"/>
  <c r="L300" i="12" s="1"/>
  <c r="K243" i="12"/>
  <c r="M243" i="12" s="1"/>
  <c r="K260" i="12"/>
  <c r="M260" i="12" s="1"/>
  <c r="K142" i="12"/>
  <c r="BD49" i="11" s="1"/>
  <c r="AI18" i="11"/>
  <c r="K91" i="12"/>
  <c r="AK46" i="11" s="1"/>
  <c r="K280" i="12"/>
  <c r="M280" i="12" s="1"/>
  <c r="K37" i="12"/>
  <c r="S40" i="10" s="1"/>
  <c r="K88" i="12"/>
  <c r="M88" i="12" s="1"/>
  <c r="K57" i="12"/>
  <c r="L57" i="12" s="1"/>
  <c r="K8" i="12"/>
  <c r="R11" i="11" s="1"/>
  <c r="K299" i="12"/>
  <c r="M299" i="12" s="1"/>
  <c r="K232" i="12"/>
  <c r="L232" i="12" s="1"/>
  <c r="K239" i="12"/>
  <c r="L239" i="12" s="1"/>
  <c r="K279" i="12"/>
  <c r="L279" i="12" s="1"/>
  <c r="K51" i="12"/>
  <c r="M51" i="12" s="1"/>
  <c r="K162" i="12"/>
  <c r="L162" i="12" s="1"/>
  <c r="K47" i="12"/>
  <c r="M47" i="12" s="1"/>
  <c r="K49" i="12"/>
  <c r="M49" i="12" s="1"/>
  <c r="K25" i="12"/>
  <c r="S28" i="10" s="1"/>
  <c r="K234" i="12"/>
  <c r="L234" i="12" s="1"/>
  <c r="K288" i="12"/>
  <c r="L288" i="12" s="1"/>
  <c r="K257" i="12"/>
  <c r="L257" i="12" s="1"/>
  <c r="K298" i="12"/>
  <c r="L298" i="12" s="1"/>
  <c r="M42" i="10"/>
  <c r="K194" i="12"/>
  <c r="BW53" i="11" s="1"/>
  <c r="I30" i="10"/>
  <c r="K97" i="12"/>
  <c r="AK52" i="11" s="1"/>
  <c r="K240" i="12"/>
  <c r="M240" i="12" s="1"/>
  <c r="L34" i="10"/>
  <c r="M9" i="11"/>
  <c r="K289" i="12"/>
  <c r="L289" i="12" s="1"/>
  <c r="P52" i="11"/>
  <c r="AI35" i="11"/>
  <c r="B16" i="10"/>
  <c r="N26" i="10"/>
  <c r="L15" i="11"/>
  <c r="K51" i="11"/>
  <c r="B20" i="10"/>
  <c r="K26" i="11"/>
  <c r="H16" i="11"/>
  <c r="O20" i="10"/>
  <c r="P48" i="11"/>
  <c r="H36" i="11"/>
  <c r="I44" i="11"/>
  <c r="I45" i="10"/>
  <c r="K140" i="12"/>
  <c r="M140" i="12" s="1"/>
  <c r="CN35" i="11"/>
  <c r="BB35" i="11"/>
  <c r="M27" i="10"/>
  <c r="CN11" i="11"/>
  <c r="K188" i="12"/>
  <c r="M188" i="12" s="1"/>
  <c r="L35" i="11"/>
  <c r="K179" i="12"/>
  <c r="BW38" i="11" s="1"/>
  <c r="K119" i="12"/>
  <c r="L119" i="12" s="1"/>
  <c r="I50" i="11"/>
  <c r="B41" i="11"/>
  <c r="H45" i="10"/>
  <c r="Q7" i="10"/>
  <c r="I27" i="11"/>
  <c r="H15" i="10"/>
  <c r="K8" i="11"/>
  <c r="Q27" i="10"/>
  <c r="O43" i="10"/>
  <c r="I14" i="10"/>
  <c r="P12" i="11"/>
  <c r="N33" i="10"/>
  <c r="N16" i="11"/>
  <c r="P36" i="11"/>
  <c r="Q19" i="10"/>
  <c r="H49" i="11"/>
  <c r="K169" i="12"/>
  <c r="L169" i="12" s="1"/>
  <c r="I29" i="11"/>
  <c r="I23" i="11"/>
  <c r="M24" i="11"/>
  <c r="L31" i="11"/>
  <c r="K98" i="12"/>
  <c r="L98" i="12" s="1"/>
  <c r="O46" i="10"/>
  <c r="H41" i="10"/>
  <c r="K131" i="12"/>
  <c r="M131" i="12" s="1"/>
  <c r="CN26" i="11"/>
  <c r="K182" i="12"/>
  <c r="M182" i="12" s="1"/>
  <c r="B31" i="10"/>
  <c r="P22" i="11"/>
  <c r="I35" i="11"/>
  <c r="M50" i="10"/>
  <c r="M34" i="11"/>
  <c r="L16" i="11"/>
  <c r="Q10" i="10"/>
  <c r="M36" i="10"/>
  <c r="M7" i="11"/>
  <c r="Q32" i="10"/>
  <c r="P35" i="11"/>
  <c r="BB45" i="11"/>
  <c r="H18" i="11"/>
  <c r="K184" i="12"/>
  <c r="L184" i="12" s="1"/>
  <c r="K141" i="12"/>
  <c r="L141" i="12" s="1"/>
  <c r="K19" i="12"/>
  <c r="S22" i="10" s="1"/>
  <c r="L277" i="12"/>
  <c r="K252" i="12"/>
  <c r="L252" i="12" s="1"/>
  <c r="Q45" i="10"/>
  <c r="P45" i="11"/>
  <c r="K12" i="12"/>
  <c r="M12" i="12" s="1"/>
  <c r="P15" i="11"/>
  <c r="N25" i="11"/>
  <c r="O25" i="10"/>
  <c r="L21" i="11"/>
  <c r="M21" i="10"/>
  <c r="CL7" i="11"/>
  <c r="K196" i="12"/>
  <c r="L196" i="12" s="1"/>
  <c r="N32" i="11"/>
  <c r="O32" i="10"/>
  <c r="K35" i="11"/>
  <c r="L35" i="10"/>
  <c r="K31" i="12"/>
  <c r="L31" i="12" s="1"/>
  <c r="P34" i="11"/>
  <c r="Q34" i="10"/>
  <c r="H50" i="11"/>
  <c r="H50" i="10"/>
  <c r="K146" i="12"/>
  <c r="BD53" i="11" s="1"/>
  <c r="BB53" i="11"/>
  <c r="H21" i="11"/>
  <c r="H21" i="10"/>
  <c r="BU32" i="11"/>
  <c r="K173" i="12"/>
  <c r="BW32" i="11" s="1"/>
  <c r="H8" i="10"/>
  <c r="H8" i="11"/>
  <c r="P9" i="11"/>
  <c r="Q9" i="10"/>
  <c r="K216" i="12"/>
  <c r="CP27" i="11" s="1"/>
  <c r="CN27" i="11"/>
  <c r="K231" i="12"/>
  <c r="M231" i="12" s="1"/>
  <c r="B44" i="11"/>
  <c r="B44" i="10"/>
  <c r="K124" i="12"/>
  <c r="BD31" i="11" s="1"/>
  <c r="BB31" i="11"/>
  <c r="M37" i="10"/>
  <c r="L37" i="11"/>
  <c r="N51" i="10"/>
  <c r="K74" i="12"/>
  <c r="AK29" i="11" s="1"/>
  <c r="L23" i="11"/>
  <c r="Q52" i="10"/>
  <c r="O54" i="10"/>
  <c r="N50" i="10"/>
  <c r="AI53" i="11"/>
  <c r="L10" i="11"/>
  <c r="H39" i="10"/>
  <c r="BU38" i="11"/>
  <c r="B49" i="10"/>
  <c r="M24" i="10"/>
  <c r="L24" i="10"/>
  <c r="N15" i="11"/>
  <c r="M41" i="11"/>
  <c r="M46" i="11"/>
  <c r="K197" i="12"/>
  <c r="M197" i="12" s="1"/>
  <c r="B10" i="10"/>
  <c r="Q51" i="10"/>
  <c r="K48" i="12"/>
  <c r="R51" i="11" s="1"/>
  <c r="I24" i="11"/>
  <c r="I24" i="10"/>
  <c r="N11" i="11"/>
  <c r="O11" i="10"/>
  <c r="M53" i="10"/>
  <c r="L53" i="11"/>
  <c r="AZ39" i="11"/>
  <c r="K132" i="12"/>
  <c r="M132" i="12" s="1"/>
  <c r="CN30" i="11"/>
  <c r="K219" i="12"/>
  <c r="M219" i="12" s="1"/>
  <c r="BS18" i="11"/>
  <c r="K159" i="12"/>
  <c r="L159" i="12" s="1"/>
  <c r="L18" i="10"/>
  <c r="K18" i="11"/>
  <c r="N21" i="11"/>
  <c r="K18" i="12"/>
  <c r="M18" i="12" s="1"/>
  <c r="O21" i="10"/>
  <c r="L9" i="11"/>
  <c r="M9" i="10"/>
  <c r="P14" i="11"/>
  <c r="Q14" i="10"/>
  <c r="O23" i="10"/>
  <c r="N23" i="11"/>
  <c r="B21" i="10"/>
  <c r="B21" i="11"/>
  <c r="P8" i="11"/>
  <c r="Q8" i="10"/>
  <c r="M40" i="11"/>
  <c r="N40" i="10"/>
  <c r="N28" i="11"/>
  <c r="O28" i="10"/>
  <c r="H22" i="11"/>
  <c r="H22" i="10"/>
  <c r="K192" i="12"/>
  <c r="M192" i="12" s="1"/>
  <c r="BU51" i="11"/>
  <c r="L7" i="11"/>
  <c r="M7" i="10"/>
  <c r="AZ20" i="11"/>
  <c r="K113" i="12"/>
  <c r="M113" i="12" s="1"/>
  <c r="H14" i="10"/>
  <c r="B50" i="11"/>
  <c r="I48" i="11"/>
  <c r="B23" i="11"/>
  <c r="L28" i="10"/>
  <c r="BU21" i="11"/>
  <c r="L36" i="10"/>
  <c r="O35" i="10"/>
  <c r="M44" i="11"/>
  <c r="M33" i="10"/>
  <c r="I32" i="11"/>
  <c r="L30" i="10"/>
  <c r="K163" i="12"/>
  <c r="L163" i="12" s="1"/>
  <c r="BU22" i="11"/>
  <c r="I41" i="10"/>
  <c r="I41" i="11"/>
  <c r="CL34" i="11"/>
  <c r="K223" i="12"/>
  <c r="CP34" i="11" s="1"/>
  <c r="K75" i="12"/>
  <c r="AK30" i="11" s="1"/>
  <c r="AI30" i="11"/>
  <c r="AI48" i="11"/>
  <c r="K93" i="12"/>
  <c r="M93" i="12" s="1"/>
  <c r="K108" i="12"/>
  <c r="BD15" i="11" s="1"/>
  <c r="K92" i="12"/>
  <c r="AK47" i="11" s="1"/>
  <c r="AI47" i="11"/>
  <c r="O34" i="10"/>
  <c r="N34" i="11"/>
  <c r="N29" i="10"/>
  <c r="M29" i="11"/>
  <c r="B34" i="11"/>
  <c r="B34" i="10"/>
  <c r="K68" i="12"/>
  <c r="L68" i="12" s="1"/>
  <c r="AI23" i="11"/>
  <c r="Q50" i="10"/>
  <c r="P50" i="11"/>
  <c r="L34" i="11"/>
  <c r="M34" i="10"/>
  <c r="L25" i="11"/>
  <c r="M25" i="10"/>
  <c r="B25" i="10"/>
  <c r="B25" i="11"/>
  <c r="K202" i="12"/>
  <c r="CP13" i="11" s="1"/>
  <c r="CN13" i="11"/>
  <c r="K109" i="12"/>
  <c r="L109" i="12" s="1"/>
  <c r="BB16" i="11"/>
  <c r="CN25" i="11"/>
  <c r="K214" i="12"/>
  <c r="L214" i="12" s="1"/>
  <c r="I31" i="10"/>
  <c r="I31" i="11"/>
  <c r="AG39" i="11"/>
  <c r="K84" i="12"/>
  <c r="L84" i="12" s="1"/>
  <c r="K13" i="12"/>
  <c r="L13" i="12" s="1"/>
  <c r="N54" i="11"/>
  <c r="K153" i="12"/>
  <c r="BW12" i="11" s="1"/>
  <c r="K105" i="12"/>
  <c r="L105" i="12" s="1"/>
  <c r="H53" i="10"/>
  <c r="H52" i="10"/>
  <c r="K204" i="12"/>
  <c r="CP15" i="11" s="1"/>
  <c r="H10" i="10"/>
  <c r="M27" i="11"/>
  <c r="N39" i="11"/>
  <c r="Q15" i="10"/>
  <c r="H17" i="11"/>
  <c r="B48" i="11"/>
  <c r="M237" i="12"/>
  <c r="K291" i="12"/>
  <c r="L291" i="12" s="1"/>
  <c r="K275" i="12"/>
  <c r="L275" i="12" s="1"/>
  <c r="K284" i="12"/>
  <c r="M284" i="12" s="1"/>
  <c r="K278" i="12"/>
  <c r="L278" i="12" s="1"/>
  <c r="K245" i="12"/>
  <c r="L245" i="12" s="1"/>
  <c r="K16" i="12"/>
  <c r="L16" i="12" s="1"/>
  <c r="K242" i="12"/>
  <c r="L242" i="12" s="1"/>
  <c r="K251" i="12"/>
  <c r="M251" i="12" s="1"/>
  <c r="K296" i="12"/>
  <c r="M296" i="12" s="1"/>
  <c r="K301" i="12"/>
  <c r="M301" i="12" s="1"/>
  <c r="K247" i="12"/>
  <c r="M247" i="12" s="1"/>
  <c r="K59" i="12"/>
  <c r="L59" i="12" s="1"/>
  <c r="K176" i="12"/>
  <c r="BW35" i="11" s="1"/>
  <c r="K186" i="12"/>
  <c r="L186" i="12" s="1"/>
  <c r="K259" i="12"/>
  <c r="L259" i="12" s="1"/>
  <c r="K293" i="12"/>
  <c r="M293" i="12" s="1"/>
  <c r="K267" i="12"/>
  <c r="M267" i="12" s="1"/>
  <c r="K269" i="12"/>
  <c r="M269" i="12" s="1"/>
  <c r="M303" i="12"/>
  <c r="K87" i="12"/>
  <c r="M87" i="12" s="1"/>
  <c r="K281" i="12"/>
  <c r="M281" i="12" s="1"/>
  <c r="K264" i="12"/>
  <c r="L264" i="12" s="1"/>
  <c r="K263" i="12"/>
  <c r="M263" i="12" s="1"/>
  <c r="K286" i="12"/>
  <c r="M286" i="12" s="1"/>
  <c r="K104" i="12"/>
  <c r="L104" i="12" s="1"/>
  <c r="K117" i="12"/>
  <c r="L117" i="12" s="1"/>
  <c r="K250" i="12"/>
  <c r="M250" i="12" s="1"/>
  <c r="K258" i="12"/>
  <c r="L258" i="12" s="1"/>
  <c r="K233" i="12"/>
  <c r="L233" i="12" s="1"/>
  <c r="K191" i="12"/>
  <c r="BW50" i="11" s="1"/>
  <c r="K248" i="12"/>
  <c r="M248" i="12" s="1"/>
  <c r="K244" i="12"/>
  <c r="M244" i="12" s="1"/>
  <c r="K147" i="12"/>
  <c r="M147" i="12" s="1"/>
  <c r="K268" i="12"/>
  <c r="M268" i="12" s="1"/>
  <c r="K271" i="12"/>
  <c r="L271" i="12" s="1"/>
  <c r="K129" i="12"/>
  <c r="M129" i="12" s="1"/>
  <c r="K262" i="12"/>
  <c r="L262" i="12" s="1"/>
  <c r="K261" i="12"/>
  <c r="L261" i="12" s="1"/>
  <c r="K246" i="12"/>
  <c r="M246" i="12" s="1"/>
  <c r="K69" i="12"/>
  <c r="AK24" i="11" s="1"/>
  <c r="K274" i="12"/>
  <c r="L274" i="12" s="1"/>
  <c r="K210" i="12"/>
  <c r="CP21" i="11" s="1"/>
  <c r="K72" i="12"/>
  <c r="L72" i="12" s="1"/>
  <c r="I51" i="11"/>
  <c r="I39" i="11"/>
  <c r="B40" i="10"/>
  <c r="M42" i="11"/>
  <c r="L22" i="10"/>
  <c r="K71" i="12"/>
  <c r="L71" i="12" s="1"/>
  <c r="BB13" i="11"/>
  <c r="BB48" i="11"/>
  <c r="O26" i="10"/>
  <c r="K174" i="12"/>
  <c r="BW33" i="11" s="1"/>
  <c r="K114" i="12"/>
  <c r="M114" i="12" s="1"/>
  <c r="K43" i="12"/>
  <c r="M43" i="12" s="1"/>
  <c r="K270" i="12"/>
  <c r="M270" i="12" s="1"/>
  <c r="K254" i="12"/>
  <c r="M254" i="12" s="1"/>
  <c r="K133" i="12"/>
  <c r="L133" i="12" s="1"/>
  <c r="M8" i="11"/>
  <c r="BB21" i="11"/>
  <c r="N41" i="11"/>
  <c r="L32" i="10"/>
  <c r="L9" i="10"/>
  <c r="I8" i="10"/>
  <c r="B47" i="11"/>
  <c r="B53" i="11"/>
  <c r="B30" i="10"/>
  <c r="BU43" i="11"/>
  <c r="L39" i="10"/>
  <c r="K6" i="12"/>
  <c r="R9" i="11" s="1"/>
  <c r="M41" i="10"/>
  <c r="K207" i="12"/>
  <c r="L207" i="12" s="1"/>
  <c r="BB49" i="11"/>
  <c r="H40" i="11"/>
  <c r="B35" i="10"/>
  <c r="K38" i="12"/>
  <c r="R41" i="11" s="1"/>
  <c r="H26" i="11"/>
  <c r="K110" i="12"/>
  <c r="BD17" i="11" s="1"/>
  <c r="K166" i="12"/>
  <c r="M166" i="12" s="1"/>
  <c r="K19" i="11"/>
  <c r="I26" i="11"/>
  <c r="L25" i="10"/>
  <c r="M19" i="11"/>
  <c r="H27" i="10"/>
  <c r="M14" i="10"/>
  <c r="N13" i="11"/>
  <c r="B19" i="10"/>
  <c r="I17" i="11"/>
  <c r="H12" i="10"/>
  <c r="N42" i="11"/>
  <c r="M31" i="11"/>
  <c r="Q49" i="10"/>
  <c r="N38" i="11"/>
  <c r="K100" i="12"/>
  <c r="L100" i="12" s="1"/>
  <c r="L19" i="11"/>
  <c r="N54" i="10"/>
  <c r="K193" i="12"/>
  <c r="BW52" i="11" s="1"/>
  <c r="L29" i="10"/>
  <c r="H37" i="11"/>
  <c r="B39" i="10"/>
  <c r="P29" i="11"/>
  <c r="K56" i="12"/>
  <c r="L56" i="12" s="1"/>
  <c r="K50" i="11"/>
  <c r="N9" i="11"/>
  <c r="AI24" i="11"/>
  <c r="K206" i="12"/>
  <c r="L206" i="12" s="1"/>
  <c r="H19" i="11"/>
  <c r="K96" i="12"/>
  <c r="M96" i="12" s="1"/>
  <c r="K273" i="12"/>
  <c r="L273" i="12" s="1"/>
  <c r="K40" i="12"/>
  <c r="S43" i="10" s="1"/>
  <c r="K35" i="12"/>
  <c r="S38" i="10" s="1"/>
  <c r="K221" i="12"/>
  <c r="L221" i="12" s="1"/>
  <c r="K230" i="12"/>
  <c r="L230" i="12" s="1"/>
  <c r="N30" i="11"/>
  <c r="H38" i="10"/>
  <c r="L38" i="10"/>
  <c r="I52" i="10"/>
  <c r="P47" i="11"/>
  <c r="B17" i="10"/>
  <c r="K54" i="12"/>
  <c r="AK9" i="11" s="1"/>
  <c r="L54" i="10"/>
  <c r="M13" i="11"/>
  <c r="BU44" i="11"/>
  <c r="M48" i="10"/>
  <c r="B12" i="11"/>
  <c r="B11" i="10"/>
  <c r="N27" i="11"/>
  <c r="P37" i="11"/>
  <c r="N52" i="10"/>
  <c r="O14" i="10"/>
  <c r="AI45" i="11"/>
  <c r="BB11" i="11"/>
  <c r="L49" i="11"/>
  <c r="K180" i="12"/>
  <c r="M180" i="12" s="1"/>
  <c r="Q42" i="10"/>
  <c r="P27" i="11"/>
  <c r="B14" i="11"/>
  <c r="K9" i="12"/>
  <c r="L9" i="12" s="1"/>
  <c r="K29" i="12"/>
  <c r="L29" i="12" s="1"/>
  <c r="P43" i="11"/>
  <c r="K102" i="12"/>
  <c r="L102" i="12" s="1"/>
  <c r="K116" i="12"/>
  <c r="L116" i="12" s="1"/>
  <c r="K156" i="12"/>
  <c r="L156" i="12" s="1"/>
  <c r="K37" i="11"/>
  <c r="K157" i="12"/>
  <c r="M157" i="12" s="1"/>
  <c r="N43" i="10"/>
  <c r="BB36" i="11"/>
  <c r="H44" i="10"/>
  <c r="K41" i="12"/>
  <c r="R44" i="11" s="1"/>
  <c r="K86" i="12"/>
  <c r="AK41" i="11" s="1"/>
  <c r="K152" i="12"/>
  <c r="M152" i="12" s="1"/>
  <c r="K208" i="12"/>
  <c r="M208" i="12" s="1"/>
  <c r="M30" i="11"/>
  <c r="Q41" i="10"/>
  <c r="K161" i="12"/>
  <c r="BW20" i="11" s="1"/>
  <c r="M22" i="10"/>
  <c r="B38" i="10"/>
  <c r="N31" i="11"/>
  <c r="I9" i="10"/>
  <c r="Q13" i="10"/>
  <c r="CN37" i="11"/>
  <c r="B15" i="11"/>
  <c r="K227" i="12"/>
  <c r="L227" i="12" s="1"/>
  <c r="K212" i="12"/>
  <c r="L212" i="12" s="1"/>
  <c r="B46" i="10"/>
  <c r="I11" i="10"/>
  <c r="BU24" i="11"/>
  <c r="L38" i="11"/>
  <c r="Q30" i="10"/>
  <c r="N44" i="11"/>
  <c r="I33" i="11"/>
  <c r="K89" i="12"/>
  <c r="L89" i="12" s="1"/>
  <c r="H29" i="10"/>
  <c r="K12" i="11"/>
  <c r="P46" i="11"/>
  <c r="H42" i="10"/>
  <c r="K123" i="12"/>
  <c r="M123" i="12" s="1"/>
  <c r="K14" i="12"/>
  <c r="R17" i="11" s="1"/>
  <c r="L30" i="11"/>
  <c r="AI42" i="11"/>
  <c r="B8" i="11"/>
  <c r="I37" i="11"/>
  <c r="K11" i="12"/>
  <c r="S14" i="10" s="1"/>
  <c r="B7" i="10"/>
  <c r="P7" i="11"/>
  <c r="K111" i="12"/>
  <c r="L111" i="12" s="1"/>
  <c r="K103" i="12"/>
  <c r="M103" i="12" s="1"/>
  <c r="K44" i="12"/>
  <c r="L44" i="12" s="1"/>
  <c r="M36" i="11"/>
  <c r="L47" i="10"/>
  <c r="M18" i="11"/>
  <c r="L13" i="11"/>
  <c r="L48" i="10"/>
  <c r="K43" i="11"/>
  <c r="L17" i="11"/>
  <c r="K30" i="12"/>
  <c r="R33" i="11" s="1"/>
  <c r="BB44" i="11"/>
  <c r="H46" i="11"/>
  <c r="B18" i="10"/>
  <c r="BB54" i="11"/>
  <c r="M22" i="11"/>
  <c r="N10" i="10"/>
  <c r="N53" i="10"/>
  <c r="K34" i="12"/>
  <c r="L34" i="12" s="1"/>
  <c r="P38" i="11"/>
  <c r="BB24" i="11"/>
  <c r="N47" i="11"/>
  <c r="O31" i="10"/>
  <c r="K39" i="12"/>
  <c r="M39" i="12" s="1"/>
  <c r="B22" i="10"/>
  <c r="M23" i="11"/>
  <c r="K22" i="12"/>
  <c r="S25" i="10" s="1"/>
  <c r="M37" i="11"/>
  <c r="H7" i="10"/>
  <c r="K101" i="12"/>
  <c r="M101" i="12" s="1"/>
  <c r="O17" i="10"/>
  <c r="N20" i="10"/>
  <c r="M8" i="10"/>
  <c r="BU35" i="11"/>
  <c r="K32" i="12"/>
  <c r="M32" i="12" s="1"/>
  <c r="K144" i="12"/>
  <c r="BD51" i="11" s="1"/>
  <c r="O12" i="10"/>
  <c r="M28" i="11"/>
  <c r="I18" i="11"/>
  <c r="K33" i="12"/>
  <c r="R36" i="11" s="1"/>
  <c r="K171" i="12"/>
  <c r="BW30" i="11" s="1"/>
  <c r="K23" i="11"/>
  <c r="K82" i="12"/>
  <c r="L82" i="12" s="1"/>
  <c r="L17" i="10"/>
  <c r="K134" i="12"/>
  <c r="BD41" i="11" s="1"/>
  <c r="K229" i="12"/>
  <c r="L229" i="12" s="1"/>
  <c r="K27" i="12"/>
  <c r="L27" i="12" s="1"/>
  <c r="K23" i="12"/>
  <c r="S26" i="10" s="1"/>
  <c r="K135" i="12"/>
  <c r="BD42" i="11" s="1"/>
  <c r="O22" i="10"/>
  <c r="K167" i="12"/>
  <c r="BW26" i="11" s="1"/>
  <c r="K46" i="12"/>
  <c r="S49" i="10" s="1"/>
  <c r="K175" i="12"/>
  <c r="M175" i="12" s="1"/>
  <c r="K211" i="12"/>
  <c r="M211" i="12" s="1"/>
  <c r="K218" i="12"/>
  <c r="M218" i="12" s="1"/>
  <c r="K94" i="12"/>
  <c r="L94" i="12" s="1"/>
  <c r="K130" i="12"/>
  <c r="L130" i="12" s="1"/>
  <c r="K150" i="12"/>
  <c r="M150" i="12" s="1"/>
  <c r="K127" i="12"/>
  <c r="BD34" i="11" s="1"/>
  <c r="K120" i="12"/>
  <c r="BD27" i="11" s="1"/>
  <c r="K151" i="12"/>
  <c r="M151" i="12" s="1"/>
  <c r="K66" i="12"/>
  <c r="M66" i="12" s="1"/>
  <c r="K170" i="12"/>
  <c r="BW29" i="11" s="1"/>
  <c r="K60" i="12"/>
  <c r="AK15" i="11" s="1"/>
  <c r="K149" i="12"/>
  <c r="L149" i="12" s="1"/>
  <c r="K160" i="12"/>
  <c r="M160" i="12" s="1"/>
  <c r="K7" i="12"/>
  <c r="S10" i="10" s="1"/>
  <c r="K249" i="12"/>
  <c r="M249" i="12" s="1"/>
  <c r="AG12" i="2"/>
  <c r="AE12" i="2" s="1"/>
  <c r="A12" i="2" s="1"/>
  <c r="B14" i="2"/>
  <c r="AI13" i="2"/>
  <c r="AH13" i="2"/>
  <c r="AG13" i="2" s="1"/>
  <c r="K10" i="11"/>
  <c r="M38" i="11"/>
  <c r="M47" i="11"/>
  <c r="M44" i="10"/>
  <c r="H33" i="10"/>
  <c r="K20" i="11"/>
  <c r="K126" i="12"/>
  <c r="BD33" i="11" s="1"/>
  <c r="L7" i="10"/>
  <c r="P25" i="11"/>
  <c r="M20" i="10"/>
  <c r="H24" i="11"/>
  <c r="M14" i="11"/>
  <c r="K76" i="12"/>
  <c r="AK31" i="11" s="1"/>
  <c r="I28" i="10"/>
  <c r="L45" i="10"/>
  <c r="L12" i="11"/>
  <c r="M16" i="11"/>
  <c r="K122" i="12"/>
  <c r="M122" i="12" s="1"/>
  <c r="K213" i="12"/>
  <c r="CP24" i="11" s="1"/>
  <c r="K125" i="12"/>
  <c r="BD32" i="11" s="1"/>
  <c r="N29" i="11"/>
  <c r="M11" i="10"/>
  <c r="K201" i="12"/>
  <c r="CP12" i="11" s="1"/>
  <c r="M15" i="11"/>
  <c r="K17" i="12"/>
  <c r="R20" i="11" s="1"/>
  <c r="H13" i="11"/>
  <c r="K107" i="12"/>
  <c r="M107" i="12" s="1"/>
  <c r="K195" i="12"/>
  <c r="L195" i="12" s="1"/>
  <c r="K21" i="12"/>
  <c r="R24" i="11" s="1"/>
  <c r="K13" i="11"/>
  <c r="H28" i="10"/>
  <c r="B36" i="10"/>
  <c r="P24" i="11"/>
  <c r="Q20" i="10"/>
  <c r="N48" i="11"/>
  <c r="Q53" i="10"/>
  <c r="B51" i="10"/>
  <c r="Q24" i="10"/>
  <c r="K164" i="12"/>
  <c r="M164" i="12" s="1"/>
  <c r="K45" i="12"/>
  <c r="L45" i="12" s="1"/>
  <c r="L21" i="10"/>
  <c r="O24" i="10"/>
  <c r="K26" i="12"/>
  <c r="M26" i="12" s="1"/>
  <c r="K50" i="12"/>
  <c r="L50" i="12" s="1"/>
  <c r="K73" i="12"/>
  <c r="AK28" i="11" s="1"/>
  <c r="K168" i="12"/>
  <c r="BW27" i="11" s="1"/>
  <c r="K282" i="12"/>
  <c r="L282" i="12" s="1"/>
  <c r="K77" i="12"/>
  <c r="AK32" i="11" s="1"/>
  <c r="Q18" i="10"/>
  <c r="I25" i="10"/>
  <c r="K55" i="12"/>
  <c r="L55" i="12" s="1"/>
  <c r="K52" i="11"/>
  <c r="K64" i="12"/>
  <c r="L64" i="12" s="1"/>
  <c r="N48" i="10"/>
  <c r="K15" i="12"/>
  <c r="R18" i="11" s="1"/>
  <c r="K79" i="12"/>
  <c r="L79" i="12" s="1"/>
  <c r="AI12" i="11"/>
  <c r="H35" i="10"/>
  <c r="K5" i="12"/>
  <c r="M5" i="12" s="1"/>
  <c r="I16" i="11"/>
  <c r="AI43" i="11"/>
  <c r="K42" i="12"/>
  <c r="S45" i="10" s="1"/>
  <c r="N45" i="11"/>
  <c r="B29" i="11"/>
  <c r="AI46" i="11"/>
  <c r="K31" i="11"/>
  <c r="K62" i="12"/>
  <c r="M62" i="12" s="1"/>
  <c r="K217" i="12"/>
  <c r="L217" i="12" s="1"/>
  <c r="K118" i="12"/>
  <c r="BD25" i="11" s="1"/>
  <c r="M47" i="10"/>
  <c r="H34" i="11"/>
  <c r="K78" i="12"/>
  <c r="AK33" i="11" s="1"/>
  <c r="M26" i="10"/>
  <c r="K189" i="12"/>
  <c r="L189" i="12" s="1"/>
  <c r="I10" i="10"/>
  <c r="K27" i="11"/>
  <c r="H48" i="11"/>
  <c r="K177" i="12"/>
  <c r="BW36" i="11" s="1"/>
  <c r="M21" i="11"/>
  <c r="Q23" i="10"/>
  <c r="AI36" i="11"/>
  <c r="O10" i="10"/>
  <c r="H54" i="11"/>
  <c r="K139" i="12"/>
  <c r="M139" i="12" s="1"/>
  <c r="H25" i="10"/>
  <c r="BU19" i="11"/>
  <c r="K85" i="12"/>
  <c r="L85" i="12" s="1"/>
  <c r="I54" i="10"/>
  <c r="H11" i="10"/>
  <c r="P39" i="11"/>
  <c r="L15" i="10"/>
  <c r="K20" i="12"/>
  <c r="S23" i="10" s="1"/>
  <c r="K36" i="12"/>
  <c r="S39" i="10" s="1"/>
  <c r="K172" i="12"/>
  <c r="BW31" i="11" s="1"/>
  <c r="N10" i="11"/>
  <c r="I15" i="10"/>
  <c r="K222" i="12"/>
  <c r="CP33" i="11" s="1"/>
  <c r="M25" i="11"/>
  <c r="B9" i="10"/>
  <c r="K70" i="12"/>
  <c r="L70" i="12" s="1"/>
  <c r="K58" i="12"/>
  <c r="L58" i="12" s="1"/>
  <c r="K115" i="12"/>
  <c r="BD22" i="11" s="1"/>
  <c r="K209" i="12"/>
  <c r="L209" i="12" s="1"/>
  <c r="K181" i="12"/>
  <c r="L181" i="12" s="1"/>
  <c r="K228" i="12"/>
  <c r="M228" i="12" s="1"/>
  <c r="K199" i="12"/>
  <c r="M199" i="12" s="1"/>
  <c r="B26" i="11"/>
  <c r="CN14" i="11"/>
  <c r="O8" i="10"/>
  <c r="K49" i="11"/>
  <c r="N39" i="10"/>
  <c r="Q40" i="10"/>
  <c r="K198" i="12"/>
  <c r="CP9" i="11" s="1"/>
  <c r="P40" i="11"/>
  <c r="K158" i="12"/>
  <c r="BW17" i="11" s="1"/>
  <c r="R172" i="3"/>
  <c r="L172" i="3" s="1"/>
  <c r="N172" i="3" s="1"/>
  <c r="N11" i="3"/>
  <c r="AF94" i="4"/>
  <c r="AF44" i="4"/>
  <c r="AF57" i="4"/>
  <c r="AF61" i="4"/>
  <c r="AF64" i="4"/>
  <c r="AF19" i="4"/>
  <c r="AF86" i="4"/>
  <c r="AF20" i="4"/>
  <c r="AF91" i="4"/>
  <c r="AF67" i="4"/>
  <c r="AF28" i="4"/>
  <c r="AF45" i="4"/>
  <c r="AF27" i="4"/>
  <c r="AF73" i="4"/>
  <c r="AF32" i="4"/>
  <c r="AF79" i="4"/>
  <c r="AF31" i="4"/>
  <c r="AF77" i="4"/>
  <c r="AF29" i="4"/>
  <c r="AF89" i="4"/>
  <c r="AF108" i="4"/>
  <c r="AF50" i="4"/>
  <c r="AF48" i="4"/>
  <c r="AF101" i="4"/>
  <c r="AF70" i="4"/>
  <c r="AF78" i="4"/>
  <c r="AF35" i="4"/>
  <c r="AF96" i="4"/>
  <c r="AF41" i="4"/>
  <c r="AF87" i="4"/>
  <c r="AF22" i="4"/>
  <c r="AF85" i="4"/>
  <c r="AF105" i="4"/>
  <c r="AF30" i="4"/>
  <c r="AF72" i="4"/>
  <c r="AF33" i="4"/>
  <c r="AF52" i="4"/>
  <c r="AF95" i="4"/>
  <c r="AF99" i="4"/>
  <c r="AF56" i="4"/>
  <c r="AF12" i="4"/>
  <c r="AF10" i="4"/>
  <c r="AF47" i="4"/>
  <c r="AF75" i="4"/>
  <c r="AF62" i="4"/>
  <c r="AF43" i="4"/>
  <c r="AF25" i="4"/>
  <c r="AF16" i="4"/>
  <c r="AF11" i="4"/>
  <c r="AF71" i="4"/>
  <c r="AF93" i="4"/>
  <c r="AF40" i="4"/>
  <c r="AF97" i="4"/>
  <c r="AF18" i="4"/>
  <c r="AF17" i="4"/>
  <c r="AF14" i="4"/>
  <c r="AF39" i="4"/>
  <c r="AF92" i="4"/>
  <c r="AF103" i="4"/>
  <c r="AF84" i="4"/>
  <c r="AF81" i="4"/>
  <c r="AF107" i="4"/>
  <c r="AF102" i="4"/>
  <c r="AF15" i="4"/>
  <c r="AF36" i="4"/>
  <c r="AF38" i="4"/>
  <c r="AF74" i="4"/>
  <c r="AF63" i="4"/>
  <c r="AF88" i="4"/>
  <c r="AF54" i="4"/>
  <c r="AF66" i="4"/>
  <c r="AF68" i="4"/>
  <c r="AF82" i="4"/>
  <c r="N10" i="8"/>
  <c r="AF60" i="4"/>
  <c r="AF53" i="4"/>
  <c r="AF26" i="4"/>
  <c r="AF24" i="4"/>
  <c r="AF23" i="4"/>
  <c r="AF98" i="4"/>
  <c r="AF69" i="4"/>
  <c r="AF55" i="4"/>
  <c r="AF59" i="4"/>
  <c r="AF100" i="4"/>
  <c r="AF58" i="4"/>
  <c r="AF49" i="4"/>
  <c r="AF80" i="4"/>
  <c r="AF13" i="4"/>
  <c r="AF37" i="4"/>
  <c r="AF34" i="4"/>
  <c r="AF21" i="4"/>
  <c r="AF104" i="4"/>
  <c r="AF42" i="4"/>
  <c r="AF46" i="4"/>
  <c r="AF90" i="4"/>
  <c r="AF76" i="4"/>
  <c r="AF65" i="4"/>
  <c r="AF83" i="4"/>
  <c r="AF51" i="4"/>
  <c r="AF109" i="4"/>
  <c r="AB4" i="4"/>
  <c r="AT7" i="2" s="1"/>
  <c r="D7" i="2" s="1"/>
  <c r="AA10" i="16"/>
  <c r="J10" i="16" s="1"/>
  <c r="W9" i="9"/>
  <c r="W10" i="9" s="1"/>
  <c r="R172" i="9" s="1"/>
  <c r="L172" i="9" s="1"/>
  <c r="N172" i="9" s="1"/>
  <c r="V10" i="9"/>
  <c r="R171" i="9" s="1"/>
  <c r="L171" i="9" s="1"/>
  <c r="N171" i="9" s="1"/>
  <c r="I10" i="9"/>
  <c r="M10" i="9" s="1"/>
  <c r="N10" i="9" s="1"/>
  <c r="N110" i="9" s="1"/>
  <c r="N173" i="9" s="1"/>
  <c r="CP4" i="1" s="1"/>
  <c r="G9" i="15" s="1"/>
  <c r="AD10" i="9"/>
  <c r="N10" i="5"/>
  <c r="N10" i="7"/>
  <c r="N110" i="7" s="1"/>
  <c r="N173" i="7" s="1"/>
  <c r="CD4" i="1" s="1"/>
  <c r="G7" i="15" s="1"/>
  <c r="N10" i="3"/>
  <c r="N15" i="17"/>
  <c r="N11" i="5"/>
  <c r="J5" i="15"/>
  <c r="L303" i="12"/>
  <c r="N14" i="8"/>
  <c r="N14" i="17"/>
  <c r="N12" i="8"/>
  <c r="N13" i="8"/>
  <c r="M277" i="12"/>
  <c r="N15" i="8"/>
  <c r="N11" i="17"/>
  <c r="AG91" i="7"/>
  <c r="AE91" i="7"/>
  <c r="AG67" i="7"/>
  <c r="AE67" i="7"/>
  <c r="AG78" i="7"/>
  <c r="AE78" i="7"/>
  <c r="AE35" i="7"/>
  <c r="AG35" i="7"/>
  <c r="AG43" i="7"/>
  <c r="AE43" i="7"/>
  <c r="AE107" i="7"/>
  <c r="AG107" i="7"/>
  <c r="J8" i="15"/>
  <c r="AG76" i="7"/>
  <c r="AE76" i="7"/>
  <c r="AE32" i="7"/>
  <c r="AG32" i="7"/>
  <c r="N13" i="5"/>
  <c r="AG53" i="7"/>
  <c r="AE53" i="7"/>
  <c r="AG79" i="7"/>
  <c r="AE79" i="7"/>
  <c r="AG65" i="7"/>
  <c r="AE65" i="7"/>
  <c r="AE61" i="7"/>
  <c r="AG61" i="7"/>
  <c r="AG58" i="7"/>
  <c r="AE58" i="7"/>
  <c r="AE81" i="7"/>
  <c r="AG81" i="7"/>
  <c r="AE73" i="7"/>
  <c r="AG73" i="7"/>
  <c r="AE106" i="7"/>
  <c r="AG106" i="7"/>
  <c r="AE94" i="7"/>
  <c r="AG94" i="7"/>
  <c r="AE10" i="7"/>
  <c r="AG10" i="7"/>
  <c r="AD7" i="7"/>
  <c r="AE40" i="7"/>
  <c r="AG40" i="7"/>
  <c r="AG102" i="7"/>
  <c r="AE102" i="7"/>
  <c r="AE30" i="7"/>
  <c r="AG30" i="7"/>
  <c r="AG70" i="7"/>
  <c r="AE70" i="7"/>
  <c r="AE77" i="7"/>
  <c r="AG77" i="7"/>
  <c r="AG38" i="7"/>
  <c r="AE38" i="7"/>
  <c r="AG33" i="7"/>
  <c r="AE33" i="7"/>
  <c r="AG72" i="7"/>
  <c r="AE72" i="7"/>
  <c r="AG26" i="7"/>
  <c r="AE26" i="7"/>
  <c r="AG14" i="7"/>
  <c r="AE14" i="7"/>
  <c r="N11" i="8"/>
  <c r="AG66" i="7"/>
  <c r="AE66" i="7"/>
  <c r="AG92" i="7"/>
  <c r="AE92" i="7"/>
  <c r="AE56" i="7"/>
  <c r="AG56" i="7"/>
  <c r="AE99" i="7"/>
  <c r="AG99" i="7"/>
  <c r="AE31" i="7"/>
  <c r="AG31" i="7"/>
  <c r="AE39" i="7"/>
  <c r="AG39" i="7"/>
  <c r="AG15" i="7"/>
  <c r="AE15" i="7"/>
  <c r="AE28" i="7"/>
  <c r="AG28" i="7"/>
  <c r="AG48" i="7"/>
  <c r="AE48" i="7"/>
  <c r="AG109" i="7"/>
  <c r="AE109" i="7"/>
  <c r="AG42" i="7"/>
  <c r="AE42" i="7"/>
  <c r="AG104" i="7"/>
  <c r="AE104" i="7"/>
  <c r="AE11" i="7"/>
  <c r="AG11" i="7"/>
  <c r="J6" i="15"/>
  <c r="AE20" i="7"/>
  <c r="AG20" i="7"/>
  <c r="AE57" i="7"/>
  <c r="AG57" i="7"/>
  <c r="AG12" i="7"/>
  <c r="AE12" i="7"/>
  <c r="AE16" i="7"/>
  <c r="AG16" i="7"/>
  <c r="AG55" i="7"/>
  <c r="AE55" i="7"/>
  <c r="AG74" i="7"/>
  <c r="AE74" i="7"/>
  <c r="AG18" i="7"/>
  <c r="AE18" i="7"/>
  <c r="AE19" i="7"/>
  <c r="AG19" i="7"/>
  <c r="AE50" i="7"/>
  <c r="AG50" i="7"/>
  <c r="AG51" i="7"/>
  <c r="AE51" i="7"/>
  <c r="L255" i="12"/>
  <c r="AG86" i="7"/>
  <c r="AE86" i="7"/>
  <c r="AG41" i="7"/>
  <c r="AE41" i="7"/>
  <c r="AE80" i="7"/>
  <c r="AG80" i="7"/>
  <c r="AE68" i="7"/>
  <c r="AG68" i="7"/>
  <c r="AE85" i="7"/>
  <c r="AG85" i="7"/>
  <c r="AE54" i="7"/>
  <c r="AG54" i="7"/>
  <c r="AE75" i="7"/>
  <c r="AG75" i="7"/>
  <c r="AE103" i="7"/>
  <c r="AG103" i="7"/>
  <c r="AE27" i="7"/>
  <c r="AG27" i="7"/>
  <c r="J7" i="15"/>
  <c r="AG101" i="7"/>
  <c r="AE101" i="7"/>
  <c r="AG87" i="7"/>
  <c r="AE87" i="7"/>
  <c r="AE49" i="7"/>
  <c r="AG49" i="7"/>
  <c r="AE90" i="7"/>
  <c r="AG90" i="7"/>
  <c r="AE105" i="7"/>
  <c r="AG105" i="7"/>
  <c r="AG97" i="7"/>
  <c r="AE97" i="7"/>
  <c r="AE60" i="7"/>
  <c r="AG60" i="7"/>
  <c r="AG63" i="7"/>
  <c r="AE63" i="7"/>
  <c r="AE52" i="7"/>
  <c r="AG52" i="7"/>
  <c r="AG24" i="7"/>
  <c r="AE24" i="7"/>
  <c r="AE46" i="7"/>
  <c r="AG46" i="7"/>
  <c r="AG108" i="7"/>
  <c r="AE108" i="7"/>
  <c r="AE34" i="7"/>
  <c r="AG34" i="7"/>
  <c r="AG59" i="7"/>
  <c r="AE59" i="7"/>
  <c r="AE82" i="7"/>
  <c r="AG82" i="7"/>
  <c r="AG22" i="7"/>
  <c r="AE22" i="7"/>
  <c r="AE100" i="7"/>
  <c r="AG100" i="7"/>
  <c r="AG98" i="7"/>
  <c r="AE98" i="7"/>
  <c r="AG83" i="7"/>
  <c r="AE83" i="7"/>
  <c r="AG44" i="7"/>
  <c r="AE44" i="7"/>
  <c r="AE37" i="7"/>
  <c r="AG37" i="7"/>
  <c r="AE45" i="7"/>
  <c r="AG45" i="7"/>
  <c r="AE62" i="7"/>
  <c r="AG62" i="7"/>
  <c r="AE64" i="7"/>
  <c r="AG64" i="7"/>
  <c r="AE71" i="7"/>
  <c r="AG71" i="7"/>
  <c r="AE47" i="7"/>
  <c r="AG47" i="7"/>
  <c r="AE69" i="7"/>
  <c r="AG69" i="7"/>
  <c r="AG21" i="7"/>
  <c r="AE21" i="7"/>
  <c r="AG93" i="7"/>
  <c r="AE93" i="7"/>
  <c r="N15" i="5"/>
  <c r="AG95" i="7"/>
  <c r="AE95" i="7"/>
  <c r="AG84" i="7"/>
  <c r="AE84" i="7"/>
  <c r="AE96" i="7"/>
  <c r="AG96" i="7"/>
  <c r="AG23" i="7"/>
  <c r="AE23" i="7"/>
  <c r="AE25" i="7"/>
  <c r="AG25" i="7"/>
  <c r="AG13" i="7"/>
  <c r="AE13" i="7"/>
  <c r="AE17" i="7"/>
  <c r="AG17" i="7"/>
  <c r="AE89" i="7"/>
  <c r="AG89" i="7"/>
  <c r="AE36" i="7"/>
  <c r="AG36" i="7"/>
  <c r="AG88" i="7"/>
  <c r="AE88" i="7"/>
  <c r="AE29" i="7"/>
  <c r="AG29" i="7"/>
  <c r="N11" i="6"/>
  <c r="AE25" i="8"/>
  <c r="AG25" i="8"/>
  <c r="AE96" i="17"/>
  <c r="AG96" i="17"/>
  <c r="AG88" i="5"/>
  <c r="AE88" i="5"/>
  <c r="AE69" i="5"/>
  <c r="AG69" i="5"/>
  <c r="AE66" i="8"/>
  <c r="AG66" i="8"/>
  <c r="AG98" i="3"/>
  <c r="AE98" i="3"/>
  <c r="AG80" i="5"/>
  <c r="AE80" i="5"/>
  <c r="AG73" i="6"/>
  <c r="AE73" i="6"/>
  <c r="AE83" i="8"/>
  <c r="AG83" i="8"/>
  <c r="AG56" i="8"/>
  <c r="AE56" i="8"/>
  <c r="AG39" i="8"/>
  <c r="AE39" i="8"/>
  <c r="AE55" i="8"/>
  <c r="AG55" i="8"/>
  <c r="L203" i="12"/>
  <c r="CP14" i="11"/>
  <c r="M203" i="12"/>
  <c r="AE98" i="17"/>
  <c r="AG98" i="17"/>
  <c r="AG54" i="5"/>
  <c r="AE54" i="5"/>
  <c r="AG18" i="5"/>
  <c r="AE18" i="5"/>
  <c r="AE41" i="6"/>
  <c r="AG41" i="6"/>
  <c r="AE52" i="3"/>
  <c r="AG52" i="3"/>
  <c r="AG30" i="8"/>
  <c r="AE30" i="8"/>
  <c r="AE60" i="3"/>
  <c r="AG60" i="3"/>
  <c r="AG75" i="6"/>
  <c r="AE75" i="6"/>
  <c r="AG36" i="8"/>
  <c r="AE36" i="8"/>
  <c r="AG93" i="17"/>
  <c r="AE93" i="17"/>
  <c r="AE21" i="5"/>
  <c r="AG21" i="5"/>
  <c r="AG37" i="6"/>
  <c r="AE37" i="6"/>
  <c r="AE64" i="8"/>
  <c r="AG64" i="8"/>
  <c r="AG32" i="3"/>
  <c r="AE32" i="3"/>
  <c r="AG65" i="5"/>
  <c r="AE65" i="5"/>
  <c r="AG43" i="6"/>
  <c r="AE43" i="6"/>
  <c r="AG65" i="8"/>
  <c r="AE65" i="8"/>
  <c r="AE107" i="17"/>
  <c r="AG107" i="17"/>
  <c r="AG39" i="3"/>
  <c r="AE39" i="3"/>
  <c r="AG31" i="3"/>
  <c r="AE31" i="3"/>
  <c r="AG29" i="8"/>
  <c r="AE29" i="8"/>
  <c r="AE20" i="5"/>
  <c r="AG20" i="5"/>
  <c r="AG97" i="8"/>
  <c r="AE97" i="8"/>
  <c r="AE105" i="17"/>
  <c r="AG105" i="17"/>
  <c r="AE109" i="5"/>
  <c r="AG109" i="5"/>
  <c r="AE97" i="6"/>
  <c r="AG97" i="6"/>
  <c r="AE18" i="8"/>
  <c r="AG18" i="8"/>
  <c r="AG36" i="3"/>
  <c r="AE36" i="3"/>
  <c r="AE84" i="5"/>
  <c r="AG84" i="5"/>
  <c r="AE11" i="6"/>
  <c r="AG11" i="6"/>
  <c r="AG70" i="6"/>
  <c r="AE70" i="6"/>
  <c r="AG81" i="8"/>
  <c r="AE81" i="8"/>
  <c r="AE57" i="8"/>
  <c r="AG57" i="8"/>
  <c r="AE69" i="8"/>
  <c r="AG69" i="8"/>
  <c r="AG31" i="8"/>
  <c r="AE31" i="8"/>
  <c r="AE101" i="17"/>
  <c r="AG101" i="17"/>
  <c r="AG102" i="3"/>
  <c r="AE102" i="3"/>
  <c r="AE52" i="5"/>
  <c r="AG52" i="5"/>
  <c r="AG12" i="5"/>
  <c r="AE12" i="5"/>
  <c r="AG30" i="5"/>
  <c r="AE30" i="5"/>
  <c r="AG72" i="6"/>
  <c r="AE72" i="6"/>
  <c r="AG79" i="6"/>
  <c r="AE79" i="6"/>
  <c r="L220" i="12"/>
  <c r="CP31" i="11"/>
  <c r="M220" i="12"/>
  <c r="AG43" i="3"/>
  <c r="AE43" i="3"/>
  <c r="AE37" i="5"/>
  <c r="AG37" i="5"/>
  <c r="AE44" i="8"/>
  <c r="AG44" i="8"/>
  <c r="AE89" i="8"/>
  <c r="AG89" i="8"/>
  <c r="AG87" i="8"/>
  <c r="AE87" i="8"/>
  <c r="AG70" i="17"/>
  <c r="AE70" i="17"/>
  <c r="AG35" i="3"/>
  <c r="AE35" i="3"/>
  <c r="AE16" i="3"/>
  <c r="AG16" i="3"/>
  <c r="N12" i="6"/>
  <c r="AG31" i="6"/>
  <c r="AE31" i="6"/>
  <c r="AG12" i="8"/>
  <c r="AE12" i="8"/>
  <c r="AG69" i="17"/>
  <c r="AE69" i="17"/>
  <c r="N12" i="17"/>
  <c r="AE51" i="3"/>
  <c r="AG51" i="3"/>
  <c r="AG81" i="3"/>
  <c r="AE81" i="3"/>
  <c r="AE64" i="3"/>
  <c r="AG64" i="3"/>
  <c r="AG40" i="5"/>
  <c r="AE40" i="5"/>
  <c r="AE33" i="5"/>
  <c r="AG33" i="5"/>
  <c r="AG28" i="5"/>
  <c r="AE28" i="5"/>
  <c r="AG63" i="6"/>
  <c r="AE63" i="6"/>
  <c r="AG78" i="17"/>
  <c r="AE78" i="17"/>
  <c r="AG87" i="5"/>
  <c r="AE87" i="5"/>
  <c r="AE101" i="6"/>
  <c r="AG101" i="6"/>
  <c r="AG77" i="6"/>
  <c r="AE77" i="6"/>
  <c r="AG10" i="8"/>
  <c r="AD7" i="8"/>
  <c r="AE10" i="8"/>
  <c r="AG56" i="17"/>
  <c r="AE56" i="17"/>
  <c r="AE95" i="3"/>
  <c r="AG95" i="3"/>
  <c r="AE20" i="3"/>
  <c r="AG20" i="3"/>
  <c r="AE12" i="3"/>
  <c r="AG12" i="3"/>
  <c r="AG64" i="5"/>
  <c r="AE64" i="5"/>
  <c r="AG45" i="5"/>
  <c r="AE45" i="5"/>
  <c r="AE105" i="5"/>
  <c r="AG105" i="5"/>
  <c r="AG86" i="5"/>
  <c r="AE86" i="5"/>
  <c r="AE74" i="6"/>
  <c r="AG74" i="6"/>
  <c r="AG49" i="3"/>
  <c r="AE49" i="3"/>
  <c r="AG17" i="6"/>
  <c r="AE17" i="6"/>
  <c r="AG102" i="8"/>
  <c r="AE102" i="8"/>
  <c r="AG76" i="17"/>
  <c r="AE76" i="17"/>
  <c r="AE86" i="17"/>
  <c r="AG86" i="17"/>
  <c r="AE58" i="3"/>
  <c r="AG58" i="3"/>
  <c r="AE91" i="3"/>
  <c r="AG91" i="3"/>
  <c r="AG41" i="5"/>
  <c r="AE41" i="5"/>
  <c r="AE90" i="5"/>
  <c r="AG90" i="5"/>
  <c r="AE14" i="5"/>
  <c r="AG14" i="5"/>
  <c r="AE78" i="6"/>
  <c r="AG78" i="6"/>
  <c r="AE53" i="8"/>
  <c r="AG53" i="8"/>
  <c r="AG88" i="17"/>
  <c r="AE88" i="17"/>
  <c r="AE79" i="3"/>
  <c r="AG79" i="3"/>
  <c r="AG70" i="3"/>
  <c r="AE70" i="3"/>
  <c r="AG35" i="5"/>
  <c r="AE35" i="5"/>
  <c r="AG16" i="6"/>
  <c r="AE16" i="6"/>
  <c r="AE39" i="6"/>
  <c r="AG39" i="6"/>
  <c r="AE40" i="8"/>
  <c r="AG40" i="8"/>
  <c r="AG28" i="8"/>
  <c r="AE28" i="8"/>
  <c r="AE54" i="17"/>
  <c r="AG54" i="17"/>
  <c r="AG96" i="5"/>
  <c r="AE96" i="5"/>
  <c r="AG81" i="5"/>
  <c r="AE81" i="5"/>
  <c r="AE68" i="17"/>
  <c r="AG68" i="17"/>
  <c r="AG103" i="8"/>
  <c r="AE103" i="8"/>
  <c r="AE53" i="3"/>
  <c r="AG53" i="3"/>
  <c r="AG38" i="6"/>
  <c r="AE38" i="6"/>
  <c r="AG73" i="8"/>
  <c r="AE73" i="8"/>
  <c r="M297" i="12"/>
  <c r="L297" i="12"/>
  <c r="AG40" i="6"/>
  <c r="AE40" i="6"/>
  <c r="AG32" i="17"/>
  <c r="AE32" i="17"/>
  <c r="AG70" i="8"/>
  <c r="AE70" i="8"/>
  <c r="AE20" i="8"/>
  <c r="AG20" i="8"/>
  <c r="AG40" i="17"/>
  <c r="AE40" i="17"/>
  <c r="AG59" i="3"/>
  <c r="AE59" i="3"/>
  <c r="AE101" i="3"/>
  <c r="AG101" i="3"/>
  <c r="AE11" i="5"/>
  <c r="AG11" i="5"/>
  <c r="AG99" i="6"/>
  <c r="AE99" i="6"/>
  <c r="AG27" i="6"/>
  <c r="AE27" i="6"/>
  <c r="AE25" i="17"/>
  <c r="AG25" i="17"/>
  <c r="AE72" i="5"/>
  <c r="AG72" i="5"/>
  <c r="AE61" i="8"/>
  <c r="AG61" i="8"/>
  <c r="AG25" i="3"/>
  <c r="AE25" i="3"/>
  <c r="AG91" i="5"/>
  <c r="AE91" i="5"/>
  <c r="AE85" i="6"/>
  <c r="AG85" i="6"/>
  <c r="AE21" i="6"/>
  <c r="AG21" i="6"/>
  <c r="AG31" i="17"/>
  <c r="AE31" i="17"/>
  <c r="AE25" i="5"/>
  <c r="AG25" i="5"/>
  <c r="AE108" i="6"/>
  <c r="AG108" i="6"/>
  <c r="AE50" i="8"/>
  <c r="AG50" i="8"/>
  <c r="AE86" i="8"/>
  <c r="AG86" i="8"/>
  <c r="AG34" i="8"/>
  <c r="AE34" i="8"/>
  <c r="AE51" i="17"/>
  <c r="AG51" i="17"/>
  <c r="AG47" i="17"/>
  <c r="AE47" i="17"/>
  <c r="AG64" i="17"/>
  <c r="AE64" i="17"/>
  <c r="AE106" i="3"/>
  <c r="AG106" i="3"/>
  <c r="AE10" i="3"/>
  <c r="AG10" i="3"/>
  <c r="AD7" i="3"/>
  <c r="AE18" i="6"/>
  <c r="AG18" i="6"/>
  <c r="AE32" i="8"/>
  <c r="AG32" i="8"/>
  <c r="AG105" i="3"/>
  <c r="AE105" i="3"/>
  <c r="AG59" i="5"/>
  <c r="AE59" i="5"/>
  <c r="AG92" i="17"/>
  <c r="AE92" i="17"/>
  <c r="AG83" i="3"/>
  <c r="AE83" i="3"/>
  <c r="AG33" i="3"/>
  <c r="AE33" i="3"/>
  <c r="AE26" i="6"/>
  <c r="AG26" i="6"/>
  <c r="AG52" i="6"/>
  <c r="AE52" i="6"/>
  <c r="AE53" i="5"/>
  <c r="AG53" i="5"/>
  <c r="AE15" i="8"/>
  <c r="AG15" i="8"/>
  <c r="AG75" i="17"/>
  <c r="AE75" i="17"/>
  <c r="AE74" i="17"/>
  <c r="AG74" i="17"/>
  <c r="AG22" i="17"/>
  <c r="AE22" i="17"/>
  <c r="AE66" i="3"/>
  <c r="AG66" i="3"/>
  <c r="AG103" i="3"/>
  <c r="AE103" i="3"/>
  <c r="AG14" i="6"/>
  <c r="AE14" i="6"/>
  <c r="AG45" i="6"/>
  <c r="AE45" i="6"/>
  <c r="AG98" i="8"/>
  <c r="AE98" i="8"/>
  <c r="AG75" i="8"/>
  <c r="AE75" i="8"/>
  <c r="AE106" i="17"/>
  <c r="AG106" i="17"/>
  <c r="AG60" i="5"/>
  <c r="AE60" i="5"/>
  <c r="AG15" i="5"/>
  <c r="AE15" i="5"/>
  <c r="AE55" i="6"/>
  <c r="AG55" i="6"/>
  <c r="AE103" i="6"/>
  <c r="AG103" i="6"/>
  <c r="AE28" i="6"/>
  <c r="AG28" i="6"/>
  <c r="AG94" i="6"/>
  <c r="AE94" i="6"/>
  <c r="AG62" i="8"/>
  <c r="AE62" i="8"/>
  <c r="AG90" i="8"/>
  <c r="AE90" i="8"/>
  <c r="M200" i="12"/>
  <c r="CP11" i="11"/>
  <c r="L200" i="12"/>
  <c r="AG85" i="3"/>
  <c r="AE85" i="3"/>
  <c r="AE102" i="5"/>
  <c r="AG102" i="5"/>
  <c r="AE105" i="8"/>
  <c r="AG105" i="8"/>
  <c r="AE59" i="8"/>
  <c r="AG59" i="8"/>
  <c r="AE38" i="8"/>
  <c r="AG38" i="8"/>
  <c r="AG92" i="3"/>
  <c r="AE92" i="3"/>
  <c r="AE56" i="5"/>
  <c r="AG56" i="5"/>
  <c r="AE51" i="6"/>
  <c r="AG51" i="6"/>
  <c r="AG67" i="6"/>
  <c r="AE67" i="6"/>
  <c r="AE28" i="17"/>
  <c r="AG28" i="17"/>
  <c r="AG48" i="5"/>
  <c r="AE48" i="5"/>
  <c r="AG42" i="5"/>
  <c r="AE42" i="5"/>
  <c r="AE33" i="8"/>
  <c r="AG33" i="8"/>
  <c r="AE58" i="17"/>
  <c r="AG58" i="17"/>
  <c r="AG95" i="17"/>
  <c r="AE95" i="17"/>
  <c r="AE26" i="3"/>
  <c r="AG26" i="3"/>
  <c r="AE23" i="5"/>
  <c r="AG23" i="5"/>
  <c r="AG100" i="6"/>
  <c r="AE100" i="6"/>
  <c r="AE76" i="6"/>
  <c r="AG76" i="6"/>
  <c r="AG38" i="17"/>
  <c r="AE38" i="17"/>
  <c r="AG35" i="17"/>
  <c r="AE35" i="17"/>
  <c r="AG89" i="3"/>
  <c r="AE89" i="3"/>
  <c r="AE83" i="6"/>
  <c r="AG83" i="6"/>
  <c r="AE80" i="6"/>
  <c r="AG80" i="6"/>
  <c r="AG30" i="6"/>
  <c r="AE30" i="6"/>
  <c r="AE68" i="8"/>
  <c r="AG68" i="8"/>
  <c r="AE94" i="3"/>
  <c r="AG94" i="3"/>
  <c r="AE98" i="6"/>
  <c r="AG98" i="6"/>
  <c r="AG71" i="8"/>
  <c r="AE71" i="8"/>
  <c r="AE27" i="8"/>
  <c r="AG27" i="8"/>
  <c r="AG14" i="8"/>
  <c r="AE14" i="8"/>
  <c r="M106" i="12"/>
  <c r="BD13" i="11"/>
  <c r="L106" i="12"/>
  <c r="AG44" i="17"/>
  <c r="AE44" i="17"/>
  <c r="AE50" i="3"/>
  <c r="AG50" i="3"/>
  <c r="AE18" i="3"/>
  <c r="AG18" i="3"/>
  <c r="AG63" i="5"/>
  <c r="AE63" i="5"/>
  <c r="AG89" i="5"/>
  <c r="AE89" i="5"/>
  <c r="AE22" i="5"/>
  <c r="AG22" i="5"/>
  <c r="AG24" i="5"/>
  <c r="AE24" i="5"/>
  <c r="AE91" i="6"/>
  <c r="AG91" i="6"/>
  <c r="AE63" i="17"/>
  <c r="AG63" i="17"/>
  <c r="AE46" i="3"/>
  <c r="AG46" i="3"/>
  <c r="AG29" i="3"/>
  <c r="AE29" i="3"/>
  <c r="AE62" i="6"/>
  <c r="AG62" i="6"/>
  <c r="AE92" i="8"/>
  <c r="AG92" i="8"/>
  <c r="AE49" i="17"/>
  <c r="AG49" i="17"/>
  <c r="AG90" i="17"/>
  <c r="AE90" i="17"/>
  <c r="AG77" i="17"/>
  <c r="AE77" i="17"/>
  <c r="AE20" i="17"/>
  <c r="AG20" i="17"/>
  <c r="AE37" i="3"/>
  <c r="AG37" i="3"/>
  <c r="AE76" i="5"/>
  <c r="AG76" i="5"/>
  <c r="AG47" i="5"/>
  <c r="AE47" i="5"/>
  <c r="N12" i="5"/>
  <c r="AE100" i="8"/>
  <c r="AG100" i="8"/>
  <c r="AE55" i="3"/>
  <c r="AG55" i="3"/>
  <c r="AE74" i="3"/>
  <c r="AG74" i="3"/>
  <c r="AE67" i="3"/>
  <c r="AG67" i="3"/>
  <c r="AE57" i="3"/>
  <c r="AG57" i="3"/>
  <c r="AE62" i="5"/>
  <c r="AG62" i="5"/>
  <c r="AG47" i="6"/>
  <c r="AE47" i="6"/>
  <c r="AG26" i="8"/>
  <c r="AE26" i="8"/>
  <c r="AE100" i="17"/>
  <c r="AG100" i="17"/>
  <c r="AG57" i="17"/>
  <c r="AE57" i="17"/>
  <c r="AG11" i="17"/>
  <c r="AE11" i="17"/>
  <c r="AG78" i="3"/>
  <c r="AE78" i="3"/>
  <c r="AE101" i="5"/>
  <c r="AG101" i="5"/>
  <c r="AG45" i="8"/>
  <c r="AE45" i="8"/>
  <c r="M80" i="12"/>
  <c r="AK35" i="11"/>
  <c r="L80" i="12"/>
  <c r="AE42" i="17"/>
  <c r="AG42" i="17"/>
  <c r="AG68" i="3"/>
  <c r="AE68" i="3"/>
  <c r="AG99" i="3"/>
  <c r="AE99" i="3"/>
  <c r="AG83" i="5"/>
  <c r="AE83" i="5"/>
  <c r="AE69" i="6"/>
  <c r="AG69" i="6"/>
  <c r="AE15" i="6"/>
  <c r="AG15" i="6"/>
  <c r="AG71" i="17"/>
  <c r="AE71" i="17"/>
  <c r="AE41" i="3"/>
  <c r="AG41" i="3"/>
  <c r="AG21" i="8"/>
  <c r="AE21" i="8"/>
  <c r="M287" i="12"/>
  <c r="L287" i="12"/>
  <c r="M265" i="12"/>
  <c r="L265" i="12"/>
  <c r="AG28" i="3"/>
  <c r="AE28" i="3"/>
  <c r="AE44" i="3"/>
  <c r="AG44" i="3"/>
  <c r="AG67" i="5"/>
  <c r="AE67" i="5"/>
  <c r="AE97" i="3"/>
  <c r="AG97" i="3"/>
  <c r="AE90" i="6"/>
  <c r="AG90" i="6"/>
  <c r="AG101" i="8"/>
  <c r="AE101" i="8"/>
  <c r="M294" i="12"/>
  <c r="L294" i="12"/>
  <c r="M285" i="12"/>
  <c r="L285" i="12"/>
  <c r="AE16" i="17"/>
  <c r="AG16" i="17"/>
  <c r="AG108" i="3"/>
  <c r="AE108" i="3"/>
  <c r="AG90" i="3"/>
  <c r="AE90" i="3"/>
  <c r="AE75" i="3"/>
  <c r="AG75" i="3"/>
  <c r="AG70" i="5"/>
  <c r="AE70" i="5"/>
  <c r="AE19" i="5"/>
  <c r="AG19" i="5"/>
  <c r="AE99" i="5"/>
  <c r="AG99" i="5"/>
  <c r="AG66" i="6"/>
  <c r="AE66" i="6"/>
  <c r="AE59" i="6"/>
  <c r="AG59" i="6"/>
  <c r="AG17" i="8"/>
  <c r="AE17" i="8"/>
  <c r="AG94" i="17"/>
  <c r="AE94" i="17"/>
  <c r="AG47" i="3"/>
  <c r="AE47" i="3"/>
  <c r="AG20" i="6"/>
  <c r="AE20" i="6"/>
  <c r="AG49" i="8"/>
  <c r="AE49" i="8"/>
  <c r="AE88" i="8"/>
  <c r="AG88" i="8"/>
  <c r="M266" i="12"/>
  <c r="L266" i="12"/>
  <c r="AE87" i="17"/>
  <c r="AG87" i="17"/>
  <c r="AE42" i="3"/>
  <c r="AG42" i="3"/>
  <c r="AE96" i="3"/>
  <c r="AG96" i="3"/>
  <c r="AE44" i="5"/>
  <c r="AG44" i="5"/>
  <c r="AE66" i="5"/>
  <c r="AG66" i="5"/>
  <c r="AE36" i="5"/>
  <c r="AG36" i="5"/>
  <c r="AG108" i="8"/>
  <c r="AE108" i="8"/>
  <c r="AE87" i="6"/>
  <c r="AG87" i="6"/>
  <c r="AE59" i="17"/>
  <c r="AG59" i="17"/>
  <c r="AG48" i="3"/>
  <c r="AE48" i="3"/>
  <c r="AE46" i="5"/>
  <c r="AG46" i="5"/>
  <c r="AG48" i="6"/>
  <c r="AE48" i="6"/>
  <c r="AE89" i="6"/>
  <c r="AG89" i="6"/>
  <c r="AE53" i="17"/>
  <c r="AG53" i="17"/>
  <c r="AE105" i="6"/>
  <c r="AG105" i="6"/>
  <c r="AE109" i="6"/>
  <c r="AG109" i="6"/>
  <c r="AG22" i="6"/>
  <c r="AE22" i="6"/>
  <c r="AE37" i="8"/>
  <c r="AG37" i="8"/>
  <c r="N13" i="17"/>
  <c r="AE99" i="17"/>
  <c r="AG99" i="17"/>
  <c r="AG34" i="17"/>
  <c r="AE34" i="17"/>
  <c r="AE34" i="3"/>
  <c r="AG34" i="3"/>
  <c r="AG27" i="5"/>
  <c r="AE27" i="5"/>
  <c r="AG106" i="6"/>
  <c r="AE106" i="6"/>
  <c r="AE34" i="6"/>
  <c r="AG34" i="6"/>
  <c r="AG41" i="17"/>
  <c r="AE41" i="17"/>
  <c r="AG82" i="3"/>
  <c r="AE82" i="3"/>
  <c r="AG61" i="3"/>
  <c r="AE61" i="3"/>
  <c r="AE22" i="3"/>
  <c r="AG22" i="3"/>
  <c r="AG68" i="6"/>
  <c r="AE68" i="6"/>
  <c r="AG24" i="6"/>
  <c r="AE24" i="6"/>
  <c r="AE93" i="8"/>
  <c r="AG93" i="8"/>
  <c r="AG61" i="5"/>
  <c r="AE61" i="5"/>
  <c r="AE75" i="5"/>
  <c r="AG75" i="5"/>
  <c r="AE19" i="6"/>
  <c r="AG19" i="6"/>
  <c r="AG89" i="17"/>
  <c r="AE89" i="17"/>
  <c r="AE80" i="17"/>
  <c r="AG80" i="17"/>
  <c r="AG107" i="3"/>
  <c r="AE107" i="3"/>
  <c r="AE26" i="5"/>
  <c r="AG26" i="5"/>
  <c r="AE96" i="6"/>
  <c r="AG96" i="6"/>
  <c r="AG76" i="8"/>
  <c r="AE76" i="8"/>
  <c r="AE81" i="17"/>
  <c r="AG81" i="17"/>
  <c r="AG68" i="5"/>
  <c r="AE68" i="5"/>
  <c r="AG94" i="8"/>
  <c r="AE94" i="8"/>
  <c r="AE72" i="8"/>
  <c r="AG72" i="8"/>
  <c r="AE104" i="8"/>
  <c r="AG104" i="8"/>
  <c r="BD35" i="11"/>
  <c r="M128" i="12"/>
  <c r="L128" i="12"/>
  <c r="AE103" i="17"/>
  <c r="AG103" i="17"/>
  <c r="AE36" i="17"/>
  <c r="AG36" i="17"/>
  <c r="AG62" i="3"/>
  <c r="AE62" i="3"/>
  <c r="AG86" i="3"/>
  <c r="AE86" i="3"/>
  <c r="AG87" i="3"/>
  <c r="AE87" i="3"/>
  <c r="AE10" i="5"/>
  <c r="AD7" i="5"/>
  <c r="AG10" i="5"/>
  <c r="AG46" i="8"/>
  <c r="AE46" i="8"/>
  <c r="AE46" i="17"/>
  <c r="AG46" i="17"/>
  <c r="AE77" i="3"/>
  <c r="AG77" i="3"/>
  <c r="AE21" i="3"/>
  <c r="AG21" i="3"/>
  <c r="AE27" i="3"/>
  <c r="AG27" i="3"/>
  <c r="AG13" i="5"/>
  <c r="AE13" i="5"/>
  <c r="AE57" i="5"/>
  <c r="AG57" i="5"/>
  <c r="AG88" i="6"/>
  <c r="AE88" i="6"/>
  <c r="AE86" i="6"/>
  <c r="AG86" i="6"/>
  <c r="AG64" i="6"/>
  <c r="AE64" i="6"/>
  <c r="AE84" i="8"/>
  <c r="AG84" i="8"/>
  <c r="AG82" i="8"/>
  <c r="AE82" i="8"/>
  <c r="AG54" i="8"/>
  <c r="AE54" i="8"/>
  <c r="AG16" i="8"/>
  <c r="AE16" i="8"/>
  <c r="AE52" i="17"/>
  <c r="AG52" i="17"/>
  <c r="AG39" i="17"/>
  <c r="AE39" i="17"/>
  <c r="AE18" i="17"/>
  <c r="AG18" i="17"/>
  <c r="AG63" i="3"/>
  <c r="AE63" i="3"/>
  <c r="AG76" i="3"/>
  <c r="AE76" i="3"/>
  <c r="AG79" i="5"/>
  <c r="AE79" i="5"/>
  <c r="AE42" i="8"/>
  <c r="AG42" i="8"/>
  <c r="AE13" i="8"/>
  <c r="AG13" i="8"/>
  <c r="AE91" i="17"/>
  <c r="AG91" i="17"/>
  <c r="AG109" i="17"/>
  <c r="AE109" i="17"/>
  <c r="AE78" i="5"/>
  <c r="AG78" i="5"/>
  <c r="AG13" i="6"/>
  <c r="AE13" i="6"/>
  <c r="AE24" i="17"/>
  <c r="AG24" i="17"/>
  <c r="AG48" i="17"/>
  <c r="AE48" i="17"/>
  <c r="AE80" i="3"/>
  <c r="AG80" i="3"/>
  <c r="AG19" i="3"/>
  <c r="AE19" i="3"/>
  <c r="AE39" i="5"/>
  <c r="AG39" i="5"/>
  <c r="AE29" i="6"/>
  <c r="AG29" i="6"/>
  <c r="AE42" i="6"/>
  <c r="AG42" i="6"/>
  <c r="AG62" i="17"/>
  <c r="AE62" i="17"/>
  <c r="AE33" i="6"/>
  <c r="AG33" i="6"/>
  <c r="AG99" i="8"/>
  <c r="AE99" i="8"/>
  <c r="M137" i="12"/>
  <c r="L137" i="12"/>
  <c r="BD44" i="11"/>
  <c r="L215" i="12"/>
  <c r="M215" i="12"/>
  <c r="CP26" i="11"/>
  <c r="AG73" i="17"/>
  <c r="AE73" i="17"/>
  <c r="AE13" i="3"/>
  <c r="AG13" i="3"/>
  <c r="AG85" i="5"/>
  <c r="AE85" i="5"/>
  <c r="N15" i="6"/>
  <c r="AG23" i="17"/>
  <c r="AE23" i="17"/>
  <c r="AG56" i="3"/>
  <c r="AE56" i="3"/>
  <c r="AE79" i="8"/>
  <c r="AG79" i="8"/>
  <c r="AG109" i="8"/>
  <c r="AE109" i="8"/>
  <c r="AG11" i="8"/>
  <c r="AE11" i="8"/>
  <c r="L256" i="12"/>
  <c r="M256" i="12"/>
  <c r="AE43" i="17"/>
  <c r="AG43" i="17"/>
  <c r="AG66" i="17"/>
  <c r="AE66" i="17"/>
  <c r="AG73" i="3"/>
  <c r="AE73" i="3"/>
  <c r="AG109" i="3"/>
  <c r="AE109" i="3"/>
  <c r="AE95" i="5"/>
  <c r="AG95" i="5"/>
  <c r="AE94" i="5"/>
  <c r="AG94" i="5"/>
  <c r="AG58" i="5"/>
  <c r="AE58" i="5"/>
  <c r="AG16" i="5"/>
  <c r="AE16" i="5"/>
  <c r="AE71" i="6"/>
  <c r="AG71" i="6"/>
  <c r="AG32" i="6"/>
  <c r="AE32" i="6"/>
  <c r="AG104" i="6"/>
  <c r="AE104" i="6"/>
  <c r="AE43" i="8"/>
  <c r="AG43" i="8"/>
  <c r="AE45" i="3"/>
  <c r="AG45" i="3"/>
  <c r="AG82" i="6"/>
  <c r="AE82" i="6"/>
  <c r="AG80" i="8"/>
  <c r="AE80" i="8"/>
  <c r="AG19" i="8"/>
  <c r="AE19" i="8"/>
  <c r="AG104" i="17"/>
  <c r="AE104" i="17"/>
  <c r="AG61" i="17"/>
  <c r="AE61" i="17"/>
  <c r="AG29" i="17"/>
  <c r="AE29" i="17"/>
  <c r="AG40" i="3"/>
  <c r="AE40" i="3"/>
  <c r="AG69" i="3"/>
  <c r="AE69" i="3"/>
  <c r="AE54" i="3"/>
  <c r="AG54" i="3"/>
  <c r="AE92" i="5"/>
  <c r="AG92" i="5"/>
  <c r="AG57" i="6"/>
  <c r="AE57" i="6"/>
  <c r="AG63" i="8"/>
  <c r="AE63" i="8"/>
  <c r="AG74" i="8"/>
  <c r="AE74" i="8"/>
  <c r="BW24" i="11"/>
  <c r="M165" i="12"/>
  <c r="L165" i="12"/>
  <c r="AG82" i="17"/>
  <c r="AE82" i="17"/>
  <c r="AG100" i="5"/>
  <c r="AE100" i="5"/>
  <c r="AG49" i="6"/>
  <c r="AE49" i="6"/>
  <c r="AG56" i="6"/>
  <c r="AE56" i="6"/>
  <c r="AE95" i="8"/>
  <c r="AG95" i="8"/>
  <c r="AG23" i="8"/>
  <c r="AE23" i="8"/>
  <c r="AE15" i="17"/>
  <c r="AG15" i="17"/>
  <c r="AG88" i="3"/>
  <c r="AE88" i="3"/>
  <c r="AG73" i="5"/>
  <c r="AE73" i="5"/>
  <c r="AE34" i="5"/>
  <c r="AG34" i="5"/>
  <c r="AE14" i="17"/>
  <c r="AG14" i="17"/>
  <c r="AG11" i="3"/>
  <c r="AE11" i="3"/>
  <c r="AE108" i="5"/>
  <c r="AG108" i="5"/>
  <c r="AE51" i="5"/>
  <c r="AG51" i="5"/>
  <c r="AE24" i="8"/>
  <c r="AG24" i="8"/>
  <c r="AE93" i="3"/>
  <c r="AG93" i="3"/>
  <c r="AG60" i="8"/>
  <c r="AE60" i="8"/>
  <c r="AE85" i="17"/>
  <c r="AG85" i="17"/>
  <c r="AG27" i="17"/>
  <c r="AE27" i="17"/>
  <c r="AG15" i="3"/>
  <c r="AE15" i="3"/>
  <c r="AE24" i="3"/>
  <c r="AG24" i="3"/>
  <c r="AG74" i="5"/>
  <c r="AE74" i="5"/>
  <c r="AG107" i="5"/>
  <c r="AE107" i="5"/>
  <c r="AG106" i="8"/>
  <c r="AE106" i="8"/>
  <c r="AE43" i="5"/>
  <c r="AG43" i="5"/>
  <c r="AG32" i="5"/>
  <c r="AE32" i="5"/>
  <c r="AE67" i="17"/>
  <c r="AG67" i="17"/>
  <c r="AE71" i="3"/>
  <c r="AG71" i="3"/>
  <c r="AE10" i="6"/>
  <c r="AD7" i="6"/>
  <c r="AG10" i="6"/>
  <c r="AG65" i="17"/>
  <c r="AE65" i="17"/>
  <c r="AE83" i="17"/>
  <c r="AG83" i="17"/>
  <c r="AE37" i="17"/>
  <c r="AG37" i="17"/>
  <c r="AE72" i="3"/>
  <c r="AG72" i="3"/>
  <c r="AE23" i="3"/>
  <c r="AG23" i="3"/>
  <c r="AE85" i="8"/>
  <c r="AG85" i="8"/>
  <c r="AE84" i="17"/>
  <c r="AG84" i="17"/>
  <c r="AG100" i="3"/>
  <c r="AE100" i="3"/>
  <c r="AE93" i="5"/>
  <c r="AG93" i="5"/>
  <c r="AE50" i="6"/>
  <c r="AG50" i="6"/>
  <c r="AE84" i="3"/>
  <c r="AG84" i="3"/>
  <c r="AG55" i="5"/>
  <c r="AE55" i="5"/>
  <c r="AG38" i="5"/>
  <c r="AE38" i="5"/>
  <c r="AE92" i="6"/>
  <c r="AG92" i="6"/>
  <c r="AG81" i="6"/>
  <c r="AE81" i="6"/>
  <c r="AG35" i="6"/>
  <c r="AE35" i="6"/>
  <c r="AG35" i="8"/>
  <c r="AE35" i="8"/>
  <c r="AG97" i="5"/>
  <c r="AE97" i="5"/>
  <c r="AE58" i="6"/>
  <c r="AG58" i="6"/>
  <c r="AG65" i="3"/>
  <c r="AE65" i="3"/>
  <c r="AE82" i="5"/>
  <c r="AG82" i="5"/>
  <c r="AE77" i="5"/>
  <c r="AG77" i="5"/>
  <c r="AE36" i="6"/>
  <c r="AG36" i="6"/>
  <c r="AE61" i="6"/>
  <c r="AG61" i="6"/>
  <c r="AE84" i="6"/>
  <c r="AG84" i="6"/>
  <c r="AG78" i="8"/>
  <c r="AE78" i="8"/>
  <c r="AE45" i="17"/>
  <c r="AG45" i="17"/>
  <c r="AG17" i="3"/>
  <c r="AE17" i="3"/>
  <c r="AG50" i="5"/>
  <c r="AE50" i="5"/>
  <c r="AG29" i="5"/>
  <c r="AE29" i="5"/>
  <c r="AG107" i="8"/>
  <c r="AE107" i="8"/>
  <c r="AE52" i="8"/>
  <c r="AG52" i="8"/>
  <c r="AG60" i="17"/>
  <c r="AE60" i="17"/>
  <c r="AE79" i="17"/>
  <c r="AG79" i="17"/>
  <c r="AG19" i="17"/>
  <c r="AE19" i="17"/>
  <c r="AE23" i="6"/>
  <c r="AG23" i="6"/>
  <c r="AG25" i="6"/>
  <c r="AE25" i="6"/>
  <c r="AG108" i="17"/>
  <c r="AE108" i="17"/>
  <c r="AE12" i="17"/>
  <c r="AG12" i="17"/>
  <c r="AG17" i="5"/>
  <c r="AE17" i="5"/>
  <c r="AG96" i="8"/>
  <c r="AE96" i="8"/>
  <c r="AE55" i="17"/>
  <c r="AG55" i="17"/>
  <c r="AG97" i="17"/>
  <c r="AE97" i="17"/>
  <c r="AG21" i="17"/>
  <c r="AE21" i="17"/>
  <c r="AE49" i="5"/>
  <c r="AG49" i="5"/>
  <c r="AE46" i="6"/>
  <c r="AG46" i="6"/>
  <c r="AE65" i="6"/>
  <c r="AG65" i="6"/>
  <c r="AE17" i="17"/>
  <c r="AG17" i="17"/>
  <c r="AE95" i="6"/>
  <c r="AG95" i="6"/>
  <c r="AG91" i="8"/>
  <c r="AE91" i="8"/>
  <c r="AG77" i="8"/>
  <c r="AE77" i="8"/>
  <c r="AE22" i="8"/>
  <c r="AG22" i="8"/>
  <c r="AE50" i="17"/>
  <c r="AG50" i="17"/>
  <c r="AG13" i="17"/>
  <c r="AE13" i="17"/>
  <c r="AG104" i="5"/>
  <c r="AE104" i="5"/>
  <c r="AE106" i="5"/>
  <c r="AG106" i="5"/>
  <c r="AE98" i="5"/>
  <c r="AG98" i="5"/>
  <c r="AG31" i="5"/>
  <c r="AE31" i="5"/>
  <c r="AE44" i="6"/>
  <c r="AG44" i="6"/>
  <c r="AG53" i="6"/>
  <c r="AE53" i="6"/>
  <c r="AG107" i="6"/>
  <c r="AE107" i="6"/>
  <c r="AE58" i="8"/>
  <c r="AG58" i="8"/>
  <c r="AE41" i="8"/>
  <c r="AG41" i="8"/>
  <c r="L224" i="12"/>
  <c r="CP35" i="11"/>
  <c r="M224" i="12"/>
  <c r="AG102" i="17"/>
  <c r="AE102" i="17"/>
  <c r="AG30" i="17"/>
  <c r="AE30" i="17"/>
  <c r="AG12" i="6"/>
  <c r="AE12" i="6"/>
  <c r="AE93" i="6"/>
  <c r="AG93" i="6"/>
  <c r="M24" i="12"/>
  <c r="R27" i="11"/>
  <c r="S27" i="10"/>
  <c r="L24" i="12"/>
  <c r="AE33" i="17"/>
  <c r="AG33" i="17"/>
  <c r="AG103" i="5"/>
  <c r="AE103" i="5"/>
  <c r="N10" i="6"/>
  <c r="AG51" i="8"/>
  <c r="AE51" i="8"/>
  <c r="AG48" i="8"/>
  <c r="AE48" i="8"/>
  <c r="AG72" i="17"/>
  <c r="AE72" i="17"/>
  <c r="AE14" i="3"/>
  <c r="AG14" i="3"/>
  <c r="L253" i="12"/>
  <c r="M253" i="12"/>
  <c r="AG104" i="3"/>
  <c r="AE104" i="3"/>
  <c r="AE38" i="3"/>
  <c r="AG38" i="3"/>
  <c r="AE71" i="5"/>
  <c r="AG71" i="5"/>
  <c r="AG102" i="6"/>
  <c r="AE102" i="6"/>
  <c r="AE54" i="6"/>
  <c r="AG54" i="6"/>
  <c r="AG60" i="6"/>
  <c r="AE60" i="6"/>
  <c r="AG67" i="8"/>
  <c r="AE67" i="8"/>
  <c r="AE47" i="8"/>
  <c r="AG47" i="8"/>
  <c r="AE26" i="17"/>
  <c r="AG26" i="17"/>
  <c r="AG30" i="3"/>
  <c r="AE30" i="3"/>
  <c r="R110" i="17"/>
  <c r="S110" i="16"/>
  <c r="T110" i="16"/>
  <c r="U110" i="16"/>
  <c r="Y9" i="17"/>
  <c r="Y10" i="17" s="1"/>
  <c r="Z9" i="17"/>
  <c r="Z10" i="17" s="1"/>
  <c r="U9" i="17"/>
  <c r="U10" i="17" s="1"/>
  <c r="H10" i="17" s="1"/>
  <c r="AC9" i="17"/>
  <c r="AC10" i="17" s="1"/>
  <c r="L10" i="17" s="1"/>
  <c r="V9" i="16"/>
  <c r="X9" i="16"/>
  <c r="X10" i="16" s="1"/>
  <c r="S9" i="16"/>
  <c r="S10" i="16" s="1"/>
  <c r="F10" i="16" s="1"/>
  <c r="AB9" i="16"/>
  <c r="AB10" i="16" s="1"/>
  <c r="K10" i="16" s="1"/>
  <c r="R9" i="17"/>
  <c r="R10" i="17" s="1"/>
  <c r="C10" i="17" s="1"/>
  <c r="K5" i="1"/>
  <c r="T9" i="18"/>
  <c r="T10" i="18" s="1"/>
  <c r="L6" i="1"/>
  <c r="J3" i="15" l="1"/>
  <c r="S50" i="10"/>
  <c r="BW37" i="11"/>
  <c r="L154" i="12"/>
  <c r="M185" i="12"/>
  <c r="L194" i="12"/>
  <c r="M290" i="12"/>
  <c r="L91" i="12"/>
  <c r="L67" i="12"/>
  <c r="M178" i="12"/>
  <c r="L112" i="12"/>
  <c r="BW41" i="11"/>
  <c r="L235" i="12"/>
  <c r="L95" i="12"/>
  <c r="L243" i="12"/>
  <c r="M239" i="12"/>
  <c r="AK12" i="11"/>
  <c r="L47" i="12"/>
  <c r="M187" i="12"/>
  <c r="AK38" i="11"/>
  <c r="M91" i="12"/>
  <c r="L185" i="12"/>
  <c r="BW46" i="11"/>
  <c r="M83" i="12"/>
  <c r="L179" i="12"/>
  <c r="M95" i="12"/>
  <c r="L238" i="12"/>
  <c r="L193" i="12"/>
  <c r="M81" i="12"/>
  <c r="L226" i="12"/>
  <c r="AK18" i="11"/>
  <c r="L205" i="12"/>
  <c r="BD16" i="11"/>
  <c r="CP16" i="11"/>
  <c r="M112" i="12"/>
  <c r="L113" i="12"/>
  <c r="M63" i="12"/>
  <c r="M232" i="12"/>
  <c r="L81" i="12"/>
  <c r="L136" i="12"/>
  <c r="S16" i="10"/>
  <c r="L108" i="12"/>
  <c r="BD43" i="11"/>
  <c r="M226" i="12"/>
  <c r="L52" i="12"/>
  <c r="L103" i="12"/>
  <c r="M52" i="12"/>
  <c r="L276" i="12"/>
  <c r="L299" i="12"/>
  <c r="AK43" i="11"/>
  <c r="BW49" i="11"/>
  <c r="L145" i="12"/>
  <c r="M65" i="12"/>
  <c r="M99" i="12"/>
  <c r="AK22" i="11"/>
  <c r="M57" i="12"/>
  <c r="R50" i="11"/>
  <c r="R22" i="11"/>
  <c r="M194" i="12"/>
  <c r="L49" i="12"/>
  <c r="BW13" i="11"/>
  <c r="M257" i="12"/>
  <c r="L302" i="12"/>
  <c r="BD52" i="11"/>
  <c r="L28" i="12"/>
  <c r="BD39" i="11"/>
  <c r="M272" i="12"/>
  <c r="M288" i="12"/>
  <c r="R31" i="11"/>
  <c r="L121" i="12"/>
  <c r="M119" i="12"/>
  <c r="S11" i="10"/>
  <c r="L33" i="12"/>
  <c r="M102" i="12"/>
  <c r="L4" i="12"/>
  <c r="R52" i="11"/>
  <c r="BD50" i="11"/>
  <c r="AK16" i="11"/>
  <c r="M4" i="12"/>
  <c r="BD28" i="11"/>
  <c r="L155" i="12"/>
  <c r="M143" i="12"/>
  <c r="M262" i="12"/>
  <c r="M61" i="12"/>
  <c r="M10" i="12"/>
  <c r="L269" i="12"/>
  <c r="L8" i="12"/>
  <c r="M74" i="12"/>
  <c r="R40" i="11"/>
  <c r="L51" i="12"/>
  <c r="L260" i="12"/>
  <c r="L280" i="12"/>
  <c r="M241" i="12"/>
  <c r="M148" i="12"/>
  <c r="M105" i="12"/>
  <c r="AK45" i="11"/>
  <c r="BW45" i="11"/>
  <c r="CP30" i="11"/>
  <c r="L236" i="12"/>
  <c r="AK39" i="11"/>
  <c r="M56" i="12"/>
  <c r="BW8" i="11"/>
  <c r="L10" i="12"/>
  <c r="BW51" i="11"/>
  <c r="M16" i="12"/>
  <c r="M214" i="12"/>
  <c r="M292" i="12"/>
  <c r="L90" i="12"/>
  <c r="L190" i="12"/>
  <c r="AK44" i="11"/>
  <c r="L142" i="12"/>
  <c r="M298" i="12"/>
  <c r="S31" i="10"/>
  <c r="R7" i="11"/>
  <c r="AK27" i="11"/>
  <c r="S51" i="10"/>
  <c r="BD47" i="11"/>
  <c r="M279" i="12"/>
  <c r="L161" i="12"/>
  <c r="L25" i="12"/>
  <c r="R13" i="11"/>
  <c r="BW7" i="11"/>
  <c r="M8" i="12"/>
  <c r="M225" i="12"/>
  <c r="M155" i="12"/>
  <c r="S52" i="10"/>
  <c r="L283" i="12"/>
  <c r="S54" i="10"/>
  <c r="M53" i="12"/>
  <c r="L97" i="12"/>
  <c r="AK37" i="11"/>
  <c r="M37" i="12"/>
  <c r="L197" i="12"/>
  <c r="R28" i="11"/>
  <c r="M30" i="12"/>
  <c r="L225" i="12"/>
  <c r="M183" i="12"/>
  <c r="L76" i="12"/>
  <c r="M300" i="12"/>
  <c r="AK54" i="11"/>
  <c r="M234" i="12"/>
  <c r="AK8" i="11"/>
  <c r="M233" i="12"/>
  <c r="BD11" i="11"/>
  <c r="R21" i="11"/>
  <c r="L240" i="12"/>
  <c r="BD48" i="11"/>
  <c r="M25" i="12"/>
  <c r="AK20" i="11"/>
  <c r="M29" i="12"/>
  <c r="S46" i="10"/>
  <c r="M162" i="12"/>
  <c r="M142" i="12"/>
  <c r="L88" i="12"/>
  <c r="L37" i="12"/>
  <c r="M138" i="12"/>
  <c r="BW42" i="11"/>
  <c r="R54" i="11"/>
  <c r="L150" i="12"/>
  <c r="L295" i="12"/>
  <c r="M104" i="12"/>
  <c r="M271" i="12"/>
  <c r="BW21" i="11"/>
  <c r="L138" i="12"/>
  <c r="L248" i="12"/>
  <c r="L110" i="12"/>
  <c r="BD37" i="11"/>
  <c r="M191" i="12"/>
  <c r="M184" i="12"/>
  <c r="R46" i="11"/>
  <c r="R14" i="11"/>
  <c r="L246" i="12"/>
  <c r="M48" i="12"/>
  <c r="L146" i="12"/>
  <c r="M111" i="12"/>
  <c r="M97" i="12"/>
  <c r="BD40" i="11"/>
  <c r="BW34" i="11"/>
  <c r="L135" i="12"/>
  <c r="BD21" i="11"/>
  <c r="L268" i="12"/>
  <c r="BD26" i="11"/>
  <c r="M100" i="12"/>
  <c r="R43" i="11"/>
  <c r="L188" i="12"/>
  <c r="M146" i="12"/>
  <c r="L140" i="12"/>
  <c r="M134" i="12"/>
  <c r="BW18" i="11"/>
  <c r="M289" i="12"/>
  <c r="L250" i="12"/>
  <c r="L87" i="12"/>
  <c r="M169" i="12"/>
  <c r="BD38" i="11"/>
  <c r="R15" i="11"/>
  <c r="AK14" i="11"/>
  <c r="L251" i="12"/>
  <c r="M159" i="12"/>
  <c r="BW22" i="11"/>
  <c r="L124" i="12"/>
  <c r="M206" i="12"/>
  <c r="L147" i="12"/>
  <c r="S9" i="10"/>
  <c r="L18" i="12"/>
  <c r="L132" i="12"/>
  <c r="L171" i="12"/>
  <c r="M14" i="12"/>
  <c r="L180" i="12"/>
  <c r="AK42" i="11"/>
  <c r="L151" i="12"/>
  <c r="BW28" i="11"/>
  <c r="L131" i="12"/>
  <c r="R34" i="11"/>
  <c r="M59" i="12"/>
  <c r="M278" i="12"/>
  <c r="L182" i="12"/>
  <c r="M22" i="12"/>
  <c r="M84" i="12"/>
  <c r="M179" i="12"/>
  <c r="L75" i="12"/>
  <c r="L192" i="12"/>
  <c r="S19" i="10"/>
  <c r="BD12" i="11"/>
  <c r="R38" i="11"/>
  <c r="M186" i="12"/>
  <c r="L219" i="12"/>
  <c r="BW15" i="11"/>
  <c r="M72" i="12"/>
  <c r="CP22" i="11"/>
  <c r="CP32" i="11"/>
  <c r="L296" i="12"/>
  <c r="R25" i="11"/>
  <c r="CP7" i="11"/>
  <c r="M108" i="12"/>
  <c r="M19" i="12"/>
  <c r="L93" i="12"/>
  <c r="L244" i="12"/>
  <c r="L96" i="12"/>
  <c r="M75" i="12"/>
  <c r="L301" i="12"/>
  <c r="L43" i="12"/>
  <c r="L173" i="12"/>
  <c r="L74" i="12"/>
  <c r="R19" i="11"/>
  <c r="CP23" i="11"/>
  <c r="BD24" i="11"/>
  <c r="M38" i="12"/>
  <c r="CP25" i="11"/>
  <c r="M275" i="12"/>
  <c r="M196" i="12"/>
  <c r="L19" i="12"/>
  <c r="M98" i="12"/>
  <c r="L129" i="12"/>
  <c r="M229" i="12"/>
  <c r="L54" i="12"/>
  <c r="L208" i="12"/>
  <c r="L153" i="12"/>
  <c r="BW11" i="11"/>
  <c r="M264" i="12"/>
  <c r="L210" i="12"/>
  <c r="L127" i="12"/>
  <c r="L6" i="12"/>
  <c r="M291" i="12"/>
  <c r="CP8" i="11"/>
  <c r="M141" i="12"/>
  <c r="L202" i="12"/>
  <c r="L267" i="12"/>
  <c r="CP17" i="11"/>
  <c r="M261" i="12"/>
  <c r="L281" i="12"/>
  <c r="BD9" i="11"/>
  <c r="M6" i="12"/>
  <c r="BD7" i="11"/>
  <c r="M40" i="12"/>
  <c r="S35" i="10"/>
  <c r="M110" i="12"/>
  <c r="S21" i="10"/>
  <c r="M252" i="12"/>
  <c r="L231" i="12"/>
  <c r="BW47" i="11"/>
  <c r="L48" i="12"/>
  <c r="L144" i="12"/>
  <c r="M273" i="12"/>
  <c r="M221" i="12"/>
  <c r="M174" i="12"/>
  <c r="S37" i="10"/>
  <c r="M82" i="12"/>
  <c r="M163" i="12"/>
  <c r="BW19" i="11"/>
  <c r="AK48" i="11"/>
  <c r="M54" i="12"/>
  <c r="L191" i="12"/>
  <c r="AK11" i="11"/>
  <c r="M193" i="12"/>
  <c r="M230" i="12"/>
  <c r="BW43" i="11"/>
  <c r="L293" i="12"/>
  <c r="L46" i="12"/>
  <c r="L176" i="12"/>
  <c r="L167" i="12"/>
  <c r="M173" i="12"/>
  <c r="M44" i="12"/>
  <c r="L204" i="12"/>
  <c r="M202" i="12"/>
  <c r="L263" i="12"/>
  <c r="M124" i="12"/>
  <c r="M153" i="12"/>
  <c r="L223" i="12"/>
  <c r="S30" i="10"/>
  <c r="L114" i="12"/>
  <c r="L286" i="12"/>
  <c r="M258" i="12"/>
  <c r="M245" i="12"/>
  <c r="M23" i="12"/>
  <c r="L40" i="12"/>
  <c r="AK53" i="11"/>
  <c r="BW16" i="11"/>
  <c r="M176" i="12"/>
  <c r="M133" i="12"/>
  <c r="M204" i="12"/>
  <c r="M223" i="12"/>
  <c r="S44" i="10"/>
  <c r="M210" i="12"/>
  <c r="S42" i="10"/>
  <c r="BD54" i="11"/>
  <c r="L32" i="12"/>
  <c r="M71" i="12"/>
  <c r="L218" i="12"/>
  <c r="R37" i="11"/>
  <c r="S33" i="10"/>
  <c r="AK21" i="11"/>
  <c r="R47" i="11"/>
  <c r="M212" i="12"/>
  <c r="L254" i="12"/>
  <c r="M27" i="12"/>
  <c r="BW9" i="11"/>
  <c r="M274" i="12"/>
  <c r="L35" i="12"/>
  <c r="M242" i="12"/>
  <c r="L60" i="12"/>
  <c r="L216" i="12"/>
  <c r="M13" i="12"/>
  <c r="M69" i="12"/>
  <c r="M9" i="12"/>
  <c r="M120" i="12"/>
  <c r="BD36" i="11"/>
  <c r="BD18" i="11"/>
  <c r="M171" i="12"/>
  <c r="BD20" i="11"/>
  <c r="M109" i="12"/>
  <c r="AK23" i="11"/>
  <c r="M116" i="12"/>
  <c r="M92" i="12"/>
  <c r="L166" i="12"/>
  <c r="R10" i="11"/>
  <c r="M117" i="12"/>
  <c r="M86" i="12"/>
  <c r="S15" i="10"/>
  <c r="S34" i="10"/>
  <c r="L247" i="12"/>
  <c r="M216" i="12"/>
  <c r="R16" i="11"/>
  <c r="L69" i="12"/>
  <c r="L134" i="12"/>
  <c r="M68" i="12"/>
  <c r="L92" i="12"/>
  <c r="L14" i="12"/>
  <c r="BW39" i="11"/>
  <c r="L12" i="12"/>
  <c r="M31" i="12"/>
  <c r="M135" i="12"/>
  <c r="L284" i="12"/>
  <c r="M259" i="12"/>
  <c r="S12" i="10"/>
  <c r="L120" i="12"/>
  <c r="BW25" i="11"/>
  <c r="M7" i="12"/>
  <c r="AK49" i="11"/>
  <c r="M207" i="12"/>
  <c r="CP40" i="11"/>
  <c r="M161" i="12"/>
  <c r="BW10" i="11"/>
  <c r="S41" i="10"/>
  <c r="M35" i="12"/>
  <c r="M156" i="12"/>
  <c r="M60" i="12"/>
  <c r="BD8" i="11"/>
  <c r="CP18" i="11"/>
  <c r="R12" i="11"/>
  <c r="AK26" i="11"/>
  <c r="L270" i="12"/>
  <c r="BD10" i="11"/>
  <c r="BD23" i="11"/>
  <c r="M149" i="12"/>
  <c r="R32" i="11"/>
  <c r="L249" i="12"/>
  <c r="S17" i="10"/>
  <c r="L7" i="12"/>
  <c r="L175" i="12"/>
  <c r="M227" i="12"/>
  <c r="L38" i="12"/>
  <c r="L86" i="12"/>
  <c r="M11" i="12"/>
  <c r="M94" i="12"/>
  <c r="L101" i="12"/>
  <c r="L174" i="12"/>
  <c r="M130" i="12"/>
  <c r="AK51" i="11"/>
  <c r="S32" i="10"/>
  <c r="CP38" i="11"/>
  <c r="L11" i="12"/>
  <c r="L152" i="12"/>
  <c r="L39" i="12"/>
  <c r="L23" i="12"/>
  <c r="M144" i="12"/>
  <c r="L123" i="12"/>
  <c r="L160" i="12"/>
  <c r="L170" i="12"/>
  <c r="M46" i="12"/>
  <c r="M127" i="12"/>
  <c r="R26" i="11"/>
  <c r="R35" i="11"/>
  <c r="CP29" i="11"/>
  <c r="BD30" i="11"/>
  <c r="L211" i="12"/>
  <c r="L22" i="12"/>
  <c r="M34" i="12"/>
  <c r="M89" i="12"/>
  <c r="L157" i="12"/>
  <c r="M170" i="12"/>
  <c r="L30" i="12"/>
  <c r="R49" i="11"/>
  <c r="M167" i="12"/>
  <c r="L66" i="12"/>
  <c r="S47" i="10"/>
  <c r="S36" i="10"/>
  <c r="CP19" i="11"/>
  <c r="M41" i="12"/>
  <c r="R30" i="11"/>
  <c r="M33" i="12"/>
  <c r="L41" i="12"/>
  <c r="R42" i="11"/>
  <c r="B15" i="2"/>
  <c r="B16" i="2" s="1"/>
  <c r="AF13" i="2"/>
  <c r="AE13" i="2" s="1"/>
  <c r="A13" i="2" s="1"/>
  <c r="AI14" i="2"/>
  <c r="AH14" i="2"/>
  <c r="AF14" i="2" s="1"/>
  <c r="M213" i="12"/>
  <c r="L125" i="12"/>
  <c r="M282" i="12"/>
  <c r="M126" i="12"/>
  <c r="R29" i="11"/>
  <c r="L126" i="12"/>
  <c r="BD14" i="11"/>
  <c r="L213" i="12"/>
  <c r="L201" i="12"/>
  <c r="L107" i="12"/>
  <c r="M201" i="12"/>
  <c r="M76" i="12"/>
  <c r="M17" i="12"/>
  <c r="L122" i="12"/>
  <c r="S24" i="10"/>
  <c r="BD29" i="11"/>
  <c r="M195" i="12"/>
  <c r="L26" i="12"/>
  <c r="BW23" i="11"/>
  <c r="L164" i="12"/>
  <c r="M125" i="12"/>
  <c r="BW54" i="11"/>
  <c r="R53" i="11"/>
  <c r="L168" i="12"/>
  <c r="L17" i="12"/>
  <c r="S20" i="10"/>
  <c r="M168" i="12"/>
  <c r="M73" i="12"/>
  <c r="M21" i="12"/>
  <c r="L21" i="12"/>
  <c r="L55" i="10"/>
  <c r="L73" i="12"/>
  <c r="R48" i="11"/>
  <c r="S48" i="10"/>
  <c r="S29" i="10"/>
  <c r="M45" i="12"/>
  <c r="M50" i="12"/>
  <c r="S53" i="10"/>
  <c r="L77" i="12"/>
  <c r="M77" i="12"/>
  <c r="N55" i="10"/>
  <c r="M79" i="12"/>
  <c r="AK34" i="11"/>
  <c r="AK19" i="11"/>
  <c r="L15" i="12"/>
  <c r="M55" i="12"/>
  <c r="M15" i="12"/>
  <c r="M118" i="12"/>
  <c r="M64" i="12"/>
  <c r="AK10" i="11"/>
  <c r="S18" i="10"/>
  <c r="L118" i="12"/>
  <c r="L5" i="12"/>
  <c r="S8" i="10"/>
  <c r="R8" i="11"/>
  <c r="CP28" i="11"/>
  <c r="M42" i="12"/>
  <c r="L62" i="12"/>
  <c r="AK17" i="11"/>
  <c r="R45" i="11"/>
  <c r="M217" i="12"/>
  <c r="L42" i="12"/>
  <c r="M78" i="12"/>
  <c r="BW48" i="11"/>
  <c r="L78" i="12"/>
  <c r="M189" i="12"/>
  <c r="D8" i="2"/>
  <c r="D9" i="2" s="1"/>
  <c r="M222" i="12"/>
  <c r="M20" i="12"/>
  <c r="BW40" i="11"/>
  <c r="AK25" i="11"/>
  <c r="M85" i="12"/>
  <c r="AK40" i="11"/>
  <c r="M177" i="12"/>
  <c r="L177" i="12"/>
  <c r="O55" i="10"/>
  <c r="R23" i="11"/>
  <c r="BD46" i="11"/>
  <c r="L198" i="12"/>
  <c r="L139" i="12"/>
  <c r="M172" i="12"/>
  <c r="CP20" i="11"/>
  <c r="L228" i="12"/>
  <c r="M209" i="12"/>
  <c r="L36" i="12"/>
  <c r="L20" i="12"/>
  <c r="Q55" i="10"/>
  <c r="AK13" i="11"/>
  <c r="L158" i="12"/>
  <c r="M36" i="12"/>
  <c r="L222" i="12"/>
  <c r="CP39" i="11"/>
  <c r="M58" i="12"/>
  <c r="M158" i="12"/>
  <c r="R39" i="11"/>
  <c r="M181" i="12"/>
  <c r="M70" i="12"/>
  <c r="L172" i="12"/>
  <c r="M115" i="12"/>
  <c r="CP10" i="11"/>
  <c r="L115" i="12"/>
  <c r="L199" i="12"/>
  <c r="M198" i="12"/>
  <c r="N110" i="3"/>
  <c r="N173" i="3" s="1"/>
  <c r="BF4" i="1" s="1"/>
  <c r="G3" i="15" s="1"/>
  <c r="Y5" i="4"/>
  <c r="G10" i="18"/>
  <c r="AE10" i="9"/>
  <c r="AD7" i="9"/>
  <c r="AG10" i="9"/>
  <c r="AB4" i="9" s="1"/>
  <c r="AY7" i="2" s="1"/>
  <c r="I7" i="2" s="1"/>
  <c r="AA10" i="17"/>
  <c r="J10" i="17" s="1"/>
  <c r="I10" i="16"/>
  <c r="M10" i="16" s="1"/>
  <c r="N10" i="16" s="1"/>
  <c r="N110" i="16" s="1"/>
  <c r="N173" i="16" s="1"/>
  <c r="CV4" i="1" s="1"/>
  <c r="G10" i="15" s="1"/>
  <c r="AD10" i="16"/>
  <c r="W9" i="16"/>
  <c r="W10" i="16" s="1"/>
  <c r="R172" i="16" s="1"/>
  <c r="L172" i="16" s="1"/>
  <c r="N172" i="16" s="1"/>
  <c r="V10" i="16"/>
  <c r="R171" i="16" s="1"/>
  <c r="L171" i="16" s="1"/>
  <c r="N171" i="16" s="1"/>
  <c r="J9" i="15"/>
  <c r="AF71" i="7"/>
  <c r="AF74" i="7"/>
  <c r="AF39" i="7"/>
  <c r="AF67" i="7"/>
  <c r="AF70" i="6"/>
  <c r="AF56" i="5"/>
  <c r="AF64" i="8"/>
  <c r="AF64" i="7"/>
  <c r="AF67" i="8"/>
  <c r="N110" i="6"/>
  <c r="N173" i="6" s="1"/>
  <c r="BX4" i="1" s="1"/>
  <c r="G6" i="15" s="1"/>
  <c r="AF17" i="7"/>
  <c r="AF41" i="7"/>
  <c r="AF40" i="3"/>
  <c r="AF88" i="7"/>
  <c r="AF13" i="7"/>
  <c r="AF84" i="7"/>
  <c r="AF19" i="7"/>
  <c r="AF82" i="7"/>
  <c r="AF46" i="7"/>
  <c r="AF60" i="7"/>
  <c r="AF49" i="7"/>
  <c r="AF20" i="7"/>
  <c r="AF30" i="7"/>
  <c r="AF107" i="7"/>
  <c r="AF70" i="7"/>
  <c r="AF21" i="3"/>
  <c r="AF29" i="7"/>
  <c r="AF96" i="7"/>
  <c r="AF21" i="7"/>
  <c r="AF62" i="3"/>
  <c r="AF85" i="7"/>
  <c r="AF99" i="7"/>
  <c r="AF43" i="7"/>
  <c r="AF43" i="5"/>
  <c r="AF23" i="7"/>
  <c r="AF47" i="7"/>
  <c r="AF45" i="7"/>
  <c r="AF88" i="3"/>
  <c r="AF101" i="7"/>
  <c r="AF50" i="7"/>
  <c r="AF28" i="7"/>
  <c r="AF44" i="7"/>
  <c r="AF100" i="7"/>
  <c r="AF34" i="7"/>
  <c r="AF52" i="7"/>
  <c r="AF105" i="7"/>
  <c r="N110" i="8"/>
  <c r="N173" i="8" s="1"/>
  <c r="CJ4" i="1" s="1"/>
  <c r="G8" i="15" s="1"/>
  <c r="AF26" i="7"/>
  <c r="AF22" i="7"/>
  <c r="AF68" i="7"/>
  <c r="AF109" i="7"/>
  <c r="AF15" i="7"/>
  <c r="AF14" i="7"/>
  <c r="AF58" i="7"/>
  <c r="AF95" i="7"/>
  <c r="AF83" i="7"/>
  <c r="AF90" i="7"/>
  <c r="AF87" i="7"/>
  <c r="AF12" i="7"/>
  <c r="AF77" i="7"/>
  <c r="AF108" i="7"/>
  <c r="AF63" i="7"/>
  <c r="AF103" i="7"/>
  <c r="AF16" i="7"/>
  <c r="AF36" i="7"/>
  <c r="AF25" i="7"/>
  <c r="AF93" i="7"/>
  <c r="AF75" i="7"/>
  <c r="AF80" i="7"/>
  <c r="AF51" i="7"/>
  <c r="AF104" i="7"/>
  <c r="AF48" i="7"/>
  <c r="AF92" i="7"/>
  <c r="AF40" i="7"/>
  <c r="AF79" i="7"/>
  <c r="AF76" i="7"/>
  <c r="AF35" i="7"/>
  <c r="AF91" i="7"/>
  <c r="AF78" i="7"/>
  <c r="AF37" i="7"/>
  <c r="AF89" i="7"/>
  <c r="AF69" i="7"/>
  <c r="AF62" i="7"/>
  <c r="AF98" i="7"/>
  <c r="AF59" i="7"/>
  <c r="AF24" i="7"/>
  <c r="AF97" i="7"/>
  <c r="AF27" i="7"/>
  <c r="AF54" i="7"/>
  <c r="AF57" i="7"/>
  <c r="AF42" i="7"/>
  <c r="AF66" i="7"/>
  <c r="AF72" i="7"/>
  <c r="AF65" i="7"/>
  <c r="AF53" i="7"/>
  <c r="AF38" i="7"/>
  <c r="AF12" i="6"/>
  <c r="AF39" i="3"/>
  <c r="AF18" i="7"/>
  <c r="AF86" i="7"/>
  <c r="AF55" i="7"/>
  <c r="AF31" i="7"/>
  <c r="AF10" i="7"/>
  <c r="AF73" i="7"/>
  <c r="AF48" i="8"/>
  <c r="N110" i="5"/>
  <c r="N173" i="5" s="1"/>
  <c r="BR4" i="1" s="1"/>
  <c r="G5" i="15" s="1"/>
  <c r="AB4" i="7"/>
  <c r="AW7" i="2" s="1"/>
  <c r="G7" i="2" s="1"/>
  <c r="AF97" i="5"/>
  <c r="AF68" i="8"/>
  <c r="AF103" i="8"/>
  <c r="AF61" i="7"/>
  <c r="AF32" i="7"/>
  <c r="AF22" i="8"/>
  <c r="AF16" i="8"/>
  <c r="AF33" i="7"/>
  <c r="AF102" i="7"/>
  <c r="AF94" i="7"/>
  <c r="AF81" i="7"/>
  <c r="AF60" i="6"/>
  <c r="AF99" i="8"/>
  <c r="AF78" i="8"/>
  <c r="AF32" i="5"/>
  <c r="AF59" i="8"/>
  <c r="AF84" i="5"/>
  <c r="AF80" i="5"/>
  <c r="AF88" i="5"/>
  <c r="AF25" i="8"/>
  <c r="AF11" i="7"/>
  <c r="AF56" i="7"/>
  <c r="AF106" i="7"/>
  <c r="AF77" i="5"/>
  <c r="AF55" i="5"/>
  <c r="AF23" i="8"/>
  <c r="AF11" i="8"/>
  <c r="AF27" i="5"/>
  <c r="AF30" i="8"/>
  <c r="AF18" i="5"/>
  <c r="AF104" i="5"/>
  <c r="AF71" i="6"/>
  <c r="AF19" i="6"/>
  <c r="AF61" i="3"/>
  <c r="AF106" i="6"/>
  <c r="AF67" i="5"/>
  <c r="AF47" i="6"/>
  <c r="AF46" i="3"/>
  <c r="AF50" i="6"/>
  <c r="AF26" i="5"/>
  <c r="AF107" i="6"/>
  <c r="AF17" i="5"/>
  <c r="AF11" i="3"/>
  <c r="AF79" i="5"/>
  <c r="AF28" i="6"/>
  <c r="AF100" i="3"/>
  <c r="AF87" i="6"/>
  <c r="AF42" i="5"/>
  <c r="AF51" i="6"/>
  <c r="AF88" i="6"/>
  <c r="AF58" i="6"/>
  <c r="AF35" i="6"/>
  <c r="AF37" i="6"/>
  <c r="AF27" i="6"/>
  <c r="AF38" i="6"/>
  <c r="AF102" i="6"/>
  <c r="AF18" i="3"/>
  <c r="AF98" i="6"/>
  <c r="AF60" i="3"/>
  <c r="AF61" i="5"/>
  <c r="AF46" i="6"/>
  <c r="AF42" i="6"/>
  <c r="AF34" i="6"/>
  <c r="AF65" i="5"/>
  <c r="AF53" i="6"/>
  <c r="AF65" i="6"/>
  <c r="AF25" i="6"/>
  <c r="AF24" i="8"/>
  <c r="AF29" i="6"/>
  <c r="AF96" i="6"/>
  <c r="AF59" i="6"/>
  <c r="AF22" i="5"/>
  <c r="AF50" i="3"/>
  <c r="AF94" i="3"/>
  <c r="AF76" i="6"/>
  <c r="AF48" i="5"/>
  <c r="AF103" i="6"/>
  <c r="AF21" i="6"/>
  <c r="AF93" i="6"/>
  <c r="AF84" i="6"/>
  <c r="AF81" i="6"/>
  <c r="AF93" i="5"/>
  <c r="AF15" i="3"/>
  <c r="AF76" i="3"/>
  <c r="AF84" i="8"/>
  <c r="AF57" i="5"/>
  <c r="AF77" i="3"/>
  <c r="AF72" i="8"/>
  <c r="AF24" i="6"/>
  <c r="AF82" i="3"/>
  <c r="AF22" i="6"/>
  <c r="AF89" i="6"/>
  <c r="AF15" i="6"/>
  <c r="AF68" i="3"/>
  <c r="AF89" i="5"/>
  <c r="AF100" i="6"/>
  <c r="AF84" i="3"/>
  <c r="AF55" i="6"/>
  <c r="AF39" i="8"/>
  <c r="AF71" i="5"/>
  <c r="AF44" i="6"/>
  <c r="AF23" i="6"/>
  <c r="AF71" i="8"/>
  <c r="AF61" i="6"/>
  <c r="AF10" i="6"/>
  <c r="AF60" i="8"/>
  <c r="AF13" i="6"/>
  <c r="AF68" i="6"/>
  <c r="AF96" i="3"/>
  <c r="AF88" i="8"/>
  <c r="AF69" i="6"/>
  <c r="AF55" i="8"/>
  <c r="AF57" i="3"/>
  <c r="AF56" i="6"/>
  <c r="AF92" i="3"/>
  <c r="AF26" i="6"/>
  <c r="AF29" i="8"/>
  <c r="AF31" i="5"/>
  <c r="AF95" i="6"/>
  <c r="AF92" i="6"/>
  <c r="AF72" i="3"/>
  <c r="AF73" i="5"/>
  <c r="AF69" i="3"/>
  <c r="AF109" i="8"/>
  <c r="AF19" i="3"/>
  <c r="AF17" i="8"/>
  <c r="AF75" i="3"/>
  <c r="AF101" i="8"/>
  <c r="AF41" i="3"/>
  <c r="AF26" i="8"/>
  <c r="AF76" i="5"/>
  <c r="AF91" i="6"/>
  <c r="AF83" i="6"/>
  <c r="AF67" i="6"/>
  <c r="AF77" i="6"/>
  <c r="AF43" i="6"/>
  <c r="AF54" i="5"/>
  <c r="AF80" i="6"/>
  <c r="AF85" i="6"/>
  <c r="AF54" i="6"/>
  <c r="AF38" i="3"/>
  <c r="AF40" i="6"/>
  <c r="AF36" i="6"/>
  <c r="AF35" i="8"/>
  <c r="AF38" i="5"/>
  <c r="AF71" i="3"/>
  <c r="AF93" i="3"/>
  <c r="AF49" i="6"/>
  <c r="AF57" i="6"/>
  <c r="AF94" i="5"/>
  <c r="AF86" i="6"/>
  <c r="AF27" i="3"/>
  <c r="AF46" i="8"/>
  <c r="AF34" i="3"/>
  <c r="AF42" i="3"/>
  <c r="AF38" i="8"/>
  <c r="AF108" i="6"/>
  <c r="AF28" i="8"/>
  <c r="AF98" i="5"/>
  <c r="AF77" i="8"/>
  <c r="AF95" i="8"/>
  <c r="AF74" i="8"/>
  <c r="AF19" i="8"/>
  <c r="AF109" i="3"/>
  <c r="AF80" i="3"/>
  <c r="AF107" i="3"/>
  <c r="AF37" i="8"/>
  <c r="AF48" i="3"/>
  <c r="AF51" i="8"/>
  <c r="AF96" i="8"/>
  <c r="AF52" i="8"/>
  <c r="AF17" i="3"/>
  <c r="AB4" i="6"/>
  <c r="AV7" i="2" s="1"/>
  <c r="F7" i="2" s="1"/>
  <c r="AF89" i="3"/>
  <c r="AF43" i="8"/>
  <c r="AF56" i="3"/>
  <c r="AF93" i="8"/>
  <c r="AF108" i="8"/>
  <c r="AF44" i="5"/>
  <c r="AF70" i="5"/>
  <c r="AF99" i="3"/>
  <c r="AF45" i="8"/>
  <c r="AF73" i="8"/>
  <c r="AF37" i="3"/>
  <c r="AF27" i="8"/>
  <c r="AF103" i="3"/>
  <c r="AF15" i="8"/>
  <c r="AF50" i="8"/>
  <c r="AF99" i="6"/>
  <c r="AF70" i="8"/>
  <c r="AF81" i="5"/>
  <c r="AF16" i="6"/>
  <c r="AF79" i="3"/>
  <c r="AF78" i="6"/>
  <c r="AF91" i="3"/>
  <c r="AF87" i="5"/>
  <c r="AF63" i="6"/>
  <c r="AF31" i="8"/>
  <c r="AF20" i="5"/>
  <c r="AF32" i="3"/>
  <c r="AF58" i="8"/>
  <c r="AF82" i="5"/>
  <c r="AF85" i="8"/>
  <c r="AF16" i="5"/>
  <c r="AF79" i="8"/>
  <c r="AF78" i="5"/>
  <c r="AF13" i="8"/>
  <c r="AF105" i="8"/>
  <c r="AF106" i="5"/>
  <c r="AF91" i="8"/>
  <c r="AF107" i="8"/>
  <c r="AF29" i="5"/>
  <c r="AF65" i="3"/>
  <c r="AF23" i="3"/>
  <c r="AF34" i="5"/>
  <c r="AF63" i="8"/>
  <c r="AF54" i="3"/>
  <c r="AF80" i="8"/>
  <c r="AF104" i="6"/>
  <c r="AF58" i="5"/>
  <c r="AF73" i="3"/>
  <c r="AF13" i="3"/>
  <c r="AF42" i="8"/>
  <c r="AF82" i="8"/>
  <c r="AF48" i="6"/>
  <c r="AF66" i="6"/>
  <c r="AF97" i="3"/>
  <c r="AF21" i="8"/>
  <c r="AF100" i="8"/>
  <c r="AF24" i="5"/>
  <c r="AF62" i="8"/>
  <c r="AF98" i="8"/>
  <c r="AF52" i="6"/>
  <c r="AF18" i="6"/>
  <c r="AF91" i="5"/>
  <c r="AF49" i="3"/>
  <c r="AF86" i="5"/>
  <c r="AF10" i="8"/>
  <c r="AF64" i="3"/>
  <c r="AF44" i="8"/>
  <c r="AF30" i="5"/>
  <c r="AF36" i="8"/>
  <c r="AF41" i="6"/>
  <c r="AF53" i="5"/>
  <c r="AF59" i="5"/>
  <c r="AF96" i="5"/>
  <c r="AF35" i="5"/>
  <c r="AF14" i="5"/>
  <c r="AF58" i="3"/>
  <c r="AF28" i="5"/>
  <c r="AF81" i="3"/>
  <c r="AF56" i="8"/>
  <c r="AF18" i="8"/>
  <c r="AF65" i="8"/>
  <c r="AF47" i="5"/>
  <c r="AF51" i="5"/>
  <c r="AF76" i="8"/>
  <c r="AF33" i="8"/>
  <c r="AF30" i="3"/>
  <c r="AF103" i="5"/>
  <c r="AF106" i="8"/>
  <c r="AF74" i="3"/>
  <c r="AF50" i="5"/>
  <c r="AF107" i="5"/>
  <c r="AF108" i="5"/>
  <c r="AF82" i="6"/>
  <c r="AF32" i="6"/>
  <c r="AF39" i="5"/>
  <c r="AB4" i="5"/>
  <c r="AU7" i="2" s="1"/>
  <c r="E7" i="2" s="1"/>
  <c r="AF104" i="8"/>
  <c r="AF22" i="3"/>
  <c r="AF109" i="6"/>
  <c r="AF49" i="8"/>
  <c r="AF73" i="6"/>
  <c r="AF30" i="6"/>
  <c r="AF23" i="5"/>
  <c r="AF102" i="5"/>
  <c r="AF94" i="6"/>
  <c r="AF15" i="5"/>
  <c r="AF45" i="6"/>
  <c r="AF66" i="3"/>
  <c r="AB4" i="3"/>
  <c r="AS7" i="2" s="1"/>
  <c r="AF34" i="8"/>
  <c r="AF25" i="3"/>
  <c r="AF12" i="3"/>
  <c r="AB4" i="8"/>
  <c r="AX7" i="2" s="1"/>
  <c r="H7" i="2" s="1"/>
  <c r="AF16" i="3"/>
  <c r="AF37" i="5"/>
  <c r="AF12" i="5"/>
  <c r="AF69" i="8"/>
  <c r="AF11" i="6"/>
  <c r="AF75" i="6"/>
  <c r="AF46" i="5"/>
  <c r="AF36" i="5"/>
  <c r="AF63" i="5"/>
  <c r="AF29" i="3"/>
  <c r="AF85" i="3"/>
  <c r="AF105" i="3"/>
  <c r="AF10" i="3"/>
  <c r="AF25" i="5"/>
  <c r="AF11" i="5"/>
  <c r="AF69" i="5"/>
  <c r="AF90" i="5"/>
  <c r="AF105" i="5"/>
  <c r="AF35" i="3"/>
  <c r="AF87" i="8"/>
  <c r="AF43" i="3"/>
  <c r="AF31" i="3"/>
  <c r="AF98" i="3"/>
  <c r="AF54" i="8"/>
  <c r="AF86" i="3"/>
  <c r="AF24" i="3"/>
  <c r="AF47" i="8"/>
  <c r="AF104" i="3"/>
  <c r="AF14" i="3"/>
  <c r="AF41" i="8"/>
  <c r="AF97" i="8"/>
  <c r="AF78" i="3"/>
  <c r="AF74" i="5"/>
  <c r="AF100" i="5"/>
  <c r="AF85" i="5"/>
  <c r="AF33" i="6"/>
  <c r="AF62" i="5"/>
  <c r="AF55" i="3"/>
  <c r="AF63" i="3"/>
  <c r="AF64" i="6"/>
  <c r="AF13" i="5"/>
  <c r="AF10" i="5"/>
  <c r="AF105" i="6"/>
  <c r="AF20" i="6"/>
  <c r="AF99" i="5"/>
  <c r="AF90" i="3"/>
  <c r="AF44" i="3"/>
  <c r="AF92" i="8"/>
  <c r="AF14" i="8"/>
  <c r="AF26" i="3"/>
  <c r="AF60" i="5"/>
  <c r="AF14" i="6"/>
  <c r="AF33" i="3"/>
  <c r="AF61" i="8"/>
  <c r="AF83" i="8"/>
  <c r="AF40" i="8"/>
  <c r="AF70" i="3"/>
  <c r="AF41" i="5"/>
  <c r="AF102" i="8"/>
  <c r="AF45" i="5"/>
  <c r="AF20" i="3"/>
  <c r="AF33" i="5"/>
  <c r="AF51" i="3"/>
  <c r="AF12" i="8"/>
  <c r="AF79" i="6"/>
  <c r="AF57" i="8"/>
  <c r="AF97" i="6"/>
  <c r="AF52" i="3"/>
  <c r="AF49" i="5"/>
  <c r="AF68" i="5"/>
  <c r="AF75" i="5"/>
  <c r="AF92" i="5"/>
  <c r="AF45" i="3"/>
  <c r="AF95" i="5"/>
  <c r="AF87" i="3"/>
  <c r="AF94" i="8"/>
  <c r="AF66" i="5"/>
  <c r="AF28" i="3"/>
  <c r="AF83" i="5"/>
  <c r="AF101" i="5"/>
  <c r="AF32" i="8"/>
  <c r="AF106" i="3"/>
  <c r="AF86" i="8"/>
  <c r="AF101" i="3"/>
  <c r="AF21" i="5"/>
  <c r="AF53" i="3"/>
  <c r="AF53" i="8"/>
  <c r="AF40" i="5"/>
  <c r="AF52" i="5"/>
  <c r="AF81" i="8"/>
  <c r="AF47" i="3"/>
  <c r="AF19" i="5"/>
  <c r="AF108" i="3"/>
  <c r="AF90" i="6"/>
  <c r="AF67" i="3"/>
  <c r="AF62" i="6"/>
  <c r="AF90" i="8"/>
  <c r="AF75" i="8"/>
  <c r="AF83" i="3"/>
  <c r="AF72" i="5"/>
  <c r="AF59" i="3"/>
  <c r="AF20" i="8"/>
  <c r="AF39" i="6"/>
  <c r="AF17" i="6"/>
  <c r="AF74" i="6"/>
  <c r="AF64" i="5"/>
  <c r="AF95" i="3"/>
  <c r="AF101" i="6"/>
  <c r="AF31" i="6"/>
  <c r="AF89" i="8"/>
  <c r="AF72" i="6"/>
  <c r="AF102" i="3"/>
  <c r="AF36" i="3"/>
  <c r="AF109" i="5"/>
  <c r="AF66" i="8"/>
  <c r="U110" i="17"/>
  <c r="R110" i="18"/>
  <c r="S110" i="17"/>
  <c r="T110" i="17"/>
  <c r="L5" i="1"/>
  <c r="R9" i="18"/>
  <c r="R10" i="18" s="1"/>
  <c r="C10" i="18" s="1"/>
  <c r="T9" i="19"/>
  <c r="T10" i="19" s="1"/>
  <c r="M6" i="1"/>
  <c r="AB9" i="17"/>
  <c r="AB10" i="17" s="1"/>
  <c r="K10" i="17" s="1"/>
  <c r="V9" i="17"/>
  <c r="X9" i="17"/>
  <c r="X10" i="17" s="1"/>
  <c r="S9" i="17"/>
  <c r="S10" i="17" s="1"/>
  <c r="F10" i="17" s="1"/>
  <c r="Z9" i="18"/>
  <c r="Z10" i="18" s="1"/>
  <c r="AC9" i="18"/>
  <c r="AC10" i="18" s="1"/>
  <c r="L10" i="18" s="1"/>
  <c r="U9" i="18"/>
  <c r="U10" i="18" s="1"/>
  <c r="H10" i="18" s="1"/>
  <c r="Y9" i="18"/>
  <c r="Y10" i="18" s="1"/>
  <c r="I8" i="2" l="1"/>
  <c r="I9" i="2" s="1"/>
  <c r="H8" i="2"/>
  <c r="H9" i="2" s="1"/>
  <c r="G8" i="2"/>
  <c r="D10" i="2"/>
  <c r="AH16" i="2"/>
  <c r="AF16" i="2" s="1"/>
  <c r="AI16" i="2"/>
  <c r="B17" i="2"/>
  <c r="AG14" i="2"/>
  <c r="AE14" i="2" s="1"/>
  <c r="A14" i="2" s="1"/>
  <c r="AI15" i="2"/>
  <c r="AH15" i="2"/>
  <c r="AF15" i="2" s="1"/>
  <c r="S55" i="10"/>
  <c r="E8" i="2"/>
  <c r="E9" i="2" s="1"/>
  <c r="F8" i="2"/>
  <c r="F9" i="2" s="1"/>
  <c r="AA10" i="18"/>
  <c r="J10" i="18" s="1"/>
  <c r="J10" i="15"/>
  <c r="W9" i="17"/>
  <c r="W10" i="17" s="1"/>
  <c r="R172" i="17" s="1"/>
  <c r="L172" i="17" s="1"/>
  <c r="N172" i="17" s="1"/>
  <c r="V10" i="17"/>
  <c r="R171" i="17" s="1"/>
  <c r="L171" i="17" s="1"/>
  <c r="N171" i="17" s="1"/>
  <c r="G10" i="19"/>
  <c r="AF49" i="9"/>
  <c r="AF93" i="9"/>
  <c r="AF87" i="9"/>
  <c r="AF77" i="9"/>
  <c r="AF91" i="9"/>
  <c r="AF97" i="9"/>
  <c r="AF104" i="9"/>
  <c r="AF94" i="9"/>
  <c r="AF62" i="9"/>
  <c r="AF28" i="9"/>
  <c r="AF16" i="9"/>
  <c r="AF20" i="9"/>
  <c r="AF85" i="9"/>
  <c r="AF98" i="9"/>
  <c r="AF66" i="9"/>
  <c r="AF33" i="9"/>
  <c r="AF57" i="9"/>
  <c r="AF88" i="9"/>
  <c r="AF29" i="9"/>
  <c r="AF109" i="9"/>
  <c r="AF83" i="9"/>
  <c r="AF92" i="9"/>
  <c r="AF81" i="9"/>
  <c r="AF44" i="9"/>
  <c r="AF71" i="9"/>
  <c r="AF82" i="9"/>
  <c r="AF54" i="9"/>
  <c r="AF53" i="9"/>
  <c r="AF95" i="9"/>
  <c r="AF70" i="9"/>
  <c r="AF36" i="9"/>
  <c r="AF23" i="9"/>
  <c r="AF27" i="9"/>
  <c r="AF13" i="9"/>
  <c r="AF24" i="9"/>
  <c r="AF89" i="9"/>
  <c r="AF107" i="9"/>
  <c r="AF58" i="9"/>
  <c r="AF18" i="9"/>
  <c r="AF17" i="9"/>
  <c r="AF75" i="9"/>
  <c r="AF96" i="9"/>
  <c r="AF61" i="9"/>
  <c r="AF14" i="9"/>
  <c r="AF21" i="9"/>
  <c r="AF12" i="9"/>
  <c r="AF65" i="9"/>
  <c r="AF73" i="9"/>
  <c r="AF39" i="9"/>
  <c r="AF19" i="9"/>
  <c r="AF35" i="9"/>
  <c r="AF78" i="9"/>
  <c r="AF76" i="9"/>
  <c r="AF55" i="9"/>
  <c r="AF60" i="9"/>
  <c r="AF100" i="9"/>
  <c r="AF46" i="9"/>
  <c r="AF47" i="9"/>
  <c r="AF50" i="9"/>
  <c r="AF42" i="9"/>
  <c r="AF22" i="9"/>
  <c r="AF84" i="9"/>
  <c r="AF103" i="9"/>
  <c r="AF52" i="9"/>
  <c r="AF30" i="9"/>
  <c r="AF99" i="9"/>
  <c r="AF69" i="9"/>
  <c r="AF11" i="9"/>
  <c r="AF108" i="9"/>
  <c r="AF79" i="9"/>
  <c r="AF38" i="9"/>
  <c r="AF106" i="9"/>
  <c r="AF74" i="9"/>
  <c r="AF43" i="9"/>
  <c r="AF59" i="9"/>
  <c r="AF48" i="9"/>
  <c r="AF90" i="9"/>
  <c r="AF102" i="9"/>
  <c r="AF72" i="9"/>
  <c r="AF40" i="9"/>
  <c r="AF37" i="9"/>
  <c r="AF34" i="9"/>
  <c r="AF32" i="9"/>
  <c r="AF25" i="9"/>
  <c r="AF68" i="9"/>
  <c r="AF56" i="9"/>
  <c r="AF45" i="9"/>
  <c r="AF86" i="9"/>
  <c r="AF26" i="9"/>
  <c r="AF41" i="9"/>
  <c r="AF64" i="9"/>
  <c r="AF31" i="9"/>
  <c r="AF105" i="9"/>
  <c r="AF63" i="9"/>
  <c r="AF51" i="9"/>
  <c r="AF15" i="9"/>
  <c r="AF80" i="9"/>
  <c r="AF101" i="9"/>
  <c r="AF67" i="9"/>
  <c r="AF10" i="9"/>
  <c r="I10" i="17"/>
  <c r="M10" i="17" s="1"/>
  <c r="N10" i="17" s="1"/>
  <c r="N110" i="17" s="1"/>
  <c r="N173" i="17" s="1"/>
  <c r="DB4" i="1" s="1"/>
  <c r="G11" i="15" s="1"/>
  <c r="AD10" i="17"/>
  <c r="AE10" i="16"/>
  <c r="AG10" i="16"/>
  <c r="AB4" i="16" s="1"/>
  <c r="AZ7" i="2" s="1"/>
  <c r="J7" i="2" s="1"/>
  <c r="AD7" i="16"/>
  <c r="Y5" i="7"/>
  <c r="Y5" i="6"/>
  <c r="C7" i="2"/>
  <c r="Y5" i="5"/>
  <c r="Y5" i="8"/>
  <c r="Y5" i="3"/>
  <c r="T110" i="18"/>
  <c r="R110" i="19"/>
  <c r="S110" i="18"/>
  <c r="U110" i="18"/>
  <c r="AC9" i="19"/>
  <c r="AC10" i="19" s="1"/>
  <c r="L10" i="19" s="1"/>
  <c r="U9" i="19"/>
  <c r="U10" i="19" s="1"/>
  <c r="H10" i="19" s="1"/>
  <c r="Z9" i="19"/>
  <c r="Z10" i="19" s="1"/>
  <c r="Y9" i="19"/>
  <c r="Y10" i="19" s="1"/>
  <c r="N6" i="1"/>
  <c r="T9" i="20"/>
  <c r="T10" i="20" s="1"/>
  <c r="V9" i="18"/>
  <c r="AB9" i="18"/>
  <c r="AB10" i="18" s="1"/>
  <c r="K10" i="18" s="1"/>
  <c r="X9" i="18"/>
  <c r="X10" i="18" s="1"/>
  <c r="S9" i="18"/>
  <c r="S10" i="18" s="1"/>
  <c r="F10" i="18" s="1"/>
  <c r="M5" i="1"/>
  <c r="R9" i="19"/>
  <c r="R10" i="19" s="1"/>
  <c r="C10" i="19" s="1"/>
  <c r="I10" i="2" l="1"/>
  <c r="I11" i="2" s="1"/>
  <c r="G9" i="2"/>
  <c r="H10" i="2"/>
  <c r="H11" i="2" s="1"/>
  <c r="H12" i="2" s="1"/>
  <c r="J8" i="2"/>
  <c r="J9" i="2" s="1"/>
  <c r="D11" i="2"/>
  <c r="F10" i="2"/>
  <c r="C8" i="2"/>
  <c r="E10" i="2"/>
  <c r="AG16" i="2"/>
  <c r="AE16" i="2" s="1"/>
  <c r="A16" i="2" s="1"/>
  <c r="AG15" i="2"/>
  <c r="AE15" i="2" s="1"/>
  <c r="A15" i="2" s="1"/>
  <c r="AI17" i="2"/>
  <c r="AH17" i="2"/>
  <c r="AF17" i="2" s="1"/>
  <c r="B18" i="2"/>
  <c r="J11" i="15"/>
  <c r="AA10" i="19"/>
  <c r="J10" i="19" s="1"/>
  <c r="AF10" i="16"/>
  <c r="AG10" i="17"/>
  <c r="AB4" i="17" s="1"/>
  <c r="BA7" i="2" s="1"/>
  <c r="K7" i="2" s="1"/>
  <c r="AD7" i="17"/>
  <c r="AE10" i="17"/>
  <c r="I10" i="18"/>
  <c r="M10" i="18" s="1"/>
  <c r="N10" i="18" s="1"/>
  <c r="N110" i="18" s="1"/>
  <c r="N173" i="18" s="1"/>
  <c r="DH4" i="1" s="1"/>
  <c r="G12" i="15" s="1"/>
  <c r="AD10" i="18"/>
  <c r="G10" i="20"/>
  <c r="W9" i="18"/>
  <c r="W10" i="18" s="1"/>
  <c r="R172" i="18" s="1"/>
  <c r="L172" i="18" s="1"/>
  <c r="N172" i="18" s="1"/>
  <c r="V10" i="18"/>
  <c r="R171" i="18" s="1"/>
  <c r="L171" i="18" s="1"/>
  <c r="N171" i="18" s="1"/>
  <c r="Y5" i="9"/>
  <c r="AF69" i="16"/>
  <c r="AF107" i="16"/>
  <c r="AF59" i="16"/>
  <c r="AF70" i="16"/>
  <c r="AF80" i="16"/>
  <c r="AF108" i="16"/>
  <c r="AF86" i="16"/>
  <c r="AF49" i="16"/>
  <c r="AF41" i="16"/>
  <c r="AF37" i="16"/>
  <c r="AF25" i="16"/>
  <c r="AF12" i="16"/>
  <c r="AF32" i="16"/>
  <c r="AF95" i="16"/>
  <c r="AF73" i="16"/>
  <c r="AF105" i="16"/>
  <c r="AF82" i="16"/>
  <c r="AF75" i="16"/>
  <c r="AF53" i="16"/>
  <c r="AF60" i="16"/>
  <c r="AF94" i="16"/>
  <c r="AF24" i="16"/>
  <c r="AF30" i="16"/>
  <c r="AF90" i="16"/>
  <c r="AF42" i="16"/>
  <c r="AF64" i="16"/>
  <c r="AF100" i="16"/>
  <c r="AF46" i="16"/>
  <c r="AF74" i="16"/>
  <c r="AF40" i="16"/>
  <c r="AF66" i="16"/>
  <c r="AF84" i="16"/>
  <c r="AF33" i="16"/>
  <c r="AF11" i="16"/>
  <c r="AF17" i="16"/>
  <c r="AF101" i="16"/>
  <c r="AF62" i="16"/>
  <c r="AF44" i="16"/>
  <c r="AF92" i="16"/>
  <c r="AF63" i="16"/>
  <c r="AF20" i="16"/>
  <c r="AF21" i="16"/>
  <c r="AF43" i="16"/>
  <c r="AF97" i="16"/>
  <c r="AF45" i="16"/>
  <c r="AF83" i="16"/>
  <c r="AF104" i="16"/>
  <c r="AF81" i="16"/>
  <c r="AF98" i="16"/>
  <c r="AF91" i="16"/>
  <c r="AF78" i="16"/>
  <c r="AF52" i="16"/>
  <c r="AF99" i="16"/>
  <c r="AF76" i="16"/>
  <c r="AF19" i="16"/>
  <c r="AF18" i="16"/>
  <c r="AF65" i="16"/>
  <c r="AF72" i="16"/>
  <c r="AF57" i="16"/>
  <c r="AF27" i="16"/>
  <c r="AF67" i="16"/>
  <c r="AF85" i="16"/>
  <c r="AF102" i="16"/>
  <c r="AF22" i="16"/>
  <c r="AF48" i="16"/>
  <c r="AF96" i="16"/>
  <c r="AF34" i="16"/>
  <c r="AF15" i="16"/>
  <c r="AF23" i="16"/>
  <c r="AF77" i="16"/>
  <c r="AF54" i="16"/>
  <c r="AF68" i="16"/>
  <c r="AF50" i="16"/>
  <c r="AF89" i="16"/>
  <c r="AF106" i="16"/>
  <c r="AF56" i="16"/>
  <c r="AF47" i="16"/>
  <c r="AF87" i="16"/>
  <c r="AF13" i="16"/>
  <c r="AF36" i="16"/>
  <c r="AF28" i="16"/>
  <c r="AF26" i="16"/>
  <c r="AF35" i="16"/>
  <c r="AF16" i="16"/>
  <c r="AF51" i="16"/>
  <c r="AF103" i="16"/>
  <c r="AF79" i="16"/>
  <c r="AF93" i="16"/>
  <c r="AF109" i="16"/>
  <c r="AF55" i="16"/>
  <c r="AF38" i="16"/>
  <c r="AF58" i="16"/>
  <c r="AF14" i="16"/>
  <c r="AF61" i="16"/>
  <c r="AF88" i="16"/>
  <c r="AF31" i="16"/>
  <c r="AF39" i="16"/>
  <c r="AF29" i="16"/>
  <c r="AF71" i="16"/>
  <c r="AD7" i="2"/>
  <c r="U110" i="19"/>
  <c r="S110" i="19"/>
  <c r="T110" i="19"/>
  <c r="R110" i="20"/>
  <c r="V9" i="19"/>
  <c r="AB9" i="19"/>
  <c r="AB10" i="19" s="1"/>
  <c r="K10" i="19" s="1"/>
  <c r="S9" i="19"/>
  <c r="S10" i="19" s="1"/>
  <c r="F10" i="19" s="1"/>
  <c r="X9" i="19"/>
  <c r="X10" i="19" s="1"/>
  <c r="R9" i="20"/>
  <c r="R10" i="20" s="1"/>
  <c r="C10" i="20" s="1"/>
  <c r="N5" i="1"/>
  <c r="Z9" i="20"/>
  <c r="Z10" i="20" s="1"/>
  <c r="AC9" i="20"/>
  <c r="AC10" i="20" s="1"/>
  <c r="L10" i="20" s="1"/>
  <c r="Y9" i="20"/>
  <c r="Y10" i="20" s="1"/>
  <c r="U9" i="20"/>
  <c r="U10" i="20" s="1"/>
  <c r="H10" i="20" s="1"/>
  <c r="T9" i="21"/>
  <c r="T10" i="21" s="1"/>
  <c r="G10" i="21" s="1"/>
  <c r="O6" i="1"/>
  <c r="P6" i="1" s="1"/>
  <c r="I12" i="2" l="1"/>
  <c r="I13" i="2" s="1"/>
  <c r="G10" i="2"/>
  <c r="G11" i="2" s="1"/>
  <c r="G12" i="2" s="1"/>
  <c r="J10" i="2"/>
  <c r="J11" i="2" s="1"/>
  <c r="H13" i="2"/>
  <c r="H14" i="2" s="1"/>
  <c r="K8" i="2"/>
  <c r="K9" i="2" s="1"/>
  <c r="D12" i="2"/>
  <c r="D13" i="2" s="1"/>
  <c r="F11" i="2"/>
  <c r="F12" i="2" s="1"/>
  <c r="E11" i="2"/>
  <c r="AD8" i="2"/>
  <c r="C9" i="2"/>
  <c r="AI18" i="2"/>
  <c r="AH18" i="2"/>
  <c r="AF18" i="2" s="1"/>
  <c r="B19" i="2"/>
  <c r="AG17" i="2"/>
  <c r="AE17" i="2" s="1"/>
  <c r="A17" i="2" s="1"/>
  <c r="Q6" i="1"/>
  <c r="T9" i="24"/>
  <c r="T10" i="24" s="1"/>
  <c r="G10" i="24" s="1"/>
  <c r="AF10" i="17"/>
  <c r="J12" i="15"/>
  <c r="Y5" i="16"/>
  <c r="AE10" i="18"/>
  <c r="AG10" i="18"/>
  <c r="AB4" i="18" s="1"/>
  <c r="BB7" i="2" s="1"/>
  <c r="L7" i="2" s="1"/>
  <c r="AD7" i="18"/>
  <c r="AA10" i="20"/>
  <c r="J10" i="20" s="1"/>
  <c r="W9" i="19"/>
  <c r="W10" i="19" s="1"/>
  <c r="R172" i="19" s="1"/>
  <c r="L172" i="19" s="1"/>
  <c r="N172" i="19" s="1"/>
  <c r="V10" i="19"/>
  <c r="R171" i="19" s="1"/>
  <c r="L171" i="19" s="1"/>
  <c r="N171" i="19" s="1"/>
  <c r="I10" i="19"/>
  <c r="M10" i="19" s="1"/>
  <c r="N10" i="19" s="1"/>
  <c r="N110" i="19" s="1"/>
  <c r="N173" i="19" s="1"/>
  <c r="AD10" i="19"/>
  <c r="AF91" i="17"/>
  <c r="AF94" i="17"/>
  <c r="AF74" i="17"/>
  <c r="AF45" i="17"/>
  <c r="AF33" i="17"/>
  <c r="AF95" i="17"/>
  <c r="AF14" i="17"/>
  <c r="AF70" i="17"/>
  <c r="AF107" i="17"/>
  <c r="AF46" i="17"/>
  <c r="AF42" i="17"/>
  <c r="AF44" i="17"/>
  <c r="AF12" i="17"/>
  <c r="AF87" i="17"/>
  <c r="AF19" i="17"/>
  <c r="AF47" i="17"/>
  <c r="AF85" i="17"/>
  <c r="AF97" i="17"/>
  <c r="AF104" i="17"/>
  <c r="AF48" i="17"/>
  <c r="AF93" i="17"/>
  <c r="AF65" i="17"/>
  <c r="AF103" i="17"/>
  <c r="AF28" i="17"/>
  <c r="AF54" i="17"/>
  <c r="AF83" i="17"/>
  <c r="AF89" i="17"/>
  <c r="AF84" i="17"/>
  <c r="AF50" i="17"/>
  <c r="AF32" i="17"/>
  <c r="AF82" i="17"/>
  <c r="AF67" i="17"/>
  <c r="AF98" i="17"/>
  <c r="AF62" i="17"/>
  <c r="AF26" i="17"/>
  <c r="AF39" i="17"/>
  <c r="AF106" i="17"/>
  <c r="AF57" i="17"/>
  <c r="AF81" i="17"/>
  <c r="AF49" i="17"/>
  <c r="AF37" i="17"/>
  <c r="AF17" i="17"/>
  <c r="AF15" i="17"/>
  <c r="AF76" i="17"/>
  <c r="AF56" i="17"/>
  <c r="AF27" i="17"/>
  <c r="AF41" i="17"/>
  <c r="AF66" i="17"/>
  <c r="AF64" i="17"/>
  <c r="AF78" i="17"/>
  <c r="AF53" i="17"/>
  <c r="AF75" i="17"/>
  <c r="AF79" i="17"/>
  <c r="AF36" i="17"/>
  <c r="AF102" i="17"/>
  <c r="AF68" i="17"/>
  <c r="AF11" i="17"/>
  <c r="AF60" i="17"/>
  <c r="AF61" i="17"/>
  <c r="AF25" i="17"/>
  <c r="AF52" i="17"/>
  <c r="AF90" i="17"/>
  <c r="AF55" i="17"/>
  <c r="AF101" i="17"/>
  <c r="AF86" i="17"/>
  <c r="AF51" i="17"/>
  <c r="AF38" i="17"/>
  <c r="AF73" i="17"/>
  <c r="AF31" i="17"/>
  <c r="AF100" i="17"/>
  <c r="AF21" i="17"/>
  <c r="AF96" i="17"/>
  <c r="AF20" i="17"/>
  <c r="AF58" i="17"/>
  <c r="AF13" i="17"/>
  <c r="AF99" i="17"/>
  <c r="AF71" i="17"/>
  <c r="AF43" i="17"/>
  <c r="AF63" i="17"/>
  <c r="AF18" i="17"/>
  <c r="AF34" i="17"/>
  <c r="AF105" i="17"/>
  <c r="AF29" i="17"/>
  <c r="AF92" i="17"/>
  <c r="AF24" i="17"/>
  <c r="AF22" i="17"/>
  <c r="AF59" i="17"/>
  <c r="AF88" i="17"/>
  <c r="AF72" i="17"/>
  <c r="AF16" i="17"/>
  <c r="AF23" i="17"/>
  <c r="AF77" i="17"/>
  <c r="AF109" i="17"/>
  <c r="AF108" i="17"/>
  <c r="AF80" i="17"/>
  <c r="AF69" i="17"/>
  <c r="AF30" i="17"/>
  <c r="AF40" i="17"/>
  <c r="AF35" i="17"/>
  <c r="T9" i="22"/>
  <c r="U9" i="22" s="1"/>
  <c r="T110" i="20"/>
  <c r="R110" i="21"/>
  <c r="U110" i="20"/>
  <c r="S110" i="20"/>
  <c r="Y9" i="21"/>
  <c r="Y10" i="21" s="1"/>
  <c r="U9" i="21"/>
  <c r="U10" i="21" s="1"/>
  <c r="H10" i="21" s="1"/>
  <c r="Z9" i="21"/>
  <c r="Z10" i="21" s="1"/>
  <c r="AC9" i="21"/>
  <c r="AC10" i="21" s="1"/>
  <c r="L10" i="21" s="1"/>
  <c r="R9" i="21"/>
  <c r="R10" i="21" s="1"/>
  <c r="C10" i="21" s="1"/>
  <c r="O5" i="1"/>
  <c r="P5" i="1" s="1"/>
  <c r="AB9" i="20"/>
  <c r="AB10" i="20" s="1"/>
  <c r="K10" i="20" s="1"/>
  <c r="S9" i="20"/>
  <c r="S10" i="20" s="1"/>
  <c r="F10" i="20" s="1"/>
  <c r="X9" i="20"/>
  <c r="X10" i="20" s="1"/>
  <c r="V9" i="20"/>
  <c r="I14" i="2" l="1"/>
  <c r="I15" i="2" s="1"/>
  <c r="I16" i="2" s="1"/>
  <c r="J12" i="2"/>
  <c r="J13" i="2" s="1"/>
  <c r="G13" i="2"/>
  <c r="G14" i="2" s="1"/>
  <c r="K10" i="2"/>
  <c r="K11" i="2" s="1"/>
  <c r="K12" i="2" s="1"/>
  <c r="H15" i="2"/>
  <c r="H16" i="2" s="1"/>
  <c r="L8" i="2"/>
  <c r="L9" i="2" s="1"/>
  <c r="D14" i="2"/>
  <c r="D15" i="2" s="1"/>
  <c r="D16" i="2" s="1"/>
  <c r="E12" i="2"/>
  <c r="E13" i="2" s="1"/>
  <c r="E14" i="2" s="1"/>
  <c r="F13" i="2"/>
  <c r="F14" i="2" s="1"/>
  <c r="AD9" i="2"/>
  <c r="C10" i="2"/>
  <c r="AD10" i="2" s="1"/>
  <c r="AG18" i="2"/>
  <c r="AE18" i="2" s="1"/>
  <c r="A18" i="2" s="1"/>
  <c r="AI19" i="2"/>
  <c r="AH19" i="2"/>
  <c r="AF19" i="2" s="1"/>
  <c r="B20" i="2"/>
  <c r="Q5" i="1"/>
  <c r="R9" i="24"/>
  <c r="R10" i="24" s="1"/>
  <c r="C10" i="24" s="1"/>
  <c r="R6" i="1"/>
  <c r="T9" i="25"/>
  <c r="T10" i="25" s="1"/>
  <c r="G10" i="25" s="1"/>
  <c r="AF10" i="18"/>
  <c r="J13" i="15"/>
  <c r="AC9" i="22"/>
  <c r="Y9" i="22"/>
  <c r="Y10" i="22" s="1"/>
  <c r="Y5" i="17"/>
  <c r="Z9" i="22"/>
  <c r="Z10" i="22" s="1"/>
  <c r="DN4" i="1"/>
  <c r="G13" i="15" s="1"/>
  <c r="U10" i="22"/>
  <c r="AG10" i="19"/>
  <c r="AB4" i="19" s="1"/>
  <c r="BC7" i="2" s="1"/>
  <c r="M7" i="2" s="1"/>
  <c r="AE10" i="19"/>
  <c r="AD7" i="19"/>
  <c r="I10" i="20"/>
  <c r="M10" i="20" s="1"/>
  <c r="N10" i="20" s="1"/>
  <c r="N110" i="20" s="1"/>
  <c r="N173" i="20" s="1"/>
  <c r="DT4" i="1" s="1"/>
  <c r="G14" i="15" s="1"/>
  <c r="AD10" i="20"/>
  <c r="T10" i="22"/>
  <c r="G10" i="22" s="1"/>
  <c r="AF101" i="18"/>
  <c r="AF99" i="18"/>
  <c r="AF22" i="18"/>
  <c r="AF34" i="18"/>
  <c r="AF49" i="18"/>
  <c r="AF59" i="18"/>
  <c r="AF23" i="18"/>
  <c r="AF40" i="18"/>
  <c r="AF64" i="18"/>
  <c r="AF82" i="18"/>
  <c r="AF51" i="18"/>
  <c r="AF95" i="18"/>
  <c r="AF71" i="18"/>
  <c r="AF74" i="18"/>
  <c r="AF17" i="18"/>
  <c r="AF88" i="18"/>
  <c r="AF52" i="18"/>
  <c r="AF83" i="18"/>
  <c r="AF12" i="18"/>
  <c r="AF29" i="18"/>
  <c r="AF106" i="18"/>
  <c r="AF98" i="18"/>
  <c r="AF54" i="18"/>
  <c r="AF69" i="18"/>
  <c r="AF94" i="18"/>
  <c r="AF65" i="18"/>
  <c r="AF13" i="18"/>
  <c r="AF26" i="18"/>
  <c r="AF16" i="18"/>
  <c r="AF46" i="18"/>
  <c r="AF38" i="18"/>
  <c r="AF103" i="18"/>
  <c r="AF58" i="18"/>
  <c r="AF45" i="18"/>
  <c r="AF24" i="18"/>
  <c r="AF90" i="18"/>
  <c r="AF57" i="18"/>
  <c r="AF104" i="18"/>
  <c r="AF19" i="18"/>
  <c r="AF36" i="18"/>
  <c r="AF41" i="18"/>
  <c r="AF87" i="18"/>
  <c r="AF89" i="18"/>
  <c r="AF85" i="18"/>
  <c r="AF91" i="18"/>
  <c r="AF28" i="18"/>
  <c r="AF102" i="18"/>
  <c r="AF76" i="18"/>
  <c r="AF37" i="18"/>
  <c r="AF86" i="18"/>
  <c r="AF72" i="18"/>
  <c r="AF96" i="18"/>
  <c r="AF80" i="18"/>
  <c r="AF68" i="18"/>
  <c r="AF42" i="18"/>
  <c r="AF97" i="18"/>
  <c r="AF15" i="18"/>
  <c r="AF27" i="18"/>
  <c r="AF55" i="18"/>
  <c r="AF35" i="18"/>
  <c r="AF33" i="18"/>
  <c r="AF18" i="18"/>
  <c r="AF25" i="18"/>
  <c r="AF31" i="18"/>
  <c r="AF61" i="18"/>
  <c r="AF107" i="18"/>
  <c r="AF108" i="18"/>
  <c r="AF48" i="18"/>
  <c r="AF44" i="18"/>
  <c r="AF53" i="18"/>
  <c r="AF30" i="18"/>
  <c r="AF77" i="18"/>
  <c r="AF63" i="18"/>
  <c r="AF56" i="18"/>
  <c r="AF66" i="18"/>
  <c r="AF62" i="18"/>
  <c r="AF70" i="18"/>
  <c r="AF11" i="18"/>
  <c r="AF105" i="18"/>
  <c r="AF73" i="18"/>
  <c r="AF78" i="18"/>
  <c r="AF60" i="18"/>
  <c r="AF21" i="18"/>
  <c r="AF84" i="18"/>
  <c r="AF20" i="18"/>
  <c r="AF92" i="18"/>
  <c r="AF100" i="18"/>
  <c r="AF47" i="18"/>
  <c r="AF14" i="18"/>
  <c r="AF75" i="18"/>
  <c r="AF39" i="18"/>
  <c r="AF43" i="18"/>
  <c r="AF67" i="18"/>
  <c r="AF93" i="18"/>
  <c r="AF81" i="18"/>
  <c r="AF79" i="18"/>
  <c r="AF109" i="18"/>
  <c r="AF32" i="18"/>
  <c r="AF50" i="18"/>
  <c r="W9" i="20"/>
  <c r="W10" i="20" s="1"/>
  <c r="R172" i="20" s="1"/>
  <c r="L172" i="20" s="1"/>
  <c r="N172" i="20" s="1"/>
  <c r="V10" i="20"/>
  <c r="R171" i="20" s="1"/>
  <c r="L171" i="20" s="1"/>
  <c r="N171" i="20" s="1"/>
  <c r="AC10" i="22"/>
  <c r="L10" i="22" s="1"/>
  <c r="AA10" i="21"/>
  <c r="J10" i="21" s="1"/>
  <c r="R9" i="22"/>
  <c r="V9" i="22" s="1"/>
  <c r="V10" i="22" s="1"/>
  <c r="Y9" i="25"/>
  <c r="Y10" i="25" s="1"/>
  <c r="U9" i="25"/>
  <c r="U10" i="25" s="1"/>
  <c r="AC9" i="25"/>
  <c r="AC10" i="25" s="1"/>
  <c r="Z9" i="25"/>
  <c r="Z10" i="25" s="1"/>
  <c r="U9" i="24"/>
  <c r="U10" i="24" s="1"/>
  <c r="Y9" i="24"/>
  <c r="Y10" i="24" s="1"/>
  <c r="Z9" i="24"/>
  <c r="Z10" i="24" s="1"/>
  <c r="AC9" i="24"/>
  <c r="S110" i="21"/>
  <c r="R110" i="22"/>
  <c r="R110" i="24" s="1"/>
  <c r="U110" i="24" s="1"/>
  <c r="T110" i="21"/>
  <c r="U110" i="21"/>
  <c r="AB9" i="21"/>
  <c r="AB10" i="21" s="1"/>
  <c r="K10" i="21" s="1"/>
  <c r="V9" i="21"/>
  <c r="S9" i="21"/>
  <c r="S10" i="21" s="1"/>
  <c r="F10" i="21" s="1"/>
  <c r="X9" i="21"/>
  <c r="X10" i="21" s="1"/>
  <c r="J14" i="2" l="1"/>
  <c r="J15" i="2" s="1"/>
  <c r="H17" i="2"/>
  <c r="H18" i="2" s="1"/>
  <c r="G15" i="2"/>
  <c r="G16" i="2" s="1"/>
  <c r="G17" i="2" s="1"/>
  <c r="K13" i="2"/>
  <c r="K14" i="2" s="1"/>
  <c r="M8" i="2"/>
  <c r="M9" i="2" s="1"/>
  <c r="M10" i="2" s="1"/>
  <c r="L10" i="2"/>
  <c r="L11" i="2" s="1"/>
  <c r="I17" i="2"/>
  <c r="E15" i="2"/>
  <c r="E16" i="2" s="1"/>
  <c r="E17" i="2" s="1"/>
  <c r="C11" i="2"/>
  <c r="AD11" i="2" s="1"/>
  <c r="F15" i="2"/>
  <c r="F16" i="2" s="1"/>
  <c r="D17" i="2"/>
  <c r="AG19" i="2"/>
  <c r="AE19" i="2" s="1"/>
  <c r="A19" i="2" s="1"/>
  <c r="AI20" i="2"/>
  <c r="AH20" i="2"/>
  <c r="AF20" i="2" s="1"/>
  <c r="B21" i="2"/>
  <c r="S6" i="1"/>
  <c r="T9" i="26"/>
  <c r="R5" i="1"/>
  <c r="R9" i="25"/>
  <c r="R10" i="25" s="1"/>
  <c r="C10" i="25" s="1"/>
  <c r="R110" i="25"/>
  <c r="U110" i="25" s="1"/>
  <c r="S110" i="24"/>
  <c r="T110" i="24"/>
  <c r="AA10" i="22"/>
  <c r="J10" i="22" s="1"/>
  <c r="AF10" i="19"/>
  <c r="AB9" i="22"/>
  <c r="AB10" i="22" s="1"/>
  <c r="K10" i="22" s="1"/>
  <c r="X9" i="22"/>
  <c r="X10" i="22" s="1"/>
  <c r="AD10" i="22" s="1"/>
  <c r="AE11" i="22" s="1"/>
  <c r="S9" i="22"/>
  <c r="S10" i="22" s="1"/>
  <c r="F10" i="22" s="1"/>
  <c r="Y5" i="18"/>
  <c r="AE10" i="20"/>
  <c r="AD7" i="20"/>
  <c r="AG10" i="20"/>
  <c r="AB4" i="20" s="1"/>
  <c r="BD7" i="2" s="1"/>
  <c r="N7" i="2" s="1"/>
  <c r="H10" i="25"/>
  <c r="R10" i="22"/>
  <c r="C10" i="22" s="1"/>
  <c r="L10" i="25"/>
  <c r="H10" i="22"/>
  <c r="J14" i="15"/>
  <c r="AF92" i="19"/>
  <c r="AF58" i="19"/>
  <c r="AF76" i="19"/>
  <c r="AF45" i="19"/>
  <c r="AF74" i="19"/>
  <c r="AF91" i="19"/>
  <c r="AF62" i="19"/>
  <c r="AF63" i="19"/>
  <c r="AF65" i="19"/>
  <c r="AF22" i="19"/>
  <c r="AF19" i="19"/>
  <c r="AF20" i="19"/>
  <c r="AF101" i="19"/>
  <c r="AF99" i="19"/>
  <c r="AF37" i="19"/>
  <c r="AF59" i="19"/>
  <c r="AF77" i="19"/>
  <c r="AF34" i="19"/>
  <c r="AF86" i="19"/>
  <c r="AF42" i="19"/>
  <c r="AF97" i="19"/>
  <c r="AF15" i="19"/>
  <c r="AF53" i="19"/>
  <c r="AF75" i="19"/>
  <c r="AF48" i="19"/>
  <c r="AF80" i="19"/>
  <c r="AF69" i="19"/>
  <c r="AF47" i="19"/>
  <c r="AF49" i="19"/>
  <c r="AF57" i="19"/>
  <c r="AF94" i="19"/>
  <c r="AF23" i="19"/>
  <c r="AF28" i="19"/>
  <c r="AF33" i="19"/>
  <c r="AF13" i="19"/>
  <c r="AF71" i="19"/>
  <c r="AF40" i="19"/>
  <c r="AF105" i="19"/>
  <c r="AF106" i="19"/>
  <c r="AF56" i="19"/>
  <c r="AF41" i="19"/>
  <c r="AF44" i="19"/>
  <c r="AF24" i="19"/>
  <c r="AF52" i="19"/>
  <c r="AF85" i="19"/>
  <c r="AF104" i="19"/>
  <c r="AF14" i="19"/>
  <c r="AF31" i="19"/>
  <c r="AF29" i="19"/>
  <c r="AF87" i="19"/>
  <c r="AF70" i="19"/>
  <c r="AF68" i="19"/>
  <c r="AF102" i="19"/>
  <c r="AF88" i="19"/>
  <c r="AF50" i="19"/>
  <c r="AF78" i="19"/>
  <c r="AF66" i="19"/>
  <c r="AF107" i="19"/>
  <c r="AF18" i="19"/>
  <c r="AF30" i="19"/>
  <c r="AF11" i="19"/>
  <c r="AF16" i="19"/>
  <c r="AF109" i="19"/>
  <c r="AF46" i="19"/>
  <c r="AF100" i="19"/>
  <c r="AF25" i="19"/>
  <c r="AF35" i="19"/>
  <c r="AF90" i="19"/>
  <c r="AF81" i="19"/>
  <c r="AF64" i="19"/>
  <c r="AF61" i="19"/>
  <c r="AF83" i="19"/>
  <c r="AF36" i="19"/>
  <c r="AF12" i="19"/>
  <c r="AF72" i="19"/>
  <c r="AF39" i="19"/>
  <c r="AF96" i="19"/>
  <c r="AF67" i="19"/>
  <c r="AF73" i="19"/>
  <c r="AF55" i="19"/>
  <c r="AF51" i="19"/>
  <c r="AF95" i="19"/>
  <c r="AF103" i="19"/>
  <c r="AF32" i="19"/>
  <c r="AF26" i="19"/>
  <c r="AF21" i="19"/>
  <c r="AF84" i="19"/>
  <c r="AF43" i="19"/>
  <c r="AF27" i="19"/>
  <c r="AF38" i="19"/>
  <c r="AF108" i="19"/>
  <c r="AF89" i="19"/>
  <c r="AF79" i="19"/>
  <c r="AF98" i="19"/>
  <c r="AF93" i="19"/>
  <c r="AF82" i="19"/>
  <c r="AF60" i="19"/>
  <c r="AF17" i="19"/>
  <c r="AF54" i="19"/>
  <c r="H10" i="24"/>
  <c r="AC10" i="24"/>
  <c r="L10" i="24" s="1"/>
  <c r="AA10" i="25"/>
  <c r="J10" i="25" s="1"/>
  <c r="AA10" i="24"/>
  <c r="J10" i="24" s="1"/>
  <c r="I10" i="21"/>
  <c r="M10" i="21" s="1"/>
  <c r="N10" i="21" s="1"/>
  <c r="N110" i="21" s="1"/>
  <c r="N173" i="21" s="1"/>
  <c r="DZ4" i="1" s="1"/>
  <c r="G15" i="15" s="1"/>
  <c r="AD10" i="21"/>
  <c r="AE11" i="21" s="1"/>
  <c r="W9" i="22"/>
  <c r="W10" i="22" s="1"/>
  <c r="R171" i="22"/>
  <c r="L171" i="22" s="1"/>
  <c r="N171" i="22" s="1"/>
  <c r="W9" i="21"/>
  <c r="W10" i="21" s="1"/>
  <c r="R172" i="21" s="1"/>
  <c r="L172" i="21" s="1"/>
  <c r="N172" i="21" s="1"/>
  <c r="V10" i="21"/>
  <c r="R171" i="21" s="1"/>
  <c r="L171" i="21" s="1"/>
  <c r="N171" i="21" s="1"/>
  <c r="V9" i="24"/>
  <c r="V10" i="24" s="1"/>
  <c r="AB9" i="24"/>
  <c r="X9" i="24"/>
  <c r="X10" i="24" s="1"/>
  <c r="S9" i="24"/>
  <c r="AB9" i="25"/>
  <c r="AB10" i="25" s="1"/>
  <c r="S110" i="22"/>
  <c r="U110" i="22"/>
  <c r="T110" i="22"/>
  <c r="J16" i="2" l="1"/>
  <c r="J17" i="2" s="1"/>
  <c r="H19" i="2"/>
  <c r="K15" i="2"/>
  <c r="K16" i="2" s="1"/>
  <c r="M11" i="2"/>
  <c r="M12" i="2" s="1"/>
  <c r="M13" i="2" s="1"/>
  <c r="M14" i="2" s="1"/>
  <c r="M15" i="2" s="1"/>
  <c r="L12" i="2"/>
  <c r="L13" i="2" s="1"/>
  <c r="L14" i="2" s="1"/>
  <c r="N8" i="2"/>
  <c r="C12" i="2"/>
  <c r="AD12" i="2" s="1"/>
  <c r="I18" i="2"/>
  <c r="G18" i="2"/>
  <c r="S9" i="25"/>
  <c r="S10" i="25" s="1"/>
  <c r="F10" i="25" s="1"/>
  <c r="V9" i="25"/>
  <c r="V10" i="25" s="1"/>
  <c r="R171" i="25" s="1"/>
  <c r="L171" i="25" s="1"/>
  <c r="N171" i="25" s="1"/>
  <c r="X9" i="25"/>
  <c r="X10" i="25" s="1"/>
  <c r="I10" i="25" s="1"/>
  <c r="M10" i="25" s="1"/>
  <c r="F17" i="2"/>
  <c r="F18" i="2" s="1"/>
  <c r="D18" i="2"/>
  <c r="E18" i="2"/>
  <c r="AG20" i="2"/>
  <c r="AE20" i="2" s="1"/>
  <c r="A20" i="2" s="1"/>
  <c r="AI21" i="2"/>
  <c r="AH21" i="2"/>
  <c r="AF21" i="2" s="1"/>
  <c r="B22" i="2"/>
  <c r="S5" i="1"/>
  <c r="R9" i="26"/>
  <c r="T10" i="26"/>
  <c r="G10" i="26" s="1"/>
  <c r="AC9" i="26"/>
  <c r="AC10" i="26" s="1"/>
  <c r="L10" i="26" s="1"/>
  <c r="Z9" i="26"/>
  <c r="Z10" i="26" s="1"/>
  <c r="Y9" i="26"/>
  <c r="Y10" i="26" s="1"/>
  <c r="U9" i="26"/>
  <c r="U10" i="26" s="1"/>
  <c r="T6" i="1"/>
  <c r="T9" i="27"/>
  <c r="R110" i="26"/>
  <c r="U110" i="26" s="1"/>
  <c r="T110" i="25"/>
  <c r="S110" i="25"/>
  <c r="AF10" i="20"/>
  <c r="I10" i="22"/>
  <c r="M10" i="22" s="1"/>
  <c r="N10" i="22" s="1"/>
  <c r="N110" i="22" s="1"/>
  <c r="N173" i="22" s="1"/>
  <c r="GH4" i="1" s="1"/>
  <c r="Y5" i="19"/>
  <c r="K10" i="25"/>
  <c r="AF51" i="20"/>
  <c r="AF84" i="20"/>
  <c r="AF34" i="20"/>
  <c r="AF21" i="20"/>
  <c r="AF47" i="20"/>
  <c r="AF52" i="20"/>
  <c r="AF91" i="20"/>
  <c r="AF63" i="20"/>
  <c r="AF60" i="20"/>
  <c r="AF108" i="20"/>
  <c r="AF58" i="20"/>
  <c r="AF59" i="20"/>
  <c r="AF75" i="20"/>
  <c r="AF18" i="20"/>
  <c r="AF68" i="20"/>
  <c r="AF92" i="20"/>
  <c r="AF87" i="20"/>
  <c r="AF39" i="20"/>
  <c r="AF55" i="20"/>
  <c r="AF66" i="20"/>
  <c r="AF38" i="20"/>
  <c r="AF93" i="20"/>
  <c r="AF86" i="20"/>
  <c r="AF43" i="20"/>
  <c r="AF53" i="20"/>
  <c r="AF77" i="20"/>
  <c r="AF27" i="20"/>
  <c r="AF33" i="20"/>
  <c r="AF102" i="20"/>
  <c r="AF57" i="20"/>
  <c r="AF42" i="20"/>
  <c r="AF37" i="20"/>
  <c r="AF44" i="20"/>
  <c r="AF50" i="20"/>
  <c r="AF101" i="20"/>
  <c r="AF35" i="20"/>
  <c r="AF109" i="20"/>
  <c r="AF74" i="20"/>
  <c r="AF99" i="20"/>
  <c r="AF81" i="20"/>
  <c r="AF49" i="20"/>
  <c r="AF20" i="20"/>
  <c r="AF14" i="20"/>
  <c r="AF97" i="20"/>
  <c r="AF73" i="20"/>
  <c r="AF26" i="20"/>
  <c r="AF15" i="20"/>
  <c r="AF69" i="20"/>
  <c r="AF85" i="20"/>
  <c r="AF48" i="20"/>
  <c r="AF105" i="20"/>
  <c r="AF106" i="20"/>
  <c r="AF94" i="20"/>
  <c r="AF65" i="20"/>
  <c r="AF41" i="20"/>
  <c r="AF79" i="20"/>
  <c r="AF17" i="20"/>
  <c r="AF82" i="20"/>
  <c r="AF64" i="20"/>
  <c r="AF88" i="20"/>
  <c r="AF28" i="20"/>
  <c r="AF61" i="20"/>
  <c r="AF89" i="20"/>
  <c r="AF71" i="20"/>
  <c r="AF104" i="20"/>
  <c r="AF19" i="20"/>
  <c r="AF56" i="20"/>
  <c r="AF36" i="20"/>
  <c r="AF54" i="20"/>
  <c r="AF72" i="20"/>
  <c r="AF70" i="20"/>
  <c r="AF13" i="20"/>
  <c r="AF11" i="20"/>
  <c r="AF80" i="20"/>
  <c r="AF40" i="20"/>
  <c r="AF32" i="20"/>
  <c r="AF107" i="20"/>
  <c r="AF78" i="20"/>
  <c r="AF67" i="20"/>
  <c r="AF96" i="20"/>
  <c r="AF12" i="20"/>
  <c r="AF62" i="20"/>
  <c r="AF76" i="20"/>
  <c r="AF29" i="20"/>
  <c r="AF83" i="20"/>
  <c r="AF30" i="20"/>
  <c r="AF23" i="20"/>
  <c r="AF22" i="20"/>
  <c r="AF103" i="20"/>
  <c r="AF25" i="20"/>
  <c r="AF31" i="20"/>
  <c r="AF45" i="20"/>
  <c r="AF100" i="20"/>
  <c r="AF98" i="20"/>
  <c r="AF95" i="20"/>
  <c r="AF24" i="20"/>
  <c r="AF16" i="20"/>
  <c r="AF46" i="20"/>
  <c r="AF90" i="20"/>
  <c r="R172" i="22"/>
  <c r="L172" i="22" s="1"/>
  <c r="N172" i="22" s="1"/>
  <c r="J16" i="15" s="1"/>
  <c r="AB10" i="24"/>
  <c r="K10" i="24" s="1"/>
  <c r="S10" i="24"/>
  <c r="F10" i="24" s="1"/>
  <c r="I10" i="24"/>
  <c r="M10" i="24" s="1"/>
  <c r="AD10" i="24"/>
  <c r="AE11" i="24" s="1"/>
  <c r="J15" i="15"/>
  <c r="W9" i="24"/>
  <c r="R171" i="24"/>
  <c r="L171" i="24" s="1"/>
  <c r="N171" i="24" s="1"/>
  <c r="AE10" i="21"/>
  <c r="AG10" i="21"/>
  <c r="AB4" i="21" s="1"/>
  <c r="BE7" i="2" s="1"/>
  <c r="AD7" i="21"/>
  <c r="W9" i="25"/>
  <c r="W10" i="25" s="1"/>
  <c r="AD7" i="22"/>
  <c r="AE10" i="22"/>
  <c r="AG10" i="22"/>
  <c r="AB4" i="22" s="1"/>
  <c r="BF7" i="2" s="1"/>
  <c r="P7" i="2" s="1"/>
  <c r="K17" i="2" l="1"/>
  <c r="K18" i="2" s="1"/>
  <c r="C13" i="2"/>
  <c r="C14" i="2" s="1"/>
  <c r="AD14" i="2" s="1"/>
  <c r="H20" i="2"/>
  <c r="H21" i="2" s="1"/>
  <c r="H22" i="2" s="1"/>
  <c r="G19" i="2"/>
  <c r="G20" i="2" s="1"/>
  <c r="L15" i="2"/>
  <c r="L16" i="2" s="1"/>
  <c r="I19" i="2"/>
  <c r="I20" i="2" s="1"/>
  <c r="N9" i="2"/>
  <c r="N10" i="2" s="1"/>
  <c r="P8" i="2"/>
  <c r="P9" i="2" s="1"/>
  <c r="M16" i="2"/>
  <c r="J18" i="2"/>
  <c r="AD10" i="25"/>
  <c r="AD7" i="25" s="1"/>
  <c r="F19" i="2"/>
  <c r="E19" i="2"/>
  <c r="D19" i="2"/>
  <c r="D20" i="2" s="1"/>
  <c r="D21" i="2" s="1"/>
  <c r="D22" i="2" s="1"/>
  <c r="D23" i="2" s="1"/>
  <c r="D24" i="2" s="1"/>
  <c r="D25" i="2" s="1"/>
  <c r="D26" i="2" s="1"/>
  <c r="D27" i="2" s="1"/>
  <c r="D28" i="2" s="1"/>
  <c r="D29" i="2" s="1"/>
  <c r="D30" i="2" s="1"/>
  <c r="D31" i="2" s="1"/>
  <c r="D32" i="2" s="1"/>
  <c r="D33" i="2" s="1"/>
  <c r="D34" i="2" s="1"/>
  <c r="D35" i="2" s="1"/>
  <c r="D36" i="2" s="1"/>
  <c r="D37" i="2" s="1"/>
  <c r="D38" i="2" s="1"/>
  <c r="D39" i="2" s="1"/>
  <c r="D40" i="2" s="1"/>
  <c r="D41" i="2" s="1"/>
  <c r="D42" i="2" s="1"/>
  <c r="D43" i="2" s="1"/>
  <c r="D44" i="2" s="1"/>
  <c r="D45" i="2" s="1"/>
  <c r="D46" i="2" s="1"/>
  <c r="D47" i="2" s="1"/>
  <c r="D48" i="2" s="1"/>
  <c r="D49" i="2" s="1"/>
  <c r="D50" i="2" s="1"/>
  <c r="D51" i="2" s="1"/>
  <c r="D52" i="2" s="1"/>
  <c r="D53" i="2" s="1"/>
  <c r="D54" i="2" s="1"/>
  <c r="D55" i="2" s="1"/>
  <c r="D56" i="2" s="1"/>
  <c r="D57" i="2" s="1"/>
  <c r="D58" i="2" s="1"/>
  <c r="D59" i="2" s="1"/>
  <c r="D60" i="2" s="1"/>
  <c r="D61" i="2" s="1"/>
  <c r="D62" i="2" s="1"/>
  <c r="D63" i="2" s="1"/>
  <c r="D64" i="2" s="1"/>
  <c r="D65" i="2" s="1"/>
  <c r="D66" i="2" s="1"/>
  <c r="D67" i="2" s="1"/>
  <c r="D68" i="2" s="1"/>
  <c r="D69" i="2" s="1"/>
  <c r="D70" i="2" s="1"/>
  <c r="D71" i="2" s="1"/>
  <c r="D72" i="2" s="1"/>
  <c r="D73" i="2" s="1"/>
  <c r="D74" i="2" s="1"/>
  <c r="D75" i="2" s="1"/>
  <c r="D76" i="2" s="1"/>
  <c r="D77" i="2" s="1"/>
  <c r="D78" i="2" s="1"/>
  <c r="D79" i="2" s="1"/>
  <c r="D80" i="2" s="1"/>
  <c r="D81" i="2" s="1"/>
  <c r="D82" i="2" s="1"/>
  <c r="D83" i="2" s="1"/>
  <c r="D84" i="2" s="1"/>
  <c r="D85" i="2" s="1"/>
  <c r="D86" i="2" s="1"/>
  <c r="D87" i="2" s="1"/>
  <c r="D88" i="2" s="1"/>
  <c r="D89" i="2" s="1"/>
  <c r="D90" i="2" s="1"/>
  <c r="D91" i="2" s="1"/>
  <c r="D92" i="2" s="1"/>
  <c r="D93" i="2" s="1"/>
  <c r="D94" i="2" s="1"/>
  <c r="D95" i="2" s="1"/>
  <c r="D96" i="2" s="1"/>
  <c r="D97" i="2" s="1"/>
  <c r="D98" i="2" s="1"/>
  <c r="D99" i="2" s="1"/>
  <c r="D100" i="2" s="1"/>
  <c r="D101" i="2" s="1"/>
  <c r="D102" i="2" s="1"/>
  <c r="D103" i="2" s="1"/>
  <c r="D104" i="2" s="1"/>
  <c r="D105" i="2" s="1"/>
  <c r="D106" i="2" s="1"/>
  <c r="D107" i="2" s="1"/>
  <c r="D108" i="2" s="1"/>
  <c r="D109" i="2" s="1"/>
  <c r="D110" i="2" s="1"/>
  <c r="D111" i="2" s="1"/>
  <c r="D112" i="2" s="1"/>
  <c r="D113" i="2" s="1"/>
  <c r="D114" i="2" s="1"/>
  <c r="D115" i="2" s="1"/>
  <c r="D116" i="2" s="1"/>
  <c r="D117" i="2" s="1"/>
  <c r="D118" i="2" s="1"/>
  <c r="D119" i="2" s="1"/>
  <c r="D120" i="2" s="1"/>
  <c r="D121" i="2" s="1"/>
  <c r="D122" i="2" s="1"/>
  <c r="D123" i="2" s="1"/>
  <c r="D124" i="2" s="1"/>
  <c r="D125" i="2" s="1"/>
  <c r="D126" i="2" s="1"/>
  <c r="D127" i="2" s="1"/>
  <c r="D128" i="2" s="1"/>
  <c r="D129" i="2" s="1"/>
  <c r="D130" i="2" s="1"/>
  <c r="D131" i="2" s="1"/>
  <c r="D132" i="2" s="1"/>
  <c r="D133" i="2" s="1"/>
  <c r="D134" i="2" s="1"/>
  <c r="D135" i="2" s="1"/>
  <c r="D136" i="2" s="1"/>
  <c r="D137" i="2" s="1"/>
  <c r="D138" i="2" s="1"/>
  <c r="D139" i="2" s="1"/>
  <c r="D140" i="2" s="1"/>
  <c r="D141" i="2" s="1"/>
  <c r="D142" i="2" s="1"/>
  <c r="D143" i="2" s="1"/>
  <c r="D144" i="2" s="1"/>
  <c r="D145" i="2" s="1"/>
  <c r="D146" i="2" s="1"/>
  <c r="D147" i="2" s="1"/>
  <c r="D148" i="2" s="1"/>
  <c r="D149" i="2" s="1"/>
  <c r="D150" i="2" s="1"/>
  <c r="D6" i="2" s="1"/>
  <c r="AG21" i="2"/>
  <c r="AE21" i="2" s="1"/>
  <c r="A21" i="2" s="1"/>
  <c r="AH22" i="2"/>
  <c r="AF22" i="2" s="1"/>
  <c r="AI22" i="2"/>
  <c r="B23" i="2"/>
  <c r="AA10" i="26"/>
  <c r="J10" i="26" s="1"/>
  <c r="U6" i="1"/>
  <c r="T9" i="28"/>
  <c r="H10" i="26"/>
  <c r="R10" i="26"/>
  <c r="C10" i="26" s="1"/>
  <c r="S9" i="26"/>
  <c r="S10" i="26" s="1"/>
  <c r="F10" i="26" s="1"/>
  <c r="X9" i="26"/>
  <c r="X10" i="26" s="1"/>
  <c r="V9" i="26"/>
  <c r="AB9" i="26"/>
  <c r="AB10" i="26" s="1"/>
  <c r="K10" i="26" s="1"/>
  <c r="T10" i="27"/>
  <c r="Y9" i="27"/>
  <c r="Y10" i="27" s="1"/>
  <c r="Z9" i="27"/>
  <c r="Z10" i="27" s="1"/>
  <c r="AC9" i="27"/>
  <c r="AC10" i="27" s="1"/>
  <c r="L10" i="27" s="1"/>
  <c r="U9" i="27"/>
  <c r="U10" i="27" s="1"/>
  <c r="T5" i="1"/>
  <c r="R9" i="27"/>
  <c r="AE11" i="35"/>
  <c r="AE12" i="35"/>
  <c r="R110" i="27"/>
  <c r="U110" i="27" s="1"/>
  <c r="T110" i="26"/>
  <c r="S110" i="26"/>
  <c r="GT4" i="1"/>
  <c r="EL4" i="1"/>
  <c r="GN4" i="1"/>
  <c r="GZ4" i="1"/>
  <c r="FD4" i="1"/>
  <c r="FJ4" i="1"/>
  <c r="GB4" i="1"/>
  <c r="EF4" i="1"/>
  <c r="G16" i="15" s="1"/>
  <c r="EX4" i="1"/>
  <c r="N10" i="25"/>
  <c r="N110" i="25" s="1"/>
  <c r="N173" i="25" s="1"/>
  <c r="Y5" i="20"/>
  <c r="FV4" i="1"/>
  <c r="ER4" i="1"/>
  <c r="FP4" i="1"/>
  <c r="R172" i="25"/>
  <c r="L172" i="25" s="1"/>
  <c r="N172" i="25" s="1"/>
  <c r="W10" i="24"/>
  <c r="R172" i="24" s="1"/>
  <c r="L172" i="24" s="1"/>
  <c r="N172" i="24" s="1"/>
  <c r="N10" i="24"/>
  <c r="N110" i="24" s="1"/>
  <c r="N173" i="24" s="1"/>
  <c r="AF10" i="22"/>
  <c r="AF10" i="21"/>
  <c r="AF50" i="22"/>
  <c r="AF63" i="22"/>
  <c r="AF16" i="22"/>
  <c r="AF82" i="22"/>
  <c r="AF72" i="22"/>
  <c r="AF25" i="22"/>
  <c r="AF55" i="22"/>
  <c r="AF107" i="22"/>
  <c r="AF108" i="22"/>
  <c r="AF90" i="22"/>
  <c r="AF11" i="22"/>
  <c r="AF74" i="22"/>
  <c r="AF39" i="22"/>
  <c r="AF45" i="22"/>
  <c r="AF68" i="22"/>
  <c r="AF76" i="22"/>
  <c r="AF28" i="22"/>
  <c r="AF17" i="22"/>
  <c r="AF101" i="22"/>
  <c r="AF71" i="22"/>
  <c r="AF47" i="22"/>
  <c r="AF62" i="22"/>
  <c r="AF75" i="22"/>
  <c r="AF95" i="22"/>
  <c r="AF18" i="22"/>
  <c r="AF80" i="22"/>
  <c r="AF53" i="22"/>
  <c r="AF51" i="22"/>
  <c r="AF54" i="22"/>
  <c r="AF46" i="22"/>
  <c r="AF48" i="22"/>
  <c r="AF78" i="22"/>
  <c r="AF60" i="22"/>
  <c r="AF52" i="22"/>
  <c r="AF79" i="22"/>
  <c r="AF24" i="22"/>
  <c r="AF37" i="22"/>
  <c r="AF65" i="22"/>
  <c r="AF85" i="22"/>
  <c r="AF23" i="22"/>
  <c r="AF40" i="22"/>
  <c r="AF67" i="22"/>
  <c r="AF14" i="22"/>
  <c r="AF70" i="22"/>
  <c r="AF31" i="22"/>
  <c r="AF92" i="22"/>
  <c r="AF66" i="22"/>
  <c r="AF19" i="22"/>
  <c r="AF99" i="22"/>
  <c r="AF98" i="22"/>
  <c r="AF93" i="22"/>
  <c r="AF97" i="22"/>
  <c r="AF105" i="22"/>
  <c r="AF89" i="22"/>
  <c r="AF38" i="22"/>
  <c r="AF21" i="22"/>
  <c r="AF100" i="22"/>
  <c r="AF49" i="22"/>
  <c r="AF13" i="22"/>
  <c r="AF81" i="22"/>
  <c r="AF94" i="22"/>
  <c r="AF73" i="22"/>
  <c r="AF41" i="22"/>
  <c r="AF96" i="22"/>
  <c r="AF56" i="22"/>
  <c r="AF33" i="22"/>
  <c r="AF20" i="22"/>
  <c r="AF106" i="22"/>
  <c r="AF29" i="22"/>
  <c r="AF61" i="22"/>
  <c r="AF43" i="22"/>
  <c r="AF64" i="22"/>
  <c r="AF57" i="22"/>
  <c r="AF77" i="22"/>
  <c r="AF27" i="22"/>
  <c r="AF12" i="22"/>
  <c r="AF86" i="22"/>
  <c r="AF109" i="22"/>
  <c r="AF59" i="22"/>
  <c r="AF42" i="22"/>
  <c r="AF58" i="22"/>
  <c r="AF102" i="22"/>
  <c r="AF44" i="22"/>
  <c r="AF83" i="22"/>
  <c r="AF69" i="22"/>
  <c r="AF84" i="22"/>
  <c r="AF30" i="22"/>
  <c r="AF87" i="22"/>
  <c r="AF26" i="22"/>
  <c r="AF36" i="22"/>
  <c r="AF22" i="22"/>
  <c r="AF88" i="22"/>
  <c r="AF34" i="22"/>
  <c r="AF91" i="22"/>
  <c r="AF35" i="22"/>
  <c r="AF103" i="22"/>
  <c r="AF104" i="22"/>
  <c r="AF15" i="22"/>
  <c r="AF32" i="22"/>
  <c r="AF75" i="21"/>
  <c r="AF85" i="21"/>
  <c r="AF42" i="21"/>
  <c r="AF88" i="21"/>
  <c r="AF79" i="21"/>
  <c r="AF90" i="21"/>
  <c r="AF83" i="21"/>
  <c r="AF94" i="21"/>
  <c r="AF25" i="21"/>
  <c r="AF35" i="21"/>
  <c r="AF26" i="21"/>
  <c r="AF54" i="21"/>
  <c r="AF100" i="21"/>
  <c r="AF103" i="21"/>
  <c r="AF52" i="21"/>
  <c r="AF68" i="21"/>
  <c r="AF106" i="21"/>
  <c r="AF44" i="21"/>
  <c r="AF46" i="21"/>
  <c r="AF107" i="21"/>
  <c r="AF31" i="21"/>
  <c r="AF17" i="21"/>
  <c r="AF36" i="21"/>
  <c r="AF22" i="21"/>
  <c r="AF14" i="21"/>
  <c r="AF77" i="21"/>
  <c r="AF50" i="21"/>
  <c r="AF39" i="21"/>
  <c r="AF82" i="21"/>
  <c r="AF72" i="21"/>
  <c r="AF76" i="21"/>
  <c r="AF41" i="21"/>
  <c r="AF45" i="21"/>
  <c r="AF65" i="21"/>
  <c r="AF108" i="21"/>
  <c r="AF96" i="21"/>
  <c r="AF89" i="21"/>
  <c r="AF66" i="21"/>
  <c r="AF80" i="21"/>
  <c r="AF109" i="21"/>
  <c r="AF101" i="21"/>
  <c r="AF105" i="21"/>
  <c r="AF70" i="21"/>
  <c r="AF34" i="21"/>
  <c r="AF74" i="21"/>
  <c r="AF98" i="21"/>
  <c r="AF57" i="21"/>
  <c r="AF48" i="21"/>
  <c r="AF56" i="21"/>
  <c r="AF71" i="21"/>
  <c r="AF91" i="21"/>
  <c r="AF73" i="21"/>
  <c r="AF69" i="21"/>
  <c r="AF55" i="21"/>
  <c r="AF86" i="21"/>
  <c r="AF49" i="21"/>
  <c r="AF37" i="21"/>
  <c r="AF32" i="21"/>
  <c r="AF28" i="21"/>
  <c r="AF47" i="21"/>
  <c r="AF102" i="21"/>
  <c r="AF62" i="21"/>
  <c r="AF27" i="21"/>
  <c r="AF43" i="21"/>
  <c r="AF97" i="21"/>
  <c r="AF84" i="21"/>
  <c r="AF67" i="21"/>
  <c r="AF58" i="21"/>
  <c r="AF33" i="21"/>
  <c r="AF13" i="21"/>
  <c r="AF40" i="21"/>
  <c r="AF64" i="21"/>
  <c r="AF38" i="21"/>
  <c r="AF18" i="21"/>
  <c r="AF16" i="21"/>
  <c r="AF104" i="21"/>
  <c r="AF95" i="21"/>
  <c r="AF92" i="21"/>
  <c r="AF60" i="21"/>
  <c r="AF93" i="21"/>
  <c r="AF61" i="21"/>
  <c r="AF12" i="21"/>
  <c r="AF23" i="21"/>
  <c r="AF15" i="21"/>
  <c r="AF20" i="21"/>
  <c r="AF19" i="21"/>
  <c r="AF63" i="21"/>
  <c r="AF21" i="21"/>
  <c r="AF59" i="21"/>
  <c r="AF87" i="21"/>
  <c r="AF51" i="21"/>
  <c r="AF29" i="21"/>
  <c r="AF11" i="21"/>
  <c r="AF53" i="21"/>
  <c r="AF99" i="21"/>
  <c r="AF81" i="21"/>
  <c r="AF24" i="21"/>
  <c r="AF78" i="21"/>
  <c r="AF30" i="21"/>
  <c r="O7" i="2"/>
  <c r="AL7" i="2"/>
  <c r="AG10" i="24"/>
  <c r="AB4" i="24" s="1"/>
  <c r="BG7" i="2" s="1"/>
  <c r="Q7" i="2" s="1"/>
  <c r="AE10" i="24"/>
  <c r="AD7" i="24"/>
  <c r="AD13" i="2" l="1"/>
  <c r="C15" i="2"/>
  <c r="C16" i="2" s="1"/>
  <c r="C17" i="2" s="1"/>
  <c r="AD17" i="2" s="1"/>
  <c r="H23" i="2"/>
  <c r="H24" i="2" s="1"/>
  <c r="H25" i="2" s="1"/>
  <c r="H26" i="2" s="1"/>
  <c r="H27" i="2" s="1"/>
  <c r="H28" i="2" s="1"/>
  <c r="H29" i="2" s="1"/>
  <c r="H30" i="2" s="1"/>
  <c r="H31" i="2" s="1"/>
  <c r="H32" i="2" s="1"/>
  <c r="H33" i="2" s="1"/>
  <c r="H34" i="2" s="1"/>
  <c r="H35" i="2" s="1"/>
  <c r="H36" i="2" s="1"/>
  <c r="H37" i="2" s="1"/>
  <c r="H38" i="2" s="1"/>
  <c r="H39" i="2" s="1"/>
  <c r="H40" i="2" s="1"/>
  <c r="H41" i="2" s="1"/>
  <c r="H42" i="2" s="1"/>
  <c r="H43" i="2" s="1"/>
  <c r="H44" i="2" s="1"/>
  <c r="H45" i="2" s="1"/>
  <c r="H46" i="2" s="1"/>
  <c r="H47" i="2" s="1"/>
  <c r="H48" i="2" s="1"/>
  <c r="H49" i="2" s="1"/>
  <c r="H50" i="2" s="1"/>
  <c r="H51" i="2" s="1"/>
  <c r="H52" i="2" s="1"/>
  <c r="H53" i="2" s="1"/>
  <c r="H54" i="2" s="1"/>
  <c r="H55" i="2" s="1"/>
  <c r="H56" i="2" s="1"/>
  <c r="H57" i="2" s="1"/>
  <c r="H58" i="2" s="1"/>
  <c r="H59" i="2" s="1"/>
  <c r="H60" i="2" s="1"/>
  <c r="H61" i="2" s="1"/>
  <c r="H62" i="2" s="1"/>
  <c r="H63" i="2" s="1"/>
  <c r="H64" i="2" s="1"/>
  <c r="H65" i="2" s="1"/>
  <c r="H66" i="2" s="1"/>
  <c r="H67" i="2" s="1"/>
  <c r="H68" i="2" s="1"/>
  <c r="H69" i="2" s="1"/>
  <c r="H70" i="2" s="1"/>
  <c r="H71" i="2" s="1"/>
  <c r="H72" i="2" s="1"/>
  <c r="H73" i="2" s="1"/>
  <c r="H74" i="2" s="1"/>
  <c r="H75" i="2" s="1"/>
  <c r="H76" i="2" s="1"/>
  <c r="H77" i="2" s="1"/>
  <c r="H78" i="2" s="1"/>
  <c r="H79" i="2" s="1"/>
  <c r="H80" i="2" s="1"/>
  <c r="H81" i="2" s="1"/>
  <c r="H82" i="2" s="1"/>
  <c r="H83" i="2" s="1"/>
  <c r="H84" i="2" s="1"/>
  <c r="H85" i="2" s="1"/>
  <c r="H86" i="2" s="1"/>
  <c r="H87" i="2" s="1"/>
  <c r="H88" i="2" s="1"/>
  <c r="H89" i="2" s="1"/>
  <c r="H90" i="2" s="1"/>
  <c r="H91" i="2" s="1"/>
  <c r="H92" i="2" s="1"/>
  <c r="H93" i="2" s="1"/>
  <c r="H94" i="2" s="1"/>
  <c r="H95" i="2" s="1"/>
  <c r="H96" i="2" s="1"/>
  <c r="H97" i="2" s="1"/>
  <c r="H98" i="2" s="1"/>
  <c r="H99" i="2" s="1"/>
  <c r="H100" i="2" s="1"/>
  <c r="H101" i="2" s="1"/>
  <c r="H102" i="2" s="1"/>
  <c r="H103" i="2" s="1"/>
  <c r="H104" i="2" s="1"/>
  <c r="H105" i="2" s="1"/>
  <c r="H106" i="2" s="1"/>
  <c r="H107" i="2" s="1"/>
  <c r="H108" i="2" s="1"/>
  <c r="H109" i="2" s="1"/>
  <c r="H110" i="2" s="1"/>
  <c r="H111" i="2" s="1"/>
  <c r="H112" i="2" s="1"/>
  <c r="H113" i="2" s="1"/>
  <c r="H114" i="2" s="1"/>
  <c r="H115" i="2" s="1"/>
  <c r="H116" i="2" s="1"/>
  <c r="H117" i="2" s="1"/>
  <c r="H118" i="2" s="1"/>
  <c r="H119" i="2" s="1"/>
  <c r="H120" i="2" s="1"/>
  <c r="H121" i="2" s="1"/>
  <c r="H122" i="2" s="1"/>
  <c r="H123" i="2" s="1"/>
  <c r="H124" i="2" s="1"/>
  <c r="H125" i="2" s="1"/>
  <c r="H126" i="2" s="1"/>
  <c r="H127" i="2" s="1"/>
  <c r="H128" i="2" s="1"/>
  <c r="H129" i="2" s="1"/>
  <c r="H130" i="2" s="1"/>
  <c r="H131" i="2" s="1"/>
  <c r="H132" i="2" s="1"/>
  <c r="H133" i="2" s="1"/>
  <c r="H134" i="2" s="1"/>
  <c r="H135" i="2" s="1"/>
  <c r="H136" i="2" s="1"/>
  <c r="H137" i="2" s="1"/>
  <c r="H138" i="2" s="1"/>
  <c r="H139" i="2" s="1"/>
  <c r="H140" i="2" s="1"/>
  <c r="H141" i="2" s="1"/>
  <c r="H142" i="2" s="1"/>
  <c r="H143" i="2" s="1"/>
  <c r="H144" i="2" s="1"/>
  <c r="H145" i="2" s="1"/>
  <c r="H146" i="2" s="1"/>
  <c r="H147" i="2" s="1"/>
  <c r="H148" i="2" s="1"/>
  <c r="H149" i="2" s="1"/>
  <c r="H150" i="2" s="1"/>
  <c r="H6" i="2" s="1"/>
  <c r="AX2" i="2" s="1"/>
  <c r="CM3" i="1" s="1"/>
  <c r="K19" i="2"/>
  <c r="K20" i="2" s="1"/>
  <c r="AG10" i="25"/>
  <c r="AB4" i="25" s="1"/>
  <c r="BH7" i="2" s="1"/>
  <c r="R7" i="2" s="1"/>
  <c r="R8" i="2" s="1"/>
  <c r="L17" i="2"/>
  <c r="L18" i="2" s="1"/>
  <c r="L19" i="2" s="1"/>
  <c r="G21" i="2"/>
  <c r="P10" i="2"/>
  <c r="P11" i="2" s="1"/>
  <c r="N11" i="2"/>
  <c r="N12" i="2" s="1"/>
  <c r="I21" i="2"/>
  <c r="I22" i="2" s="1"/>
  <c r="I23" i="2" s="1"/>
  <c r="I24" i="2" s="1"/>
  <c r="O8" i="2"/>
  <c r="O9" i="2" s="1"/>
  <c r="Q8" i="2"/>
  <c r="Q9" i="2" s="1"/>
  <c r="F20" i="2"/>
  <c r="F21" i="2" s="1"/>
  <c r="AE11" i="25"/>
  <c r="AF11" i="25" s="1"/>
  <c r="AE10" i="25"/>
  <c r="AF10" i="25" s="1"/>
  <c r="J19" i="2"/>
  <c r="J20" i="2" s="1"/>
  <c r="J21" i="2" s="1"/>
  <c r="J22" i="2" s="1"/>
  <c r="J23" i="2" s="1"/>
  <c r="J24" i="2" s="1"/>
  <c r="J25" i="2" s="1"/>
  <c r="J26" i="2" s="1"/>
  <c r="J27" i="2" s="1"/>
  <c r="J28" i="2" s="1"/>
  <c r="J29" i="2" s="1"/>
  <c r="J30" i="2" s="1"/>
  <c r="J31" i="2" s="1"/>
  <c r="J32" i="2" s="1"/>
  <c r="J33" i="2" s="1"/>
  <c r="J34" i="2" s="1"/>
  <c r="J35" i="2" s="1"/>
  <c r="J36" i="2" s="1"/>
  <c r="J37" i="2" s="1"/>
  <c r="J38" i="2" s="1"/>
  <c r="J39" i="2" s="1"/>
  <c r="J40" i="2" s="1"/>
  <c r="J41" i="2" s="1"/>
  <c r="J42" i="2" s="1"/>
  <c r="J43" i="2" s="1"/>
  <c r="J44" i="2" s="1"/>
  <c r="J45" i="2" s="1"/>
  <c r="J46" i="2" s="1"/>
  <c r="J47" i="2" s="1"/>
  <c r="J48" i="2" s="1"/>
  <c r="J49" i="2" s="1"/>
  <c r="J50" i="2" s="1"/>
  <c r="J51" i="2" s="1"/>
  <c r="J52" i="2" s="1"/>
  <c r="J53" i="2" s="1"/>
  <c r="J54" i="2" s="1"/>
  <c r="J55" i="2" s="1"/>
  <c r="J56" i="2" s="1"/>
  <c r="J57" i="2" s="1"/>
  <c r="J58" i="2" s="1"/>
  <c r="J59" i="2" s="1"/>
  <c r="J60" i="2" s="1"/>
  <c r="J61" i="2" s="1"/>
  <c r="J62" i="2" s="1"/>
  <c r="J63" i="2" s="1"/>
  <c r="J64" i="2" s="1"/>
  <c r="J65" i="2" s="1"/>
  <c r="J66" i="2" s="1"/>
  <c r="J67" i="2" s="1"/>
  <c r="J68" i="2" s="1"/>
  <c r="J69" i="2" s="1"/>
  <c r="J70" i="2" s="1"/>
  <c r="J71" i="2" s="1"/>
  <c r="J72" i="2" s="1"/>
  <c r="J73" i="2" s="1"/>
  <c r="J74" i="2" s="1"/>
  <c r="J75" i="2" s="1"/>
  <c r="J76" i="2" s="1"/>
  <c r="J77" i="2" s="1"/>
  <c r="J78" i="2" s="1"/>
  <c r="J79" i="2" s="1"/>
  <c r="J80" i="2" s="1"/>
  <c r="J81" i="2" s="1"/>
  <c r="J82" i="2" s="1"/>
  <c r="J83" i="2" s="1"/>
  <c r="J84" i="2" s="1"/>
  <c r="J85" i="2" s="1"/>
  <c r="J86" i="2" s="1"/>
  <c r="J87" i="2" s="1"/>
  <c r="J88" i="2" s="1"/>
  <c r="J89" i="2" s="1"/>
  <c r="J90" i="2" s="1"/>
  <c r="J91" i="2" s="1"/>
  <c r="J92" i="2" s="1"/>
  <c r="J93" i="2" s="1"/>
  <c r="J94" i="2" s="1"/>
  <c r="J95" i="2" s="1"/>
  <c r="J96" i="2" s="1"/>
  <c r="J97" i="2" s="1"/>
  <c r="J98" i="2" s="1"/>
  <c r="J99" i="2" s="1"/>
  <c r="J100" i="2" s="1"/>
  <c r="J101" i="2" s="1"/>
  <c r="J102" i="2" s="1"/>
  <c r="J103" i="2" s="1"/>
  <c r="J104" i="2" s="1"/>
  <c r="J105" i="2" s="1"/>
  <c r="J106" i="2" s="1"/>
  <c r="J107" i="2" s="1"/>
  <c r="J108" i="2" s="1"/>
  <c r="J109" i="2" s="1"/>
  <c r="J110" i="2" s="1"/>
  <c r="J111" i="2" s="1"/>
  <c r="J112" i="2" s="1"/>
  <c r="J113" i="2" s="1"/>
  <c r="J114" i="2" s="1"/>
  <c r="J115" i="2" s="1"/>
  <c r="J116" i="2" s="1"/>
  <c r="J117" i="2" s="1"/>
  <c r="J118" i="2" s="1"/>
  <c r="J119" i="2" s="1"/>
  <c r="J120" i="2" s="1"/>
  <c r="J121" i="2" s="1"/>
  <c r="J122" i="2" s="1"/>
  <c r="J123" i="2" s="1"/>
  <c r="J124" i="2" s="1"/>
  <c r="J125" i="2" s="1"/>
  <c r="J126" i="2" s="1"/>
  <c r="J127" i="2" s="1"/>
  <c r="J128" i="2" s="1"/>
  <c r="J129" i="2" s="1"/>
  <c r="J130" i="2" s="1"/>
  <c r="J131" i="2" s="1"/>
  <c r="J132" i="2" s="1"/>
  <c r="J133" i="2" s="1"/>
  <c r="J134" i="2" s="1"/>
  <c r="J135" i="2" s="1"/>
  <c r="J136" i="2" s="1"/>
  <c r="J137" i="2" s="1"/>
  <c r="J138" i="2" s="1"/>
  <c r="J139" i="2" s="1"/>
  <c r="J140" i="2" s="1"/>
  <c r="J141" i="2" s="1"/>
  <c r="J142" i="2" s="1"/>
  <c r="J143" i="2" s="1"/>
  <c r="J144" i="2" s="1"/>
  <c r="J145" i="2" s="1"/>
  <c r="J146" i="2" s="1"/>
  <c r="J147" i="2" s="1"/>
  <c r="J148" i="2" s="1"/>
  <c r="J149" i="2" s="1"/>
  <c r="J150" i="2" s="1"/>
  <c r="M17" i="2"/>
  <c r="M18" i="2" s="1"/>
  <c r="AT2" i="2"/>
  <c r="BO3" i="1" s="1"/>
  <c r="U4" i="4"/>
  <c r="D4" i="2"/>
  <c r="E20" i="2"/>
  <c r="E21" i="2" s="1"/>
  <c r="E22" i="2" s="1"/>
  <c r="E23" i="2" s="1"/>
  <c r="E24" i="2" s="1"/>
  <c r="E25" i="2" s="1"/>
  <c r="E26" i="2" s="1"/>
  <c r="E27" i="2" s="1"/>
  <c r="E28" i="2" s="1"/>
  <c r="E29" i="2" s="1"/>
  <c r="E30" i="2" s="1"/>
  <c r="E31" i="2" s="1"/>
  <c r="E32" i="2" s="1"/>
  <c r="AD15" i="2"/>
  <c r="AG22" i="2"/>
  <c r="AE22" i="2" s="1"/>
  <c r="A22" i="2" s="1"/>
  <c r="AH23" i="2"/>
  <c r="AF23" i="2" s="1"/>
  <c r="AI23" i="2"/>
  <c r="B24" i="2"/>
  <c r="AA10" i="27"/>
  <c r="J10" i="27" s="1"/>
  <c r="R10" i="27"/>
  <c r="C10" i="27" s="1"/>
  <c r="S9" i="27"/>
  <c r="S10" i="27" s="1"/>
  <c r="F10" i="27" s="1"/>
  <c r="V9" i="27"/>
  <c r="AB9" i="27"/>
  <c r="AB10" i="27" s="1"/>
  <c r="K10" i="27" s="1"/>
  <c r="X9" i="27"/>
  <c r="X10" i="27" s="1"/>
  <c r="I10" i="27" s="1"/>
  <c r="M10" i="27" s="1"/>
  <c r="H10" i="27"/>
  <c r="V10" i="26"/>
  <c r="R171" i="26" s="1"/>
  <c r="L171" i="26" s="1"/>
  <c r="N171" i="26" s="1"/>
  <c r="W9" i="26"/>
  <c r="W10" i="26" s="1"/>
  <c r="R172" i="26" s="1"/>
  <c r="L172" i="26" s="1"/>
  <c r="N172" i="26" s="1"/>
  <c r="I10" i="26"/>
  <c r="M10" i="26" s="1"/>
  <c r="N10" i="26" s="1"/>
  <c r="N110" i="26" s="1"/>
  <c r="N173" i="26" s="1"/>
  <c r="AD10" i="26"/>
  <c r="G10" i="27"/>
  <c r="T10" i="28"/>
  <c r="Z9" i="28"/>
  <c r="Z10" i="28" s="1"/>
  <c r="U9" i="28"/>
  <c r="U10" i="28" s="1"/>
  <c r="Y9" i="28"/>
  <c r="Y10" i="28" s="1"/>
  <c r="AC9" i="28"/>
  <c r="AC10" i="28" s="1"/>
  <c r="L10" i="28" s="1"/>
  <c r="U5" i="1"/>
  <c r="R9" i="28"/>
  <c r="V6" i="1"/>
  <c r="T9" i="29"/>
  <c r="R110" i="28"/>
  <c r="U110" i="28" s="1"/>
  <c r="T110" i="27"/>
  <c r="S110" i="27"/>
  <c r="Y5" i="22"/>
  <c r="AF10" i="24"/>
  <c r="Y5" i="21"/>
  <c r="AF77" i="24"/>
  <c r="AF25" i="24"/>
  <c r="AF39" i="24"/>
  <c r="AF83" i="24"/>
  <c r="AF28" i="24"/>
  <c r="AF92" i="24"/>
  <c r="AF59" i="24"/>
  <c r="AF72" i="24"/>
  <c r="AF44" i="24"/>
  <c r="AF26" i="24"/>
  <c r="AF61" i="24"/>
  <c r="AF69" i="24"/>
  <c r="AF87" i="24"/>
  <c r="AF63" i="24"/>
  <c r="AF19" i="24"/>
  <c r="AF13" i="24"/>
  <c r="AF36" i="24"/>
  <c r="AF24" i="24"/>
  <c r="AF11" i="24"/>
  <c r="AF86" i="24"/>
  <c r="AF53" i="24"/>
  <c r="AF95" i="24"/>
  <c r="AF67" i="24"/>
  <c r="AF27" i="24"/>
  <c r="AF43" i="24"/>
  <c r="AF17" i="24"/>
  <c r="AF30" i="24"/>
  <c r="AF88" i="24"/>
  <c r="AF97" i="24"/>
  <c r="AF22" i="24"/>
  <c r="AF84" i="24"/>
  <c r="AF57" i="24"/>
  <c r="AF38" i="24"/>
  <c r="AF51" i="24"/>
  <c r="AF46" i="24"/>
  <c r="AF82" i="24"/>
  <c r="AF23" i="24"/>
  <c r="AF76" i="24"/>
  <c r="AF85" i="24"/>
  <c r="AF56" i="24"/>
  <c r="AF75" i="24"/>
  <c r="AF58" i="24"/>
  <c r="AF50" i="24"/>
  <c r="AF16" i="24"/>
  <c r="AF102" i="24"/>
  <c r="AF106" i="24"/>
  <c r="AF100" i="24"/>
  <c r="AF49" i="24"/>
  <c r="AF20" i="24"/>
  <c r="AF65" i="24"/>
  <c r="AF108" i="24"/>
  <c r="AF104" i="24"/>
  <c r="AF80" i="24"/>
  <c r="AF74" i="24"/>
  <c r="AF35" i="24"/>
  <c r="AF32" i="24"/>
  <c r="AF96" i="24"/>
  <c r="AF70" i="24"/>
  <c r="AF31" i="24"/>
  <c r="AF73" i="24"/>
  <c r="AF103" i="24"/>
  <c r="AF12" i="24"/>
  <c r="AF105" i="24"/>
  <c r="AF55" i="24"/>
  <c r="AF52" i="24"/>
  <c r="AF40" i="24"/>
  <c r="AF98" i="24"/>
  <c r="AF78" i="24"/>
  <c r="AF15" i="24"/>
  <c r="AF71" i="24"/>
  <c r="AF47" i="24"/>
  <c r="AF90" i="24"/>
  <c r="AF41" i="24"/>
  <c r="AF79" i="24"/>
  <c r="AF109" i="24"/>
  <c r="AF64" i="24"/>
  <c r="AF29" i="24"/>
  <c r="AF89" i="24"/>
  <c r="AF18" i="24"/>
  <c r="AF42" i="24"/>
  <c r="AF34" i="24"/>
  <c r="AF93" i="24"/>
  <c r="AF107" i="24"/>
  <c r="AF54" i="24"/>
  <c r="AF91" i="24"/>
  <c r="AF37" i="24"/>
  <c r="AF48" i="24"/>
  <c r="AF81" i="24"/>
  <c r="AF68" i="24"/>
  <c r="AF60" i="24"/>
  <c r="AF94" i="24"/>
  <c r="AF45" i="24"/>
  <c r="AF99" i="24"/>
  <c r="AF66" i="24"/>
  <c r="AF101" i="24"/>
  <c r="AF62" i="24"/>
  <c r="AF33" i="24"/>
  <c r="AF14" i="24"/>
  <c r="AF21" i="24"/>
  <c r="AF14" i="25"/>
  <c r="AF36" i="25"/>
  <c r="AF108" i="25"/>
  <c r="AF72" i="25"/>
  <c r="AF78" i="25"/>
  <c r="AF96" i="25"/>
  <c r="AF25" i="25"/>
  <c r="AF86" i="25"/>
  <c r="AF51" i="25"/>
  <c r="AF34" i="25"/>
  <c r="AF37" i="25"/>
  <c r="AF80" i="25"/>
  <c r="AF32" i="25"/>
  <c r="AF68" i="25"/>
  <c r="AF45" i="25"/>
  <c r="AF60" i="25"/>
  <c r="AF87" i="25"/>
  <c r="AF38" i="25"/>
  <c r="AF74" i="25"/>
  <c r="AF29" i="25"/>
  <c r="AF35" i="25"/>
  <c r="AF42" i="25"/>
  <c r="AF27" i="25"/>
  <c r="AF104" i="25"/>
  <c r="AF64" i="25"/>
  <c r="AF59" i="25"/>
  <c r="AF44" i="25"/>
  <c r="AF66" i="25"/>
  <c r="AF99" i="25"/>
  <c r="AF90" i="25"/>
  <c r="AF101" i="25"/>
  <c r="AF24" i="25"/>
  <c r="AF53" i="25"/>
  <c r="AF63" i="25"/>
  <c r="AF19" i="25"/>
  <c r="AF57" i="25"/>
  <c r="AF55" i="25"/>
  <c r="AF92" i="25"/>
  <c r="AF61" i="25"/>
  <c r="AF31" i="25"/>
  <c r="AF70" i="25"/>
  <c r="AF109" i="25"/>
  <c r="AF94" i="25"/>
  <c r="AF21" i="25"/>
  <c r="AF49" i="25"/>
  <c r="AF95" i="25"/>
  <c r="AF41" i="25"/>
  <c r="AF28" i="25"/>
  <c r="AF89" i="25"/>
  <c r="AF84" i="25"/>
  <c r="AF73" i="25"/>
  <c r="AF75" i="25"/>
  <c r="AF103" i="25"/>
  <c r="AF85" i="25"/>
  <c r="AF106" i="25"/>
  <c r="AF77" i="25"/>
  <c r="AF23" i="25"/>
  <c r="AF50" i="25"/>
  <c r="AF22" i="25"/>
  <c r="AF54" i="25"/>
  <c r="AF48" i="25"/>
  <c r="AF100" i="25"/>
  <c r="AF79" i="25"/>
  <c r="AF40" i="25"/>
  <c r="AF83" i="25"/>
  <c r="AF97" i="25"/>
  <c r="AF17" i="25"/>
  <c r="AF65" i="25"/>
  <c r="AF12" i="25"/>
  <c r="AF82" i="25"/>
  <c r="AF33" i="25"/>
  <c r="AF30" i="25"/>
  <c r="AF67" i="25"/>
  <c r="AF46" i="25"/>
  <c r="AF62" i="25"/>
  <c r="AF56" i="25"/>
  <c r="AF107" i="25"/>
  <c r="AF15" i="25"/>
  <c r="AF71" i="25"/>
  <c r="AF81" i="25"/>
  <c r="AF76" i="25"/>
  <c r="AF93" i="25"/>
  <c r="AF39" i="25"/>
  <c r="AF52" i="25"/>
  <c r="AF102" i="25"/>
  <c r="AF58" i="25"/>
  <c r="AF13" i="25"/>
  <c r="AF20" i="25"/>
  <c r="AF47" i="25"/>
  <c r="AF16" i="25"/>
  <c r="AF98" i="25"/>
  <c r="AF69" i="25"/>
  <c r="AF105" i="25"/>
  <c r="AF88" i="25"/>
  <c r="AF43" i="25"/>
  <c r="AF18" i="25"/>
  <c r="AF91" i="25"/>
  <c r="AF26" i="25"/>
  <c r="U4" i="8" l="1"/>
  <c r="X134" i="8" s="1"/>
  <c r="M134" i="8" s="1"/>
  <c r="H4" i="2"/>
  <c r="R9" i="2"/>
  <c r="R10" i="2" s="1"/>
  <c r="K21" i="2"/>
  <c r="K22" i="2" s="1"/>
  <c r="K23" i="2" s="1"/>
  <c r="K24" i="2" s="1"/>
  <c r="K25" i="2" s="1"/>
  <c r="K26" i="2" s="1"/>
  <c r="K27" i="2" s="1"/>
  <c r="K28" i="2" s="1"/>
  <c r="K29" i="2" s="1"/>
  <c r="K30" i="2" s="1"/>
  <c r="K31" i="2" s="1"/>
  <c r="K32" i="2" s="1"/>
  <c r="K33" i="2" s="1"/>
  <c r="K34" i="2" s="1"/>
  <c r="K35" i="2" s="1"/>
  <c r="K36" i="2" s="1"/>
  <c r="K37" i="2" s="1"/>
  <c r="K38" i="2" s="1"/>
  <c r="K39" i="2" s="1"/>
  <c r="K40" i="2" s="1"/>
  <c r="K41" i="2" s="1"/>
  <c r="K42" i="2" s="1"/>
  <c r="K43" i="2" s="1"/>
  <c r="K44" i="2" s="1"/>
  <c r="K45" i="2" s="1"/>
  <c r="K46" i="2" s="1"/>
  <c r="K47" i="2" s="1"/>
  <c r="K48" i="2" s="1"/>
  <c r="K49" i="2" s="1"/>
  <c r="K50" i="2" s="1"/>
  <c r="K51" i="2" s="1"/>
  <c r="K52" i="2" s="1"/>
  <c r="K53" i="2" s="1"/>
  <c r="K54" i="2" s="1"/>
  <c r="K55" i="2" s="1"/>
  <c r="K56" i="2" s="1"/>
  <c r="K57" i="2" s="1"/>
  <c r="K58" i="2" s="1"/>
  <c r="K59" i="2" s="1"/>
  <c r="K60" i="2" s="1"/>
  <c r="K61" i="2" s="1"/>
  <c r="K62" i="2" s="1"/>
  <c r="K63" i="2" s="1"/>
  <c r="K64" i="2" s="1"/>
  <c r="K65" i="2" s="1"/>
  <c r="K66" i="2" s="1"/>
  <c r="K67" i="2" s="1"/>
  <c r="K68" i="2" s="1"/>
  <c r="K69" i="2" s="1"/>
  <c r="K70" i="2" s="1"/>
  <c r="K71" i="2" s="1"/>
  <c r="K72" i="2" s="1"/>
  <c r="K73" i="2" s="1"/>
  <c r="K74" i="2" s="1"/>
  <c r="K75" i="2" s="1"/>
  <c r="K76" i="2" s="1"/>
  <c r="K77" i="2" s="1"/>
  <c r="K78" i="2" s="1"/>
  <c r="K79" i="2" s="1"/>
  <c r="K80" i="2" s="1"/>
  <c r="K81" i="2" s="1"/>
  <c r="K82" i="2" s="1"/>
  <c r="K83" i="2" s="1"/>
  <c r="K84" i="2" s="1"/>
  <c r="K85" i="2" s="1"/>
  <c r="K86" i="2" s="1"/>
  <c r="K87" i="2" s="1"/>
  <c r="K88" i="2" s="1"/>
  <c r="K89" i="2" s="1"/>
  <c r="K90" i="2" s="1"/>
  <c r="K91" i="2" s="1"/>
  <c r="K92" i="2" s="1"/>
  <c r="K93" i="2" s="1"/>
  <c r="K94" i="2" s="1"/>
  <c r="K95" i="2" s="1"/>
  <c r="K96" i="2" s="1"/>
  <c r="K97" i="2" s="1"/>
  <c r="K98" i="2" s="1"/>
  <c r="K99" i="2" s="1"/>
  <c r="K100" i="2" s="1"/>
  <c r="K101" i="2" s="1"/>
  <c r="K102" i="2" s="1"/>
  <c r="K103" i="2" s="1"/>
  <c r="K104" i="2" s="1"/>
  <c r="K105" i="2" s="1"/>
  <c r="K106" i="2" s="1"/>
  <c r="K107" i="2" s="1"/>
  <c r="K108" i="2" s="1"/>
  <c r="K109" i="2" s="1"/>
  <c r="K110" i="2" s="1"/>
  <c r="K111" i="2" s="1"/>
  <c r="K112" i="2" s="1"/>
  <c r="K113" i="2" s="1"/>
  <c r="K114" i="2" s="1"/>
  <c r="K115" i="2" s="1"/>
  <c r="K116" i="2" s="1"/>
  <c r="K117" i="2" s="1"/>
  <c r="K118" i="2" s="1"/>
  <c r="K119" i="2" s="1"/>
  <c r="K120" i="2" s="1"/>
  <c r="K121" i="2" s="1"/>
  <c r="K122" i="2" s="1"/>
  <c r="K123" i="2" s="1"/>
  <c r="K124" i="2" s="1"/>
  <c r="K125" i="2" s="1"/>
  <c r="K126" i="2" s="1"/>
  <c r="K127" i="2" s="1"/>
  <c r="K128" i="2" s="1"/>
  <c r="K129" i="2" s="1"/>
  <c r="K130" i="2" s="1"/>
  <c r="K131" i="2" s="1"/>
  <c r="K132" i="2" s="1"/>
  <c r="K133" i="2" s="1"/>
  <c r="K134" i="2" s="1"/>
  <c r="K135" i="2" s="1"/>
  <c r="K136" i="2" s="1"/>
  <c r="K137" i="2" s="1"/>
  <c r="K138" i="2" s="1"/>
  <c r="K139" i="2" s="1"/>
  <c r="K140" i="2" s="1"/>
  <c r="K141" i="2" s="1"/>
  <c r="K142" i="2" s="1"/>
  <c r="K143" i="2" s="1"/>
  <c r="K144" i="2" s="1"/>
  <c r="K145" i="2" s="1"/>
  <c r="K146" i="2" s="1"/>
  <c r="K147" i="2" s="1"/>
  <c r="K148" i="2" s="1"/>
  <c r="K149" i="2" s="1"/>
  <c r="K150" i="2" s="1"/>
  <c r="K6" i="2" s="1"/>
  <c r="X137" i="8"/>
  <c r="M137" i="8" s="1"/>
  <c r="G22" i="2"/>
  <c r="G23" i="2" s="1"/>
  <c r="G24" i="2" s="1"/>
  <c r="G25" i="2" s="1"/>
  <c r="G26" i="2" s="1"/>
  <c r="G27" i="2" s="1"/>
  <c r="G28" i="2" s="1"/>
  <c r="G29" i="2" s="1"/>
  <c r="G30" i="2" s="1"/>
  <c r="G31" i="2" s="1"/>
  <c r="G32" i="2" s="1"/>
  <c r="G33" i="2" s="1"/>
  <c r="G34" i="2" s="1"/>
  <c r="G35" i="2" s="1"/>
  <c r="G36" i="2" s="1"/>
  <c r="I25" i="2"/>
  <c r="I26" i="2" s="1"/>
  <c r="I27" i="2" s="1"/>
  <c r="I28" i="2" s="1"/>
  <c r="I29" i="2" s="1"/>
  <c r="I30" i="2" s="1"/>
  <c r="I31" i="2" s="1"/>
  <c r="I32" i="2" s="1"/>
  <c r="I33" i="2" s="1"/>
  <c r="I34" i="2" s="1"/>
  <c r="I35" i="2" s="1"/>
  <c r="I36" i="2" s="1"/>
  <c r="I37" i="2" s="1"/>
  <c r="I38" i="2" s="1"/>
  <c r="I39" i="2" s="1"/>
  <c r="I40" i="2" s="1"/>
  <c r="I41" i="2" s="1"/>
  <c r="I42" i="2" s="1"/>
  <c r="I43" i="2" s="1"/>
  <c r="I44" i="2" s="1"/>
  <c r="I45" i="2" s="1"/>
  <c r="I46" i="2" s="1"/>
  <c r="I47" i="2" s="1"/>
  <c r="I48" i="2" s="1"/>
  <c r="I49" i="2" s="1"/>
  <c r="I50" i="2" s="1"/>
  <c r="I51" i="2" s="1"/>
  <c r="I52" i="2" s="1"/>
  <c r="I53" i="2" s="1"/>
  <c r="I54" i="2" s="1"/>
  <c r="I55" i="2" s="1"/>
  <c r="I56" i="2" s="1"/>
  <c r="I57" i="2" s="1"/>
  <c r="I58" i="2" s="1"/>
  <c r="I59" i="2" s="1"/>
  <c r="I60" i="2" s="1"/>
  <c r="I61" i="2" s="1"/>
  <c r="I62" i="2" s="1"/>
  <c r="I63" i="2" s="1"/>
  <c r="I64" i="2" s="1"/>
  <c r="I65" i="2" s="1"/>
  <c r="I66" i="2" s="1"/>
  <c r="I67" i="2" s="1"/>
  <c r="I68" i="2" s="1"/>
  <c r="I69" i="2" s="1"/>
  <c r="I70" i="2" s="1"/>
  <c r="I71" i="2" s="1"/>
  <c r="I72" i="2" s="1"/>
  <c r="I73" i="2" s="1"/>
  <c r="I74" i="2" s="1"/>
  <c r="I75" i="2" s="1"/>
  <c r="I76" i="2" s="1"/>
  <c r="I77" i="2" s="1"/>
  <c r="I78" i="2" s="1"/>
  <c r="I79" i="2" s="1"/>
  <c r="I80" i="2" s="1"/>
  <c r="I81" i="2" s="1"/>
  <c r="I82" i="2" s="1"/>
  <c r="I83" i="2" s="1"/>
  <c r="I84" i="2" s="1"/>
  <c r="I85" i="2" s="1"/>
  <c r="I86" i="2" s="1"/>
  <c r="I87" i="2" s="1"/>
  <c r="I88" i="2" s="1"/>
  <c r="I89" i="2" s="1"/>
  <c r="I90" i="2" s="1"/>
  <c r="I91" i="2" s="1"/>
  <c r="I92" i="2" s="1"/>
  <c r="I93" i="2" s="1"/>
  <c r="I94" i="2" s="1"/>
  <c r="I95" i="2" s="1"/>
  <c r="I96" i="2" s="1"/>
  <c r="I97" i="2" s="1"/>
  <c r="I98" i="2" s="1"/>
  <c r="I99" i="2" s="1"/>
  <c r="I100" i="2" s="1"/>
  <c r="I101" i="2" s="1"/>
  <c r="I102" i="2" s="1"/>
  <c r="I103" i="2" s="1"/>
  <c r="I104" i="2" s="1"/>
  <c r="I105" i="2" s="1"/>
  <c r="I106" i="2" s="1"/>
  <c r="I107" i="2" s="1"/>
  <c r="I108" i="2" s="1"/>
  <c r="I109" i="2" s="1"/>
  <c r="I110" i="2" s="1"/>
  <c r="I111" i="2" s="1"/>
  <c r="I112" i="2" s="1"/>
  <c r="I113" i="2" s="1"/>
  <c r="I114" i="2" s="1"/>
  <c r="I115" i="2" s="1"/>
  <c r="I116" i="2" s="1"/>
  <c r="I117" i="2" s="1"/>
  <c r="I118" i="2" s="1"/>
  <c r="I119" i="2" s="1"/>
  <c r="I120" i="2" s="1"/>
  <c r="I121" i="2" s="1"/>
  <c r="I122" i="2" s="1"/>
  <c r="I123" i="2" s="1"/>
  <c r="I124" i="2" s="1"/>
  <c r="I125" i="2" s="1"/>
  <c r="I126" i="2" s="1"/>
  <c r="I127" i="2" s="1"/>
  <c r="I128" i="2" s="1"/>
  <c r="I129" i="2" s="1"/>
  <c r="I130" i="2" s="1"/>
  <c r="I131" i="2" s="1"/>
  <c r="I132" i="2" s="1"/>
  <c r="I133" i="2" s="1"/>
  <c r="I134" i="2" s="1"/>
  <c r="I135" i="2" s="1"/>
  <c r="I136" i="2" s="1"/>
  <c r="I137" i="2" s="1"/>
  <c r="I138" i="2" s="1"/>
  <c r="I139" i="2" s="1"/>
  <c r="I140" i="2" s="1"/>
  <c r="I141" i="2" s="1"/>
  <c r="I142" i="2" s="1"/>
  <c r="I143" i="2" s="1"/>
  <c r="I144" i="2" s="1"/>
  <c r="I145" i="2" s="1"/>
  <c r="I146" i="2" s="1"/>
  <c r="I147" i="2" s="1"/>
  <c r="I148" i="2" s="1"/>
  <c r="I149" i="2" s="1"/>
  <c r="I150" i="2" s="1"/>
  <c r="I6" i="2" s="1"/>
  <c r="N13" i="2"/>
  <c r="N14" i="2" s="1"/>
  <c r="O10" i="2"/>
  <c r="Q10" i="2"/>
  <c r="Q11" i="2" s="1"/>
  <c r="P12" i="2"/>
  <c r="P13" i="2" s="1"/>
  <c r="F22" i="2"/>
  <c r="F23" i="2" s="1"/>
  <c r="F24" i="2" s="1"/>
  <c r="F25" i="2" s="1"/>
  <c r="F26" i="2" s="1"/>
  <c r="F27" i="2" s="1"/>
  <c r="F28" i="2" s="1"/>
  <c r="F29" i="2" s="1"/>
  <c r="F30" i="2" s="1"/>
  <c r="F31" i="2" s="1"/>
  <c r="F32" i="2" s="1"/>
  <c r="F33" i="2" s="1"/>
  <c r="F34" i="2" s="1"/>
  <c r="L20" i="2"/>
  <c r="L21" i="2" s="1"/>
  <c r="L22" i="2" s="1"/>
  <c r="L23" i="2" s="1"/>
  <c r="L24" i="2" s="1"/>
  <c r="L25" i="2" s="1"/>
  <c r="L26" i="2" s="1"/>
  <c r="L27" i="2" s="1"/>
  <c r="L28" i="2" s="1"/>
  <c r="L29" i="2" s="1"/>
  <c r="L30" i="2" s="1"/>
  <c r="L31" i="2" s="1"/>
  <c r="L32" i="2" s="1"/>
  <c r="L33" i="2" s="1"/>
  <c r="L34" i="2" s="1"/>
  <c r="L35" i="2" s="1"/>
  <c r="L36" i="2" s="1"/>
  <c r="L37" i="2" s="1"/>
  <c r="L38" i="2" s="1"/>
  <c r="L39" i="2" s="1"/>
  <c r="L40" i="2" s="1"/>
  <c r="L41" i="2" s="1"/>
  <c r="L42" i="2" s="1"/>
  <c r="L43" i="2" s="1"/>
  <c r="L44" i="2" s="1"/>
  <c r="L45" i="2" s="1"/>
  <c r="L46" i="2" s="1"/>
  <c r="L47" i="2" s="1"/>
  <c r="L48" i="2" s="1"/>
  <c r="L49" i="2" s="1"/>
  <c r="L50" i="2" s="1"/>
  <c r="L51" i="2" s="1"/>
  <c r="L52" i="2" s="1"/>
  <c r="L53" i="2" s="1"/>
  <c r="L54" i="2" s="1"/>
  <c r="L55" i="2" s="1"/>
  <c r="L56" i="2" s="1"/>
  <c r="L57" i="2" s="1"/>
  <c r="L58" i="2" s="1"/>
  <c r="L59" i="2" s="1"/>
  <c r="L60" i="2" s="1"/>
  <c r="L61" i="2" s="1"/>
  <c r="L62" i="2" s="1"/>
  <c r="L63" i="2" s="1"/>
  <c r="L64" i="2" s="1"/>
  <c r="L65" i="2" s="1"/>
  <c r="L66" i="2" s="1"/>
  <c r="L67" i="2" s="1"/>
  <c r="L68" i="2" s="1"/>
  <c r="L69" i="2" s="1"/>
  <c r="L70" i="2" s="1"/>
  <c r="L71" i="2" s="1"/>
  <c r="L72" i="2" s="1"/>
  <c r="L73" i="2" s="1"/>
  <c r="L74" i="2" s="1"/>
  <c r="L75" i="2" s="1"/>
  <c r="L76" i="2" s="1"/>
  <c r="L77" i="2" s="1"/>
  <c r="L78" i="2" s="1"/>
  <c r="L79" i="2" s="1"/>
  <c r="L80" i="2" s="1"/>
  <c r="L81" i="2" s="1"/>
  <c r="L82" i="2" s="1"/>
  <c r="L83" i="2" s="1"/>
  <c r="L84" i="2" s="1"/>
  <c r="L85" i="2" s="1"/>
  <c r="L86" i="2" s="1"/>
  <c r="L87" i="2" s="1"/>
  <c r="L88" i="2" s="1"/>
  <c r="L89" i="2" s="1"/>
  <c r="L90" i="2" s="1"/>
  <c r="L91" i="2" s="1"/>
  <c r="L92" i="2" s="1"/>
  <c r="L93" i="2" s="1"/>
  <c r="L94" i="2" s="1"/>
  <c r="L95" i="2" s="1"/>
  <c r="L96" i="2" s="1"/>
  <c r="L97" i="2" s="1"/>
  <c r="L98" i="2" s="1"/>
  <c r="L99" i="2" s="1"/>
  <c r="L100" i="2" s="1"/>
  <c r="L101" i="2" s="1"/>
  <c r="L102" i="2" s="1"/>
  <c r="L103" i="2" s="1"/>
  <c r="L104" i="2" s="1"/>
  <c r="L105" i="2" s="1"/>
  <c r="L106" i="2" s="1"/>
  <c r="L107" i="2" s="1"/>
  <c r="L108" i="2" s="1"/>
  <c r="L109" i="2" s="1"/>
  <c r="L110" i="2" s="1"/>
  <c r="L111" i="2" s="1"/>
  <c r="L112" i="2" s="1"/>
  <c r="L113" i="2" s="1"/>
  <c r="L114" i="2" s="1"/>
  <c r="L115" i="2" s="1"/>
  <c r="L116" i="2" s="1"/>
  <c r="L117" i="2" s="1"/>
  <c r="L118" i="2" s="1"/>
  <c r="L119" i="2" s="1"/>
  <c r="L120" i="2" s="1"/>
  <c r="L121" i="2" s="1"/>
  <c r="L122" i="2" s="1"/>
  <c r="L123" i="2" s="1"/>
  <c r="L124" i="2" s="1"/>
  <c r="L125" i="2" s="1"/>
  <c r="L126" i="2" s="1"/>
  <c r="L127" i="2" s="1"/>
  <c r="L128" i="2" s="1"/>
  <c r="L129" i="2" s="1"/>
  <c r="L130" i="2" s="1"/>
  <c r="L131" i="2" s="1"/>
  <c r="L132" i="2" s="1"/>
  <c r="L133" i="2" s="1"/>
  <c r="L134" i="2" s="1"/>
  <c r="L135" i="2" s="1"/>
  <c r="L136" i="2" s="1"/>
  <c r="L137" i="2" s="1"/>
  <c r="L138" i="2" s="1"/>
  <c r="L139" i="2" s="1"/>
  <c r="L140" i="2" s="1"/>
  <c r="L141" i="2" s="1"/>
  <c r="L142" i="2" s="1"/>
  <c r="L143" i="2" s="1"/>
  <c r="L144" i="2" s="1"/>
  <c r="L145" i="2" s="1"/>
  <c r="L146" i="2" s="1"/>
  <c r="L147" i="2" s="1"/>
  <c r="L148" i="2" s="1"/>
  <c r="L149" i="2" s="1"/>
  <c r="L150" i="2" s="1"/>
  <c r="M19" i="2"/>
  <c r="M20" i="2" s="1"/>
  <c r="M21" i="2" s="1"/>
  <c r="M22" i="2" s="1"/>
  <c r="M23" i="2" s="1"/>
  <c r="M24" i="2" s="1"/>
  <c r="M25" i="2" s="1"/>
  <c r="M26" i="2" s="1"/>
  <c r="M27" i="2" s="1"/>
  <c r="M28" i="2" s="1"/>
  <c r="M29" i="2" s="1"/>
  <c r="M30" i="2" s="1"/>
  <c r="M31" i="2" s="1"/>
  <c r="M32" i="2" s="1"/>
  <c r="M33" i="2" s="1"/>
  <c r="M34" i="2" s="1"/>
  <c r="M35" i="2" s="1"/>
  <c r="M36" i="2" s="1"/>
  <c r="M37" i="2" s="1"/>
  <c r="M38" i="2" s="1"/>
  <c r="M39" i="2" s="1"/>
  <c r="M40" i="2" s="1"/>
  <c r="M41" i="2" s="1"/>
  <c r="M42" i="2" s="1"/>
  <c r="M43" i="2" s="1"/>
  <c r="M44" i="2" s="1"/>
  <c r="M45" i="2" s="1"/>
  <c r="M46" i="2" s="1"/>
  <c r="M47" i="2" s="1"/>
  <c r="M48" i="2" s="1"/>
  <c r="M49" i="2" s="1"/>
  <c r="M50" i="2" s="1"/>
  <c r="M51" i="2" s="1"/>
  <c r="M52" i="2" s="1"/>
  <c r="M53" i="2" s="1"/>
  <c r="M54" i="2" s="1"/>
  <c r="M55" i="2" s="1"/>
  <c r="M56" i="2" s="1"/>
  <c r="M57" i="2" s="1"/>
  <c r="M58" i="2" s="1"/>
  <c r="M59" i="2" s="1"/>
  <c r="M60" i="2" s="1"/>
  <c r="M61" i="2" s="1"/>
  <c r="M62" i="2" s="1"/>
  <c r="M63" i="2" s="1"/>
  <c r="M64" i="2" s="1"/>
  <c r="M65" i="2" s="1"/>
  <c r="M66" i="2" s="1"/>
  <c r="M67" i="2" s="1"/>
  <c r="M68" i="2" s="1"/>
  <c r="M69" i="2" s="1"/>
  <c r="M70" i="2" s="1"/>
  <c r="M71" i="2" s="1"/>
  <c r="M72" i="2" s="1"/>
  <c r="M73" i="2" s="1"/>
  <c r="M74" i="2" s="1"/>
  <c r="M75" i="2" s="1"/>
  <c r="M76" i="2" s="1"/>
  <c r="M77" i="2" s="1"/>
  <c r="M78" i="2" s="1"/>
  <c r="M79" i="2" s="1"/>
  <c r="M80" i="2" s="1"/>
  <c r="M81" i="2" s="1"/>
  <c r="M82" i="2" s="1"/>
  <c r="M83" i="2" s="1"/>
  <c r="M84" i="2" s="1"/>
  <c r="M85" i="2" s="1"/>
  <c r="M86" i="2" s="1"/>
  <c r="M87" i="2" s="1"/>
  <c r="M88" i="2" s="1"/>
  <c r="M89" i="2" s="1"/>
  <c r="M90" i="2" s="1"/>
  <c r="M91" i="2" s="1"/>
  <c r="M92" i="2" s="1"/>
  <c r="M93" i="2" s="1"/>
  <c r="M94" i="2" s="1"/>
  <c r="M95" i="2" s="1"/>
  <c r="M96" i="2" s="1"/>
  <c r="M97" i="2" s="1"/>
  <c r="M98" i="2" s="1"/>
  <c r="M99" i="2" s="1"/>
  <c r="M100" i="2" s="1"/>
  <c r="M101" i="2" s="1"/>
  <c r="M102" i="2" s="1"/>
  <c r="M103" i="2" s="1"/>
  <c r="M104" i="2" s="1"/>
  <c r="M105" i="2" s="1"/>
  <c r="M106" i="2" s="1"/>
  <c r="M107" i="2" s="1"/>
  <c r="M108" i="2" s="1"/>
  <c r="M109" i="2" s="1"/>
  <c r="M110" i="2" s="1"/>
  <c r="M111" i="2" s="1"/>
  <c r="M112" i="2" s="1"/>
  <c r="M113" i="2" s="1"/>
  <c r="M114" i="2" s="1"/>
  <c r="M115" i="2" s="1"/>
  <c r="M116" i="2" s="1"/>
  <c r="M117" i="2" s="1"/>
  <c r="M118" i="2" s="1"/>
  <c r="M119" i="2" s="1"/>
  <c r="M120" i="2" s="1"/>
  <c r="M121" i="2" s="1"/>
  <c r="M122" i="2" s="1"/>
  <c r="M123" i="2" s="1"/>
  <c r="M124" i="2" s="1"/>
  <c r="M125" i="2" s="1"/>
  <c r="M126" i="2" s="1"/>
  <c r="M127" i="2" s="1"/>
  <c r="M128" i="2" s="1"/>
  <c r="M129" i="2" s="1"/>
  <c r="M130" i="2" s="1"/>
  <c r="M131" i="2" s="1"/>
  <c r="M132" i="2" s="1"/>
  <c r="M133" i="2" s="1"/>
  <c r="M134" i="2" s="1"/>
  <c r="M135" i="2" s="1"/>
  <c r="M136" i="2" s="1"/>
  <c r="M137" i="2" s="1"/>
  <c r="M138" i="2" s="1"/>
  <c r="M139" i="2" s="1"/>
  <c r="M140" i="2" s="1"/>
  <c r="M141" i="2" s="1"/>
  <c r="M142" i="2" s="1"/>
  <c r="M143" i="2" s="1"/>
  <c r="M144" i="2" s="1"/>
  <c r="M145" i="2" s="1"/>
  <c r="M146" i="2" s="1"/>
  <c r="M147" i="2" s="1"/>
  <c r="M148" i="2" s="1"/>
  <c r="M149" i="2" s="1"/>
  <c r="M150" i="2" s="1"/>
  <c r="J6" i="2"/>
  <c r="E33" i="2"/>
  <c r="E34" i="2" s="1"/>
  <c r="E35" i="2" s="1"/>
  <c r="E36" i="2" s="1"/>
  <c r="E37" i="2" s="1"/>
  <c r="E38" i="2" s="1"/>
  <c r="E39" i="2" s="1"/>
  <c r="E40" i="2" s="1"/>
  <c r="E41" i="2" s="1"/>
  <c r="E42" i="2" s="1"/>
  <c r="E43" i="2" s="1"/>
  <c r="E44" i="2" s="1"/>
  <c r="E45" i="2" s="1"/>
  <c r="E46" i="2" s="1"/>
  <c r="E47" i="2" s="1"/>
  <c r="E48" i="2" s="1"/>
  <c r="E49" i="2" s="1"/>
  <c r="E50" i="2" s="1"/>
  <c r="E51" i="2" s="1"/>
  <c r="E52" i="2" s="1"/>
  <c r="E53" i="2" s="1"/>
  <c r="E54" i="2" s="1"/>
  <c r="E55" i="2" s="1"/>
  <c r="E56" i="2" s="1"/>
  <c r="E57" i="2" s="1"/>
  <c r="E58" i="2" s="1"/>
  <c r="E59" i="2" s="1"/>
  <c r="E60" i="2" s="1"/>
  <c r="E61" i="2" s="1"/>
  <c r="E62" i="2" s="1"/>
  <c r="E63" i="2" s="1"/>
  <c r="E64" i="2" s="1"/>
  <c r="E65" i="2" s="1"/>
  <c r="E66" i="2" s="1"/>
  <c r="E67" i="2" s="1"/>
  <c r="E68" i="2" s="1"/>
  <c r="E69" i="2" s="1"/>
  <c r="E70" i="2" s="1"/>
  <c r="E71" i="2" s="1"/>
  <c r="E72" i="2" s="1"/>
  <c r="E73" i="2" s="1"/>
  <c r="E74" i="2" s="1"/>
  <c r="E75" i="2" s="1"/>
  <c r="E76" i="2" s="1"/>
  <c r="E77" i="2" s="1"/>
  <c r="E78" i="2" s="1"/>
  <c r="E79" i="2" s="1"/>
  <c r="E80" i="2" s="1"/>
  <c r="E81" i="2" s="1"/>
  <c r="E82" i="2" s="1"/>
  <c r="E83" i="2" s="1"/>
  <c r="E84" i="2" s="1"/>
  <c r="E85" i="2" s="1"/>
  <c r="E86" i="2" s="1"/>
  <c r="E87" i="2" s="1"/>
  <c r="E88" i="2" s="1"/>
  <c r="E89" i="2" s="1"/>
  <c r="E90" i="2" s="1"/>
  <c r="E91" i="2" s="1"/>
  <c r="E92" i="2" s="1"/>
  <c r="E93" i="2" s="1"/>
  <c r="E94" i="2" s="1"/>
  <c r="E95" i="2" s="1"/>
  <c r="E96" i="2" s="1"/>
  <c r="E97" i="2" s="1"/>
  <c r="E98" i="2" s="1"/>
  <c r="E99" i="2" s="1"/>
  <c r="E100" i="2" s="1"/>
  <c r="E101" i="2" s="1"/>
  <c r="E102" i="2" s="1"/>
  <c r="E103" i="2" s="1"/>
  <c r="E104" i="2" s="1"/>
  <c r="E105" i="2" s="1"/>
  <c r="E106" i="2" s="1"/>
  <c r="E107" i="2" s="1"/>
  <c r="E108" i="2" s="1"/>
  <c r="E109" i="2" s="1"/>
  <c r="E110" i="2" s="1"/>
  <c r="E111" i="2" s="1"/>
  <c r="E112" i="2" s="1"/>
  <c r="E113" i="2" s="1"/>
  <c r="E114" i="2" s="1"/>
  <c r="E115" i="2" s="1"/>
  <c r="E116" i="2" s="1"/>
  <c r="E117" i="2" s="1"/>
  <c r="E118" i="2" s="1"/>
  <c r="E119" i="2" s="1"/>
  <c r="E120" i="2" s="1"/>
  <c r="E121" i="2" s="1"/>
  <c r="E122" i="2" s="1"/>
  <c r="E123" i="2" s="1"/>
  <c r="E124" i="2" s="1"/>
  <c r="E125" i="2" s="1"/>
  <c r="E126" i="2" s="1"/>
  <c r="E127" i="2" s="1"/>
  <c r="E128" i="2" s="1"/>
  <c r="E129" i="2" s="1"/>
  <c r="E130" i="2" s="1"/>
  <c r="E131" i="2" s="1"/>
  <c r="E132" i="2" s="1"/>
  <c r="E133" i="2" s="1"/>
  <c r="E134" i="2" s="1"/>
  <c r="E135" i="2" s="1"/>
  <c r="E136" i="2" s="1"/>
  <c r="E137" i="2" s="1"/>
  <c r="E138" i="2" s="1"/>
  <c r="E139" i="2" s="1"/>
  <c r="E140" i="2" s="1"/>
  <c r="E141" i="2" s="1"/>
  <c r="E142" i="2" s="1"/>
  <c r="E143" i="2" s="1"/>
  <c r="E144" i="2" s="1"/>
  <c r="E145" i="2" s="1"/>
  <c r="E146" i="2" s="1"/>
  <c r="E147" i="2" s="1"/>
  <c r="E148" i="2" s="1"/>
  <c r="E149" i="2" s="1"/>
  <c r="E150" i="2" s="1"/>
  <c r="X154" i="4"/>
  <c r="M154" i="4" s="1"/>
  <c r="R152" i="4"/>
  <c r="C152" i="4" s="1"/>
  <c r="S137" i="4"/>
  <c r="E137" i="4" s="1"/>
  <c r="X124" i="4"/>
  <c r="M124" i="4" s="1"/>
  <c r="S125" i="4"/>
  <c r="E125" i="4" s="1"/>
  <c r="R120" i="4"/>
  <c r="C120" i="4" s="1"/>
  <c r="U129" i="4"/>
  <c r="L129" i="4" s="1"/>
  <c r="S139" i="4"/>
  <c r="E139" i="4" s="1"/>
  <c r="T130" i="4"/>
  <c r="I130" i="4" s="1"/>
  <c r="R160" i="4"/>
  <c r="C160" i="4" s="1"/>
  <c r="R140" i="4"/>
  <c r="C140" i="4" s="1"/>
  <c r="U123" i="4"/>
  <c r="L123" i="4" s="1"/>
  <c r="T155" i="4"/>
  <c r="I155" i="4" s="1"/>
  <c r="T134" i="4"/>
  <c r="I134" i="4" s="1"/>
  <c r="U144" i="4"/>
  <c r="L144" i="4" s="1"/>
  <c r="X121" i="4"/>
  <c r="M121" i="4" s="1"/>
  <c r="U141" i="4"/>
  <c r="L141" i="4" s="1"/>
  <c r="S117" i="4"/>
  <c r="E117" i="4" s="1"/>
  <c r="R150" i="4"/>
  <c r="C150" i="4" s="1"/>
  <c r="R159" i="4"/>
  <c r="C159" i="4" s="1"/>
  <c r="U143" i="4"/>
  <c r="L143" i="4" s="1"/>
  <c r="R148" i="4"/>
  <c r="C148" i="4" s="1"/>
  <c r="R129" i="4"/>
  <c r="C129" i="4" s="1"/>
  <c r="X146" i="4"/>
  <c r="M146" i="4" s="1"/>
  <c r="X116" i="4"/>
  <c r="M116" i="4" s="1"/>
  <c r="T112" i="4"/>
  <c r="I112" i="4" s="1"/>
  <c r="T124" i="4"/>
  <c r="I124" i="4" s="1"/>
  <c r="R124" i="4"/>
  <c r="C124" i="4" s="1"/>
  <c r="T156" i="4"/>
  <c r="I156" i="4" s="1"/>
  <c r="T159" i="4"/>
  <c r="I159" i="4" s="1"/>
  <c r="R132" i="4"/>
  <c r="C132" i="4" s="1"/>
  <c r="T120" i="4"/>
  <c r="I120" i="4" s="1"/>
  <c r="T118" i="4"/>
  <c r="I118" i="4" s="1"/>
  <c r="S151" i="4"/>
  <c r="E151" i="4" s="1"/>
  <c r="R135" i="4"/>
  <c r="C135" i="4" s="1"/>
  <c r="R149" i="4"/>
  <c r="C149" i="4" s="1"/>
  <c r="U131" i="4"/>
  <c r="L131" i="4" s="1"/>
  <c r="S150" i="4"/>
  <c r="E150" i="4" s="1"/>
  <c r="X152" i="4"/>
  <c r="M152" i="4" s="1"/>
  <c r="T161" i="4"/>
  <c r="I161" i="4" s="1"/>
  <c r="S149" i="4"/>
  <c r="E149" i="4" s="1"/>
  <c r="U140" i="4"/>
  <c r="L140" i="4" s="1"/>
  <c r="X136" i="4"/>
  <c r="M136" i="4" s="1"/>
  <c r="T132" i="4"/>
  <c r="I132" i="4" s="1"/>
  <c r="U125" i="4"/>
  <c r="L125" i="4" s="1"/>
  <c r="T135" i="4"/>
  <c r="I135" i="4" s="1"/>
  <c r="R151" i="4"/>
  <c r="C151" i="4" s="1"/>
  <c r="X139" i="4"/>
  <c r="M139" i="4" s="1"/>
  <c r="R114" i="4"/>
  <c r="C114" i="4" s="1"/>
  <c r="U124" i="4"/>
  <c r="L124" i="4" s="1"/>
  <c r="U115" i="4"/>
  <c r="L115" i="4" s="1"/>
  <c r="R153" i="4"/>
  <c r="C153" i="4" s="1"/>
  <c r="X150" i="4"/>
  <c r="M150" i="4" s="1"/>
  <c r="S159" i="4"/>
  <c r="E159" i="4" s="1"/>
  <c r="X119" i="4"/>
  <c r="M119" i="4" s="1"/>
  <c r="X117" i="4"/>
  <c r="M117" i="4" s="1"/>
  <c r="X130" i="4"/>
  <c r="M130" i="4" s="1"/>
  <c r="X133" i="4"/>
  <c r="M133" i="4" s="1"/>
  <c r="S156" i="4"/>
  <c r="E156" i="4" s="1"/>
  <c r="T142" i="4"/>
  <c r="I142" i="4" s="1"/>
  <c r="S133" i="4"/>
  <c r="E133" i="4" s="1"/>
  <c r="S136" i="4"/>
  <c r="E136" i="4" s="1"/>
  <c r="S160" i="4"/>
  <c r="E160" i="4" s="1"/>
  <c r="R119" i="4"/>
  <c r="C119" i="4" s="1"/>
  <c r="U148" i="4"/>
  <c r="L148" i="4" s="1"/>
  <c r="U142" i="4"/>
  <c r="L142" i="4" s="1"/>
  <c r="X126" i="4"/>
  <c r="M126" i="4" s="1"/>
  <c r="T117" i="4"/>
  <c r="I117" i="4" s="1"/>
  <c r="X156" i="4"/>
  <c r="M156" i="4" s="1"/>
  <c r="T147" i="4"/>
  <c r="I147" i="4" s="1"/>
  <c r="X127" i="4"/>
  <c r="M127" i="4" s="1"/>
  <c r="X134" i="4"/>
  <c r="M134" i="4" s="1"/>
  <c r="S120" i="4"/>
  <c r="E120" i="4" s="1"/>
  <c r="X157" i="4"/>
  <c r="M157" i="4" s="1"/>
  <c r="T145" i="4"/>
  <c r="I145" i="4" s="1"/>
  <c r="T138" i="4"/>
  <c r="I138" i="4" s="1"/>
  <c r="R122" i="4"/>
  <c r="C122" i="4" s="1"/>
  <c r="S131" i="4"/>
  <c r="E131" i="4" s="1"/>
  <c r="U154" i="4"/>
  <c r="L154" i="4" s="1"/>
  <c r="X125" i="4"/>
  <c r="M125" i="4" s="1"/>
  <c r="R138" i="4"/>
  <c r="C138" i="4" s="1"/>
  <c r="U149" i="4"/>
  <c r="L149" i="4" s="1"/>
  <c r="S155" i="4"/>
  <c r="E155" i="4" s="1"/>
  <c r="T143" i="4"/>
  <c r="I143" i="4" s="1"/>
  <c r="T146" i="4"/>
  <c r="I146" i="4" s="1"/>
  <c r="X147" i="4"/>
  <c r="M147" i="4" s="1"/>
  <c r="U113" i="4"/>
  <c r="L113" i="4" s="1"/>
  <c r="S132" i="4"/>
  <c r="E132" i="4" s="1"/>
  <c r="X148" i="4"/>
  <c r="M148" i="4" s="1"/>
  <c r="X151" i="4"/>
  <c r="M151" i="4" s="1"/>
  <c r="R142" i="4"/>
  <c r="C142" i="4" s="1"/>
  <c r="T121" i="4"/>
  <c r="I121" i="4" s="1"/>
  <c r="U116" i="4"/>
  <c r="L116" i="4" s="1"/>
  <c r="N116" i="4" s="1"/>
  <c r="X122" i="4"/>
  <c r="M122" i="4" s="1"/>
  <c r="U128" i="4"/>
  <c r="L128" i="4" s="1"/>
  <c r="S119" i="4"/>
  <c r="E119" i="4" s="1"/>
  <c r="T116" i="4"/>
  <c r="I116" i="4" s="1"/>
  <c r="T144" i="4"/>
  <c r="I144" i="4" s="1"/>
  <c r="T137" i="4"/>
  <c r="I137" i="4" s="1"/>
  <c r="T131" i="4"/>
  <c r="I131" i="4" s="1"/>
  <c r="X155" i="4"/>
  <c r="M155" i="4" s="1"/>
  <c r="U150" i="4"/>
  <c r="L150" i="4" s="1"/>
  <c r="U118" i="4"/>
  <c r="L118" i="4" s="1"/>
  <c r="U157" i="4"/>
  <c r="L157" i="4" s="1"/>
  <c r="U127" i="4"/>
  <c r="L127" i="4" s="1"/>
  <c r="S121" i="4"/>
  <c r="E121" i="4" s="1"/>
  <c r="S140" i="4"/>
  <c r="E140" i="4" s="1"/>
  <c r="R156" i="4"/>
  <c r="C156" i="4" s="1"/>
  <c r="T151" i="4"/>
  <c r="I151" i="4" s="1"/>
  <c r="X149" i="4"/>
  <c r="M149" i="4" s="1"/>
  <c r="R121" i="4"/>
  <c r="C121" i="4" s="1"/>
  <c r="T149" i="4"/>
  <c r="I149" i="4" s="1"/>
  <c r="T158" i="4"/>
  <c r="I158" i="4" s="1"/>
  <c r="R157" i="4"/>
  <c r="C157" i="4" s="1"/>
  <c r="R145" i="4"/>
  <c r="C145" i="4" s="1"/>
  <c r="R147" i="4"/>
  <c r="C147" i="4" s="1"/>
  <c r="U156" i="4"/>
  <c r="L156" i="4" s="1"/>
  <c r="N156" i="4" s="1"/>
  <c r="S147" i="4"/>
  <c r="E147" i="4" s="1"/>
  <c r="S135" i="4"/>
  <c r="E135" i="4" s="1"/>
  <c r="T157" i="4"/>
  <c r="I157" i="4" s="1"/>
  <c r="R130" i="4"/>
  <c r="C130" i="4" s="1"/>
  <c r="T136" i="4"/>
  <c r="I136" i="4" s="1"/>
  <c r="U158" i="4"/>
  <c r="L158" i="4" s="1"/>
  <c r="X141" i="4"/>
  <c r="M141" i="4" s="1"/>
  <c r="X135" i="4"/>
  <c r="M135" i="4" s="1"/>
  <c r="X123" i="4"/>
  <c r="M123" i="4" s="1"/>
  <c r="X118" i="4"/>
  <c r="M118" i="4" s="1"/>
  <c r="T122" i="4"/>
  <c r="I122" i="4" s="1"/>
  <c r="T115" i="4"/>
  <c r="I115" i="4" s="1"/>
  <c r="S126" i="4"/>
  <c r="E126" i="4" s="1"/>
  <c r="U114" i="4"/>
  <c r="L114" i="4" s="1"/>
  <c r="X158" i="4"/>
  <c r="M158" i="4" s="1"/>
  <c r="R131" i="4"/>
  <c r="C131" i="4" s="1"/>
  <c r="U120" i="4"/>
  <c r="L120" i="4" s="1"/>
  <c r="X131" i="4"/>
  <c r="M131" i="4" s="1"/>
  <c r="U117" i="4"/>
  <c r="L117" i="4" s="1"/>
  <c r="N117" i="4" s="1"/>
  <c r="U146" i="4"/>
  <c r="L146" i="4" s="1"/>
  <c r="X114" i="4"/>
  <c r="M114" i="4" s="1"/>
  <c r="S143" i="4"/>
  <c r="E143" i="4" s="1"/>
  <c r="S124" i="4"/>
  <c r="E124" i="4" s="1"/>
  <c r="S115" i="4"/>
  <c r="E115" i="4" s="1"/>
  <c r="T129" i="4"/>
  <c r="I129" i="4" s="1"/>
  <c r="U121" i="4"/>
  <c r="L121" i="4" s="1"/>
  <c r="X128" i="4"/>
  <c r="M128" i="4" s="1"/>
  <c r="R112" i="4"/>
  <c r="R143" i="4"/>
  <c r="C143" i="4" s="1"/>
  <c r="S116" i="4"/>
  <c r="E116" i="4" s="1"/>
  <c r="U153" i="4"/>
  <c r="L153" i="4" s="1"/>
  <c r="R125" i="4"/>
  <c r="C125" i="4" s="1"/>
  <c r="R134" i="4"/>
  <c r="C134" i="4" s="1"/>
  <c r="T128" i="4"/>
  <c r="I128" i="4" s="1"/>
  <c r="S146" i="4"/>
  <c r="E146" i="4" s="1"/>
  <c r="S134" i="4"/>
  <c r="E134" i="4" s="1"/>
  <c r="U133" i="4"/>
  <c r="L133" i="4" s="1"/>
  <c r="N133" i="4" s="1"/>
  <c r="U134" i="4"/>
  <c r="L134" i="4" s="1"/>
  <c r="T123" i="4"/>
  <c r="I123" i="4" s="1"/>
  <c r="U139" i="4"/>
  <c r="L139" i="4" s="1"/>
  <c r="U135" i="4"/>
  <c r="L135" i="4" s="1"/>
  <c r="S157" i="4"/>
  <c r="E157" i="4" s="1"/>
  <c r="S158" i="4"/>
  <c r="E158" i="4" s="1"/>
  <c r="S127" i="4"/>
  <c r="E127" i="4" s="1"/>
  <c r="U151" i="4"/>
  <c r="L151" i="4" s="1"/>
  <c r="N151" i="4" s="1"/>
  <c r="R127" i="4"/>
  <c r="C127" i="4" s="1"/>
  <c r="S154" i="4"/>
  <c r="E154" i="4" s="1"/>
  <c r="U152" i="4"/>
  <c r="L152" i="4" s="1"/>
  <c r="R154" i="4"/>
  <c r="C154" i="4" s="1"/>
  <c r="T160" i="4"/>
  <c r="I160" i="4" s="1"/>
  <c r="S141" i="4"/>
  <c r="E141" i="4" s="1"/>
  <c r="T154" i="4"/>
  <c r="I154" i="4" s="1"/>
  <c r="R123" i="4"/>
  <c r="C123" i="4" s="1"/>
  <c r="T113" i="4"/>
  <c r="I113" i="4" s="1"/>
  <c r="U137" i="4"/>
  <c r="L137" i="4" s="1"/>
  <c r="X153" i="4"/>
  <c r="M153" i="4" s="1"/>
  <c r="R115" i="4"/>
  <c r="C115" i="4" s="1"/>
  <c r="T148" i="4"/>
  <c r="I148" i="4" s="1"/>
  <c r="U122" i="4"/>
  <c r="L122" i="4" s="1"/>
  <c r="U126" i="4"/>
  <c r="L126" i="4" s="1"/>
  <c r="R158" i="4"/>
  <c r="C158" i="4" s="1"/>
  <c r="T152" i="4"/>
  <c r="I152" i="4" s="1"/>
  <c r="U130" i="4"/>
  <c r="L130" i="4" s="1"/>
  <c r="U155" i="4"/>
  <c r="L155" i="4" s="1"/>
  <c r="N155" i="4" s="1"/>
  <c r="T114" i="4"/>
  <c r="I114" i="4" s="1"/>
  <c r="R136" i="4"/>
  <c r="C136" i="4" s="1"/>
  <c r="S122" i="4"/>
  <c r="E122" i="4" s="1"/>
  <c r="T127" i="4"/>
  <c r="I127" i="4" s="1"/>
  <c r="T126" i="4"/>
  <c r="I126" i="4" s="1"/>
  <c r="R128" i="4"/>
  <c r="C128" i="4" s="1"/>
  <c r="T150" i="4"/>
  <c r="I150" i="4" s="1"/>
  <c r="U160" i="4"/>
  <c r="L160" i="4" s="1"/>
  <c r="X137" i="4"/>
  <c r="M137" i="4" s="1"/>
  <c r="U136" i="4"/>
  <c r="L136" i="4" s="1"/>
  <c r="N136" i="4" s="1"/>
  <c r="X161" i="4"/>
  <c r="M161" i="4" s="1"/>
  <c r="S130" i="4"/>
  <c r="E130" i="4" s="1"/>
  <c r="T133" i="4"/>
  <c r="I133" i="4" s="1"/>
  <c r="X113" i="4"/>
  <c r="M113" i="4" s="1"/>
  <c r="U138" i="4"/>
  <c r="L138" i="4" s="1"/>
  <c r="T119" i="4"/>
  <c r="I119" i="4" s="1"/>
  <c r="R139" i="4"/>
  <c r="C139" i="4" s="1"/>
  <c r="X129" i="4"/>
  <c r="M129" i="4" s="1"/>
  <c r="N129" i="4" s="1"/>
  <c r="R117" i="4"/>
  <c r="C117" i="4" s="1"/>
  <c r="U161" i="4"/>
  <c r="L161" i="4" s="1"/>
  <c r="X160" i="4"/>
  <c r="M160" i="4" s="1"/>
  <c r="R133" i="4"/>
  <c r="C133" i="4" s="1"/>
  <c r="S118" i="4"/>
  <c r="E118" i="4" s="1"/>
  <c r="S153" i="4"/>
  <c r="E153" i="4" s="1"/>
  <c r="S145" i="4"/>
  <c r="E145" i="4" s="1"/>
  <c r="S142" i="4"/>
  <c r="E142" i="4" s="1"/>
  <c r="U147" i="4"/>
  <c r="L147" i="4" s="1"/>
  <c r="U145" i="4"/>
  <c r="L145" i="4" s="1"/>
  <c r="S144" i="4"/>
  <c r="E144" i="4" s="1"/>
  <c r="S148" i="4"/>
  <c r="E148" i="4" s="1"/>
  <c r="S114" i="4"/>
  <c r="E114" i="4" s="1"/>
  <c r="X159" i="4"/>
  <c r="M159" i="4" s="1"/>
  <c r="R161" i="4"/>
  <c r="C161" i="4" s="1"/>
  <c r="R146" i="4"/>
  <c r="C146" i="4" s="1"/>
  <c r="S138" i="4"/>
  <c r="E138" i="4" s="1"/>
  <c r="X142" i="4"/>
  <c r="M142" i="4" s="1"/>
  <c r="T141" i="4"/>
  <c r="I141" i="4" s="1"/>
  <c r="X140" i="4"/>
  <c r="M140" i="4" s="1"/>
  <c r="T125" i="4"/>
  <c r="I125" i="4" s="1"/>
  <c r="R141" i="4"/>
  <c r="C141" i="4" s="1"/>
  <c r="R144" i="4"/>
  <c r="C144" i="4" s="1"/>
  <c r="R118" i="4"/>
  <c r="C118" i="4" s="1"/>
  <c r="S161" i="4"/>
  <c r="E161" i="4" s="1"/>
  <c r="T140" i="4"/>
  <c r="I140" i="4" s="1"/>
  <c r="R155" i="4"/>
  <c r="C155" i="4" s="1"/>
  <c r="U159" i="4"/>
  <c r="L159" i="4" s="1"/>
  <c r="S129" i="4"/>
  <c r="E129" i="4" s="1"/>
  <c r="S152" i="4"/>
  <c r="E152" i="4" s="1"/>
  <c r="U112" i="4"/>
  <c r="L112" i="4" s="1"/>
  <c r="R137" i="4"/>
  <c r="C137" i="4" s="1"/>
  <c r="R113" i="4"/>
  <c r="C113" i="4" s="1"/>
  <c r="X115" i="4"/>
  <c r="M115" i="4" s="1"/>
  <c r="S113" i="4"/>
  <c r="E113" i="4" s="1"/>
  <c r="X120" i="4"/>
  <c r="M120" i="4" s="1"/>
  <c r="T139" i="4"/>
  <c r="I139" i="4" s="1"/>
  <c r="T153" i="4"/>
  <c r="I153" i="4" s="1"/>
  <c r="X112" i="4"/>
  <c r="M112" i="4" s="1"/>
  <c r="X145" i="4"/>
  <c r="M145" i="4" s="1"/>
  <c r="U119" i="4"/>
  <c r="L119" i="4" s="1"/>
  <c r="R116" i="4"/>
  <c r="C116" i="4" s="1"/>
  <c r="R126" i="4"/>
  <c r="C126" i="4" s="1"/>
  <c r="X132" i="4"/>
  <c r="M132" i="4" s="1"/>
  <c r="X143" i="4"/>
  <c r="M143" i="4" s="1"/>
  <c r="U132" i="4"/>
  <c r="L132" i="4" s="1"/>
  <c r="X138" i="4"/>
  <c r="M138" i="4" s="1"/>
  <c r="S128" i="4"/>
  <c r="E128" i="4" s="1"/>
  <c r="S123" i="4"/>
  <c r="E123" i="4" s="1"/>
  <c r="X144" i="4"/>
  <c r="M144" i="4" s="1"/>
  <c r="C18" i="2"/>
  <c r="AD16" i="2"/>
  <c r="AG23" i="2"/>
  <c r="AE23" i="2" s="1"/>
  <c r="A23" i="2" s="1"/>
  <c r="AH24" i="2"/>
  <c r="AG24" i="2" s="1"/>
  <c r="AI24" i="2"/>
  <c r="B25" i="2"/>
  <c r="AD10" i="27"/>
  <c r="AG10" i="27" s="1"/>
  <c r="AB4" i="27" s="1"/>
  <c r="BJ7" i="2" s="1"/>
  <c r="T7" i="2" s="1"/>
  <c r="T10" i="29"/>
  <c r="AC9" i="29"/>
  <c r="AC10" i="29" s="1"/>
  <c r="L10" i="29" s="1"/>
  <c r="U9" i="29"/>
  <c r="U10" i="29" s="1"/>
  <c r="Y9" i="29"/>
  <c r="Y10" i="29" s="1"/>
  <c r="Z9" i="29"/>
  <c r="Z10" i="29" s="1"/>
  <c r="G10" i="28"/>
  <c r="W6" i="1"/>
  <c r="T9" i="30"/>
  <c r="H10" i="28"/>
  <c r="R10" i="28"/>
  <c r="C10" i="28" s="1"/>
  <c r="S9" i="28"/>
  <c r="S10" i="28" s="1"/>
  <c r="F10" i="28" s="1"/>
  <c r="X9" i="28"/>
  <c r="X10" i="28" s="1"/>
  <c r="I10" i="28" s="1"/>
  <c r="M10" i="28" s="1"/>
  <c r="V9" i="28"/>
  <c r="AB9" i="28"/>
  <c r="AB10" i="28" s="1"/>
  <c r="K10" i="28" s="1"/>
  <c r="N10" i="27"/>
  <c r="N110" i="27" s="1"/>
  <c r="N173" i="27" s="1"/>
  <c r="V5" i="1"/>
  <c r="R9" i="29"/>
  <c r="AG10" i="26"/>
  <c r="AB4" i="26" s="1"/>
  <c r="BI7" i="2" s="1"/>
  <c r="S7" i="2" s="1"/>
  <c r="AE10" i="26"/>
  <c r="AD7" i="26"/>
  <c r="V10" i="27"/>
  <c r="R171" i="27" s="1"/>
  <c r="L171" i="27" s="1"/>
  <c r="N171" i="27" s="1"/>
  <c r="W9" i="27"/>
  <c r="W10" i="27" s="1"/>
  <c r="R172" i="27" s="1"/>
  <c r="L172" i="27" s="1"/>
  <c r="N172" i="27" s="1"/>
  <c r="AA10" i="28"/>
  <c r="J10" i="28" s="1"/>
  <c r="R110" i="29"/>
  <c r="U110" i="29" s="1"/>
  <c r="T110" i="28"/>
  <c r="S110" i="28"/>
  <c r="Y5" i="25"/>
  <c r="Y5" i="24"/>
  <c r="X147" i="8" l="1"/>
  <c r="M147" i="8" s="1"/>
  <c r="U117" i="8"/>
  <c r="L117" i="8" s="1"/>
  <c r="X140" i="8"/>
  <c r="M140" i="8" s="1"/>
  <c r="R118" i="8"/>
  <c r="S118" i="8" s="1"/>
  <c r="E118" i="8" s="1"/>
  <c r="R131" i="8"/>
  <c r="C131" i="8" s="1"/>
  <c r="R136" i="8"/>
  <c r="C136" i="8" s="1"/>
  <c r="R133" i="8"/>
  <c r="S133" i="8" s="1"/>
  <c r="E133" i="8" s="1"/>
  <c r="U160" i="8"/>
  <c r="L160" i="8" s="1"/>
  <c r="R112" i="8"/>
  <c r="S112" i="8" s="1"/>
  <c r="E112" i="8" s="1"/>
  <c r="T142" i="8"/>
  <c r="I142" i="8" s="1"/>
  <c r="R137" i="8"/>
  <c r="S137" i="8" s="1"/>
  <c r="E137" i="8" s="1"/>
  <c r="U133" i="8"/>
  <c r="L133" i="8" s="1"/>
  <c r="U112" i="8"/>
  <c r="L112" i="8" s="1"/>
  <c r="X158" i="8"/>
  <c r="M158" i="8" s="1"/>
  <c r="R142" i="8"/>
  <c r="C142" i="8" s="1"/>
  <c r="T150" i="8"/>
  <c r="I150" i="8" s="1"/>
  <c r="X128" i="8"/>
  <c r="M128" i="8" s="1"/>
  <c r="U124" i="8"/>
  <c r="L124" i="8" s="1"/>
  <c r="U115" i="8"/>
  <c r="L115" i="8" s="1"/>
  <c r="U152" i="8"/>
  <c r="L152" i="8" s="1"/>
  <c r="X130" i="8"/>
  <c r="M130" i="8" s="1"/>
  <c r="R144" i="8"/>
  <c r="C144" i="8" s="1"/>
  <c r="R130" i="8"/>
  <c r="S130" i="8" s="1"/>
  <c r="E130" i="8" s="1"/>
  <c r="X122" i="8"/>
  <c r="M122" i="8" s="1"/>
  <c r="R159" i="8"/>
  <c r="S159" i="8" s="1"/>
  <c r="E159" i="8" s="1"/>
  <c r="X125" i="8"/>
  <c r="M125" i="8" s="1"/>
  <c r="R155" i="8"/>
  <c r="S155" i="8" s="1"/>
  <c r="E155" i="8" s="1"/>
  <c r="T119" i="8"/>
  <c r="I119" i="8" s="1"/>
  <c r="X132" i="8"/>
  <c r="M132" i="8" s="1"/>
  <c r="T141" i="8"/>
  <c r="I141" i="8" s="1"/>
  <c r="U147" i="8"/>
  <c r="L147" i="8" s="1"/>
  <c r="R123" i="8"/>
  <c r="S123" i="8" s="1"/>
  <c r="E123" i="8" s="1"/>
  <c r="X116" i="8"/>
  <c r="M116" i="8" s="1"/>
  <c r="R154" i="8"/>
  <c r="C154" i="8" s="1"/>
  <c r="T129" i="8"/>
  <c r="I129" i="8" s="1"/>
  <c r="U141" i="8"/>
  <c r="L141" i="8" s="1"/>
  <c r="R126" i="8"/>
  <c r="S126" i="8" s="1"/>
  <c r="E126" i="8" s="1"/>
  <c r="T135" i="8"/>
  <c r="I135" i="8" s="1"/>
  <c r="R113" i="8"/>
  <c r="S113" i="8" s="1"/>
  <c r="E113" i="8" s="1"/>
  <c r="X145" i="8"/>
  <c r="M145" i="8" s="1"/>
  <c r="U121" i="8"/>
  <c r="L121" i="8" s="1"/>
  <c r="R117" i="8"/>
  <c r="S117" i="8" s="1"/>
  <c r="E117" i="8" s="1"/>
  <c r="X123" i="8"/>
  <c r="M123" i="8" s="1"/>
  <c r="U116" i="8"/>
  <c r="L116" i="8" s="1"/>
  <c r="T120" i="8"/>
  <c r="I120" i="8" s="1"/>
  <c r="X129" i="8"/>
  <c r="M129" i="8" s="1"/>
  <c r="T155" i="8"/>
  <c r="I155" i="8" s="1"/>
  <c r="R139" i="8"/>
  <c r="S139" i="8" s="1"/>
  <c r="E139" i="8" s="1"/>
  <c r="T149" i="8"/>
  <c r="I149" i="8" s="1"/>
  <c r="T145" i="8"/>
  <c r="I145" i="8" s="1"/>
  <c r="T113" i="8"/>
  <c r="I113" i="8" s="1"/>
  <c r="X131" i="8"/>
  <c r="M131" i="8" s="1"/>
  <c r="T123" i="8"/>
  <c r="I123" i="8" s="1"/>
  <c r="T146" i="8"/>
  <c r="I146" i="8" s="1"/>
  <c r="T161" i="8"/>
  <c r="I161" i="8" s="1"/>
  <c r="R129" i="8"/>
  <c r="S129" i="8" s="1"/>
  <c r="E129" i="8" s="1"/>
  <c r="U159" i="8"/>
  <c r="L159" i="8" s="1"/>
  <c r="R134" i="8"/>
  <c r="C134" i="8" s="1"/>
  <c r="U146" i="8"/>
  <c r="L146" i="8" s="1"/>
  <c r="X141" i="8"/>
  <c r="M141" i="8" s="1"/>
  <c r="X133" i="8"/>
  <c r="M133" i="8" s="1"/>
  <c r="X118" i="8"/>
  <c r="M118" i="8" s="1"/>
  <c r="U123" i="8"/>
  <c r="L123" i="8" s="1"/>
  <c r="N123" i="8" s="1"/>
  <c r="R143" i="8"/>
  <c r="C143" i="8" s="1"/>
  <c r="U130" i="8"/>
  <c r="L130" i="8" s="1"/>
  <c r="N130" i="8" s="1"/>
  <c r="U158" i="8"/>
  <c r="L158" i="8" s="1"/>
  <c r="N158" i="8" s="1"/>
  <c r="R150" i="8"/>
  <c r="S150" i="8" s="1"/>
  <c r="E150" i="8" s="1"/>
  <c r="T117" i="8"/>
  <c r="I117" i="8" s="1"/>
  <c r="T118" i="8"/>
  <c r="I118" i="8" s="1"/>
  <c r="U149" i="8"/>
  <c r="L149" i="8" s="1"/>
  <c r="X138" i="8"/>
  <c r="M138" i="8" s="1"/>
  <c r="X152" i="8"/>
  <c r="M152" i="8" s="1"/>
  <c r="U127" i="8"/>
  <c r="L127" i="8" s="1"/>
  <c r="T134" i="8"/>
  <c r="I134" i="8" s="1"/>
  <c r="R127" i="8"/>
  <c r="C127" i="8" s="1"/>
  <c r="R120" i="8"/>
  <c r="S120" i="8" s="1"/>
  <c r="E120" i="8" s="1"/>
  <c r="U156" i="8"/>
  <c r="L156" i="8" s="1"/>
  <c r="R153" i="8"/>
  <c r="C153" i="8" s="1"/>
  <c r="X144" i="8"/>
  <c r="M144" i="8" s="1"/>
  <c r="X127" i="8"/>
  <c r="M127" i="8" s="1"/>
  <c r="T127" i="8"/>
  <c r="I127" i="8" s="1"/>
  <c r="X142" i="8"/>
  <c r="M142" i="8" s="1"/>
  <c r="X136" i="8"/>
  <c r="M136" i="8" s="1"/>
  <c r="T114" i="8"/>
  <c r="I114" i="8" s="1"/>
  <c r="U122" i="8"/>
  <c r="L122" i="8" s="1"/>
  <c r="X119" i="8"/>
  <c r="M119" i="8" s="1"/>
  <c r="R135" i="8"/>
  <c r="C135" i="8" s="1"/>
  <c r="T137" i="8"/>
  <c r="I137" i="8" s="1"/>
  <c r="R149" i="8"/>
  <c r="C149" i="8" s="1"/>
  <c r="T151" i="8"/>
  <c r="I151" i="8" s="1"/>
  <c r="U145" i="8"/>
  <c r="L145" i="8" s="1"/>
  <c r="R157" i="8"/>
  <c r="C157" i="8" s="1"/>
  <c r="T147" i="8"/>
  <c r="I147" i="8" s="1"/>
  <c r="X161" i="8"/>
  <c r="M161" i="8" s="1"/>
  <c r="U132" i="8"/>
  <c r="L132" i="8" s="1"/>
  <c r="X143" i="8"/>
  <c r="M143" i="8" s="1"/>
  <c r="R146" i="8"/>
  <c r="S146" i="8" s="1"/>
  <c r="E146" i="8" s="1"/>
  <c r="T153" i="8"/>
  <c r="I153" i="8" s="1"/>
  <c r="T126" i="8"/>
  <c r="I126" i="8" s="1"/>
  <c r="T140" i="8"/>
  <c r="I140" i="8" s="1"/>
  <c r="T115" i="8"/>
  <c r="I115" i="8" s="1"/>
  <c r="T157" i="8"/>
  <c r="I157" i="8" s="1"/>
  <c r="R145" i="8"/>
  <c r="C145" i="8" s="1"/>
  <c r="X112" i="8"/>
  <c r="M112" i="8" s="1"/>
  <c r="T122" i="8"/>
  <c r="I122" i="8" s="1"/>
  <c r="X151" i="8"/>
  <c r="M151" i="8" s="1"/>
  <c r="T138" i="8"/>
  <c r="I138" i="8" s="1"/>
  <c r="R125" i="8"/>
  <c r="S125" i="8" s="1"/>
  <c r="E125" i="8" s="1"/>
  <c r="X156" i="8"/>
  <c r="M156" i="8" s="1"/>
  <c r="T112" i="8"/>
  <c r="I112" i="8" s="1"/>
  <c r="U154" i="8"/>
  <c r="L154" i="8" s="1"/>
  <c r="T143" i="8"/>
  <c r="I143" i="8" s="1"/>
  <c r="U151" i="8"/>
  <c r="L151" i="8" s="1"/>
  <c r="U138" i="8"/>
  <c r="L138" i="8" s="1"/>
  <c r="T156" i="8"/>
  <c r="I156" i="8" s="1"/>
  <c r="U143" i="8"/>
  <c r="L143" i="8" s="1"/>
  <c r="N143" i="8" s="1"/>
  <c r="T154" i="8"/>
  <c r="I154" i="8" s="1"/>
  <c r="U118" i="8"/>
  <c r="L118" i="8" s="1"/>
  <c r="N118" i="8" s="1"/>
  <c r="U125" i="8"/>
  <c r="L125" i="8" s="1"/>
  <c r="T144" i="8"/>
  <c r="I144" i="8" s="1"/>
  <c r="R160" i="8"/>
  <c r="S160" i="8" s="1"/>
  <c r="E160" i="8" s="1"/>
  <c r="X148" i="8"/>
  <c r="M148" i="8" s="1"/>
  <c r="R124" i="8"/>
  <c r="C124" i="8" s="1"/>
  <c r="X120" i="8"/>
  <c r="M120" i="8" s="1"/>
  <c r="U142" i="8"/>
  <c r="L142" i="8" s="1"/>
  <c r="U144" i="8"/>
  <c r="L144" i="8" s="1"/>
  <c r="X115" i="8"/>
  <c r="M115" i="8" s="1"/>
  <c r="T124" i="8"/>
  <c r="I124" i="8" s="1"/>
  <c r="R141" i="8"/>
  <c r="C141" i="8" s="1"/>
  <c r="R140" i="8"/>
  <c r="C140" i="8" s="1"/>
  <c r="X159" i="8"/>
  <c r="M159" i="8" s="1"/>
  <c r="R121" i="8"/>
  <c r="S121" i="8" s="1"/>
  <c r="E121" i="8" s="1"/>
  <c r="U140" i="8"/>
  <c r="L140" i="8" s="1"/>
  <c r="X153" i="8"/>
  <c r="M153" i="8" s="1"/>
  <c r="X126" i="8"/>
  <c r="M126" i="8" s="1"/>
  <c r="T121" i="8"/>
  <c r="I121" i="8" s="1"/>
  <c r="X135" i="8"/>
  <c r="M135" i="8" s="1"/>
  <c r="T131" i="8"/>
  <c r="I131" i="8" s="1"/>
  <c r="R122" i="8"/>
  <c r="C122" i="8" s="1"/>
  <c r="R114" i="8"/>
  <c r="S114" i="8" s="1"/>
  <c r="E114" i="8" s="1"/>
  <c r="R147" i="8"/>
  <c r="S147" i="8" s="1"/>
  <c r="E147" i="8" s="1"/>
  <c r="T160" i="8"/>
  <c r="I160" i="8" s="1"/>
  <c r="U119" i="8"/>
  <c r="L119" i="8" s="1"/>
  <c r="T136" i="8"/>
  <c r="I136" i="8" s="1"/>
  <c r="U120" i="8"/>
  <c r="L120" i="8" s="1"/>
  <c r="T159" i="8"/>
  <c r="I159" i="8" s="1"/>
  <c r="U155" i="8"/>
  <c r="L155" i="8" s="1"/>
  <c r="T125" i="8"/>
  <c r="I125" i="8" s="1"/>
  <c r="X160" i="8"/>
  <c r="M160" i="8" s="1"/>
  <c r="R132" i="8"/>
  <c r="S132" i="8" s="1"/>
  <c r="E132" i="8" s="1"/>
  <c r="U128" i="8"/>
  <c r="L128" i="8" s="1"/>
  <c r="X114" i="8"/>
  <c r="M114" i="8" s="1"/>
  <c r="T148" i="8"/>
  <c r="I148" i="8" s="1"/>
  <c r="X124" i="8"/>
  <c r="M124" i="8" s="1"/>
  <c r="U153" i="8"/>
  <c r="L153" i="8" s="1"/>
  <c r="U135" i="8"/>
  <c r="L135" i="8" s="1"/>
  <c r="R115" i="8"/>
  <c r="C115" i="8" s="1"/>
  <c r="X150" i="8"/>
  <c r="M150" i="8" s="1"/>
  <c r="X117" i="8"/>
  <c r="M117" i="8" s="1"/>
  <c r="U137" i="8"/>
  <c r="L137" i="8" s="1"/>
  <c r="N137" i="8" s="1"/>
  <c r="T132" i="8"/>
  <c r="I132" i="8" s="1"/>
  <c r="U134" i="8"/>
  <c r="L134" i="8" s="1"/>
  <c r="N134" i="8" s="1"/>
  <c r="T116" i="8"/>
  <c r="I116" i="8" s="1"/>
  <c r="T152" i="8"/>
  <c r="I152" i="8" s="1"/>
  <c r="U114" i="8"/>
  <c r="L114" i="8" s="1"/>
  <c r="R152" i="8"/>
  <c r="C152" i="8" s="1"/>
  <c r="R156" i="8"/>
  <c r="C156" i="8" s="1"/>
  <c r="U139" i="8"/>
  <c r="L139" i="8" s="1"/>
  <c r="X146" i="8"/>
  <c r="M146" i="8" s="1"/>
  <c r="T133" i="8"/>
  <c r="I133" i="8" s="1"/>
  <c r="R128" i="8"/>
  <c r="C128" i="8" s="1"/>
  <c r="T130" i="8"/>
  <c r="I130" i="8" s="1"/>
  <c r="X149" i="8"/>
  <c r="M149" i="8" s="1"/>
  <c r="T128" i="8"/>
  <c r="I128" i="8" s="1"/>
  <c r="X139" i="8"/>
  <c r="M139" i="8" s="1"/>
  <c r="X157" i="8"/>
  <c r="M157" i="8" s="1"/>
  <c r="X113" i="8"/>
  <c r="M113" i="8" s="1"/>
  <c r="T139" i="8"/>
  <c r="I139" i="8" s="1"/>
  <c r="U136" i="8"/>
  <c r="L136" i="8" s="1"/>
  <c r="N136" i="8" s="1"/>
  <c r="U148" i="8"/>
  <c r="L148" i="8" s="1"/>
  <c r="R151" i="8"/>
  <c r="S151" i="8" s="1"/>
  <c r="E151" i="8" s="1"/>
  <c r="U131" i="8"/>
  <c r="L131" i="8" s="1"/>
  <c r="R148" i="8"/>
  <c r="C148" i="8" s="1"/>
  <c r="R138" i="8"/>
  <c r="C138" i="8" s="1"/>
  <c r="U126" i="8"/>
  <c r="L126" i="8" s="1"/>
  <c r="X154" i="8"/>
  <c r="M154" i="8" s="1"/>
  <c r="U150" i="8"/>
  <c r="L150" i="8" s="1"/>
  <c r="R161" i="8"/>
  <c r="C161" i="8" s="1"/>
  <c r="X155" i="8"/>
  <c r="M155" i="8" s="1"/>
  <c r="R158" i="8"/>
  <c r="S158" i="8" s="1"/>
  <c r="E158" i="8" s="1"/>
  <c r="T158" i="8"/>
  <c r="I158" i="8" s="1"/>
  <c r="R119" i="8"/>
  <c r="C119" i="8" s="1"/>
  <c r="U113" i="8"/>
  <c r="L113" i="8" s="1"/>
  <c r="U157" i="8"/>
  <c r="L157" i="8" s="1"/>
  <c r="U161" i="8"/>
  <c r="L161" i="8" s="1"/>
  <c r="U129" i="8"/>
  <c r="L129" i="8" s="1"/>
  <c r="R116" i="8"/>
  <c r="C116" i="8" s="1"/>
  <c r="X121" i="8"/>
  <c r="M121" i="8" s="1"/>
  <c r="R11" i="2"/>
  <c r="R12" i="2" s="1"/>
  <c r="K4" i="2"/>
  <c r="BA2" i="2"/>
  <c r="DE3" i="1" s="1"/>
  <c r="U4" i="17"/>
  <c r="U145" i="17" s="1"/>
  <c r="L145" i="17" s="1"/>
  <c r="N119" i="4"/>
  <c r="P14" i="2"/>
  <c r="P15" i="2" s="1"/>
  <c r="N135" i="4"/>
  <c r="N150" i="4"/>
  <c r="G37" i="2"/>
  <c r="G38" i="2" s="1"/>
  <c r="G39" i="2" s="1"/>
  <c r="G40" i="2" s="1"/>
  <c r="G41" i="2" s="1"/>
  <c r="G42" i="2" s="1"/>
  <c r="G43" i="2" s="1"/>
  <c r="G44" i="2" s="1"/>
  <c r="G45" i="2" s="1"/>
  <c r="G46" i="2" s="1"/>
  <c r="G47" i="2" s="1"/>
  <c r="G48" i="2" s="1"/>
  <c r="G49" i="2" s="1"/>
  <c r="G50" i="2" s="1"/>
  <c r="G51" i="2" s="1"/>
  <c r="G52" i="2" s="1"/>
  <c r="G53" i="2" s="1"/>
  <c r="G54" i="2" s="1"/>
  <c r="G55" i="2" s="1"/>
  <c r="G56" i="2" s="1"/>
  <c r="G57" i="2" s="1"/>
  <c r="G58" i="2" s="1"/>
  <c r="G59" i="2" s="1"/>
  <c r="G60" i="2" s="1"/>
  <c r="G61" i="2" s="1"/>
  <c r="G62" i="2" s="1"/>
  <c r="G63" i="2" s="1"/>
  <c r="G64" i="2" s="1"/>
  <c r="G65" i="2" s="1"/>
  <c r="G66" i="2" s="1"/>
  <c r="G67" i="2" s="1"/>
  <c r="G68" i="2" s="1"/>
  <c r="G69" i="2" s="1"/>
  <c r="G70" i="2" s="1"/>
  <c r="G71" i="2" s="1"/>
  <c r="G72" i="2" s="1"/>
  <c r="G73" i="2" s="1"/>
  <c r="G74" i="2" s="1"/>
  <c r="G75" i="2" s="1"/>
  <c r="G76" i="2" s="1"/>
  <c r="G77" i="2" s="1"/>
  <c r="G78" i="2" s="1"/>
  <c r="G79" i="2" s="1"/>
  <c r="G80" i="2" s="1"/>
  <c r="G81" i="2" s="1"/>
  <c r="G82" i="2" s="1"/>
  <c r="G83" i="2" s="1"/>
  <c r="G84" i="2" s="1"/>
  <c r="G85" i="2" s="1"/>
  <c r="G86" i="2" s="1"/>
  <c r="G87" i="2" s="1"/>
  <c r="G88" i="2" s="1"/>
  <c r="G89" i="2" s="1"/>
  <c r="G90" i="2" s="1"/>
  <c r="G91" i="2" s="1"/>
  <c r="G92" i="2" s="1"/>
  <c r="G93" i="2" s="1"/>
  <c r="G94" i="2" s="1"/>
  <c r="G95" i="2" s="1"/>
  <c r="G96" i="2" s="1"/>
  <c r="G97" i="2" s="1"/>
  <c r="G98" i="2" s="1"/>
  <c r="G99" i="2" s="1"/>
  <c r="G100" i="2" s="1"/>
  <c r="G101" i="2" s="1"/>
  <c r="G102" i="2" s="1"/>
  <c r="G103" i="2" s="1"/>
  <c r="G104" i="2" s="1"/>
  <c r="G105" i="2" s="1"/>
  <c r="G106" i="2" s="1"/>
  <c r="G107" i="2" s="1"/>
  <c r="G108" i="2" s="1"/>
  <c r="G109" i="2" s="1"/>
  <c r="G110" i="2" s="1"/>
  <c r="G111" i="2" s="1"/>
  <c r="G112" i="2" s="1"/>
  <c r="G113" i="2" s="1"/>
  <c r="G114" i="2" s="1"/>
  <c r="G115" i="2" s="1"/>
  <c r="G116" i="2" s="1"/>
  <c r="G117" i="2" s="1"/>
  <c r="G118" i="2" s="1"/>
  <c r="G119" i="2" s="1"/>
  <c r="G120" i="2" s="1"/>
  <c r="G121" i="2" s="1"/>
  <c r="G122" i="2" s="1"/>
  <c r="G123" i="2" s="1"/>
  <c r="G124" i="2" s="1"/>
  <c r="G125" i="2" s="1"/>
  <c r="G126" i="2" s="1"/>
  <c r="G127" i="2" s="1"/>
  <c r="G128" i="2" s="1"/>
  <c r="G129" i="2" s="1"/>
  <c r="G130" i="2" s="1"/>
  <c r="G131" i="2" s="1"/>
  <c r="G132" i="2" s="1"/>
  <c r="G133" i="2" s="1"/>
  <c r="G134" i="2" s="1"/>
  <c r="G135" i="2" s="1"/>
  <c r="G136" i="2" s="1"/>
  <c r="G137" i="2" s="1"/>
  <c r="G138" i="2" s="1"/>
  <c r="G139" i="2" s="1"/>
  <c r="G140" i="2" s="1"/>
  <c r="G141" i="2" s="1"/>
  <c r="G142" i="2" s="1"/>
  <c r="G143" i="2" s="1"/>
  <c r="G144" i="2" s="1"/>
  <c r="G145" i="2" s="1"/>
  <c r="G146" i="2" s="1"/>
  <c r="G147" i="2" s="1"/>
  <c r="G148" i="2" s="1"/>
  <c r="G149" i="2" s="1"/>
  <c r="G150" i="2" s="1"/>
  <c r="G6" i="2" s="1"/>
  <c r="S8" i="2"/>
  <c r="Q12" i="2"/>
  <c r="Q13" i="2" s="1"/>
  <c r="T8" i="2"/>
  <c r="M6" i="2"/>
  <c r="BC2" i="2" s="1"/>
  <c r="DQ3" i="1" s="1"/>
  <c r="N15" i="2"/>
  <c r="U4" i="9"/>
  <c r="AY2" i="2"/>
  <c r="CS3" i="1" s="1"/>
  <c r="I4" i="2"/>
  <c r="N132" i="4"/>
  <c r="N126" i="4"/>
  <c r="N152" i="4"/>
  <c r="N127" i="4"/>
  <c r="O11" i="2"/>
  <c r="O12" i="2" s="1"/>
  <c r="N147" i="4"/>
  <c r="N122" i="4"/>
  <c r="N145" i="4"/>
  <c r="N159" i="4"/>
  <c r="N154" i="4"/>
  <c r="F35" i="2"/>
  <c r="F36" i="2" s="1"/>
  <c r="F37" i="2" s="1"/>
  <c r="F38" i="2" s="1"/>
  <c r="F39" i="2" s="1"/>
  <c r="F40" i="2" s="1"/>
  <c r="F41" i="2" s="1"/>
  <c r="F42" i="2" s="1"/>
  <c r="F43" i="2" s="1"/>
  <c r="F44" i="2" s="1"/>
  <c r="F45" i="2" s="1"/>
  <c r="F46" i="2" s="1"/>
  <c r="F47" i="2" s="1"/>
  <c r="F48" i="2" s="1"/>
  <c r="F49" i="2" s="1"/>
  <c r="F50" i="2" s="1"/>
  <c r="F51" i="2" s="1"/>
  <c r="F52" i="2" s="1"/>
  <c r="F53" i="2" s="1"/>
  <c r="F54" i="2" s="1"/>
  <c r="N130" i="4"/>
  <c r="N157" i="4"/>
  <c r="N124" i="4"/>
  <c r="N134" i="4"/>
  <c r="N121" i="4"/>
  <c r="N139" i="4"/>
  <c r="N146" i="4"/>
  <c r="J4" i="2"/>
  <c r="U4" i="16"/>
  <c r="AZ2" i="2"/>
  <c r="CY3" i="1" s="1"/>
  <c r="L6" i="2"/>
  <c r="N138" i="4"/>
  <c r="N137" i="4"/>
  <c r="N153" i="4"/>
  <c r="N123" i="4"/>
  <c r="N114" i="4"/>
  <c r="N158" i="4"/>
  <c r="N118" i="4"/>
  <c r="N128" i="4"/>
  <c r="N113" i="4"/>
  <c r="N115" i="4"/>
  <c r="N144" i="4"/>
  <c r="E6" i="2"/>
  <c r="N112" i="4"/>
  <c r="N120" i="4"/>
  <c r="N149" i="4"/>
  <c r="N142" i="4"/>
  <c r="N140" i="4"/>
  <c r="AD18" i="2"/>
  <c r="C19" i="2"/>
  <c r="N161" i="4"/>
  <c r="N160" i="4"/>
  <c r="C112" i="4"/>
  <c r="S112" i="4"/>
  <c r="E112" i="4" s="1"/>
  <c r="N148" i="4"/>
  <c r="N125" i="4"/>
  <c r="N131" i="4"/>
  <c r="N143" i="4"/>
  <c r="N141" i="4"/>
  <c r="AF24" i="2"/>
  <c r="AE24" i="2" s="1"/>
  <c r="A24" i="2" s="1"/>
  <c r="AI25" i="2"/>
  <c r="AH25" i="2"/>
  <c r="AF25" i="2" s="1"/>
  <c r="B26" i="2"/>
  <c r="AD7" i="27"/>
  <c r="AF48" i="27" s="1"/>
  <c r="AE10" i="27"/>
  <c r="AA10" i="29"/>
  <c r="J10" i="29" s="1"/>
  <c r="N10" i="28"/>
  <c r="N110" i="28" s="1"/>
  <c r="N173" i="28" s="1"/>
  <c r="AF10" i="26"/>
  <c r="AD10" i="28"/>
  <c r="AG10" i="28" s="1"/>
  <c r="AB4" i="28" s="1"/>
  <c r="BK7" i="2" s="1"/>
  <c r="U7" i="2" s="1"/>
  <c r="X6" i="1"/>
  <c r="Y6" i="1" s="1"/>
  <c r="T9" i="32"/>
  <c r="T9" i="31"/>
  <c r="W5" i="1"/>
  <c r="R9" i="30"/>
  <c r="R10" i="29"/>
  <c r="C10" i="29" s="1"/>
  <c r="X9" i="29"/>
  <c r="X10" i="29" s="1"/>
  <c r="I10" i="29" s="1"/>
  <c r="M10" i="29" s="1"/>
  <c r="AB9" i="29"/>
  <c r="AB10" i="29" s="1"/>
  <c r="K10" i="29" s="1"/>
  <c r="S9" i="29"/>
  <c r="S10" i="29" s="1"/>
  <c r="F10" i="29" s="1"/>
  <c r="V9" i="29"/>
  <c r="H10" i="29"/>
  <c r="V10" i="28"/>
  <c r="R171" i="28" s="1"/>
  <c r="L171" i="28" s="1"/>
  <c r="N171" i="28" s="1"/>
  <c r="W9" i="28"/>
  <c r="W10" i="28" s="1"/>
  <c r="R172" i="28" s="1"/>
  <c r="L172" i="28" s="1"/>
  <c r="N172" i="28" s="1"/>
  <c r="AF59" i="26"/>
  <c r="AF25" i="26"/>
  <c r="AF105" i="26"/>
  <c r="AF28" i="26"/>
  <c r="AF69" i="26"/>
  <c r="AF75" i="26"/>
  <c r="AF58" i="26"/>
  <c r="AF47" i="26"/>
  <c r="AF48" i="26"/>
  <c r="AF74" i="26"/>
  <c r="AF73" i="26"/>
  <c r="AF55" i="26"/>
  <c r="AF68" i="26"/>
  <c r="AF18" i="26"/>
  <c r="AF65" i="26"/>
  <c r="AF108" i="26"/>
  <c r="AF95" i="26"/>
  <c r="AF37" i="26"/>
  <c r="AF12" i="26"/>
  <c r="AF40" i="26"/>
  <c r="AF103" i="26"/>
  <c r="AF88" i="26"/>
  <c r="AF41" i="26"/>
  <c r="AF38" i="26"/>
  <c r="AF109" i="26"/>
  <c r="AF24" i="26"/>
  <c r="AF100" i="26"/>
  <c r="AF83" i="26"/>
  <c r="AF52" i="26"/>
  <c r="AF87" i="26"/>
  <c r="AF101" i="26"/>
  <c r="AF81" i="26"/>
  <c r="AF98" i="26"/>
  <c r="AF78" i="26"/>
  <c r="AF106" i="26"/>
  <c r="AF107" i="26"/>
  <c r="AF79" i="26"/>
  <c r="AF16" i="26"/>
  <c r="AF84" i="26"/>
  <c r="AF91" i="26"/>
  <c r="AF49" i="26"/>
  <c r="AF22" i="26"/>
  <c r="AF104" i="26"/>
  <c r="AF21" i="26"/>
  <c r="AF11" i="26"/>
  <c r="AF57" i="26"/>
  <c r="AF35" i="26"/>
  <c r="AF67" i="26"/>
  <c r="AF20" i="26"/>
  <c r="AF86" i="26"/>
  <c r="AF80" i="26"/>
  <c r="AF32" i="26"/>
  <c r="AF85" i="26"/>
  <c r="AF97" i="26"/>
  <c r="AF93" i="26"/>
  <c r="AF13" i="26"/>
  <c r="AF50" i="26"/>
  <c r="AF17" i="26"/>
  <c r="AF33" i="26"/>
  <c r="AF96" i="26"/>
  <c r="AF61" i="26"/>
  <c r="AF19" i="26"/>
  <c r="AF53" i="26"/>
  <c r="AF64" i="26"/>
  <c r="AF45" i="26"/>
  <c r="AF90" i="26"/>
  <c r="AF15" i="26"/>
  <c r="AF46" i="26"/>
  <c r="AF66" i="26"/>
  <c r="AF63" i="26"/>
  <c r="AF43" i="26"/>
  <c r="AF76" i="26"/>
  <c r="AF51" i="26"/>
  <c r="AF44" i="26"/>
  <c r="AF92" i="26"/>
  <c r="AF102" i="26"/>
  <c r="AF94" i="26"/>
  <c r="AF23" i="26"/>
  <c r="AF71" i="26"/>
  <c r="AF26" i="26"/>
  <c r="AF27" i="26"/>
  <c r="AF30" i="26"/>
  <c r="AF82" i="26"/>
  <c r="AF39" i="26"/>
  <c r="AF72" i="26"/>
  <c r="AF29" i="26"/>
  <c r="AF77" i="26"/>
  <c r="AF99" i="26"/>
  <c r="AF14" i="26"/>
  <c r="AF34" i="26"/>
  <c r="AF89" i="26"/>
  <c r="AF42" i="26"/>
  <c r="AF31" i="26"/>
  <c r="AF56" i="26"/>
  <c r="AF62" i="26"/>
  <c r="AF70" i="26"/>
  <c r="AF36" i="26"/>
  <c r="AF54" i="26"/>
  <c r="AF60" i="26"/>
  <c r="T10" i="30"/>
  <c r="Z9" i="30"/>
  <c r="Z10" i="30" s="1"/>
  <c r="Y9" i="30"/>
  <c r="Y10" i="30" s="1"/>
  <c r="U9" i="30"/>
  <c r="U10" i="30" s="1"/>
  <c r="AC9" i="30"/>
  <c r="AC10" i="30" s="1"/>
  <c r="L10" i="30" s="1"/>
  <c r="G10" i="29"/>
  <c r="R110" i="30"/>
  <c r="U110" i="30" s="1"/>
  <c r="T110" i="29"/>
  <c r="S110" i="29"/>
  <c r="N117" i="8" l="1"/>
  <c r="N147" i="8"/>
  <c r="N140" i="8"/>
  <c r="N162" i="4"/>
  <c r="N175" i="4" s="1"/>
  <c r="BO4" i="1" s="1"/>
  <c r="C118" i="8"/>
  <c r="N121" i="8"/>
  <c r="S131" i="8"/>
  <c r="E131" i="8" s="1"/>
  <c r="S140" i="8"/>
  <c r="E140" i="8" s="1"/>
  <c r="C117" i="8"/>
  <c r="N161" i="8"/>
  <c r="S153" i="8"/>
  <c r="E153" i="8" s="1"/>
  <c r="S136" i="8"/>
  <c r="E136" i="8" s="1"/>
  <c r="S144" i="8"/>
  <c r="E144" i="8" s="1"/>
  <c r="S127" i="8"/>
  <c r="E127" i="8" s="1"/>
  <c r="S142" i="8"/>
  <c r="E142" i="8" s="1"/>
  <c r="N124" i="8"/>
  <c r="N150" i="8"/>
  <c r="N153" i="8"/>
  <c r="N119" i="8"/>
  <c r="N125" i="8"/>
  <c r="C132" i="8"/>
  <c r="S154" i="8"/>
  <c r="E154" i="8" s="1"/>
  <c r="N129" i="8"/>
  <c r="S122" i="8"/>
  <c r="E122" i="8" s="1"/>
  <c r="U153" i="17"/>
  <c r="L153" i="17" s="1"/>
  <c r="X160" i="17"/>
  <c r="M160" i="17" s="1"/>
  <c r="C150" i="8"/>
  <c r="R124" i="17"/>
  <c r="S124" i="17" s="1"/>
  <c r="E124" i="17" s="1"/>
  <c r="S145" i="8"/>
  <c r="E145" i="8" s="1"/>
  <c r="C130" i="8"/>
  <c r="C113" i="8"/>
  <c r="N157" i="8"/>
  <c r="S119" i="8"/>
  <c r="E119" i="8" s="1"/>
  <c r="C155" i="8"/>
  <c r="C133" i="8"/>
  <c r="S135" i="8"/>
  <c r="E135" i="8" s="1"/>
  <c r="N144" i="8"/>
  <c r="N138" i="8"/>
  <c r="S156" i="8"/>
  <c r="E156" i="8" s="1"/>
  <c r="C137" i="8"/>
  <c r="S128" i="8"/>
  <c r="E128" i="8" s="1"/>
  <c r="N113" i="8"/>
  <c r="N160" i="8"/>
  <c r="N122" i="8"/>
  <c r="N133" i="8"/>
  <c r="N116" i="8"/>
  <c r="S152" i="8"/>
  <c r="E152" i="8" s="1"/>
  <c r="N126" i="8"/>
  <c r="N149" i="8"/>
  <c r="N159" i="8"/>
  <c r="N128" i="8"/>
  <c r="S134" i="8"/>
  <c r="E134" i="8" s="1"/>
  <c r="S124" i="8"/>
  <c r="E124" i="8" s="1"/>
  <c r="N155" i="8"/>
  <c r="N146" i="8"/>
  <c r="N142" i="8"/>
  <c r="N148" i="8"/>
  <c r="C112" i="8"/>
  <c r="S116" i="8"/>
  <c r="E116" i="8" s="1"/>
  <c r="S161" i="8"/>
  <c r="E161" i="8" s="1"/>
  <c r="C126" i="8"/>
  <c r="N115" i="8"/>
  <c r="C160" i="8"/>
  <c r="C139" i="8"/>
  <c r="N156" i="8"/>
  <c r="S115" i="8"/>
  <c r="E115" i="8" s="1"/>
  <c r="S138" i="8"/>
  <c r="E138" i="8" s="1"/>
  <c r="C123" i="8"/>
  <c r="S149" i="8"/>
  <c r="E149" i="8" s="1"/>
  <c r="N154" i="8"/>
  <c r="C159" i="8"/>
  <c r="C147" i="8"/>
  <c r="N139" i="8"/>
  <c r="N135" i="8"/>
  <c r="N114" i="8"/>
  <c r="N112" i="8"/>
  <c r="N127" i="8"/>
  <c r="N141" i="8"/>
  <c r="N152" i="8"/>
  <c r="T130" i="17"/>
  <c r="I130" i="17" s="1"/>
  <c r="X155" i="17"/>
  <c r="M155" i="17" s="1"/>
  <c r="R126" i="17"/>
  <c r="C126" i="17" s="1"/>
  <c r="X153" i="17"/>
  <c r="M153" i="17" s="1"/>
  <c r="S141" i="8"/>
  <c r="E141" i="8" s="1"/>
  <c r="C146" i="8"/>
  <c r="N132" i="8"/>
  <c r="T138" i="17"/>
  <c r="I138" i="17" s="1"/>
  <c r="X118" i="17"/>
  <c r="M118" i="17" s="1"/>
  <c r="X138" i="17"/>
  <c r="M138" i="17" s="1"/>
  <c r="R138" i="17"/>
  <c r="S138" i="17" s="1"/>
  <c r="E138" i="17" s="1"/>
  <c r="U133" i="17"/>
  <c r="L133" i="17" s="1"/>
  <c r="R160" i="17"/>
  <c r="S160" i="17" s="1"/>
  <c r="E160" i="17" s="1"/>
  <c r="C151" i="8"/>
  <c r="C121" i="8"/>
  <c r="C125" i="8"/>
  <c r="N131" i="8"/>
  <c r="N145" i="8"/>
  <c r="C114" i="8"/>
  <c r="C120" i="8"/>
  <c r="S157" i="8"/>
  <c r="E157" i="8" s="1"/>
  <c r="C129" i="8"/>
  <c r="S143" i="8"/>
  <c r="E143" i="8" s="1"/>
  <c r="N120" i="8"/>
  <c r="N151" i="8"/>
  <c r="C158" i="8"/>
  <c r="T158" i="17"/>
  <c r="I158" i="17" s="1"/>
  <c r="T127" i="17"/>
  <c r="I127" i="17" s="1"/>
  <c r="T129" i="17"/>
  <c r="I129" i="17" s="1"/>
  <c r="U135" i="17"/>
  <c r="L135" i="17" s="1"/>
  <c r="T135" i="17"/>
  <c r="I135" i="17" s="1"/>
  <c r="X142" i="17"/>
  <c r="M142" i="17" s="1"/>
  <c r="S148" i="8"/>
  <c r="E148" i="8" s="1"/>
  <c r="X136" i="17"/>
  <c r="M136" i="17" s="1"/>
  <c r="T120" i="17"/>
  <c r="I120" i="17" s="1"/>
  <c r="R113" i="17"/>
  <c r="C113" i="17" s="1"/>
  <c r="U119" i="17"/>
  <c r="L119" i="17" s="1"/>
  <c r="R153" i="17"/>
  <c r="C153" i="17" s="1"/>
  <c r="X112" i="17"/>
  <c r="M112" i="17" s="1"/>
  <c r="T128" i="17"/>
  <c r="I128" i="17" s="1"/>
  <c r="R13" i="2"/>
  <c r="R14" i="2" s="1"/>
  <c r="U122" i="17"/>
  <c r="L122" i="17" s="1"/>
  <c r="R156" i="17"/>
  <c r="C156" i="17" s="1"/>
  <c r="T160" i="17"/>
  <c r="I160" i="17" s="1"/>
  <c r="R143" i="17"/>
  <c r="C143" i="17" s="1"/>
  <c r="R149" i="17"/>
  <c r="C149" i="17" s="1"/>
  <c r="R144" i="17"/>
  <c r="C144" i="17" s="1"/>
  <c r="R145" i="17"/>
  <c r="S145" i="17" s="1"/>
  <c r="E145" i="17" s="1"/>
  <c r="T151" i="17"/>
  <c r="I151" i="17" s="1"/>
  <c r="T137" i="17"/>
  <c r="I137" i="17" s="1"/>
  <c r="R142" i="17"/>
  <c r="C142" i="17" s="1"/>
  <c r="T119" i="17"/>
  <c r="I119" i="17" s="1"/>
  <c r="X126" i="17"/>
  <c r="M126" i="17" s="1"/>
  <c r="T117" i="17"/>
  <c r="I117" i="17" s="1"/>
  <c r="X150" i="17"/>
  <c r="M150" i="17" s="1"/>
  <c r="X117" i="17"/>
  <c r="M117" i="17" s="1"/>
  <c r="U148" i="17"/>
  <c r="L148" i="17" s="1"/>
  <c r="X121" i="17"/>
  <c r="M121" i="17" s="1"/>
  <c r="T121" i="17"/>
  <c r="I121" i="17" s="1"/>
  <c r="R119" i="17"/>
  <c r="C119" i="17" s="1"/>
  <c r="X123" i="17"/>
  <c r="M123" i="17" s="1"/>
  <c r="R117" i="17"/>
  <c r="C117" i="17" s="1"/>
  <c r="U112" i="17"/>
  <c r="L112" i="17" s="1"/>
  <c r="N112" i="17" s="1"/>
  <c r="N162" i="17" s="1"/>
  <c r="N175" i="17" s="1"/>
  <c r="DE4" i="1" s="1"/>
  <c r="T154" i="17"/>
  <c r="I154" i="17" s="1"/>
  <c r="X147" i="17"/>
  <c r="M147" i="17" s="1"/>
  <c r="U4" i="19"/>
  <c r="R150" i="19" s="1"/>
  <c r="X120" i="17"/>
  <c r="M120" i="17" s="1"/>
  <c r="R140" i="17"/>
  <c r="S140" i="17" s="1"/>
  <c r="E140" i="17" s="1"/>
  <c r="T149" i="17"/>
  <c r="I149" i="17" s="1"/>
  <c r="U147" i="17"/>
  <c r="L147" i="17" s="1"/>
  <c r="U120" i="17"/>
  <c r="L120" i="17" s="1"/>
  <c r="N120" i="17" s="1"/>
  <c r="T113" i="17"/>
  <c r="I113" i="17" s="1"/>
  <c r="U149" i="17"/>
  <c r="L149" i="17" s="1"/>
  <c r="R115" i="17"/>
  <c r="S115" i="17" s="1"/>
  <c r="E115" i="17" s="1"/>
  <c r="R155" i="17"/>
  <c r="C155" i="17" s="1"/>
  <c r="T143" i="17"/>
  <c r="I143" i="17" s="1"/>
  <c r="U154" i="17"/>
  <c r="L154" i="17" s="1"/>
  <c r="R120" i="17"/>
  <c r="C120" i="17" s="1"/>
  <c r="U156" i="17"/>
  <c r="L156" i="17" s="1"/>
  <c r="R141" i="17"/>
  <c r="S141" i="17" s="1"/>
  <c r="E141" i="17" s="1"/>
  <c r="X154" i="17"/>
  <c r="M154" i="17" s="1"/>
  <c r="X141" i="17"/>
  <c r="M141" i="17" s="1"/>
  <c r="X156" i="17"/>
  <c r="M156" i="17" s="1"/>
  <c r="T148" i="17"/>
  <c r="I148" i="17" s="1"/>
  <c r="U158" i="17"/>
  <c r="L158" i="17" s="1"/>
  <c r="T144" i="17"/>
  <c r="I144" i="17" s="1"/>
  <c r="X151" i="17"/>
  <c r="M151" i="17" s="1"/>
  <c r="X157" i="17"/>
  <c r="M157" i="17" s="1"/>
  <c r="R121" i="17"/>
  <c r="S121" i="17" s="1"/>
  <c r="E121" i="17" s="1"/>
  <c r="U134" i="17"/>
  <c r="L134" i="17" s="1"/>
  <c r="T146" i="17"/>
  <c r="I146" i="17" s="1"/>
  <c r="X152" i="17"/>
  <c r="M152" i="17" s="1"/>
  <c r="X143" i="17"/>
  <c r="M143" i="17" s="1"/>
  <c r="U131" i="17"/>
  <c r="L131" i="17" s="1"/>
  <c r="X145" i="17"/>
  <c r="M145" i="17" s="1"/>
  <c r="N145" i="17" s="1"/>
  <c r="X130" i="17"/>
  <c r="M130" i="17" s="1"/>
  <c r="X132" i="17"/>
  <c r="M132" i="17" s="1"/>
  <c r="X159" i="17"/>
  <c r="M159" i="17" s="1"/>
  <c r="U146" i="17"/>
  <c r="L146" i="17" s="1"/>
  <c r="X137" i="17"/>
  <c r="M137" i="17" s="1"/>
  <c r="X134" i="17"/>
  <c r="M134" i="17" s="1"/>
  <c r="T125" i="17"/>
  <c r="I125" i="17" s="1"/>
  <c r="U121" i="17"/>
  <c r="L121" i="17" s="1"/>
  <c r="T157" i="17"/>
  <c r="I157" i="17" s="1"/>
  <c r="X114" i="17"/>
  <c r="M114" i="17" s="1"/>
  <c r="T153" i="17"/>
  <c r="I153" i="17" s="1"/>
  <c r="X158" i="17"/>
  <c r="M158" i="17" s="1"/>
  <c r="T152" i="17"/>
  <c r="I152" i="17" s="1"/>
  <c r="R125" i="17"/>
  <c r="C125" i="17" s="1"/>
  <c r="R157" i="17"/>
  <c r="C157" i="17" s="1"/>
  <c r="U160" i="17"/>
  <c r="L160" i="17" s="1"/>
  <c r="N160" i="17" s="1"/>
  <c r="R114" i="17"/>
  <c r="S114" i="17" s="1"/>
  <c r="E114" i="17" s="1"/>
  <c r="U116" i="17"/>
  <c r="L116" i="17" s="1"/>
  <c r="U159" i="17"/>
  <c r="L159" i="17" s="1"/>
  <c r="N159" i="17" s="1"/>
  <c r="X139" i="17"/>
  <c r="M139" i="17" s="1"/>
  <c r="U150" i="17"/>
  <c r="L150" i="17" s="1"/>
  <c r="M4" i="2"/>
  <c r="U128" i="17"/>
  <c r="L128" i="17" s="1"/>
  <c r="R130" i="17"/>
  <c r="C130" i="17" s="1"/>
  <c r="U123" i="17"/>
  <c r="L123" i="17" s="1"/>
  <c r="U138" i="17"/>
  <c r="L138" i="17" s="1"/>
  <c r="R132" i="17"/>
  <c r="S132" i="17" s="1"/>
  <c r="E132" i="17" s="1"/>
  <c r="T150" i="17"/>
  <c r="I150" i="17" s="1"/>
  <c r="U140" i="17"/>
  <c r="L140" i="17" s="1"/>
  <c r="U118" i="17"/>
  <c r="L118" i="17" s="1"/>
  <c r="N118" i="17" s="1"/>
  <c r="U137" i="17"/>
  <c r="L137" i="17" s="1"/>
  <c r="U115" i="17"/>
  <c r="L115" i="17" s="1"/>
  <c r="X131" i="17"/>
  <c r="M131" i="17" s="1"/>
  <c r="U136" i="17"/>
  <c r="L136" i="17" s="1"/>
  <c r="T147" i="17"/>
  <c r="I147" i="17" s="1"/>
  <c r="R152" i="17"/>
  <c r="S152" i="17" s="1"/>
  <c r="E152" i="17" s="1"/>
  <c r="U141" i="17"/>
  <c r="L141" i="17" s="1"/>
  <c r="T118" i="17"/>
  <c r="I118" i="17" s="1"/>
  <c r="R136" i="17"/>
  <c r="C136" i="17" s="1"/>
  <c r="X135" i="17"/>
  <c r="M135" i="17" s="1"/>
  <c r="U117" i="17"/>
  <c r="L117" i="17" s="1"/>
  <c r="N117" i="17" s="1"/>
  <c r="R151" i="17"/>
  <c r="S151" i="17" s="1"/>
  <c r="E151" i="17" s="1"/>
  <c r="R112" i="17"/>
  <c r="C112" i="17" s="1"/>
  <c r="X161" i="17"/>
  <c r="M161" i="17" s="1"/>
  <c r="X149" i="17"/>
  <c r="M149" i="17" s="1"/>
  <c r="U124" i="17"/>
  <c r="L124" i="17" s="1"/>
  <c r="X133" i="17"/>
  <c r="M133" i="17" s="1"/>
  <c r="X119" i="17"/>
  <c r="M119" i="17" s="1"/>
  <c r="R127" i="17"/>
  <c r="S127" i="17" s="1"/>
  <c r="E127" i="17" s="1"/>
  <c r="U151" i="17"/>
  <c r="L151" i="17" s="1"/>
  <c r="U143" i="17"/>
  <c r="L143" i="17" s="1"/>
  <c r="U157" i="17"/>
  <c r="L157" i="17" s="1"/>
  <c r="T145" i="17"/>
  <c r="I145" i="17" s="1"/>
  <c r="U139" i="17"/>
  <c r="L139" i="17" s="1"/>
  <c r="R159" i="17"/>
  <c r="S159" i="17" s="1"/>
  <c r="E159" i="17" s="1"/>
  <c r="T114" i="17"/>
  <c r="I114" i="17" s="1"/>
  <c r="X146" i="17"/>
  <c r="M146" i="17" s="1"/>
  <c r="R161" i="17"/>
  <c r="C161" i="17" s="1"/>
  <c r="U132" i="17"/>
  <c r="L132" i="17" s="1"/>
  <c r="U114" i="17"/>
  <c r="L114" i="17" s="1"/>
  <c r="T122" i="17"/>
  <c r="I122" i="17" s="1"/>
  <c r="T141" i="17"/>
  <c r="I141" i="17" s="1"/>
  <c r="R148" i="17"/>
  <c r="C148" i="17" s="1"/>
  <c r="T161" i="17"/>
  <c r="I161" i="17" s="1"/>
  <c r="X129" i="17"/>
  <c r="M129" i="17" s="1"/>
  <c r="T134" i="17"/>
  <c r="I134" i="17" s="1"/>
  <c r="X116" i="17"/>
  <c r="M116" i="17" s="1"/>
  <c r="R131" i="17"/>
  <c r="S131" i="17" s="1"/>
  <c r="E131" i="17" s="1"/>
  <c r="T126" i="17"/>
  <c r="I126" i="17" s="1"/>
  <c r="X115" i="17"/>
  <c r="M115" i="17" s="1"/>
  <c r="T132" i="17"/>
  <c r="I132" i="17" s="1"/>
  <c r="U127" i="17"/>
  <c r="L127" i="17" s="1"/>
  <c r="P16" i="2"/>
  <c r="P17" i="2" s="1"/>
  <c r="P18" i="2" s="1"/>
  <c r="U125" i="17"/>
  <c r="L125" i="17" s="1"/>
  <c r="T112" i="17"/>
  <c r="I112" i="17" s="1"/>
  <c r="R158" i="17"/>
  <c r="C158" i="17" s="1"/>
  <c r="X122" i="17"/>
  <c r="M122" i="17" s="1"/>
  <c r="U144" i="17"/>
  <c r="L144" i="17" s="1"/>
  <c r="R128" i="17"/>
  <c r="C128" i="17" s="1"/>
  <c r="R134" i="17"/>
  <c r="C134" i="17" s="1"/>
  <c r="T140" i="17"/>
  <c r="I140" i="17" s="1"/>
  <c r="T133" i="17"/>
  <c r="I133" i="17" s="1"/>
  <c r="R146" i="17"/>
  <c r="C146" i="17" s="1"/>
  <c r="T159" i="17"/>
  <c r="I159" i="17" s="1"/>
  <c r="R118" i="17"/>
  <c r="S118" i="17" s="1"/>
  <c r="E118" i="17" s="1"/>
  <c r="U126" i="17"/>
  <c r="L126" i="17" s="1"/>
  <c r="N126" i="17" s="1"/>
  <c r="T136" i="17"/>
  <c r="I136" i="17" s="1"/>
  <c r="X144" i="17"/>
  <c r="M144" i="17" s="1"/>
  <c r="T123" i="17"/>
  <c r="I123" i="17" s="1"/>
  <c r="T155" i="17"/>
  <c r="I155" i="17" s="1"/>
  <c r="T116" i="17"/>
  <c r="I116" i="17" s="1"/>
  <c r="U155" i="17"/>
  <c r="L155" i="17" s="1"/>
  <c r="X125" i="17"/>
  <c r="M125" i="17" s="1"/>
  <c r="X113" i="17"/>
  <c r="M113" i="17" s="1"/>
  <c r="R135" i="17"/>
  <c r="S135" i="17" s="1"/>
  <c r="E135" i="17" s="1"/>
  <c r="X124" i="17"/>
  <c r="M124" i="17" s="1"/>
  <c r="U129" i="17"/>
  <c r="L129" i="17" s="1"/>
  <c r="N129" i="17" s="1"/>
  <c r="U142" i="17"/>
  <c r="L142" i="17" s="1"/>
  <c r="X128" i="17"/>
  <c r="M128" i="17" s="1"/>
  <c r="R154" i="17"/>
  <c r="C154" i="17" s="1"/>
  <c r="X127" i="17"/>
  <c r="M127" i="17" s="1"/>
  <c r="R116" i="17"/>
  <c r="S116" i="17" s="1"/>
  <c r="E116" i="17" s="1"/>
  <c r="U152" i="17"/>
  <c r="L152" i="17" s="1"/>
  <c r="R139" i="17"/>
  <c r="C139" i="17" s="1"/>
  <c r="T131" i="17"/>
  <c r="I131" i="17" s="1"/>
  <c r="T115" i="17"/>
  <c r="I115" i="17" s="1"/>
  <c r="R122" i="17"/>
  <c r="C122" i="17" s="1"/>
  <c r="U130" i="17"/>
  <c r="L130" i="17" s="1"/>
  <c r="T139" i="17"/>
  <c r="I139" i="17" s="1"/>
  <c r="R147" i="17"/>
  <c r="C147" i="17" s="1"/>
  <c r="R150" i="17"/>
  <c r="S150" i="17" s="1"/>
  <c r="E150" i="17" s="1"/>
  <c r="U113" i="17"/>
  <c r="L113" i="17" s="1"/>
  <c r="R123" i="17"/>
  <c r="C123" i="17" s="1"/>
  <c r="X140" i="17"/>
  <c r="M140" i="17" s="1"/>
  <c r="T142" i="17"/>
  <c r="I142" i="17" s="1"/>
  <c r="T156" i="17"/>
  <c r="I156" i="17" s="1"/>
  <c r="X148" i="17"/>
  <c r="M148" i="17" s="1"/>
  <c r="R133" i="17"/>
  <c r="S133" i="17" s="1"/>
  <c r="E133" i="17" s="1"/>
  <c r="R129" i="17"/>
  <c r="S129" i="17" s="1"/>
  <c r="E129" i="17" s="1"/>
  <c r="U161" i="17"/>
  <c r="L161" i="17" s="1"/>
  <c r="N161" i="17" s="1"/>
  <c r="R137" i="17"/>
  <c r="C137" i="17" s="1"/>
  <c r="T124" i="17"/>
  <c r="I124" i="17" s="1"/>
  <c r="AW2" i="2"/>
  <c r="CG3" i="1" s="1"/>
  <c r="G4" i="2"/>
  <c r="U4" i="7"/>
  <c r="T9" i="2"/>
  <c r="T10" i="2" s="1"/>
  <c r="N16" i="2"/>
  <c r="S9" i="2"/>
  <c r="S10" i="2" s="1"/>
  <c r="U8" i="2"/>
  <c r="U9" i="2" s="1"/>
  <c r="O13" i="2"/>
  <c r="O14" i="2" s="1"/>
  <c r="O15" i="2" s="1"/>
  <c r="R138" i="9"/>
  <c r="T161" i="9"/>
  <c r="I161" i="9" s="1"/>
  <c r="X148" i="9"/>
  <c r="M148" i="9" s="1"/>
  <c r="U150" i="9"/>
  <c r="L150" i="9" s="1"/>
  <c r="T142" i="9"/>
  <c r="I142" i="9" s="1"/>
  <c r="R119" i="9"/>
  <c r="X146" i="9"/>
  <c r="M146" i="9" s="1"/>
  <c r="X142" i="9"/>
  <c r="M142" i="9" s="1"/>
  <c r="T145" i="9"/>
  <c r="I145" i="9" s="1"/>
  <c r="T131" i="9"/>
  <c r="I131" i="9" s="1"/>
  <c r="X115" i="9"/>
  <c r="M115" i="9" s="1"/>
  <c r="U129" i="9"/>
  <c r="L129" i="9" s="1"/>
  <c r="U112" i="9"/>
  <c r="L112" i="9" s="1"/>
  <c r="R150" i="9"/>
  <c r="R137" i="9"/>
  <c r="R139" i="9"/>
  <c r="X119" i="9"/>
  <c r="M119" i="9" s="1"/>
  <c r="T152" i="9"/>
  <c r="I152" i="9" s="1"/>
  <c r="X131" i="9"/>
  <c r="M131" i="9" s="1"/>
  <c r="X121" i="9"/>
  <c r="M121" i="9" s="1"/>
  <c r="U124" i="9"/>
  <c r="L124" i="9" s="1"/>
  <c r="T122" i="9"/>
  <c r="I122" i="9" s="1"/>
  <c r="R160" i="9"/>
  <c r="U140" i="9"/>
  <c r="L140" i="9" s="1"/>
  <c r="X120" i="9"/>
  <c r="M120" i="9" s="1"/>
  <c r="X152" i="9"/>
  <c r="M152" i="9" s="1"/>
  <c r="T140" i="9"/>
  <c r="I140" i="9" s="1"/>
  <c r="R142" i="9"/>
  <c r="X124" i="9"/>
  <c r="M124" i="9" s="1"/>
  <c r="T155" i="9"/>
  <c r="I155" i="9" s="1"/>
  <c r="R133" i="9"/>
  <c r="R158" i="9"/>
  <c r="R118" i="9"/>
  <c r="U142" i="9"/>
  <c r="L142" i="9" s="1"/>
  <c r="T114" i="9"/>
  <c r="I114" i="9" s="1"/>
  <c r="X118" i="9"/>
  <c r="M118" i="9" s="1"/>
  <c r="T157" i="9"/>
  <c r="I157" i="9" s="1"/>
  <c r="T117" i="9"/>
  <c r="I117" i="9" s="1"/>
  <c r="R155" i="9"/>
  <c r="R128" i="9"/>
  <c r="X137" i="9"/>
  <c r="M137" i="9" s="1"/>
  <c r="R152" i="9"/>
  <c r="U144" i="9"/>
  <c r="L144" i="9" s="1"/>
  <c r="T121" i="9"/>
  <c r="I121" i="9" s="1"/>
  <c r="T143" i="9"/>
  <c r="I143" i="9" s="1"/>
  <c r="U127" i="9"/>
  <c r="L127" i="9" s="1"/>
  <c r="U141" i="9"/>
  <c r="L141" i="9" s="1"/>
  <c r="T132" i="9"/>
  <c r="I132" i="9" s="1"/>
  <c r="U117" i="9"/>
  <c r="L117" i="9" s="1"/>
  <c r="T156" i="9"/>
  <c r="I156" i="9" s="1"/>
  <c r="T133" i="9"/>
  <c r="I133" i="9" s="1"/>
  <c r="X154" i="9"/>
  <c r="M154" i="9" s="1"/>
  <c r="U156" i="9"/>
  <c r="L156" i="9" s="1"/>
  <c r="R112" i="9"/>
  <c r="T137" i="9"/>
  <c r="I137" i="9" s="1"/>
  <c r="X150" i="9"/>
  <c r="M150" i="9" s="1"/>
  <c r="T115" i="9"/>
  <c r="I115" i="9" s="1"/>
  <c r="U128" i="9"/>
  <c r="L128" i="9" s="1"/>
  <c r="U146" i="9"/>
  <c r="L146" i="9" s="1"/>
  <c r="N146" i="9" s="1"/>
  <c r="T160" i="9"/>
  <c r="I160" i="9" s="1"/>
  <c r="U152" i="9"/>
  <c r="L152" i="9" s="1"/>
  <c r="U132" i="9"/>
  <c r="L132" i="9" s="1"/>
  <c r="R113" i="9"/>
  <c r="T150" i="9"/>
  <c r="I150" i="9" s="1"/>
  <c r="U137" i="9"/>
  <c r="L137" i="9" s="1"/>
  <c r="N137" i="9" s="1"/>
  <c r="U139" i="9"/>
  <c r="L139" i="9" s="1"/>
  <c r="T158" i="9"/>
  <c r="I158" i="9" s="1"/>
  <c r="T120" i="9"/>
  <c r="I120" i="9" s="1"/>
  <c r="U160" i="9"/>
  <c r="L160" i="9" s="1"/>
  <c r="T147" i="9"/>
  <c r="I147" i="9" s="1"/>
  <c r="X143" i="9"/>
  <c r="M143" i="9" s="1"/>
  <c r="X160" i="9"/>
  <c r="M160" i="9" s="1"/>
  <c r="R129" i="9"/>
  <c r="T136" i="9"/>
  <c r="I136" i="9" s="1"/>
  <c r="R126" i="9"/>
  <c r="T151" i="9"/>
  <c r="I151" i="9" s="1"/>
  <c r="X135" i="9"/>
  <c r="M135" i="9" s="1"/>
  <c r="X151" i="9"/>
  <c r="M151" i="9" s="1"/>
  <c r="X153" i="9"/>
  <c r="M153" i="9" s="1"/>
  <c r="U143" i="9"/>
  <c r="L143" i="9" s="1"/>
  <c r="T119" i="9"/>
  <c r="I119" i="9" s="1"/>
  <c r="T146" i="9"/>
  <c r="I146" i="9" s="1"/>
  <c r="U134" i="9"/>
  <c r="L134" i="9" s="1"/>
  <c r="R121" i="9"/>
  <c r="R148" i="9"/>
  <c r="U157" i="9"/>
  <c r="L157" i="9" s="1"/>
  <c r="R124" i="9"/>
  <c r="T129" i="9"/>
  <c r="I129" i="9" s="1"/>
  <c r="U149" i="9"/>
  <c r="L149" i="9" s="1"/>
  <c r="R135" i="9"/>
  <c r="U136" i="9"/>
  <c r="L136" i="9" s="1"/>
  <c r="X114" i="9"/>
  <c r="M114" i="9" s="1"/>
  <c r="U155" i="9"/>
  <c r="L155" i="9" s="1"/>
  <c r="X134" i="9"/>
  <c r="M134" i="9" s="1"/>
  <c r="R120" i="9"/>
  <c r="R116" i="9"/>
  <c r="T159" i="9"/>
  <c r="I159" i="9" s="1"/>
  <c r="T154" i="9"/>
  <c r="I154" i="9" s="1"/>
  <c r="R144" i="9"/>
  <c r="X139" i="9"/>
  <c r="M139" i="9" s="1"/>
  <c r="U147" i="9"/>
  <c r="L147" i="9" s="1"/>
  <c r="R147" i="9"/>
  <c r="X132" i="9"/>
  <c r="M132" i="9" s="1"/>
  <c r="T134" i="9"/>
  <c r="I134" i="9" s="1"/>
  <c r="X156" i="9"/>
  <c r="M156" i="9" s="1"/>
  <c r="R114" i="9"/>
  <c r="X130" i="9"/>
  <c r="M130" i="9" s="1"/>
  <c r="X133" i="9"/>
  <c r="M133" i="9" s="1"/>
  <c r="T116" i="9"/>
  <c r="I116" i="9" s="1"/>
  <c r="U116" i="9"/>
  <c r="L116" i="9" s="1"/>
  <c r="T125" i="9"/>
  <c r="I125" i="9" s="1"/>
  <c r="U120" i="9"/>
  <c r="L120" i="9" s="1"/>
  <c r="T139" i="9"/>
  <c r="I139" i="9" s="1"/>
  <c r="R153" i="9"/>
  <c r="T149" i="9"/>
  <c r="I149" i="9" s="1"/>
  <c r="T126" i="9"/>
  <c r="I126" i="9" s="1"/>
  <c r="R131" i="9"/>
  <c r="X117" i="9"/>
  <c r="M117" i="9" s="1"/>
  <c r="T124" i="9"/>
  <c r="I124" i="9" s="1"/>
  <c r="U151" i="9"/>
  <c r="L151" i="9" s="1"/>
  <c r="U133" i="9"/>
  <c r="L133" i="9" s="1"/>
  <c r="R141" i="9"/>
  <c r="U148" i="9"/>
  <c r="L148" i="9" s="1"/>
  <c r="U121" i="9"/>
  <c r="L121" i="9" s="1"/>
  <c r="N121" i="9" s="1"/>
  <c r="U159" i="9"/>
  <c r="L159" i="9" s="1"/>
  <c r="R146" i="9"/>
  <c r="R157" i="9"/>
  <c r="X116" i="9"/>
  <c r="M116" i="9" s="1"/>
  <c r="T113" i="9"/>
  <c r="I113" i="9" s="1"/>
  <c r="X141" i="9"/>
  <c r="M141" i="9" s="1"/>
  <c r="R161" i="9"/>
  <c r="X126" i="9"/>
  <c r="M126" i="9" s="1"/>
  <c r="X138" i="9"/>
  <c r="M138" i="9" s="1"/>
  <c r="T118" i="9"/>
  <c r="I118" i="9" s="1"/>
  <c r="X129" i="9"/>
  <c r="M129" i="9" s="1"/>
  <c r="X128" i="9"/>
  <c r="M128" i="9" s="1"/>
  <c r="R125" i="9"/>
  <c r="X123" i="9"/>
  <c r="M123" i="9" s="1"/>
  <c r="X127" i="9"/>
  <c r="M127" i="9" s="1"/>
  <c r="X113" i="9"/>
  <c r="M113" i="9" s="1"/>
  <c r="U158" i="9"/>
  <c r="L158" i="9" s="1"/>
  <c r="X147" i="9"/>
  <c r="M147" i="9" s="1"/>
  <c r="R130" i="9"/>
  <c r="R159" i="9"/>
  <c r="T135" i="9"/>
  <c r="I135" i="9" s="1"/>
  <c r="R136" i="9"/>
  <c r="T127" i="9"/>
  <c r="I127" i="9" s="1"/>
  <c r="U154" i="9"/>
  <c r="L154" i="9" s="1"/>
  <c r="X158" i="9"/>
  <c r="M158" i="9" s="1"/>
  <c r="R151" i="9"/>
  <c r="U113" i="9"/>
  <c r="L113" i="9" s="1"/>
  <c r="X140" i="9"/>
  <c r="M140" i="9" s="1"/>
  <c r="X155" i="9"/>
  <c r="M155" i="9" s="1"/>
  <c r="U118" i="9"/>
  <c r="L118" i="9" s="1"/>
  <c r="R127" i="9"/>
  <c r="U114" i="9"/>
  <c r="L114" i="9" s="1"/>
  <c r="N114" i="9" s="1"/>
  <c r="R156" i="9"/>
  <c r="T123" i="9"/>
  <c r="I123" i="9" s="1"/>
  <c r="R154" i="9"/>
  <c r="U130" i="9"/>
  <c r="L130" i="9" s="1"/>
  <c r="T138" i="9"/>
  <c r="I138" i="9" s="1"/>
  <c r="U153" i="9"/>
  <c r="L153" i="9" s="1"/>
  <c r="R123" i="9"/>
  <c r="R117" i="9"/>
  <c r="X112" i="9"/>
  <c r="M112" i="9" s="1"/>
  <c r="R122" i="9"/>
  <c r="U126" i="9"/>
  <c r="L126" i="9" s="1"/>
  <c r="X157" i="9"/>
  <c r="M157" i="9" s="1"/>
  <c r="U131" i="9"/>
  <c r="L131" i="9" s="1"/>
  <c r="R134" i="9"/>
  <c r="U161" i="9"/>
  <c r="L161" i="9" s="1"/>
  <c r="R132" i="9"/>
  <c r="R145" i="9"/>
  <c r="T144" i="9"/>
  <c r="I144" i="9" s="1"/>
  <c r="X125" i="9"/>
  <c r="M125" i="9" s="1"/>
  <c r="T141" i="9"/>
  <c r="I141" i="9" s="1"/>
  <c r="T130" i="9"/>
  <c r="I130" i="9" s="1"/>
  <c r="X144" i="9"/>
  <c r="M144" i="9" s="1"/>
  <c r="X149" i="9"/>
  <c r="M149" i="9" s="1"/>
  <c r="R115" i="9"/>
  <c r="U115" i="9"/>
  <c r="L115" i="9" s="1"/>
  <c r="T153" i="9"/>
  <c r="I153" i="9" s="1"/>
  <c r="X145" i="9"/>
  <c r="M145" i="9" s="1"/>
  <c r="R149" i="9"/>
  <c r="R140" i="9"/>
  <c r="T112" i="9"/>
  <c r="I112" i="9" s="1"/>
  <c r="R143" i="9"/>
  <c r="T148" i="9"/>
  <c r="I148" i="9" s="1"/>
  <c r="U135" i="9"/>
  <c r="L135" i="9" s="1"/>
  <c r="N135" i="9" s="1"/>
  <c r="T128" i="9"/>
  <c r="I128" i="9" s="1"/>
  <c r="U122" i="9"/>
  <c r="L122" i="9" s="1"/>
  <c r="X161" i="9"/>
  <c r="M161" i="9" s="1"/>
  <c r="U125" i="9"/>
  <c r="L125" i="9" s="1"/>
  <c r="X136" i="9"/>
  <c r="M136" i="9" s="1"/>
  <c r="X122" i="9"/>
  <c r="M122" i="9" s="1"/>
  <c r="U138" i="9"/>
  <c r="L138" i="9" s="1"/>
  <c r="U145" i="9"/>
  <c r="L145" i="9" s="1"/>
  <c r="X159" i="9"/>
  <c r="M159" i="9" s="1"/>
  <c r="U123" i="9"/>
  <c r="L123" i="9" s="1"/>
  <c r="U119" i="9"/>
  <c r="L119" i="9" s="1"/>
  <c r="Q14" i="2"/>
  <c r="Q15" i="2" s="1"/>
  <c r="F55" i="2"/>
  <c r="F56" i="2" s="1"/>
  <c r="F57" i="2" s="1"/>
  <c r="F58" i="2" s="1"/>
  <c r="F59" i="2" s="1"/>
  <c r="F60" i="2" s="1"/>
  <c r="F61" i="2" s="1"/>
  <c r="F62" i="2" s="1"/>
  <c r="F63" i="2" s="1"/>
  <c r="F64" i="2" s="1"/>
  <c r="F65" i="2" s="1"/>
  <c r="F66" i="2" s="1"/>
  <c r="F67" i="2" s="1"/>
  <c r="F68" i="2" s="1"/>
  <c r="F69" i="2" s="1"/>
  <c r="F70" i="2" s="1"/>
  <c r="F71" i="2" s="1"/>
  <c r="F72" i="2" s="1"/>
  <c r="F73" i="2" s="1"/>
  <c r="F74" i="2" s="1"/>
  <c r="F75" i="2" s="1"/>
  <c r="F76" i="2" s="1"/>
  <c r="F77" i="2" s="1"/>
  <c r="F78" i="2" s="1"/>
  <c r="F79" i="2" s="1"/>
  <c r="F80" i="2" s="1"/>
  <c r="F81" i="2" s="1"/>
  <c r="F82" i="2" s="1"/>
  <c r="F83" i="2" s="1"/>
  <c r="F84" i="2" s="1"/>
  <c r="F85" i="2" s="1"/>
  <c r="F86" i="2" s="1"/>
  <c r="F87" i="2" s="1"/>
  <c r="F88" i="2" s="1"/>
  <c r="F89" i="2" s="1"/>
  <c r="F90" i="2" s="1"/>
  <c r="F91" i="2" s="1"/>
  <c r="F92" i="2" s="1"/>
  <c r="F93" i="2" s="1"/>
  <c r="F94" i="2" s="1"/>
  <c r="F95" i="2" s="1"/>
  <c r="F96" i="2" s="1"/>
  <c r="F97" i="2" s="1"/>
  <c r="F98" i="2" s="1"/>
  <c r="F99" i="2" s="1"/>
  <c r="F100" i="2" s="1"/>
  <c r="F101" i="2" s="1"/>
  <c r="F102" i="2" s="1"/>
  <c r="F103" i="2" s="1"/>
  <c r="F104" i="2" s="1"/>
  <c r="F105" i="2" s="1"/>
  <c r="F106" i="2" s="1"/>
  <c r="F107" i="2" s="1"/>
  <c r="F108" i="2" s="1"/>
  <c r="F109" i="2" s="1"/>
  <c r="F110" i="2" s="1"/>
  <c r="F111" i="2" s="1"/>
  <c r="F112" i="2" s="1"/>
  <c r="F113" i="2" s="1"/>
  <c r="F114" i="2" s="1"/>
  <c r="F115" i="2" s="1"/>
  <c r="F116" i="2" s="1"/>
  <c r="F117" i="2" s="1"/>
  <c r="F118" i="2" s="1"/>
  <c r="F119" i="2" s="1"/>
  <c r="F120" i="2" s="1"/>
  <c r="F121" i="2" s="1"/>
  <c r="F122" i="2" s="1"/>
  <c r="F123" i="2" s="1"/>
  <c r="F124" i="2" s="1"/>
  <c r="F125" i="2" s="1"/>
  <c r="F126" i="2" s="1"/>
  <c r="F127" i="2" s="1"/>
  <c r="F128" i="2" s="1"/>
  <c r="F129" i="2" s="1"/>
  <c r="F130" i="2" s="1"/>
  <c r="F131" i="2" s="1"/>
  <c r="F132" i="2" s="1"/>
  <c r="F133" i="2" s="1"/>
  <c r="F134" i="2" s="1"/>
  <c r="F135" i="2" s="1"/>
  <c r="F136" i="2" s="1"/>
  <c r="F137" i="2" s="1"/>
  <c r="F138" i="2" s="1"/>
  <c r="F139" i="2" s="1"/>
  <c r="F140" i="2" s="1"/>
  <c r="F141" i="2" s="1"/>
  <c r="F142" i="2" s="1"/>
  <c r="F143" i="2" s="1"/>
  <c r="F144" i="2" s="1"/>
  <c r="F145" i="2" s="1"/>
  <c r="F146" i="2" s="1"/>
  <c r="F147" i="2" s="1"/>
  <c r="F148" i="2" s="1"/>
  <c r="F149" i="2" s="1"/>
  <c r="F150" i="2" s="1"/>
  <c r="F6" i="2" s="1"/>
  <c r="U141" i="16"/>
  <c r="L141" i="16" s="1"/>
  <c r="U149" i="16"/>
  <c r="L149" i="16" s="1"/>
  <c r="X151" i="16"/>
  <c r="M151" i="16" s="1"/>
  <c r="U146" i="16"/>
  <c r="L146" i="16" s="1"/>
  <c r="R129" i="16"/>
  <c r="R135" i="16"/>
  <c r="R155" i="16"/>
  <c r="T153" i="16"/>
  <c r="I153" i="16" s="1"/>
  <c r="R127" i="16"/>
  <c r="X130" i="16"/>
  <c r="M130" i="16" s="1"/>
  <c r="U136" i="16"/>
  <c r="L136" i="16" s="1"/>
  <c r="X158" i="16"/>
  <c r="M158" i="16" s="1"/>
  <c r="T156" i="16"/>
  <c r="I156" i="16" s="1"/>
  <c r="T115" i="16"/>
  <c r="I115" i="16" s="1"/>
  <c r="T117" i="16"/>
  <c r="I117" i="16" s="1"/>
  <c r="R134" i="16"/>
  <c r="T154" i="16"/>
  <c r="I154" i="16" s="1"/>
  <c r="T155" i="16"/>
  <c r="I155" i="16" s="1"/>
  <c r="X157" i="16"/>
  <c r="M157" i="16" s="1"/>
  <c r="U158" i="16"/>
  <c r="L158" i="16" s="1"/>
  <c r="N158" i="16" s="1"/>
  <c r="U128" i="16"/>
  <c r="L128" i="16" s="1"/>
  <c r="T124" i="16"/>
  <c r="I124" i="16" s="1"/>
  <c r="U143" i="16"/>
  <c r="L143" i="16" s="1"/>
  <c r="T146" i="16"/>
  <c r="I146" i="16" s="1"/>
  <c r="R142" i="16"/>
  <c r="X143" i="16"/>
  <c r="M143" i="16" s="1"/>
  <c r="T125" i="16"/>
  <c r="I125" i="16" s="1"/>
  <c r="T113" i="16"/>
  <c r="I113" i="16" s="1"/>
  <c r="X131" i="16"/>
  <c r="M131" i="16" s="1"/>
  <c r="R112" i="16"/>
  <c r="U122" i="16"/>
  <c r="L122" i="16" s="1"/>
  <c r="U114" i="16"/>
  <c r="L114" i="16" s="1"/>
  <c r="U161" i="16"/>
  <c r="L161" i="16" s="1"/>
  <c r="U133" i="16"/>
  <c r="L133" i="16" s="1"/>
  <c r="X122" i="16"/>
  <c r="M122" i="16" s="1"/>
  <c r="X113" i="16"/>
  <c r="M113" i="16" s="1"/>
  <c r="T161" i="16"/>
  <c r="I161" i="16" s="1"/>
  <c r="T128" i="16"/>
  <c r="I128" i="16" s="1"/>
  <c r="X119" i="16"/>
  <c r="M119" i="16" s="1"/>
  <c r="U129" i="16"/>
  <c r="L129" i="16" s="1"/>
  <c r="X146" i="16"/>
  <c r="M146" i="16" s="1"/>
  <c r="R122" i="16"/>
  <c r="X124" i="16"/>
  <c r="M124" i="16" s="1"/>
  <c r="R124" i="16"/>
  <c r="R149" i="16"/>
  <c r="T142" i="16"/>
  <c r="I142" i="16" s="1"/>
  <c r="X128" i="16"/>
  <c r="M128" i="16" s="1"/>
  <c r="X142" i="16"/>
  <c r="M142" i="16" s="1"/>
  <c r="X147" i="16"/>
  <c r="M147" i="16" s="1"/>
  <c r="T137" i="16"/>
  <c r="I137" i="16" s="1"/>
  <c r="R131" i="16"/>
  <c r="T135" i="16"/>
  <c r="I135" i="16" s="1"/>
  <c r="X148" i="16"/>
  <c r="M148" i="16" s="1"/>
  <c r="T150" i="16"/>
  <c r="I150" i="16" s="1"/>
  <c r="T143" i="16"/>
  <c r="I143" i="16" s="1"/>
  <c r="R153" i="16"/>
  <c r="U155" i="16"/>
  <c r="L155" i="16" s="1"/>
  <c r="X153" i="16"/>
  <c r="M153" i="16" s="1"/>
  <c r="U115" i="16"/>
  <c r="L115" i="16" s="1"/>
  <c r="T145" i="16"/>
  <c r="I145" i="16" s="1"/>
  <c r="X154" i="16"/>
  <c r="M154" i="16" s="1"/>
  <c r="T157" i="16"/>
  <c r="I157" i="16" s="1"/>
  <c r="U156" i="16"/>
  <c r="L156" i="16" s="1"/>
  <c r="R114" i="16"/>
  <c r="U123" i="16"/>
  <c r="L123" i="16" s="1"/>
  <c r="X132" i="16"/>
  <c r="M132" i="16" s="1"/>
  <c r="U138" i="16"/>
  <c r="L138" i="16" s="1"/>
  <c r="U160" i="16"/>
  <c r="L160" i="16" s="1"/>
  <c r="R158" i="16"/>
  <c r="T126" i="16"/>
  <c r="I126" i="16" s="1"/>
  <c r="X115" i="16"/>
  <c r="M115" i="16" s="1"/>
  <c r="T139" i="16"/>
  <c r="I139" i="16" s="1"/>
  <c r="X129" i="16"/>
  <c r="M129" i="16" s="1"/>
  <c r="T144" i="16"/>
  <c r="I144" i="16" s="1"/>
  <c r="U137" i="16"/>
  <c r="L137" i="16" s="1"/>
  <c r="U120" i="16"/>
  <c r="L120" i="16" s="1"/>
  <c r="U112" i="16"/>
  <c r="L112" i="16" s="1"/>
  <c r="R128" i="16"/>
  <c r="R148" i="16"/>
  <c r="U116" i="16"/>
  <c r="L116" i="16" s="1"/>
  <c r="X121" i="16"/>
  <c r="M121" i="16" s="1"/>
  <c r="U121" i="16"/>
  <c r="L121" i="16" s="1"/>
  <c r="R118" i="16"/>
  <c r="X135" i="16"/>
  <c r="M135" i="16" s="1"/>
  <c r="R119" i="16"/>
  <c r="X139" i="16"/>
  <c r="M139" i="16" s="1"/>
  <c r="R160" i="16"/>
  <c r="R123" i="16"/>
  <c r="U127" i="16"/>
  <c r="L127" i="16" s="1"/>
  <c r="X133" i="16"/>
  <c r="M133" i="16" s="1"/>
  <c r="T118" i="16"/>
  <c r="I118" i="16" s="1"/>
  <c r="U117" i="16"/>
  <c r="L117" i="16" s="1"/>
  <c r="U150" i="16"/>
  <c r="L150" i="16" s="1"/>
  <c r="T129" i="16"/>
  <c r="I129" i="16" s="1"/>
  <c r="U131" i="16"/>
  <c r="L131" i="16" s="1"/>
  <c r="U139" i="16"/>
  <c r="L139" i="16" s="1"/>
  <c r="T120" i="16"/>
  <c r="I120" i="16" s="1"/>
  <c r="T127" i="16"/>
  <c r="I127" i="16" s="1"/>
  <c r="T140" i="16"/>
  <c r="I140" i="16" s="1"/>
  <c r="X127" i="16"/>
  <c r="M127" i="16" s="1"/>
  <c r="U132" i="16"/>
  <c r="L132" i="16" s="1"/>
  <c r="T151" i="16"/>
  <c r="I151" i="16" s="1"/>
  <c r="T130" i="16"/>
  <c r="I130" i="16" s="1"/>
  <c r="U151" i="16"/>
  <c r="L151" i="16" s="1"/>
  <c r="U154" i="16"/>
  <c r="L154" i="16" s="1"/>
  <c r="N154" i="16" s="1"/>
  <c r="U152" i="16"/>
  <c r="L152" i="16" s="1"/>
  <c r="R156" i="16"/>
  <c r="U118" i="16"/>
  <c r="L118" i="16" s="1"/>
  <c r="R138" i="16"/>
  <c r="U157" i="16"/>
  <c r="L157" i="16" s="1"/>
  <c r="X116" i="16"/>
  <c r="M116" i="16" s="1"/>
  <c r="T152" i="16"/>
  <c r="I152" i="16" s="1"/>
  <c r="T141" i="16"/>
  <c r="I141" i="16" s="1"/>
  <c r="R120" i="16"/>
  <c r="X141" i="16"/>
  <c r="M141" i="16" s="1"/>
  <c r="U124" i="16"/>
  <c r="L124" i="16" s="1"/>
  <c r="X134" i="16"/>
  <c r="M134" i="16" s="1"/>
  <c r="X138" i="16"/>
  <c r="M138" i="16" s="1"/>
  <c r="U148" i="16"/>
  <c r="L148" i="16" s="1"/>
  <c r="T160" i="16"/>
  <c r="I160" i="16" s="1"/>
  <c r="T159" i="16"/>
  <c r="I159" i="16" s="1"/>
  <c r="R116" i="16"/>
  <c r="R113" i="16"/>
  <c r="X125" i="16"/>
  <c r="M125" i="16" s="1"/>
  <c r="X126" i="16"/>
  <c r="M126" i="16" s="1"/>
  <c r="T133" i="16"/>
  <c r="I133" i="16" s="1"/>
  <c r="X150" i="16"/>
  <c r="M150" i="16" s="1"/>
  <c r="T132" i="16"/>
  <c r="I132" i="16" s="1"/>
  <c r="R157" i="16"/>
  <c r="R141" i="16"/>
  <c r="X117" i="16"/>
  <c r="M117" i="16" s="1"/>
  <c r="R143" i="16"/>
  <c r="X161" i="16"/>
  <c r="M161" i="16" s="1"/>
  <c r="U145" i="16"/>
  <c r="L145" i="16" s="1"/>
  <c r="U140" i="16"/>
  <c r="L140" i="16" s="1"/>
  <c r="X112" i="16"/>
  <c r="M112" i="16" s="1"/>
  <c r="X160" i="16"/>
  <c r="M160" i="16" s="1"/>
  <c r="R161" i="16"/>
  <c r="R151" i="16"/>
  <c r="R154" i="16"/>
  <c r="U134" i="16"/>
  <c r="L134" i="16" s="1"/>
  <c r="N134" i="16" s="1"/>
  <c r="U119" i="16"/>
  <c r="L119" i="16" s="1"/>
  <c r="R159" i="16"/>
  <c r="X137" i="16"/>
  <c r="M137" i="16" s="1"/>
  <c r="X144" i="16"/>
  <c r="M144" i="16" s="1"/>
  <c r="X120" i="16"/>
  <c r="M120" i="16" s="1"/>
  <c r="U125" i="16"/>
  <c r="L125" i="16" s="1"/>
  <c r="X145" i="16"/>
  <c r="M145" i="16" s="1"/>
  <c r="X140" i="16"/>
  <c r="M140" i="16" s="1"/>
  <c r="R145" i="16"/>
  <c r="T114" i="16"/>
  <c r="I114" i="16" s="1"/>
  <c r="T147" i="16"/>
  <c r="I147" i="16" s="1"/>
  <c r="T149" i="16"/>
  <c r="I149" i="16" s="1"/>
  <c r="R133" i="16"/>
  <c r="R152" i="16"/>
  <c r="X123" i="16"/>
  <c r="M123" i="16" s="1"/>
  <c r="R139" i="16"/>
  <c r="X156" i="16"/>
  <c r="M156" i="16" s="1"/>
  <c r="T122" i="16"/>
  <c r="I122" i="16" s="1"/>
  <c r="R130" i="16"/>
  <c r="X159" i="16"/>
  <c r="M159" i="16" s="1"/>
  <c r="R126" i="16"/>
  <c r="R146" i="16"/>
  <c r="T138" i="16"/>
  <c r="I138" i="16" s="1"/>
  <c r="T121" i="16"/>
  <c r="I121" i="16" s="1"/>
  <c r="X136" i="16"/>
  <c r="M136" i="16" s="1"/>
  <c r="U113" i="16"/>
  <c r="L113" i="16" s="1"/>
  <c r="T134" i="16"/>
  <c r="I134" i="16" s="1"/>
  <c r="T119" i="16"/>
  <c r="I119" i="16" s="1"/>
  <c r="R121" i="16"/>
  <c r="R125" i="16"/>
  <c r="R115" i="16"/>
  <c r="T148" i="16"/>
  <c r="I148" i="16" s="1"/>
  <c r="U144" i="16"/>
  <c r="L144" i="16" s="1"/>
  <c r="X114" i="16"/>
  <c r="M114" i="16" s="1"/>
  <c r="X118" i="16"/>
  <c r="M118" i="16" s="1"/>
  <c r="X149" i="16"/>
  <c r="M149" i="16" s="1"/>
  <c r="X152" i="16"/>
  <c r="M152" i="16" s="1"/>
  <c r="U153" i="16"/>
  <c r="L153" i="16" s="1"/>
  <c r="U126" i="16"/>
  <c r="L126" i="16" s="1"/>
  <c r="T158" i="16"/>
  <c r="I158" i="16" s="1"/>
  <c r="R132" i="16"/>
  <c r="R117" i="16"/>
  <c r="U159" i="16"/>
  <c r="L159" i="16" s="1"/>
  <c r="T116" i="16"/>
  <c r="I116" i="16" s="1"/>
  <c r="R136" i="16"/>
  <c r="U147" i="16"/>
  <c r="L147" i="16" s="1"/>
  <c r="T136" i="16"/>
  <c r="I136" i="16" s="1"/>
  <c r="R150" i="16"/>
  <c r="R137" i="16"/>
  <c r="X155" i="16"/>
  <c r="M155" i="16" s="1"/>
  <c r="R147" i="16"/>
  <c r="T123" i="16"/>
  <c r="I123" i="16" s="1"/>
  <c r="U130" i="16"/>
  <c r="L130" i="16" s="1"/>
  <c r="N130" i="16" s="1"/>
  <c r="U135" i="16"/>
  <c r="L135" i="16" s="1"/>
  <c r="T131" i="16"/>
  <c r="I131" i="16" s="1"/>
  <c r="R144" i="16"/>
  <c r="U142" i="16"/>
  <c r="L142" i="16" s="1"/>
  <c r="T112" i="16"/>
  <c r="I112" i="16" s="1"/>
  <c r="R140" i="16"/>
  <c r="U4" i="18"/>
  <c r="BB2" i="2"/>
  <c r="DK3" i="1" s="1"/>
  <c r="L4" i="2"/>
  <c r="AD19" i="2"/>
  <c r="C20" i="2"/>
  <c r="N179" i="4"/>
  <c r="U4" i="5"/>
  <c r="E4" i="2"/>
  <c r="AU2" i="2"/>
  <c r="BU3" i="1" s="1"/>
  <c r="AG25" i="2"/>
  <c r="AE25" i="2" s="1"/>
  <c r="A25" i="2" s="1"/>
  <c r="AH26" i="2"/>
  <c r="AG26" i="2" s="1"/>
  <c r="AI26" i="2"/>
  <c r="B27" i="2"/>
  <c r="AF31" i="27"/>
  <c r="AF63" i="27"/>
  <c r="AD10" i="29"/>
  <c r="AE10" i="29" s="1"/>
  <c r="AF84" i="27"/>
  <c r="AF73" i="27"/>
  <c r="AF39" i="27"/>
  <c r="AF29" i="27"/>
  <c r="AF66" i="27"/>
  <c r="AF75" i="27"/>
  <c r="AF88" i="27"/>
  <c r="AF105" i="27"/>
  <c r="AF80" i="27"/>
  <c r="AF69" i="27"/>
  <c r="AF57" i="27"/>
  <c r="AF61" i="27"/>
  <c r="AF100" i="27"/>
  <c r="AF92" i="27"/>
  <c r="AF108" i="27"/>
  <c r="AF32" i="27"/>
  <c r="AF34" i="27"/>
  <c r="AF70" i="27"/>
  <c r="AF109" i="27"/>
  <c r="AF90" i="27"/>
  <c r="AF60" i="27"/>
  <c r="AF91" i="27"/>
  <c r="AF24" i="27"/>
  <c r="AF45" i="27"/>
  <c r="AF37" i="27"/>
  <c r="AF76" i="27"/>
  <c r="AF67" i="27"/>
  <c r="AF85" i="27"/>
  <c r="AF36" i="27"/>
  <c r="AF55" i="27"/>
  <c r="AF12" i="27"/>
  <c r="AF38" i="27"/>
  <c r="AF30" i="27"/>
  <c r="AF103" i="27"/>
  <c r="AF68" i="27"/>
  <c r="AF46" i="27"/>
  <c r="AF62" i="27"/>
  <c r="AF42" i="27"/>
  <c r="AF78" i="27"/>
  <c r="AF53" i="27"/>
  <c r="AF43" i="27"/>
  <c r="AF19" i="27"/>
  <c r="AF14" i="27"/>
  <c r="AF59" i="27"/>
  <c r="AF33" i="27"/>
  <c r="AF77" i="27"/>
  <c r="AF28" i="27"/>
  <c r="AF102" i="27"/>
  <c r="AF44" i="27"/>
  <c r="AF87" i="27"/>
  <c r="AF96" i="27"/>
  <c r="AF101" i="27"/>
  <c r="AF86" i="27"/>
  <c r="AF79" i="27"/>
  <c r="AF93" i="27"/>
  <c r="AF15" i="27"/>
  <c r="AF20" i="27"/>
  <c r="AF72" i="27"/>
  <c r="AF26" i="27"/>
  <c r="AF83" i="27"/>
  <c r="AF107" i="27"/>
  <c r="AF81" i="27"/>
  <c r="AF35" i="27"/>
  <c r="AF22" i="27"/>
  <c r="AF10" i="27"/>
  <c r="AF18" i="27"/>
  <c r="AF23" i="27"/>
  <c r="AF74" i="27"/>
  <c r="AF11" i="27"/>
  <c r="AF54" i="27"/>
  <c r="AF40" i="27"/>
  <c r="AF99" i="27"/>
  <c r="AF94" i="27"/>
  <c r="AF97" i="27"/>
  <c r="AF82" i="27"/>
  <c r="AF104" i="27"/>
  <c r="AF27" i="27"/>
  <c r="AF41" i="27"/>
  <c r="AF89" i="27"/>
  <c r="AF65" i="27"/>
  <c r="AF21" i="27"/>
  <c r="AF106" i="27"/>
  <c r="AF50" i="27"/>
  <c r="AF56" i="27"/>
  <c r="AF95" i="27"/>
  <c r="AF51" i="27"/>
  <c r="AF52" i="27"/>
  <c r="AF13" i="27"/>
  <c r="AF17" i="27"/>
  <c r="AF16" i="27"/>
  <c r="AF64" i="27"/>
  <c r="AF58" i="27"/>
  <c r="AF25" i="27"/>
  <c r="AF71" i="27"/>
  <c r="AF49" i="27"/>
  <c r="AF98" i="27"/>
  <c r="AF47" i="27"/>
  <c r="AE10" i="28"/>
  <c r="AD7" i="28"/>
  <c r="AF28" i="28" s="1"/>
  <c r="N10" i="29"/>
  <c r="N110" i="29" s="1"/>
  <c r="N173" i="29" s="1"/>
  <c r="AA10" i="30"/>
  <c r="J10" i="30" s="1"/>
  <c r="Y5" i="26"/>
  <c r="R10" i="30"/>
  <c r="C10" i="30" s="1"/>
  <c r="V9" i="30"/>
  <c r="AB9" i="30"/>
  <c r="AB10" i="30" s="1"/>
  <c r="K10" i="30" s="1"/>
  <c r="X9" i="30"/>
  <c r="X10" i="30" s="1"/>
  <c r="I10" i="30" s="1"/>
  <c r="M10" i="30" s="1"/>
  <c r="S9" i="30"/>
  <c r="S10" i="30" s="1"/>
  <c r="F10" i="30" s="1"/>
  <c r="V10" i="29"/>
  <c r="R171" i="29" s="1"/>
  <c r="L171" i="29" s="1"/>
  <c r="N171" i="29" s="1"/>
  <c r="W9" i="29"/>
  <c r="W10" i="29" s="1"/>
  <c r="R172" i="29" s="1"/>
  <c r="L172" i="29" s="1"/>
  <c r="N172" i="29" s="1"/>
  <c r="X5" i="1"/>
  <c r="R9" i="31"/>
  <c r="H10" i="30"/>
  <c r="T10" i="31"/>
  <c r="Z9" i="31"/>
  <c r="Z10" i="31" s="1"/>
  <c r="Y9" i="31"/>
  <c r="Y10" i="31" s="1"/>
  <c r="U9" i="31"/>
  <c r="U10" i="31" s="1"/>
  <c r="AC9" i="31"/>
  <c r="AC10" i="31" s="1"/>
  <c r="L10" i="31" s="1"/>
  <c r="T10" i="32"/>
  <c r="Z9" i="32"/>
  <c r="Z10" i="32" s="1"/>
  <c r="U9" i="32"/>
  <c r="U10" i="32" s="1"/>
  <c r="AC9" i="32"/>
  <c r="AC10" i="32" s="1"/>
  <c r="L10" i="32" s="1"/>
  <c r="Y9" i="32"/>
  <c r="Y10" i="32" s="1"/>
  <c r="G10" i="30"/>
  <c r="Z6" i="1"/>
  <c r="T9" i="33"/>
  <c r="R110" i="31"/>
  <c r="U110" i="31" s="1"/>
  <c r="T110" i="30"/>
  <c r="S110" i="30"/>
  <c r="N154" i="9" l="1"/>
  <c r="N148" i="9"/>
  <c r="N162" i="8"/>
  <c r="N175" i="8" s="1"/>
  <c r="N179" i="8" s="1"/>
  <c r="N153" i="17"/>
  <c r="C124" i="17"/>
  <c r="R144" i="19"/>
  <c r="C144" i="19" s="1"/>
  <c r="R133" i="19"/>
  <c r="C133" i="19" s="1"/>
  <c r="T114" i="19"/>
  <c r="I114" i="19" s="1"/>
  <c r="S126" i="17"/>
  <c r="E126" i="17" s="1"/>
  <c r="R161" i="19"/>
  <c r="C161" i="19" s="1"/>
  <c r="X152" i="19"/>
  <c r="M152" i="19" s="1"/>
  <c r="U132" i="19"/>
  <c r="L132" i="19" s="1"/>
  <c r="U153" i="19"/>
  <c r="L153" i="19" s="1"/>
  <c r="X127" i="19"/>
  <c r="M127" i="19" s="1"/>
  <c r="R151" i="19"/>
  <c r="S151" i="19" s="1"/>
  <c r="E151" i="19" s="1"/>
  <c r="U123" i="19"/>
  <c r="L123" i="19" s="1"/>
  <c r="N138" i="17"/>
  <c r="N155" i="17"/>
  <c r="C160" i="17"/>
  <c r="C138" i="17"/>
  <c r="N133" i="17"/>
  <c r="N136" i="17"/>
  <c r="U156" i="19"/>
  <c r="L156" i="19" s="1"/>
  <c r="R141" i="19"/>
  <c r="S141" i="19" s="1"/>
  <c r="E141" i="19" s="1"/>
  <c r="R146" i="19"/>
  <c r="S146" i="19" s="1"/>
  <c r="E146" i="19" s="1"/>
  <c r="R154" i="19"/>
  <c r="S154" i="19" s="1"/>
  <c r="E154" i="19" s="1"/>
  <c r="R147" i="19"/>
  <c r="C147" i="19" s="1"/>
  <c r="U124" i="19"/>
  <c r="L124" i="19" s="1"/>
  <c r="S117" i="17"/>
  <c r="E117" i="17" s="1"/>
  <c r="U121" i="19"/>
  <c r="L121" i="19" s="1"/>
  <c r="T120" i="19"/>
  <c r="I120" i="19" s="1"/>
  <c r="X121" i="19"/>
  <c r="M121" i="19" s="1"/>
  <c r="T137" i="19"/>
  <c r="I137" i="19" s="1"/>
  <c r="X122" i="19"/>
  <c r="M122" i="19" s="1"/>
  <c r="X125" i="19"/>
  <c r="M125" i="19" s="1"/>
  <c r="R158" i="19"/>
  <c r="S158" i="19" s="1"/>
  <c r="E158" i="19" s="1"/>
  <c r="U159" i="19"/>
  <c r="L159" i="19" s="1"/>
  <c r="T130" i="19"/>
  <c r="I130" i="19" s="1"/>
  <c r="X147" i="19"/>
  <c r="M147" i="19" s="1"/>
  <c r="T149" i="19"/>
  <c r="I149" i="19" s="1"/>
  <c r="R116" i="19"/>
  <c r="S116" i="19" s="1"/>
  <c r="E116" i="19" s="1"/>
  <c r="U151" i="19"/>
  <c r="L151" i="19" s="1"/>
  <c r="C115" i="17"/>
  <c r="X148" i="19"/>
  <c r="M148" i="19" s="1"/>
  <c r="U154" i="19"/>
  <c r="L154" i="19" s="1"/>
  <c r="R159" i="19"/>
  <c r="S159" i="19" s="1"/>
  <c r="E159" i="19" s="1"/>
  <c r="T112" i="19"/>
  <c r="I112" i="19" s="1"/>
  <c r="U141" i="19"/>
  <c r="L141" i="19" s="1"/>
  <c r="X119" i="19"/>
  <c r="M119" i="19" s="1"/>
  <c r="R142" i="19"/>
  <c r="C142" i="19" s="1"/>
  <c r="U119" i="19"/>
  <c r="L119" i="19" s="1"/>
  <c r="X141" i="19"/>
  <c r="M141" i="19" s="1"/>
  <c r="C135" i="17"/>
  <c r="N116" i="17"/>
  <c r="N132" i="17"/>
  <c r="N143" i="17"/>
  <c r="N147" i="17"/>
  <c r="S113" i="17"/>
  <c r="E113" i="17" s="1"/>
  <c r="N142" i="17"/>
  <c r="X136" i="19"/>
  <c r="M136" i="19" s="1"/>
  <c r="X123" i="19"/>
  <c r="M123" i="19" s="1"/>
  <c r="T123" i="19"/>
  <c r="I123" i="19" s="1"/>
  <c r="T158" i="19"/>
  <c r="I158" i="19" s="1"/>
  <c r="S157" i="17"/>
  <c r="E157" i="17" s="1"/>
  <c r="S153" i="17"/>
  <c r="E153" i="17" s="1"/>
  <c r="U125" i="19"/>
  <c r="L125" i="19" s="1"/>
  <c r="X139" i="19"/>
  <c r="M139" i="19" s="1"/>
  <c r="U139" i="19"/>
  <c r="L139" i="19" s="1"/>
  <c r="X124" i="19"/>
  <c r="M124" i="19" s="1"/>
  <c r="T144" i="19"/>
  <c r="I144" i="19" s="1"/>
  <c r="U160" i="19"/>
  <c r="L160" i="19" s="1"/>
  <c r="U131" i="19"/>
  <c r="L131" i="19" s="1"/>
  <c r="X138" i="19"/>
  <c r="M138" i="19" s="1"/>
  <c r="U135" i="19"/>
  <c r="L135" i="19" s="1"/>
  <c r="T156" i="19"/>
  <c r="I156" i="19" s="1"/>
  <c r="R139" i="19"/>
  <c r="S139" i="19" s="1"/>
  <c r="E139" i="19" s="1"/>
  <c r="U118" i="19"/>
  <c r="L118" i="19" s="1"/>
  <c r="R149" i="19"/>
  <c r="C149" i="19" s="1"/>
  <c r="U143" i="19"/>
  <c r="L143" i="19" s="1"/>
  <c r="S146" i="17"/>
  <c r="E146" i="17" s="1"/>
  <c r="X133" i="19"/>
  <c r="M133" i="19" s="1"/>
  <c r="X130" i="19"/>
  <c r="M130" i="19" s="1"/>
  <c r="X128" i="19"/>
  <c r="M128" i="19" s="1"/>
  <c r="T150" i="19"/>
  <c r="I150" i="19" s="1"/>
  <c r="T133" i="19"/>
  <c r="I133" i="19" s="1"/>
  <c r="T151" i="19"/>
  <c r="I151" i="19" s="1"/>
  <c r="X135" i="19"/>
  <c r="M135" i="19" s="1"/>
  <c r="T155" i="19"/>
  <c r="I155" i="19" s="1"/>
  <c r="X155" i="19"/>
  <c r="M155" i="19" s="1"/>
  <c r="U128" i="19"/>
  <c r="L128" i="19" s="1"/>
  <c r="T135" i="19"/>
  <c r="I135" i="19" s="1"/>
  <c r="U113" i="19"/>
  <c r="L113" i="19" s="1"/>
  <c r="R122" i="19"/>
  <c r="S122" i="19" s="1"/>
  <c r="E122" i="19" s="1"/>
  <c r="U145" i="19"/>
  <c r="L145" i="19" s="1"/>
  <c r="R119" i="19"/>
  <c r="C119" i="19" s="1"/>
  <c r="X160" i="19"/>
  <c r="M160" i="19" s="1"/>
  <c r="U115" i="19"/>
  <c r="L115" i="19" s="1"/>
  <c r="X150" i="19"/>
  <c r="M150" i="19" s="1"/>
  <c r="R140" i="19"/>
  <c r="C140" i="19" s="1"/>
  <c r="S125" i="17"/>
  <c r="E125" i="17" s="1"/>
  <c r="S143" i="17"/>
  <c r="E143" i="17" s="1"/>
  <c r="S161" i="17"/>
  <c r="E161" i="17" s="1"/>
  <c r="N148" i="17"/>
  <c r="N123" i="17"/>
  <c r="S149" i="17"/>
  <c r="E149" i="17" s="1"/>
  <c r="S112" i="17"/>
  <c r="E112" i="17" s="1"/>
  <c r="R15" i="2"/>
  <c r="R16" i="2" s="1"/>
  <c r="N119" i="17"/>
  <c r="N135" i="17"/>
  <c r="N121" i="17"/>
  <c r="T124" i="19"/>
  <c r="I124" i="19" s="1"/>
  <c r="T152" i="19"/>
  <c r="I152" i="19" s="1"/>
  <c r="R156" i="19"/>
  <c r="C156" i="19" s="1"/>
  <c r="R123" i="19"/>
  <c r="S123" i="19" s="1"/>
  <c r="E123" i="19" s="1"/>
  <c r="R157" i="19"/>
  <c r="S157" i="19" s="1"/>
  <c r="E157" i="19" s="1"/>
  <c r="X143" i="19"/>
  <c r="M143" i="19" s="1"/>
  <c r="T146" i="19"/>
  <c r="I146" i="19" s="1"/>
  <c r="T148" i="19"/>
  <c r="I148" i="19" s="1"/>
  <c r="T134" i="19"/>
  <c r="I134" i="19" s="1"/>
  <c r="R128" i="19"/>
  <c r="C128" i="19" s="1"/>
  <c r="T127" i="19"/>
  <c r="I127" i="19" s="1"/>
  <c r="U136" i="19"/>
  <c r="L136" i="19" s="1"/>
  <c r="X132" i="19"/>
  <c r="M132" i="19" s="1"/>
  <c r="U120" i="19"/>
  <c r="L120" i="19" s="1"/>
  <c r="T117" i="19"/>
  <c r="I117" i="19" s="1"/>
  <c r="U133" i="19"/>
  <c r="L133" i="19" s="1"/>
  <c r="R153" i="19"/>
  <c r="C153" i="19" s="1"/>
  <c r="T122" i="19"/>
  <c r="I122" i="19" s="1"/>
  <c r="X114" i="19"/>
  <c r="M114" i="19" s="1"/>
  <c r="X157" i="19"/>
  <c r="M157" i="19" s="1"/>
  <c r="U150" i="19"/>
  <c r="L150" i="19" s="1"/>
  <c r="R160" i="19"/>
  <c r="C160" i="19" s="1"/>
  <c r="U126" i="19"/>
  <c r="L126" i="19" s="1"/>
  <c r="T121" i="19"/>
  <c r="I121" i="19" s="1"/>
  <c r="U144" i="19"/>
  <c r="L144" i="19" s="1"/>
  <c r="T141" i="19"/>
  <c r="I141" i="19" s="1"/>
  <c r="T113" i="19"/>
  <c r="I113" i="19" s="1"/>
  <c r="U142" i="19"/>
  <c r="L142" i="19" s="1"/>
  <c r="X146" i="19"/>
  <c r="M146" i="19" s="1"/>
  <c r="R115" i="19"/>
  <c r="C115" i="19" s="1"/>
  <c r="X159" i="19"/>
  <c r="M159" i="19" s="1"/>
  <c r="N159" i="19" s="1"/>
  <c r="U116" i="19"/>
  <c r="L116" i="19" s="1"/>
  <c r="R125" i="19"/>
  <c r="C125" i="19" s="1"/>
  <c r="X145" i="19"/>
  <c r="M145" i="19" s="1"/>
  <c r="T125" i="19"/>
  <c r="I125" i="19" s="1"/>
  <c r="U155" i="19"/>
  <c r="L155" i="19" s="1"/>
  <c r="T138" i="19"/>
  <c r="I138" i="19" s="1"/>
  <c r="T140" i="19"/>
  <c r="I140" i="19" s="1"/>
  <c r="S120" i="17"/>
  <c r="E120" i="17" s="1"/>
  <c r="S148" i="17"/>
  <c r="E148" i="17" s="1"/>
  <c r="T128" i="19"/>
  <c r="I128" i="19" s="1"/>
  <c r="U112" i="19"/>
  <c r="L112" i="19" s="1"/>
  <c r="U130" i="19"/>
  <c r="L130" i="19" s="1"/>
  <c r="U114" i="19"/>
  <c r="L114" i="19" s="1"/>
  <c r="U149" i="19"/>
  <c r="L149" i="19" s="1"/>
  <c r="T147" i="19"/>
  <c r="I147" i="19" s="1"/>
  <c r="X142" i="19"/>
  <c r="M142" i="19" s="1"/>
  <c r="U129" i="19"/>
  <c r="L129" i="19" s="1"/>
  <c r="R127" i="19"/>
  <c r="C127" i="19" s="1"/>
  <c r="R126" i="19"/>
  <c r="C126" i="19" s="1"/>
  <c r="R124" i="19"/>
  <c r="C124" i="19" s="1"/>
  <c r="U134" i="19"/>
  <c r="L134" i="19" s="1"/>
  <c r="X115" i="19"/>
  <c r="M115" i="19" s="1"/>
  <c r="T116" i="19"/>
  <c r="I116" i="19" s="1"/>
  <c r="R121" i="19"/>
  <c r="C121" i="19" s="1"/>
  <c r="X144" i="19"/>
  <c r="M144" i="19" s="1"/>
  <c r="X126" i="19"/>
  <c r="M126" i="19" s="1"/>
  <c r="X112" i="19"/>
  <c r="M112" i="19" s="1"/>
  <c r="U152" i="19"/>
  <c r="L152" i="19" s="1"/>
  <c r="U147" i="19"/>
  <c r="L147" i="19" s="1"/>
  <c r="U148" i="19"/>
  <c r="L148" i="19" s="1"/>
  <c r="R137" i="19"/>
  <c r="S137" i="19" s="1"/>
  <c r="E137" i="19" s="1"/>
  <c r="T142" i="19"/>
  <c r="I142" i="19" s="1"/>
  <c r="T118" i="19"/>
  <c r="I118" i="19" s="1"/>
  <c r="U158" i="19"/>
  <c r="L158" i="19" s="1"/>
  <c r="R138" i="19"/>
  <c r="C138" i="19" s="1"/>
  <c r="X161" i="19"/>
  <c r="M161" i="19" s="1"/>
  <c r="R134" i="19"/>
  <c r="S134" i="19" s="1"/>
  <c r="E134" i="19" s="1"/>
  <c r="U122" i="19"/>
  <c r="L122" i="19" s="1"/>
  <c r="R120" i="19"/>
  <c r="C120" i="19" s="1"/>
  <c r="R145" i="19"/>
  <c r="S145" i="19" s="1"/>
  <c r="E145" i="19" s="1"/>
  <c r="T159" i="19"/>
  <c r="I159" i="19" s="1"/>
  <c r="R112" i="19"/>
  <c r="C112" i="19" s="1"/>
  <c r="R113" i="19"/>
  <c r="C113" i="19" s="1"/>
  <c r="X156" i="19"/>
  <c r="M156" i="19" s="1"/>
  <c r="X134" i="19"/>
  <c r="M134" i="19" s="1"/>
  <c r="X131" i="19"/>
  <c r="M131" i="19" s="1"/>
  <c r="C152" i="17"/>
  <c r="S119" i="17"/>
  <c r="E119" i="17" s="1"/>
  <c r="N127" i="17"/>
  <c r="C114" i="17"/>
  <c r="C141" i="17"/>
  <c r="C140" i="17"/>
  <c r="S139" i="17"/>
  <c r="E139" i="17" s="1"/>
  <c r="S137" i="17"/>
  <c r="E137" i="17" s="1"/>
  <c r="N130" i="17"/>
  <c r="N124" i="16"/>
  <c r="N151" i="16"/>
  <c r="S142" i="17"/>
  <c r="E142" i="17" s="1"/>
  <c r="C131" i="17"/>
  <c r="S155" i="17"/>
  <c r="E155" i="17" s="1"/>
  <c r="C150" i="17"/>
  <c r="C159" i="17"/>
  <c r="S136" i="17"/>
  <c r="E136" i="17" s="1"/>
  <c r="S130" i="17"/>
  <c r="E130" i="17" s="1"/>
  <c r="N122" i="17"/>
  <c r="N146" i="17"/>
  <c r="N141" i="17"/>
  <c r="N131" i="17"/>
  <c r="N150" i="17"/>
  <c r="N152" i="17"/>
  <c r="N157" i="17"/>
  <c r="S144" i="17"/>
  <c r="E144" i="17" s="1"/>
  <c r="S134" i="17"/>
  <c r="E134" i="17" s="1"/>
  <c r="X113" i="19"/>
  <c r="M113" i="19" s="1"/>
  <c r="R148" i="19"/>
  <c r="C148" i="19" s="1"/>
  <c r="T115" i="19"/>
  <c r="I115" i="19" s="1"/>
  <c r="X120" i="19"/>
  <c r="M120" i="19" s="1"/>
  <c r="X158" i="19"/>
  <c r="M158" i="19" s="1"/>
  <c r="N158" i="19" s="1"/>
  <c r="X116" i="19"/>
  <c r="M116" i="19" s="1"/>
  <c r="R155" i="19"/>
  <c r="C155" i="19" s="1"/>
  <c r="X140" i="19"/>
  <c r="M140" i="19" s="1"/>
  <c r="U137" i="19"/>
  <c r="L137" i="19" s="1"/>
  <c r="R135" i="19"/>
  <c r="C135" i="19" s="1"/>
  <c r="T129" i="19"/>
  <c r="I129" i="19" s="1"/>
  <c r="R152" i="19"/>
  <c r="C152" i="19" s="1"/>
  <c r="R117" i="19"/>
  <c r="C117" i="19" s="1"/>
  <c r="T157" i="19"/>
  <c r="I157" i="19" s="1"/>
  <c r="U157" i="19"/>
  <c r="L157" i="19" s="1"/>
  <c r="U140" i="19"/>
  <c r="L140" i="19" s="1"/>
  <c r="N140" i="19" s="1"/>
  <c r="T131" i="19"/>
  <c r="I131" i="19" s="1"/>
  <c r="R132" i="19"/>
  <c r="S132" i="19" s="1"/>
  <c r="E132" i="19" s="1"/>
  <c r="X154" i="19"/>
  <c r="M154" i="19" s="1"/>
  <c r="N154" i="19" s="1"/>
  <c r="U161" i="19"/>
  <c r="L161" i="19" s="1"/>
  <c r="T161" i="19"/>
  <c r="I161" i="19" s="1"/>
  <c r="R114" i="19"/>
  <c r="C114" i="19" s="1"/>
  <c r="T154" i="19"/>
  <c r="I154" i="19" s="1"/>
  <c r="T132" i="19"/>
  <c r="I132" i="19" s="1"/>
  <c r="T136" i="19"/>
  <c r="I136" i="19" s="1"/>
  <c r="R143" i="19"/>
  <c r="C143" i="19" s="1"/>
  <c r="X153" i="19"/>
  <c r="M153" i="19" s="1"/>
  <c r="X151" i="19"/>
  <c r="M151" i="19" s="1"/>
  <c r="R131" i="19"/>
  <c r="C131" i="19" s="1"/>
  <c r="X129" i="19"/>
  <c r="M129" i="19" s="1"/>
  <c r="T143" i="19"/>
  <c r="I143" i="19" s="1"/>
  <c r="U117" i="19"/>
  <c r="L117" i="19" s="1"/>
  <c r="T119" i="19"/>
  <c r="I119" i="19" s="1"/>
  <c r="T145" i="19"/>
  <c r="I145" i="19" s="1"/>
  <c r="X118" i="19"/>
  <c r="M118" i="19" s="1"/>
  <c r="R130" i="19"/>
  <c r="C130" i="19" s="1"/>
  <c r="U138" i="19"/>
  <c r="L138" i="19" s="1"/>
  <c r="R118" i="19"/>
  <c r="S118" i="19" s="1"/>
  <c r="E118" i="19" s="1"/>
  <c r="U127" i="19"/>
  <c r="L127" i="19" s="1"/>
  <c r="X149" i="19"/>
  <c r="M149" i="19" s="1"/>
  <c r="T126" i="19"/>
  <c r="I126" i="19" s="1"/>
  <c r="T160" i="19"/>
  <c r="I160" i="19" s="1"/>
  <c r="X117" i="19"/>
  <c r="M117" i="19" s="1"/>
  <c r="T153" i="19"/>
  <c r="I153" i="19" s="1"/>
  <c r="U146" i="19"/>
  <c r="L146" i="19" s="1"/>
  <c r="N146" i="19" s="1"/>
  <c r="T139" i="19"/>
  <c r="I139" i="19" s="1"/>
  <c r="R129" i="19"/>
  <c r="S129" i="19" s="1"/>
  <c r="E129" i="19" s="1"/>
  <c r="X137" i="19"/>
  <c r="M137" i="19" s="1"/>
  <c r="R136" i="19"/>
  <c r="S136" i="19" s="1"/>
  <c r="E136" i="19" s="1"/>
  <c r="S154" i="17"/>
  <c r="E154" i="17" s="1"/>
  <c r="S158" i="17"/>
  <c r="E158" i="17" s="1"/>
  <c r="C132" i="17"/>
  <c r="S128" i="17"/>
  <c r="E128" i="17" s="1"/>
  <c r="S123" i="17"/>
  <c r="E123" i="17" s="1"/>
  <c r="C145" i="17"/>
  <c r="C118" i="17"/>
  <c r="N179" i="17"/>
  <c r="S156" i="17"/>
  <c r="E156" i="17" s="1"/>
  <c r="C127" i="17"/>
  <c r="N140" i="17"/>
  <c r="N113" i="17"/>
  <c r="N144" i="17"/>
  <c r="N125" i="17"/>
  <c r="N139" i="17"/>
  <c r="N151" i="17"/>
  <c r="N124" i="17"/>
  <c r="N114" i="17"/>
  <c r="N158" i="17"/>
  <c r="N149" i="17"/>
  <c r="N137" i="17"/>
  <c r="N128" i="17"/>
  <c r="C116" i="17"/>
  <c r="S147" i="17"/>
  <c r="E147" i="17" s="1"/>
  <c r="N134" i="17"/>
  <c r="N154" i="17"/>
  <c r="C121" i="17"/>
  <c r="C133" i="17"/>
  <c r="C129" i="17"/>
  <c r="S122" i="17"/>
  <c r="E122" i="17" s="1"/>
  <c r="C151" i="17"/>
  <c r="N119" i="9"/>
  <c r="N120" i="9"/>
  <c r="N115" i="17"/>
  <c r="N156" i="17"/>
  <c r="N138" i="9"/>
  <c r="N130" i="9"/>
  <c r="N139" i="16"/>
  <c r="N117" i="16"/>
  <c r="N116" i="16"/>
  <c r="N120" i="16"/>
  <c r="N114" i="16"/>
  <c r="N153" i="16"/>
  <c r="N126" i="9"/>
  <c r="N113" i="9"/>
  <c r="N153" i="9"/>
  <c r="N118" i="9"/>
  <c r="N116" i="9"/>
  <c r="N157" i="9"/>
  <c r="N139" i="9"/>
  <c r="N132" i="9"/>
  <c r="N128" i="9"/>
  <c r="N127" i="9"/>
  <c r="N142" i="9"/>
  <c r="N161" i="9"/>
  <c r="U141" i="7"/>
  <c r="L141" i="7" s="1"/>
  <c r="R128" i="7"/>
  <c r="X138" i="7"/>
  <c r="M138" i="7" s="1"/>
  <c r="X135" i="7"/>
  <c r="M135" i="7" s="1"/>
  <c r="X151" i="7"/>
  <c r="M151" i="7" s="1"/>
  <c r="X147" i="7"/>
  <c r="M147" i="7" s="1"/>
  <c r="X123" i="7"/>
  <c r="M123" i="7" s="1"/>
  <c r="T145" i="7"/>
  <c r="I145" i="7" s="1"/>
  <c r="T121" i="7"/>
  <c r="I121" i="7" s="1"/>
  <c r="U127" i="7"/>
  <c r="L127" i="7" s="1"/>
  <c r="U143" i="7"/>
  <c r="L143" i="7" s="1"/>
  <c r="R154" i="7"/>
  <c r="R120" i="7"/>
  <c r="U153" i="7"/>
  <c r="L153" i="7" s="1"/>
  <c r="R118" i="7"/>
  <c r="U133" i="7"/>
  <c r="L133" i="7" s="1"/>
  <c r="U158" i="7"/>
  <c r="L158" i="7" s="1"/>
  <c r="R159" i="7"/>
  <c r="U129" i="7"/>
  <c r="L129" i="7" s="1"/>
  <c r="T157" i="7"/>
  <c r="I157" i="7" s="1"/>
  <c r="X122" i="7"/>
  <c r="M122" i="7" s="1"/>
  <c r="X158" i="7"/>
  <c r="M158" i="7" s="1"/>
  <c r="T122" i="7"/>
  <c r="I122" i="7" s="1"/>
  <c r="X115" i="7"/>
  <c r="M115" i="7" s="1"/>
  <c r="R112" i="7"/>
  <c r="T119" i="7"/>
  <c r="I119" i="7" s="1"/>
  <c r="R114" i="7"/>
  <c r="R147" i="7"/>
  <c r="R142" i="7"/>
  <c r="U113" i="7"/>
  <c r="L113" i="7" s="1"/>
  <c r="R157" i="7"/>
  <c r="X161" i="7"/>
  <c r="M161" i="7" s="1"/>
  <c r="T138" i="7"/>
  <c r="I138" i="7" s="1"/>
  <c r="X144" i="7"/>
  <c r="M144" i="7" s="1"/>
  <c r="U148" i="7"/>
  <c r="L148" i="7" s="1"/>
  <c r="X114" i="7"/>
  <c r="M114" i="7" s="1"/>
  <c r="T115" i="7"/>
  <c r="I115" i="7" s="1"/>
  <c r="R121" i="7"/>
  <c r="T120" i="7"/>
  <c r="I120" i="7" s="1"/>
  <c r="X142" i="7"/>
  <c r="M142" i="7" s="1"/>
  <c r="R124" i="7"/>
  <c r="X113" i="7"/>
  <c r="M113" i="7" s="1"/>
  <c r="U152" i="7"/>
  <c r="L152" i="7" s="1"/>
  <c r="R143" i="7"/>
  <c r="R149" i="7"/>
  <c r="T126" i="7"/>
  <c r="I126" i="7" s="1"/>
  <c r="R126" i="7"/>
  <c r="R135" i="7"/>
  <c r="T134" i="7"/>
  <c r="I134" i="7" s="1"/>
  <c r="U160" i="7"/>
  <c r="L160" i="7" s="1"/>
  <c r="T160" i="7"/>
  <c r="I160" i="7" s="1"/>
  <c r="R122" i="7"/>
  <c r="R140" i="7"/>
  <c r="X117" i="7"/>
  <c r="M117" i="7" s="1"/>
  <c r="X121" i="7"/>
  <c r="M121" i="7" s="1"/>
  <c r="X159" i="7"/>
  <c r="M159" i="7" s="1"/>
  <c r="T156" i="7"/>
  <c r="I156" i="7" s="1"/>
  <c r="U132" i="7"/>
  <c r="L132" i="7" s="1"/>
  <c r="X155" i="7"/>
  <c r="M155" i="7" s="1"/>
  <c r="T144" i="7"/>
  <c r="I144" i="7" s="1"/>
  <c r="X140" i="7"/>
  <c r="M140" i="7" s="1"/>
  <c r="R144" i="7"/>
  <c r="X124" i="7"/>
  <c r="M124" i="7" s="1"/>
  <c r="R133" i="7"/>
  <c r="T158" i="7"/>
  <c r="I158" i="7" s="1"/>
  <c r="R132" i="7"/>
  <c r="R145" i="7"/>
  <c r="X126" i="7"/>
  <c r="M126" i="7" s="1"/>
  <c r="R123" i="7"/>
  <c r="X136" i="7"/>
  <c r="M136" i="7" s="1"/>
  <c r="U161" i="7"/>
  <c r="L161" i="7" s="1"/>
  <c r="R146" i="7"/>
  <c r="T139" i="7"/>
  <c r="I139" i="7" s="1"/>
  <c r="R153" i="7"/>
  <c r="U142" i="7"/>
  <c r="L142" i="7" s="1"/>
  <c r="R137" i="7"/>
  <c r="R115" i="7"/>
  <c r="R136" i="7"/>
  <c r="U130" i="7"/>
  <c r="L130" i="7" s="1"/>
  <c r="T152" i="7"/>
  <c r="I152" i="7" s="1"/>
  <c r="X152" i="7"/>
  <c r="M152" i="7" s="1"/>
  <c r="T135" i="7"/>
  <c r="I135" i="7" s="1"/>
  <c r="U155" i="7"/>
  <c r="L155" i="7" s="1"/>
  <c r="R138" i="7"/>
  <c r="R116" i="7"/>
  <c r="R151" i="7"/>
  <c r="T143" i="7"/>
  <c r="I143" i="7" s="1"/>
  <c r="U123" i="7"/>
  <c r="L123" i="7" s="1"/>
  <c r="U157" i="7"/>
  <c r="L157" i="7" s="1"/>
  <c r="X153" i="7"/>
  <c r="M153" i="7" s="1"/>
  <c r="X160" i="7"/>
  <c r="M160" i="7" s="1"/>
  <c r="X149" i="7"/>
  <c r="M149" i="7" s="1"/>
  <c r="U116" i="7"/>
  <c r="L116" i="7" s="1"/>
  <c r="T130" i="7"/>
  <c r="I130" i="7" s="1"/>
  <c r="R131" i="7"/>
  <c r="U156" i="7"/>
  <c r="L156" i="7" s="1"/>
  <c r="T129" i="7"/>
  <c r="I129" i="7" s="1"/>
  <c r="R156" i="7"/>
  <c r="U112" i="7"/>
  <c r="L112" i="7" s="1"/>
  <c r="R141" i="7"/>
  <c r="T124" i="7"/>
  <c r="I124" i="7" s="1"/>
  <c r="X157" i="7"/>
  <c r="M157" i="7" s="1"/>
  <c r="T146" i="7"/>
  <c r="I146" i="7" s="1"/>
  <c r="U159" i="7"/>
  <c r="L159" i="7" s="1"/>
  <c r="N159" i="7" s="1"/>
  <c r="U146" i="7"/>
  <c r="L146" i="7" s="1"/>
  <c r="R134" i="7"/>
  <c r="U151" i="7"/>
  <c r="L151" i="7" s="1"/>
  <c r="X139" i="7"/>
  <c r="M139" i="7" s="1"/>
  <c r="U122" i="7"/>
  <c r="L122" i="7" s="1"/>
  <c r="N122" i="7" s="1"/>
  <c r="U147" i="7"/>
  <c r="L147" i="7" s="1"/>
  <c r="N147" i="7" s="1"/>
  <c r="T117" i="7"/>
  <c r="I117" i="7" s="1"/>
  <c r="U119" i="7"/>
  <c r="L119" i="7" s="1"/>
  <c r="T131" i="7"/>
  <c r="I131" i="7" s="1"/>
  <c r="U121" i="7"/>
  <c r="L121" i="7" s="1"/>
  <c r="U150" i="7"/>
  <c r="L150" i="7" s="1"/>
  <c r="U124" i="7"/>
  <c r="L124" i="7" s="1"/>
  <c r="R155" i="7"/>
  <c r="T116" i="7"/>
  <c r="I116" i="7" s="1"/>
  <c r="X156" i="7"/>
  <c r="M156" i="7" s="1"/>
  <c r="U118" i="7"/>
  <c r="L118" i="7" s="1"/>
  <c r="X154" i="7"/>
  <c r="M154" i="7" s="1"/>
  <c r="U138" i="7"/>
  <c r="L138" i="7" s="1"/>
  <c r="U144" i="7"/>
  <c r="L144" i="7" s="1"/>
  <c r="X146" i="7"/>
  <c r="M146" i="7" s="1"/>
  <c r="X133" i="7"/>
  <c r="M133" i="7" s="1"/>
  <c r="T142" i="7"/>
  <c r="I142" i="7" s="1"/>
  <c r="X131" i="7"/>
  <c r="M131" i="7" s="1"/>
  <c r="X112" i="7"/>
  <c r="M112" i="7" s="1"/>
  <c r="U134" i="7"/>
  <c r="L134" i="7" s="1"/>
  <c r="T161" i="7"/>
  <c r="I161" i="7" s="1"/>
  <c r="X150" i="7"/>
  <c r="M150" i="7" s="1"/>
  <c r="U128" i="7"/>
  <c r="L128" i="7" s="1"/>
  <c r="T123" i="7"/>
  <c r="I123" i="7" s="1"/>
  <c r="U136" i="7"/>
  <c r="L136" i="7" s="1"/>
  <c r="N136" i="7" s="1"/>
  <c r="T147" i="7"/>
  <c r="I147" i="7" s="1"/>
  <c r="R158" i="7"/>
  <c r="U120" i="7"/>
  <c r="L120" i="7" s="1"/>
  <c r="T113" i="7"/>
  <c r="I113" i="7" s="1"/>
  <c r="R113" i="7"/>
  <c r="T140" i="7"/>
  <c r="I140" i="7" s="1"/>
  <c r="U137" i="7"/>
  <c r="L137" i="7" s="1"/>
  <c r="X125" i="7"/>
  <c r="M125" i="7" s="1"/>
  <c r="T155" i="7"/>
  <c r="I155" i="7" s="1"/>
  <c r="U114" i="7"/>
  <c r="L114" i="7" s="1"/>
  <c r="N114" i="7" s="1"/>
  <c r="R160" i="7"/>
  <c r="T127" i="7"/>
  <c r="I127" i="7" s="1"/>
  <c r="R161" i="7"/>
  <c r="U154" i="7"/>
  <c r="L154" i="7" s="1"/>
  <c r="T150" i="7"/>
  <c r="I150" i="7" s="1"/>
  <c r="U117" i="7"/>
  <c r="L117" i="7" s="1"/>
  <c r="N117" i="7" s="1"/>
  <c r="T151" i="7"/>
  <c r="I151" i="7" s="1"/>
  <c r="X143" i="7"/>
  <c r="M143" i="7" s="1"/>
  <c r="X137" i="7"/>
  <c r="M137" i="7" s="1"/>
  <c r="U145" i="7"/>
  <c r="L145" i="7" s="1"/>
  <c r="X141" i="7"/>
  <c r="M141" i="7" s="1"/>
  <c r="T136" i="7"/>
  <c r="I136" i="7" s="1"/>
  <c r="U140" i="7"/>
  <c r="L140" i="7" s="1"/>
  <c r="N140" i="7" s="1"/>
  <c r="X116" i="7"/>
  <c r="M116" i="7" s="1"/>
  <c r="X132" i="7"/>
  <c r="M132" i="7" s="1"/>
  <c r="R150" i="7"/>
  <c r="X120" i="7"/>
  <c r="M120" i="7" s="1"/>
  <c r="T132" i="7"/>
  <c r="I132" i="7" s="1"/>
  <c r="T118" i="7"/>
  <c r="I118" i="7" s="1"/>
  <c r="X129" i="7"/>
  <c r="M129" i="7" s="1"/>
  <c r="T125" i="7"/>
  <c r="I125" i="7" s="1"/>
  <c r="T148" i="7"/>
  <c r="I148" i="7" s="1"/>
  <c r="T112" i="7"/>
  <c r="I112" i="7" s="1"/>
  <c r="X130" i="7"/>
  <c r="M130" i="7" s="1"/>
  <c r="T114" i="7"/>
  <c r="I114" i="7" s="1"/>
  <c r="T141" i="7"/>
  <c r="I141" i="7" s="1"/>
  <c r="U115" i="7"/>
  <c r="L115" i="7" s="1"/>
  <c r="X128" i="7"/>
  <c r="M128" i="7" s="1"/>
  <c r="R117" i="7"/>
  <c r="U135" i="7"/>
  <c r="L135" i="7" s="1"/>
  <c r="U131" i="7"/>
  <c r="L131" i="7" s="1"/>
  <c r="N131" i="7" s="1"/>
  <c r="T153" i="7"/>
  <c r="I153" i="7" s="1"/>
  <c r="T154" i="7"/>
  <c r="I154" i="7" s="1"/>
  <c r="U126" i="7"/>
  <c r="L126" i="7" s="1"/>
  <c r="T149" i="7"/>
  <c r="I149" i="7" s="1"/>
  <c r="T133" i="7"/>
  <c r="I133" i="7" s="1"/>
  <c r="R127" i="7"/>
  <c r="R139" i="7"/>
  <c r="X134" i="7"/>
  <c r="M134" i="7" s="1"/>
  <c r="R119" i="7"/>
  <c r="X127" i="7"/>
  <c r="M127" i="7" s="1"/>
  <c r="X119" i="7"/>
  <c r="M119" i="7" s="1"/>
  <c r="R152" i="7"/>
  <c r="R130" i="7"/>
  <c r="U149" i="7"/>
  <c r="L149" i="7" s="1"/>
  <c r="R148" i="7"/>
  <c r="T159" i="7"/>
  <c r="I159" i="7" s="1"/>
  <c r="U139" i="7"/>
  <c r="L139" i="7" s="1"/>
  <c r="N139" i="7" s="1"/>
  <c r="R125" i="7"/>
  <c r="R129" i="7"/>
  <c r="X148" i="7"/>
  <c r="M148" i="7" s="1"/>
  <c r="X118" i="7"/>
  <c r="M118" i="7" s="1"/>
  <c r="T137" i="7"/>
  <c r="I137" i="7" s="1"/>
  <c r="X145" i="7"/>
  <c r="M145" i="7" s="1"/>
  <c r="U125" i="7"/>
  <c r="L125" i="7" s="1"/>
  <c r="T128" i="7"/>
  <c r="I128" i="7" s="1"/>
  <c r="N145" i="9"/>
  <c r="N125" i="9"/>
  <c r="N115" i="9"/>
  <c r="N131" i="9"/>
  <c r="N133" i="9"/>
  <c r="N160" i="9"/>
  <c r="S11" i="2"/>
  <c r="S12" i="2" s="1"/>
  <c r="S13" i="2" s="1"/>
  <c r="S14" i="2" s="1"/>
  <c r="Q16" i="2"/>
  <c r="Q17" i="2" s="1"/>
  <c r="Q18" i="2" s="1"/>
  <c r="S122" i="9"/>
  <c r="E122" i="9" s="1"/>
  <c r="C122" i="9"/>
  <c r="C151" i="9"/>
  <c r="S151" i="9"/>
  <c r="E151" i="9" s="1"/>
  <c r="N126" i="16"/>
  <c r="N129" i="16"/>
  <c r="N146" i="16"/>
  <c r="N147" i="16"/>
  <c r="N148" i="16"/>
  <c r="N131" i="16"/>
  <c r="C149" i="9"/>
  <c r="S149" i="9"/>
  <c r="E149" i="9" s="1"/>
  <c r="C115" i="9"/>
  <c r="S115" i="9"/>
  <c r="E115" i="9" s="1"/>
  <c r="S132" i="9"/>
  <c r="E132" i="9" s="1"/>
  <c r="C132" i="9"/>
  <c r="S117" i="9"/>
  <c r="E117" i="9" s="1"/>
  <c r="C117" i="9"/>
  <c r="C159" i="9"/>
  <c r="S159" i="9"/>
  <c r="E159" i="9" s="1"/>
  <c r="N151" i="9"/>
  <c r="C116" i="9"/>
  <c r="S116" i="9"/>
  <c r="E116" i="9" s="1"/>
  <c r="C121" i="9"/>
  <c r="S121" i="9"/>
  <c r="E121" i="9" s="1"/>
  <c r="N143" i="9"/>
  <c r="S128" i="9"/>
  <c r="E128" i="9" s="1"/>
  <c r="C128" i="9"/>
  <c r="C158" i="9"/>
  <c r="S158" i="9"/>
  <c r="E158" i="9" s="1"/>
  <c r="S142" i="9"/>
  <c r="E142" i="9" s="1"/>
  <c r="C142" i="9"/>
  <c r="N140" i="9"/>
  <c r="S139" i="9"/>
  <c r="E139" i="9" s="1"/>
  <c r="C139" i="9"/>
  <c r="N129" i="9"/>
  <c r="N150" i="9"/>
  <c r="U10" i="2"/>
  <c r="U11" i="2" s="1"/>
  <c r="U12" i="2" s="1"/>
  <c r="T11" i="2"/>
  <c r="T12" i="2" s="1"/>
  <c r="C134" i="9"/>
  <c r="S134" i="9"/>
  <c r="E134" i="9" s="1"/>
  <c r="S141" i="9"/>
  <c r="E141" i="9" s="1"/>
  <c r="C141" i="9"/>
  <c r="C147" i="9"/>
  <c r="S147" i="9"/>
  <c r="E147" i="9" s="1"/>
  <c r="S112" i="9"/>
  <c r="E112" i="9" s="1"/>
  <c r="C112" i="9"/>
  <c r="C152" i="9"/>
  <c r="S152" i="9"/>
  <c r="E152" i="9" s="1"/>
  <c r="S150" i="9"/>
  <c r="E150" i="9" s="1"/>
  <c r="C150" i="9"/>
  <c r="S119" i="9"/>
  <c r="E119" i="9" s="1"/>
  <c r="C119" i="9"/>
  <c r="N159" i="16"/>
  <c r="N123" i="9"/>
  <c r="N122" i="9"/>
  <c r="S143" i="9"/>
  <c r="E143" i="9" s="1"/>
  <c r="C143" i="9"/>
  <c r="S123" i="9"/>
  <c r="E123" i="9" s="1"/>
  <c r="C123" i="9"/>
  <c r="S154" i="9"/>
  <c r="E154" i="9" s="1"/>
  <c r="C154" i="9"/>
  <c r="S127" i="9"/>
  <c r="E127" i="9" s="1"/>
  <c r="C127" i="9"/>
  <c r="C130" i="9"/>
  <c r="S130" i="9"/>
  <c r="E130" i="9" s="1"/>
  <c r="S161" i="9"/>
  <c r="E161" i="9" s="1"/>
  <c r="C161" i="9"/>
  <c r="C157" i="9"/>
  <c r="S157" i="9"/>
  <c r="E157" i="9" s="1"/>
  <c r="S144" i="9"/>
  <c r="E144" i="9" s="1"/>
  <c r="C144" i="9"/>
  <c r="S120" i="9"/>
  <c r="E120" i="9" s="1"/>
  <c r="C120" i="9"/>
  <c r="N136" i="9"/>
  <c r="C124" i="9"/>
  <c r="S124" i="9"/>
  <c r="E124" i="9" s="1"/>
  <c r="N134" i="9"/>
  <c r="S126" i="9"/>
  <c r="E126" i="9" s="1"/>
  <c r="C126" i="9"/>
  <c r="C113" i="9"/>
  <c r="S113" i="9"/>
  <c r="E113" i="9" s="1"/>
  <c r="N141" i="9"/>
  <c r="N144" i="9"/>
  <c r="S155" i="9"/>
  <c r="E155" i="9" s="1"/>
  <c r="C155" i="9"/>
  <c r="C133" i="9"/>
  <c r="S133" i="9"/>
  <c r="E133" i="9" s="1"/>
  <c r="S160" i="9"/>
  <c r="E160" i="9" s="1"/>
  <c r="C160" i="9"/>
  <c r="C137" i="9"/>
  <c r="S137" i="9"/>
  <c r="E137" i="9" s="1"/>
  <c r="N17" i="2"/>
  <c r="N18" i="2" s="1"/>
  <c r="N19" i="2" s="1"/>
  <c r="N20" i="2" s="1"/>
  <c r="S136" i="9"/>
  <c r="E136" i="9" s="1"/>
  <c r="C136" i="9"/>
  <c r="S146" i="9"/>
  <c r="E146" i="9" s="1"/>
  <c r="C146" i="9"/>
  <c r="C153" i="9"/>
  <c r="S153" i="9"/>
  <c r="E153" i="9" s="1"/>
  <c r="C114" i="9"/>
  <c r="S114" i="9"/>
  <c r="E114" i="9" s="1"/>
  <c r="S135" i="9"/>
  <c r="E135" i="9" s="1"/>
  <c r="C135" i="9"/>
  <c r="N160" i="16"/>
  <c r="S140" i="9"/>
  <c r="E140" i="9" s="1"/>
  <c r="C140" i="9"/>
  <c r="C145" i="9"/>
  <c r="S145" i="9"/>
  <c r="E145" i="9" s="1"/>
  <c r="S156" i="9"/>
  <c r="E156" i="9" s="1"/>
  <c r="C156" i="9"/>
  <c r="N158" i="9"/>
  <c r="S125" i="9"/>
  <c r="E125" i="9" s="1"/>
  <c r="C125" i="9"/>
  <c r="N159" i="9"/>
  <c r="C131" i="9"/>
  <c r="S131" i="9"/>
  <c r="E131" i="9" s="1"/>
  <c r="N147" i="9"/>
  <c r="N155" i="9"/>
  <c r="N149" i="9"/>
  <c r="C148" i="9"/>
  <c r="S148" i="9"/>
  <c r="E148" i="9" s="1"/>
  <c r="S129" i="9"/>
  <c r="E129" i="9" s="1"/>
  <c r="C129" i="9"/>
  <c r="N152" i="9"/>
  <c r="N156" i="9"/>
  <c r="N117" i="9"/>
  <c r="C118" i="9"/>
  <c r="S118" i="9"/>
  <c r="E118" i="9" s="1"/>
  <c r="N124" i="9"/>
  <c r="N112" i="9"/>
  <c r="N162" i="9" s="1"/>
  <c r="N175" i="9" s="1"/>
  <c r="C138" i="9"/>
  <c r="S138" i="9"/>
  <c r="E138" i="9" s="1"/>
  <c r="N119" i="16"/>
  <c r="N157" i="16"/>
  <c r="N132" i="16"/>
  <c r="U4" i="6"/>
  <c r="F4" i="2"/>
  <c r="AV2" i="2"/>
  <c r="CA3" i="1" s="1"/>
  <c r="C147" i="16"/>
  <c r="S147" i="16"/>
  <c r="E147" i="16" s="1"/>
  <c r="S130" i="16"/>
  <c r="E130" i="16" s="1"/>
  <c r="C130" i="16"/>
  <c r="S154" i="16"/>
  <c r="E154" i="16" s="1"/>
  <c r="C154" i="16"/>
  <c r="S143" i="16"/>
  <c r="E143" i="16" s="1"/>
  <c r="C143" i="16"/>
  <c r="S123" i="16"/>
  <c r="E123" i="16" s="1"/>
  <c r="C123" i="16"/>
  <c r="C114" i="16"/>
  <c r="S114" i="16"/>
  <c r="E114" i="16" s="1"/>
  <c r="S134" i="16"/>
  <c r="E134" i="16" s="1"/>
  <c r="C134" i="16"/>
  <c r="C144" i="16"/>
  <c r="S144" i="16"/>
  <c r="E144" i="16" s="1"/>
  <c r="C150" i="16"/>
  <c r="S150" i="16"/>
  <c r="E150" i="16" s="1"/>
  <c r="C139" i="16"/>
  <c r="S139" i="16"/>
  <c r="E139" i="16" s="1"/>
  <c r="C157" i="16"/>
  <c r="S157" i="16"/>
  <c r="E157" i="16" s="1"/>
  <c r="S138" i="16"/>
  <c r="E138" i="16" s="1"/>
  <c r="C138" i="16"/>
  <c r="N150" i="16"/>
  <c r="N127" i="16"/>
  <c r="S119" i="16"/>
  <c r="E119" i="16" s="1"/>
  <c r="C119" i="16"/>
  <c r="N112" i="16"/>
  <c r="N162" i="16" s="1"/>
  <c r="N175" i="16" s="1"/>
  <c r="C158" i="16"/>
  <c r="S158" i="16"/>
  <c r="E158" i="16" s="1"/>
  <c r="N123" i="16"/>
  <c r="N155" i="16"/>
  <c r="C149" i="16"/>
  <c r="S149" i="16"/>
  <c r="E149" i="16" s="1"/>
  <c r="N161" i="16"/>
  <c r="C142" i="16"/>
  <c r="S142" i="16"/>
  <c r="E142" i="16" s="1"/>
  <c r="N128" i="16"/>
  <c r="C127" i="16"/>
  <c r="S127" i="16"/>
  <c r="E127" i="16" s="1"/>
  <c r="S129" i="16"/>
  <c r="E129" i="16" s="1"/>
  <c r="C129" i="16"/>
  <c r="N141" i="16"/>
  <c r="S150" i="19"/>
  <c r="E150" i="19" s="1"/>
  <c r="C150" i="19"/>
  <c r="S140" i="16"/>
  <c r="E140" i="16" s="1"/>
  <c r="C140" i="16"/>
  <c r="S115" i="16"/>
  <c r="E115" i="16" s="1"/>
  <c r="C115" i="16"/>
  <c r="N118" i="16"/>
  <c r="S153" i="16"/>
  <c r="E153" i="16" s="1"/>
  <c r="C153" i="16"/>
  <c r="C124" i="16"/>
  <c r="S124" i="16"/>
  <c r="E124" i="16" s="1"/>
  <c r="H11" i="15"/>
  <c r="K11" i="15" s="1"/>
  <c r="BA5" i="2"/>
  <c r="P19" i="2"/>
  <c r="P20" i="2" s="1"/>
  <c r="P21" i="2" s="1"/>
  <c r="P22" i="2" s="1"/>
  <c r="P23" i="2" s="1"/>
  <c r="P24" i="2" s="1"/>
  <c r="P25" i="2" s="1"/>
  <c r="P26" i="2" s="1"/>
  <c r="P27" i="2" s="1"/>
  <c r="P28" i="2" s="1"/>
  <c r="P29" i="2" s="1"/>
  <c r="P30" i="2" s="1"/>
  <c r="P31" i="2" s="1"/>
  <c r="P32" i="2" s="1"/>
  <c r="P33" i="2" s="1"/>
  <c r="P34" i="2" s="1"/>
  <c r="P35" i="2" s="1"/>
  <c r="P36" i="2" s="1"/>
  <c r="P37" i="2" s="1"/>
  <c r="P38" i="2" s="1"/>
  <c r="P39" i="2" s="1"/>
  <c r="P40" i="2" s="1"/>
  <c r="P41" i="2" s="1"/>
  <c r="P42" i="2" s="1"/>
  <c r="P43" i="2" s="1"/>
  <c r="P44" i="2" s="1"/>
  <c r="P45" i="2" s="1"/>
  <c r="P46" i="2" s="1"/>
  <c r="P47" i="2" s="1"/>
  <c r="P48" i="2" s="1"/>
  <c r="P49" i="2" s="1"/>
  <c r="P50" i="2" s="1"/>
  <c r="P51" i="2" s="1"/>
  <c r="P52" i="2" s="1"/>
  <c r="P53" i="2" s="1"/>
  <c r="P54" i="2" s="1"/>
  <c r="P55" i="2" s="1"/>
  <c r="P56" i="2" s="1"/>
  <c r="P57" i="2" s="1"/>
  <c r="P58" i="2" s="1"/>
  <c r="P59" i="2" s="1"/>
  <c r="P60" i="2" s="1"/>
  <c r="P61" i="2" s="1"/>
  <c r="P62" i="2" s="1"/>
  <c r="P63" i="2" s="1"/>
  <c r="P64" i="2" s="1"/>
  <c r="P65" i="2" s="1"/>
  <c r="P66" i="2" s="1"/>
  <c r="P67" i="2" s="1"/>
  <c r="P68" i="2" s="1"/>
  <c r="P69" i="2" s="1"/>
  <c r="P70" i="2" s="1"/>
  <c r="P71" i="2" s="1"/>
  <c r="P72" i="2" s="1"/>
  <c r="P73" i="2" s="1"/>
  <c r="P74" i="2" s="1"/>
  <c r="P75" i="2" s="1"/>
  <c r="P76" i="2" s="1"/>
  <c r="P77" i="2" s="1"/>
  <c r="P78" i="2" s="1"/>
  <c r="P79" i="2" s="1"/>
  <c r="P80" i="2" s="1"/>
  <c r="P81" i="2" s="1"/>
  <c r="P82" i="2" s="1"/>
  <c r="P83" i="2" s="1"/>
  <c r="P84" i="2" s="1"/>
  <c r="P85" i="2" s="1"/>
  <c r="P86" i="2" s="1"/>
  <c r="P87" i="2" s="1"/>
  <c r="P88" i="2" s="1"/>
  <c r="P89" i="2" s="1"/>
  <c r="P90" i="2" s="1"/>
  <c r="P91" i="2" s="1"/>
  <c r="P92" i="2" s="1"/>
  <c r="P93" i="2" s="1"/>
  <c r="P94" i="2" s="1"/>
  <c r="P95" i="2" s="1"/>
  <c r="P96" i="2" s="1"/>
  <c r="P97" i="2" s="1"/>
  <c r="P98" i="2" s="1"/>
  <c r="P99" i="2" s="1"/>
  <c r="P100" i="2" s="1"/>
  <c r="P101" i="2" s="1"/>
  <c r="P102" i="2" s="1"/>
  <c r="P103" i="2" s="1"/>
  <c r="P104" i="2" s="1"/>
  <c r="P105" i="2" s="1"/>
  <c r="P106" i="2" s="1"/>
  <c r="P107" i="2" s="1"/>
  <c r="P108" i="2" s="1"/>
  <c r="P109" i="2" s="1"/>
  <c r="P110" i="2" s="1"/>
  <c r="P111" i="2" s="1"/>
  <c r="P112" i="2" s="1"/>
  <c r="P113" i="2" s="1"/>
  <c r="P114" i="2" s="1"/>
  <c r="P115" i="2" s="1"/>
  <c r="P116" i="2" s="1"/>
  <c r="P117" i="2" s="1"/>
  <c r="P118" i="2" s="1"/>
  <c r="P119" i="2" s="1"/>
  <c r="P120" i="2" s="1"/>
  <c r="P121" i="2" s="1"/>
  <c r="P122" i="2" s="1"/>
  <c r="P123" i="2" s="1"/>
  <c r="P124" i="2" s="1"/>
  <c r="P125" i="2" s="1"/>
  <c r="P126" i="2" s="1"/>
  <c r="P127" i="2" s="1"/>
  <c r="P128" i="2" s="1"/>
  <c r="P129" i="2" s="1"/>
  <c r="P130" i="2" s="1"/>
  <c r="P131" i="2" s="1"/>
  <c r="P132" i="2" s="1"/>
  <c r="P133" i="2" s="1"/>
  <c r="P134" i="2" s="1"/>
  <c r="P135" i="2" s="1"/>
  <c r="P136" i="2" s="1"/>
  <c r="P137" i="2" s="1"/>
  <c r="P138" i="2" s="1"/>
  <c r="P139" i="2" s="1"/>
  <c r="P140" i="2" s="1"/>
  <c r="P141" i="2" s="1"/>
  <c r="P142" i="2" s="1"/>
  <c r="P143" i="2" s="1"/>
  <c r="P144" i="2" s="1"/>
  <c r="P145" i="2" s="1"/>
  <c r="P146" i="2" s="1"/>
  <c r="P147" i="2" s="1"/>
  <c r="P148" i="2" s="1"/>
  <c r="P149" i="2" s="1"/>
  <c r="P150" i="2" s="1"/>
  <c r="P6" i="2" s="1"/>
  <c r="U131" i="18"/>
  <c r="L131" i="18" s="1"/>
  <c r="R136" i="18"/>
  <c r="X114" i="18"/>
  <c r="M114" i="18" s="1"/>
  <c r="R121" i="18"/>
  <c r="X154" i="18"/>
  <c r="M154" i="18" s="1"/>
  <c r="R128" i="18"/>
  <c r="R139" i="18"/>
  <c r="U136" i="18"/>
  <c r="L136" i="18" s="1"/>
  <c r="T113" i="18"/>
  <c r="I113" i="18" s="1"/>
  <c r="X130" i="18"/>
  <c r="M130" i="18" s="1"/>
  <c r="T144" i="18"/>
  <c r="I144" i="18" s="1"/>
  <c r="R152" i="18"/>
  <c r="U128" i="18"/>
  <c r="L128" i="18" s="1"/>
  <c r="U141" i="18"/>
  <c r="L141" i="18" s="1"/>
  <c r="T125" i="18"/>
  <c r="I125" i="18" s="1"/>
  <c r="U116" i="18"/>
  <c r="L116" i="18" s="1"/>
  <c r="T134" i="18"/>
  <c r="I134" i="18" s="1"/>
  <c r="R154" i="18"/>
  <c r="T127" i="18"/>
  <c r="I127" i="18" s="1"/>
  <c r="T140" i="18"/>
  <c r="I140" i="18" s="1"/>
  <c r="X124" i="18"/>
  <c r="M124" i="18" s="1"/>
  <c r="X113" i="18"/>
  <c r="M113" i="18" s="1"/>
  <c r="X129" i="18"/>
  <c r="M129" i="18" s="1"/>
  <c r="U145" i="18"/>
  <c r="L145" i="18" s="1"/>
  <c r="U120" i="18"/>
  <c r="L120" i="18" s="1"/>
  <c r="T128" i="18"/>
  <c r="I128" i="18" s="1"/>
  <c r="R151" i="18"/>
  <c r="U156" i="18"/>
  <c r="L156" i="18" s="1"/>
  <c r="T124" i="18"/>
  <c r="I124" i="18" s="1"/>
  <c r="T154" i="18"/>
  <c r="I154" i="18" s="1"/>
  <c r="R134" i="18"/>
  <c r="X118" i="18"/>
  <c r="M118" i="18" s="1"/>
  <c r="X140" i="18"/>
  <c r="M140" i="18" s="1"/>
  <c r="X128" i="18"/>
  <c r="M128" i="18" s="1"/>
  <c r="T139" i="18"/>
  <c r="I139" i="18" s="1"/>
  <c r="X139" i="18"/>
  <c r="M139" i="18" s="1"/>
  <c r="X144" i="18"/>
  <c r="M144" i="18" s="1"/>
  <c r="T148" i="18"/>
  <c r="I148" i="18" s="1"/>
  <c r="U155" i="18"/>
  <c r="L155" i="18" s="1"/>
  <c r="R140" i="18"/>
  <c r="X145" i="18"/>
  <c r="M145" i="18" s="1"/>
  <c r="R117" i="18"/>
  <c r="U147" i="18"/>
  <c r="L147" i="18" s="1"/>
  <c r="U138" i="18"/>
  <c r="L138" i="18" s="1"/>
  <c r="R156" i="18"/>
  <c r="X159" i="18"/>
  <c r="M159" i="18" s="1"/>
  <c r="T129" i="18"/>
  <c r="I129" i="18" s="1"/>
  <c r="R153" i="18"/>
  <c r="U118" i="18"/>
  <c r="L118" i="18" s="1"/>
  <c r="U148" i="18"/>
  <c r="L148" i="18" s="1"/>
  <c r="R149" i="18"/>
  <c r="U158" i="18"/>
  <c r="L158" i="18" s="1"/>
  <c r="X151" i="18"/>
  <c r="M151" i="18" s="1"/>
  <c r="X143" i="18"/>
  <c r="M143" i="18" s="1"/>
  <c r="T137" i="18"/>
  <c r="I137" i="18" s="1"/>
  <c r="T115" i="18"/>
  <c r="I115" i="18" s="1"/>
  <c r="U119" i="18"/>
  <c r="L119" i="18" s="1"/>
  <c r="U125" i="18"/>
  <c r="L125" i="18" s="1"/>
  <c r="R145" i="18"/>
  <c r="R131" i="18"/>
  <c r="U114" i="18"/>
  <c r="L114" i="18" s="1"/>
  <c r="T156" i="18"/>
  <c r="I156" i="18" s="1"/>
  <c r="R142" i="18"/>
  <c r="T112" i="18"/>
  <c r="I112" i="18" s="1"/>
  <c r="T152" i="18"/>
  <c r="I152" i="18" s="1"/>
  <c r="R116" i="18"/>
  <c r="T131" i="18"/>
  <c r="I131" i="18" s="1"/>
  <c r="R161" i="18"/>
  <c r="X112" i="18"/>
  <c r="M112" i="18" s="1"/>
  <c r="X135" i="18"/>
  <c r="M135" i="18" s="1"/>
  <c r="X147" i="18"/>
  <c r="M147" i="18" s="1"/>
  <c r="U122" i="18"/>
  <c r="L122" i="18" s="1"/>
  <c r="X123" i="18"/>
  <c r="M123" i="18" s="1"/>
  <c r="X131" i="18"/>
  <c r="M131" i="18" s="1"/>
  <c r="T116" i="18"/>
  <c r="I116" i="18" s="1"/>
  <c r="U134" i="18"/>
  <c r="L134" i="18" s="1"/>
  <c r="X156" i="18"/>
  <c r="M156" i="18" s="1"/>
  <c r="X117" i="18"/>
  <c r="M117" i="18" s="1"/>
  <c r="U142" i="18"/>
  <c r="L142" i="18" s="1"/>
  <c r="R122" i="18"/>
  <c r="X136" i="18"/>
  <c r="M136" i="18" s="1"/>
  <c r="X115" i="18"/>
  <c r="M115" i="18" s="1"/>
  <c r="T138" i="18"/>
  <c r="I138" i="18" s="1"/>
  <c r="U160" i="18"/>
  <c r="L160" i="18" s="1"/>
  <c r="T132" i="18"/>
  <c r="I132" i="18" s="1"/>
  <c r="X133" i="18"/>
  <c r="M133" i="18" s="1"/>
  <c r="R133" i="18"/>
  <c r="X138" i="18"/>
  <c r="M138" i="18" s="1"/>
  <c r="R130" i="18"/>
  <c r="T121" i="18"/>
  <c r="I121" i="18" s="1"/>
  <c r="R150" i="18"/>
  <c r="X148" i="18"/>
  <c r="M148" i="18" s="1"/>
  <c r="U140" i="18"/>
  <c r="L140" i="18" s="1"/>
  <c r="N140" i="18" s="1"/>
  <c r="T143" i="18"/>
  <c r="I143" i="18" s="1"/>
  <c r="X161" i="18"/>
  <c r="M161" i="18" s="1"/>
  <c r="T150" i="18"/>
  <c r="I150" i="18" s="1"/>
  <c r="X121" i="18"/>
  <c r="M121" i="18" s="1"/>
  <c r="X126" i="18"/>
  <c r="M126" i="18" s="1"/>
  <c r="U133" i="18"/>
  <c r="L133" i="18" s="1"/>
  <c r="T130" i="18"/>
  <c r="I130" i="18" s="1"/>
  <c r="U135" i="18"/>
  <c r="L135" i="18" s="1"/>
  <c r="T155" i="18"/>
  <c r="I155" i="18" s="1"/>
  <c r="R120" i="18"/>
  <c r="R132" i="18"/>
  <c r="X134" i="18"/>
  <c r="M134" i="18" s="1"/>
  <c r="X122" i="18"/>
  <c r="M122" i="18" s="1"/>
  <c r="X120" i="18"/>
  <c r="M120" i="18" s="1"/>
  <c r="R160" i="18"/>
  <c r="R124" i="18"/>
  <c r="U152" i="18"/>
  <c r="L152" i="18" s="1"/>
  <c r="U159" i="18"/>
  <c r="L159" i="18" s="1"/>
  <c r="U123" i="18"/>
  <c r="L123" i="18" s="1"/>
  <c r="U127" i="18"/>
  <c r="L127" i="18" s="1"/>
  <c r="R127" i="18"/>
  <c r="R123" i="18"/>
  <c r="T123" i="18"/>
  <c r="I123" i="18" s="1"/>
  <c r="U112" i="18"/>
  <c r="L112" i="18" s="1"/>
  <c r="N112" i="18" s="1"/>
  <c r="N162" i="18" s="1"/>
  <c r="N175" i="18" s="1"/>
  <c r="R126" i="18"/>
  <c r="X146" i="18"/>
  <c r="M146" i="18" s="1"/>
  <c r="T158" i="18"/>
  <c r="I158" i="18" s="1"/>
  <c r="R157" i="18"/>
  <c r="R146" i="18"/>
  <c r="R129" i="18"/>
  <c r="T147" i="18"/>
  <c r="I147" i="18" s="1"/>
  <c r="T151" i="18"/>
  <c r="I151" i="18" s="1"/>
  <c r="U153" i="18"/>
  <c r="L153" i="18" s="1"/>
  <c r="R113" i="18"/>
  <c r="U144" i="18"/>
  <c r="L144" i="18" s="1"/>
  <c r="R115" i="18"/>
  <c r="X127" i="18"/>
  <c r="M127" i="18" s="1"/>
  <c r="R143" i="18"/>
  <c r="U161" i="18"/>
  <c r="L161" i="18" s="1"/>
  <c r="U126" i="18"/>
  <c r="L126" i="18" s="1"/>
  <c r="U157" i="18"/>
  <c r="L157" i="18" s="1"/>
  <c r="U113" i="18"/>
  <c r="L113" i="18" s="1"/>
  <c r="R114" i="18"/>
  <c r="R119" i="18"/>
  <c r="T160" i="18"/>
  <c r="I160" i="18" s="1"/>
  <c r="U151" i="18"/>
  <c r="L151" i="18" s="1"/>
  <c r="X119" i="18"/>
  <c r="M119" i="18" s="1"/>
  <c r="U124" i="18"/>
  <c r="L124" i="18" s="1"/>
  <c r="N124" i="18" s="1"/>
  <c r="X160" i="18"/>
  <c r="M160" i="18" s="1"/>
  <c r="X141" i="18"/>
  <c r="M141" i="18" s="1"/>
  <c r="U154" i="18"/>
  <c r="L154" i="18" s="1"/>
  <c r="R135" i="18"/>
  <c r="R144" i="18"/>
  <c r="R141" i="18"/>
  <c r="U132" i="18"/>
  <c r="L132" i="18" s="1"/>
  <c r="T135" i="18"/>
  <c r="I135" i="18" s="1"/>
  <c r="X158" i="18"/>
  <c r="M158" i="18" s="1"/>
  <c r="X152" i="18"/>
  <c r="M152" i="18" s="1"/>
  <c r="R137" i="18"/>
  <c r="T161" i="18"/>
  <c r="I161" i="18" s="1"/>
  <c r="T149" i="18"/>
  <c r="I149" i="18" s="1"/>
  <c r="X142" i="18"/>
  <c r="M142" i="18" s="1"/>
  <c r="T120" i="18"/>
  <c r="I120" i="18" s="1"/>
  <c r="X149" i="18"/>
  <c r="M149" i="18" s="1"/>
  <c r="R138" i="18"/>
  <c r="U121" i="18"/>
  <c r="L121" i="18" s="1"/>
  <c r="X153" i="18"/>
  <c r="M153" i="18" s="1"/>
  <c r="U149" i="18"/>
  <c r="L149" i="18" s="1"/>
  <c r="T118" i="18"/>
  <c r="I118" i="18" s="1"/>
  <c r="T136" i="18"/>
  <c r="I136" i="18" s="1"/>
  <c r="T133" i="18"/>
  <c r="I133" i="18" s="1"/>
  <c r="X157" i="18"/>
  <c r="M157" i="18" s="1"/>
  <c r="X116" i="18"/>
  <c r="M116" i="18" s="1"/>
  <c r="T159" i="18"/>
  <c r="I159" i="18" s="1"/>
  <c r="T119" i="18"/>
  <c r="I119" i="18" s="1"/>
  <c r="R158" i="18"/>
  <c r="U143" i="18"/>
  <c r="L143" i="18" s="1"/>
  <c r="N143" i="18" s="1"/>
  <c r="T142" i="18"/>
  <c r="I142" i="18" s="1"/>
  <c r="T141" i="18"/>
  <c r="I141" i="18" s="1"/>
  <c r="X150" i="18"/>
  <c r="M150" i="18" s="1"/>
  <c r="T126" i="18"/>
  <c r="I126" i="18" s="1"/>
  <c r="R155" i="18"/>
  <c r="U139" i="18"/>
  <c r="L139" i="18" s="1"/>
  <c r="N139" i="18" s="1"/>
  <c r="T122" i="18"/>
  <c r="I122" i="18" s="1"/>
  <c r="X155" i="18"/>
  <c r="M155" i="18" s="1"/>
  <c r="R159" i="18"/>
  <c r="U117" i="18"/>
  <c r="L117" i="18" s="1"/>
  <c r="T146" i="18"/>
  <c r="I146" i="18" s="1"/>
  <c r="T157" i="18"/>
  <c r="I157" i="18" s="1"/>
  <c r="R147" i="18"/>
  <c r="T145" i="18"/>
  <c r="I145" i="18" s="1"/>
  <c r="X125" i="18"/>
  <c r="M125" i="18" s="1"/>
  <c r="U150" i="18"/>
  <c r="L150" i="18" s="1"/>
  <c r="U137" i="18"/>
  <c r="L137" i="18" s="1"/>
  <c r="X137" i="18"/>
  <c r="M137" i="18" s="1"/>
  <c r="T114" i="18"/>
  <c r="I114" i="18" s="1"/>
  <c r="U130" i="18"/>
  <c r="L130" i="18" s="1"/>
  <c r="N130" i="18" s="1"/>
  <c r="U146" i="18"/>
  <c r="L146" i="18" s="1"/>
  <c r="N146" i="18" s="1"/>
  <c r="R118" i="18"/>
  <c r="T153" i="18"/>
  <c r="I153" i="18" s="1"/>
  <c r="R148" i="18"/>
  <c r="R112" i="18"/>
  <c r="R125" i="18"/>
  <c r="U129" i="18"/>
  <c r="L129" i="18" s="1"/>
  <c r="X132" i="18"/>
  <c r="M132" i="18" s="1"/>
  <c r="U115" i="18"/>
  <c r="L115" i="18" s="1"/>
  <c r="T117" i="18"/>
  <c r="I117" i="18" s="1"/>
  <c r="N135" i="16"/>
  <c r="C117" i="16"/>
  <c r="S117" i="16"/>
  <c r="E117" i="16" s="1"/>
  <c r="S125" i="16"/>
  <c r="E125" i="16" s="1"/>
  <c r="C125" i="16"/>
  <c r="N113" i="16"/>
  <c r="S146" i="16"/>
  <c r="E146" i="16" s="1"/>
  <c r="C146" i="16"/>
  <c r="S152" i="16"/>
  <c r="E152" i="16" s="1"/>
  <c r="C152" i="16"/>
  <c r="N125" i="16"/>
  <c r="S159" i="16"/>
  <c r="E159" i="16" s="1"/>
  <c r="C159" i="16"/>
  <c r="S151" i="16"/>
  <c r="E151" i="16" s="1"/>
  <c r="C151" i="16"/>
  <c r="N140" i="16"/>
  <c r="S113" i="16"/>
  <c r="E113" i="16" s="1"/>
  <c r="C113" i="16"/>
  <c r="C156" i="16"/>
  <c r="S156" i="16"/>
  <c r="E156" i="16" s="1"/>
  <c r="S160" i="16"/>
  <c r="E160" i="16" s="1"/>
  <c r="C160" i="16"/>
  <c r="S118" i="16"/>
  <c r="E118" i="16" s="1"/>
  <c r="C118" i="16"/>
  <c r="C148" i="16"/>
  <c r="S148" i="16"/>
  <c r="E148" i="16" s="1"/>
  <c r="N137" i="16"/>
  <c r="N138" i="16"/>
  <c r="N156" i="16"/>
  <c r="N115" i="16"/>
  <c r="C131" i="16"/>
  <c r="S131" i="16"/>
  <c r="E131" i="16" s="1"/>
  <c r="N122" i="16"/>
  <c r="N143" i="16"/>
  <c r="N136" i="16"/>
  <c r="S155" i="16"/>
  <c r="E155" i="16" s="1"/>
  <c r="C155" i="16"/>
  <c r="O16" i="2"/>
  <c r="O17" i="2" s="1"/>
  <c r="O18" i="2" s="1"/>
  <c r="N142" i="16"/>
  <c r="C137" i="16"/>
  <c r="S137" i="16"/>
  <c r="E137" i="16" s="1"/>
  <c r="C136" i="16"/>
  <c r="S136" i="16"/>
  <c r="E136" i="16" s="1"/>
  <c r="S132" i="16"/>
  <c r="E132" i="16" s="1"/>
  <c r="C132" i="16"/>
  <c r="N144" i="16"/>
  <c r="C121" i="16"/>
  <c r="S121" i="16"/>
  <c r="E121" i="16" s="1"/>
  <c r="C126" i="16"/>
  <c r="S126" i="16"/>
  <c r="E126" i="16" s="1"/>
  <c r="S133" i="16"/>
  <c r="E133" i="16" s="1"/>
  <c r="C133" i="16"/>
  <c r="S145" i="16"/>
  <c r="E145" i="16" s="1"/>
  <c r="C145" i="16"/>
  <c r="C161" i="16"/>
  <c r="S161" i="16"/>
  <c r="E161" i="16" s="1"/>
  <c r="N145" i="16"/>
  <c r="C141" i="16"/>
  <c r="S141" i="16"/>
  <c r="E141" i="16" s="1"/>
  <c r="C116" i="16"/>
  <c r="S116" i="16"/>
  <c r="E116" i="16" s="1"/>
  <c r="C120" i="16"/>
  <c r="S120" i="16"/>
  <c r="E120" i="16" s="1"/>
  <c r="N152" i="16"/>
  <c r="N121" i="16"/>
  <c r="S128" i="16"/>
  <c r="E128" i="16" s="1"/>
  <c r="C128" i="16"/>
  <c r="S122" i="16"/>
  <c r="E122" i="16" s="1"/>
  <c r="C122" i="16"/>
  <c r="N133" i="16"/>
  <c r="S112" i="16"/>
  <c r="E112" i="16" s="1"/>
  <c r="C112" i="16"/>
  <c r="S135" i="16"/>
  <c r="E135" i="16" s="1"/>
  <c r="C135" i="16"/>
  <c r="N149" i="16"/>
  <c r="X135" i="5"/>
  <c r="M135" i="5" s="1"/>
  <c r="T115" i="5"/>
  <c r="I115" i="5" s="1"/>
  <c r="U143" i="5"/>
  <c r="L143" i="5" s="1"/>
  <c r="R145" i="5"/>
  <c r="T127" i="5"/>
  <c r="I127" i="5" s="1"/>
  <c r="X114" i="5"/>
  <c r="M114" i="5" s="1"/>
  <c r="X160" i="5"/>
  <c r="M160" i="5" s="1"/>
  <c r="U154" i="5"/>
  <c r="L154" i="5" s="1"/>
  <c r="T151" i="5"/>
  <c r="I151" i="5" s="1"/>
  <c r="R147" i="5"/>
  <c r="U149" i="5"/>
  <c r="L149" i="5" s="1"/>
  <c r="U155" i="5"/>
  <c r="L155" i="5" s="1"/>
  <c r="T153" i="5"/>
  <c r="I153" i="5" s="1"/>
  <c r="R125" i="5"/>
  <c r="R149" i="5"/>
  <c r="T117" i="5"/>
  <c r="I117" i="5" s="1"/>
  <c r="U117" i="5"/>
  <c r="L117" i="5" s="1"/>
  <c r="U144" i="5"/>
  <c r="L144" i="5" s="1"/>
  <c r="T125" i="5"/>
  <c r="I125" i="5" s="1"/>
  <c r="R148" i="5"/>
  <c r="U147" i="5"/>
  <c r="L147" i="5" s="1"/>
  <c r="U122" i="5"/>
  <c r="L122" i="5" s="1"/>
  <c r="U137" i="5"/>
  <c r="L137" i="5" s="1"/>
  <c r="X133" i="5"/>
  <c r="M133" i="5" s="1"/>
  <c r="X148" i="5"/>
  <c r="M148" i="5" s="1"/>
  <c r="U131" i="5"/>
  <c r="L131" i="5" s="1"/>
  <c r="T135" i="5"/>
  <c r="I135" i="5" s="1"/>
  <c r="U127" i="5"/>
  <c r="L127" i="5" s="1"/>
  <c r="R113" i="5"/>
  <c r="U158" i="5"/>
  <c r="L158" i="5" s="1"/>
  <c r="U136" i="5"/>
  <c r="L136" i="5" s="1"/>
  <c r="R151" i="5"/>
  <c r="U151" i="5"/>
  <c r="L151" i="5" s="1"/>
  <c r="R119" i="5"/>
  <c r="T113" i="5"/>
  <c r="I113" i="5" s="1"/>
  <c r="U157" i="5"/>
  <c r="L157" i="5" s="1"/>
  <c r="U118" i="5"/>
  <c r="L118" i="5" s="1"/>
  <c r="T146" i="5"/>
  <c r="I146" i="5" s="1"/>
  <c r="X123" i="5"/>
  <c r="M123" i="5" s="1"/>
  <c r="R127" i="5"/>
  <c r="X116" i="5"/>
  <c r="M116" i="5" s="1"/>
  <c r="U125" i="5"/>
  <c r="L125" i="5" s="1"/>
  <c r="T148" i="5"/>
  <c r="I148" i="5" s="1"/>
  <c r="T116" i="5"/>
  <c r="I116" i="5" s="1"/>
  <c r="X120" i="5"/>
  <c r="M120" i="5" s="1"/>
  <c r="U113" i="5"/>
  <c r="L113" i="5" s="1"/>
  <c r="R159" i="5"/>
  <c r="U132" i="5"/>
  <c r="L132" i="5" s="1"/>
  <c r="T155" i="5"/>
  <c r="I155" i="5" s="1"/>
  <c r="R128" i="5"/>
  <c r="X143" i="5"/>
  <c r="M143" i="5" s="1"/>
  <c r="T156" i="5"/>
  <c r="I156" i="5" s="1"/>
  <c r="T137" i="5"/>
  <c r="I137" i="5" s="1"/>
  <c r="T150" i="5"/>
  <c r="I150" i="5" s="1"/>
  <c r="R156" i="5"/>
  <c r="U134" i="5"/>
  <c r="L134" i="5" s="1"/>
  <c r="T130" i="5"/>
  <c r="I130" i="5" s="1"/>
  <c r="R132" i="5"/>
  <c r="T161" i="5"/>
  <c r="I161" i="5" s="1"/>
  <c r="T120" i="5"/>
  <c r="I120" i="5" s="1"/>
  <c r="R116" i="5"/>
  <c r="R144" i="5"/>
  <c r="R134" i="5"/>
  <c r="T142" i="5"/>
  <c r="I142" i="5" s="1"/>
  <c r="R130" i="5"/>
  <c r="X145" i="5"/>
  <c r="M145" i="5" s="1"/>
  <c r="T121" i="5"/>
  <c r="I121" i="5" s="1"/>
  <c r="U128" i="5"/>
  <c r="L128" i="5" s="1"/>
  <c r="T152" i="5"/>
  <c r="I152" i="5" s="1"/>
  <c r="U140" i="5"/>
  <c r="L140" i="5" s="1"/>
  <c r="T112" i="5"/>
  <c r="I112" i="5" s="1"/>
  <c r="U119" i="5"/>
  <c r="L119" i="5" s="1"/>
  <c r="U150" i="5"/>
  <c r="L150" i="5" s="1"/>
  <c r="U160" i="5"/>
  <c r="L160" i="5" s="1"/>
  <c r="T139" i="5"/>
  <c r="I139" i="5" s="1"/>
  <c r="U130" i="5"/>
  <c r="L130" i="5" s="1"/>
  <c r="X155" i="5"/>
  <c r="M155" i="5" s="1"/>
  <c r="R154" i="5"/>
  <c r="R121" i="5"/>
  <c r="T140" i="5"/>
  <c r="I140" i="5" s="1"/>
  <c r="X122" i="5"/>
  <c r="M122" i="5" s="1"/>
  <c r="T144" i="5"/>
  <c r="I144" i="5" s="1"/>
  <c r="X131" i="5"/>
  <c r="M131" i="5" s="1"/>
  <c r="X132" i="5"/>
  <c r="M132" i="5" s="1"/>
  <c r="X127" i="5"/>
  <c r="M127" i="5" s="1"/>
  <c r="X161" i="5"/>
  <c r="M161" i="5" s="1"/>
  <c r="U116" i="5"/>
  <c r="L116" i="5" s="1"/>
  <c r="T128" i="5"/>
  <c r="I128" i="5" s="1"/>
  <c r="R112" i="5"/>
  <c r="T136" i="5"/>
  <c r="I136" i="5" s="1"/>
  <c r="X115" i="5"/>
  <c r="M115" i="5" s="1"/>
  <c r="U142" i="5"/>
  <c r="L142" i="5" s="1"/>
  <c r="R123" i="5"/>
  <c r="U161" i="5"/>
  <c r="L161" i="5" s="1"/>
  <c r="X125" i="5"/>
  <c r="M125" i="5" s="1"/>
  <c r="X153" i="5"/>
  <c r="M153" i="5" s="1"/>
  <c r="R150" i="5"/>
  <c r="X112" i="5"/>
  <c r="M112" i="5" s="1"/>
  <c r="X129" i="5"/>
  <c r="M129" i="5" s="1"/>
  <c r="X141" i="5"/>
  <c r="M141" i="5" s="1"/>
  <c r="R141" i="5"/>
  <c r="X144" i="5"/>
  <c r="M144" i="5" s="1"/>
  <c r="T132" i="5"/>
  <c r="I132" i="5" s="1"/>
  <c r="X137" i="5"/>
  <c r="M137" i="5" s="1"/>
  <c r="T147" i="5"/>
  <c r="I147" i="5" s="1"/>
  <c r="R161" i="5"/>
  <c r="T134" i="5"/>
  <c r="I134" i="5" s="1"/>
  <c r="R133" i="5"/>
  <c r="X146" i="5"/>
  <c r="M146" i="5" s="1"/>
  <c r="R137" i="5"/>
  <c r="R136" i="5"/>
  <c r="R129" i="5"/>
  <c r="T124" i="5"/>
  <c r="I124" i="5" s="1"/>
  <c r="T154" i="5"/>
  <c r="I154" i="5" s="1"/>
  <c r="U112" i="5"/>
  <c r="L112" i="5" s="1"/>
  <c r="T157" i="5"/>
  <c r="I157" i="5" s="1"/>
  <c r="R118" i="5"/>
  <c r="U123" i="5"/>
  <c r="L123" i="5" s="1"/>
  <c r="U156" i="5"/>
  <c r="L156" i="5" s="1"/>
  <c r="T123" i="5"/>
  <c r="I123" i="5" s="1"/>
  <c r="X159" i="5"/>
  <c r="M159" i="5" s="1"/>
  <c r="T149" i="5"/>
  <c r="I149" i="5" s="1"/>
  <c r="R126" i="5"/>
  <c r="T133" i="5"/>
  <c r="I133" i="5" s="1"/>
  <c r="T143" i="5"/>
  <c r="I143" i="5" s="1"/>
  <c r="X158" i="5"/>
  <c r="M158" i="5" s="1"/>
  <c r="R138" i="5"/>
  <c r="U124" i="5"/>
  <c r="L124" i="5" s="1"/>
  <c r="R139" i="5"/>
  <c r="X142" i="5"/>
  <c r="M142" i="5" s="1"/>
  <c r="U153" i="5"/>
  <c r="L153" i="5" s="1"/>
  <c r="X128" i="5"/>
  <c r="M128" i="5" s="1"/>
  <c r="X151" i="5"/>
  <c r="M151" i="5" s="1"/>
  <c r="T126" i="5"/>
  <c r="I126" i="5" s="1"/>
  <c r="X150" i="5"/>
  <c r="M150" i="5" s="1"/>
  <c r="X117" i="5"/>
  <c r="M117" i="5" s="1"/>
  <c r="R143" i="5"/>
  <c r="U121" i="5"/>
  <c r="L121" i="5" s="1"/>
  <c r="U146" i="5"/>
  <c r="L146" i="5" s="1"/>
  <c r="U148" i="5"/>
  <c r="L148" i="5" s="1"/>
  <c r="X113" i="5"/>
  <c r="M113" i="5" s="1"/>
  <c r="R124" i="5"/>
  <c r="R153" i="5"/>
  <c r="U120" i="5"/>
  <c r="L120" i="5" s="1"/>
  <c r="T119" i="5"/>
  <c r="I119" i="5" s="1"/>
  <c r="R131" i="5"/>
  <c r="X149" i="5"/>
  <c r="M149" i="5" s="1"/>
  <c r="U141" i="5"/>
  <c r="L141" i="5" s="1"/>
  <c r="N141" i="5" s="1"/>
  <c r="U159" i="5"/>
  <c r="L159" i="5" s="1"/>
  <c r="N159" i="5" s="1"/>
  <c r="X156" i="5"/>
  <c r="M156" i="5" s="1"/>
  <c r="X152" i="5"/>
  <c r="M152" i="5" s="1"/>
  <c r="R158" i="5"/>
  <c r="T129" i="5"/>
  <c r="I129" i="5" s="1"/>
  <c r="U114" i="5"/>
  <c r="L114" i="5" s="1"/>
  <c r="N114" i="5" s="1"/>
  <c r="R120" i="5"/>
  <c r="X157" i="5"/>
  <c r="M157" i="5" s="1"/>
  <c r="T114" i="5"/>
  <c r="I114" i="5" s="1"/>
  <c r="U129" i="5"/>
  <c r="L129" i="5" s="1"/>
  <c r="T118" i="5"/>
  <c r="I118" i="5" s="1"/>
  <c r="R122" i="5"/>
  <c r="U138" i="5"/>
  <c r="L138" i="5" s="1"/>
  <c r="T141" i="5"/>
  <c r="I141" i="5" s="1"/>
  <c r="X136" i="5"/>
  <c r="M136" i="5" s="1"/>
  <c r="R114" i="5"/>
  <c r="R140" i="5"/>
  <c r="X140" i="5"/>
  <c r="M140" i="5" s="1"/>
  <c r="R117" i="5"/>
  <c r="R157" i="5"/>
  <c r="T158" i="5"/>
  <c r="I158" i="5" s="1"/>
  <c r="U135" i="5"/>
  <c r="L135" i="5" s="1"/>
  <c r="R142" i="5"/>
  <c r="X154" i="5"/>
  <c r="M154" i="5" s="1"/>
  <c r="U152" i="5"/>
  <c r="L152" i="5" s="1"/>
  <c r="U126" i="5"/>
  <c r="L126" i="5" s="1"/>
  <c r="R146" i="5"/>
  <c r="T159" i="5"/>
  <c r="I159" i="5" s="1"/>
  <c r="U145" i="5"/>
  <c r="L145" i="5" s="1"/>
  <c r="X138" i="5"/>
  <c r="M138" i="5" s="1"/>
  <c r="T145" i="5"/>
  <c r="I145" i="5" s="1"/>
  <c r="R152" i="5"/>
  <c r="X130" i="5"/>
  <c r="M130" i="5" s="1"/>
  <c r="T131" i="5"/>
  <c r="I131" i="5" s="1"/>
  <c r="R160" i="5"/>
  <c r="X119" i="5"/>
  <c r="M119" i="5" s="1"/>
  <c r="U133" i="5"/>
  <c r="L133" i="5" s="1"/>
  <c r="X126" i="5"/>
  <c r="M126" i="5" s="1"/>
  <c r="U115" i="5"/>
  <c r="L115" i="5" s="1"/>
  <c r="N115" i="5" s="1"/>
  <c r="X118" i="5"/>
  <c r="M118" i="5" s="1"/>
  <c r="T122" i="5"/>
  <c r="I122" i="5" s="1"/>
  <c r="X147" i="5"/>
  <c r="M147" i="5" s="1"/>
  <c r="R155" i="5"/>
  <c r="T138" i="5"/>
  <c r="I138" i="5" s="1"/>
  <c r="U139" i="5"/>
  <c r="L139" i="5" s="1"/>
  <c r="X139" i="5"/>
  <c r="M139" i="5" s="1"/>
  <c r="X134" i="5"/>
  <c r="M134" i="5" s="1"/>
  <c r="X121" i="5"/>
  <c r="M121" i="5" s="1"/>
  <c r="R135" i="5"/>
  <c r="T160" i="5"/>
  <c r="I160" i="5" s="1"/>
  <c r="X124" i="5"/>
  <c r="M124" i="5" s="1"/>
  <c r="R115" i="5"/>
  <c r="AT5" i="2"/>
  <c r="H4" i="15"/>
  <c r="K4" i="15" s="1"/>
  <c r="A4" i="15" s="1"/>
  <c r="AD20" i="2"/>
  <c r="C21" i="2"/>
  <c r="AF26" i="2"/>
  <c r="AE26" i="2" s="1"/>
  <c r="A26" i="2" s="1"/>
  <c r="AI27" i="2"/>
  <c r="AH27" i="2"/>
  <c r="AF27" i="2" s="1"/>
  <c r="B28" i="2"/>
  <c r="AD7" i="29"/>
  <c r="AF10" i="29" s="1"/>
  <c r="AG10" i="29"/>
  <c r="AB4" i="29" s="1"/>
  <c r="BL7" i="2" s="1"/>
  <c r="V7" i="2" s="1"/>
  <c r="AF104" i="28"/>
  <c r="AF50" i="28"/>
  <c r="Y5" i="27"/>
  <c r="AF24" i="28"/>
  <c r="AF65" i="28"/>
  <c r="AF105" i="28"/>
  <c r="AF99" i="28"/>
  <c r="AF70" i="28"/>
  <c r="AF71" i="28"/>
  <c r="AF35" i="28"/>
  <c r="AF44" i="28"/>
  <c r="AF30" i="28"/>
  <c r="AF53" i="28"/>
  <c r="AF66" i="28"/>
  <c r="AF107" i="28"/>
  <c r="AF47" i="28"/>
  <c r="AF22" i="28"/>
  <c r="AF92" i="28"/>
  <c r="AF37" i="28"/>
  <c r="AF40" i="28"/>
  <c r="AF21" i="28"/>
  <c r="AF19" i="28"/>
  <c r="AF97" i="28"/>
  <c r="AF36" i="28"/>
  <c r="AF86" i="28"/>
  <c r="AF75" i="28"/>
  <c r="AF77" i="28"/>
  <c r="AF94" i="28"/>
  <c r="AF67" i="28"/>
  <c r="AF38" i="28"/>
  <c r="AF82" i="28"/>
  <c r="AF29" i="28"/>
  <c r="AF78" i="28"/>
  <c r="AF90" i="28"/>
  <c r="AF76" i="28"/>
  <c r="AF101" i="28"/>
  <c r="AF80" i="28"/>
  <c r="AF87" i="28"/>
  <c r="AF72" i="28"/>
  <c r="AF55" i="28"/>
  <c r="AF25" i="28"/>
  <c r="AF85" i="28"/>
  <c r="AF17" i="28"/>
  <c r="AF57" i="28"/>
  <c r="AF13" i="28"/>
  <c r="AF59" i="28"/>
  <c r="AF32" i="28"/>
  <c r="AF96" i="28"/>
  <c r="AF100" i="28"/>
  <c r="AF51" i="28"/>
  <c r="AF39" i="28"/>
  <c r="AF52" i="28"/>
  <c r="AF83" i="28"/>
  <c r="AF12" i="28"/>
  <c r="AF27" i="28"/>
  <c r="AF109" i="28"/>
  <c r="AF93" i="28"/>
  <c r="AF54" i="28"/>
  <c r="AF63" i="28"/>
  <c r="AF68" i="28"/>
  <c r="AF46" i="28"/>
  <c r="AF31" i="28"/>
  <c r="AF60" i="28"/>
  <c r="AF58" i="28"/>
  <c r="AF95" i="28"/>
  <c r="AF88" i="28"/>
  <c r="AF64" i="28"/>
  <c r="AF69" i="28"/>
  <c r="AF61" i="28"/>
  <c r="AF49" i="28"/>
  <c r="AF73" i="28"/>
  <c r="AF62" i="28"/>
  <c r="AF108" i="28"/>
  <c r="AF106" i="28"/>
  <c r="AF79" i="28"/>
  <c r="AF10" i="28"/>
  <c r="AF33" i="28"/>
  <c r="AF43" i="28"/>
  <c r="AF98" i="28"/>
  <c r="AF81" i="28"/>
  <c r="AF84" i="28"/>
  <c r="AF89" i="28"/>
  <c r="AF15" i="28"/>
  <c r="AF23" i="28"/>
  <c r="AF74" i="28"/>
  <c r="AF18" i="28"/>
  <c r="AF102" i="28"/>
  <c r="AF26" i="28"/>
  <c r="AF91" i="28"/>
  <c r="AF16" i="28"/>
  <c r="AF41" i="28"/>
  <c r="AF45" i="28"/>
  <c r="AF14" i="28"/>
  <c r="AF56" i="28"/>
  <c r="AF103" i="28"/>
  <c r="AF34" i="28"/>
  <c r="AF20" i="28"/>
  <c r="AF48" i="28"/>
  <c r="AF11" i="28"/>
  <c r="AF42" i="28"/>
  <c r="N10" i="30"/>
  <c r="N110" i="30" s="1"/>
  <c r="N173" i="30" s="1"/>
  <c r="AD10" i="30"/>
  <c r="AD7" i="30" s="1"/>
  <c r="Y5" i="1"/>
  <c r="R9" i="32"/>
  <c r="AA6" i="1"/>
  <c r="T9" i="35" s="1"/>
  <c r="T9" i="34"/>
  <c r="T10" i="33"/>
  <c r="AC9" i="33"/>
  <c r="AC10" i="33" s="1"/>
  <c r="L10" i="33" s="1"/>
  <c r="Y9" i="33"/>
  <c r="Y10" i="33" s="1"/>
  <c r="U9" i="33"/>
  <c r="U10" i="33" s="1"/>
  <c r="Z9" i="33"/>
  <c r="Z10" i="33" s="1"/>
  <c r="H10" i="31"/>
  <c r="AA10" i="31"/>
  <c r="J10" i="31" s="1"/>
  <c r="AA10" i="32"/>
  <c r="J10" i="32" s="1"/>
  <c r="V10" i="30"/>
  <c r="R171" i="30" s="1"/>
  <c r="L171" i="30" s="1"/>
  <c r="N171" i="30" s="1"/>
  <c r="W9" i="30"/>
  <c r="W10" i="30" s="1"/>
  <c r="R172" i="30" s="1"/>
  <c r="L172" i="30" s="1"/>
  <c r="N172" i="30" s="1"/>
  <c r="H10" i="32"/>
  <c r="G10" i="32"/>
  <c r="G10" i="31"/>
  <c r="R10" i="31"/>
  <c r="C10" i="31" s="1"/>
  <c r="X9" i="31"/>
  <c r="X10" i="31" s="1"/>
  <c r="I10" i="31" s="1"/>
  <c r="M10" i="31" s="1"/>
  <c r="V9" i="31"/>
  <c r="AB9" i="31"/>
  <c r="AB10" i="31" s="1"/>
  <c r="K10" i="31" s="1"/>
  <c r="S9" i="31"/>
  <c r="S10" i="31" s="1"/>
  <c r="F10" i="31" s="1"/>
  <c r="R110" i="32"/>
  <c r="U110" i="32" s="1"/>
  <c r="T110" i="31"/>
  <c r="S110" i="31"/>
  <c r="N161" i="5" l="1"/>
  <c r="N155" i="7"/>
  <c r="N149" i="18"/>
  <c r="N132" i="19"/>
  <c r="N127" i="19"/>
  <c r="CM4" i="1"/>
  <c r="AX5" i="2" s="1"/>
  <c r="S144" i="19"/>
  <c r="E144" i="19" s="1"/>
  <c r="C123" i="19"/>
  <c r="S133" i="19"/>
  <c r="E133" i="19" s="1"/>
  <c r="N151" i="19"/>
  <c r="C151" i="19"/>
  <c r="C154" i="19"/>
  <c r="N152" i="19"/>
  <c r="C141" i="19"/>
  <c r="C157" i="19"/>
  <c r="S147" i="19"/>
  <c r="E147" i="19" s="1"/>
  <c r="S161" i="19"/>
  <c r="E161" i="19" s="1"/>
  <c r="N148" i="19"/>
  <c r="N125" i="19"/>
  <c r="S140" i="19"/>
  <c r="E140" i="19" s="1"/>
  <c r="S127" i="19"/>
  <c r="E127" i="19" s="1"/>
  <c r="N141" i="19"/>
  <c r="N128" i="19"/>
  <c r="C158" i="19"/>
  <c r="S125" i="19"/>
  <c r="E125" i="19" s="1"/>
  <c r="N153" i="19"/>
  <c r="N156" i="19"/>
  <c r="N124" i="19"/>
  <c r="N123" i="19"/>
  <c r="N119" i="19"/>
  <c r="S142" i="19"/>
  <c r="E142" i="19" s="1"/>
  <c r="S149" i="19"/>
  <c r="E149" i="19" s="1"/>
  <c r="C134" i="19"/>
  <c r="S152" i="19"/>
  <c r="E152" i="19" s="1"/>
  <c r="C159" i="19"/>
  <c r="N122" i="19"/>
  <c r="N130" i="19"/>
  <c r="S138" i="19"/>
  <c r="E138" i="19" s="1"/>
  <c r="S160" i="19"/>
  <c r="E160" i="19" s="1"/>
  <c r="S126" i="19"/>
  <c r="E126" i="19" s="1"/>
  <c r="C146" i="19"/>
  <c r="S128" i="19"/>
  <c r="E128" i="19" s="1"/>
  <c r="N147" i="19"/>
  <c r="C116" i="19"/>
  <c r="N150" i="19"/>
  <c r="N121" i="19"/>
  <c r="N112" i="19"/>
  <c r="N162" i="19" s="1"/>
  <c r="N175" i="19" s="1"/>
  <c r="N179" i="19" s="1"/>
  <c r="N145" i="19"/>
  <c r="N120" i="19"/>
  <c r="S124" i="19"/>
  <c r="E124" i="19" s="1"/>
  <c r="S115" i="19"/>
  <c r="E115" i="19" s="1"/>
  <c r="N138" i="19"/>
  <c r="N113" i="19"/>
  <c r="C122" i="19"/>
  <c r="S113" i="19"/>
  <c r="E113" i="19" s="1"/>
  <c r="C137" i="19"/>
  <c r="S120" i="19"/>
  <c r="E120" i="19" s="1"/>
  <c r="C139" i="19"/>
  <c r="S121" i="19"/>
  <c r="E121" i="19" s="1"/>
  <c r="C136" i="19"/>
  <c r="N118" i="19"/>
  <c r="N131" i="19"/>
  <c r="N115" i="19"/>
  <c r="N149" i="19"/>
  <c r="N135" i="19"/>
  <c r="N143" i="19"/>
  <c r="N160" i="19"/>
  <c r="N139" i="19"/>
  <c r="S130" i="19"/>
  <c r="E130" i="19" s="1"/>
  <c r="S156" i="19"/>
  <c r="E156" i="19" s="1"/>
  <c r="N114" i="19"/>
  <c r="N155" i="19"/>
  <c r="N142" i="19"/>
  <c r="N133" i="19"/>
  <c r="N136" i="19"/>
  <c r="S119" i="19"/>
  <c r="E119" i="19" s="1"/>
  <c r="N144" i="19"/>
  <c r="S153" i="19"/>
  <c r="E153" i="19" s="1"/>
  <c r="S112" i="19"/>
  <c r="E112" i="19" s="1"/>
  <c r="N157" i="19"/>
  <c r="N126" i="19"/>
  <c r="R17" i="2"/>
  <c r="R18" i="2" s="1"/>
  <c r="R19" i="2" s="1"/>
  <c r="S117" i="19"/>
  <c r="E117" i="19" s="1"/>
  <c r="N134" i="19"/>
  <c r="N129" i="19"/>
  <c r="N116" i="19"/>
  <c r="C145" i="19"/>
  <c r="S114" i="19"/>
  <c r="E114" i="19" s="1"/>
  <c r="N161" i="19"/>
  <c r="C129" i="19"/>
  <c r="S155" i="19"/>
  <c r="E155" i="19" s="1"/>
  <c r="C118" i="19"/>
  <c r="S143" i="19"/>
  <c r="E143" i="19" s="1"/>
  <c r="S135" i="19"/>
  <c r="E135" i="19" s="1"/>
  <c r="S148" i="19"/>
  <c r="E148" i="19" s="1"/>
  <c r="C132" i="19"/>
  <c r="N137" i="19"/>
  <c r="N117" i="19"/>
  <c r="S131" i="19"/>
  <c r="E131" i="19" s="1"/>
  <c r="N133" i="5"/>
  <c r="N115" i="18"/>
  <c r="N113" i="18"/>
  <c r="N159" i="18"/>
  <c r="N133" i="18"/>
  <c r="N144" i="7"/>
  <c r="N155" i="18"/>
  <c r="CS4" i="1"/>
  <c r="AY5" i="2" s="1"/>
  <c r="N179" i="9"/>
  <c r="N125" i="7"/>
  <c r="N151" i="7"/>
  <c r="N152" i="7"/>
  <c r="N154" i="7"/>
  <c r="N124" i="7"/>
  <c r="N119" i="7"/>
  <c r="N156" i="7"/>
  <c r="N123" i="7"/>
  <c r="N133" i="7"/>
  <c r="N121" i="18"/>
  <c r="N151" i="18"/>
  <c r="N116" i="7"/>
  <c r="N157" i="7"/>
  <c r="N158" i="7"/>
  <c r="C130" i="7"/>
  <c r="S130" i="7"/>
  <c r="E130" i="7" s="1"/>
  <c r="C150" i="7"/>
  <c r="S150" i="7"/>
  <c r="E150" i="7" s="1"/>
  <c r="N128" i="7"/>
  <c r="S141" i="7"/>
  <c r="E141" i="7" s="1"/>
  <c r="C141" i="7"/>
  <c r="S138" i="7"/>
  <c r="E138" i="7" s="1"/>
  <c r="C138" i="7"/>
  <c r="C137" i="7"/>
  <c r="S137" i="7"/>
  <c r="E137" i="7" s="1"/>
  <c r="S122" i="7"/>
  <c r="E122" i="7" s="1"/>
  <c r="C122" i="7"/>
  <c r="C143" i="7"/>
  <c r="S143" i="7"/>
  <c r="E143" i="7" s="1"/>
  <c r="C147" i="7"/>
  <c r="S147" i="7"/>
  <c r="E147" i="7" s="1"/>
  <c r="C154" i="7"/>
  <c r="S154" i="7"/>
  <c r="E154" i="7" s="1"/>
  <c r="N137" i="18"/>
  <c r="C152" i="7"/>
  <c r="S152" i="7"/>
  <c r="E152" i="7" s="1"/>
  <c r="N115" i="7"/>
  <c r="S131" i="7"/>
  <c r="E131" i="7" s="1"/>
  <c r="C131" i="7"/>
  <c r="N142" i="7"/>
  <c r="S145" i="7"/>
  <c r="E145" i="7" s="1"/>
  <c r="C145" i="7"/>
  <c r="S126" i="7"/>
  <c r="E126" i="7" s="1"/>
  <c r="C126" i="7"/>
  <c r="S157" i="7"/>
  <c r="E157" i="7" s="1"/>
  <c r="C157" i="7"/>
  <c r="N129" i="7"/>
  <c r="S118" i="7"/>
  <c r="E118" i="7" s="1"/>
  <c r="C118" i="7"/>
  <c r="N153" i="5"/>
  <c r="N150" i="18"/>
  <c r="C129" i="7"/>
  <c r="S129" i="7"/>
  <c r="E129" i="7" s="1"/>
  <c r="C148" i="7"/>
  <c r="S148" i="7"/>
  <c r="E148" i="7" s="1"/>
  <c r="C139" i="7"/>
  <c r="S139" i="7"/>
  <c r="E139" i="7" s="1"/>
  <c r="N126" i="7"/>
  <c r="N135" i="7"/>
  <c r="N145" i="7"/>
  <c r="N138" i="7"/>
  <c r="N121" i="7"/>
  <c r="S134" i="7"/>
  <c r="E134" i="7" s="1"/>
  <c r="C134" i="7"/>
  <c r="S156" i="7"/>
  <c r="E156" i="7" s="1"/>
  <c r="C156" i="7"/>
  <c r="S151" i="7"/>
  <c r="E151" i="7" s="1"/>
  <c r="C151" i="7"/>
  <c r="S136" i="7"/>
  <c r="E136" i="7" s="1"/>
  <c r="C136" i="7"/>
  <c r="S153" i="7"/>
  <c r="E153" i="7" s="1"/>
  <c r="C153" i="7"/>
  <c r="S132" i="7"/>
  <c r="E132" i="7" s="1"/>
  <c r="C132" i="7"/>
  <c r="C144" i="7"/>
  <c r="S144" i="7"/>
  <c r="E144" i="7" s="1"/>
  <c r="N132" i="7"/>
  <c r="N160" i="7"/>
  <c r="S121" i="7"/>
  <c r="E121" i="7" s="1"/>
  <c r="C121" i="7"/>
  <c r="N113" i="7"/>
  <c r="C159" i="7"/>
  <c r="S159" i="7"/>
  <c r="E159" i="7" s="1"/>
  <c r="N153" i="7"/>
  <c r="N127" i="7"/>
  <c r="S128" i="7"/>
  <c r="E128" i="7" s="1"/>
  <c r="C128" i="7"/>
  <c r="S119" i="7"/>
  <c r="E119" i="7" s="1"/>
  <c r="C119" i="7"/>
  <c r="S158" i="7"/>
  <c r="E158" i="7" s="1"/>
  <c r="C158" i="7"/>
  <c r="N118" i="7"/>
  <c r="S146" i="7"/>
  <c r="E146" i="7" s="1"/>
  <c r="C146" i="7"/>
  <c r="S133" i="7"/>
  <c r="E133" i="7" s="1"/>
  <c r="C133" i="7"/>
  <c r="C135" i="7"/>
  <c r="S135" i="7"/>
  <c r="E135" i="7" s="1"/>
  <c r="S161" i="7"/>
  <c r="E161" i="7" s="1"/>
  <c r="C161" i="7"/>
  <c r="C113" i="7"/>
  <c r="S113" i="7"/>
  <c r="E113" i="7" s="1"/>
  <c r="N150" i="7"/>
  <c r="N112" i="7"/>
  <c r="N162" i="7" s="1"/>
  <c r="N175" i="7" s="1"/>
  <c r="N130" i="7"/>
  <c r="N161" i="7"/>
  <c r="N148" i="7"/>
  <c r="C114" i="7"/>
  <c r="S114" i="7"/>
  <c r="E114" i="7" s="1"/>
  <c r="N143" i="7"/>
  <c r="N118" i="18"/>
  <c r="S125" i="7"/>
  <c r="E125" i="7" s="1"/>
  <c r="C125" i="7"/>
  <c r="N149" i="7"/>
  <c r="C127" i="7"/>
  <c r="S127" i="7"/>
  <c r="E127" i="7" s="1"/>
  <c r="C117" i="7"/>
  <c r="S117" i="7"/>
  <c r="E117" i="7" s="1"/>
  <c r="S160" i="7"/>
  <c r="E160" i="7" s="1"/>
  <c r="C160" i="7"/>
  <c r="N137" i="7"/>
  <c r="N120" i="7"/>
  <c r="N134" i="7"/>
  <c r="S155" i="7"/>
  <c r="E155" i="7" s="1"/>
  <c r="C155" i="7"/>
  <c r="N146" i="7"/>
  <c r="C116" i="7"/>
  <c r="S116" i="7"/>
  <c r="E116" i="7" s="1"/>
  <c r="C115" i="7"/>
  <c r="S115" i="7"/>
  <c r="E115" i="7" s="1"/>
  <c r="C123" i="7"/>
  <c r="S123" i="7"/>
  <c r="E123" i="7" s="1"/>
  <c r="S140" i="7"/>
  <c r="E140" i="7" s="1"/>
  <c r="C140" i="7"/>
  <c r="S149" i="7"/>
  <c r="E149" i="7" s="1"/>
  <c r="C149" i="7"/>
  <c r="S124" i="7"/>
  <c r="E124" i="7" s="1"/>
  <c r="C124" i="7"/>
  <c r="S142" i="7"/>
  <c r="E142" i="7" s="1"/>
  <c r="C142" i="7"/>
  <c r="S112" i="7"/>
  <c r="E112" i="7" s="1"/>
  <c r="C112" i="7"/>
  <c r="S120" i="7"/>
  <c r="E120" i="7" s="1"/>
  <c r="C120" i="7"/>
  <c r="N141" i="7"/>
  <c r="T13" i="2"/>
  <c r="V8" i="2"/>
  <c r="V9" i="2" s="1"/>
  <c r="N135" i="5"/>
  <c r="N21" i="2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N33" i="2" s="1"/>
  <c r="N34" i="2" s="1"/>
  <c r="N35" i="2" s="1"/>
  <c r="N36" i="2" s="1"/>
  <c r="N37" i="2" s="1"/>
  <c r="N38" i="2" s="1"/>
  <c r="N39" i="2" s="1"/>
  <c r="N40" i="2" s="1"/>
  <c r="N41" i="2" s="1"/>
  <c r="N42" i="2" s="1"/>
  <c r="N43" i="2" s="1"/>
  <c r="N44" i="2" s="1"/>
  <c r="N45" i="2" s="1"/>
  <c r="N46" i="2" s="1"/>
  <c r="N47" i="2" s="1"/>
  <c r="N48" i="2" s="1"/>
  <c r="N49" i="2" s="1"/>
  <c r="N50" i="2" s="1"/>
  <c r="N51" i="2" s="1"/>
  <c r="N52" i="2" s="1"/>
  <c r="N53" i="2" s="1"/>
  <c r="N54" i="2" s="1"/>
  <c r="N55" i="2" s="1"/>
  <c r="N56" i="2" s="1"/>
  <c r="N57" i="2" s="1"/>
  <c r="N58" i="2" s="1"/>
  <c r="N59" i="2" s="1"/>
  <c r="N60" i="2" s="1"/>
  <c r="N61" i="2" s="1"/>
  <c r="N62" i="2" s="1"/>
  <c r="N63" i="2" s="1"/>
  <c r="N64" i="2" s="1"/>
  <c r="N65" i="2" s="1"/>
  <c r="N66" i="2" s="1"/>
  <c r="N67" i="2" s="1"/>
  <c r="N68" i="2" s="1"/>
  <c r="N69" i="2" s="1"/>
  <c r="N70" i="2" s="1"/>
  <c r="N71" i="2" s="1"/>
  <c r="N72" i="2" s="1"/>
  <c r="N73" i="2" s="1"/>
  <c r="N74" i="2" s="1"/>
  <c r="N75" i="2" s="1"/>
  <c r="N76" i="2" s="1"/>
  <c r="N77" i="2" s="1"/>
  <c r="N78" i="2" s="1"/>
  <c r="N79" i="2" s="1"/>
  <c r="N80" i="2" s="1"/>
  <c r="N81" i="2" s="1"/>
  <c r="N82" i="2" s="1"/>
  <c r="N83" i="2" s="1"/>
  <c r="N84" i="2" s="1"/>
  <c r="N85" i="2" s="1"/>
  <c r="N86" i="2" s="1"/>
  <c r="N87" i="2" s="1"/>
  <c r="N88" i="2" s="1"/>
  <c r="N89" i="2" s="1"/>
  <c r="N90" i="2" s="1"/>
  <c r="N91" i="2" s="1"/>
  <c r="N92" i="2" s="1"/>
  <c r="N93" i="2" s="1"/>
  <c r="N94" i="2" s="1"/>
  <c r="N95" i="2" s="1"/>
  <c r="N96" i="2" s="1"/>
  <c r="N97" i="2" s="1"/>
  <c r="N98" i="2" s="1"/>
  <c r="N99" i="2" s="1"/>
  <c r="N100" i="2" s="1"/>
  <c r="N101" i="2" s="1"/>
  <c r="N102" i="2" s="1"/>
  <c r="N103" i="2" s="1"/>
  <c r="N104" i="2" s="1"/>
  <c r="N105" i="2" s="1"/>
  <c r="N106" i="2" s="1"/>
  <c r="N107" i="2" s="1"/>
  <c r="N108" i="2" s="1"/>
  <c r="N109" i="2" s="1"/>
  <c r="N110" i="2" s="1"/>
  <c r="N111" i="2" s="1"/>
  <c r="N112" i="2" s="1"/>
  <c r="N113" i="2" s="1"/>
  <c r="N114" i="2" s="1"/>
  <c r="N115" i="2" s="1"/>
  <c r="N116" i="2" s="1"/>
  <c r="N117" i="2" s="1"/>
  <c r="N118" i="2" s="1"/>
  <c r="N119" i="2" s="1"/>
  <c r="N120" i="2" s="1"/>
  <c r="N121" i="2" s="1"/>
  <c r="N122" i="2" s="1"/>
  <c r="N123" i="2" s="1"/>
  <c r="N124" i="2" s="1"/>
  <c r="N125" i="2" s="1"/>
  <c r="N126" i="2" s="1"/>
  <c r="N127" i="2" s="1"/>
  <c r="N128" i="2" s="1"/>
  <c r="N129" i="2" s="1"/>
  <c r="N130" i="2" s="1"/>
  <c r="N131" i="2" s="1"/>
  <c r="N132" i="2" s="1"/>
  <c r="N133" i="2" s="1"/>
  <c r="N134" i="2" s="1"/>
  <c r="N135" i="2" s="1"/>
  <c r="N136" i="2" s="1"/>
  <c r="N137" i="2" s="1"/>
  <c r="N138" i="2" s="1"/>
  <c r="N139" i="2" s="1"/>
  <c r="N140" i="2" s="1"/>
  <c r="N141" i="2" s="1"/>
  <c r="N142" i="2" s="1"/>
  <c r="N143" i="2" s="1"/>
  <c r="N144" i="2" s="1"/>
  <c r="N145" i="2" s="1"/>
  <c r="N146" i="2" s="1"/>
  <c r="N147" i="2" s="1"/>
  <c r="N148" i="2" s="1"/>
  <c r="N149" i="2" s="1"/>
  <c r="N150" i="2" s="1"/>
  <c r="N6" i="2" s="1"/>
  <c r="N157" i="18"/>
  <c r="N153" i="18"/>
  <c r="N125" i="18"/>
  <c r="N148" i="18"/>
  <c r="N146" i="5"/>
  <c r="N116" i="5"/>
  <c r="Q19" i="2"/>
  <c r="N154" i="18"/>
  <c r="N144" i="18"/>
  <c r="X156" i="6"/>
  <c r="M156" i="6" s="1"/>
  <c r="T144" i="6"/>
  <c r="I144" i="6" s="1"/>
  <c r="U149" i="6"/>
  <c r="L149" i="6" s="1"/>
  <c r="U157" i="6"/>
  <c r="L157" i="6" s="1"/>
  <c r="T159" i="6"/>
  <c r="I159" i="6" s="1"/>
  <c r="R128" i="6"/>
  <c r="R157" i="6"/>
  <c r="T158" i="6"/>
  <c r="I158" i="6" s="1"/>
  <c r="X151" i="6"/>
  <c r="M151" i="6" s="1"/>
  <c r="U138" i="6"/>
  <c r="L138" i="6" s="1"/>
  <c r="X115" i="6"/>
  <c r="M115" i="6" s="1"/>
  <c r="X129" i="6"/>
  <c r="M129" i="6" s="1"/>
  <c r="T156" i="6"/>
  <c r="I156" i="6" s="1"/>
  <c r="U126" i="6"/>
  <c r="L126" i="6" s="1"/>
  <c r="T142" i="6"/>
  <c r="I142" i="6" s="1"/>
  <c r="X140" i="6"/>
  <c r="M140" i="6" s="1"/>
  <c r="T128" i="6"/>
  <c r="I128" i="6" s="1"/>
  <c r="X117" i="6"/>
  <c r="M117" i="6" s="1"/>
  <c r="T130" i="6"/>
  <c r="I130" i="6" s="1"/>
  <c r="X130" i="6"/>
  <c r="M130" i="6" s="1"/>
  <c r="T129" i="6"/>
  <c r="I129" i="6" s="1"/>
  <c r="R134" i="6"/>
  <c r="R125" i="6"/>
  <c r="T138" i="6"/>
  <c r="I138" i="6" s="1"/>
  <c r="T151" i="6"/>
  <c r="I151" i="6" s="1"/>
  <c r="U159" i="6"/>
  <c r="L159" i="6" s="1"/>
  <c r="R146" i="6"/>
  <c r="T113" i="6"/>
  <c r="I113" i="6" s="1"/>
  <c r="R138" i="6"/>
  <c r="X118" i="6"/>
  <c r="M118" i="6" s="1"/>
  <c r="R160" i="6"/>
  <c r="R147" i="6"/>
  <c r="U153" i="6"/>
  <c r="L153" i="6" s="1"/>
  <c r="X133" i="6"/>
  <c r="M133" i="6" s="1"/>
  <c r="R152" i="6"/>
  <c r="U130" i="6"/>
  <c r="L130" i="6" s="1"/>
  <c r="T114" i="6"/>
  <c r="I114" i="6" s="1"/>
  <c r="X112" i="6"/>
  <c r="M112" i="6" s="1"/>
  <c r="U125" i="6"/>
  <c r="L125" i="6" s="1"/>
  <c r="T119" i="6"/>
  <c r="I119" i="6" s="1"/>
  <c r="R112" i="6"/>
  <c r="T149" i="6"/>
  <c r="I149" i="6" s="1"/>
  <c r="T135" i="6"/>
  <c r="I135" i="6" s="1"/>
  <c r="R126" i="6"/>
  <c r="U145" i="6"/>
  <c r="L145" i="6" s="1"/>
  <c r="T137" i="6"/>
  <c r="I137" i="6" s="1"/>
  <c r="U115" i="6"/>
  <c r="L115" i="6" s="1"/>
  <c r="N115" i="6" s="1"/>
  <c r="R120" i="6"/>
  <c r="X152" i="6"/>
  <c r="M152" i="6" s="1"/>
  <c r="X145" i="6"/>
  <c r="M145" i="6" s="1"/>
  <c r="U118" i="6"/>
  <c r="L118" i="6" s="1"/>
  <c r="T117" i="6"/>
  <c r="I117" i="6" s="1"/>
  <c r="R130" i="6"/>
  <c r="T127" i="6"/>
  <c r="I127" i="6" s="1"/>
  <c r="U155" i="6"/>
  <c r="L155" i="6" s="1"/>
  <c r="R131" i="6"/>
  <c r="R158" i="6"/>
  <c r="R143" i="6"/>
  <c r="X142" i="6"/>
  <c r="M142" i="6" s="1"/>
  <c r="U127" i="6"/>
  <c r="L127" i="6" s="1"/>
  <c r="R148" i="6"/>
  <c r="U140" i="6"/>
  <c r="L140" i="6" s="1"/>
  <c r="T131" i="6"/>
  <c r="I131" i="6" s="1"/>
  <c r="T153" i="6"/>
  <c r="I153" i="6" s="1"/>
  <c r="R119" i="6"/>
  <c r="X124" i="6"/>
  <c r="M124" i="6" s="1"/>
  <c r="U141" i="6"/>
  <c r="L141" i="6" s="1"/>
  <c r="R145" i="6"/>
  <c r="R150" i="6"/>
  <c r="X120" i="6"/>
  <c r="M120" i="6" s="1"/>
  <c r="U117" i="6"/>
  <c r="L117" i="6" s="1"/>
  <c r="X114" i="6"/>
  <c r="M114" i="6" s="1"/>
  <c r="X113" i="6"/>
  <c r="M113" i="6" s="1"/>
  <c r="U150" i="6"/>
  <c r="L150" i="6" s="1"/>
  <c r="X146" i="6"/>
  <c r="M146" i="6" s="1"/>
  <c r="T155" i="6"/>
  <c r="I155" i="6" s="1"/>
  <c r="T157" i="6"/>
  <c r="I157" i="6" s="1"/>
  <c r="T152" i="6"/>
  <c r="I152" i="6" s="1"/>
  <c r="U131" i="6"/>
  <c r="L131" i="6" s="1"/>
  <c r="X127" i="6"/>
  <c r="M127" i="6" s="1"/>
  <c r="U137" i="6"/>
  <c r="L137" i="6" s="1"/>
  <c r="R132" i="6"/>
  <c r="X119" i="6"/>
  <c r="M119" i="6" s="1"/>
  <c r="R116" i="6"/>
  <c r="R159" i="6"/>
  <c r="X132" i="6"/>
  <c r="M132" i="6" s="1"/>
  <c r="R117" i="6"/>
  <c r="U148" i="6"/>
  <c r="L148" i="6" s="1"/>
  <c r="U128" i="6"/>
  <c r="L128" i="6" s="1"/>
  <c r="U121" i="6"/>
  <c r="L121" i="6" s="1"/>
  <c r="T122" i="6"/>
  <c r="I122" i="6" s="1"/>
  <c r="X158" i="6"/>
  <c r="M158" i="6" s="1"/>
  <c r="R133" i="6"/>
  <c r="R144" i="6"/>
  <c r="T125" i="6"/>
  <c r="I125" i="6" s="1"/>
  <c r="R135" i="6"/>
  <c r="U136" i="6"/>
  <c r="L136" i="6" s="1"/>
  <c r="X143" i="6"/>
  <c r="M143" i="6" s="1"/>
  <c r="R123" i="6"/>
  <c r="U151" i="6"/>
  <c r="L151" i="6" s="1"/>
  <c r="T140" i="6"/>
  <c r="I140" i="6" s="1"/>
  <c r="X139" i="6"/>
  <c r="M139" i="6" s="1"/>
  <c r="U132" i="6"/>
  <c r="L132" i="6" s="1"/>
  <c r="T115" i="6"/>
  <c r="I115" i="6" s="1"/>
  <c r="T133" i="6"/>
  <c r="I133" i="6" s="1"/>
  <c r="U134" i="6"/>
  <c r="L134" i="6" s="1"/>
  <c r="T134" i="6"/>
  <c r="I134" i="6" s="1"/>
  <c r="R161" i="6"/>
  <c r="R151" i="6"/>
  <c r="U146" i="6"/>
  <c r="L146" i="6" s="1"/>
  <c r="T146" i="6"/>
  <c r="I146" i="6" s="1"/>
  <c r="R155" i="6"/>
  <c r="U144" i="6"/>
  <c r="L144" i="6" s="1"/>
  <c r="R153" i="6"/>
  <c r="X147" i="6"/>
  <c r="M147" i="6" s="1"/>
  <c r="T148" i="6"/>
  <c r="I148" i="6" s="1"/>
  <c r="R115" i="6"/>
  <c r="X153" i="6"/>
  <c r="M153" i="6" s="1"/>
  <c r="X150" i="6"/>
  <c r="M150" i="6" s="1"/>
  <c r="R124" i="6"/>
  <c r="R141" i="6"/>
  <c r="T121" i="6"/>
  <c r="I121" i="6" s="1"/>
  <c r="U124" i="6"/>
  <c r="L124" i="6" s="1"/>
  <c r="T136" i="6"/>
  <c r="I136" i="6" s="1"/>
  <c r="T147" i="6"/>
  <c r="I147" i="6" s="1"/>
  <c r="T124" i="6"/>
  <c r="I124" i="6" s="1"/>
  <c r="X136" i="6"/>
  <c r="M136" i="6" s="1"/>
  <c r="R139" i="6"/>
  <c r="U143" i="6"/>
  <c r="L143" i="6" s="1"/>
  <c r="X137" i="6"/>
  <c r="M137" i="6" s="1"/>
  <c r="U113" i="6"/>
  <c r="L113" i="6" s="1"/>
  <c r="X122" i="6"/>
  <c r="M122" i="6" s="1"/>
  <c r="X154" i="6"/>
  <c r="M154" i="6" s="1"/>
  <c r="R113" i="6"/>
  <c r="U161" i="6"/>
  <c r="L161" i="6" s="1"/>
  <c r="T132" i="6"/>
  <c r="I132" i="6" s="1"/>
  <c r="T154" i="6"/>
  <c r="I154" i="6" s="1"/>
  <c r="U119" i="6"/>
  <c r="L119" i="6" s="1"/>
  <c r="U147" i="6"/>
  <c r="L147" i="6" s="1"/>
  <c r="N147" i="6" s="1"/>
  <c r="R127" i="6"/>
  <c r="U135" i="6"/>
  <c r="L135" i="6" s="1"/>
  <c r="X160" i="6"/>
  <c r="M160" i="6" s="1"/>
  <c r="X126" i="6"/>
  <c r="M126" i="6" s="1"/>
  <c r="U139" i="6"/>
  <c r="L139" i="6" s="1"/>
  <c r="T141" i="6"/>
  <c r="I141" i="6" s="1"/>
  <c r="R156" i="6"/>
  <c r="T123" i="6"/>
  <c r="I123" i="6" s="1"/>
  <c r="T118" i="6"/>
  <c r="I118" i="6" s="1"/>
  <c r="U112" i="6"/>
  <c r="L112" i="6" s="1"/>
  <c r="R154" i="6"/>
  <c r="R140" i="6"/>
  <c r="R149" i="6"/>
  <c r="R121" i="6"/>
  <c r="T150" i="6"/>
  <c r="I150" i="6" s="1"/>
  <c r="U120" i="6"/>
  <c r="L120" i="6" s="1"/>
  <c r="R118" i="6"/>
  <c r="X161" i="6"/>
  <c r="M161" i="6" s="1"/>
  <c r="X123" i="6"/>
  <c r="M123" i="6" s="1"/>
  <c r="R136" i="6"/>
  <c r="X135" i="6"/>
  <c r="M135" i="6" s="1"/>
  <c r="T143" i="6"/>
  <c r="I143" i="6" s="1"/>
  <c r="T126" i="6"/>
  <c r="I126" i="6" s="1"/>
  <c r="R122" i="6"/>
  <c r="U116" i="6"/>
  <c r="L116" i="6" s="1"/>
  <c r="R114" i="6"/>
  <c r="X144" i="6"/>
  <c r="M144" i="6" s="1"/>
  <c r="U129" i="6"/>
  <c r="L129" i="6" s="1"/>
  <c r="T116" i="6"/>
  <c r="I116" i="6" s="1"/>
  <c r="X148" i="6"/>
  <c r="M148" i="6" s="1"/>
  <c r="U122" i="6"/>
  <c r="L122" i="6" s="1"/>
  <c r="T161" i="6"/>
  <c r="I161" i="6" s="1"/>
  <c r="X125" i="6"/>
  <c r="M125" i="6" s="1"/>
  <c r="X141" i="6"/>
  <c r="M141" i="6" s="1"/>
  <c r="U154" i="6"/>
  <c r="L154" i="6" s="1"/>
  <c r="X121" i="6"/>
  <c r="M121" i="6" s="1"/>
  <c r="T112" i="6"/>
  <c r="I112" i="6" s="1"/>
  <c r="X157" i="6"/>
  <c r="M157" i="6" s="1"/>
  <c r="U114" i="6"/>
  <c r="L114" i="6" s="1"/>
  <c r="T160" i="6"/>
  <c r="I160" i="6" s="1"/>
  <c r="X155" i="6"/>
  <c r="M155" i="6" s="1"/>
  <c r="T145" i="6"/>
  <c r="I145" i="6" s="1"/>
  <c r="X116" i="6"/>
  <c r="M116" i="6" s="1"/>
  <c r="T120" i="6"/>
  <c r="I120" i="6" s="1"/>
  <c r="U152" i="6"/>
  <c r="L152" i="6" s="1"/>
  <c r="X128" i="6"/>
  <c r="M128" i="6" s="1"/>
  <c r="X159" i="6"/>
  <c r="M159" i="6" s="1"/>
  <c r="X134" i="6"/>
  <c r="M134" i="6" s="1"/>
  <c r="U133" i="6"/>
  <c r="L133" i="6" s="1"/>
  <c r="T139" i="6"/>
  <c r="I139" i="6" s="1"/>
  <c r="U123" i="6"/>
  <c r="L123" i="6" s="1"/>
  <c r="N123" i="6" s="1"/>
  <c r="U160" i="6"/>
  <c r="L160" i="6" s="1"/>
  <c r="R129" i="6"/>
  <c r="U158" i="6"/>
  <c r="L158" i="6" s="1"/>
  <c r="R142" i="6"/>
  <c r="R137" i="6"/>
  <c r="X149" i="6"/>
  <c r="M149" i="6" s="1"/>
  <c r="U142" i="6"/>
  <c r="L142" i="6" s="1"/>
  <c r="X138" i="6"/>
  <c r="M138" i="6" s="1"/>
  <c r="N138" i="6" s="1"/>
  <c r="U156" i="6"/>
  <c r="L156" i="6" s="1"/>
  <c r="X131" i="6"/>
  <c r="M131" i="6" s="1"/>
  <c r="U4" i="22"/>
  <c r="P4" i="2"/>
  <c r="BF2" i="2"/>
  <c r="S159" i="18"/>
  <c r="E159" i="18" s="1"/>
  <c r="C159" i="18"/>
  <c r="C141" i="18"/>
  <c r="S141" i="18"/>
  <c r="E141" i="18" s="1"/>
  <c r="C143" i="18"/>
  <c r="S143" i="18"/>
  <c r="E143" i="18" s="1"/>
  <c r="C113" i="18"/>
  <c r="S113" i="18"/>
  <c r="E113" i="18" s="1"/>
  <c r="S129" i="18"/>
  <c r="E129" i="18" s="1"/>
  <c r="C129" i="18"/>
  <c r="S123" i="18"/>
  <c r="E123" i="18" s="1"/>
  <c r="C123" i="18"/>
  <c r="S120" i="18"/>
  <c r="E120" i="18" s="1"/>
  <c r="C120" i="18"/>
  <c r="S150" i="18"/>
  <c r="E150" i="18" s="1"/>
  <c r="C150" i="18"/>
  <c r="S142" i="18"/>
  <c r="E142" i="18" s="1"/>
  <c r="C142" i="18"/>
  <c r="S149" i="18"/>
  <c r="E149" i="18" s="1"/>
  <c r="C149" i="18"/>
  <c r="S151" i="18"/>
  <c r="E151" i="18" s="1"/>
  <c r="C151" i="18"/>
  <c r="N123" i="5"/>
  <c r="N160" i="5"/>
  <c r="S148" i="18"/>
  <c r="E148" i="18" s="1"/>
  <c r="C148" i="18"/>
  <c r="S138" i="18"/>
  <c r="E138" i="18" s="1"/>
  <c r="C138" i="18"/>
  <c r="C146" i="18"/>
  <c r="S146" i="18"/>
  <c r="E146" i="18" s="1"/>
  <c r="S127" i="18"/>
  <c r="E127" i="18" s="1"/>
  <c r="C127" i="18"/>
  <c r="C128" i="18"/>
  <c r="S128" i="18"/>
  <c r="E128" i="18" s="1"/>
  <c r="N145" i="5"/>
  <c r="N120" i="5"/>
  <c r="N148" i="5"/>
  <c r="S15" i="2"/>
  <c r="C125" i="18"/>
  <c r="S125" i="18"/>
  <c r="E125" i="18" s="1"/>
  <c r="S118" i="18"/>
  <c r="E118" i="18" s="1"/>
  <c r="C118" i="18"/>
  <c r="N117" i="18"/>
  <c r="S137" i="18"/>
  <c r="E137" i="18" s="1"/>
  <c r="C137" i="18"/>
  <c r="N132" i="18"/>
  <c r="C114" i="18"/>
  <c r="S114" i="18"/>
  <c r="E114" i="18" s="1"/>
  <c r="N161" i="18"/>
  <c r="N123" i="18"/>
  <c r="S160" i="18"/>
  <c r="E160" i="18" s="1"/>
  <c r="C160" i="18"/>
  <c r="S132" i="18"/>
  <c r="E132" i="18" s="1"/>
  <c r="C132" i="18"/>
  <c r="N160" i="18"/>
  <c r="C122" i="18"/>
  <c r="S122" i="18"/>
  <c r="E122" i="18" s="1"/>
  <c r="N134" i="18"/>
  <c r="N122" i="18"/>
  <c r="C161" i="18"/>
  <c r="S161" i="18"/>
  <c r="E161" i="18" s="1"/>
  <c r="C131" i="18"/>
  <c r="S131" i="18"/>
  <c r="E131" i="18" s="1"/>
  <c r="N158" i="18"/>
  <c r="C153" i="18"/>
  <c r="S153" i="18"/>
  <c r="E153" i="18" s="1"/>
  <c r="N138" i="18"/>
  <c r="S140" i="18"/>
  <c r="E140" i="18" s="1"/>
  <c r="C140" i="18"/>
  <c r="N156" i="18"/>
  <c r="N145" i="18"/>
  <c r="N116" i="18"/>
  <c r="S152" i="18"/>
  <c r="E152" i="18" s="1"/>
  <c r="C152" i="18"/>
  <c r="N136" i="18"/>
  <c r="S121" i="18"/>
  <c r="E121" i="18" s="1"/>
  <c r="C121" i="18"/>
  <c r="C112" i="18"/>
  <c r="S112" i="18"/>
  <c r="E112" i="18" s="1"/>
  <c r="S147" i="18"/>
  <c r="E147" i="18" s="1"/>
  <c r="C147" i="18"/>
  <c r="S133" i="18"/>
  <c r="E133" i="18" s="1"/>
  <c r="C133" i="18"/>
  <c r="S139" i="18"/>
  <c r="E139" i="18" s="1"/>
  <c r="C139" i="18"/>
  <c r="N129" i="5"/>
  <c r="S144" i="18"/>
  <c r="E144" i="18" s="1"/>
  <c r="C144" i="18"/>
  <c r="N152" i="18"/>
  <c r="S116" i="18"/>
  <c r="E116" i="18" s="1"/>
  <c r="C116" i="18"/>
  <c r="S154" i="18"/>
  <c r="E154" i="18" s="1"/>
  <c r="C154" i="18"/>
  <c r="N141" i="18"/>
  <c r="S136" i="18"/>
  <c r="E136" i="18" s="1"/>
  <c r="C136" i="18"/>
  <c r="U13" i="2"/>
  <c r="C155" i="18"/>
  <c r="S155" i="18"/>
  <c r="E155" i="18" s="1"/>
  <c r="N142" i="18"/>
  <c r="C145" i="18"/>
  <c r="S145" i="18"/>
  <c r="E145" i="18" s="1"/>
  <c r="N147" i="18"/>
  <c r="C134" i="18"/>
  <c r="S134" i="18"/>
  <c r="E134" i="18" s="1"/>
  <c r="C126" i="18"/>
  <c r="S126" i="18"/>
  <c r="E126" i="18" s="1"/>
  <c r="S117" i="18"/>
  <c r="E117" i="18" s="1"/>
  <c r="C117" i="18"/>
  <c r="N152" i="5"/>
  <c r="O19" i="2"/>
  <c r="N129" i="18"/>
  <c r="S158" i="18"/>
  <c r="E158" i="18" s="1"/>
  <c r="C158" i="18"/>
  <c r="C135" i="18"/>
  <c r="S135" i="18"/>
  <c r="E135" i="18" s="1"/>
  <c r="C119" i="18"/>
  <c r="S119" i="18"/>
  <c r="E119" i="18" s="1"/>
  <c r="N126" i="18"/>
  <c r="C115" i="18"/>
  <c r="S115" i="18"/>
  <c r="E115" i="18" s="1"/>
  <c r="C157" i="18"/>
  <c r="S157" i="18"/>
  <c r="E157" i="18" s="1"/>
  <c r="DK4" i="1"/>
  <c r="N179" i="18"/>
  <c r="N127" i="18"/>
  <c r="C124" i="18"/>
  <c r="S124" i="18"/>
  <c r="E124" i="18" s="1"/>
  <c r="N135" i="18"/>
  <c r="S130" i="18"/>
  <c r="E130" i="18" s="1"/>
  <c r="C130" i="18"/>
  <c r="N114" i="18"/>
  <c r="N119" i="18"/>
  <c r="C156" i="18"/>
  <c r="S156" i="18"/>
  <c r="E156" i="18" s="1"/>
  <c r="N120" i="18"/>
  <c r="N128" i="18"/>
  <c r="N131" i="18"/>
  <c r="CY4" i="1"/>
  <c r="N179" i="16"/>
  <c r="AD21" i="2"/>
  <c r="C22" i="2"/>
  <c r="S115" i="5"/>
  <c r="E115" i="5" s="1"/>
  <c r="C115" i="5"/>
  <c r="S152" i="5"/>
  <c r="E152" i="5" s="1"/>
  <c r="C152" i="5"/>
  <c r="S157" i="5"/>
  <c r="E157" i="5" s="1"/>
  <c r="C157" i="5"/>
  <c r="C114" i="5"/>
  <c r="S114" i="5"/>
  <c r="E114" i="5" s="1"/>
  <c r="S122" i="5"/>
  <c r="E122" i="5" s="1"/>
  <c r="C122" i="5"/>
  <c r="C158" i="5"/>
  <c r="S158" i="5"/>
  <c r="E158" i="5" s="1"/>
  <c r="N124" i="5"/>
  <c r="S129" i="5"/>
  <c r="E129" i="5" s="1"/>
  <c r="C129" i="5"/>
  <c r="S133" i="5"/>
  <c r="E133" i="5" s="1"/>
  <c r="C133" i="5"/>
  <c r="N142" i="5"/>
  <c r="N130" i="5"/>
  <c r="N119" i="5"/>
  <c r="N128" i="5"/>
  <c r="N134" i="5"/>
  <c r="N132" i="5"/>
  <c r="S127" i="5"/>
  <c r="E127" i="5" s="1"/>
  <c r="C127" i="5"/>
  <c r="N157" i="5"/>
  <c r="S151" i="5"/>
  <c r="E151" i="5" s="1"/>
  <c r="C151" i="5"/>
  <c r="N127" i="5"/>
  <c r="S148" i="5"/>
  <c r="E148" i="5" s="1"/>
  <c r="C148" i="5"/>
  <c r="N155" i="5"/>
  <c r="N154" i="5"/>
  <c r="S145" i="5"/>
  <c r="E145" i="5" s="1"/>
  <c r="C145" i="5"/>
  <c r="C155" i="5"/>
  <c r="S155" i="5"/>
  <c r="E155" i="5" s="1"/>
  <c r="C160" i="5"/>
  <c r="S160" i="5"/>
  <c r="E160" i="5" s="1"/>
  <c r="C146" i="5"/>
  <c r="S146" i="5"/>
  <c r="E146" i="5" s="1"/>
  <c r="S142" i="5"/>
  <c r="E142" i="5" s="1"/>
  <c r="C142" i="5"/>
  <c r="C117" i="5"/>
  <c r="S117" i="5"/>
  <c r="E117" i="5" s="1"/>
  <c r="S120" i="5"/>
  <c r="E120" i="5" s="1"/>
  <c r="C120" i="5"/>
  <c r="S153" i="5"/>
  <c r="E153" i="5" s="1"/>
  <c r="C153" i="5"/>
  <c r="C138" i="5"/>
  <c r="S138" i="5"/>
  <c r="E138" i="5" s="1"/>
  <c r="S126" i="5"/>
  <c r="E126" i="5" s="1"/>
  <c r="C126" i="5"/>
  <c r="N156" i="5"/>
  <c r="N112" i="5"/>
  <c r="S136" i="5"/>
  <c r="E136" i="5" s="1"/>
  <c r="C136" i="5"/>
  <c r="C121" i="5"/>
  <c r="S121" i="5"/>
  <c r="E121" i="5" s="1"/>
  <c r="S134" i="5"/>
  <c r="E134" i="5" s="1"/>
  <c r="C134" i="5"/>
  <c r="C156" i="5"/>
  <c r="S156" i="5"/>
  <c r="E156" i="5" s="1"/>
  <c r="C159" i="5"/>
  <c r="S159" i="5"/>
  <c r="E159" i="5" s="1"/>
  <c r="N136" i="5"/>
  <c r="N137" i="5"/>
  <c r="S149" i="5"/>
  <c r="E149" i="5" s="1"/>
  <c r="C149" i="5"/>
  <c r="N149" i="5"/>
  <c r="N143" i="5"/>
  <c r="N126" i="5"/>
  <c r="C131" i="5"/>
  <c r="S131" i="5"/>
  <c r="E131" i="5" s="1"/>
  <c r="C124" i="5"/>
  <c r="S124" i="5"/>
  <c r="E124" i="5" s="1"/>
  <c r="N121" i="5"/>
  <c r="S137" i="5"/>
  <c r="E137" i="5" s="1"/>
  <c r="C137" i="5"/>
  <c r="S161" i="5"/>
  <c r="E161" i="5" s="1"/>
  <c r="C161" i="5"/>
  <c r="C154" i="5"/>
  <c r="S154" i="5"/>
  <c r="E154" i="5" s="1"/>
  <c r="N140" i="5"/>
  <c r="C144" i="5"/>
  <c r="S144" i="5"/>
  <c r="E144" i="5" s="1"/>
  <c r="C132" i="5"/>
  <c r="S132" i="5"/>
  <c r="E132" i="5" s="1"/>
  <c r="C128" i="5"/>
  <c r="S128" i="5"/>
  <c r="E128" i="5" s="1"/>
  <c r="N113" i="5"/>
  <c r="N125" i="5"/>
  <c r="C119" i="5"/>
  <c r="S119" i="5"/>
  <c r="E119" i="5" s="1"/>
  <c r="N158" i="5"/>
  <c r="N131" i="5"/>
  <c r="N122" i="5"/>
  <c r="N144" i="5"/>
  <c r="S125" i="5"/>
  <c r="E125" i="5" s="1"/>
  <c r="C125" i="5"/>
  <c r="S147" i="5"/>
  <c r="E147" i="5" s="1"/>
  <c r="C147" i="5"/>
  <c r="S135" i="5"/>
  <c r="E135" i="5" s="1"/>
  <c r="C135" i="5"/>
  <c r="N139" i="5"/>
  <c r="S140" i="5"/>
  <c r="E140" i="5" s="1"/>
  <c r="C140" i="5"/>
  <c r="N138" i="5"/>
  <c r="S143" i="5"/>
  <c r="E143" i="5" s="1"/>
  <c r="C143" i="5"/>
  <c r="C139" i="5"/>
  <c r="S139" i="5"/>
  <c r="E139" i="5" s="1"/>
  <c r="C118" i="5"/>
  <c r="S118" i="5"/>
  <c r="E118" i="5" s="1"/>
  <c r="S141" i="5"/>
  <c r="E141" i="5" s="1"/>
  <c r="C141" i="5"/>
  <c r="S150" i="5"/>
  <c r="E150" i="5" s="1"/>
  <c r="C150" i="5"/>
  <c r="S123" i="5"/>
  <c r="E123" i="5" s="1"/>
  <c r="C123" i="5"/>
  <c r="S112" i="5"/>
  <c r="E112" i="5" s="1"/>
  <c r="C112" i="5"/>
  <c r="N150" i="5"/>
  <c r="C130" i="5"/>
  <c r="S130" i="5"/>
  <c r="E130" i="5" s="1"/>
  <c r="C116" i="5"/>
  <c r="S116" i="5"/>
  <c r="E116" i="5" s="1"/>
  <c r="N118" i="5"/>
  <c r="N151" i="5"/>
  <c r="C113" i="5"/>
  <c r="S113" i="5"/>
  <c r="E113" i="5" s="1"/>
  <c r="N147" i="5"/>
  <c r="N117" i="5"/>
  <c r="AG27" i="2"/>
  <c r="AE27" i="2" s="1"/>
  <c r="A27" i="2" s="1"/>
  <c r="AH28" i="2"/>
  <c r="AF28" i="2" s="1"/>
  <c r="AI28" i="2"/>
  <c r="B29" i="2"/>
  <c r="AF43" i="29"/>
  <c r="AF105" i="29"/>
  <c r="AF96" i="29"/>
  <c r="AF29" i="29"/>
  <c r="AF24" i="29"/>
  <c r="AF56" i="29"/>
  <c r="AF40" i="29"/>
  <c r="AF33" i="29"/>
  <c r="AF51" i="29"/>
  <c r="AF20" i="29"/>
  <c r="AF59" i="29"/>
  <c r="AF47" i="29"/>
  <c r="AF75" i="29"/>
  <c r="AF92" i="29"/>
  <c r="AF94" i="29"/>
  <c r="AF22" i="29"/>
  <c r="AF41" i="29"/>
  <c r="AF69" i="29"/>
  <c r="AF23" i="29"/>
  <c r="AF57" i="29"/>
  <c r="AF77" i="29"/>
  <c r="AF63" i="29"/>
  <c r="AF102" i="29"/>
  <c r="AF42" i="29"/>
  <c r="AF25" i="29"/>
  <c r="AF64" i="29"/>
  <c r="AF80" i="29"/>
  <c r="AF61" i="29"/>
  <c r="AF46" i="29"/>
  <c r="AF48" i="29"/>
  <c r="AF65" i="29"/>
  <c r="AF109" i="29"/>
  <c r="AF79" i="29"/>
  <c r="AF87" i="29"/>
  <c r="AF36" i="29"/>
  <c r="AF12" i="29"/>
  <c r="AF106" i="29"/>
  <c r="AF14" i="29"/>
  <c r="AF60" i="29"/>
  <c r="AF17" i="29"/>
  <c r="AF50" i="29"/>
  <c r="AF49" i="29"/>
  <c r="AF101" i="29"/>
  <c r="AF99" i="29"/>
  <c r="AF35" i="29"/>
  <c r="AF37" i="29"/>
  <c r="AF93" i="29"/>
  <c r="AF76" i="29"/>
  <c r="AF85" i="29"/>
  <c r="AF72" i="29"/>
  <c r="AF34" i="29"/>
  <c r="AF18" i="29"/>
  <c r="AF62" i="29"/>
  <c r="AF44" i="29"/>
  <c r="AF90" i="29"/>
  <c r="AF78" i="29"/>
  <c r="AF83" i="29"/>
  <c r="AF107" i="29"/>
  <c r="AF26" i="29"/>
  <c r="AF84" i="29"/>
  <c r="AF89" i="29"/>
  <c r="AF15" i="29"/>
  <c r="AF67" i="29"/>
  <c r="AF104" i="29"/>
  <c r="AF52" i="29"/>
  <c r="AF21" i="29"/>
  <c r="AF82" i="29"/>
  <c r="AF19" i="29"/>
  <c r="AF28" i="29"/>
  <c r="AF66" i="29"/>
  <c r="AF32" i="29"/>
  <c r="AF54" i="29"/>
  <c r="AF30" i="29"/>
  <c r="AF39" i="29"/>
  <c r="AF71" i="29"/>
  <c r="AF103" i="29"/>
  <c r="AF86" i="29"/>
  <c r="AF88" i="29"/>
  <c r="AF16" i="29"/>
  <c r="AF73" i="29"/>
  <c r="AF97" i="29"/>
  <c r="AF100" i="29"/>
  <c r="AF70" i="29"/>
  <c r="AF91" i="29"/>
  <c r="AF13" i="29"/>
  <c r="AF53" i="29"/>
  <c r="AF11" i="29"/>
  <c r="AF58" i="29"/>
  <c r="AF55" i="29"/>
  <c r="AF38" i="29"/>
  <c r="AF108" i="29"/>
  <c r="AF31" i="29"/>
  <c r="AF74" i="29"/>
  <c r="AF81" i="29"/>
  <c r="AF27" i="29"/>
  <c r="AF68" i="29"/>
  <c r="AF45" i="29"/>
  <c r="AF98" i="29"/>
  <c r="AF95" i="29"/>
  <c r="AE10" i="30"/>
  <c r="AF10" i="30" s="1"/>
  <c r="Y5" i="28"/>
  <c r="AG10" i="30"/>
  <c r="AB4" i="30" s="1"/>
  <c r="BM7" i="2" s="1"/>
  <c r="W7" i="2" s="1"/>
  <c r="AA10" i="33"/>
  <c r="J10" i="33" s="1"/>
  <c r="AD10" i="31"/>
  <c r="AE10" i="31" s="1"/>
  <c r="T10" i="34"/>
  <c r="Y9" i="34"/>
  <c r="Y10" i="34" s="1"/>
  <c r="U9" i="34"/>
  <c r="U10" i="34" s="1"/>
  <c r="AC9" i="34"/>
  <c r="AC10" i="34" s="1"/>
  <c r="L10" i="34" s="1"/>
  <c r="Z9" i="34"/>
  <c r="Z10" i="34" s="1"/>
  <c r="T10" i="35"/>
  <c r="U9" i="35"/>
  <c r="U10" i="35" s="1"/>
  <c r="AC9" i="35"/>
  <c r="AC10" i="35" s="1"/>
  <c r="L10" i="35" s="1"/>
  <c r="Y9" i="35"/>
  <c r="Y10" i="35" s="1"/>
  <c r="Z9" i="35"/>
  <c r="Z10" i="35" s="1"/>
  <c r="G10" i="33"/>
  <c r="V10" i="31"/>
  <c r="R171" i="31" s="1"/>
  <c r="L171" i="31" s="1"/>
  <c r="N171" i="31" s="1"/>
  <c r="W9" i="31"/>
  <c r="W10" i="31" s="1"/>
  <c r="R172" i="31" s="1"/>
  <c r="L172" i="31" s="1"/>
  <c r="N172" i="31" s="1"/>
  <c r="N10" i="31"/>
  <c r="N110" i="31" s="1"/>
  <c r="N173" i="31" s="1"/>
  <c r="R10" i="32"/>
  <c r="C10" i="32" s="1"/>
  <c r="S9" i="32"/>
  <c r="S10" i="32" s="1"/>
  <c r="F10" i="32" s="1"/>
  <c r="X9" i="32"/>
  <c r="X10" i="32" s="1"/>
  <c r="AB9" i="32"/>
  <c r="AB10" i="32" s="1"/>
  <c r="K10" i="32" s="1"/>
  <c r="V9" i="32"/>
  <c r="AF86" i="30"/>
  <c r="AF105" i="30"/>
  <c r="AF80" i="30"/>
  <c r="AF93" i="30"/>
  <c r="AF77" i="30"/>
  <c r="AF17" i="30"/>
  <c r="AF16" i="30"/>
  <c r="AF82" i="30"/>
  <c r="AF73" i="30"/>
  <c r="AF13" i="30"/>
  <c r="AF62" i="30"/>
  <c r="AF66" i="30"/>
  <c r="AF18" i="30"/>
  <c r="AF107" i="30"/>
  <c r="AF22" i="30"/>
  <c r="AF97" i="30"/>
  <c r="AF36" i="30"/>
  <c r="AF21" i="30"/>
  <c r="AF29" i="30"/>
  <c r="AF42" i="30"/>
  <c r="AF56" i="30"/>
  <c r="AF94" i="30"/>
  <c r="AF75" i="30"/>
  <c r="AF15" i="30"/>
  <c r="AF72" i="30"/>
  <c r="AF38" i="30"/>
  <c r="AF108" i="30"/>
  <c r="AF20" i="30"/>
  <c r="AF49" i="30"/>
  <c r="AF40" i="30"/>
  <c r="AF89" i="30"/>
  <c r="AF51" i="30"/>
  <c r="AF12" i="30"/>
  <c r="AF67" i="30"/>
  <c r="AF47" i="30"/>
  <c r="AF27" i="30"/>
  <c r="AF24" i="30"/>
  <c r="AF14" i="30"/>
  <c r="AF33" i="30"/>
  <c r="AF99" i="30"/>
  <c r="AF53" i="30"/>
  <c r="AF102" i="30"/>
  <c r="AF50" i="30"/>
  <c r="AF46" i="30"/>
  <c r="AF30" i="30"/>
  <c r="AF84" i="30"/>
  <c r="AF76" i="30"/>
  <c r="AF96" i="30"/>
  <c r="AF45" i="30"/>
  <c r="AF48" i="30"/>
  <c r="AF57" i="30"/>
  <c r="AF78" i="30"/>
  <c r="AF104" i="30"/>
  <c r="AF34" i="30"/>
  <c r="AF106" i="30"/>
  <c r="AF74" i="30"/>
  <c r="AF92" i="30"/>
  <c r="AF11" i="30"/>
  <c r="AF25" i="30"/>
  <c r="AF64" i="30"/>
  <c r="AF90" i="30"/>
  <c r="AF39" i="30"/>
  <c r="AF103" i="30"/>
  <c r="AF65" i="30"/>
  <c r="AF28" i="30"/>
  <c r="AF95" i="30"/>
  <c r="AF70" i="30"/>
  <c r="AF69" i="30"/>
  <c r="AF61" i="30"/>
  <c r="AF83" i="30"/>
  <c r="AF19" i="30"/>
  <c r="AF60" i="30"/>
  <c r="AF63" i="30"/>
  <c r="AF98" i="30"/>
  <c r="AF26" i="30"/>
  <c r="AF58" i="30"/>
  <c r="AF79" i="30"/>
  <c r="AF41" i="30"/>
  <c r="AF44" i="30"/>
  <c r="AF23" i="30"/>
  <c r="AF31" i="30"/>
  <c r="AF54" i="30"/>
  <c r="AF43" i="30"/>
  <c r="AF101" i="30"/>
  <c r="AF59" i="30"/>
  <c r="AF88" i="30"/>
  <c r="AF71" i="30"/>
  <c r="AF91" i="30"/>
  <c r="AF52" i="30"/>
  <c r="AF68" i="30"/>
  <c r="AF35" i="30"/>
  <c r="AF87" i="30"/>
  <c r="AF109" i="30"/>
  <c r="AF100" i="30"/>
  <c r="AF37" i="30"/>
  <c r="AF85" i="30"/>
  <c r="AF32" i="30"/>
  <c r="AF55" i="30"/>
  <c r="AF81" i="30"/>
  <c r="H10" i="33"/>
  <c r="Z5" i="1"/>
  <c r="R9" i="33"/>
  <c r="A11" i="15"/>
  <c r="R110" i="33"/>
  <c r="U110" i="33" s="1"/>
  <c r="T110" i="32"/>
  <c r="S110" i="32"/>
  <c r="H8" i="15" l="1"/>
  <c r="K8" i="15" s="1"/>
  <c r="N130" i="6"/>
  <c r="DQ4" i="1"/>
  <c r="H13" i="15" s="1"/>
  <c r="K13" i="15" s="1"/>
  <c r="A13" i="15" s="1"/>
  <c r="R20" i="2"/>
  <c r="R21" i="2" s="1"/>
  <c r="R22" i="2" s="1"/>
  <c r="R23" i="2" s="1"/>
  <c r="R24" i="2" s="1"/>
  <c r="R25" i="2" s="1"/>
  <c r="R26" i="2" s="1"/>
  <c r="R27" i="2" s="1"/>
  <c r="R28" i="2" s="1"/>
  <c r="R29" i="2" s="1"/>
  <c r="R30" i="2" s="1"/>
  <c r="R31" i="2" s="1"/>
  <c r="R32" i="2" s="1"/>
  <c r="R33" i="2" s="1"/>
  <c r="R34" i="2" s="1"/>
  <c r="R35" i="2" s="1"/>
  <c r="R36" i="2" s="1"/>
  <c r="R37" i="2" s="1"/>
  <c r="R38" i="2" s="1"/>
  <c r="R39" i="2" s="1"/>
  <c r="R40" i="2" s="1"/>
  <c r="R41" i="2" s="1"/>
  <c r="R42" i="2" s="1"/>
  <c r="R43" i="2" s="1"/>
  <c r="R44" i="2" s="1"/>
  <c r="R45" i="2" s="1"/>
  <c r="R46" i="2" s="1"/>
  <c r="R47" i="2" s="1"/>
  <c r="R48" i="2" s="1"/>
  <c r="R49" i="2" s="1"/>
  <c r="R50" i="2" s="1"/>
  <c r="R51" i="2" s="1"/>
  <c r="R52" i="2" s="1"/>
  <c r="R53" i="2" s="1"/>
  <c r="R54" i="2" s="1"/>
  <c r="R55" i="2" s="1"/>
  <c r="R56" i="2" s="1"/>
  <c r="R57" i="2" s="1"/>
  <c r="R58" i="2" s="1"/>
  <c r="R59" i="2" s="1"/>
  <c r="R60" i="2" s="1"/>
  <c r="R61" i="2" s="1"/>
  <c r="R62" i="2" s="1"/>
  <c r="R63" i="2" s="1"/>
  <c r="R64" i="2" s="1"/>
  <c r="R65" i="2" s="1"/>
  <c r="R66" i="2" s="1"/>
  <c r="R67" i="2" s="1"/>
  <c r="R68" i="2" s="1"/>
  <c r="R69" i="2" s="1"/>
  <c r="R70" i="2" s="1"/>
  <c r="R71" i="2" s="1"/>
  <c r="R72" i="2" s="1"/>
  <c r="R73" i="2" s="1"/>
  <c r="R74" i="2" s="1"/>
  <c r="R75" i="2" s="1"/>
  <c r="R76" i="2" s="1"/>
  <c r="R77" i="2" s="1"/>
  <c r="R78" i="2" s="1"/>
  <c r="R79" i="2" s="1"/>
  <c r="R80" i="2" s="1"/>
  <c r="R81" i="2" s="1"/>
  <c r="R82" i="2" s="1"/>
  <c r="R83" i="2" s="1"/>
  <c r="R84" i="2" s="1"/>
  <c r="R85" i="2" s="1"/>
  <c r="R86" i="2" s="1"/>
  <c r="R87" i="2" s="1"/>
  <c r="R88" i="2" s="1"/>
  <c r="R89" i="2" s="1"/>
  <c r="R90" i="2" s="1"/>
  <c r="R91" i="2" s="1"/>
  <c r="R92" i="2" s="1"/>
  <c r="R93" i="2" s="1"/>
  <c r="R94" i="2" s="1"/>
  <c r="R95" i="2" s="1"/>
  <c r="R96" i="2" s="1"/>
  <c r="R97" i="2" s="1"/>
  <c r="R98" i="2" s="1"/>
  <c r="R99" i="2" s="1"/>
  <c r="R100" i="2" s="1"/>
  <c r="R101" i="2" s="1"/>
  <c r="R102" i="2" s="1"/>
  <c r="R103" i="2" s="1"/>
  <c r="R104" i="2" s="1"/>
  <c r="R105" i="2" s="1"/>
  <c r="R106" i="2" s="1"/>
  <c r="R107" i="2" s="1"/>
  <c r="R108" i="2" s="1"/>
  <c r="R109" i="2" s="1"/>
  <c r="R110" i="2" s="1"/>
  <c r="R111" i="2" s="1"/>
  <c r="R112" i="2" s="1"/>
  <c r="R113" i="2" s="1"/>
  <c r="R114" i="2" s="1"/>
  <c r="R115" i="2" s="1"/>
  <c r="R116" i="2" s="1"/>
  <c r="R117" i="2" s="1"/>
  <c r="R118" i="2" s="1"/>
  <c r="R119" i="2" s="1"/>
  <c r="R120" i="2" s="1"/>
  <c r="R121" i="2" s="1"/>
  <c r="R122" i="2" s="1"/>
  <c r="R123" i="2" s="1"/>
  <c r="R124" i="2" s="1"/>
  <c r="R125" i="2" s="1"/>
  <c r="R126" i="2" s="1"/>
  <c r="R127" i="2" s="1"/>
  <c r="R128" i="2" s="1"/>
  <c r="R129" i="2" s="1"/>
  <c r="R130" i="2" s="1"/>
  <c r="R131" i="2" s="1"/>
  <c r="R132" i="2" s="1"/>
  <c r="R133" i="2" s="1"/>
  <c r="R134" i="2" s="1"/>
  <c r="R135" i="2" s="1"/>
  <c r="R136" i="2" s="1"/>
  <c r="R137" i="2" s="1"/>
  <c r="R138" i="2" s="1"/>
  <c r="R139" i="2" s="1"/>
  <c r="R140" i="2" s="1"/>
  <c r="R141" i="2" s="1"/>
  <c r="R142" i="2" s="1"/>
  <c r="R143" i="2" s="1"/>
  <c r="R144" i="2" s="1"/>
  <c r="R145" i="2" s="1"/>
  <c r="R146" i="2" s="1"/>
  <c r="R147" i="2" s="1"/>
  <c r="R148" i="2" s="1"/>
  <c r="R149" i="2" s="1"/>
  <c r="R150" i="2" s="1"/>
  <c r="R6" i="2" s="1"/>
  <c r="R4" i="2" s="1"/>
  <c r="H9" i="15"/>
  <c r="K9" i="15" s="1"/>
  <c r="A9" i="15" s="1"/>
  <c r="N149" i="6"/>
  <c r="N133" i="6"/>
  <c r="N125" i="6"/>
  <c r="N139" i="6"/>
  <c r="CG4" i="1"/>
  <c r="N179" i="7"/>
  <c r="N112" i="6"/>
  <c r="N143" i="6"/>
  <c r="N144" i="6"/>
  <c r="N145" i="6"/>
  <c r="N121" i="6"/>
  <c r="N120" i="6"/>
  <c r="N124" i="6"/>
  <c r="N150" i="6"/>
  <c r="N117" i="6"/>
  <c r="N118" i="6"/>
  <c r="V10" i="2"/>
  <c r="V11" i="2" s="1"/>
  <c r="V12" i="2" s="1"/>
  <c r="N142" i="6"/>
  <c r="N158" i="6"/>
  <c r="N161" i="6"/>
  <c r="N135" i="6"/>
  <c r="N136" i="6"/>
  <c r="N137" i="6"/>
  <c r="N153" i="6"/>
  <c r="T14" i="2"/>
  <c r="U4" i="20"/>
  <c r="BD2" i="2"/>
  <c r="DW3" i="1" s="1"/>
  <c r="N4" i="2"/>
  <c r="W8" i="2"/>
  <c r="N129" i="6"/>
  <c r="N114" i="6"/>
  <c r="N119" i="6"/>
  <c r="N146" i="6"/>
  <c r="N140" i="6"/>
  <c r="Q20" i="2"/>
  <c r="Q21" i="2" s="1"/>
  <c r="Q22" i="2" s="1"/>
  <c r="Q23" i="2" s="1"/>
  <c r="Q24" i="2" s="1"/>
  <c r="Q25" i="2" s="1"/>
  <c r="Q26" i="2" s="1"/>
  <c r="Q27" i="2" s="1"/>
  <c r="Q28" i="2" s="1"/>
  <c r="Q29" i="2" s="1"/>
  <c r="Q30" i="2" s="1"/>
  <c r="Q31" i="2" s="1"/>
  <c r="Q32" i="2" s="1"/>
  <c r="Q33" i="2" s="1"/>
  <c r="Q34" i="2" s="1"/>
  <c r="Q35" i="2" s="1"/>
  <c r="Q36" i="2" s="1"/>
  <c r="Q37" i="2" s="1"/>
  <c r="Q38" i="2" s="1"/>
  <c r="Q39" i="2" s="1"/>
  <c r="Q40" i="2" s="1"/>
  <c r="Q41" i="2" s="1"/>
  <c r="Q42" i="2" s="1"/>
  <c r="Q43" i="2" s="1"/>
  <c r="Q44" i="2" s="1"/>
  <c r="Q45" i="2" s="1"/>
  <c r="Q46" i="2" s="1"/>
  <c r="Q47" i="2" s="1"/>
  <c r="Q48" i="2" s="1"/>
  <c r="Q49" i="2" s="1"/>
  <c r="Q50" i="2" s="1"/>
  <c r="Q51" i="2" s="1"/>
  <c r="Q52" i="2" s="1"/>
  <c r="Q53" i="2" s="1"/>
  <c r="Q54" i="2" s="1"/>
  <c r="Q55" i="2" s="1"/>
  <c r="Q56" i="2" s="1"/>
  <c r="Q57" i="2" s="1"/>
  <c r="Q58" i="2" s="1"/>
  <c r="Q59" i="2" s="1"/>
  <c r="Q60" i="2" s="1"/>
  <c r="Q61" i="2" s="1"/>
  <c r="Q62" i="2" s="1"/>
  <c r="Q63" i="2" s="1"/>
  <c r="Q64" i="2" s="1"/>
  <c r="Q65" i="2" s="1"/>
  <c r="Q66" i="2" s="1"/>
  <c r="Q67" i="2" s="1"/>
  <c r="Q68" i="2" s="1"/>
  <c r="Q69" i="2" s="1"/>
  <c r="Q70" i="2" s="1"/>
  <c r="Q71" i="2" s="1"/>
  <c r="Q72" i="2" s="1"/>
  <c r="Q73" i="2" s="1"/>
  <c r="Q74" i="2" s="1"/>
  <c r="Q75" i="2" s="1"/>
  <c r="Q76" i="2" s="1"/>
  <c r="Q77" i="2" s="1"/>
  <c r="Q78" i="2" s="1"/>
  <c r="Q79" i="2" s="1"/>
  <c r="Q80" i="2" s="1"/>
  <c r="Q81" i="2" s="1"/>
  <c r="Q82" i="2" s="1"/>
  <c r="Q83" i="2" s="1"/>
  <c r="Q84" i="2" s="1"/>
  <c r="Q85" i="2" s="1"/>
  <c r="Q86" i="2" s="1"/>
  <c r="Q87" i="2" s="1"/>
  <c r="Q88" i="2" s="1"/>
  <c r="Q89" i="2" s="1"/>
  <c r="Q90" i="2" s="1"/>
  <c r="Q91" i="2" s="1"/>
  <c r="Q92" i="2" s="1"/>
  <c r="Q93" i="2" s="1"/>
  <c r="Q94" i="2" s="1"/>
  <c r="Q95" i="2" s="1"/>
  <c r="Q96" i="2" s="1"/>
  <c r="Q97" i="2" s="1"/>
  <c r="Q98" i="2" s="1"/>
  <c r="Q99" i="2" s="1"/>
  <c r="Q100" i="2" s="1"/>
  <c r="Q101" i="2" s="1"/>
  <c r="Q102" i="2" s="1"/>
  <c r="Q103" i="2" s="1"/>
  <c r="Q104" i="2" s="1"/>
  <c r="Q105" i="2" s="1"/>
  <c r="Q106" i="2" s="1"/>
  <c r="Q107" i="2" s="1"/>
  <c r="Q108" i="2" s="1"/>
  <c r="Q109" i="2" s="1"/>
  <c r="Q110" i="2" s="1"/>
  <c r="Q111" i="2" s="1"/>
  <c r="Q112" i="2" s="1"/>
  <c r="Q113" i="2" s="1"/>
  <c r="Q114" i="2" s="1"/>
  <c r="Q115" i="2" s="1"/>
  <c r="Q116" i="2" s="1"/>
  <c r="Q117" i="2" s="1"/>
  <c r="Q118" i="2" s="1"/>
  <c r="Q119" i="2" s="1"/>
  <c r="Q120" i="2" s="1"/>
  <c r="Q121" i="2" s="1"/>
  <c r="Q122" i="2" s="1"/>
  <c r="Q123" i="2" s="1"/>
  <c r="Q124" i="2" s="1"/>
  <c r="Q125" i="2" s="1"/>
  <c r="Q126" i="2" s="1"/>
  <c r="Q127" i="2" s="1"/>
  <c r="Q128" i="2" s="1"/>
  <c r="Q129" i="2" s="1"/>
  <c r="Q130" i="2" s="1"/>
  <c r="Q131" i="2" s="1"/>
  <c r="Q132" i="2" s="1"/>
  <c r="Q133" i="2" s="1"/>
  <c r="Q134" i="2" s="1"/>
  <c r="Q135" i="2" s="1"/>
  <c r="Q136" i="2" s="1"/>
  <c r="Q137" i="2" s="1"/>
  <c r="Q138" i="2" s="1"/>
  <c r="Q139" i="2" s="1"/>
  <c r="Q140" i="2" s="1"/>
  <c r="Q141" i="2" s="1"/>
  <c r="Q142" i="2" s="1"/>
  <c r="Q143" i="2" s="1"/>
  <c r="Q144" i="2" s="1"/>
  <c r="Q145" i="2" s="1"/>
  <c r="Q146" i="2" s="1"/>
  <c r="Q147" i="2" s="1"/>
  <c r="Q148" i="2" s="1"/>
  <c r="Q149" i="2" s="1"/>
  <c r="Q150" i="2" s="1"/>
  <c r="S114" i="6"/>
  <c r="E114" i="6" s="1"/>
  <c r="C114" i="6"/>
  <c r="S121" i="6"/>
  <c r="E121" i="6" s="1"/>
  <c r="C121" i="6"/>
  <c r="N128" i="6"/>
  <c r="S148" i="6"/>
  <c r="E148" i="6" s="1"/>
  <c r="C148" i="6"/>
  <c r="C142" i="6"/>
  <c r="S142" i="6"/>
  <c r="E142" i="6" s="1"/>
  <c r="N154" i="6"/>
  <c r="C154" i="6"/>
  <c r="S154" i="6"/>
  <c r="E154" i="6" s="1"/>
  <c r="S156" i="6"/>
  <c r="E156" i="6" s="1"/>
  <c r="C156" i="6"/>
  <c r="N160" i="6"/>
  <c r="C113" i="6"/>
  <c r="S113" i="6"/>
  <c r="E113" i="6" s="1"/>
  <c r="C153" i="6"/>
  <c r="S153" i="6"/>
  <c r="E153" i="6" s="1"/>
  <c r="N134" i="6"/>
  <c r="S144" i="6"/>
  <c r="E144" i="6" s="1"/>
  <c r="C144" i="6"/>
  <c r="C132" i="6"/>
  <c r="S132" i="6"/>
  <c r="E132" i="6" s="1"/>
  <c r="C143" i="6"/>
  <c r="S143" i="6"/>
  <c r="E143" i="6" s="1"/>
  <c r="N159" i="6"/>
  <c r="S134" i="6"/>
  <c r="E134" i="6" s="1"/>
  <c r="C134" i="6"/>
  <c r="N126" i="6"/>
  <c r="S128" i="6"/>
  <c r="E128" i="6" s="1"/>
  <c r="C128" i="6"/>
  <c r="C115" i="6"/>
  <c r="S115" i="6"/>
  <c r="E115" i="6" s="1"/>
  <c r="C159" i="6"/>
  <c r="S159" i="6"/>
  <c r="E159" i="6" s="1"/>
  <c r="C119" i="6"/>
  <c r="S119" i="6"/>
  <c r="E119" i="6" s="1"/>
  <c r="S112" i="6"/>
  <c r="E112" i="6" s="1"/>
  <c r="C112" i="6"/>
  <c r="C138" i="6"/>
  <c r="S138" i="6"/>
  <c r="E138" i="6" s="1"/>
  <c r="C129" i="6"/>
  <c r="S129" i="6"/>
  <c r="E129" i="6" s="1"/>
  <c r="N152" i="6"/>
  <c r="N116" i="6"/>
  <c r="C118" i="6"/>
  <c r="S118" i="6"/>
  <c r="E118" i="6" s="1"/>
  <c r="C149" i="6"/>
  <c r="S149" i="6"/>
  <c r="E149" i="6" s="1"/>
  <c r="S127" i="6"/>
  <c r="E127" i="6" s="1"/>
  <c r="C127" i="6"/>
  <c r="N122" i="6"/>
  <c r="S139" i="6"/>
  <c r="E139" i="6" s="1"/>
  <c r="C139" i="6"/>
  <c r="C124" i="6"/>
  <c r="S124" i="6"/>
  <c r="E124" i="6" s="1"/>
  <c r="S155" i="6"/>
  <c r="E155" i="6" s="1"/>
  <c r="C155" i="6"/>
  <c r="S161" i="6"/>
  <c r="E161" i="6" s="1"/>
  <c r="C161" i="6"/>
  <c r="N151" i="6"/>
  <c r="C135" i="6"/>
  <c r="S135" i="6"/>
  <c r="E135" i="6" s="1"/>
  <c r="N148" i="6"/>
  <c r="S116" i="6"/>
  <c r="E116" i="6" s="1"/>
  <c r="C116" i="6"/>
  <c r="S145" i="6"/>
  <c r="E145" i="6" s="1"/>
  <c r="C145" i="6"/>
  <c r="N127" i="6"/>
  <c r="C131" i="6"/>
  <c r="S131" i="6"/>
  <c r="E131" i="6" s="1"/>
  <c r="S120" i="6"/>
  <c r="E120" i="6" s="1"/>
  <c r="C120" i="6"/>
  <c r="S126" i="6"/>
  <c r="E126" i="6" s="1"/>
  <c r="C126" i="6"/>
  <c r="S147" i="6"/>
  <c r="E147" i="6" s="1"/>
  <c r="C147" i="6"/>
  <c r="N157" i="6"/>
  <c r="S141" i="6"/>
  <c r="E141" i="6" s="1"/>
  <c r="C141" i="6"/>
  <c r="C151" i="6"/>
  <c r="S151" i="6"/>
  <c r="E151" i="6" s="1"/>
  <c r="C133" i="6"/>
  <c r="S133" i="6"/>
  <c r="E133" i="6" s="1"/>
  <c r="S150" i="6"/>
  <c r="E150" i="6" s="1"/>
  <c r="C150" i="6"/>
  <c r="C158" i="6"/>
  <c r="S158" i="6"/>
  <c r="E158" i="6" s="1"/>
  <c r="C130" i="6"/>
  <c r="S130" i="6"/>
  <c r="E130" i="6" s="1"/>
  <c r="N156" i="6"/>
  <c r="S137" i="6"/>
  <c r="E137" i="6" s="1"/>
  <c r="C137" i="6"/>
  <c r="S122" i="6"/>
  <c r="E122" i="6" s="1"/>
  <c r="C122" i="6"/>
  <c r="C136" i="6"/>
  <c r="S136" i="6"/>
  <c r="E136" i="6" s="1"/>
  <c r="S140" i="6"/>
  <c r="E140" i="6" s="1"/>
  <c r="C140" i="6"/>
  <c r="N113" i="6"/>
  <c r="N132" i="6"/>
  <c r="S123" i="6"/>
  <c r="E123" i="6" s="1"/>
  <c r="C123" i="6"/>
  <c r="S117" i="6"/>
  <c r="E117" i="6" s="1"/>
  <c r="C117" i="6"/>
  <c r="N131" i="6"/>
  <c r="N141" i="6"/>
  <c r="N155" i="6"/>
  <c r="S152" i="6"/>
  <c r="E152" i="6" s="1"/>
  <c r="C152" i="6"/>
  <c r="S160" i="6"/>
  <c r="E160" i="6" s="1"/>
  <c r="C160" i="6"/>
  <c r="S146" i="6"/>
  <c r="E146" i="6" s="1"/>
  <c r="C146" i="6"/>
  <c r="S125" i="6"/>
  <c r="E125" i="6" s="1"/>
  <c r="C125" i="6"/>
  <c r="S157" i="6"/>
  <c r="E157" i="6" s="1"/>
  <c r="C157" i="6"/>
  <c r="X114" i="22"/>
  <c r="M114" i="22" s="1"/>
  <c r="R157" i="22"/>
  <c r="R120" i="22"/>
  <c r="U135" i="22"/>
  <c r="L135" i="22" s="1"/>
  <c r="T129" i="22"/>
  <c r="I129" i="22" s="1"/>
  <c r="U123" i="22"/>
  <c r="L123" i="22" s="1"/>
  <c r="U131" i="22"/>
  <c r="L131" i="22" s="1"/>
  <c r="X152" i="22"/>
  <c r="M152" i="22" s="1"/>
  <c r="R142" i="22"/>
  <c r="U114" i="22"/>
  <c r="L114" i="22" s="1"/>
  <c r="U139" i="22"/>
  <c r="L139" i="22" s="1"/>
  <c r="R144" i="22"/>
  <c r="R130" i="22"/>
  <c r="T116" i="22"/>
  <c r="I116" i="22" s="1"/>
  <c r="R132" i="22"/>
  <c r="T135" i="22"/>
  <c r="I135" i="22" s="1"/>
  <c r="T119" i="22"/>
  <c r="I119" i="22" s="1"/>
  <c r="X154" i="22"/>
  <c r="M154" i="22" s="1"/>
  <c r="T123" i="22"/>
  <c r="I123" i="22" s="1"/>
  <c r="X149" i="22"/>
  <c r="M149" i="22" s="1"/>
  <c r="T157" i="22"/>
  <c r="I157" i="22" s="1"/>
  <c r="X133" i="22"/>
  <c r="M133" i="22" s="1"/>
  <c r="T122" i="22"/>
  <c r="I122" i="22" s="1"/>
  <c r="R137" i="22"/>
  <c r="T134" i="22"/>
  <c r="I134" i="22" s="1"/>
  <c r="X140" i="22"/>
  <c r="M140" i="22" s="1"/>
  <c r="X131" i="22"/>
  <c r="M131" i="22" s="1"/>
  <c r="T131" i="22"/>
  <c r="I131" i="22" s="1"/>
  <c r="R113" i="22"/>
  <c r="U113" i="22"/>
  <c r="L113" i="22" s="1"/>
  <c r="T145" i="22"/>
  <c r="I145" i="22" s="1"/>
  <c r="T126" i="22"/>
  <c r="I126" i="22" s="1"/>
  <c r="T118" i="22"/>
  <c r="I118" i="22" s="1"/>
  <c r="T114" i="22"/>
  <c r="I114" i="22" s="1"/>
  <c r="U136" i="22"/>
  <c r="L136" i="22" s="1"/>
  <c r="U133" i="22"/>
  <c r="L133" i="22" s="1"/>
  <c r="U124" i="22"/>
  <c r="L124" i="22" s="1"/>
  <c r="R121" i="22"/>
  <c r="T144" i="22"/>
  <c r="I144" i="22" s="1"/>
  <c r="U156" i="22"/>
  <c r="L156" i="22" s="1"/>
  <c r="X148" i="22"/>
  <c r="M148" i="22" s="1"/>
  <c r="U138" i="22"/>
  <c r="L138" i="22" s="1"/>
  <c r="U119" i="22"/>
  <c r="L119" i="22" s="1"/>
  <c r="X116" i="22"/>
  <c r="M116" i="22" s="1"/>
  <c r="R138" i="22"/>
  <c r="U154" i="22"/>
  <c r="L154" i="22" s="1"/>
  <c r="N154" i="22" s="1"/>
  <c r="X156" i="22"/>
  <c r="M156" i="22" s="1"/>
  <c r="X157" i="22"/>
  <c r="M157" i="22" s="1"/>
  <c r="X141" i="22"/>
  <c r="M141" i="22" s="1"/>
  <c r="U142" i="22"/>
  <c r="L142" i="22" s="1"/>
  <c r="T147" i="22"/>
  <c r="I147" i="22" s="1"/>
  <c r="X118" i="22"/>
  <c r="M118" i="22" s="1"/>
  <c r="U144" i="22"/>
  <c r="L144" i="22" s="1"/>
  <c r="U155" i="22"/>
  <c r="L155" i="22" s="1"/>
  <c r="T148" i="22"/>
  <c r="I148" i="22" s="1"/>
  <c r="T150" i="22"/>
  <c r="I150" i="22" s="1"/>
  <c r="U128" i="22"/>
  <c r="L128" i="22" s="1"/>
  <c r="R148" i="22"/>
  <c r="R135" i="22"/>
  <c r="U158" i="22"/>
  <c r="L158" i="22" s="1"/>
  <c r="R125" i="22"/>
  <c r="X145" i="22"/>
  <c r="M145" i="22" s="1"/>
  <c r="X137" i="22"/>
  <c r="M137" i="22" s="1"/>
  <c r="T161" i="22"/>
  <c r="I161" i="22" s="1"/>
  <c r="T153" i="22"/>
  <c r="I153" i="22" s="1"/>
  <c r="R129" i="22"/>
  <c r="R124" i="22"/>
  <c r="R112" i="22"/>
  <c r="U159" i="22"/>
  <c r="L159" i="22" s="1"/>
  <c r="U115" i="22"/>
  <c r="L115" i="22" s="1"/>
  <c r="T112" i="22"/>
  <c r="I112" i="22" s="1"/>
  <c r="X136" i="22"/>
  <c r="M136" i="22" s="1"/>
  <c r="X117" i="22"/>
  <c r="M117" i="22" s="1"/>
  <c r="X144" i="22"/>
  <c r="M144" i="22" s="1"/>
  <c r="X124" i="22"/>
  <c r="M124" i="22" s="1"/>
  <c r="T127" i="22"/>
  <c r="I127" i="22" s="1"/>
  <c r="U122" i="22"/>
  <c r="L122" i="22" s="1"/>
  <c r="T124" i="22"/>
  <c r="I124" i="22" s="1"/>
  <c r="R126" i="22"/>
  <c r="X158" i="22"/>
  <c r="M158" i="22" s="1"/>
  <c r="X127" i="22"/>
  <c r="M127" i="22" s="1"/>
  <c r="R117" i="22"/>
  <c r="R131" i="22"/>
  <c r="U145" i="22"/>
  <c r="L145" i="22" s="1"/>
  <c r="T115" i="22"/>
  <c r="I115" i="22" s="1"/>
  <c r="U116" i="22"/>
  <c r="L116" i="22" s="1"/>
  <c r="T156" i="22"/>
  <c r="I156" i="22" s="1"/>
  <c r="R134" i="22"/>
  <c r="R140" i="22"/>
  <c r="X161" i="22"/>
  <c r="M161" i="22" s="1"/>
  <c r="T154" i="22"/>
  <c r="I154" i="22" s="1"/>
  <c r="U132" i="22"/>
  <c r="L132" i="22" s="1"/>
  <c r="T151" i="22"/>
  <c r="I151" i="22" s="1"/>
  <c r="X126" i="22"/>
  <c r="M126" i="22" s="1"/>
  <c r="U120" i="22"/>
  <c r="L120" i="22" s="1"/>
  <c r="T113" i="22"/>
  <c r="I113" i="22" s="1"/>
  <c r="X160" i="22"/>
  <c r="M160" i="22" s="1"/>
  <c r="R149" i="22"/>
  <c r="X134" i="22"/>
  <c r="M134" i="22" s="1"/>
  <c r="T138" i="22"/>
  <c r="I138" i="22" s="1"/>
  <c r="T140" i="22"/>
  <c r="I140" i="22" s="1"/>
  <c r="U148" i="22"/>
  <c r="L148" i="22" s="1"/>
  <c r="U146" i="22"/>
  <c r="L146" i="22" s="1"/>
  <c r="T117" i="22"/>
  <c r="I117" i="22" s="1"/>
  <c r="U121" i="22"/>
  <c r="L121" i="22" s="1"/>
  <c r="X121" i="22"/>
  <c r="M121" i="22" s="1"/>
  <c r="U150" i="22"/>
  <c r="L150" i="22" s="1"/>
  <c r="X120" i="22"/>
  <c r="M120" i="22" s="1"/>
  <c r="X138" i="22"/>
  <c r="M138" i="22" s="1"/>
  <c r="X112" i="22"/>
  <c r="M112" i="22" s="1"/>
  <c r="X151" i="22"/>
  <c r="M151" i="22" s="1"/>
  <c r="U129" i="22"/>
  <c r="L129" i="22" s="1"/>
  <c r="X139" i="22"/>
  <c r="M139" i="22" s="1"/>
  <c r="U143" i="22"/>
  <c r="L143" i="22" s="1"/>
  <c r="R156" i="22"/>
  <c r="X153" i="22"/>
  <c r="M153" i="22" s="1"/>
  <c r="T155" i="22"/>
  <c r="I155" i="22" s="1"/>
  <c r="T133" i="22"/>
  <c r="I133" i="22" s="1"/>
  <c r="X143" i="22"/>
  <c r="M143" i="22" s="1"/>
  <c r="U112" i="22"/>
  <c r="L112" i="22" s="1"/>
  <c r="T121" i="22"/>
  <c r="I121" i="22" s="1"/>
  <c r="T146" i="22"/>
  <c r="I146" i="22" s="1"/>
  <c r="T152" i="22"/>
  <c r="I152" i="22" s="1"/>
  <c r="R146" i="22"/>
  <c r="R123" i="22"/>
  <c r="X115" i="22"/>
  <c r="M115" i="22" s="1"/>
  <c r="U130" i="22"/>
  <c r="L130" i="22" s="1"/>
  <c r="T128" i="22"/>
  <c r="I128" i="22" s="1"/>
  <c r="R154" i="22"/>
  <c r="U152" i="22"/>
  <c r="L152" i="22" s="1"/>
  <c r="R145" i="22"/>
  <c r="T125" i="22"/>
  <c r="I125" i="22" s="1"/>
  <c r="U117" i="22"/>
  <c r="L117" i="22" s="1"/>
  <c r="N117" i="22" s="1"/>
  <c r="R128" i="22"/>
  <c r="R147" i="22"/>
  <c r="T149" i="22"/>
  <c r="I149" i="22" s="1"/>
  <c r="X142" i="22"/>
  <c r="M142" i="22" s="1"/>
  <c r="U160" i="22"/>
  <c r="L160" i="22" s="1"/>
  <c r="X129" i="22"/>
  <c r="M129" i="22" s="1"/>
  <c r="X119" i="22"/>
  <c r="M119" i="22" s="1"/>
  <c r="U151" i="22"/>
  <c r="L151" i="22" s="1"/>
  <c r="R139" i="22"/>
  <c r="R119" i="22"/>
  <c r="T132" i="22"/>
  <c r="I132" i="22" s="1"/>
  <c r="R160" i="22"/>
  <c r="T130" i="22"/>
  <c r="I130" i="22" s="1"/>
  <c r="R150" i="22"/>
  <c r="R116" i="22"/>
  <c r="R155" i="22"/>
  <c r="R133" i="22"/>
  <c r="T136" i="22"/>
  <c r="I136" i="22" s="1"/>
  <c r="R127" i="22"/>
  <c r="R114" i="22"/>
  <c r="X155" i="22"/>
  <c r="M155" i="22" s="1"/>
  <c r="R152" i="22"/>
  <c r="U149" i="22"/>
  <c r="L149" i="22" s="1"/>
  <c r="N149" i="22" s="1"/>
  <c r="T139" i="22"/>
  <c r="I139" i="22" s="1"/>
  <c r="T160" i="22"/>
  <c r="I160" i="22" s="1"/>
  <c r="X135" i="22"/>
  <c r="M135" i="22" s="1"/>
  <c r="X125" i="22"/>
  <c r="M125" i="22" s="1"/>
  <c r="T137" i="22"/>
  <c r="I137" i="22" s="1"/>
  <c r="U141" i="22"/>
  <c r="L141" i="22" s="1"/>
  <c r="X150" i="22"/>
  <c r="M150" i="22" s="1"/>
  <c r="U137" i="22"/>
  <c r="L137" i="22" s="1"/>
  <c r="X159" i="22"/>
  <c r="M159" i="22" s="1"/>
  <c r="T141" i="22"/>
  <c r="I141" i="22" s="1"/>
  <c r="R118" i="22"/>
  <c r="U140" i="22"/>
  <c r="L140" i="22" s="1"/>
  <c r="R136" i="22"/>
  <c r="X147" i="22"/>
  <c r="M147" i="22" s="1"/>
  <c r="X113" i="22"/>
  <c r="M113" i="22" s="1"/>
  <c r="U161" i="22"/>
  <c r="L161" i="22" s="1"/>
  <c r="X123" i="22"/>
  <c r="M123" i="22" s="1"/>
  <c r="X128" i="22"/>
  <c r="M128" i="22" s="1"/>
  <c r="R151" i="22"/>
  <c r="U127" i="22"/>
  <c r="L127" i="22" s="1"/>
  <c r="R141" i="22"/>
  <c r="U147" i="22"/>
  <c r="L147" i="22" s="1"/>
  <c r="U134" i="22"/>
  <c r="L134" i="22" s="1"/>
  <c r="N134" i="22" s="1"/>
  <c r="X130" i="22"/>
  <c r="M130" i="22" s="1"/>
  <c r="R115" i="22"/>
  <c r="X132" i="22"/>
  <c r="M132" i="22" s="1"/>
  <c r="U125" i="22"/>
  <c r="L125" i="22" s="1"/>
  <c r="T143" i="22"/>
  <c r="I143" i="22" s="1"/>
  <c r="R122" i="22"/>
  <c r="X122" i="22"/>
  <c r="M122" i="22" s="1"/>
  <c r="R159" i="22"/>
  <c r="T158" i="22"/>
  <c r="I158" i="22" s="1"/>
  <c r="X146" i="22"/>
  <c r="M146" i="22" s="1"/>
  <c r="T159" i="22"/>
  <c r="I159" i="22" s="1"/>
  <c r="U126" i="22"/>
  <c r="L126" i="22" s="1"/>
  <c r="T142" i="22"/>
  <c r="I142" i="22" s="1"/>
  <c r="R161" i="22"/>
  <c r="T120" i="22"/>
  <c r="I120" i="22" s="1"/>
  <c r="R143" i="22"/>
  <c r="U157" i="22"/>
  <c r="L157" i="22" s="1"/>
  <c r="N157" i="22" s="1"/>
  <c r="R153" i="22"/>
  <c r="U118" i="22"/>
  <c r="L118" i="22" s="1"/>
  <c r="U153" i="22"/>
  <c r="L153" i="22" s="1"/>
  <c r="R158" i="22"/>
  <c r="U14" i="2"/>
  <c r="H10" i="15"/>
  <c r="K10" i="15" s="1"/>
  <c r="A10" i="15" s="1"/>
  <c r="AZ5" i="2"/>
  <c r="H12" i="15"/>
  <c r="K12" i="15" s="1"/>
  <c r="A12" i="15" s="1"/>
  <c r="BB5" i="2"/>
  <c r="S16" i="2"/>
  <c r="S17" i="2" s="1"/>
  <c r="O20" i="2"/>
  <c r="O21" i="2" s="1"/>
  <c r="O22" i="2" s="1"/>
  <c r="O23" i="2" s="1"/>
  <c r="O24" i="2" s="1"/>
  <c r="O25" i="2" s="1"/>
  <c r="O26" i="2" s="1"/>
  <c r="O27" i="2" s="1"/>
  <c r="O28" i="2" s="1"/>
  <c r="O29" i="2" s="1"/>
  <c r="O30" i="2" s="1"/>
  <c r="O31" i="2" s="1"/>
  <c r="O32" i="2" s="1"/>
  <c r="O33" i="2" s="1"/>
  <c r="O34" i="2" s="1"/>
  <c r="O35" i="2" s="1"/>
  <c r="O36" i="2" s="1"/>
  <c r="O37" i="2" s="1"/>
  <c r="O38" i="2" s="1"/>
  <c r="O39" i="2" s="1"/>
  <c r="O40" i="2" s="1"/>
  <c r="O41" i="2" s="1"/>
  <c r="O42" i="2" s="1"/>
  <c r="O43" i="2" s="1"/>
  <c r="O44" i="2" s="1"/>
  <c r="O45" i="2" s="1"/>
  <c r="O46" i="2" s="1"/>
  <c r="O47" i="2" s="1"/>
  <c r="O48" i="2" s="1"/>
  <c r="O49" i="2" s="1"/>
  <c r="O50" i="2" s="1"/>
  <c r="O51" i="2" s="1"/>
  <c r="O52" i="2" s="1"/>
  <c r="O53" i="2" s="1"/>
  <c r="O54" i="2" s="1"/>
  <c r="O55" i="2" s="1"/>
  <c r="O56" i="2" s="1"/>
  <c r="O57" i="2" s="1"/>
  <c r="O58" i="2" s="1"/>
  <c r="O59" i="2" s="1"/>
  <c r="O60" i="2" s="1"/>
  <c r="O61" i="2" s="1"/>
  <c r="O62" i="2" s="1"/>
  <c r="O63" i="2" s="1"/>
  <c r="O64" i="2" s="1"/>
  <c r="O65" i="2" s="1"/>
  <c r="O66" i="2" s="1"/>
  <c r="O67" i="2" s="1"/>
  <c r="O68" i="2" s="1"/>
  <c r="O69" i="2" s="1"/>
  <c r="O70" i="2" s="1"/>
  <c r="O71" i="2" s="1"/>
  <c r="O72" i="2" s="1"/>
  <c r="O73" i="2" s="1"/>
  <c r="O74" i="2" s="1"/>
  <c r="O75" i="2" s="1"/>
  <c r="O76" i="2" s="1"/>
  <c r="O77" i="2" s="1"/>
  <c r="O78" i="2" s="1"/>
  <c r="O79" i="2" s="1"/>
  <c r="O80" i="2" s="1"/>
  <c r="O81" i="2" s="1"/>
  <c r="O82" i="2" s="1"/>
  <c r="O83" i="2" s="1"/>
  <c r="O84" i="2" s="1"/>
  <c r="O85" i="2" s="1"/>
  <c r="O86" i="2" s="1"/>
  <c r="O87" i="2" s="1"/>
  <c r="O88" i="2" s="1"/>
  <c r="O89" i="2" s="1"/>
  <c r="O90" i="2" s="1"/>
  <c r="O91" i="2" s="1"/>
  <c r="O92" i="2" s="1"/>
  <c r="O93" i="2" s="1"/>
  <c r="O94" i="2" s="1"/>
  <c r="O95" i="2" s="1"/>
  <c r="O96" i="2" s="1"/>
  <c r="O97" i="2" s="1"/>
  <c r="O98" i="2" s="1"/>
  <c r="O99" i="2" s="1"/>
  <c r="O100" i="2" s="1"/>
  <c r="O101" i="2" s="1"/>
  <c r="O102" i="2" s="1"/>
  <c r="O103" i="2" s="1"/>
  <c r="O104" i="2" s="1"/>
  <c r="O105" i="2" s="1"/>
  <c r="O106" i="2" s="1"/>
  <c r="O107" i="2" s="1"/>
  <c r="O108" i="2" s="1"/>
  <c r="O109" i="2" s="1"/>
  <c r="O110" i="2" s="1"/>
  <c r="O111" i="2" s="1"/>
  <c r="O112" i="2" s="1"/>
  <c r="O113" i="2" s="1"/>
  <c r="O114" i="2" s="1"/>
  <c r="O115" i="2" s="1"/>
  <c r="O116" i="2" s="1"/>
  <c r="O117" i="2" s="1"/>
  <c r="O118" i="2" s="1"/>
  <c r="O119" i="2" s="1"/>
  <c r="O120" i="2" s="1"/>
  <c r="O121" i="2" s="1"/>
  <c r="O122" i="2" s="1"/>
  <c r="O123" i="2" s="1"/>
  <c r="O124" i="2" s="1"/>
  <c r="O125" i="2" s="1"/>
  <c r="O126" i="2" s="1"/>
  <c r="O127" i="2" s="1"/>
  <c r="O128" i="2" s="1"/>
  <c r="O129" i="2" s="1"/>
  <c r="O130" i="2" s="1"/>
  <c r="O131" i="2" s="1"/>
  <c r="O132" i="2" s="1"/>
  <c r="O133" i="2" s="1"/>
  <c r="O134" i="2" s="1"/>
  <c r="O135" i="2" s="1"/>
  <c r="O136" i="2" s="1"/>
  <c r="O137" i="2" s="1"/>
  <c r="O138" i="2" s="1"/>
  <c r="O139" i="2" s="1"/>
  <c r="O140" i="2" s="1"/>
  <c r="O141" i="2" s="1"/>
  <c r="O142" i="2" s="1"/>
  <c r="O143" i="2" s="1"/>
  <c r="O144" i="2" s="1"/>
  <c r="O145" i="2" s="1"/>
  <c r="O146" i="2" s="1"/>
  <c r="O147" i="2" s="1"/>
  <c r="O148" i="2" s="1"/>
  <c r="O149" i="2" s="1"/>
  <c r="O150" i="2" s="1"/>
  <c r="O6" i="2" s="1"/>
  <c r="AD22" i="2"/>
  <c r="C23" i="2"/>
  <c r="N162" i="5"/>
  <c r="N175" i="5" s="1"/>
  <c r="AG28" i="2"/>
  <c r="AE28" i="2" s="1"/>
  <c r="A28" i="2" s="1"/>
  <c r="AI29" i="2"/>
  <c r="AH29" i="2"/>
  <c r="AF29" i="2" s="1"/>
  <c r="B30" i="2"/>
  <c r="Y5" i="29"/>
  <c r="AD7" i="31"/>
  <c r="AF98" i="31" s="1"/>
  <c r="AG10" i="31"/>
  <c r="AB4" i="31" s="1"/>
  <c r="BN7" i="2" s="1"/>
  <c r="X7" i="2" s="1"/>
  <c r="AA10" i="34"/>
  <c r="J10" i="34" s="1"/>
  <c r="Y5" i="30"/>
  <c r="V10" i="32"/>
  <c r="R171" i="32" s="1"/>
  <c r="L171" i="32" s="1"/>
  <c r="N171" i="32" s="1"/>
  <c r="W9" i="32"/>
  <c r="W10" i="32" s="1"/>
  <c r="R172" i="32" s="1"/>
  <c r="L172" i="32" s="1"/>
  <c r="N172" i="32" s="1"/>
  <c r="AA10" i="35"/>
  <c r="J10" i="35" s="1"/>
  <c r="R10" i="33"/>
  <c r="C10" i="33" s="1"/>
  <c r="S9" i="33"/>
  <c r="S10" i="33" s="1"/>
  <c r="F10" i="33" s="1"/>
  <c r="AB9" i="33"/>
  <c r="AB10" i="33" s="1"/>
  <c r="K10" i="33" s="1"/>
  <c r="X9" i="33"/>
  <c r="X10" i="33" s="1"/>
  <c r="V9" i="33"/>
  <c r="I10" i="32"/>
  <c r="M10" i="32" s="1"/>
  <c r="N10" i="32" s="1"/>
  <c r="N110" i="32" s="1"/>
  <c r="N173" i="32" s="1"/>
  <c r="AD10" i="32"/>
  <c r="H10" i="35"/>
  <c r="H10" i="34"/>
  <c r="AA5" i="1"/>
  <c r="R9" i="35" s="1"/>
  <c r="R9" i="34"/>
  <c r="G10" i="35"/>
  <c r="G10" i="34"/>
  <c r="R110" i="34"/>
  <c r="U110" i="34" s="1"/>
  <c r="S110" i="33"/>
  <c r="T110" i="33"/>
  <c r="N147" i="22" l="1"/>
  <c r="BC5" i="2"/>
  <c r="N162" i="6"/>
  <c r="N175" i="6" s="1"/>
  <c r="CA4" i="1" s="1"/>
  <c r="H6" i="15" s="1"/>
  <c r="K6" i="15" s="1"/>
  <c r="A6" i="15" s="1"/>
  <c r="BH2" i="2"/>
  <c r="U4" i="25"/>
  <c r="T160" i="25" s="1"/>
  <c r="I160" i="25" s="1"/>
  <c r="N137" i="22"/>
  <c r="BU4" i="1"/>
  <c r="AU5" i="2" s="1"/>
  <c r="N179" i="5"/>
  <c r="N161" i="22"/>
  <c r="N140" i="22"/>
  <c r="N112" i="22"/>
  <c r="N162" i="22" s="1"/>
  <c r="N175" i="22" s="1"/>
  <c r="FS4" i="1" s="1"/>
  <c r="BL5" i="2" s="1"/>
  <c r="N129" i="22"/>
  <c r="N132" i="22"/>
  <c r="N145" i="22"/>
  <c r="N156" i="22"/>
  <c r="N133" i="22"/>
  <c r="N135" i="22"/>
  <c r="N126" i="22"/>
  <c r="AW5" i="2"/>
  <c r="H7" i="15"/>
  <c r="K7" i="15" s="1"/>
  <c r="A7" i="15" s="1"/>
  <c r="A8" i="15" s="1"/>
  <c r="T15" i="2"/>
  <c r="X8" i="2"/>
  <c r="X9" i="2" s="1"/>
  <c r="X10" i="2" s="1"/>
  <c r="X11" i="2" s="1"/>
  <c r="N141" i="22"/>
  <c r="N160" i="22"/>
  <c r="N148" i="22"/>
  <c r="N114" i="22"/>
  <c r="Q6" i="2"/>
  <c r="W9" i="2"/>
  <c r="W10" i="2" s="1"/>
  <c r="R152" i="20"/>
  <c r="T158" i="20"/>
  <c r="I158" i="20" s="1"/>
  <c r="R135" i="20"/>
  <c r="R114" i="20"/>
  <c r="X125" i="20"/>
  <c r="M125" i="20" s="1"/>
  <c r="T114" i="20"/>
  <c r="I114" i="20" s="1"/>
  <c r="T149" i="20"/>
  <c r="I149" i="20" s="1"/>
  <c r="X138" i="20"/>
  <c r="M138" i="20" s="1"/>
  <c r="T130" i="20"/>
  <c r="I130" i="20" s="1"/>
  <c r="U139" i="20"/>
  <c r="L139" i="20" s="1"/>
  <c r="U154" i="20"/>
  <c r="L154" i="20" s="1"/>
  <c r="U119" i="20"/>
  <c r="L119" i="20" s="1"/>
  <c r="U158" i="20"/>
  <c r="L158" i="20" s="1"/>
  <c r="U122" i="20"/>
  <c r="L122" i="20" s="1"/>
  <c r="X155" i="20"/>
  <c r="M155" i="20" s="1"/>
  <c r="T141" i="20"/>
  <c r="I141" i="20" s="1"/>
  <c r="R125" i="20"/>
  <c r="U137" i="20"/>
  <c r="L137" i="20" s="1"/>
  <c r="X142" i="20"/>
  <c r="M142" i="20" s="1"/>
  <c r="U132" i="20"/>
  <c r="L132" i="20" s="1"/>
  <c r="T155" i="20"/>
  <c r="I155" i="20" s="1"/>
  <c r="R147" i="20"/>
  <c r="T153" i="20"/>
  <c r="I153" i="20" s="1"/>
  <c r="R139" i="20"/>
  <c r="U146" i="20"/>
  <c r="L146" i="20" s="1"/>
  <c r="U127" i="20"/>
  <c r="L127" i="20" s="1"/>
  <c r="X153" i="20"/>
  <c r="M153" i="20" s="1"/>
  <c r="R159" i="20"/>
  <c r="X136" i="20"/>
  <c r="M136" i="20" s="1"/>
  <c r="T124" i="20"/>
  <c r="I124" i="20" s="1"/>
  <c r="R117" i="20"/>
  <c r="U147" i="20"/>
  <c r="L147" i="20" s="1"/>
  <c r="T159" i="20"/>
  <c r="I159" i="20" s="1"/>
  <c r="U152" i="20"/>
  <c r="L152" i="20" s="1"/>
  <c r="U141" i="20"/>
  <c r="L141" i="20" s="1"/>
  <c r="X118" i="20"/>
  <c r="M118" i="20" s="1"/>
  <c r="R140" i="20"/>
  <c r="R157" i="20"/>
  <c r="T138" i="20"/>
  <c r="I138" i="20" s="1"/>
  <c r="U114" i="20"/>
  <c r="L114" i="20" s="1"/>
  <c r="T139" i="20"/>
  <c r="I139" i="20" s="1"/>
  <c r="X113" i="20"/>
  <c r="M113" i="20" s="1"/>
  <c r="T148" i="20"/>
  <c r="I148" i="20" s="1"/>
  <c r="X140" i="20"/>
  <c r="M140" i="20" s="1"/>
  <c r="T151" i="20"/>
  <c r="I151" i="20" s="1"/>
  <c r="U161" i="20"/>
  <c r="L161" i="20" s="1"/>
  <c r="R160" i="20"/>
  <c r="U133" i="20"/>
  <c r="L133" i="20" s="1"/>
  <c r="R161" i="20"/>
  <c r="R115" i="20"/>
  <c r="X158" i="20"/>
  <c r="M158" i="20" s="1"/>
  <c r="R113" i="20"/>
  <c r="T137" i="20"/>
  <c r="I137" i="20" s="1"/>
  <c r="U143" i="20"/>
  <c r="L143" i="20" s="1"/>
  <c r="X116" i="20"/>
  <c r="M116" i="20" s="1"/>
  <c r="T146" i="20"/>
  <c r="I146" i="20" s="1"/>
  <c r="T127" i="20"/>
  <c r="I127" i="20" s="1"/>
  <c r="R146" i="20"/>
  <c r="T118" i="20"/>
  <c r="I118" i="20" s="1"/>
  <c r="U157" i="20"/>
  <c r="L157" i="20" s="1"/>
  <c r="R116" i="20"/>
  <c r="R150" i="20"/>
  <c r="X159" i="20"/>
  <c r="M159" i="20" s="1"/>
  <c r="X132" i="20"/>
  <c r="M132" i="20" s="1"/>
  <c r="U151" i="20"/>
  <c r="L151" i="20" s="1"/>
  <c r="U117" i="20"/>
  <c r="L117" i="20" s="1"/>
  <c r="R121" i="20"/>
  <c r="T121" i="20"/>
  <c r="I121" i="20" s="1"/>
  <c r="R156" i="20"/>
  <c r="R131" i="20"/>
  <c r="R126" i="20"/>
  <c r="R148" i="20"/>
  <c r="X156" i="20"/>
  <c r="M156" i="20" s="1"/>
  <c r="U130" i="20"/>
  <c r="L130" i="20" s="1"/>
  <c r="U128" i="20"/>
  <c r="L128" i="20" s="1"/>
  <c r="T160" i="20"/>
  <c r="I160" i="20" s="1"/>
  <c r="T134" i="20"/>
  <c r="I134" i="20" s="1"/>
  <c r="X115" i="20"/>
  <c r="M115" i="20" s="1"/>
  <c r="T142" i="20"/>
  <c r="I142" i="20" s="1"/>
  <c r="R137" i="20"/>
  <c r="X141" i="20"/>
  <c r="M141" i="20" s="1"/>
  <c r="R141" i="20"/>
  <c r="R134" i="20"/>
  <c r="T132" i="20"/>
  <c r="I132" i="20" s="1"/>
  <c r="U156" i="20"/>
  <c r="L156" i="20" s="1"/>
  <c r="N156" i="20" s="1"/>
  <c r="X123" i="20"/>
  <c r="M123" i="20" s="1"/>
  <c r="R136" i="20"/>
  <c r="U145" i="20"/>
  <c r="L145" i="20" s="1"/>
  <c r="X129" i="20"/>
  <c r="M129" i="20" s="1"/>
  <c r="T144" i="20"/>
  <c r="I144" i="20" s="1"/>
  <c r="U140" i="20"/>
  <c r="L140" i="20" s="1"/>
  <c r="R142" i="20"/>
  <c r="T122" i="20"/>
  <c r="I122" i="20" s="1"/>
  <c r="R127" i="20"/>
  <c r="X130" i="20"/>
  <c r="M130" i="20" s="1"/>
  <c r="X112" i="20"/>
  <c r="M112" i="20" s="1"/>
  <c r="T133" i="20"/>
  <c r="I133" i="20" s="1"/>
  <c r="T147" i="20"/>
  <c r="I147" i="20" s="1"/>
  <c r="X133" i="20"/>
  <c r="M133" i="20" s="1"/>
  <c r="R118" i="20"/>
  <c r="X146" i="20"/>
  <c r="M146" i="20" s="1"/>
  <c r="X135" i="20"/>
  <c r="M135" i="20" s="1"/>
  <c r="X120" i="20"/>
  <c r="M120" i="20" s="1"/>
  <c r="X148" i="20"/>
  <c r="M148" i="20" s="1"/>
  <c r="U123" i="20"/>
  <c r="L123" i="20" s="1"/>
  <c r="R128" i="20"/>
  <c r="R153" i="20"/>
  <c r="U126" i="20"/>
  <c r="L126" i="20" s="1"/>
  <c r="T112" i="20"/>
  <c r="I112" i="20" s="1"/>
  <c r="T117" i="20"/>
  <c r="I117" i="20" s="1"/>
  <c r="T143" i="20"/>
  <c r="I143" i="20" s="1"/>
  <c r="T140" i="20"/>
  <c r="I140" i="20" s="1"/>
  <c r="X143" i="20"/>
  <c r="M143" i="20" s="1"/>
  <c r="R149" i="20"/>
  <c r="X152" i="20"/>
  <c r="M152" i="20" s="1"/>
  <c r="T136" i="20"/>
  <c r="I136" i="20" s="1"/>
  <c r="T129" i="20"/>
  <c r="I129" i="20" s="1"/>
  <c r="U159" i="20"/>
  <c r="L159" i="20" s="1"/>
  <c r="X122" i="20"/>
  <c r="M122" i="20" s="1"/>
  <c r="R120" i="20"/>
  <c r="U138" i="20"/>
  <c r="L138" i="20" s="1"/>
  <c r="T120" i="20"/>
  <c r="I120" i="20" s="1"/>
  <c r="R133" i="20"/>
  <c r="U129" i="20"/>
  <c r="L129" i="20" s="1"/>
  <c r="X145" i="20"/>
  <c r="M145" i="20" s="1"/>
  <c r="X114" i="20"/>
  <c r="M114" i="20" s="1"/>
  <c r="R122" i="20"/>
  <c r="R123" i="20"/>
  <c r="R145" i="20"/>
  <c r="U136" i="20"/>
  <c r="L136" i="20" s="1"/>
  <c r="X149" i="20"/>
  <c r="M149" i="20" s="1"/>
  <c r="T125" i="20"/>
  <c r="I125" i="20" s="1"/>
  <c r="U125" i="20"/>
  <c r="L125" i="20" s="1"/>
  <c r="N125" i="20" s="1"/>
  <c r="T145" i="20"/>
  <c r="I145" i="20" s="1"/>
  <c r="X134" i="20"/>
  <c r="M134" i="20" s="1"/>
  <c r="T116" i="20"/>
  <c r="I116" i="20" s="1"/>
  <c r="U124" i="20"/>
  <c r="L124" i="20" s="1"/>
  <c r="U120" i="20"/>
  <c r="L120" i="20" s="1"/>
  <c r="R130" i="20"/>
  <c r="T128" i="20"/>
  <c r="I128" i="20" s="1"/>
  <c r="U153" i="20"/>
  <c r="L153" i="20" s="1"/>
  <c r="U121" i="20"/>
  <c r="L121" i="20" s="1"/>
  <c r="T113" i="20"/>
  <c r="I113" i="20" s="1"/>
  <c r="X147" i="20"/>
  <c r="M147" i="20" s="1"/>
  <c r="U144" i="20"/>
  <c r="L144" i="20" s="1"/>
  <c r="R138" i="20"/>
  <c r="R144" i="20"/>
  <c r="R151" i="20"/>
  <c r="X154" i="20"/>
  <c r="M154" i="20" s="1"/>
  <c r="T150" i="20"/>
  <c r="I150" i="20" s="1"/>
  <c r="X124" i="20"/>
  <c r="M124" i="20" s="1"/>
  <c r="T131" i="20"/>
  <c r="I131" i="20" s="1"/>
  <c r="U155" i="20"/>
  <c r="L155" i="20" s="1"/>
  <c r="U131" i="20"/>
  <c r="L131" i="20" s="1"/>
  <c r="R124" i="20"/>
  <c r="X160" i="20"/>
  <c r="M160" i="20" s="1"/>
  <c r="U112" i="20"/>
  <c r="L112" i="20" s="1"/>
  <c r="T119" i="20"/>
  <c r="I119" i="20" s="1"/>
  <c r="U116" i="20"/>
  <c r="L116" i="20" s="1"/>
  <c r="N116" i="20" s="1"/>
  <c r="R158" i="20"/>
  <c r="X127" i="20"/>
  <c r="M127" i="20" s="1"/>
  <c r="T156" i="20"/>
  <c r="I156" i="20" s="1"/>
  <c r="X144" i="20"/>
  <c r="M144" i="20" s="1"/>
  <c r="U150" i="20"/>
  <c r="L150" i="20" s="1"/>
  <c r="X117" i="20"/>
  <c r="M117" i="20" s="1"/>
  <c r="T123" i="20"/>
  <c r="I123" i="20" s="1"/>
  <c r="U142" i="20"/>
  <c r="L142" i="20" s="1"/>
  <c r="N142" i="20" s="1"/>
  <c r="U160" i="20"/>
  <c r="L160" i="20" s="1"/>
  <c r="R132" i="20"/>
  <c r="X128" i="20"/>
  <c r="M128" i="20" s="1"/>
  <c r="T135" i="20"/>
  <c r="I135" i="20" s="1"/>
  <c r="X157" i="20"/>
  <c r="M157" i="20" s="1"/>
  <c r="X137" i="20"/>
  <c r="M137" i="20" s="1"/>
  <c r="U148" i="20"/>
  <c r="L148" i="20" s="1"/>
  <c r="X121" i="20"/>
  <c r="M121" i="20" s="1"/>
  <c r="R155" i="20"/>
  <c r="R129" i="20"/>
  <c r="T126" i="20"/>
  <c r="I126" i="20" s="1"/>
  <c r="T154" i="20"/>
  <c r="I154" i="20" s="1"/>
  <c r="U118" i="20"/>
  <c r="L118" i="20" s="1"/>
  <c r="N118" i="20" s="1"/>
  <c r="T161" i="20"/>
  <c r="I161" i="20" s="1"/>
  <c r="X119" i="20"/>
  <c r="M119" i="20" s="1"/>
  <c r="X150" i="20"/>
  <c r="M150" i="20" s="1"/>
  <c r="X161" i="20"/>
  <c r="M161" i="20" s="1"/>
  <c r="R154" i="20"/>
  <c r="U134" i="20"/>
  <c r="L134" i="20" s="1"/>
  <c r="U149" i="20"/>
  <c r="L149" i="20" s="1"/>
  <c r="N149" i="20" s="1"/>
  <c r="R143" i="20"/>
  <c r="X131" i="20"/>
  <c r="M131" i="20" s="1"/>
  <c r="X151" i="20"/>
  <c r="M151" i="20" s="1"/>
  <c r="U113" i="20"/>
  <c r="L113" i="20" s="1"/>
  <c r="T152" i="20"/>
  <c r="I152" i="20" s="1"/>
  <c r="X126" i="20"/>
  <c r="M126" i="20" s="1"/>
  <c r="U115" i="20"/>
  <c r="L115" i="20" s="1"/>
  <c r="N115" i="20" s="1"/>
  <c r="R112" i="20"/>
  <c r="T157" i="20"/>
  <c r="I157" i="20" s="1"/>
  <c r="X139" i="20"/>
  <c r="M139" i="20" s="1"/>
  <c r="U135" i="20"/>
  <c r="L135" i="20" s="1"/>
  <c r="N135" i="20" s="1"/>
  <c r="R119" i="20"/>
  <c r="T115" i="20"/>
  <c r="I115" i="20" s="1"/>
  <c r="N127" i="22"/>
  <c r="N143" i="22"/>
  <c r="BE2" i="2"/>
  <c r="EC3" i="1" s="1"/>
  <c r="O4" i="2"/>
  <c r="U4" i="21"/>
  <c r="C116" i="22"/>
  <c r="S116" i="22"/>
  <c r="E116" i="22" s="1"/>
  <c r="C146" i="22"/>
  <c r="S146" i="22"/>
  <c r="E146" i="22" s="1"/>
  <c r="S112" i="22"/>
  <c r="E112" i="22" s="1"/>
  <c r="C112" i="22"/>
  <c r="C137" i="22"/>
  <c r="S137" i="22"/>
  <c r="E137" i="22" s="1"/>
  <c r="S18" i="2"/>
  <c r="S19" i="2" s="1"/>
  <c r="S20" i="2" s="1"/>
  <c r="S21" i="2" s="1"/>
  <c r="S22" i="2" s="1"/>
  <c r="S23" i="2" s="1"/>
  <c r="S24" i="2" s="1"/>
  <c r="S25" i="2" s="1"/>
  <c r="S26" i="2" s="1"/>
  <c r="S27" i="2" s="1"/>
  <c r="S28" i="2" s="1"/>
  <c r="S29" i="2" s="1"/>
  <c r="S30" i="2" s="1"/>
  <c r="S31" i="2" s="1"/>
  <c r="S32" i="2" s="1"/>
  <c r="S33" i="2" s="1"/>
  <c r="S34" i="2" s="1"/>
  <c r="S35" i="2" s="1"/>
  <c r="S36" i="2" s="1"/>
  <c r="S37" i="2" s="1"/>
  <c r="S38" i="2" s="1"/>
  <c r="S39" i="2" s="1"/>
  <c r="S40" i="2" s="1"/>
  <c r="S41" i="2" s="1"/>
  <c r="S42" i="2" s="1"/>
  <c r="S43" i="2" s="1"/>
  <c r="S44" i="2" s="1"/>
  <c r="S45" i="2" s="1"/>
  <c r="S46" i="2" s="1"/>
  <c r="S47" i="2" s="1"/>
  <c r="S48" i="2" s="1"/>
  <c r="S49" i="2" s="1"/>
  <c r="S50" i="2" s="1"/>
  <c r="S51" i="2" s="1"/>
  <c r="S52" i="2" s="1"/>
  <c r="S53" i="2" s="1"/>
  <c r="S54" i="2" s="1"/>
  <c r="S55" i="2" s="1"/>
  <c r="S56" i="2" s="1"/>
  <c r="S57" i="2" s="1"/>
  <c r="S58" i="2" s="1"/>
  <c r="S59" i="2" s="1"/>
  <c r="S60" i="2" s="1"/>
  <c r="S61" i="2" s="1"/>
  <c r="S62" i="2" s="1"/>
  <c r="S63" i="2" s="1"/>
  <c r="S64" i="2" s="1"/>
  <c r="S65" i="2" s="1"/>
  <c r="S66" i="2" s="1"/>
  <c r="S67" i="2" s="1"/>
  <c r="S68" i="2" s="1"/>
  <c r="S69" i="2" s="1"/>
  <c r="S70" i="2" s="1"/>
  <c r="S71" i="2" s="1"/>
  <c r="S72" i="2" s="1"/>
  <c r="S73" i="2" s="1"/>
  <c r="S74" i="2" s="1"/>
  <c r="S75" i="2" s="1"/>
  <c r="S76" i="2" s="1"/>
  <c r="S77" i="2" s="1"/>
  <c r="S78" i="2" s="1"/>
  <c r="S79" i="2" s="1"/>
  <c r="S80" i="2" s="1"/>
  <c r="S81" i="2" s="1"/>
  <c r="S82" i="2" s="1"/>
  <c r="S83" i="2" s="1"/>
  <c r="S84" i="2" s="1"/>
  <c r="S85" i="2" s="1"/>
  <c r="S86" i="2" s="1"/>
  <c r="S87" i="2" s="1"/>
  <c r="S88" i="2" s="1"/>
  <c r="S89" i="2" s="1"/>
  <c r="S90" i="2" s="1"/>
  <c r="S91" i="2" s="1"/>
  <c r="S92" i="2" s="1"/>
  <c r="S93" i="2" s="1"/>
  <c r="S94" i="2" s="1"/>
  <c r="S95" i="2" s="1"/>
  <c r="S96" i="2" s="1"/>
  <c r="S97" i="2" s="1"/>
  <c r="S98" i="2" s="1"/>
  <c r="S99" i="2" s="1"/>
  <c r="S100" i="2" s="1"/>
  <c r="S101" i="2" s="1"/>
  <c r="S102" i="2" s="1"/>
  <c r="S103" i="2" s="1"/>
  <c r="S104" i="2" s="1"/>
  <c r="S105" i="2" s="1"/>
  <c r="S106" i="2" s="1"/>
  <c r="S107" i="2" s="1"/>
  <c r="S108" i="2" s="1"/>
  <c r="S109" i="2" s="1"/>
  <c r="S110" i="2" s="1"/>
  <c r="S111" i="2" s="1"/>
  <c r="S112" i="2" s="1"/>
  <c r="S113" i="2" s="1"/>
  <c r="S114" i="2" s="1"/>
  <c r="S115" i="2" s="1"/>
  <c r="S116" i="2" s="1"/>
  <c r="S117" i="2" s="1"/>
  <c r="S118" i="2" s="1"/>
  <c r="S119" i="2" s="1"/>
  <c r="S120" i="2" s="1"/>
  <c r="S121" i="2" s="1"/>
  <c r="S122" i="2" s="1"/>
  <c r="S123" i="2" s="1"/>
  <c r="S124" i="2" s="1"/>
  <c r="S125" i="2" s="1"/>
  <c r="S126" i="2" s="1"/>
  <c r="S127" i="2" s="1"/>
  <c r="S128" i="2" s="1"/>
  <c r="S129" i="2" s="1"/>
  <c r="S130" i="2" s="1"/>
  <c r="S131" i="2" s="1"/>
  <c r="S132" i="2" s="1"/>
  <c r="S133" i="2" s="1"/>
  <c r="S134" i="2" s="1"/>
  <c r="S135" i="2" s="1"/>
  <c r="S136" i="2" s="1"/>
  <c r="S137" i="2" s="1"/>
  <c r="S138" i="2" s="1"/>
  <c r="S139" i="2" s="1"/>
  <c r="S140" i="2" s="1"/>
  <c r="S141" i="2" s="1"/>
  <c r="S142" i="2" s="1"/>
  <c r="S143" i="2" s="1"/>
  <c r="S144" i="2" s="1"/>
  <c r="S145" i="2" s="1"/>
  <c r="S146" i="2" s="1"/>
  <c r="S147" i="2" s="1"/>
  <c r="S148" i="2" s="1"/>
  <c r="S149" i="2" s="1"/>
  <c r="S150" i="2" s="1"/>
  <c r="S6" i="2" s="1"/>
  <c r="U15" i="2"/>
  <c r="C153" i="22"/>
  <c r="S153" i="22"/>
  <c r="E153" i="22" s="1"/>
  <c r="C161" i="22"/>
  <c r="S161" i="22"/>
  <c r="E161" i="22" s="1"/>
  <c r="S122" i="22"/>
  <c r="E122" i="22" s="1"/>
  <c r="C122" i="22"/>
  <c r="S115" i="22"/>
  <c r="E115" i="22" s="1"/>
  <c r="C115" i="22"/>
  <c r="C141" i="22"/>
  <c r="S141" i="22"/>
  <c r="E141" i="22" s="1"/>
  <c r="C136" i="22"/>
  <c r="S136" i="22"/>
  <c r="E136" i="22" s="1"/>
  <c r="C114" i="22"/>
  <c r="S114" i="22"/>
  <c r="E114" i="22" s="1"/>
  <c r="C155" i="22"/>
  <c r="S155" i="22"/>
  <c r="E155" i="22" s="1"/>
  <c r="C160" i="22"/>
  <c r="S160" i="22"/>
  <c r="E160" i="22" s="1"/>
  <c r="N151" i="22"/>
  <c r="S154" i="22"/>
  <c r="E154" i="22" s="1"/>
  <c r="C154" i="22"/>
  <c r="S123" i="22"/>
  <c r="E123" i="22" s="1"/>
  <c r="C123" i="22"/>
  <c r="N121" i="22"/>
  <c r="S140" i="22"/>
  <c r="E140" i="22" s="1"/>
  <c r="C140" i="22"/>
  <c r="N122" i="22"/>
  <c r="N159" i="22"/>
  <c r="S125" i="22"/>
  <c r="E125" i="22" s="1"/>
  <c r="C125" i="22"/>
  <c r="N128" i="22"/>
  <c r="N144" i="22"/>
  <c r="C138" i="22"/>
  <c r="S138" i="22"/>
  <c r="E138" i="22" s="1"/>
  <c r="N124" i="22"/>
  <c r="S113" i="22"/>
  <c r="E113" i="22" s="1"/>
  <c r="C113" i="22"/>
  <c r="C130" i="22"/>
  <c r="S130" i="22"/>
  <c r="E130" i="22" s="1"/>
  <c r="C142" i="22"/>
  <c r="S142" i="22"/>
  <c r="E142" i="22" s="1"/>
  <c r="S158" i="22"/>
  <c r="E158" i="22" s="1"/>
  <c r="C158" i="22"/>
  <c r="S127" i="22"/>
  <c r="E127" i="22" s="1"/>
  <c r="C127" i="22"/>
  <c r="N158" i="22"/>
  <c r="C144" i="22"/>
  <c r="S144" i="22"/>
  <c r="E144" i="22" s="1"/>
  <c r="N153" i="22"/>
  <c r="C143" i="22"/>
  <c r="S143" i="22"/>
  <c r="E143" i="22" s="1"/>
  <c r="S159" i="22"/>
  <c r="E159" i="22" s="1"/>
  <c r="C159" i="22"/>
  <c r="N125" i="22"/>
  <c r="C151" i="22"/>
  <c r="S151" i="22"/>
  <c r="E151" i="22" s="1"/>
  <c r="C118" i="22"/>
  <c r="S118" i="22"/>
  <c r="E118" i="22" s="1"/>
  <c r="C152" i="22"/>
  <c r="S152" i="22"/>
  <c r="E152" i="22" s="1"/>
  <c r="S150" i="22"/>
  <c r="E150" i="22" s="1"/>
  <c r="C150" i="22"/>
  <c r="S119" i="22"/>
  <c r="E119" i="22" s="1"/>
  <c r="C119" i="22"/>
  <c r="S147" i="22"/>
  <c r="E147" i="22" s="1"/>
  <c r="C147" i="22"/>
  <c r="C145" i="22"/>
  <c r="S145" i="22"/>
  <c r="E145" i="22" s="1"/>
  <c r="N130" i="22"/>
  <c r="S156" i="22"/>
  <c r="E156" i="22" s="1"/>
  <c r="C156" i="22"/>
  <c r="N150" i="22"/>
  <c r="N146" i="22"/>
  <c r="N120" i="22"/>
  <c r="C131" i="22"/>
  <c r="S131" i="22"/>
  <c r="E131" i="22" s="1"/>
  <c r="C126" i="22"/>
  <c r="S126" i="22"/>
  <c r="E126" i="22" s="1"/>
  <c r="C124" i="22"/>
  <c r="S124" i="22"/>
  <c r="E124" i="22" s="1"/>
  <c r="C135" i="22"/>
  <c r="S135" i="22"/>
  <c r="E135" i="22" s="1"/>
  <c r="N119" i="22"/>
  <c r="N136" i="22"/>
  <c r="S132" i="22"/>
  <c r="E132" i="22" s="1"/>
  <c r="C132" i="22"/>
  <c r="N139" i="22"/>
  <c r="N131" i="22"/>
  <c r="C120" i="22"/>
  <c r="S120" i="22"/>
  <c r="E120" i="22" s="1"/>
  <c r="R122" i="25"/>
  <c r="R121" i="25"/>
  <c r="S134" i="22"/>
  <c r="E134" i="22" s="1"/>
  <c r="C134" i="22"/>
  <c r="N118" i="22"/>
  <c r="S133" i="22"/>
  <c r="E133" i="22" s="1"/>
  <c r="C133" i="22"/>
  <c r="C139" i="22"/>
  <c r="S139" i="22"/>
  <c r="E139" i="22" s="1"/>
  <c r="S128" i="22"/>
  <c r="E128" i="22" s="1"/>
  <c r="C128" i="22"/>
  <c r="N152" i="22"/>
  <c r="S149" i="22"/>
  <c r="E149" i="22" s="1"/>
  <c r="C149" i="22"/>
  <c r="N116" i="22"/>
  <c r="C117" i="22"/>
  <c r="S117" i="22"/>
  <c r="E117" i="22" s="1"/>
  <c r="N115" i="22"/>
  <c r="S129" i="22"/>
  <c r="E129" i="22" s="1"/>
  <c r="C129" i="22"/>
  <c r="C148" i="22"/>
  <c r="S148" i="22"/>
  <c r="E148" i="22" s="1"/>
  <c r="N155" i="22"/>
  <c r="N142" i="22"/>
  <c r="N138" i="22"/>
  <c r="C121" i="22"/>
  <c r="S121" i="22"/>
  <c r="E121" i="22" s="1"/>
  <c r="N113" i="22"/>
  <c r="N123" i="22"/>
  <c r="C157" i="22"/>
  <c r="S157" i="22"/>
  <c r="E157" i="22" s="1"/>
  <c r="V13" i="2"/>
  <c r="AD23" i="2"/>
  <c r="C24" i="2"/>
  <c r="AG29" i="2"/>
  <c r="AE29" i="2" s="1"/>
  <c r="A29" i="2" s="1"/>
  <c r="AI30" i="2"/>
  <c r="AH30" i="2"/>
  <c r="AG30" i="2" s="1"/>
  <c r="B31" i="2"/>
  <c r="AF66" i="31"/>
  <c r="AF79" i="31"/>
  <c r="AF75" i="31"/>
  <c r="AF97" i="31"/>
  <c r="AF11" i="31"/>
  <c r="AF43" i="31"/>
  <c r="AF91" i="31"/>
  <c r="AF54" i="31"/>
  <c r="AF56" i="31"/>
  <c r="AF101" i="31"/>
  <c r="AF55" i="31"/>
  <c r="AF26" i="31"/>
  <c r="AF84" i="31"/>
  <c r="AF77" i="31"/>
  <c r="AF92" i="31"/>
  <c r="AF74" i="31"/>
  <c r="AF21" i="31"/>
  <c r="AF80" i="31"/>
  <c r="AF38" i="31"/>
  <c r="AF31" i="31"/>
  <c r="AF105" i="31"/>
  <c r="AF44" i="31"/>
  <c r="AF102" i="31"/>
  <c r="AF10" i="31"/>
  <c r="AF33" i="31"/>
  <c r="AF81" i="31"/>
  <c r="AF73" i="31"/>
  <c r="AF15" i="31"/>
  <c r="AF107" i="31"/>
  <c r="AF48" i="31"/>
  <c r="AF13" i="31"/>
  <c r="AF18" i="31"/>
  <c r="AF46" i="31"/>
  <c r="AF12" i="31"/>
  <c r="AF24" i="31"/>
  <c r="AF28" i="31"/>
  <c r="AF85" i="31"/>
  <c r="AF100" i="31"/>
  <c r="AF32" i="31"/>
  <c r="AF17" i="31"/>
  <c r="AF96" i="31"/>
  <c r="AF90" i="31"/>
  <c r="AF23" i="31"/>
  <c r="AF93" i="31"/>
  <c r="AF35" i="31"/>
  <c r="AF70" i="31"/>
  <c r="AF82" i="31"/>
  <c r="AF76" i="31"/>
  <c r="AF61" i="31"/>
  <c r="AF59" i="31"/>
  <c r="AF45" i="31"/>
  <c r="AF104" i="31"/>
  <c r="AF94" i="31"/>
  <c r="AF39" i="31"/>
  <c r="AF65" i="31"/>
  <c r="AF34" i="31"/>
  <c r="AF99" i="31"/>
  <c r="AF29" i="31"/>
  <c r="AF68" i="31"/>
  <c r="AF37" i="31"/>
  <c r="AF106" i="31"/>
  <c r="AF52" i="31"/>
  <c r="AF36" i="31"/>
  <c r="AF67" i="31"/>
  <c r="AF14" i="31"/>
  <c r="AF95" i="31"/>
  <c r="AF41" i="31"/>
  <c r="AF71" i="31"/>
  <c r="AF108" i="31"/>
  <c r="AF53" i="31"/>
  <c r="AF58" i="31"/>
  <c r="AF86" i="31"/>
  <c r="AF22" i="31"/>
  <c r="AF63" i="31"/>
  <c r="AF51" i="31"/>
  <c r="AF60" i="31"/>
  <c r="AF16" i="31"/>
  <c r="AF27" i="31"/>
  <c r="AF40" i="31"/>
  <c r="AF78" i="31"/>
  <c r="AF72" i="31"/>
  <c r="AF30" i="31"/>
  <c r="AF19" i="31"/>
  <c r="AF57" i="31"/>
  <c r="AF103" i="31"/>
  <c r="AF62" i="31"/>
  <c r="AF87" i="31"/>
  <c r="AF42" i="31"/>
  <c r="AF64" i="31"/>
  <c r="AF50" i="31"/>
  <c r="AF83" i="31"/>
  <c r="AF25" i="31"/>
  <c r="AF88" i="31"/>
  <c r="AF47" i="31"/>
  <c r="AF109" i="31"/>
  <c r="AF89" i="31"/>
  <c r="AF20" i="31"/>
  <c r="AF69" i="31"/>
  <c r="AF49" i="31"/>
  <c r="I10" i="33"/>
  <c r="M10" i="33" s="1"/>
  <c r="N10" i="33" s="1"/>
  <c r="N110" i="33" s="1"/>
  <c r="N173" i="33" s="1"/>
  <c r="AD10" i="33"/>
  <c r="R10" i="35"/>
  <c r="C10" i="35" s="1"/>
  <c r="X9" i="35"/>
  <c r="X10" i="35" s="1"/>
  <c r="V9" i="35"/>
  <c r="AB9" i="35"/>
  <c r="AB10" i="35" s="1"/>
  <c r="K10" i="35" s="1"/>
  <c r="S9" i="35"/>
  <c r="S10" i="35" s="1"/>
  <c r="F10" i="35" s="1"/>
  <c r="R10" i="34"/>
  <c r="C10" i="34" s="1"/>
  <c r="S9" i="34"/>
  <c r="S10" i="34" s="1"/>
  <c r="F10" i="34" s="1"/>
  <c r="AB9" i="34"/>
  <c r="AB10" i="34" s="1"/>
  <c r="K10" i="34" s="1"/>
  <c r="X9" i="34"/>
  <c r="X10" i="34" s="1"/>
  <c r="V9" i="34"/>
  <c r="V10" i="33"/>
  <c r="R171" i="33" s="1"/>
  <c r="L171" i="33" s="1"/>
  <c r="N171" i="33" s="1"/>
  <c r="W9" i="33"/>
  <c r="W10" i="33" s="1"/>
  <c r="R172" i="33" s="1"/>
  <c r="L172" i="33" s="1"/>
  <c r="N172" i="33" s="1"/>
  <c r="AD7" i="32"/>
  <c r="AE10" i="32"/>
  <c r="AG10" i="32"/>
  <c r="AB4" i="32" s="1"/>
  <c r="BO7" i="2" s="1"/>
  <c r="Y7" i="2" s="1"/>
  <c r="R110" i="35"/>
  <c r="U110" i="35" s="1"/>
  <c r="T110" i="34"/>
  <c r="S110" i="34"/>
  <c r="U124" i="25" l="1"/>
  <c r="L124" i="25" s="1"/>
  <c r="R141" i="25"/>
  <c r="C141" i="25" s="1"/>
  <c r="T146" i="25"/>
  <c r="I146" i="25" s="1"/>
  <c r="U137" i="25"/>
  <c r="L137" i="25" s="1"/>
  <c r="T112" i="25"/>
  <c r="I112" i="25" s="1"/>
  <c r="N160" i="20"/>
  <c r="N179" i="6"/>
  <c r="R118" i="25"/>
  <c r="C118" i="25" s="1"/>
  <c r="X148" i="25"/>
  <c r="M148" i="25" s="1"/>
  <c r="X130" i="25"/>
  <c r="M130" i="25" s="1"/>
  <c r="U117" i="25"/>
  <c r="L117" i="25" s="1"/>
  <c r="U146" i="25"/>
  <c r="L146" i="25" s="1"/>
  <c r="T150" i="25"/>
  <c r="I150" i="25" s="1"/>
  <c r="X124" i="25"/>
  <c r="M124" i="25" s="1"/>
  <c r="N124" i="25" s="1"/>
  <c r="X146" i="25"/>
  <c r="M146" i="25" s="1"/>
  <c r="R145" i="25"/>
  <c r="C145" i="25" s="1"/>
  <c r="T147" i="25"/>
  <c r="I147" i="25" s="1"/>
  <c r="X151" i="25"/>
  <c r="M151" i="25" s="1"/>
  <c r="T148" i="25"/>
  <c r="I148" i="25" s="1"/>
  <c r="X118" i="25"/>
  <c r="M118" i="25" s="1"/>
  <c r="T145" i="25"/>
  <c r="I145" i="25" s="1"/>
  <c r="U159" i="25"/>
  <c r="L159" i="25" s="1"/>
  <c r="U128" i="25"/>
  <c r="L128" i="25" s="1"/>
  <c r="X140" i="25"/>
  <c r="M140" i="25" s="1"/>
  <c r="T155" i="25"/>
  <c r="I155" i="25" s="1"/>
  <c r="U120" i="25"/>
  <c r="L120" i="25" s="1"/>
  <c r="U121" i="25"/>
  <c r="L121" i="25" s="1"/>
  <c r="R123" i="25"/>
  <c r="C123" i="25" s="1"/>
  <c r="U142" i="25"/>
  <c r="L142" i="25" s="1"/>
  <c r="U133" i="25"/>
  <c r="L133" i="25" s="1"/>
  <c r="U139" i="25"/>
  <c r="L139" i="25" s="1"/>
  <c r="T149" i="25"/>
  <c r="I149" i="25" s="1"/>
  <c r="X157" i="25"/>
  <c r="M157" i="25" s="1"/>
  <c r="R140" i="25"/>
  <c r="C140" i="25" s="1"/>
  <c r="T126" i="25"/>
  <c r="I126" i="25" s="1"/>
  <c r="X144" i="25"/>
  <c r="M144" i="25" s="1"/>
  <c r="T120" i="25"/>
  <c r="I120" i="25" s="1"/>
  <c r="T118" i="25"/>
  <c r="I118" i="25" s="1"/>
  <c r="T131" i="25"/>
  <c r="I131" i="25" s="1"/>
  <c r="U122" i="25"/>
  <c r="L122" i="25" s="1"/>
  <c r="R132" i="25"/>
  <c r="C132" i="25" s="1"/>
  <c r="T116" i="25"/>
  <c r="I116" i="25" s="1"/>
  <c r="R155" i="25"/>
  <c r="S155" i="25" s="1"/>
  <c r="E155" i="25" s="1"/>
  <c r="X141" i="25"/>
  <c r="M141" i="25" s="1"/>
  <c r="X128" i="25"/>
  <c r="M128" i="25" s="1"/>
  <c r="R159" i="25"/>
  <c r="C159" i="25" s="1"/>
  <c r="X127" i="25"/>
  <c r="M127" i="25" s="1"/>
  <c r="T158" i="25"/>
  <c r="I158" i="25" s="1"/>
  <c r="U156" i="25"/>
  <c r="L156" i="25" s="1"/>
  <c r="U125" i="25"/>
  <c r="L125" i="25" s="1"/>
  <c r="R135" i="25"/>
  <c r="C135" i="25" s="1"/>
  <c r="U150" i="25"/>
  <c r="L150" i="25" s="1"/>
  <c r="U141" i="25"/>
  <c r="L141" i="25" s="1"/>
  <c r="T161" i="25"/>
  <c r="I161" i="25" s="1"/>
  <c r="U144" i="25"/>
  <c r="L144" i="25" s="1"/>
  <c r="R120" i="25"/>
  <c r="C120" i="25" s="1"/>
  <c r="U155" i="25"/>
  <c r="L155" i="25" s="1"/>
  <c r="T113" i="25"/>
  <c r="I113" i="25" s="1"/>
  <c r="R137" i="25"/>
  <c r="C137" i="25" s="1"/>
  <c r="X156" i="25"/>
  <c r="M156" i="25" s="1"/>
  <c r="T123" i="25"/>
  <c r="I123" i="25" s="1"/>
  <c r="T128" i="25"/>
  <c r="I128" i="25" s="1"/>
  <c r="U147" i="25"/>
  <c r="L147" i="25" s="1"/>
  <c r="X132" i="25"/>
  <c r="M132" i="25" s="1"/>
  <c r="R125" i="25"/>
  <c r="C125" i="25" s="1"/>
  <c r="R138" i="25"/>
  <c r="C138" i="25" s="1"/>
  <c r="T138" i="25"/>
  <c r="I138" i="25" s="1"/>
  <c r="X150" i="25"/>
  <c r="M150" i="25" s="1"/>
  <c r="X115" i="25"/>
  <c r="M115" i="25" s="1"/>
  <c r="X133" i="25"/>
  <c r="M133" i="25" s="1"/>
  <c r="N133" i="25" s="1"/>
  <c r="T129" i="25"/>
  <c r="I129" i="25" s="1"/>
  <c r="T157" i="25"/>
  <c r="I157" i="25" s="1"/>
  <c r="R152" i="25"/>
  <c r="S152" i="25" s="1"/>
  <c r="E152" i="25" s="1"/>
  <c r="X136" i="25"/>
  <c r="M136" i="25" s="1"/>
  <c r="U136" i="25"/>
  <c r="L136" i="25" s="1"/>
  <c r="U135" i="25"/>
  <c r="L135" i="25" s="1"/>
  <c r="U138" i="25"/>
  <c r="L138" i="25" s="1"/>
  <c r="X112" i="25"/>
  <c r="M112" i="25" s="1"/>
  <c r="X142" i="25"/>
  <c r="M142" i="25" s="1"/>
  <c r="X121" i="25"/>
  <c r="M121" i="25" s="1"/>
  <c r="X154" i="25"/>
  <c r="M154" i="25" s="1"/>
  <c r="R127" i="25"/>
  <c r="S127" i="25" s="1"/>
  <c r="E127" i="25" s="1"/>
  <c r="T127" i="25"/>
  <c r="I127" i="25" s="1"/>
  <c r="U131" i="25"/>
  <c r="L131" i="25" s="1"/>
  <c r="T115" i="25"/>
  <c r="I115" i="25" s="1"/>
  <c r="R119" i="25"/>
  <c r="C119" i="25" s="1"/>
  <c r="T139" i="25"/>
  <c r="I139" i="25" s="1"/>
  <c r="X153" i="25"/>
  <c r="M153" i="25" s="1"/>
  <c r="U118" i="25"/>
  <c r="L118" i="25" s="1"/>
  <c r="R144" i="25"/>
  <c r="S144" i="25" s="1"/>
  <c r="E144" i="25" s="1"/>
  <c r="X126" i="25"/>
  <c r="M126" i="25" s="1"/>
  <c r="X134" i="25"/>
  <c r="M134" i="25" s="1"/>
  <c r="R153" i="25"/>
  <c r="S153" i="25" s="1"/>
  <c r="E153" i="25" s="1"/>
  <c r="T132" i="25"/>
  <c r="I132" i="25" s="1"/>
  <c r="T135" i="25"/>
  <c r="I135" i="25" s="1"/>
  <c r="U113" i="25"/>
  <c r="L113" i="25" s="1"/>
  <c r="U161" i="25"/>
  <c r="L161" i="25" s="1"/>
  <c r="R149" i="25"/>
  <c r="C149" i="25" s="1"/>
  <c r="X116" i="25"/>
  <c r="M116" i="25" s="1"/>
  <c r="U140" i="25"/>
  <c r="L140" i="25" s="1"/>
  <c r="N140" i="25" s="1"/>
  <c r="R158" i="25"/>
  <c r="S158" i="25" s="1"/>
  <c r="E158" i="25" s="1"/>
  <c r="X137" i="25"/>
  <c r="M137" i="25" s="1"/>
  <c r="X139" i="25"/>
  <c r="M139" i="25" s="1"/>
  <c r="N139" i="25" s="1"/>
  <c r="T137" i="25"/>
  <c r="I137" i="25" s="1"/>
  <c r="R112" i="25"/>
  <c r="C112" i="25" s="1"/>
  <c r="T119" i="25"/>
  <c r="I119" i="25" s="1"/>
  <c r="X123" i="25"/>
  <c r="M123" i="25" s="1"/>
  <c r="T141" i="25"/>
  <c r="I141" i="25" s="1"/>
  <c r="U149" i="25"/>
  <c r="L149" i="25" s="1"/>
  <c r="U151" i="25"/>
  <c r="L151" i="25" s="1"/>
  <c r="N151" i="25" s="1"/>
  <c r="R147" i="25"/>
  <c r="S147" i="25" s="1"/>
  <c r="E147" i="25" s="1"/>
  <c r="X152" i="25"/>
  <c r="M152" i="25" s="1"/>
  <c r="U126" i="25"/>
  <c r="L126" i="25" s="1"/>
  <c r="R116" i="25"/>
  <c r="S116" i="25" s="1"/>
  <c r="E116" i="25" s="1"/>
  <c r="R154" i="25"/>
  <c r="S154" i="25" s="1"/>
  <c r="E154" i="25" s="1"/>
  <c r="T152" i="25"/>
  <c r="I152" i="25" s="1"/>
  <c r="X119" i="25"/>
  <c r="M119" i="25" s="1"/>
  <c r="U134" i="25"/>
  <c r="L134" i="25" s="1"/>
  <c r="U132" i="25"/>
  <c r="L132" i="25" s="1"/>
  <c r="R126" i="25"/>
  <c r="C126" i="25" s="1"/>
  <c r="T136" i="25"/>
  <c r="I136" i="25" s="1"/>
  <c r="R128" i="25"/>
  <c r="S128" i="25" s="1"/>
  <c r="E128" i="25" s="1"/>
  <c r="U160" i="25"/>
  <c r="L160" i="25" s="1"/>
  <c r="X120" i="25"/>
  <c r="M120" i="25" s="1"/>
  <c r="U127" i="25"/>
  <c r="L127" i="25" s="1"/>
  <c r="U114" i="25"/>
  <c r="L114" i="25" s="1"/>
  <c r="R156" i="25"/>
  <c r="C156" i="25" s="1"/>
  <c r="T117" i="25"/>
  <c r="I117" i="25" s="1"/>
  <c r="X149" i="25"/>
  <c r="M149" i="25" s="1"/>
  <c r="T151" i="25"/>
  <c r="I151" i="25" s="1"/>
  <c r="X158" i="25"/>
  <c r="M158" i="25" s="1"/>
  <c r="T114" i="25"/>
  <c r="I114" i="25" s="1"/>
  <c r="R150" i="25"/>
  <c r="C150" i="25" s="1"/>
  <c r="U129" i="25"/>
  <c r="L129" i="25" s="1"/>
  <c r="U143" i="25"/>
  <c r="L143" i="25" s="1"/>
  <c r="X122" i="25"/>
  <c r="M122" i="25" s="1"/>
  <c r="N122" i="25" s="1"/>
  <c r="U154" i="25"/>
  <c r="L154" i="25" s="1"/>
  <c r="N154" i="25" s="1"/>
  <c r="T121" i="25"/>
  <c r="I121" i="25" s="1"/>
  <c r="T125" i="25"/>
  <c r="I125" i="25" s="1"/>
  <c r="R143" i="25"/>
  <c r="S143" i="25" s="1"/>
  <c r="E143" i="25" s="1"/>
  <c r="T144" i="25"/>
  <c r="I144" i="25" s="1"/>
  <c r="X113" i="25"/>
  <c r="M113" i="25" s="1"/>
  <c r="U157" i="25"/>
  <c r="L157" i="25" s="1"/>
  <c r="R114" i="25"/>
  <c r="C114" i="25" s="1"/>
  <c r="X125" i="25"/>
  <c r="M125" i="25" s="1"/>
  <c r="X147" i="25"/>
  <c r="M147" i="25" s="1"/>
  <c r="X160" i="25"/>
  <c r="M160" i="25" s="1"/>
  <c r="X114" i="25"/>
  <c r="M114" i="25" s="1"/>
  <c r="T156" i="25"/>
  <c r="I156" i="25" s="1"/>
  <c r="R124" i="25"/>
  <c r="C124" i="25" s="1"/>
  <c r="U145" i="25"/>
  <c r="L145" i="25" s="1"/>
  <c r="R136" i="25"/>
  <c r="S136" i="25" s="1"/>
  <c r="E136" i="25" s="1"/>
  <c r="U158" i="25"/>
  <c r="L158" i="25" s="1"/>
  <c r="U116" i="25"/>
  <c r="L116" i="25" s="1"/>
  <c r="X117" i="25"/>
  <c r="M117" i="25" s="1"/>
  <c r="N117" i="25" s="1"/>
  <c r="U112" i="25"/>
  <c r="L112" i="25" s="1"/>
  <c r="R129" i="25"/>
  <c r="C129" i="25" s="1"/>
  <c r="T130" i="25"/>
  <c r="I130" i="25" s="1"/>
  <c r="X143" i="25"/>
  <c r="M143" i="25" s="1"/>
  <c r="R134" i="25"/>
  <c r="S134" i="25" s="1"/>
  <c r="E134" i="25" s="1"/>
  <c r="T134" i="25"/>
  <c r="I134" i="25" s="1"/>
  <c r="X129" i="25"/>
  <c r="M129" i="25" s="1"/>
  <c r="T122" i="25"/>
  <c r="I122" i="25" s="1"/>
  <c r="X131" i="25"/>
  <c r="M131" i="25" s="1"/>
  <c r="N131" i="25" s="1"/>
  <c r="X145" i="25"/>
  <c r="M145" i="25" s="1"/>
  <c r="R131" i="25"/>
  <c r="S131" i="25" s="1"/>
  <c r="E131" i="25" s="1"/>
  <c r="R157" i="25"/>
  <c r="C157" i="25" s="1"/>
  <c r="X155" i="25"/>
  <c r="M155" i="25" s="1"/>
  <c r="R148" i="25"/>
  <c r="C148" i="25" s="1"/>
  <c r="U130" i="25"/>
  <c r="L130" i="25" s="1"/>
  <c r="N130" i="25" s="1"/>
  <c r="R146" i="25"/>
  <c r="S146" i="25" s="1"/>
  <c r="E146" i="25" s="1"/>
  <c r="U115" i="25"/>
  <c r="L115" i="25" s="1"/>
  <c r="U148" i="25"/>
  <c r="L148" i="25" s="1"/>
  <c r="N148" i="25" s="1"/>
  <c r="T153" i="25"/>
  <c r="I153" i="25" s="1"/>
  <c r="R142" i="25"/>
  <c r="C142" i="25" s="1"/>
  <c r="X135" i="25"/>
  <c r="M135" i="25" s="1"/>
  <c r="N135" i="25" s="1"/>
  <c r="X138" i="25"/>
  <c r="M138" i="25" s="1"/>
  <c r="N138" i="25" s="1"/>
  <c r="X161" i="25"/>
  <c r="M161" i="25" s="1"/>
  <c r="T133" i="25"/>
  <c r="I133" i="25" s="1"/>
  <c r="R151" i="25"/>
  <c r="S151" i="25" s="1"/>
  <c r="E151" i="25" s="1"/>
  <c r="R130" i="25"/>
  <c r="S130" i="25" s="1"/>
  <c r="E130" i="25" s="1"/>
  <c r="T143" i="25"/>
  <c r="I143" i="25" s="1"/>
  <c r="X159" i="25"/>
  <c r="M159" i="25" s="1"/>
  <c r="U119" i="25"/>
  <c r="L119" i="25" s="1"/>
  <c r="R139" i="25"/>
  <c r="S139" i="25" s="1"/>
  <c r="E139" i="25" s="1"/>
  <c r="R160" i="25"/>
  <c r="S160" i="25" s="1"/>
  <c r="E160" i="25" s="1"/>
  <c r="U123" i="25"/>
  <c r="L123" i="25" s="1"/>
  <c r="T140" i="25"/>
  <c r="I140" i="25" s="1"/>
  <c r="R117" i="25"/>
  <c r="S117" i="25" s="1"/>
  <c r="E117" i="25" s="1"/>
  <c r="R115" i="25"/>
  <c r="S115" i="25" s="1"/>
  <c r="E115" i="25" s="1"/>
  <c r="T124" i="25"/>
  <c r="I124" i="25" s="1"/>
  <c r="R133" i="25"/>
  <c r="C133" i="25" s="1"/>
  <c r="U152" i="25"/>
  <c r="L152" i="25" s="1"/>
  <c r="T142" i="25"/>
  <c r="I142" i="25" s="1"/>
  <c r="R161" i="25"/>
  <c r="S161" i="25" s="1"/>
  <c r="E161" i="25" s="1"/>
  <c r="T159" i="25"/>
  <c r="I159" i="25" s="1"/>
  <c r="T154" i="25"/>
  <c r="I154" i="25" s="1"/>
  <c r="U153" i="25"/>
  <c r="L153" i="25" s="1"/>
  <c r="R113" i="25"/>
  <c r="C113" i="25" s="1"/>
  <c r="AV5" i="2"/>
  <c r="N140" i="20"/>
  <c r="N148" i="20"/>
  <c r="N138" i="20"/>
  <c r="N112" i="20"/>
  <c r="N162" i="20" s="1"/>
  <c r="N175" i="20" s="1"/>
  <c r="DW4" i="1" s="1"/>
  <c r="BD5" i="2" s="1"/>
  <c r="FA4" i="1"/>
  <c r="BI5" i="2" s="1"/>
  <c r="FY4" i="1"/>
  <c r="BM5" i="2" s="1"/>
  <c r="GQ4" i="1"/>
  <c r="BP5" i="2" s="1"/>
  <c r="H5" i="15"/>
  <c r="K5" i="15" s="1"/>
  <c r="A5" i="15" s="1"/>
  <c r="GE4" i="1"/>
  <c r="BN5" i="2" s="1"/>
  <c r="GW4" i="1"/>
  <c r="BQ5" i="2" s="1"/>
  <c r="HC4" i="1"/>
  <c r="BR5" i="2" s="1"/>
  <c r="FG4" i="1"/>
  <c r="BJ5" i="2" s="1"/>
  <c r="EO4" i="1"/>
  <c r="BG5" i="2" s="1"/>
  <c r="FM4" i="1"/>
  <c r="BK5" i="2" s="1"/>
  <c r="GK4" i="1"/>
  <c r="BO5" i="2" s="1"/>
  <c r="EI4" i="1"/>
  <c r="H16" i="15" s="1"/>
  <c r="K16" i="15" s="1"/>
  <c r="A16" i="15" s="1"/>
  <c r="N179" i="22"/>
  <c r="EU4" i="1"/>
  <c r="BH5" i="2" s="1"/>
  <c r="N131" i="20"/>
  <c r="N136" i="20"/>
  <c r="N117" i="20"/>
  <c r="N143" i="20"/>
  <c r="N161" i="20"/>
  <c r="N127" i="20"/>
  <c r="N137" i="20"/>
  <c r="N139" i="20"/>
  <c r="N134" i="20"/>
  <c r="N121" i="20"/>
  <c r="N120" i="20"/>
  <c r="N159" i="20"/>
  <c r="N130" i="20"/>
  <c r="N152" i="20"/>
  <c r="N122" i="20"/>
  <c r="N155" i="20"/>
  <c r="N144" i="20"/>
  <c r="N153" i="20"/>
  <c r="N124" i="20"/>
  <c r="N158" i="20"/>
  <c r="W11" i="2"/>
  <c r="W12" i="2" s="1"/>
  <c r="C138" i="20"/>
  <c r="S138" i="20"/>
  <c r="E138" i="20" s="1"/>
  <c r="S149" i="20"/>
  <c r="E149" i="20" s="1"/>
  <c r="C149" i="20"/>
  <c r="C141" i="20"/>
  <c r="S141" i="20"/>
  <c r="E141" i="20" s="1"/>
  <c r="S131" i="20"/>
  <c r="E131" i="20" s="1"/>
  <c r="C131" i="20"/>
  <c r="C150" i="20"/>
  <c r="S150" i="20"/>
  <c r="E150" i="20" s="1"/>
  <c r="S115" i="20"/>
  <c r="E115" i="20" s="1"/>
  <c r="C115" i="20"/>
  <c r="C157" i="20"/>
  <c r="S157" i="20"/>
  <c r="E157" i="20" s="1"/>
  <c r="S147" i="20"/>
  <c r="E147" i="20" s="1"/>
  <c r="C147" i="20"/>
  <c r="C154" i="20"/>
  <c r="S154" i="20"/>
  <c r="E154" i="20" s="1"/>
  <c r="S129" i="20"/>
  <c r="E129" i="20" s="1"/>
  <c r="C129" i="20"/>
  <c r="C132" i="20"/>
  <c r="S132" i="20"/>
  <c r="E132" i="20" s="1"/>
  <c r="C145" i="20"/>
  <c r="S145" i="20"/>
  <c r="E145" i="20" s="1"/>
  <c r="N151" i="20"/>
  <c r="S140" i="20"/>
  <c r="E140" i="20" s="1"/>
  <c r="C140" i="20"/>
  <c r="N146" i="20"/>
  <c r="C152" i="20"/>
  <c r="S152" i="20"/>
  <c r="E152" i="20" s="1"/>
  <c r="X12" i="2"/>
  <c r="X13" i="2" s="1"/>
  <c r="S119" i="20"/>
  <c r="E119" i="20" s="1"/>
  <c r="C119" i="20"/>
  <c r="C112" i="20"/>
  <c r="S112" i="20"/>
  <c r="E112" i="20" s="1"/>
  <c r="N113" i="20"/>
  <c r="S124" i="20"/>
  <c r="E124" i="20" s="1"/>
  <c r="C124" i="20"/>
  <c r="S144" i="20"/>
  <c r="E144" i="20" s="1"/>
  <c r="C144" i="20"/>
  <c r="C130" i="20"/>
  <c r="S130" i="20"/>
  <c r="E130" i="20" s="1"/>
  <c r="S122" i="20"/>
  <c r="E122" i="20" s="1"/>
  <c r="C122" i="20"/>
  <c r="S133" i="20"/>
  <c r="E133" i="20" s="1"/>
  <c r="C133" i="20"/>
  <c r="C153" i="20"/>
  <c r="S153" i="20"/>
  <c r="E153" i="20" s="1"/>
  <c r="C136" i="20"/>
  <c r="S136" i="20"/>
  <c r="E136" i="20" s="1"/>
  <c r="C134" i="20"/>
  <c r="S134" i="20"/>
  <c r="E134" i="20" s="1"/>
  <c r="N128" i="20"/>
  <c r="S126" i="20"/>
  <c r="E126" i="20" s="1"/>
  <c r="C126" i="20"/>
  <c r="S121" i="20"/>
  <c r="E121" i="20" s="1"/>
  <c r="C121" i="20"/>
  <c r="C160" i="20"/>
  <c r="S160" i="20"/>
  <c r="E160" i="20" s="1"/>
  <c r="N141" i="20"/>
  <c r="S117" i="20"/>
  <c r="E117" i="20" s="1"/>
  <c r="C117" i="20"/>
  <c r="N154" i="20"/>
  <c r="C135" i="20"/>
  <c r="S135" i="20"/>
  <c r="E135" i="20" s="1"/>
  <c r="BG2" i="2"/>
  <c r="Q4" i="2"/>
  <c r="U4" i="24"/>
  <c r="S128" i="20"/>
  <c r="E128" i="20" s="1"/>
  <c r="C128" i="20"/>
  <c r="S127" i="20"/>
  <c r="E127" i="20" s="1"/>
  <c r="C127" i="20"/>
  <c r="S146" i="20"/>
  <c r="E146" i="20" s="1"/>
  <c r="C146" i="20"/>
  <c r="Y8" i="2"/>
  <c r="Y9" i="2" s="1"/>
  <c r="N123" i="20"/>
  <c r="S156" i="20"/>
  <c r="E156" i="20" s="1"/>
  <c r="C156" i="20"/>
  <c r="C116" i="20"/>
  <c r="S116" i="20"/>
  <c r="E116" i="20" s="1"/>
  <c r="C161" i="20"/>
  <c r="S161" i="20"/>
  <c r="E161" i="20" s="1"/>
  <c r="C125" i="20"/>
  <c r="S125" i="20"/>
  <c r="E125" i="20" s="1"/>
  <c r="T16" i="2"/>
  <c r="T17" i="2" s="1"/>
  <c r="S143" i="20"/>
  <c r="E143" i="20" s="1"/>
  <c r="C143" i="20"/>
  <c r="S155" i="20"/>
  <c r="E155" i="20" s="1"/>
  <c r="C155" i="20"/>
  <c r="N150" i="20"/>
  <c r="C158" i="20"/>
  <c r="S158" i="20"/>
  <c r="E158" i="20" s="1"/>
  <c r="S151" i="20"/>
  <c r="E151" i="20" s="1"/>
  <c r="C151" i="20"/>
  <c r="S123" i="20"/>
  <c r="E123" i="20" s="1"/>
  <c r="C123" i="20"/>
  <c r="N129" i="20"/>
  <c r="C120" i="20"/>
  <c r="S120" i="20"/>
  <c r="E120" i="20" s="1"/>
  <c r="N126" i="20"/>
  <c r="C118" i="20"/>
  <c r="S118" i="20"/>
  <c r="E118" i="20" s="1"/>
  <c r="C142" i="20"/>
  <c r="S142" i="20"/>
  <c r="E142" i="20" s="1"/>
  <c r="N145" i="20"/>
  <c r="S137" i="20"/>
  <c r="E137" i="20" s="1"/>
  <c r="C137" i="20"/>
  <c r="C148" i="20"/>
  <c r="S148" i="20"/>
  <c r="E148" i="20" s="1"/>
  <c r="N157" i="20"/>
  <c r="C113" i="20"/>
  <c r="S113" i="20"/>
  <c r="E113" i="20" s="1"/>
  <c r="N133" i="20"/>
  <c r="N114" i="20"/>
  <c r="N147" i="20"/>
  <c r="C159" i="20"/>
  <c r="S159" i="20"/>
  <c r="E159" i="20" s="1"/>
  <c r="C139" i="20"/>
  <c r="S139" i="20"/>
  <c r="E139" i="20" s="1"/>
  <c r="N132" i="20"/>
  <c r="N119" i="20"/>
  <c r="S114" i="20"/>
  <c r="E114" i="20" s="1"/>
  <c r="C114" i="20"/>
  <c r="S4" i="2"/>
  <c r="U4" i="26"/>
  <c r="BI2" i="2"/>
  <c r="S141" i="25"/>
  <c r="E141" i="25" s="1"/>
  <c r="U16" i="2"/>
  <c r="U17" i="2" s="1"/>
  <c r="S122" i="25"/>
  <c r="E122" i="25" s="1"/>
  <c r="C122" i="25"/>
  <c r="S121" i="25"/>
  <c r="E121" i="25" s="1"/>
  <c r="C121" i="25"/>
  <c r="T147" i="21"/>
  <c r="I147" i="21" s="1"/>
  <c r="X144" i="21"/>
  <c r="M144" i="21" s="1"/>
  <c r="U161" i="21"/>
  <c r="L161" i="21" s="1"/>
  <c r="X154" i="21"/>
  <c r="M154" i="21" s="1"/>
  <c r="X122" i="21"/>
  <c r="M122" i="21" s="1"/>
  <c r="U120" i="21"/>
  <c r="L120" i="21" s="1"/>
  <c r="T133" i="21"/>
  <c r="I133" i="21" s="1"/>
  <c r="U132" i="21"/>
  <c r="L132" i="21" s="1"/>
  <c r="T145" i="21"/>
  <c r="I145" i="21" s="1"/>
  <c r="T155" i="21"/>
  <c r="I155" i="21" s="1"/>
  <c r="U117" i="21"/>
  <c r="L117" i="21" s="1"/>
  <c r="R124" i="21"/>
  <c r="X124" i="21"/>
  <c r="M124" i="21" s="1"/>
  <c r="T131" i="21"/>
  <c r="I131" i="21" s="1"/>
  <c r="R152" i="21"/>
  <c r="X117" i="21"/>
  <c r="M117" i="21" s="1"/>
  <c r="T158" i="21"/>
  <c r="I158" i="21" s="1"/>
  <c r="R128" i="21"/>
  <c r="X159" i="21"/>
  <c r="M159" i="21" s="1"/>
  <c r="U153" i="21"/>
  <c r="L153" i="21" s="1"/>
  <c r="R112" i="21"/>
  <c r="X129" i="21"/>
  <c r="M129" i="21" s="1"/>
  <c r="X139" i="21"/>
  <c r="M139" i="21" s="1"/>
  <c r="X134" i="21"/>
  <c r="M134" i="21" s="1"/>
  <c r="U139" i="21"/>
  <c r="L139" i="21" s="1"/>
  <c r="R120" i="21"/>
  <c r="T126" i="21"/>
  <c r="I126" i="21" s="1"/>
  <c r="U116" i="21"/>
  <c r="L116" i="21" s="1"/>
  <c r="R145" i="21"/>
  <c r="T129" i="21"/>
  <c r="I129" i="21" s="1"/>
  <c r="T154" i="21"/>
  <c r="I154" i="21" s="1"/>
  <c r="U151" i="21"/>
  <c r="L151" i="21" s="1"/>
  <c r="R146" i="21"/>
  <c r="U141" i="21"/>
  <c r="L141" i="21" s="1"/>
  <c r="R137" i="21"/>
  <c r="X128" i="21"/>
  <c r="M128" i="21" s="1"/>
  <c r="X146" i="21"/>
  <c r="M146" i="21" s="1"/>
  <c r="U148" i="21"/>
  <c r="L148" i="21" s="1"/>
  <c r="X131" i="21"/>
  <c r="M131" i="21" s="1"/>
  <c r="R160" i="21"/>
  <c r="R153" i="21"/>
  <c r="X112" i="21"/>
  <c r="M112" i="21" s="1"/>
  <c r="X125" i="21"/>
  <c r="M125" i="21" s="1"/>
  <c r="X118" i="21"/>
  <c r="M118" i="21" s="1"/>
  <c r="R134" i="21"/>
  <c r="R157" i="21"/>
  <c r="R158" i="21"/>
  <c r="U138" i="21"/>
  <c r="L138" i="21" s="1"/>
  <c r="U122" i="21"/>
  <c r="L122" i="21" s="1"/>
  <c r="N122" i="21" s="1"/>
  <c r="R126" i="21"/>
  <c r="X126" i="21"/>
  <c r="M126" i="21" s="1"/>
  <c r="R139" i="21"/>
  <c r="R142" i="21"/>
  <c r="X137" i="21"/>
  <c r="M137" i="21" s="1"/>
  <c r="R127" i="21"/>
  <c r="U143" i="21"/>
  <c r="L143" i="21" s="1"/>
  <c r="T134" i="21"/>
  <c r="I134" i="21" s="1"/>
  <c r="T144" i="21"/>
  <c r="I144" i="21" s="1"/>
  <c r="X120" i="21"/>
  <c r="M120" i="21" s="1"/>
  <c r="X152" i="21"/>
  <c r="M152" i="21" s="1"/>
  <c r="T149" i="21"/>
  <c r="I149" i="21" s="1"/>
  <c r="T141" i="21"/>
  <c r="I141" i="21" s="1"/>
  <c r="U156" i="21"/>
  <c r="L156" i="21" s="1"/>
  <c r="T115" i="21"/>
  <c r="I115" i="21" s="1"/>
  <c r="U118" i="21"/>
  <c r="L118" i="21" s="1"/>
  <c r="R156" i="21"/>
  <c r="U127" i="21"/>
  <c r="L127" i="21" s="1"/>
  <c r="R132" i="21"/>
  <c r="T142" i="21"/>
  <c r="I142" i="21" s="1"/>
  <c r="T143" i="21"/>
  <c r="I143" i="21" s="1"/>
  <c r="R148" i="21"/>
  <c r="X141" i="21"/>
  <c r="M141" i="21" s="1"/>
  <c r="X150" i="21"/>
  <c r="M150" i="21" s="1"/>
  <c r="X127" i="21"/>
  <c r="M127" i="21" s="1"/>
  <c r="T130" i="21"/>
  <c r="I130" i="21" s="1"/>
  <c r="X151" i="21"/>
  <c r="M151" i="21" s="1"/>
  <c r="R122" i="21"/>
  <c r="U129" i="21"/>
  <c r="L129" i="21" s="1"/>
  <c r="N129" i="21" s="1"/>
  <c r="X161" i="21"/>
  <c r="M161" i="21" s="1"/>
  <c r="U123" i="21"/>
  <c r="L123" i="21" s="1"/>
  <c r="R121" i="21"/>
  <c r="T150" i="21"/>
  <c r="I150" i="21" s="1"/>
  <c r="U160" i="21"/>
  <c r="L160" i="21" s="1"/>
  <c r="T140" i="21"/>
  <c r="I140" i="21" s="1"/>
  <c r="T121" i="21"/>
  <c r="I121" i="21" s="1"/>
  <c r="R159" i="21"/>
  <c r="U150" i="21"/>
  <c r="L150" i="21" s="1"/>
  <c r="X113" i="21"/>
  <c r="M113" i="21" s="1"/>
  <c r="U154" i="21"/>
  <c r="L154" i="21" s="1"/>
  <c r="X132" i="21"/>
  <c r="M132" i="21" s="1"/>
  <c r="R136" i="21"/>
  <c r="X147" i="21"/>
  <c r="M147" i="21" s="1"/>
  <c r="R130" i="21"/>
  <c r="T151" i="21"/>
  <c r="I151" i="21" s="1"/>
  <c r="R154" i="21"/>
  <c r="X148" i="21"/>
  <c r="M148" i="21" s="1"/>
  <c r="T112" i="21"/>
  <c r="I112" i="21" s="1"/>
  <c r="T123" i="21"/>
  <c r="I123" i="21" s="1"/>
  <c r="X133" i="21"/>
  <c r="M133" i="21" s="1"/>
  <c r="R144" i="21"/>
  <c r="T125" i="21"/>
  <c r="I125" i="21" s="1"/>
  <c r="X153" i="21"/>
  <c r="M153" i="21" s="1"/>
  <c r="X119" i="21"/>
  <c r="M119" i="21" s="1"/>
  <c r="R150" i="21"/>
  <c r="U115" i="21"/>
  <c r="L115" i="21" s="1"/>
  <c r="R155" i="21"/>
  <c r="X158" i="21"/>
  <c r="M158" i="21" s="1"/>
  <c r="R114" i="21"/>
  <c r="R151" i="21"/>
  <c r="T135" i="21"/>
  <c r="I135" i="21" s="1"/>
  <c r="U112" i="21"/>
  <c r="L112" i="21" s="1"/>
  <c r="X123" i="21"/>
  <c r="M123" i="21" s="1"/>
  <c r="T120" i="21"/>
  <c r="I120" i="21" s="1"/>
  <c r="U126" i="21"/>
  <c r="L126" i="21" s="1"/>
  <c r="U155" i="21"/>
  <c r="L155" i="21" s="1"/>
  <c r="X136" i="21"/>
  <c r="M136" i="21" s="1"/>
  <c r="U147" i="21"/>
  <c r="L147" i="21" s="1"/>
  <c r="T128" i="21"/>
  <c r="I128" i="21" s="1"/>
  <c r="R116" i="21"/>
  <c r="T127" i="21"/>
  <c r="I127" i="21" s="1"/>
  <c r="R161" i="21"/>
  <c r="X160" i="21"/>
  <c r="M160" i="21" s="1"/>
  <c r="T152" i="21"/>
  <c r="I152" i="21" s="1"/>
  <c r="X145" i="21"/>
  <c r="M145" i="21" s="1"/>
  <c r="X142" i="21"/>
  <c r="M142" i="21" s="1"/>
  <c r="T157" i="21"/>
  <c r="I157" i="21" s="1"/>
  <c r="X143" i="21"/>
  <c r="M143" i="21" s="1"/>
  <c r="T118" i="21"/>
  <c r="I118" i="21" s="1"/>
  <c r="R123" i="21"/>
  <c r="U134" i="21"/>
  <c r="L134" i="21" s="1"/>
  <c r="T148" i="21"/>
  <c r="I148" i="21" s="1"/>
  <c r="R129" i="21"/>
  <c r="U149" i="21"/>
  <c r="L149" i="21" s="1"/>
  <c r="X138" i="21"/>
  <c r="M138" i="21" s="1"/>
  <c r="U137" i="21"/>
  <c r="L137" i="21" s="1"/>
  <c r="U125" i="21"/>
  <c r="L125" i="21" s="1"/>
  <c r="U131" i="21"/>
  <c r="L131" i="21" s="1"/>
  <c r="X114" i="21"/>
  <c r="M114" i="21" s="1"/>
  <c r="T160" i="21"/>
  <c r="I160" i="21" s="1"/>
  <c r="U135" i="21"/>
  <c r="L135" i="21" s="1"/>
  <c r="X156" i="21"/>
  <c r="M156" i="21" s="1"/>
  <c r="U133" i="21"/>
  <c r="L133" i="21" s="1"/>
  <c r="T138" i="21"/>
  <c r="I138" i="21" s="1"/>
  <c r="T116" i="21"/>
  <c r="I116" i="21" s="1"/>
  <c r="T161" i="21"/>
  <c r="I161" i="21" s="1"/>
  <c r="R143" i="21"/>
  <c r="U114" i="21"/>
  <c r="L114" i="21" s="1"/>
  <c r="R133" i="21"/>
  <c r="U152" i="21"/>
  <c r="L152" i="21" s="1"/>
  <c r="X121" i="21"/>
  <c r="M121" i="21" s="1"/>
  <c r="X116" i="21"/>
  <c r="M116" i="21" s="1"/>
  <c r="R147" i="21"/>
  <c r="R118" i="21"/>
  <c r="T159" i="21"/>
  <c r="I159" i="21" s="1"/>
  <c r="U119" i="21"/>
  <c r="L119" i="21" s="1"/>
  <c r="N119" i="21" s="1"/>
  <c r="U159" i="21"/>
  <c r="L159" i="21" s="1"/>
  <c r="T153" i="21"/>
  <c r="I153" i="21" s="1"/>
  <c r="U140" i="21"/>
  <c r="L140" i="21" s="1"/>
  <c r="X130" i="21"/>
  <c r="M130" i="21" s="1"/>
  <c r="T124" i="21"/>
  <c r="I124" i="21" s="1"/>
  <c r="T119" i="21"/>
  <c r="I119" i="21" s="1"/>
  <c r="T114" i="21"/>
  <c r="I114" i="21" s="1"/>
  <c r="U113" i="21"/>
  <c r="L113" i="21" s="1"/>
  <c r="U158" i="21"/>
  <c r="L158" i="21" s="1"/>
  <c r="U124" i="21"/>
  <c r="L124" i="21" s="1"/>
  <c r="N124" i="21" s="1"/>
  <c r="R117" i="21"/>
  <c r="R131" i="21"/>
  <c r="T117" i="21"/>
  <c r="I117" i="21" s="1"/>
  <c r="X149" i="21"/>
  <c r="M149" i="21" s="1"/>
  <c r="R138" i="21"/>
  <c r="R115" i="21"/>
  <c r="T113" i="21"/>
  <c r="I113" i="21" s="1"/>
  <c r="T139" i="21"/>
  <c r="I139" i="21" s="1"/>
  <c r="X155" i="21"/>
  <c r="M155" i="21" s="1"/>
  <c r="T122" i="21"/>
  <c r="I122" i="21" s="1"/>
  <c r="U144" i="21"/>
  <c r="L144" i="21" s="1"/>
  <c r="U130" i="21"/>
  <c r="L130" i="21" s="1"/>
  <c r="T137" i="21"/>
  <c r="I137" i="21" s="1"/>
  <c r="R135" i="21"/>
  <c r="T146" i="21"/>
  <c r="I146" i="21" s="1"/>
  <c r="U145" i="21"/>
  <c r="L145" i="21" s="1"/>
  <c r="R149" i="21"/>
  <c r="R141" i="21"/>
  <c r="U136" i="21"/>
  <c r="L136" i="21" s="1"/>
  <c r="N136" i="21" s="1"/>
  <c r="R140" i="21"/>
  <c r="X135" i="21"/>
  <c r="M135" i="21" s="1"/>
  <c r="U121" i="21"/>
  <c r="L121" i="21" s="1"/>
  <c r="U128" i="21"/>
  <c r="L128" i="21" s="1"/>
  <c r="N128" i="21" s="1"/>
  <c r="R113" i="21"/>
  <c r="X140" i="21"/>
  <c r="M140" i="21" s="1"/>
  <c r="T136" i="21"/>
  <c r="I136" i="21" s="1"/>
  <c r="T132" i="21"/>
  <c r="I132" i="21" s="1"/>
  <c r="T156" i="21"/>
  <c r="I156" i="21" s="1"/>
  <c r="U142" i="21"/>
  <c r="L142" i="21" s="1"/>
  <c r="R125" i="21"/>
  <c r="X157" i="21"/>
  <c r="M157" i="21" s="1"/>
  <c r="U157" i="21"/>
  <c r="L157" i="21" s="1"/>
  <c r="R119" i="21"/>
  <c r="U146" i="21"/>
  <c r="L146" i="21" s="1"/>
  <c r="X115" i="21"/>
  <c r="M115" i="21" s="1"/>
  <c r="V14" i="2"/>
  <c r="AD24" i="2"/>
  <c r="C25" i="2"/>
  <c r="AF30" i="2"/>
  <c r="AE30" i="2" s="1"/>
  <c r="A30" i="2" s="1"/>
  <c r="AH31" i="2"/>
  <c r="AF31" i="2" s="1"/>
  <c r="AI31" i="2"/>
  <c r="B32" i="2"/>
  <c r="Y5" i="31"/>
  <c r="AF10" i="32"/>
  <c r="I10" i="35"/>
  <c r="M10" i="35" s="1"/>
  <c r="N10" i="35" s="1"/>
  <c r="N110" i="35" s="1"/>
  <c r="N173" i="35" s="1"/>
  <c r="AD10" i="35"/>
  <c r="AE10" i="33"/>
  <c r="AG10" i="33"/>
  <c r="AB4" i="33" s="1"/>
  <c r="BP7" i="2" s="1"/>
  <c r="Z7" i="2" s="1"/>
  <c r="AD7" i="33"/>
  <c r="V10" i="34"/>
  <c r="R171" i="34" s="1"/>
  <c r="L171" i="34" s="1"/>
  <c r="N171" i="34" s="1"/>
  <c r="W9" i="34"/>
  <c r="W10" i="34" s="1"/>
  <c r="R172" i="34" s="1"/>
  <c r="L172" i="34" s="1"/>
  <c r="N172" i="34" s="1"/>
  <c r="I10" i="34"/>
  <c r="M10" i="34" s="1"/>
  <c r="N10" i="34" s="1"/>
  <c r="N110" i="34" s="1"/>
  <c r="N173" i="34" s="1"/>
  <c r="AD10" i="34"/>
  <c r="AF28" i="32"/>
  <c r="AF31" i="32"/>
  <c r="AF25" i="32"/>
  <c r="AF39" i="32"/>
  <c r="AF14" i="32"/>
  <c r="AF13" i="32"/>
  <c r="AF47" i="32"/>
  <c r="AF75" i="32"/>
  <c r="AF103" i="32"/>
  <c r="AF58" i="32"/>
  <c r="AF40" i="32"/>
  <c r="AF34" i="32"/>
  <c r="AF84" i="32"/>
  <c r="AF88" i="32"/>
  <c r="AF91" i="32"/>
  <c r="AF74" i="32"/>
  <c r="AF20" i="32"/>
  <c r="AF89" i="32"/>
  <c r="AF17" i="32"/>
  <c r="AF35" i="32"/>
  <c r="AF80" i="32"/>
  <c r="AF60" i="32"/>
  <c r="AF43" i="32"/>
  <c r="AF27" i="32"/>
  <c r="AF19" i="32"/>
  <c r="AF105" i="32"/>
  <c r="AF42" i="32"/>
  <c r="AF96" i="32"/>
  <c r="AF97" i="32"/>
  <c r="AF30" i="32"/>
  <c r="AF21" i="32"/>
  <c r="AF109" i="32"/>
  <c r="AF46" i="32"/>
  <c r="AF24" i="32"/>
  <c r="AF85" i="32"/>
  <c r="AF15" i="32"/>
  <c r="AF69" i="32"/>
  <c r="AF79" i="32"/>
  <c r="AF76" i="32"/>
  <c r="AF62" i="32"/>
  <c r="AF82" i="32"/>
  <c r="AF95" i="32"/>
  <c r="AF66" i="32"/>
  <c r="AF11" i="32"/>
  <c r="AF18" i="32"/>
  <c r="AF50" i="32"/>
  <c r="AF55" i="32"/>
  <c r="AF53" i="32"/>
  <c r="AF107" i="32"/>
  <c r="AF61" i="32"/>
  <c r="AF45" i="32"/>
  <c r="AF73" i="32"/>
  <c r="AF22" i="32"/>
  <c r="AF54" i="32"/>
  <c r="AF90" i="32"/>
  <c r="AF49" i="32"/>
  <c r="AF12" i="32"/>
  <c r="AF56" i="32"/>
  <c r="AF106" i="32"/>
  <c r="AF108" i="32"/>
  <c r="AF81" i="32"/>
  <c r="AF101" i="32"/>
  <c r="AF38" i="32"/>
  <c r="AF70" i="32"/>
  <c r="AF94" i="32"/>
  <c r="AF36" i="32"/>
  <c r="AF100" i="32"/>
  <c r="AF71" i="32"/>
  <c r="AF29" i="32"/>
  <c r="AF78" i="32"/>
  <c r="AF64" i="32"/>
  <c r="AF99" i="32"/>
  <c r="AF67" i="32"/>
  <c r="AF59" i="32"/>
  <c r="AF23" i="32"/>
  <c r="AF57" i="32"/>
  <c r="AF87" i="32"/>
  <c r="AF102" i="32"/>
  <c r="AF32" i="32"/>
  <c r="AF77" i="32"/>
  <c r="AF16" i="32"/>
  <c r="AF65" i="32"/>
  <c r="AF98" i="32"/>
  <c r="AF52" i="32"/>
  <c r="AF51" i="32"/>
  <c r="AF83" i="32"/>
  <c r="AF68" i="32"/>
  <c r="AF26" i="32"/>
  <c r="AF44" i="32"/>
  <c r="AF48" i="32"/>
  <c r="AF41" i="32"/>
  <c r="AF33" i="32"/>
  <c r="AF93" i="32"/>
  <c r="AF104" i="32"/>
  <c r="AF86" i="32"/>
  <c r="AF37" i="32"/>
  <c r="AF72" i="32"/>
  <c r="AF63" i="32"/>
  <c r="AF92" i="32"/>
  <c r="V10" i="35"/>
  <c r="R171" i="35" s="1"/>
  <c r="L171" i="35" s="1"/>
  <c r="N171" i="35" s="1"/>
  <c r="W9" i="35"/>
  <c r="W10" i="35" s="1"/>
  <c r="R172" i="35" s="1"/>
  <c r="L172" i="35" s="1"/>
  <c r="N172" i="35" s="1"/>
  <c r="S110" i="35"/>
  <c r="T110" i="35"/>
  <c r="S145" i="25" l="1"/>
  <c r="E145" i="25" s="1"/>
  <c r="N137" i="25"/>
  <c r="S123" i="25"/>
  <c r="E123" i="25" s="1"/>
  <c r="S114" i="25"/>
  <c r="E114" i="25" s="1"/>
  <c r="S126" i="25"/>
  <c r="E126" i="25" s="1"/>
  <c r="S118" i="25"/>
  <c r="E118" i="25" s="1"/>
  <c r="S120" i="25"/>
  <c r="E120" i="25" s="1"/>
  <c r="C158" i="25"/>
  <c r="N121" i="25"/>
  <c r="C143" i="25"/>
  <c r="N153" i="25"/>
  <c r="N113" i="25"/>
  <c r="N134" i="25"/>
  <c r="S137" i="25"/>
  <c r="E137" i="25" s="1"/>
  <c r="N114" i="25"/>
  <c r="N127" i="25"/>
  <c r="N128" i="25"/>
  <c r="S135" i="25"/>
  <c r="E135" i="25" s="1"/>
  <c r="C155" i="25"/>
  <c r="N120" i="25"/>
  <c r="N150" i="25"/>
  <c r="N144" i="25"/>
  <c r="N118" i="25"/>
  <c r="S140" i="25"/>
  <c r="E140" i="25" s="1"/>
  <c r="N146" i="25"/>
  <c r="N159" i="25"/>
  <c r="N157" i="25"/>
  <c r="N142" i="25"/>
  <c r="N147" i="25"/>
  <c r="N136" i="25"/>
  <c r="N125" i="25"/>
  <c r="S112" i="25"/>
  <c r="E112" i="25" s="1"/>
  <c r="S132" i="25"/>
  <c r="E132" i="25" s="1"/>
  <c r="N119" i="25"/>
  <c r="N115" i="25"/>
  <c r="N155" i="25"/>
  <c r="S125" i="25"/>
  <c r="E125" i="25" s="1"/>
  <c r="S150" i="25"/>
  <c r="E150" i="25" s="1"/>
  <c r="N152" i="25"/>
  <c r="N149" i="25"/>
  <c r="N132" i="25"/>
  <c r="C151" i="25"/>
  <c r="C136" i="25"/>
  <c r="N141" i="25"/>
  <c r="N156" i="25"/>
  <c r="S138" i="25"/>
  <c r="E138" i="25" s="1"/>
  <c r="S159" i="25"/>
  <c r="E159" i="25" s="1"/>
  <c r="H14" i="15"/>
  <c r="K14" i="15" s="1"/>
  <c r="A14" i="15" s="1"/>
  <c r="C153" i="25"/>
  <c r="C152" i="25"/>
  <c r="S133" i="25"/>
  <c r="E133" i="25" s="1"/>
  <c r="N161" i="25"/>
  <c r="N126" i="25"/>
  <c r="C127" i="25"/>
  <c r="S156" i="25"/>
  <c r="E156" i="25" s="1"/>
  <c r="S129" i="25"/>
  <c r="E129" i="25" s="1"/>
  <c r="C147" i="25"/>
  <c r="C128" i="25"/>
  <c r="S119" i="25"/>
  <c r="E119" i="25" s="1"/>
  <c r="C154" i="25"/>
  <c r="N123" i="25"/>
  <c r="N143" i="25"/>
  <c r="C134" i="25"/>
  <c r="S149" i="25"/>
  <c r="E149" i="25" s="1"/>
  <c r="N129" i="25"/>
  <c r="N116" i="25"/>
  <c r="S124" i="25"/>
  <c r="E124" i="25" s="1"/>
  <c r="N160" i="25"/>
  <c r="C144" i="25"/>
  <c r="C116" i="25"/>
  <c r="N158" i="25"/>
  <c r="N112" i="25"/>
  <c r="N162" i="25" s="1"/>
  <c r="N175" i="25" s="1"/>
  <c r="N179" i="25" s="1"/>
  <c r="C160" i="25"/>
  <c r="S148" i="25"/>
  <c r="E148" i="25" s="1"/>
  <c r="S157" i="25"/>
  <c r="E157" i="25" s="1"/>
  <c r="C131" i="25"/>
  <c r="C115" i="25"/>
  <c r="S142" i="25"/>
  <c r="E142" i="25" s="1"/>
  <c r="C146" i="25"/>
  <c r="S113" i="25"/>
  <c r="E113" i="25" s="1"/>
  <c r="C161" i="25"/>
  <c r="C139" i="25"/>
  <c r="C117" i="25"/>
  <c r="C130" i="25"/>
  <c r="N145" i="25"/>
  <c r="N179" i="20"/>
  <c r="N142" i="21"/>
  <c r="N158" i="21"/>
  <c r="N159" i="21"/>
  <c r="N125" i="21"/>
  <c r="N133" i="21"/>
  <c r="N126" i="21"/>
  <c r="N131" i="21"/>
  <c r="T18" i="2"/>
  <c r="T19" i="2" s="1"/>
  <c r="T20" i="2" s="1"/>
  <c r="T21" i="2" s="1"/>
  <c r="Y10" i="2"/>
  <c r="Y11" i="2" s="1"/>
  <c r="W13" i="2"/>
  <c r="W14" i="2" s="1"/>
  <c r="X14" i="2"/>
  <c r="X15" i="2" s="1"/>
  <c r="Z8" i="2"/>
  <c r="Z9" i="2" s="1"/>
  <c r="N146" i="21"/>
  <c r="U18" i="2"/>
  <c r="U19" i="2" s="1"/>
  <c r="U151" i="24"/>
  <c r="L151" i="24" s="1"/>
  <c r="R112" i="24"/>
  <c r="T126" i="24"/>
  <c r="I126" i="24" s="1"/>
  <c r="X158" i="24"/>
  <c r="M158" i="24" s="1"/>
  <c r="R147" i="24"/>
  <c r="R117" i="24"/>
  <c r="T131" i="24"/>
  <c r="I131" i="24" s="1"/>
  <c r="R114" i="24"/>
  <c r="T118" i="24"/>
  <c r="I118" i="24" s="1"/>
  <c r="T128" i="24"/>
  <c r="I128" i="24" s="1"/>
  <c r="U156" i="24"/>
  <c r="L156" i="24" s="1"/>
  <c r="T147" i="24"/>
  <c r="I147" i="24" s="1"/>
  <c r="U154" i="24"/>
  <c r="L154" i="24" s="1"/>
  <c r="U159" i="24"/>
  <c r="L159" i="24" s="1"/>
  <c r="R150" i="24"/>
  <c r="U116" i="24"/>
  <c r="L116" i="24" s="1"/>
  <c r="R157" i="24"/>
  <c r="U120" i="24"/>
  <c r="L120" i="24" s="1"/>
  <c r="X159" i="24"/>
  <c r="M159" i="24" s="1"/>
  <c r="R140" i="24"/>
  <c r="X148" i="24"/>
  <c r="M148" i="24" s="1"/>
  <c r="R159" i="24"/>
  <c r="U126" i="24"/>
  <c r="L126" i="24" s="1"/>
  <c r="R143" i="24"/>
  <c r="U142" i="24"/>
  <c r="L142" i="24" s="1"/>
  <c r="R122" i="24"/>
  <c r="T156" i="24"/>
  <c r="I156" i="24" s="1"/>
  <c r="T146" i="24"/>
  <c r="I146" i="24" s="1"/>
  <c r="R119" i="24"/>
  <c r="X155" i="24"/>
  <c r="M155" i="24" s="1"/>
  <c r="X149" i="24"/>
  <c r="M149" i="24" s="1"/>
  <c r="X119" i="24"/>
  <c r="M119" i="24" s="1"/>
  <c r="X118" i="24"/>
  <c r="M118" i="24" s="1"/>
  <c r="X157" i="24"/>
  <c r="M157" i="24" s="1"/>
  <c r="T117" i="24"/>
  <c r="I117" i="24" s="1"/>
  <c r="X128" i="24"/>
  <c r="M128" i="24" s="1"/>
  <c r="U125" i="24"/>
  <c r="L125" i="24" s="1"/>
  <c r="X122" i="24"/>
  <c r="M122" i="24" s="1"/>
  <c r="R124" i="24"/>
  <c r="R145" i="24"/>
  <c r="R156" i="24"/>
  <c r="T145" i="24"/>
  <c r="I145" i="24" s="1"/>
  <c r="R136" i="24"/>
  <c r="X150" i="24"/>
  <c r="M150" i="24" s="1"/>
  <c r="X156" i="24"/>
  <c r="M156" i="24" s="1"/>
  <c r="X135" i="24"/>
  <c r="M135" i="24" s="1"/>
  <c r="T134" i="24"/>
  <c r="I134" i="24" s="1"/>
  <c r="T112" i="24"/>
  <c r="I112" i="24" s="1"/>
  <c r="R123" i="24"/>
  <c r="T138" i="24"/>
  <c r="I138" i="24" s="1"/>
  <c r="U131" i="24"/>
  <c r="L131" i="24" s="1"/>
  <c r="U160" i="24"/>
  <c r="L160" i="24" s="1"/>
  <c r="X154" i="24"/>
  <c r="M154" i="24" s="1"/>
  <c r="X147" i="24"/>
  <c r="M147" i="24" s="1"/>
  <c r="U153" i="24"/>
  <c r="L153" i="24" s="1"/>
  <c r="U118" i="24"/>
  <c r="L118" i="24" s="1"/>
  <c r="T123" i="24"/>
  <c r="I123" i="24" s="1"/>
  <c r="U133" i="24"/>
  <c r="L133" i="24" s="1"/>
  <c r="X139" i="24"/>
  <c r="M139" i="24" s="1"/>
  <c r="R137" i="24"/>
  <c r="X131" i="24"/>
  <c r="M131" i="24" s="1"/>
  <c r="T140" i="24"/>
  <c r="I140" i="24" s="1"/>
  <c r="U129" i="24"/>
  <c r="L129" i="24" s="1"/>
  <c r="U117" i="24"/>
  <c r="L117" i="24" s="1"/>
  <c r="T151" i="24"/>
  <c r="I151" i="24" s="1"/>
  <c r="T142" i="24"/>
  <c r="I142" i="24" s="1"/>
  <c r="X115" i="24"/>
  <c r="M115" i="24" s="1"/>
  <c r="T159" i="24"/>
  <c r="I159" i="24" s="1"/>
  <c r="T113" i="24"/>
  <c r="I113" i="24" s="1"/>
  <c r="U141" i="24"/>
  <c r="L141" i="24" s="1"/>
  <c r="X129" i="24"/>
  <c r="M129" i="24" s="1"/>
  <c r="T157" i="24"/>
  <c r="I157" i="24" s="1"/>
  <c r="R134" i="24"/>
  <c r="X137" i="24"/>
  <c r="M137" i="24" s="1"/>
  <c r="X146" i="24"/>
  <c r="M146" i="24" s="1"/>
  <c r="R144" i="24"/>
  <c r="U122" i="24"/>
  <c r="L122" i="24" s="1"/>
  <c r="R142" i="24"/>
  <c r="U132" i="24"/>
  <c r="L132" i="24" s="1"/>
  <c r="X161" i="24"/>
  <c r="M161" i="24" s="1"/>
  <c r="U112" i="24"/>
  <c r="L112" i="24" s="1"/>
  <c r="X145" i="24"/>
  <c r="M145" i="24" s="1"/>
  <c r="T136" i="24"/>
  <c r="I136" i="24" s="1"/>
  <c r="X130" i="24"/>
  <c r="M130" i="24" s="1"/>
  <c r="X140" i="24"/>
  <c r="M140" i="24" s="1"/>
  <c r="R152" i="24"/>
  <c r="T135" i="24"/>
  <c r="I135" i="24" s="1"/>
  <c r="T153" i="24"/>
  <c r="I153" i="24" s="1"/>
  <c r="R155" i="24"/>
  <c r="U158" i="24"/>
  <c r="L158" i="24" s="1"/>
  <c r="U149" i="24"/>
  <c r="L149" i="24" s="1"/>
  <c r="N149" i="24" s="1"/>
  <c r="R113" i="24"/>
  <c r="R116" i="24"/>
  <c r="R149" i="24"/>
  <c r="T139" i="24"/>
  <c r="I139" i="24" s="1"/>
  <c r="R126" i="24"/>
  <c r="T152" i="24"/>
  <c r="I152" i="24" s="1"/>
  <c r="X136" i="24"/>
  <c r="M136" i="24" s="1"/>
  <c r="R139" i="24"/>
  <c r="R138" i="24"/>
  <c r="T122" i="24"/>
  <c r="I122" i="24" s="1"/>
  <c r="R158" i="24"/>
  <c r="X134" i="24"/>
  <c r="M134" i="24" s="1"/>
  <c r="R160" i="24"/>
  <c r="X112" i="24"/>
  <c r="M112" i="24" s="1"/>
  <c r="T160" i="24"/>
  <c r="I160" i="24" s="1"/>
  <c r="R148" i="24"/>
  <c r="U150" i="24"/>
  <c r="L150" i="24" s="1"/>
  <c r="N150" i="24" s="1"/>
  <c r="T124" i="24"/>
  <c r="I124" i="24" s="1"/>
  <c r="R141" i="24"/>
  <c r="U113" i="24"/>
  <c r="L113" i="24" s="1"/>
  <c r="T143" i="24"/>
  <c r="I143" i="24" s="1"/>
  <c r="U124" i="24"/>
  <c r="L124" i="24" s="1"/>
  <c r="T119" i="24"/>
  <c r="I119" i="24" s="1"/>
  <c r="U145" i="24"/>
  <c r="L145" i="24" s="1"/>
  <c r="U134" i="24"/>
  <c r="L134" i="24" s="1"/>
  <c r="T120" i="24"/>
  <c r="I120" i="24" s="1"/>
  <c r="R121" i="24"/>
  <c r="T132" i="24"/>
  <c r="I132" i="24" s="1"/>
  <c r="U136" i="24"/>
  <c r="L136" i="24" s="1"/>
  <c r="T144" i="24"/>
  <c r="I144" i="24" s="1"/>
  <c r="R130" i="24"/>
  <c r="R120" i="24"/>
  <c r="R125" i="24"/>
  <c r="T129" i="24"/>
  <c r="I129" i="24" s="1"/>
  <c r="R146" i="24"/>
  <c r="X144" i="24"/>
  <c r="M144" i="24" s="1"/>
  <c r="T133" i="24"/>
  <c r="I133" i="24" s="1"/>
  <c r="T125" i="24"/>
  <c r="I125" i="24" s="1"/>
  <c r="R161" i="24"/>
  <c r="T141" i="24"/>
  <c r="I141" i="24" s="1"/>
  <c r="T161" i="24"/>
  <c r="I161" i="24" s="1"/>
  <c r="R129" i="24"/>
  <c r="U147" i="24"/>
  <c r="L147" i="24" s="1"/>
  <c r="N147" i="24" s="1"/>
  <c r="R131" i="24"/>
  <c r="X113" i="24"/>
  <c r="M113" i="24" s="1"/>
  <c r="X120" i="24"/>
  <c r="M120" i="24" s="1"/>
  <c r="U152" i="24"/>
  <c r="L152" i="24" s="1"/>
  <c r="X143" i="24"/>
  <c r="M143" i="24" s="1"/>
  <c r="T158" i="24"/>
  <c r="I158" i="24" s="1"/>
  <c r="T114" i="24"/>
  <c r="I114" i="24" s="1"/>
  <c r="R151" i="24"/>
  <c r="T137" i="24"/>
  <c r="I137" i="24" s="1"/>
  <c r="U135" i="24"/>
  <c r="L135" i="24" s="1"/>
  <c r="X114" i="24"/>
  <c r="M114" i="24" s="1"/>
  <c r="X151" i="24"/>
  <c r="M151" i="24" s="1"/>
  <c r="X127" i="24"/>
  <c r="M127" i="24" s="1"/>
  <c r="R153" i="24"/>
  <c r="X152" i="24"/>
  <c r="M152" i="24" s="1"/>
  <c r="X125" i="24"/>
  <c r="M125" i="24" s="1"/>
  <c r="T149" i="24"/>
  <c r="I149" i="24" s="1"/>
  <c r="X121" i="24"/>
  <c r="M121" i="24" s="1"/>
  <c r="U114" i="24"/>
  <c r="L114" i="24" s="1"/>
  <c r="N114" i="24" s="1"/>
  <c r="U140" i="24"/>
  <c r="L140" i="24" s="1"/>
  <c r="U115" i="24"/>
  <c r="L115" i="24" s="1"/>
  <c r="N115" i="24" s="1"/>
  <c r="R132" i="24"/>
  <c r="X153" i="24"/>
  <c r="M153" i="24" s="1"/>
  <c r="R154" i="24"/>
  <c r="U161" i="24"/>
  <c r="L161" i="24" s="1"/>
  <c r="T154" i="24"/>
  <c r="I154" i="24" s="1"/>
  <c r="U127" i="24"/>
  <c r="L127" i="24" s="1"/>
  <c r="R128" i="24"/>
  <c r="T116" i="24"/>
  <c r="I116" i="24" s="1"/>
  <c r="U128" i="24"/>
  <c r="L128" i="24" s="1"/>
  <c r="N128" i="24" s="1"/>
  <c r="X132" i="24"/>
  <c r="M132" i="24" s="1"/>
  <c r="U123" i="24"/>
  <c r="L123" i="24" s="1"/>
  <c r="R118" i="24"/>
  <c r="R135" i="24"/>
  <c r="U143" i="24"/>
  <c r="L143" i="24" s="1"/>
  <c r="X160" i="24"/>
  <c r="M160" i="24" s="1"/>
  <c r="U157" i="24"/>
  <c r="L157" i="24" s="1"/>
  <c r="U130" i="24"/>
  <c r="L130" i="24" s="1"/>
  <c r="N130" i="24" s="1"/>
  <c r="U138" i="24"/>
  <c r="L138" i="24" s="1"/>
  <c r="U137" i="24"/>
  <c r="L137" i="24" s="1"/>
  <c r="N137" i="24" s="1"/>
  <c r="T121" i="24"/>
  <c r="I121" i="24" s="1"/>
  <c r="X141" i="24"/>
  <c r="M141" i="24" s="1"/>
  <c r="R133" i="24"/>
  <c r="U139" i="24"/>
  <c r="L139" i="24" s="1"/>
  <c r="R115" i="24"/>
  <c r="T150" i="24"/>
  <c r="I150" i="24" s="1"/>
  <c r="U121" i="24"/>
  <c r="L121" i="24" s="1"/>
  <c r="X138" i="24"/>
  <c r="M138" i="24" s="1"/>
  <c r="X116" i="24"/>
  <c r="M116" i="24" s="1"/>
  <c r="R127" i="24"/>
  <c r="T130" i="24"/>
  <c r="I130" i="24" s="1"/>
  <c r="U146" i="24"/>
  <c r="L146" i="24" s="1"/>
  <c r="X126" i="24"/>
  <c r="M126" i="24" s="1"/>
  <c r="X133" i="24"/>
  <c r="M133" i="24" s="1"/>
  <c r="X117" i="24"/>
  <c r="M117" i="24" s="1"/>
  <c r="X142" i="24"/>
  <c r="M142" i="24" s="1"/>
  <c r="T148" i="24"/>
  <c r="I148" i="24" s="1"/>
  <c r="X123" i="24"/>
  <c r="M123" i="24" s="1"/>
  <c r="U148" i="24"/>
  <c r="L148" i="24" s="1"/>
  <c r="U155" i="24"/>
  <c r="L155" i="24" s="1"/>
  <c r="N155" i="24" s="1"/>
  <c r="U119" i="24"/>
  <c r="L119" i="24" s="1"/>
  <c r="X124" i="24"/>
  <c r="M124" i="24" s="1"/>
  <c r="U144" i="24"/>
  <c r="L144" i="24" s="1"/>
  <c r="T115" i="24"/>
  <c r="I115" i="24" s="1"/>
  <c r="T127" i="24"/>
  <c r="I127" i="24" s="1"/>
  <c r="T155" i="24"/>
  <c r="I155" i="24" s="1"/>
  <c r="N121" i="21"/>
  <c r="N114" i="21"/>
  <c r="N137" i="21"/>
  <c r="N112" i="21"/>
  <c r="N162" i="21" s="1"/>
  <c r="N175" i="21" s="1"/>
  <c r="N179" i="21" s="1"/>
  <c r="N150" i="21"/>
  <c r="N127" i="21"/>
  <c r="N144" i="21"/>
  <c r="N135" i="21"/>
  <c r="N143" i="21"/>
  <c r="N138" i="21"/>
  <c r="N116" i="21"/>
  <c r="N153" i="21"/>
  <c r="N132" i="21"/>
  <c r="S133" i="21"/>
  <c r="E133" i="21" s="1"/>
  <c r="C133" i="21"/>
  <c r="C129" i="21"/>
  <c r="S129" i="21"/>
  <c r="E129" i="21" s="1"/>
  <c r="C114" i="21"/>
  <c r="S114" i="21"/>
  <c r="E114" i="21" s="1"/>
  <c r="S144" i="21"/>
  <c r="E144" i="21" s="1"/>
  <c r="C144" i="21"/>
  <c r="S132" i="21"/>
  <c r="E132" i="21" s="1"/>
  <c r="C132" i="21"/>
  <c r="C160" i="21"/>
  <c r="S160" i="21"/>
  <c r="E160" i="21" s="1"/>
  <c r="N151" i="21"/>
  <c r="N157" i="21"/>
  <c r="C113" i="21"/>
  <c r="S113" i="21"/>
  <c r="E113" i="21" s="1"/>
  <c r="S140" i="21"/>
  <c r="E140" i="21" s="1"/>
  <c r="C140" i="21"/>
  <c r="N145" i="21"/>
  <c r="N130" i="21"/>
  <c r="S118" i="21"/>
  <c r="E118" i="21" s="1"/>
  <c r="C118" i="21"/>
  <c r="N152" i="21"/>
  <c r="N149" i="21"/>
  <c r="S123" i="21"/>
  <c r="E123" i="21" s="1"/>
  <c r="C123" i="21"/>
  <c r="S161" i="21"/>
  <c r="E161" i="21" s="1"/>
  <c r="C161" i="21"/>
  <c r="N147" i="21"/>
  <c r="S151" i="21"/>
  <c r="E151" i="21" s="1"/>
  <c r="C151" i="21"/>
  <c r="N115" i="21"/>
  <c r="S130" i="21"/>
  <c r="E130" i="21" s="1"/>
  <c r="C130" i="21"/>
  <c r="N154" i="21"/>
  <c r="S121" i="21"/>
  <c r="E121" i="21" s="1"/>
  <c r="C121" i="21"/>
  <c r="C122" i="21"/>
  <c r="S122" i="21"/>
  <c r="E122" i="21" s="1"/>
  <c r="N118" i="21"/>
  <c r="S142" i="21"/>
  <c r="E142" i="21" s="1"/>
  <c r="C142" i="21"/>
  <c r="S134" i="21"/>
  <c r="E134" i="21" s="1"/>
  <c r="C134" i="21"/>
  <c r="S153" i="21"/>
  <c r="E153" i="21" s="1"/>
  <c r="C153" i="21"/>
  <c r="C146" i="21"/>
  <c r="S146" i="21"/>
  <c r="E146" i="21" s="1"/>
  <c r="S145" i="21"/>
  <c r="E145" i="21" s="1"/>
  <c r="C145" i="21"/>
  <c r="N139" i="21"/>
  <c r="C112" i="21"/>
  <c r="S112" i="21"/>
  <c r="E112" i="21" s="1"/>
  <c r="S147" i="21"/>
  <c r="E147" i="21" s="1"/>
  <c r="C147" i="21"/>
  <c r="S150" i="21"/>
  <c r="E150" i="21" s="1"/>
  <c r="C150" i="21"/>
  <c r="N123" i="21"/>
  <c r="C139" i="21"/>
  <c r="S139" i="21"/>
  <c r="E139" i="21" s="1"/>
  <c r="C124" i="21"/>
  <c r="S124" i="21"/>
  <c r="E124" i="21" s="1"/>
  <c r="V15" i="2"/>
  <c r="C125" i="21"/>
  <c r="S125" i="21"/>
  <c r="E125" i="21" s="1"/>
  <c r="C141" i="21"/>
  <c r="S141" i="21"/>
  <c r="E141" i="21" s="1"/>
  <c r="C135" i="21"/>
  <c r="S135" i="21"/>
  <c r="E135" i="21" s="1"/>
  <c r="S115" i="21"/>
  <c r="E115" i="21" s="1"/>
  <c r="C115" i="21"/>
  <c r="C131" i="21"/>
  <c r="S131" i="21"/>
  <c r="E131" i="21" s="1"/>
  <c r="N113" i="21"/>
  <c r="C116" i="21"/>
  <c r="S116" i="21"/>
  <c r="E116" i="21" s="1"/>
  <c r="N155" i="21"/>
  <c r="S154" i="21"/>
  <c r="E154" i="21" s="1"/>
  <c r="C154" i="21"/>
  <c r="C136" i="21"/>
  <c r="S136" i="21"/>
  <c r="E136" i="21" s="1"/>
  <c r="N160" i="21"/>
  <c r="C148" i="21"/>
  <c r="S148" i="21"/>
  <c r="E148" i="21" s="1"/>
  <c r="N156" i="21"/>
  <c r="C127" i="21"/>
  <c r="S127" i="21"/>
  <c r="E127" i="21" s="1"/>
  <c r="S158" i="21"/>
  <c r="E158" i="21" s="1"/>
  <c r="C158" i="21"/>
  <c r="S137" i="21"/>
  <c r="E137" i="21" s="1"/>
  <c r="C137" i="21"/>
  <c r="S152" i="21"/>
  <c r="E152" i="21" s="1"/>
  <c r="C152" i="21"/>
  <c r="N117" i="21"/>
  <c r="N161" i="21"/>
  <c r="R148" i="26"/>
  <c r="X148" i="26"/>
  <c r="M148" i="26" s="1"/>
  <c r="T120" i="26"/>
  <c r="I120" i="26" s="1"/>
  <c r="R114" i="26"/>
  <c r="R150" i="26"/>
  <c r="R144" i="26"/>
  <c r="R127" i="26"/>
  <c r="R117" i="26"/>
  <c r="T127" i="26"/>
  <c r="I127" i="26" s="1"/>
  <c r="R113" i="26"/>
  <c r="X147" i="26"/>
  <c r="M147" i="26" s="1"/>
  <c r="U138" i="26"/>
  <c r="L138" i="26" s="1"/>
  <c r="T156" i="26"/>
  <c r="I156" i="26" s="1"/>
  <c r="X149" i="26"/>
  <c r="M149" i="26" s="1"/>
  <c r="U121" i="26"/>
  <c r="L121" i="26" s="1"/>
  <c r="R147" i="26"/>
  <c r="X116" i="26"/>
  <c r="M116" i="26" s="1"/>
  <c r="U128" i="26"/>
  <c r="L128" i="26" s="1"/>
  <c r="T124" i="26"/>
  <c r="I124" i="26" s="1"/>
  <c r="X115" i="26"/>
  <c r="M115" i="26" s="1"/>
  <c r="X159" i="26"/>
  <c r="M159" i="26" s="1"/>
  <c r="X124" i="26"/>
  <c r="M124" i="26" s="1"/>
  <c r="U122" i="26"/>
  <c r="L122" i="26" s="1"/>
  <c r="R137" i="26"/>
  <c r="T128" i="26"/>
  <c r="I128" i="26" s="1"/>
  <c r="R131" i="26"/>
  <c r="U130" i="26"/>
  <c r="L130" i="26" s="1"/>
  <c r="X125" i="26"/>
  <c r="M125" i="26" s="1"/>
  <c r="T132" i="26"/>
  <c r="I132" i="26" s="1"/>
  <c r="R154" i="26"/>
  <c r="R120" i="26"/>
  <c r="X122" i="26"/>
  <c r="M122" i="26" s="1"/>
  <c r="T144" i="26"/>
  <c r="I144" i="26" s="1"/>
  <c r="T143" i="26"/>
  <c r="I143" i="26" s="1"/>
  <c r="X129" i="26"/>
  <c r="M129" i="26" s="1"/>
  <c r="X134" i="26"/>
  <c r="M134" i="26" s="1"/>
  <c r="T141" i="26"/>
  <c r="I141" i="26" s="1"/>
  <c r="X117" i="26"/>
  <c r="M117" i="26" s="1"/>
  <c r="X135" i="26"/>
  <c r="M135" i="26" s="1"/>
  <c r="U131" i="26"/>
  <c r="L131" i="26" s="1"/>
  <c r="R119" i="26"/>
  <c r="U157" i="26"/>
  <c r="L157" i="26" s="1"/>
  <c r="T113" i="26"/>
  <c r="I113" i="26" s="1"/>
  <c r="U137" i="26"/>
  <c r="L137" i="26" s="1"/>
  <c r="U147" i="26"/>
  <c r="L147" i="26" s="1"/>
  <c r="T159" i="26"/>
  <c r="I159" i="26" s="1"/>
  <c r="T148" i="26"/>
  <c r="I148" i="26" s="1"/>
  <c r="X126" i="26"/>
  <c r="M126" i="26" s="1"/>
  <c r="U139" i="26"/>
  <c r="L139" i="26" s="1"/>
  <c r="X146" i="26"/>
  <c r="M146" i="26" s="1"/>
  <c r="U133" i="26"/>
  <c r="L133" i="26" s="1"/>
  <c r="T119" i="26"/>
  <c r="I119" i="26" s="1"/>
  <c r="R133" i="26"/>
  <c r="T155" i="26"/>
  <c r="I155" i="26" s="1"/>
  <c r="X152" i="26"/>
  <c r="M152" i="26" s="1"/>
  <c r="T131" i="26"/>
  <c r="I131" i="26" s="1"/>
  <c r="U146" i="26"/>
  <c r="L146" i="26" s="1"/>
  <c r="R158" i="26"/>
  <c r="U132" i="26"/>
  <c r="L132" i="26" s="1"/>
  <c r="R151" i="26"/>
  <c r="R149" i="26"/>
  <c r="T145" i="26"/>
  <c r="I145" i="26" s="1"/>
  <c r="X161" i="26"/>
  <c r="M161" i="26" s="1"/>
  <c r="T118" i="26"/>
  <c r="I118" i="26" s="1"/>
  <c r="U150" i="26"/>
  <c r="L150" i="26" s="1"/>
  <c r="U125" i="26"/>
  <c r="L125" i="26" s="1"/>
  <c r="X133" i="26"/>
  <c r="M133" i="26" s="1"/>
  <c r="U126" i="26"/>
  <c r="L126" i="26" s="1"/>
  <c r="N126" i="26" s="1"/>
  <c r="T126" i="26"/>
  <c r="I126" i="26" s="1"/>
  <c r="T123" i="26"/>
  <c r="I123" i="26" s="1"/>
  <c r="X153" i="26"/>
  <c r="M153" i="26" s="1"/>
  <c r="X137" i="26"/>
  <c r="M137" i="26" s="1"/>
  <c r="T154" i="26"/>
  <c r="I154" i="26" s="1"/>
  <c r="U143" i="26"/>
  <c r="L143" i="26" s="1"/>
  <c r="R135" i="26"/>
  <c r="T138" i="26"/>
  <c r="I138" i="26" s="1"/>
  <c r="U135" i="26"/>
  <c r="L135" i="26" s="1"/>
  <c r="X127" i="26"/>
  <c r="M127" i="26" s="1"/>
  <c r="R118" i="26"/>
  <c r="R153" i="26"/>
  <c r="T116" i="26"/>
  <c r="I116" i="26" s="1"/>
  <c r="R159" i="26"/>
  <c r="T115" i="26"/>
  <c r="I115" i="26" s="1"/>
  <c r="U115" i="26"/>
  <c r="L115" i="26" s="1"/>
  <c r="N115" i="26" s="1"/>
  <c r="U145" i="26"/>
  <c r="L145" i="26" s="1"/>
  <c r="U119" i="26"/>
  <c r="L119" i="26" s="1"/>
  <c r="U161" i="26"/>
  <c r="L161" i="26" s="1"/>
  <c r="N161" i="26" s="1"/>
  <c r="T130" i="26"/>
  <c r="I130" i="26" s="1"/>
  <c r="X154" i="26"/>
  <c r="M154" i="26" s="1"/>
  <c r="R139" i="26"/>
  <c r="T142" i="26"/>
  <c r="I142" i="26" s="1"/>
  <c r="U141" i="26"/>
  <c r="L141" i="26" s="1"/>
  <c r="R142" i="26"/>
  <c r="U160" i="26"/>
  <c r="L160" i="26" s="1"/>
  <c r="R130" i="26"/>
  <c r="U112" i="26"/>
  <c r="L112" i="26" s="1"/>
  <c r="R128" i="26"/>
  <c r="X143" i="26"/>
  <c r="M143" i="26" s="1"/>
  <c r="X120" i="26"/>
  <c r="M120" i="26" s="1"/>
  <c r="T158" i="26"/>
  <c r="I158" i="26" s="1"/>
  <c r="T150" i="26"/>
  <c r="I150" i="26" s="1"/>
  <c r="T146" i="26"/>
  <c r="I146" i="26" s="1"/>
  <c r="R161" i="26"/>
  <c r="T112" i="26"/>
  <c r="I112" i="26" s="1"/>
  <c r="T139" i="26"/>
  <c r="I139" i="26" s="1"/>
  <c r="R116" i="26"/>
  <c r="U114" i="26"/>
  <c r="L114" i="26" s="1"/>
  <c r="T114" i="26"/>
  <c r="I114" i="26" s="1"/>
  <c r="R145" i="26"/>
  <c r="T151" i="26"/>
  <c r="I151" i="26" s="1"/>
  <c r="U151" i="26"/>
  <c r="L151" i="26" s="1"/>
  <c r="T117" i="26"/>
  <c r="I117" i="26" s="1"/>
  <c r="X155" i="26"/>
  <c r="M155" i="26" s="1"/>
  <c r="U140" i="26"/>
  <c r="L140" i="26" s="1"/>
  <c r="U152" i="26"/>
  <c r="L152" i="26" s="1"/>
  <c r="N152" i="26" s="1"/>
  <c r="X144" i="26"/>
  <c r="M144" i="26" s="1"/>
  <c r="T122" i="26"/>
  <c r="I122" i="26" s="1"/>
  <c r="T160" i="26"/>
  <c r="I160" i="26" s="1"/>
  <c r="X141" i="26"/>
  <c r="M141" i="26" s="1"/>
  <c r="X130" i="26"/>
  <c r="M130" i="26" s="1"/>
  <c r="U154" i="26"/>
  <c r="L154" i="26" s="1"/>
  <c r="X113" i="26"/>
  <c r="M113" i="26" s="1"/>
  <c r="X160" i="26"/>
  <c r="M160" i="26" s="1"/>
  <c r="T152" i="26"/>
  <c r="I152" i="26" s="1"/>
  <c r="R132" i="26"/>
  <c r="T157" i="26"/>
  <c r="I157" i="26" s="1"/>
  <c r="R152" i="26"/>
  <c r="U134" i="26"/>
  <c r="L134" i="26" s="1"/>
  <c r="N134" i="26" s="1"/>
  <c r="X114" i="26"/>
  <c r="M114" i="26" s="1"/>
  <c r="R136" i="26"/>
  <c r="X142" i="26"/>
  <c r="M142" i="26" s="1"/>
  <c r="T153" i="26"/>
  <c r="I153" i="26" s="1"/>
  <c r="X119" i="26"/>
  <c r="M119" i="26" s="1"/>
  <c r="U113" i="26"/>
  <c r="L113" i="26" s="1"/>
  <c r="N113" i="26" s="1"/>
  <c r="R129" i="26"/>
  <c r="R141" i="26"/>
  <c r="U123" i="26"/>
  <c r="L123" i="26" s="1"/>
  <c r="R143" i="26"/>
  <c r="T137" i="26"/>
  <c r="I137" i="26" s="1"/>
  <c r="X151" i="26"/>
  <c r="M151" i="26" s="1"/>
  <c r="X138" i="26"/>
  <c r="M138" i="26" s="1"/>
  <c r="X150" i="26"/>
  <c r="M150" i="26" s="1"/>
  <c r="X128" i="26"/>
  <c r="M128" i="26" s="1"/>
  <c r="T135" i="26"/>
  <c r="I135" i="26" s="1"/>
  <c r="R115" i="26"/>
  <c r="X132" i="26"/>
  <c r="M132" i="26" s="1"/>
  <c r="T140" i="26"/>
  <c r="I140" i="26" s="1"/>
  <c r="U129" i="26"/>
  <c r="L129" i="26" s="1"/>
  <c r="T149" i="26"/>
  <c r="I149" i="26" s="1"/>
  <c r="T147" i="26"/>
  <c r="I147" i="26" s="1"/>
  <c r="R134" i="26"/>
  <c r="U117" i="26"/>
  <c r="L117" i="26" s="1"/>
  <c r="U144" i="26"/>
  <c r="L144" i="26" s="1"/>
  <c r="T161" i="26"/>
  <c r="I161" i="26" s="1"/>
  <c r="R112" i="26"/>
  <c r="U142" i="26"/>
  <c r="L142" i="26" s="1"/>
  <c r="R121" i="26"/>
  <c r="U148" i="26"/>
  <c r="L148" i="26" s="1"/>
  <c r="N148" i="26" s="1"/>
  <c r="R126" i="26"/>
  <c r="X156" i="26"/>
  <c r="M156" i="26" s="1"/>
  <c r="T134" i="26"/>
  <c r="I134" i="26" s="1"/>
  <c r="R156" i="26"/>
  <c r="U116" i="26"/>
  <c r="L116" i="26" s="1"/>
  <c r="X131" i="26"/>
  <c r="M131" i="26" s="1"/>
  <c r="U120" i="26"/>
  <c r="L120" i="26" s="1"/>
  <c r="U153" i="26"/>
  <c r="L153" i="26" s="1"/>
  <c r="U127" i="26"/>
  <c r="L127" i="26" s="1"/>
  <c r="X118" i="26"/>
  <c r="M118" i="26" s="1"/>
  <c r="X158" i="26"/>
  <c r="M158" i="26" s="1"/>
  <c r="R160" i="26"/>
  <c r="X139" i="26"/>
  <c r="M139" i="26" s="1"/>
  <c r="X121" i="26"/>
  <c r="M121" i="26" s="1"/>
  <c r="U155" i="26"/>
  <c r="L155" i="26" s="1"/>
  <c r="N155" i="26" s="1"/>
  <c r="T136" i="26"/>
  <c r="I136" i="26" s="1"/>
  <c r="R123" i="26"/>
  <c r="T133" i="26"/>
  <c r="I133" i="26" s="1"/>
  <c r="X112" i="26"/>
  <c r="M112" i="26" s="1"/>
  <c r="R140" i="26"/>
  <c r="X157" i="26"/>
  <c r="M157" i="26" s="1"/>
  <c r="U124" i="26"/>
  <c r="L124" i="26" s="1"/>
  <c r="T129" i="26"/>
  <c r="I129" i="26" s="1"/>
  <c r="R138" i="26"/>
  <c r="U158" i="26"/>
  <c r="L158" i="26" s="1"/>
  <c r="X145" i="26"/>
  <c r="M145" i="26" s="1"/>
  <c r="R124" i="26"/>
  <c r="X140" i="26"/>
  <c r="M140" i="26" s="1"/>
  <c r="R157" i="26"/>
  <c r="R125" i="26"/>
  <c r="R122" i="26"/>
  <c r="T121" i="26"/>
  <c r="I121" i="26" s="1"/>
  <c r="R146" i="26"/>
  <c r="U136" i="26"/>
  <c r="L136" i="26" s="1"/>
  <c r="R155" i="26"/>
  <c r="U118" i="26"/>
  <c r="L118" i="26" s="1"/>
  <c r="U149" i="26"/>
  <c r="L149" i="26" s="1"/>
  <c r="U159" i="26"/>
  <c r="L159" i="26" s="1"/>
  <c r="T125" i="26"/>
  <c r="I125" i="26" s="1"/>
  <c r="X123" i="26"/>
  <c r="M123" i="26" s="1"/>
  <c r="X136" i="26"/>
  <c r="M136" i="26" s="1"/>
  <c r="U156" i="26"/>
  <c r="L156" i="26" s="1"/>
  <c r="N156" i="26" s="1"/>
  <c r="C119" i="21"/>
  <c r="S119" i="21"/>
  <c r="E119" i="21" s="1"/>
  <c r="S149" i="21"/>
  <c r="E149" i="21" s="1"/>
  <c r="C149" i="21"/>
  <c r="C138" i="21"/>
  <c r="S138" i="21"/>
  <c r="E138" i="21" s="1"/>
  <c r="C117" i="21"/>
  <c r="S117" i="21"/>
  <c r="E117" i="21" s="1"/>
  <c r="N140" i="21"/>
  <c r="S143" i="21"/>
  <c r="E143" i="21" s="1"/>
  <c r="C143" i="21"/>
  <c r="N134" i="21"/>
  <c r="C155" i="21"/>
  <c r="S155" i="21"/>
  <c r="E155" i="21" s="1"/>
  <c r="S159" i="21"/>
  <c r="E159" i="21" s="1"/>
  <c r="C159" i="21"/>
  <c r="C156" i="21"/>
  <c r="S156" i="21"/>
  <c r="E156" i="21" s="1"/>
  <c r="S126" i="21"/>
  <c r="E126" i="21" s="1"/>
  <c r="C126" i="21"/>
  <c r="S157" i="21"/>
  <c r="E157" i="21" s="1"/>
  <c r="C157" i="21"/>
  <c r="N148" i="21"/>
  <c r="N141" i="21"/>
  <c r="C120" i="21"/>
  <c r="S120" i="21"/>
  <c r="E120" i="21" s="1"/>
  <c r="S128" i="21"/>
  <c r="E128" i="21" s="1"/>
  <c r="C128" i="21"/>
  <c r="N120" i="21"/>
  <c r="AD25" i="2"/>
  <c r="C26" i="2"/>
  <c r="AG31" i="2"/>
  <c r="AE31" i="2" s="1"/>
  <c r="A31" i="2" s="1"/>
  <c r="AH32" i="2"/>
  <c r="AG32" i="2" s="1"/>
  <c r="AI32" i="2"/>
  <c r="B33" i="2"/>
  <c r="AF10" i="33"/>
  <c r="Y5" i="32"/>
  <c r="AF84" i="33"/>
  <c r="AF97" i="33"/>
  <c r="AF106" i="33"/>
  <c r="AF78" i="33"/>
  <c r="AF90" i="33"/>
  <c r="AF12" i="33"/>
  <c r="AF88" i="33"/>
  <c r="AF107" i="33"/>
  <c r="AF50" i="33"/>
  <c r="AF66" i="33"/>
  <c r="AF46" i="33"/>
  <c r="AF27" i="33"/>
  <c r="AF108" i="33"/>
  <c r="AF58" i="33"/>
  <c r="AF103" i="33"/>
  <c r="AF61" i="33"/>
  <c r="AF16" i="33"/>
  <c r="AF81" i="33"/>
  <c r="AF36" i="33"/>
  <c r="AF94" i="33"/>
  <c r="AF77" i="33"/>
  <c r="AF51" i="33"/>
  <c r="AF21" i="33"/>
  <c r="AF24" i="33"/>
  <c r="AF73" i="33"/>
  <c r="AF11" i="33"/>
  <c r="AF26" i="33"/>
  <c r="AF96" i="33"/>
  <c r="AF89" i="33"/>
  <c r="AF67" i="33"/>
  <c r="AF42" i="33"/>
  <c r="AF37" i="33"/>
  <c r="AF49" i="33"/>
  <c r="AF47" i="33"/>
  <c r="AF35" i="33"/>
  <c r="AF14" i="33"/>
  <c r="AF93" i="33"/>
  <c r="AF33" i="33"/>
  <c r="AF109" i="33"/>
  <c r="AF32" i="33"/>
  <c r="AF53" i="33"/>
  <c r="AF92" i="33"/>
  <c r="AF38" i="33"/>
  <c r="AF25" i="33"/>
  <c r="AF45" i="33"/>
  <c r="AF56" i="33"/>
  <c r="AF82" i="33"/>
  <c r="AF15" i="33"/>
  <c r="AF18" i="33"/>
  <c r="AF76" i="33"/>
  <c r="AF75" i="33"/>
  <c r="AF101" i="33"/>
  <c r="AF19" i="33"/>
  <c r="AF29" i="33"/>
  <c r="AF83" i="33"/>
  <c r="AF60" i="33"/>
  <c r="AF71" i="33"/>
  <c r="AF95" i="33"/>
  <c r="AF102" i="33"/>
  <c r="AF105" i="33"/>
  <c r="AF79" i="33"/>
  <c r="AF23" i="33"/>
  <c r="AF31" i="33"/>
  <c r="AF40" i="33"/>
  <c r="AF87" i="33"/>
  <c r="AF62" i="33"/>
  <c r="AF43" i="33"/>
  <c r="AF80" i="33"/>
  <c r="AF52" i="33"/>
  <c r="AF100" i="33"/>
  <c r="AF41" i="33"/>
  <c r="AF65" i="33"/>
  <c r="AF64" i="33"/>
  <c r="AF57" i="33"/>
  <c r="AF74" i="33"/>
  <c r="AF48" i="33"/>
  <c r="AF30" i="33"/>
  <c r="AF34" i="33"/>
  <c r="AF54" i="33"/>
  <c r="AF20" i="33"/>
  <c r="AF17" i="33"/>
  <c r="AF99" i="33"/>
  <c r="AF28" i="33"/>
  <c r="AF86" i="33"/>
  <c r="AF98" i="33"/>
  <c r="AF104" i="33"/>
  <c r="AF72" i="33"/>
  <c r="AF63" i="33"/>
  <c r="AF70" i="33"/>
  <c r="AF44" i="33"/>
  <c r="AF68" i="33"/>
  <c r="AF69" i="33"/>
  <c r="AF85" i="33"/>
  <c r="AF55" i="33"/>
  <c r="AF39" i="33"/>
  <c r="AF59" i="33"/>
  <c r="AF22" i="33"/>
  <c r="AF91" i="33"/>
  <c r="AF13" i="33"/>
  <c r="AG10" i="34"/>
  <c r="AB4" i="34" s="1"/>
  <c r="BQ7" i="2" s="1"/>
  <c r="AA7" i="2" s="1"/>
  <c r="AE10" i="34"/>
  <c r="AD7" i="34"/>
  <c r="AD7" i="35"/>
  <c r="AG10" i="35"/>
  <c r="AB4" i="35" s="1"/>
  <c r="BR7" i="2" s="1"/>
  <c r="AE10" i="35"/>
  <c r="AB7" i="2" l="1"/>
  <c r="CA15" i="2"/>
  <c r="N148" i="24"/>
  <c r="N154" i="26"/>
  <c r="EC4" i="1"/>
  <c r="H15" i="15" s="1"/>
  <c r="K15" i="15" s="1"/>
  <c r="A15" i="15" s="1"/>
  <c r="N121" i="24"/>
  <c r="U20" i="2"/>
  <c r="U21" i="2" s="1"/>
  <c r="U22" i="2" s="1"/>
  <c r="U23" i="2" s="1"/>
  <c r="U24" i="2" s="1"/>
  <c r="U25" i="2" s="1"/>
  <c r="U26" i="2" s="1"/>
  <c r="U27" i="2" s="1"/>
  <c r="U28" i="2" s="1"/>
  <c r="U29" i="2" s="1"/>
  <c r="U30" i="2" s="1"/>
  <c r="U31" i="2" s="1"/>
  <c r="U32" i="2" s="1"/>
  <c r="U33" i="2" s="1"/>
  <c r="U34" i="2" s="1"/>
  <c r="U35" i="2" s="1"/>
  <c r="U36" i="2" s="1"/>
  <c r="U37" i="2" s="1"/>
  <c r="U38" i="2" s="1"/>
  <c r="U39" i="2" s="1"/>
  <c r="U40" i="2" s="1"/>
  <c r="U41" i="2" s="1"/>
  <c r="U42" i="2" s="1"/>
  <c r="U43" i="2" s="1"/>
  <c r="U44" i="2" s="1"/>
  <c r="U45" i="2" s="1"/>
  <c r="U46" i="2" s="1"/>
  <c r="U47" i="2" s="1"/>
  <c r="U48" i="2" s="1"/>
  <c r="U49" i="2" s="1"/>
  <c r="U50" i="2" s="1"/>
  <c r="U51" i="2" s="1"/>
  <c r="U52" i="2" s="1"/>
  <c r="U53" i="2" s="1"/>
  <c r="U54" i="2" s="1"/>
  <c r="U55" i="2" s="1"/>
  <c r="U56" i="2" s="1"/>
  <c r="U57" i="2" s="1"/>
  <c r="U58" i="2" s="1"/>
  <c r="U59" i="2" s="1"/>
  <c r="U60" i="2" s="1"/>
  <c r="U61" i="2" s="1"/>
  <c r="U62" i="2" s="1"/>
  <c r="U63" i="2" s="1"/>
  <c r="U64" i="2" s="1"/>
  <c r="U65" i="2" s="1"/>
  <c r="U66" i="2" s="1"/>
  <c r="U67" i="2" s="1"/>
  <c r="U68" i="2" s="1"/>
  <c r="U69" i="2" s="1"/>
  <c r="U70" i="2" s="1"/>
  <c r="U71" i="2" s="1"/>
  <c r="U72" i="2" s="1"/>
  <c r="U73" i="2" s="1"/>
  <c r="U74" i="2" s="1"/>
  <c r="U75" i="2" s="1"/>
  <c r="U76" i="2" s="1"/>
  <c r="U77" i="2" s="1"/>
  <c r="U78" i="2" s="1"/>
  <c r="U79" i="2" s="1"/>
  <c r="U80" i="2" s="1"/>
  <c r="U81" i="2" s="1"/>
  <c r="U82" i="2" s="1"/>
  <c r="U83" i="2" s="1"/>
  <c r="U84" i="2" s="1"/>
  <c r="U85" i="2" s="1"/>
  <c r="U86" i="2" s="1"/>
  <c r="U87" i="2" s="1"/>
  <c r="U88" i="2" s="1"/>
  <c r="U89" i="2" s="1"/>
  <c r="U90" i="2" s="1"/>
  <c r="U91" i="2" s="1"/>
  <c r="U92" i="2" s="1"/>
  <c r="U93" i="2" s="1"/>
  <c r="U94" i="2" s="1"/>
  <c r="U95" i="2" s="1"/>
  <c r="U96" i="2" s="1"/>
  <c r="U97" i="2" s="1"/>
  <c r="U98" i="2" s="1"/>
  <c r="U99" i="2" s="1"/>
  <c r="U100" i="2" s="1"/>
  <c r="U101" i="2" s="1"/>
  <c r="U102" i="2" s="1"/>
  <c r="U103" i="2" s="1"/>
  <c r="U104" i="2" s="1"/>
  <c r="U105" i="2" s="1"/>
  <c r="U106" i="2" s="1"/>
  <c r="U107" i="2" s="1"/>
  <c r="U108" i="2" s="1"/>
  <c r="U109" i="2" s="1"/>
  <c r="U110" i="2" s="1"/>
  <c r="U111" i="2" s="1"/>
  <c r="U112" i="2" s="1"/>
  <c r="U113" i="2" s="1"/>
  <c r="U114" i="2" s="1"/>
  <c r="U115" i="2" s="1"/>
  <c r="U116" i="2" s="1"/>
  <c r="U117" i="2" s="1"/>
  <c r="U118" i="2" s="1"/>
  <c r="U119" i="2" s="1"/>
  <c r="U120" i="2" s="1"/>
  <c r="U121" i="2" s="1"/>
  <c r="U122" i="2" s="1"/>
  <c r="U123" i="2" s="1"/>
  <c r="U124" i="2" s="1"/>
  <c r="U125" i="2" s="1"/>
  <c r="U126" i="2" s="1"/>
  <c r="U127" i="2" s="1"/>
  <c r="U128" i="2" s="1"/>
  <c r="U129" i="2" s="1"/>
  <c r="U130" i="2" s="1"/>
  <c r="U131" i="2" s="1"/>
  <c r="U132" i="2" s="1"/>
  <c r="U133" i="2" s="1"/>
  <c r="U134" i="2" s="1"/>
  <c r="U135" i="2" s="1"/>
  <c r="U136" i="2" s="1"/>
  <c r="U137" i="2" s="1"/>
  <c r="U138" i="2" s="1"/>
  <c r="U139" i="2" s="1"/>
  <c r="U140" i="2" s="1"/>
  <c r="U141" i="2" s="1"/>
  <c r="U142" i="2" s="1"/>
  <c r="U143" i="2" s="1"/>
  <c r="U144" i="2" s="1"/>
  <c r="U145" i="2" s="1"/>
  <c r="U146" i="2" s="1"/>
  <c r="U147" i="2" s="1"/>
  <c r="U148" i="2" s="1"/>
  <c r="U149" i="2" s="1"/>
  <c r="U150" i="2" s="1"/>
  <c r="U6" i="2" s="1"/>
  <c r="U4" i="2" s="1"/>
  <c r="N119" i="24"/>
  <c r="N158" i="24"/>
  <c r="N161" i="24"/>
  <c r="N124" i="24"/>
  <c r="N120" i="26"/>
  <c r="N144" i="26"/>
  <c r="N145" i="26"/>
  <c r="N135" i="26"/>
  <c r="N139" i="26"/>
  <c r="N147" i="26"/>
  <c r="N123" i="26"/>
  <c r="N150" i="26"/>
  <c r="N146" i="26"/>
  <c r="N138" i="24"/>
  <c r="N125" i="24"/>
  <c r="N142" i="24"/>
  <c r="N151" i="24"/>
  <c r="N124" i="26"/>
  <c r="N117" i="26"/>
  <c r="N149" i="26"/>
  <c r="N127" i="26"/>
  <c r="T22" i="2"/>
  <c r="T23" i="2" s="1"/>
  <c r="T24" i="2" s="1"/>
  <c r="T25" i="2" s="1"/>
  <c r="T26" i="2" s="1"/>
  <c r="T27" i="2" s="1"/>
  <c r="T28" i="2" s="1"/>
  <c r="T29" i="2" s="1"/>
  <c r="T30" i="2" s="1"/>
  <c r="T31" i="2" s="1"/>
  <c r="T32" i="2" s="1"/>
  <c r="T33" i="2" s="1"/>
  <c r="T34" i="2" s="1"/>
  <c r="T35" i="2" s="1"/>
  <c r="T36" i="2" s="1"/>
  <c r="T37" i="2" s="1"/>
  <c r="T38" i="2" s="1"/>
  <c r="T39" i="2" s="1"/>
  <c r="T40" i="2" s="1"/>
  <c r="T41" i="2" s="1"/>
  <c r="T42" i="2" s="1"/>
  <c r="T43" i="2" s="1"/>
  <c r="T44" i="2" s="1"/>
  <c r="T45" i="2" s="1"/>
  <c r="T46" i="2" s="1"/>
  <c r="T47" i="2" s="1"/>
  <c r="T48" i="2" s="1"/>
  <c r="T49" i="2" s="1"/>
  <c r="T50" i="2" s="1"/>
  <c r="T51" i="2" s="1"/>
  <c r="T52" i="2" s="1"/>
  <c r="T53" i="2" s="1"/>
  <c r="T54" i="2" s="1"/>
  <c r="T55" i="2" s="1"/>
  <c r="T56" i="2" s="1"/>
  <c r="T57" i="2" s="1"/>
  <c r="T58" i="2" s="1"/>
  <c r="T59" i="2" s="1"/>
  <c r="T60" i="2" s="1"/>
  <c r="T61" i="2" s="1"/>
  <c r="T62" i="2" s="1"/>
  <c r="T63" i="2" s="1"/>
  <c r="T64" i="2" s="1"/>
  <c r="T65" i="2" s="1"/>
  <c r="T66" i="2" s="1"/>
  <c r="T67" i="2" s="1"/>
  <c r="T68" i="2" s="1"/>
  <c r="T69" i="2" s="1"/>
  <c r="T70" i="2" s="1"/>
  <c r="T71" i="2" s="1"/>
  <c r="T72" i="2" s="1"/>
  <c r="T73" i="2" s="1"/>
  <c r="T74" i="2" s="1"/>
  <c r="T75" i="2" s="1"/>
  <c r="T76" i="2" s="1"/>
  <c r="T77" i="2" s="1"/>
  <c r="T78" i="2" s="1"/>
  <c r="T79" i="2" s="1"/>
  <c r="T80" i="2" s="1"/>
  <c r="T81" i="2" s="1"/>
  <c r="T82" i="2" s="1"/>
  <c r="T83" i="2" s="1"/>
  <c r="T84" i="2" s="1"/>
  <c r="T85" i="2" s="1"/>
  <c r="T86" i="2" s="1"/>
  <c r="T87" i="2" s="1"/>
  <c r="T88" i="2" s="1"/>
  <c r="T89" i="2" s="1"/>
  <c r="T90" i="2" s="1"/>
  <c r="T91" i="2" s="1"/>
  <c r="T92" i="2" s="1"/>
  <c r="T93" i="2" s="1"/>
  <c r="T94" i="2" s="1"/>
  <c r="T95" i="2" s="1"/>
  <c r="T96" i="2" s="1"/>
  <c r="T97" i="2" s="1"/>
  <c r="T98" i="2" s="1"/>
  <c r="T99" i="2" s="1"/>
  <c r="T100" i="2" s="1"/>
  <c r="T101" i="2" s="1"/>
  <c r="T102" i="2" s="1"/>
  <c r="T103" i="2" s="1"/>
  <c r="T104" i="2" s="1"/>
  <c r="T105" i="2" s="1"/>
  <c r="T106" i="2" s="1"/>
  <c r="T107" i="2" s="1"/>
  <c r="T108" i="2" s="1"/>
  <c r="T109" i="2" s="1"/>
  <c r="T110" i="2" s="1"/>
  <c r="T111" i="2" s="1"/>
  <c r="T112" i="2" s="1"/>
  <c r="T113" i="2" s="1"/>
  <c r="T114" i="2" s="1"/>
  <c r="T115" i="2" s="1"/>
  <c r="T116" i="2" s="1"/>
  <c r="T117" i="2" s="1"/>
  <c r="T118" i="2" s="1"/>
  <c r="T119" i="2" s="1"/>
  <c r="T120" i="2" s="1"/>
  <c r="T121" i="2" s="1"/>
  <c r="T122" i="2" s="1"/>
  <c r="T123" i="2" s="1"/>
  <c r="T124" i="2" s="1"/>
  <c r="T125" i="2" s="1"/>
  <c r="T126" i="2" s="1"/>
  <c r="T127" i="2" s="1"/>
  <c r="T128" i="2" s="1"/>
  <c r="T129" i="2" s="1"/>
  <c r="T130" i="2" s="1"/>
  <c r="T131" i="2" s="1"/>
  <c r="T132" i="2" s="1"/>
  <c r="T133" i="2" s="1"/>
  <c r="T134" i="2" s="1"/>
  <c r="T135" i="2" s="1"/>
  <c r="T136" i="2" s="1"/>
  <c r="T137" i="2" s="1"/>
  <c r="T138" i="2" s="1"/>
  <c r="T139" i="2" s="1"/>
  <c r="T140" i="2" s="1"/>
  <c r="T141" i="2" s="1"/>
  <c r="T142" i="2" s="1"/>
  <c r="T143" i="2" s="1"/>
  <c r="T144" i="2" s="1"/>
  <c r="T145" i="2" s="1"/>
  <c r="T146" i="2" s="1"/>
  <c r="T147" i="2" s="1"/>
  <c r="T148" i="2" s="1"/>
  <c r="T149" i="2" s="1"/>
  <c r="T150" i="2" s="1"/>
  <c r="T6" i="2" s="1"/>
  <c r="N157" i="24"/>
  <c r="N145" i="24"/>
  <c r="N113" i="24"/>
  <c r="N132" i="24"/>
  <c r="N153" i="24"/>
  <c r="N131" i="24"/>
  <c r="N159" i="24"/>
  <c r="N156" i="24"/>
  <c r="Y12" i="2"/>
  <c r="Y13" i="2" s="1"/>
  <c r="Y14" i="2" s="1"/>
  <c r="N122" i="24"/>
  <c r="N135" i="24"/>
  <c r="N136" i="24"/>
  <c r="W15" i="2"/>
  <c r="W16" i="2" s="1"/>
  <c r="Z10" i="2"/>
  <c r="Z11" i="2" s="1"/>
  <c r="Z12" i="2" s="1"/>
  <c r="S115" i="24"/>
  <c r="E115" i="24" s="1"/>
  <c r="C115" i="24"/>
  <c r="S118" i="24"/>
  <c r="E118" i="24" s="1"/>
  <c r="C118" i="24"/>
  <c r="S148" i="24"/>
  <c r="E148" i="24" s="1"/>
  <c r="C148" i="24"/>
  <c r="S139" i="24"/>
  <c r="E139" i="24" s="1"/>
  <c r="C139" i="24"/>
  <c r="N129" i="24"/>
  <c r="S124" i="24"/>
  <c r="E124" i="24" s="1"/>
  <c r="C124" i="24"/>
  <c r="N144" i="24"/>
  <c r="C133" i="24"/>
  <c r="S133" i="24"/>
  <c r="E133" i="24" s="1"/>
  <c r="N143" i="24"/>
  <c r="N127" i="24"/>
  <c r="S129" i="24"/>
  <c r="E129" i="24" s="1"/>
  <c r="C129" i="24"/>
  <c r="S116" i="24"/>
  <c r="E116" i="24" s="1"/>
  <c r="C116" i="24"/>
  <c r="S155" i="24"/>
  <c r="E155" i="24" s="1"/>
  <c r="C155" i="24"/>
  <c r="N112" i="24"/>
  <c r="N162" i="24" s="1"/>
  <c r="N175" i="24" s="1"/>
  <c r="N179" i="24" s="1"/>
  <c r="S134" i="24"/>
  <c r="E134" i="24" s="1"/>
  <c r="C134" i="24"/>
  <c r="S123" i="24"/>
  <c r="E123" i="24" s="1"/>
  <c r="C123" i="24"/>
  <c r="S156" i="24"/>
  <c r="E156" i="24" s="1"/>
  <c r="C156" i="24"/>
  <c r="C119" i="24"/>
  <c r="S119" i="24"/>
  <c r="E119" i="24" s="1"/>
  <c r="S157" i="24"/>
  <c r="E157" i="24" s="1"/>
  <c r="C157" i="24"/>
  <c r="N154" i="24"/>
  <c r="S147" i="24"/>
  <c r="E147" i="24" s="1"/>
  <c r="C147" i="24"/>
  <c r="AB8" i="2"/>
  <c r="AB9" i="2" s="1"/>
  <c r="C131" i="24"/>
  <c r="S131" i="24"/>
  <c r="E131" i="24" s="1"/>
  <c r="S120" i="24"/>
  <c r="E120" i="24" s="1"/>
  <c r="C120" i="24"/>
  <c r="S136" i="24"/>
  <c r="E136" i="24" s="1"/>
  <c r="C136" i="24"/>
  <c r="N126" i="24"/>
  <c r="S150" i="24"/>
  <c r="E150" i="24" s="1"/>
  <c r="C150" i="24"/>
  <c r="C127" i="24"/>
  <c r="S127" i="24"/>
  <c r="E127" i="24" s="1"/>
  <c r="S135" i="24"/>
  <c r="E135" i="24" s="1"/>
  <c r="C135" i="24"/>
  <c r="S132" i="24"/>
  <c r="E132" i="24" s="1"/>
  <c r="C132" i="24"/>
  <c r="S153" i="24"/>
  <c r="E153" i="24" s="1"/>
  <c r="C153" i="24"/>
  <c r="C125" i="24"/>
  <c r="S125" i="24"/>
  <c r="E125" i="24" s="1"/>
  <c r="N134" i="24"/>
  <c r="S160" i="24"/>
  <c r="E160" i="24" s="1"/>
  <c r="C160" i="24"/>
  <c r="S138" i="24"/>
  <c r="E138" i="24" s="1"/>
  <c r="C138" i="24"/>
  <c r="S126" i="24"/>
  <c r="E126" i="24" s="1"/>
  <c r="C126" i="24"/>
  <c r="S113" i="24"/>
  <c r="E113" i="24" s="1"/>
  <c r="C113" i="24"/>
  <c r="S144" i="24"/>
  <c r="E144" i="24" s="1"/>
  <c r="C144" i="24"/>
  <c r="N117" i="24"/>
  <c r="C137" i="24"/>
  <c r="S137" i="24"/>
  <c r="E137" i="24" s="1"/>
  <c r="N118" i="24"/>
  <c r="N160" i="24"/>
  <c r="S145" i="24"/>
  <c r="E145" i="24" s="1"/>
  <c r="C145" i="24"/>
  <c r="C143" i="24"/>
  <c r="S143" i="24"/>
  <c r="E143" i="24" s="1"/>
  <c r="C140" i="24"/>
  <c r="S140" i="24"/>
  <c r="E140" i="24" s="1"/>
  <c r="N116" i="24"/>
  <c r="S114" i="24"/>
  <c r="E114" i="24" s="1"/>
  <c r="C114" i="24"/>
  <c r="AA8" i="2"/>
  <c r="AA9" i="2" s="1"/>
  <c r="N146" i="24"/>
  <c r="N139" i="24"/>
  <c r="N123" i="24"/>
  <c r="C128" i="24"/>
  <c r="S128" i="24"/>
  <c r="E128" i="24" s="1"/>
  <c r="C154" i="24"/>
  <c r="S154" i="24"/>
  <c r="E154" i="24" s="1"/>
  <c r="N140" i="24"/>
  <c r="S151" i="24"/>
  <c r="E151" i="24" s="1"/>
  <c r="C151" i="24"/>
  <c r="N152" i="24"/>
  <c r="S161" i="24"/>
  <c r="E161" i="24" s="1"/>
  <c r="C161" i="24"/>
  <c r="S146" i="24"/>
  <c r="E146" i="24" s="1"/>
  <c r="C146" i="24"/>
  <c r="S130" i="24"/>
  <c r="E130" i="24" s="1"/>
  <c r="C130" i="24"/>
  <c r="S121" i="24"/>
  <c r="E121" i="24" s="1"/>
  <c r="C121" i="24"/>
  <c r="C141" i="24"/>
  <c r="S141" i="24"/>
  <c r="E141" i="24" s="1"/>
  <c r="S158" i="24"/>
  <c r="E158" i="24" s="1"/>
  <c r="C158" i="24"/>
  <c r="S149" i="24"/>
  <c r="E149" i="24" s="1"/>
  <c r="C149" i="24"/>
  <c r="C152" i="24"/>
  <c r="S152" i="24"/>
  <c r="E152" i="24" s="1"/>
  <c r="C142" i="24"/>
  <c r="S142" i="24"/>
  <c r="E142" i="24" s="1"/>
  <c r="N141" i="24"/>
  <c r="N133" i="24"/>
  <c r="S122" i="24"/>
  <c r="E122" i="24" s="1"/>
  <c r="C122" i="24"/>
  <c r="C159" i="24"/>
  <c r="S159" i="24"/>
  <c r="E159" i="24" s="1"/>
  <c r="N120" i="24"/>
  <c r="C117" i="24"/>
  <c r="S117" i="24"/>
  <c r="E117" i="24" s="1"/>
  <c r="C112" i="24"/>
  <c r="S112" i="24"/>
  <c r="E112" i="24" s="1"/>
  <c r="N153" i="26"/>
  <c r="N160" i="26"/>
  <c r="N136" i="26"/>
  <c r="N142" i="26"/>
  <c r="N129" i="26"/>
  <c r="N141" i="26"/>
  <c r="S155" i="26"/>
  <c r="E155" i="26" s="1"/>
  <c r="C155" i="26"/>
  <c r="S121" i="26"/>
  <c r="E121" i="26" s="1"/>
  <c r="C121" i="26"/>
  <c r="S128" i="26"/>
  <c r="E128" i="26" s="1"/>
  <c r="C128" i="26"/>
  <c r="S150" i="26"/>
  <c r="E150" i="26" s="1"/>
  <c r="C150" i="26"/>
  <c r="N118" i="26"/>
  <c r="S138" i="26"/>
  <c r="E138" i="26" s="1"/>
  <c r="C138" i="26"/>
  <c r="C140" i="26"/>
  <c r="S140" i="26"/>
  <c r="E140" i="26" s="1"/>
  <c r="S160" i="26"/>
  <c r="E160" i="26" s="1"/>
  <c r="C160" i="26"/>
  <c r="S156" i="26"/>
  <c r="E156" i="26" s="1"/>
  <c r="C156" i="26"/>
  <c r="S143" i="26"/>
  <c r="E143" i="26" s="1"/>
  <c r="C143" i="26"/>
  <c r="S136" i="26"/>
  <c r="E136" i="26" s="1"/>
  <c r="C136" i="26"/>
  <c r="N140" i="26"/>
  <c r="C116" i="26"/>
  <c r="S116" i="26"/>
  <c r="E116" i="26" s="1"/>
  <c r="S139" i="26"/>
  <c r="E139" i="26" s="1"/>
  <c r="C139" i="26"/>
  <c r="N119" i="26"/>
  <c r="C159" i="26"/>
  <c r="S159" i="26"/>
  <c r="E159" i="26" s="1"/>
  <c r="N143" i="26"/>
  <c r="N125" i="26"/>
  <c r="S158" i="26"/>
  <c r="E158" i="26" s="1"/>
  <c r="C158" i="26"/>
  <c r="N157" i="26"/>
  <c r="C154" i="26"/>
  <c r="S154" i="26"/>
  <c r="E154" i="26" s="1"/>
  <c r="C131" i="26"/>
  <c r="S131" i="26"/>
  <c r="E131" i="26" s="1"/>
  <c r="N128" i="26"/>
  <c r="C113" i="26"/>
  <c r="S113" i="26"/>
  <c r="E113" i="26" s="1"/>
  <c r="C144" i="26"/>
  <c r="S144" i="26"/>
  <c r="E144" i="26" s="1"/>
  <c r="V16" i="2"/>
  <c r="V17" i="2" s="1"/>
  <c r="V18" i="2" s="1"/>
  <c r="V19" i="2" s="1"/>
  <c r="V20" i="2" s="1"/>
  <c r="V21" i="2" s="1"/>
  <c r="V22" i="2" s="1"/>
  <c r="V23" i="2" s="1"/>
  <c r="V24" i="2" s="1"/>
  <c r="V25" i="2" s="1"/>
  <c r="V26" i="2" s="1"/>
  <c r="V27" i="2" s="1"/>
  <c r="V28" i="2" s="1"/>
  <c r="V29" i="2" s="1"/>
  <c r="V30" i="2" s="1"/>
  <c r="V31" i="2" s="1"/>
  <c r="V32" i="2" s="1"/>
  <c r="V33" i="2" s="1"/>
  <c r="V34" i="2" s="1"/>
  <c r="V35" i="2" s="1"/>
  <c r="V36" i="2" s="1"/>
  <c r="V37" i="2" s="1"/>
  <c r="V38" i="2" s="1"/>
  <c r="V39" i="2" s="1"/>
  <c r="V40" i="2" s="1"/>
  <c r="V41" i="2" s="1"/>
  <c r="V42" i="2" s="1"/>
  <c r="V43" i="2" s="1"/>
  <c r="V44" i="2" s="1"/>
  <c r="V45" i="2" s="1"/>
  <c r="V46" i="2" s="1"/>
  <c r="V47" i="2" s="1"/>
  <c r="V48" i="2" s="1"/>
  <c r="V49" i="2" s="1"/>
  <c r="V50" i="2" s="1"/>
  <c r="V51" i="2" s="1"/>
  <c r="V52" i="2" s="1"/>
  <c r="V53" i="2" s="1"/>
  <c r="V54" i="2" s="1"/>
  <c r="V55" i="2" s="1"/>
  <c r="V56" i="2" s="1"/>
  <c r="V57" i="2" s="1"/>
  <c r="V58" i="2" s="1"/>
  <c r="V59" i="2" s="1"/>
  <c r="V60" i="2" s="1"/>
  <c r="V61" i="2" s="1"/>
  <c r="V62" i="2" s="1"/>
  <c r="V63" i="2" s="1"/>
  <c r="V64" i="2" s="1"/>
  <c r="V65" i="2" s="1"/>
  <c r="V66" i="2" s="1"/>
  <c r="V67" i="2" s="1"/>
  <c r="V68" i="2" s="1"/>
  <c r="V69" i="2" s="1"/>
  <c r="V70" i="2" s="1"/>
  <c r="V71" i="2" s="1"/>
  <c r="V72" i="2" s="1"/>
  <c r="V73" i="2" s="1"/>
  <c r="V74" i="2" s="1"/>
  <c r="V75" i="2" s="1"/>
  <c r="V76" i="2" s="1"/>
  <c r="V77" i="2" s="1"/>
  <c r="V78" i="2" s="1"/>
  <c r="V79" i="2" s="1"/>
  <c r="V80" i="2" s="1"/>
  <c r="V81" i="2" s="1"/>
  <c r="V82" i="2" s="1"/>
  <c r="V83" i="2" s="1"/>
  <c r="V84" i="2" s="1"/>
  <c r="V85" i="2" s="1"/>
  <c r="V86" i="2" s="1"/>
  <c r="V87" i="2" s="1"/>
  <c r="V88" i="2" s="1"/>
  <c r="V89" i="2" s="1"/>
  <c r="V90" i="2" s="1"/>
  <c r="V91" i="2" s="1"/>
  <c r="V92" i="2" s="1"/>
  <c r="V93" i="2" s="1"/>
  <c r="V94" i="2" s="1"/>
  <c r="V95" i="2" s="1"/>
  <c r="V96" i="2" s="1"/>
  <c r="V97" i="2" s="1"/>
  <c r="V98" i="2" s="1"/>
  <c r="V99" i="2" s="1"/>
  <c r="V100" i="2" s="1"/>
  <c r="V101" i="2" s="1"/>
  <c r="V102" i="2" s="1"/>
  <c r="V103" i="2" s="1"/>
  <c r="V104" i="2" s="1"/>
  <c r="V105" i="2" s="1"/>
  <c r="V106" i="2" s="1"/>
  <c r="V107" i="2" s="1"/>
  <c r="V108" i="2" s="1"/>
  <c r="V109" i="2" s="1"/>
  <c r="V110" i="2" s="1"/>
  <c r="V111" i="2" s="1"/>
  <c r="V112" i="2" s="1"/>
  <c r="V113" i="2" s="1"/>
  <c r="V114" i="2" s="1"/>
  <c r="V115" i="2" s="1"/>
  <c r="V116" i="2" s="1"/>
  <c r="V117" i="2" s="1"/>
  <c r="V118" i="2" s="1"/>
  <c r="V119" i="2" s="1"/>
  <c r="V120" i="2" s="1"/>
  <c r="V121" i="2" s="1"/>
  <c r="V122" i="2" s="1"/>
  <c r="V123" i="2" s="1"/>
  <c r="V124" i="2" s="1"/>
  <c r="V125" i="2" s="1"/>
  <c r="V126" i="2" s="1"/>
  <c r="V127" i="2" s="1"/>
  <c r="V128" i="2" s="1"/>
  <c r="V129" i="2" s="1"/>
  <c r="V130" i="2" s="1"/>
  <c r="V131" i="2" s="1"/>
  <c r="V132" i="2" s="1"/>
  <c r="V133" i="2" s="1"/>
  <c r="V134" i="2" s="1"/>
  <c r="V135" i="2" s="1"/>
  <c r="V136" i="2" s="1"/>
  <c r="V137" i="2" s="1"/>
  <c r="V138" i="2" s="1"/>
  <c r="V139" i="2" s="1"/>
  <c r="V140" i="2" s="1"/>
  <c r="V141" i="2" s="1"/>
  <c r="V142" i="2" s="1"/>
  <c r="V143" i="2" s="1"/>
  <c r="V144" i="2" s="1"/>
  <c r="V145" i="2" s="1"/>
  <c r="V146" i="2" s="1"/>
  <c r="V147" i="2" s="1"/>
  <c r="V148" i="2" s="1"/>
  <c r="V149" i="2" s="1"/>
  <c r="V150" i="2" s="1"/>
  <c r="S132" i="26"/>
  <c r="E132" i="26" s="1"/>
  <c r="C132" i="26"/>
  <c r="S122" i="26"/>
  <c r="E122" i="26" s="1"/>
  <c r="C122" i="26"/>
  <c r="S124" i="26"/>
  <c r="E124" i="26" s="1"/>
  <c r="C124" i="26"/>
  <c r="S115" i="26"/>
  <c r="E115" i="26" s="1"/>
  <c r="C115" i="26"/>
  <c r="C145" i="26"/>
  <c r="S145" i="26"/>
  <c r="E145" i="26" s="1"/>
  <c r="C142" i="26"/>
  <c r="S142" i="26"/>
  <c r="E142" i="26" s="1"/>
  <c r="S149" i="26"/>
  <c r="E149" i="26" s="1"/>
  <c r="C149" i="26"/>
  <c r="S133" i="26"/>
  <c r="E133" i="26" s="1"/>
  <c r="C133" i="26"/>
  <c r="C119" i="26"/>
  <c r="S119" i="26"/>
  <c r="E119" i="26" s="1"/>
  <c r="C148" i="26"/>
  <c r="S148" i="26"/>
  <c r="E148" i="26" s="1"/>
  <c r="N159" i="26"/>
  <c r="C125" i="26"/>
  <c r="S125" i="26"/>
  <c r="E125" i="26" s="1"/>
  <c r="C141" i="26"/>
  <c r="S141" i="26"/>
  <c r="E141" i="26" s="1"/>
  <c r="N112" i="26"/>
  <c r="N162" i="26" s="1"/>
  <c r="N175" i="26" s="1"/>
  <c r="N179" i="26" s="1"/>
  <c r="C153" i="26"/>
  <c r="S153" i="26"/>
  <c r="E153" i="26" s="1"/>
  <c r="S151" i="26"/>
  <c r="E151" i="26" s="1"/>
  <c r="C151" i="26"/>
  <c r="N137" i="26"/>
  <c r="N131" i="26"/>
  <c r="C137" i="26"/>
  <c r="S137" i="26"/>
  <c r="E137" i="26" s="1"/>
  <c r="C147" i="26"/>
  <c r="S147" i="26"/>
  <c r="E147" i="26" s="1"/>
  <c r="N138" i="26"/>
  <c r="S117" i="26"/>
  <c r="E117" i="26" s="1"/>
  <c r="C117" i="26"/>
  <c r="C114" i="26"/>
  <c r="S114" i="26"/>
  <c r="E114" i="26" s="1"/>
  <c r="C146" i="26"/>
  <c r="S146" i="26"/>
  <c r="E146" i="26" s="1"/>
  <c r="S157" i="26"/>
  <c r="E157" i="26" s="1"/>
  <c r="C157" i="26"/>
  <c r="N158" i="26"/>
  <c r="S123" i="26"/>
  <c r="E123" i="26" s="1"/>
  <c r="C123" i="26"/>
  <c r="N116" i="26"/>
  <c r="C126" i="26"/>
  <c r="S126" i="26"/>
  <c r="E126" i="26" s="1"/>
  <c r="S112" i="26"/>
  <c r="E112" i="26" s="1"/>
  <c r="C112" i="26"/>
  <c r="S134" i="26"/>
  <c r="E134" i="26" s="1"/>
  <c r="C134" i="26"/>
  <c r="S129" i="26"/>
  <c r="E129" i="26" s="1"/>
  <c r="C129" i="26"/>
  <c r="S152" i="26"/>
  <c r="E152" i="26" s="1"/>
  <c r="C152" i="26"/>
  <c r="N151" i="26"/>
  <c r="N114" i="26"/>
  <c r="C161" i="26"/>
  <c r="S161" i="26"/>
  <c r="E161" i="26" s="1"/>
  <c r="S130" i="26"/>
  <c r="E130" i="26" s="1"/>
  <c r="C130" i="26"/>
  <c r="S118" i="26"/>
  <c r="E118" i="26" s="1"/>
  <c r="C118" i="26"/>
  <c r="S135" i="26"/>
  <c r="E135" i="26" s="1"/>
  <c r="C135" i="26"/>
  <c r="N132" i="26"/>
  <c r="N133" i="26"/>
  <c r="S120" i="26"/>
  <c r="E120" i="26" s="1"/>
  <c r="C120" i="26"/>
  <c r="N130" i="26"/>
  <c r="N122" i="26"/>
  <c r="N121" i="26"/>
  <c r="C127" i="26"/>
  <c r="S127" i="26"/>
  <c r="E127" i="26" s="1"/>
  <c r="X16" i="2"/>
  <c r="AD26" i="2"/>
  <c r="C27" i="2"/>
  <c r="AF32" i="2"/>
  <c r="AE32" i="2" s="1"/>
  <c r="A32" i="2" s="1"/>
  <c r="AI33" i="2"/>
  <c r="AH33" i="2"/>
  <c r="AF33" i="2" s="1"/>
  <c r="B34" i="2"/>
  <c r="AF10" i="35"/>
  <c r="Y5" i="33"/>
  <c r="AF10" i="34"/>
  <c r="AF27" i="34"/>
  <c r="AF32" i="34"/>
  <c r="AF74" i="34"/>
  <c r="AF106" i="34"/>
  <c r="AF99" i="34"/>
  <c r="AF95" i="34"/>
  <c r="AF77" i="34"/>
  <c r="AF35" i="34"/>
  <c r="AF23" i="34"/>
  <c r="AF91" i="34"/>
  <c r="AF22" i="34"/>
  <c r="AF62" i="34"/>
  <c r="AF34" i="34"/>
  <c r="AF17" i="34"/>
  <c r="AF16" i="34"/>
  <c r="AF30" i="34"/>
  <c r="AF55" i="34"/>
  <c r="AF66" i="34"/>
  <c r="AF103" i="34"/>
  <c r="AF40" i="34"/>
  <c r="AF81" i="34"/>
  <c r="AF76" i="34"/>
  <c r="AF72" i="34"/>
  <c r="AF29" i="34"/>
  <c r="AF101" i="34"/>
  <c r="AF75" i="34"/>
  <c r="AF19" i="34"/>
  <c r="AF51" i="34"/>
  <c r="AF80" i="34"/>
  <c r="AF15" i="34"/>
  <c r="AF64" i="34"/>
  <c r="AF47" i="34"/>
  <c r="AF65" i="34"/>
  <c r="AF67" i="34"/>
  <c r="AF18" i="34"/>
  <c r="AF60" i="34"/>
  <c r="AF13" i="34"/>
  <c r="AF107" i="34"/>
  <c r="AF38" i="34"/>
  <c r="AF44" i="34"/>
  <c r="AF79" i="34"/>
  <c r="AF20" i="34"/>
  <c r="AF28" i="34"/>
  <c r="AF97" i="34"/>
  <c r="AF82" i="34"/>
  <c r="AF36" i="34"/>
  <c r="AF105" i="34"/>
  <c r="AF71" i="34"/>
  <c r="AF46" i="34"/>
  <c r="AF43" i="34"/>
  <c r="AF14" i="34"/>
  <c r="AF33" i="34"/>
  <c r="AF54" i="34"/>
  <c r="AF49" i="34"/>
  <c r="AF63" i="34"/>
  <c r="AF83" i="34"/>
  <c r="AF48" i="34"/>
  <c r="AF102" i="34"/>
  <c r="AF87" i="34"/>
  <c r="AF45" i="34"/>
  <c r="AF50" i="34"/>
  <c r="AF93" i="34"/>
  <c r="AF89" i="34"/>
  <c r="AF108" i="34"/>
  <c r="AF96" i="34"/>
  <c r="AF92" i="34"/>
  <c r="AF57" i="34"/>
  <c r="AF37" i="34"/>
  <c r="AF86" i="34"/>
  <c r="AF88" i="34"/>
  <c r="AF78" i="34"/>
  <c r="AF59" i="34"/>
  <c r="AF68" i="34"/>
  <c r="AF84" i="34"/>
  <c r="AF52" i="34"/>
  <c r="AF39" i="34"/>
  <c r="AF90" i="34"/>
  <c r="AF11" i="34"/>
  <c r="AF58" i="34"/>
  <c r="AF73" i="34"/>
  <c r="AF53" i="34"/>
  <c r="AF85" i="34"/>
  <c r="AF61" i="34"/>
  <c r="AF56" i="34"/>
  <c r="AF94" i="34"/>
  <c r="AF69" i="34"/>
  <c r="AF100" i="34"/>
  <c r="AF41" i="34"/>
  <c r="AF98" i="34"/>
  <c r="AF104" i="34"/>
  <c r="AF31" i="34"/>
  <c r="AF21" i="34"/>
  <c r="AF12" i="34"/>
  <c r="AF26" i="34"/>
  <c r="AF42" i="34"/>
  <c r="AF70" i="34"/>
  <c r="AF24" i="34"/>
  <c r="AF25" i="34"/>
  <c r="AF109" i="34"/>
  <c r="AF68" i="35"/>
  <c r="AF96" i="35"/>
  <c r="AF47" i="35"/>
  <c r="AF20" i="35"/>
  <c r="AF46" i="35"/>
  <c r="AF16" i="35"/>
  <c r="AF19" i="35"/>
  <c r="AF29" i="35"/>
  <c r="AF34" i="35"/>
  <c r="AF58" i="35"/>
  <c r="AF38" i="35"/>
  <c r="AF32" i="35"/>
  <c r="AF98" i="35"/>
  <c r="AF39" i="35"/>
  <c r="AF49" i="35"/>
  <c r="AF37" i="35"/>
  <c r="AF75" i="35"/>
  <c r="AF92" i="35"/>
  <c r="AF97" i="35"/>
  <c r="AF109" i="35"/>
  <c r="AF42" i="35"/>
  <c r="AF80" i="35"/>
  <c r="AF99" i="35"/>
  <c r="AF106" i="35"/>
  <c r="AF70" i="35"/>
  <c r="AF76" i="35"/>
  <c r="AF85" i="35"/>
  <c r="AF45" i="35"/>
  <c r="AF73" i="35"/>
  <c r="AF78" i="35"/>
  <c r="AF26" i="35"/>
  <c r="AF11" i="35"/>
  <c r="AF54" i="35"/>
  <c r="AF60" i="35"/>
  <c r="AF52" i="35"/>
  <c r="AF62" i="35"/>
  <c r="AF83" i="35"/>
  <c r="AF12" i="35"/>
  <c r="AF77" i="35"/>
  <c r="AF103" i="35"/>
  <c r="AF71" i="35"/>
  <c r="AF36" i="35"/>
  <c r="AF67" i="35"/>
  <c r="AF14" i="35"/>
  <c r="AF25" i="35"/>
  <c r="AF94" i="35"/>
  <c r="AF21" i="35"/>
  <c r="AF22" i="35"/>
  <c r="AF89" i="35"/>
  <c r="AF91" i="35"/>
  <c r="AF69" i="35"/>
  <c r="AF15" i="35"/>
  <c r="AF24" i="35"/>
  <c r="AF84" i="35"/>
  <c r="AF88" i="35"/>
  <c r="AF13" i="35"/>
  <c r="AF53" i="35"/>
  <c r="AF65" i="35"/>
  <c r="AF100" i="35"/>
  <c r="AF27" i="35"/>
  <c r="AF57" i="35"/>
  <c r="AF72" i="35"/>
  <c r="AF50" i="35"/>
  <c r="AF64" i="35"/>
  <c r="AF35" i="35"/>
  <c r="AF59" i="35"/>
  <c r="AF44" i="35"/>
  <c r="AF82" i="35"/>
  <c r="AF61" i="35"/>
  <c r="AF87" i="35"/>
  <c r="AF93" i="35"/>
  <c r="AF108" i="35"/>
  <c r="AF81" i="35"/>
  <c r="AF105" i="35"/>
  <c r="AF101" i="35"/>
  <c r="AF102" i="35"/>
  <c r="AF30" i="35"/>
  <c r="AF104" i="35"/>
  <c r="AF51" i="35"/>
  <c r="AF66" i="35"/>
  <c r="AF79" i="35"/>
  <c r="AF55" i="35"/>
  <c r="AF23" i="35"/>
  <c r="AF95" i="35"/>
  <c r="AF17" i="35"/>
  <c r="AF40" i="35"/>
  <c r="AF31" i="35"/>
  <c r="AF41" i="35"/>
  <c r="AF74" i="35"/>
  <c r="AF18" i="35"/>
  <c r="AF33" i="35"/>
  <c r="AF48" i="35"/>
  <c r="AF107" i="35"/>
  <c r="AF63" i="35"/>
  <c r="AF43" i="35"/>
  <c r="AF56" i="35"/>
  <c r="AF86" i="35"/>
  <c r="AF28" i="35"/>
  <c r="AF90" i="35"/>
  <c r="BE5" i="2" l="1"/>
  <c r="U4" i="28"/>
  <c r="X112" i="28" s="1"/>
  <c r="M112" i="28" s="1"/>
  <c r="BK2" i="2"/>
  <c r="W17" i="2"/>
  <c r="W18" i="2" s="1"/>
  <c r="W19" i="2" s="1"/>
  <c r="T4" i="2"/>
  <c r="U4" i="27"/>
  <c r="T118" i="27" s="1"/>
  <c r="I118" i="27" s="1"/>
  <c r="BJ2" i="2"/>
  <c r="AA10" i="2"/>
  <c r="AA11" i="2" s="1"/>
  <c r="AA12" i="2" s="1"/>
  <c r="AA13" i="2" s="1"/>
  <c r="AA14" i="2" s="1"/>
  <c r="AB10" i="2"/>
  <c r="AB11" i="2" s="1"/>
  <c r="Z13" i="2"/>
  <c r="Z14" i="2" s="1"/>
  <c r="X17" i="2"/>
  <c r="X18" i="2" s="1"/>
  <c r="Y15" i="2"/>
  <c r="V6" i="2"/>
  <c r="U124" i="28"/>
  <c r="L124" i="28" s="1"/>
  <c r="AD27" i="2"/>
  <c r="C28" i="2"/>
  <c r="AG33" i="2"/>
  <c r="AE33" i="2" s="1"/>
  <c r="A33" i="2" s="1"/>
  <c r="AH34" i="2"/>
  <c r="AF34" i="2" s="1"/>
  <c r="AI34" i="2"/>
  <c r="B35" i="2"/>
  <c r="Y5" i="35"/>
  <c r="Y5" i="34"/>
  <c r="X144" i="28" l="1"/>
  <c r="M144" i="28" s="1"/>
  <c r="R121" i="28"/>
  <c r="S121" i="28" s="1"/>
  <c r="E121" i="28" s="1"/>
  <c r="R129" i="28"/>
  <c r="C129" i="28" s="1"/>
  <c r="R128" i="28"/>
  <c r="S128" i="28" s="1"/>
  <c r="E128" i="28" s="1"/>
  <c r="X154" i="28"/>
  <c r="M154" i="28" s="1"/>
  <c r="R155" i="28"/>
  <c r="C155" i="28" s="1"/>
  <c r="U129" i="28"/>
  <c r="L129" i="28" s="1"/>
  <c r="R138" i="28"/>
  <c r="C138" i="28" s="1"/>
  <c r="R122" i="28"/>
  <c r="S122" i="28" s="1"/>
  <c r="E122" i="28" s="1"/>
  <c r="R158" i="28"/>
  <c r="S158" i="28" s="1"/>
  <c r="E158" i="28" s="1"/>
  <c r="X142" i="28"/>
  <c r="M142" i="28" s="1"/>
  <c r="X141" i="28"/>
  <c r="M141" i="28" s="1"/>
  <c r="X133" i="28"/>
  <c r="M133" i="28" s="1"/>
  <c r="U152" i="28"/>
  <c r="L152" i="28" s="1"/>
  <c r="T160" i="28"/>
  <c r="I160" i="28" s="1"/>
  <c r="T141" i="28"/>
  <c r="I141" i="28" s="1"/>
  <c r="T142" i="28"/>
  <c r="I142" i="28" s="1"/>
  <c r="T155" i="28"/>
  <c r="I155" i="28" s="1"/>
  <c r="R139" i="28"/>
  <c r="S139" i="28" s="1"/>
  <c r="E139" i="28" s="1"/>
  <c r="U132" i="28"/>
  <c r="L132" i="28" s="1"/>
  <c r="U134" i="28"/>
  <c r="L134" i="28" s="1"/>
  <c r="U155" i="28"/>
  <c r="L155" i="28" s="1"/>
  <c r="X148" i="28"/>
  <c r="M148" i="28" s="1"/>
  <c r="R120" i="28"/>
  <c r="S120" i="28" s="1"/>
  <c r="E120" i="28" s="1"/>
  <c r="X150" i="28"/>
  <c r="M150" i="28" s="1"/>
  <c r="R126" i="28"/>
  <c r="S126" i="28" s="1"/>
  <c r="E126" i="28" s="1"/>
  <c r="X136" i="28"/>
  <c r="M136" i="28" s="1"/>
  <c r="T148" i="28"/>
  <c r="I148" i="28" s="1"/>
  <c r="T119" i="28"/>
  <c r="I119" i="28" s="1"/>
  <c r="U112" i="28"/>
  <c r="L112" i="28" s="1"/>
  <c r="N112" i="28" s="1"/>
  <c r="N162" i="28" s="1"/>
  <c r="N175" i="28" s="1"/>
  <c r="N179" i="28" s="1"/>
  <c r="T127" i="28"/>
  <c r="I127" i="28" s="1"/>
  <c r="X137" i="28"/>
  <c r="M137" i="28" s="1"/>
  <c r="U120" i="28"/>
  <c r="L120" i="28" s="1"/>
  <c r="U125" i="28"/>
  <c r="L125" i="28" s="1"/>
  <c r="X138" i="28"/>
  <c r="M138" i="28" s="1"/>
  <c r="X115" i="28"/>
  <c r="M115" i="28" s="1"/>
  <c r="R115" i="28"/>
  <c r="C115" i="28" s="1"/>
  <c r="R137" i="28"/>
  <c r="C137" i="28" s="1"/>
  <c r="X139" i="28"/>
  <c r="M139" i="28" s="1"/>
  <c r="T118" i="28"/>
  <c r="I118" i="28" s="1"/>
  <c r="U160" i="28"/>
  <c r="L160" i="28" s="1"/>
  <c r="R112" i="28"/>
  <c r="C112" i="28" s="1"/>
  <c r="T138" i="28"/>
  <c r="I138" i="28" s="1"/>
  <c r="R116" i="28"/>
  <c r="C116" i="28" s="1"/>
  <c r="R148" i="28"/>
  <c r="C148" i="28" s="1"/>
  <c r="T130" i="28"/>
  <c r="I130" i="28" s="1"/>
  <c r="T124" i="28"/>
  <c r="I124" i="28" s="1"/>
  <c r="T156" i="28"/>
  <c r="I156" i="28" s="1"/>
  <c r="U153" i="28"/>
  <c r="L153" i="28" s="1"/>
  <c r="T154" i="28"/>
  <c r="I154" i="28" s="1"/>
  <c r="T159" i="28"/>
  <c r="I159" i="28" s="1"/>
  <c r="U143" i="28"/>
  <c r="L143" i="28" s="1"/>
  <c r="T140" i="28"/>
  <c r="I140" i="28" s="1"/>
  <c r="R152" i="28"/>
  <c r="C152" i="28" s="1"/>
  <c r="T152" i="28"/>
  <c r="I152" i="28" s="1"/>
  <c r="U113" i="28"/>
  <c r="L113" i="28" s="1"/>
  <c r="T128" i="28"/>
  <c r="I128" i="28" s="1"/>
  <c r="R146" i="28"/>
  <c r="S146" i="28" s="1"/>
  <c r="E146" i="28" s="1"/>
  <c r="X113" i="28"/>
  <c r="M113" i="28" s="1"/>
  <c r="R135" i="28"/>
  <c r="C135" i="28" s="1"/>
  <c r="U142" i="28"/>
  <c r="L142" i="28" s="1"/>
  <c r="T158" i="28"/>
  <c r="I158" i="28" s="1"/>
  <c r="R154" i="28"/>
  <c r="S154" i="28" s="1"/>
  <c r="E154" i="28" s="1"/>
  <c r="X160" i="28"/>
  <c r="M160" i="28" s="1"/>
  <c r="T135" i="28"/>
  <c r="I135" i="28" s="1"/>
  <c r="R134" i="28"/>
  <c r="S134" i="28" s="1"/>
  <c r="E134" i="28" s="1"/>
  <c r="T112" i="28"/>
  <c r="I112" i="28" s="1"/>
  <c r="U150" i="28"/>
  <c r="L150" i="28" s="1"/>
  <c r="T125" i="28"/>
  <c r="I125" i="28" s="1"/>
  <c r="R124" i="28"/>
  <c r="S124" i="28" s="1"/>
  <c r="E124" i="28" s="1"/>
  <c r="X152" i="28"/>
  <c r="M152" i="28" s="1"/>
  <c r="U119" i="28"/>
  <c r="L119" i="28" s="1"/>
  <c r="T115" i="28"/>
  <c r="I115" i="28" s="1"/>
  <c r="T114" i="28"/>
  <c r="I114" i="28" s="1"/>
  <c r="U127" i="28"/>
  <c r="L127" i="28" s="1"/>
  <c r="U145" i="28"/>
  <c r="L145" i="28" s="1"/>
  <c r="U144" i="28"/>
  <c r="L144" i="28" s="1"/>
  <c r="N144" i="28" s="1"/>
  <c r="U154" i="28"/>
  <c r="L154" i="28" s="1"/>
  <c r="T151" i="28"/>
  <c r="I151" i="28" s="1"/>
  <c r="X116" i="28"/>
  <c r="M116" i="28" s="1"/>
  <c r="T120" i="28"/>
  <c r="I120" i="28" s="1"/>
  <c r="T117" i="28"/>
  <c r="I117" i="28" s="1"/>
  <c r="R119" i="28"/>
  <c r="C119" i="28" s="1"/>
  <c r="T122" i="28"/>
  <c r="I122" i="28" s="1"/>
  <c r="T137" i="28"/>
  <c r="I137" i="28" s="1"/>
  <c r="T153" i="28"/>
  <c r="I153" i="28" s="1"/>
  <c r="U146" i="28"/>
  <c r="L146" i="28" s="1"/>
  <c r="X153" i="28"/>
  <c r="M153" i="28" s="1"/>
  <c r="T134" i="28"/>
  <c r="I134" i="28" s="1"/>
  <c r="U151" i="28"/>
  <c r="L151" i="28" s="1"/>
  <c r="T147" i="28"/>
  <c r="I147" i="28" s="1"/>
  <c r="U140" i="28"/>
  <c r="L140" i="28" s="1"/>
  <c r="U114" i="28"/>
  <c r="L114" i="28" s="1"/>
  <c r="X127" i="28"/>
  <c r="M127" i="28" s="1"/>
  <c r="T129" i="28"/>
  <c r="I129" i="28" s="1"/>
  <c r="U122" i="28"/>
  <c r="L122" i="28" s="1"/>
  <c r="R130" i="28"/>
  <c r="C130" i="28" s="1"/>
  <c r="U157" i="28"/>
  <c r="L157" i="28" s="1"/>
  <c r="U147" i="28"/>
  <c r="L147" i="28" s="1"/>
  <c r="T157" i="28"/>
  <c r="I157" i="28" s="1"/>
  <c r="X129" i="28"/>
  <c r="M129" i="28" s="1"/>
  <c r="X128" i="28"/>
  <c r="M128" i="28" s="1"/>
  <c r="X132" i="28"/>
  <c r="M132" i="28" s="1"/>
  <c r="T144" i="28"/>
  <c r="I144" i="28" s="1"/>
  <c r="T139" i="28"/>
  <c r="I139" i="28" s="1"/>
  <c r="X147" i="28"/>
  <c r="M147" i="28" s="1"/>
  <c r="T150" i="28"/>
  <c r="I150" i="28" s="1"/>
  <c r="T161" i="28"/>
  <c r="I161" i="28" s="1"/>
  <c r="X135" i="28"/>
  <c r="M135" i="28" s="1"/>
  <c r="U141" i="28"/>
  <c r="L141" i="28" s="1"/>
  <c r="X130" i="28"/>
  <c r="M130" i="28" s="1"/>
  <c r="X143" i="28"/>
  <c r="M143" i="28" s="1"/>
  <c r="N143" i="28" s="1"/>
  <c r="R113" i="28"/>
  <c r="C113" i="28" s="1"/>
  <c r="T116" i="28"/>
  <c r="I116" i="28" s="1"/>
  <c r="X124" i="28"/>
  <c r="M124" i="28" s="1"/>
  <c r="N124" i="28" s="1"/>
  <c r="X134" i="28"/>
  <c r="M134" i="28" s="1"/>
  <c r="R160" i="28"/>
  <c r="C160" i="28" s="1"/>
  <c r="R147" i="28"/>
  <c r="S147" i="28" s="1"/>
  <c r="E147" i="28" s="1"/>
  <c r="R125" i="28"/>
  <c r="C125" i="28" s="1"/>
  <c r="X131" i="28"/>
  <c r="M131" i="28" s="1"/>
  <c r="T121" i="28"/>
  <c r="I121" i="28" s="1"/>
  <c r="R136" i="28"/>
  <c r="C136" i="28" s="1"/>
  <c r="R157" i="28"/>
  <c r="S157" i="28" s="1"/>
  <c r="E157" i="28" s="1"/>
  <c r="R123" i="28"/>
  <c r="C123" i="28" s="1"/>
  <c r="X125" i="28"/>
  <c r="M125" i="28" s="1"/>
  <c r="R149" i="28"/>
  <c r="C149" i="28" s="1"/>
  <c r="T149" i="28"/>
  <c r="I149" i="28" s="1"/>
  <c r="U115" i="28"/>
  <c r="L115" i="28" s="1"/>
  <c r="N115" i="28" s="1"/>
  <c r="X118" i="28"/>
  <c r="M118" i="28" s="1"/>
  <c r="R145" i="28"/>
  <c r="S145" i="28" s="1"/>
  <c r="E145" i="28" s="1"/>
  <c r="X151" i="28"/>
  <c r="M151" i="28" s="1"/>
  <c r="R132" i="28"/>
  <c r="C132" i="28" s="1"/>
  <c r="T126" i="28"/>
  <c r="I126" i="28" s="1"/>
  <c r="R156" i="28"/>
  <c r="S156" i="28" s="1"/>
  <c r="E156" i="28" s="1"/>
  <c r="T143" i="28"/>
  <c r="I143" i="28" s="1"/>
  <c r="R144" i="28"/>
  <c r="S144" i="28" s="1"/>
  <c r="E144" i="28" s="1"/>
  <c r="T131" i="28"/>
  <c r="I131" i="28" s="1"/>
  <c r="U123" i="28"/>
  <c r="L123" i="28" s="1"/>
  <c r="X140" i="28"/>
  <c r="M140" i="28" s="1"/>
  <c r="R133" i="28"/>
  <c r="C133" i="28" s="1"/>
  <c r="X123" i="28"/>
  <c r="M123" i="28" s="1"/>
  <c r="U128" i="28"/>
  <c r="L128" i="28" s="1"/>
  <c r="U161" i="28"/>
  <c r="L161" i="28" s="1"/>
  <c r="U118" i="28"/>
  <c r="L118" i="28" s="1"/>
  <c r="U133" i="28"/>
  <c r="L133" i="28" s="1"/>
  <c r="X119" i="28"/>
  <c r="M119" i="28" s="1"/>
  <c r="R114" i="28"/>
  <c r="C114" i="28" s="1"/>
  <c r="X126" i="28"/>
  <c r="M126" i="28" s="1"/>
  <c r="R143" i="28"/>
  <c r="S143" i="28" s="1"/>
  <c r="E143" i="28" s="1"/>
  <c r="U137" i="28"/>
  <c r="L137" i="28" s="1"/>
  <c r="U138" i="28"/>
  <c r="L138" i="28" s="1"/>
  <c r="R127" i="28"/>
  <c r="C127" i="28" s="1"/>
  <c r="R118" i="28"/>
  <c r="C118" i="28" s="1"/>
  <c r="U135" i="28"/>
  <c r="L135" i="28" s="1"/>
  <c r="X161" i="28"/>
  <c r="M161" i="28" s="1"/>
  <c r="U117" i="28"/>
  <c r="L117" i="28" s="1"/>
  <c r="X149" i="28"/>
  <c r="M149" i="28" s="1"/>
  <c r="U148" i="28"/>
  <c r="L148" i="28" s="1"/>
  <c r="T136" i="28"/>
  <c r="I136" i="28" s="1"/>
  <c r="X114" i="28"/>
  <c r="M114" i="28" s="1"/>
  <c r="U149" i="28"/>
  <c r="L149" i="28" s="1"/>
  <c r="R150" i="28"/>
  <c r="C150" i="28" s="1"/>
  <c r="X121" i="28"/>
  <c r="M121" i="28" s="1"/>
  <c r="U159" i="28"/>
  <c r="L159" i="28" s="1"/>
  <c r="R161" i="28"/>
  <c r="S161" i="28" s="1"/>
  <c r="E161" i="28" s="1"/>
  <c r="U130" i="28"/>
  <c r="L130" i="28" s="1"/>
  <c r="U126" i="28"/>
  <c r="L126" i="28" s="1"/>
  <c r="X120" i="28"/>
  <c r="M120" i="28" s="1"/>
  <c r="X157" i="28"/>
  <c r="M157" i="28" s="1"/>
  <c r="T123" i="28"/>
  <c r="I123" i="28" s="1"/>
  <c r="X145" i="28"/>
  <c r="M145" i="28" s="1"/>
  <c r="R117" i="28"/>
  <c r="S117" i="28" s="1"/>
  <c r="E117" i="28" s="1"/>
  <c r="X117" i="28"/>
  <c r="M117" i="28" s="1"/>
  <c r="R153" i="28"/>
  <c r="S153" i="28" s="1"/>
  <c r="E153" i="28" s="1"/>
  <c r="U116" i="28"/>
  <c r="L116" i="28" s="1"/>
  <c r="R131" i="28"/>
  <c r="C131" i="28" s="1"/>
  <c r="U158" i="28"/>
  <c r="L158" i="28" s="1"/>
  <c r="T113" i="28"/>
  <c r="I113" i="28" s="1"/>
  <c r="R140" i="28"/>
  <c r="S140" i="28" s="1"/>
  <c r="E140" i="28" s="1"/>
  <c r="R141" i="28"/>
  <c r="C141" i="28" s="1"/>
  <c r="X146" i="28"/>
  <c r="M146" i="28" s="1"/>
  <c r="U121" i="28"/>
  <c r="L121" i="28" s="1"/>
  <c r="X159" i="28"/>
  <c r="M159" i="28" s="1"/>
  <c r="U156" i="28"/>
  <c r="L156" i="28" s="1"/>
  <c r="T133" i="28"/>
  <c r="I133" i="28" s="1"/>
  <c r="U139" i="28"/>
  <c r="L139" i="28" s="1"/>
  <c r="T146" i="28"/>
  <c r="I146" i="28" s="1"/>
  <c r="U136" i="28"/>
  <c r="L136" i="28" s="1"/>
  <c r="R159" i="28"/>
  <c r="S159" i="28" s="1"/>
  <c r="E159" i="28" s="1"/>
  <c r="X155" i="28"/>
  <c r="M155" i="28" s="1"/>
  <c r="R151" i="28"/>
  <c r="C151" i="28" s="1"/>
  <c r="X158" i="28"/>
  <c r="M158" i="28" s="1"/>
  <c r="X122" i="28"/>
  <c r="M122" i="28" s="1"/>
  <c r="X156" i="28"/>
  <c r="M156" i="28" s="1"/>
  <c r="T145" i="28"/>
  <c r="I145" i="28" s="1"/>
  <c r="R142" i="28"/>
  <c r="S142" i="28" s="1"/>
  <c r="E142" i="28" s="1"/>
  <c r="T132" i="28"/>
  <c r="I132" i="28" s="1"/>
  <c r="U131" i="28"/>
  <c r="L131" i="28" s="1"/>
  <c r="X122" i="27"/>
  <c r="M122" i="27" s="1"/>
  <c r="W20" i="2"/>
  <c r="W21" i="2" s="1"/>
  <c r="W22" i="2" s="1"/>
  <c r="W23" i="2" s="1"/>
  <c r="W24" i="2" s="1"/>
  <c r="W25" i="2" s="1"/>
  <c r="W26" i="2" s="1"/>
  <c r="W27" i="2" s="1"/>
  <c r="W28" i="2" s="1"/>
  <c r="W29" i="2" s="1"/>
  <c r="W30" i="2" s="1"/>
  <c r="W31" i="2" s="1"/>
  <c r="W32" i="2" s="1"/>
  <c r="W33" i="2" s="1"/>
  <c r="W34" i="2" s="1"/>
  <c r="W35" i="2" s="1"/>
  <c r="W36" i="2" s="1"/>
  <c r="W37" i="2" s="1"/>
  <c r="W38" i="2" s="1"/>
  <c r="W39" i="2" s="1"/>
  <c r="W40" i="2" s="1"/>
  <c r="W41" i="2" s="1"/>
  <c r="W42" i="2" s="1"/>
  <c r="W43" i="2" s="1"/>
  <c r="W44" i="2" s="1"/>
  <c r="W45" i="2" s="1"/>
  <c r="W46" i="2" s="1"/>
  <c r="W47" i="2" s="1"/>
  <c r="W48" i="2" s="1"/>
  <c r="W49" i="2" s="1"/>
  <c r="W50" i="2" s="1"/>
  <c r="W51" i="2" s="1"/>
  <c r="W52" i="2" s="1"/>
  <c r="W53" i="2" s="1"/>
  <c r="W54" i="2" s="1"/>
  <c r="W55" i="2" s="1"/>
  <c r="W56" i="2" s="1"/>
  <c r="W57" i="2" s="1"/>
  <c r="W58" i="2" s="1"/>
  <c r="W59" i="2" s="1"/>
  <c r="W60" i="2" s="1"/>
  <c r="W61" i="2" s="1"/>
  <c r="W62" i="2" s="1"/>
  <c r="W63" i="2" s="1"/>
  <c r="W64" i="2" s="1"/>
  <c r="W65" i="2" s="1"/>
  <c r="W66" i="2" s="1"/>
  <c r="W67" i="2" s="1"/>
  <c r="W68" i="2" s="1"/>
  <c r="W69" i="2" s="1"/>
  <c r="W70" i="2" s="1"/>
  <c r="W71" i="2" s="1"/>
  <c r="W72" i="2" s="1"/>
  <c r="W73" i="2" s="1"/>
  <c r="W74" i="2" s="1"/>
  <c r="W75" i="2" s="1"/>
  <c r="W76" i="2" s="1"/>
  <c r="W77" i="2" s="1"/>
  <c r="W78" i="2" s="1"/>
  <c r="W79" i="2" s="1"/>
  <c r="W80" i="2" s="1"/>
  <c r="W81" i="2" s="1"/>
  <c r="W82" i="2" s="1"/>
  <c r="W83" i="2" s="1"/>
  <c r="W84" i="2" s="1"/>
  <c r="W85" i="2" s="1"/>
  <c r="W86" i="2" s="1"/>
  <c r="W87" i="2" s="1"/>
  <c r="W88" i="2" s="1"/>
  <c r="W89" i="2" s="1"/>
  <c r="W90" i="2" s="1"/>
  <c r="W91" i="2" s="1"/>
  <c r="W92" i="2" s="1"/>
  <c r="W93" i="2" s="1"/>
  <c r="W94" i="2" s="1"/>
  <c r="W95" i="2" s="1"/>
  <c r="W96" i="2" s="1"/>
  <c r="W97" i="2" s="1"/>
  <c r="W98" i="2" s="1"/>
  <c r="W99" i="2" s="1"/>
  <c r="W100" i="2" s="1"/>
  <c r="W101" i="2" s="1"/>
  <c r="W102" i="2" s="1"/>
  <c r="W103" i="2" s="1"/>
  <c r="W104" i="2" s="1"/>
  <c r="W105" i="2" s="1"/>
  <c r="W106" i="2" s="1"/>
  <c r="W107" i="2" s="1"/>
  <c r="W108" i="2" s="1"/>
  <c r="W109" i="2" s="1"/>
  <c r="W110" i="2" s="1"/>
  <c r="W111" i="2" s="1"/>
  <c r="W112" i="2" s="1"/>
  <c r="W113" i="2" s="1"/>
  <c r="W114" i="2" s="1"/>
  <c r="W115" i="2" s="1"/>
  <c r="W116" i="2" s="1"/>
  <c r="W117" i="2" s="1"/>
  <c r="W118" i="2" s="1"/>
  <c r="W119" i="2" s="1"/>
  <c r="W120" i="2" s="1"/>
  <c r="W121" i="2" s="1"/>
  <c r="W122" i="2" s="1"/>
  <c r="W123" i="2" s="1"/>
  <c r="W124" i="2" s="1"/>
  <c r="W125" i="2" s="1"/>
  <c r="W126" i="2" s="1"/>
  <c r="W127" i="2" s="1"/>
  <c r="W128" i="2" s="1"/>
  <c r="W129" i="2" s="1"/>
  <c r="W130" i="2" s="1"/>
  <c r="W131" i="2" s="1"/>
  <c r="W132" i="2" s="1"/>
  <c r="W133" i="2" s="1"/>
  <c r="W134" i="2" s="1"/>
  <c r="W135" i="2" s="1"/>
  <c r="W136" i="2" s="1"/>
  <c r="W137" i="2" s="1"/>
  <c r="W138" i="2" s="1"/>
  <c r="W139" i="2" s="1"/>
  <c r="W140" i="2" s="1"/>
  <c r="W141" i="2" s="1"/>
  <c r="W142" i="2" s="1"/>
  <c r="W143" i="2" s="1"/>
  <c r="W144" i="2" s="1"/>
  <c r="W145" i="2" s="1"/>
  <c r="W146" i="2" s="1"/>
  <c r="W147" i="2" s="1"/>
  <c r="W148" i="2" s="1"/>
  <c r="W149" i="2" s="1"/>
  <c r="W150" i="2" s="1"/>
  <c r="U159" i="27"/>
  <c r="L159" i="27" s="1"/>
  <c r="R143" i="27"/>
  <c r="C143" i="27" s="1"/>
  <c r="T144" i="27"/>
  <c r="I144" i="27" s="1"/>
  <c r="X129" i="27"/>
  <c r="M129" i="27" s="1"/>
  <c r="R126" i="27"/>
  <c r="X140" i="27"/>
  <c r="M140" i="27" s="1"/>
  <c r="U151" i="27"/>
  <c r="L151" i="27" s="1"/>
  <c r="X136" i="27"/>
  <c r="M136" i="27" s="1"/>
  <c r="X125" i="27"/>
  <c r="M125" i="27" s="1"/>
  <c r="U141" i="27"/>
  <c r="L141" i="27" s="1"/>
  <c r="U116" i="27"/>
  <c r="L116" i="27" s="1"/>
  <c r="T161" i="27"/>
  <c r="I161" i="27" s="1"/>
  <c r="X160" i="27"/>
  <c r="M160" i="27" s="1"/>
  <c r="U140" i="27"/>
  <c r="L140" i="27" s="1"/>
  <c r="N140" i="27" s="1"/>
  <c r="R159" i="27"/>
  <c r="R118" i="27"/>
  <c r="X121" i="27"/>
  <c r="M121" i="27" s="1"/>
  <c r="T132" i="27"/>
  <c r="I132" i="27" s="1"/>
  <c r="T113" i="27"/>
  <c r="I113" i="27" s="1"/>
  <c r="R120" i="27"/>
  <c r="R122" i="27"/>
  <c r="X117" i="27"/>
  <c r="M117" i="27" s="1"/>
  <c r="U158" i="27"/>
  <c r="L158" i="27" s="1"/>
  <c r="X116" i="27"/>
  <c r="M116" i="27" s="1"/>
  <c r="X128" i="27"/>
  <c r="M128" i="27" s="1"/>
  <c r="X134" i="27"/>
  <c r="M134" i="27" s="1"/>
  <c r="X112" i="27"/>
  <c r="M112" i="27" s="1"/>
  <c r="U124" i="27"/>
  <c r="L124" i="27" s="1"/>
  <c r="X135" i="27"/>
  <c r="M135" i="27" s="1"/>
  <c r="U114" i="27"/>
  <c r="L114" i="27" s="1"/>
  <c r="R161" i="27"/>
  <c r="X131" i="27"/>
  <c r="M131" i="27" s="1"/>
  <c r="U128" i="27"/>
  <c r="L128" i="27" s="1"/>
  <c r="N128" i="27" s="1"/>
  <c r="R141" i="27"/>
  <c r="T130" i="27"/>
  <c r="I130" i="27" s="1"/>
  <c r="X127" i="27"/>
  <c r="M127" i="27" s="1"/>
  <c r="X157" i="27"/>
  <c r="M157" i="27" s="1"/>
  <c r="T149" i="27"/>
  <c r="I149" i="27" s="1"/>
  <c r="U115" i="27"/>
  <c r="L115" i="27" s="1"/>
  <c r="X138" i="27"/>
  <c r="M138" i="27" s="1"/>
  <c r="X133" i="27"/>
  <c r="M133" i="27" s="1"/>
  <c r="U134" i="27"/>
  <c r="L134" i="27" s="1"/>
  <c r="N134" i="27" s="1"/>
  <c r="R116" i="27"/>
  <c r="X124" i="27"/>
  <c r="M124" i="27" s="1"/>
  <c r="T156" i="27"/>
  <c r="I156" i="27" s="1"/>
  <c r="T123" i="27"/>
  <c r="I123" i="27" s="1"/>
  <c r="T114" i="27"/>
  <c r="I114" i="27" s="1"/>
  <c r="T135" i="27"/>
  <c r="I135" i="27" s="1"/>
  <c r="X113" i="27"/>
  <c r="M113" i="27" s="1"/>
  <c r="X155" i="27"/>
  <c r="M155" i="27" s="1"/>
  <c r="X120" i="27"/>
  <c r="M120" i="27" s="1"/>
  <c r="T121" i="27"/>
  <c r="I121" i="27" s="1"/>
  <c r="U149" i="27"/>
  <c r="L149" i="27" s="1"/>
  <c r="X151" i="27"/>
  <c r="M151" i="27" s="1"/>
  <c r="X158" i="27"/>
  <c r="M158" i="27" s="1"/>
  <c r="R137" i="27"/>
  <c r="R128" i="27"/>
  <c r="T139" i="27"/>
  <c r="I139" i="27" s="1"/>
  <c r="R127" i="27"/>
  <c r="U152" i="27"/>
  <c r="L152" i="27" s="1"/>
  <c r="T147" i="27"/>
  <c r="I147" i="27" s="1"/>
  <c r="T112" i="27"/>
  <c r="I112" i="27" s="1"/>
  <c r="U153" i="27"/>
  <c r="L153" i="27" s="1"/>
  <c r="U146" i="27"/>
  <c r="L146" i="27" s="1"/>
  <c r="T122" i="27"/>
  <c r="I122" i="27" s="1"/>
  <c r="R115" i="27"/>
  <c r="T128" i="27"/>
  <c r="I128" i="27" s="1"/>
  <c r="T138" i="27"/>
  <c r="I138" i="27" s="1"/>
  <c r="U129" i="27"/>
  <c r="L129" i="27" s="1"/>
  <c r="T141" i="27"/>
  <c r="I141" i="27" s="1"/>
  <c r="R138" i="27"/>
  <c r="T152" i="27"/>
  <c r="I152" i="27" s="1"/>
  <c r="R145" i="27"/>
  <c r="T146" i="27"/>
  <c r="I146" i="27" s="1"/>
  <c r="T153" i="27"/>
  <c r="I153" i="27" s="1"/>
  <c r="T124" i="27"/>
  <c r="I124" i="27" s="1"/>
  <c r="T160" i="27"/>
  <c r="I160" i="27" s="1"/>
  <c r="R112" i="27"/>
  <c r="R139" i="27"/>
  <c r="T140" i="27"/>
  <c r="I140" i="27" s="1"/>
  <c r="R121" i="27"/>
  <c r="R150" i="27"/>
  <c r="U120" i="27"/>
  <c r="L120" i="27" s="1"/>
  <c r="N120" i="27" s="1"/>
  <c r="X137" i="27"/>
  <c r="M137" i="27" s="1"/>
  <c r="T116" i="27"/>
  <c r="I116" i="27" s="1"/>
  <c r="U155" i="27"/>
  <c r="L155" i="27" s="1"/>
  <c r="N155" i="27" s="1"/>
  <c r="R148" i="27"/>
  <c r="U161" i="27"/>
  <c r="L161" i="27" s="1"/>
  <c r="T134" i="27"/>
  <c r="I134" i="27" s="1"/>
  <c r="R131" i="27"/>
  <c r="R123" i="27"/>
  <c r="T155" i="27"/>
  <c r="I155" i="27" s="1"/>
  <c r="X147" i="27"/>
  <c r="M147" i="27" s="1"/>
  <c r="U157" i="27"/>
  <c r="L157" i="27" s="1"/>
  <c r="T154" i="27"/>
  <c r="I154" i="27" s="1"/>
  <c r="T150" i="27"/>
  <c r="I150" i="27" s="1"/>
  <c r="U154" i="27"/>
  <c r="L154" i="27" s="1"/>
  <c r="U138" i="27"/>
  <c r="L138" i="27" s="1"/>
  <c r="U121" i="27"/>
  <c r="L121" i="27" s="1"/>
  <c r="U143" i="27"/>
  <c r="L143" i="27" s="1"/>
  <c r="T115" i="27"/>
  <c r="I115" i="27" s="1"/>
  <c r="U135" i="27"/>
  <c r="L135" i="27" s="1"/>
  <c r="U133" i="27"/>
  <c r="L133" i="27" s="1"/>
  <c r="R136" i="27"/>
  <c r="R135" i="27"/>
  <c r="T131" i="27"/>
  <c r="I131" i="27" s="1"/>
  <c r="R124" i="27"/>
  <c r="R113" i="27"/>
  <c r="U142" i="27"/>
  <c r="L142" i="27" s="1"/>
  <c r="R130" i="27"/>
  <c r="T158" i="27"/>
  <c r="I158" i="27" s="1"/>
  <c r="X132" i="27"/>
  <c r="M132" i="27" s="1"/>
  <c r="U118" i="27"/>
  <c r="L118" i="27" s="1"/>
  <c r="R114" i="27"/>
  <c r="T119" i="27"/>
  <c r="I119" i="27" s="1"/>
  <c r="T125" i="27"/>
  <c r="I125" i="27" s="1"/>
  <c r="U147" i="27"/>
  <c r="L147" i="27" s="1"/>
  <c r="N147" i="27" s="1"/>
  <c r="R154" i="27"/>
  <c r="X146" i="27"/>
  <c r="M146" i="27" s="1"/>
  <c r="X118" i="27"/>
  <c r="M118" i="27" s="1"/>
  <c r="R158" i="27"/>
  <c r="X143" i="27"/>
  <c r="M143" i="27" s="1"/>
  <c r="T142" i="27"/>
  <c r="I142" i="27" s="1"/>
  <c r="X148" i="27"/>
  <c r="M148" i="27" s="1"/>
  <c r="R157" i="27"/>
  <c r="T143" i="27"/>
  <c r="I143" i="27" s="1"/>
  <c r="X153" i="27"/>
  <c r="M153" i="27" s="1"/>
  <c r="T159" i="27"/>
  <c r="I159" i="27" s="1"/>
  <c r="R149" i="27"/>
  <c r="R142" i="27"/>
  <c r="R151" i="27"/>
  <c r="X130" i="27"/>
  <c r="M130" i="27" s="1"/>
  <c r="R132" i="27"/>
  <c r="X159" i="27"/>
  <c r="M159" i="27" s="1"/>
  <c r="U125" i="27"/>
  <c r="L125" i="27" s="1"/>
  <c r="T137" i="27"/>
  <c r="I137" i="27" s="1"/>
  <c r="T148" i="27"/>
  <c r="I148" i="27" s="1"/>
  <c r="X161" i="27"/>
  <c r="M161" i="27" s="1"/>
  <c r="X150" i="27"/>
  <c r="M150" i="27" s="1"/>
  <c r="T133" i="27"/>
  <c r="I133" i="27" s="1"/>
  <c r="X123" i="27"/>
  <c r="M123" i="27" s="1"/>
  <c r="U132" i="27"/>
  <c r="L132" i="27" s="1"/>
  <c r="R147" i="27"/>
  <c r="U160" i="27"/>
  <c r="L160" i="27" s="1"/>
  <c r="R134" i="27"/>
  <c r="X142" i="27"/>
  <c r="M142" i="27" s="1"/>
  <c r="T127" i="27"/>
  <c r="I127" i="27" s="1"/>
  <c r="U119" i="27"/>
  <c r="L119" i="27" s="1"/>
  <c r="X114" i="27"/>
  <c r="M114" i="27" s="1"/>
  <c r="R144" i="27"/>
  <c r="U117" i="27"/>
  <c r="L117" i="27" s="1"/>
  <c r="X144" i="27"/>
  <c r="M144" i="27" s="1"/>
  <c r="X115" i="27"/>
  <c r="M115" i="27" s="1"/>
  <c r="T120" i="27"/>
  <c r="I120" i="27" s="1"/>
  <c r="U139" i="27"/>
  <c r="L139" i="27" s="1"/>
  <c r="R133" i="27"/>
  <c r="X154" i="27"/>
  <c r="M154" i="27" s="1"/>
  <c r="X152" i="27"/>
  <c r="M152" i="27" s="1"/>
  <c r="R125" i="27"/>
  <c r="R140" i="27"/>
  <c r="X141" i="27"/>
  <c r="M141" i="27" s="1"/>
  <c r="X145" i="27"/>
  <c r="M145" i="27" s="1"/>
  <c r="X139" i="27"/>
  <c r="M139" i="27" s="1"/>
  <c r="U150" i="27"/>
  <c r="L150" i="27" s="1"/>
  <c r="X119" i="27"/>
  <c r="M119" i="27" s="1"/>
  <c r="R155" i="27"/>
  <c r="U127" i="27"/>
  <c r="L127" i="27" s="1"/>
  <c r="U144" i="27"/>
  <c r="L144" i="27" s="1"/>
  <c r="N144" i="27" s="1"/>
  <c r="R152" i="27"/>
  <c r="T117" i="27"/>
  <c r="I117" i="27" s="1"/>
  <c r="X149" i="27"/>
  <c r="M149" i="27" s="1"/>
  <c r="X126" i="27"/>
  <c r="M126" i="27" s="1"/>
  <c r="R146" i="27"/>
  <c r="T145" i="27"/>
  <c r="I145" i="27" s="1"/>
  <c r="U126" i="27"/>
  <c r="L126" i="27" s="1"/>
  <c r="T157" i="27"/>
  <c r="I157" i="27" s="1"/>
  <c r="U148" i="27"/>
  <c r="L148" i="27" s="1"/>
  <c r="R160" i="27"/>
  <c r="U136" i="27"/>
  <c r="L136" i="27" s="1"/>
  <c r="X156" i="27"/>
  <c r="M156" i="27" s="1"/>
  <c r="U112" i="27"/>
  <c r="L112" i="27" s="1"/>
  <c r="U137" i="27"/>
  <c r="L137" i="27" s="1"/>
  <c r="R119" i="27"/>
  <c r="R156" i="27"/>
  <c r="U122" i="27"/>
  <c r="L122" i="27" s="1"/>
  <c r="U145" i="27"/>
  <c r="L145" i="27" s="1"/>
  <c r="N145" i="27" s="1"/>
  <c r="R117" i="27"/>
  <c r="T136" i="27"/>
  <c r="I136" i="27" s="1"/>
  <c r="T151" i="27"/>
  <c r="I151" i="27" s="1"/>
  <c r="T129" i="27"/>
  <c r="I129" i="27" s="1"/>
  <c r="R129" i="27"/>
  <c r="U130" i="27"/>
  <c r="L130" i="27" s="1"/>
  <c r="N130" i="27" s="1"/>
  <c r="U131" i="27"/>
  <c r="L131" i="27" s="1"/>
  <c r="U123" i="27"/>
  <c r="L123" i="27" s="1"/>
  <c r="T126" i="27"/>
  <c r="I126" i="27" s="1"/>
  <c r="U113" i="27"/>
  <c r="L113" i="27" s="1"/>
  <c r="R153" i="27"/>
  <c r="U156" i="27"/>
  <c r="L156" i="27" s="1"/>
  <c r="Z15" i="2"/>
  <c r="Z16" i="2" s="1"/>
  <c r="Z17" i="2" s="1"/>
  <c r="Z18" i="2" s="1"/>
  <c r="Z19" i="2" s="1"/>
  <c r="AB12" i="2"/>
  <c r="AB13" i="2" s="1"/>
  <c r="X19" i="2"/>
  <c r="X20" i="2" s="1"/>
  <c r="X21" i="2" s="1"/>
  <c r="BL2" i="2"/>
  <c r="V4" i="2"/>
  <c r="U4" i="29"/>
  <c r="C122" i="28"/>
  <c r="AA15" i="2"/>
  <c r="AA16" i="2" s="1"/>
  <c r="AA17" i="2" s="1"/>
  <c r="Y16" i="2"/>
  <c r="AD28" i="2"/>
  <c r="C29" i="2"/>
  <c r="AG34" i="2"/>
  <c r="AE34" i="2" s="1"/>
  <c r="A34" i="2" s="1"/>
  <c r="AI35" i="2"/>
  <c r="AH35" i="2"/>
  <c r="AF35" i="2" s="1"/>
  <c r="B36" i="2"/>
  <c r="N120" i="28" l="1"/>
  <c r="S138" i="28"/>
  <c r="E138" i="28" s="1"/>
  <c r="C128" i="28"/>
  <c r="N116" i="28"/>
  <c r="N145" i="28"/>
  <c r="N140" i="28"/>
  <c r="N129" i="28"/>
  <c r="N141" i="28"/>
  <c r="S129" i="28"/>
  <c r="E129" i="28" s="1"/>
  <c r="N139" i="28"/>
  <c r="N130" i="28"/>
  <c r="N148" i="28"/>
  <c r="N157" i="28"/>
  <c r="C121" i="28"/>
  <c r="N142" i="28"/>
  <c r="N132" i="28"/>
  <c r="C158" i="28"/>
  <c r="S155" i="28"/>
  <c r="E155" i="28" s="1"/>
  <c r="S115" i="28"/>
  <c r="E115" i="28" s="1"/>
  <c r="N152" i="28"/>
  <c r="N133" i="28"/>
  <c r="N154" i="28"/>
  <c r="N134" i="28"/>
  <c r="N150" i="28"/>
  <c r="N160" i="28"/>
  <c r="C126" i="28"/>
  <c r="C139" i="28"/>
  <c r="N138" i="28"/>
  <c r="N125" i="28"/>
  <c r="S137" i="28"/>
  <c r="E137" i="28" s="1"/>
  <c r="C120" i="28"/>
  <c r="N155" i="28"/>
  <c r="N136" i="28"/>
  <c r="N137" i="28"/>
  <c r="S152" i="28"/>
  <c r="E152" i="28" s="1"/>
  <c r="N149" i="28"/>
  <c r="S112" i="28"/>
  <c r="E112" i="28" s="1"/>
  <c r="S116" i="28"/>
  <c r="E116" i="28" s="1"/>
  <c r="N117" i="28"/>
  <c r="N153" i="28"/>
  <c r="S113" i="28"/>
  <c r="E113" i="28" s="1"/>
  <c r="N114" i="28"/>
  <c r="S135" i="28"/>
  <c r="E135" i="28" s="1"/>
  <c r="S141" i="28"/>
  <c r="E141" i="28" s="1"/>
  <c r="S148" i="28"/>
  <c r="E148" i="28" s="1"/>
  <c r="S130" i="28"/>
  <c r="E130" i="28" s="1"/>
  <c r="S132" i="28"/>
  <c r="E132" i="28" s="1"/>
  <c r="N122" i="28"/>
  <c r="C154" i="28"/>
  <c r="N146" i="28"/>
  <c r="N127" i="28"/>
  <c r="S119" i="28"/>
  <c r="E119" i="28" s="1"/>
  <c r="N113" i="28"/>
  <c r="C146" i="28"/>
  <c r="N131" i="28"/>
  <c r="N119" i="28"/>
  <c r="C117" i="28"/>
  <c r="C134" i="28"/>
  <c r="C124" i="28"/>
  <c r="S160" i="28"/>
  <c r="E160" i="28" s="1"/>
  <c r="S133" i="28"/>
  <c r="E133" i="28" s="1"/>
  <c r="N135" i="28"/>
  <c r="N128" i="28"/>
  <c r="N147" i="28"/>
  <c r="N151" i="28"/>
  <c r="C147" i="28"/>
  <c r="S131" i="28"/>
  <c r="E131" i="28" s="1"/>
  <c r="C157" i="28"/>
  <c r="C142" i="28"/>
  <c r="S136" i="28"/>
  <c r="E136" i="28" s="1"/>
  <c r="S127" i="28"/>
  <c r="E127" i="28" s="1"/>
  <c r="C144" i="28"/>
  <c r="S149" i="28"/>
  <c r="E149" i="28" s="1"/>
  <c r="N126" i="28"/>
  <c r="N123" i="28"/>
  <c r="C161" i="28"/>
  <c r="S125" i="28"/>
  <c r="E125" i="28" s="1"/>
  <c r="S123" i="28"/>
  <c r="E123" i="28" s="1"/>
  <c r="C143" i="28"/>
  <c r="S114" i="28"/>
  <c r="E114" i="28" s="1"/>
  <c r="S151" i="28"/>
  <c r="E151" i="28" s="1"/>
  <c r="N156" i="27"/>
  <c r="N118" i="28"/>
  <c r="C153" i="28"/>
  <c r="C145" i="28"/>
  <c r="C156" i="28"/>
  <c r="C159" i="28"/>
  <c r="S150" i="28"/>
  <c r="E150" i="28" s="1"/>
  <c r="S118" i="28"/>
  <c r="E118" i="28" s="1"/>
  <c r="C140" i="28"/>
  <c r="N156" i="28"/>
  <c r="N121" i="28"/>
  <c r="N161" i="28"/>
  <c r="N158" i="28"/>
  <c r="N159" i="28"/>
  <c r="N122" i="27"/>
  <c r="N141" i="27"/>
  <c r="N136" i="27"/>
  <c r="N125" i="27"/>
  <c r="W6" i="2"/>
  <c r="W4" i="2" s="1"/>
  <c r="N113" i="27"/>
  <c r="N159" i="27"/>
  <c r="N135" i="27"/>
  <c r="N157" i="27"/>
  <c r="N151" i="27"/>
  <c r="S143" i="27"/>
  <c r="E143" i="27" s="1"/>
  <c r="N117" i="27"/>
  <c r="N133" i="27"/>
  <c r="N121" i="27"/>
  <c r="N115" i="27"/>
  <c r="N129" i="27"/>
  <c r="N123" i="27"/>
  <c r="N150" i="27"/>
  <c r="N119" i="27"/>
  <c r="N160" i="27"/>
  <c r="N143" i="27"/>
  <c r="N161" i="27"/>
  <c r="N146" i="27"/>
  <c r="N152" i="27"/>
  <c r="C126" i="27"/>
  <c r="S126" i="27"/>
  <c r="E126" i="27" s="1"/>
  <c r="C140" i="27"/>
  <c r="S140" i="27"/>
  <c r="E140" i="27" s="1"/>
  <c r="C113" i="27"/>
  <c r="S113" i="27"/>
  <c r="E113" i="27" s="1"/>
  <c r="C136" i="27"/>
  <c r="S136" i="27"/>
  <c r="E136" i="27" s="1"/>
  <c r="C137" i="27"/>
  <c r="S137" i="27"/>
  <c r="E137" i="27" s="1"/>
  <c r="N124" i="27"/>
  <c r="C120" i="27"/>
  <c r="S120" i="27"/>
  <c r="E120" i="27" s="1"/>
  <c r="S118" i="27"/>
  <c r="E118" i="27" s="1"/>
  <c r="C118" i="27"/>
  <c r="S153" i="27"/>
  <c r="E153" i="27" s="1"/>
  <c r="C153" i="27"/>
  <c r="S129" i="27"/>
  <c r="E129" i="27" s="1"/>
  <c r="C129" i="27"/>
  <c r="S119" i="27"/>
  <c r="E119" i="27" s="1"/>
  <c r="C119" i="27"/>
  <c r="N126" i="27"/>
  <c r="N127" i="27"/>
  <c r="S125" i="27"/>
  <c r="E125" i="27" s="1"/>
  <c r="C125" i="27"/>
  <c r="C151" i="27"/>
  <c r="S151" i="27"/>
  <c r="E151" i="27" s="1"/>
  <c r="S139" i="27"/>
  <c r="E139" i="27" s="1"/>
  <c r="C139" i="27"/>
  <c r="C138" i="27"/>
  <c r="S138" i="27"/>
  <c r="E138" i="27" s="1"/>
  <c r="N153" i="27"/>
  <c r="S127" i="27"/>
  <c r="E127" i="27" s="1"/>
  <c r="C127" i="27"/>
  <c r="S116" i="27"/>
  <c r="E116" i="27" s="1"/>
  <c r="C116" i="27"/>
  <c r="S161" i="27"/>
  <c r="E161" i="27" s="1"/>
  <c r="C161" i="27"/>
  <c r="N158" i="27"/>
  <c r="N137" i="27"/>
  <c r="S160" i="27"/>
  <c r="E160" i="27" s="1"/>
  <c r="C160" i="27"/>
  <c r="S155" i="27"/>
  <c r="E155" i="27" s="1"/>
  <c r="C155" i="27"/>
  <c r="C144" i="27"/>
  <c r="S144" i="27"/>
  <c r="E144" i="27" s="1"/>
  <c r="N132" i="27"/>
  <c r="C142" i="27"/>
  <c r="S142" i="27"/>
  <c r="E142" i="27" s="1"/>
  <c r="C154" i="27"/>
  <c r="S154" i="27"/>
  <c r="E154" i="27" s="1"/>
  <c r="S114" i="27"/>
  <c r="E114" i="27" s="1"/>
  <c r="C114" i="27"/>
  <c r="S130" i="27"/>
  <c r="E130" i="27" s="1"/>
  <c r="C130" i="27"/>
  <c r="N138" i="27"/>
  <c r="S131" i="27"/>
  <c r="E131" i="27" s="1"/>
  <c r="C131" i="27"/>
  <c r="S150" i="27"/>
  <c r="E150" i="27" s="1"/>
  <c r="C150" i="27"/>
  <c r="S112" i="27"/>
  <c r="E112" i="27" s="1"/>
  <c r="C112" i="27"/>
  <c r="C115" i="27"/>
  <c r="S115" i="27"/>
  <c r="E115" i="27" s="1"/>
  <c r="C141" i="27"/>
  <c r="S141" i="27"/>
  <c r="E141" i="27" s="1"/>
  <c r="N114" i="27"/>
  <c r="S156" i="27"/>
  <c r="E156" i="27" s="1"/>
  <c r="C156" i="27"/>
  <c r="C133" i="27"/>
  <c r="S133" i="27"/>
  <c r="E133" i="27" s="1"/>
  <c r="N131" i="27"/>
  <c r="S117" i="27"/>
  <c r="E117" i="27" s="1"/>
  <c r="C117" i="27"/>
  <c r="N139" i="27"/>
  <c r="C147" i="27"/>
  <c r="S147" i="27"/>
  <c r="E147" i="27" s="1"/>
  <c r="C124" i="27"/>
  <c r="S124" i="27"/>
  <c r="E124" i="27" s="1"/>
  <c r="S123" i="27"/>
  <c r="E123" i="27" s="1"/>
  <c r="C123" i="27"/>
  <c r="S148" i="27"/>
  <c r="E148" i="27" s="1"/>
  <c r="C148" i="27"/>
  <c r="N112" i="27"/>
  <c r="N162" i="27" s="1"/>
  <c r="N175" i="27" s="1"/>
  <c r="N179" i="27" s="1"/>
  <c r="N148" i="27"/>
  <c r="C146" i="27"/>
  <c r="S146" i="27"/>
  <c r="E146" i="27" s="1"/>
  <c r="S152" i="27"/>
  <c r="E152" i="27" s="1"/>
  <c r="C152" i="27"/>
  <c r="S134" i="27"/>
  <c r="E134" i="27" s="1"/>
  <c r="C134" i="27"/>
  <c r="S132" i="27"/>
  <c r="E132" i="27" s="1"/>
  <c r="C132" i="27"/>
  <c r="C149" i="27"/>
  <c r="S149" i="27"/>
  <c r="E149" i="27" s="1"/>
  <c r="C157" i="27"/>
  <c r="S157" i="27"/>
  <c r="E157" i="27" s="1"/>
  <c r="C158" i="27"/>
  <c r="S158" i="27"/>
  <c r="E158" i="27" s="1"/>
  <c r="N118" i="27"/>
  <c r="N142" i="27"/>
  <c r="S135" i="27"/>
  <c r="E135" i="27" s="1"/>
  <c r="C135" i="27"/>
  <c r="N154" i="27"/>
  <c r="S121" i="27"/>
  <c r="E121" i="27" s="1"/>
  <c r="C121" i="27"/>
  <c r="S145" i="27"/>
  <c r="E145" i="27" s="1"/>
  <c r="C145" i="27"/>
  <c r="S128" i="27"/>
  <c r="E128" i="27" s="1"/>
  <c r="C128" i="27"/>
  <c r="N149" i="27"/>
  <c r="S122" i="27"/>
  <c r="E122" i="27" s="1"/>
  <c r="C122" i="27"/>
  <c r="S159" i="27"/>
  <c r="E159" i="27" s="1"/>
  <c r="C159" i="27"/>
  <c r="N116" i="27"/>
  <c r="AB14" i="2"/>
  <c r="AB15" i="2" s="1"/>
  <c r="AA18" i="2"/>
  <c r="AA19" i="2" s="1"/>
  <c r="AA20" i="2" s="1"/>
  <c r="X22" i="2"/>
  <c r="X23" i="2" s="1"/>
  <c r="X24" i="2" s="1"/>
  <c r="X25" i="2" s="1"/>
  <c r="X26" i="2" s="1"/>
  <c r="X27" i="2" s="1"/>
  <c r="X28" i="2" s="1"/>
  <c r="X29" i="2" s="1"/>
  <c r="X30" i="2" s="1"/>
  <c r="X31" i="2" s="1"/>
  <c r="X32" i="2" s="1"/>
  <c r="X33" i="2" s="1"/>
  <c r="X34" i="2" s="1"/>
  <c r="X35" i="2" s="1"/>
  <c r="X36" i="2" s="1"/>
  <c r="X37" i="2" s="1"/>
  <c r="X38" i="2" s="1"/>
  <c r="X39" i="2" s="1"/>
  <c r="X40" i="2" s="1"/>
  <c r="X41" i="2" s="1"/>
  <c r="X42" i="2" s="1"/>
  <c r="X43" i="2" s="1"/>
  <c r="X44" i="2" s="1"/>
  <c r="X45" i="2" s="1"/>
  <c r="X46" i="2" s="1"/>
  <c r="X47" i="2" s="1"/>
  <c r="X48" i="2" s="1"/>
  <c r="X49" i="2" s="1"/>
  <c r="X50" i="2" s="1"/>
  <c r="X51" i="2" s="1"/>
  <c r="X52" i="2" s="1"/>
  <c r="X53" i="2" s="1"/>
  <c r="X54" i="2" s="1"/>
  <c r="X55" i="2" s="1"/>
  <c r="X56" i="2" s="1"/>
  <c r="X57" i="2" s="1"/>
  <c r="X58" i="2" s="1"/>
  <c r="X59" i="2" s="1"/>
  <c r="X60" i="2" s="1"/>
  <c r="X61" i="2" s="1"/>
  <c r="X62" i="2" s="1"/>
  <c r="X63" i="2" s="1"/>
  <c r="X64" i="2" s="1"/>
  <c r="X65" i="2" s="1"/>
  <c r="X66" i="2" s="1"/>
  <c r="X67" i="2" s="1"/>
  <c r="X68" i="2" s="1"/>
  <c r="X69" i="2" s="1"/>
  <c r="X70" i="2" s="1"/>
  <c r="X71" i="2" s="1"/>
  <c r="X72" i="2" s="1"/>
  <c r="X73" i="2" s="1"/>
  <c r="X74" i="2" s="1"/>
  <c r="X75" i="2" s="1"/>
  <c r="X76" i="2" s="1"/>
  <c r="X77" i="2" s="1"/>
  <c r="X78" i="2" s="1"/>
  <c r="X79" i="2" s="1"/>
  <c r="X80" i="2" s="1"/>
  <c r="X81" i="2" s="1"/>
  <c r="X82" i="2" s="1"/>
  <c r="X83" i="2" s="1"/>
  <c r="X84" i="2" s="1"/>
  <c r="X85" i="2" s="1"/>
  <c r="X86" i="2" s="1"/>
  <c r="X87" i="2" s="1"/>
  <c r="X88" i="2" s="1"/>
  <c r="X89" i="2" s="1"/>
  <c r="X90" i="2" s="1"/>
  <c r="X91" i="2" s="1"/>
  <c r="X92" i="2" s="1"/>
  <c r="X93" i="2" s="1"/>
  <c r="X94" i="2" s="1"/>
  <c r="X95" i="2" s="1"/>
  <c r="X96" i="2" s="1"/>
  <c r="X97" i="2" s="1"/>
  <c r="X98" i="2" s="1"/>
  <c r="X99" i="2" s="1"/>
  <c r="X100" i="2" s="1"/>
  <c r="X101" i="2" s="1"/>
  <c r="X102" i="2" s="1"/>
  <c r="X103" i="2" s="1"/>
  <c r="X104" i="2" s="1"/>
  <c r="X105" i="2" s="1"/>
  <c r="X106" i="2" s="1"/>
  <c r="X107" i="2" s="1"/>
  <c r="X108" i="2" s="1"/>
  <c r="X109" i="2" s="1"/>
  <c r="X110" i="2" s="1"/>
  <c r="X111" i="2" s="1"/>
  <c r="X112" i="2" s="1"/>
  <c r="X113" i="2" s="1"/>
  <c r="X114" i="2" s="1"/>
  <c r="X115" i="2" s="1"/>
  <c r="X116" i="2" s="1"/>
  <c r="X117" i="2" s="1"/>
  <c r="X118" i="2" s="1"/>
  <c r="X119" i="2" s="1"/>
  <c r="X120" i="2" s="1"/>
  <c r="X121" i="2" s="1"/>
  <c r="X122" i="2" s="1"/>
  <c r="X123" i="2" s="1"/>
  <c r="X124" i="2" s="1"/>
  <c r="X125" i="2" s="1"/>
  <c r="X126" i="2" s="1"/>
  <c r="X127" i="2" s="1"/>
  <c r="X128" i="2" s="1"/>
  <c r="X129" i="2" s="1"/>
  <c r="X130" i="2" s="1"/>
  <c r="X131" i="2" s="1"/>
  <c r="X132" i="2" s="1"/>
  <c r="X133" i="2" s="1"/>
  <c r="X134" i="2" s="1"/>
  <c r="X135" i="2" s="1"/>
  <c r="X136" i="2" s="1"/>
  <c r="X137" i="2" s="1"/>
  <c r="X138" i="2" s="1"/>
  <c r="X139" i="2" s="1"/>
  <c r="X140" i="2" s="1"/>
  <c r="X141" i="2" s="1"/>
  <c r="X142" i="2" s="1"/>
  <c r="X143" i="2" s="1"/>
  <c r="X144" i="2" s="1"/>
  <c r="X145" i="2" s="1"/>
  <c r="X146" i="2" s="1"/>
  <c r="X147" i="2" s="1"/>
  <c r="X148" i="2" s="1"/>
  <c r="X149" i="2" s="1"/>
  <c r="X150" i="2" s="1"/>
  <c r="X6" i="2" s="1"/>
  <c r="Z20" i="2"/>
  <c r="Z21" i="2" s="1"/>
  <c r="Z22" i="2" s="1"/>
  <c r="Z23" i="2" s="1"/>
  <c r="Z24" i="2" s="1"/>
  <c r="Z25" i="2" s="1"/>
  <c r="Z26" i="2" s="1"/>
  <c r="Z27" i="2" s="1"/>
  <c r="Z28" i="2" s="1"/>
  <c r="Z29" i="2" s="1"/>
  <c r="Z30" i="2" s="1"/>
  <c r="Z31" i="2" s="1"/>
  <c r="Z32" i="2" s="1"/>
  <c r="Z33" i="2" s="1"/>
  <c r="Z34" i="2" s="1"/>
  <c r="Z35" i="2" s="1"/>
  <c r="Z36" i="2" s="1"/>
  <c r="Z37" i="2" s="1"/>
  <c r="Z38" i="2" s="1"/>
  <c r="Z39" i="2" s="1"/>
  <c r="Z40" i="2" s="1"/>
  <c r="Z41" i="2" s="1"/>
  <c r="Z42" i="2" s="1"/>
  <c r="Z43" i="2" s="1"/>
  <c r="Z44" i="2" s="1"/>
  <c r="Z45" i="2" s="1"/>
  <c r="Z46" i="2" s="1"/>
  <c r="Z47" i="2" s="1"/>
  <c r="Z48" i="2" s="1"/>
  <c r="Z49" i="2" s="1"/>
  <c r="Z50" i="2" s="1"/>
  <c r="Z51" i="2" s="1"/>
  <c r="Z52" i="2" s="1"/>
  <c r="Z53" i="2" s="1"/>
  <c r="Z54" i="2" s="1"/>
  <c r="Z55" i="2" s="1"/>
  <c r="Z56" i="2" s="1"/>
  <c r="Z57" i="2" s="1"/>
  <c r="Z58" i="2" s="1"/>
  <c r="Z59" i="2" s="1"/>
  <c r="Z60" i="2" s="1"/>
  <c r="Z61" i="2" s="1"/>
  <c r="Z62" i="2" s="1"/>
  <c r="Z63" i="2" s="1"/>
  <c r="Z64" i="2" s="1"/>
  <c r="Z65" i="2" s="1"/>
  <c r="Z66" i="2" s="1"/>
  <c r="Z67" i="2" s="1"/>
  <c r="Z68" i="2" s="1"/>
  <c r="Z69" i="2" s="1"/>
  <c r="Z70" i="2" s="1"/>
  <c r="Z71" i="2" s="1"/>
  <c r="Z72" i="2" s="1"/>
  <c r="Z73" i="2" s="1"/>
  <c r="Z74" i="2" s="1"/>
  <c r="Z75" i="2" s="1"/>
  <c r="Z76" i="2" s="1"/>
  <c r="Z77" i="2" s="1"/>
  <c r="Z78" i="2" s="1"/>
  <c r="Z79" i="2" s="1"/>
  <c r="Z80" i="2" s="1"/>
  <c r="Z81" i="2" s="1"/>
  <c r="Z82" i="2" s="1"/>
  <c r="Z83" i="2" s="1"/>
  <c r="Z84" i="2" s="1"/>
  <c r="Z85" i="2" s="1"/>
  <c r="Z86" i="2" s="1"/>
  <c r="Z87" i="2" s="1"/>
  <c r="Z88" i="2" s="1"/>
  <c r="Z89" i="2" s="1"/>
  <c r="Z90" i="2" s="1"/>
  <c r="Z91" i="2" s="1"/>
  <c r="Z92" i="2" s="1"/>
  <c r="Z93" i="2" s="1"/>
  <c r="Z94" i="2" s="1"/>
  <c r="Z95" i="2" s="1"/>
  <c r="Z96" i="2" s="1"/>
  <c r="Z97" i="2" s="1"/>
  <c r="Z98" i="2" s="1"/>
  <c r="Z99" i="2" s="1"/>
  <c r="Z100" i="2" s="1"/>
  <c r="Z101" i="2" s="1"/>
  <c r="Z102" i="2" s="1"/>
  <c r="Z103" i="2" s="1"/>
  <c r="Z104" i="2" s="1"/>
  <c r="Z105" i="2" s="1"/>
  <c r="Z106" i="2" s="1"/>
  <c r="Z107" i="2" s="1"/>
  <c r="Z108" i="2" s="1"/>
  <c r="Z109" i="2" s="1"/>
  <c r="Z110" i="2" s="1"/>
  <c r="Z111" i="2" s="1"/>
  <c r="Z112" i="2" s="1"/>
  <c r="Z113" i="2" s="1"/>
  <c r="Z114" i="2" s="1"/>
  <c r="Z115" i="2" s="1"/>
  <c r="Z116" i="2" s="1"/>
  <c r="Z117" i="2" s="1"/>
  <c r="Z118" i="2" s="1"/>
  <c r="Z119" i="2" s="1"/>
  <c r="Z120" i="2" s="1"/>
  <c r="Z121" i="2" s="1"/>
  <c r="Z122" i="2" s="1"/>
  <c r="Z123" i="2" s="1"/>
  <c r="Z124" i="2" s="1"/>
  <c r="Z125" i="2" s="1"/>
  <c r="Z126" i="2" s="1"/>
  <c r="Z127" i="2" s="1"/>
  <c r="Z128" i="2" s="1"/>
  <c r="Z129" i="2" s="1"/>
  <c r="Z130" i="2" s="1"/>
  <c r="Z131" i="2" s="1"/>
  <c r="Z132" i="2" s="1"/>
  <c r="Z133" i="2" s="1"/>
  <c r="Z134" i="2" s="1"/>
  <c r="Z135" i="2" s="1"/>
  <c r="Z136" i="2" s="1"/>
  <c r="Z137" i="2" s="1"/>
  <c r="Z138" i="2" s="1"/>
  <c r="Z139" i="2" s="1"/>
  <c r="Z140" i="2" s="1"/>
  <c r="Z141" i="2" s="1"/>
  <c r="Z142" i="2" s="1"/>
  <c r="Z143" i="2" s="1"/>
  <c r="Z144" i="2" s="1"/>
  <c r="Z145" i="2" s="1"/>
  <c r="Z146" i="2" s="1"/>
  <c r="Z147" i="2" s="1"/>
  <c r="Z148" i="2" s="1"/>
  <c r="Z149" i="2" s="1"/>
  <c r="Z150" i="2" s="1"/>
  <c r="Z6" i="2" s="1"/>
  <c r="U4" i="30"/>
  <c r="Y17" i="2"/>
  <c r="Y18" i="2" s="1"/>
  <c r="U150" i="29"/>
  <c r="L150" i="29" s="1"/>
  <c r="T125" i="29"/>
  <c r="I125" i="29" s="1"/>
  <c r="X149" i="29"/>
  <c r="M149" i="29" s="1"/>
  <c r="R141" i="29"/>
  <c r="R134" i="29"/>
  <c r="T143" i="29"/>
  <c r="I143" i="29" s="1"/>
  <c r="R131" i="29"/>
  <c r="R120" i="29"/>
  <c r="X129" i="29"/>
  <c r="M129" i="29" s="1"/>
  <c r="T113" i="29"/>
  <c r="I113" i="29" s="1"/>
  <c r="R155" i="29"/>
  <c r="R144" i="29"/>
  <c r="U139" i="29"/>
  <c r="L139" i="29" s="1"/>
  <c r="T130" i="29"/>
  <c r="I130" i="29" s="1"/>
  <c r="T161" i="29"/>
  <c r="I161" i="29" s="1"/>
  <c r="T152" i="29"/>
  <c r="I152" i="29" s="1"/>
  <c r="R115" i="29"/>
  <c r="T114" i="29"/>
  <c r="I114" i="29" s="1"/>
  <c r="T148" i="29"/>
  <c r="I148" i="29" s="1"/>
  <c r="X127" i="29"/>
  <c r="M127" i="29" s="1"/>
  <c r="R145" i="29"/>
  <c r="R118" i="29"/>
  <c r="R160" i="29"/>
  <c r="T118" i="29"/>
  <c r="I118" i="29" s="1"/>
  <c r="T149" i="29"/>
  <c r="I149" i="29" s="1"/>
  <c r="U127" i="29"/>
  <c r="L127" i="29" s="1"/>
  <c r="T136" i="29"/>
  <c r="I136" i="29" s="1"/>
  <c r="U149" i="29"/>
  <c r="L149" i="29" s="1"/>
  <c r="U117" i="29"/>
  <c r="L117" i="29" s="1"/>
  <c r="X116" i="29"/>
  <c r="M116" i="29" s="1"/>
  <c r="U119" i="29"/>
  <c r="L119" i="29" s="1"/>
  <c r="U118" i="29"/>
  <c r="L118" i="29" s="1"/>
  <c r="X133" i="29"/>
  <c r="M133" i="29" s="1"/>
  <c r="T124" i="29"/>
  <c r="I124" i="29" s="1"/>
  <c r="X113" i="29"/>
  <c r="M113" i="29" s="1"/>
  <c r="U147" i="29"/>
  <c r="L147" i="29" s="1"/>
  <c r="X122" i="29"/>
  <c r="M122" i="29" s="1"/>
  <c r="R114" i="29"/>
  <c r="T147" i="29"/>
  <c r="I147" i="29" s="1"/>
  <c r="T122" i="29"/>
  <c r="I122" i="29" s="1"/>
  <c r="X141" i="29"/>
  <c r="M141" i="29" s="1"/>
  <c r="R143" i="29"/>
  <c r="X112" i="29"/>
  <c r="M112" i="29" s="1"/>
  <c r="X137" i="29"/>
  <c r="M137" i="29" s="1"/>
  <c r="U148" i="29"/>
  <c r="L148" i="29" s="1"/>
  <c r="U125" i="29"/>
  <c r="L125" i="29" s="1"/>
  <c r="U159" i="29"/>
  <c r="L159" i="29" s="1"/>
  <c r="R142" i="29"/>
  <c r="T139" i="29"/>
  <c r="I139" i="29" s="1"/>
  <c r="T120" i="29"/>
  <c r="I120" i="29" s="1"/>
  <c r="T135" i="29"/>
  <c r="I135" i="29" s="1"/>
  <c r="X160" i="29"/>
  <c r="M160" i="29" s="1"/>
  <c r="T140" i="29"/>
  <c r="I140" i="29" s="1"/>
  <c r="X128" i="29"/>
  <c r="M128" i="29" s="1"/>
  <c r="X150" i="29"/>
  <c r="M150" i="29" s="1"/>
  <c r="U154" i="29"/>
  <c r="L154" i="29" s="1"/>
  <c r="X118" i="29"/>
  <c r="M118" i="29" s="1"/>
  <c r="X148" i="29"/>
  <c r="M148" i="29" s="1"/>
  <c r="T145" i="29"/>
  <c r="I145" i="29" s="1"/>
  <c r="U134" i="29"/>
  <c r="L134" i="29" s="1"/>
  <c r="U135" i="29"/>
  <c r="L135" i="29" s="1"/>
  <c r="X147" i="29"/>
  <c r="M147" i="29" s="1"/>
  <c r="U140" i="29"/>
  <c r="L140" i="29" s="1"/>
  <c r="U138" i="29"/>
  <c r="L138" i="29" s="1"/>
  <c r="T119" i="29"/>
  <c r="I119" i="29" s="1"/>
  <c r="X158" i="29"/>
  <c r="M158" i="29" s="1"/>
  <c r="X121" i="29"/>
  <c r="M121" i="29" s="1"/>
  <c r="T138" i="29"/>
  <c r="I138" i="29" s="1"/>
  <c r="R147" i="29"/>
  <c r="U136" i="29"/>
  <c r="L136" i="29" s="1"/>
  <c r="U133" i="29"/>
  <c r="L133" i="29" s="1"/>
  <c r="T131" i="29"/>
  <c r="I131" i="29" s="1"/>
  <c r="U115" i="29"/>
  <c r="L115" i="29" s="1"/>
  <c r="U120" i="29"/>
  <c r="L120" i="29" s="1"/>
  <c r="T134" i="29"/>
  <c r="I134" i="29" s="1"/>
  <c r="U129" i="29"/>
  <c r="L129" i="29" s="1"/>
  <c r="U113" i="29"/>
  <c r="L113" i="29" s="1"/>
  <c r="T158" i="29"/>
  <c r="I158" i="29" s="1"/>
  <c r="X161" i="29"/>
  <c r="M161" i="29" s="1"/>
  <c r="R124" i="29"/>
  <c r="X117" i="29"/>
  <c r="M117" i="29" s="1"/>
  <c r="U145" i="29"/>
  <c r="L145" i="29" s="1"/>
  <c r="R161" i="29"/>
  <c r="U126" i="29"/>
  <c r="L126" i="29" s="1"/>
  <c r="R152" i="29"/>
  <c r="U155" i="29"/>
  <c r="L155" i="29" s="1"/>
  <c r="R125" i="29"/>
  <c r="X123" i="29"/>
  <c r="M123" i="29" s="1"/>
  <c r="X157" i="29"/>
  <c r="M157" i="29" s="1"/>
  <c r="X142" i="29"/>
  <c r="M142" i="29" s="1"/>
  <c r="U151" i="29"/>
  <c r="L151" i="29" s="1"/>
  <c r="R138" i="29"/>
  <c r="X144" i="29"/>
  <c r="M144" i="29" s="1"/>
  <c r="R123" i="29"/>
  <c r="U124" i="29"/>
  <c r="L124" i="29" s="1"/>
  <c r="U116" i="29"/>
  <c r="L116" i="29" s="1"/>
  <c r="R151" i="29"/>
  <c r="T155" i="29"/>
  <c r="I155" i="29" s="1"/>
  <c r="U157" i="29"/>
  <c r="L157" i="29" s="1"/>
  <c r="X124" i="29"/>
  <c r="M124" i="29" s="1"/>
  <c r="X126" i="29"/>
  <c r="M126" i="29" s="1"/>
  <c r="X132" i="29"/>
  <c r="M132" i="29" s="1"/>
  <c r="U132" i="29"/>
  <c r="L132" i="29" s="1"/>
  <c r="T150" i="29"/>
  <c r="I150" i="29" s="1"/>
  <c r="X120" i="29"/>
  <c r="M120" i="29" s="1"/>
  <c r="R130" i="29"/>
  <c r="R150" i="29"/>
  <c r="R154" i="29"/>
  <c r="U161" i="29"/>
  <c r="L161" i="29" s="1"/>
  <c r="R116" i="29"/>
  <c r="T133" i="29"/>
  <c r="I133" i="29" s="1"/>
  <c r="X125" i="29"/>
  <c r="M125" i="29" s="1"/>
  <c r="R133" i="29"/>
  <c r="R117" i="29"/>
  <c r="X153" i="29"/>
  <c r="M153" i="29" s="1"/>
  <c r="U152" i="29"/>
  <c r="L152" i="29" s="1"/>
  <c r="T127" i="29"/>
  <c r="I127" i="29" s="1"/>
  <c r="R132" i="29"/>
  <c r="T154" i="29"/>
  <c r="I154" i="29" s="1"/>
  <c r="T121" i="29"/>
  <c r="I121" i="29" s="1"/>
  <c r="R146" i="29"/>
  <c r="R139" i="29"/>
  <c r="U141" i="29"/>
  <c r="L141" i="29" s="1"/>
  <c r="R153" i="29"/>
  <c r="U158" i="29"/>
  <c r="L158" i="29" s="1"/>
  <c r="R137" i="29"/>
  <c r="R112" i="29"/>
  <c r="X155" i="29"/>
  <c r="M155" i="29" s="1"/>
  <c r="X135" i="29"/>
  <c r="M135" i="29" s="1"/>
  <c r="X114" i="29"/>
  <c r="M114" i="29" s="1"/>
  <c r="X119" i="29"/>
  <c r="M119" i="29" s="1"/>
  <c r="R122" i="29"/>
  <c r="X154" i="29"/>
  <c r="M154" i="29" s="1"/>
  <c r="R148" i="29"/>
  <c r="U144" i="29"/>
  <c r="L144" i="29" s="1"/>
  <c r="U160" i="29"/>
  <c r="L160" i="29" s="1"/>
  <c r="N160" i="29" s="1"/>
  <c r="T123" i="29"/>
  <c r="I123" i="29" s="1"/>
  <c r="X134" i="29"/>
  <c r="M134" i="29" s="1"/>
  <c r="R157" i="29"/>
  <c r="T146" i="29"/>
  <c r="I146" i="29" s="1"/>
  <c r="T128" i="29"/>
  <c r="I128" i="29" s="1"/>
  <c r="X152" i="29"/>
  <c r="M152" i="29" s="1"/>
  <c r="X139" i="29"/>
  <c r="M139" i="29" s="1"/>
  <c r="R121" i="29"/>
  <c r="T116" i="29"/>
  <c r="I116" i="29" s="1"/>
  <c r="R113" i="29"/>
  <c r="T142" i="29"/>
  <c r="I142" i="29" s="1"/>
  <c r="U131" i="29"/>
  <c r="L131" i="29" s="1"/>
  <c r="T160" i="29"/>
  <c r="I160" i="29" s="1"/>
  <c r="T132" i="29"/>
  <c r="I132" i="29" s="1"/>
  <c r="R127" i="29"/>
  <c r="T126" i="29"/>
  <c r="I126" i="29" s="1"/>
  <c r="R136" i="29"/>
  <c r="U146" i="29"/>
  <c r="L146" i="29" s="1"/>
  <c r="X138" i="29"/>
  <c r="M138" i="29" s="1"/>
  <c r="R135" i="29"/>
  <c r="R128" i="29"/>
  <c r="X151" i="29"/>
  <c r="M151" i="29" s="1"/>
  <c r="R140" i="29"/>
  <c r="R149" i="29"/>
  <c r="U130" i="29"/>
  <c r="L130" i="29" s="1"/>
  <c r="R119" i="29"/>
  <c r="X130" i="29"/>
  <c r="M130" i="29" s="1"/>
  <c r="X140" i="29"/>
  <c r="M140" i="29" s="1"/>
  <c r="R156" i="29"/>
  <c r="T117" i="29"/>
  <c r="I117" i="29" s="1"/>
  <c r="U112" i="29"/>
  <c r="L112" i="29" s="1"/>
  <c r="N112" i="29" s="1"/>
  <c r="N162" i="29" s="1"/>
  <c r="N175" i="29" s="1"/>
  <c r="N179" i="29" s="1"/>
  <c r="U142" i="29"/>
  <c r="L142" i="29" s="1"/>
  <c r="U123" i="29"/>
  <c r="L123" i="29" s="1"/>
  <c r="R159" i="29"/>
  <c r="U137" i="29"/>
  <c r="L137" i="29" s="1"/>
  <c r="U114" i="29"/>
  <c r="L114" i="29" s="1"/>
  <c r="T157" i="29"/>
  <c r="I157" i="29" s="1"/>
  <c r="X115" i="29"/>
  <c r="M115" i="29" s="1"/>
  <c r="X145" i="29"/>
  <c r="M145" i="29" s="1"/>
  <c r="T159" i="29"/>
  <c r="I159" i="29" s="1"/>
  <c r="T153" i="29"/>
  <c r="I153" i="29" s="1"/>
  <c r="U121" i="29"/>
  <c r="L121" i="29" s="1"/>
  <c r="R129" i="29"/>
  <c r="X146" i="29"/>
  <c r="M146" i="29" s="1"/>
  <c r="T137" i="29"/>
  <c r="I137" i="29" s="1"/>
  <c r="U153" i="29"/>
  <c r="L153" i="29" s="1"/>
  <c r="X131" i="29"/>
  <c r="M131" i="29" s="1"/>
  <c r="T112" i="29"/>
  <c r="I112" i="29" s="1"/>
  <c r="T144" i="29"/>
  <c r="I144" i="29" s="1"/>
  <c r="T115" i="29"/>
  <c r="I115" i="29" s="1"/>
  <c r="X136" i="29"/>
  <c r="M136" i="29" s="1"/>
  <c r="T156" i="29"/>
  <c r="I156" i="29" s="1"/>
  <c r="T141" i="29"/>
  <c r="I141" i="29" s="1"/>
  <c r="U143" i="29"/>
  <c r="L143" i="29" s="1"/>
  <c r="X159" i="29"/>
  <c r="M159" i="29" s="1"/>
  <c r="U156" i="29"/>
  <c r="L156" i="29" s="1"/>
  <c r="X143" i="29"/>
  <c r="M143" i="29" s="1"/>
  <c r="X156" i="29"/>
  <c r="M156" i="29" s="1"/>
  <c r="R126" i="29"/>
  <c r="T151" i="29"/>
  <c r="I151" i="29" s="1"/>
  <c r="U128" i="29"/>
  <c r="L128" i="29" s="1"/>
  <c r="U122" i="29"/>
  <c r="L122" i="29" s="1"/>
  <c r="R158" i="29"/>
  <c r="T129" i="29"/>
  <c r="I129" i="29" s="1"/>
  <c r="AD29" i="2"/>
  <c r="C30" i="2"/>
  <c r="AG35" i="2"/>
  <c r="AE35" i="2" s="1"/>
  <c r="A35" i="2" s="1"/>
  <c r="AH36" i="2"/>
  <c r="AF36" i="2" s="1"/>
  <c r="AI36" i="2"/>
  <c r="B37" i="2"/>
  <c r="N123" i="29" l="1"/>
  <c r="BM2" i="2"/>
  <c r="N152" i="29"/>
  <c r="N127" i="29"/>
  <c r="Y19" i="2"/>
  <c r="Y20" i="2" s="1"/>
  <c r="Y21" i="2" s="1"/>
  <c r="Y22" i="2" s="1"/>
  <c r="Y23" i="2" s="1"/>
  <c r="Y24" i="2" s="1"/>
  <c r="Y25" i="2" s="1"/>
  <c r="Y26" i="2" s="1"/>
  <c r="Y27" i="2" s="1"/>
  <c r="Y28" i="2" s="1"/>
  <c r="Y29" i="2" s="1"/>
  <c r="Y30" i="2" s="1"/>
  <c r="Y31" i="2" s="1"/>
  <c r="Y32" i="2" s="1"/>
  <c r="Y33" i="2" s="1"/>
  <c r="Y34" i="2" s="1"/>
  <c r="Y35" i="2" s="1"/>
  <c r="Y36" i="2" s="1"/>
  <c r="Y37" i="2" s="1"/>
  <c r="Y38" i="2" s="1"/>
  <c r="Y39" i="2" s="1"/>
  <c r="Y40" i="2" s="1"/>
  <c r="Y41" i="2" s="1"/>
  <c r="Y42" i="2" s="1"/>
  <c r="Y43" i="2" s="1"/>
  <c r="Y44" i="2" s="1"/>
  <c r="Y45" i="2" s="1"/>
  <c r="Y46" i="2" s="1"/>
  <c r="Y47" i="2" s="1"/>
  <c r="Y48" i="2" s="1"/>
  <c r="Y49" i="2" s="1"/>
  <c r="Y50" i="2" s="1"/>
  <c r="Y51" i="2" s="1"/>
  <c r="Y52" i="2" s="1"/>
  <c r="Y53" i="2" s="1"/>
  <c r="Y54" i="2" s="1"/>
  <c r="Y55" i="2" s="1"/>
  <c r="Y56" i="2" s="1"/>
  <c r="Y57" i="2" s="1"/>
  <c r="Y58" i="2" s="1"/>
  <c r="Y59" i="2" s="1"/>
  <c r="Y60" i="2" s="1"/>
  <c r="Y61" i="2" s="1"/>
  <c r="Y62" i="2" s="1"/>
  <c r="Y63" i="2" s="1"/>
  <c r="Y64" i="2" s="1"/>
  <c r="Y65" i="2" s="1"/>
  <c r="Y66" i="2" s="1"/>
  <c r="Y67" i="2" s="1"/>
  <c r="Y68" i="2" s="1"/>
  <c r="Y69" i="2" s="1"/>
  <c r="Y70" i="2" s="1"/>
  <c r="Y71" i="2" s="1"/>
  <c r="Y72" i="2" s="1"/>
  <c r="Y73" i="2" s="1"/>
  <c r="Y74" i="2" s="1"/>
  <c r="Y75" i="2" s="1"/>
  <c r="Y76" i="2" s="1"/>
  <c r="Y77" i="2" s="1"/>
  <c r="Y78" i="2" s="1"/>
  <c r="Y79" i="2" s="1"/>
  <c r="Y80" i="2" s="1"/>
  <c r="Y81" i="2" s="1"/>
  <c r="Y82" i="2" s="1"/>
  <c r="Y83" i="2" s="1"/>
  <c r="Y84" i="2" s="1"/>
  <c r="Y85" i="2" s="1"/>
  <c r="Y86" i="2" s="1"/>
  <c r="Y87" i="2" s="1"/>
  <c r="Y88" i="2" s="1"/>
  <c r="Y89" i="2" s="1"/>
  <c r="Y90" i="2" s="1"/>
  <c r="Y91" i="2" s="1"/>
  <c r="Y92" i="2" s="1"/>
  <c r="Y93" i="2" s="1"/>
  <c r="Y94" i="2" s="1"/>
  <c r="Y95" i="2" s="1"/>
  <c r="Y96" i="2" s="1"/>
  <c r="Y97" i="2" s="1"/>
  <c r="Y98" i="2" s="1"/>
  <c r="Y99" i="2" s="1"/>
  <c r="Y100" i="2" s="1"/>
  <c r="Y101" i="2" s="1"/>
  <c r="Y102" i="2" s="1"/>
  <c r="Y103" i="2" s="1"/>
  <c r="Y104" i="2" s="1"/>
  <c r="Y105" i="2" s="1"/>
  <c r="Y106" i="2" s="1"/>
  <c r="Y107" i="2" s="1"/>
  <c r="Y108" i="2" s="1"/>
  <c r="Y109" i="2" s="1"/>
  <c r="Y110" i="2" s="1"/>
  <c r="Y111" i="2" s="1"/>
  <c r="Y112" i="2" s="1"/>
  <c r="Y113" i="2" s="1"/>
  <c r="Y114" i="2" s="1"/>
  <c r="Y115" i="2" s="1"/>
  <c r="Y116" i="2" s="1"/>
  <c r="Y117" i="2" s="1"/>
  <c r="Y118" i="2" s="1"/>
  <c r="Y119" i="2" s="1"/>
  <c r="Y120" i="2" s="1"/>
  <c r="Y121" i="2" s="1"/>
  <c r="Y122" i="2" s="1"/>
  <c r="Y123" i="2" s="1"/>
  <c r="Y124" i="2" s="1"/>
  <c r="Y125" i="2" s="1"/>
  <c r="Y126" i="2" s="1"/>
  <c r="Y127" i="2" s="1"/>
  <c r="Y128" i="2" s="1"/>
  <c r="Y129" i="2" s="1"/>
  <c r="Y130" i="2" s="1"/>
  <c r="Y131" i="2" s="1"/>
  <c r="Y132" i="2" s="1"/>
  <c r="Y133" i="2" s="1"/>
  <c r="Y134" i="2" s="1"/>
  <c r="Y135" i="2" s="1"/>
  <c r="Y136" i="2" s="1"/>
  <c r="Y137" i="2" s="1"/>
  <c r="Y138" i="2" s="1"/>
  <c r="Y139" i="2" s="1"/>
  <c r="Y140" i="2" s="1"/>
  <c r="Y141" i="2" s="1"/>
  <c r="Y142" i="2" s="1"/>
  <c r="Y143" i="2" s="1"/>
  <c r="Y144" i="2" s="1"/>
  <c r="Y145" i="2" s="1"/>
  <c r="Y146" i="2" s="1"/>
  <c r="Y147" i="2" s="1"/>
  <c r="Y148" i="2" s="1"/>
  <c r="Y149" i="2" s="1"/>
  <c r="Y150" i="2" s="1"/>
  <c r="Y6" i="2" s="1"/>
  <c r="BO2" i="2" s="1"/>
  <c r="N137" i="29"/>
  <c r="N132" i="29"/>
  <c r="N124" i="29"/>
  <c r="N151" i="29"/>
  <c r="N140" i="29"/>
  <c r="AB16" i="2"/>
  <c r="AB17" i="2" s="1"/>
  <c r="N122" i="29"/>
  <c r="N143" i="29"/>
  <c r="N146" i="29"/>
  <c r="N155" i="29"/>
  <c r="N120" i="29"/>
  <c r="N125" i="29"/>
  <c r="N144" i="29"/>
  <c r="N141" i="29"/>
  <c r="N157" i="29"/>
  <c r="N133" i="29"/>
  <c r="N150" i="29"/>
  <c r="U4" i="31"/>
  <c r="BN2" i="2"/>
  <c r="X4" i="2"/>
  <c r="AA21" i="2"/>
  <c r="AA22" i="2" s="1"/>
  <c r="AA23" i="2" s="1"/>
  <c r="AA24" i="2" s="1"/>
  <c r="AA25" i="2" s="1"/>
  <c r="AA26" i="2" s="1"/>
  <c r="AA27" i="2" s="1"/>
  <c r="AA28" i="2" s="1"/>
  <c r="AA29" i="2" s="1"/>
  <c r="AA30" i="2" s="1"/>
  <c r="AA31" i="2" s="1"/>
  <c r="AA32" i="2" s="1"/>
  <c r="AA33" i="2" s="1"/>
  <c r="AA34" i="2" s="1"/>
  <c r="AA35" i="2" s="1"/>
  <c r="AA36" i="2" s="1"/>
  <c r="AA37" i="2" s="1"/>
  <c r="AA38" i="2" s="1"/>
  <c r="AA39" i="2" s="1"/>
  <c r="AA40" i="2" s="1"/>
  <c r="AA41" i="2" s="1"/>
  <c r="AA42" i="2" s="1"/>
  <c r="AA43" i="2" s="1"/>
  <c r="AA44" i="2" s="1"/>
  <c r="AA45" i="2" s="1"/>
  <c r="AA46" i="2" s="1"/>
  <c r="AA47" i="2" s="1"/>
  <c r="AA48" i="2" s="1"/>
  <c r="AA49" i="2" s="1"/>
  <c r="AA50" i="2" s="1"/>
  <c r="AA51" i="2" s="1"/>
  <c r="AA52" i="2" s="1"/>
  <c r="AA53" i="2" s="1"/>
  <c r="AA54" i="2" s="1"/>
  <c r="AA55" i="2" s="1"/>
  <c r="AA56" i="2" s="1"/>
  <c r="AA57" i="2" s="1"/>
  <c r="AA58" i="2" s="1"/>
  <c r="AA59" i="2" s="1"/>
  <c r="AA60" i="2" s="1"/>
  <c r="AA61" i="2" s="1"/>
  <c r="AA62" i="2" s="1"/>
  <c r="AA63" i="2" s="1"/>
  <c r="AA64" i="2" s="1"/>
  <c r="AA65" i="2" s="1"/>
  <c r="AA66" i="2" s="1"/>
  <c r="AA67" i="2" s="1"/>
  <c r="AA68" i="2" s="1"/>
  <c r="AA69" i="2" s="1"/>
  <c r="AA70" i="2" s="1"/>
  <c r="AA71" i="2" s="1"/>
  <c r="AA72" i="2" s="1"/>
  <c r="AA73" i="2" s="1"/>
  <c r="AA74" i="2" s="1"/>
  <c r="AA75" i="2" s="1"/>
  <c r="AA76" i="2" s="1"/>
  <c r="AA77" i="2" s="1"/>
  <c r="AA78" i="2" s="1"/>
  <c r="AA79" i="2" s="1"/>
  <c r="AA80" i="2" s="1"/>
  <c r="AA81" i="2" s="1"/>
  <c r="AA82" i="2" s="1"/>
  <c r="AA83" i="2" s="1"/>
  <c r="AA84" i="2" s="1"/>
  <c r="AA85" i="2" s="1"/>
  <c r="AA86" i="2" s="1"/>
  <c r="AA87" i="2" s="1"/>
  <c r="AA88" i="2" s="1"/>
  <c r="AA89" i="2" s="1"/>
  <c r="AA90" i="2" s="1"/>
  <c r="AA91" i="2" s="1"/>
  <c r="AA92" i="2" s="1"/>
  <c r="AA93" i="2" s="1"/>
  <c r="AA94" i="2" s="1"/>
  <c r="AA95" i="2" s="1"/>
  <c r="AA96" i="2" s="1"/>
  <c r="AA97" i="2" s="1"/>
  <c r="AA98" i="2" s="1"/>
  <c r="AA99" i="2" s="1"/>
  <c r="AA100" i="2" s="1"/>
  <c r="AA101" i="2" s="1"/>
  <c r="AA102" i="2" s="1"/>
  <c r="AA103" i="2" s="1"/>
  <c r="AA104" i="2" s="1"/>
  <c r="AA105" i="2" s="1"/>
  <c r="AA106" i="2" s="1"/>
  <c r="AA107" i="2" s="1"/>
  <c r="AA108" i="2" s="1"/>
  <c r="AA109" i="2" s="1"/>
  <c r="AA110" i="2" s="1"/>
  <c r="AA111" i="2" s="1"/>
  <c r="AA112" i="2" s="1"/>
  <c r="AA113" i="2" s="1"/>
  <c r="AA114" i="2" s="1"/>
  <c r="AA115" i="2" s="1"/>
  <c r="AA116" i="2" s="1"/>
  <c r="AA117" i="2" s="1"/>
  <c r="AA118" i="2" s="1"/>
  <c r="AA119" i="2" s="1"/>
  <c r="AA120" i="2" s="1"/>
  <c r="AA121" i="2" s="1"/>
  <c r="AA122" i="2" s="1"/>
  <c r="AA123" i="2" s="1"/>
  <c r="AA124" i="2" s="1"/>
  <c r="AA125" i="2" s="1"/>
  <c r="AA126" i="2" s="1"/>
  <c r="AA127" i="2" s="1"/>
  <c r="AA128" i="2" s="1"/>
  <c r="AA129" i="2" s="1"/>
  <c r="AA130" i="2" s="1"/>
  <c r="AA131" i="2" s="1"/>
  <c r="AA132" i="2" s="1"/>
  <c r="AA133" i="2" s="1"/>
  <c r="AA134" i="2" s="1"/>
  <c r="AA135" i="2" s="1"/>
  <c r="AA136" i="2" s="1"/>
  <c r="AA137" i="2" s="1"/>
  <c r="AA138" i="2" s="1"/>
  <c r="AA139" i="2" s="1"/>
  <c r="AA140" i="2" s="1"/>
  <c r="AA141" i="2" s="1"/>
  <c r="AA142" i="2" s="1"/>
  <c r="AA143" i="2" s="1"/>
  <c r="AA144" i="2" s="1"/>
  <c r="AA145" i="2" s="1"/>
  <c r="AA146" i="2" s="1"/>
  <c r="AA147" i="2" s="1"/>
  <c r="AA148" i="2" s="1"/>
  <c r="AA149" i="2" s="1"/>
  <c r="AA150" i="2" s="1"/>
  <c r="AA6" i="2" s="1"/>
  <c r="Z4" i="2"/>
  <c r="BP2" i="2"/>
  <c r="U4" i="33"/>
  <c r="N153" i="29"/>
  <c r="C148" i="29"/>
  <c r="S148" i="29"/>
  <c r="E148" i="29" s="1"/>
  <c r="C139" i="29"/>
  <c r="S139" i="29"/>
  <c r="E139" i="29" s="1"/>
  <c r="S117" i="29"/>
  <c r="E117" i="29" s="1"/>
  <c r="C117" i="29"/>
  <c r="S130" i="29"/>
  <c r="E130" i="29" s="1"/>
  <c r="C130" i="29"/>
  <c r="N145" i="29"/>
  <c r="N136" i="29"/>
  <c r="C156" i="29"/>
  <c r="S156" i="29"/>
  <c r="E156" i="29" s="1"/>
  <c r="C128" i="29"/>
  <c r="S128" i="29"/>
  <c r="E128" i="29" s="1"/>
  <c r="C146" i="29"/>
  <c r="S146" i="29"/>
  <c r="E146" i="29" s="1"/>
  <c r="N161" i="29"/>
  <c r="S152" i="29"/>
  <c r="E152" i="29" s="1"/>
  <c r="C152" i="29"/>
  <c r="N115" i="29"/>
  <c r="N156" i="29"/>
  <c r="N114" i="29"/>
  <c r="N142" i="29"/>
  <c r="S149" i="29"/>
  <c r="E149" i="29" s="1"/>
  <c r="C149" i="29"/>
  <c r="C135" i="29"/>
  <c r="S135" i="29"/>
  <c r="E135" i="29" s="1"/>
  <c r="N131" i="29"/>
  <c r="S121" i="29"/>
  <c r="E121" i="29" s="1"/>
  <c r="C121" i="29"/>
  <c r="S122" i="29"/>
  <c r="E122" i="29" s="1"/>
  <c r="C122" i="29"/>
  <c r="S153" i="29"/>
  <c r="E153" i="29" s="1"/>
  <c r="C153" i="29"/>
  <c r="C154" i="29"/>
  <c r="S154" i="29"/>
  <c r="E154" i="29" s="1"/>
  <c r="N116" i="29"/>
  <c r="S138" i="29"/>
  <c r="E138" i="29" s="1"/>
  <c r="C138" i="29"/>
  <c r="N126" i="29"/>
  <c r="C124" i="29"/>
  <c r="S124" i="29"/>
  <c r="E124" i="29" s="1"/>
  <c r="N129" i="29"/>
  <c r="N138" i="29"/>
  <c r="N134" i="29"/>
  <c r="N154" i="29"/>
  <c r="S142" i="29"/>
  <c r="E142" i="29" s="1"/>
  <c r="C142" i="29"/>
  <c r="N147" i="29"/>
  <c r="N118" i="29"/>
  <c r="N149" i="29"/>
  <c r="C144" i="29"/>
  <c r="S144" i="29"/>
  <c r="E144" i="29" s="1"/>
  <c r="C120" i="29"/>
  <c r="S120" i="29"/>
  <c r="E120" i="29" s="1"/>
  <c r="S141" i="29"/>
  <c r="E141" i="29" s="1"/>
  <c r="C141" i="29"/>
  <c r="S126" i="29"/>
  <c r="E126" i="29" s="1"/>
  <c r="C126" i="29"/>
  <c r="S129" i="29"/>
  <c r="E129" i="29" s="1"/>
  <c r="C129" i="29"/>
  <c r="S157" i="29"/>
  <c r="E157" i="29" s="1"/>
  <c r="C157" i="29"/>
  <c r="S112" i="29"/>
  <c r="E112" i="29" s="1"/>
  <c r="C112" i="29"/>
  <c r="S150" i="29"/>
  <c r="E150" i="29" s="1"/>
  <c r="C150" i="29"/>
  <c r="S125" i="29"/>
  <c r="E125" i="29" s="1"/>
  <c r="C125" i="29"/>
  <c r="N119" i="29"/>
  <c r="S160" i="29"/>
  <c r="E160" i="29" s="1"/>
  <c r="C160" i="29"/>
  <c r="N121" i="29"/>
  <c r="S113" i="29"/>
  <c r="E113" i="29" s="1"/>
  <c r="C113" i="29"/>
  <c r="S137" i="29"/>
  <c r="E137" i="29" s="1"/>
  <c r="C137" i="29"/>
  <c r="S116" i="29"/>
  <c r="E116" i="29" s="1"/>
  <c r="C116" i="29"/>
  <c r="C143" i="29"/>
  <c r="S143" i="29"/>
  <c r="E143" i="29" s="1"/>
  <c r="S114" i="29"/>
  <c r="E114" i="29" s="1"/>
  <c r="C114" i="29"/>
  <c r="C118" i="29"/>
  <c r="S118" i="29"/>
  <c r="E118" i="29" s="1"/>
  <c r="U150" i="30"/>
  <c r="L150" i="30" s="1"/>
  <c r="R158" i="30"/>
  <c r="U142" i="30"/>
  <c r="L142" i="30" s="1"/>
  <c r="U115" i="30"/>
  <c r="L115" i="30" s="1"/>
  <c r="X121" i="30"/>
  <c r="M121" i="30" s="1"/>
  <c r="X131" i="30"/>
  <c r="M131" i="30" s="1"/>
  <c r="T131" i="30"/>
  <c r="I131" i="30" s="1"/>
  <c r="T126" i="30"/>
  <c r="I126" i="30" s="1"/>
  <c r="R120" i="30"/>
  <c r="T121" i="30"/>
  <c r="I121" i="30" s="1"/>
  <c r="R140" i="30"/>
  <c r="U117" i="30"/>
  <c r="L117" i="30" s="1"/>
  <c r="X113" i="30"/>
  <c r="M113" i="30" s="1"/>
  <c r="U140" i="30"/>
  <c r="L140" i="30" s="1"/>
  <c r="R147" i="30"/>
  <c r="R149" i="30"/>
  <c r="X135" i="30"/>
  <c r="M135" i="30" s="1"/>
  <c r="R153" i="30"/>
  <c r="R146" i="30"/>
  <c r="T134" i="30"/>
  <c r="I134" i="30" s="1"/>
  <c r="X146" i="30"/>
  <c r="M146" i="30" s="1"/>
  <c r="T136" i="30"/>
  <c r="I136" i="30" s="1"/>
  <c r="T128" i="30"/>
  <c r="I128" i="30" s="1"/>
  <c r="T155" i="30"/>
  <c r="I155" i="30" s="1"/>
  <c r="X133" i="30"/>
  <c r="M133" i="30" s="1"/>
  <c r="U143" i="30"/>
  <c r="L143" i="30" s="1"/>
  <c r="U155" i="30"/>
  <c r="L155" i="30" s="1"/>
  <c r="T154" i="30"/>
  <c r="I154" i="30" s="1"/>
  <c r="R119" i="30"/>
  <c r="X142" i="30"/>
  <c r="M142" i="30" s="1"/>
  <c r="T135" i="30"/>
  <c r="I135" i="30" s="1"/>
  <c r="T139" i="30"/>
  <c r="I139" i="30" s="1"/>
  <c r="U126" i="30"/>
  <c r="L126" i="30" s="1"/>
  <c r="U132" i="30"/>
  <c r="L132" i="30" s="1"/>
  <c r="R113" i="30"/>
  <c r="X116" i="30"/>
  <c r="M116" i="30" s="1"/>
  <c r="T151" i="30"/>
  <c r="I151" i="30" s="1"/>
  <c r="U144" i="30"/>
  <c r="L144" i="30" s="1"/>
  <c r="X138" i="30"/>
  <c r="M138" i="30" s="1"/>
  <c r="R136" i="30"/>
  <c r="R128" i="30"/>
  <c r="U145" i="30"/>
  <c r="L145" i="30" s="1"/>
  <c r="T129" i="30"/>
  <c r="I129" i="30" s="1"/>
  <c r="U157" i="30"/>
  <c r="L157" i="30" s="1"/>
  <c r="T127" i="30"/>
  <c r="I127" i="30" s="1"/>
  <c r="X161" i="30"/>
  <c r="M161" i="30" s="1"/>
  <c r="X115" i="30"/>
  <c r="M115" i="30" s="1"/>
  <c r="T159" i="30"/>
  <c r="I159" i="30" s="1"/>
  <c r="R121" i="30"/>
  <c r="U124" i="30"/>
  <c r="L124" i="30" s="1"/>
  <c r="U118" i="30"/>
  <c r="L118" i="30" s="1"/>
  <c r="X132" i="30"/>
  <c r="M132" i="30" s="1"/>
  <c r="T138" i="30"/>
  <c r="I138" i="30" s="1"/>
  <c r="X136" i="30"/>
  <c r="M136" i="30" s="1"/>
  <c r="T130" i="30"/>
  <c r="I130" i="30" s="1"/>
  <c r="T125" i="30"/>
  <c r="I125" i="30" s="1"/>
  <c r="T141" i="30"/>
  <c r="I141" i="30" s="1"/>
  <c r="R148" i="30"/>
  <c r="T133" i="30"/>
  <c r="I133" i="30" s="1"/>
  <c r="X154" i="30"/>
  <c r="M154" i="30" s="1"/>
  <c r="T146" i="30"/>
  <c r="I146" i="30" s="1"/>
  <c r="U114" i="30"/>
  <c r="L114" i="30" s="1"/>
  <c r="R141" i="30"/>
  <c r="T152" i="30"/>
  <c r="I152" i="30" s="1"/>
  <c r="T140" i="30"/>
  <c r="I140" i="30" s="1"/>
  <c r="U129" i="30"/>
  <c r="L129" i="30" s="1"/>
  <c r="U136" i="30"/>
  <c r="L136" i="30" s="1"/>
  <c r="U123" i="30"/>
  <c r="L123" i="30" s="1"/>
  <c r="X155" i="30"/>
  <c r="M155" i="30" s="1"/>
  <c r="R160" i="30"/>
  <c r="X149" i="30"/>
  <c r="M149" i="30" s="1"/>
  <c r="X143" i="30"/>
  <c r="M143" i="30" s="1"/>
  <c r="T116" i="30"/>
  <c r="I116" i="30" s="1"/>
  <c r="U113" i="30"/>
  <c r="L113" i="30" s="1"/>
  <c r="U125" i="30"/>
  <c r="L125" i="30" s="1"/>
  <c r="U134" i="30"/>
  <c r="L134" i="30" s="1"/>
  <c r="T117" i="30"/>
  <c r="I117" i="30" s="1"/>
  <c r="R122" i="30"/>
  <c r="X123" i="30"/>
  <c r="M123" i="30" s="1"/>
  <c r="X153" i="30"/>
  <c r="M153" i="30" s="1"/>
  <c r="T161" i="30"/>
  <c r="I161" i="30" s="1"/>
  <c r="U133" i="30"/>
  <c r="L133" i="30" s="1"/>
  <c r="X127" i="30"/>
  <c r="M127" i="30" s="1"/>
  <c r="T150" i="30"/>
  <c r="I150" i="30" s="1"/>
  <c r="U139" i="30"/>
  <c r="L139" i="30" s="1"/>
  <c r="R139" i="30"/>
  <c r="T149" i="30"/>
  <c r="I149" i="30" s="1"/>
  <c r="X119" i="30"/>
  <c r="M119" i="30" s="1"/>
  <c r="T145" i="30"/>
  <c r="I145" i="30" s="1"/>
  <c r="X134" i="30"/>
  <c r="M134" i="30" s="1"/>
  <c r="U149" i="30"/>
  <c r="L149" i="30" s="1"/>
  <c r="N149" i="30" s="1"/>
  <c r="R155" i="30"/>
  <c r="R135" i="30"/>
  <c r="X152" i="30"/>
  <c r="M152" i="30" s="1"/>
  <c r="T113" i="30"/>
  <c r="I113" i="30" s="1"/>
  <c r="U161" i="30"/>
  <c r="L161" i="30" s="1"/>
  <c r="R116" i="30"/>
  <c r="T142" i="30"/>
  <c r="I142" i="30" s="1"/>
  <c r="T115" i="30"/>
  <c r="I115" i="30" s="1"/>
  <c r="R117" i="30"/>
  <c r="X156" i="30"/>
  <c r="M156" i="30" s="1"/>
  <c r="X147" i="30"/>
  <c r="M147" i="30" s="1"/>
  <c r="R131" i="30"/>
  <c r="U122" i="30"/>
  <c r="L122" i="30" s="1"/>
  <c r="R157" i="30"/>
  <c r="R114" i="30"/>
  <c r="R112" i="30"/>
  <c r="R115" i="30"/>
  <c r="T114" i="30"/>
  <c r="I114" i="30" s="1"/>
  <c r="U128" i="30"/>
  <c r="L128" i="30" s="1"/>
  <c r="X157" i="30"/>
  <c r="M157" i="30" s="1"/>
  <c r="T132" i="30"/>
  <c r="I132" i="30" s="1"/>
  <c r="U158" i="30"/>
  <c r="L158" i="30" s="1"/>
  <c r="T147" i="30"/>
  <c r="I147" i="30" s="1"/>
  <c r="R133" i="30"/>
  <c r="X159" i="30"/>
  <c r="M159" i="30" s="1"/>
  <c r="X125" i="30"/>
  <c r="M125" i="30" s="1"/>
  <c r="X137" i="30"/>
  <c r="M137" i="30" s="1"/>
  <c r="R143" i="30"/>
  <c r="R124" i="30"/>
  <c r="R123" i="30"/>
  <c r="T120" i="30"/>
  <c r="I120" i="30" s="1"/>
  <c r="R151" i="30"/>
  <c r="U147" i="30"/>
  <c r="L147" i="30" s="1"/>
  <c r="X160" i="30"/>
  <c r="M160" i="30" s="1"/>
  <c r="R159" i="30"/>
  <c r="T119" i="30"/>
  <c r="I119" i="30" s="1"/>
  <c r="U127" i="30"/>
  <c r="L127" i="30" s="1"/>
  <c r="R161" i="30"/>
  <c r="X150" i="30"/>
  <c r="M150" i="30" s="1"/>
  <c r="X148" i="30"/>
  <c r="M148" i="30" s="1"/>
  <c r="R129" i="30"/>
  <c r="T157" i="30"/>
  <c r="I157" i="30" s="1"/>
  <c r="X120" i="30"/>
  <c r="M120" i="30" s="1"/>
  <c r="U160" i="30"/>
  <c r="L160" i="30" s="1"/>
  <c r="R118" i="30"/>
  <c r="R156" i="30"/>
  <c r="X112" i="30"/>
  <c r="M112" i="30" s="1"/>
  <c r="U154" i="30"/>
  <c r="L154" i="30" s="1"/>
  <c r="R127" i="30"/>
  <c r="X144" i="30"/>
  <c r="M144" i="30" s="1"/>
  <c r="T122" i="30"/>
  <c r="I122" i="30" s="1"/>
  <c r="T112" i="30"/>
  <c r="I112" i="30" s="1"/>
  <c r="U138" i="30"/>
  <c r="L138" i="30" s="1"/>
  <c r="X124" i="30"/>
  <c r="M124" i="30" s="1"/>
  <c r="X151" i="30"/>
  <c r="M151" i="30" s="1"/>
  <c r="U112" i="30"/>
  <c r="L112" i="30" s="1"/>
  <c r="T118" i="30"/>
  <c r="I118" i="30" s="1"/>
  <c r="T143" i="30"/>
  <c r="I143" i="30" s="1"/>
  <c r="U135" i="30"/>
  <c r="L135" i="30" s="1"/>
  <c r="X158" i="30"/>
  <c r="M158" i="30" s="1"/>
  <c r="X130" i="30"/>
  <c r="M130" i="30" s="1"/>
  <c r="X122" i="30"/>
  <c r="M122" i="30" s="1"/>
  <c r="T144" i="30"/>
  <c r="I144" i="30" s="1"/>
  <c r="X145" i="30"/>
  <c r="M145" i="30" s="1"/>
  <c r="X117" i="30"/>
  <c r="M117" i="30" s="1"/>
  <c r="T123" i="30"/>
  <c r="I123" i="30" s="1"/>
  <c r="T137" i="30"/>
  <c r="I137" i="30" s="1"/>
  <c r="U119" i="30"/>
  <c r="L119" i="30" s="1"/>
  <c r="X118" i="30"/>
  <c r="M118" i="30" s="1"/>
  <c r="T158" i="30"/>
  <c r="I158" i="30" s="1"/>
  <c r="U151" i="30"/>
  <c r="L151" i="30" s="1"/>
  <c r="N151" i="30" s="1"/>
  <c r="R152" i="30"/>
  <c r="U130" i="30"/>
  <c r="L130" i="30" s="1"/>
  <c r="N130" i="30" s="1"/>
  <c r="U121" i="30"/>
  <c r="L121" i="30" s="1"/>
  <c r="N121" i="30" s="1"/>
  <c r="R125" i="30"/>
  <c r="U148" i="30"/>
  <c r="L148" i="30" s="1"/>
  <c r="N148" i="30" s="1"/>
  <c r="U152" i="30"/>
  <c r="L152" i="30" s="1"/>
  <c r="U159" i="30"/>
  <c r="L159" i="30" s="1"/>
  <c r="X114" i="30"/>
  <c r="M114" i="30" s="1"/>
  <c r="U116" i="30"/>
  <c r="L116" i="30" s="1"/>
  <c r="R145" i="30"/>
  <c r="X129" i="30"/>
  <c r="M129" i="30" s="1"/>
  <c r="R154" i="30"/>
  <c r="R144" i="30"/>
  <c r="R134" i="30"/>
  <c r="T160" i="30"/>
  <c r="I160" i="30" s="1"/>
  <c r="R137" i="30"/>
  <c r="R130" i="30"/>
  <c r="R138" i="30"/>
  <c r="R126" i="30"/>
  <c r="T148" i="30"/>
  <c r="I148" i="30" s="1"/>
  <c r="T153" i="30"/>
  <c r="I153" i="30" s="1"/>
  <c r="X141" i="30"/>
  <c r="M141" i="30" s="1"/>
  <c r="X140" i="30"/>
  <c r="M140" i="30" s="1"/>
  <c r="R132" i="30"/>
  <c r="U153" i="30"/>
  <c r="L153" i="30" s="1"/>
  <c r="T156" i="30"/>
  <c r="I156" i="30" s="1"/>
  <c r="R142" i="30"/>
  <c r="X139" i="30"/>
  <c r="M139" i="30" s="1"/>
  <c r="U141" i="30"/>
  <c r="L141" i="30" s="1"/>
  <c r="U137" i="30"/>
  <c r="L137" i="30" s="1"/>
  <c r="T124" i="30"/>
  <c r="I124" i="30" s="1"/>
  <c r="X126" i="30"/>
  <c r="M126" i="30" s="1"/>
  <c r="U146" i="30"/>
  <c r="L146" i="30" s="1"/>
  <c r="R150" i="30"/>
  <c r="U120" i="30"/>
  <c r="L120" i="30" s="1"/>
  <c r="X128" i="30"/>
  <c r="M128" i="30" s="1"/>
  <c r="U131" i="30"/>
  <c r="L131" i="30" s="1"/>
  <c r="U156" i="30"/>
  <c r="L156" i="30" s="1"/>
  <c r="C158" i="29"/>
  <c r="S158" i="29"/>
  <c r="E158" i="29" s="1"/>
  <c r="C140" i="29"/>
  <c r="S140" i="29"/>
  <c r="E140" i="29" s="1"/>
  <c r="S127" i="29"/>
  <c r="E127" i="29" s="1"/>
  <c r="C127" i="29"/>
  <c r="S161" i="29"/>
  <c r="E161" i="29" s="1"/>
  <c r="C161" i="29"/>
  <c r="N159" i="29"/>
  <c r="C155" i="29"/>
  <c r="S155" i="29"/>
  <c r="E155" i="29" s="1"/>
  <c r="C131" i="29"/>
  <c r="S131" i="29"/>
  <c r="E131" i="29" s="1"/>
  <c r="S159" i="29"/>
  <c r="E159" i="29" s="1"/>
  <c r="C159" i="29"/>
  <c r="C119" i="29"/>
  <c r="S119" i="29"/>
  <c r="E119" i="29" s="1"/>
  <c r="C132" i="29"/>
  <c r="S132" i="29"/>
  <c r="E132" i="29" s="1"/>
  <c r="S123" i="29"/>
  <c r="E123" i="29" s="1"/>
  <c r="C123" i="29"/>
  <c r="N128" i="29"/>
  <c r="N130" i="29"/>
  <c r="C136" i="29"/>
  <c r="S136" i="29"/>
  <c r="E136" i="29" s="1"/>
  <c r="N158" i="29"/>
  <c r="C133" i="29"/>
  <c r="S133" i="29"/>
  <c r="E133" i="29" s="1"/>
  <c r="C151" i="29"/>
  <c r="S151" i="29"/>
  <c r="E151" i="29" s="1"/>
  <c r="N113" i="29"/>
  <c r="C147" i="29"/>
  <c r="S147" i="29"/>
  <c r="E147" i="29" s="1"/>
  <c r="N135" i="29"/>
  <c r="N148" i="29"/>
  <c r="N117" i="29"/>
  <c r="C145" i="29"/>
  <c r="S145" i="29"/>
  <c r="E145" i="29" s="1"/>
  <c r="S115" i="29"/>
  <c r="E115" i="29" s="1"/>
  <c r="C115" i="29"/>
  <c r="N139" i="29"/>
  <c r="S134" i="29"/>
  <c r="E134" i="29" s="1"/>
  <c r="C134" i="29"/>
  <c r="AD30" i="2"/>
  <c r="C31" i="2"/>
  <c r="AH37" i="2"/>
  <c r="AF37" i="2" s="1"/>
  <c r="AI37" i="2"/>
  <c r="B38" i="2"/>
  <c r="AG36" i="2"/>
  <c r="AE36" i="2" s="1"/>
  <c r="A36" i="2" s="1"/>
  <c r="N138" i="30" l="1"/>
  <c r="N127" i="30"/>
  <c r="N123" i="30"/>
  <c r="U4" i="32"/>
  <c r="T123" i="32" s="1"/>
  <c r="I123" i="32" s="1"/>
  <c r="Y4" i="2"/>
  <c r="N147" i="30"/>
  <c r="N161" i="30"/>
  <c r="N131" i="30"/>
  <c r="N137" i="30"/>
  <c r="N152" i="30"/>
  <c r="N120" i="30"/>
  <c r="N159" i="30"/>
  <c r="N158" i="30"/>
  <c r="N139" i="30"/>
  <c r="N126" i="30"/>
  <c r="N150" i="30"/>
  <c r="N119" i="30"/>
  <c r="N154" i="30"/>
  <c r="N153" i="30"/>
  <c r="N116" i="30"/>
  <c r="BQ2" i="2"/>
  <c r="AA4" i="2"/>
  <c r="U4" i="34"/>
  <c r="C156" i="30"/>
  <c r="S156" i="30"/>
  <c r="E156" i="30" s="1"/>
  <c r="C120" i="30"/>
  <c r="S120" i="30"/>
  <c r="E120" i="30" s="1"/>
  <c r="S132" i="30"/>
  <c r="E132" i="30" s="1"/>
  <c r="C132" i="30"/>
  <c r="C137" i="30"/>
  <c r="S137" i="30"/>
  <c r="E137" i="30" s="1"/>
  <c r="S154" i="30"/>
  <c r="E154" i="30" s="1"/>
  <c r="C154" i="30"/>
  <c r="S125" i="30"/>
  <c r="E125" i="30" s="1"/>
  <c r="C125" i="30"/>
  <c r="N135" i="30"/>
  <c r="C159" i="30"/>
  <c r="S159" i="30"/>
  <c r="E159" i="30" s="1"/>
  <c r="N128" i="30"/>
  <c r="S114" i="30"/>
  <c r="E114" i="30" s="1"/>
  <c r="C114" i="30"/>
  <c r="S139" i="30"/>
  <c r="E139" i="30" s="1"/>
  <c r="C139" i="30"/>
  <c r="N133" i="30"/>
  <c r="C122" i="30"/>
  <c r="S122" i="30"/>
  <c r="E122" i="30" s="1"/>
  <c r="N113" i="30"/>
  <c r="C160" i="30"/>
  <c r="S160" i="30"/>
  <c r="E160" i="30" s="1"/>
  <c r="N129" i="30"/>
  <c r="N114" i="30"/>
  <c r="C148" i="30"/>
  <c r="S148" i="30"/>
  <c r="E148" i="30" s="1"/>
  <c r="N124" i="30"/>
  <c r="N145" i="30"/>
  <c r="N144" i="30"/>
  <c r="N132" i="30"/>
  <c r="N143" i="30"/>
  <c r="S153" i="30"/>
  <c r="E153" i="30" s="1"/>
  <c r="C153" i="30"/>
  <c r="N140" i="30"/>
  <c r="S158" i="30"/>
  <c r="E158" i="30" s="1"/>
  <c r="C158" i="30"/>
  <c r="U138" i="32"/>
  <c r="L138" i="32" s="1"/>
  <c r="C142" i="30"/>
  <c r="S142" i="30"/>
  <c r="E142" i="30" s="1"/>
  <c r="S161" i="30"/>
  <c r="E161" i="30" s="1"/>
  <c r="C161" i="30"/>
  <c r="C123" i="30"/>
  <c r="S123" i="30"/>
  <c r="E123" i="30" s="1"/>
  <c r="C157" i="30"/>
  <c r="S157" i="30"/>
  <c r="E157" i="30" s="1"/>
  <c r="S116" i="30"/>
  <c r="E116" i="30" s="1"/>
  <c r="C116" i="30"/>
  <c r="AB18" i="2"/>
  <c r="AB19" i="2" s="1"/>
  <c r="AB20" i="2" s="1"/>
  <c r="S150" i="30"/>
  <c r="E150" i="30" s="1"/>
  <c r="C150" i="30"/>
  <c r="C138" i="30"/>
  <c r="S138" i="30"/>
  <c r="E138" i="30" s="1"/>
  <c r="S134" i="30"/>
  <c r="E134" i="30" s="1"/>
  <c r="C134" i="30"/>
  <c r="S145" i="30"/>
  <c r="E145" i="30" s="1"/>
  <c r="C145" i="30"/>
  <c r="S127" i="30"/>
  <c r="E127" i="30" s="1"/>
  <c r="C127" i="30"/>
  <c r="C118" i="30"/>
  <c r="S118" i="30"/>
  <c r="E118" i="30" s="1"/>
  <c r="S129" i="30"/>
  <c r="E129" i="30" s="1"/>
  <c r="C129" i="30"/>
  <c r="C124" i="30"/>
  <c r="S124" i="30"/>
  <c r="E124" i="30" s="1"/>
  <c r="S115" i="30"/>
  <c r="E115" i="30" s="1"/>
  <c r="C115" i="30"/>
  <c r="N122" i="30"/>
  <c r="S117" i="30"/>
  <c r="E117" i="30" s="1"/>
  <c r="C117" i="30"/>
  <c r="S155" i="30"/>
  <c r="E155" i="30" s="1"/>
  <c r="C155" i="30"/>
  <c r="N134" i="30"/>
  <c r="N157" i="30"/>
  <c r="S136" i="30"/>
  <c r="E136" i="30" s="1"/>
  <c r="C136" i="30"/>
  <c r="C149" i="30"/>
  <c r="S149" i="30"/>
  <c r="E149" i="30" s="1"/>
  <c r="N117" i="30"/>
  <c r="N115" i="30"/>
  <c r="S126" i="30"/>
  <c r="E126" i="30" s="1"/>
  <c r="C126" i="30"/>
  <c r="S135" i="30"/>
  <c r="E135" i="30" s="1"/>
  <c r="C135" i="30"/>
  <c r="S121" i="30"/>
  <c r="E121" i="30" s="1"/>
  <c r="C121" i="30"/>
  <c r="S128" i="30"/>
  <c r="E128" i="30" s="1"/>
  <c r="C128" i="30"/>
  <c r="S119" i="30"/>
  <c r="E119" i="30" s="1"/>
  <c r="C119" i="30"/>
  <c r="N156" i="30"/>
  <c r="N146" i="30"/>
  <c r="N141" i="30"/>
  <c r="S130" i="30"/>
  <c r="E130" i="30" s="1"/>
  <c r="C130" i="30"/>
  <c r="S144" i="30"/>
  <c r="E144" i="30" s="1"/>
  <c r="C144" i="30"/>
  <c r="S152" i="30"/>
  <c r="E152" i="30" s="1"/>
  <c r="C152" i="30"/>
  <c r="N112" i="30"/>
  <c r="N162" i="30" s="1"/>
  <c r="N175" i="30" s="1"/>
  <c r="N179" i="30" s="1"/>
  <c r="N160" i="30"/>
  <c r="S151" i="30"/>
  <c r="E151" i="30" s="1"/>
  <c r="C151" i="30"/>
  <c r="S143" i="30"/>
  <c r="E143" i="30" s="1"/>
  <c r="C143" i="30"/>
  <c r="C133" i="30"/>
  <c r="S133" i="30"/>
  <c r="E133" i="30" s="1"/>
  <c r="C112" i="30"/>
  <c r="S112" i="30"/>
  <c r="E112" i="30" s="1"/>
  <c r="C131" i="30"/>
  <c r="S131" i="30"/>
  <c r="E131" i="30" s="1"/>
  <c r="N125" i="30"/>
  <c r="N136" i="30"/>
  <c r="C141" i="30"/>
  <c r="S141" i="30"/>
  <c r="E141" i="30" s="1"/>
  <c r="N118" i="30"/>
  <c r="C113" i="30"/>
  <c r="S113" i="30"/>
  <c r="E113" i="30" s="1"/>
  <c r="N155" i="30"/>
  <c r="C146" i="30"/>
  <c r="S146" i="30"/>
  <c r="E146" i="30" s="1"/>
  <c r="S147" i="30"/>
  <c r="E147" i="30" s="1"/>
  <c r="C147" i="30"/>
  <c r="S140" i="30"/>
  <c r="E140" i="30" s="1"/>
  <c r="C140" i="30"/>
  <c r="N142" i="30"/>
  <c r="X137" i="33"/>
  <c r="M137" i="33" s="1"/>
  <c r="T123" i="33"/>
  <c r="I123" i="33" s="1"/>
  <c r="R136" i="33"/>
  <c r="U116" i="33"/>
  <c r="L116" i="33" s="1"/>
  <c r="T133" i="33"/>
  <c r="I133" i="33" s="1"/>
  <c r="X139" i="33"/>
  <c r="M139" i="33" s="1"/>
  <c r="R152" i="33"/>
  <c r="R140" i="33"/>
  <c r="R156" i="33"/>
  <c r="X121" i="33"/>
  <c r="M121" i="33" s="1"/>
  <c r="R157" i="33"/>
  <c r="R144" i="33"/>
  <c r="R154" i="33"/>
  <c r="R151" i="33"/>
  <c r="T149" i="33"/>
  <c r="I149" i="33" s="1"/>
  <c r="U160" i="33"/>
  <c r="L160" i="33" s="1"/>
  <c r="T128" i="33"/>
  <c r="I128" i="33" s="1"/>
  <c r="R127" i="33"/>
  <c r="T122" i="33"/>
  <c r="I122" i="33" s="1"/>
  <c r="X159" i="33"/>
  <c r="M159" i="33" s="1"/>
  <c r="T124" i="33"/>
  <c r="I124" i="33" s="1"/>
  <c r="T161" i="33"/>
  <c r="I161" i="33" s="1"/>
  <c r="X123" i="33"/>
  <c r="M123" i="33" s="1"/>
  <c r="U152" i="33"/>
  <c r="L152" i="33" s="1"/>
  <c r="R124" i="33"/>
  <c r="U117" i="33"/>
  <c r="L117" i="33" s="1"/>
  <c r="T143" i="33"/>
  <c r="I143" i="33" s="1"/>
  <c r="X124" i="33"/>
  <c r="M124" i="33" s="1"/>
  <c r="X115" i="33"/>
  <c r="M115" i="33" s="1"/>
  <c r="T115" i="33"/>
  <c r="I115" i="33" s="1"/>
  <c r="T145" i="33"/>
  <c r="I145" i="33" s="1"/>
  <c r="R155" i="33"/>
  <c r="U154" i="33"/>
  <c r="L154" i="33" s="1"/>
  <c r="U114" i="33"/>
  <c r="L114" i="33" s="1"/>
  <c r="U134" i="33"/>
  <c r="L134" i="33" s="1"/>
  <c r="U137" i="33"/>
  <c r="L137" i="33" s="1"/>
  <c r="R121" i="33"/>
  <c r="T158" i="33"/>
  <c r="I158" i="33" s="1"/>
  <c r="X161" i="33"/>
  <c r="M161" i="33" s="1"/>
  <c r="T136" i="33"/>
  <c r="I136" i="33" s="1"/>
  <c r="T117" i="33"/>
  <c r="I117" i="33" s="1"/>
  <c r="U132" i="33"/>
  <c r="L132" i="33" s="1"/>
  <c r="U130" i="33"/>
  <c r="L130" i="33" s="1"/>
  <c r="X140" i="33"/>
  <c r="M140" i="33" s="1"/>
  <c r="T120" i="33"/>
  <c r="I120" i="33" s="1"/>
  <c r="R115" i="33"/>
  <c r="R116" i="33"/>
  <c r="X150" i="33"/>
  <c r="M150" i="33" s="1"/>
  <c r="U125" i="33"/>
  <c r="L125" i="33" s="1"/>
  <c r="R147" i="33"/>
  <c r="U158" i="33"/>
  <c r="L158" i="33" s="1"/>
  <c r="R117" i="33"/>
  <c r="U138" i="33"/>
  <c r="L138" i="33" s="1"/>
  <c r="R122" i="33"/>
  <c r="X113" i="33"/>
  <c r="M113" i="33" s="1"/>
  <c r="U121" i="33"/>
  <c r="L121" i="33" s="1"/>
  <c r="X130" i="33"/>
  <c r="M130" i="33" s="1"/>
  <c r="X131" i="33"/>
  <c r="M131" i="33" s="1"/>
  <c r="T131" i="33"/>
  <c r="I131" i="33" s="1"/>
  <c r="T159" i="33"/>
  <c r="I159" i="33" s="1"/>
  <c r="X154" i="33"/>
  <c r="M154" i="33" s="1"/>
  <c r="X155" i="33"/>
  <c r="M155" i="33" s="1"/>
  <c r="X128" i="33"/>
  <c r="M128" i="33" s="1"/>
  <c r="U153" i="33"/>
  <c r="L153" i="33" s="1"/>
  <c r="X126" i="33"/>
  <c r="M126" i="33" s="1"/>
  <c r="U142" i="33"/>
  <c r="L142" i="33" s="1"/>
  <c r="R135" i="33"/>
  <c r="R148" i="33"/>
  <c r="X158" i="33"/>
  <c r="M158" i="33" s="1"/>
  <c r="T146" i="33"/>
  <c r="I146" i="33" s="1"/>
  <c r="R132" i="33"/>
  <c r="U128" i="33"/>
  <c r="L128" i="33" s="1"/>
  <c r="X112" i="33"/>
  <c r="M112" i="33" s="1"/>
  <c r="R118" i="33"/>
  <c r="U115" i="33"/>
  <c r="L115" i="33" s="1"/>
  <c r="U129" i="33"/>
  <c r="L129" i="33" s="1"/>
  <c r="R160" i="33"/>
  <c r="T139" i="33"/>
  <c r="I139" i="33" s="1"/>
  <c r="R138" i="33"/>
  <c r="U113" i="33"/>
  <c r="L113" i="33" s="1"/>
  <c r="X141" i="33"/>
  <c r="M141" i="33" s="1"/>
  <c r="T140" i="33"/>
  <c r="I140" i="33" s="1"/>
  <c r="U133" i="33"/>
  <c r="L133" i="33" s="1"/>
  <c r="T141" i="33"/>
  <c r="I141" i="33" s="1"/>
  <c r="T130" i="33"/>
  <c r="I130" i="33" s="1"/>
  <c r="X147" i="33"/>
  <c r="M147" i="33" s="1"/>
  <c r="U159" i="33"/>
  <c r="L159" i="33" s="1"/>
  <c r="U157" i="33"/>
  <c r="L157" i="33" s="1"/>
  <c r="U161" i="33"/>
  <c r="L161" i="33" s="1"/>
  <c r="R120" i="33"/>
  <c r="R153" i="33"/>
  <c r="R128" i="33"/>
  <c r="R146" i="33"/>
  <c r="T116" i="33"/>
  <c r="I116" i="33" s="1"/>
  <c r="R134" i="33"/>
  <c r="R150" i="33"/>
  <c r="U139" i="33"/>
  <c r="L139" i="33" s="1"/>
  <c r="R125" i="33"/>
  <c r="T152" i="33"/>
  <c r="I152" i="33" s="1"/>
  <c r="T150" i="33"/>
  <c r="I150" i="33" s="1"/>
  <c r="X134" i="33"/>
  <c r="M134" i="33" s="1"/>
  <c r="X142" i="33"/>
  <c r="M142" i="33" s="1"/>
  <c r="X144" i="33"/>
  <c r="M144" i="33" s="1"/>
  <c r="X120" i="33"/>
  <c r="M120" i="33" s="1"/>
  <c r="X127" i="33"/>
  <c r="M127" i="33" s="1"/>
  <c r="R113" i="33"/>
  <c r="X146" i="33"/>
  <c r="M146" i="33" s="1"/>
  <c r="T157" i="33"/>
  <c r="I157" i="33" s="1"/>
  <c r="U124" i="33"/>
  <c r="L124" i="33" s="1"/>
  <c r="U151" i="33"/>
  <c r="L151" i="33" s="1"/>
  <c r="R145" i="33"/>
  <c r="U112" i="33"/>
  <c r="L112" i="33" s="1"/>
  <c r="U150" i="33"/>
  <c r="L150" i="33" s="1"/>
  <c r="T144" i="33"/>
  <c r="I144" i="33" s="1"/>
  <c r="R159" i="33"/>
  <c r="R112" i="33"/>
  <c r="T142" i="33"/>
  <c r="I142" i="33" s="1"/>
  <c r="R139" i="33"/>
  <c r="T134" i="33"/>
  <c r="I134" i="33" s="1"/>
  <c r="T132" i="33"/>
  <c r="I132" i="33" s="1"/>
  <c r="U141" i="33"/>
  <c r="L141" i="33" s="1"/>
  <c r="N141" i="33" s="1"/>
  <c r="R143" i="33"/>
  <c r="X156" i="33"/>
  <c r="M156" i="33" s="1"/>
  <c r="X114" i="33"/>
  <c r="M114" i="33" s="1"/>
  <c r="R114" i="33"/>
  <c r="U127" i="33"/>
  <c r="L127" i="33" s="1"/>
  <c r="T127" i="33"/>
  <c r="I127" i="33" s="1"/>
  <c r="U145" i="33"/>
  <c r="L145" i="33" s="1"/>
  <c r="R137" i="33"/>
  <c r="R129" i="33"/>
  <c r="U123" i="33"/>
  <c r="L123" i="33" s="1"/>
  <c r="N123" i="33" s="1"/>
  <c r="X117" i="33"/>
  <c r="M117" i="33" s="1"/>
  <c r="U143" i="33"/>
  <c r="L143" i="33" s="1"/>
  <c r="X145" i="33"/>
  <c r="M145" i="33" s="1"/>
  <c r="T125" i="33"/>
  <c r="I125" i="33" s="1"/>
  <c r="U118" i="33"/>
  <c r="L118" i="33" s="1"/>
  <c r="X151" i="33"/>
  <c r="M151" i="33" s="1"/>
  <c r="T135" i="33"/>
  <c r="I135" i="33" s="1"/>
  <c r="U144" i="33"/>
  <c r="L144" i="33" s="1"/>
  <c r="N144" i="33" s="1"/>
  <c r="X118" i="33"/>
  <c r="M118" i="33" s="1"/>
  <c r="X133" i="33"/>
  <c r="M133" i="33" s="1"/>
  <c r="T138" i="33"/>
  <c r="I138" i="33" s="1"/>
  <c r="U135" i="33"/>
  <c r="L135" i="33" s="1"/>
  <c r="T155" i="33"/>
  <c r="I155" i="33" s="1"/>
  <c r="T156" i="33"/>
  <c r="I156" i="33" s="1"/>
  <c r="X135" i="33"/>
  <c r="M135" i="33" s="1"/>
  <c r="T119" i="33"/>
  <c r="I119" i="33" s="1"/>
  <c r="T112" i="33"/>
  <c r="I112" i="33" s="1"/>
  <c r="R126" i="33"/>
  <c r="U131" i="33"/>
  <c r="L131" i="33" s="1"/>
  <c r="N131" i="33" s="1"/>
  <c r="U119" i="33"/>
  <c r="L119" i="33" s="1"/>
  <c r="X125" i="33"/>
  <c r="M125" i="33" s="1"/>
  <c r="U155" i="33"/>
  <c r="L155" i="33" s="1"/>
  <c r="R141" i="33"/>
  <c r="U122" i="33"/>
  <c r="L122" i="33" s="1"/>
  <c r="T126" i="33"/>
  <c r="I126" i="33" s="1"/>
  <c r="R119" i="33"/>
  <c r="R123" i="33"/>
  <c r="X132" i="33"/>
  <c r="M132" i="33" s="1"/>
  <c r="R131" i="33"/>
  <c r="U126" i="33"/>
  <c r="L126" i="33" s="1"/>
  <c r="N126" i="33" s="1"/>
  <c r="R142" i="33"/>
  <c r="X160" i="33"/>
  <c r="M160" i="33" s="1"/>
  <c r="U156" i="33"/>
  <c r="L156" i="33" s="1"/>
  <c r="X143" i="33"/>
  <c r="M143" i="33" s="1"/>
  <c r="T154" i="33"/>
  <c r="I154" i="33" s="1"/>
  <c r="R161" i="33"/>
  <c r="T137" i="33"/>
  <c r="I137" i="33" s="1"/>
  <c r="R133" i="33"/>
  <c r="X148" i="33"/>
  <c r="M148" i="33" s="1"/>
  <c r="U136" i="33"/>
  <c r="L136" i="33" s="1"/>
  <c r="U149" i="33"/>
  <c r="L149" i="33" s="1"/>
  <c r="R149" i="33"/>
  <c r="T113" i="33"/>
  <c r="I113" i="33" s="1"/>
  <c r="X152" i="33"/>
  <c r="M152" i="33" s="1"/>
  <c r="R158" i="33"/>
  <c r="U148" i="33"/>
  <c r="L148" i="33" s="1"/>
  <c r="X129" i="33"/>
  <c r="M129" i="33" s="1"/>
  <c r="X136" i="33"/>
  <c r="M136" i="33" s="1"/>
  <c r="X153" i="33"/>
  <c r="M153" i="33" s="1"/>
  <c r="T118" i="33"/>
  <c r="I118" i="33" s="1"/>
  <c r="U120" i="33"/>
  <c r="L120" i="33" s="1"/>
  <c r="U146" i="33"/>
  <c r="L146" i="33" s="1"/>
  <c r="N146" i="33" s="1"/>
  <c r="T121" i="33"/>
  <c r="I121" i="33" s="1"/>
  <c r="T160" i="33"/>
  <c r="I160" i="33" s="1"/>
  <c r="R130" i="33"/>
  <c r="T148" i="33"/>
  <c r="I148" i="33" s="1"/>
  <c r="X157" i="33"/>
  <c r="M157" i="33" s="1"/>
  <c r="U147" i="33"/>
  <c r="L147" i="33" s="1"/>
  <c r="T147" i="33"/>
  <c r="I147" i="33" s="1"/>
  <c r="U140" i="33"/>
  <c r="L140" i="33" s="1"/>
  <c r="X119" i="33"/>
  <c r="M119" i="33" s="1"/>
  <c r="T129" i="33"/>
  <c r="I129" i="33" s="1"/>
  <c r="T153" i="33"/>
  <c r="I153" i="33" s="1"/>
  <c r="X149" i="33"/>
  <c r="M149" i="33" s="1"/>
  <c r="X138" i="33"/>
  <c r="M138" i="33" s="1"/>
  <c r="T114" i="33"/>
  <c r="I114" i="33" s="1"/>
  <c r="X116" i="33"/>
  <c r="M116" i="33" s="1"/>
  <c r="X122" i="33"/>
  <c r="M122" i="33" s="1"/>
  <c r="T151" i="33"/>
  <c r="I151" i="33" s="1"/>
  <c r="U157" i="31"/>
  <c r="L157" i="31" s="1"/>
  <c r="X119" i="31"/>
  <c r="M119" i="31" s="1"/>
  <c r="T158" i="31"/>
  <c r="I158" i="31" s="1"/>
  <c r="T148" i="31"/>
  <c r="I148" i="31" s="1"/>
  <c r="R154" i="31"/>
  <c r="R125" i="31"/>
  <c r="X157" i="31"/>
  <c r="M157" i="31" s="1"/>
  <c r="R123" i="31"/>
  <c r="U113" i="31"/>
  <c r="L113" i="31" s="1"/>
  <c r="X135" i="31"/>
  <c r="M135" i="31" s="1"/>
  <c r="R161" i="31"/>
  <c r="X150" i="31"/>
  <c r="M150" i="31" s="1"/>
  <c r="X153" i="31"/>
  <c r="M153" i="31" s="1"/>
  <c r="X159" i="31"/>
  <c r="M159" i="31" s="1"/>
  <c r="X131" i="31"/>
  <c r="M131" i="31" s="1"/>
  <c r="R118" i="31"/>
  <c r="R136" i="31"/>
  <c r="R132" i="31"/>
  <c r="R148" i="31"/>
  <c r="X120" i="31"/>
  <c r="M120" i="31" s="1"/>
  <c r="T150" i="31"/>
  <c r="I150" i="31" s="1"/>
  <c r="T116" i="31"/>
  <c r="I116" i="31" s="1"/>
  <c r="R115" i="31"/>
  <c r="R134" i="31"/>
  <c r="U120" i="31"/>
  <c r="L120" i="31" s="1"/>
  <c r="T127" i="31"/>
  <c r="I127" i="31" s="1"/>
  <c r="T118" i="31"/>
  <c r="I118" i="31" s="1"/>
  <c r="X145" i="31"/>
  <c r="M145" i="31" s="1"/>
  <c r="U153" i="31"/>
  <c r="L153" i="31" s="1"/>
  <c r="N153" i="31" s="1"/>
  <c r="T155" i="31"/>
  <c r="I155" i="31" s="1"/>
  <c r="T156" i="31"/>
  <c r="I156" i="31" s="1"/>
  <c r="T114" i="31"/>
  <c r="I114" i="31" s="1"/>
  <c r="X126" i="31"/>
  <c r="M126" i="31" s="1"/>
  <c r="U121" i="31"/>
  <c r="L121" i="31" s="1"/>
  <c r="X144" i="31"/>
  <c r="M144" i="31" s="1"/>
  <c r="U151" i="31"/>
  <c r="L151" i="31" s="1"/>
  <c r="U112" i="31"/>
  <c r="L112" i="31" s="1"/>
  <c r="R126" i="31"/>
  <c r="X130" i="31"/>
  <c r="M130" i="31" s="1"/>
  <c r="R160" i="31"/>
  <c r="R137" i="31"/>
  <c r="R131" i="31"/>
  <c r="U159" i="31"/>
  <c r="L159" i="31" s="1"/>
  <c r="U138" i="31"/>
  <c r="L138" i="31" s="1"/>
  <c r="T113" i="31"/>
  <c r="I113" i="31" s="1"/>
  <c r="T142" i="31"/>
  <c r="I142" i="31" s="1"/>
  <c r="X127" i="31"/>
  <c r="M127" i="31" s="1"/>
  <c r="X160" i="31"/>
  <c r="M160" i="31" s="1"/>
  <c r="U131" i="31"/>
  <c r="L131" i="31" s="1"/>
  <c r="X123" i="31"/>
  <c r="M123" i="31" s="1"/>
  <c r="X137" i="31"/>
  <c r="M137" i="31" s="1"/>
  <c r="T149" i="31"/>
  <c r="I149" i="31" s="1"/>
  <c r="U158" i="31"/>
  <c r="L158" i="31" s="1"/>
  <c r="U161" i="31"/>
  <c r="L161" i="31" s="1"/>
  <c r="T152" i="31"/>
  <c r="I152" i="31" s="1"/>
  <c r="U122" i="31"/>
  <c r="L122" i="31" s="1"/>
  <c r="X148" i="31"/>
  <c r="M148" i="31" s="1"/>
  <c r="U124" i="31"/>
  <c r="L124" i="31" s="1"/>
  <c r="R158" i="31"/>
  <c r="X143" i="31"/>
  <c r="M143" i="31" s="1"/>
  <c r="X115" i="31"/>
  <c r="M115" i="31" s="1"/>
  <c r="X113" i="31"/>
  <c r="M113" i="31" s="1"/>
  <c r="U116" i="31"/>
  <c r="L116" i="31" s="1"/>
  <c r="U147" i="31"/>
  <c r="L147" i="31" s="1"/>
  <c r="X154" i="31"/>
  <c r="M154" i="31" s="1"/>
  <c r="X124" i="31"/>
  <c r="M124" i="31" s="1"/>
  <c r="R145" i="31"/>
  <c r="R141" i="31"/>
  <c r="X121" i="31"/>
  <c r="M121" i="31" s="1"/>
  <c r="T134" i="31"/>
  <c r="I134" i="31" s="1"/>
  <c r="R113" i="31"/>
  <c r="X136" i="31"/>
  <c r="M136" i="31" s="1"/>
  <c r="R150" i="31"/>
  <c r="R122" i="31"/>
  <c r="T128" i="31"/>
  <c r="I128" i="31" s="1"/>
  <c r="R124" i="31"/>
  <c r="X125" i="31"/>
  <c r="M125" i="31" s="1"/>
  <c r="T146" i="31"/>
  <c r="I146" i="31" s="1"/>
  <c r="U141" i="31"/>
  <c r="L141" i="31" s="1"/>
  <c r="X147" i="31"/>
  <c r="M147" i="31" s="1"/>
  <c r="X152" i="31"/>
  <c r="M152" i="31" s="1"/>
  <c r="U145" i="31"/>
  <c r="L145" i="31" s="1"/>
  <c r="X134" i="31"/>
  <c r="M134" i="31" s="1"/>
  <c r="T119" i="31"/>
  <c r="I119" i="31" s="1"/>
  <c r="R121" i="31"/>
  <c r="U126" i="31"/>
  <c r="L126" i="31" s="1"/>
  <c r="U155" i="31"/>
  <c r="L155" i="31" s="1"/>
  <c r="T153" i="31"/>
  <c r="I153" i="31" s="1"/>
  <c r="T124" i="31"/>
  <c r="I124" i="31" s="1"/>
  <c r="T117" i="31"/>
  <c r="I117" i="31" s="1"/>
  <c r="U134" i="31"/>
  <c r="L134" i="31" s="1"/>
  <c r="N134" i="31" s="1"/>
  <c r="T131" i="31"/>
  <c r="I131" i="31" s="1"/>
  <c r="X129" i="31"/>
  <c r="M129" i="31" s="1"/>
  <c r="X132" i="31"/>
  <c r="M132" i="31" s="1"/>
  <c r="U132" i="31"/>
  <c r="L132" i="31" s="1"/>
  <c r="U137" i="31"/>
  <c r="L137" i="31" s="1"/>
  <c r="T137" i="31"/>
  <c r="I137" i="31" s="1"/>
  <c r="R119" i="31"/>
  <c r="T138" i="31"/>
  <c r="I138" i="31" s="1"/>
  <c r="X149" i="31"/>
  <c r="M149" i="31" s="1"/>
  <c r="U152" i="31"/>
  <c r="L152" i="31" s="1"/>
  <c r="N152" i="31" s="1"/>
  <c r="R151" i="31"/>
  <c r="T132" i="31"/>
  <c r="I132" i="31" s="1"/>
  <c r="R159" i="31"/>
  <c r="X158" i="31"/>
  <c r="M158" i="31" s="1"/>
  <c r="T151" i="31"/>
  <c r="I151" i="31" s="1"/>
  <c r="X140" i="31"/>
  <c r="M140" i="31" s="1"/>
  <c r="U135" i="31"/>
  <c r="L135" i="31" s="1"/>
  <c r="R129" i="31"/>
  <c r="U154" i="31"/>
  <c r="L154" i="31" s="1"/>
  <c r="R156" i="31"/>
  <c r="R142" i="31"/>
  <c r="U115" i="31"/>
  <c r="L115" i="31" s="1"/>
  <c r="N115" i="31" s="1"/>
  <c r="R135" i="31"/>
  <c r="X151" i="31"/>
  <c r="M151" i="31" s="1"/>
  <c r="R133" i="31"/>
  <c r="R140" i="31"/>
  <c r="X141" i="31"/>
  <c r="M141" i="31" s="1"/>
  <c r="T123" i="31"/>
  <c r="I123" i="31" s="1"/>
  <c r="R112" i="31"/>
  <c r="X133" i="31"/>
  <c r="M133" i="31" s="1"/>
  <c r="X155" i="31"/>
  <c r="M155" i="31" s="1"/>
  <c r="T129" i="31"/>
  <c r="I129" i="31" s="1"/>
  <c r="X161" i="31"/>
  <c r="M161" i="31" s="1"/>
  <c r="T147" i="31"/>
  <c r="I147" i="31" s="1"/>
  <c r="X114" i="31"/>
  <c r="M114" i="31" s="1"/>
  <c r="U130" i="31"/>
  <c r="L130" i="31" s="1"/>
  <c r="N130" i="31" s="1"/>
  <c r="X138" i="31"/>
  <c r="M138" i="31" s="1"/>
  <c r="U140" i="31"/>
  <c r="L140" i="31" s="1"/>
  <c r="X156" i="31"/>
  <c r="M156" i="31" s="1"/>
  <c r="T141" i="31"/>
  <c r="I141" i="31" s="1"/>
  <c r="T136" i="31"/>
  <c r="I136" i="31" s="1"/>
  <c r="T157" i="31"/>
  <c r="I157" i="31" s="1"/>
  <c r="R152" i="31"/>
  <c r="R155" i="31"/>
  <c r="U150" i="31"/>
  <c r="L150" i="31" s="1"/>
  <c r="N150" i="31" s="1"/>
  <c r="U133" i="31"/>
  <c r="L133" i="31" s="1"/>
  <c r="N133" i="31" s="1"/>
  <c r="T145" i="31"/>
  <c r="I145" i="31" s="1"/>
  <c r="U117" i="31"/>
  <c r="L117" i="31" s="1"/>
  <c r="X118" i="31"/>
  <c r="M118" i="31" s="1"/>
  <c r="T133" i="31"/>
  <c r="I133" i="31" s="1"/>
  <c r="T121" i="31"/>
  <c r="I121" i="31" s="1"/>
  <c r="U123" i="31"/>
  <c r="L123" i="31" s="1"/>
  <c r="U156" i="31"/>
  <c r="L156" i="31" s="1"/>
  <c r="R138" i="31"/>
  <c r="T122" i="31"/>
  <c r="I122" i="31" s="1"/>
  <c r="T154" i="31"/>
  <c r="I154" i="31" s="1"/>
  <c r="U160" i="31"/>
  <c r="L160" i="31" s="1"/>
  <c r="N160" i="31" s="1"/>
  <c r="R120" i="31"/>
  <c r="T126" i="31"/>
  <c r="I126" i="31" s="1"/>
  <c r="U119" i="31"/>
  <c r="L119" i="31" s="1"/>
  <c r="R147" i="31"/>
  <c r="R116" i="31"/>
  <c r="R127" i="31"/>
  <c r="X146" i="31"/>
  <c r="M146" i="31" s="1"/>
  <c r="R157" i="31"/>
  <c r="T144" i="31"/>
  <c r="I144" i="31" s="1"/>
  <c r="R128" i="31"/>
  <c r="U146" i="31"/>
  <c r="L146" i="31" s="1"/>
  <c r="X117" i="31"/>
  <c r="M117" i="31" s="1"/>
  <c r="X139" i="31"/>
  <c r="M139" i="31" s="1"/>
  <c r="T139" i="31"/>
  <c r="I139" i="31" s="1"/>
  <c r="U142" i="31"/>
  <c r="L142" i="31" s="1"/>
  <c r="U136" i="31"/>
  <c r="L136" i="31" s="1"/>
  <c r="N136" i="31" s="1"/>
  <c r="R139" i="31"/>
  <c r="T130" i="31"/>
  <c r="I130" i="31" s="1"/>
  <c r="U125" i="31"/>
  <c r="L125" i="31" s="1"/>
  <c r="T161" i="31"/>
  <c r="I161" i="31" s="1"/>
  <c r="R130" i="31"/>
  <c r="R117" i="31"/>
  <c r="T120" i="31"/>
  <c r="I120" i="31" s="1"/>
  <c r="X142" i="31"/>
  <c r="M142" i="31" s="1"/>
  <c r="X122" i="31"/>
  <c r="M122" i="31" s="1"/>
  <c r="T140" i="31"/>
  <c r="I140" i="31" s="1"/>
  <c r="U127" i="31"/>
  <c r="L127" i="31" s="1"/>
  <c r="N127" i="31" s="1"/>
  <c r="U149" i="31"/>
  <c r="L149" i="31" s="1"/>
  <c r="N149" i="31" s="1"/>
  <c r="U128" i="31"/>
  <c r="L128" i="31" s="1"/>
  <c r="X128" i="31"/>
  <c r="M128" i="31" s="1"/>
  <c r="X112" i="31"/>
  <c r="M112" i="31" s="1"/>
  <c r="U118" i="31"/>
  <c r="L118" i="31" s="1"/>
  <c r="N118" i="31" s="1"/>
  <c r="T125" i="31"/>
  <c r="I125" i="31" s="1"/>
  <c r="R146" i="31"/>
  <c r="U144" i="31"/>
  <c r="L144" i="31" s="1"/>
  <c r="N144" i="31" s="1"/>
  <c r="U139" i="31"/>
  <c r="L139" i="31" s="1"/>
  <c r="R153" i="31"/>
  <c r="T115" i="31"/>
  <c r="I115" i="31" s="1"/>
  <c r="U148" i="31"/>
  <c r="L148" i="31" s="1"/>
  <c r="U114" i="31"/>
  <c r="L114" i="31" s="1"/>
  <c r="T143" i="31"/>
  <c r="I143" i="31" s="1"/>
  <c r="T160" i="31"/>
  <c r="I160" i="31" s="1"/>
  <c r="U143" i="31"/>
  <c r="L143" i="31" s="1"/>
  <c r="T159" i="31"/>
  <c r="I159" i="31" s="1"/>
  <c r="T135" i="31"/>
  <c r="I135" i="31" s="1"/>
  <c r="X116" i="31"/>
  <c r="M116" i="31" s="1"/>
  <c r="R143" i="31"/>
  <c r="T112" i="31"/>
  <c r="I112" i="31" s="1"/>
  <c r="R149" i="31"/>
  <c r="R144" i="31"/>
  <c r="R114" i="31"/>
  <c r="U129" i="31"/>
  <c r="L129" i="31" s="1"/>
  <c r="AD31" i="2"/>
  <c r="C32" i="2"/>
  <c r="AI38" i="2"/>
  <c r="AH38" i="2"/>
  <c r="AF38" i="2" s="1"/>
  <c r="B39" i="2"/>
  <c r="AG37" i="2"/>
  <c r="AE37" i="2" s="1"/>
  <c r="A37" i="2" s="1"/>
  <c r="N146" i="31" l="1"/>
  <c r="X124" i="32"/>
  <c r="M124" i="32" s="1"/>
  <c r="X151" i="32"/>
  <c r="M151" i="32" s="1"/>
  <c r="U131" i="32"/>
  <c r="L131" i="32" s="1"/>
  <c r="X113" i="32"/>
  <c r="M113" i="32" s="1"/>
  <c r="T118" i="32"/>
  <c r="I118" i="32" s="1"/>
  <c r="R118" i="32"/>
  <c r="C118" i="32" s="1"/>
  <c r="X160" i="32"/>
  <c r="M160" i="32" s="1"/>
  <c r="T121" i="32"/>
  <c r="I121" i="32" s="1"/>
  <c r="T144" i="32"/>
  <c r="I144" i="32" s="1"/>
  <c r="R138" i="32"/>
  <c r="S138" i="32" s="1"/>
  <c r="E138" i="32" s="1"/>
  <c r="R160" i="32"/>
  <c r="C160" i="32" s="1"/>
  <c r="T142" i="32"/>
  <c r="I142" i="32" s="1"/>
  <c r="R146" i="32"/>
  <c r="S146" i="32" s="1"/>
  <c r="E146" i="32" s="1"/>
  <c r="R144" i="32"/>
  <c r="S144" i="32" s="1"/>
  <c r="E144" i="32" s="1"/>
  <c r="U113" i="32"/>
  <c r="L113" i="32" s="1"/>
  <c r="X114" i="32"/>
  <c r="M114" i="32" s="1"/>
  <c r="X127" i="32"/>
  <c r="M127" i="32" s="1"/>
  <c r="T145" i="32"/>
  <c r="I145" i="32" s="1"/>
  <c r="T141" i="32"/>
  <c r="I141" i="32" s="1"/>
  <c r="R153" i="32"/>
  <c r="C153" i="32" s="1"/>
  <c r="T134" i="32"/>
  <c r="I134" i="32" s="1"/>
  <c r="U116" i="32"/>
  <c r="L116" i="32" s="1"/>
  <c r="R117" i="32"/>
  <c r="C117" i="32" s="1"/>
  <c r="U122" i="32"/>
  <c r="L122" i="32" s="1"/>
  <c r="T151" i="32"/>
  <c r="I151" i="32" s="1"/>
  <c r="R124" i="32"/>
  <c r="S124" i="32" s="1"/>
  <c r="E124" i="32" s="1"/>
  <c r="T158" i="32"/>
  <c r="I158" i="32" s="1"/>
  <c r="R122" i="32"/>
  <c r="C122" i="32" s="1"/>
  <c r="T114" i="32"/>
  <c r="I114" i="32" s="1"/>
  <c r="U157" i="32"/>
  <c r="L157" i="32" s="1"/>
  <c r="T146" i="32"/>
  <c r="I146" i="32" s="1"/>
  <c r="U154" i="32"/>
  <c r="L154" i="32" s="1"/>
  <c r="X123" i="32"/>
  <c r="M123" i="32" s="1"/>
  <c r="X119" i="32"/>
  <c r="M119" i="32" s="1"/>
  <c r="R130" i="32"/>
  <c r="C130" i="32" s="1"/>
  <c r="X145" i="32"/>
  <c r="M145" i="32" s="1"/>
  <c r="R131" i="32"/>
  <c r="S131" i="32" s="1"/>
  <c r="E131" i="32" s="1"/>
  <c r="U143" i="32"/>
  <c r="L143" i="32" s="1"/>
  <c r="U126" i="32"/>
  <c r="L126" i="32" s="1"/>
  <c r="R157" i="32"/>
  <c r="S157" i="32" s="1"/>
  <c r="E157" i="32" s="1"/>
  <c r="X148" i="32"/>
  <c r="M148" i="32" s="1"/>
  <c r="T157" i="32"/>
  <c r="I157" i="32" s="1"/>
  <c r="X159" i="32"/>
  <c r="M159" i="32" s="1"/>
  <c r="T113" i="32"/>
  <c r="I113" i="32" s="1"/>
  <c r="X142" i="32"/>
  <c r="M142" i="32" s="1"/>
  <c r="U139" i="32"/>
  <c r="L139" i="32" s="1"/>
  <c r="X133" i="32"/>
  <c r="M133" i="32" s="1"/>
  <c r="U156" i="32"/>
  <c r="L156" i="32" s="1"/>
  <c r="R149" i="32"/>
  <c r="S149" i="32" s="1"/>
  <c r="E149" i="32" s="1"/>
  <c r="T133" i="32"/>
  <c r="I133" i="32" s="1"/>
  <c r="U132" i="32"/>
  <c r="L132" i="32" s="1"/>
  <c r="U117" i="32"/>
  <c r="L117" i="32" s="1"/>
  <c r="X118" i="32"/>
  <c r="M118" i="32" s="1"/>
  <c r="T131" i="32"/>
  <c r="I131" i="32" s="1"/>
  <c r="T126" i="32"/>
  <c r="I126" i="32" s="1"/>
  <c r="R120" i="32"/>
  <c r="C120" i="32" s="1"/>
  <c r="U112" i="32"/>
  <c r="L112" i="32" s="1"/>
  <c r="U147" i="32"/>
  <c r="L147" i="32" s="1"/>
  <c r="X116" i="32"/>
  <c r="M116" i="32" s="1"/>
  <c r="U123" i="32"/>
  <c r="L123" i="32" s="1"/>
  <c r="U140" i="32"/>
  <c r="L140" i="32" s="1"/>
  <c r="T135" i="32"/>
  <c r="I135" i="32" s="1"/>
  <c r="T154" i="32"/>
  <c r="I154" i="32" s="1"/>
  <c r="T147" i="32"/>
  <c r="I147" i="32" s="1"/>
  <c r="R150" i="32"/>
  <c r="S150" i="32" s="1"/>
  <c r="E150" i="32" s="1"/>
  <c r="T128" i="32"/>
  <c r="I128" i="32" s="1"/>
  <c r="T129" i="32"/>
  <c r="I129" i="32" s="1"/>
  <c r="X132" i="32"/>
  <c r="M132" i="32" s="1"/>
  <c r="U144" i="32"/>
  <c r="L144" i="32" s="1"/>
  <c r="U127" i="32"/>
  <c r="L127" i="32" s="1"/>
  <c r="R121" i="32"/>
  <c r="S121" i="32" s="1"/>
  <c r="E121" i="32" s="1"/>
  <c r="T161" i="32"/>
  <c r="I161" i="32" s="1"/>
  <c r="T159" i="32"/>
  <c r="I159" i="32" s="1"/>
  <c r="X131" i="32"/>
  <c r="M131" i="32" s="1"/>
  <c r="U129" i="32"/>
  <c r="L129" i="32" s="1"/>
  <c r="T153" i="32"/>
  <c r="I153" i="32" s="1"/>
  <c r="U130" i="32"/>
  <c r="L130" i="32" s="1"/>
  <c r="R151" i="32"/>
  <c r="C151" i="32" s="1"/>
  <c r="R156" i="32"/>
  <c r="S156" i="32" s="1"/>
  <c r="E156" i="32" s="1"/>
  <c r="X128" i="32"/>
  <c r="M128" i="32" s="1"/>
  <c r="X161" i="32"/>
  <c r="M161" i="32" s="1"/>
  <c r="X129" i="32"/>
  <c r="M129" i="32" s="1"/>
  <c r="T148" i="32"/>
  <c r="I148" i="32" s="1"/>
  <c r="U118" i="32"/>
  <c r="L118" i="32" s="1"/>
  <c r="U120" i="32"/>
  <c r="L120" i="32" s="1"/>
  <c r="U146" i="32"/>
  <c r="L146" i="32" s="1"/>
  <c r="R115" i="32"/>
  <c r="S115" i="32" s="1"/>
  <c r="E115" i="32" s="1"/>
  <c r="R141" i="32"/>
  <c r="S141" i="32" s="1"/>
  <c r="E141" i="32" s="1"/>
  <c r="T124" i="32"/>
  <c r="I124" i="32" s="1"/>
  <c r="X146" i="32"/>
  <c r="M146" i="32" s="1"/>
  <c r="X121" i="32"/>
  <c r="M121" i="32" s="1"/>
  <c r="U158" i="32"/>
  <c r="L158" i="32" s="1"/>
  <c r="U150" i="32"/>
  <c r="L150" i="32" s="1"/>
  <c r="R134" i="32"/>
  <c r="S134" i="32" s="1"/>
  <c r="E134" i="32" s="1"/>
  <c r="X156" i="32"/>
  <c r="M156" i="32" s="1"/>
  <c r="X150" i="32"/>
  <c r="M150" i="32" s="1"/>
  <c r="U125" i="32"/>
  <c r="L125" i="32" s="1"/>
  <c r="U136" i="32"/>
  <c r="L136" i="32" s="1"/>
  <c r="X138" i="32"/>
  <c r="M138" i="32" s="1"/>
  <c r="N138" i="32" s="1"/>
  <c r="U124" i="32"/>
  <c r="L124" i="32" s="1"/>
  <c r="U153" i="32"/>
  <c r="L153" i="32" s="1"/>
  <c r="T143" i="32"/>
  <c r="I143" i="32" s="1"/>
  <c r="T117" i="32"/>
  <c r="I117" i="32" s="1"/>
  <c r="T139" i="32"/>
  <c r="I139" i="32" s="1"/>
  <c r="R148" i="32"/>
  <c r="S148" i="32" s="1"/>
  <c r="E148" i="32" s="1"/>
  <c r="R154" i="32"/>
  <c r="S154" i="32" s="1"/>
  <c r="E154" i="32" s="1"/>
  <c r="R119" i="32"/>
  <c r="S119" i="32" s="1"/>
  <c r="E119" i="32" s="1"/>
  <c r="R142" i="32"/>
  <c r="S142" i="32" s="1"/>
  <c r="E142" i="32" s="1"/>
  <c r="U161" i="32"/>
  <c r="L161" i="32" s="1"/>
  <c r="N161" i="32" s="1"/>
  <c r="R147" i="32"/>
  <c r="S147" i="32" s="1"/>
  <c r="E147" i="32" s="1"/>
  <c r="X136" i="32"/>
  <c r="M136" i="32" s="1"/>
  <c r="R143" i="32"/>
  <c r="S143" i="32" s="1"/>
  <c r="E143" i="32" s="1"/>
  <c r="U141" i="32"/>
  <c r="L141" i="32" s="1"/>
  <c r="R135" i="32"/>
  <c r="S135" i="32" s="1"/>
  <c r="E135" i="32" s="1"/>
  <c r="X134" i="32"/>
  <c r="M134" i="32" s="1"/>
  <c r="R133" i="32"/>
  <c r="S133" i="32" s="1"/>
  <c r="E133" i="32" s="1"/>
  <c r="U145" i="32"/>
  <c r="L145" i="32" s="1"/>
  <c r="T127" i="32"/>
  <c r="I127" i="32" s="1"/>
  <c r="T160" i="32"/>
  <c r="I160" i="32" s="1"/>
  <c r="X149" i="32"/>
  <c r="M149" i="32" s="1"/>
  <c r="R132" i="32"/>
  <c r="S132" i="32" s="1"/>
  <c r="E132" i="32" s="1"/>
  <c r="X157" i="32"/>
  <c r="M157" i="32" s="1"/>
  <c r="X143" i="32"/>
  <c r="M143" i="32" s="1"/>
  <c r="R155" i="32"/>
  <c r="S155" i="32" s="1"/>
  <c r="E155" i="32" s="1"/>
  <c r="T136" i="32"/>
  <c r="I136" i="32" s="1"/>
  <c r="X139" i="32"/>
  <c r="M139" i="32" s="1"/>
  <c r="T130" i="32"/>
  <c r="I130" i="32" s="1"/>
  <c r="X154" i="32"/>
  <c r="M154" i="32" s="1"/>
  <c r="X153" i="32"/>
  <c r="M153" i="32" s="1"/>
  <c r="T140" i="32"/>
  <c r="I140" i="32" s="1"/>
  <c r="X130" i="32"/>
  <c r="M130" i="32" s="1"/>
  <c r="R158" i="32"/>
  <c r="S158" i="32" s="1"/>
  <c r="E158" i="32" s="1"/>
  <c r="R145" i="32"/>
  <c r="C145" i="32" s="1"/>
  <c r="X115" i="32"/>
  <c r="M115" i="32" s="1"/>
  <c r="U159" i="32"/>
  <c r="L159" i="32" s="1"/>
  <c r="N159" i="32" s="1"/>
  <c r="U134" i="32"/>
  <c r="L134" i="32" s="1"/>
  <c r="X147" i="32"/>
  <c r="M147" i="32" s="1"/>
  <c r="U160" i="32"/>
  <c r="L160" i="32" s="1"/>
  <c r="U133" i="32"/>
  <c r="L133" i="32" s="1"/>
  <c r="N133" i="32" s="1"/>
  <c r="X140" i="32"/>
  <c r="M140" i="32" s="1"/>
  <c r="T119" i="32"/>
  <c r="I119" i="32" s="1"/>
  <c r="X125" i="32"/>
  <c r="M125" i="32" s="1"/>
  <c r="U137" i="32"/>
  <c r="L137" i="32" s="1"/>
  <c r="U142" i="32"/>
  <c r="L142" i="32" s="1"/>
  <c r="R137" i="32"/>
  <c r="C137" i="32" s="1"/>
  <c r="T116" i="32"/>
  <c r="I116" i="32" s="1"/>
  <c r="X122" i="32"/>
  <c r="M122" i="32" s="1"/>
  <c r="T155" i="32"/>
  <c r="I155" i="32" s="1"/>
  <c r="X155" i="32"/>
  <c r="M155" i="32" s="1"/>
  <c r="R159" i="32"/>
  <c r="S159" i="32" s="1"/>
  <c r="E159" i="32" s="1"/>
  <c r="R129" i="32"/>
  <c r="C129" i="32" s="1"/>
  <c r="R161" i="32"/>
  <c r="S161" i="32" s="1"/>
  <c r="E161" i="32" s="1"/>
  <c r="X120" i="32"/>
  <c r="M120" i="32" s="1"/>
  <c r="N120" i="32" s="1"/>
  <c r="R113" i="32"/>
  <c r="C113" i="32" s="1"/>
  <c r="U121" i="32"/>
  <c r="L121" i="32" s="1"/>
  <c r="N121" i="32" s="1"/>
  <c r="T120" i="32"/>
  <c r="I120" i="32" s="1"/>
  <c r="R116" i="32"/>
  <c r="C116" i="32" s="1"/>
  <c r="X135" i="32"/>
  <c r="M135" i="32" s="1"/>
  <c r="X141" i="32"/>
  <c r="M141" i="32" s="1"/>
  <c r="U135" i="32"/>
  <c r="L135" i="32" s="1"/>
  <c r="U149" i="32"/>
  <c r="L149" i="32" s="1"/>
  <c r="T137" i="32"/>
  <c r="I137" i="32" s="1"/>
  <c r="T150" i="32"/>
  <c r="I150" i="32" s="1"/>
  <c r="U115" i="32"/>
  <c r="L115" i="32" s="1"/>
  <c r="T115" i="32"/>
  <c r="I115" i="32" s="1"/>
  <c r="U128" i="32"/>
  <c r="L128" i="32" s="1"/>
  <c r="U148" i="32"/>
  <c r="L148" i="32" s="1"/>
  <c r="U155" i="32"/>
  <c r="L155" i="32" s="1"/>
  <c r="R127" i="32"/>
  <c r="C127" i="32" s="1"/>
  <c r="T112" i="32"/>
  <c r="I112" i="32" s="1"/>
  <c r="T149" i="32"/>
  <c r="I149" i="32" s="1"/>
  <c r="T152" i="32"/>
  <c r="I152" i="32" s="1"/>
  <c r="R126" i="32"/>
  <c r="C126" i="32" s="1"/>
  <c r="T125" i="32"/>
  <c r="I125" i="32" s="1"/>
  <c r="R123" i="32"/>
  <c r="C123" i="32" s="1"/>
  <c r="R140" i="32"/>
  <c r="S140" i="32" s="1"/>
  <c r="E140" i="32" s="1"/>
  <c r="U151" i="32"/>
  <c r="L151" i="32" s="1"/>
  <c r="X137" i="32"/>
  <c r="M137" i="32" s="1"/>
  <c r="T122" i="32"/>
  <c r="I122" i="32" s="1"/>
  <c r="X112" i="32"/>
  <c r="M112" i="32" s="1"/>
  <c r="U152" i="32"/>
  <c r="L152" i="32" s="1"/>
  <c r="X126" i="32"/>
  <c r="M126" i="32" s="1"/>
  <c r="X158" i="32"/>
  <c r="M158" i="32" s="1"/>
  <c r="T156" i="32"/>
  <c r="I156" i="32" s="1"/>
  <c r="R112" i="32"/>
  <c r="C112" i="32" s="1"/>
  <c r="R139" i="32"/>
  <c r="S139" i="32" s="1"/>
  <c r="E139" i="32" s="1"/>
  <c r="R136" i="32"/>
  <c r="C136" i="32" s="1"/>
  <c r="X117" i="32"/>
  <c r="M117" i="32" s="1"/>
  <c r="U119" i="32"/>
  <c r="L119" i="32" s="1"/>
  <c r="U114" i="32"/>
  <c r="L114" i="32" s="1"/>
  <c r="R125" i="32"/>
  <c r="C125" i="32" s="1"/>
  <c r="R152" i="32"/>
  <c r="S152" i="32" s="1"/>
  <c r="E152" i="32" s="1"/>
  <c r="X144" i="32"/>
  <c r="M144" i="32" s="1"/>
  <c r="N144" i="32" s="1"/>
  <c r="T138" i="32"/>
  <c r="I138" i="32" s="1"/>
  <c r="R114" i="32"/>
  <c r="C114" i="32" s="1"/>
  <c r="T132" i="32"/>
  <c r="I132" i="32" s="1"/>
  <c r="X152" i="32"/>
  <c r="M152" i="32" s="1"/>
  <c r="R128" i="32"/>
  <c r="C128" i="32" s="1"/>
  <c r="N124" i="33"/>
  <c r="N154" i="31"/>
  <c r="N126" i="31"/>
  <c r="N145" i="31"/>
  <c r="N120" i="33"/>
  <c r="N127" i="33"/>
  <c r="N151" i="33"/>
  <c r="N140" i="33"/>
  <c r="N129" i="31"/>
  <c r="N112" i="33"/>
  <c r="N162" i="33" s="1"/>
  <c r="N175" i="33" s="1"/>
  <c r="N179" i="33" s="1"/>
  <c r="N137" i="33"/>
  <c r="N139" i="31"/>
  <c r="N156" i="31"/>
  <c r="N143" i="31"/>
  <c r="N148" i="31"/>
  <c r="N125" i="31"/>
  <c r="N142" i="31"/>
  <c r="N119" i="31"/>
  <c r="N123" i="31"/>
  <c r="N117" i="31"/>
  <c r="N132" i="31"/>
  <c r="N155" i="31"/>
  <c r="N141" i="31"/>
  <c r="N116" i="31"/>
  <c r="N159" i="31"/>
  <c r="N119" i="33"/>
  <c r="N135" i="33"/>
  <c r="N159" i="33"/>
  <c r="N133" i="33"/>
  <c r="N115" i="33"/>
  <c r="N158" i="33"/>
  <c r="N130" i="33"/>
  <c r="N134" i="33"/>
  <c r="N147" i="33"/>
  <c r="N155" i="33"/>
  <c r="N139" i="33"/>
  <c r="N114" i="31"/>
  <c r="N135" i="31"/>
  <c r="N145" i="33"/>
  <c r="N121" i="33"/>
  <c r="AB21" i="2"/>
  <c r="AB22" i="2" s="1"/>
  <c r="AB23" i="2" s="1"/>
  <c r="AB24" i="2" s="1"/>
  <c r="AB25" i="2" s="1"/>
  <c r="AB26" i="2" s="1"/>
  <c r="AB27" i="2" s="1"/>
  <c r="AB28" i="2" s="1"/>
  <c r="AB29" i="2" s="1"/>
  <c r="AB30" i="2" s="1"/>
  <c r="AB31" i="2" s="1"/>
  <c r="AB32" i="2" s="1"/>
  <c r="AB33" i="2" s="1"/>
  <c r="AB34" i="2" s="1"/>
  <c r="AB35" i="2" s="1"/>
  <c r="AB36" i="2" s="1"/>
  <c r="AB37" i="2" s="1"/>
  <c r="AB38" i="2" s="1"/>
  <c r="AB39" i="2" s="1"/>
  <c r="AB40" i="2" s="1"/>
  <c r="AB41" i="2" s="1"/>
  <c r="AB42" i="2" s="1"/>
  <c r="AB43" i="2" s="1"/>
  <c r="AB44" i="2" s="1"/>
  <c r="AB45" i="2" s="1"/>
  <c r="AB46" i="2" s="1"/>
  <c r="AB47" i="2" s="1"/>
  <c r="AB48" i="2" s="1"/>
  <c r="AB49" i="2" s="1"/>
  <c r="AB50" i="2" s="1"/>
  <c r="AB51" i="2" s="1"/>
  <c r="AB52" i="2" s="1"/>
  <c r="AB53" i="2" s="1"/>
  <c r="AB54" i="2" s="1"/>
  <c r="AB55" i="2" s="1"/>
  <c r="AB56" i="2" s="1"/>
  <c r="AB57" i="2" s="1"/>
  <c r="AB58" i="2" s="1"/>
  <c r="AB59" i="2" s="1"/>
  <c r="AB60" i="2" s="1"/>
  <c r="AB61" i="2" s="1"/>
  <c r="AB62" i="2" s="1"/>
  <c r="AB63" i="2" s="1"/>
  <c r="AB64" i="2" s="1"/>
  <c r="AB65" i="2" s="1"/>
  <c r="AB66" i="2" s="1"/>
  <c r="AB67" i="2" s="1"/>
  <c r="AB68" i="2" s="1"/>
  <c r="AB69" i="2" s="1"/>
  <c r="AB70" i="2" s="1"/>
  <c r="AB71" i="2" s="1"/>
  <c r="AB72" i="2" s="1"/>
  <c r="AB73" i="2" s="1"/>
  <c r="AB74" i="2" s="1"/>
  <c r="AB75" i="2" s="1"/>
  <c r="AB76" i="2" s="1"/>
  <c r="AB77" i="2" s="1"/>
  <c r="AB78" i="2" s="1"/>
  <c r="AB79" i="2" s="1"/>
  <c r="AB80" i="2" s="1"/>
  <c r="AB81" i="2" s="1"/>
  <c r="AB82" i="2" s="1"/>
  <c r="AB83" i="2" s="1"/>
  <c r="AB84" i="2" s="1"/>
  <c r="AB85" i="2" s="1"/>
  <c r="AB86" i="2" s="1"/>
  <c r="AB87" i="2" s="1"/>
  <c r="AB88" i="2" s="1"/>
  <c r="AB89" i="2" s="1"/>
  <c r="AB90" i="2" s="1"/>
  <c r="AB91" i="2" s="1"/>
  <c r="AB92" i="2" s="1"/>
  <c r="AB93" i="2" s="1"/>
  <c r="AB94" i="2" s="1"/>
  <c r="AB95" i="2" s="1"/>
  <c r="AB96" i="2" s="1"/>
  <c r="AB97" i="2" s="1"/>
  <c r="AB98" i="2" s="1"/>
  <c r="AB99" i="2" s="1"/>
  <c r="AB100" i="2" s="1"/>
  <c r="AB101" i="2" s="1"/>
  <c r="AB102" i="2" s="1"/>
  <c r="AB103" i="2" s="1"/>
  <c r="AB104" i="2" s="1"/>
  <c r="AB105" i="2" s="1"/>
  <c r="AB106" i="2" s="1"/>
  <c r="AB107" i="2" s="1"/>
  <c r="AB108" i="2" s="1"/>
  <c r="AB109" i="2" s="1"/>
  <c r="AB110" i="2" s="1"/>
  <c r="AB111" i="2" s="1"/>
  <c r="AB112" i="2" s="1"/>
  <c r="AB113" i="2" s="1"/>
  <c r="AB114" i="2" s="1"/>
  <c r="AB115" i="2" s="1"/>
  <c r="AB116" i="2" s="1"/>
  <c r="AB117" i="2" s="1"/>
  <c r="AB118" i="2" s="1"/>
  <c r="AB119" i="2" s="1"/>
  <c r="AB120" i="2" s="1"/>
  <c r="AB121" i="2" s="1"/>
  <c r="AB122" i="2" s="1"/>
  <c r="AB123" i="2" s="1"/>
  <c r="AB124" i="2" s="1"/>
  <c r="AB125" i="2" s="1"/>
  <c r="AB126" i="2" s="1"/>
  <c r="AB127" i="2" s="1"/>
  <c r="AB128" i="2" s="1"/>
  <c r="AB129" i="2" s="1"/>
  <c r="AB130" i="2" s="1"/>
  <c r="AB131" i="2" s="1"/>
  <c r="AB132" i="2" s="1"/>
  <c r="AB133" i="2" s="1"/>
  <c r="AB134" i="2" s="1"/>
  <c r="AB135" i="2" s="1"/>
  <c r="AB136" i="2" s="1"/>
  <c r="AB137" i="2" s="1"/>
  <c r="AB138" i="2" s="1"/>
  <c r="AB139" i="2" s="1"/>
  <c r="AB140" i="2" s="1"/>
  <c r="AB141" i="2" s="1"/>
  <c r="AB142" i="2" s="1"/>
  <c r="AB143" i="2" s="1"/>
  <c r="AB144" i="2" s="1"/>
  <c r="AB145" i="2" s="1"/>
  <c r="AB146" i="2" s="1"/>
  <c r="AB147" i="2" s="1"/>
  <c r="AB148" i="2" s="1"/>
  <c r="AB149" i="2" s="1"/>
  <c r="AB150" i="2" s="1"/>
  <c r="C143" i="31"/>
  <c r="S143" i="31"/>
  <c r="E143" i="31" s="1"/>
  <c r="S145" i="31"/>
  <c r="E145" i="31" s="1"/>
  <c r="C145" i="31"/>
  <c r="S148" i="31"/>
  <c r="E148" i="31" s="1"/>
  <c r="C148" i="31"/>
  <c r="S161" i="31"/>
  <c r="E161" i="31" s="1"/>
  <c r="C161" i="31"/>
  <c r="S159" i="33"/>
  <c r="E159" i="33" s="1"/>
  <c r="C159" i="33"/>
  <c r="S153" i="33"/>
  <c r="E153" i="33" s="1"/>
  <c r="C153" i="33"/>
  <c r="S138" i="33"/>
  <c r="E138" i="33" s="1"/>
  <c r="C138" i="33"/>
  <c r="C135" i="33"/>
  <c r="S135" i="33"/>
  <c r="E135" i="33" s="1"/>
  <c r="S157" i="33"/>
  <c r="E157" i="33" s="1"/>
  <c r="C157" i="33"/>
  <c r="C157" i="31"/>
  <c r="S157" i="31"/>
  <c r="E157" i="31" s="1"/>
  <c r="C147" i="31"/>
  <c r="S147" i="31"/>
  <c r="E147" i="31" s="1"/>
  <c r="C112" i="31"/>
  <c r="S112" i="31"/>
  <c r="E112" i="31" s="1"/>
  <c r="C133" i="31"/>
  <c r="S133" i="31"/>
  <c r="E133" i="31" s="1"/>
  <c r="C142" i="31"/>
  <c r="S142" i="31"/>
  <c r="E142" i="31" s="1"/>
  <c r="S159" i="31"/>
  <c r="E159" i="31" s="1"/>
  <c r="C159" i="31"/>
  <c r="N137" i="31"/>
  <c r="S124" i="31"/>
  <c r="E124" i="31" s="1"/>
  <c r="C124" i="31"/>
  <c r="S141" i="31"/>
  <c r="E141" i="31" s="1"/>
  <c r="C141" i="31"/>
  <c r="N147" i="31"/>
  <c r="N122" i="31"/>
  <c r="N138" i="31"/>
  <c r="S160" i="31"/>
  <c r="E160" i="31" s="1"/>
  <c r="C160" i="31"/>
  <c r="N151" i="31"/>
  <c r="C134" i="31"/>
  <c r="S134" i="31"/>
  <c r="E134" i="31" s="1"/>
  <c r="S118" i="31"/>
  <c r="E118" i="31" s="1"/>
  <c r="C118" i="31"/>
  <c r="S123" i="31"/>
  <c r="E123" i="31" s="1"/>
  <c r="C123" i="31"/>
  <c r="C158" i="33"/>
  <c r="S158" i="33"/>
  <c r="E158" i="33" s="1"/>
  <c r="N149" i="33"/>
  <c r="N156" i="33"/>
  <c r="C131" i="33"/>
  <c r="S131" i="33"/>
  <c r="E131" i="33" s="1"/>
  <c r="N118" i="33"/>
  <c r="C112" i="33"/>
  <c r="S112" i="33"/>
  <c r="E112" i="33" s="1"/>
  <c r="S150" i="33"/>
  <c r="E150" i="33" s="1"/>
  <c r="C150" i="33"/>
  <c r="C128" i="33"/>
  <c r="S128" i="33"/>
  <c r="E128" i="33" s="1"/>
  <c r="N157" i="33"/>
  <c r="N113" i="33"/>
  <c r="N129" i="33"/>
  <c r="N128" i="33"/>
  <c r="C148" i="33"/>
  <c r="S148" i="33"/>
  <c r="E148" i="33" s="1"/>
  <c r="N153" i="33"/>
  <c r="S117" i="33"/>
  <c r="E117" i="33" s="1"/>
  <c r="C117" i="33"/>
  <c r="S155" i="33"/>
  <c r="E155" i="33" s="1"/>
  <c r="C155" i="33"/>
  <c r="N152" i="33"/>
  <c r="N160" i="33"/>
  <c r="S144" i="33"/>
  <c r="E144" i="33" s="1"/>
  <c r="C144" i="33"/>
  <c r="C140" i="33"/>
  <c r="S140" i="33"/>
  <c r="E140" i="33" s="1"/>
  <c r="N116" i="33"/>
  <c r="S156" i="31"/>
  <c r="E156" i="31" s="1"/>
  <c r="C156" i="31"/>
  <c r="C113" i="31"/>
  <c r="S113" i="31"/>
  <c r="E113" i="31" s="1"/>
  <c r="S158" i="31"/>
  <c r="E158" i="31" s="1"/>
  <c r="C158" i="31"/>
  <c r="S115" i="31"/>
  <c r="E115" i="31" s="1"/>
  <c r="C115" i="31"/>
  <c r="N136" i="33"/>
  <c r="S134" i="33"/>
  <c r="E134" i="33" s="1"/>
  <c r="C134" i="33"/>
  <c r="C132" i="33"/>
  <c r="S132" i="33"/>
  <c r="E132" i="33" s="1"/>
  <c r="C136" i="33"/>
  <c r="S136" i="33"/>
  <c r="E136" i="33" s="1"/>
  <c r="C144" i="31"/>
  <c r="S144" i="31"/>
  <c r="E144" i="31" s="1"/>
  <c r="S117" i="31"/>
  <c r="E117" i="31" s="1"/>
  <c r="C117" i="31"/>
  <c r="S128" i="31"/>
  <c r="E128" i="31" s="1"/>
  <c r="C128" i="31"/>
  <c r="S127" i="31"/>
  <c r="E127" i="31" s="1"/>
  <c r="C127" i="31"/>
  <c r="S152" i="31"/>
  <c r="E152" i="31" s="1"/>
  <c r="C152" i="31"/>
  <c r="C135" i="31"/>
  <c r="S135" i="31"/>
  <c r="E135" i="31" s="1"/>
  <c r="S151" i="31"/>
  <c r="E151" i="31" s="1"/>
  <c r="C151" i="31"/>
  <c r="S119" i="31"/>
  <c r="E119" i="31" s="1"/>
  <c r="C119" i="31"/>
  <c r="S122" i="31"/>
  <c r="E122" i="31" s="1"/>
  <c r="C122" i="31"/>
  <c r="N124" i="31"/>
  <c r="N161" i="31"/>
  <c r="S131" i="31"/>
  <c r="E131" i="31" s="1"/>
  <c r="C131" i="31"/>
  <c r="S126" i="31"/>
  <c r="E126" i="31" s="1"/>
  <c r="C126" i="31"/>
  <c r="N121" i="31"/>
  <c r="S132" i="31"/>
  <c r="E132" i="31" s="1"/>
  <c r="C132" i="31"/>
  <c r="S125" i="31"/>
  <c r="E125" i="31" s="1"/>
  <c r="C125" i="31"/>
  <c r="S130" i="33"/>
  <c r="E130" i="33" s="1"/>
  <c r="C130" i="33"/>
  <c r="S142" i="33"/>
  <c r="E142" i="33" s="1"/>
  <c r="C142" i="33"/>
  <c r="C123" i="33"/>
  <c r="S123" i="33"/>
  <c r="E123" i="33" s="1"/>
  <c r="S141" i="33"/>
  <c r="E141" i="33" s="1"/>
  <c r="C141" i="33"/>
  <c r="S129" i="33"/>
  <c r="E129" i="33" s="1"/>
  <c r="C129" i="33"/>
  <c r="C143" i="33"/>
  <c r="S143" i="33"/>
  <c r="E143" i="33" s="1"/>
  <c r="C139" i="33"/>
  <c r="S139" i="33"/>
  <c r="E139" i="33" s="1"/>
  <c r="S113" i="33"/>
  <c r="E113" i="33" s="1"/>
  <c r="C113" i="33"/>
  <c r="C125" i="33"/>
  <c r="S125" i="33"/>
  <c r="E125" i="33" s="1"/>
  <c r="C120" i="33"/>
  <c r="S120" i="33"/>
  <c r="E120" i="33" s="1"/>
  <c r="S118" i="33"/>
  <c r="E118" i="33" s="1"/>
  <c r="C118" i="33"/>
  <c r="N142" i="33"/>
  <c r="S122" i="33"/>
  <c r="E122" i="33" s="1"/>
  <c r="C122" i="33"/>
  <c r="S147" i="33"/>
  <c r="E147" i="33" s="1"/>
  <c r="C147" i="33"/>
  <c r="C115" i="33"/>
  <c r="S115" i="33"/>
  <c r="E115" i="33" s="1"/>
  <c r="N132" i="33"/>
  <c r="N114" i="33"/>
  <c r="N117" i="33"/>
  <c r="C127" i="33"/>
  <c r="S127" i="33"/>
  <c r="E127" i="33" s="1"/>
  <c r="C151" i="33"/>
  <c r="S151" i="33"/>
  <c r="E151" i="33" s="1"/>
  <c r="C114" i="31"/>
  <c r="S114" i="31"/>
  <c r="E114" i="31" s="1"/>
  <c r="S155" i="31"/>
  <c r="E155" i="31" s="1"/>
  <c r="C155" i="31"/>
  <c r="S161" i="33"/>
  <c r="E161" i="33" s="1"/>
  <c r="C161" i="33"/>
  <c r="N122" i="33"/>
  <c r="S145" i="33"/>
  <c r="E145" i="33" s="1"/>
  <c r="C145" i="33"/>
  <c r="S116" i="33"/>
  <c r="E116" i="33" s="1"/>
  <c r="C116" i="33"/>
  <c r="S152" i="33"/>
  <c r="E152" i="33" s="1"/>
  <c r="C152" i="33"/>
  <c r="T128" i="34"/>
  <c r="I128" i="34" s="1"/>
  <c r="R146" i="34"/>
  <c r="X136" i="34"/>
  <c r="M136" i="34" s="1"/>
  <c r="R140" i="34"/>
  <c r="X149" i="34"/>
  <c r="M149" i="34" s="1"/>
  <c r="R116" i="34"/>
  <c r="R121" i="34"/>
  <c r="U154" i="34"/>
  <c r="L154" i="34" s="1"/>
  <c r="R133" i="34"/>
  <c r="T148" i="34"/>
  <c r="I148" i="34" s="1"/>
  <c r="U118" i="34"/>
  <c r="L118" i="34" s="1"/>
  <c r="T140" i="34"/>
  <c r="I140" i="34" s="1"/>
  <c r="X148" i="34"/>
  <c r="M148" i="34" s="1"/>
  <c r="T149" i="34"/>
  <c r="I149" i="34" s="1"/>
  <c r="T126" i="34"/>
  <c r="I126" i="34" s="1"/>
  <c r="R124" i="34"/>
  <c r="T117" i="34"/>
  <c r="I117" i="34" s="1"/>
  <c r="X120" i="34"/>
  <c r="M120" i="34" s="1"/>
  <c r="T155" i="34"/>
  <c r="I155" i="34" s="1"/>
  <c r="R122" i="34"/>
  <c r="R153" i="34"/>
  <c r="U149" i="34"/>
  <c r="L149" i="34" s="1"/>
  <c r="T112" i="34"/>
  <c r="I112" i="34" s="1"/>
  <c r="R130" i="34"/>
  <c r="U132" i="34"/>
  <c r="L132" i="34" s="1"/>
  <c r="R155" i="34"/>
  <c r="U145" i="34"/>
  <c r="L145" i="34" s="1"/>
  <c r="U131" i="34"/>
  <c r="L131" i="34" s="1"/>
  <c r="T125" i="34"/>
  <c r="I125" i="34" s="1"/>
  <c r="R131" i="34"/>
  <c r="T151" i="34"/>
  <c r="I151" i="34" s="1"/>
  <c r="X121" i="34"/>
  <c r="M121" i="34" s="1"/>
  <c r="R114" i="34"/>
  <c r="X133" i="34"/>
  <c r="M133" i="34" s="1"/>
  <c r="R160" i="34"/>
  <c r="U138" i="34"/>
  <c r="L138" i="34" s="1"/>
  <c r="X123" i="34"/>
  <c r="M123" i="34" s="1"/>
  <c r="U150" i="34"/>
  <c r="L150" i="34" s="1"/>
  <c r="T113" i="34"/>
  <c r="I113" i="34" s="1"/>
  <c r="U157" i="34"/>
  <c r="L157" i="34" s="1"/>
  <c r="T127" i="34"/>
  <c r="I127" i="34" s="1"/>
  <c r="U129" i="34"/>
  <c r="L129" i="34" s="1"/>
  <c r="X159" i="34"/>
  <c r="M159" i="34" s="1"/>
  <c r="U123" i="34"/>
  <c r="L123" i="34" s="1"/>
  <c r="R138" i="34"/>
  <c r="T123" i="34"/>
  <c r="I123" i="34" s="1"/>
  <c r="U152" i="34"/>
  <c r="L152" i="34" s="1"/>
  <c r="T142" i="34"/>
  <c r="I142" i="34" s="1"/>
  <c r="U136" i="34"/>
  <c r="L136" i="34" s="1"/>
  <c r="T154" i="34"/>
  <c r="I154" i="34" s="1"/>
  <c r="R129" i="34"/>
  <c r="T131" i="34"/>
  <c r="I131" i="34" s="1"/>
  <c r="X115" i="34"/>
  <c r="M115" i="34" s="1"/>
  <c r="R119" i="34"/>
  <c r="U141" i="34"/>
  <c r="L141" i="34" s="1"/>
  <c r="U115" i="34"/>
  <c r="L115" i="34" s="1"/>
  <c r="X130" i="34"/>
  <c r="M130" i="34" s="1"/>
  <c r="R144" i="34"/>
  <c r="X114" i="34"/>
  <c r="M114" i="34" s="1"/>
  <c r="U128" i="34"/>
  <c r="L128" i="34" s="1"/>
  <c r="X141" i="34"/>
  <c r="M141" i="34" s="1"/>
  <c r="X152" i="34"/>
  <c r="M152" i="34" s="1"/>
  <c r="U155" i="34"/>
  <c r="L155" i="34" s="1"/>
  <c r="X119" i="34"/>
  <c r="M119" i="34" s="1"/>
  <c r="U147" i="34"/>
  <c r="L147" i="34" s="1"/>
  <c r="T146" i="34"/>
  <c r="I146" i="34" s="1"/>
  <c r="U120" i="34"/>
  <c r="L120" i="34" s="1"/>
  <c r="T122" i="34"/>
  <c r="I122" i="34" s="1"/>
  <c r="X127" i="34"/>
  <c r="M127" i="34" s="1"/>
  <c r="R118" i="34"/>
  <c r="U142" i="34"/>
  <c r="L142" i="34" s="1"/>
  <c r="R148" i="34"/>
  <c r="X113" i="34"/>
  <c r="M113" i="34" s="1"/>
  <c r="R123" i="34"/>
  <c r="U122" i="34"/>
  <c r="L122" i="34" s="1"/>
  <c r="U113" i="34"/>
  <c r="L113" i="34" s="1"/>
  <c r="U125" i="34"/>
  <c r="L125" i="34" s="1"/>
  <c r="X129" i="34"/>
  <c r="M129" i="34" s="1"/>
  <c r="U126" i="34"/>
  <c r="L126" i="34" s="1"/>
  <c r="R143" i="34"/>
  <c r="R154" i="34"/>
  <c r="R139" i="34"/>
  <c r="X144" i="34"/>
  <c r="M144" i="34" s="1"/>
  <c r="X153" i="34"/>
  <c r="M153" i="34" s="1"/>
  <c r="T137" i="34"/>
  <c r="I137" i="34" s="1"/>
  <c r="U133" i="34"/>
  <c r="L133" i="34" s="1"/>
  <c r="N133" i="34" s="1"/>
  <c r="T120" i="34"/>
  <c r="I120" i="34" s="1"/>
  <c r="X137" i="34"/>
  <c r="M137" i="34" s="1"/>
  <c r="R132" i="34"/>
  <c r="X132" i="34"/>
  <c r="M132" i="34" s="1"/>
  <c r="R135" i="34"/>
  <c r="X126" i="34"/>
  <c r="M126" i="34" s="1"/>
  <c r="U153" i="34"/>
  <c r="L153" i="34" s="1"/>
  <c r="T133" i="34"/>
  <c r="I133" i="34" s="1"/>
  <c r="X143" i="34"/>
  <c r="M143" i="34" s="1"/>
  <c r="T141" i="34"/>
  <c r="I141" i="34" s="1"/>
  <c r="T161" i="34"/>
  <c r="I161" i="34" s="1"/>
  <c r="R161" i="34"/>
  <c r="T160" i="34"/>
  <c r="I160" i="34" s="1"/>
  <c r="R149" i="34"/>
  <c r="T114" i="34"/>
  <c r="I114" i="34" s="1"/>
  <c r="R134" i="34"/>
  <c r="U158" i="34"/>
  <c r="L158" i="34" s="1"/>
  <c r="R117" i="34"/>
  <c r="T158" i="34"/>
  <c r="I158" i="34" s="1"/>
  <c r="R125" i="34"/>
  <c r="X116" i="34"/>
  <c r="M116" i="34" s="1"/>
  <c r="U156" i="34"/>
  <c r="L156" i="34" s="1"/>
  <c r="X124" i="34"/>
  <c r="M124" i="34" s="1"/>
  <c r="U116" i="34"/>
  <c r="L116" i="34" s="1"/>
  <c r="T144" i="34"/>
  <c r="I144" i="34" s="1"/>
  <c r="T118" i="34"/>
  <c r="I118" i="34" s="1"/>
  <c r="X139" i="34"/>
  <c r="M139" i="34" s="1"/>
  <c r="U114" i="34"/>
  <c r="L114" i="34" s="1"/>
  <c r="T152" i="34"/>
  <c r="I152" i="34" s="1"/>
  <c r="X128" i="34"/>
  <c r="M128" i="34" s="1"/>
  <c r="X131" i="34"/>
  <c r="M131" i="34" s="1"/>
  <c r="X154" i="34"/>
  <c r="M154" i="34" s="1"/>
  <c r="U148" i="34"/>
  <c r="L148" i="34" s="1"/>
  <c r="T130" i="34"/>
  <c r="I130" i="34" s="1"/>
  <c r="T159" i="34"/>
  <c r="I159" i="34" s="1"/>
  <c r="U135" i="34"/>
  <c r="L135" i="34" s="1"/>
  <c r="X125" i="34"/>
  <c r="M125" i="34" s="1"/>
  <c r="T136" i="34"/>
  <c r="I136" i="34" s="1"/>
  <c r="T134" i="34"/>
  <c r="I134" i="34" s="1"/>
  <c r="R137" i="34"/>
  <c r="X140" i="34"/>
  <c r="M140" i="34" s="1"/>
  <c r="X142" i="34"/>
  <c r="M142" i="34" s="1"/>
  <c r="T147" i="34"/>
  <c r="I147" i="34" s="1"/>
  <c r="U134" i="34"/>
  <c r="L134" i="34" s="1"/>
  <c r="T138" i="34"/>
  <c r="I138" i="34" s="1"/>
  <c r="T145" i="34"/>
  <c r="I145" i="34" s="1"/>
  <c r="U161" i="34"/>
  <c r="L161" i="34" s="1"/>
  <c r="R126" i="34"/>
  <c r="U112" i="34"/>
  <c r="L112" i="34" s="1"/>
  <c r="X145" i="34"/>
  <c r="M145" i="34" s="1"/>
  <c r="X156" i="34"/>
  <c r="M156" i="34" s="1"/>
  <c r="R127" i="34"/>
  <c r="U140" i="34"/>
  <c r="L140" i="34" s="1"/>
  <c r="N140" i="34" s="1"/>
  <c r="X160" i="34"/>
  <c r="M160" i="34" s="1"/>
  <c r="R147" i="34"/>
  <c r="R151" i="34"/>
  <c r="T157" i="34"/>
  <c r="I157" i="34" s="1"/>
  <c r="X161" i="34"/>
  <c r="M161" i="34" s="1"/>
  <c r="U127" i="34"/>
  <c r="L127" i="34" s="1"/>
  <c r="N127" i="34" s="1"/>
  <c r="R141" i="34"/>
  <c r="X147" i="34"/>
  <c r="M147" i="34" s="1"/>
  <c r="U151" i="34"/>
  <c r="L151" i="34" s="1"/>
  <c r="R136" i="34"/>
  <c r="X151" i="34"/>
  <c r="M151" i="34" s="1"/>
  <c r="R120" i="34"/>
  <c r="U130" i="34"/>
  <c r="L130" i="34" s="1"/>
  <c r="X134" i="34"/>
  <c r="M134" i="34" s="1"/>
  <c r="T119" i="34"/>
  <c r="I119" i="34" s="1"/>
  <c r="T150" i="34"/>
  <c r="I150" i="34" s="1"/>
  <c r="X122" i="34"/>
  <c r="M122" i="34" s="1"/>
  <c r="X158" i="34"/>
  <c r="M158" i="34" s="1"/>
  <c r="R159" i="34"/>
  <c r="R113" i="34"/>
  <c r="T143" i="34"/>
  <c r="I143" i="34" s="1"/>
  <c r="T156" i="34"/>
  <c r="I156" i="34" s="1"/>
  <c r="R112" i="34"/>
  <c r="X135" i="34"/>
  <c r="M135" i="34" s="1"/>
  <c r="T124" i="34"/>
  <c r="I124" i="34" s="1"/>
  <c r="R158" i="34"/>
  <c r="X146" i="34"/>
  <c r="M146" i="34" s="1"/>
  <c r="T153" i="34"/>
  <c r="I153" i="34" s="1"/>
  <c r="X138" i="34"/>
  <c r="M138" i="34" s="1"/>
  <c r="R152" i="34"/>
  <c r="U146" i="34"/>
  <c r="L146" i="34" s="1"/>
  <c r="U160" i="34"/>
  <c r="L160" i="34" s="1"/>
  <c r="U143" i="34"/>
  <c r="L143" i="34" s="1"/>
  <c r="X155" i="34"/>
  <c r="M155" i="34" s="1"/>
  <c r="R142" i="34"/>
  <c r="U144" i="34"/>
  <c r="L144" i="34" s="1"/>
  <c r="N144" i="34" s="1"/>
  <c r="R156" i="34"/>
  <c r="T115" i="34"/>
  <c r="I115" i="34" s="1"/>
  <c r="T135" i="34"/>
  <c r="I135" i="34" s="1"/>
  <c r="U124" i="34"/>
  <c r="L124" i="34" s="1"/>
  <c r="X112" i="34"/>
  <c r="M112" i="34" s="1"/>
  <c r="R157" i="34"/>
  <c r="U119" i="34"/>
  <c r="L119" i="34" s="1"/>
  <c r="X117" i="34"/>
  <c r="M117" i="34" s="1"/>
  <c r="T139" i="34"/>
  <c r="I139" i="34" s="1"/>
  <c r="R128" i="34"/>
  <c r="R145" i="34"/>
  <c r="U137" i="34"/>
  <c r="L137" i="34" s="1"/>
  <c r="U121" i="34"/>
  <c r="L121" i="34" s="1"/>
  <c r="N121" i="34" s="1"/>
  <c r="T132" i="34"/>
  <c r="I132" i="34" s="1"/>
  <c r="X157" i="34"/>
  <c r="M157" i="34" s="1"/>
  <c r="R115" i="34"/>
  <c r="T121" i="34"/>
  <c r="I121" i="34" s="1"/>
  <c r="U117" i="34"/>
  <c r="L117" i="34" s="1"/>
  <c r="X150" i="34"/>
  <c r="M150" i="34" s="1"/>
  <c r="U159" i="34"/>
  <c r="L159" i="34" s="1"/>
  <c r="N159" i="34" s="1"/>
  <c r="T116" i="34"/>
  <c r="I116" i="34" s="1"/>
  <c r="U139" i="34"/>
  <c r="L139" i="34" s="1"/>
  <c r="N139" i="34" s="1"/>
  <c r="X118" i="34"/>
  <c r="M118" i="34" s="1"/>
  <c r="R150" i="34"/>
  <c r="T129" i="34"/>
  <c r="I129" i="34" s="1"/>
  <c r="S146" i="31"/>
  <c r="E146" i="31" s="1"/>
  <c r="C146" i="31"/>
  <c r="C149" i="31"/>
  <c r="S149" i="31"/>
  <c r="E149" i="31" s="1"/>
  <c r="C153" i="31"/>
  <c r="S153" i="31"/>
  <c r="E153" i="31" s="1"/>
  <c r="N128" i="31"/>
  <c r="C130" i="31"/>
  <c r="S130" i="31"/>
  <c r="E130" i="31" s="1"/>
  <c r="C139" i="31"/>
  <c r="S139" i="31"/>
  <c r="E139" i="31" s="1"/>
  <c r="S116" i="31"/>
  <c r="E116" i="31" s="1"/>
  <c r="C116" i="31"/>
  <c r="S120" i="31"/>
  <c r="E120" i="31" s="1"/>
  <c r="C120" i="31"/>
  <c r="C138" i="31"/>
  <c r="S138" i="31"/>
  <c r="E138" i="31" s="1"/>
  <c r="N140" i="31"/>
  <c r="S140" i="31"/>
  <c r="E140" i="31" s="1"/>
  <c r="C140" i="31"/>
  <c r="C129" i="31"/>
  <c r="S129" i="31"/>
  <c r="E129" i="31" s="1"/>
  <c r="C121" i="31"/>
  <c r="S121" i="31"/>
  <c r="E121" i="31" s="1"/>
  <c r="S150" i="31"/>
  <c r="E150" i="31" s="1"/>
  <c r="C150" i="31"/>
  <c r="N158" i="31"/>
  <c r="N131" i="31"/>
  <c r="C137" i="31"/>
  <c r="S137" i="31"/>
  <c r="E137" i="31" s="1"/>
  <c r="N112" i="31"/>
  <c r="N162" i="31" s="1"/>
  <c r="N175" i="31" s="1"/>
  <c r="N179" i="31" s="1"/>
  <c r="N120" i="31"/>
  <c r="C136" i="31"/>
  <c r="S136" i="31"/>
  <c r="E136" i="31" s="1"/>
  <c r="N113" i="31"/>
  <c r="S154" i="31"/>
  <c r="E154" i="31" s="1"/>
  <c r="C154" i="31"/>
  <c r="N157" i="31"/>
  <c r="N148" i="33"/>
  <c r="S149" i="33"/>
  <c r="E149" i="33" s="1"/>
  <c r="C149" i="33"/>
  <c r="C133" i="33"/>
  <c r="S133" i="33"/>
  <c r="E133" i="33" s="1"/>
  <c r="S119" i="33"/>
  <c r="E119" i="33" s="1"/>
  <c r="C119" i="33"/>
  <c r="S126" i="33"/>
  <c r="E126" i="33" s="1"/>
  <c r="C126" i="33"/>
  <c r="N143" i="33"/>
  <c r="S137" i="33"/>
  <c r="E137" i="33" s="1"/>
  <c r="C137" i="33"/>
  <c r="S114" i="33"/>
  <c r="E114" i="33" s="1"/>
  <c r="C114" i="33"/>
  <c r="N150" i="33"/>
  <c r="C146" i="33"/>
  <c r="S146" i="33"/>
  <c r="E146" i="33" s="1"/>
  <c r="N161" i="33"/>
  <c r="C160" i="33"/>
  <c r="S160" i="33"/>
  <c r="E160" i="33" s="1"/>
  <c r="N138" i="33"/>
  <c r="N125" i="33"/>
  <c r="C121" i="33"/>
  <c r="S121" i="33"/>
  <c r="E121" i="33" s="1"/>
  <c r="N154" i="33"/>
  <c r="S124" i="33"/>
  <c r="E124" i="33" s="1"/>
  <c r="C124" i="33"/>
  <c r="C154" i="33"/>
  <c r="S154" i="33"/>
  <c r="E154" i="33" s="1"/>
  <c r="C156" i="33"/>
  <c r="S156" i="33"/>
  <c r="E156" i="33" s="1"/>
  <c r="AD32" i="2"/>
  <c r="C33" i="2"/>
  <c r="AG38" i="2"/>
  <c r="AE38" i="2" s="1"/>
  <c r="A38" i="2" s="1"/>
  <c r="AI39" i="2"/>
  <c r="AH39" i="2"/>
  <c r="AF39" i="2" s="1"/>
  <c r="B40" i="2"/>
  <c r="N146" i="34" l="1"/>
  <c r="S126" i="32"/>
  <c r="E126" i="32" s="1"/>
  <c r="S145" i="32"/>
  <c r="E145" i="32" s="1"/>
  <c r="N153" i="32"/>
  <c r="C131" i="32"/>
  <c r="S116" i="32"/>
  <c r="E116" i="32" s="1"/>
  <c r="N148" i="32"/>
  <c r="S112" i="32"/>
  <c r="E112" i="32" s="1"/>
  <c r="C148" i="32"/>
  <c r="C149" i="32"/>
  <c r="S127" i="32"/>
  <c r="E127" i="32" s="1"/>
  <c r="C146" i="32"/>
  <c r="C150" i="32"/>
  <c r="S118" i="32"/>
  <c r="E118" i="32" s="1"/>
  <c r="S137" i="32"/>
  <c r="E137" i="32" s="1"/>
  <c r="C132" i="32"/>
  <c r="N112" i="32"/>
  <c r="N162" i="32" s="1"/>
  <c r="N175" i="32" s="1"/>
  <c r="N179" i="32" s="1"/>
  <c r="N155" i="32"/>
  <c r="N142" i="32"/>
  <c r="N140" i="32"/>
  <c r="N124" i="32"/>
  <c r="N130" i="32"/>
  <c r="N127" i="32"/>
  <c r="C138" i="32"/>
  <c r="C134" i="32"/>
  <c r="N128" i="32"/>
  <c r="N125" i="32"/>
  <c r="N141" i="32"/>
  <c r="C158" i="32"/>
  <c r="C143" i="32"/>
  <c r="S151" i="32"/>
  <c r="E151" i="32" s="1"/>
  <c r="S117" i="32"/>
  <c r="E117" i="32" s="1"/>
  <c r="C159" i="32"/>
  <c r="N149" i="32"/>
  <c r="N150" i="32"/>
  <c r="N118" i="32"/>
  <c r="N123" i="32"/>
  <c r="N117" i="32"/>
  <c r="N145" i="32"/>
  <c r="N160" i="32"/>
  <c r="N131" i="32"/>
  <c r="C144" i="32"/>
  <c r="C147" i="32"/>
  <c r="N151" i="32"/>
  <c r="C141" i="32"/>
  <c r="S153" i="32"/>
  <c r="E153" i="32" s="1"/>
  <c r="C142" i="32"/>
  <c r="N154" i="32"/>
  <c r="C133" i="32"/>
  <c r="C161" i="32"/>
  <c r="N158" i="32"/>
  <c r="N122" i="32"/>
  <c r="N137" i="32"/>
  <c r="N134" i="32"/>
  <c r="N156" i="32"/>
  <c r="N129" i="32"/>
  <c r="N132" i="32"/>
  <c r="N126" i="32"/>
  <c r="N113" i="32"/>
  <c r="S122" i="32"/>
  <c r="E122" i="32" s="1"/>
  <c r="C157" i="32"/>
  <c r="S120" i="32"/>
  <c r="E120" i="32" s="1"/>
  <c r="C155" i="32"/>
  <c r="N114" i="32"/>
  <c r="N115" i="32"/>
  <c r="C152" i="32"/>
  <c r="C140" i="32"/>
  <c r="S128" i="32"/>
  <c r="E128" i="32" s="1"/>
  <c r="C139" i="32"/>
  <c r="C154" i="32"/>
  <c r="S136" i="32"/>
  <c r="E136" i="32" s="1"/>
  <c r="C115" i="32"/>
  <c r="N136" i="32"/>
  <c r="N146" i="32"/>
  <c r="N147" i="32"/>
  <c r="N139" i="32"/>
  <c r="N143" i="32"/>
  <c r="N119" i="32"/>
  <c r="N157" i="32"/>
  <c r="N116" i="32"/>
  <c r="S114" i="32"/>
  <c r="E114" i="32" s="1"/>
  <c r="S160" i="32"/>
  <c r="E160" i="32" s="1"/>
  <c r="S130" i="32"/>
  <c r="E130" i="32" s="1"/>
  <c r="S123" i="32"/>
  <c r="E123" i="32" s="1"/>
  <c r="C156" i="32"/>
  <c r="C121" i="32"/>
  <c r="S125" i="32"/>
  <c r="E125" i="32" s="1"/>
  <c r="C119" i="32"/>
  <c r="C135" i="32"/>
  <c r="C124" i="32"/>
  <c r="S129" i="32"/>
  <c r="E129" i="32" s="1"/>
  <c r="S113" i="32"/>
  <c r="E113" i="32" s="1"/>
  <c r="N152" i="32"/>
  <c r="N135" i="32"/>
  <c r="N151" i="34"/>
  <c r="N120" i="34"/>
  <c r="N152" i="34"/>
  <c r="N130" i="34"/>
  <c r="N156" i="34"/>
  <c r="N113" i="34"/>
  <c r="N115" i="34"/>
  <c r="N123" i="34"/>
  <c r="N124" i="34"/>
  <c r="N148" i="34"/>
  <c r="N137" i="34"/>
  <c r="N160" i="34"/>
  <c r="N112" i="34"/>
  <c r="N162" i="34" s="1"/>
  <c r="N175" i="34" s="1"/>
  <c r="N179" i="34" s="1"/>
  <c r="N158" i="34"/>
  <c r="N126" i="34"/>
  <c r="N122" i="34"/>
  <c r="N142" i="34"/>
  <c r="N155" i="34"/>
  <c r="N141" i="34"/>
  <c r="N145" i="34"/>
  <c r="N118" i="34"/>
  <c r="N119" i="34"/>
  <c r="N149" i="34"/>
  <c r="AB6" i="2"/>
  <c r="AB4" i="2" s="1"/>
  <c r="C150" i="34"/>
  <c r="S150" i="34"/>
  <c r="E150" i="34" s="1"/>
  <c r="S113" i="34"/>
  <c r="E113" i="34" s="1"/>
  <c r="C113" i="34"/>
  <c r="C120" i="34"/>
  <c r="S120" i="34"/>
  <c r="E120" i="34" s="1"/>
  <c r="C135" i="34"/>
  <c r="S135" i="34"/>
  <c r="E135" i="34" s="1"/>
  <c r="S129" i="34"/>
  <c r="E129" i="34" s="1"/>
  <c r="C129" i="34"/>
  <c r="S160" i="34"/>
  <c r="E160" i="34" s="1"/>
  <c r="C160" i="34"/>
  <c r="C121" i="34"/>
  <c r="S121" i="34"/>
  <c r="E121" i="34" s="1"/>
  <c r="S156" i="34"/>
  <c r="E156" i="34" s="1"/>
  <c r="C156" i="34"/>
  <c r="N143" i="34"/>
  <c r="S117" i="34"/>
  <c r="E117" i="34" s="1"/>
  <c r="C117" i="34"/>
  <c r="S149" i="34"/>
  <c r="E149" i="34" s="1"/>
  <c r="C149" i="34"/>
  <c r="S143" i="34"/>
  <c r="E143" i="34" s="1"/>
  <c r="C143" i="34"/>
  <c r="S148" i="34"/>
  <c r="E148" i="34" s="1"/>
  <c r="C148" i="34"/>
  <c r="N128" i="34"/>
  <c r="N157" i="34"/>
  <c r="N138" i="34"/>
  <c r="N131" i="34"/>
  <c r="C130" i="34"/>
  <c r="S130" i="34"/>
  <c r="E130" i="34" s="1"/>
  <c r="S122" i="34"/>
  <c r="E122" i="34" s="1"/>
  <c r="C122" i="34"/>
  <c r="C124" i="34"/>
  <c r="S124" i="34"/>
  <c r="E124" i="34" s="1"/>
  <c r="N154" i="34"/>
  <c r="C140" i="34"/>
  <c r="S140" i="34"/>
  <c r="E140" i="34" s="1"/>
  <c r="S145" i="34"/>
  <c r="E145" i="34" s="1"/>
  <c r="C145" i="34"/>
  <c r="S142" i="34"/>
  <c r="E142" i="34" s="1"/>
  <c r="C142" i="34"/>
  <c r="S112" i="34"/>
  <c r="E112" i="34" s="1"/>
  <c r="C112" i="34"/>
  <c r="S159" i="34"/>
  <c r="E159" i="34" s="1"/>
  <c r="C159" i="34"/>
  <c r="C141" i="34"/>
  <c r="S141" i="34"/>
  <c r="E141" i="34" s="1"/>
  <c r="S151" i="34"/>
  <c r="E151" i="34" s="1"/>
  <c r="C151" i="34"/>
  <c r="S127" i="34"/>
  <c r="E127" i="34" s="1"/>
  <c r="C127" i="34"/>
  <c r="S126" i="34"/>
  <c r="E126" i="34" s="1"/>
  <c r="C126" i="34"/>
  <c r="N134" i="34"/>
  <c r="S137" i="34"/>
  <c r="E137" i="34" s="1"/>
  <c r="C137" i="34"/>
  <c r="N135" i="34"/>
  <c r="N114" i="34"/>
  <c r="N116" i="34"/>
  <c r="S125" i="34"/>
  <c r="E125" i="34" s="1"/>
  <c r="C125" i="34"/>
  <c r="C134" i="34"/>
  <c r="S134" i="34"/>
  <c r="E134" i="34" s="1"/>
  <c r="C161" i="34"/>
  <c r="S161" i="34"/>
  <c r="E161" i="34" s="1"/>
  <c r="S139" i="34"/>
  <c r="E139" i="34" s="1"/>
  <c r="C139" i="34"/>
  <c r="C123" i="34"/>
  <c r="S123" i="34"/>
  <c r="E123" i="34" s="1"/>
  <c r="S118" i="34"/>
  <c r="E118" i="34" s="1"/>
  <c r="C118" i="34"/>
  <c r="C144" i="34"/>
  <c r="S144" i="34"/>
  <c r="E144" i="34" s="1"/>
  <c r="C119" i="34"/>
  <c r="S119" i="34"/>
  <c r="E119" i="34" s="1"/>
  <c r="N129" i="34"/>
  <c r="N150" i="34"/>
  <c r="C131" i="34"/>
  <c r="S131" i="34"/>
  <c r="E131" i="34" s="1"/>
  <c r="C155" i="34"/>
  <c r="S155" i="34"/>
  <c r="E155" i="34" s="1"/>
  <c r="C116" i="34"/>
  <c r="S116" i="34"/>
  <c r="E116" i="34" s="1"/>
  <c r="S146" i="34"/>
  <c r="E146" i="34" s="1"/>
  <c r="C146" i="34"/>
  <c r="C115" i="34"/>
  <c r="S115" i="34"/>
  <c r="E115" i="34" s="1"/>
  <c r="N117" i="34"/>
  <c r="S128" i="34"/>
  <c r="E128" i="34" s="1"/>
  <c r="C128" i="34"/>
  <c r="C157" i="34"/>
  <c r="S157" i="34"/>
  <c r="E157" i="34" s="1"/>
  <c r="C152" i="34"/>
  <c r="S152" i="34"/>
  <c r="E152" i="34" s="1"/>
  <c r="C158" i="34"/>
  <c r="S158" i="34"/>
  <c r="E158" i="34" s="1"/>
  <c r="C136" i="34"/>
  <c r="S136" i="34"/>
  <c r="E136" i="34" s="1"/>
  <c r="S147" i="34"/>
  <c r="E147" i="34" s="1"/>
  <c r="C147" i="34"/>
  <c r="N161" i="34"/>
  <c r="N153" i="34"/>
  <c r="S132" i="34"/>
  <c r="E132" i="34" s="1"/>
  <c r="C132" i="34"/>
  <c r="C154" i="34"/>
  <c r="S154" i="34"/>
  <c r="E154" i="34" s="1"/>
  <c r="N125" i="34"/>
  <c r="N147" i="34"/>
  <c r="N136" i="34"/>
  <c r="C138" i="34"/>
  <c r="S138" i="34"/>
  <c r="E138" i="34" s="1"/>
  <c r="C114" i="34"/>
  <c r="S114" i="34"/>
  <c r="E114" i="34" s="1"/>
  <c r="N132" i="34"/>
  <c r="S153" i="34"/>
  <c r="E153" i="34" s="1"/>
  <c r="C153" i="34"/>
  <c r="S133" i="34"/>
  <c r="E133" i="34" s="1"/>
  <c r="C133" i="34"/>
  <c r="AD33" i="2"/>
  <c r="C34" i="2"/>
  <c r="AG39" i="2"/>
  <c r="AE39" i="2" s="1"/>
  <c r="A39" i="2" s="1"/>
  <c r="AI40" i="2"/>
  <c r="AH40" i="2"/>
  <c r="AF40" i="2" s="1"/>
  <c r="B41" i="2"/>
  <c r="BR2" i="2" l="1"/>
  <c r="U4" i="35"/>
  <c r="R129" i="35" s="1"/>
  <c r="AD34" i="2"/>
  <c r="C35" i="2"/>
  <c r="AG40" i="2"/>
  <c r="AE40" i="2" s="1"/>
  <c r="A40" i="2" s="1"/>
  <c r="AH41" i="2"/>
  <c r="AF41" i="2" s="1"/>
  <c r="AI41" i="2"/>
  <c r="B42" i="2"/>
  <c r="R115" i="35" l="1"/>
  <c r="C115" i="35" s="1"/>
  <c r="T152" i="35"/>
  <c r="I152" i="35" s="1"/>
  <c r="U113" i="35"/>
  <c r="L113" i="35" s="1"/>
  <c r="U146" i="35"/>
  <c r="L146" i="35" s="1"/>
  <c r="X113" i="35"/>
  <c r="M113" i="35" s="1"/>
  <c r="U125" i="35"/>
  <c r="L125" i="35" s="1"/>
  <c r="X153" i="35"/>
  <c r="M153" i="35" s="1"/>
  <c r="U130" i="35"/>
  <c r="L130" i="35" s="1"/>
  <c r="T138" i="35"/>
  <c r="I138" i="35" s="1"/>
  <c r="T113" i="35"/>
  <c r="I113" i="35" s="1"/>
  <c r="U152" i="35"/>
  <c r="L152" i="35" s="1"/>
  <c r="U112" i="35"/>
  <c r="L112" i="35" s="1"/>
  <c r="X131" i="35"/>
  <c r="M131" i="35" s="1"/>
  <c r="T157" i="35"/>
  <c r="I157" i="35" s="1"/>
  <c r="X159" i="35"/>
  <c r="M159" i="35" s="1"/>
  <c r="U155" i="35"/>
  <c r="L155" i="35" s="1"/>
  <c r="R128" i="35"/>
  <c r="S128" i="35" s="1"/>
  <c r="E128" i="35" s="1"/>
  <c r="R130" i="35"/>
  <c r="C130" i="35" s="1"/>
  <c r="T117" i="35"/>
  <c r="I117" i="35" s="1"/>
  <c r="U142" i="35"/>
  <c r="L142" i="35" s="1"/>
  <c r="X149" i="35"/>
  <c r="M149" i="35" s="1"/>
  <c r="T150" i="35"/>
  <c r="I150" i="35" s="1"/>
  <c r="U145" i="35"/>
  <c r="L145" i="35" s="1"/>
  <c r="X138" i="35"/>
  <c r="M138" i="35" s="1"/>
  <c r="T155" i="35"/>
  <c r="I155" i="35" s="1"/>
  <c r="U137" i="35"/>
  <c r="L137" i="35" s="1"/>
  <c r="T143" i="35"/>
  <c r="I143" i="35" s="1"/>
  <c r="X116" i="35"/>
  <c r="M116" i="35" s="1"/>
  <c r="U123" i="35"/>
  <c r="L123" i="35" s="1"/>
  <c r="T127" i="35"/>
  <c r="I127" i="35" s="1"/>
  <c r="U157" i="35"/>
  <c r="L157" i="35" s="1"/>
  <c r="R127" i="35"/>
  <c r="C127" i="35" s="1"/>
  <c r="R120" i="35"/>
  <c r="S120" i="35" s="1"/>
  <c r="E120" i="35" s="1"/>
  <c r="U141" i="35"/>
  <c r="L141" i="35" s="1"/>
  <c r="U159" i="35"/>
  <c r="L159" i="35" s="1"/>
  <c r="N159" i="35" s="1"/>
  <c r="R139" i="35"/>
  <c r="S139" i="35" s="1"/>
  <c r="E139" i="35" s="1"/>
  <c r="U114" i="35"/>
  <c r="L114" i="35" s="1"/>
  <c r="R121" i="35"/>
  <c r="C121" i="35" s="1"/>
  <c r="X125" i="35"/>
  <c r="M125" i="35" s="1"/>
  <c r="U148" i="35"/>
  <c r="L148" i="35" s="1"/>
  <c r="U116" i="35"/>
  <c r="L116" i="35" s="1"/>
  <c r="X156" i="35"/>
  <c r="M156" i="35" s="1"/>
  <c r="X155" i="35"/>
  <c r="M155" i="35" s="1"/>
  <c r="U135" i="35"/>
  <c r="L135" i="35" s="1"/>
  <c r="U160" i="35"/>
  <c r="L160" i="35" s="1"/>
  <c r="U122" i="35"/>
  <c r="L122" i="35" s="1"/>
  <c r="R151" i="35"/>
  <c r="C151" i="35" s="1"/>
  <c r="U128" i="35"/>
  <c r="L128" i="35" s="1"/>
  <c r="U115" i="35"/>
  <c r="L115" i="35" s="1"/>
  <c r="R126" i="35"/>
  <c r="C126" i="35" s="1"/>
  <c r="X154" i="35"/>
  <c r="M154" i="35" s="1"/>
  <c r="X142" i="35"/>
  <c r="M142" i="35" s="1"/>
  <c r="U120" i="35"/>
  <c r="L120" i="35" s="1"/>
  <c r="U138" i="35"/>
  <c r="L138" i="35" s="1"/>
  <c r="T140" i="35"/>
  <c r="I140" i="35" s="1"/>
  <c r="X117" i="35"/>
  <c r="M117" i="35" s="1"/>
  <c r="X139" i="35"/>
  <c r="M139" i="35" s="1"/>
  <c r="U139" i="35"/>
  <c r="L139" i="35" s="1"/>
  <c r="R137" i="35"/>
  <c r="C137" i="35" s="1"/>
  <c r="T115" i="35"/>
  <c r="I115" i="35" s="1"/>
  <c r="R142" i="35"/>
  <c r="C142" i="35" s="1"/>
  <c r="T112" i="35"/>
  <c r="I112" i="35" s="1"/>
  <c r="X157" i="35"/>
  <c r="M157" i="35" s="1"/>
  <c r="N157" i="35" s="1"/>
  <c r="X161" i="35"/>
  <c r="M161" i="35" s="1"/>
  <c r="U144" i="35"/>
  <c r="L144" i="35" s="1"/>
  <c r="T144" i="35"/>
  <c r="I144" i="35" s="1"/>
  <c r="U127" i="35"/>
  <c r="L127" i="35" s="1"/>
  <c r="T153" i="35"/>
  <c r="I153" i="35" s="1"/>
  <c r="R153" i="35"/>
  <c r="S153" i="35" s="1"/>
  <c r="E153" i="35" s="1"/>
  <c r="T126" i="35"/>
  <c r="I126" i="35" s="1"/>
  <c r="T129" i="35"/>
  <c r="I129" i="35" s="1"/>
  <c r="R138" i="35"/>
  <c r="C138" i="35" s="1"/>
  <c r="X144" i="35"/>
  <c r="M144" i="35" s="1"/>
  <c r="T121" i="35"/>
  <c r="I121" i="35" s="1"/>
  <c r="T136" i="35"/>
  <c r="I136" i="35" s="1"/>
  <c r="U158" i="35"/>
  <c r="L158" i="35" s="1"/>
  <c r="R134" i="35"/>
  <c r="C134" i="35" s="1"/>
  <c r="X121" i="35"/>
  <c r="M121" i="35" s="1"/>
  <c r="X152" i="35"/>
  <c r="M152" i="35" s="1"/>
  <c r="N152" i="35" s="1"/>
  <c r="R113" i="35"/>
  <c r="S113" i="35" s="1"/>
  <c r="E113" i="35" s="1"/>
  <c r="T125" i="35"/>
  <c r="I125" i="35" s="1"/>
  <c r="U132" i="35"/>
  <c r="L132" i="35" s="1"/>
  <c r="T142" i="35"/>
  <c r="I142" i="35" s="1"/>
  <c r="X135" i="35"/>
  <c r="M135" i="35" s="1"/>
  <c r="U118" i="35"/>
  <c r="L118" i="35" s="1"/>
  <c r="U153" i="35"/>
  <c r="L153" i="35" s="1"/>
  <c r="U126" i="35"/>
  <c r="L126" i="35" s="1"/>
  <c r="X160" i="35"/>
  <c r="M160" i="35" s="1"/>
  <c r="X128" i="35"/>
  <c r="M128" i="35" s="1"/>
  <c r="X119" i="35"/>
  <c r="M119" i="35" s="1"/>
  <c r="T160" i="35"/>
  <c r="I160" i="35" s="1"/>
  <c r="U151" i="35"/>
  <c r="L151" i="35" s="1"/>
  <c r="X126" i="35"/>
  <c r="M126" i="35" s="1"/>
  <c r="T124" i="35"/>
  <c r="I124" i="35" s="1"/>
  <c r="R159" i="35"/>
  <c r="C159" i="35" s="1"/>
  <c r="U161" i="35"/>
  <c r="L161" i="35" s="1"/>
  <c r="N161" i="35" s="1"/>
  <c r="T137" i="35"/>
  <c r="I137" i="35" s="1"/>
  <c r="R144" i="35"/>
  <c r="C144" i="35" s="1"/>
  <c r="R158" i="35"/>
  <c r="S158" i="35" s="1"/>
  <c r="E158" i="35" s="1"/>
  <c r="X147" i="35"/>
  <c r="M147" i="35" s="1"/>
  <c r="R117" i="35"/>
  <c r="C117" i="35" s="1"/>
  <c r="U140" i="35"/>
  <c r="L140" i="35" s="1"/>
  <c r="R145" i="35"/>
  <c r="C145" i="35" s="1"/>
  <c r="U121" i="35"/>
  <c r="L121" i="35" s="1"/>
  <c r="X145" i="35"/>
  <c r="M145" i="35" s="1"/>
  <c r="U119" i="35"/>
  <c r="L119" i="35" s="1"/>
  <c r="T119" i="35"/>
  <c r="I119" i="35" s="1"/>
  <c r="R112" i="35"/>
  <c r="C112" i="35" s="1"/>
  <c r="U131" i="35"/>
  <c r="L131" i="35" s="1"/>
  <c r="N131" i="35" s="1"/>
  <c r="R157" i="35"/>
  <c r="C157" i="35" s="1"/>
  <c r="T128" i="35"/>
  <c r="I128" i="35" s="1"/>
  <c r="X132" i="35"/>
  <c r="M132" i="35" s="1"/>
  <c r="R155" i="35"/>
  <c r="S155" i="35" s="1"/>
  <c r="E155" i="35" s="1"/>
  <c r="T123" i="35"/>
  <c r="I123" i="35" s="1"/>
  <c r="T154" i="35"/>
  <c r="I154" i="35" s="1"/>
  <c r="T149" i="35"/>
  <c r="I149" i="35" s="1"/>
  <c r="R150" i="35"/>
  <c r="C150" i="35" s="1"/>
  <c r="X112" i="35"/>
  <c r="M112" i="35" s="1"/>
  <c r="X120" i="35"/>
  <c r="M120" i="35" s="1"/>
  <c r="X148" i="35"/>
  <c r="M148" i="35" s="1"/>
  <c r="N148" i="35" s="1"/>
  <c r="T141" i="35"/>
  <c r="I141" i="35" s="1"/>
  <c r="R135" i="35"/>
  <c r="C135" i="35" s="1"/>
  <c r="X127" i="35"/>
  <c r="M127" i="35" s="1"/>
  <c r="R118" i="35"/>
  <c r="C118" i="35" s="1"/>
  <c r="X150" i="35"/>
  <c r="M150" i="35" s="1"/>
  <c r="X133" i="35"/>
  <c r="M133" i="35" s="1"/>
  <c r="X115" i="35"/>
  <c r="M115" i="35" s="1"/>
  <c r="T134" i="35"/>
  <c r="I134" i="35" s="1"/>
  <c r="T130" i="35"/>
  <c r="I130" i="35" s="1"/>
  <c r="R146" i="35"/>
  <c r="C146" i="35" s="1"/>
  <c r="R156" i="35"/>
  <c r="C156" i="35" s="1"/>
  <c r="T139" i="35"/>
  <c r="I139" i="35" s="1"/>
  <c r="R147" i="35"/>
  <c r="S147" i="35" s="1"/>
  <c r="E147" i="35" s="1"/>
  <c r="T146" i="35"/>
  <c r="I146" i="35" s="1"/>
  <c r="T114" i="35"/>
  <c r="I114" i="35" s="1"/>
  <c r="X122" i="35"/>
  <c r="M122" i="35" s="1"/>
  <c r="X114" i="35"/>
  <c r="M114" i="35" s="1"/>
  <c r="N114" i="35" s="1"/>
  <c r="U147" i="35"/>
  <c r="L147" i="35" s="1"/>
  <c r="U143" i="35"/>
  <c r="L143" i="35" s="1"/>
  <c r="R114" i="35"/>
  <c r="C114" i="35" s="1"/>
  <c r="U133" i="35"/>
  <c r="L133" i="35" s="1"/>
  <c r="R140" i="35"/>
  <c r="S140" i="35" s="1"/>
  <c r="E140" i="35" s="1"/>
  <c r="X140" i="35"/>
  <c r="M140" i="35" s="1"/>
  <c r="X136" i="35"/>
  <c r="M136" i="35" s="1"/>
  <c r="R132" i="35"/>
  <c r="S132" i="35" s="1"/>
  <c r="E132" i="35" s="1"/>
  <c r="T159" i="35"/>
  <c r="I159" i="35" s="1"/>
  <c r="R143" i="35"/>
  <c r="S143" i="35" s="1"/>
  <c r="E143" i="35" s="1"/>
  <c r="T156" i="35"/>
  <c r="I156" i="35" s="1"/>
  <c r="R116" i="35"/>
  <c r="S116" i="35" s="1"/>
  <c r="E116" i="35" s="1"/>
  <c r="R125" i="35"/>
  <c r="C125" i="35" s="1"/>
  <c r="X151" i="35"/>
  <c r="M151" i="35" s="1"/>
  <c r="X158" i="35"/>
  <c r="M158" i="35" s="1"/>
  <c r="N158" i="35" s="1"/>
  <c r="R154" i="35"/>
  <c r="S154" i="35" s="1"/>
  <c r="E154" i="35" s="1"/>
  <c r="U129" i="35"/>
  <c r="L129" i="35" s="1"/>
  <c r="T158" i="35"/>
  <c r="I158" i="35" s="1"/>
  <c r="U156" i="35"/>
  <c r="L156" i="35" s="1"/>
  <c r="U134" i="35"/>
  <c r="L134" i="35" s="1"/>
  <c r="X137" i="35"/>
  <c r="M137" i="35" s="1"/>
  <c r="T118" i="35"/>
  <c r="I118" i="35" s="1"/>
  <c r="R148" i="35"/>
  <c r="S148" i="35" s="1"/>
  <c r="E148" i="35" s="1"/>
  <c r="T122" i="35"/>
  <c r="I122" i="35" s="1"/>
  <c r="T131" i="35"/>
  <c r="I131" i="35" s="1"/>
  <c r="R133" i="35"/>
  <c r="C133" i="35" s="1"/>
  <c r="R160" i="35"/>
  <c r="C160" i="35" s="1"/>
  <c r="X130" i="35"/>
  <c r="M130" i="35" s="1"/>
  <c r="T133" i="35"/>
  <c r="I133" i="35" s="1"/>
  <c r="R141" i="35"/>
  <c r="C141" i="35" s="1"/>
  <c r="T161" i="35"/>
  <c r="I161" i="35" s="1"/>
  <c r="R124" i="35"/>
  <c r="S124" i="35" s="1"/>
  <c r="E124" i="35" s="1"/>
  <c r="X123" i="35"/>
  <c r="M123" i="35" s="1"/>
  <c r="U154" i="35"/>
  <c r="L154" i="35" s="1"/>
  <c r="U149" i="35"/>
  <c r="L149" i="35" s="1"/>
  <c r="R152" i="35"/>
  <c r="S152" i="35" s="1"/>
  <c r="E152" i="35" s="1"/>
  <c r="X134" i="35"/>
  <c r="M134" i="35" s="1"/>
  <c r="X143" i="35"/>
  <c r="M143" i="35" s="1"/>
  <c r="R161" i="35"/>
  <c r="C161" i="35" s="1"/>
  <c r="T148" i="35"/>
  <c r="I148" i="35" s="1"/>
  <c r="U117" i="35"/>
  <c r="L117" i="35" s="1"/>
  <c r="R123" i="35"/>
  <c r="C123" i="35" s="1"/>
  <c r="U136" i="35"/>
  <c r="L136" i="35" s="1"/>
  <c r="N136" i="35" s="1"/>
  <c r="R149" i="35"/>
  <c r="S149" i="35" s="1"/>
  <c r="E149" i="35" s="1"/>
  <c r="T145" i="35"/>
  <c r="I145" i="35" s="1"/>
  <c r="T132" i="35"/>
  <c r="I132" i="35" s="1"/>
  <c r="X141" i="35"/>
  <c r="M141" i="35" s="1"/>
  <c r="U124" i="35"/>
  <c r="L124" i="35" s="1"/>
  <c r="T116" i="35"/>
  <c r="I116" i="35" s="1"/>
  <c r="X146" i="35"/>
  <c r="M146" i="35" s="1"/>
  <c r="T120" i="35"/>
  <c r="I120" i="35" s="1"/>
  <c r="R122" i="35"/>
  <c r="S122" i="35" s="1"/>
  <c r="E122" i="35" s="1"/>
  <c r="T151" i="35"/>
  <c r="I151" i="35" s="1"/>
  <c r="X124" i="35"/>
  <c r="M124" i="35" s="1"/>
  <c r="R119" i="35"/>
  <c r="C119" i="35" s="1"/>
  <c r="X129" i="35"/>
  <c r="M129" i="35" s="1"/>
  <c r="U150" i="35"/>
  <c r="L150" i="35" s="1"/>
  <c r="T147" i="35"/>
  <c r="I147" i="35" s="1"/>
  <c r="X118" i="35"/>
  <c r="M118" i="35" s="1"/>
  <c r="R136" i="35"/>
  <c r="C136" i="35" s="1"/>
  <c r="R131" i="35"/>
  <c r="S131" i="35" s="1"/>
  <c r="E131" i="35" s="1"/>
  <c r="T135" i="35"/>
  <c r="I135" i="35" s="1"/>
  <c r="S138" i="35"/>
  <c r="E138" i="35" s="1"/>
  <c r="S115" i="35"/>
  <c r="E115" i="35" s="1"/>
  <c r="S129" i="35"/>
  <c r="E129" i="35" s="1"/>
  <c r="C129" i="35"/>
  <c r="AD35" i="2"/>
  <c r="C36" i="2"/>
  <c r="AG41" i="2"/>
  <c r="AE41" i="2" s="1"/>
  <c r="A41" i="2" s="1"/>
  <c r="AI42" i="2"/>
  <c r="AH42" i="2"/>
  <c r="AF42" i="2" s="1"/>
  <c r="B43" i="2"/>
  <c r="N135" i="35" l="1"/>
  <c r="S141" i="35"/>
  <c r="E141" i="35" s="1"/>
  <c r="N153" i="35"/>
  <c r="S130" i="35"/>
  <c r="E130" i="35" s="1"/>
  <c r="N113" i="35"/>
  <c r="C113" i="35"/>
  <c r="N130" i="35"/>
  <c r="N116" i="35"/>
  <c r="C153" i="35"/>
  <c r="N146" i="35"/>
  <c r="S127" i="35"/>
  <c r="E127" i="35" s="1"/>
  <c r="C128" i="35"/>
  <c r="C139" i="35"/>
  <c r="S125" i="35"/>
  <c r="E125" i="35" s="1"/>
  <c r="N142" i="35"/>
  <c r="N125" i="35"/>
  <c r="N149" i="35"/>
  <c r="S134" i="35"/>
  <c r="E134" i="35" s="1"/>
  <c r="C120" i="35"/>
  <c r="N151" i="35"/>
  <c r="N155" i="35"/>
  <c r="C155" i="35"/>
  <c r="S142" i="35"/>
  <c r="E142" i="35" s="1"/>
  <c r="N117" i="35"/>
  <c r="N123" i="35"/>
  <c r="N112" i="35"/>
  <c r="N162" i="35" s="1"/>
  <c r="N175" i="35" s="1"/>
  <c r="N179" i="35" s="1"/>
  <c r="N139" i="35"/>
  <c r="N138" i="35"/>
  <c r="S156" i="35"/>
  <c r="E156" i="35" s="1"/>
  <c r="S151" i="35"/>
  <c r="E151" i="35" s="1"/>
  <c r="C143" i="35"/>
  <c r="S137" i="35"/>
  <c r="E137" i="35" s="1"/>
  <c r="S157" i="35"/>
  <c r="E157" i="35" s="1"/>
  <c r="S121" i="35"/>
  <c r="E121" i="35" s="1"/>
  <c r="N134" i="35"/>
  <c r="N145" i="35"/>
  <c r="N128" i="35"/>
  <c r="N118" i="35"/>
  <c r="N144" i="35"/>
  <c r="N115" i="35"/>
  <c r="N160" i="35"/>
  <c r="N137" i="35"/>
  <c r="S145" i="35"/>
  <c r="E145" i="35" s="1"/>
  <c r="S144" i="35"/>
  <c r="E144" i="35" s="1"/>
  <c r="S126" i="35"/>
  <c r="E126" i="35" s="1"/>
  <c r="N154" i="35"/>
  <c r="C140" i="35"/>
  <c r="N141" i="35"/>
  <c r="N156" i="35"/>
  <c r="S146" i="35"/>
  <c r="E146" i="35" s="1"/>
  <c r="C158" i="35"/>
  <c r="N129" i="35"/>
  <c r="N143" i="35"/>
  <c r="N122" i="35"/>
  <c r="S123" i="35"/>
  <c r="E123" i="35" s="1"/>
  <c r="S133" i="35"/>
  <c r="E133" i="35" s="1"/>
  <c r="S136" i="35"/>
  <c r="E136" i="35" s="1"/>
  <c r="S159" i="35"/>
  <c r="E159" i="35" s="1"/>
  <c r="S119" i="35"/>
  <c r="E119" i="35" s="1"/>
  <c r="C147" i="35"/>
  <c r="S150" i="35"/>
  <c r="E150" i="35" s="1"/>
  <c r="S117" i="35"/>
  <c r="E117" i="35" s="1"/>
  <c r="S160" i="35"/>
  <c r="E160" i="35" s="1"/>
  <c r="N127" i="35"/>
  <c r="C148" i="35"/>
  <c r="S114" i="35"/>
  <c r="E114" i="35" s="1"/>
  <c r="S112" i="35"/>
  <c r="E112" i="35" s="1"/>
  <c r="N150" i="35"/>
  <c r="N133" i="35"/>
  <c r="N119" i="35"/>
  <c r="C116" i="35"/>
  <c r="C124" i="35"/>
  <c r="S161" i="35"/>
  <c r="E161" i="35" s="1"/>
  <c r="C152" i="35"/>
  <c r="N124" i="35"/>
  <c r="N120" i="35"/>
  <c r="N126" i="35"/>
  <c r="S135" i="35"/>
  <c r="E135" i="35" s="1"/>
  <c r="C149" i="35"/>
  <c r="N132" i="35"/>
  <c r="N121" i="35"/>
  <c r="N147" i="35"/>
  <c r="C122" i="35"/>
  <c r="C131" i="35"/>
  <c r="S118" i="35"/>
  <c r="E118" i="35" s="1"/>
  <c r="C154" i="35"/>
  <c r="C132" i="35"/>
  <c r="N140" i="35"/>
  <c r="AD36" i="2"/>
  <c r="C37" i="2"/>
  <c r="AG42" i="2"/>
  <c r="AE42" i="2" s="1"/>
  <c r="A42" i="2" s="1"/>
  <c r="AH43" i="2"/>
  <c r="AG43" i="2" s="1"/>
  <c r="AI43" i="2"/>
  <c r="B44" i="2"/>
  <c r="AD37" i="2" l="1"/>
  <c r="C38" i="2"/>
  <c r="AF43" i="2"/>
  <c r="AE43" i="2" s="1"/>
  <c r="A43" i="2" s="1"/>
  <c r="AI44" i="2"/>
  <c r="AH44" i="2"/>
  <c r="AF44" i="2" s="1"/>
  <c r="B45" i="2"/>
  <c r="AD38" i="2" l="1"/>
  <c r="C39" i="2"/>
  <c r="AG44" i="2"/>
  <c r="AE44" i="2" s="1"/>
  <c r="A44" i="2" s="1"/>
  <c r="AH45" i="2"/>
  <c r="AF45" i="2" s="1"/>
  <c r="AI45" i="2"/>
  <c r="B46" i="2"/>
  <c r="AD39" i="2" l="1"/>
  <c r="C40" i="2"/>
  <c r="AG45" i="2"/>
  <c r="AE45" i="2" s="1"/>
  <c r="A45" i="2" s="1"/>
  <c r="AI46" i="2"/>
  <c r="AH46" i="2"/>
  <c r="AF46" i="2" s="1"/>
  <c r="B47" i="2"/>
  <c r="AD40" i="2" l="1"/>
  <c r="C41" i="2"/>
  <c r="AG46" i="2"/>
  <c r="AE46" i="2" s="1"/>
  <c r="A46" i="2" s="1"/>
  <c r="AI47" i="2"/>
  <c r="AH47" i="2"/>
  <c r="AF47" i="2" s="1"/>
  <c r="B48" i="2"/>
  <c r="AD41" i="2" l="1"/>
  <c r="C42" i="2"/>
  <c r="AG47" i="2"/>
  <c r="AE47" i="2" s="1"/>
  <c r="A47" i="2" s="1"/>
  <c r="AI48" i="2"/>
  <c r="AH48" i="2"/>
  <c r="AF48" i="2" s="1"/>
  <c r="B49" i="2"/>
  <c r="AD42" i="2" l="1"/>
  <c r="C43" i="2"/>
  <c r="AG48" i="2"/>
  <c r="AE48" i="2" s="1"/>
  <c r="A48" i="2" s="1"/>
  <c r="AI49" i="2"/>
  <c r="AH49" i="2"/>
  <c r="AF49" i="2" s="1"/>
  <c r="B50" i="2"/>
  <c r="AD43" i="2" l="1"/>
  <c r="C44" i="2"/>
  <c r="AG49" i="2"/>
  <c r="AE49" i="2" s="1"/>
  <c r="A49" i="2" s="1"/>
  <c r="AH50" i="2"/>
  <c r="AF50" i="2" s="1"/>
  <c r="AI50" i="2"/>
  <c r="B51" i="2"/>
  <c r="AD44" i="2" l="1"/>
  <c r="C45" i="2"/>
  <c r="AG50" i="2"/>
  <c r="AE50" i="2" s="1"/>
  <c r="A50" i="2" s="1"/>
  <c r="AI51" i="2"/>
  <c r="AH51" i="2"/>
  <c r="AF51" i="2" s="1"/>
  <c r="B52" i="2"/>
  <c r="AD45" i="2" l="1"/>
  <c r="C46" i="2"/>
  <c r="AG51" i="2"/>
  <c r="AE51" i="2" s="1"/>
  <c r="A51" i="2" s="1"/>
  <c r="AH52" i="2"/>
  <c r="AF52" i="2" s="1"/>
  <c r="AI52" i="2"/>
  <c r="B53" i="2"/>
  <c r="AD46" i="2" l="1"/>
  <c r="C47" i="2"/>
  <c r="AG52" i="2"/>
  <c r="AE52" i="2" s="1"/>
  <c r="A52" i="2" s="1"/>
  <c r="AH53" i="2"/>
  <c r="AG53" i="2" s="1"/>
  <c r="AI53" i="2"/>
  <c r="B54" i="2"/>
  <c r="AD47" i="2" l="1"/>
  <c r="C48" i="2"/>
  <c r="AF53" i="2"/>
  <c r="AE53" i="2" s="1"/>
  <c r="A53" i="2" s="1"/>
  <c r="AI54" i="2"/>
  <c r="AH54" i="2"/>
  <c r="AF54" i="2" s="1"/>
  <c r="B55" i="2"/>
  <c r="AD48" i="2" l="1"/>
  <c r="C49" i="2"/>
  <c r="AG54" i="2"/>
  <c r="AE54" i="2" s="1"/>
  <c r="A54" i="2" s="1"/>
  <c r="AI55" i="2"/>
  <c r="AH55" i="2"/>
  <c r="AF55" i="2" s="1"/>
  <c r="B56" i="2"/>
  <c r="AD49" i="2" l="1"/>
  <c r="C50" i="2"/>
  <c r="AG55" i="2"/>
  <c r="AE55" i="2" s="1"/>
  <c r="A55" i="2" s="1"/>
  <c r="AI56" i="2"/>
  <c r="AH56" i="2"/>
  <c r="AF56" i="2" s="1"/>
  <c r="B57" i="2"/>
  <c r="AD50" i="2" l="1"/>
  <c r="C51" i="2"/>
  <c r="AG56" i="2"/>
  <c r="AE56" i="2" s="1"/>
  <c r="A56" i="2" s="1"/>
  <c r="AI57" i="2"/>
  <c r="AH57" i="2"/>
  <c r="AF57" i="2" s="1"/>
  <c r="B58" i="2"/>
  <c r="AD51" i="2" l="1"/>
  <c r="C52" i="2"/>
  <c r="AG57" i="2"/>
  <c r="AE57" i="2" s="1"/>
  <c r="A57" i="2" s="1"/>
  <c r="AI58" i="2"/>
  <c r="AH58" i="2"/>
  <c r="AF58" i="2" s="1"/>
  <c r="B59" i="2"/>
  <c r="AD52" i="2" l="1"/>
  <c r="C53" i="2"/>
  <c r="AG58" i="2"/>
  <c r="AE58" i="2" s="1"/>
  <c r="A58" i="2" s="1"/>
  <c r="AI59" i="2"/>
  <c r="AH59" i="2"/>
  <c r="AF59" i="2" s="1"/>
  <c r="B60" i="2"/>
  <c r="AD53" i="2" l="1"/>
  <c r="C54" i="2"/>
  <c r="AG59" i="2"/>
  <c r="AE59" i="2" s="1"/>
  <c r="A59" i="2" s="1"/>
  <c r="AI60" i="2"/>
  <c r="AH60" i="2"/>
  <c r="AF60" i="2" s="1"/>
  <c r="B61" i="2"/>
  <c r="AD54" i="2" l="1"/>
  <c r="C55" i="2"/>
  <c r="AG60" i="2"/>
  <c r="AE60" i="2" s="1"/>
  <c r="A60" i="2" s="1"/>
  <c r="AI61" i="2"/>
  <c r="AH61" i="2"/>
  <c r="AF61" i="2" s="1"/>
  <c r="B62" i="2"/>
  <c r="AD55" i="2" l="1"/>
  <c r="C56" i="2"/>
  <c r="AG61" i="2"/>
  <c r="AE61" i="2" s="1"/>
  <c r="A61" i="2" s="1"/>
  <c r="AI62" i="2"/>
  <c r="AH62" i="2"/>
  <c r="AG62" i="2" s="1"/>
  <c r="B63" i="2"/>
  <c r="AD56" i="2" l="1"/>
  <c r="C57" i="2"/>
  <c r="AF62" i="2"/>
  <c r="AE62" i="2" s="1"/>
  <c r="A62" i="2" s="1"/>
  <c r="AH63" i="2"/>
  <c r="AG63" i="2" s="1"/>
  <c r="AI63" i="2"/>
  <c r="B64" i="2"/>
  <c r="AD57" i="2" l="1"/>
  <c r="C58" i="2"/>
  <c r="AF63" i="2"/>
  <c r="AE63" i="2" s="1"/>
  <c r="A63" i="2" s="1"/>
  <c r="AH64" i="2"/>
  <c r="AF64" i="2" s="1"/>
  <c r="AI64" i="2"/>
  <c r="B65" i="2"/>
  <c r="AD58" i="2" l="1"/>
  <c r="C59" i="2"/>
  <c r="AG64" i="2"/>
  <c r="AE64" i="2" s="1"/>
  <c r="A64" i="2" s="1"/>
  <c r="AH65" i="2"/>
  <c r="AG65" i="2" s="1"/>
  <c r="AI65" i="2"/>
  <c r="B66" i="2"/>
  <c r="AD59" i="2" l="1"/>
  <c r="C60" i="2"/>
  <c r="AF65" i="2"/>
  <c r="AE65" i="2" s="1"/>
  <c r="A65" i="2" s="1"/>
  <c r="AI66" i="2"/>
  <c r="AH66" i="2"/>
  <c r="AF66" i="2" s="1"/>
  <c r="B67" i="2"/>
  <c r="AD60" i="2" l="1"/>
  <c r="C61" i="2"/>
  <c r="AG66" i="2"/>
  <c r="AE66" i="2" s="1"/>
  <c r="A66" i="2" s="1"/>
  <c r="AH67" i="2"/>
  <c r="AF67" i="2" s="1"/>
  <c r="AI67" i="2"/>
  <c r="B68" i="2"/>
  <c r="AD61" i="2" l="1"/>
  <c r="C62" i="2"/>
  <c r="AG67" i="2"/>
  <c r="AE67" i="2" s="1"/>
  <c r="A67" i="2" s="1"/>
  <c r="AI68" i="2"/>
  <c r="AH68" i="2"/>
  <c r="AF68" i="2" s="1"/>
  <c r="B69" i="2"/>
  <c r="AD62" i="2" l="1"/>
  <c r="C63" i="2"/>
  <c r="AG68" i="2"/>
  <c r="AE68" i="2" s="1"/>
  <c r="A68" i="2" s="1"/>
  <c r="AI69" i="2"/>
  <c r="AH69" i="2"/>
  <c r="AG69" i="2" s="1"/>
  <c r="B70" i="2"/>
  <c r="AD63" i="2" l="1"/>
  <c r="C64" i="2"/>
  <c r="AF69" i="2"/>
  <c r="AE69" i="2" s="1"/>
  <c r="A69" i="2" s="1"/>
  <c r="AI70" i="2"/>
  <c r="AH70" i="2"/>
  <c r="AF70" i="2" s="1"/>
  <c r="B71" i="2"/>
  <c r="AD64" i="2" l="1"/>
  <c r="C65" i="2"/>
  <c r="AG70" i="2"/>
  <c r="AE70" i="2" s="1"/>
  <c r="A70" i="2" s="1"/>
  <c r="AH71" i="2"/>
  <c r="AF71" i="2" s="1"/>
  <c r="AI71" i="2"/>
  <c r="B72" i="2"/>
  <c r="AD65" i="2" l="1"/>
  <c r="C66" i="2"/>
  <c r="AG71" i="2"/>
  <c r="AE71" i="2" s="1"/>
  <c r="A71" i="2" s="1"/>
  <c r="AH72" i="2"/>
  <c r="AG72" i="2" s="1"/>
  <c r="AI72" i="2"/>
  <c r="B73" i="2"/>
  <c r="AD66" i="2" l="1"/>
  <c r="C67" i="2"/>
  <c r="AF72" i="2"/>
  <c r="AE72" i="2" s="1"/>
  <c r="A72" i="2" s="1"/>
  <c r="AH73" i="2"/>
  <c r="AF73" i="2" s="1"/>
  <c r="AI73" i="2"/>
  <c r="B74" i="2"/>
  <c r="AD67" i="2" l="1"/>
  <c r="C68" i="2"/>
  <c r="AG73" i="2"/>
  <c r="AE73" i="2" s="1"/>
  <c r="A73" i="2" s="1"/>
  <c r="AH74" i="2"/>
  <c r="AF74" i="2" s="1"/>
  <c r="AI74" i="2"/>
  <c r="B75" i="2"/>
  <c r="AD68" i="2" l="1"/>
  <c r="C69" i="2"/>
  <c r="AG74" i="2"/>
  <c r="AE74" i="2" s="1"/>
  <c r="A74" i="2" s="1"/>
  <c r="AH75" i="2"/>
  <c r="AF75" i="2" s="1"/>
  <c r="AI75" i="2"/>
  <c r="B76" i="2"/>
  <c r="AD69" i="2" l="1"/>
  <c r="C70" i="2"/>
  <c r="AG75" i="2"/>
  <c r="AE75" i="2" s="1"/>
  <c r="A75" i="2" s="1"/>
  <c r="AI76" i="2"/>
  <c r="AH76" i="2"/>
  <c r="AF76" i="2" s="1"/>
  <c r="B77" i="2"/>
  <c r="AD70" i="2" l="1"/>
  <c r="C71" i="2"/>
  <c r="AG76" i="2"/>
  <c r="AE76" i="2" s="1"/>
  <c r="A76" i="2" s="1"/>
  <c r="AH77" i="2"/>
  <c r="AF77" i="2" s="1"/>
  <c r="AI77" i="2"/>
  <c r="B78" i="2"/>
  <c r="AD71" i="2" l="1"/>
  <c r="C72" i="2"/>
  <c r="AG77" i="2"/>
  <c r="AE77" i="2" s="1"/>
  <c r="A77" i="2" s="1"/>
  <c r="AI78" i="2"/>
  <c r="AH78" i="2"/>
  <c r="AF78" i="2" s="1"/>
  <c r="B79" i="2"/>
  <c r="AD72" i="2" l="1"/>
  <c r="C73" i="2"/>
  <c r="AG78" i="2"/>
  <c r="AE78" i="2" s="1"/>
  <c r="A78" i="2" s="1"/>
  <c r="AI79" i="2"/>
  <c r="AH79" i="2"/>
  <c r="AF79" i="2" s="1"/>
  <c r="B80" i="2"/>
  <c r="AD73" i="2" l="1"/>
  <c r="C74" i="2"/>
  <c r="AG79" i="2"/>
  <c r="AE79" i="2" s="1"/>
  <c r="A79" i="2" s="1"/>
  <c r="AI80" i="2"/>
  <c r="AH80" i="2"/>
  <c r="AF80" i="2" s="1"/>
  <c r="B81" i="2"/>
  <c r="AD74" i="2" l="1"/>
  <c r="C75" i="2"/>
  <c r="AG80" i="2"/>
  <c r="AE80" i="2" s="1"/>
  <c r="A80" i="2" s="1"/>
  <c r="AI81" i="2"/>
  <c r="AH81" i="2"/>
  <c r="AF81" i="2" s="1"/>
  <c r="B82" i="2"/>
  <c r="AD75" i="2" l="1"/>
  <c r="C76" i="2"/>
  <c r="AG81" i="2"/>
  <c r="AE81" i="2" s="1"/>
  <c r="A81" i="2" s="1"/>
  <c r="AH82" i="2"/>
  <c r="AG82" i="2" s="1"/>
  <c r="AI82" i="2"/>
  <c r="B83" i="2"/>
  <c r="AD76" i="2" l="1"/>
  <c r="C77" i="2"/>
  <c r="AF82" i="2"/>
  <c r="AE82" i="2" s="1"/>
  <c r="A82" i="2" s="1"/>
  <c r="AI83" i="2"/>
  <c r="AH83" i="2"/>
  <c r="AF83" i="2" s="1"/>
  <c r="B84" i="2"/>
  <c r="AD77" i="2" l="1"/>
  <c r="C78" i="2"/>
  <c r="AG83" i="2"/>
  <c r="AE83" i="2" s="1"/>
  <c r="A83" i="2" s="1"/>
  <c r="AH84" i="2"/>
  <c r="AG84" i="2" s="1"/>
  <c r="AI84" i="2"/>
  <c r="B85" i="2"/>
  <c r="AD78" i="2" l="1"/>
  <c r="C79" i="2"/>
  <c r="AF84" i="2"/>
  <c r="AE84" i="2" s="1"/>
  <c r="A84" i="2" s="1"/>
  <c r="AI85" i="2"/>
  <c r="AH85" i="2"/>
  <c r="AF85" i="2" s="1"/>
  <c r="B86" i="2"/>
  <c r="AD79" i="2" l="1"/>
  <c r="C80" i="2"/>
  <c r="AG85" i="2"/>
  <c r="AE85" i="2" s="1"/>
  <c r="A85" i="2" s="1"/>
  <c r="AI86" i="2"/>
  <c r="AH86" i="2"/>
  <c r="AF86" i="2" s="1"/>
  <c r="B87" i="2"/>
  <c r="AD80" i="2" l="1"/>
  <c r="C81" i="2"/>
  <c r="AG86" i="2"/>
  <c r="AE86" i="2" s="1"/>
  <c r="A86" i="2" s="1"/>
  <c r="AI87" i="2"/>
  <c r="AH87" i="2"/>
  <c r="AF87" i="2" s="1"/>
  <c r="B88" i="2"/>
  <c r="AD81" i="2" l="1"/>
  <c r="C82" i="2"/>
  <c r="AG87" i="2"/>
  <c r="AE87" i="2" s="1"/>
  <c r="A87" i="2" s="1"/>
  <c r="AI88" i="2"/>
  <c r="AH88" i="2"/>
  <c r="AF88" i="2" s="1"/>
  <c r="B89" i="2"/>
  <c r="AD82" i="2" l="1"/>
  <c r="C83" i="2"/>
  <c r="AG88" i="2"/>
  <c r="AE88" i="2" s="1"/>
  <c r="A88" i="2" s="1"/>
  <c r="AI89" i="2"/>
  <c r="AH89" i="2"/>
  <c r="AF89" i="2" s="1"/>
  <c r="B90" i="2"/>
  <c r="AD83" i="2" l="1"/>
  <c r="C84" i="2"/>
  <c r="AG89" i="2"/>
  <c r="AE89" i="2" s="1"/>
  <c r="A89" i="2" s="1"/>
  <c r="AH90" i="2"/>
  <c r="AF90" i="2" s="1"/>
  <c r="AI90" i="2"/>
  <c r="B91" i="2"/>
  <c r="AD84" i="2" l="1"/>
  <c r="C85" i="2"/>
  <c r="AG90" i="2"/>
  <c r="AE90" i="2" s="1"/>
  <c r="A90" i="2" s="1"/>
  <c r="AI91" i="2"/>
  <c r="AH91" i="2"/>
  <c r="AF91" i="2" s="1"/>
  <c r="B92" i="2"/>
  <c r="AD85" i="2" l="1"/>
  <c r="C86" i="2"/>
  <c r="AG91" i="2"/>
  <c r="AE91" i="2" s="1"/>
  <c r="A91" i="2" s="1"/>
  <c r="AI92" i="2"/>
  <c r="AH92" i="2"/>
  <c r="AG92" i="2" s="1"/>
  <c r="B93" i="2"/>
  <c r="AD86" i="2" l="1"/>
  <c r="C87" i="2"/>
  <c r="AF92" i="2"/>
  <c r="AE92" i="2" s="1"/>
  <c r="A92" i="2" s="1"/>
  <c r="AI93" i="2"/>
  <c r="AH93" i="2"/>
  <c r="AF93" i="2" s="1"/>
  <c r="B94" i="2"/>
  <c r="AD87" i="2" l="1"/>
  <c r="C88" i="2"/>
  <c r="AG93" i="2"/>
  <c r="AE93" i="2" s="1"/>
  <c r="A93" i="2" s="1"/>
  <c r="AI94" i="2"/>
  <c r="AH94" i="2"/>
  <c r="AF94" i="2" s="1"/>
  <c r="B95" i="2"/>
  <c r="AD88" i="2" l="1"/>
  <c r="C89" i="2"/>
  <c r="AG94" i="2"/>
  <c r="AE94" i="2" s="1"/>
  <c r="A94" i="2" s="1"/>
  <c r="AI95" i="2"/>
  <c r="AH95" i="2"/>
  <c r="AF95" i="2" s="1"/>
  <c r="B96" i="2"/>
  <c r="AD89" i="2" l="1"/>
  <c r="C90" i="2"/>
  <c r="AG95" i="2"/>
  <c r="AE95" i="2" s="1"/>
  <c r="A95" i="2" s="1"/>
  <c r="AI96" i="2"/>
  <c r="AH96" i="2"/>
  <c r="AF96" i="2" s="1"/>
  <c r="B97" i="2"/>
  <c r="AD90" i="2" l="1"/>
  <c r="C91" i="2"/>
  <c r="AG96" i="2"/>
  <c r="AE96" i="2" s="1"/>
  <c r="A96" i="2" s="1"/>
  <c r="AI97" i="2"/>
  <c r="AH97" i="2"/>
  <c r="AG97" i="2" s="1"/>
  <c r="B98" i="2"/>
  <c r="AD91" i="2" l="1"/>
  <c r="C92" i="2"/>
  <c r="AF97" i="2"/>
  <c r="AE97" i="2" s="1"/>
  <c r="A97" i="2" s="1"/>
  <c r="AH98" i="2"/>
  <c r="AG98" i="2" s="1"/>
  <c r="AI98" i="2"/>
  <c r="B99" i="2"/>
  <c r="AD92" i="2" l="1"/>
  <c r="C93" i="2"/>
  <c r="AF98" i="2"/>
  <c r="AE98" i="2" s="1"/>
  <c r="A98" i="2" s="1"/>
  <c r="AI99" i="2"/>
  <c r="AH99" i="2"/>
  <c r="AF99" i="2" s="1"/>
  <c r="B100" i="2"/>
  <c r="AD93" i="2" l="1"/>
  <c r="C94" i="2"/>
  <c r="AG99" i="2"/>
  <c r="AE99" i="2" s="1"/>
  <c r="A99" i="2" s="1"/>
  <c r="AI100" i="2"/>
  <c r="AH100" i="2"/>
  <c r="AF100" i="2" s="1"/>
  <c r="B101" i="2"/>
  <c r="AD94" i="2" l="1"/>
  <c r="C95" i="2"/>
  <c r="AG100" i="2"/>
  <c r="AE100" i="2" s="1"/>
  <c r="A100" i="2" s="1"/>
  <c r="AH101" i="2"/>
  <c r="AG101" i="2" s="1"/>
  <c r="AI101" i="2"/>
  <c r="B102" i="2"/>
  <c r="AD95" i="2" l="1"/>
  <c r="C96" i="2"/>
  <c r="AF101" i="2"/>
  <c r="AE101" i="2" s="1"/>
  <c r="A101" i="2" s="1"/>
  <c r="AI102" i="2"/>
  <c r="AH102" i="2"/>
  <c r="AF102" i="2" s="1"/>
  <c r="B103" i="2"/>
  <c r="AD96" i="2" l="1"/>
  <c r="C97" i="2"/>
  <c r="AG102" i="2"/>
  <c r="AE102" i="2" s="1"/>
  <c r="A102" i="2" s="1"/>
  <c r="AI103" i="2"/>
  <c r="AH103" i="2"/>
  <c r="AF103" i="2" s="1"/>
  <c r="B104" i="2"/>
  <c r="AD97" i="2" l="1"/>
  <c r="C98" i="2"/>
  <c r="AG103" i="2"/>
  <c r="AE103" i="2" s="1"/>
  <c r="A103" i="2" s="1"/>
  <c r="AI104" i="2"/>
  <c r="AH104" i="2"/>
  <c r="AF104" i="2" s="1"/>
  <c r="B105" i="2"/>
  <c r="AD98" i="2" l="1"/>
  <c r="C99" i="2"/>
  <c r="AG104" i="2"/>
  <c r="AE104" i="2" s="1"/>
  <c r="A104" i="2" s="1"/>
  <c r="AI105" i="2"/>
  <c r="AH105" i="2"/>
  <c r="AF105" i="2" s="1"/>
  <c r="B106" i="2"/>
  <c r="AD99" i="2" l="1"/>
  <c r="C100" i="2"/>
  <c r="AH106" i="2"/>
  <c r="AG106" i="2" s="1"/>
  <c r="AI106" i="2"/>
  <c r="B107" i="2"/>
  <c r="AG105" i="2"/>
  <c r="AE105" i="2" s="1"/>
  <c r="A105" i="2" s="1"/>
  <c r="AD100" i="2" l="1"/>
  <c r="C101" i="2"/>
  <c r="AF106" i="2"/>
  <c r="AE106" i="2" s="1"/>
  <c r="A106" i="2" s="1"/>
  <c r="AI107" i="2"/>
  <c r="AH107" i="2"/>
  <c r="AF107" i="2" s="1"/>
  <c r="B108" i="2"/>
  <c r="AD101" i="2" l="1"/>
  <c r="C102" i="2"/>
  <c r="AG107" i="2"/>
  <c r="AE107" i="2" s="1"/>
  <c r="A107" i="2" s="1"/>
  <c r="AH108" i="2"/>
  <c r="AF108" i="2" s="1"/>
  <c r="AI108" i="2"/>
  <c r="B109" i="2"/>
  <c r="AD102" i="2" l="1"/>
  <c r="C103" i="2"/>
  <c r="AG108" i="2"/>
  <c r="AE108" i="2" s="1"/>
  <c r="A108" i="2" s="1"/>
  <c r="AI109" i="2"/>
  <c r="AH109" i="2"/>
  <c r="AF109" i="2" s="1"/>
  <c r="B110" i="2"/>
  <c r="AD103" i="2" l="1"/>
  <c r="C104" i="2"/>
  <c r="AG109" i="2"/>
  <c r="AE109" i="2" s="1"/>
  <c r="A109" i="2" s="1"/>
  <c r="AI110" i="2"/>
  <c r="AH110" i="2"/>
  <c r="AF110" i="2" s="1"/>
  <c r="B111" i="2"/>
  <c r="AD104" i="2" l="1"/>
  <c r="C105" i="2"/>
  <c r="AG110" i="2"/>
  <c r="AE110" i="2" s="1"/>
  <c r="A110" i="2" s="1"/>
  <c r="AI111" i="2"/>
  <c r="AH111" i="2"/>
  <c r="AF111" i="2" s="1"/>
  <c r="B112" i="2"/>
  <c r="AD105" i="2" l="1"/>
  <c r="C106" i="2"/>
  <c r="AG111" i="2"/>
  <c r="AE111" i="2" s="1"/>
  <c r="A111" i="2" s="1"/>
  <c r="AI112" i="2"/>
  <c r="AH112" i="2"/>
  <c r="AF112" i="2" s="1"/>
  <c r="B113" i="2"/>
  <c r="AD106" i="2" l="1"/>
  <c r="C107" i="2"/>
  <c r="AG112" i="2"/>
  <c r="AE112" i="2" s="1"/>
  <c r="A112" i="2" s="1"/>
  <c r="AI113" i="2"/>
  <c r="AH113" i="2"/>
  <c r="AF113" i="2" s="1"/>
  <c r="B114" i="2"/>
  <c r="AD107" i="2" l="1"/>
  <c r="C108" i="2"/>
  <c r="AG113" i="2"/>
  <c r="AE113" i="2" s="1"/>
  <c r="A113" i="2" s="1"/>
  <c r="AH114" i="2"/>
  <c r="AF114" i="2" s="1"/>
  <c r="AI114" i="2"/>
  <c r="B115" i="2"/>
  <c r="AD108" i="2" l="1"/>
  <c r="C109" i="2"/>
  <c r="AG114" i="2"/>
  <c r="AE114" i="2" s="1"/>
  <c r="A114" i="2" s="1"/>
  <c r="AI115" i="2"/>
  <c r="AH115" i="2"/>
  <c r="AF115" i="2" s="1"/>
  <c r="B116" i="2"/>
  <c r="AD109" i="2" l="1"/>
  <c r="C110" i="2"/>
  <c r="AG115" i="2"/>
  <c r="AE115" i="2" s="1"/>
  <c r="A115" i="2" s="1"/>
  <c r="AI116" i="2"/>
  <c r="AH116" i="2"/>
  <c r="AF116" i="2" s="1"/>
  <c r="B117" i="2"/>
  <c r="AD110" i="2" l="1"/>
  <c r="C111" i="2"/>
  <c r="AI117" i="2"/>
  <c r="AH117" i="2"/>
  <c r="AF117" i="2" s="1"/>
  <c r="B118" i="2"/>
  <c r="AG116" i="2"/>
  <c r="AE116" i="2" s="1"/>
  <c r="A116" i="2" s="1"/>
  <c r="AD111" i="2" l="1"/>
  <c r="C112" i="2"/>
  <c r="AG117" i="2"/>
  <c r="AE117" i="2" s="1"/>
  <c r="A117" i="2" s="1"/>
  <c r="AH118" i="2"/>
  <c r="AG118" i="2" s="1"/>
  <c r="AI118" i="2"/>
  <c r="B119" i="2"/>
  <c r="AD112" i="2" l="1"/>
  <c r="C113" i="2"/>
  <c r="AF118" i="2"/>
  <c r="AE118" i="2" s="1"/>
  <c r="A118" i="2" s="1"/>
  <c r="AI119" i="2"/>
  <c r="AH119" i="2"/>
  <c r="AF119" i="2" s="1"/>
  <c r="B120" i="2"/>
  <c r="AD113" i="2" l="1"/>
  <c r="C114" i="2"/>
  <c r="AG119" i="2"/>
  <c r="AE119" i="2" s="1"/>
  <c r="A119" i="2" s="1"/>
  <c r="AI120" i="2"/>
  <c r="AH120" i="2"/>
  <c r="AF120" i="2" s="1"/>
  <c r="B121" i="2"/>
  <c r="AD114" i="2" l="1"/>
  <c r="C115" i="2"/>
  <c r="AG120" i="2"/>
  <c r="AE120" i="2" s="1"/>
  <c r="A120" i="2" s="1"/>
  <c r="AH121" i="2"/>
  <c r="AF121" i="2" s="1"/>
  <c r="AI121" i="2"/>
  <c r="B122" i="2"/>
  <c r="AD115" i="2" l="1"/>
  <c r="C116" i="2"/>
  <c r="AG121" i="2"/>
  <c r="AE121" i="2" s="1"/>
  <c r="A121" i="2" s="1"/>
  <c r="AH122" i="2"/>
  <c r="AG122" i="2" s="1"/>
  <c r="AI122" i="2"/>
  <c r="B123" i="2"/>
  <c r="AD116" i="2" l="1"/>
  <c r="C117" i="2"/>
  <c r="AF122" i="2"/>
  <c r="AE122" i="2" s="1"/>
  <c r="A122" i="2" s="1"/>
  <c r="AI123" i="2"/>
  <c r="AH123" i="2"/>
  <c r="AF123" i="2" s="1"/>
  <c r="B124" i="2"/>
  <c r="AD117" i="2" l="1"/>
  <c r="C118" i="2"/>
  <c r="AG123" i="2"/>
  <c r="AE123" i="2" s="1"/>
  <c r="A123" i="2" s="1"/>
  <c r="AH124" i="2"/>
  <c r="AF124" i="2" s="1"/>
  <c r="AI124" i="2"/>
  <c r="B125" i="2"/>
  <c r="AD118" i="2" l="1"/>
  <c r="C119" i="2"/>
  <c r="AG124" i="2"/>
  <c r="AE124" i="2" s="1"/>
  <c r="A124" i="2" s="1"/>
  <c r="AH125" i="2"/>
  <c r="AF125" i="2" s="1"/>
  <c r="AI125" i="2"/>
  <c r="B126" i="2"/>
  <c r="AD119" i="2" l="1"/>
  <c r="C120" i="2"/>
  <c r="AG125" i="2"/>
  <c r="AE125" i="2" s="1"/>
  <c r="A125" i="2" s="1"/>
  <c r="AI126" i="2"/>
  <c r="AH126" i="2"/>
  <c r="AG126" i="2" s="1"/>
  <c r="B127" i="2"/>
  <c r="AD120" i="2" l="1"/>
  <c r="C121" i="2"/>
  <c r="AF126" i="2"/>
  <c r="AE126" i="2" s="1"/>
  <c r="A126" i="2" s="1"/>
  <c r="AI127" i="2"/>
  <c r="AH127" i="2"/>
  <c r="AF127" i="2" s="1"/>
  <c r="B128" i="2"/>
  <c r="AD121" i="2" l="1"/>
  <c r="C122" i="2"/>
  <c r="AG127" i="2"/>
  <c r="AE127" i="2" s="1"/>
  <c r="A127" i="2" s="1"/>
  <c r="AI128" i="2"/>
  <c r="AH128" i="2"/>
  <c r="AF128" i="2" s="1"/>
  <c r="B129" i="2"/>
  <c r="AD122" i="2" l="1"/>
  <c r="C123" i="2"/>
  <c r="AG128" i="2"/>
  <c r="AE128" i="2" s="1"/>
  <c r="A128" i="2" s="1"/>
  <c r="AI129" i="2"/>
  <c r="AH129" i="2"/>
  <c r="AF129" i="2" s="1"/>
  <c r="B130" i="2"/>
  <c r="AD123" i="2" l="1"/>
  <c r="C124" i="2"/>
  <c r="AG129" i="2"/>
  <c r="AE129" i="2" s="1"/>
  <c r="A129" i="2" s="1"/>
  <c r="AH130" i="2"/>
  <c r="AG130" i="2" s="1"/>
  <c r="AI130" i="2"/>
  <c r="B131" i="2"/>
  <c r="AD124" i="2" l="1"/>
  <c r="C125" i="2"/>
  <c r="AF130" i="2"/>
  <c r="AE130" i="2" s="1"/>
  <c r="A130" i="2" s="1"/>
  <c r="AH131" i="2"/>
  <c r="AF131" i="2" s="1"/>
  <c r="AI131" i="2"/>
  <c r="B132" i="2"/>
  <c r="AD125" i="2" l="1"/>
  <c r="C126" i="2"/>
  <c r="AG131" i="2"/>
  <c r="AE131" i="2" s="1"/>
  <c r="A131" i="2" s="1"/>
  <c r="AI132" i="2"/>
  <c r="AH132" i="2"/>
  <c r="AF132" i="2" s="1"/>
  <c r="B133" i="2"/>
  <c r="AD126" i="2" l="1"/>
  <c r="C127" i="2"/>
  <c r="AG132" i="2"/>
  <c r="AE132" i="2" s="1"/>
  <c r="A132" i="2" s="1"/>
  <c r="AI133" i="2"/>
  <c r="AH133" i="2"/>
  <c r="AF133" i="2" s="1"/>
  <c r="B134" i="2"/>
  <c r="AD127" i="2" l="1"/>
  <c r="C128" i="2"/>
  <c r="AG133" i="2"/>
  <c r="AE133" i="2" s="1"/>
  <c r="A133" i="2" s="1"/>
  <c r="AI134" i="2"/>
  <c r="AH134" i="2"/>
  <c r="AF134" i="2" s="1"/>
  <c r="B135" i="2"/>
  <c r="AD128" i="2" l="1"/>
  <c r="C129" i="2"/>
  <c r="AG134" i="2"/>
  <c r="AE134" i="2" s="1"/>
  <c r="A134" i="2" s="1"/>
  <c r="AI135" i="2"/>
  <c r="AH135" i="2"/>
  <c r="AF135" i="2" s="1"/>
  <c r="B136" i="2"/>
  <c r="AD129" i="2" l="1"/>
  <c r="C130" i="2"/>
  <c r="AG135" i="2"/>
  <c r="AE135" i="2" s="1"/>
  <c r="A135" i="2" s="1"/>
  <c r="AI136" i="2"/>
  <c r="AH136" i="2"/>
  <c r="AF136" i="2" s="1"/>
  <c r="B137" i="2"/>
  <c r="AD130" i="2" l="1"/>
  <c r="C131" i="2"/>
  <c r="AG136" i="2"/>
  <c r="AE136" i="2" s="1"/>
  <c r="A136" i="2" s="1"/>
  <c r="AI137" i="2"/>
  <c r="AH137" i="2"/>
  <c r="AF137" i="2" s="1"/>
  <c r="B138" i="2"/>
  <c r="AD131" i="2" l="1"/>
  <c r="C132" i="2"/>
  <c r="AG137" i="2"/>
  <c r="AE137" i="2" s="1"/>
  <c r="A137" i="2" s="1"/>
  <c r="AH138" i="2"/>
  <c r="AG138" i="2" s="1"/>
  <c r="AI138" i="2"/>
  <c r="B139" i="2"/>
  <c r="AD132" i="2" l="1"/>
  <c r="C133" i="2"/>
  <c r="AF138" i="2"/>
  <c r="AE138" i="2" s="1"/>
  <c r="A138" i="2" s="1"/>
  <c r="AH139" i="2"/>
  <c r="AF139" i="2" s="1"/>
  <c r="AI139" i="2"/>
  <c r="B140" i="2"/>
  <c r="AD133" i="2" l="1"/>
  <c r="C134" i="2"/>
  <c r="AH140" i="2"/>
  <c r="AG140" i="2" s="1"/>
  <c r="AI140" i="2"/>
  <c r="B141" i="2"/>
  <c r="AG139" i="2"/>
  <c r="AE139" i="2" s="1"/>
  <c r="A139" i="2" s="1"/>
  <c r="AD134" i="2" l="1"/>
  <c r="C135" i="2"/>
  <c r="AF140" i="2"/>
  <c r="AE140" i="2" s="1"/>
  <c r="A140" i="2" s="1"/>
  <c r="AI141" i="2"/>
  <c r="AH141" i="2"/>
  <c r="AF141" i="2" s="1"/>
  <c r="B142" i="2"/>
  <c r="AD135" i="2" l="1"/>
  <c r="C136" i="2"/>
  <c r="AG141" i="2"/>
  <c r="AE141" i="2" s="1"/>
  <c r="A141" i="2" s="1"/>
  <c r="AI142" i="2"/>
  <c r="AH142" i="2"/>
  <c r="AF142" i="2" s="1"/>
  <c r="B143" i="2"/>
  <c r="AD136" i="2" l="1"/>
  <c r="C137" i="2"/>
  <c r="AG142" i="2"/>
  <c r="AE142" i="2" s="1"/>
  <c r="A142" i="2" s="1"/>
  <c r="AI143" i="2"/>
  <c r="AH143" i="2"/>
  <c r="AG143" i="2" s="1"/>
  <c r="B144" i="2"/>
  <c r="AD137" i="2" l="1"/>
  <c r="C138" i="2"/>
  <c r="AF143" i="2"/>
  <c r="AE143" i="2" s="1"/>
  <c r="A143" i="2" s="1"/>
  <c r="AH144" i="2"/>
  <c r="AF144" i="2" s="1"/>
  <c r="AI144" i="2"/>
  <c r="B145" i="2"/>
  <c r="AD138" i="2" l="1"/>
  <c r="C139" i="2"/>
  <c r="AG144" i="2"/>
  <c r="AE144" i="2" s="1"/>
  <c r="A144" i="2" s="1"/>
  <c r="AH145" i="2"/>
  <c r="AF145" i="2" s="1"/>
  <c r="AI145" i="2"/>
  <c r="B146" i="2"/>
  <c r="AD139" i="2" l="1"/>
  <c r="C140" i="2"/>
  <c r="AG145" i="2"/>
  <c r="AE145" i="2" s="1"/>
  <c r="A145" i="2" s="1"/>
  <c r="AH146" i="2"/>
  <c r="AG146" i="2" s="1"/>
  <c r="AI146" i="2"/>
  <c r="B147" i="2"/>
  <c r="AD140" i="2" l="1"/>
  <c r="C141" i="2"/>
  <c r="AF146" i="2"/>
  <c r="AE146" i="2" s="1"/>
  <c r="A146" i="2" s="1"/>
  <c r="AH147" i="2"/>
  <c r="AG147" i="2" s="1"/>
  <c r="AI147" i="2"/>
  <c r="B148" i="2"/>
  <c r="AD141" i="2" l="1"/>
  <c r="C142" i="2"/>
  <c r="AF147" i="2"/>
  <c r="AE147" i="2" s="1"/>
  <c r="A147" i="2" s="1"/>
  <c r="AI148" i="2"/>
  <c r="AH148" i="2"/>
  <c r="AF148" i="2" s="1"/>
  <c r="B149" i="2"/>
  <c r="AD142" i="2" l="1"/>
  <c r="C143" i="2"/>
  <c r="AG148" i="2"/>
  <c r="AE148" i="2" s="1"/>
  <c r="A148" i="2" s="1"/>
  <c r="AH149" i="2"/>
  <c r="AF149" i="2" s="1"/>
  <c r="AI149" i="2"/>
  <c r="B150" i="2"/>
  <c r="AD143" i="2" l="1"/>
  <c r="C144" i="2"/>
  <c r="AG149" i="2"/>
  <c r="AE149" i="2" s="1"/>
  <c r="A149" i="2" s="1"/>
  <c r="AH150" i="2"/>
  <c r="AH6" i="2" s="1"/>
  <c r="AI150" i="2"/>
  <c r="B6" i="2"/>
  <c r="A2" i="13" s="1"/>
  <c r="AD144" i="2" l="1"/>
  <c r="C145" i="2"/>
  <c r="AF150" i="2"/>
  <c r="E3" i="2"/>
  <c r="F3" i="2"/>
  <c r="F2" i="2" s="1"/>
  <c r="H3" i="2"/>
  <c r="H2" i="2" s="1"/>
  <c r="AF7" i="2" s="1"/>
  <c r="AE7" i="2" s="1"/>
  <c r="A7" i="2" s="1"/>
  <c r="AC3" i="2"/>
  <c r="AC2" i="2" s="1"/>
  <c r="G3" i="2"/>
  <c r="G2" i="2" s="1"/>
  <c r="D3" i="2"/>
  <c r="I3" i="2"/>
  <c r="I2" i="2" s="1"/>
  <c r="AD3" i="2"/>
  <c r="EL40" i="11"/>
  <c r="F82" i="13"/>
  <c r="CS46" i="11"/>
  <c r="DL40" i="11"/>
  <c r="EL37" i="11"/>
  <c r="DS10" i="11"/>
  <c r="DU49" i="11"/>
  <c r="E51" i="13"/>
  <c r="DS20" i="11"/>
  <c r="EN54" i="11"/>
  <c r="F28" i="13"/>
  <c r="E57" i="13"/>
  <c r="E148" i="13"/>
  <c r="F32" i="13"/>
  <c r="F96" i="13"/>
  <c r="F155" i="13"/>
  <c r="EE54" i="11"/>
  <c r="F17" i="13"/>
  <c r="DS52" i="11"/>
  <c r="DU21" i="11"/>
  <c r="DU45" i="11"/>
  <c r="E94" i="13"/>
  <c r="EP12" i="11" s="1"/>
  <c r="E144" i="13"/>
  <c r="DU8" i="11"/>
  <c r="F69" i="13"/>
  <c r="EN12" i="11"/>
  <c r="EE15" i="11"/>
  <c r="F40" i="13"/>
  <c r="DS30" i="11"/>
  <c r="DU24" i="11"/>
  <c r="E145" i="13"/>
  <c r="EL8" i="11"/>
  <c r="EN10" i="11"/>
  <c r="E116" i="13"/>
  <c r="EP34" i="11" s="1"/>
  <c r="EE49" i="11"/>
  <c r="E67" i="13"/>
  <c r="DU37" i="11"/>
  <c r="DS17" i="11"/>
  <c r="CS45" i="11"/>
  <c r="DS43" i="11"/>
  <c r="E97" i="13"/>
  <c r="EP15" i="11" s="1"/>
  <c r="F132" i="13"/>
  <c r="EE33" i="11"/>
  <c r="F47" i="13"/>
  <c r="EL24" i="11"/>
  <c r="E52" i="13"/>
  <c r="CS52" i="11"/>
  <c r="E36" i="13"/>
  <c r="E69" i="13"/>
  <c r="F75" i="13"/>
  <c r="F6" i="13"/>
  <c r="EL11" i="11"/>
  <c r="E32" i="13"/>
  <c r="F4" i="13"/>
  <c r="EN36" i="11"/>
  <c r="DL13" i="11"/>
  <c r="CZ52" i="11"/>
  <c r="DL45" i="11"/>
  <c r="F128" i="13"/>
  <c r="E53" i="13"/>
  <c r="EL44" i="11"/>
  <c r="F15" i="13"/>
  <c r="DS42" i="11"/>
  <c r="E139" i="13"/>
  <c r="DU23" i="11"/>
  <c r="EE50" i="11"/>
  <c r="F42" i="13"/>
  <c r="E60" i="13"/>
  <c r="E107" i="13"/>
  <c r="EP25" i="11" s="1"/>
  <c r="E83" i="13"/>
  <c r="E26" i="13"/>
  <c r="EN21" i="11"/>
  <c r="DL23" i="11"/>
  <c r="E61" i="13"/>
  <c r="F43" i="13"/>
  <c r="EL10" i="11"/>
  <c r="DL29" i="11"/>
  <c r="EE39" i="11"/>
  <c r="F35" i="13"/>
  <c r="E118" i="13"/>
  <c r="EP36" i="11" s="1"/>
  <c r="CZ43" i="11"/>
  <c r="EE36" i="11"/>
  <c r="F88" i="13"/>
  <c r="DB51" i="11"/>
  <c r="DS26" i="11"/>
  <c r="F27" i="13"/>
  <c r="EL7" i="11"/>
  <c r="DL48" i="11"/>
  <c r="E48" i="13"/>
  <c r="EE31" i="11"/>
  <c r="F52" i="13"/>
  <c r="EN37" i="11"/>
  <c r="DB41" i="11"/>
  <c r="F12" i="13"/>
  <c r="DL18" i="11"/>
  <c r="E95" i="13"/>
  <c r="EP13" i="11" s="1"/>
  <c r="F51" i="13"/>
  <c r="F111" i="13"/>
  <c r="E38" i="13"/>
  <c r="E152" i="13"/>
  <c r="F26" i="13"/>
  <c r="F22" i="13"/>
  <c r="E136" i="13"/>
  <c r="EP54" i="11" s="1"/>
  <c r="EN31" i="11"/>
  <c r="F89" i="13"/>
  <c r="DU39" i="11"/>
  <c r="E34" i="13"/>
  <c r="E6" i="13"/>
  <c r="E88" i="13"/>
  <c r="E141" i="13"/>
  <c r="DS36" i="11"/>
  <c r="F129" i="13"/>
  <c r="EN25" i="11"/>
  <c r="EE21" i="11"/>
  <c r="DL53" i="11"/>
  <c r="DS28" i="11"/>
  <c r="DB48" i="11"/>
  <c r="F142" i="13"/>
  <c r="F136" i="13"/>
  <c r="F152" i="13"/>
  <c r="DU35" i="11"/>
  <c r="EL48" i="11"/>
  <c r="F134" i="13"/>
  <c r="CX5" i="11"/>
  <c r="DQ5" i="11" s="1"/>
  <c r="EJ5" i="11" s="1"/>
  <c r="F125" i="13"/>
  <c r="DU22" i="11"/>
  <c r="F150" i="13"/>
  <c r="DL39" i="11"/>
  <c r="DL51" i="11"/>
  <c r="DB50" i="11"/>
  <c r="EL52" i="11"/>
  <c r="E56" i="13"/>
  <c r="F119" i="13"/>
  <c r="E7" i="13"/>
  <c r="E129" i="13"/>
  <c r="EP47" i="11" s="1"/>
  <c r="E58" i="13"/>
  <c r="EE20" i="11"/>
  <c r="E153" i="13"/>
  <c r="DU10" i="11"/>
  <c r="F122" i="13"/>
  <c r="EE40" i="11"/>
  <c r="CZ45" i="11"/>
  <c r="F19" i="13"/>
  <c r="AA5" i="10"/>
  <c r="F63" i="13"/>
  <c r="F115" i="13"/>
  <c r="EN11" i="11"/>
  <c r="CZ49" i="11"/>
  <c r="E151" i="13"/>
  <c r="CZ50" i="11"/>
  <c r="DS41" i="11"/>
  <c r="F149" i="13"/>
  <c r="E91" i="13"/>
  <c r="E156" i="13"/>
  <c r="EL46" i="11"/>
  <c r="CS41" i="11"/>
  <c r="EL12" i="11"/>
  <c r="DL43" i="11"/>
  <c r="F7" i="13"/>
  <c r="EL14" i="11"/>
  <c r="F140" i="13"/>
  <c r="F90" i="13"/>
  <c r="EE53" i="11"/>
  <c r="F93" i="13"/>
  <c r="EE26" i="11"/>
  <c r="F62" i="13"/>
  <c r="EN42" i="11"/>
  <c r="EL47" i="11"/>
  <c r="EE35" i="11"/>
  <c r="E54" i="13"/>
  <c r="F87" i="13"/>
  <c r="F95" i="13"/>
  <c r="F123" i="13"/>
  <c r="EE52" i="11"/>
  <c r="F143" i="13"/>
  <c r="E109" i="13"/>
  <c r="EP27" i="11" s="1"/>
  <c r="F83" i="13"/>
  <c r="E59" i="13"/>
  <c r="E31" i="13"/>
  <c r="EL31" i="11"/>
  <c r="F79" i="13"/>
  <c r="E64" i="13"/>
  <c r="EL43" i="11"/>
  <c r="E103" i="13"/>
  <c r="EP21" i="11" s="1"/>
  <c r="EE51" i="11"/>
  <c r="E13" i="13"/>
  <c r="DU52" i="11"/>
  <c r="EN20" i="11"/>
  <c r="EE41" i="11"/>
  <c r="DS34" i="11"/>
  <c r="EE9" i="11"/>
  <c r="E65" i="13"/>
  <c r="DU7" i="11"/>
  <c r="F38" i="13"/>
  <c r="DL22" i="11"/>
  <c r="DU29" i="11"/>
  <c r="EL53" i="11"/>
  <c r="DL27" i="11"/>
  <c r="EL39" i="11"/>
  <c r="EE44" i="11"/>
  <c r="DU32" i="11"/>
  <c r="DS9" i="11"/>
  <c r="EL42" i="11"/>
  <c r="EE47" i="11"/>
  <c r="F100" i="13"/>
  <c r="E157" i="13"/>
  <c r="DU38" i="11"/>
  <c r="EN15" i="11"/>
  <c r="F86" i="13"/>
  <c r="F103" i="13"/>
  <c r="EL22" i="11"/>
  <c r="DL19" i="11"/>
  <c r="DB46" i="11"/>
  <c r="EE17" i="11"/>
  <c r="F8" i="13"/>
  <c r="E147" i="13"/>
  <c r="E72" i="13"/>
  <c r="F68" i="13"/>
  <c r="EN13" i="11"/>
  <c r="DU50" i="11"/>
  <c r="E86" i="13"/>
  <c r="E62" i="13"/>
  <c r="F65" i="13"/>
  <c r="DU40" i="11"/>
  <c r="CZ47" i="11"/>
  <c r="E17" i="13"/>
  <c r="EL28" i="11"/>
  <c r="F144" i="13"/>
  <c r="EE42" i="11"/>
  <c r="E85" i="13"/>
  <c r="EN45" i="11"/>
  <c r="E30" i="13"/>
  <c r="EE16" i="11"/>
  <c r="EE43" i="11"/>
  <c r="E49" i="13"/>
  <c r="EE12" i="11"/>
  <c r="DS35" i="11"/>
  <c r="F139" i="13"/>
  <c r="DL50" i="11"/>
  <c r="F158" i="13"/>
  <c r="E44" i="13"/>
  <c r="DS33" i="11"/>
  <c r="CZ46" i="11"/>
  <c r="E135" i="13"/>
  <c r="EP53" i="11" s="1"/>
  <c r="E16" i="13"/>
  <c r="EL35" i="11"/>
  <c r="DB44" i="11"/>
  <c r="DB45" i="11"/>
  <c r="DL20" i="11"/>
  <c r="CZ41" i="11"/>
  <c r="EL36" i="11"/>
  <c r="F34" i="13"/>
  <c r="F13" i="13"/>
  <c r="E114" i="13"/>
  <c r="EP32" i="11" s="1"/>
  <c r="DB42" i="11"/>
  <c r="E25" i="13"/>
  <c r="F30" i="13"/>
  <c r="E123" i="13"/>
  <c r="EP41" i="11" s="1"/>
  <c r="DU42" i="11"/>
  <c r="DU43" i="11"/>
  <c r="CS51" i="11"/>
  <c r="F11" i="13"/>
  <c r="DS48" i="11"/>
  <c r="DL9" i="11"/>
  <c r="EE18" i="11"/>
  <c r="EE46" i="11"/>
  <c r="EN39" i="11"/>
  <c r="EE45" i="11"/>
  <c r="DS27" i="11"/>
  <c r="E132" i="13"/>
  <c r="EP50" i="11" s="1"/>
  <c r="E24" i="13"/>
  <c r="DS23" i="11"/>
  <c r="E20" i="13"/>
  <c r="EL29" i="11"/>
  <c r="EN52" i="11"/>
  <c r="F24" i="13"/>
  <c r="EL50" i="11"/>
  <c r="E39" i="13"/>
  <c r="E154" i="13"/>
  <c r="DL26" i="11"/>
  <c r="DL44" i="11"/>
  <c r="DU51" i="11"/>
  <c r="EN14" i="11"/>
  <c r="E41" i="13"/>
  <c r="E5" i="13"/>
  <c r="F104" i="13"/>
  <c r="F137" i="13"/>
  <c r="E68" i="13"/>
  <c r="DL15" i="11"/>
  <c r="F73" i="13"/>
  <c r="E84" i="13"/>
  <c r="DL33" i="11"/>
  <c r="E96" i="13"/>
  <c r="EP14" i="11" s="1"/>
  <c r="DS53" i="11"/>
  <c r="F126" i="13"/>
  <c r="F64" i="13"/>
  <c r="EN32" i="11"/>
  <c r="DL10" i="11"/>
  <c r="DS39" i="11"/>
  <c r="DL47" i="11"/>
  <c r="F124" i="13"/>
  <c r="E89" i="13"/>
  <c r="F84" i="13"/>
  <c r="E113" i="13"/>
  <c r="EP31" i="11" s="1"/>
  <c r="F127" i="13"/>
  <c r="F110" i="13"/>
  <c r="EN23" i="11"/>
  <c r="F105" i="13"/>
  <c r="DL17" i="11"/>
  <c r="EL19" i="11"/>
  <c r="E35" i="13"/>
  <c r="F14" i="13"/>
  <c r="CS44" i="11"/>
  <c r="DL7" i="11"/>
  <c r="DU27" i="11"/>
  <c r="EL30" i="11"/>
  <c r="DL21" i="11"/>
  <c r="DS40" i="11"/>
  <c r="F70" i="13"/>
  <c r="EE27" i="11"/>
  <c r="E87" i="13"/>
  <c r="EL18" i="11"/>
  <c r="E119" i="13"/>
  <c r="EP37" i="11" s="1"/>
  <c r="F71" i="13"/>
  <c r="F131" i="13"/>
  <c r="EE23" i="11"/>
  <c r="DS12" i="11"/>
  <c r="DU44" i="11"/>
  <c r="F48" i="13"/>
  <c r="EE32" i="11"/>
  <c r="DS54" i="11"/>
  <c r="DB53" i="11"/>
  <c r="E122" i="13"/>
  <c r="EP40" i="11" s="1"/>
  <c r="EN33" i="11"/>
  <c r="DS47" i="11"/>
  <c r="DU54" i="11"/>
  <c r="E81" i="13"/>
  <c r="EN46" i="11"/>
  <c r="EE37" i="11"/>
  <c r="EE11" i="11"/>
  <c r="E112" i="13"/>
  <c r="EP30" i="11" s="1"/>
  <c r="DL36" i="11"/>
  <c r="EN34" i="11"/>
  <c r="CS49" i="11"/>
  <c r="E22" i="13"/>
  <c r="F141" i="13"/>
  <c r="CZ54" i="11"/>
  <c r="E14" i="13"/>
  <c r="E43" i="13"/>
  <c r="E19" i="13"/>
  <c r="CS47" i="11"/>
  <c r="EN50" i="11"/>
  <c r="E92" i="13"/>
  <c r="F99" i="13"/>
  <c r="DU13" i="11"/>
  <c r="DU47" i="11"/>
  <c r="DU19" i="11"/>
  <c r="DB52" i="11"/>
  <c r="DS38" i="11"/>
  <c r="DL38" i="11"/>
  <c r="F151" i="13"/>
  <c r="F91" i="13"/>
  <c r="F114" i="13"/>
  <c r="DL34" i="11"/>
  <c r="EL34" i="11"/>
  <c r="F72" i="13"/>
  <c r="E146" i="13"/>
  <c r="EN53" i="11"/>
  <c r="DU28" i="11"/>
  <c r="F113" i="13"/>
  <c r="E158" i="13"/>
  <c r="F117" i="13"/>
  <c r="F56" i="13"/>
  <c r="E105" i="13"/>
  <c r="EP23" i="11" s="1"/>
  <c r="CS54" i="11"/>
  <c r="EE24" i="11"/>
  <c r="F154" i="13"/>
  <c r="E155" i="13"/>
  <c r="EL33" i="11"/>
  <c r="F67" i="13"/>
  <c r="EN19" i="11"/>
  <c r="EL38" i="11"/>
  <c r="F102" i="13"/>
  <c r="DU25" i="11"/>
  <c r="DU26" i="11"/>
  <c r="EN38" i="11"/>
  <c r="E104" i="13"/>
  <c r="EP22" i="11" s="1"/>
  <c r="F57" i="13"/>
  <c r="E120" i="13"/>
  <c r="EP38" i="11" s="1"/>
  <c r="E99" i="13"/>
  <c r="EP17" i="11" s="1"/>
  <c r="E42" i="13"/>
  <c r="DL24" i="11"/>
  <c r="EE14" i="11"/>
  <c r="F101" i="13"/>
  <c r="DL14" i="11"/>
  <c r="F53" i="13"/>
  <c r="F118" i="13"/>
  <c r="DU34" i="11"/>
  <c r="DS15" i="11"/>
  <c r="CS42" i="11"/>
  <c r="E140" i="13"/>
  <c r="DU53" i="11"/>
  <c r="F98" i="13"/>
  <c r="E133" i="13"/>
  <c r="EP51" i="11" s="1"/>
  <c r="DS49" i="11"/>
  <c r="E40" i="13"/>
  <c r="DL52" i="11"/>
  <c r="E125" i="13"/>
  <c r="EP43" i="11" s="1"/>
  <c r="EN27" i="11"/>
  <c r="EL51" i="11"/>
  <c r="E134" i="13"/>
  <c r="EP52" i="11" s="1"/>
  <c r="F31" i="13"/>
  <c r="CS43" i="11"/>
  <c r="F54" i="13"/>
  <c r="EE48" i="11"/>
  <c r="DS8" i="11"/>
  <c r="DS25" i="11"/>
  <c r="E124" i="13"/>
  <c r="EP42" i="11" s="1"/>
  <c r="CZ44" i="11"/>
  <c r="E137" i="13"/>
  <c r="F18" i="13"/>
  <c r="DS21" i="11"/>
  <c r="F59" i="13"/>
  <c r="EL27" i="11"/>
  <c r="EE38" i="11"/>
  <c r="E12" i="13"/>
  <c r="EL17" i="11"/>
  <c r="EN51" i="11"/>
  <c r="F16" i="13"/>
  <c r="DS45" i="11"/>
  <c r="DS18" i="11"/>
  <c r="EN41" i="11"/>
  <c r="F148" i="13"/>
  <c r="E127" i="13"/>
  <c r="EP45" i="11" s="1"/>
  <c r="DS24" i="11"/>
  <c r="E117" i="13"/>
  <c r="EP35" i="11" s="1"/>
  <c r="EN26" i="11"/>
  <c r="EL25" i="11"/>
  <c r="EL13" i="11"/>
  <c r="DL11" i="11"/>
  <c r="F39" i="13"/>
  <c r="DL37" i="11"/>
  <c r="EN17" i="11"/>
  <c r="E33" i="13"/>
  <c r="CZ42" i="11"/>
  <c r="EN22" i="11"/>
  <c r="F36" i="13"/>
  <c r="EE8" i="11"/>
  <c r="EN43" i="11"/>
  <c r="F92" i="13"/>
  <c r="EN7" i="11"/>
  <c r="E131" i="13"/>
  <c r="EP49" i="11" s="1"/>
  <c r="DS7" i="11"/>
  <c r="E73" i="13"/>
  <c r="E9" i="13"/>
  <c r="DL41" i="11"/>
  <c r="DL42" i="11"/>
  <c r="DL12" i="11"/>
  <c r="F25" i="13"/>
  <c r="E128" i="13"/>
  <c r="EP46" i="11" s="1"/>
  <c r="E106" i="13"/>
  <c r="EP24" i="11" s="1"/>
  <c r="E28" i="13"/>
  <c r="EL45" i="11"/>
  <c r="DB54" i="11"/>
  <c r="E47" i="13"/>
  <c r="EE13" i="11"/>
  <c r="DS14" i="11"/>
  <c r="EN16" i="11"/>
  <c r="DS19" i="11"/>
  <c r="EL9" i="11"/>
  <c r="EL32" i="11"/>
  <c r="DU36" i="11"/>
  <c r="DL31" i="11"/>
  <c r="F107" i="13"/>
  <c r="DS29" i="11"/>
  <c r="E82" i="13"/>
  <c r="EL15" i="11"/>
  <c r="EE22" i="11"/>
  <c r="E75" i="13"/>
  <c r="EN30" i="11"/>
  <c r="DL49" i="11"/>
  <c r="F45" i="13"/>
  <c r="DB43" i="11"/>
  <c r="DL46" i="11"/>
  <c r="E21" i="13"/>
  <c r="DS46" i="11"/>
  <c r="E63" i="13"/>
  <c r="F80" i="13"/>
  <c r="EL21" i="11"/>
  <c r="DL30" i="11"/>
  <c r="E121" i="13"/>
  <c r="EP39" i="11" s="1"/>
  <c r="DS13" i="11"/>
  <c r="F135" i="13"/>
  <c r="EE34" i="11"/>
  <c r="DL35" i="11"/>
  <c r="DS50" i="11"/>
  <c r="EN40" i="11"/>
  <c r="DS16" i="11"/>
  <c r="DS44" i="11"/>
  <c r="DS37" i="11"/>
  <c r="EL20" i="11"/>
  <c r="E100" i="13"/>
  <c r="EP18" i="11" s="1"/>
  <c r="F76" i="13"/>
  <c r="E29" i="13"/>
  <c r="F21" i="13"/>
  <c r="F133" i="13"/>
  <c r="E50" i="13"/>
  <c r="F44" i="13"/>
  <c r="EL26" i="11"/>
  <c r="F116" i="13"/>
  <c r="DU12" i="11"/>
  <c r="E55" i="13"/>
  <c r="E102" i="13"/>
  <c r="EP20" i="11" s="1"/>
  <c r="E126" i="13"/>
  <c r="EP44" i="11" s="1"/>
  <c r="EE19" i="11"/>
  <c r="F37" i="13"/>
  <c r="E108" i="13"/>
  <c r="EP26" i="11" s="1"/>
  <c r="E93" i="13"/>
  <c r="EP11" i="11" s="1"/>
  <c r="F41" i="13"/>
  <c r="F120" i="13"/>
  <c r="CZ48" i="11"/>
  <c r="DL32" i="11"/>
  <c r="E80" i="13"/>
  <c r="E115" i="13"/>
  <c r="EP33" i="11" s="1"/>
  <c r="CS48" i="11"/>
  <c r="DB47" i="11"/>
  <c r="E142" i="13"/>
  <c r="DU14" i="11"/>
  <c r="E37" i="13"/>
  <c r="F78" i="13"/>
  <c r="DS32" i="11"/>
  <c r="DS51" i="11"/>
  <c r="DU15" i="11"/>
  <c r="DU18" i="11"/>
  <c r="F60" i="13"/>
  <c r="F108" i="13"/>
  <c r="EN28" i="11"/>
  <c r="DU9" i="11"/>
  <c r="E111" i="13"/>
  <c r="EP29" i="11" s="1"/>
  <c r="F94" i="13"/>
  <c r="F121" i="13"/>
  <c r="F146" i="13"/>
  <c r="E15" i="13"/>
  <c r="F5" i="13"/>
  <c r="DL8" i="11"/>
  <c r="EE28" i="11"/>
  <c r="EN48" i="11"/>
  <c r="E10" i="13"/>
  <c r="EN9" i="11"/>
  <c r="F9" i="13"/>
  <c r="EN35" i="11"/>
  <c r="E78" i="13"/>
  <c r="F97" i="13"/>
  <c r="DU48" i="11"/>
  <c r="F33" i="13"/>
  <c r="F10" i="13"/>
  <c r="EN47" i="11"/>
  <c r="CZ53" i="11"/>
  <c r="DU11" i="11"/>
  <c r="DU17" i="11"/>
  <c r="EN49" i="11"/>
  <c r="DU41" i="11"/>
  <c r="E110" i="13"/>
  <c r="EP28" i="11" s="1"/>
  <c r="EN8" i="11"/>
  <c r="E18" i="13"/>
  <c r="F58" i="13"/>
  <c r="DU33" i="11"/>
  <c r="EE7" i="11"/>
  <c r="E45" i="13"/>
  <c r="F81" i="13"/>
  <c r="E76" i="13"/>
  <c r="EE10" i="11"/>
  <c r="F157" i="13"/>
  <c r="E138" i="13"/>
  <c r="EL41" i="11"/>
  <c r="E74" i="13"/>
  <c r="F46" i="13"/>
  <c r="DS11" i="11"/>
  <c r="F153" i="13"/>
  <c r="DL25" i="11"/>
  <c r="F130" i="13"/>
  <c r="DU31" i="11"/>
  <c r="EE25" i="11"/>
  <c r="EL49" i="11"/>
  <c r="DB49" i="11"/>
  <c r="E70" i="13"/>
  <c r="EN24" i="11"/>
  <c r="DS22" i="11"/>
  <c r="E143" i="13"/>
  <c r="F112" i="13"/>
  <c r="F49" i="13"/>
  <c r="E71" i="13"/>
  <c r="F50" i="13"/>
  <c r="E46" i="13"/>
  <c r="DL54" i="11"/>
  <c r="E77" i="13"/>
  <c r="EN29" i="11"/>
  <c r="F66" i="13"/>
  <c r="E90" i="13"/>
  <c r="CZ51" i="11"/>
  <c r="EL16" i="11"/>
  <c r="F138" i="13"/>
  <c r="EL54" i="11"/>
  <c r="F77" i="13"/>
  <c r="DU30" i="11"/>
  <c r="F147" i="13"/>
  <c r="E101" i="13"/>
  <c r="EP19" i="11" s="1"/>
  <c r="F74" i="13"/>
  <c r="F156" i="13"/>
  <c r="E149" i="13"/>
  <c r="F23" i="13"/>
  <c r="CS50" i="11"/>
  <c r="DU20" i="11"/>
  <c r="E98" i="13"/>
  <c r="EP16" i="11" s="1"/>
  <c r="E150" i="13"/>
  <c r="E66" i="13"/>
  <c r="F109" i="13"/>
  <c r="E23" i="13"/>
  <c r="E8" i="13"/>
  <c r="EN18" i="11"/>
  <c r="DS31" i="11"/>
  <c r="DU46" i="11"/>
  <c r="F55" i="13"/>
  <c r="F85" i="13"/>
  <c r="F61" i="13"/>
  <c r="F145" i="13"/>
  <c r="DL16" i="11"/>
  <c r="DU16" i="11"/>
  <c r="F20" i="13"/>
  <c r="EE30" i="11"/>
  <c r="E79" i="13"/>
  <c r="E27" i="13"/>
  <c r="F29" i="13"/>
  <c r="EL23" i="11"/>
  <c r="EE29" i="11"/>
  <c r="EN44" i="11"/>
  <c r="CS53" i="11"/>
  <c r="E11" i="13"/>
  <c r="E130" i="13"/>
  <c r="EP48" i="11" s="1"/>
  <c r="F106" i="13"/>
  <c r="DL28" i="11"/>
  <c r="E4" i="13"/>
  <c r="D4" i="13"/>
  <c r="B4" i="13"/>
  <c r="C4" i="13"/>
  <c r="AG150" i="2"/>
  <c r="E2" i="2" l="1"/>
  <c r="AF8" i="2" s="1"/>
  <c r="AE8" i="2" s="1"/>
  <c r="A8" i="2" s="1"/>
  <c r="AE150" i="2"/>
  <c r="A150" i="2" s="1"/>
  <c r="AD145" i="2"/>
  <c r="C146" i="2"/>
  <c r="CS7" i="11"/>
  <c r="V7" i="10"/>
  <c r="G8" i="13"/>
  <c r="DD17" i="11"/>
  <c r="V8" i="10"/>
  <c r="CS8" i="11"/>
  <c r="CZ23" i="11"/>
  <c r="AC23" i="10"/>
  <c r="DD42" i="11"/>
  <c r="G28" i="13"/>
  <c r="DD21" i="11"/>
  <c r="G9" i="13"/>
  <c r="AG21" i="10" s="1"/>
  <c r="AE31" i="10"/>
  <c r="DB31" i="11"/>
  <c r="DB17" i="11"/>
  <c r="AE17" i="10"/>
  <c r="DD28" i="11"/>
  <c r="G14" i="13"/>
  <c r="AG28" i="10" s="1"/>
  <c r="G22" i="13"/>
  <c r="AG36" i="10" s="1"/>
  <c r="DD36" i="11"/>
  <c r="DB25" i="11"/>
  <c r="AE25" i="10"/>
  <c r="AC7" i="10"/>
  <c r="CZ7" i="11"/>
  <c r="DD25" i="11"/>
  <c r="G11" i="13"/>
  <c r="AG25" i="10" s="1"/>
  <c r="DW32" i="11"/>
  <c r="G66" i="13"/>
  <c r="CZ9" i="11"/>
  <c r="AC9" i="10"/>
  <c r="EP8" i="11"/>
  <c r="G90" i="13"/>
  <c r="CS31" i="11"/>
  <c r="V31" i="10"/>
  <c r="CS9" i="11"/>
  <c r="V9" i="10"/>
  <c r="G74" i="13"/>
  <c r="DW40" i="11"/>
  <c r="AC28" i="10"/>
  <c r="CZ28" i="11"/>
  <c r="G18" i="13"/>
  <c r="AG32" i="10" s="1"/>
  <c r="DD32" i="11"/>
  <c r="DD23" i="11"/>
  <c r="G10" i="13"/>
  <c r="AG23" i="10" s="1"/>
  <c r="CS10" i="11"/>
  <c r="V10" i="10"/>
  <c r="DW46" i="11"/>
  <c r="G80" i="13"/>
  <c r="DW21" i="11"/>
  <c r="G55" i="13"/>
  <c r="CS25" i="11"/>
  <c r="V25" i="10"/>
  <c r="G50" i="13"/>
  <c r="DW16" i="11"/>
  <c r="DW29" i="11"/>
  <c r="G63" i="13"/>
  <c r="G75" i="13"/>
  <c r="DW41" i="11"/>
  <c r="G12" i="13"/>
  <c r="AG26" i="10" s="1"/>
  <c r="DD26" i="11"/>
  <c r="DD12" i="11"/>
  <c r="DD54" i="11"/>
  <c r="G40" i="13"/>
  <c r="DD15" i="11"/>
  <c r="G92" i="13"/>
  <c r="EP10" i="11"/>
  <c r="G43" i="13"/>
  <c r="DW9" i="11"/>
  <c r="DW53" i="11"/>
  <c r="G87" i="13"/>
  <c r="G35" i="13"/>
  <c r="DD49" i="11"/>
  <c r="AE16" i="10"/>
  <c r="DB16" i="11"/>
  <c r="DB9" i="11"/>
  <c r="AE9" i="10"/>
  <c r="G84" i="13"/>
  <c r="DW50" i="11"/>
  <c r="G41" i="13"/>
  <c r="DW7" i="11"/>
  <c r="CS14" i="11"/>
  <c r="V14" i="10"/>
  <c r="CZ10" i="11"/>
  <c r="AC10" i="10"/>
  <c r="AC24" i="10"/>
  <c r="CZ24" i="11"/>
  <c r="DB8" i="11"/>
  <c r="AE8" i="10"/>
  <c r="V18" i="10"/>
  <c r="CS18" i="11"/>
  <c r="CZ27" i="11"/>
  <c r="AC27" i="10"/>
  <c r="DB34" i="11"/>
  <c r="AE34" i="10"/>
  <c r="CZ39" i="11"/>
  <c r="AC39" i="10"/>
  <c r="AE37" i="10"/>
  <c r="DB37" i="11"/>
  <c r="G31" i="13"/>
  <c r="DD45" i="11"/>
  <c r="AE26" i="10"/>
  <c r="DB26" i="11"/>
  <c r="AC12" i="10"/>
  <c r="CZ12" i="11"/>
  <c r="CZ34" i="11"/>
  <c r="AC34" i="10"/>
  <c r="DB27" i="11"/>
  <c r="AE27" i="10"/>
  <c r="CS22" i="11"/>
  <c r="V22" i="10"/>
  <c r="G58" i="13"/>
  <c r="DW24" i="11"/>
  <c r="DW22" i="11"/>
  <c r="G56" i="13"/>
  <c r="AG24" i="10"/>
  <c r="DD24" i="11"/>
  <c r="CZ36" i="11"/>
  <c r="AC36" i="10"/>
  <c r="G38" i="13"/>
  <c r="DD52" i="11"/>
  <c r="G61" i="13"/>
  <c r="DW27" i="11"/>
  <c r="G26" i="13"/>
  <c r="AG40" i="10" s="1"/>
  <c r="DD40" i="11"/>
  <c r="AC14" i="10"/>
  <c r="CZ14" i="11"/>
  <c r="DW19" i="11"/>
  <c r="G53" i="13"/>
  <c r="AC15" i="10"/>
  <c r="CZ15" i="11"/>
  <c r="V12" i="10"/>
  <c r="CS12" i="11"/>
  <c r="V34" i="10"/>
  <c r="CS34" i="11"/>
  <c r="V23" i="10"/>
  <c r="CS23" i="11"/>
  <c r="V36" i="10"/>
  <c r="CS36" i="11"/>
  <c r="AD2" i="2"/>
  <c r="DD41" i="11"/>
  <c r="G27" i="13"/>
  <c r="G46" i="13"/>
  <c r="DW12" i="11"/>
  <c r="DD11" i="11"/>
  <c r="DB23" i="11"/>
  <c r="AE23" i="10"/>
  <c r="AC38" i="10"/>
  <c r="CZ38" i="11"/>
  <c r="G33" i="13"/>
  <c r="DD47" i="11"/>
  <c r="AE35" i="10"/>
  <c r="DB35" i="11"/>
  <c r="AE10" i="10"/>
  <c r="DB10" i="11"/>
  <c r="DW8" i="11"/>
  <c r="G42" i="13"/>
  <c r="V40" i="10"/>
  <c r="CS40" i="11"/>
  <c r="DB39" i="11"/>
  <c r="AE39" i="10"/>
  <c r="DB28" i="11"/>
  <c r="AE28" i="10"/>
  <c r="G89" i="13"/>
  <c r="EP7" i="11"/>
  <c r="CS17" i="11"/>
  <c r="V17" i="10"/>
  <c r="CS35" i="11"/>
  <c r="V35" i="10"/>
  <c r="G20" i="13"/>
  <c r="AG34" i="10" s="1"/>
  <c r="DD34" i="11"/>
  <c r="CS28" i="11"/>
  <c r="V28" i="10"/>
  <c r="AC13" i="10"/>
  <c r="CZ13" i="11"/>
  <c r="AE36" i="10"/>
  <c r="DB36" i="11"/>
  <c r="G85" i="13"/>
  <c r="DW51" i="11"/>
  <c r="DD31" i="11"/>
  <c r="G17" i="13"/>
  <c r="AG31" i="10" s="1"/>
  <c r="DB21" i="11"/>
  <c r="AE21" i="10"/>
  <c r="DW52" i="11"/>
  <c r="G86" i="13"/>
  <c r="G65" i="13"/>
  <c r="DW31" i="11"/>
  <c r="G64" i="13"/>
  <c r="DW30" i="11"/>
  <c r="DB32" i="11"/>
  <c r="AE32" i="10"/>
  <c r="G54" i="13"/>
  <c r="DW20" i="11"/>
  <c r="CZ29" i="11"/>
  <c r="AC29" i="10"/>
  <c r="EP9" i="11"/>
  <c r="G91" i="13"/>
  <c r="AE40" i="10"/>
  <c r="DB40" i="11"/>
  <c r="DD18" i="11"/>
  <c r="DW54" i="11"/>
  <c r="G88" i="13"/>
  <c r="CZ40" i="11"/>
  <c r="AC40" i="10"/>
  <c r="DW49" i="11"/>
  <c r="G83" i="13"/>
  <c r="DB13" i="11"/>
  <c r="AE13" i="10"/>
  <c r="G36" i="13"/>
  <c r="DD50" i="11"/>
  <c r="G57" i="13"/>
  <c r="DW23" i="11"/>
  <c r="DW17" i="11"/>
  <c r="G51" i="13"/>
  <c r="DB7" i="11"/>
  <c r="AE7" i="10"/>
  <c r="AC8" i="10"/>
  <c r="CZ8" i="11"/>
  <c r="DW45" i="11"/>
  <c r="G79" i="13"/>
  <c r="DD16" i="11"/>
  <c r="CZ37" i="11"/>
  <c r="AC37" i="10"/>
  <c r="DD37" i="11"/>
  <c r="G23" i="13"/>
  <c r="AG37" i="10" s="1"/>
  <c r="V30" i="10"/>
  <c r="CS30" i="11"/>
  <c r="G70" i="13"/>
  <c r="DW36" i="11"/>
  <c r="AE30" i="10"/>
  <c r="DB30" i="11"/>
  <c r="CS13" i="11"/>
  <c r="V13" i="10"/>
  <c r="G15" i="13"/>
  <c r="AG29" i="10" s="1"/>
  <c r="DD29" i="11"/>
  <c r="CZ33" i="11"/>
  <c r="AC33" i="10"/>
  <c r="V27" i="10"/>
  <c r="CS27" i="11"/>
  <c r="CZ11" i="11"/>
  <c r="AC11" i="10"/>
  <c r="V33" i="10"/>
  <c r="CS33" i="11"/>
  <c r="AE24" i="10"/>
  <c r="DB24" i="11"/>
  <c r="DD20" i="11"/>
  <c r="AG20" i="10"/>
  <c r="CZ21" i="11"/>
  <c r="AC21" i="10"/>
  <c r="DW13" i="11"/>
  <c r="G47" i="13"/>
  <c r="DB18" i="11"/>
  <c r="AE18" i="10"/>
  <c r="V15" i="10"/>
  <c r="CS15" i="11"/>
  <c r="AC18" i="10"/>
  <c r="CZ18" i="11"/>
  <c r="G81" i="13"/>
  <c r="DW47" i="11"/>
  <c r="AE19" i="10"/>
  <c r="DB19" i="11"/>
  <c r="DW34" i="11"/>
  <c r="G68" i="13"/>
  <c r="AE20" i="10"/>
  <c r="DB20" i="11"/>
  <c r="CS32" i="11"/>
  <c r="V32" i="10"/>
  <c r="G39" i="13"/>
  <c r="DD53" i="11"/>
  <c r="DD22" i="11"/>
  <c r="AG22" i="10"/>
  <c r="AE14" i="10"/>
  <c r="DB14" i="11"/>
  <c r="DD39" i="11"/>
  <c r="G25" i="13"/>
  <c r="AG39" i="10" s="1"/>
  <c r="DD30" i="11"/>
  <c r="G16" i="13"/>
  <c r="AG30" i="10" s="1"/>
  <c r="G44" i="13"/>
  <c r="DW10" i="11"/>
  <c r="CS39" i="11"/>
  <c r="V39" i="10"/>
  <c r="G49" i="13"/>
  <c r="DW15" i="11"/>
  <c r="G30" i="13"/>
  <c r="DD44" i="11"/>
  <c r="DW28" i="11"/>
  <c r="G62" i="13"/>
  <c r="AE38" i="10"/>
  <c r="DB38" i="11"/>
  <c r="AE12" i="10"/>
  <c r="DB12" i="11"/>
  <c r="G59" i="13"/>
  <c r="DW25" i="11"/>
  <c r="DD14" i="11"/>
  <c r="G7" i="13"/>
  <c r="G6" i="13"/>
  <c r="DD9" i="11"/>
  <c r="CZ16" i="11"/>
  <c r="AC16" i="10"/>
  <c r="DW14" i="11"/>
  <c r="G48" i="13"/>
  <c r="AC31" i="10"/>
  <c r="CZ31" i="11"/>
  <c r="G32" i="13"/>
  <c r="DD46" i="11"/>
  <c r="CS21" i="11"/>
  <c r="V21" i="10"/>
  <c r="V19" i="10"/>
  <c r="CS19" i="11"/>
  <c r="DD7" i="11"/>
  <c r="G4" i="13"/>
  <c r="V26" i="10"/>
  <c r="CS26" i="11"/>
  <c r="AC30" i="10"/>
  <c r="CZ30" i="11"/>
  <c r="G77" i="13"/>
  <c r="DW43" i="11"/>
  <c r="DW37" i="11"/>
  <c r="G71" i="13"/>
  <c r="AC25" i="10"/>
  <c r="CZ25" i="11"/>
  <c r="DW42" i="11"/>
  <c r="G76" i="13"/>
  <c r="DW11" i="11"/>
  <c r="G45" i="13"/>
  <c r="G78" i="13"/>
  <c r="DW44" i="11"/>
  <c r="DD19" i="11"/>
  <c r="AG19" i="10"/>
  <c r="DD51" i="11"/>
  <c r="G37" i="13"/>
  <c r="G29" i="13"/>
  <c r="DD43" i="11"/>
  <c r="DD35" i="11"/>
  <c r="G21" i="13"/>
  <c r="AG35" i="10" s="1"/>
  <c r="CZ22" i="11"/>
  <c r="AC22" i="10"/>
  <c r="G82" i="13"/>
  <c r="DW48" i="11"/>
  <c r="G73" i="13"/>
  <c r="DW39" i="11"/>
  <c r="DD10" i="11"/>
  <c r="AC26" i="10"/>
  <c r="CZ26" i="11"/>
  <c r="V38" i="10"/>
  <c r="CS38" i="11"/>
  <c r="CS16" i="11"/>
  <c r="V16" i="10"/>
  <c r="DD33" i="11"/>
  <c r="G19" i="13"/>
  <c r="AG33" i="10" s="1"/>
  <c r="V24" i="10"/>
  <c r="CS24" i="11"/>
  <c r="G5" i="13"/>
  <c r="DD8" i="11"/>
  <c r="DD38" i="11"/>
  <c r="G24" i="13"/>
  <c r="AG38" i="10" s="1"/>
  <c r="CZ35" i="11"/>
  <c r="AC35" i="10"/>
  <c r="CZ19" i="11"/>
  <c r="AC19" i="10"/>
  <c r="DW38" i="11"/>
  <c r="G72" i="13"/>
  <c r="DD27" i="11"/>
  <c r="G13" i="13"/>
  <c r="AG27" i="10" s="1"/>
  <c r="AE29" i="10"/>
  <c r="DB29" i="11"/>
  <c r="AE33" i="10"/>
  <c r="DB33" i="11"/>
  <c r="AE15" i="10"/>
  <c r="DB15" i="11"/>
  <c r="AE11" i="10"/>
  <c r="DB11" i="11"/>
  <c r="CZ17" i="11"/>
  <c r="AC17" i="10"/>
  <c r="G34" i="13"/>
  <c r="DD48" i="11"/>
  <c r="CS20" i="11"/>
  <c r="V20" i="10"/>
  <c r="CS11" i="11"/>
  <c r="V11" i="10"/>
  <c r="DD13" i="11"/>
  <c r="AC32" i="10"/>
  <c r="CZ32" i="11"/>
  <c r="DW26" i="11"/>
  <c r="G60" i="13"/>
  <c r="V37" i="10"/>
  <c r="CS37" i="11"/>
  <c r="CZ20" i="11"/>
  <c r="AC20" i="10"/>
  <c r="AE22" i="10"/>
  <c r="DB22" i="11"/>
  <c r="DW35" i="11"/>
  <c r="G69" i="13"/>
  <c r="DW18" i="11"/>
  <c r="G52" i="13"/>
  <c r="DW33" i="11"/>
  <c r="G67" i="13"/>
  <c r="V29" i="10"/>
  <c r="CS29" i="11"/>
  <c r="AD146" i="2" l="1"/>
  <c r="C147" i="2"/>
  <c r="AE41" i="10"/>
  <c r="AD147" i="2" l="1"/>
  <c r="C148" i="2"/>
  <c r="AD148" i="2" l="1"/>
  <c r="C149" i="2"/>
  <c r="AD149" i="2" l="1"/>
  <c r="C150" i="2"/>
  <c r="AD150" i="2" l="1"/>
  <c r="AD6" i="2" s="1"/>
  <c r="AK5" i="2" s="1"/>
  <c r="C6" i="2"/>
  <c r="C4" i="2" l="1"/>
  <c r="U4" i="3"/>
  <c r="AS2" i="2"/>
  <c r="BI3" i="1" l="1"/>
  <c r="CA10" i="2"/>
  <c r="R152" i="3"/>
  <c r="T119" i="3"/>
  <c r="I119" i="3" s="1"/>
  <c r="T117" i="3"/>
  <c r="I117" i="3" s="1"/>
  <c r="T136" i="3"/>
  <c r="I136" i="3" s="1"/>
  <c r="X152" i="3"/>
  <c r="M152" i="3" s="1"/>
  <c r="R153" i="3"/>
  <c r="T146" i="3"/>
  <c r="I146" i="3" s="1"/>
  <c r="T139" i="3"/>
  <c r="I139" i="3" s="1"/>
  <c r="U145" i="3"/>
  <c r="L145" i="3" s="1"/>
  <c r="U129" i="3"/>
  <c r="L129" i="3" s="1"/>
  <c r="X127" i="3"/>
  <c r="M127" i="3" s="1"/>
  <c r="T130" i="3"/>
  <c r="I130" i="3" s="1"/>
  <c r="T113" i="3"/>
  <c r="I113" i="3" s="1"/>
  <c r="X132" i="3"/>
  <c r="M132" i="3" s="1"/>
  <c r="U155" i="3"/>
  <c r="L155" i="3" s="1"/>
  <c r="R122" i="3"/>
  <c r="R138" i="3"/>
  <c r="R124" i="3"/>
  <c r="T134" i="3"/>
  <c r="I134" i="3" s="1"/>
  <c r="U157" i="3"/>
  <c r="L157" i="3" s="1"/>
  <c r="R147" i="3"/>
  <c r="R131" i="3"/>
  <c r="T137" i="3"/>
  <c r="I137" i="3" s="1"/>
  <c r="U128" i="3"/>
  <c r="L128" i="3" s="1"/>
  <c r="U116" i="3"/>
  <c r="L116" i="3" s="1"/>
  <c r="X145" i="3"/>
  <c r="M145" i="3" s="1"/>
  <c r="X130" i="3"/>
  <c r="M130" i="3" s="1"/>
  <c r="U127" i="3"/>
  <c r="L127" i="3" s="1"/>
  <c r="R135" i="3"/>
  <c r="R136" i="3"/>
  <c r="X138" i="3"/>
  <c r="M138" i="3" s="1"/>
  <c r="T153" i="3"/>
  <c r="I153" i="3" s="1"/>
  <c r="U141" i="3"/>
  <c r="L141" i="3" s="1"/>
  <c r="U114" i="3"/>
  <c r="L114" i="3" s="1"/>
  <c r="X146" i="3"/>
  <c r="M146" i="3" s="1"/>
  <c r="T116" i="3"/>
  <c r="I116" i="3" s="1"/>
  <c r="X134" i="3"/>
  <c r="M134" i="3" s="1"/>
  <c r="U126" i="3"/>
  <c r="L126" i="3" s="1"/>
  <c r="R123" i="3"/>
  <c r="X124" i="3"/>
  <c r="M124" i="3" s="1"/>
  <c r="X151" i="3"/>
  <c r="M151" i="3" s="1"/>
  <c r="X137" i="3"/>
  <c r="M137" i="3" s="1"/>
  <c r="R119" i="3"/>
  <c r="X142" i="3"/>
  <c r="M142" i="3" s="1"/>
  <c r="U144" i="3"/>
  <c r="L144" i="3" s="1"/>
  <c r="T156" i="3"/>
  <c r="I156" i="3" s="1"/>
  <c r="X117" i="3"/>
  <c r="M117" i="3" s="1"/>
  <c r="X126" i="3"/>
  <c r="M126" i="3" s="1"/>
  <c r="X154" i="3"/>
  <c r="M154" i="3" s="1"/>
  <c r="X161" i="3"/>
  <c r="M161" i="3" s="1"/>
  <c r="U151" i="3"/>
  <c r="L151" i="3" s="1"/>
  <c r="T114" i="3"/>
  <c r="I114" i="3" s="1"/>
  <c r="X156" i="3"/>
  <c r="M156" i="3" s="1"/>
  <c r="X121" i="3"/>
  <c r="M121" i="3" s="1"/>
  <c r="T158" i="3"/>
  <c r="I158" i="3" s="1"/>
  <c r="U135" i="3"/>
  <c r="L135" i="3" s="1"/>
  <c r="T132" i="3"/>
  <c r="I132" i="3" s="1"/>
  <c r="T143" i="3"/>
  <c r="I143" i="3" s="1"/>
  <c r="T123" i="3"/>
  <c r="I123" i="3" s="1"/>
  <c r="T129" i="3"/>
  <c r="I129" i="3" s="1"/>
  <c r="T144" i="3"/>
  <c r="I144" i="3" s="1"/>
  <c r="U138" i="3"/>
  <c r="L138" i="3" s="1"/>
  <c r="T150" i="3"/>
  <c r="I150" i="3" s="1"/>
  <c r="X149" i="3"/>
  <c r="M149" i="3" s="1"/>
  <c r="X159" i="3"/>
  <c r="M159" i="3" s="1"/>
  <c r="R156" i="3"/>
  <c r="R154" i="3"/>
  <c r="U154" i="3"/>
  <c r="L154" i="3" s="1"/>
  <c r="T127" i="3"/>
  <c r="I127" i="3" s="1"/>
  <c r="R145" i="3"/>
  <c r="X118" i="3"/>
  <c r="M118" i="3" s="1"/>
  <c r="T151" i="3"/>
  <c r="I151" i="3" s="1"/>
  <c r="R114" i="3"/>
  <c r="R143" i="3"/>
  <c r="T112" i="3"/>
  <c r="I112" i="3" s="1"/>
  <c r="R116" i="3"/>
  <c r="R130" i="3"/>
  <c r="T115" i="3"/>
  <c r="I115" i="3" s="1"/>
  <c r="R129" i="3"/>
  <c r="U136" i="3"/>
  <c r="L136" i="3" s="1"/>
  <c r="U123" i="3"/>
  <c r="L123" i="3" s="1"/>
  <c r="X140" i="3"/>
  <c r="M140" i="3" s="1"/>
  <c r="T133" i="3"/>
  <c r="I133" i="3" s="1"/>
  <c r="T135" i="3"/>
  <c r="I135" i="3" s="1"/>
  <c r="R126" i="3"/>
  <c r="T141" i="3"/>
  <c r="I141" i="3" s="1"/>
  <c r="T155" i="3"/>
  <c r="I155" i="3" s="1"/>
  <c r="U158" i="3"/>
  <c r="L158" i="3" s="1"/>
  <c r="X153" i="3"/>
  <c r="M153" i="3" s="1"/>
  <c r="R140" i="3"/>
  <c r="R115" i="3"/>
  <c r="T147" i="3"/>
  <c r="I147" i="3" s="1"/>
  <c r="X147" i="3"/>
  <c r="M147" i="3" s="1"/>
  <c r="X125" i="3"/>
  <c r="M125" i="3" s="1"/>
  <c r="U146" i="3"/>
  <c r="L146" i="3" s="1"/>
  <c r="N146" i="3" s="1"/>
  <c r="U132" i="3"/>
  <c r="L132" i="3" s="1"/>
  <c r="U161" i="3"/>
  <c r="L161" i="3" s="1"/>
  <c r="X135" i="3"/>
  <c r="M135" i="3" s="1"/>
  <c r="X123" i="3"/>
  <c r="M123" i="3" s="1"/>
  <c r="X157" i="3"/>
  <c r="M157" i="3" s="1"/>
  <c r="R160" i="3"/>
  <c r="T161" i="3"/>
  <c r="I161" i="3" s="1"/>
  <c r="U148" i="3"/>
  <c r="L148" i="3" s="1"/>
  <c r="X112" i="3"/>
  <c r="M112" i="3" s="1"/>
  <c r="T157" i="3"/>
  <c r="I157" i="3" s="1"/>
  <c r="T138" i="3"/>
  <c r="I138" i="3" s="1"/>
  <c r="T154" i="3"/>
  <c r="I154" i="3" s="1"/>
  <c r="T125" i="3"/>
  <c r="I125" i="3" s="1"/>
  <c r="X119" i="3"/>
  <c r="M119" i="3" s="1"/>
  <c r="R146" i="3"/>
  <c r="X113" i="3"/>
  <c r="M113" i="3" s="1"/>
  <c r="R134" i="3"/>
  <c r="R158" i="3"/>
  <c r="X128" i="3"/>
  <c r="M128" i="3" s="1"/>
  <c r="R151" i="3"/>
  <c r="T149" i="3"/>
  <c r="I149" i="3" s="1"/>
  <c r="U131" i="3"/>
  <c r="L131" i="3" s="1"/>
  <c r="U117" i="3"/>
  <c r="L117" i="3" s="1"/>
  <c r="T152" i="3"/>
  <c r="I152" i="3" s="1"/>
  <c r="U152" i="3"/>
  <c r="L152" i="3" s="1"/>
  <c r="X131" i="3"/>
  <c r="M131" i="3" s="1"/>
  <c r="X122" i="3"/>
  <c r="M122" i="3" s="1"/>
  <c r="U122" i="3"/>
  <c r="L122" i="3" s="1"/>
  <c r="R132" i="3"/>
  <c r="X158" i="3"/>
  <c r="M158" i="3" s="1"/>
  <c r="T131" i="3"/>
  <c r="I131" i="3" s="1"/>
  <c r="U120" i="3"/>
  <c r="L120" i="3" s="1"/>
  <c r="U119" i="3"/>
  <c r="L119" i="3" s="1"/>
  <c r="T126" i="3"/>
  <c r="I126" i="3" s="1"/>
  <c r="R141" i="3"/>
  <c r="R127" i="3"/>
  <c r="U147" i="3"/>
  <c r="L147" i="3" s="1"/>
  <c r="T142" i="3"/>
  <c r="I142" i="3" s="1"/>
  <c r="R148" i="3"/>
  <c r="X115" i="3"/>
  <c r="M115" i="3" s="1"/>
  <c r="U139" i="3"/>
  <c r="L139" i="3" s="1"/>
  <c r="X155" i="3"/>
  <c r="M155" i="3" s="1"/>
  <c r="U118" i="3"/>
  <c r="L118" i="3" s="1"/>
  <c r="X160" i="3"/>
  <c r="M160" i="3" s="1"/>
  <c r="X141" i="3"/>
  <c r="M141" i="3" s="1"/>
  <c r="X114" i="3"/>
  <c r="M114" i="3" s="1"/>
  <c r="T124" i="3"/>
  <c r="I124" i="3" s="1"/>
  <c r="U130" i="3"/>
  <c r="L130" i="3" s="1"/>
  <c r="N130" i="3" s="1"/>
  <c r="U134" i="3"/>
  <c r="L134" i="3" s="1"/>
  <c r="U160" i="3"/>
  <c r="L160" i="3" s="1"/>
  <c r="R137" i="3"/>
  <c r="R125" i="3"/>
  <c r="T159" i="3"/>
  <c r="I159" i="3" s="1"/>
  <c r="X139" i="3"/>
  <c r="M139" i="3" s="1"/>
  <c r="R112" i="3"/>
  <c r="X133" i="3"/>
  <c r="M133" i="3" s="1"/>
  <c r="R117" i="3"/>
  <c r="R161" i="3"/>
  <c r="T148" i="3"/>
  <c r="I148" i="3" s="1"/>
  <c r="R118" i="3"/>
  <c r="X116" i="3"/>
  <c r="M116" i="3" s="1"/>
  <c r="R150" i="3"/>
  <c r="U121" i="3"/>
  <c r="L121" i="3" s="1"/>
  <c r="N121" i="3" s="1"/>
  <c r="T121" i="3"/>
  <c r="I121" i="3" s="1"/>
  <c r="U159" i="3"/>
  <c r="L159" i="3" s="1"/>
  <c r="U125" i="3"/>
  <c r="L125" i="3" s="1"/>
  <c r="T118" i="3"/>
  <c r="I118" i="3" s="1"/>
  <c r="T128" i="3"/>
  <c r="I128" i="3" s="1"/>
  <c r="T120" i="3"/>
  <c r="I120" i="3" s="1"/>
  <c r="R144" i="3"/>
  <c r="R155" i="3"/>
  <c r="R121" i="3"/>
  <c r="U142" i="3"/>
  <c r="L142" i="3" s="1"/>
  <c r="N142" i="3" s="1"/>
  <c r="X150" i="3"/>
  <c r="M150" i="3" s="1"/>
  <c r="U150" i="3"/>
  <c r="L150" i="3" s="1"/>
  <c r="U115" i="3"/>
  <c r="L115" i="3" s="1"/>
  <c r="N115" i="3" s="1"/>
  <c r="R139" i="3"/>
  <c r="R128" i="3"/>
  <c r="R159" i="3"/>
  <c r="X144" i="3"/>
  <c r="M144" i="3" s="1"/>
  <c r="X129" i="3"/>
  <c r="M129" i="3" s="1"/>
  <c r="R120" i="3"/>
  <c r="T122" i="3"/>
  <c r="I122" i="3" s="1"/>
  <c r="R149" i="3"/>
  <c r="R133" i="3"/>
  <c r="U137" i="3"/>
  <c r="L137" i="3" s="1"/>
  <c r="U156" i="3"/>
  <c r="L156" i="3" s="1"/>
  <c r="U124" i="3"/>
  <c r="L124" i="3" s="1"/>
  <c r="U140" i="3"/>
  <c r="L140" i="3" s="1"/>
  <c r="T140" i="3"/>
  <c r="I140" i="3" s="1"/>
  <c r="X143" i="3"/>
  <c r="M143" i="3" s="1"/>
  <c r="U133" i="3"/>
  <c r="L133" i="3" s="1"/>
  <c r="N133" i="3" s="1"/>
  <c r="U113" i="3"/>
  <c r="L113" i="3" s="1"/>
  <c r="X136" i="3"/>
  <c r="M136" i="3" s="1"/>
  <c r="R113" i="3"/>
  <c r="T145" i="3"/>
  <c r="I145" i="3" s="1"/>
  <c r="R142" i="3"/>
  <c r="U153" i="3"/>
  <c r="L153" i="3" s="1"/>
  <c r="N153" i="3" s="1"/>
  <c r="U112" i="3"/>
  <c r="L112" i="3" s="1"/>
  <c r="T160" i="3"/>
  <c r="I160" i="3" s="1"/>
  <c r="U149" i="3"/>
  <c r="L149" i="3" s="1"/>
  <c r="N149" i="3" s="1"/>
  <c r="R157" i="3"/>
  <c r="X148" i="3"/>
  <c r="M148" i="3" s="1"/>
  <c r="X120" i="3"/>
  <c r="M120" i="3" s="1"/>
  <c r="U143" i="3"/>
  <c r="L143" i="3" s="1"/>
  <c r="N152" i="3" l="1"/>
  <c r="N134" i="3"/>
  <c r="N159" i="3"/>
  <c r="N156" i="3"/>
  <c r="N151" i="3"/>
  <c r="N124" i="3"/>
  <c r="N112" i="3"/>
  <c r="N118" i="3"/>
  <c r="N117" i="3"/>
  <c r="N138" i="3"/>
  <c r="N137" i="3"/>
  <c r="N125" i="3"/>
  <c r="N160" i="3"/>
  <c r="N143" i="3"/>
  <c r="N113" i="3"/>
  <c r="N140" i="3"/>
  <c r="N147" i="3"/>
  <c r="N119" i="3"/>
  <c r="N132" i="3"/>
  <c r="N154" i="3"/>
  <c r="N127" i="3"/>
  <c r="N161" i="3"/>
  <c r="C157" i="3"/>
  <c r="S157" i="3"/>
  <c r="E157" i="3" s="1"/>
  <c r="C142" i="3"/>
  <c r="S142" i="3"/>
  <c r="E142" i="3" s="1"/>
  <c r="C133" i="3"/>
  <c r="S133" i="3"/>
  <c r="E133" i="3" s="1"/>
  <c r="S139" i="3"/>
  <c r="E139" i="3" s="1"/>
  <c r="C139" i="3"/>
  <c r="S117" i="3"/>
  <c r="E117" i="3" s="1"/>
  <c r="C117" i="3"/>
  <c r="N139" i="3"/>
  <c r="S132" i="3"/>
  <c r="E132" i="3" s="1"/>
  <c r="C132" i="3"/>
  <c r="S134" i="3"/>
  <c r="E134" i="3" s="1"/>
  <c r="C134" i="3"/>
  <c r="N158" i="3"/>
  <c r="N136" i="3"/>
  <c r="S116" i="3"/>
  <c r="E116" i="3" s="1"/>
  <c r="C116" i="3"/>
  <c r="N135" i="3"/>
  <c r="N128" i="3"/>
  <c r="N157" i="3"/>
  <c r="S122" i="3"/>
  <c r="E122" i="3" s="1"/>
  <c r="C122" i="3"/>
  <c r="C149" i="3"/>
  <c r="S149" i="3"/>
  <c r="E149" i="3" s="1"/>
  <c r="S121" i="3"/>
  <c r="E121" i="3" s="1"/>
  <c r="C121" i="3"/>
  <c r="S118" i="3"/>
  <c r="E118" i="3" s="1"/>
  <c r="C118" i="3"/>
  <c r="S125" i="3"/>
  <c r="E125" i="3" s="1"/>
  <c r="C125" i="3"/>
  <c r="C127" i="3"/>
  <c r="S127" i="3"/>
  <c r="E127" i="3" s="1"/>
  <c r="N120" i="3"/>
  <c r="N122" i="3"/>
  <c r="C151" i="3"/>
  <c r="S151" i="3"/>
  <c r="E151" i="3" s="1"/>
  <c r="N148" i="3"/>
  <c r="C115" i="3"/>
  <c r="S115" i="3"/>
  <c r="E115" i="3" s="1"/>
  <c r="S129" i="3"/>
  <c r="E129" i="3" s="1"/>
  <c r="C129" i="3"/>
  <c r="C154" i="3"/>
  <c r="S154" i="3"/>
  <c r="E154" i="3" s="1"/>
  <c r="C119" i="3"/>
  <c r="S119" i="3"/>
  <c r="E119" i="3" s="1"/>
  <c r="S123" i="3"/>
  <c r="E123" i="3" s="1"/>
  <c r="C123" i="3"/>
  <c r="N155" i="3"/>
  <c r="C113" i="3"/>
  <c r="S113" i="3"/>
  <c r="E113" i="3" s="1"/>
  <c r="S159" i="3"/>
  <c r="E159" i="3" s="1"/>
  <c r="C159" i="3"/>
  <c r="N150" i="3"/>
  <c r="S155" i="3"/>
  <c r="E155" i="3" s="1"/>
  <c r="C155" i="3"/>
  <c r="C112" i="3"/>
  <c r="S112" i="3"/>
  <c r="E112" i="3" s="1"/>
  <c r="C137" i="3"/>
  <c r="S137" i="3"/>
  <c r="E137" i="3" s="1"/>
  <c r="C148" i="3"/>
  <c r="S148" i="3"/>
  <c r="E148" i="3" s="1"/>
  <c r="C141" i="3"/>
  <c r="S141" i="3"/>
  <c r="E141" i="3" s="1"/>
  <c r="C146" i="3"/>
  <c r="S146" i="3"/>
  <c r="E146" i="3" s="1"/>
  <c r="C140" i="3"/>
  <c r="S140" i="3"/>
  <c r="E140" i="3" s="1"/>
  <c r="C143" i="3"/>
  <c r="S143" i="3"/>
  <c r="E143" i="3" s="1"/>
  <c r="S145" i="3"/>
  <c r="E145" i="3" s="1"/>
  <c r="C145" i="3"/>
  <c r="S156" i="3"/>
  <c r="E156" i="3" s="1"/>
  <c r="C156" i="3"/>
  <c r="N126" i="3"/>
  <c r="N114" i="3"/>
  <c r="C136" i="3"/>
  <c r="S136" i="3"/>
  <c r="E136" i="3" s="1"/>
  <c r="C131" i="3"/>
  <c r="S131" i="3"/>
  <c r="E131" i="3" s="1"/>
  <c r="S124" i="3"/>
  <c r="E124" i="3" s="1"/>
  <c r="C124" i="3"/>
  <c r="N129" i="3"/>
  <c r="S153" i="3"/>
  <c r="E153" i="3" s="1"/>
  <c r="C153" i="3"/>
  <c r="S120" i="3"/>
  <c r="E120" i="3" s="1"/>
  <c r="C120" i="3"/>
  <c r="S128" i="3"/>
  <c r="E128" i="3" s="1"/>
  <c r="C128" i="3"/>
  <c r="C144" i="3"/>
  <c r="S144" i="3"/>
  <c r="E144" i="3" s="1"/>
  <c r="C150" i="3"/>
  <c r="S150" i="3"/>
  <c r="E150" i="3" s="1"/>
  <c r="S161" i="3"/>
  <c r="E161" i="3" s="1"/>
  <c r="C161" i="3"/>
  <c r="N131" i="3"/>
  <c r="C158" i="3"/>
  <c r="S158" i="3"/>
  <c r="E158" i="3" s="1"/>
  <c r="S160" i="3"/>
  <c r="E160" i="3" s="1"/>
  <c r="C160" i="3"/>
  <c r="S126" i="3"/>
  <c r="E126" i="3" s="1"/>
  <c r="C126" i="3"/>
  <c r="N123" i="3"/>
  <c r="S130" i="3"/>
  <c r="E130" i="3" s="1"/>
  <c r="C130" i="3"/>
  <c r="C114" i="3"/>
  <c r="S114" i="3"/>
  <c r="E114" i="3" s="1"/>
  <c r="N144" i="3"/>
  <c r="N141" i="3"/>
  <c r="C135" i="3"/>
  <c r="S135" i="3"/>
  <c r="E135" i="3" s="1"/>
  <c r="N116" i="3"/>
  <c r="S147" i="3"/>
  <c r="E147" i="3" s="1"/>
  <c r="C147" i="3"/>
  <c r="S138" i="3"/>
  <c r="E138" i="3" s="1"/>
  <c r="C138" i="3"/>
  <c r="N145" i="3"/>
  <c r="S152" i="3"/>
  <c r="E152" i="3" s="1"/>
  <c r="C152" i="3"/>
  <c r="N162" i="3" l="1"/>
  <c r="N175" i="3" s="1"/>
  <c r="BI4" i="1" l="1"/>
  <c r="AS5" i="2" s="1"/>
  <c r="CA13" i="2" s="1"/>
  <c r="N179" i="3"/>
  <c r="H3" i="15" l="1"/>
  <c r="K3" i="15" s="1"/>
  <c r="A3" i="15" s="1"/>
  <c r="J22" i="15" s="1"/>
  <c r="H19" i="15" l="1"/>
  <c r="J32" i="15"/>
  <c r="G29" i="15"/>
  <c r="B32" i="15"/>
  <c r="F27" i="15"/>
  <c r="C22" i="15"/>
  <c r="E32" i="15"/>
  <c r="F24" i="15"/>
  <c r="J21" i="15"/>
  <c r="E19" i="15"/>
  <c r="M26" i="15"/>
  <c r="I19" i="15"/>
  <c r="C29" i="15"/>
  <c r="M30" i="15"/>
  <c r="H30" i="15"/>
  <c r="F31" i="15"/>
  <c r="L22" i="15"/>
  <c r="D25" i="15"/>
  <c r="B20" i="15"/>
  <c r="D26" i="15"/>
  <c r="D23" i="15"/>
  <c r="H22" i="15"/>
  <c r="D22" i="15"/>
  <c r="L25" i="15"/>
  <c r="B21" i="15"/>
  <c r="G31" i="15"/>
  <c r="K24" i="15"/>
  <c r="G24" i="15"/>
  <c r="J19" i="15"/>
  <c r="C28" i="15"/>
  <c r="D20" i="15"/>
  <c r="M20" i="15"/>
  <c r="D31" i="15"/>
  <c r="H25" i="15"/>
  <c r="C19" i="15"/>
  <c r="E23" i="15"/>
  <c r="L28" i="15"/>
  <c r="G19" i="15"/>
  <c r="M25" i="15"/>
  <c r="L20" i="15"/>
  <c r="M27" i="15"/>
  <c r="H24" i="15"/>
  <c r="D24" i="15"/>
  <c r="J24" i="15"/>
  <c r="E21" i="15"/>
  <c r="E28" i="15"/>
  <c r="C31" i="15"/>
  <c r="B25" i="15"/>
  <c r="H32" i="15"/>
  <c r="L31" i="15"/>
  <c r="H31" i="15"/>
  <c r="E27" i="15"/>
  <c r="C32" i="15"/>
  <c r="M22" i="15"/>
  <c r="M31" i="15"/>
  <c r="F25" i="15"/>
  <c r="K30" i="15"/>
  <c r="L21" i="15"/>
  <c r="I24" i="15"/>
  <c r="M28" i="15"/>
  <c r="J20" i="15"/>
  <c r="G22" i="15"/>
  <c r="H29" i="15"/>
  <c r="E24" i="15"/>
  <c r="K19" i="15"/>
  <c r="J27" i="15"/>
  <c r="H23" i="15"/>
  <c r="K27" i="15"/>
  <c r="L24" i="15"/>
  <c r="C21" i="15"/>
  <c r="C25" i="15"/>
  <c r="B31" i="15"/>
  <c r="B29" i="15"/>
  <c r="G20" i="15"/>
  <c r="J25" i="15"/>
  <c r="B23" i="15"/>
  <c r="F22" i="15"/>
  <c r="M32" i="15"/>
  <c r="M23" i="15"/>
  <c r="B24" i="15"/>
  <c r="I31" i="15"/>
  <c r="E29" i="15"/>
  <c r="L26" i="15"/>
  <c r="F26" i="15"/>
  <c r="D29" i="15"/>
  <c r="K26" i="15"/>
  <c r="C24" i="15"/>
  <c r="F29" i="15"/>
  <c r="K31" i="15"/>
  <c r="H27" i="15"/>
  <c r="K21" i="15"/>
  <c r="I27" i="15"/>
  <c r="E20" i="15"/>
  <c r="G32" i="15"/>
  <c r="J31" i="15"/>
  <c r="B26" i="15"/>
  <c r="H21" i="15"/>
  <c r="J29" i="15"/>
  <c r="J30" i="15"/>
  <c r="B28" i="15"/>
  <c r="D21" i="15"/>
  <c r="L29" i="15"/>
  <c r="C26" i="15"/>
  <c r="D28" i="15"/>
  <c r="I20" i="15"/>
  <c r="B30" i="15"/>
  <c r="G26" i="15"/>
  <c r="E31" i="15"/>
  <c r="D30" i="15"/>
  <c r="L23" i="15"/>
  <c r="F23" i="15"/>
  <c r="L27" i="15"/>
  <c r="H28" i="15"/>
  <c r="F28" i="15"/>
  <c r="E25" i="15"/>
  <c r="F30" i="15"/>
  <c r="B22" i="15"/>
  <c r="I30" i="15"/>
  <c r="D32" i="15"/>
  <c r="F32" i="15"/>
  <c r="I26" i="15"/>
  <c r="K22" i="15"/>
  <c r="C30" i="15"/>
  <c r="E30" i="15"/>
  <c r="G30" i="15"/>
  <c r="G27" i="15"/>
  <c r="J26" i="15"/>
  <c r="M29" i="15"/>
  <c r="K23" i="15"/>
  <c r="L32" i="15"/>
  <c r="M19" i="15"/>
  <c r="I25" i="15"/>
  <c r="I29" i="15"/>
  <c r="K32" i="15"/>
  <c r="D19" i="15"/>
  <c r="D27" i="15"/>
  <c r="F20" i="15"/>
  <c r="I28" i="15"/>
  <c r="K20" i="15"/>
  <c r="L19" i="15"/>
  <c r="B27" i="15"/>
  <c r="K25" i="15"/>
  <c r="H20" i="15"/>
  <c r="B19" i="15"/>
  <c r="I23" i="15"/>
  <c r="G28" i="15"/>
  <c r="F21" i="15"/>
  <c r="G25" i="15"/>
  <c r="G21" i="15"/>
  <c r="K28" i="15"/>
  <c r="E26" i="15"/>
  <c r="G23" i="15"/>
  <c r="C27" i="15"/>
  <c r="J28" i="15"/>
  <c r="I21" i="15"/>
  <c r="I32" i="15"/>
  <c r="I22" i="15"/>
  <c r="M21" i="15"/>
  <c r="J23" i="15"/>
  <c r="C20" i="15"/>
  <c r="F19" i="15"/>
  <c r="L30" i="15"/>
  <c r="E22" i="15"/>
  <c r="M24" i="15"/>
  <c r="K29" i="15"/>
  <c r="C23" i="15"/>
  <c r="H26" i="15"/>
</calcChain>
</file>

<file path=xl/comments1.xml><?xml version="1.0" encoding="utf-8"?>
<comments xmlns="http://schemas.openxmlformats.org/spreadsheetml/2006/main">
  <authors>
    <author>Clay</author>
    <author>Reuben</author>
  </authors>
  <commentList>
    <comment ref="B5" authorId="0" shapeId="0">
      <text>
        <r>
          <rPr>
            <b/>
            <sz val="9"/>
            <color indexed="81"/>
            <rFont val="Tahoma"/>
            <family val="2"/>
          </rPr>
          <t>Clay:</t>
        </r>
        <r>
          <rPr>
            <sz val="9"/>
            <color indexed="81"/>
            <rFont val="Tahoma"/>
            <family val="2"/>
          </rPr>
          <t xml:space="preserve">
change just these when making sheets bigg</t>
        </r>
      </text>
    </comment>
    <comment ref="P5" authorId="0" shapeId="0">
      <text>
        <r>
          <rPr>
            <b/>
            <sz val="9"/>
            <color indexed="81"/>
            <rFont val="Tahoma"/>
            <family val="2"/>
          </rPr>
          <t>Clay:</t>
        </r>
        <r>
          <rPr>
            <sz val="9"/>
            <color indexed="81"/>
            <rFont val="Tahoma"/>
            <family val="2"/>
          </rPr>
          <t xml:space="preserve">
change just these when making sheets bigg</t>
        </r>
      </text>
    </comment>
    <comment ref="BF10" authorId="1" shapeId="0">
      <text>
        <r>
          <rPr>
            <b/>
            <sz val="9"/>
            <color indexed="81"/>
            <rFont val="Tahoma"/>
            <family val="2"/>
          </rPr>
          <t>Vendor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G10" authorId="1" shapeId="0">
      <text>
        <r>
          <rPr>
            <b/>
            <sz val="9"/>
            <color indexed="81"/>
            <rFont val="Tahoma"/>
            <family val="2"/>
          </rPr>
          <t>Invoice #</t>
        </r>
      </text>
    </comment>
    <comment ref="BH10" authorId="1" shapeId="0">
      <text>
        <r>
          <rPr>
            <b/>
            <sz val="9"/>
            <color indexed="81"/>
            <rFont val="Tahoma"/>
            <family val="2"/>
          </rPr>
          <t>A&amp;B PO #</t>
        </r>
      </text>
    </comment>
    <comment ref="BI10" authorId="1" shapeId="0">
      <text>
        <r>
          <rPr>
            <b/>
            <sz val="9"/>
            <color indexed="81"/>
            <rFont val="Tahoma"/>
            <family val="2"/>
          </rPr>
          <t>Description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J10" authorId="1" shapeId="0">
      <text>
        <r>
          <rPr>
            <b/>
            <sz val="9"/>
            <color indexed="81"/>
            <rFont val="Tahoma"/>
            <family val="2"/>
          </rPr>
          <t>Amount NO GST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L10" authorId="1" shapeId="0">
      <text>
        <r>
          <rPr>
            <b/>
            <sz val="9"/>
            <color indexed="81"/>
            <rFont val="Tahoma"/>
            <family val="2"/>
          </rPr>
          <t>Vendor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M10" authorId="1" shapeId="0">
      <text>
        <r>
          <rPr>
            <b/>
            <sz val="9"/>
            <color indexed="81"/>
            <rFont val="Tahoma"/>
            <family val="2"/>
          </rPr>
          <t>Invoice #</t>
        </r>
      </text>
    </comment>
    <comment ref="BN10" authorId="1" shapeId="0">
      <text>
        <r>
          <rPr>
            <b/>
            <sz val="9"/>
            <color indexed="81"/>
            <rFont val="Tahoma"/>
            <family val="2"/>
          </rPr>
          <t>A&amp;B PO #</t>
        </r>
      </text>
    </comment>
    <comment ref="BO10" authorId="1" shapeId="0">
      <text>
        <r>
          <rPr>
            <b/>
            <sz val="9"/>
            <color indexed="81"/>
            <rFont val="Tahoma"/>
            <family val="2"/>
          </rPr>
          <t>Description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P10" authorId="1" shapeId="0">
      <text>
        <r>
          <rPr>
            <b/>
            <sz val="9"/>
            <color indexed="81"/>
            <rFont val="Tahoma"/>
            <family val="2"/>
          </rPr>
          <t>Amount NO GST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R10" authorId="1" shapeId="0">
      <text>
        <r>
          <rPr>
            <b/>
            <sz val="9"/>
            <color indexed="81"/>
            <rFont val="Tahoma"/>
            <family val="2"/>
          </rPr>
          <t>Vendor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S10" authorId="1" shapeId="0">
      <text>
        <r>
          <rPr>
            <b/>
            <sz val="9"/>
            <color indexed="81"/>
            <rFont val="Tahoma"/>
            <family val="2"/>
          </rPr>
          <t>Invoice #</t>
        </r>
      </text>
    </comment>
    <comment ref="BT10" authorId="1" shapeId="0">
      <text>
        <r>
          <rPr>
            <b/>
            <sz val="9"/>
            <color indexed="81"/>
            <rFont val="Tahoma"/>
            <family val="2"/>
          </rPr>
          <t>A&amp;B PO #</t>
        </r>
      </text>
    </comment>
    <comment ref="BU10" authorId="1" shapeId="0">
      <text>
        <r>
          <rPr>
            <b/>
            <sz val="9"/>
            <color indexed="81"/>
            <rFont val="Tahoma"/>
            <family val="2"/>
          </rPr>
          <t>Description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V10" authorId="1" shapeId="0">
      <text>
        <r>
          <rPr>
            <b/>
            <sz val="9"/>
            <color indexed="81"/>
            <rFont val="Tahoma"/>
            <family val="2"/>
          </rPr>
          <t>Amount NO GST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X10" authorId="1" shapeId="0">
      <text>
        <r>
          <rPr>
            <b/>
            <sz val="9"/>
            <color indexed="81"/>
            <rFont val="Tahoma"/>
            <family val="2"/>
          </rPr>
          <t>Vendor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Y10" authorId="1" shapeId="0">
      <text>
        <r>
          <rPr>
            <b/>
            <sz val="9"/>
            <color indexed="81"/>
            <rFont val="Tahoma"/>
            <family val="2"/>
          </rPr>
          <t>Invoice #</t>
        </r>
      </text>
    </comment>
    <comment ref="BZ10" authorId="1" shapeId="0">
      <text>
        <r>
          <rPr>
            <b/>
            <sz val="9"/>
            <color indexed="81"/>
            <rFont val="Tahoma"/>
            <family val="2"/>
          </rPr>
          <t>A&amp;B PO #</t>
        </r>
      </text>
    </comment>
    <comment ref="CA10" authorId="1" shapeId="0">
      <text>
        <r>
          <rPr>
            <b/>
            <sz val="9"/>
            <color indexed="81"/>
            <rFont val="Tahoma"/>
            <family val="2"/>
          </rPr>
          <t>Description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B10" authorId="1" shapeId="0">
      <text>
        <r>
          <rPr>
            <b/>
            <sz val="9"/>
            <color indexed="81"/>
            <rFont val="Tahoma"/>
            <family val="2"/>
          </rPr>
          <t>Amount NO GST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D10" authorId="1" shapeId="0">
      <text>
        <r>
          <rPr>
            <b/>
            <sz val="9"/>
            <color indexed="81"/>
            <rFont val="Tahoma"/>
            <family val="2"/>
          </rPr>
          <t>Vendor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E10" authorId="1" shapeId="0">
      <text>
        <r>
          <rPr>
            <b/>
            <sz val="9"/>
            <color indexed="81"/>
            <rFont val="Tahoma"/>
            <family val="2"/>
          </rPr>
          <t>Invoice #</t>
        </r>
      </text>
    </comment>
    <comment ref="CF10" authorId="1" shapeId="0">
      <text>
        <r>
          <rPr>
            <b/>
            <sz val="9"/>
            <color indexed="81"/>
            <rFont val="Tahoma"/>
            <family val="2"/>
          </rPr>
          <t>A&amp;B PO #</t>
        </r>
      </text>
    </comment>
    <comment ref="CG10" authorId="1" shapeId="0">
      <text>
        <r>
          <rPr>
            <b/>
            <sz val="9"/>
            <color indexed="81"/>
            <rFont val="Tahoma"/>
            <family val="2"/>
          </rPr>
          <t>Description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H10" authorId="1" shapeId="0">
      <text>
        <r>
          <rPr>
            <b/>
            <sz val="9"/>
            <color indexed="81"/>
            <rFont val="Tahoma"/>
            <family val="2"/>
          </rPr>
          <t>Amount NO GST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J10" authorId="1" shapeId="0">
      <text>
        <r>
          <rPr>
            <b/>
            <sz val="9"/>
            <color indexed="81"/>
            <rFont val="Tahoma"/>
            <family val="2"/>
          </rPr>
          <t>Vendor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K10" authorId="1" shapeId="0">
      <text>
        <r>
          <rPr>
            <b/>
            <sz val="9"/>
            <color indexed="81"/>
            <rFont val="Tahoma"/>
            <family val="2"/>
          </rPr>
          <t>Invoice #</t>
        </r>
      </text>
    </comment>
    <comment ref="CL10" authorId="1" shapeId="0">
      <text>
        <r>
          <rPr>
            <b/>
            <sz val="9"/>
            <color indexed="81"/>
            <rFont val="Tahoma"/>
            <family val="2"/>
          </rPr>
          <t>A&amp;B PO #</t>
        </r>
      </text>
    </comment>
    <comment ref="CM10" authorId="1" shapeId="0">
      <text>
        <r>
          <rPr>
            <b/>
            <sz val="9"/>
            <color indexed="81"/>
            <rFont val="Tahoma"/>
            <family val="2"/>
          </rPr>
          <t>Description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N10" authorId="1" shapeId="0">
      <text>
        <r>
          <rPr>
            <b/>
            <sz val="9"/>
            <color indexed="81"/>
            <rFont val="Tahoma"/>
            <family val="2"/>
          </rPr>
          <t>Amount NO GST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P10" authorId="1" shapeId="0">
      <text>
        <r>
          <rPr>
            <b/>
            <sz val="9"/>
            <color indexed="81"/>
            <rFont val="Tahoma"/>
            <family val="2"/>
          </rPr>
          <t>Vendor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Q10" authorId="1" shapeId="0">
      <text>
        <r>
          <rPr>
            <b/>
            <sz val="9"/>
            <color indexed="81"/>
            <rFont val="Tahoma"/>
            <family val="2"/>
          </rPr>
          <t>Invoice #</t>
        </r>
      </text>
    </comment>
    <comment ref="CR10" authorId="1" shapeId="0">
      <text>
        <r>
          <rPr>
            <b/>
            <sz val="9"/>
            <color indexed="81"/>
            <rFont val="Tahoma"/>
            <family val="2"/>
          </rPr>
          <t>A&amp;B PO #</t>
        </r>
      </text>
    </comment>
    <comment ref="CS10" authorId="1" shapeId="0">
      <text>
        <r>
          <rPr>
            <b/>
            <sz val="9"/>
            <color indexed="81"/>
            <rFont val="Tahoma"/>
            <family val="2"/>
          </rPr>
          <t>Description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T10" authorId="1" shapeId="0">
      <text>
        <r>
          <rPr>
            <b/>
            <sz val="9"/>
            <color indexed="81"/>
            <rFont val="Tahoma"/>
            <family val="2"/>
          </rPr>
          <t>Amount NO GST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V10" authorId="1" shapeId="0">
      <text>
        <r>
          <rPr>
            <b/>
            <sz val="9"/>
            <color indexed="81"/>
            <rFont val="Tahoma"/>
            <family val="2"/>
          </rPr>
          <t>Vendor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W10" authorId="1" shapeId="0">
      <text>
        <r>
          <rPr>
            <b/>
            <sz val="9"/>
            <color indexed="81"/>
            <rFont val="Tahoma"/>
            <family val="2"/>
          </rPr>
          <t>Invoice #</t>
        </r>
      </text>
    </comment>
    <comment ref="CX10" authorId="1" shapeId="0">
      <text>
        <r>
          <rPr>
            <b/>
            <sz val="9"/>
            <color indexed="81"/>
            <rFont val="Tahoma"/>
            <family val="2"/>
          </rPr>
          <t>A&amp;B PO #</t>
        </r>
      </text>
    </comment>
    <comment ref="CY10" authorId="1" shapeId="0">
      <text>
        <r>
          <rPr>
            <b/>
            <sz val="9"/>
            <color indexed="81"/>
            <rFont val="Tahoma"/>
            <family val="2"/>
          </rPr>
          <t>Description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Z10" authorId="1" shapeId="0">
      <text>
        <r>
          <rPr>
            <b/>
            <sz val="9"/>
            <color indexed="81"/>
            <rFont val="Tahoma"/>
            <family val="2"/>
          </rPr>
          <t>Amount NO GST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B10" authorId="1" shapeId="0">
      <text>
        <r>
          <rPr>
            <b/>
            <sz val="9"/>
            <color indexed="81"/>
            <rFont val="Tahoma"/>
            <family val="2"/>
          </rPr>
          <t>Vendor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C10" authorId="1" shapeId="0">
      <text>
        <r>
          <rPr>
            <b/>
            <sz val="9"/>
            <color indexed="81"/>
            <rFont val="Tahoma"/>
            <family val="2"/>
          </rPr>
          <t>Invoice #</t>
        </r>
      </text>
    </comment>
    <comment ref="DD10" authorId="1" shapeId="0">
      <text>
        <r>
          <rPr>
            <b/>
            <sz val="9"/>
            <color indexed="81"/>
            <rFont val="Tahoma"/>
            <family val="2"/>
          </rPr>
          <t>A&amp;B PO #</t>
        </r>
      </text>
    </comment>
    <comment ref="DE10" authorId="1" shapeId="0">
      <text>
        <r>
          <rPr>
            <b/>
            <sz val="9"/>
            <color indexed="81"/>
            <rFont val="Tahoma"/>
            <family val="2"/>
          </rPr>
          <t>Description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F10" authorId="1" shapeId="0">
      <text>
        <r>
          <rPr>
            <b/>
            <sz val="9"/>
            <color indexed="81"/>
            <rFont val="Tahoma"/>
            <family val="2"/>
          </rPr>
          <t>Amount NO GST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H10" authorId="1" shapeId="0">
      <text>
        <r>
          <rPr>
            <b/>
            <sz val="9"/>
            <color indexed="81"/>
            <rFont val="Tahoma"/>
            <family val="2"/>
          </rPr>
          <t>Vendor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I10" authorId="1" shapeId="0">
      <text>
        <r>
          <rPr>
            <b/>
            <sz val="9"/>
            <color indexed="81"/>
            <rFont val="Tahoma"/>
            <family val="2"/>
          </rPr>
          <t>Invoice #</t>
        </r>
      </text>
    </comment>
    <comment ref="DJ10" authorId="1" shapeId="0">
      <text>
        <r>
          <rPr>
            <b/>
            <sz val="9"/>
            <color indexed="81"/>
            <rFont val="Tahoma"/>
            <family val="2"/>
          </rPr>
          <t>A&amp;B PO #</t>
        </r>
      </text>
    </comment>
    <comment ref="DK10" authorId="1" shapeId="0">
      <text>
        <r>
          <rPr>
            <b/>
            <sz val="9"/>
            <color indexed="81"/>
            <rFont val="Tahoma"/>
            <family val="2"/>
          </rPr>
          <t>Description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L10" authorId="1" shapeId="0">
      <text>
        <r>
          <rPr>
            <b/>
            <sz val="9"/>
            <color indexed="81"/>
            <rFont val="Tahoma"/>
            <family val="2"/>
          </rPr>
          <t>Amount NO GST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N10" authorId="1" shapeId="0">
      <text>
        <r>
          <rPr>
            <b/>
            <sz val="9"/>
            <color indexed="81"/>
            <rFont val="Tahoma"/>
            <family val="2"/>
          </rPr>
          <t>Vendor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O10" authorId="1" shapeId="0">
      <text>
        <r>
          <rPr>
            <b/>
            <sz val="9"/>
            <color indexed="81"/>
            <rFont val="Tahoma"/>
            <family val="2"/>
          </rPr>
          <t>Invoice #</t>
        </r>
      </text>
    </comment>
    <comment ref="DP10" authorId="1" shapeId="0">
      <text>
        <r>
          <rPr>
            <b/>
            <sz val="9"/>
            <color indexed="81"/>
            <rFont val="Tahoma"/>
            <family val="2"/>
          </rPr>
          <t>A&amp;B PO #</t>
        </r>
      </text>
    </comment>
    <comment ref="DQ10" authorId="1" shapeId="0">
      <text>
        <r>
          <rPr>
            <b/>
            <sz val="9"/>
            <color indexed="81"/>
            <rFont val="Tahoma"/>
            <family val="2"/>
          </rPr>
          <t>Description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R10" authorId="1" shapeId="0">
      <text>
        <r>
          <rPr>
            <b/>
            <sz val="9"/>
            <color indexed="81"/>
            <rFont val="Tahoma"/>
            <family val="2"/>
          </rPr>
          <t>Amount NO GST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T10" authorId="1" shapeId="0">
      <text>
        <r>
          <rPr>
            <b/>
            <sz val="9"/>
            <color indexed="81"/>
            <rFont val="Tahoma"/>
            <family val="2"/>
          </rPr>
          <t>Vendor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U10" authorId="1" shapeId="0">
      <text>
        <r>
          <rPr>
            <b/>
            <sz val="9"/>
            <color indexed="81"/>
            <rFont val="Tahoma"/>
            <family val="2"/>
          </rPr>
          <t>Invoice #</t>
        </r>
      </text>
    </comment>
    <comment ref="DV10" authorId="1" shapeId="0">
      <text>
        <r>
          <rPr>
            <b/>
            <sz val="9"/>
            <color indexed="81"/>
            <rFont val="Tahoma"/>
            <family val="2"/>
          </rPr>
          <t>A&amp;B PO #</t>
        </r>
      </text>
    </comment>
    <comment ref="DW10" authorId="1" shapeId="0">
      <text>
        <r>
          <rPr>
            <b/>
            <sz val="9"/>
            <color indexed="81"/>
            <rFont val="Tahoma"/>
            <family val="2"/>
          </rPr>
          <t>Description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X10" authorId="1" shapeId="0">
      <text>
        <r>
          <rPr>
            <b/>
            <sz val="9"/>
            <color indexed="81"/>
            <rFont val="Tahoma"/>
            <family val="2"/>
          </rPr>
          <t>Amount NO GST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Z10" authorId="1" shapeId="0">
      <text>
        <r>
          <rPr>
            <b/>
            <sz val="9"/>
            <color indexed="81"/>
            <rFont val="Tahoma"/>
            <family val="2"/>
          </rPr>
          <t>Vendor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A10" authorId="1" shapeId="0">
      <text>
        <r>
          <rPr>
            <b/>
            <sz val="9"/>
            <color indexed="81"/>
            <rFont val="Tahoma"/>
            <family val="2"/>
          </rPr>
          <t>Invoice #</t>
        </r>
      </text>
    </comment>
    <comment ref="EB10" authorId="1" shapeId="0">
      <text>
        <r>
          <rPr>
            <b/>
            <sz val="9"/>
            <color indexed="81"/>
            <rFont val="Tahoma"/>
            <family val="2"/>
          </rPr>
          <t>A&amp;B PO #</t>
        </r>
      </text>
    </comment>
    <comment ref="EC10" authorId="1" shapeId="0">
      <text>
        <r>
          <rPr>
            <b/>
            <sz val="9"/>
            <color indexed="81"/>
            <rFont val="Tahoma"/>
            <family val="2"/>
          </rPr>
          <t>Description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D10" authorId="1" shapeId="0">
      <text>
        <r>
          <rPr>
            <b/>
            <sz val="9"/>
            <color indexed="81"/>
            <rFont val="Tahoma"/>
            <family val="2"/>
          </rPr>
          <t>Amount NO GST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F10" authorId="1" shapeId="0">
      <text>
        <r>
          <rPr>
            <b/>
            <sz val="9"/>
            <color indexed="81"/>
            <rFont val="Tahoma"/>
            <family val="2"/>
          </rPr>
          <t>Vendor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G10" authorId="1" shapeId="0">
      <text>
        <r>
          <rPr>
            <b/>
            <sz val="9"/>
            <color indexed="81"/>
            <rFont val="Tahoma"/>
            <family val="2"/>
          </rPr>
          <t>Invoice #</t>
        </r>
      </text>
    </comment>
    <comment ref="EH10" authorId="1" shapeId="0">
      <text>
        <r>
          <rPr>
            <b/>
            <sz val="9"/>
            <color indexed="81"/>
            <rFont val="Tahoma"/>
            <family val="2"/>
          </rPr>
          <t>A&amp;B PO #</t>
        </r>
      </text>
    </comment>
    <comment ref="EI10" authorId="1" shapeId="0">
      <text>
        <r>
          <rPr>
            <b/>
            <sz val="9"/>
            <color indexed="81"/>
            <rFont val="Tahoma"/>
            <family val="2"/>
          </rPr>
          <t>Description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J10" authorId="1" shapeId="0">
      <text>
        <r>
          <rPr>
            <b/>
            <sz val="9"/>
            <color indexed="81"/>
            <rFont val="Tahoma"/>
            <family val="2"/>
          </rPr>
          <t>Amount NO GST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L10" authorId="1" shapeId="0">
      <text>
        <r>
          <rPr>
            <b/>
            <sz val="9"/>
            <color indexed="81"/>
            <rFont val="Tahoma"/>
            <family val="2"/>
          </rPr>
          <t>Vendor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M10" authorId="1" shapeId="0">
      <text>
        <r>
          <rPr>
            <b/>
            <sz val="9"/>
            <color indexed="81"/>
            <rFont val="Tahoma"/>
            <family val="2"/>
          </rPr>
          <t>Invoice #</t>
        </r>
      </text>
    </comment>
    <comment ref="EN10" authorId="1" shapeId="0">
      <text>
        <r>
          <rPr>
            <b/>
            <sz val="9"/>
            <color indexed="81"/>
            <rFont val="Tahoma"/>
            <family val="2"/>
          </rPr>
          <t>A&amp;B PO #</t>
        </r>
      </text>
    </comment>
    <comment ref="EO10" authorId="1" shapeId="0">
      <text>
        <r>
          <rPr>
            <b/>
            <sz val="9"/>
            <color indexed="81"/>
            <rFont val="Tahoma"/>
            <family val="2"/>
          </rPr>
          <t>Description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P10" authorId="1" shapeId="0">
      <text>
        <r>
          <rPr>
            <b/>
            <sz val="9"/>
            <color indexed="81"/>
            <rFont val="Tahoma"/>
            <family val="2"/>
          </rPr>
          <t>Amount NO GST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R10" authorId="1" shapeId="0">
      <text>
        <r>
          <rPr>
            <b/>
            <sz val="9"/>
            <color indexed="81"/>
            <rFont val="Tahoma"/>
            <family val="2"/>
          </rPr>
          <t>Vendor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S10" authorId="1" shapeId="0">
      <text>
        <r>
          <rPr>
            <b/>
            <sz val="9"/>
            <color indexed="81"/>
            <rFont val="Tahoma"/>
            <family val="2"/>
          </rPr>
          <t>Invoice #</t>
        </r>
      </text>
    </comment>
    <comment ref="ET10" authorId="1" shapeId="0">
      <text>
        <r>
          <rPr>
            <b/>
            <sz val="9"/>
            <color indexed="81"/>
            <rFont val="Tahoma"/>
            <family val="2"/>
          </rPr>
          <t>A&amp;B PO #</t>
        </r>
      </text>
    </comment>
    <comment ref="EU10" authorId="1" shapeId="0">
      <text>
        <r>
          <rPr>
            <b/>
            <sz val="9"/>
            <color indexed="81"/>
            <rFont val="Tahoma"/>
            <family val="2"/>
          </rPr>
          <t>Description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V10" authorId="1" shapeId="0">
      <text>
        <r>
          <rPr>
            <b/>
            <sz val="9"/>
            <color indexed="81"/>
            <rFont val="Tahoma"/>
            <family val="2"/>
          </rPr>
          <t>Amount NO GST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X10" authorId="1" shapeId="0">
      <text>
        <r>
          <rPr>
            <b/>
            <sz val="9"/>
            <color indexed="81"/>
            <rFont val="Tahoma"/>
            <family val="2"/>
          </rPr>
          <t>Vendor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Y10" authorId="1" shapeId="0">
      <text>
        <r>
          <rPr>
            <b/>
            <sz val="9"/>
            <color indexed="81"/>
            <rFont val="Tahoma"/>
            <family val="2"/>
          </rPr>
          <t>Invoice #</t>
        </r>
      </text>
    </comment>
    <comment ref="EZ10" authorId="1" shapeId="0">
      <text>
        <r>
          <rPr>
            <b/>
            <sz val="9"/>
            <color indexed="81"/>
            <rFont val="Tahoma"/>
            <family val="2"/>
          </rPr>
          <t>A&amp;B PO #</t>
        </r>
      </text>
    </comment>
    <comment ref="FA10" authorId="1" shapeId="0">
      <text>
        <r>
          <rPr>
            <b/>
            <sz val="9"/>
            <color indexed="81"/>
            <rFont val="Tahoma"/>
            <family val="2"/>
          </rPr>
          <t>Description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B10" authorId="1" shapeId="0">
      <text>
        <r>
          <rPr>
            <b/>
            <sz val="9"/>
            <color indexed="81"/>
            <rFont val="Tahoma"/>
            <family val="2"/>
          </rPr>
          <t>Amount NO GST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D10" authorId="1" shapeId="0">
      <text>
        <r>
          <rPr>
            <b/>
            <sz val="9"/>
            <color indexed="81"/>
            <rFont val="Tahoma"/>
            <family val="2"/>
          </rPr>
          <t>Vendor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E10" authorId="1" shapeId="0">
      <text>
        <r>
          <rPr>
            <b/>
            <sz val="9"/>
            <color indexed="81"/>
            <rFont val="Tahoma"/>
            <family val="2"/>
          </rPr>
          <t>Invoice #</t>
        </r>
      </text>
    </comment>
    <comment ref="FF10" authorId="1" shapeId="0">
      <text>
        <r>
          <rPr>
            <b/>
            <sz val="9"/>
            <color indexed="81"/>
            <rFont val="Tahoma"/>
            <family val="2"/>
          </rPr>
          <t>A&amp;B PO #</t>
        </r>
      </text>
    </comment>
    <comment ref="FG10" authorId="1" shapeId="0">
      <text>
        <r>
          <rPr>
            <b/>
            <sz val="9"/>
            <color indexed="81"/>
            <rFont val="Tahoma"/>
            <family val="2"/>
          </rPr>
          <t>Description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H10" authorId="1" shapeId="0">
      <text>
        <r>
          <rPr>
            <b/>
            <sz val="9"/>
            <color indexed="81"/>
            <rFont val="Tahoma"/>
            <family val="2"/>
          </rPr>
          <t>Amount NO GST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J10" authorId="1" shapeId="0">
      <text>
        <r>
          <rPr>
            <b/>
            <sz val="9"/>
            <color indexed="81"/>
            <rFont val="Tahoma"/>
            <family val="2"/>
          </rPr>
          <t>Vendor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K10" authorId="1" shapeId="0">
      <text>
        <r>
          <rPr>
            <b/>
            <sz val="9"/>
            <color indexed="81"/>
            <rFont val="Tahoma"/>
            <family val="2"/>
          </rPr>
          <t>Invoice #</t>
        </r>
      </text>
    </comment>
    <comment ref="FL10" authorId="1" shapeId="0">
      <text>
        <r>
          <rPr>
            <b/>
            <sz val="9"/>
            <color indexed="81"/>
            <rFont val="Tahoma"/>
            <family val="2"/>
          </rPr>
          <t>A&amp;B PO #</t>
        </r>
      </text>
    </comment>
    <comment ref="FM10" authorId="1" shapeId="0">
      <text>
        <r>
          <rPr>
            <b/>
            <sz val="9"/>
            <color indexed="81"/>
            <rFont val="Tahoma"/>
            <family val="2"/>
          </rPr>
          <t>Description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N10" authorId="1" shapeId="0">
      <text>
        <r>
          <rPr>
            <b/>
            <sz val="9"/>
            <color indexed="81"/>
            <rFont val="Tahoma"/>
            <family val="2"/>
          </rPr>
          <t>Amount NO GST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P10" authorId="1" shapeId="0">
      <text>
        <r>
          <rPr>
            <b/>
            <sz val="9"/>
            <color indexed="81"/>
            <rFont val="Tahoma"/>
            <family val="2"/>
          </rPr>
          <t>Vendor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Q10" authorId="1" shapeId="0">
      <text>
        <r>
          <rPr>
            <b/>
            <sz val="9"/>
            <color indexed="81"/>
            <rFont val="Tahoma"/>
            <family val="2"/>
          </rPr>
          <t>Invoice #</t>
        </r>
      </text>
    </comment>
    <comment ref="FR10" authorId="1" shapeId="0">
      <text>
        <r>
          <rPr>
            <b/>
            <sz val="9"/>
            <color indexed="81"/>
            <rFont val="Tahoma"/>
            <family val="2"/>
          </rPr>
          <t>A&amp;B PO #</t>
        </r>
      </text>
    </comment>
    <comment ref="FS10" authorId="1" shapeId="0">
      <text>
        <r>
          <rPr>
            <b/>
            <sz val="9"/>
            <color indexed="81"/>
            <rFont val="Tahoma"/>
            <family val="2"/>
          </rPr>
          <t>Description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T10" authorId="1" shapeId="0">
      <text>
        <r>
          <rPr>
            <b/>
            <sz val="9"/>
            <color indexed="81"/>
            <rFont val="Tahoma"/>
            <family val="2"/>
          </rPr>
          <t>Amount NO GST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V10" authorId="1" shapeId="0">
      <text>
        <r>
          <rPr>
            <b/>
            <sz val="9"/>
            <color indexed="81"/>
            <rFont val="Tahoma"/>
            <family val="2"/>
          </rPr>
          <t>Vendor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W10" authorId="1" shapeId="0">
      <text>
        <r>
          <rPr>
            <b/>
            <sz val="9"/>
            <color indexed="81"/>
            <rFont val="Tahoma"/>
            <family val="2"/>
          </rPr>
          <t>Invoice #</t>
        </r>
      </text>
    </comment>
    <comment ref="FX10" authorId="1" shapeId="0">
      <text>
        <r>
          <rPr>
            <b/>
            <sz val="9"/>
            <color indexed="81"/>
            <rFont val="Tahoma"/>
            <family val="2"/>
          </rPr>
          <t>A&amp;B PO #</t>
        </r>
      </text>
    </comment>
    <comment ref="FY10" authorId="1" shapeId="0">
      <text>
        <r>
          <rPr>
            <b/>
            <sz val="9"/>
            <color indexed="81"/>
            <rFont val="Tahoma"/>
            <family val="2"/>
          </rPr>
          <t>Description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Z10" authorId="1" shapeId="0">
      <text>
        <r>
          <rPr>
            <b/>
            <sz val="9"/>
            <color indexed="81"/>
            <rFont val="Tahoma"/>
            <family val="2"/>
          </rPr>
          <t>Amount NO GST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B10" authorId="1" shapeId="0">
      <text>
        <r>
          <rPr>
            <b/>
            <sz val="9"/>
            <color indexed="81"/>
            <rFont val="Tahoma"/>
            <family val="2"/>
          </rPr>
          <t>Vendor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C10" authorId="1" shapeId="0">
      <text>
        <r>
          <rPr>
            <b/>
            <sz val="9"/>
            <color indexed="81"/>
            <rFont val="Tahoma"/>
            <family val="2"/>
          </rPr>
          <t>Invoice #</t>
        </r>
      </text>
    </comment>
    <comment ref="GD10" authorId="1" shapeId="0">
      <text>
        <r>
          <rPr>
            <b/>
            <sz val="9"/>
            <color indexed="81"/>
            <rFont val="Tahoma"/>
            <family val="2"/>
          </rPr>
          <t>A&amp;B PO #</t>
        </r>
      </text>
    </comment>
    <comment ref="GE10" authorId="1" shapeId="0">
      <text>
        <r>
          <rPr>
            <b/>
            <sz val="9"/>
            <color indexed="81"/>
            <rFont val="Tahoma"/>
            <family val="2"/>
          </rPr>
          <t>Description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F10" authorId="1" shapeId="0">
      <text>
        <r>
          <rPr>
            <b/>
            <sz val="9"/>
            <color indexed="81"/>
            <rFont val="Tahoma"/>
            <family val="2"/>
          </rPr>
          <t>Amount NO GST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H10" authorId="1" shapeId="0">
      <text>
        <r>
          <rPr>
            <b/>
            <sz val="9"/>
            <color indexed="81"/>
            <rFont val="Tahoma"/>
            <family val="2"/>
          </rPr>
          <t>Vendor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I10" authorId="1" shapeId="0">
      <text>
        <r>
          <rPr>
            <b/>
            <sz val="9"/>
            <color indexed="81"/>
            <rFont val="Tahoma"/>
            <family val="2"/>
          </rPr>
          <t>Invoice #</t>
        </r>
      </text>
    </comment>
    <comment ref="GJ10" authorId="1" shapeId="0">
      <text>
        <r>
          <rPr>
            <b/>
            <sz val="9"/>
            <color indexed="81"/>
            <rFont val="Tahoma"/>
            <family val="2"/>
          </rPr>
          <t>A&amp;B PO #</t>
        </r>
      </text>
    </comment>
    <comment ref="GK10" authorId="1" shapeId="0">
      <text>
        <r>
          <rPr>
            <b/>
            <sz val="9"/>
            <color indexed="81"/>
            <rFont val="Tahoma"/>
            <family val="2"/>
          </rPr>
          <t>Description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L10" authorId="1" shapeId="0">
      <text>
        <r>
          <rPr>
            <b/>
            <sz val="9"/>
            <color indexed="81"/>
            <rFont val="Tahoma"/>
            <family val="2"/>
          </rPr>
          <t>Amount NO GST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N10" authorId="1" shapeId="0">
      <text>
        <r>
          <rPr>
            <b/>
            <sz val="9"/>
            <color indexed="81"/>
            <rFont val="Tahoma"/>
            <family val="2"/>
          </rPr>
          <t>Vendor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O10" authorId="1" shapeId="0">
      <text>
        <r>
          <rPr>
            <b/>
            <sz val="9"/>
            <color indexed="81"/>
            <rFont val="Tahoma"/>
            <family val="2"/>
          </rPr>
          <t>Invoice #</t>
        </r>
      </text>
    </comment>
    <comment ref="GP10" authorId="1" shapeId="0">
      <text>
        <r>
          <rPr>
            <b/>
            <sz val="9"/>
            <color indexed="81"/>
            <rFont val="Tahoma"/>
            <family val="2"/>
          </rPr>
          <t>A&amp;B PO #</t>
        </r>
      </text>
    </comment>
    <comment ref="GQ10" authorId="1" shapeId="0">
      <text>
        <r>
          <rPr>
            <b/>
            <sz val="9"/>
            <color indexed="81"/>
            <rFont val="Tahoma"/>
            <family val="2"/>
          </rPr>
          <t>Description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R10" authorId="1" shapeId="0">
      <text>
        <r>
          <rPr>
            <b/>
            <sz val="9"/>
            <color indexed="81"/>
            <rFont val="Tahoma"/>
            <family val="2"/>
          </rPr>
          <t>Amount NO GST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T10" authorId="1" shapeId="0">
      <text>
        <r>
          <rPr>
            <b/>
            <sz val="9"/>
            <color indexed="81"/>
            <rFont val="Tahoma"/>
            <family val="2"/>
          </rPr>
          <t>Vendor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U10" authorId="1" shapeId="0">
      <text>
        <r>
          <rPr>
            <b/>
            <sz val="9"/>
            <color indexed="81"/>
            <rFont val="Tahoma"/>
            <family val="2"/>
          </rPr>
          <t>Invoice #</t>
        </r>
      </text>
    </comment>
    <comment ref="GV10" authorId="1" shapeId="0">
      <text>
        <r>
          <rPr>
            <b/>
            <sz val="9"/>
            <color indexed="81"/>
            <rFont val="Tahoma"/>
            <family val="2"/>
          </rPr>
          <t>A&amp;B PO #</t>
        </r>
      </text>
    </comment>
    <comment ref="GW10" authorId="1" shapeId="0">
      <text>
        <r>
          <rPr>
            <b/>
            <sz val="9"/>
            <color indexed="81"/>
            <rFont val="Tahoma"/>
            <family val="2"/>
          </rPr>
          <t>Description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X10" authorId="1" shapeId="0">
      <text>
        <r>
          <rPr>
            <b/>
            <sz val="9"/>
            <color indexed="81"/>
            <rFont val="Tahoma"/>
            <family val="2"/>
          </rPr>
          <t>Amount NO GST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Z10" authorId="1" shapeId="0">
      <text>
        <r>
          <rPr>
            <b/>
            <sz val="9"/>
            <color indexed="81"/>
            <rFont val="Tahoma"/>
            <family val="2"/>
          </rPr>
          <t>Vendor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A10" authorId="1" shapeId="0">
      <text>
        <r>
          <rPr>
            <b/>
            <sz val="9"/>
            <color indexed="81"/>
            <rFont val="Tahoma"/>
            <family val="2"/>
          </rPr>
          <t>Invoice #</t>
        </r>
      </text>
    </comment>
    <comment ref="HB10" authorId="1" shapeId="0">
      <text>
        <r>
          <rPr>
            <b/>
            <sz val="9"/>
            <color indexed="81"/>
            <rFont val="Tahoma"/>
            <family val="2"/>
          </rPr>
          <t>A&amp;B PO #</t>
        </r>
      </text>
    </comment>
    <comment ref="HC10" authorId="1" shapeId="0">
      <text>
        <r>
          <rPr>
            <b/>
            <sz val="9"/>
            <color indexed="81"/>
            <rFont val="Tahoma"/>
            <family val="2"/>
          </rPr>
          <t>Description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D10" authorId="1" shapeId="0">
      <text>
        <r>
          <rPr>
            <b/>
            <sz val="9"/>
            <color indexed="81"/>
            <rFont val="Tahoma"/>
            <family val="2"/>
          </rPr>
          <t>Amount NO GST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H17" authorId="1" shapeId="0">
      <text>
        <r>
          <rPr>
            <b/>
            <sz val="9"/>
            <color indexed="81"/>
            <rFont val="Tahoma"/>
            <family val="2"/>
          </rPr>
          <t>Charged out as Regular hours
--&gt;Reg+Travel=Regular hours on DTTs</t>
        </r>
      </text>
    </comment>
  </commentList>
</comments>
</file>

<file path=xl/comments2.xml><?xml version="1.0" encoding="utf-8"?>
<comments xmlns="http://schemas.openxmlformats.org/spreadsheetml/2006/main">
  <authors>
    <author>Clay</author>
  </authors>
  <commentList>
    <comment ref="R9" authorId="0" shapeId="0">
      <text>
        <r>
          <rPr>
            <b/>
            <sz val="9"/>
            <color indexed="81"/>
            <rFont val="Tahoma"/>
            <family val="2"/>
          </rPr>
          <t>Clay:</t>
        </r>
        <r>
          <rPr>
            <sz val="9"/>
            <color indexed="81"/>
            <rFont val="Tahoma"/>
            <family val="2"/>
          </rPr>
          <t xml:space="preserve">
Change this to little table number in labour at front</t>
        </r>
      </text>
    </comment>
    <comment ref="T9" authorId="0" shapeId="0">
      <text>
        <r>
          <rPr>
            <b/>
            <sz val="9"/>
            <color indexed="81"/>
            <rFont val="Tahoma"/>
            <family val="2"/>
          </rPr>
          <t>Clay:</t>
        </r>
        <r>
          <rPr>
            <sz val="9"/>
            <color indexed="81"/>
            <rFont val="Tahoma"/>
            <family val="2"/>
          </rPr>
          <t xml:space="preserve">
Change this too</t>
        </r>
      </text>
    </comment>
  </commentList>
</comments>
</file>

<file path=xl/comments3.xml><?xml version="1.0" encoding="utf-8"?>
<comments xmlns="http://schemas.openxmlformats.org/spreadsheetml/2006/main">
  <authors>
    <author>Clay</author>
  </authors>
  <commentList>
    <comment ref="C2" authorId="0" shapeId="0">
      <text>
        <r>
          <rPr>
            <b/>
            <sz val="9"/>
            <color indexed="81"/>
            <rFont val="Tahoma"/>
            <family val="2"/>
          </rPr>
          <t>Clay:</t>
        </r>
        <r>
          <rPr>
            <sz val="9"/>
            <color indexed="81"/>
            <rFont val="Tahoma"/>
            <family val="2"/>
          </rPr>
          <t xml:space="preserve">
change this to change all</t>
        </r>
      </text>
    </comment>
  </commentList>
</comments>
</file>

<file path=xl/comments4.xml><?xml version="1.0" encoding="utf-8"?>
<comments xmlns="http://schemas.openxmlformats.org/spreadsheetml/2006/main">
  <authors>
    <author>Clay</author>
  </authors>
  <commentList>
    <comment ref="C2" authorId="0" shapeId="0">
      <text>
        <r>
          <rPr>
            <b/>
            <sz val="9"/>
            <color indexed="81"/>
            <rFont val="Tahoma"/>
            <family val="2"/>
          </rPr>
          <t>Clay:</t>
        </r>
        <r>
          <rPr>
            <sz val="9"/>
            <color indexed="81"/>
            <rFont val="Tahoma"/>
            <family val="2"/>
          </rPr>
          <t xml:space="preserve">
change this to change all</t>
        </r>
      </text>
    </comment>
  </commentList>
</comments>
</file>

<file path=xl/sharedStrings.xml><?xml version="1.0" encoding="utf-8"?>
<sst xmlns="http://schemas.openxmlformats.org/spreadsheetml/2006/main" count="7572" uniqueCount="4588">
  <si>
    <t>Version:</t>
  </si>
  <si>
    <t>Job #:</t>
  </si>
  <si>
    <t>Date:</t>
  </si>
  <si>
    <t>Client:</t>
  </si>
  <si>
    <t>Employee Name</t>
  </si>
  <si>
    <t>OP</t>
  </si>
  <si>
    <t>L/H</t>
  </si>
  <si>
    <t>PFTR</t>
  </si>
  <si>
    <t>Class</t>
  </si>
  <si>
    <t>Sub</t>
  </si>
  <si>
    <t>Gets</t>
  </si>
  <si>
    <t>Truck</t>
  </si>
  <si>
    <t>Total</t>
  </si>
  <si>
    <t>Hrs</t>
  </si>
  <si>
    <t>Trk</t>
  </si>
  <si>
    <t>Enter AFE  --&gt;</t>
  </si>
  <si>
    <t>Sheet Total ($)  --&gt;</t>
  </si>
  <si>
    <t>Sheet Letter  --&gt;</t>
  </si>
  <si>
    <t>Hours</t>
  </si>
  <si>
    <t>Reg</t>
  </si>
  <si>
    <t>O/T</t>
  </si>
  <si>
    <t>Travel</t>
  </si>
  <si>
    <t>Unit #</t>
  </si>
  <si>
    <t>A</t>
  </si>
  <si>
    <t>Time</t>
  </si>
  <si>
    <t>Non-Chargeable</t>
  </si>
  <si>
    <t>Labour</t>
  </si>
  <si>
    <t>Equipment</t>
  </si>
  <si>
    <t>Contract Work</t>
  </si>
  <si>
    <t>Own</t>
  </si>
  <si>
    <t>Contract.</t>
  </si>
  <si>
    <t>B</t>
  </si>
  <si>
    <t>C</t>
  </si>
  <si>
    <t>D</t>
  </si>
  <si>
    <t>E</t>
  </si>
  <si>
    <t>F</t>
  </si>
  <si>
    <t>G</t>
  </si>
  <si>
    <t>Working Y(1) - N(0)</t>
  </si>
  <si>
    <t>Subcontractor</t>
  </si>
  <si>
    <t>Total Hours</t>
  </si>
  <si>
    <t>Total Sub</t>
  </si>
  <si>
    <t>Total Truck</t>
  </si>
  <si>
    <t>Missing Truck</t>
  </si>
  <si>
    <t>Wrong Sub</t>
  </si>
  <si>
    <t>Gets Sub</t>
  </si>
  <si>
    <t>Gets Truck</t>
  </si>
  <si>
    <t>Payroll Order</t>
  </si>
  <si>
    <t>A Order</t>
  </si>
  <si>
    <t>B Order</t>
  </si>
  <si>
    <t>C Order</t>
  </si>
  <si>
    <t>D Order</t>
  </si>
  <si>
    <t>E Order</t>
  </si>
  <si>
    <t>F Order</t>
  </si>
  <si>
    <t>G Order</t>
  </si>
  <si>
    <t xml:space="preserve">DAILY TIME TICKET              </t>
  </si>
  <si>
    <t>ARNETT &amp; BURGESS OIL FIELD CONSTRUCTION LIMITED</t>
  </si>
  <si>
    <t>CUSTOMER:</t>
  </si>
  <si>
    <t>DATE:</t>
  </si>
  <si>
    <t>LOCATION:</t>
  </si>
  <si>
    <t>WORK DONE:</t>
  </si>
  <si>
    <t>JOB NO.:</t>
  </si>
  <si>
    <t>TRK</t>
  </si>
  <si>
    <t>SUB</t>
  </si>
  <si>
    <t>CLASS</t>
  </si>
  <si>
    <t>UNITS (hr,day,m)</t>
  </si>
  <si>
    <t>Rate</t>
  </si>
  <si>
    <t>OT HRS</t>
  </si>
  <si>
    <t>O/T RATE</t>
  </si>
  <si>
    <t>AMOUNT</t>
  </si>
  <si>
    <t>LABOUR</t>
  </si>
  <si>
    <t>Subtotal Labour:</t>
  </si>
  <si>
    <t>TOTAL EQUIPMENT:</t>
  </si>
  <si>
    <t>TOTAL LABOUR:</t>
  </si>
  <si>
    <t>TOTAL THIS TICKET:</t>
  </si>
  <si>
    <t>D.T.T. No.</t>
  </si>
  <si>
    <t>AFE:</t>
  </si>
  <si>
    <t>EMPLOYEE</t>
  </si>
  <si>
    <t>Lab:</t>
  </si>
  <si>
    <t>Lines reqd</t>
  </si>
  <si>
    <t>Truck Unit # Check</t>
  </si>
  <si>
    <t>Labour Daily Time Ticket Entry</t>
  </si>
  <si>
    <t>Equipment Daily Time Ticket Entry</t>
  </si>
  <si>
    <t>Sheet:</t>
  </si>
  <si>
    <t>Location:</t>
  </si>
  <si>
    <t>Rate:</t>
  </si>
  <si>
    <t>Equipment:</t>
  </si>
  <si>
    <t>Unit #:</t>
  </si>
  <si>
    <t>Hours:</t>
  </si>
  <si>
    <t>Sheet Total:</t>
  </si>
  <si>
    <t>Payroll Hrs</t>
  </si>
  <si>
    <t>Sheet Full?</t>
  </si>
  <si>
    <t>Max/sheet</t>
  </si>
  <si>
    <t>Total Hours:</t>
  </si>
  <si>
    <t>OVER FULL</t>
  </si>
  <si>
    <t>EQUIPMENT</t>
  </si>
  <si>
    <t>UNIT (S)</t>
  </si>
  <si>
    <t>RATE</t>
  </si>
  <si>
    <t>UNITS (hr,day)</t>
  </si>
  <si>
    <t>DESCRIPTION</t>
  </si>
  <si>
    <t>MARKUP</t>
  </si>
  <si>
    <t>Vendor</t>
  </si>
  <si>
    <t>Invoice #</t>
  </si>
  <si>
    <t>A&amp;B PO #</t>
  </si>
  <si>
    <t>Description</t>
  </si>
  <si>
    <t>Amount</t>
  </si>
  <si>
    <t>Totals</t>
  </si>
  <si>
    <t>Description:</t>
  </si>
  <si>
    <t>Operator Service Trucks</t>
  </si>
  <si>
    <t>Unit # Check</t>
  </si>
  <si>
    <t>Employee</t>
  </si>
  <si>
    <t>Travel Time</t>
  </si>
  <si>
    <t>Total Travel Time</t>
  </si>
  <si>
    <t>Payroll</t>
  </si>
  <si>
    <t>Count</t>
  </si>
  <si>
    <t>SubC</t>
  </si>
  <si>
    <t>Payroll Daily Time Ticket</t>
  </si>
  <si>
    <t>Page 1</t>
  </si>
  <si>
    <t>Missing Rate</t>
  </si>
  <si>
    <t>Rented From or</t>
  </si>
  <si>
    <t>Days / Hours</t>
  </si>
  <si>
    <t>PO #</t>
  </si>
  <si>
    <t>Invoice</t>
  </si>
  <si>
    <t>Unit</t>
  </si>
  <si>
    <t>EQUIPMENT OR DESCRIPTION</t>
  </si>
  <si>
    <t>3rd PARTY</t>
  </si>
  <si>
    <t>Subtotal Equipment:</t>
  </si>
  <si>
    <t>TOTAL 3rd PARTY:</t>
  </si>
  <si>
    <t>Subtotal 3rd Party:</t>
  </si>
  <si>
    <r>
      <rPr>
        <b/>
        <sz val="9"/>
        <rFont val="Arial"/>
        <family val="2"/>
      </rPr>
      <t xml:space="preserve">AMOUNT </t>
    </r>
    <r>
      <rPr>
        <b/>
        <sz val="10"/>
        <rFont val="Arial"/>
        <family val="2"/>
      </rPr>
      <t xml:space="preserve">
</t>
    </r>
    <r>
      <rPr>
        <b/>
        <sz val="8"/>
        <rFont val="Arial"/>
        <family val="2"/>
      </rPr>
      <t>(Before GST)</t>
    </r>
  </si>
  <si>
    <t>A&amp;B
PO #</t>
  </si>
  <si>
    <t>INVOICE #</t>
  </si>
  <si>
    <t>3rd PARTY VENDOR</t>
  </si>
  <si>
    <t>Markup</t>
  </si>
  <si>
    <t>Ticket #</t>
  </si>
  <si>
    <t>Labour Max</t>
  </si>
  <si>
    <t>Equipment Max</t>
  </si>
  <si>
    <t>Type</t>
  </si>
  <si>
    <t>Type:</t>
  </si>
  <si>
    <t>Dozer</t>
  </si>
  <si>
    <t>Sideboom</t>
  </si>
  <si>
    <t>Hoe</t>
  </si>
  <si>
    <t>Grader</t>
  </si>
  <si>
    <t>Rented</t>
  </si>
  <si>
    <t>Other</t>
  </si>
  <si>
    <t>Blank</t>
  </si>
  <si>
    <t>TRK
HRS</t>
  </si>
  <si>
    <t>Trk hrs</t>
  </si>
  <si>
    <t>is</t>
  </si>
  <si>
    <t>Page 2</t>
  </si>
  <si>
    <t>Page 3</t>
  </si>
  <si>
    <t>Page 4</t>
  </si>
  <si>
    <t>Sub
Rate</t>
  </si>
  <si>
    <t>Camp Sub:</t>
  </si>
  <si>
    <t>Reg Sub:</t>
  </si>
  <si>
    <t>Job</t>
  </si>
  <si>
    <t>Super</t>
  </si>
  <si>
    <t>AFE</t>
  </si>
  <si>
    <t>DTT</t>
  </si>
  <si>
    <t>TotLabour</t>
  </si>
  <si>
    <t>TotEquip</t>
  </si>
  <si>
    <t>TotThird</t>
  </si>
  <si>
    <t>TotSub</t>
  </si>
  <si>
    <t>AB</t>
  </si>
  <si>
    <t>Date</t>
  </si>
  <si>
    <t>Location  ---------------&gt;</t>
  </si>
  <si>
    <t>Work Description  -----&gt;</t>
  </si>
  <si>
    <t>Sheet Status (Full?)  &gt;</t>
  </si>
  <si>
    <t>Third Party ---------------&gt;</t>
  </si>
  <si>
    <t xml:space="preserve">Job
</t>
  </si>
  <si>
    <t>MUST have sub rate!</t>
  </si>
  <si>
    <t>Sub/Truck must add to 1</t>
  </si>
  <si>
    <t>H</t>
  </si>
  <si>
    <t>I</t>
  </si>
  <si>
    <t>J</t>
  </si>
  <si>
    <t>K</t>
  </si>
  <si>
    <t>L</t>
  </si>
  <si>
    <t>M</t>
  </si>
  <si>
    <t>H Order</t>
  </si>
  <si>
    <t>I Order</t>
  </si>
  <si>
    <t>K Order</t>
  </si>
  <si>
    <t>J Order</t>
  </si>
  <si>
    <t>L Order</t>
  </si>
  <si>
    <t>M Order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</si>
  <si>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</si>
  <si>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</si>
  <si>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</si>
  <si>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</si>
  <si>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</si>
  <si>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</si>
  <si>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</si>
  <si>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</si>
  <si>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</si>
  <si>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</si>
  <si>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</si>
  <si>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</si>
  <si>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</si>
  <si>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LOC</t>
  </si>
  <si>
    <t>KNOWN BUGS</t>
  </si>
  <si>
    <t>Entering some but not all in "type" on equipment page may result in NA on payroll summary due to sorting error</t>
  </si>
  <si>
    <t>To add:</t>
  </si>
  <si>
    <t>Conglomerate RDB lookup tables, equipment, pay, etc can be combined and separated after. No need for multiple lookups</t>
  </si>
  <si>
    <t>Pick date: calendar</t>
  </si>
  <si>
    <t>N</t>
  </si>
  <si>
    <t>N Order</t>
  </si>
  <si>
    <t>n</t>
  </si>
  <si>
    <t>labpages</t>
  </si>
  <si>
    <t>equippages</t>
  </si>
  <si>
    <t>Ticket</t>
  </si>
  <si>
    <t>Status</t>
  </si>
  <si>
    <t>IF</t>
  </si>
  <si>
    <t>Vlookup same values- sorting before spreadsheets eliminating blanks</t>
  </si>
  <si>
    <t>RELEASED</t>
  </si>
  <si>
    <t>WEATHER</t>
  </si>
  <si>
    <t>MAINTENANCE</t>
  </si>
  <si>
    <t>VACATION/DAYS OFF</t>
  </si>
  <si>
    <t>Foreman</t>
  </si>
  <si>
    <t>W. Help</t>
  </si>
  <si>
    <t>P. Help</t>
  </si>
  <si>
    <t>Lab</t>
  </si>
  <si>
    <t>weekday</t>
  </si>
  <si>
    <t>Welders usually get no OT!</t>
  </si>
  <si>
    <t>Clayton Hinkey</t>
  </si>
  <si>
    <t>Layoff</t>
  </si>
  <si>
    <t>Quit</t>
  </si>
  <si>
    <t>/GPCOUM</t>
  </si>
  <si>
    <t>COUASH</t>
  </si>
  <si>
    <t>MOSKEN</t>
  </si>
  <si>
    <t>/DUNWEL</t>
  </si>
  <si>
    <t>PULDUS</t>
  </si>
  <si>
    <t>WILNIG</t>
  </si>
  <si>
    <t>Charge</t>
  </si>
  <si>
    <t>Payout</t>
  </si>
  <si>
    <t>MACJOHN</t>
  </si>
  <si>
    <t xml:space="preserve">Charge </t>
  </si>
  <si>
    <t>Subsistence</t>
  </si>
  <si>
    <t>SUNDAY! SHOULD BE OT</t>
  </si>
  <si>
    <t>SADGER</t>
  </si>
  <si>
    <t>WALART</t>
  </si>
  <si>
    <t>P.M.</t>
  </si>
  <si>
    <t>WELD</t>
  </si>
  <si>
    <t>QC</t>
  </si>
  <si>
    <t>T Driver</t>
  </si>
  <si>
    <t>CZATYL</t>
  </si>
  <si>
    <t>MARKBRE</t>
  </si>
  <si>
    <t>MCDCOD</t>
  </si>
  <si>
    <t>PARJAY</t>
  </si>
  <si>
    <t>WINDIL</t>
  </si>
  <si>
    <t>OwnTruck</t>
  </si>
  <si>
    <t>Own Truck</t>
  </si>
  <si>
    <t>Foreman/Operators Truck is "1"</t>
  </si>
  <si>
    <t>Admin</t>
  </si>
  <si>
    <t>Safety</t>
  </si>
  <si>
    <t>Spacer</t>
  </si>
  <si>
    <t>/BEAWEL</t>
  </si>
  <si>
    <t>HUCFAB</t>
  </si>
  <si>
    <t>/SHOWEL</t>
  </si>
  <si>
    <t>CHAROD</t>
  </si>
  <si>
    <t>DENDRE</t>
  </si>
  <si>
    <t>KENJUS</t>
  </si>
  <si>
    <t>LEIDAN</t>
  </si>
  <si>
    <t>NEIDON</t>
  </si>
  <si>
    <t>ODOJEN</t>
  </si>
  <si>
    <t>ROTERI</t>
  </si>
  <si>
    <t>T</t>
  </si>
  <si>
    <t>S</t>
  </si>
  <si>
    <t>Payroll DTT</t>
  </si>
  <si>
    <t>JOB #</t>
  </si>
  <si>
    <t>OT:</t>
  </si>
  <si>
    <t>Cost Code----&gt;</t>
  </si>
  <si>
    <t>Mob in/out</t>
  </si>
  <si>
    <t>ROW</t>
  </si>
  <si>
    <t>Stripping/Replacing</t>
  </si>
  <si>
    <t>Bush</t>
  </si>
  <si>
    <t>Fencing</t>
  </si>
  <si>
    <t>Hauling</t>
  </si>
  <si>
    <t>Stringing</t>
  </si>
  <si>
    <t>Ditching</t>
  </si>
  <si>
    <t>Bending</t>
  </si>
  <si>
    <t>Welding</t>
  </si>
  <si>
    <t>Soap Testing</t>
  </si>
  <si>
    <t>Lower-in</t>
  </si>
  <si>
    <t>Backfilling</t>
  </si>
  <si>
    <t>Tie-Ins</t>
  </si>
  <si>
    <t>Cleanups</t>
  </si>
  <si>
    <t>Testing</t>
  </si>
  <si>
    <t>Overhead</t>
  </si>
  <si>
    <t>Rental</t>
  </si>
  <si>
    <t>Codes</t>
  </si>
  <si>
    <t>Name</t>
  </si>
  <si>
    <t>o</t>
  </si>
  <si>
    <t>P</t>
  </si>
  <si>
    <t>Q</t>
  </si>
  <si>
    <t>O</t>
  </si>
  <si>
    <t>V</t>
  </si>
  <si>
    <t>W</t>
  </si>
  <si>
    <t>R</t>
  </si>
  <si>
    <t>U</t>
  </si>
  <si>
    <t>X</t>
  </si>
  <si>
    <t>Y</t>
  </si>
  <si>
    <t>Z</t>
  </si>
  <si>
    <t>O Order</t>
  </si>
  <si>
    <t>P Order</t>
  </si>
  <si>
    <t>Q Order</t>
  </si>
  <si>
    <t>R Order</t>
  </si>
  <si>
    <t>S Order</t>
  </si>
  <si>
    <t>T Order</t>
  </si>
  <si>
    <t>U Order</t>
  </si>
  <si>
    <t>V Order</t>
  </si>
  <si>
    <t>W Order</t>
  </si>
  <si>
    <t>X Order</t>
  </si>
  <si>
    <t>Y Order</t>
  </si>
  <si>
    <t>Z Order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</si>
  <si>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</si>
  <si>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</si>
  <si>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</si>
  <si>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</si>
  <si>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</si>
  <si>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</si>
  <si>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</si>
  <si>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</si>
  <si>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</si>
  <si>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</si>
  <si>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</si>
  <si>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Yes</t>
  </si>
  <si>
    <t>CH</t>
  </si>
  <si>
    <t>I1000</t>
  </si>
  <si>
    <t>EmployeeID</t>
  </si>
  <si>
    <t>Truck Hours</t>
  </si>
  <si>
    <t>Manager Test Approved on 11-04-2017 at 13:06</t>
  </si>
  <si>
    <t>CostCode</t>
  </si>
  <si>
    <t>HINCLA</t>
  </si>
  <si>
    <t>Code</t>
  </si>
  <si>
    <t>A001</t>
  </si>
  <si>
    <t>ATHAY WAGON</t>
  </si>
  <si>
    <t>A002</t>
  </si>
  <si>
    <t>ATHAY WAGON CONVERTER</t>
  </si>
  <si>
    <t>A105</t>
  </si>
  <si>
    <t>RIPCO RIPPER MODEL 14G</t>
  </si>
  <si>
    <t>A108</t>
  </si>
  <si>
    <t>BRUSH RAKE FOR UNIT 109</t>
  </si>
  <si>
    <t>A111</t>
  </si>
  <si>
    <t>RYAN D7H/D7C SCARIFIER</t>
  </si>
  <si>
    <t>A112</t>
  </si>
  <si>
    <t>DESTEC BRUCH RAKE FOR D6/D7</t>
  </si>
  <si>
    <t>A113</t>
  </si>
  <si>
    <t>2 BRUSH FANS</t>
  </si>
  <si>
    <t>A114</t>
  </si>
  <si>
    <t>24" DIGGING BUCKET</t>
  </si>
  <si>
    <t>A115</t>
  </si>
  <si>
    <t>DESTEC Q/C  V BUCKET</t>
  </si>
  <si>
    <t>A116</t>
  </si>
  <si>
    <t>Q/C 60 IN. RAKE</t>
  </si>
  <si>
    <t>A117</t>
  </si>
  <si>
    <t>D8U DOZER U BLADE FOR 108</t>
  </si>
  <si>
    <t>A118</t>
  </si>
  <si>
    <t>D7G BRUSH RAKE</t>
  </si>
  <si>
    <t>A119</t>
  </si>
  <si>
    <t>28" &amp; 30" DIGGING BUCKETS</t>
  </si>
  <si>
    <t>A120</t>
  </si>
  <si>
    <t>BRUSH RAKE FOR D8K</t>
  </si>
  <si>
    <t>A121</t>
  </si>
  <si>
    <t>BRON HSII UTILITY PLOW</t>
  </si>
  <si>
    <t>A122</t>
  </si>
  <si>
    <t>BRON TELESCOPIC REEL CARRIER</t>
  </si>
  <si>
    <t>A124</t>
  </si>
  <si>
    <t>36' RIPPER MODEL 320C</t>
  </si>
  <si>
    <t>A125</t>
  </si>
  <si>
    <t>60" RIPPER SHANK</t>
  </si>
  <si>
    <t>A128</t>
  </si>
  <si>
    <t>BAKER MODEL COMPACTOR B4F</t>
  </si>
  <si>
    <t>A129</t>
  </si>
  <si>
    <t>60" RIPPER</t>
  </si>
  <si>
    <t>A130</t>
  </si>
  <si>
    <t>MAN BASKET-HOMEMADE</t>
  </si>
  <si>
    <t>A131</t>
  </si>
  <si>
    <t>RYAN RIPPER SHANK-BARE</t>
  </si>
  <si>
    <t>A132</t>
  </si>
  <si>
    <t>84" CHUTE BRON FOR 1170</t>
  </si>
  <si>
    <t>A137</t>
  </si>
  <si>
    <t>60" CLEANUP BUCKET FOR 2240</t>
  </si>
  <si>
    <t>A139</t>
  </si>
  <si>
    <t>72" CLEANUP BUCKET FOR #2250</t>
  </si>
  <si>
    <t>A140</t>
  </si>
  <si>
    <t>30" DIG BUCKET FOR #2250</t>
  </si>
  <si>
    <t>A141</t>
  </si>
  <si>
    <t>60" CLEANUP BUCKET FOR 2260</t>
  </si>
  <si>
    <t>A142</t>
  </si>
  <si>
    <t>36" DIG BUCKET FOR 2260</t>
  </si>
  <si>
    <t>A143</t>
  </si>
  <si>
    <t>36" RIPPER FOR 2260</t>
  </si>
  <si>
    <t>A145</t>
  </si>
  <si>
    <t>36" DIG BUCKET FOR 2270</t>
  </si>
  <si>
    <t>A146</t>
  </si>
  <si>
    <t>36" RIPPER FOR 2270</t>
  </si>
  <si>
    <t>A148</t>
  </si>
  <si>
    <t>66" DIG BUCKET FOR 2280</t>
  </si>
  <si>
    <t>A149</t>
  </si>
  <si>
    <t>RIPPER FOR 2280</t>
  </si>
  <si>
    <t>A152</t>
  </si>
  <si>
    <t>RIPPER FOR 2290</t>
  </si>
  <si>
    <t>A153</t>
  </si>
  <si>
    <t>54" RIPPER TOOTH FOR 2170</t>
  </si>
  <si>
    <t>A154</t>
  </si>
  <si>
    <t>30" DIGGING BUCKET</t>
  </si>
  <si>
    <t>A155</t>
  </si>
  <si>
    <t>72" RIPPER SHANK</t>
  </si>
  <si>
    <t>A157</t>
  </si>
  <si>
    <t>CAT 58N WINCH</t>
  </si>
  <si>
    <t>A158</t>
  </si>
  <si>
    <t>A159</t>
  </si>
  <si>
    <t>RIPPER SHANK</t>
  </si>
  <si>
    <t>A160</t>
  </si>
  <si>
    <t>330C RIPPER SHANK</t>
  </si>
  <si>
    <t>A161</t>
  </si>
  <si>
    <t>MS RIPPER</t>
  </si>
  <si>
    <t>A162</t>
  </si>
  <si>
    <t>CAT WINCH</t>
  </si>
  <si>
    <t>A164</t>
  </si>
  <si>
    <t>D8N RIPPER SHANK</t>
  </si>
  <si>
    <t>A165</t>
  </si>
  <si>
    <t>3"  RIPPER SHANK</t>
  </si>
  <si>
    <t>A166</t>
  </si>
  <si>
    <t>SNOWPLOW ATTACHMENT</t>
  </si>
  <si>
    <t>A167</t>
  </si>
  <si>
    <t>36" BUCKET FOR Z2320</t>
  </si>
  <si>
    <t>A169</t>
  </si>
  <si>
    <t>36" BUCKET FOR 2510</t>
  </si>
  <si>
    <t>A176</t>
  </si>
  <si>
    <t>36" BUCKET FOR 2530</t>
  </si>
  <si>
    <t>A179</t>
  </si>
  <si>
    <t>36" BUCKET FOR 2400</t>
  </si>
  <si>
    <t>A180</t>
  </si>
  <si>
    <t>RIPPER FOR 2400</t>
  </si>
  <si>
    <t>A184</t>
  </si>
  <si>
    <t>36" BUCKET FOR 2540</t>
  </si>
  <si>
    <t>A185</t>
  </si>
  <si>
    <t>RIPPER SHANK FOR 2540</t>
  </si>
  <si>
    <t>A186</t>
  </si>
  <si>
    <t>60" BUCKET FOR 2410</t>
  </si>
  <si>
    <t>A187</t>
  </si>
  <si>
    <t>36" BUCKET FOR 2410</t>
  </si>
  <si>
    <t>A188</t>
  </si>
  <si>
    <t>RIPPER SHANK FOR 2410</t>
  </si>
  <si>
    <t>A190</t>
  </si>
  <si>
    <t>36" BUCKET FOR Z2420</t>
  </si>
  <si>
    <t>A191</t>
  </si>
  <si>
    <t>RIPPER SHANK FOR 2420</t>
  </si>
  <si>
    <t>A193</t>
  </si>
  <si>
    <t>#7 MS RIPPER FOR 1400</t>
  </si>
  <si>
    <t>A195</t>
  </si>
  <si>
    <t>TOOL BAR FOR D7R</t>
  </si>
  <si>
    <t>A196</t>
  </si>
  <si>
    <t>WELDCO BRACKET</t>
  </si>
  <si>
    <t>A197</t>
  </si>
  <si>
    <t>D7R RIPPER SHANK</t>
  </si>
  <si>
    <t>A199</t>
  </si>
  <si>
    <t>A200</t>
  </si>
  <si>
    <t>CAT 320 V BUCKET</t>
  </si>
  <si>
    <t>A201</t>
  </si>
  <si>
    <t>250 SERIES HOE PACK FOR R/T HO</t>
  </si>
  <si>
    <t>A202</t>
  </si>
  <si>
    <t>70" RIPPER SHANK (1430)</t>
  </si>
  <si>
    <t>A203</t>
  </si>
  <si>
    <t>70" RIPPER SHANK FOR D7R (1420</t>
  </si>
  <si>
    <t>A204</t>
  </si>
  <si>
    <t>BUCKET (250) FOR 325 CAT</t>
  </si>
  <si>
    <t>A206</t>
  </si>
  <si>
    <t>A207</t>
  </si>
  <si>
    <t>A210</t>
  </si>
  <si>
    <t>JD 42" DIGGING BUCKET</t>
  </si>
  <si>
    <t>A215</t>
  </si>
  <si>
    <t>JD 66" CU BUCKET</t>
  </si>
  <si>
    <t>A224</t>
  </si>
  <si>
    <t>2011 JD 42" DIGGING BUCKET</t>
  </si>
  <si>
    <t>A229</t>
  </si>
  <si>
    <t>2011 JD 66" CU BUCKET</t>
  </si>
  <si>
    <t>A232</t>
  </si>
  <si>
    <t>A234</t>
  </si>
  <si>
    <t>A235</t>
  </si>
  <si>
    <t>2011 JD 66" CLEAN UP BUCKET</t>
  </si>
  <si>
    <t>A238</t>
  </si>
  <si>
    <t>CATERPILLAR DIGGING BUCKET</t>
  </si>
  <si>
    <t>A240</t>
  </si>
  <si>
    <t>WBM SERIES 250 HOE ATTACHMENT</t>
  </si>
  <si>
    <t>A241</t>
  </si>
  <si>
    <t>WBM SERIES 250 FITS 1600/2300 HOE ATTACHMENT</t>
  </si>
  <si>
    <t>A242</t>
  </si>
  <si>
    <t>WBM Q/C EXCAVATOR RIPPER</t>
  </si>
  <si>
    <t>A243</t>
  </si>
  <si>
    <t>WBM QC EXCAVATOR RIPPER</t>
  </si>
  <si>
    <t>A304</t>
  </si>
  <si>
    <t>MULTI-RIPPER 30" WIDE WELCO BEALES</t>
  </si>
  <si>
    <t>A305</t>
  </si>
  <si>
    <t>MULTI RIPPER BUCKET WELDCO BEALES SERIES 200</t>
  </si>
  <si>
    <t>A306</t>
  </si>
  <si>
    <t>MULTI RIPPER WELDCO BEALES 250 SERIES</t>
  </si>
  <si>
    <t>A307</t>
  </si>
  <si>
    <t>MULTI RIPPER WELCO BEALES 250 SERIES</t>
  </si>
  <si>
    <t>A308</t>
  </si>
  <si>
    <t>MULTI RIPPER BUCKET  WELDCO BEALES 250 SERIES</t>
  </si>
  <si>
    <t>A309</t>
  </si>
  <si>
    <t>84" CONSTRUCTION BUCKET</t>
  </si>
  <si>
    <t>A310</t>
  </si>
  <si>
    <t>48" PALLET FORKS</t>
  </si>
  <si>
    <t>A400</t>
  </si>
  <si>
    <t>300 WB BRACKET 1600/2300</t>
  </si>
  <si>
    <t>A500</t>
  </si>
  <si>
    <t>MULTI RIPPER BASE DBL VECTOR TEETH 40-65 MTG 30</t>
  </si>
  <si>
    <t>A600</t>
  </si>
  <si>
    <t>48" DIGGING BUCKET (250 SERIES)</t>
  </si>
  <si>
    <t>A601</t>
  </si>
  <si>
    <t>SSL BS 96 SNOW BUCKET</t>
  </si>
  <si>
    <t>A602</t>
  </si>
  <si>
    <t>HO PAC BRACKET</t>
  </si>
  <si>
    <t>A603</t>
  </si>
  <si>
    <t>36" DIGGING BUCKET</t>
  </si>
  <si>
    <t>A604</t>
  </si>
  <si>
    <t>60" CLEANUP BUCKET</t>
  </si>
  <si>
    <t>A605</t>
  </si>
  <si>
    <t>A607</t>
  </si>
  <si>
    <t>60" CLEAN UP BUCKET</t>
  </si>
  <si>
    <t>A608</t>
  </si>
  <si>
    <t>A609</t>
  </si>
  <si>
    <t>60" CLEAN UP BUCKET CAT</t>
  </si>
  <si>
    <t>A610</t>
  </si>
  <si>
    <t>A611</t>
  </si>
  <si>
    <t>60" BUCKET</t>
  </si>
  <si>
    <t>A612</t>
  </si>
  <si>
    <t>A613</t>
  </si>
  <si>
    <t>WELCO BEALS 250 SERIES ADAPTER</t>
  </si>
  <si>
    <t>A614</t>
  </si>
  <si>
    <t>2011 72" LIFT BOOM 2000LB. MAX LIFT</t>
  </si>
  <si>
    <t>A615</t>
  </si>
  <si>
    <t>A616</t>
  </si>
  <si>
    <t>A617</t>
  </si>
  <si>
    <t>A618</t>
  </si>
  <si>
    <t>WELDCO-BEALS FROST HOOK</t>
  </si>
  <si>
    <t>A619</t>
  </si>
  <si>
    <t>A621</t>
  </si>
  <si>
    <t>WELDCO BEALES 250 V-BUCKET</t>
  </si>
  <si>
    <t>A622</t>
  </si>
  <si>
    <t>36" DIGGING BUCKET FOR CAT E226 EXCAVATOR</t>
  </si>
  <si>
    <t>A623</t>
  </si>
  <si>
    <t>66" CLEAN UP BUCKET FOR E227 324 CAT DL</t>
  </si>
  <si>
    <t>A624</t>
  </si>
  <si>
    <t>36" DIGGING BUCKET D227 FOR E227 250 SERIES</t>
  </si>
  <si>
    <t>A626</t>
  </si>
  <si>
    <t>84/24" CONICAL EXCAVATOR V BUCKET</t>
  </si>
  <si>
    <t>A627</t>
  </si>
  <si>
    <t>A628</t>
  </si>
  <si>
    <t>72/24" CONICAL EXCAVATOR V BUCKET</t>
  </si>
  <si>
    <t>A629</t>
  </si>
  <si>
    <t>A632</t>
  </si>
  <si>
    <t>36' DIGGING BUCKET FOR E234 (D234)</t>
  </si>
  <si>
    <t>A633</t>
  </si>
  <si>
    <t>66' CLEAN UP BUCKET FOR E234 (C234)</t>
  </si>
  <si>
    <t>A635</t>
  </si>
  <si>
    <t>CAT 66" CLEAN UP BUCKET FOR E228</t>
  </si>
  <si>
    <t>A639</t>
  </si>
  <si>
    <t>66" CAT CLEAN UP BUCKET FOR E231</t>
  </si>
  <si>
    <t>A640</t>
  </si>
  <si>
    <t>36" DIGGING BUCKET FOR E233</t>
  </si>
  <si>
    <t>A641</t>
  </si>
  <si>
    <t>CAT 66" CLEAN UP BUCKET FOR E233</t>
  </si>
  <si>
    <t>A642</t>
  </si>
  <si>
    <t>AUGER A14B WITH BITS AND 24" EXTENSTION</t>
  </si>
  <si>
    <t>A643</t>
  </si>
  <si>
    <t>2011 72" LIFT BOOM 2000LB</t>
  </si>
  <si>
    <t>A647</t>
  </si>
  <si>
    <t>CAT 66" CLEAN UP BUCKET</t>
  </si>
  <si>
    <t>A648</t>
  </si>
  <si>
    <t>CAT 42" DIGGING BUCKET</t>
  </si>
  <si>
    <t>A649</t>
  </si>
  <si>
    <t>A651</t>
  </si>
  <si>
    <t>A652</t>
  </si>
  <si>
    <t>A657</t>
  </si>
  <si>
    <t>66" CAT CLEAN UP BUCKET</t>
  </si>
  <si>
    <t>A660</t>
  </si>
  <si>
    <t>42" JD DIGGING BUCKET E278</t>
  </si>
  <si>
    <t>A662</t>
  </si>
  <si>
    <t>54" RIPPER SHANK (FINNING)</t>
  </si>
  <si>
    <t>A663</t>
  </si>
  <si>
    <t>54' RIPPER SHANK (FINNING)</t>
  </si>
  <si>
    <t>A664</t>
  </si>
  <si>
    <t>40" RIPPER SHANK (FINNING)</t>
  </si>
  <si>
    <t>A665</t>
  </si>
  <si>
    <t>BES 250 SERIES RIPPER</t>
  </si>
  <si>
    <t>A666</t>
  </si>
  <si>
    <t>A667</t>
  </si>
  <si>
    <t>A668</t>
  </si>
  <si>
    <t>A669</t>
  </si>
  <si>
    <t>250 SERIES RIPPER</t>
  </si>
  <si>
    <t>A670</t>
  </si>
  <si>
    <t>A671</t>
  </si>
  <si>
    <t>CAT BR166 BRUSHCUTTER</t>
  </si>
  <si>
    <t>A673</t>
  </si>
  <si>
    <t>66" CLEAN UP BUCKET FOR E240</t>
  </si>
  <si>
    <t>A676</t>
  </si>
  <si>
    <t>36" JD DIGGING BUCKET E242</t>
  </si>
  <si>
    <t>A678</t>
  </si>
  <si>
    <t>2012 36" DIGGING BUCKET</t>
  </si>
  <si>
    <t>A679</t>
  </si>
  <si>
    <t>2012 66" CLEAN UP BUCKET</t>
  </si>
  <si>
    <t>A680</t>
  </si>
  <si>
    <t>42' DIGGING BUCKET FOR E290</t>
  </si>
  <si>
    <t>A681</t>
  </si>
  <si>
    <t>66" CLEAN UP BUCKET FOR E290</t>
  </si>
  <si>
    <t>A682</t>
  </si>
  <si>
    <t>42" DIGGING BUCKET</t>
  </si>
  <si>
    <t>A684</t>
  </si>
  <si>
    <t>BLADE</t>
  </si>
  <si>
    <t>A685</t>
  </si>
  <si>
    <t>FREUHAUF CONVERTER</t>
  </si>
  <si>
    <t>A686</t>
  </si>
  <si>
    <t>42" CLEAN UP BUCKET</t>
  </si>
  <si>
    <t>A687</t>
  </si>
  <si>
    <t>66" CLEAN UP BUCKET</t>
  </si>
  <si>
    <t>A688</t>
  </si>
  <si>
    <t>A689</t>
  </si>
  <si>
    <t>A690</t>
  </si>
  <si>
    <t>BESL 250 RIPPER ATTACHMENT</t>
  </si>
  <si>
    <t>A691</t>
  </si>
  <si>
    <t>A692</t>
  </si>
  <si>
    <t>A693</t>
  </si>
  <si>
    <t>A694</t>
  </si>
  <si>
    <t>A695</t>
  </si>
  <si>
    <t>BESL 250 RIPPER SHANKS</t>
  </si>
  <si>
    <t>A696</t>
  </si>
  <si>
    <t>JD 72" ANGLE BROOM</t>
  </si>
  <si>
    <t>A697</t>
  </si>
  <si>
    <t>ADJUSTABLE LOADER BOOM</t>
  </si>
  <si>
    <t>A700</t>
  </si>
  <si>
    <t>V BUCKET EV7944 SERIES</t>
  </si>
  <si>
    <t>A701</t>
  </si>
  <si>
    <t>V BUCKETS EV7945 SERIES</t>
  </si>
  <si>
    <t>A702</t>
  </si>
  <si>
    <t>24" WEDGE PACKING WHEEL</t>
  </si>
  <si>
    <t>A703</t>
  </si>
  <si>
    <t>24" WEDGEFOOT PACKING WHEEL</t>
  </si>
  <si>
    <t>A704</t>
  </si>
  <si>
    <t>PIPE GRAPPLE</t>
  </si>
  <si>
    <t>A705</t>
  </si>
  <si>
    <t>CATERPILLAR WHEEL LOADER</t>
  </si>
  <si>
    <t>A706</t>
  </si>
  <si>
    <t>Q/C 72" EXCAVATOR RAKE</t>
  </si>
  <si>
    <t>A707</t>
  </si>
  <si>
    <t>STRINGING JIB ATHABASCA LOADER</t>
  </si>
  <si>
    <t>A708</t>
  </si>
  <si>
    <t>CATERPILLAR WHEEL LOADER JIB</t>
  </si>
  <si>
    <t>A709</t>
  </si>
  <si>
    <t>A710</t>
  </si>
  <si>
    <t>A712</t>
  </si>
  <si>
    <t>A713</t>
  </si>
  <si>
    <t>A714</t>
  </si>
  <si>
    <t>A715</t>
  </si>
  <si>
    <t>30' STRINGING JIB SIDEBOOM ATTACHMENT</t>
  </si>
  <si>
    <t>A716</t>
  </si>
  <si>
    <t>A717</t>
  </si>
  <si>
    <t>2013 66" CLEAN UP BUCKET</t>
  </si>
  <si>
    <t>A718</t>
  </si>
  <si>
    <t>A719</t>
  </si>
  <si>
    <t>A720</t>
  </si>
  <si>
    <t>A722</t>
  </si>
  <si>
    <t>A723</t>
  </si>
  <si>
    <t>A724</t>
  </si>
  <si>
    <t>42' DIGGING BUCKET (D267)</t>
  </si>
  <si>
    <t>A726</t>
  </si>
  <si>
    <t>A727</t>
  </si>
  <si>
    <t>A728</t>
  </si>
  <si>
    <t>42' DIGGING BUCKET (D294)</t>
  </si>
  <si>
    <t>A729</t>
  </si>
  <si>
    <t>A730</t>
  </si>
  <si>
    <t>42" DIGGING BUCKET (D295)</t>
  </si>
  <si>
    <t>A731</t>
  </si>
  <si>
    <t>A733</t>
  </si>
  <si>
    <t>A734</t>
  </si>
  <si>
    <t>WB250 BRACKET FOR BUCKET</t>
  </si>
  <si>
    <t>A735</t>
  </si>
  <si>
    <t>WB250 BRACKET BUCKET INTERCHANGE</t>
  </si>
  <si>
    <t>A736</t>
  </si>
  <si>
    <t>SCREW PILE ATTACHMENT</t>
  </si>
  <si>
    <t>A737</t>
  </si>
  <si>
    <t>TALET SNOW BUCKET ATTACHMENT</t>
  </si>
  <si>
    <t>A738</t>
  </si>
  <si>
    <t>TALET SNOW BUCKET</t>
  </si>
  <si>
    <t>A740</t>
  </si>
  <si>
    <t>2013 WILDCAT 96" SNOW PLOW</t>
  </si>
  <si>
    <t>A741</t>
  </si>
  <si>
    <t>250 SERIES WELDCO BEALES ADAPTER</t>
  </si>
  <si>
    <t>A742</t>
  </si>
  <si>
    <t>A743</t>
  </si>
  <si>
    <t>28' STICK FOR SIDEBOOMS</t>
  </si>
  <si>
    <t>A744</t>
  </si>
  <si>
    <t>250 SERIES WELDCO BRACKETS</t>
  </si>
  <si>
    <t>A745</t>
  </si>
  <si>
    <t>A746</t>
  </si>
  <si>
    <t>LOADER ATTACHMENT - ELLIS PIPE/POLE IT</t>
  </si>
  <si>
    <t>A747</t>
  </si>
  <si>
    <t>JD TALET MAT GRAPPLE W/L565</t>
  </si>
  <si>
    <t>A748</t>
  </si>
  <si>
    <t>BESL 544 JIB BOOM LOADER ATTACHMENT</t>
  </si>
  <si>
    <t>A750</t>
  </si>
  <si>
    <t>HEAMAN PIPE BENDING MACHINE</t>
  </si>
  <si>
    <t>A751</t>
  </si>
  <si>
    <t>42" DIGGING BUCKET D259</t>
  </si>
  <si>
    <t>A752</t>
  </si>
  <si>
    <t>A753</t>
  </si>
  <si>
    <t>2014 42" DIGGING BUCKETS</t>
  </si>
  <si>
    <t>A754</t>
  </si>
  <si>
    <t>A755</t>
  </si>
  <si>
    <t>A756</t>
  </si>
  <si>
    <t>A757</t>
  </si>
  <si>
    <t>2014 42" DIGGING BUCKET</t>
  </si>
  <si>
    <t>A758</t>
  </si>
  <si>
    <t>2014 66" CLEAN UP BUCKET</t>
  </si>
  <si>
    <t>A759</t>
  </si>
  <si>
    <t>A760</t>
  </si>
  <si>
    <t>A761</t>
  </si>
  <si>
    <t>A762</t>
  </si>
  <si>
    <t>A763</t>
  </si>
  <si>
    <t>A764</t>
  </si>
  <si>
    <t>A765</t>
  </si>
  <si>
    <t>A766</t>
  </si>
  <si>
    <t>A767</t>
  </si>
  <si>
    <t>A768</t>
  </si>
  <si>
    <t>A769</t>
  </si>
  <si>
    <t>A770</t>
  </si>
  <si>
    <t>A771</t>
  </si>
  <si>
    <t>A772</t>
  </si>
  <si>
    <t>A773</t>
  </si>
  <si>
    <t>84" CLEAN UP BUCKET</t>
  </si>
  <si>
    <t>A774</t>
  </si>
  <si>
    <t>54" DIGGING BUCKET</t>
  </si>
  <si>
    <t>A775</t>
  </si>
  <si>
    <t>A776</t>
  </si>
  <si>
    <t>A777</t>
  </si>
  <si>
    <t>42" DIGGING BUCKE</t>
  </si>
  <si>
    <t>A778</t>
  </si>
  <si>
    <t>A779</t>
  </si>
  <si>
    <t>A780</t>
  </si>
  <si>
    <t>66" DIGGING BUCKET</t>
  </si>
  <si>
    <t>A781</t>
  </si>
  <si>
    <t>A782</t>
  </si>
  <si>
    <t>A783</t>
  </si>
  <si>
    <t>A784</t>
  </si>
  <si>
    <t>A785</t>
  </si>
  <si>
    <t>A786</t>
  </si>
  <si>
    <t>A787</t>
  </si>
  <si>
    <t>A788</t>
  </si>
  <si>
    <t>A789</t>
  </si>
  <si>
    <t>54" DIGGING BUCKETS</t>
  </si>
  <si>
    <t>A790</t>
  </si>
  <si>
    <t>84" CLEAN UP BUCKET FOR E256</t>
  </si>
  <si>
    <t>A791</t>
  </si>
  <si>
    <t>A792</t>
  </si>
  <si>
    <t>A793</t>
  </si>
  <si>
    <t>A794</t>
  </si>
  <si>
    <t>A795</t>
  </si>
  <si>
    <t>A796</t>
  </si>
  <si>
    <t>A797</t>
  </si>
  <si>
    <t>A798</t>
  </si>
  <si>
    <t>A799</t>
  </si>
  <si>
    <t>250WB LUGGING 1600 2300</t>
  </si>
  <si>
    <t>A800</t>
  </si>
  <si>
    <t>A801</t>
  </si>
  <si>
    <t>BES 8' SNOW BUCKET</t>
  </si>
  <si>
    <t>A802</t>
  </si>
  <si>
    <t>A803</t>
  </si>
  <si>
    <t>250 WB LUGGING ADAPTER</t>
  </si>
  <si>
    <t>A804</t>
  </si>
  <si>
    <t>A805</t>
  </si>
  <si>
    <t>2015 42" DIGGING BUCKET</t>
  </si>
  <si>
    <t>A806</t>
  </si>
  <si>
    <t>2015 66" CLEAN UP BUCKET</t>
  </si>
  <si>
    <t>A807</t>
  </si>
  <si>
    <t>A808</t>
  </si>
  <si>
    <t>A809</t>
  </si>
  <si>
    <t>A810</t>
  </si>
  <si>
    <t>A811</t>
  </si>
  <si>
    <t>2015 42" DIGGING BUCKETS</t>
  </si>
  <si>
    <t>A812</t>
  </si>
  <si>
    <t>2015 66" CLEAN UP BUCKETS</t>
  </si>
  <si>
    <t>A813</t>
  </si>
  <si>
    <t>A814</t>
  </si>
  <si>
    <t>A815</t>
  </si>
  <si>
    <t>A816</t>
  </si>
  <si>
    <t>A817</t>
  </si>
  <si>
    <t>A818</t>
  </si>
  <si>
    <t>A819</t>
  </si>
  <si>
    <t>A820</t>
  </si>
  <si>
    <t>A821</t>
  </si>
  <si>
    <t>A822</t>
  </si>
  <si>
    <t>A823</t>
  </si>
  <si>
    <t>A824</t>
  </si>
  <si>
    <t>A825</t>
  </si>
  <si>
    <t>A826</t>
  </si>
  <si>
    <t>A827</t>
  </si>
  <si>
    <t>400 SERIES RIPPER SHANK</t>
  </si>
  <si>
    <t>A828</t>
  </si>
  <si>
    <t>A830</t>
  </si>
  <si>
    <t>CAT DIG BUCKET (300 SERIES)</t>
  </si>
  <si>
    <t>A831</t>
  </si>
  <si>
    <t>EXCAVATOR BOLD-ON FOG ATTACHMENT</t>
  </si>
  <si>
    <t>A832</t>
  </si>
  <si>
    <t>MATERIAL HANDLING ARM</t>
  </si>
  <si>
    <t>A833</t>
  </si>
  <si>
    <t>400 SERIES HEAVY DUTY BUCKET</t>
  </si>
  <si>
    <t>A834</t>
  </si>
  <si>
    <t>HYDRAULIC SWEEPER</t>
  </si>
  <si>
    <t>A835</t>
  </si>
  <si>
    <t>CAT 48" DIGGING BUCKET</t>
  </si>
  <si>
    <t>A836</t>
  </si>
  <si>
    <t>CAT 72" CLEAN UP BUCKET</t>
  </si>
  <si>
    <t>A837</t>
  </si>
  <si>
    <t>A838</t>
  </si>
  <si>
    <t>A839</t>
  </si>
  <si>
    <t>54" CAT DIGGING BUCKET</t>
  </si>
  <si>
    <t>A840</t>
  </si>
  <si>
    <t>MATERIAL HANDLING ARM 930LOADER</t>
  </si>
  <si>
    <t>A841</t>
  </si>
  <si>
    <t>40' SIDEBOOM STICK</t>
  </si>
  <si>
    <t>A842</t>
  </si>
  <si>
    <t>A843</t>
  </si>
  <si>
    <t>40' SIDEBOOMSTICK</t>
  </si>
  <si>
    <t>A844</t>
  </si>
  <si>
    <t>A845</t>
  </si>
  <si>
    <t>FUSION LOADER FORKS TO FIT CAT 930K</t>
  </si>
  <si>
    <t>A846</t>
  </si>
  <si>
    <t>MAT GRAPPLE FOR 930K</t>
  </si>
  <si>
    <t>A847</t>
  </si>
  <si>
    <t>84" CLEAN UP BUCKET EXCAVATOR</t>
  </si>
  <si>
    <t>A848</t>
  </si>
  <si>
    <t>84" CAT EXCAVATOR BUCKET</t>
  </si>
  <si>
    <t>A849</t>
  </si>
  <si>
    <t>A850</t>
  </si>
  <si>
    <t>66" CAT CLEAN UP BUCKET EXCAVATOR</t>
  </si>
  <si>
    <t>A851</t>
  </si>
  <si>
    <t>54" CAT CLEAN UP BUCKET EXCAVATOR</t>
  </si>
  <si>
    <t>A852</t>
  </si>
  <si>
    <t>54" CAT DIGGING BUCKET EXCAVATOR</t>
  </si>
  <si>
    <t>A853</t>
  </si>
  <si>
    <t>42" JD DIGGING BUCKET</t>
  </si>
  <si>
    <t>A854</t>
  </si>
  <si>
    <t>EXCAVATOR CAB MOUNT GUARD/SCREEN</t>
  </si>
  <si>
    <t>A855</t>
  </si>
  <si>
    <t>BROOM ATTACHEMENT FOR SKID STEERS</t>
  </si>
  <si>
    <t>A856</t>
  </si>
  <si>
    <t>2014 JD LOADER 544K BUCKET</t>
  </si>
  <si>
    <t>A857</t>
  </si>
  <si>
    <t>2014 JD LOADER 544K FORKS</t>
  </si>
  <si>
    <t>A858</t>
  </si>
  <si>
    <t>2014 JD LOADER 544K MAT GRAPPLE</t>
  </si>
  <si>
    <t>A859</t>
  </si>
  <si>
    <t>FTC TOPSOIL CUTTER</t>
  </si>
  <si>
    <t>A860</t>
  </si>
  <si>
    <t>84" CHUCK BLADE EXCAVATOR ATTACH</t>
  </si>
  <si>
    <t>A861</t>
  </si>
  <si>
    <t>84" BUCKET (JD ATTACH)</t>
  </si>
  <si>
    <t>A862</t>
  </si>
  <si>
    <t>VIRING PIPE AND POLE GRAPPLE</t>
  </si>
  <si>
    <t>A863</t>
  </si>
  <si>
    <t>250 BRACKETS HOEPAC/SPOONS</t>
  </si>
  <si>
    <t>A864</t>
  </si>
  <si>
    <t>A865</t>
  </si>
  <si>
    <t>28' STICK FOR 572 SIDEBOOM</t>
  </si>
  <si>
    <t>A866</t>
  </si>
  <si>
    <t>REV-PILE HELICAL SCREW HEAD</t>
  </si>
  <si>
    <t>A867</t>
  </si>
  <si>
    <t>A868</t>
  </si>
  <si>
    <t>EXCAVATOR BRUSH RAKE</t>
  </si>
  <si>
    <t>A869</t>
  </si>
  <si>
    <t>BRUSH SCREEN EXCAVATOR CAT E SERIES</t>
  </si>
  <si>
    <t>A870</t>
  </si>
  <si>
    <t>A871</t>
  </si>
  <si>
    <t>A872</t>
  </si>
  <si>
    <t>A873</t>
  </si>
  <si>
    <t>A874</t>
  </si>
  <si>
    <t>A875</t>
  </si>
  <si>
    <t>A876</t>
  </si>
  <si>
    <t>BRUSH EXCAVATOR SCREEN</t>
  </si>
  <si>
    <t>A877</t>
  </si>
  <si>
    <t>FRONT BRUSH SCREEN EXCAVATOR</t>
  </si>
  <si>
    <t>A878</t>
  </si>
  <si>
    <t>A879</t>
  </si>
  <si>
    <t>72" EXCAVATOR RAKE</t>
  </si>
  <si>
    <t>A880</t>
  </si>
  <si>
    <t>A881</t>
  </si>
  <si>
    <t>A882</t>
  </si>
  <si>
    <t>A885</t>
  </si>
  <si>
    <t>A886</t>
  </si>
  <si>
    <t>A887</t>
  </si>
  <si>
    <t>A888</t>
  </si>
  <si>
    <t>A889</t>
  </si>
  <si>
    <t>66" CLEAN UP BUCKET (E317)</t>
  </si>
  <si>
    <t>A890</t>
  </si>
  <si>
    <t>42" DIGGING BUCKET (E317)</t>
  </si>
  <si>
    <t>A891</t>
  </si>
  <si>
    <t>66" CLEAN UP BUCKET (E318)</t>
  </si>
  <si>
    <t>A892</t>
  </si>
  <si>
    <t>42" DIGGING BUCKET (E318)</t>
  </si>
  <si>
    <t>A893</t>
  </si>
  <si>
    <t>A894</t>
  </si>
  <si>
    <t>A897</t>
  </si>
  <si>
    <t>A898</t>
  </si>
  <si>
    <t>A899</t>
  </si>
  <si>
    <t>A900</t>
  </si>
  <si>
    <t>ATTACHMENT PLATE FOR ALLU BUCKET</t>
  </si>
  <si>
    <t>A901</t>
  </si>
  <si>
    <t>A902</t>
  </si>
  <si>
    <t>A903</t>
  </si>
  <si>
    <t>REV PILE SCREW HEAD</t>
  </si>
  <si>
    <t>A9999</t>
  </si>
  <si>
    <t>OPENING EQUIPMENT</t>
  </si>
  <si>
    <t>AM01</t>
  </si>
  <si>
    <t>2013 - 200 ACCESS MATS</t>
  </si>
  <si>
    <t>C001</t>
  </si>
  <si>
    <t>INGERSOLL RAND COMPRESSOR</t>
  </si>
  <si>
    <t>C004</t>
  </si>
  <si>
    <t>250 CFM AIR COMPRESSOR</t>
  </si>
  <si>
    <t>C005</t>
  </si>
  <si>
    <t>COMPRESSOR 210</t>
  </si>
  <si>
    <t>C006</t>
  </si>
  <si>
    <t>COMPRESSOR AIR 185 CFM DIESEL</t>
  </si>
  <si>
    <t>C008</t>
  </si>
  <si>
    <t>SULLAIR AIR COMPRESSOR</t>
  </si>
  <si>
    <t>C009</t>
  </si>
  <si>
    <t>COMPRESSOR</t>
  </si>
  <si>
    <t>C010</t>
  </si>
  <si>
    <t>P185WJD PORTABLE AIRCOMPRESSOR</t>
  </si>
  <si>
    <t>C012</t>
  </si>
  <si>
    <t>C014</t>
  </si>
  <si>
    <t>185CFM INGERSOL COMPRESSOR</t>
  </si>
  <si>
    <t>C016</t>
  </si>
  <si>
    <t>AIR COMPRESSOR- FAB</t>
  </si>
  <si>
    <t>C017</t>
  </si>
  <si>
    <t>INGERSOLL-RAND AIR COMPRESSOR PORTABLE</t>
  </si>
  <si>
    <t>C018</t>
  </si>
  <si>
    <t>AIR COMPRESSOR DSL</t>
  </si>
  <si>
    <t>C019</t>
  </si>
  <si>
    <t>C021</t>
  </si>
  <si>
    <t>2006 350-450 ALTASCOPCO COMPRESSOR</t>
  </si>
  <si>
    <t>C022</t>
  </si>
  <si>
    <t>AIR COMPRESSOR</t>
  </si>
  <si>
    <t>C023</t>
  </si>
  <si>
    <t>C024</t>
  </si>
  <si>
    <t>C025</t>
  </si>
  <si>
    <t>C026</t>
  </si>
  <si>
    <t>C027</t>
  </si>
  <si>
    <t>C028</t>
  </si>
  <si>
    <t>C029</t>
  </si>
  <si>
    <t>375CFM AIR COMPRESSOR</t>
  </si>
  <si>
    <t>C030</t>
  </si>
  <si>
    <t>260 CFM AIR COMPRESSOR</t>
  </si>
  <si>
    <t>C031</t>
  </si>
  <si>
    <t>375 CFM AIR COMPRESSOR</t>
  </si>
  <si>
    <t>C032</t>
  </si>
  <si>
    <t>SULLIVAN COMPRESSOR 200-245 CFM</t>
  </si>
  <si>
    <t>C033</t>
  </si>
  <si>
    <t>AIR COMPRESSOR C/W BLOCK HEATER</t>
  </si>
  <si>
    <t>C034</t>
  </si>
  <si>
    <t>C035</t>
  </si>
  <si>
    <t>30 HP ROTARY COMPRESSOR - ATHABASCA</t>
  </si>
  <si>
    <t>C036</t>
  </si>
  <si>
    <t>C037</t>
  </si>
  <si>
    <t>C038</t>
  </si>
  <si>
    <t>210 SULLIVAN AIR COMPRESSOR</t>
  </si>
  <si>
    <t>C039</t>
  </si>
  <si>
    <t>C040</t>
  </si>
  <si>
    <t>C041</t>
  </si>
  <si>
    <t>CU001</t>
  </si>
  <si>
    <t>COATING TRUCK &amp; CANOPY</t>
  </si>
  <si>
    <t>CU002</t>
  </si>
  <si>
    <t>COATING TRUCK</t>
  </si>
  <si>
    <t>CU003</t>
  </si>
  <si>
    <t>10' CONTAINER</t>
  </si>
  <si>
    <t>CU004</t>
  </si>
  <si>
    <t>2015 INTERNATIONAL 43004X2</t>
  </si>
  <si>
    <t>D101</t>
  </si>
  <si>
    <t>D6H CAT (C/W WINCH)</t>
  </si>
  <si>
    <t>D103</t>
  </si>
  <si>
    <t>1977 D7G CAT CRAWLER TRACTOR</t>
  </si>
  <si>
    <t>D105</t>
  </si>
  <si>
    <t>D7G CAT (C/W RIPPER)</t>
  </si>
  <si>
    <t>D107</t>
  </si>
  <si>
    <t>1976 D8K CATC/W RIPPER</t>
  </si>
  <si>
    <t>D108</t>
  </si>
  <si>
    <t>D8K CAT (C/W BRON HS II PLOW)</t>
  </si>
  <si>
    <t>D109</t>
  </si>
  <si>
    <t>1976 D7G LGP CAT CRAWLER TRACT</t>
  </si>
  <si>
    <t>D110</t>
  </si>
  <si>
    <t>1984 D7G LGP CAT CRAWLER TRACT</t>
  </si>
  <si>
    <t>D114</t>
  </si>
  <si>
    <t>D8N CAT (C/W WINCH)</t>
  </si>
  <si>
    <t>D118</t>
  </si>
  <si>
    <t>D8N CAT C/W BRON HS II PLOW</t>
  </si>
  <si>
    <t>D121</t>
  </si>
  <si>
    <t>D8N CAT C/W WINCH</t>
  </si>
  <si>
    <t>D127</t>
  </si>
  <si>
    <t>D8R CAT C/W RIPPER</t>
  </si>
  <si>
    <t>D128</t>
  </si>
  <si>
    <t>2013 D8T CATERPILLAR DOZER</t>
  </si>
  <si>
    <t>D135</t>
  </si>
  <si>
    <t>D6R XW / MS RIPPER</t>
  </si>
  <si>
    <t>D136</t>
  </si>
  <si>
    <t>2012 CAT D6TLGP DOZER</t>
  </si>
  <si>
    <t>D137</t>
  </si>
  <si>
    <t>2012 D6TLGP CAT DOZER</t>
  </si>
  <si>
    <t>D140</t>
  </si>
  <si>
    <t>D7R XR / MS RIPPER</t>
  </si>
  <si>
    <t>D141</t>
  </si>
  <si>
    <t>D142</t>
  </si>
  <si>
    <t>D143</t>
  </si>
  <si>
    <t>D7R XR CAT C/W RIPPER</t>
  </si>
  <si>
    <t>D150</t>
  </si>
  <si>
    <t>D6N DOSER W/ MS RIPPER</t>
  </si>
  <si>
    <t>D151</t>
  </si>
  <si>
    <t>D6N LGP DOZER CAT</t>
  </si>
  <si>
    <t>D152</t>
  </si>
  <si>
    <t>D6N DOZER</t>
  </si>
  <si>
    <t>D153</t>
  </si>
  <si>
    <t>650J CRAWLER DOZER</t>
  </si>
  <si>
    <t>D154</t>
  </si>
  <si>
    <t>2011 JD 650J CRAWLER DOZER</t>
  </si>
  <si>
    <t>D155</t>
  </si>
  <si>
    <t>D156</t>
  </si>
  <si>
    <t>2011 JOHN DEERE 650J CRAWLER DOZER</t>
  </si>
  <si>
    <t>D157</t>
  </si>
  <si>
    <t>D158</t>
  </si>
  <si>
    <t>2013 JD 650 CRAWLER DOZER</t>
  </si>
  <si>
    <t>D160</t>
  </si>
  <si>
    <t>D6T LGP DOZER</t>
  </si>
  <si>
    <t>D161</t>
  </si>
  <si>
    <t>2014 CAT D6T LGP DOZER</t>
  </si>
  <si>
    <t>D162</t>
  </si>
  <si>
    <t>2014 CAT D6T DOZER</t>
  </si>
  <si>
    <t>D163</t>
  </si>
  <si>
    <t>D164</t>
  </si>
  <si>
    <t>D165</t>
  </si>
  <si>
    <t>D6T DOZER</t>
  </si>
  <si>
    <t>D166</t>
  </si>
  <si>
    <t>D167</t>
  </si>
  <si>
    <t>2015 CAT D6T DOZER</t>
  </si>
  <si>
    <t>D168</t>
  </si>
  <si>
    <t>DL03</t>
  </si>
  <si>
    <t>DATALOGGER PACKAGEW BLUETOOTH</t>
  </si>
  <si>
    <t>DL04</t>
  </si>
  <si>
    <t>DL05</t>
  </si>
  <si>
    <t>DL06</t>
  </si>
  <si>
    <t>DL07</t>
  </si>
  <si>
    <t>DL08</t>
  </si>
  <si>
    <t>DATALOGGER PACKAGE W BLUETOOTH</t>
  </si>
  <si>
    <t>DL09</t>
  </si>
  <si>
    <t>DL10</t>
  </si>
  <si>
    <t>DATALOGER PACKAGE W BLUETOOTH</t>
  </si>
  <si>
    <t>DL106</t>
  </si>
  <si>
    <t>DM01</t>
  </si>
  <si>
    <t>DIGGING MATS - SET OF 3</t>
  </si>
  <si>
    <t>DM02</t>
  </si>
  <si>
    <t>DIGGING MATS</t>
  </si>
  <si>
    <t>DM03</t>
  </si>
  <si>
    <t>DM04</t>
  </si>
  <si>
    <t>STEEL DIGGING MATTS</t>
  </si>
  <si>
    <t>DM05</t>
  </si>
  <si>
    <t>DM06</t>
  </si>
  <si>
    <t>E214</t>
  </si>
  <si>
    <t>CAT 320D EXCAVATOR</t>
  </si>
  <si>
    <t>E215</t>
  </si>
  <si>
    <t>320DL RR EXCAVATOR</t>
  </si>
  <si>
    <t>E216</t>
  </si>
  <si>
    <t>CAT 320D LRR</t>
  </si>
  <si>
    <t>E218</t>
  </si>
  <si>
    <t>E219</t>
  </si>
  <si>
    <t>E221</t>
  </si>
  <si>
    <t>2011 JD 240 DLC EXCAVATOR W/THUMB AND COUPLER</t>
  </si>
  <si>
    <t>E222</t>
  </si>
  <si>
    <t>JOHN DEERE 250G EXCAVATOR</t>
  </si>
  <si>
    <t>E223</t>
  </si>
  <si>
    <t>E224</t>
  </si>
  <si>
    <t>E225</t>
  </si>
  <si>
    <t>E231</t>
  </si>
  <si>
    <t>CAT 324 DL EXCAVATOR W/THUMB</t>
  </si>
  <si>
    <t>E233</t>
  </si>
  <si>
    <t>E234</t>
  </si>
  <si>
    <t>2011 324 DL CAT EXCAVATOR W/THUMB</t>
  </si>
  <si>
    <t>E235</t>
  </si>
  <si>
    <t>2014 JD 250 EXCAVATOR</t>
  </si>
  <si>
    <t>E236</t>
  </si>
  <si>
    <t>E237</t>
  </si>
  <si>
    <t>E238</t>
  </si>
  <si>
    <t>E240</t>
  </si>
  <si>
    <t>2012 JD250 GLC EXCAVATOR</t>
  </si>
  <si>
    <t>E241</t>
  </si>
  <si>
    <t>2012 JD 250 GLC EXCAVATOR</t>
  </si>
  <si>
    <t>E242</t>
  </si>
  <si>
    <t>E243</t>
  </si>
  <si>
    <t>E244</t>
  </si>
  <si>
    <t>2014 JD 250GLC EXCAVATOR</t>
  </si>
  <si>
    <t>E245</t>
  </si>
  <si>
    <t>E246</t>
  </si>
  <si>
    <t>E247</t>
  </si>
  <si>
    <t>E248</t>
  </si>
  <si>
    <t>E249</t>
  </si>
  <si>
    <t>E250</t>
  </si>
  <si>
    <t>2012 CAT 336EL EXCAVATOR</t>
  </si>
  <si>
    <t>E251</t>
  </si>
  <si>
    <t>2011 CAT336EL EXCAVATOR</t>
  </si>
  <si>
    <t>E252</t>
  </si>
  <si>
    <t>CATERPILLAR 336 EXCAVATOR</t>
  </si>
  <si>
    <t>E253</t>
  </si>
  <si>
    <t>2015 CATERPILLAR 336 EXCAVATOR</t>
  </si>
  <si>
    <t>E254</t>
  </si>
  <si>
    <t>JOHN DEERE 470G EXCAVATOR</t>
  </si>
  <si>
    <t>E255</t>
  </si>
  <si>
    <t>E256</t>
  </si>
  <si>
    <t>CAT 349EL EXCAVATOR</t>
  </si>
  <si>
    <t>E257</t>
  </si>
  <si>
    <t>E258</t>
  </si>
  <si>
    <t>2012 CAT 349EL EXCAVATOR</t>
  </si>
  <si>
    <t>E259</t>
  </si>
  <si>
    <t>2014 CAT 329 EL EXCAVATOR</t>
  </si>
  <si>
    <t>E260</t>
  </si>
  <si>
    <t>2013 CAT 329 EL EXCAVATOR</t>
  </si>
  <si>
    <t>E261</t>
  </si>
  <si>
    <t>E262</t>
  </si>
  <si>
    <t>2013 329 EL CAT EXCAVATOR</t>
  </si>
  <si>
    <t>E264</t>
  </si>
  <si>
    <t>2013 CAT 329EL EXCAVATOR</t>
  </si>
  <si>
    <t>E265</t>
  </si>
  <si>
    <t>2010 CATERPILLAR 329 DL EXCAVATOR</t>
  </si>
  <si>
    <t>E267</t>
  </si>
  <si>
    <t>2013 CATERPILLAR 329 DL EXCAVATOR</t>
  </si>
  <si>
    <t>E268</t>
  </si>
  <si>
    <t>E269</t>
  </si>
  <si>
    <t>E279</t>
  </si>
  <si>
    <t>2014 CAT 329EL EXCAVATOR</t>
  </si>
  <si>
    <t>E282</t>
  </si>
  <si>
    <t>CAT 329DL EXCAVATOR W/THUMB</t>
  </si>
  <si>
    <t>E286</t>
  </si>
  <si>
    <t>2011 CAT 329DL EXCAVATOR</t>
  </si>
  <si>
    <t>E288</t>
  </si>
  <si>
    <t>E289</t>
  </si>
  <si>
    <t>2013 329 EL EXCAVATOR</t>
  </si>
  <si>
    <t>E290</t>
  </si>
  <si>
    <t>2012 JD290GLC EXCAVATOR</t>
  </si>
  <si>
    <t>E292</t>
  </si>
  <si>
    <t>2012 JD 290 EXCAVATOR</t>
  </si>
  <si>
    <t>E293</t>
  </si>
  <si>
    <t>E294</t>
  </si>
  <si>
    <t>E295</t>
  </si>
  <si>
    <t>E296</t>
  </si>
  <si>
    <t>2014 CAT 329 EXCAVATOR</t>
  </si>
  <si>
    <t>E297</t>
  </si>
  <si>
    <t>E298</t>
  </si>
  <si>
    <t>E299</t>
  </si>
  <si>
    <t>E300</t>
  </si>
  <si>
    <t>2014 CAT 329E EXCAVATOR</t>
  </si>
  <si>
    <t>E301</t>
  </si>
  <si>
    <t>CAT 329EL EXCAVATOR</t>
  </si>
  <si>
    <t>E302</t>
  </si>
  <si>
    <t>CAT 329 EXCAVATOR</t>
  </si>
  <si>
    <t>E303</t>
  </si>
  <si>
    <t>E304</t>
  </si>
  <si>
    <t>2014 CAT329 EXCAVATOR</t>
  </si>
  <si>
    <t>E305</t>
  </si>
  <si>
    <t>E306</t>
  </si>
  <si>
    <t>2015 JD 290GLC EXCAVATOR</t>
  </si>
  <si>
    <t>E307</t>
  </si>
  <si>
    <t>2015 JD290 EXCAVATOR</t>
  </si>
  <si>
    <t>E308</t>
  </si>
  <si>
    <t>2015 JD 290 EXCAVATOR</t>
  </si>
  <si>
    <t>E309</t>
  </si>
  <si>
    <t>E310</t>
  </si>
  <si>
    <t>E311</t>
  </si>
  <si>
    <t>2015 JD 290 EXCAVATPR</t>
  </si>
  <si>
    <t>E312</t>
  </si>
  <si>
    <t>E313</t>
  </si>
  <si>
    <t>E314</t>
  </si>
  <si>
    <t>E315</t>
  </si>
  <si>
    <t>E316</t>
  </si>
  <si>
    <t>E317</t>
  </si>
  <si>
    <t>JOHN DEERE 290G EXCAVATOR</t>
  </si>
  <si>
    <t>E318</t>
  </si>
  <si>
    <t>E319</t>
  </si>
  <si>
    <t>E320</t>
  </si>
  <si>
    <t>F07</t>
  </si>
  <si>
    <t>500G BAFFLED FUEL TANK</t>
  </si>
  <si>
    <t>F514</t>
  </si>
  <si>
    <t>1992 WOODS 10FT MOWER M# 60-4</t>
  </si>
  <si>
    <t>F515</t>
  </si>
  <si>
    <t>JD CX15-1000-JUMP-SGL MOWER</t>
  </si>
  <si>
    <t>F516</t>
  </si>
  <si>
    <t>SCHULTE MOWER XH1500-SE</t>
  </si>
  <si>
    <t>F517</t>
  </si>
  <si>
    <t>15' ROTARY CUTTER</t>
  </si>
  <si>
    <t>F518</t>
  </si>
  <si>
    <t>ROCK RAKE  SRW 1400</t>
  </si>
  <si>
    <t>F519</t>
  </si>
  <si>
    <t>ROCK PICKER</t>
  </si>
  <si>
    <t>F520</t>
  </si>
  <si>
    <t>10' DISC ATTACHMENT</t>
  </si>
  <si>
    <t>F521</t>
  </si>
  <si>
    <t>12' DISC ATTACHMENT</t>
  </si>
  <si>
    <t>F522</t>
  </si>
  <si>
    <t>10 FT BILLION SEED DRILL</t>
  </si>
  <si>
    <t>F523</t>
  </si>
  <si>
    <t>10FT GRASS SEEDER</t>
  </si>
  <si>
    <t>F528</t>
  </si>
  <si>
    <t>FARM TRACTOR</t>
  </si>
  <si>
    <t>F531</t>
  </si>
  <si>
    <t>8'  JD SEEDER</t>
  </si>
  <si>
    <t>F532</t>
  </si>
  <si>
    <t>DISK</t>
  </si>
  <si>
    <t>F533</t>
  </si>
  <si>
    <t>F543</t>
  </si>
  <si>
    <t>LAND PRIDE STAND SEEDER</t>
  </si>
  <si>
    <t>F544</t>
  </si>
  <si>
    <t>LAND PRIDE RC 3515</t>
  </si>
  <si>
    <t>F545</t>
  </si>
  <si>
    <t>F546</t>
  </si>
  <si>
    <t>F547</t>
  </si>
  <si>
    <t>F548</t>
  </si>
  <si>
    <t>F549</t>
  </si>
  <si>
    <t>EZEE-ON DISCER 395- 12'W/ HARR</t>
  </si>
  <si>
    <t>F570</t>
  </si>
  <si>
    <t>TRACTOR COMES W LOADER</t>
  </si>
  <si>
    <t>F571</t>
  </si>
  <si>
    <t>JD TRACTOR WITH LOADER</t>
  </si>
  <si>
    <t>F572</t>
  </si>
  <si>
    <t>JD 6715 TRACTOR C/W LOADER</t>
  </si>
  <si>
    <t>F573</t>
  </si>
  <si>
    <t>F574</t>
  </si>
  <si>
    <t>EZEE-ON 395 DISCER</t>
  </si>
  <si>
    <t>F575</t>
  </si>
  <si>
    <t>2010 JD 7230 TRACTOR</t>
  </si>
  <si>
    <t>F578</t>
  </si>
  <si>
    <t>EZEE ON DISC</t>
  </si>
  <si>
    <t>F580</t>
  </si>
  <si>
    <t>F581</t>
  </si>
  <si>
    <t>F582</t>
  </si>
  <si>
    <t>F584</t>
  </si>
  <si>
    <t>LANDSCAPE RAKE</t>
  </si>
  <si>
    <t>F585</t>
  </si>
  <si>
    <t>CULTIVATOR 10'3"</t>
  </si>
  <si>
    <t>F586</t>
  </si>
  <si>
    <t>2012 KELLO BILT DISC 10' DISC</t>
  </si>
  <si>
    <t>F587</t>
  </si>
  <si>
    <t>BRILLION GRASS SEEDER</t>
  </si>
  <si>
    <t>F588</t>
  </si>
  <si>
    <t>SNOW BLOWER &amp; FRONT MOUNT KIT</t>
  </si>
  <si>
    <t>F589</t>
  </si>
  <si>
    <t>GR2800 SPIKE TILLER W/ROLLER</t>
  </si>
  <si>
    <t>FM001</t>
  </si>
  <si>
    <t>6-12" FAST FUSION MACHINE</t>
  </si>
  <si>
    <t>FM002</t>
  </si>
  <si>
    <t>2-4" PLASTIC PIPE FUSION MAC.</t>
  </si>
  <si>
    <t>FM003</t>
  </si>
  <si>
    <t>FM004</t>
  </si>
  <si>
    <t>2-4" PLASTIC PIPE FUSION MAC</t>
  </si>
  <si>
    <t>FM005</t>
  </si>
  <si>
    <t>FM006</t>
  </si>
  <si>
    <t>2-8" PLASTIC PIPE FUSION MAC</t>
  </si>
  <si>
    <t>FM007</t>
  </si>
  <si>
    <t>FM008</t>
  </si>
  <si>
    <t>FM009</t>
  </si>
  <si>
    <t>FM010</t>
  </si>
  <si>
    <t>FM011</t>
  </si>
  <si>
    <t>FM019</t>
  </si>
  <si>
    <t>FM020</t>
  </si>
  <si>
    <t>FUSION MACHINE</t>
  </si>
  <si>
    <t>FM021</t>
  </si>
  <si>
    <t>MCELROY FUSION MACHINE</t>
  </si>
  <si>
    <t>FM022</t>
  </si>
  <si>
    <t>FM024</t>
  </si>
  <si>
    <t>FM025</t>
  </si>
  <si>
    <t>FM026</t>
  </si>
  <si>
    <t>26 DIPS FUSION MACHINE PKG</t>
  </si>
  <si>
    <t>FM027</t>
  </si>
  <si>
    <t>FM028</t>
  </si>
  <si>
    <t>FM029</t>
  </si>
  <si>
    <t>FUSHION MACHINE</t>
  </si>
  <si>
    <t>FM030</t>
  </si>
  <si>
    <t>FM031</t>
  </si>
  <si>
    <t>14 PB FUSION MACHINE</t>
  </si>
  <si>
    <t>FT01</t>
  </si>
  <si>
    <t>HFV-C WESTEEL FUEL TANK 12,300 LB 91WX116HX352L</t>
  </si>
  <si>
    <t>FT010</t>
  </si>
  <si>
    <t>500GAL DEF FUEL TANK</t>
  </si>
  <si>
    <t>FT02</t>
  </si>
  <si>
    <t>HFV-C 15000L WESTEEL FUEL TANK 7500 LB.</t>
  </si>
  <si>
    <t>FT03</t>
  </si>
  <si>
    <t>11000L FUEL TANK 70/30</t>
  </si>
  <si>
    <t>FT04</t>
  </si>
  <si>
    <t>25000L FUEL TANK</t>
  </si>
  <si>
    <t>FT05</t>
  </si>
  <si>
    <t>2250 L DOUBLE WALLED TANK</t>
  </si>
  <si>
    <t>FT06</t>
  </si>
  <si>
    <t>FUEL TANK - FUELCUBE TCG10 1000L</t>
  </si>
  <si>
    <t>FT07</t>
  </si>
  <si>
    <t>FT08</t>
  </si>
  <si>
    <t>3000L TRANSCUBE FUEL TANK</t>
  </si>
  <si>
    <t>FT09</t>
  </si>
  <si>
    <t>500 GAL FUEL TANK</t>
  </si>
  <si>
    <t>G308</t>
  </si>
  <si>
    <t>CAT 14H</t>
  </si>
  <si>
    <t>G309</t>
  </si>
  <si>
    <t>G310</t>
  </si>
  <si>
    <t>G311</t>
  </si>
  <si>
    <t>CAT 14 H GRADER</t>
  </si>
  <si>
    <t>G312</t>
  </si>
  <si>
    <t>CAT 160M MOTOR GRADER</t>
  </si>
  <si>
    <t>G313</t>
  </si>
  <si>
    <t>GN001</t>
  </si>
  <si>
    <t>20 KW COLEMAN GENERATOR</t>
  </si>
  <si>
    <t>GN011</t>
  </si>
  <si>
    <t>GENERATOR GAS 4300</t>
  </si>
  <si>
    <t>GN027</t>
  </si>
  <si>
    <t>KING 3000 WATT GENSET</t>
  </si>
  <si>
    <t>GN031</t>
  </si>
  <si>
    <t>3500 WATT GEN SET GENERATOR</t>
  </si>
  <si>
    <t>GN038</t>
  </si>
  <si>
    <t>GENERATOR EZ5000C2</t>
  </si>
  <si>
    <t>GN039</t>
  </si>
  <si>
    <t>GENERATOR EZ3500C</t>
  </si>
  <si>
    <t>GN042</t>
  </si>
  <si>
    <t>3000W BALDOR GENERATOR</t>
  </si>
  <si>
    <t>GN050</t>
  </si>
  <si>
    <t>6000 WATT GENSET</t>
  </si>
  <si>
    <t>GN054</t>
  </si>
  <si>
    <t>3500 GENSET</t>
  </si>
  <si>
    <t>GN058</t>
  </si>
  <si>
    <t>3800 WATT GENSET</t>
  </si>
  <si>
    <t>GN063</t>
  </si>
  <si>
    <t>GENERATOR</t>
  </si>
  <si>
    <t>GN067</t>
  </si>
  <si>
    <t>2004 WHISPER GENERATOR SET</t>
  </si>
  <si>
    <t>GN068</t>
  </si>
  <si>
    <t>2006 WACKER 20 KW GENERATOR</t>
  </si>
  <si>
    <t>GN075</t>
  </si>
  <si>
    <t>HONDA GENERATOR</t>
  </si>
  <si>
    <t>GN077</t>
  </si>
  <si>
    <t>GN078</t>
  </si>
  <si>
    <t>GN082</t>
  </si>
  <si>
    <t>GN083</t>
  </si>
  <si>
    <t>GN089</t>
  </si>
  <si>
    <t>3500 GAS GENERATOR</t>
  </si>
  <si>
    <t>GN092</t>
  </si>
  <si>
    <t>GN096</t>
  </si>
  <si>
    <t>GN097</t>
  </si>
  <si>
    <t>GN100</t>
  </si>
  <si>
    <t>2013 HONDA GENERATOR</t>
  </si>
  <si>
    <t>GN102</t>
  </si>
  <si>
    <t>HONDA GENERATOR EB5000X3C</t>
  </si>
  <si>
    <t>GN103</t>
  </si>
  <si>
    <t>GN107</t>
  </si>
  <si>
    <t>GN108</t>
  </si>
  <si>
    <t>GN109</t>
  </si>
  <si>
    <t>GN110</t>
  </si>
  <si>
    <t>GN111</t>
  </si>
  <si>
    <t>GN112</t>
  </si>
  <si>
    <t>GN113</t>
  </si>
  <si>
    <t>GN114</t>
  </si>
  <si>
    <t>HONDAY GENERATOR</t>
  </si>
  <si>
    <t>GPS1</t>
  </si>
  <si>
    <t>GPS DEVICES FOR UNITS</t>
  </si>
  <si>
    <t>HP001</t>
  </si>
  <si>
    <t>ALLIED 2300 HO-PAC</t>
  </si>
  <si>
    <t>HP002</t>
  </si>
  <si>
    <t>HOE PACK</t>
  </si>
  <si>
    <t>HP003</t>
  </si>
  <si>
    <t>HOE PAC</t>
  </si>
  <si>
    <t>HP004</t>
  </si>
  <si>
    <t>ALLIED 9800 HO-PAC</t>
  </si>
  <si>
    <t>HP005</t>
  </si>
  <si>
    <t>COMPACTOR FOR B8F CAT</t>
  </si>
  <si>
    <t>HP006</t>
  </si>
  <si>
    <t>HP007</t>
  </si>
  <si>
    <t>ALLIED 2300 HO PAC</t>
  </si>
  <si>
    <t>HP008</t>
  </si>
  <si>
    <t>HO PAC 2300SERIES</t>
  </si>
  <si>
    <t>HP009</t>
  </si>
  <si>
    <t>HO PAC 2300 SERIES</t>
  </si>
  <si>
    <t>HP010</t>
  </si>
  <si>
    <t>HP101</t>
  </si>
  <si>
    <t>RUBBER TIRE HO PAC</t>
  </si>
  <si>
    <t>HP102</t>
  </si>
  <si>
    <t>HP103</t>
  </si>
  <si>
    <t>HO-PAC</t>
  </si>
  <si>
    <t>HP104</t>
  </si>
  <si>
    <t>ALLIED 2300 HOPAC</t>
  </si>
  <si>
    <t>JT001</t>
  </si>
  <si>
    <t>C-1 40FT SKID MOUNTED CON</t>
  </si>
  <si>
    <t>JT002</t>
  </si>
  <si>
    <t>C-2 40' SKID MOUNTED TOOL</t>
  </si>
  <si>
    <t>JT003</t>
  </si>
  <si>
    <t>C-3  40' CONTAINER</t>
  </si>
  <si>
    <t>JT005</t>
  </si>
  <si>
    <t>C- 5  40' SKID MOUNTED TOOL</t>
  </si>
  <si>
    <t>JT006</t>
  </si>
  <si>
    <t>C-6 40' SKID MOUNTED TOOL</t>
  </si>
  <si>
    <t>JT007</t>
  </si>
  <si>
    <t>C-7 40' SKID MOUNTED TOOL</t>
  </si>
  <si>
    <t>JT008</t>
  </si>
  <si>
    <t>CORAB SKID OFFICE 12' X 40'</t>
  </si>
  <si>
    <t>JT009</t>
  </si>
  <si>
    <t>C#8 40FT SHIPPING CONTAINER</t>
  </si>
  <si>
    <t>JT010</t>
  </si>
  <si>
    <t>C-CAN 9 45FT HI CUBE SHIP. TR</t>
  </si>
  <si>
    <t>JT011</t>
  </si>
  <si>
    <t>CCAN 10 45FT HI CUBE SHIP. TR</t>
  </si>
  <si>
    <t>JT012</t>
  </si>
  <si>
    <t>CCAN 11 45FT SHIPPING TRAILER</t>
  </si>
  <si>
    <t>JT013</t>
  </si>
  <si>
    <t>CCAN 12 45FT SHIPPING TRAILER</t>
  </si>
  <si>
    <t>JT014</t>
  </si>
  <si>
    <t>CCAN 13 45FT SHIPPING TRAILER</t>
  </si>
  <si>
    <t>JT015</t>
  </si>
  <si>
    <t>1982 UTILITY VAN</t>
  </si>
  <si>
    <t>JT016</t>
  </si>
  <si>
    <t>1980 FRUEHAUF 45'</t>
  </si>
  <si>
    <t>JT018</t>
  </si>
  <si>
    <t>OFFICE TRAILER</t>
  </si>
  <si>
    <t>JT019</t>
  </si>
  <si>
    <t>1984 FRUEHAUF WHITE</t>
  </si>
  <si>
    <t>JT025</t>
  </si>
  <si>
    <t>1986 FRUEHAUF VAN 8.5X48'</t>
  </si>
  <si>
    <t>JT028</t>
  </si>
  <si>
    <t>ENCLOSED CARGO TRAILER 8X16</t>
  </si>
  <si>
    <t>JT029</t>
  </si>
  <si>
    <t>1990 MILLER 48' WHITE</t>
  </si>
  <si>
    <t>JT031</t>
  </si>
  <si>
    <t>2009 WELLS CARGO 28' TRAILER</t>
  </si>
  <si>
    <t>JT036</t>
  </si>
  <si>
    <t>MANAC JOB VAN</t>
  </si>
  <si>
    <t>JT037</t>
  </si>
  <si>
    <t>WABASH 53' TANDEM VAN</t>
  </si>
  <si>
    <t>JT038</t>
  </si>
  <si>
    <t>12'X60' OFFICE TRAILER WILLIAMS SCOTSMAN</t>
  </si>
  <si>
    <t>JT166</t>
  </si>
  <si>
    <t>2004 HALMARK GRIZZLE -WHITE</t>
  </si>
  <si>
    <t>JT167</t>
  </si>
  <si>
    <t>2011 8.5' X16'X7' HAULMARK TRAILER</t>
  </si>
  <si>
    <t>JT168</t>
  </si>
  <si>
    <t>2011 HAULMARK TRAILER</t>
  </si>
  <si>
    <t>JT169</t>
  </si>
  <si>
    <t>2011 HAULMARK 8.5'X16' ENCLOSED TRAILER</t>
  </si>
  <si>
    <t>JT170</t>
  </si>
  <si>
    <t>1999 STOUGHTON 53' TANDEM VAN</t>
  </si>
  <si>
    <t>JT171</t>
  </si>
  <si>
    <t>8.5'X20' BUMPER PULL TRAILER</t>
  </si>
  <si>
    <t>JT172</t>
  </si>
  <si>
    <t>8.5'X20' ENCLOSED BUMPER PULL TRAILER</t>
  </si>
  <si>
    <t>JT173</t>
  </si>
  <si>
    <t>8.5"X20" ENCLOSED TRAILER /BARN DOORS</t>
  </si>
  <si>
    <t>JT174</t>
  </si>
  <si>
    <t>8.5X20' ENCLOSED HAULMARK TRAILER</t>
  </si>
  <si>
    <t>JT176</t>
  </si>
  <si>
    <t>2013 STEALTH TITAN 8.5X20 ENCLOSED</t>
  </si>
  <si>
    <t>JT177</t>
  </si>
  <si>
    <t>2012 HAULMARK ENCLOSED TRAILER</t>
  </si>
  <si>
    <t>JT178</t>
  </si>
  <si>
    <t>2013 HAULMARK 8.5X16' ENCLOSED TRAILER</t>
  </si>
  <si>
    <t>JT180</t>
  </si>
  <si>
    <t>ENCLOSED CARGO TRAILER FOR SB010</t>
  </si>
  <si>
    <t>JT182</t>
  </si>
  <si>
    <t>12'X60' OFFICE SKID</t>
  </si>
  <si>
    <t>JT183</t>
  </si>
  <si>
    <t>8.5X20' ENCLOSED TRAILER</t>
  </si>
  <si>
    <t>JT184</t>
  </si>
  <si>
    <t>8.5X20" ENCLOSED TRAILER</t>
  </si>
  <si>
    <t>JT200</t>
  </si>
  <si>
    <t>40 FT C-CAN SHIPPING CONTAINER</t>
  </si>
  <si>
    <t>JT201</t>
  </si>
  <si>
    <t>40FT C-CAN SHIPPING CONTAINER</t>
  </si>
  <si>
    <t>JT202</t>
  </si>
  <si>
    <t>JT204</t>
  </si>
  <si>
    <t>JT205</t>
  </si>
  <si>
    <t>40FT C-CAN</t>
  </si>
  <si>
    <t>JT206</t>
  </si>
  <si>
    <t>SKID MOUNTED PIPELINE SLOOP</t>
  </si>
  <si>
    <t>JT207</t>
  </si>
  <si>
    <t>40" C-CAN</t>
  </si>
  <si>
    <t>JT208</t>
  </si>
  <si>
    <t>JT209</t>
  </si>
  <si>
    <t>JT210</t>
  </si>
  <si>
    <t>JT211</t>
  </si>
  <si>
    <t>JT212</t>
  </si>
  <si>
    <t>12X20 GARDEN SHED ON SKIDS</t>
  </si>
  <si>
    <t>JT213</t>
  </si>
  <si>
    <t>JT214</t>
  </si>
  <si>
    <t>2013 HAULMARK 8.5X20X7 JOB TRAILER</t>
  </si>
  <si>
    <t>JT215</t>
  </si>
  <si>
    <t>2014 HAULMARK TRAILER 8.5X18X7</t>
  </si>
  <si>
    <t>JT216</t>
  </si>
  <si>
    <t>2014 HAULMARK 18' TRAILER</t>
  </si>
  <si>
    <t>JT217</t>
  </si>
  <si>
    <t>12'X60' SKID OFFICE TRAILER</t>
  </si>
  <si>
    <t>JT218</t>
  </si>
  <si>
    <t>TRAILER</t>
  </si>
  <si>
    <t>JT218A</t>
  </si>
  <si>
    <t>2014 20' HAULMARK GRIZZLY</t>
  </si>
  <si>
    <t>JT219A</t>
  </si>
  <si>
    <t>2014 18' HAULMARK GRIZZLY</t>
  </si>
  <si>
    <t>JT220</t>
  </si>
  <si>
    <t>40 FT SHIPPING CONTAINER</t>
  </si>
  <si>
    <t>JT221</t>
  </si>
  <si>
    <t>40' SHIPPING CONTRAINER</t>
  </si>
  <si>
    <t>JT222</t>
  </si>
  <si>
    <t>JT223</t>
  </si>
  <si>
    <t>40' SHIPPING CONTAINER</t>
  </si>
  <si>
    <t>JT224</t>
  </si>
  <si>
    <t>JT225</t>
  </si>
  <si>
    <t>HAULMARK 8 1/2X 16 ENCLOSED TRAILER</t>
  </si>
  <si>
    <t>JT226</t>
  </si>
  <si>
    <t>JT227</t>
  </si>
  <si>
    <t>HAULMARK 8 1/2X 20 ENCLOSED TRAILER</t>
  </si>
  <si>
    <t>JT228</t>
  </si>
  <si>
    <t>40' STORAGE CONTAINER</t>
  </si>
  <si>
    <t>JT229</t>
  </si>
  <si>
    <t>OFFICE TRAILER 12X40 SKIDDED</t>
  </si>
  <si>
    <t>JT230</t>
  </si>
  <si>
    <t>2015 HAULMARK ENCLOSED TRAILER</t>
  </si>
  <si>
    <t>JT232</t>
  </si>
  <si>
    <t>JT233</t>
  </si>
  <si>
    <t>JT234</t>
  </si>
  <si>
    <t>JT235</t>
  </si>
  <si>
    <t>JT236</t>
  </si>
  <si>
    <t>12' X 60' WELLSITE LIVING</t>
  </si>
  <si>
    <t>JT237</t>
  </si>
  <si>
    <t>40' C-CAN STORAGE UNIT</t>
  </si>
  <si>
    <t>JT238</t>
  </si>
  <si>
    <t>2015 16' HAULMARK ENCLOSED GRIZZLEY TRAILER</t>
  </si>
  <si>
    <t>JT240</t>
  </si>
  <si>
    <t>K000</t>
  </si>
  <si>
    <t>1985 FORD TANDEM TRACTOR</t>
  </si>
  <si>
    <t>K003</t>
  </si>
  <si>
    <t>KENWORTH (BLACK)</t>
  </si>
  <si>
    <t>K008</t>
  </si>
  <si>
    <t>2013 PETERBILT 367 TRIDEM AXLE TRACTOR</t>
  </si>
  <si>
    <t>K010</t>
  </si>
  <si>
    <t>2012 M2-106 PETERBILT</t>
  </si>
  <si>
    <t>K012</t>
  </si>
  <si>
    <t>2012 RED KENWORTH TRUCK</t>
  </si>
  <si>
    <t>K013</t>
  </si>
  <si>
    <t>2014 KENWORTH T800 TRUCK</t>
  </si>
  <si>
    <t>K014</t>
  </si>
  <si>
    <t>INTERNATIONAL</t>
  </si>
  <si>
    <t>K015</t>
  </si>
  <si>
    <t>2015 PETERBILT 367</t>
  </si>
  <si>
    <t>K016</t>
  </si>
  <si>
    <t>2015 T800 KENWORTH</t>
  </si>
  <si>
    <t>K017</t>
  </si>
  <si>
    <t>2015 FREIGHTLINER M2106</t>
  </si>
  <si>
    <t>K018</t>
  </si>
  <si>
    <t>2015 PETERBILT MODEL 367</t>
  </si>
  <si>
    <t>K019</t>
  </si>
  <si>
    <t>K020</t>
  </si>
  <si>
    <t>2015 PETERBILT 348 WATER TRUCK</t>
  </si>
  <si>
    <t>K021</t>
  </si>
  <si>
    <t>2015 FREIGHTLINER WATER TRUCK</t>
  </si>
  <si>
    <t>K022</t>
  </si>
  <si>
    <t>2016 KENWORTH T800</t>
  </si>
  <si>
    <t>K023</t>
  </si>
  <si>
    <t>2016 PETERBILT 367 TRACTOR</t>
  </si>
  <si>
    <t>L203</t>
  </si>
  <si>
    <t>JOHN DEERE 410B LOADER BACKHOE</t>
  </si>
  <si>
    <t>L204</t>
  </si>
  <si>
    <t>CAT 430FIT BACKHOE RUBBER TIRE</t>
  </si>
  <si>
    <t>L205</t>
  </si>
  <si>
    <t>CAT 430F BACKHOE LOADER</t>
  </si>
  <si>
    <t>L534</t>
  </si>
  <si>
    <t>1997 EAGLE PICHER FORKLIFT</t>
  </si>
  <si>
    <t>L551</t>
  </si>
  <si>
    <t>246B  SKID STEER</t>
  </si>
  <si>
    <t>L552</t>
  </si>
  <si>
    <t>246C SKID STEER LOADER</t>
  </si>
  <si>
    <t>L553</t>
  </si>
  <si>
    <t>LOADER W/ BUCKET</t>
  </si>
  <si>
    <t>L554</t>
  </si>
  <si>
    <t>L554 SKIDSTEER</t>
  </si>
  <si>
    <t>L555</t>
  </si>
  <si>
    <t>2006 CATERPILLAR 930G WHEEL LOADER</t>
  </si>
  <si>
    <t>L556</t>
  </si>
  <si>
    <t>2011 CATERPILLAR 247B3 LOADER</t>
  </si>
  <si>
    <t>L557</t>
  </si>
  <si>
    <t>2012 CATERPILLAR LOADER</t>
  </si>
  <si>
    <t>L558</t>
  </si>
  <si>
    <t>2012 CATERPILLAR 246C LOADER</t>
  </si>
  <si>
    <t>L559</t>
  </si>
  <si>
    <t>2012 CATERPILLAR 246C SKID STEER LOADER</t>
  </si>
  <si>
    <t>L560</t>
  </si>
  <si>
    <t>2012 CAT246C SKID STEER LOADER</t>
  </si>
  <si>
    <t>L561</t>
  </si>
  <si>
    <t>2011 CATERPILLAR 930H LOADER</t>
  </si>
  <si>
    <t>L562</t>
  </si>
  <si>
    <t>CAT 246C SKID STEER LOADER</t>
  </si>
  <si>
    <t>L563</t>
  </si>
  <si>
    <t>L564</t>
  </si>
  <si>
    <t>L565</t>
  </si>
  <si>
    <t>JD 333E RUBBER TRACKED SKID STEER</t>
  </si>
  <si>
    <t>L567</t>
  </si>
  <si>
    <t>HYUNDAI FORKLIFT</t>
  </si>
  <si>
    <t>L568</t>
  </si>
  <si>
    <t>2011 JD WHEEL LOADER 544K</t>
  </si>
  <si>
    <t>L569</t>
  </si>
  <si>
    <t>2013 VOLVO PACKER SD115</t>
  </si>
  <si>
    <t>L570</t>
  </si>
  <si>
    <t>CAT 930K WHEEL LOADER</t>
  </si>
  <si>
    <t>L571</t>
  </si>
  <si>
    <t>2015 CAT LOADER/SKIDSTEER</t>
  </si>
  <si>
    <t>L572</t>
  </si>
  <si>
    <t>2012 CATERPILLAR 930K WHEEL LOADER</t>
  </si>
  <si>
    <t>L573</t>
  </si>
  <si>
    <t>2014 JD LOADER 544K</t>
  </si>
  <si>
    <t>L574</t>
  </si>
  <si>
    <t>HYSTER LOADER WITH 42" FORKS</t>
  </si>
  <si>
    <t>L576</t>
  </si>
  <si>
    <t>CAT 950M WHEEL LOADER</t>
  </si>
  <si>
    <t>L577</t>
  </si>
  <si>
    <t>333E JD SKIDSTEER</t>
  </si>
  <si>
    <t>M001</t>
  </si>
  <si>
    <t>NATIONAL LIQUID BLASTER PRESSURE WASHER</t>
  </si>
  <si>
    <t>M002</t>
  </si>
  <si>
    <t>PORTABLE SHOP WELDER</t>
  </si>
  <si>
    <t>M007</t>
  </si>
  <si>
    <t>WELDER</t>
  </si>
  <si>
    <t>M008</t>
  </si>
  <si>
    <t>3 - STATIONARY FENCE HEATERS</t>
  </si>
  <si>
    <t>M009</t>
  </si>
  <si>
    <t>HEATER CONECO</t>
  </si>
  <si>
    <t>M010</t>
  </si>
  <si>
    <t>MIG WELDER</t>
  </si>
  <si>
    <t>M011</t>
  </si>
  <si>
    <t>AIR IMPACT WRENCH</t>
  </si>
  <si>
    <t>M012</t>
  </si>
  <si>
    <t>4X 20 CRANE MATT</t>
  </si>
  <si>
    <t>M013</t>
  </si>
  <si>
    <t>HUSKY CHAINSAW</t>
  </si>
  <si>
    <t>M014</t>
  </si>
  <si>
    <t>2SA BEVELLING MACHINE 8-12"</t>
  </si>
  <si>
    <t>M015</t>
  </si>
  <si>
    <t>KEEN ROD OVEN 120V</t>
  </si>
  <si>
    <t>M016</t>
  </si>
  <si>
    <t>H2S PERSONAL MONITOR</t>
  </si>
  <si>
    <t>M017</t>
  </si>
  <si>
    <t>M018</t>
  </si>
  <si>
    <t>LINCOLN- 25 WELDER</t>
  </si>
  <si>
    <t>M019</t>
  </si>
  <si>
    <t>DC 400 LINCOLN WELDER</t>
  </si>
  <si>
    <t>M020</t>
  </si>
  <si>
    <t>DC 400 LINCOLN WELDER C/W ATT</t>
  </si>
  <si>
    <t>M021</t>
  </si>
  <si>
    <t>RADIOGRAPH 115V C/W TRACKING</t>
  </si>
  <si>
    <t>M022</t>
  </si>
  <si>
    <t>DC400 WELDER</t>
  </si>
  <si>
    <t>M023</t>
  </si>
  <si>
    <t>BEV MACHINE (2) 1 1/2 " - 4"</t>
  </si>
  <si>
    <t>M024</t>
  </si>
  <si>
    <t>BEVELLING MACHINE (3) 3"-8"</t>
  </si>
  <si>
    <t>M025</t>
  </si>
  <si>
    <t>BEVELLING MACHINES (3) 6"-12"</t>
  </si>
  <si>
    <t>M026</t>
  </si>
  <si>
    <t>BEVELLING MACHINE 12"-20"</t>
  </si>
  <si>
    <t>M027</t>
  </si>
  <si>
    <t>CONECO HEATERS</t>
  </si>
  <si>
    <t>M028</t>
  </si>
  <si>
    <t>(3 GAS) GAS MONITOR WEEKLY</t>
  </si>
  <si>
    <t>M029</t>
  </si>
  <si>
    <t>UNIVERSAL CLAMP 4 TON</t>
  </si>
  <si>
    <t>M030</t>
  </si>
  <si>
    <t>METROTECH LINE LOCATOR</t>
  </si>
  <si>
    <t>M031</t>
  </si>
  <si>
    <t>SAFETY CLAMP</t>
  </si>
  <si>
    <t>M032</t>
  </si>
  <si>
    <t>DUAL AIR FLOW SYSTEM</t>
  </si>
  <si>
    <t>M033</t>
  </si>
  <si>
    <t>1994 J.D. LAWNMOWER</t>
  </si>
  <si>
    <t>M034</t>
  </si>
  <si>
    <t>JD LA125/42 MOWER (42")</t>
  </si>
  <si>
    <t>M035</t>
  </si>
  <si>
    <t>MIG GUN &amp; MODULE CONTROL</t>
  </si>
  <si>
    <t>M036</t>
  </si>
  <si>
    <t>LIGHTNING ARC 1401</t>
  </si>
  <si>
    <t>M037</t>
  </si>
  <si>
    <t>PAINT SPRAYING UNIT</t>
  </si>
  <si>
    <t>M038</t>
  </si>
  <si>
    <t>SAND BLAST PACKAGE</t>
  </si>
  <si>
    <t>M039</t>
  </si>
  <si>
    <t>HAND PUMP-CVS HIGH PRESSURE</t>
  </si>
  <si>
    <t>M040</t>
  </si>
  <si>
    <t>PLASTIC PIPELINE CONES</t>
  </si>
  <si>
    <t>M041</t>
  </si>
  <si>
    <t>6" LINE -CLAMPS</t>
  </si>
  <si>
    <t>M042</t>
  </si>
  <si>
    <t>1 4" X 20" MATT</t>
  </si>
  <si>
    <t>M043</t>
  </si>
  <si>
    <t>LEVEL X 24 C/W TRIPOD</t>
  </si>
  <si>
    <t>M044</t>
  </si>
  <si>
    <t>METROTECH PIPE LOCATOR</t>
  </si>
  <si>
    <t>M045</t>
  </si>
  <si>
    <t>WELDER RANGER W/ REMOTE</t>
  </si>
  <si>
    <t>M046</t>
  </si>
  <si>
    <t>2"-4" H &amp;M PIPEBEVELER</t>
  </si>
  <si>
    <t>M047</t>
  </si>
  <si>
    <t>RDG 41935 POWER DRIVE 700 115V</t>
  </si>
  <si>
    <t>M048</t>
  </si>
  <si>
    <t>3"-8" PIPE BEVELER</t>
  </si>
  <si>
    <t>M049</t>
  </si>
  <si>
    <t>2"-4" PIPE BEVELER</t>
  </si>
  <si>
    <t>M050</t>
  </si>
  <si>
    <t>M051</t>
  </si>
  <si>
    <t>M052</t>
  </si>
  <si>
    <t>POWER DRIVE 700 115V</t>
  </si>
  <si>
    <t>M053</t>
  </si>
  <si>
    <t>POWER DRIVE 7000 155V</t>
  </si>
  <si>
    <t>M054</t>
  </si>
  <si>
    <t>M055</t>
  </si>
  <si>
    <t>GPM PRESSURE WASHER</t>
  </si>
  <si>
    <t>M056</t>
  </si>
  <si>
    <t>14 X 40  PORTABLEBRIDGE</t>
  </si>
  <si>
    <t>M057</t>
  </si>
  <si>
    <t>2- TRANSFER 4HP HONDA PUMPS</t>
  </si>
  <si>
    <t>M058</t>
  </si>
  <si>
    <t>2- USED 1000 GALLON TANKS</t>
  </si>
  <si>
    <t>M059</t>
  </si>
  <si>
    <t>M060</t>
  </si>
  <si>
    <t>3- 12"X20 ' MATTS W CABLES</t>
  </si>
  <si>
    <t>M061</t>
  </si>
  <si>
    <t>ARNETT &amp; BURGESS SIGNS</t>
  </si>
  <si>
    <t>M063</t>
  </si>
  <si>
    <t>2- 24 LEVEL W TRIPOD&amp; RODS</t>
  </si>
  <si>
    <t>M064</t>
  </si>
  <si>
    <t>LASER LEVEL KIT XPRT7690-2XP</t>
  </si>
  <si>
    <t>M065</t>
  </si>
  <si>
    <t>12" PIG BARREL</t>
  </si>
  <si>
    <t>M066</t>
  </si>
  <si>
    <t>4" TRASH PUMP- GAS</t>
  </si>
  <si>
    <t>M067</t>
  </si>
  <si>
    <t>4"-8" KNUDSEN LOWERING IN BELT</t>
  </si>
  <si>
    <t>M068</t>
  </si>
  <si>
    <t>8" SPRING SHOE</t>
  </si>
  <si>
    <t>M069</t>
  </si>
  <si>
    <t>PIG BARRELLS 6" &amp; 8"</t>
  </si>
  <si>
    <t>M070</t>
  </si>
  <si>
    <t>16" PIG BARREL</t>
  </si>
  <si>
    <t>M071</t>
  </si>
  <si>
    <t>PLASMA  MACH PRO-CUT</t>
  </si>
  <si>
    <t>M072</t>
  </si>
  <si>
    <t>HYDRO TEST SHACK</t>
  </si>
  <si>
    <t>M073</t>
  </si>
  <si>
    <t>2- CENTREFUSE UNITS</t>
  </si>
  <si>
    <t>M074</t>
  </si>
  <si>
    <t>PIPE BENDING MACHINE</t>
  </si>
  <si>
    <t>M075</t>
  </si>
  <si>
    <t>LUND WC 16 BOAT</t>
  </si>
  <si>
    <t>M076</t>
  </si>
  <si>
    <t>HOTSY PRESSURE WASHER</t>
  </si>
  <si>
    <t>M077</t>
  </si>
  <si>
    <t>BURNING SKIDS SLOUP</t>
  </si>
  <si>
    <t>M078</t>
  </si>
  <si>
    <t>PIPE TUBE SLOUP</t>
  </si>
  <si>
    <t>M079</t>
  </si>
  <si>
    <t>1000 ODOUR CONTROL DRUM</t>
  </si>
  <si>
    <t>M080</t>
  </si>
  <si>
    <t>TAPESTER/CASE-WEEKLY</t>
  </si>
  <si>
    <t>M081</t>
  </si>
  <si>
    <t>TAPESTER &amp; CASE</t>
  </si>
  <si>
    <t>M082</t>
  </si>
  <si>
    <t>LANDA  T21 PRESSURE WASHER</t>
  </si>
  <si>
    <t>M083</t>
  </si>
  <si>
    <t>FIRE FAN/HONDA ENGINE</t>
  </si>
  <si>
    <t>M084</t>
  </si>
  <si>
    <t>3- 8' X 30' MATTS</t>
  </si>
  <si>
    <t>M085</t>
  </si>
  <si>
    <t>HAND HELD POWER DRIVE700/600</t>
  </si>
  <si>
    <t>M086</t>
  </si>
  <si>
    <t>HEAMAN BENDING SHOE &amp; BRACKET</t>
  </si>
  <si>
    <t>M087</t>
  </si>
  <si>
    <t>M088</t>
  </si>
  <si>
    <t>ROLLIE CRADLES</t>
  </si>
  <si>
    <t>M089</t>
  </si>
  <si>
    <t>M090</t>
  </si>
  <si>
    <t>M091</t>
  </si>
  <si>
    <t>TORO 22IN 6.5 HP LAWNMOWER</t>
  </si>
  <si>
    <t>M092</t>
  </si>
  <si>
    <t>M093</t>
  </si>
  <si>
    <t>5.5 HP 3" HONDA PUMP</t>
  </si>
  <si>
    <t>M094</t>
  </si>
  <si>
    <t>LINCOLN RANGER 250</t>
  </si>
  <si>
    <t>M095</t>
  </si>
  <si>
    <t>FLANGE SPREADER-ADJUSTABLE</t>
  </si>
  <si>
    <t>M096</t>
  </si>
  <si>
    <t>ROLLI CRADLE</t>
  </si>
  <si>
    <t>M097</t>
  </si>
  <si>
    <t>2-6" ROLLI CRADLE</t>
  </si>
  <si>
    <t>M098</t>
  </si>
  <si>
    <t>2" TRASH PUMP</t>
  </si>
  <si>
    <t>M099</t>
  </si>
  <si>
    <t>AA TRANSMITTER &amp; CASE</t>
  </si>
  <si>
    <t>M102</t>
  </si>
  <si>
    <t>2- PIPE CUTTERS 6S</t>
  </si>
  <si>
    <t>M103</t>
  </si>
  <si>
    <t>ROTARY PIPE CUTTER</t>
  </si>
  <si>
    <t>M104</t>
  </si>
  <si>
    <t>M105</t>
  </si>
  <si>
    <t>BAKER PUMP</t>
  </si>
  <si>
    <t>M106</t>
  </si>
  <si>
    <t>2'-6" ROLLI CRADLES</t>
  </si>
  <si>
    <t>M107</t>
  </si>
  <si>
    <t>PIPE CUTTER</t>
  </si>
  <si>
    <t>M108</t>
  </si>
  <si>
    <t>WELDING TENT 12X12</t>
  </si>
  <si>
    <t>M109</t>
  </si>
  <si>
    <t>WELDING TENT 30 X 30</t>
  </si>
  <si>
    <t>M110</t>
  </si>
  <si>
    <t>WELD TENT FRAME 11X8X6X8</t>
  </si>
  <si>
    <t>M111</t>
  </si>
  <si>
    <t>WELDING TENT</t>
  </si>
  <si>
    <t>M112</t>
  </si>
  <si>
    <t>M113</t>
  </si>
  <si>
    <t>M114</t>
  </si>
  <si>
    <t>100 PRESSURE HAND PUMP</t>
  </si>
  <si>
    <t>M115</t>
  </si>
  <si>
    <t>VOICE MAIL FOR SEDG. OFFICE</t>
  </si>
  <si>
    <t>M116</t>
  </si>
  <si>
    <t>M118</t>
  </si>
  <si>
    <t>4 HEAD GAS MONITOR- REHCHARGER</t>
  </si>
  <si>
    <t>M119</t>
  </si>
  <si>
    <t>M120</t>
  </si>
  <si>
    <t>M121</t>
  </si>
  <si>
    <t>M122</t>
  </si>
  <si>
    <t>1000 HP  HAND PUMP</t>
  </si>
  <si>
    <t>M123</t>
  </si>
  <si>
    <t>ELEC DEADWEIGHT</t>
  </si>
  <si>
    <t>M124</t>
  </si>
  <si>
    <t>BAKER HAND PUMP</t>
  </si>
  <si>
    <t>M125</t>
  </si>
  <si>
    <t>10- MIDLAND LOW BAND USED RADI</t>
  </si>
  <si>
    <t>M126</t>
  </si>
  <si>
    <t>8- RADIOS FOR ELECTRO TEL</t>
  </si>
  <si>
    <t>M127</t>
  </si>
  <si>
    <t>RADIOGRAPHIC FILM VIEWER</t>
  </si>
  <si>
    <t>M128</t>
  </si>
  <si>
    <t>M130</t>
  </si>
  <si>
    <t>4HP 11.5 GAL SHOP VACUUM</t>
  </si>
  <si>
    <t>M131</t>
  </si>
  <si>
    <t>VIPER PRES. WASHER-2400PSI</t>
  </si>
  <si>
    <t>M132</t>
  </si>
  <si>
    <t>5HP GRASS TRIMMER</t>
  </si>
  <si>
    <t>M134</t>
  </si>
  <si>
    <t>M135</t>
  </si>
  <si>
    <t>BUILDERS LEVEL</t>
  </si>
  <si>
    <t>M136</t>
  </si>
  <si>
    <t>M137</t>
  </si>
  <si>
    <t>DIAPHRAM PUMP</t>
  </si>
  <si>
    <t>M138</t>
  </si>
  <si>
    <t>24 X LEVEL</t>
  </si>
  <si>
    <t>M139</t>
  </si>
  <si>
    <t>M140</t>
  </si>
  <si>
    <t>STUB PUMP 5:1 RAM</t>
  </si>
  <si>
    <t>M141</t>
  </si>
  <si>
    <t>30' X 30' FAB TENT</t>
  </si>
  <si>
    <t>M142</t>
  </si>
  <si>
    <t>24V HAMMER DRILL-CORDLESS</t>
  </si>
  <si>
    <t>M143</t>
  </si>
  <si>
    <t>REC- SAW KIT-24V</t>
  </si>
  <si>
    <t>M144</t>
  </si>
  <si>
    <t>2"-6" ROLLI CRADLES</t>
  </si>
  <si>
    <t>M145</t>
  </si>
  <si>
    <t>6- 4' X20' CRANE MATTS</t>
  </si>
  <si>
    <t>M146</t>
  </si>
  <si>
    <t>11' X8' X6' X 8' WELD TENT</t>
  </si>
  <si>
    <t>M147</t>
  </si>
  <si>
    <t>M148</t>
  </si>
  <si>
    <t>FALCON DEADWEIGHT</t>
  </si>
  <si>
    <t>M149</t>
  </si>
  <si>
    <t>M150</t>
  </si>
  <si>
    <t>WELD TENT 11' X 8'</t>
  </si>
  <si>
    <t>M151</t>
  </si>
  <si>
    <t>M152</t>
  </si>
  <si>
    <t>WELDING TENT- USED</t>
  </si>
  <si>
    <t>M153</t>
  </si>
  <si>
    <t>WELDING SHED 12 X 24</t>
  </si>
  <si>
    <t>M154</t>
  </si>
  <si>
    <t>1000 CVS HAND PUMP</t>
  </si>
  <si>
    <t>M155</t>
  </si>
  <si>
    <t>M156</t>
  </si>
  <si>
    <t>M157</t>
  </si>
  <si>
    <t>M158</t>
  </si>
  <si>
    <t>ROLLIE CRADLE</t>
  </si>
  <si>
    <t>M159</t>
  </si>
  <si>
    <t>2-6" ROLLIE CRADLE</t>
  </si>
  <si>
    <t>M160</t>
  </si>
  <si>
    <t>WELD TENT 12 X 24</t>
  </si>
  <si>
    <t>M163</t>
  </si>
  <si>
    <t>M164</t>
  </si>
  <si>
    <t>M165</t>
  </si>
  <si>
    <t>M166</t>
  </si>
  <si>
    <t>3- 5 X 18 MATTS W/ RODS</t>
  </si>
  <si>
    <t>M167</t>
  </si>
  <si>
    <t>3" 5.5 HONDA WATER PUMP</t>
  </si>
  <si>
    <t>M169</t>
  </si>
  <si>
    <t>M170</t>
  </si>
  <si>
    <t>FERTILIZER SPREADER</t>
  </si>
  <si>
    <t>M171</t>
  </si>
  <si>
    <t>PM 300 SPREADER</t>
  </si>
  <si>
    <t>M172</t>
  </si>
  <si>
    <t>M173</t>
  </si>
  <si>
    <t>2- 8' X 30' RIG MATTS</t>
  </si>
  <si>
    <t>M174</t>
  </si>
  <si>
    <t>POWER DRIVE ELECTRIC-1/8" -2"</t>
  </si>
  <si>
    <t>M175</t>
  </si>
  <si>
    <t>CM 20 X LEVEL</t>
  </si>
  <si>
    <t>M176</t>
  </si>
  <si>
    <t>BAKER PUMP 1000 PSI</t>
  </si>
  <si>
    <t>M177</t>
  </si>
  <si>
    <t>4" TO 6" HINGED PIPE CUTTERS</t>
  </si>
  <si>
    <t>M178</t>
  </si>
  <si>
    <t>LANDA 5 HP PRESSURE WASHER</t>
  </si>
  <si>
    <t>M179</t>
  </si>
  <si>
    <t>A&amp;B SIGNS( BASHAW)</t>
  </si>
  <si>
    <t>M180</t>
  </si>
  <si>
    <t>POWER DRIVE 700</t>
  </si>
  <si>
    <t>M181</t>
  </si>
  <si>
    <t>2" - 4" COLD CUTTER</t>
  </si>
  <si>
    <t>M182</t>
  </si>
  <si>
    <t>M183</t>
  </si>
  <si>
    <t>WACKER PACKER-USED</t>
  </si>
  <si>
    <t>M184</t>
  </si>
  <si>
    <t>D SIGN &amp; HEADACHE RACK</t>
  </si>
  <si>
    <t>M185</t>
  </si>
  <si>
    <t>LINCOLN RANGER 250 WELDER</t>
  </si>
  <si>
    <t>M186</t>
  </si>
  <si>
    <t>CHAINSAW</t>
  </si>
  <si>
    <t>M187</t>
  </si>
  <si>
    <t>3" HONDA PUMP</t>
  </si>
  <si>
    <t>M188</t>
  </si>
  <si>
    <t>6- CRANE MATS</t>
  </si>
  <si>
    <t>M189</t>
  </si>
  <si>
    <t>HDPE LINE TAMER 3-6"STRAIGHT.</t>
  </si>
  <si>
    <t>M190</t>
  </si>
  <si>
    <t>HUSKY CHAINSAW- CASE</t>
  </si>
  <si>
    <t>M191</t>
  </si>
  <si>
    <t>HIWAY CROSSING SIGNS</t>
  </si>
  <si>
    <t>M192</t>
  </si>
  <si>
    <t>PHONE, HANDS FREE KIT</t>
  </si>
  <si>
    <t>M193</t>
  </si>
  <si>
    <t>LEVEL FROM BUTLER SURVEY</t>
  </si>
  <si>
    <t>M194</t>
  </si>
  <si>
    <t>810DX METROTECH LOCATOR</t>
  </si>
  <si>
    <t>M195</t>
  </si>
  <si>
    <t>8" REED COLD CUTTERS</t>
  </si>
  <si>
    <t>M196</t>
  </si>
  <si>
    <t>M197</t>
  </si>
  <si>
    <t>8" REED COLD CUTTER</t>
  </si>
  <si>
    <t>M198</t>
  </si>
  <si>
    <t>LINCOLN DIAPHRAGM PUMP</t>
  </si>
  <si>
    <t>M199</t>
  </si>
  <si>
    <t>3 3"-10" ROLLI CRADLES</t>
  </si>
  <si>
    <t>M200</t>
  </si>
  <si>
    <t>21" SNAPPER MOWER</t>
  </si>
  <si>
    <t>M201</t>
  </si>
  <si>
    <t>PHONE, HANDSFREE &amp; BOOSTER KIT</t>
  </si>
  <si>
    <t>M202</t>
  </si>
  <si>
    <t>M203</t>
  </si>
  <si>
    <t>PORTABLE POWER THREADER</t>
  </si>
  <si>
    <t>M204</t>
  </si>
  <si>
    <t>COMPLETE CODED RECEIVER KIT</t>
  </si>
  <si>
    <t>M205</t>
  </si>
  <si>
    <t>4 - 4 GAS ALERT MONITORS</t>
  </si>
  <si>
    <t>M206</t>
  </si>
  <si>
    <t>4 -  4 GAS ALERT MONITORS</t>
  </si>
  <si>
    <t>M207</t>
  </si>
  <si>
    <t>4 PORTABLE HEATERS</t>
  </si>
  <si>
    <t>M208</t>
  </si>
  <si>
    <t>ROLLI CRADLE 2"-6"</t>
  </si>
  <si>
    <t>M209</t>
  </si>
  <si>
    <t>16- 4 GAS ALERT MONITORS</t>
  </si>
  <si>
    <t>M210</t>
  </si>
  <si>
    <t>4000,000 BTU HEATER 110 POWER</t>
  </si>
  <si>
    <t>M211</t>
  </si>
  <si>
    <t>PIPE CUTTER 6S</t>
  </si>
  <si>
    <t>M212</t>
  </si>
  <si>
    <t>WELDING TENT  FRAME 11/8</t>
  </si>
  <si>
    <t>M213</t>
  </si>
  <si>
    <t>WELDING TENT FRAME 11/08</t>
  </si>
  <si>
    <t>M214</t>
  </si>
  <si>
    <t>GRILL GUARDS (30)</t>
  </si>
  <si>
    <t>M215</t>
  </si>
  <si>
    <t>MONITOR - 4H WITH BAT PCK/CHAR</t>
  </si>
  <si>
    <t>M216</t>
  </si>
  <si>
    <t>MONITOR-4H W/BAT PCK/CHAR</t>
  </si>
  <si>
    <t>M217</t>
  </si>
  <si>
    <t>MONITOR-4HW/BAT PCK/CHARGER</t>
  </si>
  <si>
    <t>M218</t>
  </si>
  <si>
    <t>MACH PLASMA PRO-CUT 55</t>
  </si>
  <si>
    <t>M219</t>
  </si>
  <si>
    <t>7500 WATT GEN WELDER</t>
  </si>
  <si>
    <t>M220</t>
  </si>
  <si>
    <t>7" ELECT,DIGITAL THEODOL/TRANS</t>
  </si>
  <si>
    <t>M221</t>
  </si>
  <si>
    <t>PRESSURE HOSES</t>
  </si>
  <si>
    <t>M223</t>
  </si>
  <si>
    <t>METROTECH LOCATOR</t>
  </si>
  <si>
    <t>M224</t>
  </si>
  <si>
    <t>3" HONDA HEAVY DUTY TRASH PUMP</t>
  </si>
  <si>
    <t>M225</t>
  </si>
  <si>
    <t>PRESSURE WASHER</t>
  </si>
  <si>
    <t>M226</t>
  </si>
  <si>
    <t>M227</t>
  </si>
  <si>
    <t>M228</t>
  </si>
  <si>
    <t>LENNOX HEATER</t>
  </si>
  <si>
    <t>M229</t>
  </si>
  <si>
    <t>LINCOLN PORTABLE WELDER</t>
  </si>
  <si>
    <t>M230</t>
  </si>
  <si>
    <t>17 FT ENCLOSED CONE SLOUP</t>
  </si>
  <si>
    <t>M231</t>
  </si>
  <si>
    <t>GEO XT GPS STANDALONE SYSTEM</t>
  </si>
  <si>
    <t>M232</t>
  </si>
  <si>
    <t>WELD TENT COVER &amp; FRAME</t>
  </si>
  <si>
    <t>M233</t>
  </si>
  <si>
    <t>M234</t>
  </si>
  <si>
    <t>M235</t>
  </si>
  <si>
    <t>M241</t>
  </si>
  <si>
    <t>OIL WASTE TANK</t>
  </si>
  <si>
    <t>M242</t>
  </si>
  <si>
    <t>PLASTIC PIPELINE CONES (50)</t>
  </si>
  <si>
    <t>M243</t>
  </si>
  <si>
    <t>ROTARY AIR COMPRESSOR 15HP</t>
  </si>
  <si>
    <t>M244</t>
  </si>
  <si>
    <t>2 STEEL TRANSMITTER</t>
  </si>
  <si>
    <t>M245</t>
  </si>
  <si>
    <t>A&amp;B PIG BARREL</t>
  </si>
  <si>
    <t>M246</t>
  </si>
  <si>
    <t>M247</t>
  </si>
  <si>
    <t>M248</t>
  </si>
  <si>
    <t>M249</t>
  </si>
  <si>
    <t>6100 HONDA GENERATOR</t>
  </si>
  <si>
    <t>M250</t>
  </si>
  <si>
    <t>HOLIDAY DETECTOR</t>
  </si>
  <si>
    <t>M251</t>
  </si>
  <si>
    <t>JEEP METER</t>
  </si>
  <si>
    <t>M252</t>
  </si>
  <si>
    <t>M253</t>
  </si>
  <si>
    <t>FUEL TANK</t>
  </si>
  <si>
    <t>M254</t>
  </si>
  <si>
    <t>3" TRASH PUMP-8HP</t>
  </si>
  <si>
    <t>M255</t>
  </si>
  <si>
    <t>FOREMOST 6T - SWAMP TRACK UNIT</t>
  </si>
  <si>
    <t>M256</t>
  </si>
  <si>
    <t>1985 FRUEHAUF 27' WHITE</t>
  </si>
  <si>
    <t>M257</t>
  </si>
  <si>
    <t>1973 FRUEHAUF ORANGE</t>
  </si>
  <si>
    <t>M258</t>
  </si>
  <si>
    <t>CORAB TRUCKING OFFICE</t>
  </si>
  <si>
    <t>M259</t>
  </si>
  <si>
    <t>M260</t>
  </si>
  <si>
    <t>11"X8" VINYL WELDING TENT</t>
  </si>
  <si>
    <t>M261W</t>
  </si>
  <si>
    <t>4 HEAD MONITOR</t>
  </si>
  <si>
    <t>M262W</t>
  </si>
  <si>
    <t>GPS EQUIPMENT-WEEKLY</t>
  </si>
  <si>
    <t>M263W</t>
  </si>
  <si>
    <t>COATING INSPECTION KIT WEEKLY</t>
  </si>
  <si>
    <t>M264W</t>
  </si>
  <si>
    <t>C-4 40' SKID MOUNTED TOOL</t>
  </si>
  <si>
    <t>M265</t>
  </si>
  <si>
    <t>20 - MICROCLIP MONITORS</t>
  </si>
  <si>
    <t>M266</t>
  </si>
  <si>
    <t>DOUBLE WALLED WASTE OIL TANK</t>
  </si>
  <si>
    <t>M267</t>
  </si>
  <si>
    <t>R0AD-VAULT FUEL PUMP</t>
  </si>
  <si>
    <t>M268</t>
  </si>
  <si>
    <t>30W HONDA WATER PUMP</t>
  </si>
  <si>
    <t>M269</t>
  </si>
  <si>
    <t>M270</t>
  </si>
  <si>
    <t>#2 H&amp;M BEVELING MACHINE</t>
  </si>
  <si>
    <t>M271</t>
  </si>
  <si>
    <t>M272</t>
  </si>
  <si>
    <t>LCRC12 ROTARY REED CUTTER</t>
  </si>
  <si>
    <t>M273</t>
  </si>
  <si>
    <t>M274</t>
  </si>
  <si>
    <t>JOHN DEER LA175 MOWER</t>
  </si>
  <si>
    <t>M275</t>
  </si>
  <si>
    <t>M276</t>
  </si>
  <si>
    <t>3" TRASH PUMP</t>
  </si>
  <si>
    <t>M277</t>
  </si>
  <si>
    <t>#2 H&amp;M PIPE BEVELER</t>
  </si>
  <si>
    <t>M278</t>
  </si>
  <si>
    <t>SKID SLOUPS</t>
  </si>
  <si>
    <t>M279</t>
  </si>
  <si>
    <t>9" BEVELING CRAWLER WITH BAND</t>
  </si>
  <si>
    <t>M280</t>
  </si>
  <si>
    <t>DRILL PRESS</t>
  </si>
  <si>
    <t>M281</t>
  </si>
  <si>
    <t>3" TRASH PUMP - GAS</t>
  </si>
  <si>
    <t>M282</t>
  </si>
  <si>
    <t>4" TRASH PUMP</t>
  </si>
  <si>
    <t>M283</t>
  </si>
  <si>
    <t>TEST HEAD</t>
  </si>
  <si>
    <t>M284</t>
  </si>
  <si>
    <t>M285</t>
  </si>
  <si>
    <t>8 REED COLD CUTTERS</t>
  </si>
  <si>
    <t>M286</t>
  </si>
  <si>
    <t>M287</t>
  </si>
  <si>
    <t>M288</t>
  </si>
  <si>
    <t>8"X8" WELDING TENT</t>
  </si>
  <si>
    <t>M289</t>
  </si>
  <si>
    <t>M290</t>
  </si>
  <si>
    <t>M291</t>
  </si>
  <si>
    <t>M292</t>
  </si>
  <si>
    <t>M293</t>
  </si>
  <si>
    <t>TRASH PUMP</t>
  </si>
  <si>
    <t>M294</t>
  </si>
  <si>
    <t>WELDING TENT &amp; COVER</t>
  </si>
  <si>
    <t>M295</t>
  </si>
  <si>
    <t>M296</t>
  </si>
  <si>
    <t>SPY 785 HOLDIAY DETECTOR</t>
  </si>
  <si>
    <t>M297</t>
  </si>
  <si>
    <t>STT WELDER</t>
  </si>
  <si>
    <t>M298</t>
  </si>
  <si>
    <t>M299</t>
  </si>
  <si>
    <t>M300</t>
  </si>
  <si>
    <t>M301</t>
  </si>
  <si>
    <t>ROLLI CRADLE 2"-6" 35 LB.</t>
  </si>
  <si>
    <t>M302</t>
  </si>
  <si>
    <t>M303</t>
  </si>
  <si>
    <t>ROLLI CRADLE 2'-6" 35 LB.</t>
  </si>
  <si>
    <t>M304</t>
  </si>
  <si>
    <t>2006 AMIDA 20 KW LIGHT TOWER</t>
  </si>
  <si>
    <t>M305</t>
  </si>
  <si>
    <t>2011 LINCOLN ARC WELDER</t>
  </si>
  <si>
    <t>M306</t>
  </si>
  <si>
    <t>WELDING FAB TENT 8'X11'</t>
  </si>
  <si>
    <t>M307</t>
  </si>
  <si>
    <t>14"-20" MATHEY BEVELER</t>
  </si>
  <si>
    <t>M309</t>
  </si>
  <si>
    <t>GANTRY CRANE #6000</t>
  </si>
  <si>
    <t>M311</t>
  </si>
  <si>
    <t>RIDGID 535 PIPE THREADER</t>
  </si>
  <si>
    <t>M312</t>
  </si>
  <si>
    <t>METAL CUTTING BANDSAW</t>
  </si>
  <si>
    <t>M313</t>
  </si>
  <si>
    <t>JIB BOOM TO FIT IT28</t>
  </si>
  <si>
    <t>M314</t>
  </si>
  <si>
    <t>M315</t>
  </si>
  <si>
    <t>M316</t>
  </si>
  <si>
    <t>H&amp;M PIPE BEVELER 14"-20"</t>
  </si>
  <si>
    <t>M317</t>
  </si>
  <si>
    <t>COMPACT MAG DRILL</t>
  </si>
  <si>
    <t>M319</t>
  </si>
  <si>
    <t>M320</t>
  </si>
  <si>
    <t>40X14 PORTABLE BRIDGE L100</t>
  </si>
  <si>
    <t>M321</t>
  </si>
  <si>
    <t>EQUIPMENT WASH RACK</t>
  </si>
  <si>
    <t>M322</t>
  </si>
  <si>
    <t>MIG POWER WELDER</t>
  </si>
  <si>
    <t>M323</t>
  </si>
  <si>
    <t>2000LB. TORQUE MULTIPLIER</t>
  </si>
  <si>
    <t>M324</t>
  </si>
  <si>
    <t>COATING THICKNESS TEST KIT</t>
  </si>
  <si>
    <t>M326</t>
  </si>
  <si>
    <t>FLANGE SPREADER</t>
  </si>
  <si>
    <t>M327</t>
  </si>
  <si>
    <t>FLANGE SPREADER POP IT STYLE</t>
  </si>
  <si>
    <t>M328</t>
  </si>
  <si>
    <t>JEEPER-HOLIDAY DETECTOR</t>
  </si>
  <si>
    <t>M329</t>
  </si>
  <si>
    <t>3 TIER SHELVING SEDG SHOP</t>
  </si>
  <si>
    <t>M330</t>
  </si>
  <si>
    <t>TEST SKID</t>
  </si>
  <si>
    <t>M331</t>
  </si>
  <si>
    <t>3 TON CRANE PICKER</t>
  </si>
  <si>
    <t>M332</t>
  </si>
  <si>
    <t>1"SUPER HD IMPACT WRENCH</t>
  </si>
  <si>
    <t>M333</t>
  </si>
  <si>
    <t>CONTAINMENT TANK</t>
  </si>
  <si>
    <t>M334</t>
  </si>
  <si>
    <t>7"X12" H&amp;M PIPE BEVELER &amp; CASE</t>
  </si>
  <si>
    <t>M335</t>
  </si>
  <si>
    <t>11X8 FAB TENT</t>
  </si>
  <si>
    <t>M336</t>
  </si>
  <si>
    <t>HOLIDAY DETECTOR JEEPER</t>
  </si>
  <si>
    <t>M337</t>
  </si>
  <si>
    <t>ROLLI CRADLE 2"-6" 35 LB</t>
  </si>
  <si>
    <t>M338</t>
  </si>
  <si>
    <t>M339</t>
  </si>
  <si>
    <t>M340</t>
  </si>
  <si>
    <t>M341</t>
  </si>
  <si>
    <t>M342</t>
  </si>
  <si>
    <t>TSET HEAD</t>
  </si>
  <si>
    <t>M343</t>
  </si>
  <si>
    <t>10" TEST HEADS IN HOUSE FAB</t>
  </si>
  <si>
    <t>M344</t>
  </si>
  <si>
    <t>M345</t>
  </si>
  <si>
    <t>PAINT QC KIT</t>
  </si>
  <si>
    <t>M346</t>
  </si>
  <si>
    <t>3" TRASH PUMP 13 HP</t>
  </si>
  <si>
    <t>M347</t>
  </si>
  <si>
    <t>INTEGRITY HIGHT PRESSURE HOSES</t>
  </si>
  <si>
    <t>M348</t>
  </si>
  <si>
    <t>AIR PUMP ATHABASCA SHOP</t>
  </si>
  <si>
    <t>M349</t>
  </si>
  <si>
    <t>3" TRASH PUMP ACKLANDS GRAINGER</t>
  </si>
  <si>
    <t>M350</t>
  </si>
  <si>
    <t>3' 8HP TRASH PUMP</t>
  </si>
  <si>
    <t>M351</t>
  </si>
  <si>
    <t>M352</t>
  </si>
  <si>
    <t>ELECTRIC HOIST</t>
  </si>
  <si>
    <t>M353</t>
  </si>
  <si>
    <t>WELDER XMT 350</t>
  </si>
  <si>
    <t>M354</t>
  </si>
  <si>
    <t>FEEDER S-74D</t>
  </si>
  <si>
    <t>M356</t>
  </si>
  <si>
    <t>1000 GALLON FUEL TANK W/PUMP AND METER</t>
  </si>
  <si>
    <t>M357</t>
  </si>
  <si>
    <t>1000 GALLON FUEL TANK WITH PUMP AND METER</t>
  </si>
  <si>
    <t>M358</t>
  </si>
  <si>
    <t>M359</t>
  </si>
  <si>
    <t>1000 GALLON FUEL TANK WI/PUMP AND METER</t>
  </si>
  <si>
    <t>M360</t>
  </si>
  <si>
    <t>M361</t>
  </si>
  <si>
    <t>M363</t>
  </si>
  <si>
    <t>FEEDER</t>
  </si>
  <si>
    <t>M364</t>
  </si>
  <si>
    <t>MIG FEEDER</t>
  </si>
  <si>
    <t>M365</t>
  </si>
  <si>
    <t>RED-D-ARC WELDER</t>
  </si>
  <si>
    <t>M366</t>
  </si>
  <si>
    <t>1" TORQUE WRENCH</t>
  </si>
  <si>
    <t>M367</t>
  </si>
  <si>
    <t>TRASH PUMP 4" 13 HP</t>
  </si>
  <si>
    <t>M368</t>
  </si>
  <si>
    <t>M369</t>
  </si>
  <si>
    <t>M370</t>
  </si>
  <si>
    <t>CVIP TOOL SETUP BASHAW</t>
  </si>
  <si>
    <t>M371</t>
  </si>
  <si>
    <t>TRAILTECH TESTER CART MODEL</t>
  </si>
  <si>
    <t>M372</t>
  </si>
  <si>
    <t>HEAVY DUTY ABS MACHINE</t>
  </si>
  <si>
    <t>M373</t>
  </si>
  <si>
    <t>11X11 FAB TENT</t>
  </si>
  <si>
    <t>M374</t>
  </si>
  <si>
    <t>M375</t>
  </si>
  <si>
    <t>M376</t>
  </si>
  <si>
    <t>M377</t>
  </si>
  <si>
    <t>2013 TOOL CHEST W/TOOLS REGINA</t>
  </si>
  <si>
    <t>M378</t>
  </si>
  <si>
    <t>REGINA MECHANIC SHOP ITEMS</t>
  </si>
  <si>
    <t>M380</t>
  </si>
  <si>
    <t>STEEL FUEL TANK SKIDS</t>
  </si>
  <si>
    <t>M381</t>
  </si>
  <si>
    <t>M382</t>
  </si>
  <si>
    <t>M383</t>
  </si>
  <si>
    <t>M384</t>
  </si>
  <si>
    <t>M385</t>
  </si>
  <si>
    <t>M386</t>
  </si>
  <si>
    <t>M387</t>
  </si>
  <si>
    <t>M388</t>
  </si>
  <si>
    <t>M389</t>
  </si>
  <si>
    <t>M390</t>
  </si>
  <si>
    <t>JM CREST VOLTMETER</t>
  </si>
  <si>
    <t>M391</t>
  </si>
  <si>
    <t>12" AUTO RELEASE TONG</t>
  </si>
  <si>
    <t>M392</t>
  </si>
  <si>
    <t>M393</t>
  </si>
  <si>
    <t>M394</t>
  </si>
  <si>
    <t>RACKS FOR REGINA SHOP</t>
  </si>
  <si>
    <t>M395</t>
  </si>
  <si>
    <t>THEODOLITE, 5" DIGITAL</t>
  </si>
  <si>
    <t>M396</t>
  </si>
  <si>
    <t>HEAVY DUTY BATTERY CHARGER</t>
  </si>
  <si>
    <t>M397</t>
  </si>
  <si>
    <t>COATING CABINET</t>
  </si>
  <si>
    <t>M398</t>
  </si>
  <si>
    <t>M399</t>
  </si>
  <si>
    <t>AIRTOP 5500 12 V HEATER</t>
  </si>
  <si>
    <t>M400</t>
  </si>
  <si>
    <t>RACKS FOR POOL SHED</t>
  </si>
  <si>
    <t>M401</t>
  </si>
  <si>
    <t>HOIST</t>
  </si>
  <si>
    <t>M402</t>
  </si>
  <si>
    <t>TIRE CHANGER</t>
  </si>
  <si>
    <t>M403</t>
  </si>
  <si>
    <t>AXLE JACK 9000LB</t>
  </si>
  <si>
    <t>M404</t>
  </si>
  <si>
    <t>INSPECTION INSTRUMENT KIT</t>
  </si>
  <si>
    <t>M405</t>
  </si>
  <si>
    <t>M406</t>
  </si>
  <si>
    <t>M407</t>
  </si>
  <si>
    <t>M408</t>
  </si>
  <si>
    <t>M409</t>
  </si>
  <si>
    <t>M410</t>
  </si>
  <si>
    <t>M411</t>
  </si>
  <si>
    <t>M412</t>
  </si>
  <si>
    <t>OIL STORAGE TANK</t>
  </si>
  <si>
    <t>M413</t>
  </si>
  <si>
    <t>SPY 785 HV DETECTOR</t>
  </si>
  <si>
    <t>M414</t>
  </si>
  <si>
    <t>M415</t>
  </si>
  <si>
    <t>M416</t>
  </si>
  <si>
    <t>M417</t>
  </si>
  <si>
    <t>TRUCK RAMP</t>
  </si>
  <si>
    <t>M418</t>
  </si>
  <si>
    <t>COATS TIRE BALANCER</t>
  </si>
  <si>
    <t>M419</t>
  </si>
  <si>
    <t>CATADYNE HEATER</t>
  </si>
  <si>
    <t>M420</t>
  </si>
  <si>
    <t>M421</t>
  </si>
  <si>
    <t>PRESS PUMP</t>
  </si>
  <si>
    <t>M422</t>
  </si>
  <si>
    <t>XTREME PUMP PACKAGE</t>
  </si>
  <si>
    <t>M423</t>
  </si>
  <si>
    <t>30" POSITIONER PIPE TURNER</t>
  </si>
  <si>
    <t>M424</t>
  </si>
  <si>
    <t>16" POSITIONER PIPE TURNER</t>
  </si>
  <si>
    <t>M425</t>
  </si>
  <si>
    <t>JACK TRANSMISSION</t>
  </si>
  <si>
    <t>M426</t>
  </si>
  <si>
    <t>SHOPMATE</t>
  </si>
  <si>
    <t>M427</t>
  </si>
  <si>
    <t>LAWNMOWER</t>
  </si>
  <si>
    <t>M428</t>
  </si>
  <si>
    <t>M429</t>
  </si>
  <si>
    <t>M430</t>
  </si>
  <si>
    <t>M431</t>
  </si>
  <si>
    <t>LAWNMOVER - BLACKFALDS</t>
  </si>
  <si>
    <t>M432</t>
  </si>
  <si>
    <t>1 TON CHAIN HOIST</t>
  </si>
  <si>
    <t>M433</t>
  </si>
  <si>
    <t>3"TRASH PUMP</t>
  </si>
  <si>
    <t>M434</t>
  </si>
  <si>
    <t>CHAIN HOIST - ATHABASCA</t>
  </si>
  <si>
    <t>M435</t>
  </si>
  <si>
    <t>BASELINE TIRE MACHINE &amp; BALANCER</t>
  </si>
  <si>
    <t>M436</t>
  </si>
  <si>
    <t>H&amp;M BEVELING MACHINE</t>
  </si>
  <si>
    <t>M437</t>
  </si>
  <si>
    <t>METAL LOADING RAMP - SEDGEWICK</t>
  </si>
  <si>
    <t>M438</t>
  </si>
  <si>
    <t>M439</t>
  </si>
  <si>
    <t>M440</t>
  </si>
  <si>
    <t>CONE CAGE</t>
  </si>
  <si>
    <t>M441</t>
  </si>
  <si>
    <t>M442</t>
  </si>
  <si>
    <t>M443</t>
  </si>
  <si>
    <t>M444</t>
  </si>
  <si>
    <t>PLAZMA CUTTERS</t>
  </si>
  <si>
    <t>M445</t>
  </si>
  <si>
    <t>GAS POWERED CUT-OFF SAW</t>
  </si>
  <si>
    <t>M446</t>
  </si>
  <si>
    <t>GANTRY CRANE</t>
  </si>
  <si>
    <t>M447</t>
  </si>
  <si>
    <t>SKID/CONE SLOOP</t>
  </si>
  <si>
    <t>M448</t>
  </si>
  <si>
    <t>TEST HEAD- 10"</t>
  </si>
  <si>
    <t>M449</t>
  </si>
  <si>
    <t>M450</t>
  </si>
  <si>
    <t>TUB SLOOP</t>
  </si>
  <si>
    <t>M451</t>
  </si>
  <si>
    <t>CONE SKID SLOOP</t>
  </si>
  <si>
    <t>M452</t>
  </si>
  <si>
    <t>M453</t>
  </si>
  <si>
    <t>MIG WELDER FOR BASHAW SHOP</t>
  </si>
  <si>
    <t>M454</t>
  </si>
  <si>
    <t>FIRE FIGHTING SKID</t>
  </si>
  <si>
    <t>M455</t>
  </si>
  <si>
    <t>FAB TENT</t>
  </si>
  <si>
    <t>M456</t>
  </si>
  <si>
    <t>M457</t>
  </si>
  <si>
    <t>POP-IT FLANGE SPREADER 95-525 SET</t>
  </si>
  <si>
    <t>M458</t>
  </si>
  <si>
    <t>2-8" BENDING SHOE AND MOUNT</t>
  </si>
  <si>
    <t>M462</t>
  </si>
  <si>
    <t>11' X 8' WELDING TENT FRAME/COVER</t>
  </si>
  <si>
    <t>M463</t>
  </si>
  <si>
    <t>M464</t>
  </si>
  <si>
    <t>M465</t>
  </si>
  <si>
    <t>M466</t>
  </si>
  <si>
    <t>M467</t>
  </si>
  <si>
    <t>11' X 8' WELDING TENT FRAME ONLY</t>
  </si>
  <si>
    <t>M468</t>
  </si>
  <si>
    <t>M469</t>
  </si>
  <si>
    <t>WELDING TENT (PROLINE)</t>
  </si>
  <si>
    <t>M470</t>
  </si>
  <si>
    <t>M471</t>
  </si>
  <si>
    <t>#2 H&amp;M BEVELING MACHINE AND CASE</t>
  </si>
  <si>
    <t>M472</t>
  </si>
  <si>
    <t>M473</t>
  </si>
  <si>
    <t>8' X 8' WELDING TENT FRAME/COVER</t>
  </si>
  <si>
    <t>M474</t>
  </si>
  <si>
    <t>M475</t>
  </si>
  <si>
    <t>SKID SLOOP (REGINA)</t>
  </si>
  <si>
    <t>M476</t>
  </si>
  <si>
    <t>POWER ROLLERS</t>
  </si>
  <si>
    <t>M477</t>
  </si>
  <si>
    <t>HOIST - MANUAL STEEL 3T 10FT LIFT</t>
  </si>
  <si>
    <t>M478</t>
  </si>
  <si>
    <t>CONTAINMENT TANK - GRANDE PRAIRIE</t>
  </si>
  <si>
    <t>M479</t>
  </si>
  <si>
    <t>FIREPROOF STORAGE CABINET</t>
  </si>
  <si>
    <t>M480</t>
  </si>
  <si>
    <t>M481</t>
  </si>
  <si>
    <t>ATHABASCA LOADING RAMP</t>
  </si>
  <si>
    <t>M482</t>
  </si>
  <si>
    <t>BLACKFALDS LOADING RAMP</t>
  </si>
  <si>
    <t>M483</t>
  </si>
  <si>
    <t>250WB LUGGING ADAPTER</t>
  </si>
  <si>
    <t>M484</t>
  </si>
  <si>
    <t>M485</t>
  </si>
  <si>
    <t>M486</t>
  </si>
  <si>
    <t>M487</t>
  </si>
  <si>
    <t>SHELVES - ATHABASCA SHOP</t>
  </si>
  <si>
    <t>M488</t>
  </si>
  <si>
    <t>SKID MOUNTED CONE SLOOP</t>
  </si>
  <si>
    <t>M489</t>
  </si>
  <si>
    <t>LEMMER AIRLESS SPRAYER</t>
  </si>
  <si>
    <t>M492</t>
  </si>
  <si>
    <t>DRILL CORE 2 IN AUTO MT3</t>
  </si>
  <si>
    <t>M493</t>
  </si>
  <si>
    <t>M494</t>
  </si>
  <si>
    <t>250WB LUGGING BRACKET</t>
  </si>
  <si>
    <t>M495</t>
  </si>
  <si>
    <t>M496</t>
  </si>
  <si>
    <t>HONDA 3000 GENERATOR</t>
  </si>
  <si>
    <t>M497</t>
  </si>
  <si>
    <t>PIPE HAUL YARD TRAILER</t>
  </si>
  <si>
    <t>M498</t>
  </si>
  <si>
    <t>M499</t>
  </si>
  <si>
    <t>PIPE ROLLER STAND</t>
  </si>
  <si>
    <t>M501</t>
  </si>
  <si>
    <t>TRANS FLOOR JACK</t>
  </si>
  <si>
    <t>M502</t>
  </si>
  <si>
    <t>SKID SLOOP - IN HOUSE FABRICATED</t>
  </si>
  <si>
    <t>M503</t>
  </si>
  <si>
    <t>M507</t>
  </si>
  <si>
    <t>C-CAN SKID</t>
  </si>
  <si>
    <t>M508</t>
  </si>
  <si>
    <t>900L SLIP TANK</t>
  </si>
  <si>
    <t>M509</t>
  </si>
  <si>
    <t>M510</t>
  </si>
  <si>
    <t>M511</t>
  </si>
  <si>
    <t>540L SLIP TANK</t>
  </si>
  <si>
    <t>M512</t>
  </si>
  <si>
    <t>#2 (07-12") BEVELING MACHINE</t>
  </si>
  <si>
    <t>M513</t>
  </si>
  <si>
    <t>M514</t>
  </si>
  <si>
    <t>449L SLIP TANK</t>
  </si>
  <si>
    <t>M515</t>
  </si>
  <si>
    <t>M516</t>
  </si>
  <si>
    <t>449 L SLIP TANK</t>
  </si>
  <si>
    <t>M520</t>
  </si>
  <si>
    <t>AIR CONDITIONER REPAIR MACHINE FOR EQUIP</t>
  </si>
  <si>
    <t>M521</t>
  </si>
  <si>
    <t>JD RIDE ON LAWN MOWER - ATHABASCA</t>
  </si>
  <si>
    <t>M522</t>
  </si>
  <si>
    <t>COMPACT MAG DRILL W/KIT</t>
  </si>
  <si>
    <t>M523</t>
  </si>
  <si>
    <t>TRAILBLAZER 325 WELDER</t>
  </si>
  <si>
    <t>M524</t>
  </si>
  <si>
    <t>SPECTRUM 875 PLASMA CUTTER/TORCHES</t>
  </si>
  <si>
    <t>M527</t>
  </si>
  <si>
    <t>9-STEP ROLLING LADDER</t>
  </si>
  <si>
    <t>M528</t>
  </si>
  <si>
    <t>PRESSURE WASHER EQUIPMENT - NEW SEDGE BLDG 2015</t>
  </si>
  <si>
    <t>M529</t>
  </si>
  <si>
    <t>1360L OIL TANK - BLACKFALDS YEAR</t>
  </si>
  <si>
    <t>M530</t>
  </si>
  <si>
    <t>BLACKFALDS BOOMSTICK RACK</t>
  </si>
  <si>
    <t>M531</t>
  </si>
  <si>
    <t>SAFETY CABINET</t>
  </si>
  <si>
    <t>M532</t>
  </si>
  <si>
    <t>3-12" ROLLI CRADLE CABLE SET</t>
  </si>
  <si>
    <t>M533</t>
  </si>
  <si>
    <t>MACHITECH PLASMA CUTTING TABLE</t>
  </si>
  <si>
    <t>M534</t>
  </si>
  <si>
    <t>MILLER PIPEWORX WELDER</t>
  </si>
  <si>
    <t>M535</t>
  </si>
  <si>
    <t>LUG ADPATER FOR COUPLER</t>
  </si>
  <si>
    <t>M536</t>
  </si>
  <si>
    <t>M537</t>
  </si>
  <si>
    <t>M540</t>
  </si>
  <si>
    <t>16" PINWHEEL HEATER 900,000 BTU W/HOSE</t>
  </si>
  <si>
    <t>M541</t>
  </si>
  <si>
    <t>SMART DEADWEIGHT 5000 PSI WITH PROBE AND CABLES</t>
  </si>
  <si>
    <t>M542</t>
  </si>
  <si>
    <t>HYD MECH BANDSAW</t>
  </si>
  <si>
    <t>M543</t>
  </si>
  <si>
    <t>SKID SLOOP IN HOUSE FAB</t>
  </si>
  <si>
    <t>M545</t>
  </si>
  <si>
    <t>16" POWER CUTTER</t>
  </si>
  <si>
    <t>M546</t>
  </si>
  <si>
    <t>MILLERMATIC 350P WELDING MACHINE</t>
  </si>
  <si>
    <t>M547</t>
  </si>
  <si>
    <t>M548</t>
  </si>
  <si>
    <t>SET OF 6 ROLLER STANDS (HD2L 2-48")</t>
  </si>
  <si>
    <t>M549</t>
  </si>
  <si>
    <t>MILLER XMT 350 CC AUTO LINE WELDER W/FEEDER</t>
  </si>
  <si>
    <t>M550</t>
  </si>
  <si>
    <t>M551</t>
  </si>
  <si>
    <t>M552</t>
  </si>
  <si>
    <t>MILLER XMT 350 CC AUTO LINE WELDER - MECHANICS</t>
  </si>
  <si>
    <t>M553</t>
  </si>
  <si>
    <t>VOLTMEGER (JEEP METER) 35,000 V</t>
  </si>
  <si>
    <t>M554</t>
  </si>
  <si>
    <t>SPY 780 DETECTOR</t>
  </si>
  <si>
    <t>M555</t>
  </si>
  <si>
    <t>20" CONVERTOR FLANGES FOR BARRELS</t>
  </si>
  <si>
    <t>M560</t>
  </si>
  <si>
    <t>RIDGID 1224 PIPE THREADING MACHINE</t>
  </si>
  <si>
    <t>M561</t>
  </si>
  <si>
    <t>MILLER SUB ARC MANIPULATOR</t>
  </si>
  <si>
    <t>M562</t>
  </si>
  <si>
    <t>MECHANIC WORK BENCH</t>
  </si>
  <si>
    <t>M563</t>
  </si>
  <si>
    <t>M564</t>
  </si>
  <si>
    <t>M565</t>
  </si>
  <si>
    <t>M566</t>
  </si>
  <si>
    <t>M567</t>
  </si>
  <si>
    <t>M568</t>
  </si>
  <si>
    <t>EQUIPMENT SHELTER - CAMROSE</t>
  </si>
  <si>
    <t>M569</t>
  </si>
  <si>
    <t>FLOOR SCRUBBER</t>
  </si>
  <si>
    <t>M570</t>
  </si>
  <si>
    <t>M571</t>
  </si>
  <si>
    <t>OXY/ACETYLENE CAGE</t>
  </si>
  <si>
    <t>M572</t>
  </si>
  <si>
    <t>HYD MECH MODEL BANDSAW</t>
  </si>
  <si>
    <t>M573</t>
  </si>
  <si>
    <t>SNAP ON DIAGNOSTIC TOOL</t>
  </si>
  <si>
    <t>M574</t>
  </si>
  <si>
    <t>48" METAL BRAKE</t>
  </si>
  <si>
    <t>M575</t>
  </si>
  <si>
    <t>MAXIMUS 2.0 TABLET SCAN TOOL</t>
  </si>
  <si>
    <t>M576</t>
  </si>
  <si>
    <t>AIMER OPTICAL HEADLIGHT</t>
  </si>
  <si>
    <t>M577</t>
  </si>
  <si>
    <t>METAL CAGE FOR PROPANE PIG</t>
  </si>
  <si>
    <t>M578</t>
  </si>
  <si>
    <t>HEATED COATING CANOPTY</t>
  </si>
  <si>
    <t>M579</t>
  </si>
  <si>
    <t>MOTOROLA 2-WAY RADIO</t>
  </si>
  <si>
    <t>M580</t>
  </si>
  <si>
    <t>M581</t>
  </si>
  <si>
    <t>M582</t>
  </si>
  <si>
    <t>M583</t>
  </si>
  <si>
    <t>M584</t>
  </si>
  <si>
    <t>M585</t>
  </si>
  <si>
    <t>HOPPER FOR USED STEEL</t>
  </si>
  <si>
    <t>M586</t>
  </si>
  <si>
    <t>FUEL TANK AND SKID</t>
  </si>
  <si>
    <t>M587</t>
  </si>
  <si>
    <t>SCRAP STEEL HOPPER</t>
  </si>
  <si>
    <t>M588</t>
  </si>
  <si>
    <t>M589</t>
  </si>
  <si>
    <t>HYPERTHERM POWERMAX PLASMA MACHINE</t>
  </si>
  <si>
    <t>M590</t>
  </si>
  <si>
    <t>HAAGA 697 BATTERY SWEEPER 38"</t>
  </si>
  <si>
    <t>MB01</t>
  </si>
  <si>
    <t>MAN BASKET 500LB CAPACITY</t>
  </si>
  <si>
    <t>MC001</t>
  </si>
  <si>
    <t>FROZEN TOPSOIL CUTTER</t>
  </si>
  <si>
    <t>MC002</t>
  </si>
  <si>
    <t>EXCAVATOR SPOON</t>
  </si>
  <si>
    <t>MC003</t>
  </si>
  <si>
    <t>BUCKET Q/C 65" SKELETON</t>
  </si>
  <si>
    <t>MC004</t>
  </si>
  <si>
    <t>TEST</t>
  </si>
  <si>
    <t>MC005</t>
  </si>
  <si>
    <t>76" WRIST-O-TWIST BUCKET</t>
  </si>
  <si>
    <t>MC006</t>
  </si>
  <si>
    <t>76"WRIST-O-TWIST BUCKET</t>
  </si>
  <si>
    <t>MC007</t>
  </si>
  <si>
    <t>MC008</t>
  </si>
  <si>
    <t>SILENCER (REMOVABLE ROOF)</t>
  </si>
  <si>
    <t>MC009</t>
  </si>
  <si>
    <t>SPOON</t>
  </si>
  <si>
    <t>MC010</t>
  </si>
  <si>
    <t>MC012</t>
  </si>
  <si>
    <t>SPOON HOE</t>
  </si>
  <si>
    <t>MC013</t>
  </si>
  <si>
    <t>SILENCER ( NITROGEN VENT)</t>
  </si>
  <si>
    <t>MC014</t>
  </si>
  <si>
    <t>SPOON 36' X 96"</t>
  </si>
  <si>
    <t>MC015</t>
  </si>
  <si>
    <t>SPOON IN HOUSE FAB</t>
  </si>
  <si>
    <t>MC016</t>
  </si>
  <si>
    <t>MC017</t>
  </si>
  <si>
    <t>MC018</t>
  </si>
  <si>
    <t>2000LB TORQUE MULTIPLIER AND WRENCH</t>
  </si>
  <si>
    <t>MC019</t>
  </si>
  <si>
    <t>PORTABLE WELDING TENT</t>
  </si>
  <si>
    <t>MC020</t>
  </si>
  <si>
    <t>MC021</t>
  </si>
  <si>
    <t>MC022</t>
  </si>
  <si>
    <t>MC023</t>
  </si>
  <si>
    <t>MC024</t>
  </si>
  <si>
    <t>MC025</t>
  </si>
  <si>
    <t>MC026</t>
  </si>
  <si>
    <t>MC027</t>
  </si>
  <si>
    <t>EXCAVATOR SPOON IN HOUSE FAB</t>
  </si>
  <si>
    <t>MC028</t>
  </si>
  <si>
    <t>11'X8' WELDING TENT</t>
  </si>
  <si>
    <t>MC029</t>
  </si>
  <si>
    <t>DUAL SLOPE LASER/TRIPOD/ROD</t>
  </si>
  <si>
    <t>MC030</t>
  </si>
  <si>
    <t>HYDRAULIC TORQUE WRENCH</t>
  </si>
  <si>
    <t>MC031</t>
  </si>
  <si>
    <t>BEVELER &amp; CASE</t>
  </si>
  <si>
    <t>MC032</t>
  </si>
  <si>
    <t>PULL HEADS 3'X12"</t>
  </si>
  <si>
    <t>MC033</t>
  </si>
  <si>
    <t>MC034</t>
  </si>
  <si>
    <t>MC035</t>
  </si>
  <si>
    <t>MC036</t>
  </si>
  <si>
    <t>PUMP</t>
  </si>
  <si>
    <t>MC037</t>
  </si>
  <si>
    <t>MC038</t>
  </si>
  <si>
    <t>MC039</t>
  </si>
  <si>
    <t>6" RECEIVER &amp; SENDER</t>
  </si>
  <si>
    <t>MC040</t>
  </si>
  <si>
    <t>8" RECEIVER AND SENDER</t>
  </si>
  <si>
    <t>MC041</t>
  </si>
  <si>
    <t>6" TEST HEAD</t>
  </si>
  <si>
    <t>MC042</t>
  </si>
  <si>
    <t>MC043</t>
  </si>
  <si>
    <t>MC044</t>
  </si>
  <si>
    <t>MC045</t>
  </si>
  <si>
    <t>MC046</t>
  </si>
  <si>
    <t>MC047</t>
  </si>
  <si>
    <t>DIGGING SPOON</t>
  </si>
  <si>
    <t>MC048</t>
  </si>
  <si>
    <t>SURE SEAL HEATER</t>
  </si>
  <si>
    <t>MC049</t>
  </si>
  <si>
    <t>MC050</t>
  </si>
  <si>
    <t>2" LAUNCHER AND RECEIVER</t>
  </si>
  <si>
    <t>MC051</t>
  </si>
  <si>
    <t>2' LAUNCHER AND RECEIVER</t>
  </si>
  <si>
    <t>MC052</t>
  </si>
  <si>
    <t>3" LAUNCHER AND RECEIVER</t>
  </si>
  <si>
    <t>MC053</t>
  </si>
  <si>
    <t>MC054</t>
  </si>
  <si>
    <t>4" LAUNCHER AND RECEIVER</t>
  </si>
  <si>
    <t>MC055</t>
  </si>
  <si>
    <t>MC056</t>
  </si>
  <si>
    <t>6" LAUNCHER AND RECEIVER</t>
  </si>
  <si>
    <t>MC057</t>
  </si>
  <si>
    <t>MC058</t>
  </si>
  <si>
    <t>20KW METROLITE LIGHT TOWER</t>
  </si>
  <si>
    <t>MC059</t>
  </si>
  <si>
    <t>WACKER NELSON 20KW LIGHTTOWER</t>
  </si>
  <si>
    <t>MC060</t>
  </si>
  <si>
    <t>WACKER NELSON 20 KW LIGHTTOWER</t>
  </si>
  <si>
    <t>MC061</t>
  </si>
  <si>
    <t>WACKER NELSON 20KW  LIGHTTOWER</t>
  </si>
  <si>
    <t>MC062</t>
  </si>
  <si>
    <t>PS-72  SPARTEN SILENCER</t>
  </si>
  <si>
    <t>MC063</t>
  </si>
  <si>
    <t>PS-72 SPARTEN SILENCER</t>
  </si>
  <si>
    <t>MC065</t>
  </si>
  <si>
    <t>PIPE STAND, POWERED ROLLER SET</t>
  </si>
  <si>
    <t>MC066</t>
  </si>
  <si>
    <t>9' DIGGING SPOON</t>
  </si>
  <si>
    <t>MC067</t>
  </si>
  <si>
    <t>MC068</t>
  </si>
  <si>
    <t>MC069</t>
  </si>
  <si>
    <t>20 KW LIGHT TOWER</t>
  </si>
  <si>
    <t>MC070</t>
  </si>
  <si>
    <t>MC071</t>
  </si>
  <si>
    <t>MC072</t>
  </si>
  <si>
    <t>MC073</t>
  </si>
  <si>
    <t>PRE-WELD DEMAG COIL</t>
  </si>
  <si>
    <t>MC074</t>
  </si>
  <si>
    <t>12" LAUNCHER/RECEIVER</t>
  </si>
  <si>
    <t>MC075</t>
  </si>
  <si>
    <t>MC076</t>
  </si>
  <si>
    <t>MC077</t>
  </si>
  <si>
    <t>MC078</t>
  </si>
  <si>
    <t>MC079</t>
  </si>
  <si>
    <t>3-12" ROLLI CRADLE</t>
  </si>
  <si>
    <t>MC080</t>
  </si>
  <si>
    <t>MC081</t>
  </si>
  <si>
    <t>MC082</t>
  </si>
  <si>
    <t>BRISTLE BLASTER KIT</t>
  </si>
  <si>
    <t>MC083</t>
  </si>
  <si>
    <t>16" TEST HEAD</t>
  </si>
  <si>
    <t>MC084</t>
  </si>
  <si>
    <t>MC085</t>
  </si>
  <si>
    <t>8' DIGGING SPOON</t>
  </si>
  <si>
    <t>MC086</t>
  </si>
  <si>
    <t>MC087</t>
  </si>
  <si>
    <t>MC089</t>
  </si>
  <si>
    <t>RIGID THREADER</t>
  </si>
  <si>
    <t>MC090</t>
  </si>
  <si>
    <t>TRUCK BOX SANDER</t>
  </si>
  <si>
    <t>MC091</t>
  </si>
  <si>
    <t>FUSION MACHINE 14PB</t>
  </si>
  <si>
    <t>MC094</t>
  </si>
  <si>
    <t>MC095</t>
  </si>
  <si>
    <t>MC096</t>
  </si>
  <si>
    <t>MC097</t>
  </si>
  <si>
    <t>MC098</t>
  </si>
  <si>
    <t>MC100</t>
  </si>
  <si>
    <t>20KW WACKER NELSON LIGHT TOWER</t>
  </si>
  <si>
    <t>MC101</t>
  </si>
  <si>
    <t>MC102</t>
  </si>
  <si>
    <t>MC103</t>
  </si>
  <si>
    <t>MC104</t>
  </si>
  <si>
    <t>MC106</t>
  </si>
  <si>
    <t>MC107</t>
  </si>
  <si>
    <t>20KW WACKER LIGHT TOWER</t>
  </si>
  <si>
    <t>MC108</t>
  </si>
  <si>
    <t>MC109</t>
  </si>
  <si>
    <t>12' TEST HEAD</t>
  </si>
  <si>
    <t>MC110</t>
  </si>
  <si>
    <t>MC111</t>
  </si>
  <si>
    <t>BEVLING MACHINE (03-08")</t>
  </si>
  <si>
    <t>MC112</t>
  </si>
  <si>
    <t>MC113</t>
  </si>
  <si>
    <t>POP-IT FLANGE SPREADER</t>
  </si>
  <si>
    <t>MC114</t>
  </si>
  <si>
    <t>MC115</t>
  </si>
  <si>
    <t>8" LAUNCHER/RECEIVER</t>
  </si>
  <si>
    <t>MC116</t>
  </si>
  <si>
    <t>ELECTRIC BRISTLE BLASTER KIT</t>
  </si>
  <si>
    <t>MC117</t>
  </si>
  <si>
    <t>MC118</t>
  </si>
  <si>
    <t>30' PIPE ROLLER RACK</t>
  </si>
  <si>
    <t>MC119</t>
  </si>
  <si>
    <t>SPY 780 HOLIDAY DETECTOR</t>
  </si>
  <si>
    <t>MC120</t>
  </si>
  <si>
    <t>FLANGE SPREADERS FOR K014</t>
  </si>
  <si>
    <t>MC121</t>
  </si>
  <si>
    <t>ELECTRIC BRISTLE BLASTER</t>
  </si>
  <si>
    <t>MC122</t>
  </si>
  <si>
    <t>MC123</t>
  </si>
  <si>
    <t>MC124</t>
  </si>
  <si>
    <t>MC125</t>
  </si>
  <si>
    <t>PIPE ROLLER - INTEGRITY</t>
  </si>
  <si>
    <t>MC126</t>
  </si>
  <si>
    <t>TRANSIT LASER LEVEL</t>
  </si>
  <si>
    <t>MC127</t>
  </si>
  <si>
    <t>MC128</t>
  </si>
  <si>
    <t>MC129</t>
  </si>
  <si>
    <t>GREASE INJECTION PUMP - ACTIV-8 SEALANT INJECTION</t>
  </si>
  <si>
    <t>MC130</t>
  </si>
  <si>
    <t>16" LAUNCHER/RECEIVER</t>
  </si>
  <si>
    <t>MC133</t>
  </si>
  <si>
    <t>FABMASTER 1W110SD-110T IRONWORKER</t>
  </si>
  <si>
    <t>MC134</t>
  </si>
  <si>
    <t>70" EXCAVATOR CRUSHER BUCKETS</t>
  </si>
  <si>
    <t>MC135</t>
  </si>
  <si>
    <t>2003 GENIE 32" SCISSORLIFT</t>
  </si>
  <si>
    <t>P525</t>
  </si>
  <si>
    <t>FLEXICOIL POST POUNDER</t>
  </si>
  <si>
    <t>P551</t>
  </si>
  <si>
    <t>WHEATHEART POUNDER</t>
  </si>
  <si>
    <t>P552</t>
  </si>
  <si>
    <t>WHEATHEART  POST POUNDER</t>
  </si>
  <si>
    <t>P553</t>
  </si>
  <si>
    <t>WHEATHEART POST POUNDER</t>
  </si>
  <si>
    <t>P554</t>
  </si>
  <si>
    <t>WHRT POST POUNDER</t>
  </si>
  <si>
    <t>P556</t>
  </si>
  <si>
    <t>P557</t>
  </si>
  <si>
    <t>P558</t>
  </si>
  <si>
    <t>P559</t>
  </si>
  <si>
    <t>P9999</t>
  </si>
  <si>
    <t>Q003</t>
  </si>
  <si>
    <t>HONDA  QUAD TRX 500 C/W WINCH</t>
  </si>
  <si>
    <t>Q004</t>
  </si>
  <si>
    <t>HONDA QUAD TRX 500 C/W WINCH</t>
  </si>
  <si>
    <t>Q006</t>
  </si>
  <si>
    <t>QUAD W/ WINCH KIT TRX500</t>
  </si>
  <si>
    <t>Q009</t>
  </si>
  <si>
    <t>2002 BOMBARDIER QUEST 650</t>
  </si>
  <si>
    <t>Q010</t>
  </si>
  <si>
    <t>2005 HONDA QUAD RED</t>
  </si>
  <si>
    <t>Q012</t>
  </si>
  <si>
    <t>RANGER 800 QUAD</t>
  </si>
  <si>
    <t>Q013</t>
  </si>
  <si>
    <t>POLARIS RANGER 800 QUAD</t>
  </si>
  <si>
    <t>Q014</t>
  </si>
  <si>
    <t>Q015</t>
  </si>
  <si>
    <t>Q016</t>
  </si>
  <si>
    <t>2012 POLARIS RANGER 800 CP LE</t>
  </si>
  <si>
    <t>Q017</t>
  </si>
  <si>
    <t>2013 POLARIS RANGER 800 6X6</t>
  </si>
  <si>
    <t>Q018</t>
  </si>
  <si>
    <t>2013 POLARIS 800 6X6</t>
  </si>
  <si>
    <t>QABCCS10</t>
  </si>
  <si>
    <t>COMPUTER SOFTWARE - QUANTA</t>
  </si>
  <si>
    <t>QABCLI10</t>
  </si>
  <si>
    <t>QUANTA LEASEHOLD IMPROVE.</t>
  </si>
  <si>
    <t>QB100</t>
  </si>
  <si>
    <t>BUILDING QUANTA ACQ.</t>
  </si>
  <si>
    <t>QCS100</t>
  </si>
  <si>
    <t>QUANTA COMPUTER SOFTWARE</t>
  </si>
  <si>
    <t>QD100</t>
  </si>
  <si>
    <t>QUANTA EQUIPMENT ABC</t>
  </si>
  <si>
    <t>QE100</t>
  </si>
  <si>
    <t>EQUIPMENT QUANTA ACQ.</t>
  </si>
  <si>
    <t>QL100</t>
  </si>
  <si>
    <t>LAND QUANTA ACQ.</t>
  </si>
  <si>
    <t>QLHI100</t>
  </si>
  <si>
    <t>LAND LEASEHOLD QUANTA</t>
  </si>
  <si>
    <t>QLI100</t>
  </si>
  <si>
    <t>QUANTA LEASEHOLD</t>
  </si>
  <si>
    <t>QM100</t>
  </si>
  <si>
    <t>MISCELLANEOUS QUANTA ACQ.</t>
  </si>
  <si>
    <t>QO100</t>
  </si>
  <si>
    <t>OFFICE QUANTA ACQ.</t>
  </si>
  <si>
    <t>QS100</t>
  </si>
  <si>
    <t>SMALL TOOLS QUANTA ACQ.</t>
  </si>
  <si>
    <t>QV100</t>
  </si>
  <si>
    <t>VEHICLES QUANTA ACQ.</t>
  </si>
  <si>
    <t>RT01</t>
  </si>
  <si>
    <t>2014 VOLVO A40G HAULER</t>
  </si>
  <si>
    <t>RT02</t>
  </si>
  <si>
    <t>RT03</t>
  </si>
  <si>
    <t>RT04</t>
  </si>
  <si>
    <t>RT05</t>
  </si>
  <si>
    <t>RT06</t>
  </si>
  <si>
    <t>RT07</t>
  </si>
  <si>
    <t>S402</t>
  </si>
  <si>
    <t>1952 AC HD 20 SIDEBOOM</t>
  </si>
  <si>
    <t>S403</t>
  </si>
  <si>
    <t>1965 561 CAT PIPELAYER</t>
  </si>
  <si>
    <t>S404</t>
  </si>
  <si>
    <t>1979 561D CAT PIPELAYER</t>
  </si>
  <si>
    <t>S405</t>
  </si>
  <si>
    <t>1980 561D CAT PIPELAYER</t>
  </si>
  <si>
    <t>S409</t>
  </si>
  <si>
    <t>CAT D4E</t>
  </si>
  <si>
    <t>S410</t>
  </si>
  <si>
    <t>S411</t>
  </si>
  <si>
    <t>CAT 561</t>
  </si>
  <si>
    <t>S414</t>
  </si>
  <si>
    <t>CAT 571</t>
  </si>
  <si>
    <t>S415</t>
  </si>
  <si>
    <t>S416</t>
  </si>
  <si>
    <t>S418</t>
  </si>
  <si>
    <t>CAT D4D</t>
  </si>
  <si>
    <t>S419</t>
  </si>
  <si>
    <t>S420</t>
  </si>
  <si>
    <t>S421</t>
  </si>
  <si>
    <t>CAT D6D</t>
  </si>
  <si>
    <t>S422</t>
  </si>
  <si>
    <t>S423</t>
  </si>
  <si>
    <t>CAT 561C</t>
  </si>
  <si>
    <t>S425</t>
  </si>
  <si>
    <t>S426</t>
  </si>
  <si>
    <t>S427</t>
  </si>
  <si>
    <t>1978 CAT 561D PIPELAYER</t>
  </si>
  <si>
    <t>S428</t>
  </si>
  <si>
    <t>2004 CATERPILLAR PIPELAYER</t>
  </si>
  <si>
    <t>S430</t>
  </si>
  <si>
    <t>D5C CRAWLER PIPELAYER</t>
  </si>
  <si>
    <t>S431</t>
  </si>
  <si>
    <t>JD 650</t>
  </si>
  <si>
    <t>S432</t>
  </si>
  <si>
    <t>S433</t>
  </si>
  <si>
    <t>S434</t>
  </si>
  <si>
    <t>CAT D6D LGP CRAWLER PIPELAYER</t>
  </si>
  <si>
    <t>S435</t>
  </si>
  <si>
    <t>S436</t>
  </si>
  <si>
    <t>2005 550J LGP SIDEBOOM</t>
  </si>
  <si>
    <t>S437</t>
  </si>
  <si>
    <t>2005 650J LGP SIDEBOOM</t>
  </si>
  <si>
    <t>S438</t>
  </si>
  <si>
    <t>1976 D7G LGP CAT</t>
  </si>
  <si>
    <t>S439</t>
  </si>
  <si>
    <t>1984 D7G LGP CAT</t>
  </si>
  <si>
    <t>S440</t>
  </si>
  <si>
    <t>CATERPILLAR D7G CONVERTED TO SIDEBOOM</t>
  </si>
  <si>
    <t>S441</t>
  </si>
  <si>
    <t>CATERPILLAR D8K CONVERTED TO SIDEBOOM</t>
  </si>
  <si>
    <t>S442</t>
  </si>
  <si>
    <t>S443</t>
  </si>
  <si>
    <t>2013 VOLVO PIPELAYER PL3005</t>
  </si>
  <si>
    <t>S444</t>
  </si>
  <si>
    <t>SPX660 PIPELAYER</t>
  </si>
  <si>
    <t>S445</t>
  </si>
  <si>
    <t>2013 SPX660 PIPELAYER WORLDWIDE</t>
  </si>
  <si>
    <t>S446</t>
  </si>
  <si>
    <t>2013 SPX460 PIPELAYER</t>
  </si>
  <si>
    <t>S447</t>
  </si>
  <si>
    <t>2013 SPX 460 PIPELAYER</t>
  </si>
  <si>
    <t>S448</t>
  </si>
  <si>
    <t>2014 VOLVO PL3005D PIPELAYER</t>
  </si>
  <si>
    <t>S451</t>
  </si>
  <si>
    <t>2013 CATPL61 SIDEBOOM</t>
  </si>
  <si>
    <t>S452</t>
  </si>
  <si>
    <t>2013 CATERPILLAR PL61 SIDEBOOM</t>
  </si>
  <si>
    <t>SB001</t>
  </si>
  <si>
    <t>HOMEMADE SPREADERBAR</t>
  </si>
  <si>
    <t>SB002</t>
  </si>
  <si>
    <t>SB003</t>
  </si>
  <si>
    <t>SB004</t>
  </si>
  <si>
    <t>HOMEMADE SPREADER BAR</t>
  </si>
  <si>
    <t>SB005</t>
  </si>
  <si>
    <t>SB006</t>
  </si>
  <si>
    <t>25 TON EXTENDABLE SPRADER BAR</t>
  </si>
  <si>
    <t>SB007</t>
  </si>
  <si>
    <t>SANDBLASTING SKID</t>
  </si>
  <si>
    <t>SB008</t>
  </si>
  <si>
    <t>REGINA SANDBLASTER UNIT</t>
  </si>
  <si>
    <t>SB009</t>
  </si>
  <si>
    <t>SANDBLAST UNIT FAB SHOP</t>
  </si>
  <si>
    <t>SB010</t>
  </si>
  <si>
    <t>8'X16' ENCLOSED TRAILER</t>
  </si>
  <si>
    <t>SB011</t>
  </si>
  <si>
    <t>8'X16' ENCLOSED TRAILE</t>
  </si>
  <si>
    <t>SB012</t>
  </si>
  <si>
    <t># 2 SANDBLAST SKID</t>
  </si>
  <si>
    <t>SB013</t>
  </si>
  <si>
    <t>SANDBLAST SKID</t>
  </si>
  <si>
    <t>SB014</t>
  </si>
  <si>
    <t>SB015</t>
  </si>
  <si>
    <t>SANDBLAST</t>
  </si>
  <si>
    <t>SB016</t>
  </si>
  <si>
    <t>SB017</t>
  </si>
  <si>
    <t>SB018</t>
  </si>
  <si>
    <t>PORTABLE SANDBLASTING POT</t>
  </si>
  <si>
    <t>SB019</t>
  </si>
  <si>
    <t>SJ01</t>
  </si>
  <si>
    <t>STRINGING JIB</t>
  </si>
  <si>
    <t>SJ02</t>
  </si>
  <si>
    <t>SJ03</t>
  </si>
  <si>
    <t>SM001</t>
  </si>
  <si>
    <t>SMALL TOOLS</t>
  </si>
  <si>
    <t>SM002</t>
  </si>
  <si>
    <t>VARIOUS SEDGEWICK SUPPLIES</t>
  </si>
  <si>
    <t>SM003</t>
  </si>
  <si>
    <t>TOOL BOX, ROLL CABINET, WRENCH SET</t>
  </si>
  <si>
    <t>SM004</t>
  </si>
  <si>
    <t>JD MOWER</t>
  </si>
  <si>
    <t>SM005</t>
  </si>
  <si>
    <t>STIHL FS90 BRUCHCUTTER</t>
  </si>
  <si>
    <t>SM006</t>
  </si>
  <si>
    <t>BLACKFALDS SHOP TOOL UP</t>
  </si>
  <si>
    <t>T006</t>
  </si>
  <si>
    <t>1986 ROUSSY 45X96 FLAT DECK</t>
  </si>
  <si>
    <t>T012</t>
  </si>
  <si>
    <t>1974 NEILS 40 TON GREEN</t>
  </si>
  <si>
    <t>T013</t>
  </si>
  <si>
    <t>MANAC PICKER 52' TRIDEM 12 WH</t>
  </si>
  <si>
    <t>T149</t>
  </si>
  <si>
    <t>2003 HOMEMADE 30' TRAILER</t>
  </si>
  <si>
    <t>T150</t>
  </si>
  <si>
    <t>T182</t>
  </si>
  <si>
    <t>HDPE REEL TRAILER ELE WINCH</t>
  </si>
  <si>
    <t>T183</t>
  </si>
  <si>
    <t>T186</t>
  </si>
  <si>
    <t>8 WHEEL TRAILER</t>
  </si>
  <si>
    <t>T188</t>
  </si>
  <si>
    <t>TANDEM BOOSTER</t>
  </si>
  <si>
    <t>T189</t>
  </si>
  <si>
    <t>40' STEP COMPRESSOR MOUNTED</t>
  </si>
  <si>
    <t>T190</t>
  </si>
  <si>
    <t>SCISSOR NECK TRAILER 40T</t>
  </si>
  <si>
    <t>T209</t>
  </si>
  <si>
    <t>HDPE REEL TRAILER HYD.PWR UNIT</t>
  </si>
  <si>
    <t>T217</t>
  </si>
  <si>
    <t>2006 PJ TRAILER BLACK</t>
  </si>
  <si>
    <t>T286</t>
  </si>
  <si>
    <t>40T  TRIDEM LOBED</t>
  </si>
  <si>
    <t>T306</t>
  </si>
  <si>
    <t>16 WHEEL LOWBED GERRYS</t>
  </si>
  <si>
    <t>T307</t>
  </si>
  <si>
    <t>16 WHEEL JEEP GERRYS</t>
  </si>
  <si>
    <t>T310</t>
  </si>
  <si>
    <t>50 TON TRIDEM LOWBED</t>
  </si>
  <si>
    <t>T311</t>
  </si>
  <si>
    <t>2008 8 WHEEL JEEP</t>
  </si>
  <si>
    <t>T312</t>
  </si>
  <si>
    <t>T313</t>
  </si>
  <si>
    <t>T321</t>
  </si>
  <si>
    <t>2007 LODE KING TRAILER</t>
  </si>
  <si>
    <t>T323</t>
  </si>
  <si>
    <t>2007 20" DECK-OVER TRAILER</t>
  </si>
  <si>
    <t>T324</t>
  </si>
  <si>
    <t>SHORTBOX TRAILER</t>
  </si>
  <si>
    <t>T325</t>
  </si>
  <si>
    <t>2006 SWS TRAILER</t>
  </si>
  <si>
    <t>T327</t>
  </si>
  <si>
    <t>20' SOUTHLAND TANDEM AXLE TRAILER</t>
  </si>
  <si>
    <t>T328</t>
  </si>
  <si>
    <t>2011 20' SOUTHLAND TANDEM AXLE TRAILER</t>
  </si>
  <si>
    <t>T329</t>
  </si>
  <si>
    <t>T330</t>
  </si>
  <si>
    <t>2009 TRAILTECH TRAILER</t>
  </si>
  <si>
    <t>T331</t>
  </si>
  <si>
    <t>2011 DIAMOND C TANDEM AXLE TRAILER</t>
  </si>
  <si>
    <t>T332</t>
  </si>
  <si>
    <t>2011 FR49 FLEX REEL TRAILER</t>
  </si>
  <si>
    <t>T333</t>
  </si>
  <si>
    <t>30' FLATDECK TRAILER</t>
  </si>
  <si>
    <t>T334</t>
  </si>
  <si>
    <t>T335</t>
  </si>
  <si>
    <t>2012 LOADTRAIL 26FT GOOSENECK</t>
  </si>
  <si>
    <t>T336</t>
  </si>
  <si>
    <t>2012 PJ F8 DECKOVER</t>
  </si>
  <si>
    <t>T337</t>
  </si>
  <si>
    <t>2013 PJ TRAILER F8 DECKOVER</t>
  </si>
  <si>
    <t>T338</t>
  </si>
  <si>
    <t>2013 FLATDECK TRAILER</t>
  </si>
  <si>
    <t>T339</t>
  </si>
  <si>
    <t>2013 8.5 X20' FLATDECK TRAILER</t>
  </si>
  <si>
    <t>T340</t>
  </si>
  <si>
    <t>2013 8.5 X 20 FLATDECK</t>
  </si>
  <si>
    <t>T343</t>
  </si>
  <si>
    <t>26 FT LOAD TRAIL GOOSENECK PINTLE</t>
  </si>
  <si>
    <t>T344</t>
  </si>
  <si>
    <t>20FT LOADTRAIL CARHAULER</t>
  </si>
  <si>
    <t>T345</t>
  </si>
  <si>
    <t>20 FT CARHAULER</t>
  </si>
  <si>
    <t>T346</t>
  </si>
  <si>
    <t>LOAD TRAIL 20FT CARHAULER</t>
  </si>
  <si>
    <t>T347</t>
  </si>
  <si>
    <t>T348</t>
  </si>
  <si>
    <t>2014 TRAILTECH H370 FLATDECK</t>
  </si>
  <si>
    <t>T349</t>
  </si>
  <si>
    <t>T350</t>
  </si>
  <si>
    <t>2015 LOADTRAIL FLATDECK</t>
  </si>
  <si>
    <t>T351</t>
  </si>
  <si>
    <t>2015 LOAD TRAILE HEAVY DUTY</t>
  </si>
  <si>
    <t>T352</t>
  </si>
  <si>
    <t>2015 LOAD TRAIL 20FT DECKOVER PINTLE</t>
  </si>
  <si>
    <t>T353</t>
  </si>
  <si>
    <t>MIRAGE UTILITY TRAILER</t>
  </si>
  <si>
    <t>T354</t>
  </si>
  <si>
    <t>24 FT LOADTRAIL STANDART PINTLE HOOK</t>
  </si>
  <si>
    <t>T400</t>
  </si>
  <si>
    <t>2013 GERRY'S 65 TON TRIDEM LOWBED</t>
  </si>
  <si>
    <t>T401</t>
  </si>
  <si>
    <t>2013 GERRY'S TANDEM  FISHMOUTH BOOSTER</t>
  </si>
  <si>
    <t>T402</t>
  </si>
  <si>
    <t>2013 GERRY'S 50 TON TRIDEM LOWEBED</t>
  </si>
  <si>
    <t>T404</t>
  </si>
  <si>
    <t>2013 53' MANAC TRIDEM FLATDECK</t>
  </si>
  <si>
    <t>T405</t>
  </si>
  <si>
    <t>T407</t>
  </si>
  <si>
    <t>2014 GERRY'S 50 TON TRIDEM LOWBED</t>
  </si>
  <si>
    <t>T408</t>
  </si>
  <si>
    <t>2014 GERRY'S TANDEM JEEP</t>
  </si>
  <si>
    <t>T409</t>
  </si>
  <si>
    <t>2013 GERRY'S SCISSOR NECK TRIDEM</t>
  </si>
  <si>
    <t>T410</t>
  </si>
  <si>
    <t>2011 GERRY'S TRIDEM LOWBOY</t>
  </si>
  <si>
    <t>T411</t>
  </si>
  <si>
    <t>2011 GERRY'S JEEP</t>
  </si>
  <si>
    <t>T412</t>
  </si>
  <si>
    <t>2011 GERRY'S SINGLE AXLE BOOSTER</t>
  </si>
  <si>
    <t>T413</t>
  </si>
  <si>
    <t>2007 KLINE DD LOWBOY</t>
  </si>
  <si>
    <t>T416</t>
  </si>
  <si>
    <t>2010 LODE KING 53' TRAILER</t>
  </si>
  <si>
    <t>T417</t>
  </si>
  <si>
    <t>2006 GERRY'S SINGLE AXLE JEEP</t>
  </si>
  <si>
    <t>T418</t>
  </si>
  <si>
    <t>2014 GERRY'S TANDEM LOW PROFILE JEEP</t>
  </si>
  <si>
    <t>T419</t>
  </si>
  <si>
    <t>2015 MANAC 53' TRIDEM FLATDECK</t>
  </si>
  <si>
    <t>T420</t>
  </si>
  <si>
    <t>T421</t>
  </si>
  <si>
    <t>2015 GERRY'S 55 TON TRIDEM LOWBED</t>
  </si>
  <si>
    <t>T422</t>
  </si>
  <si>
    <t>2015 GERRY'S SINGLE AXLE BOOSTER</t>
  </si>
  <si>
    <t>T423</t>
  </si>
  <si>
    <t>2015 MANAC TRIDEM</t>
  </si>
  <si>
    <t>T424</t>
  </si>
  <si>
    <t>2015 MANAC TRIDEM TRAILER</t>
  </si>
  <si>
    <t>T425</t>
  </si>
  <si>
    <t>T426</t>
  </si>
  <si>
    <t>2015 GERRY'S TANDEM LOW PROFILE JEEP</t>
  </si>
  <si>
    <t>T427</t>
  </si>
  <si>
    <t>T428</t>
  </si>
  <si>
    <t>2015 GERRY'S 60 TON TRIDEM LOWBED</t>
  </si>
  <si>
    <t>T429</t>
  </si>
  <si>
    <t>2015 GERRY'S TANDEM JEEP</t>
  </si>
  <si>
    <t>T431</t>
  </si>
  <si>
    <t>MANAC 53' TRIDEM FLATDECK</t>
  </si>
  <si>
    <t>T432</t>
  </si>
  <si>
    <t>2016 GERRY'S 55 TON LOWBED</t>
  </si>
  <si>
    <t>T433</t>
  </si>
  <si>
    <t>2016 GERRY'S SINGLE AXLE BOOSTER</t>
  </si>
  <si>
    <t>T434</t>
  </si>
  <si>
    <t>2016 MANAC 53' TRIDEM FLATDECK</t>
  </si>
  <si>
    <t>T435</t>
  </si>
  <si>
    <t>2015 DOEPKER SCISSORNECK TRAILER</t>
  </si>
  <si>
    <t>T436</t>
  </si>
  <si>
    <t>2015 STEP DECK TRAILER</t>
  </si>
  <si>
    <t>T437</t>
  </si>
  <si>
    <t>2016 LOW BOY TRAILER</t>
  </si>
  <si>
    <t>T438</t>
  </si>
  <si>
    <t>2016 ASPEN 40 TON GOOSENECK</t>
  </si>
  <si>
    <t>V152</t>
  </si>
  <si>
    <t>2003 BLACK FORD CMP REG</t>
  </si>
  <si>
    <t>V213</t>
  </si>
  <si>
    <t>FORD CREWCAB</t>
  </si>
  <si>
    <t>V242</t>
  </si>
  <si>
    <t>06 F350 CREWCAB W/ FLAT DECK</t>
  </si>
  <si>
    <t>V255</t>
  </si>
  <si>
    <t>CREWCAB F350</t>
  </si>
  <si>
    <t>V263</t>
  </si>
  <si>
    <t>FORD F350 CREW CAB</t>
  </si>
  <si>
    <t>V269</t>
  </si>
  <si>
    <t>F450 FORD DIESEL</t>
  </si>
  <si>
    <t>V296</t>
  </si>
  <si>
    <t>FORD F350 TRUCK</t>
  </si>
  <si>
    <t>V316</t>
  </si>
  <si>
    <t>2009 FORD F250</t>
  </si>
  <si>
    <t>V317</t>
  </si>
  <si>
    <t>2008 FORD F350</t>
  </si>
  <si>
    <t>V322</t>
  </si>
  <si>
    <t>2010 F250 FORD TRUCK</t>
  </si>
  <si>
    <t>V323</t>
  </si>
  <si>
    <t>V330</t>
  </si>
  <si>
    <t>2010 F350 FORD TRUCK</t>
  </si>
  <si>
    <t>V333</t>
  </si>
  <si>
    <t>V335</t>
  </si>
  <si>
    <t>FORD F150 TRUCK</t>
  </si>
  <si>
    <t>V340</t>
  </si>
  <si>
    <t>2010 FORD F150</t>
  </si>
  <si>
    <t>V342</t>
  </si>
  <si>
    <t>FORD F150 2010</t>
  </si>
  <si>
    <t>V343</t>
  </si>
  <si>
    <t>F350 FORD PICK-UP</t>
  </si>
  <si>
    <t>V344</t>
  </si>
  <si>
    <t>V345</t>
  </si>
  <si>
    <t>350 FORD PICK-UP</t>
  </si>
  <si>
    <t>V346</t>
  </si>
  <si>
    <t>V347</t>
  </si>
  <si>
    <t>2011 WHITE F350 CREWCAB</t>
  </si>
  <si>
    <t>V348</t>
  </si>
  <si>
    <t>V349</t>
  </si>
  <si>
    <t>2011 F350 WHITE CREWCABS</t>
  </si>
  <si>
    <t>V350</t>
  </si>
  <si>
    <t>V351</t>
  </si>
  <si>
    <t>2011 DODGE RAM 5500</t>
  </si>
  <si>
    <t>V353</t>
  </si>
  <si>
    <t>2011 F350 WHITE CREWCAB</t>
  </si>
  <si>
    <t>V354</t>
  </si>
  <si>
    <t>V355</t>
  </si>
  <si>
    <t>2011 DODGE 5500 PICKER TRUCK</t>
  </si>
  <si>
    <t>V356</t>
  </si>
  <si>
    <t>V357</t>
  </si>
  <si>
    <t>2011 INTERNATIONAL MA035 TRUCK</t>
  </si>
  <si>
    <t>V360</t>
  </si>
  <si>
    <t>2011 FORD F350 TRUCK</t>
  </si>
  <si>
    <t>V361</t>
  </si>
  <si>
    <t>2011 FORD F350 CREWCAB 4 X4</t>
  </si>
  <si>
    <t>V362</t>
  </si>
  <si>
    <t>2011 FORD F350 CREWCAB TRUCK</t>
  </si>
  <si>
    <t>V363</t>
  </si>
  <si>
    <t>2011 GMC 2500 CREWCAB TRUCK</t>
  </si>
  <si>
    <t>V365</t>
  </si>
  <si>
    <t>2011 DODGE RAM 5500 PICKER TRUCK</t>
  </si>
  <si>
    <t>V366</t>
  </si>
  <si>
    <t>2011 WHITE FORD F350 CREWCAB</t>
  </si>
  <si>
    <t>V368</t>
  </si>
  <si>
    <t>V369</t>
  </si>
  <si>
    <t>2010 FORD F350 TRUCK</t>
  </si>
  <si>
    <t>V370</t>
  </si>
  <si>
    <t>V374</t>
  </si>
  <si>
    <t>2011 F350 FORD PICKUP TRUCK</t>
  </si>
  <si>
    <t>V376</t>
  </si>
  <si>
    <t>V377</t>
  </si>
  <si>
    <t>V380</t>
  </si>
  <si>
    <t>2011 FORD F350</t>
  </si>
  <si>
    <t>V381</t>
  </si>
  <si>
    <t>2011 FORD F350 PICKUP</t>
  </si>
  <si>
    <t>V382</t>
  </si>
  <si>
    <t>2011 FORD F350 PICKUP TRUCK</t>
  </si>
  <si>
    <t>V383</t>
  </si>
  <si>
    <t>V384</t>
  </si>
  <si>
    <t>2012 FORD F350 PICKUP TRUCK</t>
  </si>
  <si>
    <t>V386</t>
  </si>
  <si>
    <t>2012 DODGE RAM PICKER TRUCK</t>
  </si>
  <si>
    <t>V387</t>
  </si>
  <si>
    <t>2012 DODGE RAM 5500 PICKER TRUCK</t>
  </si>
  <si>
    <t>V389</t>
  </si>
  <si>
    <t>2012 FORD F550 PICKER TRUCK</t>
  </si>
  <si>
    <t>V390</t>
  </si>
  <si>
    <t>2012 FORD F350</t>
  </si>
  <si>
    <t>V391</t>
  </si>
  <si>
    <t>V392</t>
  </si>
  <si>
    <t>V393</t>
  </si>
  <si>
    <t>V394</t>
  </si>
  <si>
    <t>2012 FORD F350 TRUCK</t>
  </si>
  <si>
    <t>V395</t>
  </si>
  <si>
    <t>V396</t>
  </si>
  <si>
    <t>V397</t>
  </si>
  <si>
    <t>V402</t>
  </si>
  <si>
    <t>V403</t>
  </si>
  <si>
    <t>FORD RAPTOR</t>
  </si>
  <si>
    <t>V404</t>
  </si>
  <si>
    <t>2012 FORD F150</t>
  </si>
  <si>
    <t>V406</t>
  </si>
  <si>
    <t>2011 FORD F150 SILVER</t>
  </si>
  <si>
    <t>V407</t>
  </si>
  <si>
    <t>2012 FORD F350 CREWCAB</t>
  </si>
  <si>
    <t>V408</t>
  </si>
  <si>
    <t>2012 F150 FORD  TRUCK</t>
  </si>
  <si>
    <t>V409</t>
  </si>
  <si>
    <t>2012 F150 FORD TRUCK</t>
  </si>
  <si>
    <t>V413</t>
  </si>
  <si>
    <t>2012 F150 FORD CREWCAB</t>
  </si>
  <si>
    <t>V415</t>
  </si>
  <si>
    <t>2012 FORD F150 GREEN CREWCAB</t>
  </si>
  <si>
    <t>V416</t>
  </si>
  <si>
    <t>2012 F150 M.BROWN CREWCAB TRUCK</t>
  </si>
  <si>
    <t>V418</t>
  </si>
  <si>
    <t>2013 FORD F350 CREWCAB</t>
  </si>
  <si>
    <t>V419</t>
  </si>
  <si>
    <t>V420</t>
  </si>
  <si>
    <t>V421</t>
  </si>
  <si>
    <t>V422</t>
  </si>
  <si>
    <t>V423</t>
  </si>
  <si>
    <t>V424</t>
  </si>
  <si>
    <t>V425</t>
  </si>
  <si>
    <t>V426</t>
  </si>
  <si>
    <t>V429</t>
  </si>
  <si>
    <t>V430</t>
  </si>
  <si>
    <t>2013 FORD F450 HOTSHOT TRUCK</t>
  </si>
  <si>
    <t>V431</t>
  </si>
  <si>
    <t>2011 FORD F550 MECHANIC TRUCK</t>
  </si>
  <si>
    <t>V432</t>
  </si>
  <si>
    <t>V433</t>
  </si>
  <si>
    <t>V434</t>
  </si>
  <si>
    <t>V435</t>
  </si>
  <si>
    <t>V436</t>
  </si>
  <si>
    <t>2012 FORD F150 CREWCAB</t>
  </si>
  <si>
    <t>V441</t>
  </si>
  <si>
    <t>2013 FORD F150 CREWCAB</t>
  </si>
  <si>
    <t>V442</t>
  </si>
  <si>
    <t>2013 FORD F550</t>
  </si>
  <si>
    <t>V443</t>
  </si>
  <si>
    <t>V444</t>
  </si>
  <si>
    <t>V445</t>
  </si>
  <si>
    <t>V446</t>
  </si>
  <si>
    <t>2014 RAM 5500 CREW CHASSIS</t>
  </si>
  <si>
    <t>V447</t>
  </si>
  <si>
    <t>V448</t>
  </si>
  <si>
    <t>V449</t>
  </si>
  <si>
    <t>V450</t>
  </si>
  <si>
    <t>2013 F150 FORD CREWCAB</t>
  </si>
  <si>
    <t>V451</t>
  </si>
  <si>
    <t>2014 FORD F350 CREWCAB</t>
  </si>
  <si>
    <t>V452</t>
  </si>
  <si>
    <t>FORD F350 WHITE CREW TRUCK</t>
  </si>
  <si>
    <t>V453</t>
  </si>
  <si>
    <t>V454</t>
  </si>
  <si>
    <t>V455</t>
  </si>
  <si>
    <t>V456</t>
  </si>
  <si>
    <t>V457</t>
  </si>
  <si>
    <t>V458</t>
  </si>
  <si>
    <t>V460</t>
  </si>
  <si>
    <t>V461</t>
  </si>
  <si>
    <t>V462</t>
  </si>
  <si>
    <t>V463</t>
  </si>
  <si>
    <t>V464</t>
  </si>
  <si>
    <t>V465</t>
  </si>
  <si>
    <t>V466</t>
  </si>
  <si>
    <t>V467</t>
  </si>
  <si>
    <t>V468</t>
  </si>
  <si>
    <t>V469</t>
  </si>
  <si>
    <t>V470</t>
  </si>
  <si>
    <t>2013 FORD F150 CREWCAB RED</t>
  </si>
  <si>
    <t>V471</t>
  </si>
  <si>
    <t>2013 RAPTOR BEIGE</t>
  </si>
  <si>
    <t>V472</t>
  </si>
  <si>
    <t>V473</t>
  </si>
  <si>
    <t>2014 INTERNATIONAL TERRA STAR</t>
  </si>
  <si>
    <t>V474</t>
  </si>
  <si>
    <t>2012 FORD F550 CREWCAB</t>
  </si>
  <si>
    <t>V475</t>
  </si>
  <si>
    <t>FORD F150</t>
  </si>
  <si>
    <t>V476</t>
  </si>
  <si>
    <t>2015 FORD F350</t>
  </si>
  <si>
    <t>V479</t>
  </si>
  <si>
    <t>V481</t>
  </si>
  <si>
    <t>2014 FORD F150 WHITE</t>
  </si>
  <si>
    <t>V482</t>
  </si>
  <si>
    <t>2014 FORD F150 CREWCAB</t>
  </si>
  <si>
    <t>V483</t>
  </si>
  <si>
    <t>2014 GMC SIERRA</t>
  </si>
  <si>
    <t>V484</t>
  </si>
  <si>
    <t>V485</t>
  </si>
  <si>
    <t>V486</t>
  </si>
  <si>
    <t>2014 F150 FORD</t>
  </si>
  <si>
    <t>V487</t>
  </si>
  <si>
    <t>2014 FORD F150 SUPERCREW</t>
  </si>
  <si>
    <t>V488</t>
  </si>
  <si>
    <t>V489</t>
  </si>
  <si>
    <t>2014 FORD F350</t>
  </si>
  <si>
    <t>V490</t>
  </si>
  <si>
    <t>2014 FORD F350 SUPERCREW</t>
  </si>
  <si>
    <t>V491</t>
  </si>
  <si>
    <t>2015 FORD F350 TRUCK</t>
  </si>
  <si>
    <t>V492</t>
  </si>
  <si>
    <t>V493</t>
  </si>
  <si>
    <t>V494</t>
  </si>
  <si>
    <t>2014 FORD F350 TRUCK</t>
  </si>
  <si>
    <t>V495</t>
  </si>
  <si>
    <t>V496</t>
  </si>
  <si>
    <t>2014 F150 FORD CREWCAB</t>
  </si>
  <si>
    <t>V498</t>
  </si>
  <si>
    <t>V499</t>
  </si>
  <si>
    <t>2015 FORD F550 DIESEL PICKER</t>
  </si>
  <si>
    <t>V500</t>
  </si>
  <si>
    <t>V501</t>
  </si>
  <si>
    <t>V502</t>
  </si>
  <si>
    <t>V503</t>
  </si>
  <si>
    <t>2015 FORD F350 CREWCAB</t>
  </si>
  <si>
    <t>V504</t>
  </si>
  <si>
    <t>2015 FORD F250 CREWCAB</t>
  </si>
  <si>
    <t>V505</t>
  </si>
  <si>
    <t>V506</t>
  </si>
  <si>
    <t>V507</t>
  </si>
  <si>
    <t>V508</t>
  </si>
  <si>
    <t>V509</t>
  </si>
  <si>
    <t>V510</t>
  </si>
  <si>
    <t>V511</t>
  </si>
  <si>
    <t>2015 FORD F550 MECHANIC TRUCK</t>
  </si>
  <si>
    <t>V512</t>
  </si>
  <si>
    <t>V513</t>
  </si>
  <si>
    <t>2014 DODGE LARAMIE 5500</t>
  </si>
  <si>
    <t>V514</t>
  </si>
  <si>
    <t>2015 GMC SIERRA CREWCAB</t>
  </si>
  <si>
    <t>V515</t>
  </si>
  <si>
    <t>V516</t>
  </si>
  <si>
    <t>2014 FORD F550 PICKER TRUC</t>
  </si>
  <si>
    <t>V517</t>
  </si>
  <si>
    <t>2015 DODGR RAM 4X4</t>
  </si>
  <si>
    <t>V518</t>
  </si>
  <si>
    <t>V519</t>
  </si>
  <si>
    <t>V520</t>
  </si>
  <si>
    <t>V521</t>
  </si>
  <si>
    <t>V522</t>
  </si>
  <si>
    <t>V523</t>
  </si>
  <si>
    <t>V524</t>
  </si>
  <si>
    <t>V526</t>
  </si>
  <si>
    <t>V529</t>
  </si>
  <si>
    <t>V530</t>
  </si>
  <si>
    <t>V531</t>
  </si>
  <si>
    <t>2015 FORD F550</t>
  </si>
  <si>
    <t>V532</t>
  </si>
  <si>
    <t>V533</t>
  </si>
  <si>
    <t>2015 FORD F150 CREWCAB</t>
  </si>
  <si>
    <t>V534</t>
  </si>
  <si>
    <t>2015 F150 FORD TRUCK</t>
  </si>
  <si>
    <t>V535</t>
  </si>
  <si>
    <t>2015 FORD F150 TRUCK</t>
  </si>
  <si>
    <t>V536</t>
  </si>
  <si>
    <t>V537</t>
  </si>
  <si>
    <t>V538</t>
  </si>
  <si>
    <t>V539</t>
  </si>
  <si>
    <t>FORD F550 - 2011</t>
  </si>
  <si>
    <t>V540</t>
  </si>
  <si>
    <t>2015 FORD F550 CREWCAB PICKER</t>
  </si>
  <si>
    <t>V541</t>
  </si>
  <si>
    <t>V542</t>
  </si>
  <si>
    <t>V543</t>
  </si>
  <si>
    <t>V544</t>
  </si>
  <si>
    <t>V545</t>
  </si>
  <si>
    <t>V546</t>
  </si>
  <si>
    <t>V547</t>
  </si>
  <si>
    <t>V548</t>
  </si>
  <si>
    <t>V549</t>
  </si>
  <si>
    <t>V550</t>
  </si>
  <si>
    <t>V551</t>
  </si>
  <si>
    <t>V552</t>
  </si>
  <si>
    <t>V553</t>
  </si>
  <si>
    <t>V554</t>
  </si>
  <si>
    <t>V555</t>
  </si>
  <si>
    <t>2016 F150 FORD CREWCAB 4X4</t>
  </si>
  <si>
    <t>V556</t>
  </si>
  <si>
    <t>2016 GMC SIERRA 1500</t>
  </si>
  <si>
    <t>V557</t>
  </si>
  <si>
    <t>2016 FORD F150 PLATINUM</t>
  </si>
  <si>
    <t>V558</t>
  </si>
  <si>
    <t>V559</t>
  </si>
  <si>
    <t>2016 FORD F550</t>
  </si>
  <si>
    <t>WD500</t>
  </si>
  <si>
    <t>7337 JETCO DITCHER</t>
  </si>
  <si>
    <t>WD502</t>
  </si>
  <si>
    <t>1983 CLEVELAND 350 WHEEL DITCH</t>
  </si>
  <si>
    <t>WD530</t>
  </si>
  <si>
    <t>1986 CASE 760 TRENCHER</t>
  </si>
  <si>
    <t>WD560</t>
  </si>
  <si>
    <t>2450 HYDRAMAXX WHEEL TRENCHER</t>
  </si>
  <si>
    <t>NO UNIT NUMBER</t>
  </si>
  <si>
    <t>X015</t>
  </si>
  <si>
    <t>DESK</t>
  </si>
  <si>
    <t>X022</t>
  </si>
  <si>
    <t>OFFICE FURNITURE</t>
  </si>
  <si>
    <t>X027</t>
  </si>
  <si>
    <t>SEDGEWICK RECEPTIONIST DESK</t>
  </si>
  <si>
    <t>X028</t>
  </si>
  <si>
    <t>2 DESKS, 4 BOOKCASES</t>
  </si>
  <si>
    <t>X045</t>
  </si>
  <si>
    <t>OFFICE FURNITURE (NORCEN)</t>
  </si>
  <si>
    <t>X048</t>
  </si>
  <si>
    <t>OFFICE FURN.-TBLS, CHRS, SOFA</t>
  </si>
  <si>
    <t>X053</t>
  </si>
  <si>
    <t>WALL UNIT &amp; CREDENZA</t>
  </si>
  <si>
    <t>X054</t>
  </si>
  <si>
    <t>DESK/CREDENZA</t>
  </si>
  <si>
    <t>X058</t>
  </si>
  <si>
    <t>CREDENZA,CHAIRS, BOOKCASES,DES</t>
  </si>
  <si>
    <t>X060</t>
  </si>
  <si>
    <t>BOARDROOM UPPER CABINETS</t>
  </si>
  <si>
    <t>X062</t>
  </si>
  <si>
    <t>SHELVING FOR ACCT. STORAGE BUI</t>
  </si>
  <si>
    <t>X100</t>
  </si>
  <si>
    <t>POWEREDGE 1400SC,1.4GHZ/512K</t>
  </si>
  <si>
    <t>X134</t>
  </si>
  <si>
    <t>JET DIRECT 4300 PRINTER</t>
  </si>
  <si>
    <t>X135</t>
  </si>
  <si>
    <t>5100TN LASERJET PRINTER</t>
  </si>
  <si>
    <t>X136</t>
  </si>
  <si>
    <t>ELECTRONIC TECH SOFTWARE</t>
  </si>
  <si>
    <t>X137</t>
  </si>
  <si>
    <t>SERV INFO SYSTEM SOFTWARE</t>
  </si>
  <si>
    <t>X152</t>
  </si>
  <si>
    <t>CISCO 1721 ROUTER</t>
  </si>
  <si>
    <t>X159</t>
  </si>
  <si>
    <t>CANNON NP3050 COPIER</t>
  </si>
  <si>
    <t>X161</t>
  </si>
  <si>
    <t>WORKCENTRE PRO PHOTOCOPIER</t>
  </si>
  <si>
    <t>X164</t>
  </si>
  <si>
    <t>MINOLTA EP 4050</t>
  </si>
  <si>
    <t>X166</t>
  </si>
  <si>
    <t>SHARP MX2300 COLOR PHOTOCOPIER</t>
  </si>
  <si>
    <t>X167</t>
  </si>
  <si>
    <t>BIZ HUB C353 PHOTICOPIER</t>
  </si>
  <si>
    <t>X173</t>
  </si>
  <si>
    <t>PORTABLE SANYO CD PLAYER</t>
  </si>
  <si>
    <t>X174</t>
  </si>
  <si>
    <t>DIRT DEVIL VACUUM</t>
  </si>
  <si>
    <t>X175</t>
  </si>
  <si>
    <t>PAPER SHREDDER</t>
  </si>
  <si>
    <t>X176</t>
  </si>
  <si>
    <t>OVERHEAD PROJECTOR</t>
  </si>
  <si>
    <t>X177</t>
  </si>
  <si>
    <t>FRIDGE FOR COFFEE ROOM</t>
  </si>
  <si>
    <t>X178</t>
  </si>
  <si>
    <t>2 WHITE BOARDS</t>
  </si>
  <si>
    <t>X179</t>
  </si>
  <si>
    <t>TYPEWRITER</t>
  </si>
  <si>
    <t>X180</t>
  </si>
  <si>
    <t>VACUUM CLEANER</t>
  </si>
  <si>
    <t>X181</t>
  </si>
  <si>
    <t>FLOOR BUFFER C/W PADS</t>
  </si>
  <si>
    <t>X184</t>
  </si>
  <si>
    <t>1/2 SHARE OF LCD PROJECTOR</t>
  </si>
  <si>
    <t>X193</t>
  </si>
  <si>
    <t>AIR CONDITIONER IN SERVER ROOM</t>
  </si>
  <si>
    <t>X195</t>
  </si>
  <si>
    <t>FIREWALL IN SERVER ROOM</t>
  </si>
  <si>
    <t>X196</t>
  </si>
  <si>
    <t>A&amp;B 50TH BANNER</t>
  </si>
  <si>
    <t>X197</t>
  </si>
  <si>
    <t>INTERFACE/DISPLAY TERMINAL PHONE SYSTEM</t>
  </si>
  <si>
    <t>X198</t>
  </si>
  <si>
    <t>NORSTAR MICS PHONE SYSTEM</t>
  </si>
  <si>
    <t>X200</t>
  </si>
  <si>
    <t>HP LJ 4250 PRINTER</t>
  </si>
  <si>
    <t>X201</t>
  </si>
  <si>
    <t>HP LASER PRINTER</t>
  </si>
  <si>
    <t>X202</t>
  </si>
  <si>
    <t>RECEPTION AREA BASHAW</t>
  </si>
  <si>
    <t>X203</t>
  </si>
  <si>
    <t>1150 DELL LAPTOP</t>
  </si>
  <si>
    <t>X204</t>
  </si>
  <si>
    <t>2.8 GHZ SERVER</t>
  </si>
  <si>
    <t>X208</t>
  </si>
  <si>
    <t>INSPIRON 9300 P .M LAPTOP</t>
  </si>
  <si>
    <t>X210</t>
  </si>
  <si>
    <t>6000 INSPIRON LAPTOP</t>
  </si>
  <si>
    <t>X216</t>
  </si>
  <si>
    <t>THINKPAD NOTEBOOK COMPUT</t>
  </si>
  <si>
    <t>X219</t>
  </si>
  <si>
    <t>DELL NOTEBOOK</t>
  </si>
  <si>
    <t>X220</t>
  </si>
  <si>
    <t>NOTEBOOK</t>
  </si>
  <si>
    <t>X221</t>
  </si>
  <si>
    <t>COMPAQ LAPTOP</t>
  </si>
  <si>
    <t>X223</t>
  </si>
  <si>
    <t>LATITUDE D520 LAPTOP</t>
  </si>
  <si>
    <t>X225</t>
  </si>
  <si>
    <t>DELL LATITUDE D620 LAPTOP</t>
  </si>
  <si>
    <t>X226</t>
  </si>
  <si>
    <t>LATITUDE D620</t>
  </si>
  <si>
    <t>X227</t>
  </si>
  <si>
    <t>QUAD CORE XEON PROCESSOR</t>
  </si>
  <si>
    <t>X230</t>
  </si>
  <si>
    <t>TOPSELLER TP T60</t>
  </si>
  <si>
    <t>X231</t>
  </si>
  <si>
    <t>SMART BUY DC7700 CMT E4300</t>
  </si>
  <si>
    <t>X232</t>
  </si>
  <si>
    <t>VOSTRO DESK TOP</t>
  </si>
  <si>
    <t>X233</t>
  </si>
  <si>
    <t>XPS M1330 LAPTOP</t>
  </si>
  <si>
    <t>X235</t>
  </si>
  <si>
    <t>INSPIRON LAPTOP</t>
  </si>
  <si>
    <t>X236</t>
  </si>
  <si>
    <t>X237</t>
  </si>
  <si>
    <t>XPS LAPTOP</t>
  </si>
  <si>
    <t>X238</t>
  </si>
  <si>
    <t>LATITUDE D630 LAPTOP</t>
  </si>
  <si>
    <t>X239</t>
  </si>
  <si>
    <t>LATITUDE D531</t>
  </si>
  <si>
    <t>X241</t>
  </si>
  <si>
    <t>THINK PAD LAPTOP</t>
  </si>
  <si>
    <t>X242</t>
  </si>
  <si>
    <t>XPS M1530 LAPTOP</t>
  </si>
  <si>
    <t>X243</t>
  </si>
  <si>
    <t>LTITUDE D830 DELL LAPTOP</t>
  </si>
  <si>
    <t>X244</t>
  </si>
  <si>
    <t>INSPIRON 1720 LAPTOP</t>
  </si>
  <si>
    <t>X245</t>
  </si>
  <si>
    <t>VOSTRO 400 DELL DESKTOP</t>
  </si>
  <si>
    <t>X248</t>
  </si>
  <si>
    <t>INSPIRON 1525 DELL LAPTOP</t>
  </si>
  <si>
    <t>X249</t>
  </si>
  <si>
    <t>LATITUDE D830 DELL LAPTOP</t>
  </si>
  <si>
    <t>X250</t>
  </si>
  <si>
    <t>QUAD CORE XEON</t>
  </si>
  <si>
    <t>X251</t>
  </si>
  <si>
    <t>X252</t>
  </si>
  <si>
    <t>MAESTRO SOFTWARE SYSTEM</t>
  </si>
  <si>
    <t>X253</t>
  </si>
  <si>
    <t>XPS 420 DELL LAP TOP</t>
  </si>
  <si>
    <t>X254</t>
  </si>
  <si>
    <t>XPS ONE 20"</t>
  </si>
  <si>
    <t>X255</t>
  </si>
  <si>
    <t>DELL XPS 1640 INTEL CORE</t>
  </si>
  <si>
    <t>X256</t>
  </si>
  <si>
    <t>LATITUSE D630 LAPTOP</t>
  </si>
  <si>
    <t>X269</t>
  </si>
  <si>
    <t>BIZ HUB C360 PHOTOCOPIER</t>
  </si>
  <si>
    <t>X277</t>
  </si>
  <si>
    <t>2/5 DRAWER FILING CABINET</t>
  </si>
  <si>
    <t>X278</t>
  </si>
  <si>
    <t>FURNITURE FOR ATHABASCA</t>
  </si>
  <si>
    <t>X286</t>
  </si>
  <si>
    <t>PHONE SYSTEM FOR NEW OFFICE</t>
  </si>
  <si>
    <t>X291</t>
  </si>
  <si>
    <t>CARDLOCK MISC ASSETS</t>
  </si>
  <si>
    <t>X292</t>
  </si>
  <si>
    <t>DELL XPS INTEL CORE COMPUTER</t>
  </si>
  <si>
    <t>X294</t>
  </si>
  <si>
    <t>HP LJ P4015TN PRINTER</t>
  </si>
  <si>
    <t>X295</t>
  </si>
  <si>
    <t>DELL COMPUTER</t>
  </si>
  <si>
    <t>X296</t>
  </si>
  <si>
    <t>X297</t>
  </si>
  <si>
    <t>EMAIL SERVER</t>
  </si>
  <si>
    <t>X298</t>
  </si>
  <si>
    <t>BIZ HUB C220 PHOTOCOPIER</t>
  </si>
  <si>
    <t>X299</t>
  </si>
  <si>
    <t>TZ210 WIRELESS/N SECURE</t>
  </si>
  <si>
    <t>X300</t>
  </si>
  <si>
    <t>DELL FUEL CONTROLLER COMPUTOR</t>
  </si>
  <si>
    <t>X301</t>
  </si>
  <si>
    <t>VOSTRO 3700 LAPTOP</t>
  </si>
  <si>
    <t>X302</t>
  </si>
  <si>
    <t>X303</t>
  </si>
  <si>
    <t>DELL XPS 17 LAPTOP</t>
  </si>
  <si>
    <t>X304</t>
  </si>
  <si>
    <t>DELL LATITUDE E5510 LAPTOP</t>
  </si>
  <si>
    <t>X305</t>
  </si>
  <si>
    <t>CREDENZA MICA BRONZE 72" X 18"</t>
  </si>
  <si>
    <t>X306</t>
  </si>
  <si>
    <t>CONVEX BOARDROOM TABLE 54" X 144"</t>
  </si>
  <si>
    <t>X307</t>
  </si>
  <si>
    <t>CALGARY WORKSTATION MICA BRONZE</t>
  </si>
  <si>
    <t>X308</t>
  </si>
  <si>
    <t>DESK HONEY BROWN 30X66</t>
  </si>
  <si>
    <t>X309</t>
  </si>
  <si>
    <t>35"X71" HONEY BROWN DESK</t>
  </si>
  <si>
    <t>X310</t>
  </si>
  <si>
    <t>HONEY BROWN HUTCH TOP AND BOTTOM</t>
  </si>
  <si>
    <t>X311</t>
  </si>
  <si>
    <t>HONEY BROWN DESK &amp; PANELS</t>
  </si>
  <si>
    <t>X312</t>
  </si>
  <si>
    <t>WESTFIELD OFFICE FURNITURE</t>
  </si>
  <si>
    <t>X313</t>
  </si>
  <si>
    <t>GREY/ESPRESSO DESK</t>
  </si>
  <si>
    <t>X314</t>
  </si>
  <si>
    <t>X315</t>
  </si>
  <si>
    <t>X316</t>
  </si>
  <si>
    <t>X317</t>
  </si>
  <si>
    <t>BIZHUB C220 COPIER</t>
  </si>
  <si>
    <t>X318</t>
  </si>
  <si>
    <t>MAHOGANY DESK</t>
  </si>
  <si>
    <t>X319</t>
  </si>
  <si>
    <t>X320</t>
  </si>
  <si>
    <t>REGINA OFFICE FURNITURE</t>
  </si>
  <si>
    <t>X321</t>
  </si>
  <si>
    <t>CHERRY DESK</t>
  </si>
  <si>
    <t>X322</t>
  </si>
  <si>
    <t>CHERRY DESK &amp; HUTCH</t>
  </si>
  <si>
    <t>X323</t>
  </si>
  <si>
    <t>OFFICE DESK &amp; HUTCH</t>
  </si>
  <si>
    <t>X324</t>
  </si>
  <si>
    <t>BIZHUB C554 PHOTOCOPIER</t>
  </si>
  <si>
    <t>X325</t>
  </si>
  <si>
    <t>BIZHUB COPIER</t>
  </si>
  <si>
    <t>X326</t>
  </si>
  <si>
    <t>DESK &amp; HUTCH</t>
  </si>
  <si>
    <t>X327</t>
  </si>
  <si>
    <t>BIZHUB C224 PRINTER</t>
  </si>
  <si>
    <t>X328</t>
  </si>
  <si>
    <t>BIZHUM COPIER/PRINTER BLACKFALDS</t>
  </si>
  <si>
    <t>X329</t>
  </si>
  <si>
    <t>BIZHUB C224E COPIER/PRINTER</t>
  </si>
  <si>
    <t>X330</t>
  </si>
  <si>
    <t>BIZHUB C346E PRINTER/COPIER</t>
  </si>
  <si>
    <t>X331</t>
  </si>
  <si>
    <t>BIHUB C364E PRINTER/COPIER</t>
  </si>
  <si>
    <t>X332</t>
  </si>
  <si>
    <t>BIHUB C224E PRINTER/COPIER</t>
  </si>
  <si>
    <t>X333</t>
  </si>
  <si>
    <t>SHARP ,X3140N COPIER</t>
  </si>
  <si>
    <t>X334</t>
  </si>
  <si>
    <t>BIZHUB C554E COPIER/PRINTER</t>
  </si>
  <si>
    <t>X335</t>
  </si>
  <si>
    <t>BIZHUB C224E COPIER/PRINTER - SEDGEWICK A/P</t>
  </si>
  <si>
    <t>X336</t>
  </si>
  <si>
    <t>BIZHUB C454E COPIER/PRINTER - BLACKFALDS</t>
  </si>
  <si>
    <t>X383</t>
  </si>
  <si>
    <t>SMART BOARD INTERACTIVE DISPLAY</t>
  </si>
  <si>
    <t>X384</t>
  </si>
  <si>
    <t>DELL POWEREDGE T620 - SEDGEWICK</t>
  </si>
  <si>
    <t>X385</t>
  </si>
  <si>
    <t>DELL POWEREDGE T620 - ATHABASCA</t>
  </si>
  <si>
    <t>X386</t>
  </si>
  <si>
    <t>DELL INTEL ULTRABOOK (CAREY - CALGARY)</t>
  </si>
  <si>
    <t>X387</t>
  </si>
  <si>
    <t>DELL LATTITUDE LAPTOP</t>
  </si>
  <si>
    <t>X388</t>
  </si>
  <si>
    <t>X389</t>
  </si>
  <si>
    <t>X390</t>
  </si>
  <si>
    <t>X391</t>
  </si>
  <si>
    <t>X392</t>
  </si>
  <si>
    <t>X393</t>
  </si>
  <si>
    <t>X394</t>
  </si>
  <si>
    <t>X395</t>
  </si>
  <si>
    <t>POWERVAULT LTO-6 EXTERNAL TAPE BACKUP</t>
  </si>
  <si>
    <t>X396</t>
  </si>
  <si>
    <t>POWEREDGE R420, INTEL XEON E-24XX V2 SERVER</t>
  </si>
  <si>
    <t>X397</t>
  </si>
  <si>
    <t>X398</t>
  </si>
  <si>
    <t>POWEREDGE R720XD SERVER</t>
  </si>
  <si>
    <t>X400</t>
  </si>
  <si>
    <t>L SHAPED DESK (104)</t>
  </si>
  <si>
    <t>X401</t>
  </si>
  <si>
    <t>L SHAPED DESK (111)</t>
  </si>
  <si>
    <t>X402</t>
  </si>
  <si>
    <t>L SHAPED DESK</t>
  </si>
  <si>
    <t>X403</t>
  </si>
  <si>
    <t>X404</t>
  </si>
  <si>
    <t>X405</t>
  </si>
  <si>
    <t>L SHAPED SEDK</t>
  </si>
  <si>
    <t>X406</t>
  </si>
  <si>
    <t>X407</t>
  </si>
  <si>
    <t>X408</t>
  </si>
  <si>
    <t>X409</t>
  </si>
  <si>
    <t>X410</t>
  </si>
  <si>
    <t>X411</t>
  </si>
  <si>
    <t>X412</t>
  </si>
  <si>
    <t>X413</t>
  </si>
  <si>
    <t>X414</t>
  </si>
  <si>
    <t>OFFICE FURNITURE (122)</t>
  </si>
  <si>
    <t>X415</t>
  </si>
  <si>
    <t>OFFICE FURNITURE MEETING TABLE</t>
  </si>
  <si>
    <t>X416</t>
  </si>
  <si>
    <t>OFFICE FURNITURE BRENT (106)</t>
  </si>
  <si>
    <t>X417</t>
  </si>
  <si>
    <t>OFFICE FURNITURE JAMIE (205)</t>
  </si>
  <si>
    <t>X418</t>
  </si>
  <si>
    <t>OFFICE FURNITURE DAVID (118)</t>
  </si>
  <si>
    <t>X419</t>
  </si>
  <si>
    <t>3 - 60" TABLES WITH 18 CHAIRS</t>
  </si>
  <si>
    <t>X420</t>
  </si>
  <si>
    <t>43 GUEST CHAIRS</t>
  </si>
  <si>
    <t>X421</t>
  </si>
  <si>
    <t>OFFICE FURNITURE (219)</t>
  </si>
  <si>
    <t>X422</t>
  </si>
  <si>
    <t>OFFICE FURNITURE (110)</t>
  </si>
  <si>
    <t>X423</t>
  </si>
  <si>
    <t>OFFICE FURNITURE (105)</t>
  </si>
  <si>
    <t>X424</t>
  </si>
  <si>
    <t>OFFICE FURNITURE (209)</t>
  </si>
  <si>
    <t>X425</t>
  </si>
  <si>
    <t>OFFICE FURNITURE (218)</t>
  </si>
  <si>
    <t>X426</t>
  </si>
  <si>
    <t>OFFICE FURNITURE (112)</t>
  </si>
  <si>
    <t>X427</t>
  </si>
  <si>
    <t>OFFICE FURNITURE SOFA AND COFFEE TABLES</t>
  </si>
  <si>
    <t>X428</t>
  </si>
  <si>
    <t>SAMSUNG FRIDGE</t>
  </si>
  <si>
    <t>X429</t>
  </si>
  <si>
    <t>LG MICROWAVE</t>
  </si>
  <si>
    <t>X430</t>
  </si>
  <si>
    <t>X431</t>
  </si>
  <si>
    <t>SAMSUNG DISHWASHER</t>
  </si>
  <si>
    <t>X432</t>
  </si>
  <si>
    <t>BLACKFALDS OFFICE SIGN</t>
  </si>
  <si>
    <t>X433</t>
  </si>
  <si>
    <t>42 OFFICE CHAIRS BLACKFALDS</t>
  </si>
  <si>
    <t>X434</t>
  </si>
  <si>
    <t>BLACKFALDS SHELVES</t>
  </si>
  <si>
    <t>X435</t>
  </si>
  <si>
    <t>BLACKFALDS SHELVING UNITS</t>
  </si>
  <si>
    <t>X436</t>
  </si>
  <si>
    <t>X437</t>
  </si>
  <si>
    <t>X438</t>
  </si>
  <si>
    <t>4DR LATERAL FILE CABINET</t>
  </si>
  <si>
    <t>X439</t>
  </si>
  <si>
    <t>4 DESKS ACCOUNTING-BLACKFLADS</t>
  </si>
  <si>
    <t>X440</t>
  </si>
  <si>
    <t>4 DESKS QC - BLACKFALDS</t>
  </si>
  <si>
    <t>X441</t>
  </si>
  <si>
    <t>DESK-RECEPTION GP</t>
  </si>
  <si>
    <t>X442</t>
  </si>
  <si>
    <t>DESK &amp; HUTCH-GP</t>
  </si>
  <si>
    <t>X443</t>
  </si>
  <si>
    <t>DESK &amp; HUTCH - GP</t>
  </si>
  <si>
    <t>X444</t>
  </si>
  <si>
    <t>DESK - GP</t>
  </si>
  <si>
    <t>X445</t>
  </si>
  <si>
    <t>CONFERENCE TABLE/16 CHAIRS</t>
  </si>
  <si>
    <t>X446</t>
  </si>
  <si>
    <t>2 FILE &amp; PRINTER CABINETS</t>
  </si>
  <si>
    <t>X447</t>
  </si>
  <si>
    <t>OFFICE FURNITURE - REGINA - JOES OFFICE</t>
  </si>
  <si>
    <t>X448</t>
  </si>
  <si>
    <t>OFFICE FURNITURE REGINA - LUNCHROOM</t>
  </si>
  <si>
    <t>X449</t>
  </si>
  <si>
    <t>OFFICE FURNITURE REGINA - RECEPTION</t>
  </si>
  <si>
    <t>X450</t>
  </si>
  <si>
    <t>OFFICE FURNITURE REGINA - BOARDROOM</t>
  </si>
  <si>
    <t>X451</t>
  </si>
  <si>
    <t>OFFICE FURNITURE REGINA - LUNCH ROOM</t>
  </si>
  <si>
    <t>X452</t>
  </si>
  <si>
    <t>OFFICE FURNITURE REGINA - JESSE OFFICE</t>
  </si>
  <si>
    <t>X453</t>
  </si>
  <si>
    <t>OFFICE FURNITURE REGINA - CHAIRS</t>
  </si>
  <si>
    <t>X454</t>
  </si>
  <si>
    <t>OFFICE FURNITURE - GRANDE PRAIRIE</t>
  </si>
  <si>
    <t>X455</t>
  </si>
  <si>
    <t>PANASONIC PHONE SYSTEM</t>
  </si>
  <si>
    <t>X456</t>
  </si>
  <si>
    <t>ATHABASCA OFFICE 113</t>
  </si>
  <si>
    <t>X457</t>
  </si>
  <si>
    <t>ATHABASCA OFFICE 114</t>
  </si>
  <si>
    <t>X458</t>
  </si>
  <si>
    <t>ATHABASCA OFFICE 115</t>
  </si>
  <si>
    <t>X459</t>
  </si>
  <si>
    <t>ATHABASCA OFFICE 116</t>
  </si>
  <si>
    <t>X460</t>
  </si>
  <si>
    <t>ATHABASCA OFFICE 123</t>
  </si>
  <si>
    <t>X461</t>
  </si>
  <si>
    <t>ATHABASCA OFFICE 202</t>
  </si>
  <si>
    <t>X462</t>
  </si>
  <si>
    <t>ATHABASCA OFFICE 203</t>
  </si>
  <si>
    <t>X463</t>
  </si>
  <si>
    <t>ATHABASCA OFFICE 204</t>
  </si>
  <si>
    <t>X464</t>
  </si>
  <si>
    <t>ATHABASCA OFFICE 205</t>
  </si>
  <si>
    <t>X465</t>
  </si>
  <si>
    <t>ATHABASCA OFFICE 217</t>
  </si>
  <si>
    <t>X466</t>
  </si>
  <si>
    <t>ATHABASCA OFFICE 218</t>
  </si>
  <si>
    <t>X467</t>
  </si>
  <si>
    <t>ATHABASCA BOARDROOM TABLE</t>
  </si>
  <si>
    <t>X468</t>
  </si>
  <si>
    <t>ATHABASCA SECOND FLOOR LUNCH ROOM</t>
  </si>
  <si>
    <t>X469</t>
  </si>
  <si>
    <t>ATHABASCA RECEPTION AREA</t>
  </si>
  <si>
    <t>X470</t>
  </si>
  <si>
    <t>ATHABASCA OFFICE 110</t>
  </si>
  <si>
    <t>X471</t>
  </si>
  <si>
    <t>ATHABASCA OFFICE 216</t>
  </si>
  <si>
    <t>X472</t>
  </si>
  <si>
    <t>ATHABASCA MN FLR LUNCH ROOM</t>
  </si>
  <si>
    <t>X473</t>
  </si>
  <si>
    <t>ATHABASCA STACKING CHAIRS</t>
  </si>
  <si>
    <t>X474</t>
  </si>
  <si>
    <t>ATHABASCA AREA 212 - 7 PERSON CONFIG</t>
  </si>
  <si>
    <t>X475</t>
  </si>
  <si>
    <t>ATHABASCA AREA 109</t>
  </si>
  <si>
    <t>X476</t>
  </si>
  <si>
    <t>ATHABASCA OFFICE 111</t>
  </si>
  <si>
    <t>X477</t>
  </si>
  <si>
    <t>ATHABASCA SIGN</t>
  </si>
  <si>
    <t>X478</t>
  </si>
  <si>
    <t>ATHABASCA CELL PHONE BOOSTER</t>
  </si>
  <si>
    <t>X479</t>
  </si>
  <si>
    <t>PANSONIC PHONE SYSTEM</t>
  </si>
  <si>
    <t>X480</t>
  </si>
  <si>
    <t>FRIDGE ATHABASCA</t>
  </si>
  <si>
    <t>X481</t>
  </si>
  <si>
    <t>X482</t>
  </si>
  <si>
    <t>DISHWASHER ATHABASCA</t>
  </si>
  <si>
    <t>X483</t>
  </si>
  <si>
    <t>PANASONIC MICROWAVES (2)</t>
  </si>
  <si>
    <t>X484</t>
  </si>
  <si>
    <t>100 MOTORALA 50 WATT 2 WAY RADIOS</t>
  </si>
  <si>
    <t>X485</t>
  </si>
  <si>
    <t>WHIRLPOOL DISHWASHER</t>
  </si>
  <si>
    <t>X486</t>
  </si>
  <si>
    <t>WHIRLPOOL FRIDGE</t>
  </si>
  <si>
    <t>X487</t>
  </si>
  <si>
    <t>FRIGIDARE MICROWAVE</t>
  </si>
  <si>
    <t>X488</t>
  </si>
  <si>
    <t>X489</t>
  </si>
  <si>
    <t>OLD COUNTY BLDG. SIGN</t>
  </si>
  <si>
    <t>X490</t>
  </si>
  <si>
    <t>SHELVES COSTCO ACCOUNTING SEDGEWICK</t>
  </si>
  <si>
    <t>X491</t>
  </si>
  <si>
    <t>X492</t>
  </si>
  <si>
    <t>CELL PHONE BOOSTER-SEDGEWICK</t>
  </si>
  <si>
    <t>X493</t>
  </si>
  <si>
    <t>OFFICE DESKS/CHAIRS-ESTEVAN</t>
  </si>
  <si>
    <t>X494</t>
  </si>
  <si>
    <t>A/P AREA - NEW COUNTY OFFICE</t>
  </si>
  <si>
    <t>X495</t>
  </si>
  <si>
    <t>VACUUM - OLD COUNTY OFFICE</t>
  </si>
  <si>
    <t>X496</t>
  </si>
  <si>
    <t>CELL PHONE BOOSTER - SEDGE</t>
  </si>
  <si>
    <t>X497</t>
  </si>
  <si>
    <t>CELL PHONE BOOSTER - SEDGE ACCTG</t>
  </si>
  <si>
    <t>X498</t>
  </si>
  <si>
    <t>65" HD TV - SEDGEWICK SVC OFFICE</t>
  </si>
  <si>
    <t>X499</t>
  </si>
  <si>
    <t>65" HD TV - SEDGEWICK ACCTG OFFICE</t>
  </si>
  <si>
    <t>X500</t>
  </si>
  <si>
    <t>OLD COUNTY BLDG SEDGE - PAYROLL</t>
  </si>
  <si>
    <t>X502</t>
  </si>
  <si>
    <t>OLD COUNTY BLDG SEDGE - JAMIE</t>
  </si>
  <si>
    <t>X503</t>
  </si>
  <si>
    <t>OLD COUNTY BLDG SEDGE - CATHY</t>
  </si>
  <si>
    <t>X504</t>
  </si>
  <si>
    <t>CONFERENCE ROOM (OLD COUNTY BLDG)</t>
  </si>
  <si>
    <t>X506</t>
  </si>
  <si>
    <t>OLD COUNTY BLDG SEDGE - NADINE</t>
  </si>
  <si>
    <t>X507</t>
  </si>
  <si>
    <t>OLD COUNTY BLDG SEDGE - JACKIE</t>
  </si>
  <si>
    <t>X508</t>
  </si>
  <si>
    <t>OLD COUNTY BLDG SEDGE - LUNCHROOM</t>
  </si>
  <si>
    <t>X509</t>
  </si>
  <si>
    <t>OLD COUNTY BLDG SEDGE - SARA</t>
  </si>
  <si>
    <t>X510</t>
  </si>
  <si>
    <t>OLD COUNTY BLDG SEDGE - CLAYTON</t>
  </si>
  <si>
    <t>X511</t>
  </si>
  <si>
    <t>OLD COUNTY BLDG SEDGE - JANITA</t>
  </si>
  <si>
    <t>X512</t>
  </si>
  <si>
    <t>OLD COUNTY BLDG SEDGE - A/P</t>
  </si>
  <si>
    <t>X513</t>
  </si>
  <si>
    <t>OLD COUNTY BLDG SEDGE - PURCHASING</t>
  </si>
  <si>
    <t>X514</t>
  </si>
  <si>
    <t>OLD COUNTY BLDG SEDGE - MARION</t>
  </si>
  <si>
    <t>X515</t>
  </si>
  <si>
    <t>OLD COUNTY BLDG SEDGE - JEAN</t>
  </si>
  <si>
    <t>X516</t>
  </si>
  <si>
    <t>OLD COUNTY BLDG SEDGE - RECEPTION AREA</t>
  </si>
  <si>
    <t>X525</t>
  </si>
  <si>
    <t>TWO-WAY RADIO BASE, SEDGEWICK</t>
  </si>
  <si>
    <t>X526</t>
  </si>
  <si>
    <t>TWO-WAY RADIO BASE, ATHABASCA</t>
  </si>
  <si>
    <t>X527</t>
  </si>
  <si>
    <t>TWO-WAY RADIO BASE, BLACKFALDS</t>
  </si>
  <si>
    <t>X528</t>
  </si>
  <si>
    <t>WIRELESS OUTDOOR BRIDGE</t>
  </si>
  <si>
    <t>X529</t>
  </si>
  <si>
    <t>CELL PHONE BOOSTERS - TRUCKS</t>
  </si>
  <si>
    <t>X530</t>
  </si>
  <si>
    <t>2015 RADIOS</t>
  </si>
  <si>
    <t>X532</t>
  </si>
  <si>
    <t>SURVEILLANCE SYSTEM - SEDGEWICK YARD/SHOP</t>
  </si>
  <si>
    <t>X533</t>
  </si>
  <si>
    <t>PANASONIC PHONE SYSTEM - BLACKFALDS OFFICE 2015</t>
  </si>
  <si>
    <t>X534</t>
  </si>
  <si>
    <t>MOTOROLA XPR5550 RAIO AND GPS TRACKING DEVICE</t>
  </si>
  <si>
    <t>X535</t>
  </si>
  <si>
    <t>X536</t>
  </si>
  <si>
    <t>X537</t>
  </si>
  <si>
    <t>ACCESS CONTROL FOR BLACKFALDS BUILDING (2015)</t>
  </si>
  <si>
    <t>X550</t>
  </si>
  <si>
    <t>LATITUDE 15 5000 SERIES LAPTOP</t>
  </si>
  <si>
    <t>X551</t>
  </si>
  <si>
    <t>X552</t>
  </si>
  <si>
    <t>X553</t>
  </si>
  <si>
    <t>X554</t>
  </si>
  <si>
    <t>X555</t>
  </si>
  <si>
    <t>X556</t>
  </si>
  <si>
    <t>X557</t>
  </si>
  <si>
    <t>X558</t>
  </si>
  <si>
    <t>X559</t>
  </si>
  <si>
    <t>X560</t>
  </si>
  <si>
    <t>X561</t>
  </si>
  <si>
    <t>X562</t>
  </si>
  <si>
    <t>X563</t>
  </si>
  <si>
    <t>X564</t>
  </si>
  <si>
    <t>X565</t>
  </si>
  <si>
    <t>X566</t>
  </si>
  <si>
    <t>DELL OPTIPLEX 9020 MINI TOWER</t>
  </si>
  <si>
    <t>X567</t>
  </si>
  <si>
    <t>X568</t>
  </si>
  <si>
    <t>X569</t>
  </si>
  <si>
    <t>X570</t>
  </si>
  <si>
    <t>X571</t>
  </si>
  <si>
    <t>DELL 1610HD PROJECTOR</t>
  </si>
  <si>
    <t>X572</t>
  </si>
  <si>
    <t>DELL LATITUDE 15 5000 SERIES</t>
  </si>
  <si>
    <t>X573</t>
  </si>
  <si>
    <t>X574</t>
  </si>
  <si>
    <t>X575</t>
  </si>
  <si>
    <t>X576</t>
  </si>
  <si>
    <t>X577</t>
  </si>
  <si>
    <t>X578</t>
  </si>
  <si>
    <t>X579</t>
  </si>
  <si>
    <t>X580</t>
  </si>
  <si>
    <t>X581</t>
  </si>
  <si>
    <t>X582</t>
  </si>
  <si>
    <t>X583</t>
  </si>
  <si>
    <t>X584</t>
  </si>
  <si>
    <t>X585</t>
  </si>
  <si>
    <t>X586</t>
  </si>
  <si>
    <t>X587</t>
  </si>
  <si>
    <t>QUANTA SERVERS</t>
  </si>
  <si>
    <t>X588</t>
  </si>
  <si>
    <t>GRANDE PRAIRIE - 2ND FLOOR QC DESK</t>
  </si>
  <si>
    <t>X589</t>
  </si>
  <si>
    <t>GRANDE PRAIRIE - 2ND FLOOR SAFETE DESK</t>
  </si>
  <si>
    <t>X590</t>
  </si>
  <si>
    <t>65" LED 1080P SMART TV</t>
  </si>
  <si>
    <t>X600</t>
  </si>
  <si>
    <t>X601</t>
  </si>
  <si>
    <t>X602</t>
  </si>
  <si>
    <t>X603</t>
  </si>
  <si>
    <t>X604</t>
  </si>
  <si>
    <t>X605</t>
  </si>
  <si>
    <t>X606</t>
  </si>
  <si>
    <t>X607</t>
  </si>
  <si>
    <t>X608</t>
  </si>
  <si>
    <t>X609</t>
  </si>
  <si>
    <t>X610</t>
  </si>
  <si>
    <t>X611</t>
  </si>
  <si>
    <t>X612</t>
  </si>
  <si>
    <t>X613</t>
  </si>
  <si>
    <t>X614</t>
  </si>
  <si>
    <t>X615</t>
  </si>
  <si>
    <t>OPTIPLIEX 9020 MINI TOWER</t>
  </si>
  <si>
    <t>X616</t>
  </si>
  <si>
    <t>X617</t>
  </si>
  <si>
    <t>X618</t>
  </si>
  <si>
    <t>X619</t>
  </si>
  <si>
    <t>X620</t>
  </si>
  <si>
    <t>X621</t>
  </si>
  <si>
    <t>X622</t>
  </si>
  <si>
    <t>X623</t>
  </si>
  <si>
    <t>X624</t>
  </si>
  <si>
    <t>X625</t>
  </si>
  <si>
    <t>X626</t>
  </si>
  <si>
    <t>X627</t>
  </si>
  <si>
    <t>X628</t>
  </si>
  <si>
    <t>X629</t>
  </si>
  <si>
    <t>X630</t>
  </si>
  <si>
    <t>X631</t>
  </si>
  <si>
    <t>X632</t>
  </si>
  <si>
    <t>X633</t>
  </si>
  <si>
    <t>X634</t>
  </si>
  <si>
    <t>X635</t>
  </si>
  <si>
    <t>X636</t>
  </si>
  <si>
    <t>X637</t>
  </si>
  <si>
    <t>X638</t>
  </si>
  <si>
    <t>X639</t>
  </si>
  <si>
    <t>X640</t>
  </si>
  <si>
    <t>X641</t>
  </si>
  <si>
    <t>X643</t>
  </si>
  <si>
    <t>DELL LATITUDE E5550/5000 LAPTOP</t>
  </si>
  <si>
    <t>X644</t>
  </si>
  <si>
    <t>X645</t>
  </si>
  <si>
    <t>X646</t>
  </si>
  <si>
    <t>X647</t>
  </si>
  <si>
    <t>X648</t>
  </si>
  <si>
    <t>X649</t>
  </si>
  <si>
    <t>X650</t>
  </si>
  <si>
    <t>X651</t>
  </si>
  <si>
    <t>X652</t>
  </si>
  <si>
    <t>X653</t>
  </si>
  <si>
    <t>X654</t>
  </si>
  <si>
    <t>X655</t>
  </si>
  <si>
    <t>X656</t>
  </si>
  <si>
    <t>X657</t>
  </si>
  <si>
    <t>X658</t>
  </si>
  <si>
    <t>X659</t>
  </si>
  <si>
    <t>X660</t>
  </si>
  <si>
    <t>X661</t>
  </si>
  <si>
    <t>X662</t>
  </si>
  <si>
    <t>X663</t>
  </si>
  <si>
    <t>X664</t>
  </si>
  <si>
    <t>X665</t>
  </si>
  <si>
    <t>X666</t>
  </si>
  <si>
    <t>X667</t>
  </si>
  <si>
    <t>X668</t>
  </si>
  <si>
    <t>BLACKFALDS OFFICE FURNITURE</t>
  </si>
  <si>
    <t>X669</t>
  </si>
  <si>
    <t>BLACKFALDS OFFICE APPLIANCES</t>
  </si>
  <si>
    <t>X670</t>
  </si>
  <si>
    <t>DELL LATITUDE E5550 LAPTOP</t>
  </si>
  <si>
    <t>X671</t>
  </si>
  <si>
    <t>X672</t>
  </si>
  <si>
    <t>X673</t>
  </si>
  <si>
    <t>X674</t>
  </si>
  <si>
    <t>X675</t>
  </si>
  <si>
    <t>X676</t>
  </si>
  <si>
    <t>X677</t>
  </si>
  <si>
    <t>X678</t>
  </si>
  <si>
    <t>X679</t>
  </si>
  <si>
    <t>X680</t>
  </si>
  <si>
    <t>OPTIPLEX 3240 DESKTOP</t>
  </si>
  <si>
    <t>X681</t>
  </si>
  <si>
    <t>X682</t>
  </si>
  <si>
    <t>CISCO CATALYST 3650-48T</t>
  </si>
  <si>
    <t>X683</t>
  </si>
  <si>
    <t>TDG ONLINE COURSE</t>
  </si>
  <si>
    <t>X684</t>
  </si>
  <si>
    <t>WHMIS ONLINE COURSE</t>
  </si>
  <si>
    <t>X685</t>
  </si>
  <si>
    <t>MICROSOFT SURFACE PRO WITH WIRELESS ROUTER FOR FAB</t>
  </si>
  <si>
    <t>X686</t>
  </si>
  <si>
    <t>DELL MOBILE PRECISION WORKSTATION</t>
  </si>
  <si>
    <t>X687</t>
  </si>
  <si>
    <t>DELL PRECISION TOWER</t>
  </si>
  <si>
    <t>X688</t>
  </si>
  <si>
    <t>DELL OPTIPLEX 7440 DESKTOP</t>
  </si>
  <si>
    <t>X689</t>
  </si>
  <si>
    <t>DELL LATITUDE 5570 BTX</t>
  </si>
  <si>
    <t>X690</t>
  </si>
  <si>
    <t>X691</t>
  </si>
  <si>
    <t>X692</t>
  </si>
  <si>
    <t>X693</t>
  </si>
  <si>
    <t>X694</t>
  </si>
  <si>
    <t>DELL LATITUDE 5570 BTX LAPTOP</t>
  </si>
  <si>
    <t>X695</t>
  </si>
  <si>
    <t>X696</t>
  </si>
  <si>
    <t>X697</t>
  </si>
  <si>
    <t>X698</t>
  </si>
  <si>
    <t>X699</t>
  </si>
  <si>
    <t>ARCGIS SOFTWARE WITH ESRI MAPPING</t>
  </si>
  <si>
    <t>X700</t>
  </si>
  <si>
    <t>X701</t>
  </si>
  <si>
    <t>X702</t>
  </si>
  <si>
    <t>X703</t>
  </si>
  <si>
    <t>X704</t>
  </si>
  <si>
    <t>X705</t>
  </si>
  <si>
    <t>X706</t>
  </si>
  <si>
    <t>X707</t>
  </si>
  <si>
    <t>X708</t>
  </si>
  <si>
    <t>X709</t>
  </si>
  <si>
    <t>X710</t>
  </si>
  <si>
    <t>X711</t>
  </si>
  <si>
    <t>X712</t>
  </si>
  <si>
    <t>X713</t>
  </si>
  <si>
    <t>X714</t>
  </si>
  <si>
    <t>X715</t>
  </si>
  <si>
    <t>DELL LATITUDE E5570 LAPTOP</t>
  </si>
  <si>
    <t>X716</t>
  </si>
  <si>
    <t>X717</t>
  </si>
  <si>
    <t>X718</t>
  </si>
  <si>
    <t>X719</t>
  </si>
  <si>
    <t>X720</t>
  </si>
  <si>
    <t>X721</t>
  </si>
  <si>
    <t>X722</t>
  </si>
  <si>
    <t>X723</t>
  </si>
  <si>
    <t>X724</t>
  </si>
  <si>
    <t>X725</t>
  </si>
  <si>
    <t>FSC 3000 CONTROLLER-CORNER GAS</t>
  </si>
  <si>
    <t>XB001</t>
  </si>
  <si>
    <t>ACC. SHED - MAY/07</t>
  </si>
  <si>
    <t>XB002</t>
  </si>
  <si>
    <t>PERMIT OFFICE BUILDING</t>
  </si>
  <si>
    <t>XB003</t>
  </si>
  <si>
    <t>NEW OFFICE-PACKER RENTAL</t>
  </si>
  <si>
    <t>XB004</t>
  </si>
  <si>
    <t>NEW OFFICE-HAULING CLAY</t>
  </si>
  <si>
    <t>XB005</t>
  </si>
  <si>
    <t>OFFICE BUILDING-PROGESS CLAIM</t>
  </si>
  <si>
    <t>XB006</t>
  </si>
  <si>
    <t>PGA ARCHITECTS-ARCHITECTURAL</t>
  </si>
  <si>
    <t>XB007</t>
  </si>
  <si>
    <t>XB008</t>
  </si>
  <si>
    <t>GAS SERVICE TO OFFICE BUILDING</t>
  </si>
  <si>
    <t>XB009</t>
  </si>
  <si>
    <t>WIRING OF OFFICE BUILDING</t>
  </si>
  <si>
    <t>XB010</t>
  </si>
  <si>
    <t>WATERLINE INSTALLATION</t>
  </si>
  <si>
    <t>XB011</t>
  </si>
  <si>
    <t>XB012</t>
  </si>
  <si>
    <t>XB013</t>
  </si>
  <si>
    <t>PGA ARCHITECTS-10% FEXED FEE</t>
  </si>
  <si>
    <t>XB014</t>
  </si>
  <si>
    <t>TIE IN TELEPHONE SYSTEM</t>
  </si>
  <si>
    <t>XB015</t>
  </si>
  <si>
    <t>XB016</t>
  </si>
  <si>
    <t>SHADES AND MOUNTS FOR OFFICE</t>
  </si>
  <si>
    <t>XB017</t>
  </si>
  <si>
    <t>VERTICAL VALENCES FOR OFFICE</t>
  </si>
  <si>
    <t>XB018</t>
  </si>
  <si>
    <t>XB019</t>
  </si>
  <si>
    <t>MATERIAL FOR DECK</t>
  </si>
  <si>
    <t>XB020</t>
  </si>
  <si>
    <t>ADDITIONAL METERIAL FOR DECK</t>
  </si>
  <si>
    <t>XB021</t>
  </si>
  <si>
    <t>PGA ARCHITECTS-100% COMPLETION</t>
  </si>
  <si>
    <t>XB022</t>
  </si>
  <si>
    <t>PURCHASE OF DECK AND STORAGE</t>
  </si>
  <si>
    <t>XB023</t>
  </si>
  <si>
    <t>BATH CABINET</t>
  </si>
  <si>
    <t>XB024</t>
  </si>
  <si>
    <t>WINWOOD SIGNS &amp; GRAPHICS-NEW</t>
  </si>
  <si>
    <t>XB025</t>
  </si>
  <si>
    <t>METER INSTALLATION</t>
  </si>
  <si>
    <t>XB026</t>
  </si>
  <si>
    <t>A.HANSEN &amp; SONS CONST. LTD.</t>
  </si>
  <si>
    <t>XB027</t>
  </si>
  <si>
    <t>CABINET &amp; SHELVES FOR STORAGE</t>
  </si>
  <si>
    <t>XB028</t>
  </si>
  <si>
    <t>OAK CABINETS</t>
  </si>
  <si>
    <t>XB029</t>
  </si>
  <si>
    <t>NEW WELDING SHOP</t>
  </si>
  <si>
    <t>XB030</t>
  </si>
  <si>
    <t>WIRING NEW WELDING SHOP</t>
  </si>
  <si>
    <t>XB031</t>
  </si>
  <si>
    <t>INSTALL MAKEUP AIR &amp; DUCTING</t>
  </si>
  <si>
    <t>XB032</t>
  </si>
  <si>
    <t>6" CHAINLINK FENCE &amp; GATE</t>
  </si>
  <si>
    <t>XB033</t>
  </si>
  <si>
    <t>WELDING/STORAGE SHOP</t>
  </si>
  <si>
    <t>XB034</t>
  </si>
  <si>
    <t>SHOP IN BASHAW-5024-46AVE</t>
  </si>
  <si>
    <t>XB035</t>
  </si>
  <si>
    <t>WIRING LUNCH ROOM</t>
  </si>
  <si>
    <t>XB036</t>
  </si>
  <si>
    <t>CABINETS LUNCH ROOM</t>
  </si>
  <si>
    <t>XB037</t>
  </si>
  <si>
    <t>BUILDINGS (NEW SHOP)</t>
  </si>
  <si>
    <t>XB038</t>
  </si>
  <si>
    <t>CEMENT PAD BY SHOP</t>
  </si>
  <si>
    <t>XB039</t>
  </si>
  <si>
    <t>FENCE AROUND YARD</t>
  </si>
  <si>
    <t>XB040</t>
  </si>
  <si>
    <t>OVERHEAD SHOP CRANE</t>
  </si>
  <si>
    <t>XB041</t>
  </si>
  <si>
    <t>ALTA-FAB 12"X60" SKID OFFICE T</t>
  </si>
  <si>
    <t>XB042</t>
  </si>
  <si>
    <t>PAVEMENT OF FRONT PARKING LOT</t>
  </si>
  <si>
    <t>XB043</t>
  </si>
  <si>
    <t>ACC. SHED - JAN/02</t>
  </si>
  <si>
    <t>XB044</t>
  </si>
  <si>
    <t>STORAGE SHED - FEB/04</t>
  </si>
  <si>
    <t>XB045</t>
  </si>
  <si>
    <t>SERVICE BAY RENOVATION</t>
  </si>
  <si>
    <t>XB046</t>
  </si>
  <si>
    <t>INVENTORY SHED</t>
  </si>
  <si>
    <t>XB047</t>
  </si>
  <si>
    <t>BUILDING CARDLOCK</t>
  </si>
  <si>
    <t>XB048</t>
  </si>
  <si>
    <t>ACC SHED - JUNE/06</t>
  </si>
  <si>
    <t>XB049</t>
  </si>
  <si>
    <t>ATHABASCA /BOYLE SHOP/BU</t>
  </si>
  <si>
    <t>XB052</t>
  </si>
  <si>
    <t>BASHAW YARD FENCE</t>
  </si>
  <si>
    <t>XB053</t>
  </si>
  <si>
    <t>ATHABASCA PORTABLE SHEDS</t>
  </si>
  <si>
    <t>XB054</t>
  </si>
  <si>
    <t>32'X28'X12' POLE SHED</t>
  </si>
  <si>
    <t>XB055</t>
  </si>
  <si>
    <t>BLACKFALDS BUILDING</t>
  </si>
  <si>
    <t>XB056</t>
  </si>
  <si>
    <t>REGINA OFFICE BUILDING</t>
  </si>
  <si>
    <t>XB057</t>
  </si>
  <si>
    <t>REGINA SHOP BUILDING</t>
  </si>
  <si>
    <t>XB058</t>
  </si>
  <si>
    <t>YARD LIGHTS</t>
  </si>
  <si>
    <t>XB059</t>
  </si>
  <si>
    <t>GRAVEL</t>
  </si>
  <si>
    <t>XB060</t>
  </si>
  <si>
    <t>16X96 OPEN FACE COLD STORAGE</t>
  </si>
  <si>
    <t>XB061</t>
  </si>
  <si>
    <t>REGINA OFFICE FENCE AND GATE</t>
  </si>
  <si>
    <t>XB062</t>
  </si>
  <si>
    <t>ATHABASCA FABRICATION AND OFFICE BUILDING</t>
  </si>
  <si>
    <t>XB063</t>
  </si>
  <si>
    <t>ATHABASCA YARD PIT RUN</t>
  </si>
  <si>
    <t>XB064</t>
  </si>
  <si>
    <t>BLACKFALDS SHOP/OFFICE 2015</t>
  </si>
  <si>
    <t>XB065</t>
  </si>
  <si>
    <t>24X24 STORAGE BLDG BLACKFALDS</t>
  </si>
  <si>
    <t>XB066</t>
  </si>
  <si>
    <t>SEDGEWICK SHOP</t>
  </si>
  <si>
    <t>XB066.1</t>
  </si>
  <si>
    <t>SEDGEWICK FAB SHOP PHONE WIRE</t>
  </si>
  <si>
    <t>XB067</t>
  </si>
  <si>
    <t>NEW 2015 BLACKFALDS FACILITY STEEL SHELVING</t>
  </si>
  <si>
    <t>XB068</t>
  </si>
  <si>
    <t>NEW 2015 BLACKFALDS FACILITY BATTERY SCRUBBER</t>
  </si>
  <si>
    <t>XB069</t>
  </si>
  <si>
    <t>BLACKFALDS PROPANE SKID</t>
  </si>
  <si>
    <t>XB070</t>
  </si>
  <si>
    <t>WAYMARC SHELVING FAB SHOP</t>
  </si>
  <si>
    <t>XB071</t>
  </si>
  <si>
    <t>FIREBALL LUBRICANT SYSTEM</t>
  </si>
  <si>
    <t>XB072</t>
  </si>
  <si>
    <t>30,000LB 4 POST HOIST</t>
  </si>
  <si>
    <t>XB073</t>
  </si>
  <si>
    <t>WASH SYSTEM AND PRESSURE WASHER</t>
  </si>
  <si>
    <t>XB074</t>
  </si>
  <si>
    <t>FIRE ALARM MONITORING SYSTEM</t>
  </si>
  <si>
    <t>XB075</t>
  </si>
  <si>
    <t>BLINDS (13) SEDGEWICK FAB SHOP</t>
  </si>
  <si>
    <t>XC100</t>
  </si>
  <si>
    <t>COMPUTER SOFTWARE</t>
  </si>
  <si>
    <t>XC101</t>
  </si>
  <si>
    <t>ORACLE PRIMAVERA SOFTWARE</t>
  </si>
  <si>
    <t>XC102</t>
  </si>
  <si>
    <t>EXPLORER VERISION 7 UPGRADE</t>
  </si>
  <si>
    <t>XC103</t>
  </si>
  <si>
    <t>B2W SOFTWARE</t>
  </si>
  <si>
    <t>XC357</t>
  </si>
  <si>
    <t>XC358</t>
  </si>
  <si>
    <t>XC361</t>
  </si>
  <si>
    <t>SHARP 70" MONITOR</t>
  </si>
  <si>
    <t>XC362</t>
  </si>
  <si>
    <t>XC381</t>
  </si>
  <si>
    <t>SERVER FOR BLACKFALDS</t>
  </si>
  <si>
    <t>XC382</t>
  </si>
  <si>
    <t>ACCOUNTING SERVER SEDG</t>
  </si>
  <si>
    <t>XF001</t>
  </si>
  <si>
    <t>BLACKFALDS SHOP 2015 - OFFICE FURNITURE</t>
  </si>
  <si>
    <t>XF002</t>
  </si>
  <si>
    <t>CALGARY OFFICE FURNITURE</t>
  </si>
  <si>
    <t>XF003</t>
  </si>
  <si>
    <t>SHELVING/CABINET FOR SAFETY</t>
  </si>
  <si>
    <t>XF004</t>
  </si>
  <si>
    <t>2015 CALGARY OFFICE FURNITURE</t>
  </si>
  <si>
    <t>XF005</t>
  </si>
  <si>
    <t>FLOOR SCRUBBER - BLACKFALDS</t>
  </si>
  <si>
    <t>XF006</t>
  </si>
  <si>
    <t>SHELVING - BLACKFALDS</t>
  </si>
  <si>
    <t>XF007</t>
  </si>
  <si>
    <t>TRAINING ROOM SCREEN</t>
  </si>
  <si>
    <t>XF009</t>
  </si>
  <si>
    <t>CALGARY OFFICE FURNITURE-CORNER BULLET/RUNOFF/FILE</t>
  </si>
  <si>
    <t>XF010</t>
  </si>
  <si>
    <t>MOUNTAIN FRESH FILTER SYSTEM WITH CHILLER</t>
  </si>
  <si>
    <t>XF011</t>
  </si>
  <si>
    <t>SEDGEWICK FAB APPLIANCES</t>
  </si>
  <si>
    <t>XF012</t>
  </si>
  <si>
    <t>OFFICE FURNITURE - SEDGEWICK FAB SHOP</t>
  </si>
  <si>
    <t>XF013</t>
  </si>
  <si>
    <t>BIZHUB C308 COPIER/PRINTER - FAB SHOP SEDGE</t>
  </si>
  <si>
    <t>XF014</t>
  </si>
  <si>
    <t>55" SMART HD TV</t>
  </si>
  <si>
    <t>XF015</t>
  </si>
  <si>
    <t>XF016</t>
  </si>
  <si>
    <t>75" LED TV</t>
  </si>
  <si>
    <t>XF017</t>
  </si>
  <si>
    <t>A&amp;B LOGOS 1957 TO PRESENT</t>
  </si>
  <si>
    <t>XF018</t>
  </si>
  <si>
    <t>SEDGEWICK FAB SHOP SIGN</t>
  </si>
  <si>
    <t>XF019</t>
  </si>
  <si>
    <t>BIZHUB C308 PRINTER/COPIER</t>
  </si>
  <si>
    <t>XF020</t>
  </si>
  <si>
    <t>27" WASHER/DRYER</t>
  </si>
  <si>
    <t>XF021</t>
  </si>
  <si>
    <t>SONY 60" LED TV</t>
  </si>
  <si>
    <t>XF022</t>
  </si>
  <si>
    <t>HP DESIGNJET T930PS E-PRINTER</t>
  </si>
  <si>
    <t>XF023</t>
  </si>
  <si>
    <t>SHARP MX3050N PRINTER</t>
  </si>
  <si>
    <t>XL100</t>
  </si>
  <si>
    <t>LEASEHOLD IMPROVEMENTS</t>
  </si>
  <si>
    <t>XL101</t>
  </si>
  <si>
    <t>ELECTRICAL - PRO #1 LEASEHOLD IMPROVEMENT</t>
  </si>
  <si>
    <t>XL102</t>
  </si>
  <si>
    <t>TELEPHONE SYSTEM CALGARY</t>
  </si>
  <si>
    <t>XL103</t>
  </si>
  <si>
    <t>LEASEHOLD IMPROVEMENT LIGHTING</t>
  </si>
  <si>
    <t>XL104</t>
  </si>
  <si>
    <t>LEASEHOLD IMPROVE. VINLY TILE KITCHEN CALGARY</t>
  </si>
  <si>
    <t>XL105</t>
  </si>
  <si>
    <t>LEASEHOLD IMPROVE BLINDS</t>
  </si>
  <si>
    <t>XL106</t>
  </si>
  <si>
    <t>PHONES GRANDE PRAIRIE</t>
  </si>
  <si>
    <t>XL107</t>
  </si>
  <si>
    <t>LEASEHOLD IMP RUG OLD COUNTY BLDG</t>
  </si>
  <si>
    <t>XL108</t>
  </si>
  <si>
    <t>METAL RECEIVING DOOR - OLD COUNTY</t>
  </si>
  <si>
    <t>XL109</t>
  </si>
  <si>
    <t>SECURITY SYSTEM ABC ACCTING</t>
  </si>
  <si>
    <t>XL110</t>
  </si>
  <si>
    <t>A/C UNIT SEDGEWICK ACCTG</t>
  </si>
  <si>
    <t>XL111</t>
  </si>
  <si>
    <t>CALGARY 2015 OFFICE IMPROVE.</t>
  </si>
  <si>
    <t>XL112</t>
  </si>
  <si>
    <t>XL200</t>
  </si>
  <si>
    <t>LAND 9623309 BLOCK 2</t>
  </si>
  <si>
    <t>XL201</t>
  </si>
  <si>
    <t>LEGAL FEES PURCHASE OF LAND</t>
  </si>
  <si>
    <t>XL202</t>
  </si>
  <si>
    <t>SUBDIVISION &amp; REG. PLAN</t>
  </si>
  <si>
    <t>XL203</t>
  </si>
  <si>
    <t>SUBDIVISON APPLICATION</t>
  </si>
  <si>
    <t>XL204</t>
  </si>
  <si>
    <t>ENVIRONMENT SURVEY OF LAND</t>
  </si>
  <si>
    <t>XL205</t>
  </si>
  <si>
    <t>HAULING OF CLAY</t>
  </si>
  <si>
    <t>XL206</t>
  </si>
  <si>
    <t>SPRINKLER SYSTEM/MATERIALS</t>
  </si>
  <si>
    <t>XL207</t>
  </si>
  <si>
    <t>SPRINKLER SYSTEM INSTALLATION</t>
  </si>
  <si>
    <t>XL208</t>
  </si>
  <si>
    <t>PURCHASE OF TREES</t>
  </si>
  <si>
    <t>XL209</t>
  </si>
  <si>
    <t>LANDSCAPING FOR OFFICE</t>
  </si>
  <si>
    <t>XL210</t>
  </si>
  <si>
    <t>GRAVEL FOR PARKING LOT</t>
  </si>
  <si>
    <t>XL211</t>
  </si>
  <si>
    <t>CURB FOR NEW OFFICE</t>
  </si>
  <si>
    <t>XL212</t>
  </si>
  <si>
    <t>GREG'S CONTRACTING SERVICE LTD</t>
  </si>
  <si>
    <t>XL213</t>
  </si>
  <si>
    <t>VIKING TREE MOVERS</t>
  </si>
  <si>
    <t>XL214</t>
  </si>
  <si>
    <t>BATTLE RIVER LANDSCAPING</t>
  </si>
  <si>
    <t>XL215</t>
  </si>
  <si>
    <t>LIMESTONE ROCK FOR OFFICE</t>
  </si>
  <si>
    <t>XL216</t>
  </si>
  <si>
    <t>LOADING OF BLACK DIRT</t>
  </si>
  <si>
    <t>XL217</t>
  </si>
  <si>
    <t>XL218</t>
  </si>
  <si>
    <t>BARK CHIPS FOR OFFICE</t>
  </si>
  <si>
    <t>XL219</t>
  </si>
  <si>
    <t>VIKING TREE MOVER AT SED. OFFI</t>
  </si>
  <si>
    <t>XL220</t>
  </si>
  <si>
    <t>XL221</t>
  </si>
  <si>
    <t>PURCHASE OF BLACK DIRT</t>
  </si>
  <si>
    <t>XL222</t>
  </si>
  <si>
    <t>STRIPPING &amp; FILLING 5 ACRE LOT</t>
  </si>
  <si>
    <t>XL223</t>
  </si>
  <si>
    <t>LAND SURVEYING</t>
  </si>
  <si>
    <t>XL224</t>
  </si>
  <si>
    <t>CARDLOCK</t>
  </si>
  <si>
    <t>XL225</t>
  </si>
  <si>
    <t>1993 LAND/NEW SHOP</t>
  </si>
  <si>
    <t>XL226</t>
  </si>
  <si>
    <t>LAND IN SUBDIVISION</t>
  </si>
  <si>
    <t>XL227</t>
  </si>
  <si>
    <t>LOT 6 BLOCK 101 PLAN 812 0619</t>
  </si>
  <si>
    <t>XL228</t>
  </si>
  <si>
    <t>LOT 7 BLOCK 101  PLAN 8120619</t>
  </si>
  <si>
    <t>XL229</t>
  </si>
  <si>
    <t>LOT 13 BLOCK 101 PLAN 812 0619</t>
  </si>
  <si>
    <t>XL230</t>
  </si>
  <si>
    <t>LAND PRICE-BASHAW SHOP</t>
  </si>
  <si>
    <t>XL231</t>
  </si>
  <si>
    <t>ATHA/BOYLE SW1/4 SEC 30-66-9-4</t>
  </si>
  <si>
    <t>XL232</t>
  </si>
  <si>
    <t>PHOENIX FENCE</t>
  </si>
  <si>
    <t>XL233</t>
  </si>
  <si>
    <t>LACOMBE COUNTY LOT 7, BLOCK 3, PLAN  1125769</t>
  </si>
  <si>
    <t>XL234</t>
  </si>
  <si>
    <t>REGINA LAND LOT 24 BLK1 PLAN101228802</t>
  </si>
  <si>
    <t>XL235</t>
  </si>
  <si>
    <t>DON'T USE-MOVED TO XB058</t>
  </si>
  <si>
    <t>XL236</t>
  </si>
  <si>
    <t>PLAN 77207214 BLOCK 5 LOT 28</t>
  </si>
  <si>
    <t>XL237</t>
  </si>
  <si>
    <t>CAMROSE LAND IMP. ELECTRICAL</t>
  </si>
  <si>
    <t>Z100</t>
  </si>
  <si>
    <t>RENTAL HIBOY TRAILERS</t>
  </si>
  <si>
    <t>Z130</t>
  </si>
  <si>
    <t>JD130 EXCAVATOR</t>
  </si>
  <si>
    <t>Z135</t>
  </si>
  <si>
    <t>RENTAL 135 EXCAVATOR</t>
  </si>
  <si>
    <t>Z14H</t>
  </si>
  <si>
    <t>160M MOTOR GRADER</t>
  </si>
  <si>
    <t>Z160</t>
  </si>
  <si>
    <t>170 CASE EXCAVATORS</t>
  </si>
  <si>
    <t>Z240</t>
  </si>
  <si>
    <t>RENTAL 240 EXCAVATOR</t>
  </si>
  <si>
    <t>Z250</t>
  </si>
  <si>
    <t>JD 250 EXCAVATOR RENTAL</t>
  </si>
  <si>
    <t>Z270</t>
  </si>
  <si>
    <t>RENTAL 270 EXCAVATOR</t>
  </si>
  <si>
    <t>Z290</t>
  </si>
  <si>
    <t>JD 290 EXCAVATOR</t>
  </si>
  <si>
    <t>Z320</t>
  </si>
  <si>
    <t>RENTAL 320 EXCAVATOR</t>
  </si>
  <si>
    <t>Z325</t>
  </si>
  <si>
    <t>RENTAL 325 EXCAVATOR</t>
  </si>
  <si>
    <t>Z329</t>
  </si>
  <si>
    <t>RENTAL 329 EXCAVATOR</t>
  </si>
  <si>
    <t>Z333E</t>
  </si>
  <si>
    <t>RENTAL JD333E TRACKED SKID STEER</t>
  </si>
  <si>
    <t>Z336</t>
  </si>
  <si>
    <t>RENTAL 336 EXCAVATOR</t>
  </si>
  <si>
    <t>Z345</t>
  </si>
  <si>
    <t>RENTAL 345 EXCAVATOR</t>
  </si>
  <si>
    <t>Z349</t>
  </si>
  <si>
    <t>RENTAL 349 EXCAVATOR</t>
  </si>
  <si>
    <t>Z350</t>
  </si>
  <si>
    <t>RENTAL 350 EXCAVATOR</t>
  </si>
  <si>
    <t>Z410</t>
  </si>
  <si>
    <t>RENTAL 429 BACKHOE LOADER</t>
  </si>
  <si>
    <t>Z450</t>
  </si>
  <si>
    <t>RENTAL 450 EXCAVATOR</t>
  </si>
  <si>
    <t>Z561</t>
  </si>
  <si>
    <t>RENTAL D6C SIDEBOOM</t>
  </si>
  <si>
    <t>Z563</t>
  </si>
  <si>
    <t>CAT 563E PAD FOOT PACKER</t>
  </si>
  <si>
    <t>Z571</t>
  </si>
  <si>
    <t>CAT 571 SIDEBOOM</t>
  </si>
  <si>
    <t>Z572</t>
  </si>
  <si>
    <t>RENTAL 572 SIDEBOOM</t>
  </si>
  <si>
    <t>Z583</t>
  </si>
  <si>
    <t>583 CAT SIDEBOOM RENTAL</t>
  </si>
  <si>
    <t>Z650</t>
  </si>
  <si>
    <t>RENTAL 650 DOZER</t>
  </si>
  <si>
    <t>Z6N</t>
  </si>
  <si>
    <t>RENTAL D6N DOZER</t>
  </si>
  <si>
    <t>Z6R</t>
  </si>
  <si>
    <t>RENTAL D6R DOZER</t>
  </si>
  <si>
    <t>Z72</t>
  </si>
  <si>
    <t>872 JD GRADER</t>
  </si>
  <si>
    <t>Z72H</t>
  </si>
  <si>
    <t>72H PIPELAYER CAT</t>
  </si>
  <si>
    <t>Z83</t>
  </si>
  <si>
    <t>PL83 PIPELAYER</t>
  </si>
  <si>
    <t>Z850</t>
  </si>
  <si>
    <t>RENTAL 850 JD SIDEBOOM</t>
  </si>
  <si>
    <t>Z90</t>
  </si>
  <si>
    <t>290 JD HOE RENTED</t>
  </si>
  <si>
    <t>Z950</t>
  </si>
  <si>
    <t>RENTAL 950 WHEEL LOADER</t>
  </si>
  <si>
    <t>Z966H</t>
  </si>
  <si>
    <t>CAT 930 WHEAL LOADER</t>
  </si>
  <si>
    <t>Z99</t>
  </si>
  <si>
    <t>RENTAL EQUIPMENT</t>
  </si>
  <si>
    <t>ZA30</t>
  </si>
  <si>
    <t>VOLVO A30F ROCK TRUCK</t>
  </si>
  <si>
    <t>ZD6N</t>
  </si>
  <si>
    <t>ZD6R</t>
  </si>
  <si>
    <t>ZD6T</t>
  </si>
  <si>
    <t>CAT D6T DOZER</t>
  </si>
  <si>
    <t>ZD7R</t>
  </si>
  <si>
    <t>RENTAL D7R DOZER</t>
  </si>
  <si>
    <t>ZD8T</t>
  </si>
  <si>
    <t>RENTAL D8T DOZER</t>
  </si>
  <si>
    <t>ZPL61</t>
  </si>
  <si>
    <t>CAT PL61 LGP SIDEBOOM</t>
  </si>
  <si>
    <t>ZTR53</t>
  </si>
  <si>
    <t>53' TRIDEM FLATDECK TRAILER</t>
  </si>
  <si>
    <t>Cost Code</t>
  </si>
  <si>
    <t>Cost Code Description</t>
  </si>
  <si>
    <t>Expense Claims</t>
  </si>
  <si>
    <t>Fuel</t>
  </si>
  <si>
    <t>Project Pre-planning</t>
  </si>
  <si>
    <t>Indirects &amp; Overhead</t>
  </si>
  <si>
    <t>Per Diem</t>
  </si>
  <si>
    <t>Mobilization/Demobilization</t>
  </si>
  <si>
    <t>Weather Delays</t>
  </si>
  <si>
    <t>Survey &amp; Line Locating</t>
  </si>
  <si>
    <t>Change Order Work/Out of Scope</t>
  </si>
  <si>
    <t>FA Labour</t>
  </si>
  <si>
    <t>FA Equipment</t>
  </si>
  <si>
    <t>FA Third Party</t>
  </si>
  <si>
    <t>FUTURE USE</t>
  </si>
  <si>
    <t>Safety Administration</t>
  </si>
  <si>
    <t>Safety Equipment</t>
  </si>
  <si>
    <t>D&amp;A Testing</t>
  </si>
  <si>
    <t>HSE Form Books</t>
  </si>
  <si>
    <t>Monitors (Purchase/Repairs)</t>
  </si>
  <si>
    <t>Standard PPE</t>
  </si>
  <si>
    <t>Specialty PPE (Gloves, Sealed Eye Wear, Traction Aids)</t>
  </si>
  <si>
    <t>Third Party Training - Online Courses</t>
  </si>
  <si>
    <t>Safety Training</t>
  </si>
  <si>
    <t>Modified Duty</t>
  </si>
  <si>
    <t>Medic &amp; EMT</t>
  </si>
  <si>
    <t>Quality Control Administration</t>
  </si>
  <si>
    <t>Quality Control Equipment</t>
  </si>
  <si>
    <t>Quality Control Training</t>
  </si>
  <si>
    <t>Welding Procedures</t>
  </si>
  <si>
    <t>Weld Mapping</t>
  </si>
  <si>
    <t>Quality Control Turnover Package</t>
  </si>
  <si>
    <t xml:space="preserve">ROW Preparation </t>
  </si>
  <si>
    <t>Pipe Haul &amp; Stringing</t>
  </si>
  <si>
    <t>Mainline Welding</t>
  </si>
  <si>
    <t>Poly Pipe Fusing</t>
  </si>
  <si>
    <t>Composite Connections</t>
  </si>
  <si>
    <t xml:space="preserve">Soap Testing </t>
  </si>
  <si>
    <t>Girth Weld Coating</t>
  </si>
  <si>
    <t>HDD Crossings</t>
  </si>
  <si>
    <t>Open Cut Crossings</t>
  </si>
  <si>
    <t>Lowering In</t>
  </si>
  <si>
    <t>Liner Support</t>
  </si>
  <si>
    <t>Tie-ins</t>
  </si>
  <si>
    <t>ROW Cleanup</t>
  </si>
  <si>
    <t>Testing &amp; Drying</t>
  </si>
  <si>
    <t>Caliper Pig</t>
  </si>
  <si>
    <t>Risers &amp; A/G Facilities</t>
  </si>
  <si>
    <t>Piping Fabrication</t>
  </si>
  <si>
    <t>Piping Install</t>
  </si>
  <si>
    <t>Structural Steel Fabrication</t>
  </si>
  <si>
    <t>Structural Steel Install</t>
  </si>
  <si>
    <t>Material Trucking</t>
  </si>
  <si>
    <t>Site Earthwork, Access &amp; Support</t>
  </si>
  <si>
    <t>Piling &amp; Support</t>
  </si>
  <si>
    <t>Shop Coating</t>
  </si>
  <si>
    <t>Field Coating</t>
  </si>
  <si>
    <t>Shop Piping Test</t>
  </si>
  <si>
    <t>Field Piping Test</t>
  </si>
  <si>
    <t>Electrical &amp; Support</t>
  </si>
  <si>
    <t>Insulation &amp; Support</t>
  </si>
  <si>
    <t>Instrumentation &amp; Support</t>
  </si>
  <si>
    <t>Fencing &amp; Support</t>
  </si>
  <si>
    <t>Millwright &amp; Support</t>
  </si>
  <si>
    <t>Grouting &amp; Support</t>
  </si>
  <si>
    <t>Concrete &amp; Support</t>
  </si>
  <si>
    <t>Buildings &amp; Support</t>
  </si>
  <si>
    <t>Commissioning</t>
  </si>
  <si>
    <t>hours</t>
  </si>
  <si>
    <t>cost codes</t>
  </si>
  <si>
    <t>CostCodeTest</t>
  </si>
  <si>
    <t>UnitNumber</t>
  </si>
  <si>
    <t>SectionCostCode</t>
  </si>
  <si>
    <t>Table Used to Write Equipment Export</t>
  </si>
  <si>
    <t>Section</t>
  </si>
  <si>
    <t>CostCodeDescription</t>
  </si>
  <si>
    <t>Time Ticket Template</t>
  </si>
  <si>
    <t>Notes:</t>
  </si>
  <si>
    <t>Buttons have not been activated!</t>
  </si>
  <si>
    <t>Testing in Progress.</t>
  </si>
  <si>
    <t>Modified:</t>
  </si>
  <si>
    <t>CC Description</t>
  </si>
  <si>
    <t>7.00 AUG2017</t>
  </si>
  <si>
    <t>Settings and Variables</t>
  </si>
  <si>
    <t>Modified on:</t>
  </si>
  <si>
    <t>SECTION (Worksheet)</t>
  </si>
  <si>
    <t>Name On Sheet</t>
  </si>
  <si>
    <t>Range Name</t>
  </si>
  <si>
    <t>Range</t>
  </si>
  <si>
    <t>RptDate</t>
  </si>
  <si>
    <t>=Labour!$AM$3</t>
  </si>
  <si>
    <t>Set Value To</t>
  </si>
  <si>
    <t>Comments</t>
  </si>
  <si>
    <t>If this value is left blank, the Date will default to today's date</t>
  </si>
  <si>
    <t>Job#</t>
  </si>
  <si>
    <t>JobNumber</t>
  </si>
  <si>
    <t>=Labour!$AO$5</t>
  </si>
  <si>
    <t>If this value is left blank, the Job Number will default to the original location on the PayoutTable!E5</t>
  </si>
  <si>
    <t>Client</t>
  </si>
  <si>
    <t>ClientName</t>
  </si>
  <si>
    <t>=Labour!$AM$7</t>
  </si>
  <si>
    <t>If blank, no value passed to Labour worksheet</t>
  </si>
  <si>
    <t>Ticket#</t>
  </si>
  <si>
    <t>TicketNumber</t>
  </si>
  <si>
    <t>=Labour!$AO$11</t>
  </si>
  <si>
    <t>Position</t>
  </si>
  <si>
    <t>OT_Rate</t>
  </si>
  <si>
    <t>OT_Factor</t>
  </si>
  <si>
    <t>SUPER</t>
  </si>
  <si>
    <t>FOREMAN</t>
  </si>
  <si>
    <t>W. HELP</t>
  </si>
  <si>
    <t>P. HELP</t>
  </si>
  <si>
    <t>LAB</t>
  </si>
  <si>
    <t>SAFETY</t>
  </si>
  <si>
    <t>T DRIVER</t>
  </si>
  <si>
    <t>SPACER</t>
  </si>
  <si>
    <t>ADMIN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</si>
</sst>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164" formatCode="&quot;$&quot;#,##0.00_);[Red]\(&quot;$&quot;#,##0.00\)"/>
    <numFmt numFmtId="165" formatCode="_(&quot;$&quot;* #,##0.00_);_(&quot;$&quot;* \(#,##0.00\);_(&quot;$&quot;* &quot;-&quot;??_);_(@_)"/>
    <numFmt numFmtId="166" formatCode="_(* #,##0.00_);_(* \(#,##0.00\);_(* &quot;-&quot;??_);_(@_)"/>
    <numFmt numFmtId="167" formatCode="[$-1009]mmmm\ d\,\ yyyy;@"/>
    <numFmt numFmtId="168" formatCode="mmmm\ d\,\ yyyy"/>
    <numFmt numFmtId="169" formatCode="##."/>
    <numFmt numFmtId="170" formatCode="&quot;$&quot;#,##0.00"/>
    <numFmt numFmtId="171" formatCode="[$-409]mmmm\ d\,\ yyyy;@"/>
    <numFmt numFmtId="172" formatCode="0.0%"/>
    <numFmt numFmtId="176" formatCode="_(&quot;$&quot;* #,##0_);_(&quot;$&quot;* \(#,##0\);_(&quot;$&quot;* &quot;-&quot;??_);_(@_)"/>
  </numFmts>
  <fonts count="72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b/>
      <sz val="8"/>
      <name val="Arial"/>
      <family val="2"/>
    </font>
    <font>
      <b/>
      <sz val="9"/>
      <color indexed="81"/>
      <name val="Tahoma"/>
      <family val="2"/>
    </font>
    <font>
      <b/>
      <sz val="11"/>
      <name val="Arial"/>
      <family val="2"/>
    </font>
    <font>
      <sz val="9"/>
      <color indexed="81"/>
      <name val="Tahoma"/>
      <family val="2"/>
    </font>
    <font>
      <sz val="1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8"/>
      <color theme="1"/>
      <name val="Arial"/>
      <family val="2"/>
    </font>
    <font>
      <sz val="10"/>
      <color theme="1"/>
      <name val="Arial"/>
      <family val="2"/>
    </font>
    <font>
      <sz val="9"/>
      <color theme="1"/>
      <name val="Arial"/>
      <family val="2"/>
    </font>
    <font>
      <sz val="8"/>
      <color theme="0" tint="-0.499984740745262"/>
      <name val="Arial"/>
      <family val="2"/>
    </font>
    <font>
      <sz val="9"/>
      <color theme="0" tint="-0.499984740745262"/>
      <name val="Arial"/>
      <family val="2"/>
    </font>
    <font>
      <sz val="8"/>
      <color theme="1"/>
      <name val="Calibri"/>
      <family val="2"/>
      <scheme val="minor"/>
    </font>
    <font>
      <b/>
      <sz val="16"/>
      <color theme="1"/>
      <name val="Arial"/>
      <family val="2"/>
    </font>
    <font>
      <sz val="7"/>
      <color theme="1"/>
      <name val="Arial"/>
      <family val="2"/>
    </font>
    <font>
      <b/>
      <sz val="12"/>
      <color theme="1"/>
      <name val="Arial"/>
      <family val="2"/>
    </font>
    <font>
      <sz val="9"/>
      <color theme="1"/>
      <name val="Calibri"/>
      <family val="2"/>
      <scheme val="minor"/>
    </font>
    <font>
      <sz val="8"/>
      <color theme="0" tint="-0.499984740745262"/>
      <name val="Calibri"/>
      <family val="2"/>
      <scheme val="minor"/>
    </font>
    <font>
      <b/>
      <i/>
      <sz val="9"/>
      <name val="Arial"/>
      <family val="2"/>
    </font>
    <font>
      <b/>
      <sz val="12"/>
      <name val="Arial"/>
      <family val="2"/>
    </font>
    <font>
      <sz val="7"/>
      <name val="Arial"/>
      <family val="2"/>
    </font>
    <font>
      <sz val="10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8"/>
      <name val="Arial"/>
      <family val="2"/>
    </font>
    <font>
      <sz val="10"/>
      <color theme="0" tint="-0.499984740745262"/>
      <name val="Arial"/>
      <family val="2"/>
    </font>
    <font>
      <sz val="9"/>
      <color theme="0" tint="-0.499984740745262"/>
      <name val="Arial"/>
      <family val="2"/>
    </font>
    <font>
      <b/>
      <sz val="12"/>
      <color theme="1"/>
      <name val="Arial"/>
      <family val="2"/>
    </font>
    <font>
      <sz val="8"/>
      <color theme="1"/>
      <name val="Arial"/>
      <family val="2"/>
    </font>
    <font>
      <sz val="9"/>
      <color theme="1"/>
      <name val="Arial"/>
      <family val="2"/>
    </font>
    <font>
      <sz val="11"/>
      <color theme="0"/>
      <name val="Arial"/>
      <family val="2"/>
    </font>
    <font>
      <sz val="10"/>
      <color theme="1"/>
      <name val="Arial"/>
      <family val="2"/>
    </font>
    <font>
      <sz val="11"/>
      <color theme="0" tint="-0.499984740745262"/>
      <name val="Arial"/>
      <family val="2"/>
    </font>
    <font>
      <sz val="11"/>
      <color theme="1"/>
      <name val="Calibri"/>
      <family val="2"/>
      <scheme val="minor"/>
    </font>
    <font>
      <b/>
      <sz val="14"/>
      <color rgb="FFFF0000"/>
      <name val="Arial"/>
      <family val="2"/>
    </font>
    <font>
      <sz val="10"/>
      <color theme="0" tint="-0.14999847407452621"/>
      <name val="Arial"/>
      <family val="2"/>
    </font>
    <font>
      <b/>
      <sz val="11"/>
      <color theme="0" tint="-0.499984740745262"/>
      <name val="Arial"/>
      <family val="2"/>
    </font>
    <font>
      <sz val="14"/>
      <color theme="1"/>
      <name val="Arial"/>
      <family val="2"/>
    </font>
    <font>
      <sz val="14"/>
      <color theme="1"/>
      <name val="Calibri"/>
      <family val="2"/>
      <scheme val="minor"/>
    </font>
    <font>
      <sz val="7"/>
      <color theme="1"/>
      <name val="Arial"/>
      <family val="2"/>
    </font>
    <font>
      <sz val="11"/>
      <color theme="0" tint="-0.249977111117893"/>
      <name val="Arial"/>
      <family val="2"/>
    </font>
    <font>
      <sz val="11"/>
      <color theme="0" tint="-0.34998626667073579"/>
      <name val="Arial"/>
      <family val="2"/>
    </font>
    <font>
      <sz val="10"/>
      <color theme="0" tint="-0.34998626667073579"/>
      <name val="Arial"/>
      <family val="2"/>
    </font>
    <font>
      <sz val="11"/>
      <color theme="1"/>
      <name val="Arial"/>
      <family val="2"/>
    </font>
    <font>
      <sz val="4"/>
      <color theme="1"/>
      <name val="Arial"/>
      <family val="2"/>
    </font>
    <font>
      <sz val="8"/>
      <color theme="1"/>
      <name val="Arial"/>
      <family val="2"/>
    </font>
    <font>
      <b/>
      <sz val="11"/>
      <color theme="1"/>
      <name val="Arial"/>
      <family val="2"/>
    </font>
    <font>
      <sz val="9"/>
      <color theme="0" tint="-0.499984740745262"/>
      <name val="Arial"/>
      <family val="2"/>
    </font>
    <font>
      <b/>
      <sz val="10"/>
      <name val="Arial"/>
      <family val="2"/>
    </font>
    <font>
      <sz val="11"/>
      <color theme="0" tint="-0.499984740745262"/>
      <name val="Arial"/>
      <family val="2"/>
    </font>
    <font>
      <b/>
      <sz val="9"/>
      <color theme="0"/>
      <name val="Arial"/>
      <family val="2"/>
    </font>
    <font>
      <sz val="9"/>
      <color theme="1"/>
      <name val="Arial"/>
      <family val="2"/>
    </font>
    <font>
      <sz val="8"/>
      <color theme="0" tint="-0.499984740745262"/>
      <name val="Arial"/>
      <family val="2"/>
    </font>
    <font>
      <sz val="7"/>
      <color theme="1"/>
      <name val="Arial"/>
      <family val="2"/>
    </font>
    <font>
      <sz val="11"/>
      <color rgb="FFFF0000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b/>
      <sz val="11"/>
      <color theme="0"/>
      <name val="Arial"/>
      <family val="2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4"/>
      <name val="Calibri"/>
      <family val="2"/>
      <scheme val="minor"/>
    </font>
    <font>
      <b/>
      <u/>
      <sz val="11"/>
      <color theme="3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2"/>
        <bgColor indexed="64"/>
      </patternFill>
    </fill>
  </fills>
  <borders count="1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thin">
        <color indexed="64"/>
      </right>
      <top/>
      <bottom style="dashed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double">
        <color indexed="64"/>
      </top>
      <bottom style="double">
        <color indexed="64"/>
      </bottom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thin">
        <color theme="0"/>
      </top>
      <bottom/>
      <diagonal/>
    </border>
    <border>
      <left/>
      <right/>
      <top style="thick">
        <color theme="0"/>
      </top>
      <bottom/>
      <diagonal/>
    </border>
    <border>
      <left/>
      <right/>
      <top/>
      <bottom style="thick">
        <color indexed="64"/>
      </bottom>
      <diagonal/>
    </border>
  </borders>
  <cellStyleXfs count="43">
    <xf numFmtId="0" fontId="0" fillId="0" borderId="0"/>
    <xf numFmtId="166" fontId="12" fillId="0" borderId="0" applyFont="0" applyFill="0" applyBorder="0" applyAlignment="0" applyProtection="0"/>
    <xf numFmtId="165" fontId="12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2" fillId="0" borderId="0"/>
    <xf numFmtId="167" fontId="12" fillId="0" borderId="0"/>
    <xf numFmtId="167" fontId="12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2" fillId="0" borderId="0"/>
    <xf numFmtId="167" fontId="12" fillId="0" borderId="0"/>
    <xf numFmtId="167" fontId="12" fillId="0" borderId="0"/>
    <xf numFmtId="167" fontId="12" fillId="0" borderId="0"/>
    <xf numFmtId="167" fontId="12" fillId="0" borderId="0"/>
    <xf numFmtId="9" fontId="12" fillId="0" borderId="0" applyFont="0" applyFill="0" applyBorder="0" applyAlignment="0" applyProtection="0"/>
    <xf numFmtId="0" fontId="1" fillId="0" borderId="0"/>
    <xf numFmtId="166" fontId="12" fillId="0" borderId="0" applyFont="0" applyFill="0" applyBorder="0" applyAlignment="0" applyProtection="0"/>
    <xf numFmtId="165" fontId="12" fillId="0" borderId="0" applyFont="0" applyFill="0" applyBorder="0" applyAlignment="0" applyProtection="0"/>
    <xf numFmtId="0" fontId="1" fillId="0" borderId="0"/>
    <xf numFmtId="165" fontId="1" fillId="0" borderId="0" applyFont="0" applyFill="0" applyBorder="0" applyAlignment="0" applyProtection="0"/>
    <xf numFmtId="166" fontId="12" fillId="0" borderId="0" applyFont="0" applyFill="0" applyBorder="0" applyAlignment="0" applyProtection="0"/>
    <xf numFmtId="165" fontId="12" fillId="0" borderId="0" applyFont="0" applyFill="0" applyBorder="0" applyAlignment="0" applyProtection="0"/>
    <xf numFmtId="0" fontId="1" fillId="0" borderId="0"/>
    <xf numFmtId="165" fontId="1" fillId="0" borderId="0" applyFont="0" applyFill="0" applyBorder="0" applyAlignment="0" applyProtection="0"/>
  </cellStyleXfs>
  <cellXfs count="779">
    <xf numFmtId="0" fontId="0" fillId="0" borderId="0" xfId="0"/>
    <xf numFmtId="0" fontId="13" fillId="0" borderId="0" xfId="0" applyFont="1"/>
    <xf numFmtId="0" fontId="2" fillId="0" borderId="0" xfId="18" applyProtection="1"/>
    <xf numFmtId="0" fontId="3" fillId="0" borderId="0" xfId="18" applyFont="1" applyBorder="1" applyAlignment="1" applyProtection="1">
      <alignment horizontal="right"/>
    </xf>
    <xf numFmtId="0" fontId="2" fillId="0" borderId="16" xfId="18" applyBorder="1" applyAlignment="1" applyProtection="1">
      <alignment horizontal="center"/>
    </xf>
    <xf numFmtId="0" fontId="6" fillId="0" borderId="17" xfId="18" applyFont="1" applyBorder="1" applyAlignment="1" applyProtection="1">
      <alignment horizontal="center" vertical="center" shrinkToFit="1"/>
    </xf>
    <xf numFmtId="0" fontId="6" fillId="0" borderId="17" xfId="18" applyFont="1" applyBorder="1" applyAlignment="1" applyProtection="1">
      <alignment horizontal="center" vertical="center" wrapText="1" shrinkToFit="1"/>
    </xf>
    <xf numFmtId="0" fontId="6" fillId="0" borderId="17" xfId="18" applyFont="1" applyFill="1" applyBorder="1" applyAlignment="1" applyProtection="1">
      <alignment horizontal="center" vertical="center" wrapText="1" shrinkToFit="1"/>
    </xf>
    <xf numFmtId="0" fontId="7" fillId="0" borderId="17" xfId="18" applyFont="1" applyBorder="1" applyAlignment="1" applyProtection="1">
      <alignment horizontal="center" vertical="center" wrapText="1" shrinkToFit="1"/>
    </xf>
    <xf numFmtId="0" fontId="3" fillId="0" borderId="17" xfId="18" applyFont="1" applyBorder="1" applyAlignment="1" applyProtection="1">
      <alignment horizontal="center" vertical="center" wrapText="1" shrinkToFit="1"/>
    </xf>
    <xf numFmtId="0" fontId="2" fillId="0" borderId="0" xfId="18" applyAlignment="1" applyProtection="1">
      <alignment horizontal="center"/>
    </xf>
    <xf numFmtId="169" fontId="5" fillId="0" borderId="18" xfId="18" applyNumberFormat="1" applyFont="1" applyBorder="1" applyAlignment="1" applyProtection="1">
      <alignment horizontal="center"/>
    </xf>
    <xf numFmtId="0" fontId="5" fillId="0" borderId="19" xfId="18" applyFont="1" applyBorder="1" applyAlignment="1" applyProtection="1">
      <alignment horizontal="center" shrinkToFit="1"/>
    </xf>
    <xf numFmtId="170" fontId="5" fillId="0" borderId="18" xfId="18" applyNumberFormat="1" applyFont="1" applyBorder="1" applyAlignment="1" applyProtection="1">
      <alignment horizontal="center" shrinkToFit="1"/>
    </xf>
    <xf numFmtId="170" fontId="5" fillId="0" borderId="19" xfId="18" applyNumberFormat="1" applyFont="1" applyBorder="1" applyAlignment="1" applyProtection="1">
      <alignment horizontal="center" shrinkToFit="1"/>
    </xf>
    <xf numFmtId="169" fontId="5" fillId="0" borderId="20" xfId="18" applyNumberFormat="1" applyFont="1" applyBorder="1" applyAlignment="1" applyProtection="1">
      <alignment horizontal="center"/>
    </xf>
    <xf numFmtId="170" fontId="5" fillId="0" borderId="20" xfId="18" applyNumberFormat="1" applyFont="1" applyBorder="1" applyAlignment="1" applyProtection="1">
      <alignment horizontal="center" shrinkToFit="1"/>
    </xf>
    <xf numFmtId="170" fontId="5" fillId="0" borderId="21" xfId="18" applyNumberFormat="1" applyFont="1" applyBorder="1" applyAlignment="1" applyProtection="1">
      <alignment horizontal="center" shrinkToFit="1"/>
    </xf>
    <xf numFmtId="0" fontId="2" fillId="0" borderId="0" xfId="18" applyAlignment="1" applyProtection="1">
      <alignment vertical="center"/>
    </xf>
    <xf numFmtId="0" fontId="1" fillId="0" borderId="0" xfId="18" applyFont="1" applyProtection="1"/>
    <xf numFmtId="0" fontId="4" fillId="0" borderId="0" xfId="18" applyFont="1" applyAlignment="1" applyProtection="1">
      <alignment horizontal="center"/>
    </xf>
    <xf numFmtId="0" fontId="4" fillId="0" borderId="20" xfId="18" applyFont="1" applyBorder="1" applyAlignment="1" applyProtection="1">
      <alignment horizontal="center"/>
    </xf>
    <xf numFmtId="0" fontId="4" fillId="0" borderId="0" xfId="18" applyFont="1" applyBorder="1" applyAlignment="1" applyProtection="1">
      <alignment horizontal="center"/>
    </xf>
    <xf numFmtId="0" fontId="4" fillId="0" borderId="24" xfId="18" applyFont="1" applyBorder="1" applyAlignment="1" applyProtection="1">
      <alignment horizontal="center"/>
    </xf>
    <xf numFmtId="0" fontId="2" fillId="3" borderId="16" xfId="18" applyFill="1" applyBorder="1" applyAlignment="1" applyProtection="1">
      <alignment horizontal="center"/>
    </xf>
    <xf numFmtId="0" fontId="0" fillId="0" borderId="0" xfId="0" applyAlignment="1">
      <alignment horizontal="center"/>
    </xf>
    <xf numFmtId="0" fontId="14" fillId="0" borderId="0" xfId="0" applyFont="1"/>
    <xf numFmtId="0" fontId="14" fillId="0" borderId="29" xfId="0" applyFont="1" applyBorder="1" applyAlignment="1">
      <alignment horizontal="center"/>
    </xf>
    <xf numFmtId="0" fontId="14" fillId="0" borderId="30" xfId="0" applyFont="1" applyBorder="1" applyAlignment="1">
      <alignment horizontal="center"/>
    </xf>
    <xf numFmtId="0" fontId="1" fillId="0" borderId="0" xfId="18" applyFont="1" applyAlignment="1" applyProtection="1">
      <alignment horizontal="center"/>
    </xf>
    <xf numFmtId="0" fontId="3" fillId="0" borderId="20" xfId="18" applyFont="1" applyBorder="1" applyProtection="1"/>
    <xf numFmtId="0" fontId="3" fillId="0" borderId="32" xfId="18" applyFont="1" applyBorder="1" applyAlignment="1" applyProtection="1">
      <alignment horizontal="center"/>
    </xf>
    <xf numFmtId="165" fontId="9" fillId="0" borderId="37" xfId="2" applyFont="1" applyBorder="1" applyAlignment="1" applyProtection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/>
    <xf numFmtId="0" fontId="0" fillId="0" borderId="2" xfId="0" applyBorder="1" applyAlignment="1">
      <alignment horizontal="center"/>
    </xf>
    <xf numFmtId="0" fontId="0" fillId="0" borderId="2" xfId="0" applyBorder="1" applyAlignment="1">
      <alignment horizontal="center" wrapText="1"/>
    </xf>
    <xf numFmtId="0" fontId="0" fillId="3" borderId="1" xfId="0" applyFill="1" applyBorder="1" applyAlignment="1">
      <alignment horizontal="center"/>
    </xf>
    <xf numFmtId="0" fontId="19" fillId="0" borderId="0" xfId="0" applyFont="1"/>
    <xf numFmtId="0" fontId="19" fillId="0" borderId="1" xfId="0" applyFont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38" xfId="0" applyBorder="1"/>
    <xf numFmtId="0" fontId="0" fillId="0" borderId="38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0" xfId="0" applyBorder="1"/>
    <xf numFmtId="0" fontId="0" fillId="0" borderId="0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3" xfId="0" applyBorder="1"/>
    <xf numFmtId="0" fontId="0" fillId="0" borderId="9" xfId="0" applyBorder="1"/>
    <xf numFmtId="0" fontId="0" fillId="0" borderId="11" xfId="0" applyBorder="1"/>
    <xf numFmtId="0" fontId="0" fillId="0" borderId="20" xfId="0" applyBorder="1"/>
    <xf numFmtId="0" fontId="0" fillId="0" borderId="24" xfId="0" applyBorder="1"/>
    <xf numFmtId="0" fontId="0" fillId="0" borderId="4" xfId="0" applyBorder="1"/>
    <xf numFmtId="0" fontId="0" fillId="0" borderId="5" xfId="0" applyBorder="1"/>
    <xf numFmtId="0" fontId="0" fillId="3" borderId="0" xfId="0" applyFill="1"/>
    <xf numFmtId="0" fontId="14" fillId="0" borderId="7" xfId="0" applyFont="1" applyBorder="1" applyAlignment="1">
      <alignment horizontal="center"/>
    </xf>
    <xf numFmtId="0" fontId="19" fillId="0" borderId="2" xfId="0" applyFont="1" applyBorder="1" applyAlignment="1">
      <alignment horizontal="center"/>
    </xf>
    <xf numFmtId="0" fontId="2" fillId="3" borderId="0" xfId="18" applyFill="1" applyProtection="1"/>
    <xf numFmtId="0" fontId="14" fillId="0" borderId="52" xfId="0" applyFont="1" applyBorder="1" applyAlignment="1">
      <alignment horizontal="center"/>
    </xf>
    <xf numFmtId="0" fontId="14" fillId="0" borderId="51" xfId="0" applyFont="1" applyBorder="1" applyAlignment="1">
      <alignment horizontal="center"/>
    </xf>
    <xf numFmtId="0" fontId="14" fillId="0" borderId="58" xfId="0" applyFont="1" applyBorder="1" applyAlignment="1">
      <alignment horizontal="center"/>
    </xf>
    <xf numFmtId="0" fontId="14" fillId="0" borderId="59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0" xfId="0"/>
    <xf numFmtId="0" fontId="5" fillId="0" borderId="60" xfId="18" applyFont="1" applyBorder="1" applyAlignment="1" applyProtection="1">
      <alignment horizontal="right"/>
    </xf>
    <xf numFmtId="0" fontId="5" fillId="0" borderId="60" xfId="18" applyFont="1" applyBorder="1" applyAlignment="1" applyProtection="1">
      <alignment horizontal="center"/>
    </xf>
    <xf numFmtId="0" fontId="5" fillId="0" borderId="21" xfId="18" applyFont="1" applyBorder="1" applyAlignment="1" applyProtection="1">
      <alignment horizontal="center" shrinkToFit="1"/>
    </xf>
    <xf numFmtId="0" fontId="2" fillId="0" borderId="0" xfId="18" applyBorder="1" applyProtection="1"/>
    <xf numFmtId="4" fontId="5" fillId="0" borderId="19" xfId="18" applyNumberFormat="1" applyFont="1" applyBorder="1" applyAlignment="1" applyProtection="1">
      <alignment horizontal="center" shrinkToFit="1"/>
    </xf>
    <xf numFmtId="4" fontId="5" fillId="0" borderId="21" xfId="18" applyNumberFormat="1" applyFont="1" applyBorder="1" applyAlignment="1" applyProtection="1">
      <alignment horizontal="center" shrinkToFit="1"/>
    </xf>
    <xf numFmtId="0" fontId="20" fillId="0" borderId="0" xfId="0" applyFont="1" applyAlignment="1">
      <alignment vertical="center"/>
    </xf>
    <xf numFmtId="0" fontId="7" fillId="0" borderId="19" xfId="18" applyFont="1" applyBorder="1" applyAlignment="1" applyProtection="1">
      <alignment horizontal="center"/>
    </xf>
    <xf numFmtId="0" fontId="2" fillId="0" borderId="22" xfId="18" applyBorder="1" applyProtection="1"/>
    <xf numFmtId="0" fontId="1" fillId="0" borderId="16" xfId="18" applyFont="1" applyBorder="1" applyAlignment="1" applyProtection="1">
      <alignment horizontal="right"/>
    </xf>
    <xf numFmtId="0" fontId="2" fillId="0" borderId="16" xfId="18" applyBorder="1" applyProtection="1"/>
    <xf numFmtId="0" fontId="1" fillId="0" borderId="1" xfId="18" applyFont="1" applyBorder="1" applyProtection="1"/>
    <xf numFmtId="0" fontId="2" fillId="0" borderId="21" xfId="18" applyBorder="1" applyAlignment="1" applyProtection="1">
      <alignment horizontal="center"/>
    </xf>
    <xf numFmtId="0" fontId="4" fillId="0" borderId="17" xfId="18" applyFont="1" applyBorder="1" applyAlignment="1" applyProtection="1">
      <alignment horizontal="center" vertical="center" wrapText="1" shrinkToFit="1"/>
    </xf>
    <xf numFmtId="0" fontId="4" fillId="0" borderId="61" xfId="18" applyFont="1" applyBorder="1" applyAlignment="1" applyProtection="1">
      <alignment vertical="center" wrapText="1" shrinkToFit="1"/>
    </xf>
    <xf numFmtId="0" fontId="4" fillId="0" borderId="61" xfId="18" applyFont="1" applyBorder="1" applyAlignment="1" applyProtection="1">
      <alignment vertical="center" shrinkToFit="1"/>
    </xf>
    <xf numFmtId="0" fontId="4" fillId="0" borderId="61" xfId="18" applyFont="1" applyFill="1" applyBorder="1" applyAlignment="1" applyProtection="1">
      <alignment vertical="center" wrapText="1" shrinkToFit="1"/>
    </xf>
    <xf numFmtId="0" fontId="2" fillId="5" borderId="0" xfId="18" applyFill="1" applyProtection="1"/>
    <xf numFmtId="0" fontId="2" fillId="3" borderId="0" xfId="18" applyFill="1" applyAlignment="1" applyProtection="1">
      <alignment horizontal="center"/>
    </xf>
    <xf numFmtId="0" fontId="2" fillId="5" borderId="0" xfId="18" applyFill="1" applyAlignment="1" applyProtection="1">
      <alignment horizontal="center"/>
    </xf>
    <xf numFmtId="0" fontId="2" fillId="0" borderId="0" xfId="18" applyAlignment="1" applyProtection="1">
      <alignment horizontal="center" vertical="center"/>
    </xf>
    <xf numFmtId="0" fontId="2" fillId="0" borderId="2" xfId="18" applyBorder="1" applyAlignment="1" applyProtection="1">
      <alignment horizontal="center"/>
    </xf>
    <xf numFmtId="0" fontId="2" fillId="5" borderId="16" xfId="18" applyFill="1" applyBorder="1" applyAlignment="1" applyProtection="1">
      <alignment horizontal="center"/>
    </xf>
    <xf numFmtId="0" fontId="2" fillId="5" borderId="22" xfId="18" applyFill="1" applyBorder="1" applyAlignment="1" applyProtection="1">
      <alignment horizontal="center"/>
    </xf>
    <xf numFmtId="0" fontId="1" fillId="5" borderId="0" xfId="18" applyFont="1" applyFill="1" applyAlignment="1" applyProtection="1">
      <alignment horizontal="left"/>
    </xf>
    <xf numFmtId="0" fontId="2" fillId="0" borderId="25" xfId="18" applyBorder="1" applyAlignment="1" applyProtection="1">
      <alignment horizontal="center" vertical="center"/>
    </xf>
    <xf numFmtId="0" fontId="2" fillId="0" borderId="23" xfId="18" applyBorder="1" applyAlignment="1" applyProtection="1">
      <alignment horizontal="center"/>
    </xf>
    <xf numFmtId="0" fontId="2" fillId="5" borderId="0" xfId="18" applyFill="1" applyAlignment="1" applyProtection="1">
      <alignment horizontal="center"/>
    </xf>
    <xf numFmtId="0" fontId="14" fillId="0" borderId="6" xfId="0" applyFont="1" applyBorder="1" applyAlignment="1">
      <alignment horizontal="center"/>
    </xf>
    <xf numFmtId="0" fontId="14" fillId="0" borderId="45" xfId="0" applyFont="1" applyBorder="1" applyAlignment="1">
      <alignment horizontal="center"/>
    </xf>
    <xf numFmtId="0" fontId="14" fillId="0" borderId="48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2" fillId="5" borderId="3" xfId="18" applyFill="1" applyBorder="1" applyAlignment="1" applyProtection="1">
      <alignment horizontal="center"/>
    </xf>
    <xf numFmtId="0" fontId="0" fillId="0" borderId="0" xfId="0"/>
    <xf numFmtId="0" fontId="2" fillId="0" borderId="63" xfId="18" applyBorder="1" applyAlignment="1" applyProtection="1">
      <alignment horizontal="center"/>
    </xf>
    <xf numFmtId="0" fontId="14" fillId="0" borderId="51" xfId="0" applyFont="1" applyBorder="1" applyAlignment="1">
      <alignment horizontal="center" shrinkToFit="1"/>
    </xf>
    <xf numFmtId="0" fontId="14" fillId="0" borderId="52" xfId="0" applyFont="1" applyBorder="1" applyAlignment="1">
      <alignment horizontal="center" shrinkToFit="1"/>
    </xf>
    <xf numFmtId="0" fontId="14" fillId="0" borderId="58" xfId="0" applyFont="1" applyBorder="1" applyAlignment="1">
      <alignment horizontal="center" shrinkToFit="1"/>
    </xf>
    <xf numFmtId="170" fontId="2" fillId="0" borderId="63" xfId="18" applyNumberFormat="1" applyBorder="1" applyAlignment="1" applyProtection="1">
      <alignment horizontal="center"/>
    </xf>
    <xf numFmtId="165" fontId="9" fillId="0" borderId="17" xfId="2" applyFont="1" applyBorder="1" applyAlignment="1" applyProtection="1">
      <alignment horizontal="center"/>
    </xf>
    <xf numFmtId="170" fontId="2" fillId="0" borderId="64" xfId="18" applyNumberFormat="1" applyBorder="1" applyAlignment="1" applyProtection="1">
      <alignment horizontal="center"/>
    </xf>
    <xf numFmtId="165" fontId="9" fillId="0" borderId="65" xfId="2" applyFont="1" applyBorder="1" applyAlignment="1" applyProtection="1">
      <alignment horizontal="center"/>
    </xf>
    <xf numFmtId="0" fontId="2" fillId="0" borderId="65" xfId="18" applyBorder="1" applyAlignment="1" applyProtection="1">
      <alignment horizontal="center"/>
    </xf>
    <xf numFmtId="0" fontId="1" fillId="0" borderId="0" xfId="18" applyFont="1" applyBorder="1" applyProtection="1"/>
    <xf numFmtId="0" fontId="2" fillId="0" borderId="0" xfId="18" applyBorder="1" applyAlignment="1" applyProtection="1">
      <alignment horizontal="center"/>
    </xf>
    <xf numFmtId="0" fontId="7" fillId="0" borderId="66" xfId="18" applyFont="1" applyBorder="1" applyAlignment="1" applyProtection="1">
      <alignment horizontal="right"/>
    </xf>
    <xf numFmtId="0" fontId="7" fillId="0" borderId="63" xfId="18" applyFont="1" applyBorder="1" applyAlignment="1" applyProtection="1">
      <alignment horizontal="right"/>
    </xf>
    <xf numFmtId="0" fontId="21" fillId="0" borderId="0" xfId="0" applyFont="1" applyBorder="1" applyAlignment="1">
      <alignment horizontal="center" vertical="center"/>
    </xf>
    <xf numFmtId="0" fontId="21" fillId="0" borderId="38" xfId="0" applyFont="1" applyBorder="1" applyAlignment="1">
      <alignment horizontal="center"/>
    </xf>
    <xf numFmtId="170" fontId="2" fillId="0" borderId="66" xfId="18" applyNumberFormat="1" applyBorder="1" applyAlignment="1" applyProtection="1">
      <alignment horizontal="center"/>
    </xf>
    <xf numFmtId="0" fontId="3" fillId="0" borderId="65" xfId="18" applyFont="1" applyBorder="1" applyAlignment="1" applyProtection="1">
      <alignment horizontal="right"/>
    </xf>
    <xf numFmtId="0" fontId="0" fillId="0" borderId="0" xfId="0"/>
    <xf numFmtId="14" fontId="0" fillId="0" borderId="0" xfId="0" applyNumberFormat="1"/>
    <xf numFmtId="0" fontId="0" fillId="0" borderId="21" xfId="0" applyFill="1" applyBorder="1" applyAlignment="1">
      <alignment horizontal="center" wrapText="1"/>
    </xf>
    <xf numFmtId="14" fontId="0" fillId="0" borderId="0" xfId="0" applyNumberFormat="1" applyFill="1" applyBorder="1"/>
    <xf numFmtId="0" fontId="0" fillId="0" borderId="0" xfId="0"/>
    <xf numFmtId="0" fontId="2" fillId="0" borderId="16" xfId="18" applyBorder="1" applyAlignment="1" applyProtection="1">
      <alignment horizontal="center"/>
    </xf>
    <xf numFmtId="0" fontId="2" fillId="0" borderId="23" xfId="18" applyBorder="1" applyAlignment="1" applyProtection="1">
      <alignment horizontal="center"/>
    </xf>
    <xf numFmtId="0" fontId="2" fillId="0" borderId="63" xfId="18" applyBorder="1" applyAlignment="1" applyProtection="1">
      <alignment horizontal="center"/>
    </xf>
    <xf numFmtId="0" fontId="5" fillId="0" borderId="60" xfId="18" applyFont="1" applyBorder="1" applyAlignment="1" applyProtection="1">
      <alignment horizontal="right"/>
    </xf>
    <xf numFmtId="0" fontId="5" fillId="0" borderId="60" xfId="18" applyFont="1" applyBorder="1" applyAlignment="1" applyProtection="1">
      <alignment horizontal="center"/>
    </xf>
    <xf numFmtId="0" fontId="2" fillId="5" borderId="0" xfId="18" applyFill="1" applyAlignment="1" applyProtection="1">
      <alignment horizontal="center"/>
    </xf>
    <xf numFmtId="0" fontId="6" fillId="0" borderId="17" xfId="18" applyFont="1" applyFill="1" applyBorder="1" applyAlignment="1" applyProtection="1">
      <alignment horizontal="center" vertical="center" wrapText="1" shrinkToFit="1"/>
    </xf>
    <xf numFmtId="0" fontId="14" fillId="0" borderId="48" xfId="0" applyFont="1" applyBorder="1" applyAlignment="1">
      <alignment horizontal="center"/>
    </xf>
    <xf numFmtId="0" fontId="2" fillId="0" borderId="63" xfId="18" applyBorder="1" applyAlignment="1" applyProtection="1">
      <alignment horizontal="center"/>
    </xf>
    <xf numFmtId="0" fontId="26" fillId="0" borderId="4" xfId="18" applyFont="1" applyBorder="1" applyAlignment="1">
      <alignment horizontal="center"/>
    </xf>
    <xf numFmtId="168" fontId="26" fillId="0" borderId="3" xfId="18" applyNumberFormat="1" applyFont="1" applyBorder="1" applyAlignment="1" applyProtection="1">
      <alignment horizontal="center"/>
    </xf>
    <xf numFmtId="0" fontId="26" fillId="0" borderId="3" xfId="18" applyFont="1" applyBorder="1" applyAlignment="1" applyProtection="1">
      <alignment horizontal="center"/>
    </xf>
    <xf numFmtId="0" fontId="2" fillId="5" borderId="0" xfId="18" applyFill="1" applyAlignment="1" applyProtection="1">
      <alignment horizontal="center"/>
    </xf>
    <xf numFmtId="0" fontId="6" fillId="0" borderId="17" xfId="18" applyFont="1" applyFill="1" applyBorder="1" applyAlignment="1" applyProtection="1">
      <alignment horizontal="center" vertical="center" wrapText="1" shrinkToFit="1"/>
    </xf>
    <xf numFmtId="0" fontId="2" fillId="0" borderId="63" xfId="18" applyBorder="1" applyAlignment="1" applyProtection="1">
      <alignment horizontal="center"/>
    </xf>
    <xf numFmtId="0" fontId="5" fillId="0" borderId="60" xfId="18" applyFont="1" applyBorder="1" applyAlignment="1" applyProtection="1">
      <alignment horizontal="right"/>
    </xf>
    <xf numFmtId="0" fontId="5" fillId="0" borderId="60" xfId="18" applyFont="1" applyBorder="1" applyAlignment="1" applyProtection="1">
      <alignment horizontal="center"/>
    </xf>
    <xf numFmtId="0" fontId="2" fillId="0" borderId="16" xfId="18" applyBorder="1" applyAlignment="1" applyProtection="1">
      <alignment horizontal="center"/>
    </xf>
    <xf numFmtId="0" fontId="2" fillId="0" borderId="23" xfId="18" applyBorder="1" applyAlignment="1" applyProtection="1">
      <alignment horizontal="center"/>
    </xf>
    <xf numFmtId="49" fontId="0" fillId="0" borderId="20" xfId="0" applyNumberFormat="1" applyBorder="1"/>
    <xf numFmtId="49" fontId="0" fillId="0" borderId="0" xfId="0" applyNumberFormat="1" applyBorder="1"/>
    <xf numFmtId="0" fontId="0" fillId="0" borderId="21" xfId="0" applyFill="1" applyBorder="1" applyAlignment="1">
      <alignment horizontal="center"/>
    </xf>
    <xf numFmtId="165" fontId="0" fillId="0" borderId="0" xfId="2" applyFont="1"/>
    <xf numFmtId="0" fontId="0" fillId="0" borderId="0" xfId="0"/>
    <xf numFmtId="0" fontId="0" fillId="0" borderId="0" xfId="0" applyFill="1" applyBorder="1" applyAlignment="1">
      <alignment horizontal="center" wrapText="1"/>
    </xf>
    <xf numFmtId="0" fontId="14" fillId="0" borderId="6" xfId="0" applyFont="1" applyBorder="1" applyAlignment="1">
      <alignment horizontal="center"/>
    </xf>
    <xf numFmtId="0" fontId="14" fillId="0" borderId="14" xfId="0" applyFont="1" applyBorder="1" applyAlignment="1">
      <alignment horizontal="center"/>
    </xf>
    <xf numFmtId="0" fontId="14" fillId="0" borderId="108" xfId="0" applyFont="1" applyBorder="1" applyAlignment="1">
      <alignment horizontal="center"/>
    </xf>
    <xf numFmtId="0" fontId="14" fillId="0" borderId="3" xfId="0" applyFont="1" applyBorder="1"/>
    <xf numFmtId="0" fontId="0" fillId="0" borderId="33" xfId="0" applyBorder="1"/>
    <xf numFmtId="0" fontId="0" fillId="0" borderId="35" xfId="0" applyBorder="1"/>
    <xf numFmtId="0" fontId="0" fillId="0" borderId="53" xfId="0" applyBorder="1"/>
    <xf numFmtId="0" fontId="0" fillId="0" borderId="54" xfId="0" applyBorder="1"/>
    <xf numFmtId="0" fontId="0" fillId="0" borderId="55" xfId="0" applyBorder="1"/>
    <xf numFmtId="0" fontId="0" fillId="0" borderId="57" xfId="0" applyBorder="1"/>
    <xf numFmtId="0" fontId="0" fillId="0" borderId="20" xfId="0" applyFill="1" applyBorder="1" applyAlignment="1">
      <alignment horizontal="center" wrapText="1"/>
    </xf>
    <xf numFmtId="0" fontId="0" fillId="0" borderId="54" xfId="0" applyBorder="1" applyProtection="1">
      <protection locked="0"/>
    </xf>
    <xf numFmtId="172" fontId="7" fillId="0" borderId="17" xfId="33" applyNumberFormat="1" applyFont="1" applyBorder="1" applyAlignment="1" applyProtection="1">
      <alignment horizontal="center" vertical="center" wrapText="1" shrinkToFit="1"/>
    </xf>
    <xf numFmtId="0" fontId="0" fillId="0" borderId="54" xfId="0" applyBorder="1" applyAlignment="1">
      <alignment horizontal="left"/>
    </xf>
    <xf numFmtId="0" fontId="0" fillId="0" borderId="35" xfId="0" applyFill="1" applyBorder="1" applyAlignment="1">
      <alignment horizontal="left"/>
    </xf>
    <xf numFmtId="0" fontId="0" fillId="0" borderId="33" xfId="0" applyBorder="1"/>
    <xf numFmtId="0" fontId="0" fillId="0" borderId="53" xfId="0" applyBorder="1"/>
    <xf numFmtId="0" fontId="0" fillId="0" borderId="54" xfId="0" applyBorder="1"/>
    <xf numFmtId="0" fontId="0" fillId="0" borderId="55" xfId="0" applyBorder="1"/>
    <xf numFmtId="0" fontId="0" fillId="0" borderId="57" xfId="0" applyBorder="1"/>
    <xf numFmtId="0" fontId="0" fillId="8" borderId="33" xfId="0" applyFill="1" applyBorder="1"/>
    <xf numFmtId="0" fontId="0" fillId="8" borderId="35" xfId="0" applyFill="1" applyBorder="1" applyAlignment="1">
      <alignment horizontal="left"/>
    </xf>
    <xf numFmtId="0" fontId="0" fillId="0" borderId="0" xfId="0" applyFill="1" applyBorder="1"/>
    <xf numFmtId="0" fontId="0" fillId="0" borderId="111" xfId="0" applyBorder="1"/>
    <xf numFmtId="0" fontId="0" fillId="0" borderId="112" xfId="0" applyBorder="1"/>
    <xf numFmtId="0" fontId="2" fillId="5" borderId="0" xfId="18" applyFill="1" applyAlignment="1" applyProtection="1">
      <alignment horizontal="center"/>
    </xf>
    <xf numFmtId="0" fontId="6" fillId="0" borderId="17" xfId="18" applyFont="1" applyFill="1" applyBorder="1" applyAlignment="1" applyProtection="1">
      <alignment horizontal="center" vertical="center" wrapText="1" shrinkToFit="1"/>
    </xf>
    <xf numFmtId="0" fontId="2" fillId="0" borderId="63" xfId="18" applyBorder="1" applyAlignment="1" applyProtection="1">
      <alignment horizontal="center"/>
    </xf>
    <xf numFmtId="0" fontId="5" fillId="0" borderId="60" xfId="18" applyFont="1" applyBorder="1" applyAlignment="1" applyProtection="1">
      <alignment horizontal="right"/>
    </xf>
    <xf numFmtId="0" fontId="5" fillId="0" borderId="60" xfId="18" applyFont="1" applyBorder="1" applyAlignment="1" applyProtection="1">
      <alignment horizontal="center"/>
    </xf>
    <xf numFmtId="0" fontId="2" fillId="0" borderId="16" xfId="18" applyBorder="1" applyAlignment="1" applyProtection="1">
      <alignment horizontal="center"/>
    </xf>
    <xf numFmtId="0" fontId="2" fillId="0" borderId="23" xfId="18" applyBorder="1" applyAlignment="1" applyProtection="1">
      <alignment horizontal="center"/>
    </xf>
    <xf numFmtId="0" fontId="2" fillId="0" borderId="0" xfId="18" applyAlignment="1" applyProtection="1">
      <alignment horizontal="center"/>
    </xf>
    <xf numFmtId="169" fontId="27" fillId="0" borderId="20" xfId="18" applyNumberFormat="1" applyFont="1" applyBorder="1" applyAlignment="1" applyProtection="1">
      <alignment horizontal="center"/>
    </xf>
    <xf numFmtId="0" fontId="0" fillId="0" borderId="0" xfId="0" applyNumberFormat="1"/>
    <xf numFmtId="0" fontId="11" fillId="0" borderId="0" xfId="0" applyNumberFormat="1" applyFont="1" applyAlignment="1">
      <alignment horizontal="right"/>
    </xf>
    <xf numFmtId="0" fontId="11" fillId="0" borderId="0" xfId="0" applyFont="1"/>
    <xf numFmtId="0" fontId="11" fillId="0" borderId="0" xfId="0" applyFont="1" applyFill="1"/>
    <xf numFmtId="0" fontId="0" fillId="0" borderId="0" xfId="0" applyNumberFormat="1" applyAlignment="1">
      <alignment horizontal="right"/>
    </xf>
    <xf numFmtId="0" fontId="28" fillId="0" borderId="0" xfId="8" applyFont="1" applyAlignment="1" applyProtection="1">
      <alignment horizontal="center"/>
      <protection locked="0"/>
    </xf>
    <xf numFmtId="0" fontId="29" fillId="0" borderId="0" xfId="0" applyFont="1"/>
    <xf numFmtId="0" fontId="30" fillId="0" borderId="0" xfId="0" applyFont="1"/>
    <xf numFmtId="0" fontId="31" fillId="3" borderId="9" xfId="8" applyFont="1" applyFill="1" applyBorder="1" applyAlignment="1" applyProtection="1">
      <alignment horizontal="center" shrinkToFit="1"/>
      <protection locked="0"/>
    </xf>
    <xf numFmtId="164" fontId="31" fillId="3" borderId="11" xfId="8" applyNumberFormat="1" applyFont="1" applyFill="1" applyBorder="1" applyAlignment="1" applyProtection="1">
      <alignment horizontal="center" shrinkToFit="1"/>
      <protection locked="0"/>
    </xf>
    <xf numFmtId="2" fontId="31" fillId="3" borderId="38" xfId="8" applyNumberFormat="1" applyFont="1" applyFill="1" applyBorder="1" applyAlignment="1" applyProtection="1">
      <alignment horizontal="center" shrinkToFit="1"/>
    </xf>
    <xf numFmtId="0" fontId="29" fillId="0" borderId="111" xfId="0" applyFont="1" applyBorder="1" applyAlignment="1">
      <alignment horizontal="center"/>
    </xf>
    <xf numFmtId="0" fontId="29" fillId="0" borderId="112" xfId="0" applyFont="1" applyBorder="1" applyAlignment="1" applyProtection="1">
      <alignment horizontal="center"/>
      <protection locked="0"/>
    </xf>
    <xf numFmtId="0" fontId="32" fillId="0" borderId="0" xfId="0" applyFont="1" applyAlignment="1"/>
    <xf numFmtId="0" fontId="29" fillId="0" borderId="0" xfId="0" applyFont="1" applyAlignment="1">
      <alignment horizontal="center"/>
    </xf>
    <xf numFmtId="0" fontId="29" fillId="2" borderId="0" xfId="0" applyFont="1" applyFill="1"/>
    <xf numFmtId="0" fontId="34" fillId="0" borderId="34" xfId="0" applyFont="1" applyBorder="1" applyAlignment="1">
      <alignment horizontal="center"/>
    </xf>
    <xf numFmtId="0" fontId="35" fillId="0" borderId="0" xfId="0" applyFont="1" applyBorder="1" applyAlignment="1">
      <alignment textRotation="90"/>
    </xf>
    <xf numFmtId="0" fontId="36" fillId="0" borderId="0" xfId="0" applyFont="1" applyAlignment="1">
      <alignment horizontal="left"/>
    </xf>
    <xf numFmtId="0" fontId="31" fillId="3" borderId="20" xfId="8" applyFont="1" applyFill="1" applyBorder="1" applyAlignment="1" applyProtection="1">
      <alignment horizontal="center" shrinkToFit="1"/>
      <protection locked="0"/>
    </xf>
    <xf numFmtId="164" fontId="31" fillId="3" borderId="24" xfId="8" applyNumberFormat="1" applyFont="1" applyFill="1" applyBorder="1" applyAlignment="1" applyProtection="1">
      <alignment horizontal="center" shrinkToFit="1"/>
      <protection locked="0"/>
    </xf>
    <xf numFmtId="2" fontId="31" fillId="3" borderId="24" xfId="8" applyNumberFormat="1" applyFont="1" applyFill="1" applyBorder="1" applyAlignment="1" applyProtection="1">
      <alignment horizontal="center" shrinkToFit="1"/>
    </xf>
    <xf numFmtId="0" fontId="37" fillId="0" borderId="0" xfId="0" applyFont="1" applyProtection="1">
      <protection locked="0"/>
    </xf>
    <xf numFmtId="0" fontId="38" fillId="0" borderId="0" xfId="0" applyFont="1" applyBorder="1" applyAlignment="1">
      <alignment horizontal="center"/>
    </xf>
    <xf numFmtId="0" fontId="29" fillId="0" borderId="22" xfId="0" applyFont="1" applyBorder="1"/>
    <xf numFmtId="0" fontId="29" fillId="0" borderId="16" xfId="0" applyFont="1" applyBorder="1"/>
    <xf numFmtId="0" fontId="40" fillId="0" borderId="16" xfId="0" applyFont="1" applyBorder="1"/>
    <xf numFmtId="0" fontId="29" fillId="0" borderId="23" xfId="0" applyFont="1" applyBorder="1"/>
    <xf numFmtId="0" fontId="40" fillId="0" borderId="0" xfId="0" applyFont="1"/>
    <xf numFmtId="0" fontId="35" fillId="0" borderId="0" xfId="0" applyFont="1" applyBorder="1" applyAlignment="1"/>
    <xf numFmtId="0" fontId="43" fillId="3" borderId="0" xfId="0" applyFont="1" applyFill="1" applyBorder="1" applyAlignment="1">
      <alignment horizontal="center"/>
    </xf>
    <xf numFmtId="0" fontId="38" fillId="2" borderId="0" xfId="0" applyFont="1" applyFill="1"/>
    <xf numFmtId="0" fontId="29" fillId="3" borderId="0" xfId="0" applyFont="1" applyFill="1" applyBorder="1"/>
    <xf numFmtId="0" fontId="35" fillId="0" borderId="0" xfId="0" applyFont="1" applyBorder="1"/>
    <xf numFmtId="0" fontId="36" fillId="0" borderId="0" xfId="0" applyFont="1" applyAlignment="1">
      <alignment horizontal="right"/>
    </xf>
    <xf numFmtId="0" fontId="30" fillId="6" borderId="0" xfId="0" applyFont="1" applyFill="1" applyAlignment="1" applyProtection="1">
      <alignment horizontal="center"/>
    </xf>
    <xf numFmtId="0" fontId="32" fillId="0" borderId="0" xfId="0" applyFont="1" applyBorder="1" applyAlignment="1"/>
    <xf numFmtId="0" fontId="29" fillId="2" borderId="0" xfId="0" applyFont="1" applyFill="1" applyProtection="1">
      <protection locked="0"/>
    </xf>
    <xf numFmtId="0" fontId="29" fillId="2" borderId="0" xfId="28" applyNumberFormat="1" applyFont="1" applyFill="1" applyProtection="1">
      <protection locked="0"/>
    </xf>
    <xf numFmtId="0" fontId="33" fillId="0" borderId="0" xfId="0" applyFont="1" applyAlignment="1">
      <alignment vertical="center"/>
    </xf>
    <xf numFmtId="0" fontId="29" fillId="3" borderId="0" xfId="0" applyFont="1" applyFill="1" applyBorder="1" applyAlignment="1">
      <alignment horizontal="center"/>
    </xf>
    <xf numFmtId="0" fontId="29" fillId="2" borderId="0" xfId="28" applyNumberFormat="1" applyFont="1" applyFill="1" applyAlignment="1" applyProtection="1">
      <alignment shrinkToFit="1"/>
      <protection locked="0"/>
    </xf>
    <xf numFmtId="0" fontId="29" fillId="2" borderId="0" xfId="0" applyFont="1" applyFill="1" applyAlignment="1" applyProtection="1">
      <alignment shrinkToFit="1"/>
      <protection locked="0"/>
    </xf>
    <xf numFmtId="0" fontId="33" fillId="0" borderId="0" xfId="0" applyFont="1" applyBorder="1" applyAlignment="1">
      <alignment vertical="center"/>
    </xf>
    <xf numFmtId="0" fontId="29" fillId="3" borderId="33" xfId="0" applyFont="1" applyFill="1" applyBorder="1" applyAlignment="1">
      <alignment horizontal="center" shrinkToFit="1"/>
    </xf>
    <xf numFmtId="0" fontId="29" fillId="3" borderId="34" xfId="0" applyFont="1" applyFill="1" applyBorder="1" applyAlignment="1">
      <alignment horizontal="center" shrinkToFit="1"/>
    </xf>
    <xf numFmtId="0" fontId="29" fillId="3" borderId="35" xfId="0" applyFont="1" applyFill="1" applyBorder="1" applyAlignment="1">
      <alignment horizontal="center" shrinkToFit="1"/>
    </xf>
    <xf numFmtId="0" fontId="29" fillId="2" borderId="0" xfId="0" applyFont="1" applyFill="1" applyAlignment="1">
      <alignment shrinkToFit="1"/>
    </xf>
    <xf numFmtId="0" fontId="29" fillId="2" borderId="0" xfId="0" applyFont="1" applyFill="1" applyProtection="1"/>
    <xf numFmtId="0" fontId="36" fillId="0" borderId="22" xfId="0" applyFont="1" applyBorder="1" applyAlignment="1">
      <alignment horizontal="right"/>
    </xf>
    <xf numFmtId="0" fontId="29" fillId="6" borderId="23" xfId="0" applyFont="1" applyFill="1" applyBorder="1" applyAlignment="1" applyProtection="1">
      <alignment horizontal="center"/>
      <protection locked="0"/>
    </xf>
    <xf numFmtId="0" fontId="29" fillId="0" borderId="53" xfId="0" applyFont="1" applyBorder="1" applyAlignment="1" applyProtection="1">
      <alignment horizontal="center" shrinkToFit="1"/>
      <protection locked="0"/>
    </xf>
    <xf numFmtId="49" fontId="29" fillId="0" borderId="0" xfId="0" applyNumberFormat="1" applyFont="1" applyBorder="1" applyAlignment="1" applyProtection="1">
      <alignment horizontal="center" shrinkToFit="1"/>
      <protection locked="0"/>
    </xf>
    <xf numFmtId="0" fontId="29" fillId="0" borderId="0" xfId="0" applyFont="1" applyBorder="1" applyAlignment="1" applyProtection="1">
      <alignment horizontal="center" shrinkToFit="1"/>
      <protection locked="0"/>
    </xf>
    <xf numFmtId="2" fontId="29" fillId="0" borderId="54" xfId="0" applyNumberFormat="1" applyFont="1" applyBorder="1" applyAlignment="1" applyProtection="1">
      <alignment horizontal="center" shrinkToFit="1"/>
      <protection locked="0"/>
    </xf>
    <xf numFmtId="49" fontId="29" fillId="0" borderId="53" xfId="0" applyNumberFormat="1" applyFont="1" applyBorder="1" applyAlignment="1" applyProtection="1">
      <alignment horizontal="center" shrinkToFit="1"/>
      <protection locked="0"/>
    </xf>
    <xf numFmtId="0" fontId="29" fillId="0" borderId="54" xfId="0" applyFont="1" applyBorder="1" applyAlignment="1" applyProtection="1">
      <alignment horizontal="center" shrinkToFit="1"/>
      <protection locked="0"/>
    </xf>
    <xf numFmtId="0" fontId="29" fillId="2" borderId="0" xfId="0" applyFont="1" applyFill="1" applyAlignment="1" applyProtection="1">
      <alignment horizontal="center"/>
      <protection locked="0"/>
    </xf>
    <xf numFmtId="0" fontId="46" fillId="0" borderId="9" xfId="0" applyFont="1" applyBorder="1" applyAlignment="1">
      <alignment horizontal="right"/>
    </xf>
    <xf numFmtId="0" fontId="29" fillId="6" borderId="11" xfId="0" applyFont="1" applyFill="1" applyBorder="1" applyAlignment="1" applyProtection="1">
      <alignment horizontal="center"/>
      <protection locked="0"/>
    </xf>
    <xf numFmtId="0" fontId="33" fillId="0" borderId="20" xfId="0" applyFont="1" applyBorder="1" applyAlignment="1" applyProtection="1">
      <alignment vertical="center"/>
    </xf>
    <xf numFmtId="0" fontId="35" fillId="0" borderId="4" xfId="0" applyFont="1" applyBorder="1" applyAlignment="1">
      <alignment horizontal="right"/>
    </xf>
    <xf numFmtId="0" fontId="29" fillId="6" borderId="5" xfId="0" applyFont="1" applyFill="1" applyBorder="1" applyAlignment="1" applyProtection="1">
      <alignment horizontal="center"/>
      <protection locked="0"/>
    </xf>
    <xf numFmtId="172" fontId="29" fillId="6" borderId="23" xfId="33" applyNumberFormat="1" applyFont="1" applyFill="1" applyBorder="1" applyAlignment="1" applyProtection="1">
      <alignment horizontal="center"/>
      <protection locked="0"/>
    </xf>
    <xf numFmtId="0" fontId="33" fillId="0" borderId="20" xfId="0" applyFont="1" applyBorder="1" applyAlignment="1">
      <alignment vertical="center"/>
    </xf>
    <xf numFmtId="2" fontId="35" fillId="3" borderId="24" xfId="0" applyNumberFormat="1" applyFont="1" applyFill="1" applyBorder="1" applyAlignment="1" applyProtection="1">
      <alignment horizontal="center" shrinkToFit="1"/>
    </xf>
    <xf numFmtId="0" fontId="47" fillId="0" borderId="0" xfId="0" applyFont="1"/>
    <xf numFmtId="0" fontId="47" fillId="0" borderId="0" xfId="0" applyFont="1" applyAlignment="1">
      <alignment horizontal="center"/>
    </xf>
    <xf numFmtId="0" fontId="33" fillId="0" borderId="3" xfId="0" applyFont="1" applyBorder="1" applyAlignment="1">
      <alignment vertical="center"/>
    </xf>
    <xf numFmtId="0" fontId="35" fillId="3" borderId="4" xfId="0" applyFont="1" applyFill="1" applyBorder="1" applyAlignment="1" applyProtection="1">
      <alignment horizontal="center" shrinkToFit="1"/>
      <protection locked="0"/>
    </xf>
    <xf numFmtId="2" fontId="35" fillId="3" borderId="5" xfId="0" applyNumberFormat="1" applyFont="1" applyFill="1" applyBorder="1" applyAlignment="1" applyProtection="1">
      <alignment horizontal="center" shrinkToFit="1"/>
    </xf>
    <xf numFmtId="0" fontId="29" fillId="0" borderId="55" xfId="0" applyFont="1" applyBorder="1" applyAlignment="1" applyProtection="1">
      <alignment horizontal="center" shrinkToFit="1"/>
    </xf>
    <xf numFmtId="49" fontId="29" fillId="0" borderId="56" xfId="0" applyNumberFormat="1" applyFont="1" applyBorder="1" applyAlignment="1" applyProtection="1">
      <alignment horizontal="center" shrinkToFit="1"/>
    </xf>
    <xf numFmtId="0" fontId="29" fillId="0" borderId="56" xfId="0" applyFont="1" applyBorder="1" applyAlignment="1" applyProtection="1">
      <alignment horizontal="center" shrinkToFit="1"/>
    </xf>
    <xf numFmtId="2" fontId="29" fillId="0" borderId="57" xfId="0" applyNumberFormat="1" applyFont="1" applyBorder="1" applyAlignment="1" applyProtection="1">
      <alignment horizontal="center" shrinkToFit="1"/>
    </xf>
    <xf numFmtId="0" fontId="29" fillId="2" borderId="0" xfId="0" applyFont="1" applyFill="1" applyAlignment="1" applyProtection="1">
      <alignment shrinkToFit="1"/>
    </xf>
    <xf numFmtId="0" fontId="29" fillId="0" borderId="57" xfId="0" applyFont="1" applyBorder="1" applyAlignment="1" applyProtection="1">
      <alignment horizontal="center" shrinkToFit="1"/>
    </xf>
    <xf numFmtId="49" fontId="29" fillId="0" borderId="55" xfId="0" applyNumberFormat="1" applyFont="1" applyBorder="1" applyAlignment="1" applyProtection="1">
      <alignment horizontal="center" shrinkToFit="1"/>
    </xf>
    <xf numFmtId="0" fontId="29" fillId="2" borderId="0" xfId="0" applyFont="1" applyFill="1" applyAlignment="1" applyProtection="1">
      <alignment horizontal="center"/>
    </xf>
    <xf numFmtId="0" fontId="35" fillId="0" borderId="1" xfId="0" applyFont="1" applyBorder="1" applyAlignment="1">
      <alignment horizontal="center"/>
    </xf>
    <xf numFmtId="0" fontId="36" fillId="0" borderId="1" xfId="0" applyFont="1" applyBorder="1" applyAlignment="1">
      <alignment horizontal="center"/>
    </xf>
    <xf numFmtId="0" fontId="48" fillId="2" borderId="0" xfId="0" applyFont="1" applyFill="1" applyBorder="1" applyAlignment="1">
      <alignment horizontal="fill"/>
    </xf>
    <xf numFmtId="0" fontId="48" fillId="2" borderId="0" xfId="0" applyFont="1" applyFill="1" applyAlignment="1">
      <alignment horizontal="fill"/>
    </xf>
    <xf numFmtId="0" fontId="29" fillId="2" borderId="0" xfId="0" applyNumberFormat="1" applyFont="1" applyFill="1"/>
    <xf numFmtId="0" fontId="29" fillId="2" borderId="0" xfId="0" applyNumberFormat="1" applyFont="1" applyFill="1" applyProtection="1"/>
    <xf numFmtId="0" fontId="29" fillId="0" borderId="3" xfId="0" applyFont="1" applyBorder="1"/>
    <xf numFmtId="0" fontId="29" fillId="0" borderId="5" xfId="0" applyFont="1" applyBorder="1"/>
    <xf numFmtId="0" fontId="29" fillId="0" borderId="25" xfId="0" applyFont="1" applyBorder="1"/>
    <xf numFmtId="0" fontId="29" fillId="0" borderId="6" xfId="0" applyFont="1" applyBorder="1" applyAlignment="1">
      <alignment horizontal="center"/>
    </xf>
    <xf numFmtId="0" fontId="29" fillId="0" borderId="8" xfId="0" applyFont="1" applyBorder="1" applyAlignment="1">
      <alignment horizontal="center"/>
    </xf>
    <xf numFmtId="0" fontId="29" fillId="0" borderId="7" xfId="0" applyFont="1" applyBorder="1" applyAlignment="1">
      <alignment horizontal="center"/>
    </xf>
    <xf numFmtId="0" fontId="35" fillId="0" borderId="2" xfId="0" applyFont="1" applyBorder="1" applyAlignment="1">
      <alignment horizontal="center"/>
    </xf>
    <xf numFmtId="0" fontId="36" fillId="0" borderId="2" xfId="0" applyFont="1" applyBorder="1" applyAlignment="1">
      <alignment horizontal="center"/>
    </xf>
    <xf numFmtId="0" fontId="36" fillId="0" borderId="6" xfId="0" applyFont="1" applyBorder="1" applyAlignment="1">
      <alignment horizontal="center"/>
    </xf>
    <xf numFmtId="0" fontId="36" fillId="0" borderId="7" xfId="0" applyFont="1" applyBorder="1" applyAlignment="1">
      <alignment horizontal="center"/>
    </xf>
    <xf numFmtId="0" fontId="36" fillId="0" borderId="4" xfId="0" applyFont="1" applyBorder="1" applyAlignment="1">
      <alignment horizontal="center"/>
    </xf>
    <xf numFmtId="0" fontId="36" fillId="0" borderId="5" xfId="0" applyFont="1" applyBorder="1" applyAlignment="1">
      <alignment horizontal="center"/>
    </xf>
    <xf numFmtId="0" fontId="36" fillId="0" borderId="8" xfId="0" applyFont="1" applyBorder="1" applyAlignment="1">
      <alignment horizontal="center"/>
    </xf>
    <xf numFmtId="0" fontId="36" fillId="0" borderId="6" xfId="0" applyFont="1" applyBorder="1" applyAlignment="1" applyProtection="1">
      <alignment horizontal="center"/>
    </xf>
    <xf numFmtId="0" fontId="36" fillId="0" borderId="7" xfId="0" applyFont="1" applyBorder="1" applyAlignment="1" applyProtection="1">
      <alignment horizontal="center"/>
    </xf>
    <xf numFmtId="0" fontId="38" fillId="0" borderId="0" xfId="0" applyFont="1"/>
    <xf numFmtId="0" fontId="38" fillId="3" borderId="9" xfId="0" applyFont="1" applyFill="1" applyBorder="1" applyAlignment="1">
      <alignment horizontal="center"/>
    </xf>
    <xf numFmtId="0" fontId="38" fillId="3" borderId="10" xfId="0" applyFont="1" applyFill="1" applyBorder="1" applyAlignment="1">
      <alignment horizontal="center"/>
    </xf>
    <xf numFmtId="0" fontId="38" fillId="3" borderId="11" xfId="0" applyFont="1" applyFill="1" applyBorder="1" applyAlignment="1">
      <alignment horizontal="center"/>
    </xf>
    <xf numFmtId="0" fontId="28" fillId="0" borderId="15" xfId="8" applyFont="1" applyBorder="1" applyAlignment="1" applyProtection="1">
      <alignment horizontal="center"/>
      <protection locked="0"/>
    </xf>
    <xf numFmtId="0" fontId="32" fillId="0" borderId="15" xfId="0" applyFont="1" applyBorder="1" applyAlignment="1">
      <alignment horizontal="center"/>
    </xf>
    <xf numFmtId="0" fontId="38" fillId="0" borderId="12" xfId="0" applyFont="1" applyBorder="1" applyAlignment="1" applyProtection="1">
      <alignment horizontal="center"/>
      <protection locked="0"/>
    </xf>
    <xf numFmtId="0" fontId="38" fillId="0" borderId="45" xfId="0" applyFont="1" applyBorder="1" applyAlignment="1" applyProtection="1">
      <alignment horizontal="center"/>
      <protection locked="0"/>
    </xf>
    <xf numFmtId="0" fontId="38" fillId="0" borderId="30" xfId="30" applyNumberFormat="1" applyFont="1" applyBorder="1" applyAlignment="1" applyProtection="1">
      <alignment horizontal="center" shrinkToFit="1"/>
      <protection locked="0"/>
    </xf>
    <xf numFmtId="0" fontId="38" fillId="0" borderId="44" xfId="0" applyFont="1" applyBorder="1" applyAlignment="1" applyProtection="1">
      <alignment horizontal="center"/>
      <protection locked="0"/>
    </xf>
    <xf numFmtId="0" fontId="38" fillId="0" borderId="30" xfId="0" applyFont="1" applyBorder="1" applyAlignment="1" applyProtection="1">
      <alignment horizontal="center"/>
      <protection locked="0"/>
    </xf>
    <xf numFmtId="0" fontId="38" fillId="2" borderId="0" xfId="0" applyFont="1" applyFill="1" applyProtection="1">
      <protection locked="0"/>
    </xf>
    <xf numFmtId="0" fontId="28" fillId="0" borderId="1" xfId="12" applyNumberFormat="1" applyFont="1" applyBorder="1" applyAlignment="1" applyProtection="1">
      <alignment horizontal="center"/>
      <protection locked="0"/>
    </xf>
    <xf numFmtId="0" fontId="38" fillId="0" borderId="47" xfId="0" applyFont="1" applyBorder="1" applyAlignment="1" applyProtection="1">
      <alignment horizontal="center"/>
      <protection locked="0"/>
    </xf>
    <xf numFmtId="0" fontId="38" fillId="0" borderId="46" xfId="0" applyFont="1" applyBorder="1" applyAlignment="1" applyProtection="1">
      <alignment horizontal="center"/>
      <protection locked="0"/>
    </xf>
    <xf numFmtId="0" fontId="38" fillId="0" borderId="11" xfId="0" applyFont="1" applyBorder="1" applyAlignment="1" applyProtection="1">
      <alignment horizontal="center"/>
      <protection locked="0"/>
    </xf>
    <xf numFmtId="0" fontId="49" fillId="2" borderId="0" xfId="0" applyFont="1" applyFill="1" applyAlignment="1" applyProtection="1">
      <alignment shrinkToFit="1"/>
      <protection locked="0"/>
    </xf>
    <xf numFmtId="0" fontId="38" fillId="0" borderId="13" xfId="31" applyNumberFormat="1" applyFont="1" applyBorder="1" applyAlignment="1" applyProtection="1">
      <alignment horizontal="center"/>
      <protection locked="0"/>
    </xf>
    <xf numFmtId="0" fontId="38" fillId="0" borderId="52" xfId="31" applyNumberFormat="1" applyFont="1" applyBorder="1" applyAlignment="1" applyProtection="1">
      <alignment horizontal="center"/>
      <protection locked="0"/>
    </xf>
    <xf numFmtId="0" fontId="38" fillId="0" borderId="45" xfId="31" applyNumberFormat="1" applyFont="1" applyBorder="1" applyAlignment="1" applyProtection="1">
      <alignment horizontal="center"/>
      <protection locked="0"/>
    </xf>
    <xf numFmtId="0" fontId="38" fillId="0" borderId="14" xfId="31" applyNumberFormat="1" applyFont="1" applyBorder="1" applyAlignment="1" applyProtection="1">
      <alignment horizontal="center"/>
      <protection locked="0"/>
    </xf>
    <xf numFmtId="0" fontId="38" fillId="2" borderId="0" xfId="31" applyNumberFormat="1" applyFont="1" applyFill="1" applyAlignment="1" applyProtection="1">
      <alignment horizontal="center"/>
      <protection locked="0"/>
    </xf>
    <xf numFmtId="0" fontId="38" fillId="0" borderId="49" xfId="31" applyNumberFormat="1" applyFont="1" applyBorder="1" applyAlignment="1" applyProtection="1">
      <alignment horizontal="center"/>
      <protection locked="0"/>
    </xf>
    <xf numFmtId="0" fontId="38" fillId="3" borderId="12" xfId="0" applyFont="1" applyFill="1" applyBorder="1" applyAlignment="1">
      <alignment horizontal="center"/>
    </xf>
    <xf numFmtId="0" fontId="38" fillId="3" borderId="13" xfId="0" applyFont="1" applyFill="1" applyBorder="1" applyAlignment="1">
      <alignment horizontal="center"/>
    </xf>
    <xf numFmtId="0" fontId="38" fillId="3" borderId="14" xfId="0" applyFont="1" applyFill="1" applyBorder="1" applyAlignment="1">
      <alignment horizontal="center"/>
    </xf>
    <xf numFmtId="0" fontId="28" fillId="0" borderId="15" xfId="12" applyNumberFormat="1" applyFont="1" applyBorder="1" applyAlignment="1" applyProtection="1">
      <alignment horizontal="center"/>
      <protection locked="0"/>
    </xf>
    <xf numFmtId="0" fontId="38" fillId="0" borderId="14" xfId="0" applyFont="1" applyBorder="1" applyAlignment="1" applyProtection="1">
      <alignment horizontal="center"/>
      <protection locked="0"/>
    </xf>
    <xf numFmtId="0" fontId="38" fillId="0" borderId="44" xfId="30" applyNumberFormat="1" applyFont="1" applyBorder="1" applyAlignment="1" applyProtection="1">
      <alignment horizontal="center"/>
      <protection locked="0"/>
    </xf>
    <xf numFmtId="0" fontId="49" fillId="2" borderId="0" xfId="0" applyFont="1" applyFill="1" applyAlignment="1" applyProtection="1">
      <alignment horizontal="fill" shrinkToFit="1"/>
      <protection locked="0"/>
    </xf>
    <xf numFmtId="0" fontId="15" fillId="0" borderId="30" xfId="0" applyFont="1" applyBorder="1" applyAlignment="1" applyProtection="1">
      <alignment horizontal="center"/>
      <protection locked="0"/>
    </xf>
    <xf numFmtId="0" fontId="13" fillId="11" borderId="115" xfId="0" applyFont="1" applyFill="1" applyBorder="1"/>
    <xf numFmtId="0" fontId="64" fillId="9" borderId="0" xfId="0" applyFont="1" applyFill="1" applyBorder="1"/>
    <xf numFmtId="0" fontId="13" fillId="10" borderId="116" xfId="0" applyFont="1" applyFill="1" applyBorder="1"/>
    <xf numFmtId="0" fontId="13" fillId="10" borderId="115" xfId="0" applyFont="1" applyFill="1" applyBorder="1"/>
    <xf numFmtId="0" fontId="50" fillId="0" borderId="0" xfId="0" applyFont="1" applyProtection="1">
      <protection hidden="1"/>
    </xf>
    <xf numFmtId="0" fontId="51" fillId="0" borderId="9" xfId="0" applyFont="1" applyBorder="1" applyAlignment="1" applyProtection="1">
      <alignment horizontal="left"/>
      <protection hidden="1"/>
    </xf>
    <xf numFmtId="0" fontId="51" fillId="0" borderId="16" xfId="0" applyFont="1" applyBorder="1" applyAlignment="1" applyProtection="1">
      <alignment horizontal="right"/>
      <protection hidden="1"/>
    </xf>
    <xf numFmtId="0" fontId="52" fillId="0" borderId="9" xfId="0" applyFont="1" applyBorder="1" applyAlignment="1" applyProtection="1">
      <alignment textRotation="90"/>
      <protection hidden="1"/>
    </xf>
    <xf numFmtId="0" fontId="52" fillId="0" borderId="38" xfId="0" applyFont="1" applyBorder="1" applyAlignment="1" applyProtection="1">
      <alignment textRotation="90"/>
      <protection hidden="1"/>
    </xf>
    <xf numFmtId="0" fontId="50" fillId="0" borderId="11" xfId="0" applyFont="1" applyBorder="1" applyProtection="1">
      <protection hidden="1"/>
    </xf>
    <xf numFmtId="0" fontId="52" fillId="0" borderId="0" xfId="0" applyFont="1" applyAlignment="1" applyProtection="1">
      <alignment textRotation="90"/>
      <protection hidden="1"/>
    </xf>
    <xf numFmtId="0" fontId="52" fillId="0" borderId="0" xfId="0" applyFont="1" applyAlignment="1" applyProtection="1">
      <alignment horizontal="center" textRotation="90"/>
      <protection hidden="1"/>
    </xf>
    <xf numFmtId="0" fontId="53" fillId="0" borderId="0" xfId="0" applyFont="1" applyProtection="1">
      <protection hidden="1"/>
    </xf>
    <xf numFmtId="0" fontId="54" fillId="0" borderId="0" xfId="0" applyFont="1" applyAlignment="1" applyProtection="1">
      <alignment horizontal="right"/>
      <protection hidden="1"/>
    </xf>
    <xf numFmtId="0" fontId="55" fillId="0" borderId="28" xfId="0" applyFont="1" applyBorder="1" applyAlignment="1" applyProtection="1">
      <alignment horizontal="center"/>
      <protection hidden="1"/>
    </xf>
    <xf numFmtId="0" fontId="52" fillId="0" borderId="2" xfId="0" applyFont="1" applyBorder="1" applyAlignment="1" applyProtection="1">
      <alignment horizontal="center"/>
      <protection hidden="1"/>
    </xf>
    <xf numFmtId="0" fontId="50" fillId="0" borderId="4" xfId="0" applyFont="1" applyBorder="1" applyProtection="1">
      <protection hidden="1"/>
    </xf>
    <xf numFmtId="0" fontId="50" fillId="0" borderId="3" xfId="0" applyFont="1" applyBorder="1" applyProtection="1">
      <protection hidden="1"/>
    </xf>
    <xf numFmtId="167" fontId="56" fillId="0" borderId="0" xfId="0" applyNumberFormat="1" applyFont="1" applyAlignment="1" applyProtection="1">
      <alignment horizontal="center"/>
      <protection hidden="1"/>
    </xf>
    <xf numFmtId="0" fontId="55" fillId="3" borderId="26" xfId="0" applyFont="1" applyFill="1" applyBorder="1" applyAlignment="1" applyProtection="1">
      <alignment horizontal="center"/>
      <protection hidden="1"/>
    </xf>
    <xf numFmtId="0" fontId="57" fillId="0" borderId="26" xfId="0" applyFont="1" applyBorder="1" applyAlignment="1" applyProtection="1">
      <alignment horizontal="center"/>
      <protection hidden="1"/>
    </xf>
    <xf numFmtId="0" fontId="56" fillId="0" borderId="0" xfId="0" applyFont="1" applyAlignment="1" applyProtection="1">
      <alignment horizontal="center"/>
      <protection hidden="1"/>
    </xf>
    <xf numFmtId="0" fontId="59" fillId="0" borderId="26" xfId="0" applyFont="1" applyBorder="1" applyAlignment="1" applyProtection="1">
      <alignment horizontal="center"/>
      <protection hidden="1"/>
    </xf>
    <xf numFmtId="0" fontId="59" fillId="0" borderId="26" xfId="0" applyFont="1" applyBorder="1" applyAlignment="1" applyProtection="1">
      <alignment horizontal="center" shrinkToFit="1"/>
      <protection hidden="1"/>
    </xf>
    <xf numFmtId="49" fontId="59" fillId="0" borderId="26" xfId="0" applyNumberFormat="1" applyFont="1" applyBorder="1" applyAlignment="1" applyProtection="1">
      <alignment horizontal="center" shrinkToFit="1"/>
      <protection hidden="1"/>
    </xf>
    <xf numFmtId="0" fontId="60" fillId="0" borderId="0" xfId="0" applyFont="1" applyAlignment="1" applyProtection="1">
      <alignment textRotation="90"/>
      <protection hidden="1"/>
    </xf>
    <xf numFmtId="0" fontId="60" fillId="0" borderId="38" xfId="0" applyFont="1" applyBorder="1" applyAlignment="1" applyProtection="1">
      <alignment textRotation="90"/>
      <protection hidden="1"/>
    </xf>
    <xf numFmtId="0" fontId="61" fillId="0" borderId="0" xfId="0" applyFont="1" applyProtection="1">
      <protection hidden="1"/>
    </xf>
    <xf numFmtId="0" fontId="52" fillId="0" borderId="1" xfId="0" applyFont="1" applyBorder="1" applyAlignment="1" applyProtection="1">
      <alignment horizontal="center"/>
      <protection hidden="1"/>
    </xf>
    <xf numFmtId="0" fontId="59" fillId="0" borderId="27" xfId="0" applyFont="1" applyBorder="1" applyAlignment="1" applyProtection="1">
      <alignment horizontal="center"/>
      <protection hidden="1"/>
    </xf>
    <xf numFmtId="0" fontId="59" fillId="0" borderId="27" xfId="0" applyFont="1" applyBorder="1" applyAlignment="1" applyProtection="1">
      <alignment horizontal="center" shrinkToFit="1"/>
      <protection hidden="1"/>
    </xf>
    <xf numFmtId="2" fontId="59" fillId="0" borderId="27" xfId="0" applyNumberFormat="1" applyFont="1" applyBorder="1" applyAlignment="1" applyProtection="1">
      <alignment horizontal="center" shrinkToFit="1"/>
      <protection hidden="1"/>
    </xf>
    <xf numFmtId="0" fontId="62" fillId="0" borderId="25" xfId="0" applyFont="1" applyBorder="1" applyProtection="1">
      <protection hidden="1"/>
    </xf>
    <xf numFmtId="0" fontId="15" fillId="0" borderId="22" xfId="0" applyFont="1" applyBorder="1" applyAlignment="1" applyProtection="1">
      <alignment horizontal="center"/>
      <protection hidden="1"/>
    </xf>
    <xf numFmtId="0" fontId="62" fillId="0" borderId="23" xfId="0" applyFont="1" applyBorder="1" applyAlignment="1" applyProtection="1">
      <alignment horizontal="center"/>
      <protection hidden="1"/>
    </xf>
    <xf numFmtId="0" fontId="62" fillId="0" borderId="25" xfId="0" applyFont="1" applyBorder="1" applyAlignment="1" applyProtection="1">
      <alignment horizontal="center"/>
      <protection hidden="1"/>
    </xf>
    <xf numFmtId="0" fontId="62" fillId="0" borderId="2" xfId="0" applyFont="1" applyBorder="1" applyAlignment="1" applyProtection="1">
      <alignment horizontal="center"/>
      <protection hidden="1"/>
    </xf>
    <xf numFmtId="0" fontId="62" fillId="0" borderId="16" xfId="0" applyFont="1" applyBorder="1" applyAlignment="1" applyProtection="1">
      <alignment horizontal="center"/>
      <protection hidden="1"/>
    </xf>
    <xf numFmtId="0" fontId="63" fillId="0" borderId="36" xfId="0" applyFont="1" applyBorder="1" applyAlignment="1" applyProtection="1">
      <alignment horizontal="center"/>
      <protection hidden="1"/>
    </xf>
    <xf numFmtId="0" fontId="63" fillId="0" borderId="5" xfId="0" applyFont="1" applyBorder="1" applyAlignment="1" applyProtection="1">
      <alignment horizontal="center"/>
      <protection hidden="1"/>
    </xf>
    <xf numFmtId="0" fontId="63" fillId="0" borderId="2" xfId="0" applyFont="1" applyBorder="1" applyAlignment="1" applyProtection="1">
      <alignment horizontal="center"/>
      <protection hidden="1"/>
    </xf>
    <xf numFmtId="0" fontId="50" fillId="0" borderId="0" xfId="0" applyFont="1" applyAlignment="1" applyProtection="1">
      <alignment horizontal="center"/>
      <protection hidden="1"/>
    </xf>
    <xf numFmtId="0" fontId="50" fillId="3" borderId="0" xfId="0" applyFont="1" applyFill="1" applyProtection="1">
      <protection hidden="1"/>
    </xf>
    <xf numFmtId="0" fontId="58" fillId="5" borderId="48" xfId="0" applyFont="1" applyFill="1" applyBorder="1" applyProtection="1">
      <protection hidden="1"/>
    </xf>
    <xf numFmtId="0" fontId="62" fillId="3" borderId="31" xfId="0" applyFont="1" applyFill="1" applyBorder="1" applyAlignment="1" applyProtection="1">
      <alignment horizontal="center"/>
      <protection hidden="1"/>
    </xf>
    <xf numFmtId="0" fontId="62" fillId="5" borderId="31" xfId="0" applyFont="1" applyFill="1" applyBorder="1" applyAlignment="1" applyProtection="1">
      <alignment horizontal="center"/>
      <protection hidden="1"/>
    </xf>
    <xf numFmtId="0" fontId="62" fillId="0" borderId="31" xfId="0" applyFont="1" applyBorder="1" applyAlignment="1" applyProtection="1">
      <alignment horizontal="center"/>
      <protection hidden="1"/>
    </xf>
    <xf numFmtId="0" fontId="62" fillId="0" borderId="39" xfId="0" applyFont="1" applyBorder="1" applyAlignment="1" applyProtection="1">
      <alignment horizontal="center"/>
      <protection hidden="1"/>
    </xf>
    <xf numFmtId="0" fontId="62" fillId="4" borderId="39" xfId="0" applyFont="1" applyFill="1" applyBorder="1" applyAlignment="1" applyProtection="1">
      <alignment horizontal="center"/>
      <protection hidden="1"/>
    </xf>
    <xf numFmtId="0" fontId="62" fillId="0" borderId="40" xfId="0" applyFont="1" applyBorder="1" applyAlignment="1" applyProtection="1">
      <alignment horizontal="center"/>
      <protection hidden="1"/>
    </xf>
    <xf numFmtId="0" fontId="62" fillId="0" borderId="41" xfId="0" applyFont="1" applyBorder="1" applyAlignment="1" applyProtection="1">
      <alignment horizontal="center"/>
      <protection hidden="1"/>
    </xf>
    <xf numFmtId="0" fontId="62" fillId="5" borderId="62" xfId="0" applyFont="1" applyFill="1" applyBorder="1" applyAlignment="1" applyProtection="1">
      <alignment horizontal="center"/>
      <protection hidden="1"/>
    </xf>
    <xf numFmtId="0" fontId="62" fillId="5" borderId="29" xfId="0" applyFont="1" applyFill="1" applyBorder="1" applyAlignment="1" applyProtection="1">
      <alignment horizontal="center"/>
      <protection hidden="1"/>
    </xf>
    <xf numFmtId="0" fontId="58" fillId="0" borderId="45" xfId="32" applyNumberFormat="1" applyFont="1" applyBorder="1" applyProtection="1">
      <protection hidden="1"/>
    </xf>
    <xf numFmtId="0" fontId="62" fillId="3" borderId="13" xfId="0" applyFont="1" applyFill="1" applyBorder="1" applyAlignment="1" applyProtection="1">
      <alignment horizontal="center"/>
      <protection hidden="1"/>
    </xf>
    <xf numFmtId="0" fontId="15" fillId="0" borderId="13" xfId="5" applyNumberFormat="1" applyFont="1" applyBorder="1" applyAlignment="1" applyProtection="1">
      <alignment horizontal="center"/>
      <protection hidden="1"/>
    </xf>
    <xf numFmtId="0" fontId="62" fillId="0" borderId="13" xfId="5" applyNumberFormat="1" applyFont="1" applyBorder="1" applyAlignment="1" applyProtection="1">
      <alignment horizontal="center"/>
      <protection hidden="1"/>
    </xf>
    <xf numFmtId="0" fontId="62" fillId="0" borderId="39" xfId="6" applyNumberFormat="1" applyFont="1" applyBorder="1" applyAlignment="1" applyProtection="1">
      <alignment horizontal="center"/>
      <protection hidden="1"/>
    </xf>
    <xf numFmtId="0" fontId="62" fillId="0" borderId="42" xfId="6" applyNumberFormat="1" applyFont="1" applyBorder="1" applyAlignment="1" applyProtection="1">
      <alignment horizontal="center"/>
      <protection hidden="1"/>
    </xf>
    <xf numFmtId="0" fontId="62" fillId="0" borderId="13" xfId="7" applyNumberFormat="1" applyFont="1" applyBorder="1" applyAlignment="1" applyProtection="1">
      <alignment horizontal="center"/>
      <protection hidden="1"/>
    </xf>
    <xf numFmtId="0" fontId="62" fillId="0" borderId="43" xfId="0" applyFont="1" applyBorder="1" applyAlignment="1" applyProtection="1">
      <alignment horizontal="center"/>
      <protection hidden="1"/>
    </xf>
    <xf numFmtId="0" fontId="62" fillId="0" borderId="13" xfId="0" applyFont="1" applyBorder="1" applyAlignment="1" applyProtection="1">
      <alignment horizontal="center"/>
      <protection hidden="1"/>
    </xf>
    <xf numFmtId="0" fontId="62" fillId="0" borderId="42" xfId="0" applyFont="1" applyBorder="1" applyAlignment="1" applyProtection="1">
      <alignment horizontal="center"/>
      <protection hidden="1"/>
    </xf>
    <xf numFmtId="49" fontId="50" fillId="0" borderId="0" xfId="0" applyNumberFormat="1" applyFont="1" applyProtection="1">
      <protection hidden="1"/>
    </xf>
    <xf numFmtId="0" fontId="0" fillId="0" borderId="20" xfId="0" applyFill="1" applyBorder="1" applyAlignment="1">
      <alignment horizontal="center"/>
    </xf>
    <xf numFmtId="0" fontId="0" fillId="0" borderId="38" xfId="0" applyBorder="1" applyAlignment="1">
      <alignment horizontal="left"/>
    </xf>
    <xf numFmtId="0" fontId="13" fillId="5" borderId="0" xfId="0" applyFont="1" applyFill="1" applyProtection="1">
      <protection hidden="1"/>
    </xf>
    <xf numFmtId="0" fontId="15" fillId="0" borderId="42" xfId="6" applyNumberFormat="1" applyFont="1" applyBorder="1" applyAlignment="1" applyProtection="1">
      <alignment horizontal="center"/>
      <protection hidden="1"/>
    </xf>
    <xf numFmtId="0" fontId="65" fillId="0" borderId="0" xfId="0" applyFont="1"/>
    <xf numFmtId="0" fontId="66" fillId="0" borderId="0" xfId="0" applyFont="1"/>
    <xf numFmtId="0" fontId="67" fillId="0" borderId="0" xfId="0" applyFont="1"/>
    <xf numFmtId="17" fontId="67" fillId="0" borderId="0" xfId="0" applyNumberFormat="1" applyFont="1"/>
    <xf numFmtId="49" fontId="29" fillId="0" borderId="55" xfId="28" applyNumberFormat="1" applyFont="1" applyBorder="1" applyAlignment="1" applyProtection="1">
      <alignment horizontal="center"/>
      <protection locked="0"/>
    </xf>
    <xf numFmtId="49" fontId="29" fillId="0" borderId="56" xfId="28" applyNumberFormat="1" applyFont="1" applyBorder="1" applyAlignment="1" applyProtection="1">
      <alignment horizontal="center"/>
      <protection locked="0"/>
    </xf>
    <xf numFmtId="49" fontId="29" fillId="0" borderId="57" xfId="28" applyNumberFormat="1" applyFont="1" applyBorder="1" applyAlignment="1" applyProtection="1">
      <alignment horizontal="center"/>
      <protection locked="0"/>
    </xf>
    <xf numFmtId="0" fontId="29" fillId="0" borderId="73" xfId="28" applyNumberFormat="1" applyFont="1" applyBorder="1" applyAlignment="1" applyProtection="1">
      <alignment horizontal="center" shrinkToFit="1"/>
    </xf>
    <xf numFmtId="0" fontId="29" fillId="0" borderId="74" xfId="28" applyNumberFormat="1" applyFont="1" applyBorder="1" applyAlignment="1" applyProtection="1">
      <alignment horizontal="center" shrinkToFit="1"/>
    </xf>
    <xf numFmtId="0" fontId="29" fillId="0" borderId="75" xfId="28" applyNumberFormat="1" applyFont="1" applyBorder="1" applyAlignment="1" applyProtection="1">
      <alignment horizontal="center" shrinkToFit="1"/>
    </xf>
    <xf numFmtId="0" fontId="29" fillId="0" borderId="76" xfId="28" applyNumberFormat="1" applyFont="1" applyBorder="1" applyAlignment="1" applyProtection="1">
      <alignment horizontal="center" shrinkToFit="1"/>
    </xf>
    <xf numFmtId="0" fontId="29" fillId="0" borderId="52" xfId="28" applyNumberFormat="1" applyFont="1" applyBorder="1" applyAlignment="1" applyProtection="1">
      <alignment horizontal="center" shrinkToFit="1"/>
    </xf>
    <xf numFmtId="0" fontId="29" fillId="0" borderId="77" xfId="28" applyNumberFormat="1" applyFont="1" applyBorder="1" applyAlignment="1" applyProtection="1">
      <alignment horizontal="center" shrinkToFit="1"/>
    </xf>
    <xf numFmtId="0" fontId="29" fillId="0" borderId="68" xfId="28" applyNumberFormat="1" applyFont="1" applyBorder="1" applyAlignment="1" applyProtection="1">
      <alignment horizontal="center" shrinkToFit="1"/>
    </xf>
    <xf numFmtId="0" fontId="29" fillId="0" borderId="69" xfId="28" applyNumberFormat="1" applyFont="1" applyBorder="1" applyAlignment="1" applyProtection="1">
      <alignment horizontal="center" shrinkToFit="1"/>
    </xf>
    <xf numFmtId="0" fontId="29" fillId="0" borderId="70" xfId="28" applyNumberFormat="1" applyFont="1" applyBorder="1" applyAlignment="1" applyProtection="1">
      <alignment horizontal="center" shrinkToFit="1"/>
    </xf>
    <xf numFmtId="0" fontId="29" fillId="0" borderId="113" xfId="0" applyNumberFormat="1" applyFont="1" applyBorder="1" applyAlignment="1">
      <alignment horizontal="center"/>
    </xf>
    <xf numFmtId="0" fontId="29" fillId="0" borderId="74" xfId="0" applyNumberFormat="1" applyFont="1" applyBorder="1" applyAlignment="1">
      <alignment horizontal="center"/>
    </xf>
    <xf numFmtId="0" fontId="29" fillId="0" borderId="114" xfId="0" applyNumberFormat="1" applyFont="1" applyBorder="1" applyAlignment="1">
      <alignment horizontal="center"/>
    </xf>
    <xf numFmtId="0" fontId="35" fillId="0" borderId="24" xfId="0" applyFont="1" applyBorder="1" applyAlignment="1">
      <alignment horizontal="center" textRotation="90"/>
    </xf>
    <xf numFmtId="0" fontId="33" fillId="3" borderId="33" xfId="0" applyFont="1" applyFill="1" applyBorder="1" applyAlignment="1">
      <alignment horizontal="center"/>
    </xf>
    <xf numFmtId="0" fontId="33" fillId="3" borderId="34" xfId="0" applyFont="1" applyFill="1" applyBorder="1" applyAlignment="1">
      <alignment horizontal="center"/>
    </xf>
    <xf numFmtId="0" fontId="33" fillId="3" borderId="35" xfId="0" applyFont="1" applyFill="1" applyBorder="1" applyAlignment="1">
      <alignment horizontal="center"/>
    </xf>
    <xf numFmtId="0" fontId="39" fillId="3" borderId="53" xfId="0" applyFont="1" applyFill="1" applyBorder="1" applyAlignment="1">
      <alignment horizontal="center"/>
    </xf>
    <xf numFmtId="0" fontId="39" fillId="3" borderId="0" xfId="0" applyFont="1" applyFill="1" applyBorder="1" applyAlignment="1">
      <alignment horizontal="center"/>
    </xf>
    <xf numFmtId="0" fontId="39" fillId="3" borderId="54" xfId="0" applyFont="1" applyFill="1" applyBorder="1" applyAlignment="1">
      <alignment horizontal="center"/>
    </xf>
    <xf numFmtId="0" fontId="42" fillId="3" borderId="53" xfId="0" applyFont="1" applyFill="1" applyBorder="1" applyAlignment="1">
      <alignment horizontal="center"/>
    </xf>
    <xf numFmtId="0" fontId="42" fillId="3" borderId="0" xfId="0" applyFont="1" applyFill="1" applyBorder="1" applyAlignment="1">
      <alignment horizontal="center"/>
    </xf>
    <xf numFmtId="0" fontId="42" fillId="3" borderId="54" xfId="0" applyFont="1" applyFill="1" applyBorder="1" applyAlignment="1">
      <alignment horizontal="center"/>
    </xf>
    <xf numFmtId="2" fontId="39" fillId="3" borderId="53" xfId="0" applyNumberFormat="1" applyFont="1" applyFill="1" applyBorder="1" applyAlignment="1">
      <alignment horizontal="right" shrinkToFit="1"/>
    </xf>
    <xf numFmtId="2" fontId="39" fillId="3" borderId="0" xfId="0" applyNumberFormat="1" applyFont="1" applyFill="1" applyBorder="1" applyAlignment="1">
      <alignment horizontal="right" shrinkToFit="1"/>
    </xf>
    <xf numFmtId="2" fontId="39" fillId="3" borderId="0" xfId="1" applyNumberFormat="1" applyFont="1" applyFill="1" applyBorder="1" applyAlignment="1">
      <alignment horizontal="right" shrinkToFit="1"/>
    </xf>
    <xf numFmtId="2" fontId="39" fillId="3" borderId="54" xfId="1" applyNumberFormat="1" applyFont="1" applyFill="1" applyBorder="1" applyAlignment="1">
      <alignment horizontal="right" shrinkToFit="1"/>
    </xf>
    <xf numFmtId="49" fontId="29" fillId="0" borderId="53" xfId="0" applyNumberFormat="1" applyFont="1" applyBorder="1" applyAlignment="1" applyProtection="1">
      <alignment horizontal="center"/>
      <protection locked="0"/>
    </xf>
    <xf numFmtId="49" fontId="29" fillId="0" borderId="0" xfId="0" applyNumberFormat="1" applyFont="1" applyBorder="1" applyAlignment="1" applyProtection="1">
      <alignment horizontal="center"/>
      <protection locked="0"/>
    </xf>
    <xf numFmtId="49" fontId="29" fillId="0" borderId="54" xfId="0" applyNumberFormat="1" applyFont="1" applyBorder="1" applyAlignment="1" applyProtection="1">
      <alignment horizontal="center"/>
      <protection locked="0"/>
    </xf>
    <xf numFmtId="0" fontId="38" fillId="0" borderId="12" xfId="0" applyFont="1" applyBorder="1" applyProtection="1">
      <protection locked="0"/>
    </xf>
    <xf numFmtId="0" fontId="38" fillId="0" borderId="14" xfId="0" applyFont="1" applyBorder="1" applyProtection="1">
      <protection locked="0"/>
    </xf>
    <xf numFmtId="0" fontId="29" fillId="0" borderId="113" xfId="0" applyFont="1" applyBorder="1" applyAlignment="1">
      <alignment horizontal="center"/>
    </xf>
    <xf numFmtId="0" fontId="29" fillId="0" borderId="74" xfId="0" applyFont="1" applyBorder="1" applyAlignment="1">
      <alignment horizontal="center"/>
    </xf>
    <xf numFmtId="0" fontId="29" fillId="0" borderId="114" xfId="0" applyFont="1" applyBorder="1" applyAlignment="1">
      <alignment horizontal="center"/>
    </xf>
    <xf numFmtId="0" fontId="29" fillId="0" borderId="55" xfId="0" applyFont="1" applyBorder="1" applyAlignment="1" applyProtection="1">
      <alignment horizontal="center"/>
      <protection locked="0"/>
    </xf>
    <xf numFmtId="0" fontId="29" fillId="0" borderId="56" xfId="0" applyFont="1" applyBorder="1" applyAlignment="1" applyProtection="1">
      <alignment horizontal="center"/>
      <protection locked="0"/>
    </xf>
    <xf numFmtId="0" fontId="29" fillId="0" borderId="57" xfId="0" applyFont="1" applyBorder="1" applyAlignment="1" applyProtection="1">
      <alignment horizontal="center"/>
      <protection locked="0"/>
    </xf>
    <xf numFmtId="0" fontId="15" fillId="0" borderId="12" xfId="0" applyFont="1" applyBorder="1" applyProtection="1">
      <protection locked="0"/>
    </xf>
    <xf numFmtId="0" fontId="29" fillId="7" borderId="20" xfId="0" applyFont="1" applyFill="1" applyBorder="1" applyAlignment="1">
      <alignment horizontal="center"/>
    </xf>
    <xf numFmtId="0" fontId="29" fillId="7" borderId="0" xfId="0" applyFont="1" applyFill="1" applyAlignment="1">
      <alignment horizontal="center"/>
    </xf>
    <xf numFmtId="0" fontId="29" fillId="0" borderId="71" xfId="0" applyFont="1" applyBorder="1" applyAlignment="1">
      <alignment horizontal="center"/>
    </xf>
    <xf numFmtId="0" fontId="29" fillId="0" borderId="72" xfId="0" applyFont="1" applyBorder="1" applyAlignment="1">
      <alignment horizontal="center"/>
    </xf>
    <xf numFmtId="0" fontId="29" fillId="3" borderId="78" xfId="0" applyFont="1" applyFill="1" applyBorder="1" applyAlignment="1">
      <alignment horizontal="center"/>
    </xf>
    <xf numFmtId="0" fontId="40" fillId="0" borderId="79" xfId="0" applyFont="1" applyBorder="1"/>
    <xf numFmtId="0" fontId="39" fillId="0" borderId="53" xfId="0" applyFont="1" applyBorder="1" applyAlignment="1">
      <alignment horizontal="center"/>
    </xf>
    <xf numFmtId="0" fontId="39" fillId="0" borderId="0" xfId="0" applyFont="1" applyBorder="1" applyAlignment="1">
      <alignment horizontal="center"/>
    </xf>
    <xf numFmtId="0" fontId="39" fillId="0" borderId="54" xfId="0" applyFont="1" applyBorder="1" applyAlignment="1">
      <alignment horizontal="center"/>
    </xf>
    <xf numFmtId="0" fontId="30" fillId="0" borderId="33" xfId="0" applyFont="1" applyBorder="1" applyAlignment="1">
      <alignment horizontal="center"/>
    </xf>
    <xf numFmtId="0" fontId="30" fillId="0" borderId="34" xfId="0" applyFont="1" applyBorder="1" applyAlignment="1">
      <alignment horizontal="center"/>
    </xf>
    <xf numFmtId="0" fontId="30" fillId="0" borderId="35" xfId="0" applyFont="1" applyBorder="1" applyAlignment="1">
      <alignment horizontal="center"/>
    </xf>
    <xf numFmtId="0" fontId="33" fillId="3" borderId="53" xfId="0" applyFont="1" applyFill="1" applyBorder="1" applyAlignment="1">
      <alignment horizontal="center"/>
    </xf>
    <xf numFmtId="0" fontId="33" fillId="3" borderId="0" xfId="0" applyFont="1" applyFill="1" applyBorder="1" applyAlignment="1">
      <alignment horizontal="center"/>
    </xf>
    <xf numFmtId="0" fontId="33" fillId="3" borderId="54" xfId="0" applyFont="1" applyFill="1" applyBorder="1" applyAlignment="1">
      <alignment horizontal="center"/>
    </xf>
    <xf numFmtId="0" fontId="35" fillId="0" borderId="0" xfId="0" applyFont="1" applyBorder="1" applyAlignment="1">
      <alignment horizontal="center" textRotation="90"/>
    </xf>
    <xf numFmtId="0" fontId="35" fillId="0" borderId="1" xfId="0" applyFont="1" applyBorder="1" applyAlignment="1">
      <alignment horizontal="center" textRotation="90"/>
    </xf>
    <xf numFmtId="0" fontId="35" fillId="0" borderId="21" xfId="0" applyFont="1" applyBorder="1" applyAlignment="1">
      <alignment horizontal="center" textRotation="90"/>
    </xf>
    <xf numFmtId="0" fontId="35" fillId="0" borderId="2" xfId="0" applyFont="1" applyBorder="1" applyAlignment="1">
      <alignment horizontal="center" textRotation="90"/>
    </xf>
    <xf numFmtId="0" fontId="37" fillId="0" borderId="4" xfId="0" applyFont="1" applyBorder="1" applyAlignment="1">
      <alignment horizontal="center"/>
    </xf>
    <xf numFmtId="0" fontId="37" fillId="0" borderId="3" xfId="0" applyFont="1" applyBorder="1" applyAlignment="1">
      <alignment horizontal="center"/>
    </xf>
    <xf numFmtId="0" fontId="29" fillId="3" borderId="53" xfId="0" applyFont="1" applyFill="1" applyBorder="1" applyAlignment="1">
      <alignment horizontal="center"/>
    </xf>
    <xf numFmtId="0" fontId="29" fillId="3" borderId="0" xfId="0" applyFont="1" applyFill="1" applyBorder="1" applyAlignment="1">
      <alignment horizontal="center"/>
    </xf>
    <xf numFmtId="0" fontId="29" fillId="3" borderId="54" xfId="0" applyFont="1" applyFill="1" applyBorder="1" applyAlignment="1">
      <alignment horizontal="center"/>
    </xf>
    <xf numFmtId="0" fontId="35" fillId="0" borderId="9" xfId="0" applyFont="1" applyBorder="1" applyAlignment="1">
      <alignment horizontal="center" textRotation="90"/>
    </xf>
    <xf numFmtId="0" fontId="35" fillId="0" borderId="20" xfId="0" applyFont="1" applyBorder="1" applyAlignment="1">
      <alignment horizontal="center" textRotation="90"/>
    </xf>
    <xf numFmtId="0" fontId="35" fillId="0" borderId="4" xfId="0" applyFont="1" applyBorder="1" applyAlignment="1">
      <alignment horizontal="center" textRotation="90"/>
    </xf>
    <xf numFmtId="0" fontId="35" fillId="0" borderId="38" xfId="0" applyFont="1" applyBorder="1" applyAlignment="1">
      <alignment horizontal="center" textRotation="90"/>
    </xf>
    <xf numFmtId="0" fontId="35" fillId="0" borderId="3" xfId="0" applyFont="1" applyBorder="1" applyAlignment="1">
      <alignment horizontal="center" textRotation="90"/>
    </xf>
    <xf numFmtId="0" fontId="35" fillId="0" borderId="11" xfId="0" applyFont="1" applyBorder="1" applyAlignment="1">
      <alignment horizontal="center" textRotation="90"/>
    </xf>
    <xf numFmtId="0" fontId="35" fillId="0" borderId="5" xfId="0" applyFont="1" applyBorder="1" applyAlignment="1">
      <alignment horizontal="center" textRotation="90"/>
    </xf>
    <xf numFmtId="0" fontId="28" fillId="0" borderId="25" xfId="8" applyFont="1" applyBorder="1" applyAlignment="1" applyProtection="1">
      <alignment horizontal="center"/>
      <protection locked="0"/>
    </xf>
    <xf numFmtId="0" fontId="30" fillId="0" borderId="9" xfId="0" applyFont="1" applyBorder="1" applyAlignment="1">
      <alignment horizontal="center"/>
    </xf>
    <xf numFmtId="0" fontId="30" fillId="0" borderId="11" xfId="0" applyFont="1" applyBorder="1" applyAlignment="1">
      <alignment horizontal="center"/>
    </xf>
    <xf numFmtId="0" fontId="30" fillId="0" borderId="4" xfId="0" applyFont="1" applyBorder="1" applyAlignment="1">
      <alignment horizontal="center"/>
    </xf>
    <xf numFmtId="0" fontId="30" fillId="0" borderId="5" xfId="0" applyFont="1" applyBorder="1" applyAlignment="1">
      <alignment horizontal="center"/>
    </xf>
    <xf numFmtId="0" fontId="30" fillId="0" borderId="48" xfId="0" applyFont="1" applyBorder="1" applyAlignment="1">
      <alignment horizontal="center"/>
    </xf>
    <xf numFmtId="0" fontId="30" fillId="0" borderId="31" xfId="0" applyFont="1" applyBorder="1" applyAlignment="1">
      <alignment horizontal="center"/>
    </xf>
    <xf numFmtId="0" fontId="30" fillId="0" borderId="29" xfId="0" applyFont="1" applyBorder="1" applyAlignment="1">
      <alignment horizontal="center"/>
    </xf>
    <xf numFmtId="2" fontId="39" fillId="3" borderId="54" xfId="0" applyNumberFormat="1" applyFont="1" applyFill="1" applyBorder="1" applyAlignment="1">
      <alignment horizontal="right" shrinkToFit="1"/>
    </xf>
    <xf numFmtId="0" fontId="52" fillId="0" borderId="0" xfId="0" applyFont="1" applyAlignment="1" applyProtection="1">
      <alignment horizontal="center" textRotation="90"/>
      <protection hidden="1"/>
    </xf>
    <xf numFmtId="0" fontId="58" fillId="0" borderId="1" xfId="0" applyFont="1" applyBorder="1" applyAlignment="1" applyProtection="1">
      <alignment horizontal="center" textRotation="90"/>
      <protection hidden="1"/>
    </xf>
    <xf numFmtId="0" fontId="58" fillId="0" borderId="21" xfId="0" applyFont="1" applyBorder="1" applyAlignment="1" applyProtection="1">
      <alignment horizontal="center" textRotation="90"/>
      <protection hidden="1"/>
    </xf>
    <xf numFmtId="0" fontId="58" fillId="0" borderId="2" xfId="0" applyFont="1" applyBorder="1" applyAlignment="1" applyProtection="1">
      <alignment horizontal="center" textRotation="90"/>
      <protection hidden="1"/>
    </xf>
    <xf numFmtId="0" fontId="5" fillId="0" borderId="20" xfId="18" applyFont="1" applyBorder="1" applyAlignment="1" applyProtection="1">
      <alignment horizontal="center" shrinkToFit="1"/>
    </xf>
    <xf numFmtId="0" fontId="5" fillId="0" borderId="0" xfId="18" applyFont="1" applyBorder="1" applyAlignment="1" applyProtection="1">
      <alignment horizontal="center" shrinkToFit="1"/>
    </xf>
    <xf numFmtId="0" fontId="5" fillId="0" borderId="24" xfId="18" applyFont="1" applyBorder="1" applyAlignment="1" applyProtection="1">
      <alignment horizontal="center" shrinkToFit="1"/>
    </xf>
    <xf numFmtId="0" fontId="6" fillId="0" borderId="61" xfId="18" applyFont="1" applyBorder="1" applyAlignment="1" applyProtection="1">
      <alignment horizontal="center" vertical="center" shrinkToFit="1"/>
    </xf>
    <xf numFmtId="0" fontId="6" fillId="0" borderId="91" xfId="18" applyFont="1" applyBorder="1" applyAlignment="1" applyProtection="1">
      <alignment horizontal="center" vertical="center" shrinkToFit="1"/>
    </xf>
    <xf numFmtId="0" fontId="6" fillId="0" borderId="93" xfId="18" applyFont="1" applyBorder="1" applyAlignment="1" applyProtection="1">
      <alignment horizontal="center" vertical="center" shrinkToFit="1"/>
    </xf>
    <xf numFmtId="0" fontId="5" fillId="0" borderId="18" xfId="18" applyFont="1" applyBorder="1" applyAlignment="1" applyProtection="1">
      <alignment horizontal="center" shrinkToFit="1"/>
    </xf>
    <xf numFmtId="0" fontId="5" fillId="0" borderId="82" xfId="18" applyFont="1" applyBorder="1" applyAlignment="1" applyProtection="1">
      <alignment horizontal="center" shrinkToFit="1"/>
    </xf>
    <xf numFmtId="0" fontId="5" fillId="0" borderId="83" xfId="18" applyFont="1" applyBorder="1" applyAlignment="1" applyProtection="1">
      <alignment horizontal="center" shrinkToFit="1"/>
    </xf>
    <xf numFmtId="0" fontId="2" fillId="5" borderId="0" xfId="18" applyFill="1" applyAlignment="1" applyProtection="1">
      <alignment horizontal="center"/>
    </xf>
    <xf numFmtId="0" fontId="6" fillId="0" borderId="18" xfId="18" applyFont="1" applyBorder="1" applyAlignment="1" applyProtection="1">
      <alignment horizontal="center" vertical="center" wrapText="1" shrinkToFit="1"/>
    </xf>
    <xf numFmtId="0" fontId="6" fillId="0" borderId="83" xfId="18" applyFont="1" applyBorder="1" applyAlignment="1" applyProtection="1">
      <alignment horizontal="center" vertical="center" wrapText="1" shrinkToFit="1"/>
    </xf>
    <xf numFmtId="0" fontId="6" fillId="0" borderId="63" xfId="18" applyFont="1" applyBorder="1" applyAlignment="1" applyProtection="1">
      <alignment horizontal="center" vertical="center" wrapText="1" shrinkToFit="1"/>
    </xf>
    <xf numFmtId="0" fontId="6" fillId="0" borderId="32" xfId="18" applyFont="1" applyBorder="1" applyAlignment="1" applyProtection="1">
      <alignment horizontal="center" vertical="center" wrapText="1" shrinkToFit="1"/>
    </xf>
    <xf numFmtId="0" fontId="5" fillId="0" borderId="18" xfId="18" applyFont="1" applyBorder="1" applyAlignment="1" applyProtection="1">
      <alignment shrinkToFit="1"/>
    </xf>
    <xf numFmtId="0" fontId="5" fillId="0" borderId="82" xfId="18" applyFont="1" applyBorder="1" applyAlignment="1" applyProtection="1">
      <alignment shrinkToFit="1"/>
    </xf>
    <xf numFmtId="0" fontId="5" fillId="0" borderId="20" xfId="18" applyFont="1" applyBorder="1" applyAlignment="1" applyProtection="1">
      <alignment shrinkToFit="1"/>
    </xf>
    <xf numFmtId="0" fontId="5" fillId="0" borderId="24" xfId="18" applyFont="1" applyBorder="1" applyAlignment="1" applyProtection="1">
      <alignment shrinkToFit="1"/>
    </xf>
    <xf numFmtId="0" fontId="6" fillId="0" borderId="19" xfId="18" applyFont="1" applyFill="1" applyBorder="1" applyAlignment="1" applyProtection="1">
      <alignment horizontal="center" vertical="center" wrapText="1" shrinkToFit="1"/>
    </xf>
    <xf numFmtId="0" fontId="6" fillId="0" borderId="17" xfId="18" applyFont="1" applyFill="1" applyBorder="1" applyAlignment="1" applyProtection="1">
      <alignment horizontal="center" vertical="center" wrapText="1" shrinkToFit="1"/>
    </xf>
    <xf numFmtId="0" fontId="6" fillId="0" borderId="61" xfId="18" applyFont="1" applyFill="1" applyBorder="1" applyAlignment="1" applyProtection="1">
      <alignment horizontal="center" vertical="center" wrapText="1" shrinkToFit="1"/>
    </xf>
    <xf numFmtId="0" fontId="6" fillId="0" borderId="91" xfId="18" applyFont="1" applyFill="1" applyBorder="1" applyAlignment="1" applyProtection="1">
      <alignment horizontal="center" vertical="center" wrapText="1" shrinkToFit="1"/>
    </xf>
    <xf numFmtId="0" fontId="6" fillId="0" borderId="93" xfId="18" applyFont="1" applyFill="1" applyBorder="1" applyAlignment="1" applyProtection="1">
      <alignment horizontal="center" vertical="center" wrapText="1" shrinkToFit="1"/>
    </xf>
    <xf numFmtId="0" fontId="7" fillId="0" borderId="19" xfId="18" applyFont="1" applyBorder="1" applyAlignment="1" applyProtection="1">
      <alignment horizontal="center" textRotation="90" shrinkToFit="1"/>
    </xf>
    <xf numFmtId="0" fontId="7" fillId="0" borderId="21" xfId="18" applyFont="1" applyBorder="1" applyAlignment="1" applyProtection="1">
      <alignment horizontal="center" textRotation="90" shrinkToFit="1"/>
    </xf>
    <xf numFmtId="0" fontId="7" fillId="0" borderId="17" xfId="18" applyFont="1" applyBorder="1" applyAlignment="1" applyProtection="1">
      <alignment horizontal="center" textRotation="90" shrinkToFit="1"/>
    </xf>
    <xf numFmtId="0" fontId="2" fillId="0" borderId="63" xfId="18" applyBorder="1" applyAlignment="1" applyProtection="1">
      <alignment horizontal="center"/>
    </xf>
    <xf numFmtId="0" fontId="2" fillId="0" borderId="32" xfId="18" applyBorder="1" applyAlignment="1" applyProtection="1">
      <alignment horizontal="center"/>
    </xf>
    <xf numFmtId="0" fontId="3" fillId="0" borderId="19" xfId="18" applyFont="1" applyBorder="1" applyAlignment="1" applyProtection="1">
      <alignment horizontal="center" vertical="center" textRotation="90"/>
    </xf>
    <xf numFmtId="0" fontId="3" fillId="0" borderId="21" xfId="18" applyFont="1" applyBorder="1" applyAlignment="1" applyProtection="1">
      <alignment horizontal="center" vertical="center" textRotation="90"/>
    </xf>
    <xf numFmtId="0" fontId="5" fillId="0" borderId="63" xfId="18" applyFont="1" applyBorder="1" applyAlignment="1" applyProtection="1">
      <alignment horizontal="center" shrinkToFit="1"/>
    </xf>
    <xf numFmtId="0" fontId="5" fillId="0" borderId="32" xfId="18" applyFont="1" applyBorder="1" applyAlignment="1" applyProtection="1">
      <alignment horizontal="center" shrinkToFit="1"/>
    </xf>
    <xf numFmtId="0" fontId="4" fillId="0" borderId="9" xfId="18" applyFont="1" applyBorder="1" applyAlignment="1" applyProtection="1">
      <alignment horizontal="center"/>
    </xf>
    <xf numFmtId="0" fontId="4" fillId="0" borderId="38" xfId="18" applyFont="1" applyBorder="1" applyAlignment="1" applyProtection="1">
      <alignment horizontal="center"/>
    </xf>
    <xf numFmtId="0" fontId="4" fillId="0" borderId="11" xfId="18" applyFont="1" applyBorder="1" applyAlignment="1" applyProtection="1">
      <alignment horizontal="center"/>
    </xf>
    <xf numFmtId="165" fontId="26" fillId="0" borderId="80" xfId="3" applyNumberFormat="1" applyFont="1" applyBorder="1" applyAlignment="1" applyProtection="1">
      <alignment horizontal="center" vertical="center" shrinkToFit="1"/>
    </xf>
    <xf numFmtId="165" fontId="26" fillId="0" borderId="87" xfId="3" applyNumberFormat="1" applyFont="1" applyBorder="1" applyAlignment="1" applyProtection="1">
      <alignment horizontal="center" vertical="center" shrinkToFit="1"/>
    </xf>
    <xf numFmtId="165" fontId="26" fillId="0" borderId="88" xfId="3" applyNumberFormat="1" applyFont="1" applyBorder="1" applyAlignment="1" applyProtection="1">
      <alignment horizontal="center" vertical="center" shrinkToFit="1"/>
    </xf>
    <xf numFmtId="0" fontId="3" fillId="0" borderId="61" xfId="18" applyFont="1" applyBorder="1" applyAlignment="1" applyProtection="1">
      <alignment horizontal="right"/>
    </xf>
    <xf numFmtId="0" fontId="3" fillId="0" borderId="91" xfId="18" applyFont="1" applyBorder="1" applyAlignment="1" applyProtection="1">
      <alignment horizontal="right"/>
    </xf>
    <xf numFmtId="0" fontId="6" fillId="0" borderId="61" xfId="18" applyFont="1" applyBorder="1" applyAlignment="1" applyProtection="1">
      <alignment horizontal="center" vertical="center" wrapText="1" shrinkToFit="1"/>
    </xf>
    <xf numFmtId="0" fontId="6" fillId="0" borderId="91" xfId="18" applyFont="1" applyBorder="1" applyAlignment="1" applyProtection="1">
      <alignment horizontal="center" vertical="center" wrapText="1" shrinkToFit="1"/>
    </xf>
    <xf numFmtId="0" fontId="6" fillId="0" borderId="63" xfId="18" applyFont="1" applyBorder="1" applyAlignment="1" applyProtection="1">
      <alignment horizontal="center" vertical="center" shrinkToFit="1"/>
    </xf>
    <xf numFmtId="0" fontId="6" fillId="0" borderId="60" xfId="18" applyFont="1" applyBorder="1" applyAlignment="1" applyProtection="1">
      <alignment horizontal="center" vertical="center" shrinkToFit="1"/>
    </xf>
    <xf numFmtId="0" fontId="6" fillId="0" borderId="32" xfId="18" applyFont="1" applyBorder="1" applyAlignment="1" applyProtection="1">
      <alignment horizontal="center" vertical="center" shrinkToFit="1"/>
    </xf>
    <xf numFmtId="0" fontId="5" fillId="0" borderId="63" xfId="18" applyFont="1" applyBorder="1" applyAlignment="1" applyProtection="1">
      <alignment horizontal="right"/>
    </xf>
    <xf numFmtId="0" fontId="5" fillId="0" borderId="60" xfId="18" applyFont="1" applyBorder="1" applyAlignment="1" applyProtection="1">
      <alignment horizontal="right"/>
    </xf>
    <xf numFmtId="0" fontId="5" fillId="0" borderId="60" xfId="18" applyFont="1" applyBorder="1" applyAlignment="1" applyProtection="1">
      <alignment horizontal="center"/>
    </xf>
    <xf numFmtId="0" fontId="6" fillId="0" borderId="60" xfId="18" applyFont="1" applyBorder="1" applyAlignment="1" applyProtection="1">
      <alignment horizontal="right"/>
    </xf>
    <xf numFmtId="0" fontId="3" fillId="0" borderId="9" xfId="18" applyFont="1" applyBorder="1" applyAlignment="1" applyProtection="1">
      <alignment horizontal="left"/>
    </xf>
    <xf numFmtId="0" fontId="3" fillId="0" borderId="38" xfId="18" applyFont="1" applyBorder="1" applyAlignment="1" applyProtection="1">
      <alignment horizontal="left"/>
    </xf>
    <xf numFmtId="0" fontId="3" fillId="0" borderId="11" xfId="18" applyFont="1" applyBorder="1" applyAlignment="1" applyProtection="1">
      <alignment horizontal="left"/>
    </xf>
    <xf numFmtId="0" fontId="3" fillId="0" borderId="20" xfId="18" applyFont="1" applyBorder="1" applyAlignment="1" applyProtection="1">
      <alignment horizontal="center"/>
    </xf>
    <xf numFmtId="0" fontId="3" fillId="0" borderId="0" xfId="18" applyFont="1" applyBorder="1" applyAlignment="1" applyProtection="1">
      <alignment horizontal="center"/>
    </xf>
    <xf numFmtId="0" fontId="3" fillId="0" borderId="24" xfId="18" applyFont="1" applyBorder="1" applyAlignment="1" applyProtection="1">
      <alignment horizontal="center"/>
    </xf>
    <xf numFmtId="0" fontId="2" fillId="0" borderId="3" xfId="18" applyBorder="1" applyAlignment="1" applyProtection="1">
      <alignment horizontal="center"/>
    </xf>
    <xf numFmtId="168" fontId="3" fillId="0" borderId="3" xfId="18" applyNumberFormat="1" applyFont="1" applyBorder="1" applyAlignment="1" applyProtection="1">
      <alignment horizontal="center"/>
    </xf>
    <xf numFmtId="168" fontId="3" fillId="0" borderId="5" xfId="18" applyNumberFormat="1" applyFont="1" applyBorder="1" applyAlignment="1" applyProtection="1">
      <alignment horizontal="center"/>
    </xf>
    <xf numFmtId="0" fontId="3" fillId="0" borderId="20" xfId="18" applyFont="1" applyBorder="1" applyAlignment="1" applyProtection="1">
      <alignment vertical="center"/>
    </xf>
    <xf numFmtId="0" fontId="2" fillId="0" borderId="0" xfId="18" applyBorder="1" applyAlignment="1" applyProtection="1">
      <alignment vertical="center"/>
    </xf>
    <xf numFmtId="0" fontId="2" fillId="0" borderId="20" xfId="18" applyBorder="1" applyAlignment="1" applyProtection="1">
      <alignment vertical="center"/>
    </xf>
    <xf numFmtId="0" fontId="2" fillId="0" borderId="16" xfId="18" applyBorder="1" applyAlignment="1" applyProtection="1">
      <alignment horizontal="center"/>
    </xf>
    <xf numFmtId="0" fontId="2" fillId="0" borderId="23" xfId="18" applyBorder="1" applyAlignment="1" applyProtection="1">
      <alignment horizontal="center"/>
    </xf>
    <xf numFmtId="0" fontId="4" fillId="0" borderId="109" xfId="34" applyNumberFormat="1" applyFont="1" applyBorder="1" applyAlignment="1" applyProtection="1">
      <alignment horizontal="center" shrinkToFit="1"/>
      <protection locked="0"/>
    </xf>
    <xf numFmtId="0" fontId="4" fillId="0" borderId="110" xfId="34" applyNumberFormat="1" applyFont="1" applyBorder="1" applyAlignment="1" applyProtection="1">
      <alignment horizontal="center" shrinkToFit="1"/>
      <protection locked="0"/>
    </xf>
    <xf numFmtId="0" fontId="4" fillId="0" borderId="89" xfId="34" applyNumberFormat="1" applyFont="1" applyBorder="1" applyAlignment="1" applyProtection="1">
      <alignment horizontal="center" shrinkToFit="1"/>
      <protection locked="0"/>
    </xf>
    <xf numFmtId="0" fontId="0" fillId="0" borderId="89" xfId="0" applyBorder="1" applyAlignment="1" applyProtection="1">
      <alignment shrinkToFit="1"/>
      <protection locked="0"/>
    </xf>
    <xf numFmtId="0" fontId="0" fillId="0" borderId="90" xfId="0" applyBorder="1" applyAlignment="1" applyProtection="1">
      <alignment shrinkToFit="1"/>
      <protection locked="0"/>
    </xf>
    <xf numFmtId="165" fontId="11" fillId="0" borderId="80" xfId="2" applyFont="1" applyBorder="1" applyAlignment="1" applyProtection="1">
      <alignment horizontal="left"/>
    </xf>
    <xf numFmtId="165" fontId="11" fillId="0" borderId="81" xfId="2" applyFont="1" applyBorder="1" applyAlignment="1" applyProtection="1">
      <alignment horizontal="left"/>
    </xf>
    <xf numFmtId="0" fontId="9" fillId="0" borderId="78" xfId="18" applyFont="1" applyBorder="1" applyAlignment="1" applyProtection="1">
      <alignment horizontal="right" shrinkToFit="1"/>
    </xf>
    <xf numFmtId="0" fontId="9" fillId="0" borderId="34" xfId="18" applyFont="1" applyBorder="1" applyAlignment="1" applyProtection="1">
      <alignment horizontal="right" shrinkToFit="1"/>
    </xf>
    <xf numFmtId="0" fontId="9" fillId="0" borderId="35" xfId="18" applyFont="1" applyBorder="1" applyAlignment="1" applyProtection="1">
      <alignment horizontal="right" shrinkToFit="1"/>
    </xf>
    <xf numFmtId="0" fontId="9" fillId="0" borderId="92" xfId="18" applyFont="1" applyBorder="1" applyAlignment="1" applyProtection="1">
      <alignment horizontal="right" shrinkToFit="1"/>
    </xf>
    <xf numFmtId="0" fontId="9" fillId="0" borderId="56" xfId="18" applyFont="1" applyBorder="1" applyAlignment="1" applyProtection="1">
      <alignment horizontal="right" shrinkToFit="1"/>
    </xf>
    <xf numFmtId="0" fontId="9" fillId="0" borderId="57" xfId="18" applyFont="1" applyBorder="1" applyAlignment="1" applyProtection="1">
      <alignment horizontal="right" shrinkToFit="1"/>
    </xf>
    <xf numFmtId="0" fontId="9" fillId="0" borderId="18" xfId="18" applyFont="1" applyBorder="1" applyAlignment="1" applyProtection="1">
      <alignment horizontal="right" wrapText="1" shrinkToFit="1"/>
    </xf>
    <xf numFmtId="0" fontId="9" fillId="0" borderId="82" xfId="18" applyFont="1" applyBorder="1" applyAlignment="1" applyProtection="1">
      <alignment horizontal="right" wrapText="1" shrinkToFit="1"/>
    </xf>
    <xf numFmtId="0" fontId="9" fillId="0" borderId="94" xfId="18" applyFont="1" applyBorder="1" applyAlignment="1" applyProtection="1">
      <alignment horizontal="right" wrapText="1" shrinkToFit="1"/>
    </xf>
    <xf numFmtId="0" fontId="9" fillId="0" borderId="92" xfId="18" applyFont="1" applyBorder="1" applyAlignment="1" applyProtection="1">
      <alignment horizontal="right" wrapText="1" shrinkToFit="1"/>
    </xf>
    <xf numFmtId="0" fontId="9" fillId="0" borderId="56" xfId="18" applyFont="1" applyBorder="1" applyAlignment="1" applyProtection="1">
      <alignment horizontal="right" wrapText="1" shrinkToFit="1"/>
    </xf>
    <xf numFmtId="0" fontId="9" fillId="0" borderId="57" xfId="18" applyFont="1" applyBorder="1" applyAlignment="1" applyProtection="1">
      <alignment horizontal="right" wrapText="1" shrinkToFit="1"/>
    </xf>
    <xf numFmtId="0" fontId="3" fillId="0" borderId="18" xfId="18" applyFont="1" applyBorder="1" applyAlignment="1" applyProtection="1">
      <alignment horizontal="center" vertical="center"/>
    </xf>
    <xf numFmtId="0" fontId="3" fillId="0" borderId="82" xfId="18" applyFont="1" applyBorder="1" applyAlignment="1" applyProtection="1">
      <alignment horizontal="center" vertical="center"/>
    </xf>
    <xf numFmtId="0" fontId="3" fillId="0" borderId="63" xfId="18" applyFont="1" applyBorder="1" applyAlignment="1" applyProtection="1">
      <alignment horizontal="center" vertical="center"/>
    </xf>
    <xf numFmtId="0" fontId="3" fillId="0" borderId="60" xfId="18" applyFont="1" applyBorder="1" applyAlignment="1" applyProtection="1">
      <alignment horizontal="center" vertical="center"/>
    </xf>
    <xf numFmtId="0" fontId="2" fillId="0" borderId="18" xfId="18" applyBorder="1" applyAlignment="1">
      <alignment horizontal="center"/>
    </xf>
    <xf numFmtId="0" fontId="2" fillId="0" borderId="82" xfId="18" applyBorder="1" applyAlignment="1">
      <alignment horizontal="center"/>
    </xf>
    <xf numFmtId="0" fontId="2" fillId="0" borderId="20" xfId="18" applyBorder="1" applyAlignment="1">
      <alignment horizontal="center"/>
    </xf>
    <xf numFmtId="0" fontId="2" fillId="0" borderId="0" xfId="18" applyBorder="1" applyAlignment="1">
      <alignment horizontal="center"/>
    </xf>
    <xf numFmtId="0" fontId="2" fillId="0" borderId="4" xfId="18" applyBorder="1" applyAlignment="1">
      <alignment horizontal="center"/>
    </xf>
    <xf numFmtId="0" fontId="2" fillId="0" borderId="3" xfId="18" applyBorder="1" applyAlignment="1">
      <alignment horizontal="center"/>
    </xf>
    <xf numFmtId="0" fontId="5" fillId="0" borderId="60" xfId="18" applyFont="1" applyBorder="1" applyAlignment="1" applyProtection="1">
      <alignment horizontal="center" shrinkToFit="1"/>
    </xf>
    <xf numFmtId="0" fontId="25" fillId="0" borderId="66" xfId="18" applyFont="1" applyBorder="1" applyAlignment="1">
      <alignment horizontal="center"/>
    </xf>
    <xf numFmtId="0" fontId="25" fillId="0" borderId="64" xfId="18" applyFont="1" applyBorder="1" applyAlignment="1">
      <alignment horizontal="center"/>
    </xf>
    <xf numFmtId="165" fontId="11" fillId="0" borderId="87" xfId="18" applyNumberFormat="1" applyFont="1" applyBorder="1" applyAlignment="1">
      <alignment horizontal="center"/>
    </xf>
    <xf numFmtId="0" fontId="11" fillId="0" borderId="81" xfId="18" applyFont="1" applyBorder="1" applyAlignment="1">
      <alignment horizontal="center"/>
    </xf>
    <xf numFmtId="0" fontId="3" fillId="0" borderId="18" xfId="18" applyFont="1" applyBorder="1" applyAlignment="1" applyProtection="1">
      <alignment horizontal="center"/>
    </xf>
    <xf numFmtId="0" fontId="3" fillId="0" borderId="82" xfId="18" applyFont="1" applyBorder="1" applyAlignment="1" applyProtection="1">
      <alignment horizontal="center"/>
    </xf>
    <xf numFmtId="0" fontId="3" fillId="0" borderId="63" xfId="18" applyFont="1" applyBorder="1" applyAlignment="1" applyProtection="1">
      <alignment horizontal="center"/>
    </xf>
    <xf numFmtId="0" fontId="3" fillId="0" borderId="60" xfId="18" applyFont="1" applyBorder="1" applyAlignment="1" applyProtection="1">
      <alignment horizontal="center"/>
    </xf>
    <xf numFmtId="0" fontId="3" fillId="0" borderId="18" xfId="18" applyFont="1" applyBorder="1" applyAlignment="1" applyProtection="1">
      <alignment horizontal="center" wrapText="1"/>
    </xf>
    <xf numFmtId="0" fontId="3" fillId="0" borderId="83" xfId="18" applyFont="1" applyBorder="1" applyAlignment="1" applyProtection="1">
      <alignment horizontal="center" wrapText="1"/>
    </xf>
    <xf numFmtId="0" fontId="3" fillId="0" borderId="63" xfId="18" applyFont="1" applyBorder="1" applyAlignment="1" applyProtection="1">
      <alignment horizontal="center" wrapText="1"/>
    </xf>
    <xf numFmtId="0" fontId="3" fillId="0" borderId="32" xfId="18" applyFont="1" applyBorder="1" applyAlignment="1" applyProtection="1">
      <alignment horizontal="center" wrapText="1"/>
    </xf>
    <xf numFmtId="0" fontId="6" fillId="0" borderId="18" xfId="18" applyFont="1" applyBorder="1" applyAlignment="1" applyProtection="1">
      <alignment horizontal="center" vertical="center" shrinkToFit="1"/>
    </xf>
    <xf numFmtId="0" fontId="6" fillId="0" borderId="83" xfId="18" applyFont="1" applyBorder="1" applyAlignment="1" applyProtection="1">
      <alignment horizontal="center" vertical="center" shrinkToFit="1"/>
    </xf>
    <xf numFmtId="0" fontId="9" fillId="0" borderId="84" xfId="18" applyFont="1" applyBorder="1" applyAlignment="1" applyProtection="1">
      <alignment horizontal="right" vertical="center"/>
    </xf>
    <xf numFmtId="0" fontId="9" fillId="0" borderId="85" xfId="18" applyFont="1" applyBorder="1" applyAlignment="1" applyProtection="1">
      <alignment horizontal="right" vertical="center"/>
    </xf>
    <xf numFmtId="0" fontId="9" fillId="0" borderId="86" xfId="18" applyFont="1" applyBorder="1" applyAlignment="1" applyProtection="1">
      <alignment horizontal="right" vertical="center"/>
    </xf>
    <xf numFmtId="165" fontId="11" fillId="0" borderId="80" xfId="2" applyFont="1" applyBorder="1" applyAlignment="1" applyProtection="1">
      <alignment horizontal="right"/>
    </xf>
    <xf numFmtId="165" fontId="11" fillId="0" borderId="81" xfId="2" applyFont="1" applyBorder="1" applyAlignment="1" applyProtection="1">
      <alignment horizontal="right"/>
    </xf>
    <xf numFmtId="0" fontId="6" fillId="0" borderId="82" xfId="18" applyFont="1" applyBorder="1" applyAlignment="1" applyProtection="1">
      <alignment horizontal="center" vertical="center" wrapText="1" shrinkToFit="1"/>
    </xf>
    <xf numFmtId="0" fontId="6" fillId="0" borderId="60" xfId="18" applyFont="1" applyBorder="1" applyAlignment="1" applyProtection="1">
      <alignment horizontal="center" vertical="center" wrapText="1" shrinkToFit="1"/>
    </xf>
    <xf numFmtId="0" fontId="5" fillId="0" borderId="63" xfId="18" applyFont="1" applyBorder="1" applyAlignment="1" applyProtection="1">
      <alignment shrinkToFit="1"/>
    </xf>
    <xf numFmtId="0" fontId="5" fillId="0" borderId="32" xfId="18" applyFont="1" applyBorder="1" applyAlignment="1" applyProtection="1">
      <alignment shrinkToFit="1"/>
    </xf>
    <xf numFmtId="0" fontId="3" fillId="0" borderId="4" xfId="18" applyFont="1" applyBorder="1" applyAlignment="1" applyProtection="1">
      <alignment horizontal="center"/>
    </xf>
    <xf numFmtId="0" fontId="3" fillId="0" borderId="3" xfId="18" applyFont="1" applyBorder="1" applyAlignment="1" applyProtection="1">
      <alignment horizontal="center"/>
    </xf>
    <xf numFmtId="0" fontId="9" fillId="0" borderId="20" xfId="18" applyFont="1" applyBorder="1" applyAlignment="1" applyProtection="1">
      <alignment horizontal="right" wrapText="1" shrinkToFit="1"/>
    </xf>
    <xf numFmtId="0" fontId="9" fillId="0" borderId="0" xfId="18" applyFont="1" applyBorder="1" applyAlignment="1" applyProtection="1">
      <alignment horizontal="right" wrapText="1" shrinkToFit="1"/>
    </xf>
    <xf numFmtId="0" fontId="9" fillId="0" borderId="54" xfId="18" applyFont="1" applyBorder="1" applyAlignment="1" applyProtection="1">
      <alignment horizontal="right" wrapText="1" shrinkToFit="1"/>
    </xf>
    <xf numFmtId="0" fontId="4" fillId="0" borderId="90" xfId="34" applyNumberFormat="1" applyFont="1" applyBorder="1" applyAlignment="1" applyProtection="1">
      <alignment horizontal="center" shrinkToFit="1"/>
      <protection locked="0"/>
    </xf>
    <xf numFmtId="0" fontId="4" fillId="0" borderId="89" xfId="18" applyNumberFormat="1" applyFont="1" applyBorder="1" applyAlignment="1" applyProtection="1">
      <alignment horizontal="center" shrinkToFit="1"/>
      <protection locked="0"/>
    </xf>
    <xf numFmtId="0" fontId="4" fillId="0" borderId="90" xfId="18" applyNumberFormat="1" applyFont="1" applyBorder="1" applyAlignment="1" applyProtection="1">
      <alignment horizontal="center" shrinkToFit="1"/>
      <protection locked="0"/>
    </xf>
    <xf numFmtId="49" fontId="2" fillId="0" borderId="16" xfId="18" applyNumberFormat="1" applyBorder="1" applyAlignment="1" applyProtection="1">
      <alignment horizontal="center"/>
    </xf>
    <xf numFmtId="49" fontId="5" fillId="0" borderId="18" xfId="18" applyNumberFormat="1" applyFont="1" applyBorder="1" applyAlignment="1" applyProtection="1">
      <alignment horizontal="center" shrinkToFit="1"/>
    </xf>
    <xf numFmtId="49" fontId="5" fillId="0" borderId="20" xfId="18" applyNumberFormat="1" applyFont="1" applyBorder="1" applyAlignment="1" applyProtection="1">
      <alignment horizontal="center" shrinkToFit="1"/>
    </xf>
    <xf numFmtId="0" fontId="0" fillId="0" borderId="0" xfId="0" applyNumberFormat="1" applyAlignment="1">
      <alignment horizontal="center"/>
    </xf>
    <xf numFmtId="0" fontId="0" fillId="0" borderId="24" xfId="0" applyNumberFormat="1" applyBorder="1" applyAlignment="1">
      <alignment horizontal="center"/>
    </xf>
    <xf numFmtId="0" fontId="5" fillId="0" borderId="20" xfId="18" applyNumberFormat="1" applyFont="1" applyBorder="1" applyAlignment="1" applyProtection="1">
      <alignment horizontal="center" shrinkToFit="1"/>
    </xf>
    <xf numFmtId="0" fontId="5" fillId="0" borderId="24" xfId="18" applyNumberFormat="1" applyFont="1" applyBorder="1" applyAlignment="1" applyProtection="1">
      <alignment horizontal="center" shrinkToFit="1"/>
    </xf>
    <xf numFmtId="0" fontId="5" fillId="0" borderId="20" xfId="18" applyNumberFormat="1" applyFont="1" applyBorder="1" applyAlignment="1" applyProtection="1">
      <alignment shrinkToFit="1"/>
    </xf>
    <xf numFmtId="0" fontId="5" fillId="0" borderId="24" xfId="18" applyNumberFormat="1" applyFont="1" applyBorder="1" applyAlignment="1" applyProtection="1">
      <alignment shrinkToFit="1"/>
    </xf>
    <xf numFmtId="0" fontId="0" fillId="0" borderId="82" xfId="0" applyNumberFormat="1" applyBorder="1" applyAlignment="1">
      <alignment horizontal="center"/>
    </xf>
    <xf numFmtId="0" fontId="0" fillId="0" borderId="83" xfId="0" applyNumberFormat="1" applyBorder="1" applyAlignment="1">
      <alignment horizontal="center"/>
    </xf>
    <xf numFmtId="0" fontId="5" fillId="0" borderId="18" xfId="18" applyNumberFormat="1" applyFont="1" applyBorder="1" applyAlignment="1" applyProtection="1">
      <alignment shrinkToFit="1"/>
    </xf>
    <xf numFmtId="0" fontId="5" fillId="0" borderId="82" xfId="18" applyNumberFormat="1" applyFont="1" applyBorder="1" applyAlignment="1" applyProtection="1">
      <alignment shrinkToFit="1"/>
    </xf>
    <xf numFmtId="0" fontId="5" fillId="0" borderId="18" xfId="18" applyNumberFormat="1" applyFont="1" applyBorder="1" applyAlignment="1" applyProtection="1">
      <alignment horizontal="center" shrinkToFit="1"/>
    </xf>
    <xf numFmtId="0" fontId="5" fillId="0" borderId="83" xfId="18" applyNumberFormat="1" applyFont="1" applyBorder="1" applyAlignment="1" applyProtection="1">
      <alignment horizontal="center" shrinkToFit="1"/>
    </xf>
    <xf numFmtId="0" fontId="2" fillId="0" borderId="60" xfId="18" applyNumberFormat="1" applyBorder="1" applyAlignment="1" applyProtection="1">
      <alignment horizontal="center"/>
    </xf>
    <xf numFmtId="0" fontId="2" fillId="0" borderId="32" xfId="18" applyNumberFormat="1" applyBorder="1" applyAlignment="1" applyProtection="1">
      <alignment horizontal="center"/>
    </xf>
    <xf numFmtId="0" fontId="5" fillId="0" borderId="63" xfId="18" applyNumberFormat="1" applyFont="1" applyBorder="1" applyAlignment="1" applyProtection="1">
      <alignment horizontal="center" shrinkToFit="1"/>
    </xf>
    <xf numFmtId="0" fontId="5" fillId="0" borderId="32" xfId="18" applyNumberFormat="1" applyFont="1" applyBorder="1" applyAlignment="1" applyProtection="1">
      <alignment horizontal="center" shrinkToFit="1"/>
    </xf>
    <xf numFmtId="0" fontId="5" fillId="0" borderId="63" xfId="18" applyNumberFormat="1" applyFont="1" applyBorder="1" applyAlignment="1" applyProtection="1">
      <alignment shrinkToFit="1"/>
    </xf>
    <xf numFmtId="0" fontId="5" fillId="0" borderId="32" xfId="18" applyNumberFormat="1" applyFont="1" applyBorder="1" applyAlignment="1" applyProtection="1">
      <alignment shrinkToFit="1"/>
    </xf>
    <xf numFmtId="0" fontId="2" fillId="0" borderId="0" xfId="18" applyNumberFormat="1" applyAlignment="1" applyProtection="1">
      <alignment horizontal="center"/>
    </xf>
    <xf numFmtId="0" fontId="2" fillId="0" borderId="24" xfId="18" applyNumberFormat="1" applyBorder="1" applyAlignment="1" applyProtection="1">
      <alignment horizontal="center"/>
    </xf>
    <xf numFmtId="49" fontId="1" fillId="0" borderId="0" xfId="18" applyNumberFormat="1" applyFont="1" applyBorder="1" applyAlignment="1" applyProtection="1">
      <alignment horizontal="center"/>
    </xf>
    <xf numFmtId="49" fontId="1" fillId="0" borderId="16" xfId="18" applyNumberFormat="1" applyFont="1" applyBorder="1" applyAlignment="1" applyProtection="1">
      <alignment horizontal="center"/>
    </xf>
    <xf numFmtId="0" fontId="2" fillId="0" borderId="16" xfId="18" applyNumberFormat="1" applyBorder="1" applyAlignment="1" applyProtection="1">
      <alignment horizontal="center"/>
    </xf>
    <xf numFmtId="0" fontId="2" fillId="0" borderId="23" xfId="18" applyNumberFormat="1" applyBorder="1" applyAlignment="1" applyProtection="1">
      <alignment horizontal="center"/>
    </xf>
    <xf numFmtId="0" fontId="0" fillId="0" borderId="0" xfId="0" applyAlignment="1">
      <alignment horizontal="center"/>
    </xf>
    <xf numFmtId="0" fontId="0" fillId="0" borderId="24" xfId="0" applyBorder="1" applyAlignment="1">
      <alignment horizontal="center"/>
    </xf>
    <xf numFmtId="49" fontId="5" fillId="0" borderId="24" xfId="18" applyNumberFormat="1" applyFont="1" applyBorder="1" applyAlignment="1" applyProtection="1">
      <alignment horizontal="center" shrinkToFit="1"/>
    </xf>
    <xf numFmtId="0" fontId="2" fillId="0" borderId="0" xfId="18" applyAlignment="1" applyProtection="1">
      <alignment horizontal="center"/>
    </xf>
    <xf numFmtId="0" fontId="2" fillId="0" borderId="24" xfId="18" applyBorder="1" applyAlignment="1" applyProtection="1">
      <alignment horizontal="center"/>
    </xf>
    <xf numFmtId="0" fontId="2" fillId="0" borderId="60" xfId="18" applyBorder="1" applyAlignment="1" applyProtection="1">
      <alignment horizontal="center"/>
    </xf>
    <xf numFmtId="49" fontId="5" fillId="0" borderId="63" xfId="18" applyNumberFormat="1" applyFont="1" applyBorder="1" applyAlignment="1" applyProtection="1">
      <alignment horizontal="center" shrinkToFit="1"/>
    </xf>
    <xf numFmtId="49" fontId="5" fillId="0" borderId="32" xfId="18" applyNumberFormat="1" applyFont="1" applyBorder="1" applyAlignment="1" applyProtection="1">
      <alignment horizontal="center" shrinkToFit="1"/>
    </xf>
    <xf numFmtId="49" fontId="0" fillId="0" borderId="82" xfId="0" applyNumberFormat="1" applyBorder="1" applyAlignment="1">
      <alignment horizontal="center"/>
    </xf>
    <xf numFmtId="0" fontId="13" fillId="0" borderId="38" xfId="0" applyFont="1" applyBorder="1" applyAlignment="1">
      <alignment horizontal="center"/>
    </xf>
    <xf numFmtId="0" fontId="14" fillId="0" borderId="6" xfId="0" applyFont="1" applyBorder="1" applyAlignment="1">
      <alignment horizontal="center" shrinkToFit="1"/>
    </xf>
    <xf numFmtId="0" fontId="14" fillId="0" borderId="7" xfId="0" applyFont="1" applyBorder="1" applyAlignment="1">
      <alignment horizontal="center" shrinkToFit="1"/>
    </xf>
    <xf numFmtId="0" fontId="14" fillId="0" borderId="6" xfId="0" applyFont="1" applyBorder="1" applyAlignment="1">
      <alignment horizontal="center"/>
    </xf>
    <xf numFmtId="0" fontId="14" fillId="0" borderId="8" xfId="0" applyFont="1" applyBorder="1" applyAlignment="1">
      <alignment horizontal="center"/>
    </xf>
    <xf numFmtId="0" fontId="16" fillId="0" borderId="8" xfId="0" applyFont="1" applyBorder="1" applyAlignment="1">
      <alignment horizontal="center"/>
    </xf>
    <xf numFmtId="0" fontId="16" fillId="0" borderId="7" xfId="0" applyFont="1" applyBorder="1" applyAlignment="1">
      <alignment horizontal="center"/>
    </xf>
    <xf numFmtId="0" fontId="14" fillId="0" borderId="45" xfId="0" applyFont="1" applyBorder="1" applyAlignment="1">
      <alignment horizontal="left" shrinkToFit="1"/>
    </xf>
    <xf numFmtId="0" fontId="14" fillId="0" borderId="13" xfId="0" applyFont="1" applyBorder="1" applyAlignment="1">
      <alignment horizontal="left" shrinkToFit="1"/>
    </xf>
    <xf numFmtId="0" fontId="14" fillId="0" borderId="45" xfId="0" applyFont="1" applyBorder="1" applyAlignment="1">
      <alignment horizontal="center" shrinkToFit="1"/>
    </xf>
    <xf numFmtId="0" fontId="14" fillId="0" borderId="30" xfId="0" applyFont="1" applyBorder="1" applyAlignment="1">
      <alignment horizontal="center" shrinkToFit="1"/>
    </xf>
    <xf numFmtId="0" fontId="14" fillId="0" borderId="45" xfId="0" applyFont="1" applyBorder="1" applyAlignment="1">
      <alignment horizontal="center"/>
    </xf>
    <xf numFmtId="0" fontId="14" fillId="0" borderId="13" xfId="0" applyFont="1" applyBorder="1" applyAlignment="1">
      <alignment horizontal="center"/>
    </xf>
    <xf numFmtId="0" fontId="16" fillId="0" borderId="13" xfId="0" applyFont="1" applyBorder="1" applyAlignment="1">
      <alignment horizontal="center"/>
    </xf>
    <xf numFmtId="0" fontId="16" fillId="0" borderId="30" xfId="0" applyFont="1" applyBorder="1" applyAlignment="1">
      <alignment horizontal="center"/>
    </xf>
    <xf numFmtId="0" fontId="20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4" fillId="0" borderId="31" xfId="0" applyFont="1" applyBorder="1" applyAlignment="1">
      <alignment horizontal="center"/>
    </xf>
    <xf numFmtId="0" fontId="16" fillId="0" borderId="31" xfId="0" applyFont="1" applyBorder="1" applyAlignment="1">
      <alignment horizontal="center"/>
    </xf>
    <xf numFmtId="0" fontId="16" fillId="0" borderId="29" xfId="0" applyFont="1" applyBorder="1" applyAlignment="1">
      <alignment horizontal="center"/>
    </xf>
    <xf numFmtId="0" fontId="16" fillId="0" borderId="38" xfId="0" applyFont="1" applyBorder="1" applyAlignment="1">
      <alignment horizontal="center" textRotation="90"/>
    </xf>
    <xf numFmtId="0" fontId="16" fillId="0" borderId="0" xfId="0" applyFont="1" applyBorder="1" applyAlignment="1">
      <alignment horizontal="center" textRotation="90"/>
    </xf>
    <xf numFmtId="0" fontId="16" fillId="0" borderId="9" xfId="0" applyFont="1" applyBorder="1" applyAlignment="1">
      <alignment horizontal="center" textRotation="90"/>
    </xf>
    <xf numFmtId="0" fontId="16" fillId="0" borderId="20" xfId="0" applyFont="1" applyBorder="1" applyAlignment="1">
      <alignment horizontal="center" textRotation="90"/>
    </xf>
    <xf numFmtId="0" fontId="15" fillId="0" borderId="38" xfId="0" applyFont="1" applyBorder="1" applyAlignment="1">
      <alignment horizontal="center" textRotation="90"/>
    </xf>
    <xf numFmtId="0" fontId="15" fillId="0" borderId="11" xfId="0" applyFont="1" applyBorder="1" applyAlignment="1">
      <alignment horizontal="center" textRotation="90"/>
    </xf>
    <xf numFmtId="0" fontId="15" fillId="0" borderId="0" xfId="0" applyFont="1" applyBorder="1" applyAlignment="1">
      <alignment horizontal="center" textRotation="90"/>
    </xf>
    <xf numFmtId="0" fontId="15" fillId="0" borderId="24" xfId="0" applyFont="1" applyBorder="1" applyAlignment="1">
      <alignment horizontal="center" textRotation="90"/>
    </xf>
    <xf numFmtId="0" fontId="16" fillId="0" borderId="31" xfId="0" applyFont="1" applyBorder="1" applyAlignment="1">
      <alignment horizontal="center" shrinkToFit="1"/>
    </xf>
    <xf numFmtId="0" fontId="14" fillId="0" borderId="48" xfId="0" applyFont="1" applyBorder="1" applyAlignment="1">
      <alignment horizontal="center"/>
    </xf>
    <xf numFmtId="0" fontId="16" fillId="0" borderId="11" xfId="0" applyFont="1" applyBorder="1" applyAlignment="1">
      <alignment horizontal="center" textRotation="90"/>
    </xf>
    <xf numFmtId="0" fontId="16" fillId="0" borderId="5" xfId="0" applyFont="1" applyBorder="1" applyAlignment="1">
      <alignment horizontal="center" textRotation="90"/>
    </xf>
    <xf numFmtId="0" fontId="16" fillId="0" borderId="47" xfId="0" applyFont="1" applyBorder="1" applyAlignment="1">
      <alignment horizontal="center" textRotation="90"/>
    </xf>
    <xf numFmtId="0" fontId="16" fillId="0" borderId="95" xfId="0" applyFont="1" applyBorder="1" applyAlignment="1">
      <alignment horizontal="center" textRotation="90"/>
    </xf>
    <xf numFmtId="0" fontId="16" fillId="0" borderId="24" xfId="0" applyFont="1" applyBorder="1" applyAlignment="1">
      <alignment horizontal="center" textRotation="90"/>
    </xf>
    <xf numFmtId="0" fontId="14" fillId="0" borderId="48" xfId="0" applyFont="1" applyBorder="1" applyAlignment="1">
      <alignment horizontal="center" shrinkToFit="1"/>
    </xf>
    <xf numFmtId="0" fontId="14" fillId="0" borderId="29" xfId="0" applyFont="1" applyBorder="1" applyAlignment="1">
      <alignment horizontal="center" shrinkToFit="1"/>
    </xf>
    <xf numFmtId="0" fontId="14" fillId="0" borderId="48" xfId="0" applyFont="1" applyBorder="1" applyAlignment="1">
      <alignment horizontal="left" shrinkToFit="1"/>
    </xf>
    <xf numFmtId="0" fontId="14" fillId="0" borderId="31" xfId="0" applyFont="1" applyBorder="1" applyAlignment="1">
      <alignment horizontal="left" shrinkToFit="1"/>
    </xf>
    <xf numFmtId="0" fontId="13" fillId="0" borderId="20" xfId="0" applyFont="1" applyBorder="1" applyAlignment="1"/>
    <xf numFmtId="0" fontId="13" fillId="0" borderId="0" xfId="0" applyFont="1" applyBorder="1" applyAlignment="1"/>
    <xf numFmtId="0" fontId="17" fillId="0" borderId="9" xfId="0" applyFont="1" applyBorder="1" applyAlignment="1">
      <alignment horizontal="center"/>
    </xf>
    <xf numFmtId="0" fontId="17" fillId="0" borderId="38" xfId="0" applyFont="1" applyBorder="1" applyAlignment="1">
      <alignment horizontal="center"/>
    </xf>
    <xf numFmtId="0" fontId="18" fillId="0" borderId="38" xfId="0" applyFont="1" applyBorder="1" applyAlignment="1">
      <alignment horizontal="center"/>
    </xf>
    <xf numFmtId="0" fontId="18" fillId="0" borderId="67" xfId="0" applyFont="1" applyBorder="1" applyAlignment="1">
      <alignment horizontal="center"/>
    </xf>
    <xf numFmtId="167" fontId="22" fillId="0" borderId="0" xfId="0" applyNumberFormat="1" applyFont="1" applyAlignment="1">
      <alignment horizontal="right" vertical="center" shrinkToFit="1"/>
    </xf>
    <xf numFmtId="0" fontId="16" fillId="0" borderId="10" xfId="0" applyFont="1" applyBorder="1" applyAlignment="1">
      <alignment horizontal="center" wrapText="1"/>
    </xf>
    <xf numFmtId="0" fontId="16" fillId="0" borderId="96" xfId="0" applyFont="1" applyBorder="1" applyAlignment="1">
      <alignment horizontal="center" wrapText="1"/>
    </xf>
    <xf numFmtId="0" fontId="16" fillId="0" borderId="10" xfId="0" applyFont="1" applyBorder="1" applyAlignment="1">
      <alignment horizontal="center"/>
    </xf>
    <xf numFmtId="0" fontId="16" fillId="0" borderId="47" xfId="0" applyFont="1" applyBorder="1" applyAlignment="1">
      <alignment horizontal="center"/>
    </xf>
    <xf numFmtId="0" fontId="16" fillId="0" borderId="96" xfId="0" applyFont="1" applyBorder="1" applyAlignment="1">
      <alignment horizontal="center"/>
    </xf>
    <xf numFmtId="0" fontId="16" fillId="0" borderId="97" xfId="0" applyFont="1" applyBorder="1" applyAlignment="1">
      <alignment horizontal="center"/>
    </xf>
    <xf numFmtId="0" fontId="16" fillId="0" borderId="9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 vertical="center"/>
    </xf>
    <xf numFmtId="0" fontId="16" fillId="0" borderId="4" xfId="0" applyFont="1" applyBorder="1" applyAlignment="1">
      <alignment horizontal="center" vertical="center"/>
    </xf>
    <xf numFmtId="0" fontId="16" fillId="0" borderId="5" xfId="0" applyFont="1" applyBorder="1" applyAlignment="1">
      <alignment horizontal="center" vertical="center"/>
    </xf>
    <xf numFmtId="0" fontId="17" fillId="0" borderId="9" xfId="0" applyFont="1" applyBorder="1" applyAlignment="1">
      <alignment horizontal="right"/>
    </xf>
    <xf numFmtId="0" fontId="17" fillId="0" borderId="38" xfId="0" applyFont="1" applyBorder="1" applyAlignment="1">
      <alignment horizontal="right"/>
    </xf>
    <xf numFmtId="0" fontId="13" fillId="0" borderId="0" xfId="0" applyFont="1" applyAlignment="1">
      <alignment horizontal="right" vertical="top"/>
    </xf>
    <xf numFmtId="0" fontId="13" fillId="0" borderId="3" xfId="0" applyFont="1" applyBorder="1" applyAlignment="1">
      <alignment horizontal="right" vertical="top"/>
    </xf>
    <xf numFmtId="0" fontId="16" fillId="0" borderId="13" xfId="0" applyFont="1" applyBorder="1" applyAlignment="1">
      <alignment horizontal="center" shrinkToFit="1"/>
    </xf>
    <xf numFmtId="0" fontId="16" fillId="0" borderId="30" xfId="0" applyFont="1" applyBorder="1" applyAlignment="1">
      <alignment horizontal="center" shrinkToFit="1"/>
    </xf>
    <xf numFmtId="0" fontId="13" fillId="0" borderId="4" xfId="0" applyFont="1" applyBorder="1" applyAlignment="1">
      <alignment horizontal="left"/>
    </xf>
    <xf numFmtId="0" fontId="13" fillId="0" borderId="3" xfId="0" applyFont="1" applyBorder="1" applyAlignment="1">
      <alignment horizontal="left"/>
    </xf>
    <xf numFmtId="0" fontId="13" fillId="0" borderId="98" xfId="0" applyFont="1" applyBorder="1" applyAlignment="1">
      <alignment horizontal="left"/>
    </xf>
    <xf numFmtId="0" fontId="14" fillId="0" borderId="6" xfId="0" applyFont="1" applyBorder="1" applyAlignment="1">
      <alignment horizontal="left" shrinkToFit="1"/>
    </xf>
    <xf numFmtId="0" fontId="14" fillId="0" borderId="8" xfId="0" applyFont="1" applyBorder="1" applyAlignment="1">
      <alignment horizontal="left" shrinkToFit="1"/>
    </xf>
    <xf numFmtId="0" fontId="16" fillId="0" borderId="29" xfId="0" applyFont="1" applyBorder="1" applyAlignment="1">
      <alignment horizontal="center" shrinkToFit="1"/>
    </xf>
    <xf numFmtId="0" fontId="23" fillId="0" borderId="48" xfId="0" applyFont="1" applyBorder="1" applyAlignment="1">
      <alignment horizontal="left" shrinkToFit="1"/>
    </xf>
    <xf numFmtId="0" fontId="23" fillId="0" borderId="31" xfId="0" applyFont="1" applyBorder="1" applyAlignment="1">
      <alignment horizontal="left" shrinkToFit="1"/>
    </xf>
    <xf numFmtId="0" fontId="16" fillId="0" borderId="8" xfId="0" applyFont="1" applyBorder="1" applyAlignment="1">
      <alignment horizontal="center" shrinkToFit="1"/>
    </xf>
    <xf numFmtId="0" fontId="23" fillId="0" borderId="31" xfId="0" applyFont="1" applyBorder="1" applyAlignment="1">
      <alignment horizontal="center" shrinkToFit="1"/>
    </xf>
    <xf numFmtId="0" fontId="16" fillId="0" borderId="7" xfId="0" applyFont="1" applyBorder="1" applyAlignment="1">
      <alignment horizontal="center" shrinkToFit="1"/>
    </xf>
    <xf numFmtId="0" fontId="23" fillId="0" borderId="29" xfId="0" applyFont="1" applyBorder="1" applyAlignment="1">
      <alignment horizontal="center" shrinkToFit="1"/>
    </xf>
    <xf numFmtId="0" fontId="23" fillId="0" borderId="16" xfId="0" applyFont="1" applyBorder="1" applyAlignment="1">
      <alignment horizontal="center"/>
    </xf>
    <xf numFmtId="0" fontId="23" fillId="0" borderId="23" xfId="0" applyFont="1" applyBorder="1" applyAlignment="1">
      <alignment horizontal="center"/>
    </xf>
    <xf numFmtId="2" fontId="13" fillId="0" borderId="16" xfId="0" applyNumberFormat="1" applyFont="1" applyBorder="1" applyAlignment="1">
      <alignment horizontal="center"/>
    </xf>
    <xf numFmtId="0" fontId="13" fillId="0" borderId="0" xfId="0" applyFont="1" applyAlignment="1">
      <alignment horizontal="center"/>
    </xf>
    <xf numFmtId="0" fontId="24" fillId="0" borderId="16" xfId="0" applyFont="1" applyBorder="1" applyAlignment="1">
      <alignment horizontal="center"/>
    </xf>
    <xf numFmtId="0" fontId="24" fillId="0" borderId="16" xfId="0" applyFont="1" applyBorder="1" applyAlignment="1">
      <alignment horizontal="right"/>
    </xf>
    <xf numFmtId="0" fontId="16" fillId="0" borderId="22" xfId="0" applyFont="1" applyBorder="1" applyAlignment="1">
      <alignment horizontal="left"/>
    </xf>
    <xf numFmtId="0" fontId="16" fillId="0" borderId="16" xfId="0" applyFont="1" applyBorder="1" applyAlignment="1">
      <alignment horizontal="left"/>
    </xf>
    <xf numFmtId="0" fontId="16" fillId="0" borderId="99" xfId="0" applyFont="1" applyBorder="1" applyAlignment="1">
      <alignment horizontal="center"/>
    </xf>
    <xf numFmtId="0" fontId="13" fillId="0" borderId="0" xfId="0" applyFont="1" applyBorder="1" applyAlignment="1" applyProtection="1">
      <alignment horizontal="center"/>
      <protection locked="0"/>
    </xf>
    <xf numFmtId="0" fontId="13" fillId="0" borderId="4" xfId="0" applyFont="1" applyBorder="1" applyAlignment="1"/>
    <xf numFmtId="0" fontId="13" fillId="0" borderId="3" xfId="0" applyFont="1" applyBorder="1" applyAlignment="1"/>
    <xf numFmtId="0" fontId="14" fillId="0" borderId="46" xfId="0" applyFont="1" applyBorder="1" applyAlignment="1">
      <alignment horizontal="left" shrinkToFit="1"/>
    </xf>
    <xf numFmtId="0" fontId="14" fillId="0" borderId="10" xfId="0" applyFont="1" applyBorder="1" applyAlignment="1">
      <alignment horizontal="left" shrinkToFit="1"/>
    </xf>
    <xf numFmtId="0" fontId="16" fillId="0" borderId="4" xfId="0" applyFont="1" applyBorder="1" applyAlignment="1">
      <alignment horizontal="center" textRotation="90"/>
    </xf>
    <xf numFmtId="0" fontId="16" fillId="0" borderId="3" xfId="0" applyFont="1" applyBorder="1" applyAlignment="1">
      <alignment horizontal="center" textRotation="90"/>
    </xf>
    <xf numFmtId="0" fontId="15" fillId="0" borderId="3" xfId="0" applyFont="1" applyBorder="1" applyAlignment="1">
      <alignment horizontal="center" textRotation="90"/>
    </xf>
    <xf numFmtId="0" fontId="15" fillId="0" borderId="5" xfId="0" applyFont="1" applyBorder="1" applyAlignment="1">
      <alignment horizontal="center" textRotation="90"/>
    </xf>
    <xf numFmtId="0" fontId="14" fillId="0" borderId="12" xfId="0" applyFont="1" applyBorder="1" applyAlignment="1">
      <alignment horizontal="left" shrinkToFit="1"/>
    </xf>
    <xf numFmtId="0" fontId="14" fillId="0" borderId="52" xfId="0" applyFont="1" applyBorder="1" applyAlignment="1">
      <alignment horizontal="left" shrinkToFit="1"/>
    </xf>
    <xf numFmtId="0" fontId="14" fillId="0" borderId="44" xfId="0" applyFont="1" applyBorder="1" applyAlignment="1">
      <alignment horizontal="left" shrinkToFit="1"/>
    </xf>
    <xf numFmtId="0" fontId="14" fillId="0" borderId="50" xfId="0" applyFont="1" applyBorder="1" applyAlignment="1">
      <alignment horizontal="left" shrinkToFit="1"/>
    </xf>
    <xf numFmtId="0" fontId="14" fillId="0" borderId="51" xfId="0" applyFont="1" applyBorder="1" applyAlignment="1">
      <alignment horizontal="left" shrinkToFit="1"/>
    </xf>
    <xf numFmtId="0" fontId="14" fillId="0" borderId="62" xfId="0" applyFont="1" applyBorder="1" applyAlignment="1">
      <alignment horizontal="left" shrinkToFit="1"/>
    </xf>
    <xf numFmtId="0" fontId="14" fillId="0" borderId="104" xfId="0" applyFont="1" applyBorder="1" applyAlignment="1">
      <alignment horizontal="left" shrinkToFit="1"/>
    </xf>
    <xf numFmtId="0" fontId="14" fillId="0" borderId="58" xfId="0" applyFont="1" applyBorder="1" applyAlignment="1">
      <alignment horizontal="left" shrinkToFit="1"/>
    </xf>
    <xf numFmtId="0" fontId="14" fillId="0" borderId="105" xfId="0" applyFont="1" applyBorder="1" applyAlignment="1">
      <alignment horizontal="left" shrinkToFit="1"/>
    </xf>
    <xf numFmtId="0" fontId="16" fillId="0" borderId="42" xfId="0" applyFont="1" applyBorder="1" applyAlignment="1">
      <alignment horizontal="center" shrinkToFit="1"/>
    </xf>
    <xf numFmtId="0" fontId="16" fillId="0" borderId="44" xfId="0" applyFont="1" applyBorder="1" applyAlignment="1">
      <alignment horizontal="center" shrinkToFit="1"/>
    </xf>
    <xf numFmtId="0" fontId="16" fillId="0" borderId="52" xfId="0" applyFont="1" applyBorder="1" applyAlignment="1">
      <alignment horizontal="center" shrinkToFit="1"/>
    </xf>
    <xf numFmtId="0" fontId="16" fillId="0" borderId="14" xfId="0" applyFont="1" applyBorder="1" applyAlignment="1">
      <alignment horizontal="center" shrinkToFit="1"/>
    </xf>
    <xf numFmtId="0" fontId="16" fillId="0" borderId="100" xfId="0" applyFont="1" applyBorder="1" applyAlignment="1">
      <alignment horizontal="center"/>
    </xf>
    <xf numFmtId="0" fontId="16" fillId="0" borderId="3" xfId="0" applyFont="1" applyBorder="1" applyAlignment="1">
      <alignment horizontal="center"/>
    </xf>
    <xf numFmtId="0" fontId="16" fillId="0" borderId="5" xfId="0" applyFont="1" applyBorder="1" applyAlignment="1">
      <alignment horizontal="center"/>
    </xf>
    <xf numFmtId="0" fontId="16" fillId="0" borderId="40" xfId="0" applyFont="1" applyBorder="1" applyAlignment="1">
      <alignment horizontal="center" shrinkToFit="1"/>
    </xf>
    <xf numFmtId="0" fontId="16" fillId="0" borderId="62" xfId="0" applyFont="1" applyBorder="1" applyAlignment="1">
      <alignment horizontal="center" shrinkToFit="1"/>
    </xf>
    <xf numFmtId="0" fontId="16" fillId="0" borderId="51" xfId="0" applyFont="1" applyBorder="1" applyAlignment="1">
      <alignment horizontal="center" shrinkToFit="1"/>
    </xf>
    <xf numFmtId="0" fontId="16" fillId="0" borderId="49" xfId="0" applyFont="1" applyBorder="1" applyAlignment="1">
      <alignment horizontal="center" shrinkToFit="1"/>
    </xf>
    <xf numFmtId="0" fontId="16" fillId="0" borderId="101" xfId="0" applyFont="1" applyBorder="1" applyAlignment="1">
      <alignment horizontal="center"/>
    </xf>
    <xf numFmtId="0" fontId="16" fillId="0" borderId="67" xfId="0" applyFont="1" applyBorder="1" applyAlignment="1">
      <alignment horizontal="center"/>
    </xf>
    <xf numFmtId="0" fontId="16" fillId="0" borderId="98" xfId="0" applyFont="1" applyBorder="1" applyAlignment="1">
      <alignment horizontal="center"/>
    </xf>
    <xf numFmtId="0" fontId="16" fillId="0" borderId="101" xfId="0" applyFont="1" applyBorder="1" applyAlignment="1">
      <alignment horizontal="center" wrapText="1"/>
    </xf>
    <xf numFmtId="0" fontId="16" fillId="0" borderId="67" xfId="0" applyFont="1" applyBorder="1" applyAlignment="1">
      <alignment horizontal="center" wrapText="1"/>
    </xf>
    <xf numFmtId="0" fontId="16" fillId="0" borderId="100" xfId="0" applyFont="1" applyBorder="1" applyAlignment="1">
      <alignment horizontal="center" wrapText="1"/>
    </xf>
    <xf numFmtId="0" fontId="16" fillId="0" borderId="98" xfId="0" applyFont="1" applyBorder="1" applyAlignment="1">
      <alignment horizontal="center" wrapText="1"/>
    </xf>
    <xf numFmtId="0" fontId="16" fillId="0" borderId="38" xfId="0" applyFont="1" applyBorder="1" applyAlignment="1">
      <alignment horizontal="center"/>
    </xf>
    <xf numFmtId="0" fontId="16" fillId="0" borderId="11" xfId="0" applyFont="1" applyBorder="1" applyAlignment="1">
      <alignment horizontal="center"/>
    </xf>
    <xf numFmtId="0" fontId="24" fillId="0" borderId="102" xfId="0" applyFont="1" applyBorder="1" applyAlignment="1">
      <alignment horizontal="center"/>
    </xf>
    <xf numFmtId="0" fontId="16" fillId="0" borderId="103" xfId="0" applyFont="1" applyBorder="1" applyAlignment="1">
      <alignment horizontal="center"/>
    </xf>
    <xf numFmtId="0" fontId="16" fillId="0" borderId="16" xfId="0" applyFont="1" applyBorder="1" applyAlignment="1">
      <alignment horizontal="center"/>
    </xf>
    <xf numFmtId="0" fontId="16" fillId="0" borderId="102" xfId="0" applyFont="1" applyBorder="1" applyAlignment="1">
      <alignment horizontal="center"/>
    </xf>
    <xf numFmtId="0" fontId="23" fillId="0" borderId="103" xfId="0" applyFont="1" applyBorder="1" applyAlignment="1">
      <alignment horizontal="center"/>
    </xf>
    <xf numFmtId="0" fontId="23" fillId="0" borderId="40" xfId="0" applyFont="1" applyBorder="1" applyAlignment="1">
      <alignment horizontal="center" shrinkToFit="1"/>
    </xf>
    <xf numFmtId="0" fontId="23" fillId="0" borderId="51" xfId="0" applyFont="1" applyBorder="1" applyAlignment="1">
      <alignment horizontal="center" shrinkToFit="1"/>
    </xf>
    <xf numFmtId="0" fontId="23" fillId="0" borderId="49" xfId="0" applyFont="1" applyBorder="1" applyAlignment="1">
      <alignment horizontal="center" shrinkToFit="1"/>
    </xf>
    <xf numFmtId="0" fontId="23" fillId="0" borderId="50" xfId="0" applyFont="1" applyBorder="1" applyAlignment="1">
      <alignment horizontal="left" shrinkToFit="1"/>
    </xf>
    <xf numFmtId="0" fontId="23" fillId="0" borderId="51" xfId="0" applyFont="1" applyBorder="1" applyAlignment="1">
      <alignment horizontal="left" shrinkToFit="1"/>
    </xf>
    <xf numFmtId="0" fontId="23" fillId="0" borderId="62" xfId="0" applyFont="1" applyBorder="1" applyAlignment="1">
      <alignment horizontal="left" shrinkToFit="1"/>
    </xf>
    <xf numFmtId="0" fontId="23" fillId="0" borderId="62" xfId="0" applyFont="1" applyBorder="1" applyAlignment="1">
      <alignment horizontal="center" shrinkToFit="1"/>
    </xf>
    <xf numFmtId="0" fontId="16" fillId="0" borderId="106" xfId="0" applyFont="1" applyBorder="1" applyAlignment="1">
      <alignment horizontal="center" shrinkToFit="1"/>
    </xf>
    <xf numFmtId="0" fontId="16" fillId="0" borderId="105" xfId="0" applyFont="1" applyBorder="1" applyAlignment="1">
      <alignment horizontal="center" shrinkToFit="1"/>
    </xf>
    <xf numFmtId="0" fontId="16" fillId="0" borderId="58" xfId="0" applyFont="1" applyBorder="1" applyAlignment="1">
      <alignment horizontal="center" shrinkToFit="1"/>
    </xf>
    <xf numFmtId="0" fontId="16" fillId="0" borderId="107" xfId="0" applyFont="1" applyBorder="1" applyAlignment="1">
      <alignment horizontal="center" shrinkToFit="1"/>
    </xf>
    <xf numFmtId="0" fontId="0" fillId="0" borderId="3" xfId="0" applyBorder="1" applyAlignment="1">
      <alignment horizontal="center"/>
    </xf>
    <xf numFmtId="0" fontId="0" fillId="0" borderId="5" xfId="0" applyBorder="1" applyAlignment="1">
      <alignment horizontal="center"/>
    </xf>
    <xf numFmtId="0" fontId="70" fillId="0" borderId="0" xfId="0" applyFont="1"/>
    <xf numFmtId="14" fontId="69" fillId="0" borderId="0" xfId="0" applyNumberFormat="1" applyFont="1"/>
    <xf numFmtId="0" fontId="68" fillId="0" borderId="0" xfId="0" applyFont="1"/>
    <xf numFmtId="0" fontId="71" fillId="0" borderId="0" xfId="0" applyFont="1"/>
    <xf numFmtId="0" fontId="0" fillId="0" borderId="0" xfId="0" quotePrefix="1"/>
    <xf numFmtId="14" fontId="0" fillId="12" borderId="117" xfId="0" applyNumberFormat="1" applyFill="1" applyBorder="1"/>
    <xf numFmtId="0" fontId="44" fillId="6" borderId="20" xfId="0" applyFont="1" applyFill="1" applyBorder="1" applyAlignment="1" applyProtection="1">
      <alignment horizontal="center" vertical="center" wrapText="1"/>
    </xf>
    <xf numFmtId="171" fontId="41" fillId="6" borderId="0" xfId="0" applyNumberFormat="1" applyFont="1" applyFill="1" applyAlignment="1" applyProtection="1">
      <alignment horizontal="center" vertical="center"/>
    </xf>
    <xf numFmtId="0" fontId="45" fillId="0" borderId="0" xfId="0" applyFont="1" applyAlignment="1" applyProtection="1">
      <alignment wrapText="1"/>
    </xf>
    <xf numFmtId="0" fontId="45" fillId="0" borderId="20" xfId="0" applyFont="1" applyBorder="1" applyAlignment="1" applyProtection="1">
      <alignment wrapText="1"/>
    </xf>
    <xf numFmtId="49" fontId="0" fillId="12" borderId="117" xfId="0" applyNumberFormat="1" applyFill="1" applyBorder="1"/>
    <xf numFmtId="176" fontId="0" fillId="0" borderId="0" xfId="2" applyNumberFormat="1" applyFont="1"/>
  </cellXfs>
  <cellStyles count="43">
    <cellStyle name="Comma" xfId="1" builtinId="3"/>
    <cellStyle name="Comma 2" xfId="39"/>
    <cellStyle name="Comma 3" xfId="35"/>
    <cellStyle name="Currency" xfId="2" builtinId="4"/>
    <cellStyle name="Currency 2" xfId="3"/>
    <cellStyle name="Currency 3" xfId="4"/>
    <cellStyle name="Currency 4" xfId="38"/>
    <cellStyle name="Currency 4 2" xfId="42"/>
    <cellStyle name="Currency 5" xfId="40"/>
    <cellStyle name="Currency 6" xfId="36"/>
    <cellStyle name="Normal" xfId="0" builtinId="0"/>
    <cellStyle name="Normal 10" xfId="5"/>
    <cellStyle name="Normal 11" xfId="6"/>
    <cellStyle name="Normal 12" xfId="7"/>
    <cellStyle name="Normal 2" xfId="8"/>
    <cellStyle name="Normal 2 10" xfId="9"/>
    <cellStyle name="Normal 2 2" xfId="10"/>
    <cellStyle name="Normal 2 3" xfId="11"/>
    <cellStyle name="Normal 2 4" xfId="12"/>
    <cellStyle name="Normal 2 5" xfId="13"/>
    <cellStyle name="Normal 2 6" xfId="14"/>
    <cellStyle name="Normal 2 7" xfId="15"/>
    <cellStyle name="Normal 2 8" xfId="16"/>
    <cellStyle name="Normal 2 9" xfId="17"/>
    <cellStyle name="Normal 3" xfId="18"/>
    <cellStyle name="Normal 3 10" xfId="19"/>
    <cellStyle name="Normal 3 11" xfId="34"/>
    <cellStyle name="Normal 3 2" xfId="20"/>
    <cellStyle name="Normal 3 3" xfId="21"/>
    <cellStyle name="Normal 3 4" xfId="22"/>
    <cellStyle name="Normal 3 5" xfId="23"/>
    <cellStyle name="Normal 3 6" xfId="24"/>
    <cellStyle name="Normal 3 7" xfId="25"/>
    <cellStyle name="Normal 3 8" xfId="26"/>
    <cellStyle name="Normal 3 9" xfId="27"/>
    <cellStyle name="Normal 4" xfId="28"/>
    <cellStyle name="Normal 5" xfId="29"/>
    <cellStyle name="Normal 6" xfId="37"/>
    <cellStyle name="Normal 6 2" xfId="41"/>
    <cellStyle name="Normal 7" xfId="30"/>
    <cellStyle name="Normal 8" xfId="31"/>
    <cellStyle name="Normal 9" xfId="32"/>
    <cellStyle name="Percent" xfId="33" builtinId="5"/>
  </cellStyles>
  <dxfs count="127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color rgb="FFFF0000"/>
      </font>
    </dxf>
    <dxf>
      <font>
        <color rgb="FFFF0000"/>
      </font>
    </dxf>
    <dxf>
      <font>
        <color rgb="FFFF0000"/>
      </font>
      <border>
        <vertical/>
        <horizontal/>
      </border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rgb="FFFF0000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/>
      </font>
    </dxf>
    <dxf>
      <font>
        <color auto="1"/>
      </font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/>
      </font>
    </dxf>
    <dxf>
      <font>
        <color auto="1"/>
      </font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/>
      </font>
    </dxf>
    <dxf>
      <font>
        <color auto="1"/>
      </font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/>
      </font>
    </dxf>
    <dxf>
      <font>
        <color auto="1"/>
      </font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/>
      </font>
    </dxf>
    <dxf>
      <font>
        <color auto="1"/>
      </font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/>
      </font>
    </dxf>
    <dxf>
      <font>
        <color auto="1"/>
      </font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/>
      </font>
    </dxf>
    <dxf>
      <font>
        <color auto="1"/>
      </font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/>
      </font>
    </dxf>
    <dxf>
      <font>
        <color auto="1"/>
      </font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/>
      </font>
    </dxf>
    <dxf>
      <font>
        <color auto="1"/>
      </font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/>
      </font>
    </dxf>
    <dxf>
      <font>
        <color auto="1"/>
      </font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/>
      </font>
    </dxf>
    <dxf>
      <font>
        <color auto="1"/>
      </font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/>
      </font>
    </dxf>
    <dxf>
      <font>
        <color auto="1"/>
      </font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/>
      </font>
    </dxf>
    <dxf>
      <font>
        <color auto="1"/>
      </font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/>
      </font>
    </dxf>
    <dxf>
      <font>
        <color auto="1"/>
      </font>
      <fill>
        <patternFill>
          <bgColor theme="9"/>
        </patternFill>
      </fill>
    </dxf>
    <dxf>
      <font>
        <color theme="0"/>
      </font>
    </dxf>
    <dxf>
      <font>
        <color auto="1"/>
      </font>
      <fill>
        <patternFill>
          <bgColor theme="9"/>
        </patternFill>
      </fill>
    </dxf>
    <dxf>
      <font>
        <color theme="0"/>
      </font>
    </dxf>
    <dxf>
      <font>
        <color auto="1"/>
      </font>
      <fill>
        <patternFill>
          <bgColor theme="9"/>
        </patternFill>
      </fill>
    </dxf>
    <dxf>
      <font>
        <color theme="0"/>
      </font>
    </dxf>
    <dxf>
      <font>
        <color auto="1"/>
      </font>
      <fill>
        <patternFill>
          <bgColor theme="9"/>
        </patternFill>
      </fill>
    </dxf>
    <dxf>
      <font>
        <color theme="0"/>
      </font>
    </dxf>
    <dxf>
      <font>
        <color auto="1"/>
      </font>
      <fill>
        <patternFill>
          <bgColor theme="9"/>
        </patternFill>
      </fill>
    </dxf>
    <dxf>
      <font>
        <color theme="0"/>
      </font>
    </dxf>
    <dxf>
      <font>
        <color auto="1"/>
      </font>
      <fill>
        <patternFill>
          <bgColor theme="9"/>
        </patternFill>
      </fill>
    </dxf>
    <dxf>
      <font>
        <color theme="0"/>
      </font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lor auto="1"/>
      </font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theme="0"/>
      </font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0" formatCode="General"/>
      <alignment horizontal="righ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protection locked="1" hidden="1"/>
    </dxf>
  </dxfs>
  <tableStyles count="0" defaultTableStyle="TableStyleMedium9" defaultPivotStyle="PivotStyleLight16"/>
  <colors>
    <mruColors>
      <color rgb="FF009A66"/>
      <color rgb="FF000000"/>
      <color rgb="FFA5A5A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Drop" dropStyle="combo" dx="26" fmlaLink="F2" fmlaRange="$A:$B" sel="5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8.emf"/><Relationship Id="rId1" Type="http://schemas.openxmlformats.org/officeDocument/2006/relationships/image" Target="../media/image9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457200</xdr:colOff>
      <xdr:row>6</xdr:row>
      <xdr:rowOff>53340</xdr:rowOff>
    </xdr:from>
    <xdr:to>
      <xdr:col>21</xdr:col>
      <xdr:colOff>152400</xdr:colOff>
      <xdr:row>42</xdr:row>
      <xdr:rowOff>175260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95600" y="1295400"/>
          <a:ext cx="10058400" cy="6705600"/>
        </a:xfrm>
        <a:prstGeom prst="rect">
          <a:avLst/>
        </a:prstGeom>
        <a:ln w="38100">
          <a:solidFill>
            <a:srgbClr val="009A66"/>
          </a:solidFill>
        </a:ln>
      </xdr:spPr>
    </xdr:pic>
    <xdr:clientData fPrintsWithSheet="0"/>
  </xdr:twoCellAnchor>
  <xdr:twoCellAnchor editAs="oneCell">
    <xdr:from>
      <xdr:col>0</xdr:col>
      <xdr:colOff>342900</xdr:colOff>
      <xdr:row>2</xdr:row>
      <xdr:rowOff>15240</xdr:rowOff>
    </xdr:from>
    <xdr:to>
      <xdr:col>4</xdr:col>
      <xdr:colOff>103632</xdr:colOff>
      <xdr:row>12</xdr:row>
      <xdr:rowOff>100584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2900" y="381000"/>
          <a:ext cx="2199132" cy="2058924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6</xdr:row>
      <xdr:rowOff>91440</xdr:rowOff>
    </xdr:from>
    <xdr:to>
      <xdr:col>9</xdr:col>
      <xdr:colOff>0</xdr:colOff>
      <xdr:row>11</xdr:row>
      <xdr:rowOff>34410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048000" y="1333500"/>
          <a:ext cx="2438400" cy="857370"/>
          <a:chOff x="3048000" y="1333500"/>
          <a:chExt cx="2438400" cy="857370"/>
        </a:xfrm>
      </xdr:grpSpPr>
      <xdr:sp macro="[0]!Sheet17.CommandButton2_Click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>
            <a:off x="3048000" y="1424940"/>
            <a:ext cx="2438400" cy="731520"/>
          </a:xfrm>
          <a:prstGeom prst="roundRect">
            <a:avLst/>
          </a:prstGeom>
          <a:gradFill>
            <a:gsLst>
              <a:gs pos="0">
                <a:srgbClr val="009A66"/>
              </a:gs>
              <a:gs pos="100000">
                <a:srgbClr val="000000"/>
              </a:gs>
            </a:gsLst>
            <a:lin ang="5400000" scaled="1"/>
          </a:gradFill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1" algn="ctr"/>
            <a:r>
              <a:rPr lang="en-CA" sz="1200" b="1"/>
              <a:t>Approve Timesheet</a:t>
            </a:r>
            <a:endParaRPr lang="en-CA" sz="1100" b="1"/>
          </a:p>
        </xdr:txBody>
      </xdr:sp>
      <xdr:pic macro="[0]!Sheet17.CommandButton2_Click">
        <xdr:nvPicPr>
          <xdr:cNvPr id="9" name="Picture 8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3055620" y="1333500"/>
            <a:ext cx="857370" cy="857370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601980</xdr:colOff>
      <xdr:row>13</xdr:row>
      <xdr:rowOff>53340</xdr:rowOff>
    </xdr:from>
    <xdr:to>
      <xdr:col>9</xdr:col>
      <xdr:colOff>22860</xdr:colOff>
      <xdr:row>17</xdr:row>
      <xdr:rowOff>179190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/>
      </xdr:nvGrpSpPr>
      <xdr:grpSpPr>
        <a:xfrm>
          <a:off x="3040380" y="2575560"/>
          <a:ext cx="2468880" cy="857370"/>
          <a:chOff x="3040380" y="2575560"/>
          <a:chExt cx="2468880" cy="857370"/>
        </a:xfrm>
      </xdr:grpSpPr>
      <xdr:sp macro="[0]!Sheet17.CommandButton1_Click" textlink="">
        <xdr:nvSpPr>
          <xdr:cNvPr id="12" name="Rectangle: Rounded Corners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3070860" y="2621280"/>
            <a:ext cx="2438400" cy="731520"/>
          </a:xfrm>
          <a:prstGeom prst="roundRect">
            <a:avLst/>
          </a:prstGeom>
          <a:gradFill>
            <a:gsLst>
              <a:gs pos="0">
                <a:srgbClr val="009A66"/>
              </a:gs>
              <a:gs pos="100000">
                <a:srgbClr val="000000"/>
              </a:gs>
            </a:gsLst>
            <a:lin ang="5400000" scaled="1"/>
          </a:gradFill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457200" lvl="1" indent="0" algn="ctr"/>
            <a:r>
              <a:rPr lang="en-CA" sz="1200" b="1">
                <a:solidFill>
                  <a:schemeClr val="lt1"/>
                </a:solidFill>
                <a:latin typeface="+mn-lt"/>
                <a:ea typeface="+mn-ea"/>
                <a:cs typeface="+mn-cs"/>
              </a:rPr>
              <a:t>Export Timesheet</a:t>
            </a:r>
          </a:p>
        </xdr:txBody>
      </xdr:sp>
      <xdr:pic macro="[0]!Sheet17.CommandButton1_Click">
        <xdr:nvPicPr>
          <xdr:cNvPr id="17" name="Picture 16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3040380" y="2575560"/>
            <a:ext cx="857370" cy="85737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83820</xdr:colOff>
      <xdr:row>20</xdr:row>
      <xdr:rowOff>79890</xdr:rowOff>
    </xdr:from>
    <xdr:to>
      <xdr:col>9</xdr:col>
      <xdr:colOff>83820</xdr:colOff>
      <xdr:row>24</xdr:row>
      <xdr:rowOff>79890</xdr:rowOff>
    </xdr:to>
    <xdr:sp macro="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3131820" y="3882270"/>
          <a:ext cx="2438400" cy="731520"/>
        </a:xfrm>
        <a:prstGeom prst="roundRect">
          <a:avLst/>
        </a:prstGeom>
        <a:gradFill>
          <a:gsLst>
            <a:gs pos="0">
              <a:srgbClr val="009A66"/>
            </a:gs>
            <a:gs pos="100000">
              <a:srgbClr val="000000"/>
            </a:gs>
          </a:gsLst>
          <a:lin ang="5400000" scaled="1"/>
        </a:gra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457200" lvl="1" indent="0" algn="ctr"/>
          <a:r>
            <a:rPr lang="en-CA" sz="1200" b="1">
              <a:solidFill>
                <a:schemeClr val="lt1"/>
              </a:solidFill>
              <a:latin typeface="+mn-lt"/>
              <a:ea typeface="+mn-ea"/>
              <a:cs typeface="+mn-cs"/>
            </a:rPr>
            <a:t>Export Equipment</a:t>
          </a:r>
        </a:p>
      </xdr:txBody>
    </xdr:sp>
    <xdr:clientData/>
  </xdr:twoCellAnchor>
  <xdr:twoCellAnchor>
    <xdr:from>
      <xdr:col>5</xdr:col>
      <xdr:colOff>0</xdr:colOff>
      <xdr:row>20</xdr:row>
      <xdr:rowOff>57030</xdr:rowOff>
    </xdr:from>
    <xdr:to>
      <xdr:col>6</xdr:col>
      <xdr:colOff>247770</xdr:colOff>
      <xdr:row>25</xdr:row>
      <xdr:rowOff>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048000" y="3859410"/>
          <a:ext cx="857370" cy="85737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22861</xdr:colOff>
      <xdr:row>0</xdr:row>
      <xdr:rowOff>22860</xdr:rowOff>
    </xdr:from>
    <xdr:to>
      <xdr:col>2</xdr:col>
      <xdr:colOff>427940</xdr:colOff>
      <xdr:row>6</xdr:row>
      <xdr:rowOff>77114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22F9FA5-55F0-4296-AE0C-6EA3A281DB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1" y="22860"/>
          <a:ext cx="1319479" cy="1235354"/>
        </a:xfrm>
        <a:prstGeom prst="rect">
          <a:avLst/>
        </a:prstGeom>
      </xdr:spPr>
    </xdr:pic>
    <xdr:clientData/>
  </xdr:twoCellAnchor>
  <xdr:twoCellAnchor editAs="absolute">
    <xdr:from>
      <xdr:col>5</xdr:col>
      <xdr:colOff>289560</xdr:colOff>
      <xdr:row>3</xdr:row>
      <xdr:rowOff>7620</xdr:rowOff>
    </xdr:from>
    <xdr:to>
      <xdr:col>8</xdr:col>
      <xdr:colOff>114300</xdr:colOff>
      <xdr:row>6</xdr:row>
      <xdr:rowOff>22860</xdr:rowOff>
    </xdr:to>
    <xdr:sp macro="" textlink="">
      <xdr:nvSpPr>
        <xdr:cNvPr id="4" name="Arrow: Left 3">
          <a:extLst>
            <a:ext uri="{FF2B5EF4-FFF2-40B4-BE49-F238E27FC236}">
              <a16:creationId xmlns:a16="http://schemas.microsoft.com/office/drawing/2014/main" id="{0892625B-E69E-4C3E-885E-49F2CEB1E20F}"/>
            </a:ext>
          </a:extLst>
        </xdr:cNvPr>
        <xdr:cNvSpPr/>
      </xdr:nvSpPr>
      <xdr:spPr>
        <a:xfrm>
          <a:off x="3970020" y="640080"/>
          <a:ext cx="2042160" cy="56388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Adjust Date When Modified!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45720</xdr:colOff>
          <xdr:row>0</xdr:row>
          <xdr:rowOff>76200</xdr:rowOff>
        </xdr:from>
        <xdr:to>
          <xdr:col>53</xdr:col>
          <xdr:colOff>114300</xdr:colOff>
          <xdr:row>5</xdr:row>
          <xdr:rowOff>83820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1E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7620</xdr:colOff>
          <xdr:row>0</xdr:row>
          <xdr:rowOff>76200</xdr:rowOff>
        </xdr:from>
        <xdr:to>
          <xdr:col>43</xdr:col>
          <xdr:colOff>152400</xdr:colOff>
          <xdr:row>5</xdr:row>
          <xdr:rowOff>91440</xdr:rowOff>
        </xdr:to>
        <xdr:sp macro="" textlink="">
          <xdr:nvSpPr>
            <xdr:cNvPr id="13314" name="CommandButton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1E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38100</xdr:colOff>
          <xdr:row>7</xdr:row>
          <xdr:rowOff>7620</xdr:rowOff>
        </xdr:from>
        <xdr:to>
          <xdr:col>53</xdr:col>
          <xdr:colOff>91440</xdr:colOff>
          <xdr:row>11</xdr:row>
          <xdr:rowOff>30480</xdr:rowOff>
        </xdr:to>
        <xdr:sp macro="" textlink="">
          <xdr:nvSpPr>
            <xdr:cNvPr id="13315" name="CommandButton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1E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0</xdr:rowOff>
        </xdr:from>
        <xdr:to>
          <xdr:col>6</xdr:col>
          <xdr:colOff>0</xdr:colOff>
          <xdr:row>2</xdr:row>
          <xdr:rowOff>22860</xdr:rowOff>
        </xdr:to>
        <xdr:sp macro="" textlink="">
          <xdr:nvSpPr>
            <xdr:cNvPr id="16386" name="Drop Dow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24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</xdr:row>
          <xdr:rowOff>0</xdr:rowOff>
        </xdr:from>
        <xdr:to>
          <xdr:col>8</xdr:col>
          <xdr:colOff>0</xdr:colOff>
          <xdr:row>2</xdr:row>
          <xdr:rowOff>0</xdr:rowOff>
        </xdr:to>
        <xdr:sp macro="" textlink="">
          <xdr:nvSpPr>
            <xdr:cNvPr id="16387" name="ComboBox1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24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quantaservices-my.sharepoint.com/personal/wyatt_mcnabb_quantaservices_com/Documents/DEV/Local%20Dev/Time%20Ticket%20Template%20DEV%200.0.0.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abour"/>
      <sheetName val="EquipmentTable"/>
      <sheetName val="Equipment"/>
      <sheetName val="Cost Codes r5"/>
      <sheetName val="A"/>
      <sheetName val="B"/>
      <sheetName val="C"/>
      <sheetName val="D"/>
      <sheetName val="E"/>
      <sheetName val="F"/>
      <sheetName val="G"/>
      <sheetName val="H"/>
      <sheetName val="I"/>
      <sheetName val="J"/>
      <sheetName val="K"/>
      <sheetName val="L"/>
      <sheetName val="M"/>
      <sheetName val="N"/>
      <sheetName val="Payroll"/>
      <sheetName val="Big Payroll"/>
      <sheetName val="TotPay"/>
      <sheetName val="TotEquip"/>
      <sheetName val="TotTicket"/>
      <sheetName val="PayoutTable"/>
    </sheetNames>
    <sheetDataSet>
      <sheetData sheetId="0">
        <row r="18">
          <cell r="B18">
            <v>1</v>
          </cell>
          <cell r="C18">
            <v>0</v>
          </cell>
          <cell r="D18">
            <v>0</v>
          </cell>
          <cell r="E18">
            <v>0</v>
          </cell>
          <cell r="F18">
            <v>0</v>
          </cell>
          <cell r="G18">
            <v>0</v>
          </cell>
          <cell r="H18">
            <v>0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8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  <cell r="V18">
            <v>0</v>
          </cell>
          <cell r="W18">
            <v>0</v>
          </cell>
          <cell r="X18">
            <v>0</v>
          </cell>
          <cell r="Y18" t="e">
            <v>#N/A</v>
          </cell>
          <cell r="Z18">
            <v>1</v>
          </cell>
          <cell r="AA18">
            <v>1</v>
          </cell>
          <cell r="AB18" t="str">
            <v>Clayton Hinkey</v>
          </cell>
          <cell r="AD18">
            <v>8</v>
          </cell>
          <cell r="AE18">
            <v>0</v>
          </cell>
          <cell r="AF18">
            <v>0</v>
          </cell>
          <cell r="AG18" t="str">
            <v>Foreman</v>
          </cell>
          <cell r="AH18">
            <v>55</v>
          </cell>
          <cell r="AS18" t="str">
            <v>HINCLA</v>
          </cell>
          <cell r="AT18">
            <v>8</v>
          </cell>
        </row>
        <row r="19">
          <cell r="B19">
            <v>0</v>
          </cell>
          <cell r="C19">
            <v>0</v>
          </cell>
          <cell r="D19">
            <v>0</v>
          </cell>
          <cell r="E19">
            <v>0</v>
          </cell>
          <cell r="F19">
            <v>0</v>
          </cell>
          <cell r="G19">
            <v>0</v>
          </cell>
          <cell r="H19">
            <v>0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  <cell r="V19">
            <v>0</v>
          </cell>
          <cell r="W19">
            <v>0</v>
          </cell>
          <cell r="X19">
            <v>0</v>
          </cell>
          <cell r="Y19" t="e">
            <v>#N/A</v>
          </cell>
          <cell r="Z19">
            <v>0</v>
          </cell>
          <cell r="AA19">
            <v>2</v>
          </cell>
          <cell r="AD19">
            <v>0</v>
          </cell>
          <cell r="AE19">
            <v>0</v>
          </cell>
          <cell r="AF19">
            <v>0</v>
          </cell>
          <cell r="AH19"/>
        </row>
        <row r="20">
          <cell r="B20">
            <v>0</v>
          </cell>
          <cell r="C20">
            <v>0</v>
          </cell>
          <cell r="D20">
            <v>0</v>
          </cell>
          <cell r="E20">
            <v>0</v>
          </cell>
          <cell r="F20">
            <v>0</v>
          </cell>
          <cell r="G20">
            <v>0</v>
          </cell>
          <cell r="H20">
            <v>0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  <cell r="V20">
            <v>0</v>
          </cell>
          <cell r="W20">
            <v>0</v>
          </cell>
          <cell r="X20">
            <v>0</v>
          </cell>
          <cell r="Y20" t="e">
            <v>#N/A</v>
          </cell>
          <cell r="Z20">
            <v>0</v>
          </cell>
          <cell r="AA20">
            <v>3</v>
          </cell>
          <cell r="AD20">
            <v>0</v>
          </cell>
          <cell r="AE20">
            <v>0</v>
          </cell>
          <cell r="AF20">
            <v>0</v>
          </cell>
          <cell r="AH20"/>
        </row>
        <row r="21">
          <cell r="B21">
            <v>0</v>
          </cell>
          <cell r="C21">
            <v>0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  <cell r="V21">
            <v>0</v>
          </cell>
          <cell r="W21">
            <v>0</v>
          </cell>
          <cell r="X21">
            <v>0</v>
          </cell>
          <cell r="Y21" t="e">
            <v>#N/A</v>
          </cell>
          <cell r="Z21">
            <v>0</v>
          </cell>
          <cell r="AA21">
            <v>4</v>
          </cell>
          <cell r="AD21">
            <v>0</v>
          </cell>
          <cell r="AE21">
            <v>0</v>
          </cell>
          <cell r="AF21">
            <v>0</v>
          </cell>
          <cell r="AH21"/>
        </row>
        <row r="22">
          <cell r="B22">
            <v>0</v>
          </cell>
          <cell r="C22">
            <v>0</v>
          </cell>
          <cell r="D22">
            <v>0</v>
          </cell>
          <cell r="E22">
            <v>0</v>
          </cell>
          <cell r="F22">
            <v>0</v>
          </cell>
          <cell r="G22">
            <v>0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  <cell r="V22">
            <v>0</v>
          </cell>
          <cell r="W22">
            <v>0</v>
          </cell>
          <cell r="X22">
            <v>0</v>
          </cell>
          <cell r="Y22" t="e">
            <v>#N/A</v>
          </cell>
          <cell r="Z22">
            <v>0</v>
          </cell>
          <cell r="AA22">
            <v>5</v>
          </cell>
          <cell r="AD22">
            <v>0</v>
          </cell>
          <cell r="AE22">
            <v>0</v>
          </cell>
          <cell r="AF22">
            <v>0</v>
          </cell>
          <cell r="AH22"/>
        </row>
        <row r="23">
          <cell r="B23">
            <v>0</v>
          </cell>
          <cell r="C23">
            <v>0</v>
          </cell>
          <cell r="D23">
            <v>0</v>
          </cell>
          <cell r="E23">
            <v>0</v>
          </cell>
          <cell r="F23">
            <v>0</v>
          </cell>
          <cell r="G23">
            <v>0</v>
          </cell>
          <cell r="H23">
            <v>0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  <cell r="V23">
            <v>0</v>
          </cell>
          <cell r="W23">
            <v>0</v>
          </cell>
          <cell r="X23">
            <v>0</v>
          </cell>
          <cell r="Y23" t="e">
            <v>#N/A</v>
          </cell>
          <cell r="Z23">
            <v>0</v>
          </cell>
          <cell r="AA23">
            <v>6</v>
          </cell>
          <cell r="AD23">
            <v>0</v>
          </cell>
          <cell r="AE23">
            <v>0</v>
          </cell>
          <cell r="AF23">
            <v>0</v>
          </cell>
          <cell r="AH23"/>
        </row>
        <row r="24">
          <cell r="B24">
            <v>0</v>
          </cell>
          <cell r="C24">
            <v>0</v>
          </cell>
          <cell r="D24">
            <v>0</v>
          </cell>
          <cell r="E24">
            <v>0</v>
          </cell>
          <cell r="F24">
            <v>0</v>
          </cell>
          <cell r="G24">
            <v>0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  <cell r="V24">
            <v>0</v>
          </cell>
          <cell r="W24">
            <v>0</v>
          </cell>
          <cell r="X24">
            <v>0</v>
          </cell>
          <cell r="Y24" t="e">
            <v>#N/A</v>
          </cell>
          <cell r="Z24">
            <v>0</v>
          </cell>
          <cell r="AA24">
            <v>7</v>
          </cell>
          <cell r="AD24">
            <v>0</v>
          </cell>
          <cell r="AE24">
            <v>0</v>
          </cell>
          <cell r="AF24">
            <v>0</v>
          </cell>
          <cell r="AH24"/>
        </row>
        <row r="25">
          <cell r="B25">
            <v>0</v>
          </cell>
          <cell r="C25">
            <v>0</v>
          </cell>
          <cell r="D25">
            <v>0</v>
          </cell>
          <cell r="E25">
            <v>0</v>
          </cell>
          <cell r="F25">
            <v>0</v>
          </cell>
          <cell r="G25">
            <v>0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  <cell r="V25">
            <v>0</v>
          </cell>
          <cell r="W25">
            <v>0</v>
          </cell>
          <cell r="X25">
            <v>0</v>
          </cell>
          <cell r="Y25" t="e">
            <v>#N/A</v>
          </cell>
          <cell r="Z25">
            <v>0</v>
          </cell>
          <cell r="AA25">
            <v>8</v>
          </cell>
          <cell r="AD25">
            <v>0</v>
          </cell>
          <cell r="AE25">
            <v>0</v>
          </cell>
          <cell r="AF25">
            <v>0</v>
          </cell>
          <cell r="AH25"/>
        </row>
        <row r="26">
          <cell r="B26">
            <v>0</v>
          </cell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  <cell r="V26">
            <v>0</v>
          </cell>
          <cell r="W26">
            <v>0</v>
          </cell>
          <cell r="X26">
            <v>0</v>
          </cell>
          <cell r="Y26" t="e">
            <v>#N/A</v>
          </cell>
          <cell r="Z26">
            <v>0</v>
          </cell>
          <cell r="AA26">
            <v>9</v>
          </cell>
          <cell r="AD26">
            <v>0</v>
          </cell>
          <cell r="AE26">
            <v>0</v>
          </cell>
          <cell r="AF26">
            <v>0</v>
          </cell>
          <cell r="AH26"/>
        </row>
        <row r="27">
          <cell r="B27">
            <v>0</v>
          </cell>
          <cell r="C27">
            <v>0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  <cell r="V27">
            <v>0</v>
          </cell>
          <cell r="W27">
            <v>0</v>
          </cell>
          <cell r="X27">
            <v>0</v>
          </cell>
          <cell r="Y27" t="e">
            <v>#N/A</v>
          </cell>
          <cell r="Z27">
            <v>0</v>
          </cell>
          <cell r="AA27">
            <v>10</v>
          </cell>
          <cell r="AD27">
            <v>0</v>
          </cell>
          <cell r="AE27">
            <v>0</v>
          </cell>
          <cell r="AF27">
            <v>0</v>
          </cell>
          <cell r="AH27"/>
        </row>
        <row r="28">
          <cell r="B28">
            <v>0</v>
          </cell>
          <cell r="C28">
            <v>0</v>
          </cell>
          <cell r="D28">
            <v>0</v>
          </cell>
          <cell r="E28">
            <v>0</v>
          </cell>
          <cell r="F28">
            <v>0</v>
          </cell>
          <cell r="G28">
            <v>0</v>
          </cell>
          <cell r="H28">
            <v>0</v>
          </cell>
          <cell r="I28">
            <v>0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0</v>
          </cell>
          <cell r="R28">
            <v>0</v>
          </cell>
          <cell r="S28">
            <v>0</v>
          </cell>
          <cell r="T28">
            <v>0</v>
          </cell>
          <cell r="U28">
            <v>0</v>
          </cell>
          <cell r="V28">
            <v>0</v>
          </cell>
          <cell r="W28">
            <v>0</v>
          </cell>
          <cell r="X28">
            <v>0</v>
          </cell>
          <cell r="Y28" t="e">
            <v>#N/A</v>
          </cell>
          <cell r="Z28">
            <v>0</v>
          </cell>
          <cell r="AA28">
            <v>11</v>
          </cell>
          <cell r="AD28">
            <v>0</v>
          </cell>
          <cell r="AE28">
            <v>0</v>
          </cell>
          <cell r="AF28">
            <v>0</v>
          </cell>
          <cell r="AH28"/>
        </row>
        <row r="29">
          <cell r="B29">
            <v>0</v>
          </cell>
          <cell r="C29">
            <v>0</v>
          </cell>
          <cell r="D29">
            <v>0</v>
          </cell>
          <cell r="E29">
            <v>0</v>
          </cell>
          <cell r="F29">
            <v>0</v>
          </cell>
          <cell r="G29">
            <v>0</v>
          </cell>
          <cell r="H29">
            <v>0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0</v>
          </cell>
          <cell r="R29">
            <v>0</v>
          </cell>
          <cell r="S29">
            <v>0</v>
          </cell>
          <cell r="T29">
            <v>0</v>
          </cell>
          <cell r="U29">
            <v>0</v>
          </cell>
          <cell r="V29">
            <v>0</v>
          </cell>
          <cell r="W29">
            <v>0</v>
          </cell>
          <cell r="X29">
            <v>0</v>
          </cell>
          <cell r="Y29" t="e">
            <v>#N/A</v>
          </cell>
          <cell r="Z29">
            <v>0</v>
          </cell>
          <cell r="AA29">
            <v>12</v>
          </cell>
          <cell r="AD29">
            <v>0</v>
          </cell>
          <cell r="AE29">
            <v>0</v>
          </cell>
          <cell r="AF29">
            <v>0</v>
          </cell>
          <cell r="AH29"/>
        </row>
        <row r="30">
          <cell r="B30">
            <v>0</v>
          </cell>
          <cell r="C30">
            <v>0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  <cell r="S30">
            <v>0</v>
          </cell>
          <cell r="T30">
            <v>0</v>
          </cell>
          <cell r="U30">
            <v>0</v>
          </cell>
          <cell r="V30">
            <v>0</v>
          </cell>
          <cell r="W30">
            <v>0</v>
          </cell>
          <cell r="X30">
            <v>0</v>
          </cell>
          <cell r="Y30" t="e">
            <v>#N/A</v>
          </cell>
          <cell r="Z30">
            <v>0</v>
          </cell>
          <cell r="AA30">
            <v>13</v>
          </cell>
          <cell r="AD30">
            <v>0</v>
          </cell>
          <cell r="AE30">
            <v>0</v>
          </cell>
          <cell r="AF30">
            <v>0</v>
          </cell>
          <cell r="AH30"/>
        </row>
        <row r="31">
          <cell r="B31">
            <v>0</v>
          </cell>
          <cell r="C31">
            <v>0</v>
          </cell>
          <cell r="D31">
            <v>0</v>
          </cell>
          <cell r="E31">
            <v>0</v>
          </cell>
          <cell r="F31">
            <v>0</v>
          </cell>
          <cell r="G31">
            <v>0</v>
          </cell>
          <cell r="H31">
            <v>0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0</v>
          </cell>
          <cell r="R31">
            <v>0</v>
          </cell>
          <cell r="S31">
            <v>0</v>
          </cell>
          <cell r="T31">
            <v>0</v>
          </cell>
          <cell r="U31">
            <v>0</v>
          </cell>
          <cell r="V31">
            <v>0</v>
          </cell>
          <cell r="W31">
            <v>0</v>
          </cell>
          <cell r="X31">
            <v>0</v>
          </cell>
          <cell r="Y31" t="e">
            <v>#N/A</v>
          </cell>
          <cell r="Z31">
            <v>0</v>
          </cell>
          <cell r="AA31">
            <v>14</v>
          </cell>
          <cell r="AD31">
            <v>0</v>
          </cell>
          <cell r="AE31">
            <v>0</v>
          </cell>
          <cell r="AF31">
            <v>0</v>
          </cell>
          <cell r="AH31"/>
        </row>
        <row r="32">
          <cell r="B32">
            <v>0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  <cell r="T32">
            <v>0</v>
          </cell>
          <cell r="U32">
            <v>0</v>
          </cell>
          <cell r="V32">
            <v>0</v>
          </cell>
          <cell r="W32">
            <v>0</v>
          </cell>
          <cell r="X32">
            <v>0</v>
          </cell>
          <cell r="Y32" t="e">
            <v>#N/A</v>
          </cell>
          <cell r="Z32">
            <v>0</v>
          </cell>
          <cell r="AA32">
            <v>15</v>
          </cell>
          <cell r="AD32">
            <v>0</v>
          </cell>
          <cell r="AE32">
            <v>0</v>
          </cell>
          <cell r="AF32">
            <v>0</v>
          </cell>
          <cell r="AH32"/>
        </row>
        <row r="33">
          <cell r="B33">
            <v>0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T33">
            <v>0</v>
          </cell>
          <cell r="U33">
            <v>0</v>
          </cell>
          <cell r="V33">
            <v>0</v>
          </cell>
          <cell r="W33">
            <v>0</v>
          </cell>
          <cell r="X33">
            <v>0</v>
          </cell>
          <cell r="Y33" t="e">
            <v>#N/A</v>
          </cell>
          <cell r="Z33">
            <v>0</v>
          </cell>
          <cell r="AA33">
            <v>16</v>
          </cell>
          <cell r="AD33">
            <v>0</v>
          </cell>
          <cell r="AE33">
            <v>0</v>
          </cell>
          <cell r="AF33">
            <v>0</v>
          </cell>
          <cell r="AH33"/>
        </row>
        <row r="34">
          <cell r="B34">
            <v>0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T34">
            <v>0</v>
          </cell>
          <cell r="U34">
            <v>0</v>
          </cell>
          <cell r="V34">
            <v>0</v>
          </cell>
          <cell r="W34">
            <v>0</v>
          </cell>
          <cell r="X34">
            <v>0</v>
          </cell>
          <cell r="Y34" t="e">
            <v>#N/A</v>
          </cell>
          <cell r="Z34">
            <v>0</v>
          </cell>
          <cell r="AA34">
            <v>17</v>
          </cell>
          <cell r="AD34">
            <v>0</v>
          </cell>
          <cell r="AE34">
            <v>0</v>
          </cell>
          <cell r="AF34">
            <v>0</v>
          </cell>
          <cell r="AH34"/>
        </row>
        <row r="35">
          <cell r="B35">
            <v>0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0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  <cell r="S35">
            <v>0</v>
          </cell>
          <cell r="T35">
            <v>0</v>
          </cell>
          <cell r="U35">
            <v>0</v>
          </cell>
          <cell r="V35">
            <v>0</v>
          </cell>
          <cell r="W35">
            <v>0</v>
          </cell>
          <cell r="X35">
            <v>0</v>
          </cell>
          <cell r="Y35" t="e">
            <v>#N/A</v>
          </cell>
          <cell r="Z35">
            <v>0</v>
          </cell>
          <cell r="AA35">
            <v>18</v>
          </cell>
          <cell r="AD35">
            <v>0</v>
          </cell>
          <cell r="AE35">
            <v>0</v>
          </cell>
          <cell r="AF35">
            <v>0</v>
          </cell>
          <cell r="AH35"/>
        </row>
        <row r="36">
          <cell r="B36">
            <v>0</v>
          </cell>
          <cell r="C36">
            <v>0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0</v>
          </cell>
          <cell r="I36">
            <v>0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0</v>
          </cell>
          <cell r="Q36">
            <v>0</v>
          </cell>
          <cell r="R36">
            <v>0</v>
          </cell>
          <cell r="S36">
            <v>0</v>
          </cell>
          <cell r="T36">
            <v>0</v>
          </cell>
          <cell r="U36">
            <v>0</v>
          </cell>
          <cell r="V36">
            <v>0</v>
          </cell>
          <cell r="W36">
            <v>0</v>
          </cell>
          <cell r="X36">
            <v>0</v>
          </cell>
          <cell r="Y36" t="e">
            <v>#N/A</v>
          </cell>
          <cell r="Z36">
            <v>0</v>
          </cell>
          <cell r="AA36">
            <v>19</v>
          </cell>
          <cell r="AD36">
            <v>0</v>
          </cell>
          <cell r="AE36">
            <v>0</v>
          </cell>
          <cell r="AF36">
            <v>0</v>
          </cell>
          <cell r="AH36"/>
        </row>
        <row r="37">
          <cell r="B37">
            <v>0</v>
          </cell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0</v>
          </cell>
          <cell r="Q37">
            <v>0</v>
          </cell>
          <cell r="R37">
            <v>0</v>
          </cell>
          <cell r="S37">
            <v>0</v>
          </cell>
          <cell r="T37">
            <v>0</v>
          </cell>
          <cell r="U37">
            <v>0</v>
          </cell>
          <cell r="V37">
            <v>0</v>
          </cell>
          <cell r="W37">
            <v>0</v>
          </cell>
          <cell r="X37">
            <v>0</v>
          </cell>
          <cell r="Y37" t="e">
            <v>#N/A</v>
          </cell>
          <cell r="Z37">
            <v>0</v>
          </cell>
          <cell r="AA37">
            <v>20</v>
          </cell>
          <cell r="AD37">
            <v>0</v>
          </cell>
          <cell r="AE37">
            <v>0</v>
          </cell>
          <cell r="AF37">
            <v>0</v>
          </cell>
          <cell r="AH37"/>
        </row>
        <row r="38">
          <cell r="B38">
            <v>0</v>
          </cell>
          <cell r="C38">
            <v>0</v>
          </cell>
          <cell r="D38">
            <v>0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Q38">
            <v>0</v>
          </cell>
          <cell r="R38">
            <v>0</v>
          </cell>
          <cell r="S38">
            <v>0</v>
          </cell>
          <cell r="T38">
            <v>0</v>
          </cell>
          <cell r="U38">
            <v>0</v>
          </cell>
          <cell r="V38">
            <v>0</v>
          </cell>
          <cell r="W38">
            <v>0</v>
          </cell>
          <cell r="X38">
            <v>0</v>
          </cell>
          <cell r="Y38" t="e">
            <v>#N/A</v>
          </cell>
          <cell r="Z38">
            <v>0</v>
          </cell>
          <cell r="AA38">
            <v>21</v>
          </cell>
          <cell r="AD38">
            <v>0</v>
          </cell>
          <cell r="AE38">
            <v>0</v>
          </cell>
          <cell r="AF38">
            <v>0</v>
          </cell>
          <cell r="AH38"/>
        </row>
        <row r="39">
          <cell r="B39">
            <v>0</v>
          </cell>
          <cell r="C39">
            <v>0</v>
          </cell>
          <cell r="D39">
            <v>0</v>
          </cell>
          <cell r="E39">
            <v>0</v>
          </cell>
          <cell r="F39">
            <v>0</v>
          </cell>
          <cell r="G39">
            <v>0</v>
          </cell>
          <cell r="H39">
            <v>0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T39">
            <v>0</v>
          </cell>
          <cell r="U39">
            <v>0</v>
          </cell>
          <cell r="V39">
            <v>0</v>
          </cell>
          <cell r="W39">
            <v>0</v>
          </cell>
          <cell r="X39">
            <v>0</v>
          </cell>
          <cell r="Y39" t="e">
            <v>#N/A</v>
          </cell>
          <cell r="Z39">
            <v>0</v>
          </cell>
          <cell r="AA39">
            <v>22</v>
          </cell>
          <cell r="AD39">
            <v>0</v>
          </cell>
          <cell r="AE39">
            <v>0</v>
          </cell>
          <cell r="AF39">
            <v>0</v>
          </cell>
          <cell r="AH39"/>
        </row>
        <row r="40">
          <cell r="B40">
            <v>0</v>
          </cell>
          <cell r="C40">
            <v>0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0</v>
          </cell>
          <cell r="Q40">
            <v>0</v>
          </cell>
          <cell r="R40">
            <v>0</v>
          </cell>
          <cell r="S40">
            <v>0</v>
          </cell>
          <cell r="T40">
            <v>0</v>
          </cell>
          <cell r="U40">
            <v>0</v>
          </cell>
          <cell r="V40">
            <v>0</v>
          </cell>
          <cell r="W40">
            <v>0</v>
          </cell>
          <cell r="X40">
            <v>0</v>
          </cell>
          <cell r="Y40" t="e">
            <v>#N/A</v>
          </cell>
          <cell r="Z40">
            <v>0</v>
          </cell>
          <cell r="AA40">
            <v>23</v>
          </cell>
          <cell r="AD40">
            <v>0</v>
          </cell>
          <cell r="AE40">
            <v>0</v>
          </cell>
          <cell r="AF40">
            <v>0</v>
          </cell>
          <cell r="AH40"/>
        </row>
        <row r="41">
          <cell r="B41">
            <v>0</v>
          </cell>
          <cell r="C41">
            <v>0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>
            <v>0</v>
          </cell>
          <cell r="I41">
            <v>0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0</v>
          </cell>
          <cell r="R41">
            <v>0</v>
          </cell>
          <cell r="S41">
            <v>0</v>
          </cell>
          <cell r="T41">
            <v>0</v>
          </cell>
          <cell r="U41">
            <v>0</v>
          </cell>
          <cell r="V41">
            <v>0</v>
          </cell>
          <cell r="W41">
            <v>0</v>
          </cell>
          <cell r="X41">
            <v>0</v>
          </cell>
          <cell r="Y41" t="e">
            <v>#N/A</v>
          </cell>
          <cell r="Z41">
            <v>0</v>
          </cell>
          <cell r="AA41">
            <v>24</v>
          </cell>
          <cell r="AD41">
            <v>0</v>
          </cell>
          <cell r="AE41">
            <v>0</v>
          </cell>
          <cell r="AF41">
            <v>0</v>
          </cell>
          <cell r="AH41"/>
        </row>
        <row r="42">
          <cell r="B42">
            <v>0</v>
          </cell>
          <cell r="C42">
            <v>0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  <cell r="R42">
            <v>0</v>
          </cell>
          <cell r="S42">
            <v>0</v>
          </cell>
          <cell r="T42">
            <v>0</v>
          </cell>
          <cell r="U42">
            <v>0</v>
          </cell>
          <cell r="V42">
            <v>0</v>
          </cell>
          <cell r="W42">
            <v>0</v>
          </cell>
          <cell r="X42">
            <v>0</v>
          </cell>
          <cell r="Y42" t="e">
            <v>#N/A</v>
          </cell>
          <cell r="Z42">
            <v>0</v>
          </cell>
          <cell r="AA42">
            <v>25</v>
          </cell>
          <cell r="AD42">
            <v>0</v>
          </cell>
          <cell r="AE42">
            <v>0</v>
          </cell>
          <cell r="AF42">
            <v>0</v>
          </cell>
          <cell r="AH42"/>
        </row>
        <row r="43">
          <cell r="B43">
            <v>0</v>
          </cell>
          <cell r="C43">
            <v>0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  <cell r="R43">
            <v>0</v>
          </cell>
          <cell r="S43">
            <v>0</v>
          </cell>
          <cell r="T43">
            <v>0</v>
          </cell>
          <cell r="U43">
            <v>0</v>
          </cell>
          <cell r="V43">
            <v>0</v>
          </cell>
          <cell r="W43">
            <v>0</v>
          </cell>
          <cell r="X43">
            <v>0</v>
          </cell>
          <cell r="Y43" t="e">
            <v>#N/A</v>
          </cell>
          <cell r="Z43">
            <v>0</v>
          </cell>
          <cell r="AA43">
            <v>26</v>
          </cell>
          <cell r="AD43">
            <v>0</v>
          </cell>
          <cell r="AE43">
            <v>0</v>
          </cell>
          <cell r="AF43">
            <v>0</v>
          </cell>
          <cell r="AH43"/>
        </row>
        <row r="44">
          <cell r="B44">
            <v>0</v>
          </cell>
          <cell r="C44">
            <v>0</v>
          </cell>
          <cell r="D44">
            <v>0</v>
          </cell>
          <cell r="E44">
            <v>0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0</v>
          </cell>
          <cell r="R44">
            <v>0</v>
          </cell>
          <cell r="S44">
            <v>0</v>
          </cell>
          <cell r="T44">
            <v>0</v>
          </cell>
          <cell r="U44">
            <v>0</v>
          </cell>
          <cell r="V44">
            <v>0</v>
          </cell>
          <cell r="W44">
            <v>0</v>
          </cell>
          <cell r="X44">
            <v>0</v>
          </cell>
          <cell r="Y44" t="e">
            <v>#N/A</v>
          </cell>
          <cell r="Z44">
            <v>0</v>
          </cell>
          <cell r="AA44">
            <v>27</v>
          </cell>
          <cell r="AD44">
            <v>0</v>
          </cell>
          <cell r="AE44">
            <v>0</v>
          </cell>
          <cell r="AF44">
            <v>0</v>
          </cell>
          <cell r="AH44"/>
        </row>
        <row r="45">
          <cell r="B45">
            <v>0</v>
          </cell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0</v>
          </cell>
          <cell r="K45">
            <v>0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Q45">
            <v>0</v>
          </cell>
          <cell r="R45">
            <v>0</v>
          </cell>
          <cell r="S45">
            <v>0</v>
          </cell>
          <cell r="T45">
            <v>0</v>
          </cell>
          <cell r="U45">
            <v>0</v>
          </cell>
          <cell r="V45">
            <v>0</v>
          </cell>
          <cell r="W45">
            <v>0</v>
          </cell>
          <cell r="X45">
            <v>0</v>
          </cell>
          <cell r="Y45" t="e">
            <v>#N/A</v>
          </cell>
          <cell r="Z45">
            <v>0</v>
          </cell>
          <cell r="AA45">
            <v>28</v>
          </cell>
          <cell r="AD45">
            <v>0</v>
          </cell>
          <cell r="AE45">
            <v>0</v>
          </cell>
          <cell r="AF45">
            <v>0</v>
          </cell>
          <cell r="AH45"/>
        </row>
        <row r="46">
          <cell r="B46">
            <v>0</v>
          </cell>
          <cell r="C46">
            <v>0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0</v>
          </cell>
          <cell r="I46">
            <v>0</v>
          </cell>
          <cell r="J46">
            <v>0</v>
          </cell>
          <cell r="K46">
            <v>0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  <cell r="P46">
            <v>0</v>
          </cell>
          <cell r="Q46">
            <v>0</v>
          </cell>
          <cell r="R46">
            <v>0</v>
          </cell>
          <cell r="S46">
            <v>0</v>
          </cell>
          <cell r="T46">
            <v>0</v>
          </cell>
          <cell r="U46">
            <v>0</v>
          </cell>
          <cell r="V46">
            <v>0</v>
          </cell>
          <cell r="W46">
            <v>0</v>
          </cell>
          <cell r="X46">
            <v>0</v>
          </cell>
          <cell r="Y46" t="e">
            <v>#N/A</v>
          </cell>
          <cell r="Z46">
            <v>0</v>
          </cell>
          <cell r="AA46">
            <v>29</v>
          </cell>
          <cell r="AD46">
            <v>0</v>
          </cell>
          <cell r="AE46">
            <v>0</v>
          </cell>
          <cell r="AF46">
            <v>0</v>
          </cell>
          <cell r="AH46"/>
        </row>
        <row r="47">
          <cell r="B47">
            <v>0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0</v>
          </cell>
          <cell r="R47">
            <v>0</v>
          </cell>
          <cell r="S47">
            <v>0</v>
          </cell>
          <cell r="T47">
            <v>0</v>
          </cell>
          <cell r="U47">
            <v>0</v>
          </cell>
          <cell r="V47">
            <v>0</v>
          </cell>
          <cell r="W47">
            <v>0</v>
          </cell>
          <cell r="X47">
            <v>0</v>
          </cell>
          <cell r="Y47" t="e">
            <v>#N/A</v>
          </cell>
          <cell r="Z47">
            <v>0</v>
          </cell>
          <cell r="AA47">
            <v>30</v>
          </cell>
          <cell r="AD47">
            <v>0</v>
          </cell>
          <cell r="AE47">
            <v>0</v>
          </cell>
          <cell r="AF47">
            <v>0</v>
          </cell>
          <cell r="AH47"/>
        </row>
        <row r="48">
          <cell r="B48">
            <v>0</v>
          </cell>
          <cell r="C48">
            <v>0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0</v>
          </cell>
          <cell r="R48">
            <v>0</v>
          </cell>
          <cell r="S48">
            <v>0</v>
          </cell>
          <cell r="T48">
            <v>0</v>
          </cell>
          <cell r="U48">
            <v>0</v>
          </cell>
          <cell r="V48">
            <v>0</v>
          </cell>
          <cell r="W48">
            <v>0</v>
          </cell>
          <cell r="X48">
            <v>0</v>
          </cell>
          <cell r="Y48" t="e">
            <v>#N/A</v>
          </cell>
          <cell r="Z48">
            <v>0</v>
          </cell>
          <cell r="AA48">
            <v>31</v>
          </cell>
          <cell r="AD48">
            <v>0</v>
          </cell>
          <cell r="AE48">
            <v>0</v>
          </cell>
          <cell r="AF48">
            <v>0</v>
          </cell>
          <cell r="AH48"/>
        </row>
        <row r="49">
          <cell r="B49">
            <v>0</v>
          </cell>
          <cell r="C49">
            <v>0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  <cell r="I49">
            <v>0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>
            <v>0</v>
          </cell>
          <cell r="Q49">
            <v>0</v>
          </cell>
          <cell r="R49">
            <v>0</v>
          </cell>
          <cell r="S49">
            <v>0</v>
          </cell>
          <cell r="T49">
            <v>0</v>
          </cell>
          <cell r="U49">
            <v>0</v>
          </cell>
          <cell r="V49">
            <v>0</v>
          </cell>
          <cell r="W49">
            <v>0</v>
          </cell>
          <cell r="X49">
            <v>0</v>
          </cell>
          <cell r="Y49" t="e">
            <v>#N/A</v>
          </cell>
          <cell r="Z49">
            <v>0</v>
          </cell>
          <cell r="AA49">
            <v>32</v>
          </cell>
          <cell r="AD49">
            <v>0</v>
          </cell>
          <cell r="AE49">
            <v>0</v>
          </cell>
          <cell r="AF49">
            <v>0</v>
          </cell>
          <cell r="AH49"/>
        </row>
        <row r="50">
          <cell r="B50">
            <v>0</v>
          </cell>
          <cell r="C50">
            <v>0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>
            <v>0</v>
          </cell>
          <cell r="Q50">
            <v>0</v>
          </cell>
          <cell r="R50">
            <v>0</v>
          </cell>
          <cell r="S50">
            <v>0</v>
          </cell>
          <cell r="T50">
            <v>0</v>
          </cell>
          <cell r="U50">
            <v>0</v>
          </cell>
          <cell r="V50">
            <v>0</v>
          </cell>
          <cell r="W50">
            <v>0</v>
          </cell>
          <cell r="X50">
            <v>0</v>
          </cell>
          <cell r="Y50" t="e">
            <v>#N/A</v>
          </cell>
          <cell r="Z50">
            <v>0</v>
          </cell>
          <cell r="AA50">
            <v>33</v>
          </cell>
          <cell r="AD50">
            <v>0</v>
          </cell>
          <cell r="AE50">
            <v>0</v>
          </cell>
          <cell r="AF50">
            <v>0</v>
          </cell>
          <cell r="AH50"/>
        </row>
        <row r="51">
          <cell r="B51">
            <v>0</v>
          </cell>
          <cell r="C51">
            <v>0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0</v>
          </cell>
          <cell r="I51">
            <v>0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0</v>
          </cell>
          <cell r="Q51">
            <v>0</v>
          </cell>
          <cell r="R51">
            <v>0</v>
          </cell>
          <cell r="S51">
            <v>0</v>
          </cell>
          <cell r="T51">
            <v>0</v>
          </cell>
          <cell r="U51">
            <v>0</v>
          </cell>
          <cell r="V51">
            <v>0</v>
          </cell>
          <cell r="W51">
            <v>0</v>
          </cell>
          <cell r="X51">
            <v>0</v>
          </cell>
          <cell r="Y51" t="e">
            <v>#N/A</v>
          </cell>
          <cell r="Z51">
            <v>0</v>
          </cell>
          <cell r="AA51">
            <v>34</v>
          </cell>
          <cell r="AD51">
            <v>0</v>
          </cell>
          <cell r="AE51">
            <v>0</v>
          </cell>
          <cell r="AF51">
            <v>0</v>
          </cell>
          <cell r="AH51"/>
        </row>
        <row r="52">
          <cell r="B52">
            <v>0</v>
          </cell>
          <cell r="C52">
            <v>0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  <cell r="N52">
            <v>0</v>
          </cell>
          <cell r="O52">
            <v>0</v>
          </cell>
          <cell r="P52">
            <v>0</v>
          </cell>
          <cell r="Q52">
            <v>0</v>
          </cell>
          <cell r="R52">
            <v>0</v>
          </cell>
          <cell r="S52">
            <v>0</v>
          </cell>
          <cell r="T52">
            <v>0</v>
          </cell>
          <cell r="U52">
            <v>0</v>
          </cell>
          <cell r="V52">
            <v>0</v>
          </cell>
          <cell r="W52">
            <v>0</v>
          </cell>
          <cell r="X52">
            <v>0</v>
          </cell>
          <cell r="Y52" t="e">
            <v>#N/A</v>
          </cell>
          <cell r="Z52">
            <v>0</v>
          </cell>
          <cell r="AA52">
            <v>35</v>
          </cell>
          <cell r="AD52">
            <v>0</v>
          </cell>
          <cell r="AE52">
            <v>0</v>
          </cell>
          <cell r="AF52">
            <v>0</v>
          </cell>
          <cell r="AH52"/>
        </row>
        <row r="53">
          <cell r="B53">
            <v>0</v>
          </cell>
          <cell r="C53">
            <v>0</v>
          </cell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>
            <v>0</v>
          </cell>
          <cell r="I53">
            <v>0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  <cell r="N53">
            <v>0</v>
          </cell>
          <cell r="O53">
            <v>0</v>
          </cell>
          <cell r="P53">
            <v>0</v>
          </cell>
          <cell r="Q53">
            <v>0</v>
          </cell>
          <cell r="R53">
            <v>0</v>
          </cell>
          <cell r="S53">
            <v>0</v>
          </cell>
          <cell r="T53">
            <v>0</v>
          </cell>
          <cell r="U53">
            <v>0</v>
          </cell>
          <cell r="V53">
            <v>0</v>
          </cell>
          <cell r="W53">
            <v>0</v>
          </cell>
          <cell r="X53">
            <v>0</v>
          </cell>
          <cell r="Y53" t="e">
            <v>#N/A</v>
          </cell>
          <cell r="Z53">
            <v>0</v>
          </cell>
          <cell r="AA53">
            <v>36</v>
          </cell>
          <cell r="AD53">
            <v>0</v>
          </cell>
          <cell r="AE53">
            <v>0</v>
          </cell>
          <cell r="AF53">
            <v>0</v>
          </cell>
          <cell r="AH53"/>
        </row>
        <row r="54">
          <cell r="B54">
            <v>0</v>
          </cell>
          <cell r="C54">
            <v>0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  <cell r="N54">
            <v>0</v>
          </cell>
          <cell r="O54">
            <v>0</v>
          </cell>
          <cell r="P54">
            <v>0</v>
          </cell>
          <cell r="Q54">
            <v>0</v>
          </cell>
          <cell r="R54">
            <v>0</v>
          </cell>
          <cell r="S54">
            <v>0</v>
          </cell>
          <cell r="T54">
            <v>0</v>
          </cell>
          <cell r="U54">
            <v>0</v>
          </cell>
          <cell r="V54">
            <v>0</v>
          </cell>
          <cell r="W54">
            <v>0</v>
          </cell>
          <cell r="X54">
            <v>0</v>
          </cell>
          <cell r="Y54" t="e">
            <v>#N/A</v>
          </cell>
          <cell r="Z54">
            <v>0</v>
          </cell>
          <cell r="AA54">
            <v>37</v>
          </cell>
          <cell r="AD54">
            <v>0</v>
          </cell>
          <cell r="AE54">
            <v>0</v>
          </cell>
          <cell r="AF54">
            <v>0</v>
          </cell>
          <cell r="AH54"/>
        </row>
        <row r="55">
          <cell r="B55">
            <v>0</v>
          </cell>
          <cell r="C55">
            <v>0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>
            <v>0</v>
          </cell>
          <cell r="Q55">
            <v>0</v>
          </cell>
          <cell r="R55">
            <v>0</v>
          </cell>
          <cell r="S55">
            <v>0</v>
          </cell>
          <cell r="T55">
            <v>0</v>
          </cell>
          <cell r="U55">
            <v>0</v>
          </cell>
          <cell r="V55">
            <v>0</v>
          </cell>
          <cell r="W55">
            <v>0</v>
          </cell>
          <cell r="X55">
            <v>0</v>
          </cell>
          <cell r="Y55" t="e">
            <v>#N/A</v>
          </cell>
          <cell r="Z55">
            <v>0</v>
          </cell>
          <cell r="AA55">
            <v>38</v>
          </cell>
          <cell r="AD55">
            <v>0</v>
          </cell>
          <cell r="AE55">
            <v>0</v>
          </cell>
          <cell r="AF55">
            <v>0</v>
          </cell>
          <cell r="AH55"/>
        </row>
        <row r="56">
          <cell r="B56">
            <v>0</v>
          </cell>
          <cell r="C56">
            <v>0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 t="e">
            <v>#N/A</v>
          </cell>
          <cell r="Z56">
            <v>0</v>
          </cell>
          <cell r="AA56">
            <v>39</v>
          </cell>
          <cell r="AD56">
            <v>0</v>
          </cell>
          <cell r="AE56">
            <v>0</v>
          </cell>
          <cell r="AF56">
            <v>0</v>
          </cell>
          <cell r="AH56"/>
        </row>
        <row r="57">
          <cell r="B57">
            <v>0</v>
          </cell>
          <cell r="C57">
            <v>0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0</v>
          </cell>
          <cell r="I57">
            <v>0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 t="e">
            <v>#N/A</v>
          </cell>
          <cell r="Z57">
            <v>0</v>
          </cell>
          <cell r="AA57">
            <v>40</v>
          </cell>
          <cell r="AD57">
            <v>0</v>
          </cell>
          <cell r="AE57">
            <v>0</v>
          </cell>
          <cell r="AF57">
            <v>0</v>
          </cell>
          <cell r="AH57"/>
        </row>
        <row r="58">
          <cell r="B58">
            <v>0</v>
          </cell>
          <cell r="C58">
            <v>0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0</v>
          </cell>
          <cell r="I58">
            <v>0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 t="e">
            <v>#N/A</v>
          </cell>
          <cell r="Z58">
            <v>0</v>
          </cell>
          <cell r="AA58">
            <v>41</v>
          </cell>
          <cell r="AD58">
            <v>0</v>
          </cell>
          <cell r="AE58">
            <v>0</v>
          </cell>
          <cell r="AF58">
            <v>0</v>
          </cell>
          <cell r="AH58"/>
        </row>
        <row r="59">
          <cell r="B59">
            <v>0</v>
          </cell>
          <cell r="C59">
            <v>0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0</v>
          </cell>
          <cell r="I59">
            <v>0</v>
          </cell>
          <cell r="J59">
            <v>0</v>
          </cell>
          <cell r="K59">
            <v>0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  <cell r="P59">
            <v>0</v>
          </cell>
          <cell r="Q59">
            <v>0</v>
          </cell>
          <cell r="R59">
            <v>0</v>
          </cell>
          <cell r="S59">
            <v>0</v>
          </cell>
          <cell r="T59">
            <v>0</v>
          </cell>
          <cell r="U59">
            <v>0</v>
          </cell>
          <cell r="V59">
            <v>0</v>
          </cell>
          <cell r="W59">
            <v>0</v>
          </cell>
          <cell r="X59">
            <v>0</v>
          </cell>
          <cell r="Y59" t="e">
            <v>#N/A</v>
          </cell>
          <cell r="Z59">
            <v>0</v>
          </cell>
          <cell r="AA59">
            <v>42</v>
          </cell>
          <cell r="AD59">
            <v>0</v>
          </cell>
          <cell r="AE59">
            <v>0</v>
          </cell>
          <cell r="AF59">
            <v>0</v>
          </cell>
          <cell r="AH59"/>
        </row>
        <row r="60">
          <cell r="B60">
            <v>0</v>
          </cell>
          <cell r="C60">
            <v>0</v>
          </cell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 t="e">
            <v>#N/A</v>
          </cell>
          <cell r="Z60">
            <v>0</v>
          </cell>
          <cell r="AA60">
            <v>43</v>
          </cell>
          <cell r="AD60">
            <v>0</v>
          </cell>
          <cell r="AE60">
            <v>0</v>
          </cell>
          <cell r="AF60">
            <v>0</v>
          </cell>
          <cell r="AH60"/>
        </row>
        <row r="61">
          <cell r="B61">
            <v>0</v>
          </cell>
          <cell r="C61">
            <v>0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>
            <v>0</v>
          </cell>
          <cell r="Q61">
            <v>0</v>
          </cell>
          <cell r="R61">
            <v>0</v>
          </cell>
          <cell r="S61">
            <v>0</v>
          </cell>
          <cell r="T61">
            <v>0</v>
          </cell>
          <cell r="U61">
            <v>0</v>
          </cell>
          <cell r="V61">
            <v>0</v>
          </cell>
          <cell r="W61">
            <v>0</v>
          </cell>
          <cell r="X61">
            <v>0</v>
          </cell>
          <cell r="Y61" t="e">
            <v>#N/A</v>
          </cell>
          <cell r="Z61">
            <v>0</v>
          </cell>
          <cell r="AA61">
            <v>44</v>
          </cell>
          <cell r="AD61">
            <v>0</v>
          </cell>
          <cell r="AE61">
            <v>0</v>
          </cell>
          <cell r="AF61">
            <v>0</v>
          </cell>
          <cell r="AH61"/>
        </row>
        <row r="62">
          <cell r="B62">
            <v>0</v>
          </cell>
          <cell r="C62">
            <v>0</v>
          </cell>
          <cell r="D62">
            <v>0</v>
          </cell>
          <cell r="E62">
            <v>0</v>
          </cell>
          <cell r="F62">
            <v>0</v>
          </cell>
          <cell r="G62">
            <v>0</v>
          </cell>
          <cell r="H62">
            <v>0</v>
          </cell>
          <cell r="I62">
            <v>0</v>
          </cell>
          <cell r="J62">
            <v>0</v>
          </cell>
          <cell r="K62">
            <v>0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>
            <v>0</v>
          </cell>
          <cell r="R62">
            <v>0</v>
          </cell>
          <cell r="S62">
            <v>0</v>
          </cell>
          <cell r="T62">
            <v>0</v>
          </cell>
          <cell r="U62">
            <v>0</v>
          </cell>
          <cell r="V62">
            <v>0</v>
          </cell>
          <cell r="W62">
            <v>0</v>
          </cell>
          <cell r="X62">
            <v>0</v>
          </cell>
          <cell r="Y62" t="e">
            <v>#N/A</v>
          </cell>
          <cell r="Z62">
            <v>0</v>
          </cell>
          <cell r="AA62">
            <v>45</v>
          </cell>
          <cell r="AD62">
            <v>0</v>
          </cell>
          <cell r="AE62">
            <v>0</v>
          </cell>
          <cell r="AF62">
            <v>0</v>
          </cell>
          <cell r="AH62"/>
        </row>
        <row r="63">
          <cell r="B63">
            <v>0</v>
          </cell>
          <cell r="C63">
            <v>0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0</v>
          </cell>
          <cell r="R63">
            <v>0</v>
          </cell>
          <cell r="S63">
            <v>0</v>
          </cell>
          <cell r="T63">
            <v>0</v>
          </cell>
          <cell r="U63">
            <v>0</v>
          </cell>
          <cell r="V63">
            <v>0</v>
          </cell>
          <cell r="W63">
            <v>0</v>
          </cell>
          <cell r="X63">
            <v>0</v>
          </cell>
          <cell r="Y63" t="e">
            <v>#N/A</v>
          </cell>
          <cell r="Z63">
            <v>0</v>
          </cell>
          <cell r="AA63">
            <v>46</v>
          </cell>
          <cell r="AD63">
            <v>0</v>
          </cell>
          <cell r="AE63">
            <v>0</v>
          </cell>
          <cell r="AF63">
            <v>0</v>
          </cell>
          <cell r="AH63"/>
        </row>
        <row r="64"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G64">
            <v>0</v>
          </cell>
          <cell r="H64">
            <v>0</v>
          </cell>
          <cell r="I64">
            <v>0</v>
          </cell>
          <cell r="J64">
            <v>0</v>
          </cell>
          <cell r="K64">
            <v>0</v>
          </cell>
          <cell r="L64">
            <v>0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>
            <v>0</v>
          </cell>
          <cell r="R64">
            <v>0</v>
          </cell>
          <cell r="S64">
            <v>0</v>
          </cell>
          <cell r="T64">
            <v>0</v>
          </cell>
          <cell r="U64">
            <v>0</v>
          </cell>
          <cell r="V64">
            <v>0</v>
          </cell>
          <cell r="W64">
            <v>0</v>
          </cell>
          <cell r="X64">
            <v>0</v>
          </cell>
          <cell r="Y64" t="e">
            <v>#N/A</v>
          </cell>
          <cell r="Z64">
            <v>0</v>
          </cell>
          <cell r="AA64">
            <v>47</v>
          </cell>
          <cell r="AD64">
            <v>0</v>
          </cell>
          <cell r="AE64">
            <v>0</v>
          </cell>
          <cell r="AF64">
            <v>0</v>
          </cell>
          <cell r="AH64"/>
        </row>
        <row r="65"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0</v>
          </cell>
          <cell r="I65">
            <v>0</v>
          </cell>
          <cell r="J65">
            <v>0</v>
          </cell>
          <cell r="K65">
            <v>0</v>
          </cell>
          <cell r="L65">
            <v>0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>
            <v>0</v>
          </cell>
          <cell r="R65">
            <v>0</v>
          </cell>
          <cell r="S65">
            <v>0</v>
          </cell>
          <cell r="T65">
            <v>0</v>
          </cell>
          <cell r="U65">
            <v>0</v>
          </cell>
          <cell r="V65">
            <v>0</v>
          </cell>
          <cell r="W65">
            <v>0</v>
          </cell>
          <cell r="X65">
            <v>0</v>
          </cell>
          <cell r="Y65" t="e">
            <v>#N/A</v>
          </cell>
          <cell r="Z65">
            <v>0</v>
          </cell>
          <cell r="AA65">
            <v>48</v>
          </cell>
          <cell r="AD65">
            <v>0</v>
          </cell>
          <cell r="AE65">
            <v>0</v>
          </cell>
          <cell r="AF65">
            <v>0</v>
          </cell>
          <cell r="AH65"/>
        </row>
        <row r="66"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0</v>
          </cell>
          <cell r="R66">
            <v>0</v>
          </cell>
          <cell r="S66">
            <v>0</v>
          </cell>
          <cell r="T66">
            <v>0</v>
          </cell>
          <cell r="U66">
            <v>0</v>
          </cell>
          <cell r="V66">
            <v>0</v>
          </cell>
          <cell r="W66">
            <v>0</v>
          </cell>
          <cell r="X66">
            <v>0</v>
          </cell>
          <cell r="Y66" t="e">
            <v>#N/A</v>
          </cell>
          <cell r="Z66">
            <v>0</v>
          </cell>
          <cell r="AA66">
            <v>49</v>
          </cell>
          <cell r="AD66">
            <v>0</v>
          </cell>
          <cell r="AE66">
            <v>0</v>
          </cell>
          <cell r="AF66">
            <v>0</v>
          </cell>
          <cell r="AH66"/>
        </row>
        <row r="67">
          <cell r="B67">
            <v>0</v>
          </cell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0</v>
          </cell>
          <cell r="R67">
            <v>0</v>
          </cell>
          <cell r="S67">
            <v>0</v>
          </cell>
          <cell r="T67">
            <v>0</v>
          </cell>
          <cell r="U67">
            <v>0</v>
          </cell>
          <cell r="V67">
            <v>0</v>
          </cell>
          <cell r="W67">
            <v>0</v>
          </cell>
          <cell r="X67">
            <v>0</v>
          </cell>
          <cell r="Y67" t="e">
            <v>#N/A</v>
          </cell>
          <cell r="Z67">
            <v>0</v>
          </cell>
          <cell r="AA67">
            <v>50</v>
          </cell>
          <cell r="AD67">
            <v>0</v>
          </cell>
          <cell r="AE67">
            <v>0</v>
          </cell>
          <cell r="AF67">
            <v>0</v>
          </cell>
          <cell r="AH67"/>
        </row>
        <row r="68">
          <cell r="B68">
            <v>0</v>
          </cell>
          <cell r="C68">
            <v>0</v>
          </cell>
          <cell r="D68">
            <v>0</v>
          </cell>
          <cell r="E68">
            <v>0</v>
          </cell>
          <cell r="F68">
            <v>0</v>
          </cell>
          <cell r="G68">
            <v>0</v>
          </cell>
          <cell r="H68">
            <v>0</v>
          </cell>
          <cell r="I68">
            <v>0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0</v>
          </cell>
          <cell r="R68">
            <v>0</v>
          </cell>
          <cell r="S68">
            <v>0</v>
          </cell>
          <cell r="T68">
            <v>0</v>
          </cell>
          <cell r="U68">
            <v>0</v>
          </cell>
          <cell r="V68">
            <v>0</v>
          </cell>
          <cell r="W68">
            <v>0</v>
          </cell>
          <cell r="X68">
            <v>0</v>
          </cell>
          <cell r="Y68" t="e">
            <v>#N/A</v>
          </cell>
          <cell r="Z68">
            <v>0</v>
          </cell>
          <cell r="AA68">
            <v>51</v>
          </cell>
          <cell r="AD68">
            <v>0</v>
          </cell>
          <cell r="AE68">
            <v>0</v>
          </cell>
          <cell r="AF68">
            <v>0</v>
          </cell>
          <cell r="AH68"/>
        </row>
        <row r="69">
          <cell r="B69">
            <v>0</v>
          </cell>
          <cell r="C69">
            <v>0</v>
          </cell>
          <cell r="D69">
            <v>0</v>
          </cell>
          <cell r="E69">
            <v>0</v>
          </cell>
          <cell r="F69">
            <v>0</v>
          </cell>
          <cell r="G69">
            <v>0</v>
          </cell>
          <cell r="H69">
            <v>0</v>
          </cell>
          <cell r="I69">
            <v>0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>
            <v>0</v>
          </cell>
          <cell r="R69">
            <v>0</v>
          </cell>
          <cell r="S69">
            <v>0</v>
          </cell>
          <cell r="T69">
            <v>0</v>
          </cell>
          <cell r="U69">
            <v>0</v>
          </cell>
          <cell r="V69">
            <v>0</v>
          </cell>
          <cell r="W69">
            <v>0</v>
          </cell>
          <cell r="X69">
            <v>0</v>
          </cell>
          <cell r="Y69" t="e">
            <v>#N/A</v>
          </cell>
          <cell r="Z69">
            <v>0</v>
          </cell>
          <cell r="AA69">
            <v>52</v>
          </cell>
          <cell r="AD69">
            <v>0</v>
          </cell>
          <cell r="AE69">
            <v>0</v>
          </cell>
          <cell r="AF69">
            <v>0</v>
          </cell>
          <cell r="AH69"/>
        </row>
        <row r="70">
          <cell r="B70">
            <v>0</v>
          </cell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0</v>
          </cell>
          <cell r="R70">
            <v>0</v>
          </cell>
          <cell r="S70">
            <v>0</v>
          </cell>
          <cell r="T70">
            <v>0</v>
          </cell>
          <cell r="U70">
            <v>0</v>
          </cell>
          <cell r="V70">
            <v>0</v>
          </cell>
          <cell r="W70">
            <v>0</v>
          </cell>
          <cell r="X70">
            <v>0</v>
          </cell>
          <cell r="Y70" t="e">
            <v>#N/A</v>
          </cell>
          <cell r="Z70">
            <v>0</v>
          </cell>
          <cell r="AA70">
            <v>53</v>
          </cell>
          <cell r="AD70">
            <v>0</v>
          </cell>
          <cell r="AE70">
            <v>0</v>
          </cell>
          <cell r="AF70">
            <v>0</v>
          </cell>
          <cell r="AH70"/>
        </row>
        <row r="71">
          <cell r="B71">
            <v>0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0</v>
          </cell>
          <cell r="R71">
            <v>0</v>
          </cell>
          <cell r="S71">
            <v>0</v>
          </cell>
          <cell r="T71">
            <v>0</v>
          </cell>
          <cell r="U71">
            <v>0</v>
          </cell>
          <cell r="V71">
            <v>0</v>
          </cell>
          <cell r="W71">
            <v>0</v>
          </cell>
          <cell r="X71">
            <v>0</v>
          </cell>
          <cell r="Y71" t="e">
            <v>#N/A</v>
          </cell>
          <cell r="Z71">
            <v>0</v>
          </cell>
          <cell r="AA71">
            <v>54</v>
          </cell>
          <cell r="AD71">
            <v>0</v>
          </cell>
          <cell r="AE71">
            <v>0</v>
          </cell>
          <cell r="AF71">
            <v>0</v>
          </cell>
          <cell r="AH71"/>
        </row>
        <row r="72">
          <cell r="B72">
            <v>0</v>
          </cell>
          <cell r="C72">
            <v>0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0</v>
          </cell>
          <cell r="R72">
            <v>0</v>
          </cell>
          <cell r="S72">
            <v>0</v>
          </cell>
          <cell r="T72">
            <v>0</v>
          </cell>
          <cell r="U72">
            <v>0</v>
          </cell>
          <cell r="V72">
            <v>0</v>
          </cell>
          <cell r="W72">
            <v>0</v>
          </cell>
          <cell r="X72">
            <v>0</v>
          </cell>
          <cell r="Y72" t="e">
            <v>#N/A</v>
          </cell>
          <cell r="Z72">
            <v>0</v>
          </cell>
          <cell r="AA72">
            <v>55</v>
          </cell>
          <cell r="AD72">
            <v>0</v>
          </cell>
          <cell r="AE72">
            <v>0</v>
          </cell>
          <cell r="AF72">
            <v>0</v>
          </cell>
          <cell r="AH72"/>
        </row>
        <row r="73">
          <cell r="B73">
            <v>0</v>
          </cell>
          <cell r="C73">
            <v>0</v>
          </cell>
          <cell r="D73">
            <v>0</v>
          </cell>
          <cell r="E73">
            <v>0</v>
          </cell>
          <cell r="F73">
            <v>0</v>
          </cell>
          <cell r="G73">
            <v>0</v>
          </cell>
          <cell r="H73">
            <v>0</v>
          </cell>
          <cell r="I73">
            <v>0</v>
          </cell>
          <cell r="J73">
            <v>0</v>
          </cell>
          <cell r="K73">
            <v>0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0</v>
          </cell>
          <cell r="S73">
            <v>0</v>
          </cell>
          <cell r="T73">
            <v>0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 t="e">
            <v>#N/A</v>
          </cell>
          <cell r="Z73">
            <v>0</v>
          </cell>
          <cell r="AA73">
            <v>56</v>
          </cell>
          <cell r="AD73">
            <v>0</v>
          </cell>
          <cell r="AE73">
            <v>0</v>
          </cell>
          <cell r="AF73">
            <v>0</v>
          </cell>
          <cell r="AH73"/>
        </row>
        <row r="74">
          <cell r="B74">
            <v>0</v>
          </cell>
          <cell r="C74">
            <v>0</v>
          </cell>
          <cell r="D74">
            <v>0</v>
          </cell>
          <cell r="E74">
            <v>0</v>
          </cell>
          <cell r="F74">
            <v>0</v>
          </cell>
          <cell r="G74">
            <v>0</v>
          </cell>
          <cell r="H74">
            <v>0</v>
          </cell>
          <cell r="I74">
            <v>0</v>
          </cell>
          <cell r="J74">
            <v>0</v>
          </cell>
          <cell r="K74">
            <v>0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0</v>
          </cell>
          <cell r="S74">
            <v>0</v>
          </cell>
          <cell r="T74">
            <v>0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 t="e">
            <v>#N/A</v>
          </cell>
          <cell r="Z74">
            <v>0</v>
          </cell>
          <cell r="AA74">
            <v>57</v>
          </cell>
          <cell r="AD74">
            <v>0</v>
          </cell>
          <cell r="AE74">
            <v>0</v>
          </cell>
          <cell r="AF74">
            <v>0</v>
          </cell>
          <cell r="AH74"/>
        </row>
        <row r="75">
          <cell r="B75">
            <v>0</v>
          </cell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 t="e">
            <v>#N/A</v>
          </cell>
          <cell r="Z75">
            <v>0</v>
          </cell>
          <cell r="AA75">
            <v>58</v>
          </cell>
          <cell r="AD75">
            <v>0</v>
          </cell>
          <cell r="AE75">
            <v>0</v>
          </cell>
          <cell r="AF75">
            <v>0</v>
          </cell>
          <cell r="AH75"/>
        </row>
        <row r="76">
          <cell r="B76">
            <v>0</v>
          </cell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V76">
            <v>0</v>
          </cell>
          <cell r="W76">
            <v>0</v>
          </cell>
          <cell r="X76">
            <v>0</v>
          </cell>
          <cell r="Y76" t="e">
            <v>#N/A</v>
          </cell>
          <cell r="Z76">
            <v>0</v>
          </cell>
          <cell r="AA76">
            <v>59</v>
          </cell>
          <cell r="AD76">
            <v>0</v>
          </cell>
          <cell r="AE76">
            <v>0</v>
          </cell>
          <cell r="AF76">
            <v>0</v>
          </cell>
          <cell r="AH76"/>
        </row>
        <row r="77">
          <cell r="B77">
            <v>0</v>
          </cell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V77">
            <v>0</v>
          </cell>
          <cell r="W77">
            <v>0</v>
          </cell>
          <cell r="X77">
            <v>0</v>
          </cell>
          <cell r="Y77" t="e">
            <v>#N/A</v>
          </cell>
          <cell r="Z77">
            <v>0</v>
          </cell>
          <cell r="AA77">
            <v>60</v>
          </cell>
          <cell r="AD77">
            <v>0</v>
          </cell>
          <cell r="AE77">
            <v>0</v>
          </cell>
          <cell r="AF77">
            <v>0</v>
          </cell>
          <cell r="AH77"/>
        </row>
        <row r="78">
          <cell r="B78">
            <v>0</v>
          </cell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V78">
            <v>0</v>
          </cell>
          <cell r="W78">
            <v>0</v>
          </cell>
          <cell r="X78">
            <v>0</v>
          </cell>
          <cell r="Y78" t="e">
            <v>#N/A</v>
          </cell>
          <cell r="Z78">
            <v>0</v>
          </cell>
          <cell r="AA78">
            <v>61</v>
          </cell>
          <cell r="AD78">
            <v>0</v>
          </cell>
          <cell r="AE78">
            <v>0</v>
          </cell>
          <cell r="AF78">
            <v>0</v>
          </cell>
          <cell r="AH78"/>
        </row>
        <row r="79">
          <cell r="B79">
            <v>0</v>
          </cell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 t="e">
            <v>#N/A</v>
          </cell>
          <cell r="Z79">
            <v>0</v>
          </cell>
          <cell r="AA79">
            <v>62</v>
          </cell>
          <cell r="AD79">
            <v>0</v>
          </cell>
          <cell r="AE79">
            <v>0</v>
          </cell>
          <cell r="AF79">
            <v>0</v>
          </cell>
          <cell r="AH79"/>
        </row>
        <row r="80">
          <cell r="B80">
            <v>0</v>
          </cell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H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 t="e">
            <v>#N/A</v>
          </cell>
          <cell r="Z80">
            <v>0</v>
          </cell>
          <cell r="AA80">
            <v>63</v>
          </cell>
          <cell r="AD80">
            <v>0</v>
          </cell>
          <cell r="AE80">
            <v>0</v>
          </cell>
          <cell r="AF80">
            <v>0</v>
          </cell>
          <cell r="AH80"/>
        </row>
        <row r="81">
          <cell r="B81">
            <v>0</v>
          </cell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H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 t="e">
            <v>#N/A</v>
          </cell>
          <cell r="Z81">
            <v>0</v>
          </cell>
          <cell r="AA81">
            <v>64</v>
          </cell>
          <cell r="AD81">
            <v>0</v>
          </cell>
          <cell r="AE81">
            <v>0</v>
          </cell>
          <cell r="AF81">
            <v>0</v>
          </cell>
          <cell r="AH81"/>
        </row>
        <row r="82">
          <cell r="B82">
            <v>0</v>
          </cell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H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 t="e">
            <v>#N/A</v>
          </cell>
          <cell r="Z82">
            <v>0</v>
          </cell>
          <cell r="AA82">
            <v>65</v>
          </cell>
          <cell r="AD82">
            <v>0</v>
          </cell>
          <cell r="AE82">
            <v>0</v>
          </cell>
          <cell r="AF82">
            <v>0</v>
          </cell>
          <cell r="AH82"/>
        </row>
        <row r="83">
          <cell r="B83">
            <v>0</v>
          </cell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H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 t="e">
            <v>#N/A</v>
          </cell>
          <cell r="Z83">
            <v>0</v>
          </cell>
          <cell r="AA83">
            <v>66</v>
          </cell>
          <cell r="AD83">
            <v>0</v>
          </cell>
          <cell r="AE83">
            <v>0</v>
          </cell>
          <cell r="AF83">
            <v>0</v>
          </cell>
          <cell r="AH83"/>
        </row>
        <row r="84">
          <cell r="B84">
            <v>0</v>
          </cell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 t="e">
            <v>#N/A</v>
          </cell>
          <cell r="Z84">
            <v>0</v>
          </cell>
          <cell r="AA84">
            <v>67</v>
          </cell>
          <cell r="AD84">
            <v>0</v>
          </cell>
          <cell r="AE84">
            <v>0</v>
          </cell>
          <cell r="AF84">
            <v>0</v>
          </cell>
          <cell r="AH84"/>
        </row>
        <row r="85">
          <cell r="B85">
            <v>0</v>
          </cell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H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 t="e">
            <v>#N/A</v>
          </cell>
          <cell r="Z85">
            <v>0</v>
          </cell>
          <cell r="AA85">
            <v>68</v>
          </cell>
          <cell r="AD85">
            <v>0</v>
          </cell>
          <cell r="AE85">
            <v>0</v>
          </cell>
          <cell r="AF85">
            <v>0</v>
          </cell>
          <cell r="AH85"/>
        </row>
        <row r="86">
          <cell r="B86">
            <v>0</v>
          </cell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H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 t="e">
            <v>#N/A</v>
          </cell>
          <cell r="Z86">
            <v>0</v>
          </cell>
          <cell r="AA86">
            <v>69</v>
          </cell>
          <cell r="AD86">
            <v>0</v>
          </cell>
          <cell r="AE86">
            <v>0</v>
          </cell>
          <cell r="AF86">
            <v>0</v>
          </cell>
          <cell r="AH86"/>
        </row>
        <row r="87">
          <cell r="B87">
            <v>0</v>
          </cell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H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 t="e">
            <v>#N/A</v>
          </cell>
          <cell r="Z87">
            <v>0</v>
          </cell>
          <cell r="AA87">
            <v>70</v>
          </cell>
          <cell r="AD87">
            <v>0</v>
          </cell>
          <cell r="AE87">
            <v>0</v>
          </cell>
          <cell r="AF87">
            <v>0</v>
          </cell>
          <cell r="AH87"/>
        </row>
        <row r="88">
          <cell r="B88">
            <v>0</v>
          </cell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 t="e">
            <v>#N/A</v>
          </cell>
          <cell r="Z88">
            <v>0</v>
          </cell>
          <cell r="AA88">
            <v>71</v>
          </cell>
          <cell r="AD88">
            <v>0</v>
          </cell>
          <cell r="AE88">
            <v>0</v>
          </cell>
          <cell r="AF88">
            <v>0</v>
          </cell>
          <cell r="AH88"/>
        </row>
        <row r="89">
          <cell r="B89">
            <v>0</v>
          </cell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 t="e">
            <v>#N/A</v>
          </cell>
          <cell r="Z89">
            <v>0</v>
          </cell>
          <cell r="AA89">
            <v>72</v>
          </cell>
          <cell r="AD89">
            <v>0</v>
          </cell>
          <cell r="AE89">
            <v>0</v>
          </cell>
          <cell r="AF89">
            <v>0</v>
          </cell>
          <cell r="AH89"/>
        </row>
        <row r="90">
          <cell r="B90">
            <v>0</v>
          </cell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 t="e">
            <v>#N/A</v>
          </cell>
          <cell r="Z90">
            <v>0</v>
          </cell>
          <cell r="AA90">
            <v>73</v>
          </cell>
          <cell r="AD90">
            <v>0</v>
          </cell>
          <cell r="AE90">
            <v>0</v>
          </cell>
          <cell r="AF90">
            <v>0</v>
          </cell>
          <cell r="AH90"/>
        </row>
        <row r="91">
          <cell r="B91">
            <v>0</v>
          </cell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 t="e">
            <v>#N/A</v>
          </cell>
          <cell r="Z91">
            <v>0</v>
          </cell>
          <cell r="AA91">
            <v>74</v>
          </cell>
          <cell r="AD91">
            <v>0</v>
          </cell>
          <cell r="AE91">
            <v>0</v>
          </cell>
          <cell r="AF91">
            <v>0</v>
          </cell>
          <cell r="AH91"/>
        </row>
        <row r="92">
          <cell r="B92">
            <v>0</v>
          </cell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H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 t="e">
            <v>#N/A</v>
          </cell>
          <cell r="Z92">
            <v>0</v>
          </cell>
          <cell r="AA92">
            <v>75</v>
          </cell>
          <cell r="AD92">
            <v>0</v>
          </cell>
          <cell r="AE92">
            <v>0</v>
          </cell>
          <cell r="AF92">
            <v>0</v>
          </cell>
          <cell r="AH92"/>
        </row>
        <row r="93">
          <cell r="B93">
            <v>0</v>
          </cell>
          <cell r="C93">
            <v>0</v>
          </cell>
          <cell r="D93">
            <v>0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 t="e">
            <v>#N/A</v>
          </cell>
          <cell r="Z93">
            <v>0</v>
          </cell>
          <cell r="AA93">
            <v>76</v>
          </cell>
          <cell r="AD93">
            <v>0</v>
          </cell>
          <cell r="AE93">
            <v>0</v>
          </cell>
          <cell r="AF93">
            <v>0</v>
          </cell>
          <cell r="AH93"/>
        </row>
        <row r="94">
          <cell r="B94">
            <v>0</v>
          </cell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 t="e">
            <v>#N/A</v>
          </cell>
          <cell r="Z94">
            <v>0</v>
          </cell>
          <cell r="AA94">
            <v>77</v>
          </cell>
          <cell r="AD94">
            <v>0</v>
          </cell>
          <cell r="AE94">
            <v>0</v>
          </cell>
          <cell r="AF94">
            <v>0</v>
          </cell>
          <cell r="AH94"/>
        </row>
        <row r="95">
          <cell r="B95">
            <v>0</v>
          </cell>
          <cell r="C95">
            <v>0</v>
          </cell>
          <cell r="D95">
            <v>0</v>
          </cell>
          <cell r="E95">
            <v>0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 t="e">
            <v>#N/A</v>
          </cell>
          <cell r="Z95">
            <v>0</v>
          </cell>
          <cell r="AA95">
            <v>78</v>
          </cell>
          <cell r="AD95">
            <v>0</v>
          </cell>
          <cell r="AE95">
            <v>0</v>
          </cell>
          <cell r="AF95">
            <v>0</v>
          </cell>
          <cell r="AH95"/>
        </row>
        <row r="96">
          <cell r="B96">
            <v>0</v>
          </cell>
          <cell r="C96">
            <v>0</v>
          </cell>
          <cell r="D96">
            <v>0</v>
          </cell>
          <cell r="E96">
            <v>0</v>
          </cell>
          <cell r="F96">
            <v>0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 t="e">
            <v>#N/A</v>
          </cell>
          <cell r="Z96">
            <v>0</v>
          </cell>
          <cell r="AA96">
            <v>79</v>
          </cell>
          <cell r="AD96">
            <v>0</v>
          </cell>
          <cell r="AE96">
            <v>0</v>
          </cell>
          <cell r="AF96">
            <v>0</v>
          </cell>
          <cell r="AH96"/>
        </row>
        <row r="97">
          <cell r="B97">
            <v>0</v>
          </cell>
          <cell r="C97">
            <v>0</v>
          </cell>
          <cell r="D97">
            <v>0</v>
          </cell>
          <cell r="E97">
            <v>0</v>
          </cell>
          <cell r="F97">
            <v>0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  <cell r="K97">
            <v>0</v>
          </cell>
          <cell r="L97">
            <v>0</v>
          </cell>
          <cell r="M97">
            <v>0</v>
          </cell>
          <cell r="N97">
            <v>0</v>
          </cell>
          <cell r="O97">
            <v>0</v>
          </cell>
          <cell r="P97">
            <v>0</v>
          </cell>
          <cell r="Q97">
            <v>0</v>
          </cell>
          <cell r="R97">
            <v>0</v>
          </cell>
          <cell r="S97">
            <v>0</v>
          </cell>
          <cell r="T97">
            <v>0</v>
          </cell>
          <cell r="U97">
            <v>0</v>
          </cell>
          <cell r="V97">
            <v>0</v>
          </cell>
          <cell r="W97">
            <v>0</v>
          </cell>
          <cell r="X97">
            <v>0</v>
          </cell>
          <cell r="Y97" t="e">
            <v>#N/A</v>
          </cell>
          <cell r="Z97">
            <v>0</v>
          </cell>
          <cell r="AA97">
            <v>80</v>
          </cell>
          <cell r="AD97">
            <v>0</v>
          </cell>
          <cell r="AE97">
            <v>0</v>
          </cell>
          <cell r="AF97">
            <v>0</v>
          </cell>
          <cell r="AH97"/>
        </row>
        <row r="98">
          <cell r="B98">
            <v>0</v>
          </cell>
          <cell r="C98">
            <v>0</v>
          </cell>
          <cell r="D98">
            <v>0</v>
          </cell>
          <cell r="E98">
            <v>0</v>
          </cell>
          <cell r="F98">
            <v>0</v>
          </cell>
          <cell r="G98">
            <v>0</v>
          </cell>
          <cell r="H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 t="e">
            <v>#N/A</v>
          </cell>
          <cell r="Z98">
            <v>0</v>
          </cell>
          <cell r="AA98">
            <v>81</v>
          </cell>
          <cell r="AD98">
            <v>0</v>
          </cell>
          <cell r="AE98">
            <v>0</v>
          </cell>
          <cell r="AF98">
            <v>0</v>
          </cell>
          <cell r="AH98"/>
        </row>
        <row r="99">
          <cell r="B99">
            <v>0</v>
          </cell>
          <cell r="C99">
            <v>0</v>
          </cell>
          <cell r="D99">
            <v>0</v>
          </cell>
          <cell r="E99">
            <v>0</v>
          </cell>
          <cell r="F99">
            <v>0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Q99">
            <v>0</v>
          </cell>
          <cell r="R99">
            <v>0</v>
          </cell>
          <cell r="S99">
            <v>0</v>
          </cell>
          <cell r="T99">
            <v>0</v>
          </cell>
          <cell r="U99">
            <v>0</v>
          </cell>
          <cell r="V99">
            <v>0</v>
          </cell>
          <cell r="W99">
            <v>0</v>
          </cell>
          <cell r="X99">
            <v>0</v>
          </cell>
          <cell r="Y99" t="e">
            <v>#N/A</v>
          </cell>
          <cell r="Z99">
            <v>0</v>
          </cell>
          <cell r="AA99">
            <v>82</v>
          </cell>
          <cell r="AD99">
            <v>0</v>
          </cell>
          <cell r="AE99">
            <v>0</v>
          </cell>
          <cell r="AF99">
            <v>0</v>
          </cell>
          <cell r="AH99"/>
        </row>
        <row r="100">
          <cell r="B100">
            <v>0</v>
          </cell>
          <cell r="C100">
            <v>0</v>
          </cell>
          <cell r="D100">
            <v>0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  <cell r="J100">
            <v>0</v>
          </cell>
          <cell r="K100">
            <v>0</v>
          </cell>
          <cell r="L100">
            <v>0</v>
          </cell>
          <cell r="M100">
            <v>0</v>
          </cell>
          <cell r="N100">
            <v>0</v>
          </cell>
          <cell r="O100">
            <v>0</v>
          </cell>
          <cell r="P100">
            <v>0</v>
          </cell>
          <cell r="Q100">
            <v>0</v>
          </cell>
          <cell r="R100">
            <v>0</v>
          </cell>
          <cell r="S100">
            <v>0</v>
          </cell>
          <cell r="T100">
            <v>0</v>
          </cell>
          <cell r="U100">
            <v>0</v>
          </cell>
          <cell r="V100">
            <v>0</v>
          </cell>
          <cell r="W100">
            <v>0</v>
          </cell>
          <cell r="X100">
            <v>0</v>
          </cell>
          <cell r="Y100" t="e">
            <v>#N/A</v>
          </cell>
          <cell r="Z100">
            <v>0</v>
          </cell>
          <cell r="AA100">
            <v>83</v>
          </cell>
          <cell r="AD100">
            <v>0</v>
          </cell>
          <cell r="AE100">
            <v>0</v>
          </cell>
          <cell r="AF100">
            <v>0</v>
          </cell>
          <cell r="AH100"/>
        </row>
        <row r="101">
          <cell r="B101">
            <v>0</v>
          </cell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  <cell r="N101">
            <v>0</v>
          </cell>
          <cell r="O101">
            <v>0</v>
          </cell>
          <cell r="P101">
            <v>0</v>
          </cell>
          <cell r="Q101">
            <v>0</v>
          </cell>
          <cell r="R101">
            <v>0</v>
          </cell>
          <cell r="S101">
            <v>0</v>
          </cell>
          <cell r="T101">
            <v>0</v>
          </cell>
          <cell r="U101">
            <v>0</v>
          </cell>
          <cell r="V101">
            <v>0</v>
          </cell>
          <cell r="W101">
            <v>0</v>
          </cell>
          <cell r="X101">
            <v>0</v>
          </cell>
          <cell r="Y101" t="e">
            <v>#N/A</v>
          </cell>
          <cell r="Z101">
            <v>0</v>
          </cell>
          <cell r="AA101">
            <v>84</v>
          </cell>
          <cell r="AD101">
            <v>0</v>
          </cell>
          <cell r="AE101">
            <v>0</v>
          </cell>
          <cell r="AF101">
            <v>0</v>
          </cell>
          <cell r="AH101"/>
        </row>
        <row r="102">
          <cell r="B102">
            <v>0</v>
          </cell>
          <cell r="C102">
            <v>0</v>
          </cell>
          <cell r="D102">
            <v>0</v>
          </cell>
          <cell r="E102">
            <v>0</v>
          </cell>
          <cell r="F102">
            <v>0</v>
          </cell>
          <cell r="G102">
            <v>0</v>
          </cell>
          <cell r="H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 t="e">
            <v>#N/A</v>
          </cell>
          <cell r="Z102">
            <v>0</v>
          </cell>
          <cell r="AA102">
            <v>85</v>
          </cell>
          <cell r="AD102">
            <v>0</v>
          </cell>
          <cell r="AE102">
            <v>0</v>
          </cell>
          <cell r="AF102">
            <v>0</v>
          </cell>
          <cell r="AH102"/>
        </row>
        <row r="103">
          <cell r="B103">
            <v>0</v>
          </cell>
          <cell r="C103">
            <v>0</v>
          </cell>
          <cell r="D103">
            <v>0</v>
          </cell>
          <cell r="E103">
            <v>0</v>
          </cell>
          <cell r="F103">
            <v>0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 t="e">
            <v>#N/A</v>
          </cell>
          <cell r="Z103">
            <v>0</v>
          </cell>
          <cell r="AA103">
            <v>86</v>
          </cell>
          <cell r="AD103">
            <v>0</v>
          </cell>
          <cell r="AE103">
            <v>0</v>
          </cell>
          <cell r="AF103">
            <v>0</v>
          </cell>
          <cell r="AH103"/>
        </row>
        <row r="104">
          <cell r="B104">
            <v>0</v>
          </cell>
          <cell r="C104">
            <v>0</v>
          </cell>
          <cell r="D104">
            <v>0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 t="e">
            <v>#N/A</v>
          </cell>
          <cell r="Z104">
            <v>0</v>
          </cell>
          <cell r="AA104">
            <v>87</v>
          </cell>
          <cell r="AD104">
            <v>0</v>
          </cell>
          <cell r="AE104">
            <v>0</v>
          </cell>
          <cell r="AF104">
            <v>0</v>
          </cell>
          <cell r="AH104"/>
        </row>
        <row r="105">
          <cell r="B105">
            <v>0</v>
          </cell>
          <cell r="C105">
            <v>0</v>
          </cell>
          <cell r="D105">
            <v>0</v>
          </cell>
          <cell r="E105">
            <v>0</v>
          </cell>
          <cell r="F105">
            <v>0</v>
          </cell>
          <cell r="G105">
            <v>0</v>
          </cell>
          <cell r="H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 t="e">
            <v>#N/A</v>
          </cell>
          <cell r="Z105">
            <v>0</v>
          </cell>
          <cell r="AA105">
            <v>88</v>
          </cell>
          <cell r="AD105">
            <v>0</v>
          </cell>
          <cell r="AE105">
            <v>0</v>
          </cell>
          <cell r="AF105">
            <v>0</v>
          </cell>
          <cell r="AH105"/>
        </row>
        <row r="106">
          <cell r="B106">
            <v>0</v>
          </cell>
          <cell r="C106">
            <v>0</v>
          </cell>
          <cell r="D106">
            <v>0</v>
          </cell>
          <cell r="E106">
            <v>0</v>
          </cell>
          <cell r="F106">
            <v>0</v>
          </cell>
          <cell r="G106">
            <v>0</v>
          </cell>
          <cell r="H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 t="e">
            <v>#N/A</v>
          </cell>
          <cell r="Z106">
            <v>0</v>
          </cell>
          <cell r="AA106">
            <v>89</v>
          </cell>
          <cell r="AD106">
            <v>0</v>
          </cell>
          <cell r="AE106">
            <v>0</v>
          </cell>
          <cell r="AF106">
            <v>0</v>
          </cell>
          <cell r="AH106"/>
        </row>
        <row r="107">
          <cell r="B107">
            <v>0</v>
          </cell>
          <cell r="C107">
            <v>0</v>
          </cell>
          <cell r="D107">
            <v>0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 t="e">
            <v>#N/A</v>
          </cell>
          <cell r="Z107">
            <v>0</v>
          </cell>
          <cell r="AA107">
            <v>90</v>
          </cell>
          <cell r="AD107">
            <v>0</v>
          </cell>
          <cell r="AE107">
            <v>0</v>
          </cell>
          <cell r="AF107">
            <v>0</v>
          </cell>
          <cell r="AH107"/>
        </row>
        <row r="108">
          <cell r="B108">
            <v>0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 t="e">
            <v>#N/A</v>
          </cell>
          <cell r="Z108">
            <v>0</v>
          </cell>
          <cell r="AA108">
            <v>91</v>
          </cell>
          <cell r="AD108">
            <v>0</v>
          </cell>
          <cell r="AE108">
            <v>0</v>
          </cell>
          <cell r="AF108">
            <v>0</v>
          </cell>
          <cell r="AH108"/>
        </row>
        <row r="109">
          <cell r="B109">
            <v>0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 t="e">
            <v>#N/A</v>
          </cell>
          <cell r="Z109">
            <v>0</v>
          </cell>
          <cell r="AA109">
            <v>92</v>
          </cell>
          <cell r="AD109">
            <v>0</v>
          </cell>
          <cell r="AE109">
            <v>0</v>
          </cell>
          <cell r="AF109">
            <v>0</v>
          </cell>
          <cell r="AH109"/>
        </row>
        <row r="110">
          <cell r="B110">
            <v>0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 t="e">
            <v>#N/A</v>
          </cell>
          <cell r="Z110">
            <v>0</v>
          </cell>
          <cell r="AA110">
            <v>93</v>
          </cell>
          <cell r="AD110">
            <v>0</v>
          </cell>
          <cell r="AE110">
            <v>0</v>
          </cell>
          <cell r="AF110">
            <v>0</v>
          </cell>
          <cell r="AH110"/>
        </row>
        <row r="111">
          <cell r="B111">
            <v>0</v>
          </cell>
          <cell r="C111">
            <v>0</v>
          </cell>
          <cell r="D111">
            <v>0</v>
          </cell>
          <cell r="E111">
            <v>0</v>
          </cell>
          <cell r="F111">
            <v>0</v>
          </cell>
          <cell r="G111">
            <v>0</v>
          </cell>
          <cell r="H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 t="e">
            <v>#N/A</v>
          </cell>
          <cell r="Z111">
            <v>0</v>
          </cell>
          <cell r="AA111">
            <v>94</v>
          </cell>
          <cell r="AD111">
            <v>0</v>
          </cell>
          <cell r="AE111">
            <v>0</v>
          </cell>
          <cell r="AF111">
            <v>0</v>
          </cell>
          <cell r="AH111"/>
        </row>
        <row r="112">
          <cell r="B112">
            <v>0</v>
          </cell>
          <cell r="C112">
            <v>0</v>
          </cell>
          <cell r="D112">
            <v>0</v>
          </cell>
          <cell r="E112">
            <v>0</v>
          </cell>
          <cell r="F112">
            <v>0</v>
          </cell>
          <cell r="G112">
            <v>0</v>
          </cell>
          <cell r="H112">
            <v>0</v>
          </cell>
          <cell r="I112">
            <v>0</v>
          </cell>
          <cell r="J112">
            <v>0</v>
          </cell>
          <cell r="K112">
            <v>0</v>
          </cell>
          <cell r="L112">
            <v>0</v>
          </cell>
          <cell r="M112">
            <v>0</v>
          </cell>
          <cell r="N112">
            <v>0</v>
          </cell>
          <cell r="O112">
            <v>0</v>
          </cell>
          <cell r="P112">
            <v>0</v>
          </cell>
          <cell r="Q112">
            <v>0</v>
          </cell>
          <cell r="R112">
            <v>0</v>
          </cell>
          <cell r="S112">
            <v>0</v>
          </cell>
          <cell r="T112">
            <v>0</v>
          </cell>
          <cell r="U112">
            <v>0</v>
          </cell>
          <cell r="V112">
            <v>0</v>
          </cell>
          <cell r="W112">
            <v>0</v>
          </cell>
          <cell r="X112">
            <v>0</v>
          </cell>
          <cell r="Y112" t="e">
            <v>#N/A</v>
          </cell>
          <cell r="Z112">
            <v>0</v>
          </cell>
          <cell r="AA112">
            <v>95</v>
          </cell>
          <cell r="AD112">
            <v>0</v>
          </cell>
          <cell r="AE112">
            <v>0</v>
          </cell>
          <cell r="AF112">
            <v>0</v>
          </cell>
          <cell r="AH112"/>
        </row>
        <row r="113">
          <cell r="B113">
            <v>0</v>
          </cell>
          <cell r="C113">
            <v>0</v>
          </cell>
          <cell r="D113">
            <v>0</v>
          </cell>
          <cell r="E113">
            <v>0</v>
          </cell>
          <cell r="F113">
            <v>0</v>
          </cell>
          <cell r="G113">
            <v>0</v>
          </cell>
          <cell r="H113">
            <v>0</v>
          </cell>
          <cell r="I113">
            <v>0</v>
          </cell>
          <cell r="J113">
            <v>0</v>
          </cell>
          <cell r="K113">
            <v>0</v>
          </cell>
          <cell r="L113">
            <v>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>
            <v>0</v>
          </cell>
          <cell r="R113">
            <v>0</v>
          </cell>
          <cell r="S113">
            <v>0</v>
          </cell>
          <cell r="T113">
            <v>0</v>
          </cell>
          <cell r="U113">
            <v>0</v>
          </cell>
          <cell r="V113">
            <v>0</v>
          </cell>
          <cell r="W113">
            <v>0</v>
          </cell>
          <cell r="X113">
            <v>0</v>
          </cell>
          <cell r="Y113" t="e">
            <v>#N/A</v>
          </cell>
          <cell r="Z113">
            <v>0</v>
          </cell>
          <cell r="AA113">
            <v>96</v>
          </cell>
          <cell r="AD113">
            <v>0</v>
          </cell>
          <cell r="AE113">
            <v>0</v>
          </cell>
          <cell r="AF113">
            <v>0</v>
          </cell>
          <cell r="AH113"/>
        </row>
        <row r="114">
          <cell r="B114">
            <v>0</v>
          </cell>
          <cell r="C114">
            <v>0</v>
          </cell>
          <cell r="D114">
            <v>0</v>
          </cell>
          <cell r="E114">
            <v>0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  <cell r="J114">
            <v>0</v>
          </cell>
          <cell r="K114">
            <v>0</v>
          </cell>
          <cell r="L114">
            <v>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>
            <v>0</v>
          </cell>
          <cell r="R114">
            <v>0</v>
          </cell>
          <cell r="S114">
            <v>0</v>
          </cell>
          <cell r="T114">
            <v>0</v>
          </cell>
          <cell r="U114">
            <v>0</v>
          </cell>
          <cell r="V114">
            <v>0</v>
          </cell>
          <cell r="W114">
            <v>0</v>
          </cell>
          <cell r="X114">
            <v>0</v>
          </cell>
          <cell r="Y114" t="e">
            <v>#N/A</v>
          </cell>
          <cell r="Z114">
            <v>0</v>
          </cell>
          <cell r="AA114">
            <v>97</v>
          </cell>
          <cell r="AD114">
            <v>0</v>
          </cell>
          <cell r="AE114">
            <v>0</v>
          </cell>
          <cell r="AF114">
            <v>0</v>
          </cell>
          <cell r="AH114"/>
        </row>
        <row r="115">
          <cell r="B115">
            <v>0</v>
          </cell>
          <cell r="C115">
            <v>0</v>
          </cell>
          <cell r="D115">
            <v>0</v>
          </cell>
          <cell r="E115">
            <v>0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>
            <v>0</v>
          </cell>
          <cell r="L115">
            <v>0</v>
          </cell>
          <cell r="M115">
            <v>0</v>
          </cell>
          <cell r="N115">
            <v>0</v>
          </cell>
          <cell r="O115">
            <v>0</v>
          </cell>
          <cell r="P115">
            <v>0</v>
          </cell>
          <cell r="Q115">
            <v>0</v>
          </cell>
          <cell r="R115">
            <v>0</v>
          </cell>
          <cell r="S115">
            <v>0</v>
          </cell>
          <cell r="T115">
            <v>0</v>
          </cell>
          <cell r="U115">
            <v>0</v>
          </cell>
          <cell r="V115">
            <v>0</v>
          </cell>
          <cell r="W115">
            <v>0</v>
          </cell>
          <cell r="X115">
            <v>0</v>
          </cell>
          <cell r="Y115" t="e">
            <v>#N/A</v>
          </cell>
          <cell r="Z115">
            <v>0</v>
          </cell>
          <cell r="AA115">
            <v>98</v>
          </cell>
          <cell r="AD115">
            <v>0</v>
          </cell>
          <cell r="AE115">
            <v>0</v>
          </cell>
          <cell r="AF115">
            <v>0</v>
          </cell>
          <cell r="AH115"/>
        </row>
        <row r="116">
          <cell r="B116">
            <v>0</v>
          </cell>
          <cell r="C116">
            <v>0</v>
          </cell>
          <cell r="D116">
            <v>0</v>
          </cell>
          <cell r="E116">
            <v>0</v>
          </cell>
          <cell r="F116">
            <v>0</v>
          </cell>
          <cell r="G116">
            <v>0</v>
          </cell>
          <cell r="H116">
            <v>0</v>
          </cell>
          <cell r="I116">
            <v>0</v>
          </cell>
          <cell r="J116">
            <v>0</v>
          </cell>
          <cell r="K116">
            <v>0</v>
          </cell>
          <cell r="L116">
            <v>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Q116">
            <v>0</v>
          </cell>
          <cell r="R116">
            <v>0</v>
          </cell>
          <cell r="S116">
            <v>0</v>
          </cell>
          <cell r="T116">
            <v>0</v>
          </cell>
          <cell r="U116">
            <v>0</v>
          </cell>
          <cell r="V116">
            <v>0</v>
          </cell>
          <cell r="W116">
            <v>0</v>
          </cell>
          <cell r="X116">
            <v>0</v>
          </cell>
          <cell r="Y116" t="e">
            <v>#N/A</v>
          </cell>
          <cell r="Z116">
            <v>0</v>
          </cell>
          <cell r="AA116">
            <v>99</v>
          </cell>
          <cell r="AD116">
            <v>0</v>
          </cell>
          <cell r="AE116">
            <v>0</v>
          </cell>
          <cell r="AF116">
            <v>0</v>
          </cell>
          <cell r="AH116"/>
        </row>
        <row r="117">
          <cell r="B117">
            <v>0</v>
          </cell>
          <cell r="C117">
            <v>0</v>
          </cell>
          <cell r="D117">
            <v>0</v>
          </cell>
          <cell r="E117">
            <v>0</v>
          </cell>
          <cell r="F117">
            <v>0</v>
          </cell>
          <cell r="G117">
            <v>0</v>
          </cell>
          <cell r="H117">
            <v>0</v>
          </cell>
          <cell r="I117">
            <v>0</v>
          </cell>
          <cell r="J117">
            <v>0</v>
          </cell>
          <cell r="K117">
            <v>0</v>
          </cell>
          <cell r="L117">
            <v>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Q117">
            <v>0</v>
          </cell>
          <cell r="R117">
            <v>0</v>
          </cell>
          <cell r="S117">
            <v>0</v>
          </cell>
          <cell r="T117">
            <v>0</v>
          </cell>
          <cell r="U117">
            <v>0</v>
          </cell>
          <cell r="V117">
            <v>0</v>
          </cell>
          <cell r="W117">
            <v>0</v>
          </cell>
          <cell r="X117">
            <v>0</v>
          </cell>
          <cell r="Y117" t="e">
            <v>#N/A</v>
          </cell>
          <cell r="Z117">
            <v>0</v>
          </cell>
          <cell r="AA117">
            <v>100</v>
          </cell>
          <cell r="AD117">
            <v>0</v>
          </cell>
          <cell r="AE117">
            <v>0</v>
          </cell>
          <cell r="AF117">
            <v>0</v>
          </cell>
          <cell r="AH117"/>
        </row>
        <row r="118">
          <cell r="B118">
            <v>0</v>
          </cell>
          <cell r="C118">
            <v>0</v>
          </cell>
          <cell r="D118">
            <v>0</v>
          </cell>
          <cell r="E118">
            <v>0</v>
          </cell>
          <cell r="F118">
            <v>0</v>
          </cell>
          <cell r="G118">
            <v>0</v>
          </cell>
          <cell r="H118">
            <v>0</v>
          </cell>
          <cell r="I118">
            <v>0</v>
          </cell>
          <cell r="J118">
            <v>0</v>
          </cell>
          <cell r="K118">
            <v>0</v>
          </cell>
          <cell r="L118">
            <v>0</v>
          </cell>
          <cell r="M118">
            <v>0</v>
          </cell>
          <cell r="N118">
            <v>0</v>
          </cell>
          <cell r="O118">
            <v>0</v>
          </cell>
          <cell r="P118">
            <v>0</v>
          </cell>
          <cell r="Q118">
            <v>0</v>
          </cell>
          <cell r="R118">
            <v>0</v>
          </cell>
          <cell r="S118">
            <v>0</v>
          </cell>
          <cell r="T118">
            <v>0</v>
          </cell>
          <cell r="U118">
            <v>0</v>
          </cell>
          <cell r="V118">
            <v>0</v>
          </cell>
          <cell r="W118">
            <v>0</v>
          </cell>
          <cell r="X118">
            <v>0</v>
          </cell>
          <cell r="Y118" t="e">
            <v>#N/A</v>
          </cell>
          <cell r="Z118">
            <v>0</v>
          </cell>
          <cell r="AA118">
            <v>101</v>
          </cell>
          <cell r="AD118">
            <v>0</v>
          </cell>
          <cell r="AE118">
            <v>0</v>
          </cell>
          <cell r="AF118">
            <v>0</v>
          </cell>
          <cell r="AH118"/>
        </row>
        <row r="119">
          <cell r="B119">
            <v>0</v>
          </cell>
          <cell r="C119">
            <v>0</v>
          </cell>
          <cell r="D119">
            <v>0</v>
          </cell>
          <cell r="E119">
            <v>0</v>
          </cell>
          <cell r="F119">
            <v>0</v>
          </cell>
          <cell r="G119">
            <v>0</v>
          </cell>
          <cell r="H119">
            <v>0</v>
          </cell>
          <cell r="I119">
            <v>0</v>
          </cell>
          <cell r="J119">
            <v>0</v>
          </cell>
          <cell r="K119">
            <v>0</v>
          </cell>
          <cell r="L119">
            <v>0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Q119">
            <v>0</v>
          </cell>
          <cell r="R119">
            <v>0</v>
          </cell>
          <cell r="S119">
            <v>0</v>
          </cell>
          <cell r="T119">
            <v>0</v>
          </cell>
          <cell r="U119">
            <v>0</v>
          </cell>
          <cell r="V119">
            <v>0</v>
          </cell>
          <cell r="W119">
            <v>0</v>
          </cell>
          <cell r="X119">
            <v>0</v>
          </cell>
          <cell r="Y119" t="e">
            <v>#N/A</v>
          </cell>
          <cell r="Z119">
            <v>0</v>
          </cell>
          <cell r="AA119">
            <v>102</v>
          </cell>
          <cell r="AD119">
            <v>0</v>
          </cell>
          <cell r="AE119">
            <v>0</v>
          </cell>
          <cell r="AF119">
            <v>0</v>
          </cell>
          <cell r="AH119"/>
        </row>
        <row r="120">
          <cell r="B120">
            <v>0</v>
          </cell>
          <cell r="C120">
            <v>0</v>
          </cell>
          <cell r="D120">
            <v>0</v>
          </cell>
          <cell r="E120">
            <v>0</v>
          </cell>
          <cell r="F120">
            <v>0</v>
          </cell>
          <cell r="G120">
            <v>0</v>
          </cell>
          <cell r="H120">
            <v>0</v>
          </cell>
          <cell r="I120">
            <v>0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  <cell r="N120">
            <v>0</v>
          </cell>
          <cell r="O120">
            <v>0</v>
          </cell>
          <cell r="P120">
            <v>0</v>
          </cell>
          <cell r="Q120">
            <v>0</v>
          </cell>
          <cell r="R120">
            <v>0</v>
          </cell>
          <cell r="S120">
            <v>0</v>
          </cell>
          <cell r="T120">
            <v>0</v>
          </cell>
          <cell r="U120">
            <v>0</v>
          </cell>
          <cell r="V120">
            <v>0</v>
          </cell>
          <cell r="W120">
            <v>0</v>
          </cell>
          <cell r="X120">
            <v>0</v>
          </cell>
          <cell r="Y120" t="e">
            <v>#N/A</v>
          </cell>
          <cell r="Z120">
            <v>0</v>
          </cell>
          <cell r="AA120">
            <v>103</v>
          </cell>
          <cell r="AD120">
            <v>0</v>
          </cell>
          <cell r="AE120">
            <v>0</v>
          </cell>
          <cell r="AF120">
            <v>0</v>
          </cell>
          <cell r="AH120"/>
        </row>
        <row r="121">
          <cell r="B121">
            <v>0</v>
          </cell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0</v>
          </cell>
          <cell r="R121">
            <v>0</v>
          </cell>
          <cell r="S121">
            <v>0</v>
          </cell>
          <cell r="T121">
            <v>0</v>
          </cell>
          <cell r="U121">
            <v>0</v>
          </cell>
          <cell r="V121">
            <v>0</v>
          </cell>
          <cell r="W121">
            <v>0</v>
          </cell>
          <cell r="X121">
            <v>0</v>
          </cell>
          <cell r="Y121" t="e">
            <v>#N/A</v>
          </cell>
          <cell r="Z121">
            <v>0</v>
          </cell>
          <cell r="AA121">
            <v>104</v>
          </cell>
          <cell r="AD121">
            <v>0</v>
          </cell>
          <cell r="AE121">
            <v>0</v>
          </cell>
          <cell r="AF121">
            <v>0</v>
          </cell>
          <cell r="AH121"/>
        </row>
        <row r="122">
          <cell r="B122">
            <v>0</v>
          </cell>
          <cell r="C122">
            <v>0</v>
          </cell>
          <cell r="D122">
            <v>0</v>
          </cell>
          <cell r="E122">
            <v>0</v>
          </cell>
          <cell r="F122">
            <v>0</v>
          </cell>
          <cell r="G122">
            <v>0</v>
          </cell>
          <cell r="H122">
            <v>0</v>
          </cell>
          <cell r="I122">
            <v>0</v>
          </cell>
          <cell r="J122">
            <v>0</v>
          </cell>
          <cell r="K122">
            <v>0</v>
          </cell>
          <cell r="L122">
            <v>0</v>
          </cell>
          <cell r="M122">
            <v>0</v>
          </cell>
          <cell r="N122">
            <v>0</v>
          </cell>
          <cell r="O122">
            <v>0</v>
          </cell>
          <cell r="P122">
            <v>0</v>
          </cell>
          <cell r="Q122">
            <v>0</v>
          </cell>
          <cell r="R122">
            <v>0</v>
          </cell>
          <cell r="S122">
            <v>0</v>
          </cell>
          <cell r="T122">
            <v>0</v>
          </cell>
          <cell r="U122">
            <v>0</v>
          </cell>
          <cell r="V122">
            <v>0</v>
          </cell>
          <cell r="W122">
            <v>0</v>
          </cell>
          <cell r="X122">
            <v>0</v>
          </cell>
          <cell r="Y122" t="e">
            <v>#N/A</v>
          </cell>
          <cell r="Z122">
            <v>0</v>
          </cell>
          <cell r="AA122">
            <v>105</v>
          </cell>
          <cell r="AD122">
            <v>0</v>
          </cell>
          <cell r="AE122">
            <v>0</v>
          </cell>
          <cell r="AF122">
            <v>0</v>
          </cell>
          <cell r="AH122"/>
        </row>
        <row r="123">
          <cell r="B123">
            <v>0</v>
          </cell>
          <cell r="C123">
            <v>0</v>
          </cell>
          <cell r="D123">
            <v>0</v>
          </cell>
          <cell r="E123">
            <v>0</v>
          </cell>
          <cell r="F123">
            <v>0</v>
          </cell>
          <cell r="G123">
            <v>0</v>
          </cell>
          <cell r="H123">
            <v>0</v>
          </cell>
          <cell r="I123">
            <v>0</v>
          </cell>
          <cell r="J123">
            <v>0</v>
          </cell>
          <cell r="K123">
            <v>0</v>
          </cell>
          <cell r="L123">
            <v>0</v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  <cell r="Q123">
            <v>0</v>
          </cell>
          <cell r="R123">
            <v>0</v>
          </cell>
          <cell r="S123">
            <v>0</v>
          </cell>
          <cell r="T123">
            <v>0</v>
          </cell>
          <cell r="U123">
            <v>0</v>
          </cell>
          <cell r="V123">
            <v>0</v>
          </cell>
          <cell r="W123">
            <v>0</v>
          </cell>
          <cell r="X123">
            <v>0</v>
          </cell>
          <cell r="Y123" t="e">
            <v>#N/A</v>
          </cell>
          <cell r="Z123">
            <v>0</v>
          </cell>
          <cell r="AA123">
            <v>106</v>
          </cell>
          <cell r="AD123">
            <v>0</v>
          </cell>
          <cell r="AE123">
            <v>0</v>
          </cell>
          <cell r="AF123">
            <v>0</v>
          </cell>
          <cell r="AH123"/>
        </row>
        <row r="124">
          <cell r="B124">
            <v>0</v>
          </cell>
          <cell r="C124">
            <v>0</v>
          </cell>
          <cell r="D124">
            <v>0</v>
          </cell>
          <cell r="E124">
            <v>0</v>
          </cell>
          <cell r="F124">
            <v>0</v>
          </cell>
          <cell r="G124">
            <v>0</v>
          </cell>
          <cell r="H124">
            <v>0</v>
          </cell>
          <cell r="I124">
            <v>0</v>
          </cell>
          <cell r="J124">
            <v>0</v>
          </cell>
          <cell r="K124">
            <v>0</v>
          </cell>
          <cell r="L124">
            <v>0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  <cell r="Q124">
            <v>0</v>
          </cell>
          <cell r="R124">
            <v>0</v>
          </cell>
          <cell r="S124">
            <v>0</v>
          </cell>
          <cell r="T124">
            <v>0</v>
          </cell>
          <cell r="U124">
            <v>0</v>
          </cell>
          <cell r="V124">
            <v>0</v>
          </cell>
          <cell r="W124">
            <v>0</v>
          </cell>
          <cell r="X124">
            <v>0</v>
          </cell>
          <cell r="Y124" t="e">
            <v>#N/A</v>
          </cell>
          <cell r="Z124">
            <v>0</v>
          </cell>
          <cell r="AA124">
            <v>107</v>
          </cell>
          <cell r="AD124">
            <v>0</v>
          </cell>
          <cell r="AE124">
            <v>0</v>
          </cell>
          <cell r="AF124">
            <v>0</v>
          </cell>
          <cell r="AH124"/>
        </row>
        <row r="125">
          <cell r="B125">
            <v>0</v>
          </cell>
          <cell r="C125">
            <v>0</v>
          </cell>
          <cell r="D125">
            <v>0</v>
          </cell>
          <cell r="E125">
            <v>0</v>
          </cell>
          <cell r="F125">
            <v>0</v>
          </cell>
          <cell r="G125">
            <v>0</v>
          </cell>
          <cell r="H125">
            <v>0</v>
          </cell>
          <cell r="I125">
            <v>0</v>
          </cell>
          <cell r="J125">
            <v>0</v>
          </cell>
          <cell r="K125">
            <v>0</v>
          </cell>
          <cell r="L125">
            <v>0</v>
          </cell>
          <cell r="M125">
            <v>0</v>
          </cell>
          <cell r="N125">
            <v>0</v>
          </cell>
          <cell r="O125">
            <v>0</v>
          </cell>
          <cell r="P125">
            <v>0</v>
          </cell>
          <cell r="Q125">
            <v>0</v>
          </cell>
          <cell r="R125">
            <v>0</v>
          </cell>
          <cell r="S125">
            <v>0</v>
          </cell>
          <cell r="T125">
            <v>0</v>
          </cell>
          <cell r="U125">
            <v>0</v>
          </cell>
          <cell r="V125">
            <v>0</v>
          </cell>
          <cell r="W125">
            <v>0</v>
          </cell>
          <cell r="X125">
            <v>0</v>
          </cell>
          <cell r="Y125" t="e">
            <v>#N/A</v>
          </cell>
          <cell r="Z125">
            <v>0</v>
          </cell>
          <cell r="AA125">
            <v>108</v>
          </cell>
          <cell r="AD125">
            <v>0</v>
          </cell>
          <cell r="AE125">
            <v>0</v>
          </cell>
          <cell r="AF125">
            <v>0</v>
          </cell>
          <cell r="AH125"/>
        </row>
        <row r="126">
          <cell r="B126">
            <v>0</v>
          </cell>
          <cell r="C126">
            <v>0</v>
          </cell>
          <cell r="D126">
            <v>0</v>
          </cell>
          <cell r="E126">
            <v>0</v>
          </cell>
          <cell r="F126">
            <v>0</v>
          </cell>
          <cell r="G126">
            <v>0</v>
          </cell>
          <cell r="H126">
            <v>0</v>
          </cell>
          <cell r="I126">
            <v>0</v>
          </cell>
          <cell r="J126">
            <v>0</v>
          </cell>
          <cell r="K126">
            <v>0</v>
          </cell>
          <cell r="L126">
            <v>0</v>
          </cell>
          <cell r="M126">
            <v>0</v>
          </cell>
          <cell r="N126">
            <v>0</v>
          </cell>
          <cell r="O126">
            <v>0</v>
          </cell>
          <cell r="P126">
            <v>0</v>
          </cell>
          <cell r="Q126">
            <v>0</v>
          </cell>
          <cell r="R126">
            <v>0</v>
          </cell>
          <cell r="S126">
            <v>0</v>
          </cell>
          <cell r="T126">
            <v>0</v>
          </cell>
          <cell r="U126">
            <v>0</v>
          </cell>
          <cell r="V126">
            <v>0</v>
          </cell>
          <cell r="W126">
            <v>0</v>
          </cell>
          <cell r="X126">
            <v>0</v>
          </cell>
          <cell r="Y126" t="e">
            <v>#N/A</v>
          </cell>
          <cell r="Z126">
            <v>0</v>
          </cell>
          <cell r="AA126">
            <v>109</v>
          </cell>
          <cell r="AD126">
            <v>0</v>
          </cell>
          <cell r="AE126">
            <v>0</v>
          </cell>
          <cell r="AF126">
            <v>0</v>
          </cell>
          <cell r="AH126"/>
        </row>
        <row r="127">
          <cell r="B127">
            <v>0</v>
          </cell>
          <cell r="C127">
            <v>0</v>
          </cell>
          <cell r="D127">
            <v>0</v>
          </cell>
          <cell r="E127">
            <v>0</v>
          </cell>
          <cell r="F127">
            <v>0</v>
          </cell>
          <cell r="G127">
            <v>0</v>
          </cell>
          <cell r="H127">
            <v>0</v>
          </cell>
          <cell r="I127">
            <v>0</v>
          </cell>
          <cell r="J127">
            <v>0</v>
          </cell>
          <cell r="K127">
            <v>0</v>
          </cell>
          <cell r="L127">
            <v>0</v>
          </cell>
          <cell r="M127">
            <v>0</v>
          </cell>
          <cell r="N127">
            <v>0</v>
          </cell>
          <cell r="O127">
            <v>0</v>
          </cell>
          <cell r="P127">
            <v>0</v>
          </cell>
          <cell r="Q127">
            <v>0</v>
          </cell>
          <cell r="R127">
            <v>0</v>
          </cell>
          <cell r="S127">
            <v>0</v>
          </cell>
          <cell r="T127">
            <v>0</v>
          </cell>
          <cell r="U127">
            <v>0</v>
          </cell>
          <cell r="V127">
            <v>0</v>
          </cell>
          <cell r="W127">
            <v>0</v>
          </cell>
          <cell r="X127">
            <v>0</v>
          </cell>
          <cell r="Y127" t="e">
            <v>#N/A</v>
          </cell>
          <cell r="Z127">
            <v>0</v>
          </cell>
          <cell r="AA127">
            <v>110</v>
          </cell>
          <cell r="AD127">
            <v>0</v>
          </cell>
          <cell r="AE127">
            <v>0</v>
          </cell>
          <cell r="AF127">
            <v>0</v>
          </cell>
          <cell r="AH127"/>
        </row>
        <row r="128">
          <cell r="B128">
            <v>0</v>
          </cell>
          <cell r="C128">
            <v>0</v>
          </cell>
          <cell r="D128">
            <v>0</v>
          </cell>
          <cell r="E128">
            <v>0</v>
          </cell>
          <cell r="F128">
            <v>0</v>
          </cell>
          <cell r="G128">
            <v>0</v>
          </cell>
          <cell r="H128">
            <v>0</v>
          </cell>
          <cell r="I128">
            <v>0</v>
          </cell>
          <cell r="J128">
            <v>0</v>
          </cell>
          <cell r="K128">
            <v>0</v>
          </cell>
          <cell r="L128">
            <v>0</v>
          </cell>
          <cell r="M128">
            <v>0</v>
          </cell>
          <cell r="N128">
            <v>0</v>
          </cell>
          <cell r="O128">
            <v>0</v>
          </cell>
          <cell r="P128">
            <v>0</v>
          </cell>
          <cell r="Q128">
            <v>0</v>
          </cell>
          <cell r="R128">
            <v>0</v>
          </cell>
          <cell r="S128">
            <v>0</v>
          </cell>
          <cell r="T128">
            <v>0</v>
          </cell>
          <cell r="U128">
            <v>0</v>
          </cell>
          <cell r="V128">
            <v>0</v>
          </cell>
          <cell r="W128">
            <v>0</v>
          </cell>
          <cell r="X128">
            <v>0</v>
          </cell>
          <cell r="Y128" t="e">
            <v>#N/A</v>
          </cell>
          <cell r="Z128">
            <v>0</v>
          </cell>
          <cell r="AA128">
            <v>111</v>
          </cell>
          <cell r="AD128">
            <v>0</v>
          </cell>
          <cell r="AE128">
            <v>0</v>
          </cell>
          <cell r="AF128">
            <v>0</v>
          </cell>
          <cell r="AH128"/>
        </row>
        <row r="129">
          <cell r="B129">
            <v>0</v>
          </cell>
          <cell r="C129">
            <v>0</v>
          </cell>
          <cell r="D129">
            <v>0</v>
          </cell>
          <cell r="E129">
            <v>0</v>
          </cell>
          <cell r="F129">
            <v>0</v>
          </cell>
          <cell r="G129">
            <v>0</v>
          </cell>
          <cell r="H129">
            <v>0</v>
          </cell>
          <cell r="I129">
            <v>0</v>
          </cell>
          <cell r="J129">
            <v>0</v>
          </cell>
          <cell r="K129">
            <v>0</v>
          </cell>
          <cell r="L129">
            <v>0</v>
          </cell>
          <cell r="M129">
            <v>0</v>
          </cell>
          <cell r="N129">
            <v>0</v>
          </cell>
          <cell r="O129">
            <v>0</v>
          </cell>
          <cell r="P129">
            <v>0</v>
          </cell>
          <cell r="Q129">
            <v>0</v>
          </cell>
          <cell r="R129">
            <v>0</v>
          </cell>
          <cell r="S129">
            <v>0</v>
          </cell>
          <cell r="T129">
            <v>0</v>
          </cell>
          <cell r="U129">
            <v>0</v>
          </cell>
          <cell r="V129">
            <v>0</v>
          </cell>
          <cell r="W129">
            <v>0</v>
          </cell>
          <cell r="X129">
            <v>0</v>
          </cell>
          <cell r="Y129" t="e">
            <v>#N/A</v>
          </cell>
          <cell r="Z129">
            <v>0</v>
          </cell>
          <cell r="AA129">
            <v>112</v>
          </cell>
          <cell r="AD129">
            <v>0</v>
          </cell>
          <cell r="AE129">
            <v>0</v>
          </cell>
          <cell r="AF129">
            <v>0</v>
          </cell>
          <cell r="AH129"/>
        </row>
        <row r="130">
          <cell r="B130">
            <v>0</v>
          </cell>
          <cell r="C130">
            <v>0</v>
          </cell>
          <cell r="D130">
            <v>0</v>
          </cell>
          <cell r="E130">
            <v>0</v>
          </cell>
          <cell r="F130">
            <v>0</v>
          </cell>
          <cell r="G130">
            <v>0</v>
          </cell>
          <cell r="H130">
            <v>0</v>
          </cell>
          <cell r="I130">
            <v>0</v>
          </cell>
          <cell r="J130">
            <v>0</v>
          </cell>
          <cell r="K130">
            <v>0</v>
          </cell>
          <cell r="L130">
            <v>0</v>
          </cell>
          <cell r="M130">
            <v>0</v>
          </cell>
          <cell r="N130">
            <v>0</v>
          </cell>
          <cell r="O130">
            <v>0</v>
          </cell>
          <cell r="P130">
            <v>0</v>
          </cell>
          <cell r="Q130">
            <v>0</v>
          </cell>
          <cell r="R130">
            <v>0</v>
          </cell>
          <cell r="S130">
            <v>0</v>
          </cell>
          <cell r="T130">
            <v>0</v>
          </cell>
          <cell r="U130">
            <v>0</v>
          </cell>
          <cell r="V130">
            <v>0</v>
          </cell>
          <cell r="W130">
            <v>0</v>
          </cell>
          <cell r="X130">
            <v>0</v>
          </cell>
          <cell r="Y130" t="e">
            <v>#N/A</v>
          </cell>
          <cell r="Z130">
            <v>0</v>
          </cell>
          <cell r="AA130">
            <v>113</v>
          </cell>
          <cell r="AD130">
            <v>0</v>
          </cell>
          <cell r="AE130">
            <v>0</v>
          </cell>
          <cell r="AF130">
            <v>0</v>
          </cell>
          <cell r="AH130"/>
        </row>
        <row r="131">
          <cell r="B131">
            <v>0</v>
          </cell>
          <cell r="C131">
            <v>0</v>
          </cell>
          <cell r="D131">
            <v>0</v>
          </cell>
          <cell r="E131">
            <v>0</v>
          </cell>
          <cell r="F131">
            <v>0</v>
          </cell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>
            <v>0</v>
          </cell>
          <cell r="L131">
            <v>0</v>
          </cell>
          <cell r="M131">
            <v>0</v>
          </cell>
          <cell r="N131">
            <v>0</v>
          </cell>
          <cell r="O131">
            <v>0</v>
          </cell>
          <cell r="P131">
            <v>0</v>
          </cell>
          <cell r="Q131">
            <v>0</v>
          </cell>
          <cell r="R131">
            <v>0</v>
          </cell>
          <cell r="S131">
            <v>0</v>
          </cell>
          <cell r="T131">
            <v>0</v>
          </cell>
          <cell r="U131">
            <v>0</v>
          </cell>
          <cell r="V131">
            <v>0</v>
          </cell>
          <cell r="W131">
            <v>0</v>
          </cell>
          <cell r="X131">
            <v>0</v>
          </cell>
          <cell r="Y131" t="e">
            <v>#N/A</v>
          </cell>
          <cell r="Z131">
            <v>0</v>
          </cell>
          <cell r="AA131">
            <v>114</v>
          </cell>
          <cell r="AD131">
            <v>0</v>
          </cell>
          <cell r="AE131">
            <v>0</v>
          </cell>
          <cell r="AF131">
            <v>0</v>
          </cell>
          <cell r="AH131"/>
        </row>
        <row r="132">
          <cell r="B132">
            <v>0</v>
          </cell>
          <cell r="C132">
            <v>0</v>
          </cell>
          <cell r="D132">
            <v>0</v>
          </cell>
          <cell r="E132">
            <v>0</v>
          </cell>
          <cell r="F132">
            <v>0</v>
          </cell>
          <cell r="G132">
            <v>0</v>
          </cell>
          <cell r="H132">
            <v>0</v>
          </cell>
          <cell r="I132">
            <v>0</v>
          </cell>
          <cell r="J132">
            <v>0</v>
          </cell>
          <cell r="K132">
            <v>0</v>
          </cell>
          <cell r="L132">
            <v>0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Q132">
            <v>0</v>
          </cell>
          <cell r="R132">
            <v>0</v>
          </cell>
          <cell r="S132">
            <v>0</v>
          </cell>
          <cell r="T132">
            <v>0</v>
          </cell>
          <cell r="U132">
            <v>0</v>
          </cell>
          <cell r="V132">
            <v>0</v>
          </cell>
          <cell r="W132">
            <v>0</v>
          </cell>
          <cell r="X132">
            <v>0</v>
          </cell>
          <cell r="Y132" t="e">
            <v>#N/A</v>
          </cell>
          <cell r="Z132">
            <v>0</v>
          </cell>
          <cell r="AA132">
            <v>115</v>
          </cell>
          <cell r="AD132">
            <v>0</v>
          </cell>
          <cell r="AE132">
            <v>0</v>
          </cell>
          <cell r="AF132">
            <v>0</v>
          </cell>
          <cell r="AH132"/>
        </row>
        <row r="133">
          <cell r="B133">
            <v>0</v>
          </cell>
          <cell r="C133">
            <v>0</v>
          </cell>
          <cell r="D133">
            <v>0</v>
          </cell>
          <cell r="E133">
            <v>0</v>
          </cell>
          <cell r="F133">
            <v>0</v>
          </cell>
          <cell r="G133">
            <v>0</v>
          </cell>
          <cell r="H133">
            <v>0</v>
          </cell>
          <cell r="I133">
            <v>0</v>
          </cell>
          <cell r="J133">
            <v>0</v>
          </cell>
          <cell r="K133">
            <v>0</v>
          </cell>
          <cell r="L133">
            <v>0</v>
          </cell>
          <cell r="M133">
            <v>0</v>
          </cell>
          <cell r="N133">
            <v>0</v>
          </cell>
          <cell r="O133">
            <v>0</v>
          </cell>
          <cell r="P133">
            <v>0</v>
          </cell>
          <cell r="Q133">
            <v>0</v>
          </cell>
          <cell r="R133">
            <v>0</v>
          </cell>
          <cell r="S133">
            <v>0</v>
          </cell>
          <cell r="T133">
            <v>0</v>
          </cell>
          <cell r="U133">
            <v>0</v>
          </cell>
          <cell r="V133">
            <v>0</v>
          </cell>
          <cell r="W133">
            <v>0</v>
          </cell>
          <cell r="X133">
            <v>0</v>
          </cell>
          <cell r="Y133" t="e">
            <v>#N/A</v>
          </cell>
          <cell r="Z133">
            <v>0</v>
          </cell>
          <cell r="AA133">
            <v>116</v>
          </cell>
          <cell r="AD133">
            <v>0</v>
          </cell>
          <cell r="AE133">
            <v>0</v>
          </cell>
          <cell r="AF133">
            <v>0</v>
          </cell>
          <cell r="AH133"/>
        </row>
        <row r="134">
          <cell r="B134">
            <v>0</v>
          </cell>
          <cell r="C134">
            <v>0</v>
          </cell>
          <cell r="D134">
            <v>0</v>
          </cell>
          <cell r="E134">
            <v>0</v>
          </cell>
          <cell r="F134">
            <v>0</v>
          </cell>
          <cell r="G134">
            <v>0</v>
          </cell>
          <cell r="H134">
            <v>0</v>
          </cell>
          <cell r="I134">
            <v>0</v>
          </cell>
          <cell r="J134">
            <v>0</v>
          </cell>
          <cell r="K134">
            <v>0</v>
          </cell>
          <cell r="L134">
            <v>0</v>
          </cell>
          <cell r="M134">
            <v>0</v>
          </cell>
          <cell r="N134">
            <v>0</v>
          </cell>
          <cell r="O134">
            <v>0</v>
          </cell>
          <cell r="P134">
            <v>0</v>
          </cell>
          <cell r="Q134">
            <v>0</v>
          </cell>
          <cell r="R134">
            <v>0</v>
          </cell>
          <cell r="S134">
            <v>0</v>
          </cell>
          <cell r="T134">
            <v>0</v>
          </cell>
          <cell r="U134">
            <v>0</v>
          </cell>
          <cell r="V134">
            <v>0</v>
          </cell>
          <cell r="W134">
            <v>0</v>
          </cell>
          <cell r="X134">
            <v>0</v>
          </cell>
          <cell r="Y134" t="e">
            <v>#N/A</v>
          </cell>
          <cell r="Z134">
            <v>0</v>
          </cell>
          <cell r="AA134">
            <v>117</v>
          </cell>
          <cell r="AD134">
            <v>0</v>
          </cell>
          <cell r="AE134">
            <v>0</v>
          </cell>
          <cell r="AF134">
            <v>0</v>
          </cell>
          <cell r="AH134"/>
        </row>
        <row r="135">
          <cell r="B135">
            <v>0</v>
          </cell>
          <cell r="C135">
            <v>0</v>
          </cell>
          <cell r="D135">
            <v>0</v>
          </cell>
          <cell r="E135">
            <v>0</v>
          </cell>
          <cell r="F135">
            <v>0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  <cell r="K135">
            <v>0</v>
          </cell>
          <cell r="L135">
            <v>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>
            <v>0</v>
          </cell>
          <cell r="R135">
            <v>0</v>
          </cell>
          <cell r="S135">
            <v>0</v>
          </cell>
          <cell r="T135">
            <v>0</v>
          </cell>
          <cell r="U135">
            <v>0</v>
          </cell>
          <cell r="V135">
            <v>0</v>
          </cell>
          <cell r="W135">
            <v>0</v>
          </cell>
          <cell r="X135">
            <v>0</v>
          </cell>
          <cell r="Y135" t="e">
            <v>#N/A</v>
          </cell>
          <cell r="Z135">
            <v>0</v>
          </cell>
          <cell r="AA135">
            <v>118</v>
          </cell>
          <cell r="AD135">
            <v>0</v>
          </cell>
          <cell r="AE135">
            <v>0</v>
          </cell>
          <cell r="AF135">
            <v>0</v>
          </cell>
          <cell r="AH135"/>
        </row>
        <row r="136">
          <cell r="B136">
            <v>0</v>
          </cell>
          <cell r="C136">
            <v>0</v>
          </cell>
          <cell r="D136">
            <v>0</v>
          </cell>
          <cell r="E136">
            <v>0</v>
          </cell>
          <cell r="F136">
            <v>0</v>
          </cell>
          <cell r="G136">
            <v>0</v>
          </cell>
          <cell r="H136">
            <v>0</v>
          </cell>
          <cell r="I136">
            <v>0</v>
          </cell>
          <cell r="J136">
            <v>0</v>
          </cell>
          <cell r="K136">
            <v>0</v>
          </cell>
          <cell r="L136">
            <v>0</v>
          </cell>
          <cell r="M136">
            <v>0</v>
          </cell>
          <cell r="N136">
            <v>0</v>
          </cell>
          <cell r="O136">
            <v>0</v>
          </cell>
          <cell r="P136">
            <v>0</v>
          </cell>
          <cell r="Q136">
            <v>0</v>
          </cell>
          <cell r="R136">
            <v>0</v>
          </cell>
          <cell r="S136">
            <v>0</v>
          </cell>
          <cell r="T136">
            <v>0</v>
          </cell>
          <cell r="U136">
            <v>0</v>
          </cell>
          <cell r="V136">
            <v>0</v>
          </cell>
          <cell r="W136">
            <v>0</v>
          </cell>
          <cell r="X136">
            <v>0</v>
          </cell>
          <cell r="Y136" t="e">
            <v>#N/A</v>
          </cell>
          <cell r="Z136">
            <v>0</v>
          </cell>
          <cell r="AA136">
            <v>119</v>
          </cell>
          <cell r="AD136">
            <v>0</v>
          </cell>
          <cell r="AE136">
            <v>0</v>
          </cell>
          <cell r="AF136">
            <v>0</v>
          </cell>
          <cell r="AH136"/>
        </row>
        <row r="137">
          <cell r="B137">
            <v>0</v>
          </cell>
          <cell r="C137">
            <v>0</v>
          </cell>
          <cell r="D137">
            <v>0</v>
          </cell>
          <cell r="E137">
            <v>0</v>
          </cell>
          <cell r="F137">
            <v>0</v>
          </cell>
          <cell r="G137">
            <v>0</v>
          </cell>
          <cell r="H137">
            <v>0</v>
          </cell>
          <cell r="I137">
            <v>0</v>
          </cell>
          <cell r="J137">
            <v>0</v>
          </cell>
          <cell r="K137">
            <v>0</v>
          </cell>
          <cell r="L137">
            <v>0</v>
          </cell>
          <cell r="M137">
            <v>0</v>
          </cell>
          <cell r="N137">
            <v>0</v>
          </cell>
          <cell r="O137">
            <v>0</v>
          </cell>
          <cell r="P137">
            <v>0</v>
          </cell>
          <cell r="Q137">
            <v>0</v>
          </cell>
          <cell r="R137">
            <v>0</v>
          </cell>
          <cell r="S137">
            <v>0</v>
          </cell>
          <cell r="T137">
            <v>0</v>
          </cell>
          <cell r="U137">
            <v>0</v>
          </cell>
          <cell r="V137">
            <v>0</v>
          </cell>
          <cell r="W137">
            <v>0</v>
          </cell>
          <cell r="X137">
            <v>0</v>
          </cell>
          <cell r="Y137" t="e">
            <v>#N/A</v>
          </cell>
          <cell r="Z137">
            <v>0</v>
          </cell>
          <cell r="AA137">
            <v>120</v>
          </cell>
          <cell r="AD137">
            <v>0</v>
          </cell>
          <cell r="AE137">
            <v>0</v>
          </cell>
          <cell r="AF137">
            <v>0</v>
          </cell>
          <cell r="AH137"/>
        </row>
        <row r="138">
          <cell r="B138">
            <v>0</v>
          </cell>
          <cell r="C138">
            <v>0</v>
          </cell>
          <cell r="D138">
            <v>0</v>
          </cell>
          <cell r="E138">
            <v>0</v>
          </cell>
          <cell r="F138">
            <v>0</v>
          </cell>
          <cell r="G138">
            <v>0</v>
          </cell>
          <cell r="H138">
            <v>0</v>
          </cell>
          <cell r="I138">
            <v>0</v>
          </cell>
          <cell r="J138">
            <v>0</v>
          </cell>
          <cell r="K138">
            <v>0</v>
          </cell>
          <cell r="L138">
            <v>0</v>
          </cell>
          <cell r="M138">
            <v>0</v>
          </cell>
          <cell r="N138">
            <v>0</v>
          </cell>
          <cell r="O138">
            <v>0</v>
          </cell>
          <cell r="P138">
            <v>0</v>
          </cell>
          <cell r="Q138">
            <v>0</v>
          </cell>
          <cell r="R138">
            <v>0</v>
          </cell>
          <cell r="S138">
            <v>0</v>
          </cell>
          <cell r="T138">
            <v>0</v>
          </cell>
          <cell r="U138">
            <v>0</v>
          </cell>
          <cell r="V138">
            <v>0</v>
          </cell>
          <cell r="W138">
            <v>0</v>
          </cell>
          <cell r="X138">
            <v>0</v>
          </cell>
          <cell r="Y138" t="e">
            <v>#N/A</v>
          </cell>
          <cell r="Z138">
            <v>0</v>
          </cell>
          <cell r="AA138">
            <v>121</v>
          </cell>
          <cell r="AD138">
            <v>0</v>
          </cell>
          <cell r="AE138">
            <v>0</v>
          </cell>
          <cell r="AF138">
            <v>0</v>
          </cell>
          <cell r="AH138"/>
        </row>
        <row r="139">
          <cell r="B139">
            <v>0</v>
          </cell>
          <cell r="C139">
            <v>0</v>
          </cell>
          <cell r="D139">
            <v>0</v>
          </cell>
          <cell r="E139">
            <v>0</v>
          </cell>
          <cell r="F139">
            <v>0</v>
          </cell>
          <cell r="G139">
            <v>0</v>
          </cell>
          <cell r="H139">
            <v>0</v>
          </cell>
          <cell r="I139">
            <v>0</v>
          </cell>
          <cell r="J139">
            <v>0</v>
          </cell>
          <cell r="K139">
            <v>0</v>
          </cell>
          <cell r="L139">
            <v>0</v>
          </cell>
          <cell r="M139">
            <v>0</v>
          </cell>
          <cell r="N139">
            <v>0</v>
          </cell>
          <cell r="O139">
            <v>0</v>
          </cell>
          <cell r="P139">
            <v>0</v>
          </cell>
          <cell r="Q139">
            <v>0</v>
          </cell>
          <cell r="R139">
            <v>0</v>
          </cell>
          <cell r="S139">
            <v>0</v>
          </cell>
          <cell r="T139">
            <v>0</v>
          </cell>
          <cell r="U139">
            <v>0</v>
          </cell>
          <cell r="V139">
            <v>0</v>
          </cell>
          <cell r="W139">
            <v>0</v>
          </cell>
          <cell r="X139">
            <v>0</v>
          </cell>
          <cell r="Y139" t="e">
            <v>#N/A</v>
          </cell>
          <cell r="Z139">
            <v>0</v>
          </cell>
          <cell r="AA139">
            <v>122</v>
          </cell>
          <cell r="AD139">
            <v>0</v>
          </cell>
          <cell r="AE139">
            <v>0</v>
          </cell>
          <cell r="AF139">
            <v>0</v>
          </cell>
          <cell r="AH139"/>
        </row>
        <row r="140">
          <cell r="B140">
            <v>0</v>
          </cell>
          <cell r="C140">
            <v>0</v>
          </cell>
          <cell r="D140">
            <v>0</v>
          </cell>
          <cell r="E140">
            <v>0</v>
          </cell>
          <cell r="F140">
            <v>0</v>
          </cell>
          <cell r="G140">
            <v>0</v>
          </cell>
          <cell r="H140">
            <v>0</v>
          </cell>
          <cell r="I140">
            <v>0</v>
          </cell>
          <cell r="J140">
            <v>0</v>
          </cell>
          <cell r="K140">
            <v>0</v>
          </cell>
          <cell r="L140">
            <v>0</v>
          </cell>
          <cell r="M140">
            <v>0</v>
          </cell>
          <cell r="N140">
            <v>0</v>
          </cell>
          <cell r="O140">
            <v>0</v>
          </cell>
          <cell r="P140">
            <v>0</v>
          </cell>
          <cell r="Q140">
            <v>0</v>
          </cell>
          <cell r="R140">
            <v>0</v>
          </cell>
          <cell r="S140">
            <v>0</v>
          </cell>
          <cell r="T140">
            <v>0</v>
          </cell>
          <cell r="U140">
            <v>0</v>
          </cell>
          <cell r="V140">
            <v>0</v>
          </cell>
          <cell r="W140">
            <v>0</v>
          </cell>
          <cell r="X140">
            <v>0</v>
          </cell>
          <cell r="Y140" t="e">
            <v>#N/A</v>
          </cell>
          <cell r="Z140">
            <v>0</v>
          </cell>
          <cell r="AA140">
            <v>123</v>
          </cell>
          <cell r="AD140">
            <v>0</v>
          </cell>
          <cell r="AE140">
            <v>0</v>
          </cell>
          <cell r="AF140">
            <v>0</v>
          </cell>
          <cell r="AH140"/>
        </row>
        <row r="141">
          <cell r="B141">
            <v>0</v>
          </cell>
          <cell r="C141">
            <v>0</v>
          </cell>
          <cell r="D141">
            <v>0</v>
          </cell>
          <cell r="E141">
            <v>0</v>
          </cell>
          <cell r="F141">
            <v>0</v>
          </cell>
          <cell r="G141">
            <v>0</v>
          </cell>
          <cell r="H141">
            <v>0</v>
          </cell>
          <cell r="I141">
            <v>0</v>
          </cell>
          <cell r="J141">
            <v>0</v>
          </cell>
          <cell r="K141">
            <v>0</v>
          </cell>
          <cell r="L141">
            <v>0</v>
          </cell>
          <cell r="M141">
            <v>0</v>
          </cell>
          <cell r="N141">
            <v>0</v>
          </cell>
          <cell r="O141">
            <v>0</v>
          </cell>
          <cell r="P141">
            <v>0</v>
          </cell>
          <cell r="Q141">
            <v>0</v>
          </cell>
          <cell r="R141">
            <v>0</v>
          </cell>
          <cell r="S141">
            <v>0</v>
          </cell>
          <cell r="T141">
            <v>0</v>
          </cell>
          <cell r="U141">
            <v>0</v>
          </cell>
          <cell r="V141">
            <v>0</v>
          </cell>
          <cell r="W141">
            <v>0</v>
          </cell>
          <cell r="X141">
            <v>0</v>
          </cell>
          <cell r="Y141" t="e">
            <v>#N/A</v>
          </cell>
          <cell r="Z141">
            <v>0</v>
          </cell>
          <cell r="AA141">
            <v>124</v>
          </cell>
          <cell r="AD141">
            <v>0</v>
          </cell>
          <cell r="AE141">
            <v>0</v>
          </cell>
          <cell r="AF141">
            <v>0</v>
          </cell>
          <cell r="AH141"/>
        </row>
        <row r="142">
          <cell r="B142">
            <v>0</v>
          </cell>
          <cell r="C142">
            <v>0</v>
          </cell>
          <cell r="D142">
            <v>0</v>
          </cell>
          <cell r="E142">
            <v>0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  <cell r="K142">
            <v>0</v>
          </cell>
          <cell r="L142">
            <v>0</v>
          </cell>
          <cell r="M142">
            <v>0</v>
          </cell>
          <cell r="N142">
            <v>0</v>
          </cell>
          <cell r="O142">
            <v>0</v>
          </cell>
          <cell r="P142">
            <v>0</v>
          </cell>
          <cell r="Q142">
            <v>0</v>
          </cell>
          <cell r="R142">
            <v>0</v>
          </cell>
          <cell r="S142">
            <v>0</v>
          </cell>
          <cell r="T142">
            <v>0</v>
          </cell>
          <cell r="U142">
            <v>0</v>
          </cell>
          <cell r="V142">
            <v>0</v>
          </cell>
          <cell r="W142">
            <v>0</v>
          </cell>
          <cell r="X142">
            <v>0</v>
          </cell>
          <cell r="Y142" t="e">
            <v>#N/A</v>
          </cell>
          <cell r="Z142">
            <v>0</v>
          </cell>
          <cell r="AA142">
            <v>125</v>
          </cell>
          <cell r="AD142">
            <v>0</v>
          </cell>
          <cell r="AE142">
            <v>0</v>
          </cell>
          <cell r="AF142">
            <v>0</v>
          </cell>
          <cell r="AH142"/>
        </row>
        <row r="143">
          <cell r="B143">
            <v>0</v>
          </cell>
          <cell r="C143">
            <v>0</v>
          </cell>
          <cell r="D143">
            <v>0</v>
          </cell>
          <cell r="E143">
            <v>0</v>
          </cell>
          <cell r="F143">
            <v>0</v>
          </cell>
          <cell r="G143">
            <v>0</v>
          </cell>
          <cell r="H143">
            <v>0</v>
          </cell>
          <cell r="I143">
            <v>0</v>
          </cell>
          <cell r="J143">
            <v>0</v>
          </cell>
          <cell r="K143">
            <v>0</v>
          </cell>
          <cell r="L143">
            <v>0</v>
          </cell>
          <cell r="M143">
            <v>0</v>
          </cell>
          <cell r="N143">
            <v>0</v>
          </cell>
          <cell r="O143">
            <v>0</v>
          </cell>
          <cell r="P143">
            <v>0</v>
          </cell>
          <cell r="Q143">
            <v>0</v>
          </cell>
          <cell r="R143">
            <v>0</v>
          </cell>
          <cell r="S143">
            <v>0</v>
          </cell>
          <cell r="T143">
            <v>0</v>
          </cell>
          <cell r="U143">
            <v>0</v>
          </cell>
          <cell r="V143">
            <v>0</v>
          </cell>
          <cell r="W143">
            <v>0</v>
          </cell>
          <cell r="X143">
            <v>0</v>
          </cell>
          <cell r="Y143" t="e">
            <v>#N/A</v>
          </cell>
          <cell r="Z143">
            <v>0</v>
          </cell>
          <cell r="AA143">
            <v>126</v>
          </cell>
          <cell r="AD143">
            <v>0</v>
          </cell>
          <cell r="AE143">
            <v>0</v>
          </cell>
          <cell r="AF143">
            <v>0</v>
          </cell>
          <cell r="AH143"/>
        </row>
        <row r="144">
          <cell r="B144">
            <v>0</v>
          </cell>
          <cell r="C144">
            <v>0</v>
          </cell>
          <cell r="D144">
            <v>0</v>
          </cell>
          <cell r="E144">
            <v>0</v>
          </cell>
          <cell r="F144">
            <v>0</v>
          </cell>
          <cell r="G144">
            <v>0</v>
          </cell>
          <cell r="H144">
            <v>0</v>
          </cell>
          <cell r="I144">
            <v>0</v>
          </cell>
          <cell r="J144">
            <v>0</v>
          </cell>
          <cell r="K144">
            <v>0</v>
          </cell>
          <cell r="L144">
            <v>0</v>
          </cell>
          <cell r="M144">
            <v>0</v>
          </cell>
          <cell r="N144">
            <v>0</v>
          </cell>
          <cell r="O144">
            <v>0</v>
          </cell>
          <cell r="P144">
            <v>0</v>
          </cell>
          <cell r="Q144">
            <v>0</v>
          </cell>
          <cell r="R144">
            <v>0</v>
          </cell>
          <cell r="S144">
            <v>0</v>
          </cell>
          <cell r="T144">
            <v>0</v>
          </cell>
          <cell r="U144">
            <v>0</v>
          </cell>
          <cell r="V144">
            <v>0</v>
          </cell>
          <cell r="W144">
            <v>0</v>
          </cell>
          <cell r="X144">
            <v>0</v>
          </cell>
          <cell r="Y144" t="e">
            <v>#N/A</v>
          </cell>
          <cell r="Z144">
            <v>0</v>
          </cell>
          <cell r="AA144">
            <v>127</v>
          </cell>
          <cell r="AD144">
            <v>0</v>
          </cell>
          <cell r="AE144">
            <v>0</v>
          </cell>
          <cell r="AF144">
            <v>0</v>
          </cell>
          <cell r="AH144"/>
        </row>
        <row r="145">
          <cell r="B145">
            <v>0</v>
          </cell>
          <cell r="C145">
            <v>0</v>
          </cell>
          <cell r="D145">
            <v>0</v>
          </cell>
          <cell r="E145">
            <v>0</v>
          </cell>
          <cell r="F145">
            <v>0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  <cell r="K145">
            <v>0</v>
          </cell>
          <cell r="L145">
            <v>0</v>
          </cell>
          <cell r="M145">
            <v>0</v>
          </cell>
          <cell r="N145">
            <v>0</v>
          </cell>
          <cell r="O145">
            <v>0</v>
          </cell>
          <cell r="P145">
            <v>0</v>
          </cell>
          <cell r="Q145">
            <v>0</v>
          </cell>
          <cell r="R145">
            <v>0</v>
          </cell>
          <cell r="S145">
            <v>0</v>
          </cell>
          <cell r="T145">
            <v>0</v>
          </cell>
          <cell r="U145">
            <v>0</v>
          </cell>
          <cell r="V145">
            <v>0</v>
          </cell>
          <cell r="W145">
            <v>0</v>
          </cell>
          <cell r="X145">
            <v>0</v>
          </cell>
          <cell r="Y145" t="e">
            <v>#N/A</v>
          </cell>
          <cell r="Z145">
            <v>0</v>
          </cell>
          <cell r="AA145">
            <v>128</v>
          </cell>
          <cell r="AD145">
            <v>0</v>
          </cell>
          <cell r="AE145">
            <v>0</v>
          </cell>
          <cell r="AF145">
            <v>0</v>
          </cell>
          <cell r="AH145"/>
        </row>
        <row r="146">
          <cell r="B146">
            <v>0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0</v>
          </cell>
          <cell r="L146">
            <v>0</v>
          </cell>
          <cell r="M146">
            <v>0</v>
          </cell>
          <cell r="N146">
            <v>0</v>
          </cell>
          <cell r="O146">
            <v>0</v>
          </cell>
          <cell r="P146">
            <v>0</v>
          </cell>
          <cell r="Q146">
            <v>0</v>
          </cell>
          <cell r="R146">
            <v>0</v>
          </cell>
          <cell r="S146">
            <v>0</v>
          </cell>
          <cell r="T146">
            <v>0</v>
          </cell>
          <cell r="U146">
            <v>0</v>
          </cell>
          <cell r="V146">
            <v>0</v>
          </cell>
          <cell r="W146">
            <v>0</v>
          </cell>
          <cell r="X146">
            <v>0</v>
          </cell>
          <cell r="Y146" t="e">
            <v>#N/A</v>
          </cell>
          <cell r="Z146">
            <v>0</v>
          </cell>
          <cell r="AA146">
            <v>129</v>
          </cell>
          <cell r="AD146">
            <v>0</v>
          </cell>
          <cell r="AE146">
            <v>0</v>
          </cell>
          <cell r="AF146">
            <v>0</v>
          </cell>
          <cell r="AH146"/>
        </row>
        <row r="147">
          <cell r="B147">
            <v>0</v>
          </cell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0</v>
          </cell>
          <cell r="L147">
            <v>0</v>
          </cell>
          <cell r="M147">
            <v>0</v>
          </cell>
          <cell r="N147">
            <v>0</v>
          </cell>
          <cell r="O147">
            <v>0</v>
          </cell>
          <cell r="P147">
            <v>0</v>
          </cell>
          <cell r="Q147">
            <v>0</v>
          </cell>
          <cell r="R147">
            <v>0</v>
          </cell>
          <cell r="S147">
            <v>0</v>
          </cell>
          <cell r="T147">
            <v>0</v>
          </cell>
          <cell r="U147">
            <v>0</v>
          </cell>
          <cell r="V147">
            <v>0</v>
          </cell>
          <cell r="W147">
            <v>0</v>
          </cell>
          <cell r="X147">
            <v>0</v>
          </cell>
          <cell r="Y147" t="e">
            <v>#N/A</v>
          </cell>
          <cell r="Z147">
            <v>0</v>
          </cell>
          <cell r="AA147">
            <v>130</v>
          </cell>
          <cell r="AD147">
            <v>0</v>
          </cell>
          <cell r="AE147">
            <v>0</v>
          </cell>
          <cell r="AF147">
            <v>0</v>
          </cell>
          <cell r="AH147"/>
        </row>
        <row r="148">
          <cell r="B148">
            <v>0</v>
          </cell>
          <cell r="C148">
            <v>0</v>
          </cell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>
            <v>0</v>
          </cell>
          <cell r="L148">
            <v>0</v>
          </cell>
          <cell r="M148">
            <v>0</v>
          </cell>
          <cell r="N148">
            <v>0</v>
          </cell>
          <cell r="O148">
            <v>0</v>
          </cell>
          <cell r="P148">
            <v>0</v>
          </cell>
          <cell r="Q148">
            <v>0</v>
          </cell>
          <cell r="R148">
            <v>0</v>
          </cell>
          <cell r="S148">
            <v>0</v>
          </cell>
          <cell r="T148">
            <v>0</v>
          </cell>
          <cell r="U148">
            <v>0</v>
          </cell>
          <cell r="V148">
            <v>0</v>
          </cell>
          <cell r="W148">
            <v>0</v>
          </cell>
          <cell r="X148">
            <v>0</v>
          </cell>
          <cell r="Y148" t="e">
            <v>#N/A</v>
          </cell>
          <cell r="Z148">
            <v>0</v>
          </cell>
          <cell r="AA148">
            <v>131</v>
          </cell>
          <cell r="AD148">
            <v>0</v>
          </cell>
          <cell r="AE148">
            <v>0</v>
          </cell>
          <cell r="AF148">
            <v>0</v>
          </cell>
          <cell r="AH148"/>
        </row>
        <row r="149">
          <cell r="B149">
            <v>0</v>
          </cell>
          <cell r="C149">
            <v>0</v>
          </cell>
          <cell r="D149">
            <v>0</v>
          </cell>
          <cell r="E149">
            <v>0</v>
          </cell>
          <cell r="F149">
            <v>0</v>
          </cell>
          <cell r="G149">
            <v>0</v>
          </cell>
          <cell r="H149">
            <v>0</v>
          </cell>
          <cell r="I149">
            <v>0</v>
          </cell>
          <cell r="J149">
            <v>0</v>
          </cell>
          <cell r="K149">
            <v>0</v>
          </cell>
          <cell r="L149">
            <v>0</v>
          </cell>
          <cell r="M149">
            <v>0</v>
          </cell>
          <cell r="N149">
            <v>0</v>
          </cell>
          <cell r="O149">
            <v>0</v>
          </cell>
          <cell r="P149">
            <v>0</v>
          </cell>
          <cell r="Q149">
            <v>0</v>
          </cell>
          <cell r="R149">
            <v>0</v>
          </cell>
          <cell r="S149">
            <v>0</v>
          </cell>
          <cell r="T149">
            <v>0</v>
          </cell>
          <cell r="U149">
            <v>0</v>
          </cell>
          <cell r="V149">
            <v>0</v>
          </cell>
          <cell r="W149">
            <v>0</v>
          </cell>
          <cell r="X149">
            <v>0</v>
          </cell>
          <cell r="Y149" t="e">
            <v>#N/A</v>
          </cell>
          <cell r="Z149">
            <v>0</v>
          </cell>
          <cell r="AA149">
            <v>132</v>
          </cell>
          <cell r="AD149">
            <v>0</v>
          </cell>
          <cell r="AE149">
            <v>0</v>
          </cell>
          <cell r="AF149">
            <v>0</v>
          </cell>
          <cell r="AH149"/>
        </row>
        <row r="150">
          <cell r="B150">
            <v>0</v>
          </cell>
          <cell r="C150">
            <v>0</v>
          </cell>
          <cell r="D150">
            <v>0</v>
          </cell>
          <cell r="E150">
            <v>0</v>
          </cell>
          <cell r="F150">
            <v>0</v>
          </cell>
          <cell r="G150">
            <v>0</v>
          </cell>
          <cell r="H150">
            <v>0</v>
          </cell>
          <cell r="I150">
            <v>0</v>
          </cell>
          <cell r="J150">
            <v>0</v>
          </cell>
          <cell r="K150">
            <v>0</v>
          </cell>
          <cell r="L150">
            <v>0</v>
          </cell>
          <cell r="M150">
            <v>0</v>
          </cell>
          <cell r="N150">
            <v>0</v>
          </cell>
          <cell r="O150">
            <v>0</v>
          </cell>
          <cell r="P150">
            <v>0</v>
          </cell>
          <cell r="Q150">
            <v>0</v>
          </cell>
          <cell r="R150">
            <v>0</v>
          </cell>
          <cell r="S150">
            <v>0</v>
          </cell>
          <cell r="T150">
            <v>0</v>
          </cell>
          <cell r="U150">
            <v>0</v>
          </cell>
          <cell r="V150">
            <v>0</v>
          </cell>
          <cell r="W150">
            <v>0</v>
          </cell>
          <cell r="X150">
            <v>0</v>
          </cell>
          <cell r="Y150" t="e">
            <v>#N/A</v>
          </cell>
          <cell r="Z150">
            <v>0</v>
          </cell>
          <cell r="AA150">
            <v>133</v>
          </cell>
          <cell r="AD150">
            <v>0</v>
          </cell>
          <cell r="AE150">
            <v>0</v>
          </cell>
          <cell r="AF150">
            <v>0</v>
          </cell>
          <cell r="AH150"/>
        </row>
        <row r="151">
          <cell r="B151">
            <v>0</v>
          </cell>
          <cell r="C151">
            <v>0</v>
          </cell>
          <cell r="D151">
            <v>0</v>
          </cell>
          <cell r="E151">
            <v>0</v>
          </cell>
          <cell r="F151">
            <v>0</v>
          </cell>
          <cell r="G151">
            <v>0</v>
          </cell>
          <cell r="H151">
            <v>0</v>
          </cell>
          <cell r="I151">
            <v>0</v>
          </cell>
          <cell r="J151">
            <v>0</v>
          </cell>
          <cell r="K151">
            <v>0</v>
          </cell>
          <cell r="L151">
            <v>0</v>
          </cell>
          <cell r="M151">
            <v>0</v>
          </cell>
          <cell r="N151">
            <v>0</v>
          </cell>
          <cell r="O151">
            <v>0</v>
          </cell>
          <cell r="P151">
            <v>0</v>
          </cell>
          <cell r="Q151">
            <v>0</v>
          </cell>
          <cell r="R151">
            <v>0</v>
          </cell>
          <cell r="S151">
            <v>0</v>
          </cell>
          <cell r="T151">
            <v>0</v>
          </cell>
          <cell r="U151">
            <v>0</v>
          </cell>
          <cell r="V151">
            <v>0</v>
          </cell>
          <cell r="W151">
            <v>0</v>
          </cell>
          <cell r="X151">
            <v>0</v>
          </cell>
          <cell r="Y151" t="e">
            <v>#N/A</v>
          </cell>
          <cell r="Z151">
            <v>0</v>
          </cell>
          <cell r="AA151">
            <v>134</v>
          </cell>
          <cell r="AD151">
            <v>0</v>
          </cell>
          <cell r="AE151">
            <v>0</v>
          </cell>
          <cell r="AF151">
            <v>0</v>
          </cell>
          <cell r="AH151"/>
        </row>
        <row r="152">
          <cell r="B152">
            <v>0</v>
          </cell>
          <cell r="C152">
            <v>0</v>
          </cell>
          <cell r="D152">
            <v>0</v>
          </cell>
          <cell r="E152">
            <v>0</v>
          </cell>
          <cell r="F152">
            <v>0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  <cell r="K152">
            <v>0</v>
          </cell>
          <cell r="L152">
            <v>0</v>
          </cell>
          <cell r="M152">
            <v>0</v>
          </cell>
          <cell r="N152">
            <v>0</v>
          </cell>
          <cell r="O152">
            <v>0</v>
          </cell>
          <cell r="P152">
            <v>0</v>
          </cell>
          <cell r="Q152">
            <v>0</v>
          </cell>
          <cell r="R152">
            <v>0</v>
          </cell>
          <cell r="S152">
            <v>0</v>
          </cell>
          <cell r="T152">
            <v>0</v>
          </cell>
          <cell r="U152">
            <v>0</v>
          </cell>
          <cell r="V152">
            <v>0</v>
          </cell>
          <cell r="W152">
            <v>0</v>
          </cell>
          <cell r="X152">
            <v>0</v>
          </cell>
          <cell r="Y152" t="e">
            <v>#N/A</v>
          </cell>
          <cell r="Z152">
            <v>0</v>
          </cell>
          <cell r="AA152">
            <v>135</v>
          </cell>
          <cell r="AD152">
            <v>0</v>
          </cell>
          <cell r="AE152">
            <v>0</v>
          </cell>
          <cell r="AF152">
            <v>0</v>
          </cell>
          <cell r="AH152"/>
        </row>
        <row r="153">
          <cell r="B153">
            <v>0</v>
          </cell>
          <cell r="C153">
            <v>0</v>
          </cell>
          <cell r="D153">
            <v>0</v>
          </cell>
          <cell r="E153">
            <v>0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  <cell r="K153">
            <v>0</v>
          </cell>
          <cell r="L153">
            <v>0</v>
          </cell>
          <cell r="M153">
            <v>0</v>
          </cell>
          <cell r="N153">
            <v>0</v>
          </cell>
          <cell r="O153">
            <v>0</v>
          </cell>
          <cell r="P153">
            <v>0</v>
          </cell>
          <cell r="Q153">
            <v>0</v>
          </cell>
          <cell r="R153">
            <v>0</v>
          </cell>
          <cell r="S153">
            <v>0</v>
          </cell>
          <cell r="T153">
            <v>0</v>
          </cell>
          <cell r="U153">
            <v>0</v>
          </cell>
          <cell r="V153">
            <v>0</v>
          </cell>
          <cell r="W153">
            <v>0</v>
          </cell>
          <cell r="X153">
            <v>0</v>
          </cell>
          <cell r="Y153" t="e">
            <v>#N/A</v>
          </cell>
          <cell r="Z153">
            <v>0</v>
          </cell>
          <cell r="AA153">
            <v>136</v>
          </cell>
          <cell r="AD153">
            <v>0</v>
          </cell>
          <cell r="AE153">
            <v>0</v>
          </cell>
          <cell r="AF153">
            <v>0</v>
          </cell>
          <cell r="AH153"/>
        </row>
        <row r="154">
          <cell r="B154">
            <v>0</v>
          </cell>
          <cell r="C154">
            <v>0</v>
          </cell>
          <cell r="D154">
            <v>0</v>
          </cell>
          <cell r="E154">
            <v>0</v>
          </cell>
          <cell r="F154">
            <v>0</v>
          </cell>
          <cell r="G154">
            <v>0</v>
          </cell>
          <cell r="H154">
            <v>0</v>
          </cell>
          <cell r="I154">
            <v>0</v>
          </cell>
          <cell r="J154">
            <v>0</v>
          </cell>
          <cell r="K154">
            <v>0</v>
          </cell>
          <cell r="L154">
            <v>0</v>
          </cell>
          <cell r="M154">
            <v>0</v>
          </cell>
          <cell r="N154">
            <v>0</v>
          </cell>
          <cell r="O154">
            <v>0</v>
          </cell>
          <cell r="P154">
            <v>0</v>
          </cell>
          <cell r="Q154">
            <v>0</v>
          </cell>
          <cell r="R154">
            <v>0</v>
          </cell>
          <cell r="S154">
            <v>0</v>
          </cell>
          <cell r="T154">
            <v>0</v>
          </cell>
          <cell r="U154">
            <v>0</v>
          </cell>
          <cell r="V154">
            <v>0</v>
          </cell>
          <cell r="W154">
            <v>0</v>
          </cell>
          <cell r="X154">
            <v>0</v>
          </cell>
          <cell r="Y154" t="e">
            <v>#N/A</v>
          </cell>
          <cell r="Z154">
            <v>0</v>
          </cell>
          <cell r="AA154">
            <v>137</v>
          </cell>
          <cell r="AD154">
            <v>0</v>
          </cell>
          <cell r="AE154">
            <v>0</v>
          </cell>
          <cell r="AF154">
            <v>0</v>
          </cell>
          <cell r="AH154"/>
        </row>
        <row r="155">
          <cell r="B155">
            <v>0</v>
          </cell>
          <cell r="C155">
            <v>0</v>
          </cell>
          <cell r="D155">
            <v>0</v>
          </cell>
          <cell r="E155">
            <v>0</v>
          </cell>
          <cell r="F155">
            <v>0</v>
          </cell>
          <cell r="G155">
            <v>0</v>
          </cell>
          <cell r="H155">
            <v>0</v>
          </cell>
          <cell r="I155">
            <v>0</v>
          </cell>
          <cell r="J155">
            <v>0</v>
          </cell>
          <cell r="K155">
            <v>0</v>
          </cell>
          <cell r="L155">
            <v>0</v>
          </cell>
          <cell r="M155">
            <v>0</v>
          </cell>
          <cell r="N155">
            <v>0</v>
          </cell>
          <cell r="O155">
            <v>0</v>
          </cell>
          <cell r="P155">
            <v>0</v>
          </cell>
          <cell r="Q155">
            <v>0</v>
          </cell>
          <cell r="R155">
            <v>0</v>
          </cell>
          <cell r="S155">
            <v>0</v>
          </cell>
          <cell r="T155">
            <v>0</v>
          </cell>
          <cell r="U155">
            <v>0</v>
          </cell>
          <cell r="V155">
            <v>0</v>
          </cell>
          <cell r="W155">
            <v>0</v>
          </cell>
          <cell r="X155">
            <v>0</v>
          </cell>
          <cell r="Y155" t="e">
            <v>#N/A</v>
          </cell>
          <cell r="Z155">
            <v>0</v>
          </cell>
          <cell r="AA155">
            <v>138</v>
          </cell>
          <cell r="AD155">
            <v>0</v>
          </cell>
          <cell r="AE155">
            <v>0</v>
          </cell>
          <cell r="AF155">
            <v>0</v>
          </cell>
          <cell r="AH155"/>
        </row>
        <row r="156">
          <cell r="B156">
            <v>0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  <cell r="N156">
            <v>0</v>
          </cell>
          <cell r="O156">
            <v>0</v>
          </cell>
          <cell r="P156">
            <v>0</v>
          </cell>
          <cell r="Q156">
            <v>0</v>
          </cell>
          <cell r="R156">
            <v>0</v>
          </cell>
          <cell r="S156">
            <v>0</v>
          </cell>
          <cell r="T156">
            <v>0</v>
          </cell>
          <cell r="U156">
            <v>0</v>
          </cell>
          <cell r="V156">
            <v>0</v>
          </cell>
          <cell r="W156">
            <v>0</v>
          </cell>
          <cell r="X156">
            <v>0</v>
          </cell>
          <cell r="Y156" t="e">
            <v>#N/A</v>
          </cell>
          <cell r="Z156">
            <v>0</v>
          </cell>
          <cell r="AA156">
            <v>139</v>
          </cell>
          <cell r="AD156">
            <v>0</v>
          </cell>
          <cell r="AE156">
            <v>0</v>
          </cell>
          <cell r="AF156">
            <v>0</v>
          </cell>
          <cell r="AH156"/>
        </row>
        <row r="157">
          <cell r="B157">
            <v>0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  <cell r="N157">
            <v>0</v>
          </cell>
          <cell r="O157">
            <v>0</v>
          </cell>
          <cell r="P157">
            <v>0</v>
          </cell>
          <cell r="Q157">
            <v>0</v>
          </cell>
          <cell r="R157">
            <v>0</v>
          </cell>
          <cell r="S157">
            <v>0</v>
          </cell>
          <cell r="T157">
            <v>0</v>
          </cell>
          <cell r="U157">
            <v>0</v>
          </cell>
          <cell r="V157">
            <v>0</v>
          </cell>
          <cell r="W157">
            <v>0</v>
          </cell>
          <cell r="X157">
            <v>0</v>
          </cell>
          <cell r="Y157" t="e">
            <v>#N/A</v>
          </cell>
          <cell r="Z157">
            <v>0</v>
          </cell>
          <cell r="AA157">
            <v>140</v>
          </cell>
          <cell r="AD157">
            <v>0</v>
          </cell>
          <cell r="AE157">
            <v>0</v>
          </cell>
          <cell r="AF157">
            <v>0</v>
          </cell>
          <cell r="AH157"/>
        </row>
        <row r="158">
          <cell r="B158">
            <v>0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  <cell r="N158">
            <v>0</v>
          </cell>
          <cell r="O158">
            <v>0</v>
          </cell>
          <cell r="P158">
            <v>0</v>
          </cell>
          <cell r="Q158">
            <v>0</v>
          </cell>
          <cell r="R158">
            <v>0</v>
          </cell>
          <cell r="S158">
            <v>0</v>
          </cell>
          <cell r="T158">
            <v>0</v>
          </cell>
          <cell r="U158">
            <v>0</v>
          </cell>
          <cell r="V158">
            <v>0</v>
          </cell>
          <cell r="W158">
            <v>0</v>
          </cell>
          <cell r="X158">
            <v>0</v>
          </cell>
          <cell r="Y158" t="e">
            <v>#N/A</v>
          </cell>
          <cell r="Z158">
            <v>0</v>
          </cell>
          <cell r="AA158">
            <v>141</v>
          </cell>
          <cell r="AD158">
            <v>0</v>
          </cell>
          <cell r="AE158">
            <v>0</v>
          </cell>
          <cell r="AF158">
            <v>0</v>
          </cell>
          <cell r="AH158"/>
        </row>
        <row r="159">
          <cell r="B159">
            <v>0</v>
          </cell>
          <cell r="C159">
            <v>0</v>
          </cell>
          <cell r="D159">
            <v>0</v>
          </cell>
          <cell r="E159">
            <v>0</v>
          </cell>
          <cell r="F159">
            <v>0</v>
          </cell>
          <cell r="G159">
            <v>0</v>
          </cell>
          <cell r="H159">
            <v>0</v>
          </cell>
          <cell r="I159">
            <v>0</v>
          </cell>
          <cell r="J159">
            <v>0</v>
          </cell>
          <cell r="K159">
            <v>0</v>
          </cell>
          <cell r="L159">
            <v>0</v>
          </cell>
          <cell r="M159">
            <v>0</v>
          </cell>
          <cell r="N159">
            <v>0</v>
          </cell>
          <cell r="O159">
            <v>0</v>
          </cell>
          <cell r="P159">
            <v>0</v>
          </cell>
          <cell r="Q159">
            <v>0</v>
          </cell>
          <cell r="R159">
            <v>0</v>
          </cell>
          <cell r="S159">
            <v>0</v>
          </cell>
          <cell r="T159">
            <v>0</v>
          </cell>
          <cell r="U159">
            <v>0</v>
          </cell>
          <cell r="V159">
            <v>0</v>
          </cell>
          <cell r="W159">
            <v>0</v>
          </cell>
          <cell r="X159">
            <v>0</v>
          </cell>
          <cell r="Y159" t="e">
            <v>#N/A</v>
          </cell>
          <cell r="Z159">
            <v>0</v>
          </cell>
          <cell r="AA159">
            <v>142</v>
          </cell>
          <cell r="AD159">
            <v>0</v>
          </cell>
          <cell r="AE159">
            <v>0</v>
          </cell>
          <cell r="AF159">
            <v>0</v>
          </cell>
          <cell r="AH159"/>
        </row>
        <row r="160">
          <cell r="B160">
            <v>0</v>
          </cell>
          <cell r="C160">
            <v>0</v>
          </cell>
          <cell r="D160">
            <v>0</v>
          </cell>
          <cell r="E160">
            <v>0</v>
          </cell>
          <cell r="F160">
            <v>0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  <cell r="K160">
            <v>0</v>
          </cell>
          <cell r="L160">
            <v>0</v>
          </cell>
          <cell r="M160">
            <v>0</v>
          </cell>
          <cell r="N160">
            <v>0</v>
          </cell>
          <cell r="O160">
            <v>0</v>
          </cell>
          <cell r="P160">
            <v>0</v>
          </cell>
          <cell r="Q160">
            <v>0</v>
          </cell>
          <cell r="R160">
            <v>0</v>
          </cell>
          <cell r="S160">
            <v>0</v>
          </cell>
          <cell r="T160">
            <v>0</v>
          </cell>
          <cell r="U160">
            <v>0</v>
          </cell>
          <cell r="V160">
            <v>0</v>
          </cell>
          <cell r="W160">
            <v>0</v>
          </cell>
          <cell r="X160">
            <v>0</v>
          </cell>
          <cell r="Y160" t="e">
            <v>#N/A</v>
          </cell>
          <cell r="Z160">
            <v>0</v>
          </cell>
          <cell r="AA160">
            <v>143</v>
          </cell>
          <cell r="AD160">
            <v>0</v>
          </cell>
          <cell r="AE160">
            <v>0</v>
          </cell>
          <cell r="AF160">
            <v>0</v>
          </cell>
          <cell r="AH160"/>
        </row>
        <row r="161">
          <cell r="B161">
            <v>0</v>
          </cell>
          <cell r="C161">
            <v>0</v>
          </cell>
          <cell r="D161">
            <v>0</v>
          </cell>
          <cell r="E161">
            <v>0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>
            <v>0</v>
          </cell>
          <cell r="L161">
            <v>0</v>
          </cell>
          <cell r="M161">
            <v>0</v>
          </cell>
          <cell r="N161">
            <v>0</v>
          </cell>
          <cell r="O161">
            <v>0</v>
          </cell>
          <cell r="P161">
            <v>0</v>
          </cell>
          <cell r="Q161">
            <v>0</v>
          </cell>
          <cell r="R161">
            <v>0</v>
          </cell>
          <cell r="S161">
            <v>0</v>
          </cell>
          <cell r="T161">
            <v>0</v>
          </cell>
          <cell r="U161">
            <v>0</v>
          </cell>
          <cell r="V161">
            <v>0</v>
          </cell>
          <cell r="W161">
            <v>0</v>
          </cell>
          <cell r="X161">
            <v>0</v>
          </cell>
          <cell r="Y161" t="e">
            <v>#N/A</v>
          </cell>
          <cell r="Z161">
            <v>0</v>
          </cell>
          <cell r="AA161">
            <v>144</v>
          </cell>
          <cell r="AD161">
            <v>0</v>
          </cell>
          <cell r="AE161">
            <v>0</v>
          </cell>
          <cell r="AF161">
            <v>0</v>
          </cell>
          <cell r="AH161"/>
        </row>
        <row r="162">
          <cell r="B162">
            <v>0</v>
          </cell>
          <cell r="C162">
            <v>0</v>
          </cell>
          <cell r="D162">
            <v>0</v>
          </cell>
          <cell r="E162">
            <v>0</v>
          </cell>
          <cell r="F162">
            <v>0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  <cell r="K162">
            <v>0</v>
          </cell>
          <cell r="L162">
            <v>0</v>
          </cell>
          <cell r="M162">
            <v>0</v>
          </cell>
          <cell r="N162">
            <v>0</v>
          </cell>
          <cell r="O162">
            <v>0</v>
          </cell>
          <cell r="P162">
            <v>0</v>
          </cell>
          <cell r="Q162">
            <v>0</v>
          </cell>
          <cell r="R162">
            <v>0</v>
          </cell>
          <cell r="S162">
            <v>0</v>
          </cell>
          <cell r="T162">
            <v>0</v>
          </cell>
          <cell r="U162">
            <v>0</v>
          </cell>
          <cell r="V162">
            <v>0</v>
          </cell>
          <cell r="W162">
            <v>0</v>
          </cell>
          <cell r="X162">
            <v>0</v>
          </cell>
          <cell r="Y162" t="e">
            <v>#N/A</v>
          </cell>
          <cell r="Z162">
            <v>0</v>
          </cell>
          <cell r="AA162">
            <v>145</v>
          </cell>
          <cell r="AD162">
            <v>0</v>
          </cell>
          <cell r="AE162">
            <v>0</v>
          </cell>
          <cell r="AF162">
            <v>0</v>
          </cell>
          <cell r="AH162"/>
        </row>
        <row r="163">
          <cell r="B163">
            <v>0</v>
          </cell>
          <cell r="C163">
            <v>0</v>
          </cell>
          <cell r="D163">
            <v>0</v>
          </cell>
          <cell r="E163">
            <v>0</v>
          </cell>
          <cell r="F163">
            <v>0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  <cell r="K163">
            <v>0</v>
          </cell>
          <cell r="L163">
            <v>0</v>
          </cell>
          <cell r="M163">
            <v>0</v>
          </cell>
          <cell r="N163">
            <v>0</v>
          </cell>
          <cell r="O163">
            <v>0</v>
          </cell>
          <cell r="P163">
            <v>0</v>
          </cell>
          <cell r="Q163">
            <v>0</v>
          </cell>
          <cell r="R163">
            <v>0</v>
          </cell>
          <cell r="S163">
            <v>0</v>
          </cell>
          <cell r="T163">
            <v>0</v>
          </cell>
          <cell r="U163">
            <v>0</v>
          </cell>
          <cell r="V163">
            <v>0</v>
          </cell>
          <cell r="W163">
            <v>0</v>
          </cell>
          <cell r="X163">
            <v>0</v>
          </cell>
          <cell r="Y163" t="e">
            <v>#N/A</v>
          </cell>
          <cell r="Z163">
            <v>0</v>
          </cell>
          <cell r="AA163">
            <v>146</v>
          </cell>
          <cell r="AD163">
            <v>0</v>
          </cell>
          <cell r="AE163">
            <v>0</v>
          </cell>
          <cell r="AF163">
            <v>0</v>
          </cell>
          <cell r="AH163"/>
        </row>
        <row r="164">
          <cell r="B164">
            <v>0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0</v>
          </cell>
          <cell r="L164">
            <v>0</v>
          </cell>
          <cell r="M164">
            <v>0</v>
          </cell>
          <cell r="N164">
            <v>0</v>
          </cell>
          <cell r="O164">
            <v>0</v>
          </cell>
          <cell r="P164">
            <v>0</v>
          </cell>
          <cell r="Q164">
            <v>0</v>
          </cell>
          <cell r="R164">
            <v>0</v>
          </cell>
          <cell r="S164">
            <v>0</v>
          </cell>
          <cell r="T164">
            <v>0</v>
          </cell>
          <cell r="U164">
            <v>0</v>
          </cell>
          <cell r="V164">
            <v>0</v>
          </cell>
          <cell r="W164">
            <v>0</v>
          </cell>
          <cell r="X164">
            <v>0</v>
          </cell>
          <cell r="Y164" t="e">
            <v>#N/A</v>
          </cell>
          <cell r="Z164">
            <v>0</v>
          </cell>
          <cell r="AA164">
            <v>147</v>
          </cell>
          <cell r="AD164">
            <v>0</v>
          </cell>
          <cell r="AE164">
            <v>0</v>
          </cell>
          <cell r="AF164">
            <v>0</v>
          </cell>
          <cell r="AH164"/>
        </row>
        <row r="165">
          <cell r="B165">
            <v>0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  <cell r="M165">
            <v>0</v>
          </cell>
          <cell r="N165">
            <v>0</v>
          </cell>
          <cell r="O165">
            <v>0</v>
          </cell>
          <cell r="P165">
            <v>0</v>
          </cell>
          <cell r="Q165">
            <v>0</v>
          </cell>
          <cell r="R165">
            <v>0</v>
          </cell>
          <cell r="S165">
            <v>0</v>
          </cell>
          <cell r="T165">
            <v>0</v>
          </cell>
          <cell r="U165">
            <v>0</v>
          </cell>
          <cell r="V165">
            <v>0</v>
          </cell>
          <cell r="W165">
            <v>0</v>
          </cell>
          <cell r="X165">
            <v>0</v>
          </cell>
          <cell r="Y165" t="e">
            <v>#N/A</v>
          </cell>
          <cell r="Z165">
            <v>0</v>
          </cell>
          <cell r="AA165">
            <v>148</v>
          </cell>
          <cell r="AD165">
            <v>0</v>
          </cell>
          <cell r="AE165">
            <v>0</v>
          </cell>
          <cell r="AF165">
            <v>0</v>
          </cell>
          <cell r="AH165"/>
        </row>
        <row r="166">
          <cell r="B166">
            <v>0</v>
          </cell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0</v>
          </cell>
          <cell r="L166">
            <v>0</v>
          </cell>
          <cell r="M166">
            <v>0</v>
          </cell>
          <cell r="N166">
            <v>0</v>
          </cell>
          <cell r="O166">
            <v>0</v>
          </cell>
          <cell r="P166">
            <v>0</v>
          </cell>
          <cell r="Q166">
            <v>0</v>
          </cell>
          <cell r="R166">
            <v>0</v>
          </cell>
          <cell r="S166">
            <v>0</v>
          </cell>
          <cell r="T166">
            <v>0</v>
          </cell>
          <cell r="U166">
            <v>0</v>
          </cell>
          <cell r="V166">
            <v>0</v>
          </cell>
          <cell r="W166">
            <v>0</v>
          </cell>
          <cell r="X166">
            <v>0</v>
          </cell>
          <cell r="Y166" t="e">
            <v>#N/A</v>
          </cell>
          <cell r="Z166">
            <v>0</v>
          </cell>
          <cell r="AA166">
            <v>149</v>
          </cell>
          <cell r="AD166">
            <v>0</v>
          </cell>
          <cell r="AE166">
            <v>0</v>
          </cell>
          <cell r="AF166">
            <v>0</v>
          </cell>
          <cell r="AH166"/>
        </row>
        <row r="167">
          <cell r="B167">
            <v>0</v>
          </cell>
          <cell r="C167">
            <v>0</v>
          </cell>
          <cell r="D167">
            <v>0</v>
          </cell>
          <cell r="E167">
            <v>0</v>
          </cell>
          <cell r="F167">
            <v>0</v>
          </cell>
          <cell r="G167">
            <v>0</v>
          </cell>
          <cell r="H167">
            <v>0</v>
          </cell>
          <cell r="I167">
            <v>0</v>
          </cell>
          <cell r="J167">
            <v>0</v>
          </cell>
          <cell r="K167">
            <v>0</v>
          </cell>
          <cell r="L167">
            <v>0</v>
          </cell>
          <cell r="M167">
            <v>0</v>
          </cell>
          <cell r="N167">
            <v>0</v>
          </cell>
          <cell r="O167">
            <v>0</v>
          </cell>
          <cell r="P167">
            <v>0</v>
          </cell>
          <cell r="Q167">
            <v>0</v>
          </cell>
          <cell r="R167">
            <v>0</v>
          </cell>
          <cell r="S167">
            <v>0</v>
          </cell>
          <cell r="T167">
            <v>0</v>
          </cell>
          <cell r="U167">
            <v>0</v>
          </cell>
          <cell r="V167">
            <v>0</v>
          </cell>
          <cell r="W167">
            <v>0</v>
          </cell>
          <cell r="X167">
            <v>0</v>
          </cell>
          <cell r="Y167" t="e">
            <v>#N/A</v>
          </cell>
          <cell r="Z167">
            <v>0</v>
          </cell>
          <cell r="AA167">
            <v>150</v>
          </cell>
          <cell r="AD167">
            <v>0</v>
          </cell>
          <cell r="AE167">
            <v>0</v>
          </cell>
          <cell r="AF167">
            <v>0</v>
          </cell>
          <cell r="AH167"/>
        </row>
        <row r="168">
          <cell r="B168">
            <v>0</v>
          </cell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>
            <v>0</v>
          </cell>
          <cell r="L168">
            <v>0</v>
          </cell>
          <cell r="M168">
            <v>0</v>
          </cell>
          <cell r="N168">
            <v>0</v>
          </cell>
          <cell r="O168">
            <v>0</v>
          </cell>
          <cell r="P168">
            <v>0</v>
          </cell>
          <cell r="Q168">
            <v>0</v>
          </cell>
          <cell r="R168">
            <v>0</v>
          </cell>
          <cell r="S168">
            <v>0</v>
          </cell>
          <cell r="T168">
            <v>0</v>
          </cell>
          <cell r="U168">
            <v>0</v>
          </cell>
          <cell r="V168">
            <v>0</v>
          </cell>
          <cell r="W168">
            <v>0</v>
          </cell>
          <cell r="X168">
            <v>0</v>
          </cell>
          <cell r="Y168" t="e">
            <v>#N/A</v>
          </cell>
          <cell r="Z168">
            <v>0</v>
          </cell>
          <cell r="AA168">
            <v>151</v>
          </cell>
          <cell r="AD168">
            <v>0</v>
          </cell>
          <cell r="AE168">
            <v>0</v>
          </cell>
          <cell r="AF168">
            <v>0</v>
          </cell>
          <cell r="AH168"/>
        </row>
        <row r="169">
          <cell r="B169">
            <v>0</v>
          </cell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0</v>
          </cell>
          <cell r="L169">
            <v>0</v>
          </cell>
          <cell r="M169">
            <v>0</v>
          </cell>
          <cell r="N169">
            <v>0</v>
          </cell>
          <cell r="O169">
            <v>0</v>
          </cell>
          <cell r="P169">
            <v>0</v>
          </cell>
          <cell r="Q169">
            <v>0</v>
          </cell>
          <cell r="R169">
            <v>0</v>
          </cell>
          <cell r="S169">
            <v>0</v>
          </cell>
          <cell r="T169">
            <v>0</v>
          </cell>
          <cell r="U169">
            <v>0</v>
          </cell>
          <cell r="V169">
            <v>0</v>
          </cell>
          <cell r="W169">
            <v>0</v>
          </cell>
          <cell r="X169">
            <v>0</v>
          </cell>
          <cell r="Y169" t="e">
            <v>#N/A</v>
          </cell>
          <cell r="Z169">
            <v>0</v>
          </cell>
          <cell r="AA169">
            <v>152</v>
          </cell>
          <cell r="AD169">
            <v>0</v>
          </cell>
          <cell r="AE169">
            <v>0</v>
          </cell>
          <cell r="AF169">
            <v>0</v>
          </cell>
          <cell r="AH169"/>
        </row>
        <row r="170">
          <cell r="B170">
            <v>0</v>
          </cell>
          <cell r="C170">
            <v>0</v>
          </cell>
          <cell r="D170">
            <v>0</v>
          </cell>
          <cell r="E170">
            <v>0</v>
          </cell>
          <cell r="F170">
            <v>0</v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>
            <v>0</v>
          </cell>
          <cell r="L170">
            <v>0</v>
          </cell>
          <cell r="M170">
            <v>0</v>
          </cell>
          <cell r="N170">
            <v>0</v>
          </cell>
          <cell r="O170">
            <v>0</v>
          </cell>
          <cell r="P170">
            <v>0</v>
          </cell>
          <cell r="Q170">
            <v>0</v>
          </cell>
          <cell r="R170">
            <v>0</v>
          </cell>
          <cell r="S170">
            <v>0</v>
          </cell>
          <cell r="T170">
            <v>0</v>
          </cell>
          <cell r="U170">
            <v>0</v>
          </cell>
          <cell r="V170">
            <v>0</v>
          </cell>
          <cell r="W170">
            <v>0</v>
          </cell>
          <cell r="X170">
            <v>0</v>
          </cell>
          <cell r="Y170" t="e">
            <v>#N/A</v>
          </cell>
          <cell r="Z170">
            <v>0</v>
          </cell>
          <cell r="AA170">
            <v>153</v>
          </cell>
          <cell r="AD170">
            <v>0</v>
          </cell>
          <cell r="AE170">
            <v>0</v>
          </cell>
          <cell r="AF170">
            <v>0</v>
          </cell>
          <cell r="AH170"/>
        </row>
        <row r="171">
          <cell r="B171">
            <v>0</v>
          </cell>
          <cell r="C171">
            <v>0</v>
          </cell>
          <cell r="D171">
            <v>0</v>
          </cell>
          <cell r="E171">
            <v>0</v>
          </cell>
          <cell r="F171">
            <v>0</v>
          </cell>
          <cell r="G171">
            <v>0</v>
          </cell>
          <cell r="H171">
            <v>0</v>
          </cell>
          <cell r="I171">
            <v>0</v>
          </cell>
          <cell r="J171">
            <v>0</v>
          </cell>
          <cell r="K171">
            <v>0</v>
          </cell>
          <cell r="L171">
            <v>0</v>
          </cell>
          <cell r="M171">
            <v>0</v>
          </cell>
          <cell r="N171">
            <v>0</v>
          </cell>
          <cell r="O171">
            <v>0</v>
          </cell>
          <cell r="P171">
            <v>0</v>
          </cell>
          <cell r="Q171">
            <v>0</v>
          </cell>
          <cell r="R171">
            <v>0</v>
          </cell>
          <cell r="S171">
            <v>0</v>
          </cell>
          <cell r="T171">
            <v>0</v>
          </cell>
          <cell r="U171">
            <v>0</v>
          </cell>
          <cell r="V171">
            <v>0</v>
          </cell>
          <cell r="W171">
            <v>0</v>
          </cell>
          <cell r="X171">
            <v>0</v>
          </cell>
          <cell r="Y171" t="e">
            <v>#N/A</v>
          </cell>
          <cell r="Z171">
            <v>0</v>
          </cell>
          <cell r="AA171">
            <v>154</v>
          </cell>
          <cell r="AD171">
            <v>0</v>
          </cell>
          <cell r="AE171">
            <v>0</v>
          </cell>
          <cell r="AF171">
            <v>0</v>
          </cell>
          <cell r="AH171"/>
        </row>
        <row r="172">
          <cell r="B172">
            <v>0</v>
          </cell>
          <cell r="C172">
            <v>0</v>
          </cell>
          <cell r="D172">
            <v>0</v>
          </cell>
          <cell r="E172">
            <v>0</v>
          </cell>
          <cell r="F172">
            <v>0</v>
          </cell>
          <cell r="G172">
            <v>0</v>
          </cell>
          <cell r="H172">
            <v>0</v>
          </cell>
          <cell r="I172">
            <v>0</v>
          </cell>
          <cell r="J172">
            <v>0</v>
          </cell>
          <cell r="K172">
            <v>0</v>
          </cell>
          <cell r="L172">
            <v>0</v>
          </cell>
          <cell r="M172">
            <v>0</v>
          </cell>
          <cell r="N172">
            <v>0</v>
          </cell>
          <cell r="O172">
            <v>0</v>
          </cell>
          <cell r="P172">
            <v>0</v>
          </cell>
          <cell r="Q172">
            <v>0</v>
          </cell>
          <cell r="R172">
            <v>0</v>
          </cell>
          <cell r="S172">
            <v>0</v>
          </cell>
          <cell r="T172">
            <v>0</v>
          </cell>
          <cell r="U172">
            <v>0</v>
          </cell>
          <cell r="V172">
            <v>0</v>
          </cell>
          <cell r="W172">
            <v>0</v>
          </cell>
          <cell r="X172">
            <v>0</v>
          </cell>
          <cell r="Y172" t="e">
            <v>#N/A</v>
          </cell>
          <cell r="Z172">
            <v>0</v>
          </cell>
          <cell r="AA172">
            <v>155</v>
          </cell>
          <cell r="AD172">
            <v>0</v>
          </cell>
          <cell r="AE172">
            <v>0</v>
          </cell>
          <cell r="AF172">
            <v>0</v>
          </cell>
          <cell r="AH172"/>
        </row>
        <row r="173">
          <cell r="B173">
            <v>0</v>
          </cell>
          <cell r="C173">
            <v>0</v>
          </cell>
          <cell r="D173">
            <v>0</v>
          </cell>
          <cell r="E173">
            <v>0</v>
          </cell>
          <cell r="F173">
            <v>0</v>
          </cell>
          <cell r="G173">
            <v>0</v>
          </cell>
          <cell r="H173">
            <v>0</v>
          </cell>
          <cell r="I173">
            <v>0</v>
          </cell>
          <cell r="J173">
            <v>0</v>
          </cell>
          <cell r="K173">
            <v>0</v>
          </cell>
          <cell r="L173">
            <v>0</v>
          </cell>
          <cell r="M173">
            <v>0</v>
          </cell>
          <cell r="N173">
            <v>0</v>
          </cell>
          <cell r="O173">
            <v>0</v>
          </cell>
          <cell r="P173">
            <v>0</v>
          </cell>
          <cell r="Q173">
            <v>0</v>
          </cell>
          <cell r="R173">
            <v>0</v>
          </cell>
          <cell r="S173">
            <v>0</v>
          </cell>
          <cell r="T173">
            <v>0</v>
          </cell>
          <cell r="U173">
            <v>0</v>
          </cell>
          <cell r="V173">
            <v>0</v>
          </cell>
          <cell r="W173">
            <v>0</v>
          </cell>
          <cell r="X173">
            <v>0</v>
          </cell>
          <cell r="Y173" t="e">
            <v>#N/A</v>
          </cell>
          <cell r="Z173">
            <v>0</v>
          </cell>
          <cell r="AA173">
            <v>156</v>
          </cell>
          <cell r="AD173">
            <v>0</v>
          </cell>
          <cell r="AE173">
            <v>0</v>
          </cell>
          <cell r="AF173">
            <v>0</v>
          </cell>
          <cell r="AH173"/>
        </row>
        <row r="174">
          <cell r="B174">
            <v>0</v>
          </cell>
          <cell r="C174">
            <v>0</v>
          </cell>
          <cell r="D174">
            <v>0</v>
          </cell>
          <cell r="E174">
            <v>0</v>
          </cell>
          <cell r="F174">
            <v>0</v>
          </cell>
          <cell r="G174">
            <v>0</v>
          </cell>
          <cell r="H174">
            <v>0</v>
          </cell>
          <cell r="I174">
            <v>0</v>
          </cell>
          <cell r="J174">
            <v>0</v>
          </cell>
          <cell r="K174">
            <v>0</v>
          </cell>
          <cell r="L174">
            <v>0</v>
          </cell>
          <cell r="M174">
            <v>0</v>
          </cell>
          <cell r="N174">
            <v>0</v>
          </cell>
          <cell r="O174">
            <v>0</v>
          </cell>
          <cell r="P174">
            <v>0</v>
          </cell>
          <cell r="Q174">
            <v>0</v>
          </cell>
          <cell r="R174">
            <v>0</v>
          </cell>
          <cell r="S174">
            <v>0</v>
          </cell>
          <cell r="T174">
            <v>0</v>
          </cell>
          <cell r="U174">
            <v>0</v>
          </cell>
          <cell r="V174">
            <v>0</v>
          </cell>
          <cell r="W174">
            <v>0</v>
          </cell>
          <cell r="X174">
            <v>0</v>
          </cell>
          <cell r="Y174" t="e">
            <v>#N/A</v>
          </cell>
          <cell r="Z174">
            <v>0</v>
          </cell>
          <cell r="AA174">
            <v>157</v>
          </cell>
          <cell r="AD174">
            <v>0</v>
          </cell>
          <cell r="AE174">
            <v>0</v>
          </cell>
          <cell r="AF174">
            <v>0</v>
          </cell>
          <cell r="AH174"/>
        </row>
        <row r="175">
          <cell r="B175">
            <v>0</v>
          </cell>
          <cell r="C175">
            <v>0</v>
          </cell>
          <cell r="D175">
            <v>0</v>
          </cell>
          <cell r="E175">
            <v>0</v>
          </cell>
          <cell r="F175">
            <v>0</v>
          </cell>
          <cell r="G175">
            <v>0</v>
          </cell>
          <cell r="H175">
            <v>0</v>
          </cell>
          <cell r="I175">
            <v>0</v>
          </cell>
          <cell r="J175">
            <v>0</v>
          </cell>
          <cell r="K175">
            <v>0</v>
          </cell>
          <cell r="L175">
            <v>0</v>
          </cell>
          <cell r="M175">
            <v>0</v>
          </cell>
          <cell r="N175">
            <v>0</v>
          </cell>
          <cell r="O175">
            <v>0</v>
          </cell>
          <cell r="P175">
            <v>0</v>
          </cell>
          <cell r="Q175">
            <v>0</v>
          </cell>
          <cell r="R175">
            <v>0</v>
          </cell>
          <cell r="S175">
            <v>0</v>
          </cell>
          <cell r="T175">
            <v>0</v>
          </cell>
          <cell r="U175">
            <v>0</v>
          </cell>
          <cell r="V175">
            <v>0</v>
          </cell>
          <cell r="W175">
            <v>0</v>
          </cell>
          <cell r="X175">
            <v>0</v>
          </cell>
          <cell r="Y175" t="e">
            <v>#N/A</v>
          </cell>
          <cell r="Z175">
            <v>0</v>
          </cell>
          <cell r="AA175">
            <v>158</v>
          </cell>
          <cell r="AD175">
            <v>0</v>
          </cell>
          <cell r="AE175">
            <v>0</v>
          </cell>
          <cell r="AF175">
            <v>0</v>
          </cell>
          <cell r="AH175"/>
        </row>
        <row r="176">
          <cell r="B176">
            <v>0</v>
          </cell>
          <cell r="C176">
            <v>0</v>
          </cell>
          <cell r="D176">
            <v>0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>
            <v>0</v>
          </cell>
          <cell r="L176">
            <v>0</v>
          </cell>
          <cell r="M176">
            <v>0</v>
          </cell>
          <cell r="N176">
            <v>0</v>
          </cell>
          <cell r="O176">
            <v>0</v>
          </cell>
          <cell r="P176">
            <v>0</v>
          </cell>
          <cell r="Q176">
            <v>0</v>
          </cell>
          <cell r="R176">
            <v>0</v>
          </cell>
          <cell r="S176">
            <v>0</v>
          </cell>
          <cell r="T176">
            <v>0</v>
          </cell>
          <cell r="U176">
            <v>0</v>
          </cell>
          <cell r="V176">
            <v>0</v>
          </cell>
          <cell r="W176">
            <v>0</v>
          </cell>
          <cell r="X176">
            <v>0</v>
          </cell>
          <cell r="Y176" t="e">
            <v>#N/A</v>
          </cell>
          <cell r="Z176">
            <v>0</v>
          </cell>
          <cell r="AA176">
            <v>159</v>
          </cell>
          <cell r="AD176">
            <v>0</v>
          </cell>
          <cell r="AE176">
            <v>0</v>
          </cell>
          <cell r="AF176">
            <v>0</v>
          </cell>
          <cell r="AH176"/>
        </row>
        <row r="177">
          <cell r="B177">
            <v>0</v>
          </cell>
          <cell r="C177">
            <v>0</v>
          </cell>
          <cell r="D177">
            <v>0</v>
          </cell>
          <cell r="E177">
            <v>0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>
            <v>0</v>
          </cell>
          <cell r="L177">
            <v>0</v>
          </cell>
          <cell r="M177">
            <v>0</v>
          </cell>
          <cell r="N177">
            <v>0</v>
          </cell>
          <cell r="O177">
            <v>0</v>
          </cell>
          <cell r="P177">
            <v>0</v>
          </cell>
          <cell r="Q177">
            <v>0</v>
          </cell>
          <cell r="R177">
            <v>0</v>
          </cell>
          <cell r="S177">
            <v>0</v>
          </cell>
          <cell r="T177">
            <v>0</v>
          </cell>
          <cell r="U177">
            <v>0</v>
          </cell>
          <cell r="V177">
            <v>0</v>
          </cell>
          <cell r="W177">
            <v>0</v>
          </cell>
          <cell r="X177">
            <v>0</v>
          </cell>
          <cell r="Y177" t="e">
            <v>#N/A</v>
          </cell>
          <cell r="Z177">
            <v>0</v>
          </cell>
          <cell r="AA177">
            <v>160</v>
          </cell>
          <cell r="AD177">
            <v>0</v>
          </cell>
          <cell r="AE177">
            <v>0</v>
          </cell>
          <cell r="AF177">
            <v>0</v>
          </cell>
          <cell r="AH177"/>
        </row>
        <row r="178">
          <cell r="B178">
            <v>0</v>
          </cell>
          <cell r="C178">
            <v>0</v>
          </cell>
          <cell r="D178">
            <v>0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>
            <v>0</v>
          </cell>
          <cell r="L178">
            <v>0</v>
          </cell>
          <cell r="M178">
            <v>0</v>
          </cell>
          <cell r="N178">
            <v>0</v>
          </cell>
          <cell r="O178">
            <v>0</v>
          </cell>
          <cell r="P178">
            <v>0</v>
          </cell>
          <cell r="Q178">
            <v>0</v>
          </cell>
          <cell r="R178">
            <v>0</v>
          </cell>
          <cell r="S178">
            <v>0</v>
          </cell>
          <cell r="T178">
            <v>0</v>
          </cell>
          <cell r="U178">
            <v>0</v>
          </cell>
          <cell r="V178">
            <v>0</v>
          </cell>
          <cell r="W178">
            <v>0</v>
          </cell>
          <cell r="X178">
            <v>0</v>
          </cell>
          <cell r="Y178" t="e">
            <v>#N/A</v>
          </cell>
          <cell r="Z178">
            <v>0</v>
          </cell>
          <cell r="AA178">
            <v>161</v>
          </cell>
          <cell r="AD178">
            <v>0</v>
          </cell>
          <cell r="AE178">
            <v>0</v>
          </cell>
          <cell r="AF178">
            <v>0</v>
          </cell>
          <cell r="AH178"/>
        </row>
        <row r="179">
          <cell r="B179">
            <v>0</v>
          </cell>
          <cell r="C179">
            <v>0</v>
          </cell>
          <cell r="D179">
            <v>0</v>
          </cell>
          <cell r="E179">
            <v>0</v>
          </cell>
          <cell r="F179">
            <v>0</v>
          </cell>
          <cell r="G179">
            <v>0</v>
          </cell>
          <cell r="H179">
            <v>0</v>
          </cell>
          <cell r="I179">
            <v>0</v>
          </cell>
          <cell r="J179">
            <v>0</v>
          </cell>
          <cell r="K179">
            <v>0</v>
          </cell>
          <cell r="L179">
            <v>0</v>
          </cell>
          <cell r="M179">
            <v>0</v>
          </cell>
          <cell r="N179">
            <v>0</v>
          </cell>
          <cell r="O179">
            <v>0</v>
          </cell>
          <cell r="P179">
            <v>0</v>
          </cell>
          <cell r="Q179">
            <v>0</v>
          </cell>
          <cell r="R179">
            <v>0</v>
          </cell>
          <cell r="S179">
            <v>0</v>
          </cell>
          <cell r="T179">
            <v>0</v>
          </cell>
          <cell r="U179">
            <v>0</v>
          </cell>
          <cell r="V179">
            <v>0</v>
          </cell>
          <cell r="W179">
            <v>0</v>
          </cell>
          <cell r="X179">
            <v>0</v>
          </cell>
          <cell r="Y179" t="e">
            <v>#N/A</v>
          </cell>
          <cell r="Z179">
            <v>0</v>
          </cell>
          <cell r="AA179">
            <v>162</v>
          </cell>
          <cell r="AD179">
            <v>0</v>
          </cell>
          <cell r="AE179">
            <v>0</v>
          </cell>
          <cell r="AF179">
            <v>0</v>
          </cell>
          <cell r="AH179"/>
        </row>
        <row r="180">
          <cell r="B180">
            <v>0</v>
          </cell>
          <cell r="C180">
            <v>0</v>
          </cell>
          <cell r="D180">
            <v>0</v>
          </cell>
          <cell r="E180">
            <v>0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>
            <v>0</v>
          </cell>
          <cell r="L180">
            <v>0</v>
          </cell>
          <cell r="M180">
            <v>0</v>
          </cell>
          <cell r="N180">
            <v>0</v>
          </cell>
          <cell r="O180">
            <v>0</v>
          </cell>
          <cell r="P180">
            <v>0</v>
          </cell>
          <cell r="Q180">
            <v>0</v>
          </cell>
          <cell r="R180">
            <v>0</v>
          </cell>
          <cell r="S180">
            <v>0</v>
          </cell>
          <cell r="T180">
            <v>0</v>
          </cell>
          <cell r="U180">
            <v>0</v>
          </cell>
          <cell r="V180">
            <v>0</v>
          </cell>
          <cell r="W180">
            <v>0</v>
          </cell>
          <cell r="X180">
            <v>0</v>
          </cell>
          <cell r="Y180" t="e">
            <v>#N/A</v>
          </cell>
          <cell r="Z180">
            <v>0</v>
          </cell>
          <cell r="AA180">
            <v>163</v>
          </cell>
          <cell r="AD180">
            <v>0</v>
          </cell>
          <cell r="AE180">
            <v>0</v>
          </cell>
          <cell r="AF180">
            <v>0</v>
          </cell>
          <cell r="AH180"/>
        </row>
        <row r="181">
          <cell r="B181">
            <v>0</v>
          </cell>
          <cell r="C181">
            <v>0</v>
          </cell>
          <cell r="D181">
            <v>0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>
            <v>0</v>
          </cell>
          <cell r="L181">
            <v>0</v>
          </cell>
          <cell r="M181">
            <v>0</v>
          </cell>
          <cell r="N181">
            <v>0</v>
          </cell>
          <cell r="O181">
            <v>0</v>
          </cell>
          <cell r="P181">
            <v>0</v>
          </cell>
          <cell r="Q181">
            <v>0</v>
          </cell>
          <cell r="R181">
            <v>0</v>
          </cell>
          <cell r="S181">
            <v>0</v>
          </cell>
          <cell r="T181">
            <v>0</v>
          </cell>
          <cell r="U181">
            <v>0</v>
          </cell>
          <cell r="V181">
            <v>0</v>
          </cell>
          <cell r="W181">
            <v>0</v>
          </cell>
          <cell r="X181">
            <v>0</v>
          </cell>
          <cell r="Y181" t="e">
            <v>#N/A</v>
          </cell>
          <cell r="Z181">
            <v>0</v>
          </cell>
          <cell r="AA181">
            <v>164</v>
          </cell>
          <cell r="AD181">
            <v>0</v>
          </cell>
          <cell r="AE181">
            <v>0</v>
          </cell>
          <cell r="AF181">
            <v>0</v>
          </cell>
          <cell r="AH181"/>
        </row>
        <row r="182">
          <cell r="B182">
            <v>0</v>
          </cell>
          <cell r="C182">
            <v>0</v>
          </cell>
          <cell r="D182">
            <v>0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>
            <v>0</v>
          </cell>
          <cell r="L182">
            <v>0</v>
          </cell>
          <cell r="M182">
            <v>0</v>
          </cell>
          <cell r="N182">
            <v>0</v>
          </cell>
          <cell r="O182">
            <v>0</v>
          </cell>
          <cell r="P182">
            <v>0</v>
          </cell>
          <cell r="Q182">
            <v>0</v>
          </cell>
          <cell r="R182">
            <v>0</v>
          </cell>
          <cell r="S182">
            <v>0</v>
          </cell>
          <cell r="T182">
            <v>0</v>
          </cell>
          <cell r="U182">
            <v>0</v>
          </cell>
          <cell r="V182">
            <v>0</v>
          </cell>
          <cell r="W182">
            <v>0</v>
          </cell>
          <cell r="X182">
            <v>0</v>
          </cell>
          <cell r="Y182" t="e">
            <v>#N/A</v>
          </cell>
          <cell r="Z182">
            <v>0</v>
          </cell>
          <cell r="AA182">
            <v>165</v>
          </cell>
          <cell r="AD182">
            <v>0</v>
          </cell>
          <cell r="AE182">
            <v>0</v>
          </cell>
          <cell r="AF182">
            <v>0</v>
          </cell>
          <cell r="AH182"/>
        </row>
        <row r="183">
          <cell r="B183">
            <v>0</v>
          </cell>
          <cell r="C183">
            <v>0</v>
          </cell>
          <cell r="D183">
            <v>0</v>
          </cell>
          <cell r="E183">
            <v>0</v>
          </cell>
          <cell r="F183">
            <v>0</v>
          </cell>
          <cell r="G183">
            <v>0</v>
          </cell>
          <cell r="H183">
            <v>0</v>
          </cell>
          <cell r="I183">
            <v>0</v>
          </cell>
          <cell r="J183">
            <v>0</v>
          </cell>
          <cell r="K183">
            <v>0</v>
          </cell>
          <cell r="L183">
            <v>0</v>
          </cell>
          <cell r="M183">
            <v>0</v>
          </cell>
          <cell r="N183">
            <v>0</v>
          </cell>
          <cell r="O183">
            <v>0</v>
          </cell>
          <cell r="P183">
            <v>0</v>
          </cell>
          <cell r="Q183">
            <v>0</v>
          </cell>
          <cell r="R183">
            <v>0</v>
          </cell>
          <cell r="S183">
            <v>0</v>
          </cell>
          <cell r="T183">
            <v>0</v>
          </cell>
          <cell r="U183">
            <v>0</v>
          </cell>
          <cell r="V183">
            <v>0</v>
          </cell>
          <cell r="W183">
            <v>0</v>
          </cell>
          <cell r="X183">
            <v>0</v>
          </cell>
          <cell r="Y183" t="e">
            <v>#N/A</v>
          </cell>
          <cell r="Z183">
            <v>0</v>
          </cell>
          <cell r="AA183">
            <v>166</v>
          </cell>
          <cell r="AD183">
            <v>0</v>
          </cell>
          <cell r="AE183">
            <v>0</v>
          </cell>
          <cell r="AF183">
            <v>0</v>
          </cell>
          <cell r="AH183"/>
        </row>
        <row r="184">
          <cell r="B184">
            <v>0</v>
          </cell>
          <cell r="C184">
            <v>0</v>
          </cell>
          <cell r="D184">
            <v>0</v>
          </cell>
          <cell r="E184">
            <v>0</v>
          </cell>
          <cell r="F184">
            <v>0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>
            <v>0</v>
          </cell>
          <cell r="L184">
            <v>0</v>
          </cell>
          <cell r="M184">
            <v>0</v>
          </cell>
          <cell r="N184">
            <v>0</v>
          </cell>
          <cell r="O184">
            <v>0</v>
          </cell>
          <cell r="P184">
            <v>0</v>
          </cell>
          <cell r="Q184">
            <v>0</v>
          </cell>
          <cell r="R184">
            <v>0</v>
          </cell>
          <cell r="S184">
            <v>0</v>
          </cell>
          <cell r="T184">
            <v>0</v>
          </cell>
          <cell r="U184">
            <v>0</v>
          </cell>
          <cell r="V184">
            <v>0</v>
          </cell>
          <cell r="W184">
            <v>0</v>
          </cell>
          <cell r="X184">
            <v>0</v>
          </cell>
          <cell r="Y184" t="e">
            <v>#N/A</v>
          </cell>
          <cell r="Z184">
            <v>0</v>
          </cell>
          <cell r="AA184">
            <v>167</v>
          </cell>
          <cell r="AD184">
            <v>0</v>
          </cell>
          <cell r="AE184">
            <v>0</v>
          </cell>
          <cell r="AF184">
            <v>0</v>
          </cell>
          <cell r="AH184"/>
        </row>
        <row r="185">
          <cell r="B185">
            <v>0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>
            <v>0</v>
          </cell>
          <cell r="L185">
            <v>0</v>
          </cell>
          <cell r="M185">
            <v>0</v>
          </cell>
          <cell r="N185">
            <v>0</v>
          </cell>
          <cell r="O185">
            <v>0</v>
          </cell>
          <cell r="P185">
            <v>0</v>
          </cell>
          <cell r="Q185">
            <v>0</v>
          </cell>
          <cell r="R185">
            <v>0</v>
          </cell>
          <cell r="S185">
            <v>0</v>
          </cell>
          <cell r="T185">
            <v>0</v>
          </cell>
          <cell r="U185">
            <v>0</v>
          </cell>
          <cell r="V185">
            <v>0</v>
          </cell>
          <cell r="W185">
            <v>0</v>
          </cell>
          <cell r="X185">
            <v>0</v>
          </cell>
          <cell r="Y185" t="e">
            <v>#N/A</v>
          </cell>
          <cell r="Z185">
            <v>0</v>
          </cell>
          <cell r="AA185">
            <v>168</v>
          </cell>
          <cell r="AD185">
            <v>0</v>
          </cell>
          <cell r="AE185">
            <v>0</v>
          </cell>
          <cell r="AF185">
            <v>0</v>
          </cell>
          <cell r="AH185"/>
        </row>
        <row r="186">
          <cell r="B186">
            <v>0</v>
          </cell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>
            <v>0</v>
          </cell>
          <cell r="L186">
            <v>0</v>
          </cell>
          <cell r="M186">
            <v>0</v>
          </cell>
          <cell r="N186">
            <v>0</v>
          </cell>
          <cell r="O186">
            <v>0</v>
          </cell>
          <cell r="P186">
            <v>0</v>
          </cell>
          <cell r="Q186">
            <v>0</v>
          </cell>
          <cell r="R186">
            <v>0</v>
          </cell>
          <cell r="S186">
            <v>0</v>
          </cell>
          <cell r="T186">
            <v>0</v>
          </cell>
          <cell r="U186">
            <v>0</v>
          </cell>
          <cell r="V186">
            <v>0</v>
          </cell>
          <cell r="W186">
            <v>0</v>
          </cell>
          <cell r="X186">
            <v>0</v>
          </cell>
          <cell r="Y186" t="e">
            <v>#N/A</v>
          </cell>
          <cell r="Z186">
            <v>0</v>
          </cell>
          <cell r="AA186">
            <v>169</v>
          </cell>
          <cell r="AD186">
            <v>0</v>
          </cell>
          <cell r="AE186">
            <v>0</v>
          </cell>
          <cell r="AF186">
            <v>0</v>
          </cell>
          <cell r="AH186"/>
        </row>
        <row r="187">
          <cell r="B187">
            <v>0</v>
          </cell>
          <cell r="C187">
            <v>0</v>
          </cell>
          <cell r="D187">
            <v>0</v>
          </cell>
          <cell r="E187">
            <v>0</v>
          </cell>
          <cell r="F187">
            <v>0</v>
          </cell>
          <cell r="G187">
            <v>0</v>
          </cell>
          <cell r="H187">
            <v>0</v>
          </cell>
          <cell r="I187">
            <v>0</v>
          </cell>
          <cell r="J187">
            <v>0</v>
          </cell>
          <cell r="K187">
            <v>0</v>
          </cell>
          <cell r="L187">
            <v>0</v>
          </cell>
          <cell r="M187">
            <v>0</v>
          </cell>
          <cell r="N187">
            <v>0</v>
          </cell>
          <cell r="O187">
            <v>0</v>
          </cell>
          <cell r="P187">
            <v>0</v>
          </cell>
          <cell r="Q187">
            <v>0</v>
          </cell>
          <cell r="R187">
            <v>0</v>
          </cell>
          <cell r="S187">
            <v>0</v>
          </cell>
          <cell r="T187">
            <v>0</v>
          </cell>
          <cell r="U187">
            <v>0</v>
          </cell>
          <cell r="V187">
            <v>0</v>
          </cell>
          <cell r="W187">
            <v>0</v>
          </cell>
          <cell r="X187">
            <v>0</v>
          </cell>
          <cell r="Y187" t="e">
            <v>#N/A</v>
          </cell>
          <cell r="Z187">
            <v>0</v>
          </cell>
          <cell r="AA187">
            <v>170</v>
          </cell>
          <cell r="AD187">
            <v>0</v>
          </cell>
          <cell r="AE187">
            <v>0</v>
          </cell>
          <cell r="AF187">
            <v>0</v>
          </cell>
          <cell r="AH187"/>
        </row>
        <row r="188">
          <cell r="B188">
            <v>0</v>
          </cell>
          <cell r="C188">
            <v>0</v>
          </cell>
          <cell r="D188">
            <v>0</v>
          </cell>
          <cell r="E188">
            <v>0</v>
          </cell>
          <cell r="F188">
            <v>0</v>
          </cell>
          <cell r="G188">
            <v>0</v>
          </cell>
          <cell r="H188">
            <v>0</v>
          </cell>
          <cell r="I188">
            <v>0</v>
          </cell>
          <cell r="J188">
            <v>0</v>
          </cell>
          <cell r="K188">
            <v>0</v>
          </cell>
          <cell r="L188">
            <v>0</v>
          </cell>
          <cell r="M188">
            <v>0</v>
          </cell>
          <cell r="N188">
            <v>0</v>
          </cell>
          <cell r="O188">
            <v>0</v>
          </cell>
          <cell r="P188">
            <v>0</v>
          </cell>
          <cell r="Q188">
            <v>0</v>
          </cell>
          <cell r="R188">
            <v>0</v>
          </cell>
          <cell r="S188">
            <v>0</v>
          </cell>
          <cell r="T188">
            <v>0</v>
          </cell>
          <cell r="U188">
            <v>0</v>
          </cell>
          <cell r="V188">
            <v>0</v>
          </cell>
          <cell r="W188">
            <v>0</v>
          </cell>
          <cell r="X188">
            <v>0</v>
          </cell>
          <cell r="Y188" t="e">
            <v>#N/A</v>
          </cell>
          <cell r="Z188">
            <v>0</v>
          </cell>
          <cell r="AA188">
            <v>171</v>
          </cell>
          <cell r="AD188">
            <v>0</v>
          </cell>
          <cell r="AE188">
            <v>0</v>
          </cell>
          <cell r="AF188">
            <v>0</v>
          </cell>
          <cell r="AH188"/>
        </row>
        <row r="189">
          <cell r="B189">
            <v>0</v>
          </cell>
          <cell r="C189">
            <v>0</v>
          </cell>
          <cell r="D189">
            <v>0</v>
          </cell>
          <cell r="E189">
            <v>0</v>
          </cell>
          <cell r="F189">
            <v>0</v>
          </cell>
          <cell r="G189">
            <v>0</v>
          </cell>
          <cell r="H189">
            <v>0</v>
          </cell>
          <cell r="I189">
            <v>0</v>
          </cell>
          <cell r="J189">
            <v>0</v>
          </cell>
          <cell r="K189">
            <v>0</v>
          </cell>
          <cell r="L189">
            <v>0</v>
          </cell>
          <cell r="M189">
            <v>0</v>
          </cell>
          <cell r="N189">
            <v>0</v>
          </cell>
          <cell r="O189">
            <v>0</v>
          </cell>
          <cell r="P189">
            <v>0</v>
          </cell>
          <cell r="Q189">
            <v>0</v>
          </cell>
          <cell r="R189">
            <v>0</v>
          </cell>
          <cell r="S189">
            <v>0</v>
          </cell>
          <cell r="T189">
            <v>0</v>
          </cell>
          <cell r="U189">
            <v>0</v>
          </cell>
          <cell r="V189">
            <v>0</v>
          </cell>
          <cell r="W189">
            <v>0</v>
          </cell>
          <cell r="X189">
            <v>0</v>
          </cell>
          <cell r="Y189" t="e">
            <v>#N/A</v>
          </cell>
          <cell r="Z189">
            <v>0</v>
          </cell>
          <cell r="AA189">
            <v>172</v>
          </cell>
          <cell r="AD189">
            <v>0</v>
          </cell>
          <cell r="AE189">
            <v>0</v>
          </cell>
          <cell r="AF189">
            <v>0</v>
          </cell>
          <cell r="AH189"/>
        </row>
        <row r="190">
          <cell r="B190">
            <v>0</v>
          </cell>
          <cell r="C190">
            <v>0</v>
          </cell>
          <cell r="D190">
            <v>0</v>
          </cell>
          <cell r="E190">
            <v>0</v>
          </cell>
          <cell r="F190">
            <v>0</v>
          </cell>
          <cell r="G190">
            <v>0</v>
          </cell>
          <cell r="H190">
            <v>0</v>
          </cell>
          <cell r="I190">
            <v>0</v>
          </cell>
          <cell r="J190">
            <v>0</v>
          </cell>
          <cell r="K190">
            <v>0</v>
          </cell>
          <cell r="L190">
            <v>0</v>
          </cell>
          <cell r="M190">
            <v>0</v>
          </cell>
          <cell r="N190">
            <v>0</v>
          </cell>
          <cell r="O190">
            <v>0</v>
          </cell>
          <cell r="P190">
            <v>0</v>
          </cell>
          <cell r="Q190">
            <v>0</v>
          </cell>
          <cell r="R190">
            <v>0</v>
          </cell>
          <cell r="S190">
            <v>0</v>
          </cell>
          <cell r="T190">
            <v>0</v>
          </cell>
          <cell r="U190">
            <v>0</v>
          </cell>
          <cell r="V190">
            <v>0</v>
          </cell>
          <cell r="W190">
            <v>0</v>
          </cell>
          <cell r="X190">
            <v>0</v>
          </cell>
          <cell r="Y190" t="e">
            <v>#N/A</v>
          </cell>
          <cell r="Z190">
            <v>0</v>
          </cell>
          <cell r="AA190">
            <v>173</v>
          </cell>
          <cell r="AD190">
            <v>0</v>
          </cell>
          <cell r="AE190">
            <v>0</v>
          </cell>
          <cell r="AF190">
            <v>0</v>
          </cell>
          <cell r="AH190"/>
        </row>
        <row r="191">
          <cell r="B191">
            <v>0</v>
          </cell>
          <cell r="C191">
            <v>0</v>
          </cell>
          <cell r="D191">
            <v>0</v>
          </cell>
          <cell r="E191">
            <v>0</v>
          </cell>
          <cell r="F191">
            <v>0</v>
          </cell>
          <cell r="G191">
            <v>0</v>
          </cell>
          <cell r="H191">
            <v>0</v>
          </cell>
          <cell r="I191">
            <v>0</v>
          </cell>
          <cell r="J191">
            <v>0</v>
          </cell>
          <cell r="K191">
            <v>0</v>
          </cell>
          <cell r="L191">
            <v>0</v>
          </cell>
          <cell r="M191">
            <v>0</v>
          </cell>
          <cell r="N191">
            <v>0</v>
          </cell>
          <cell r="O191">
            <v>0</v>
          </cell>
          <cell r="P191">
            <v>0</v>
          </cell>
          <cell r="Q191">
            <v>0</v>
          </cell>
          <cell r="R191">
            <v>0</v>
          </cell>
          <cell r="S191">
            <v>0</v>
          </cell>
          <cell r="T191">
            <v>0</v>
          </cell>
          <cell r="U191">
            <v>0</v>
          </cell>
          <cell r="V191">
            <v>0</v>
          </cell>
          <cell r="W191">
            <v>0</v>
          </cell>
          <cell r="X191">
            <v>0</v>
          </cell>
          <cell r="Y191" t="e">
            <v>#N/A</v>
          </cell>
          <cell r="Z191">
            <v>0</v>
          </cell>
          <cell r="AA191">
            <v>174</v>
          </cell>
          <cell r="AD191">
            <v>0</v>
          </cell>
          <cell r="AE191">
            <v>0</v>
          </cell>
          <cell r="AF191">
            <v>0</v>
          </cell>
          <cell r="AH191"/>
        </row>
        <row r="192">
          <cell r="B192">
            <v>0</v>
          </cell>
          <cell r="C192">
            <v>0</v>
          </cell>
          <cell r="D192">
            <v>0</v>
          </cell>
          <cell r="E192">
            <v>0</v>
          </cell>
          <cell r="F192">
            <v>0</v>
          </cell>
          <cell r="G192">
            <v>0</v>
          </cell>
          <cell r="H192">
            <v>0</v>
          </cell>
          <cell r="I192">
            <v>0</v>
          </cell>
          <cell r="J192">
            <v>0</v>
          </cell>
          <cell r="K192">
            <v>0</v>
          </cell>
          <cell r="L192">
            <v>0</v>
          </cell>
          <cell r="M192">
            <v>0</v>
          </cell>
          <cell r="N192">
            <v>0</v>
          </cell>
          <cell r="O192">
            <v>0</v>
          </cell>
          <cell r="P192">
            <v>0</v>
          </cell>
          <cell r="Q192">
            <v>0</v>
          </cell>
          <cell r="R192">
            <v>0</v>
          </cell>
          <cell r="S192">
            <v>0</v>
          </cell>
          <cell r="T192">
            <v>0</v>
          </cell>
          <cell r="U192">
            <v>0</v>
          </cell>
          <cell r="V192">
            <v>0</v>
          </cell>
          <cell r="W192">
            <v>0</v>
          </cell>
          <cell r="X192">
            <v>0</v>
          </cell>
          <cell r="Y192" t="e">
            <v>#N/A</v>
          </cell>
          <cell r="Z192">
            <v>0</v>
          </cell>
          <cell r="AA192">
            <v>175</v>
          </cell>
          <cell r="AD192">
            <v>0</v>
          </cell>
          <cell r="AE192">
            <v>0</v>
          </cell>
          <cell r="AF192">
            <v>0</v>
          </cell>
          <cell r="AH192"/>
        </row>
        <row r="193">
          <cell r="B193">
            <v>0</v>
          </cell>
          <cell r="C193">
            <v>0</v>
          </cell>
          <cell r="D193">
            <v>0</v>
          </cell>
          <cell r="E193">
            <v>0</v>
          </cell>
          <cell r="F193">
            <v>0</v>
          </cell>
          <cell r="G193">
            <v>0</v>
          </cell>
          <cell r="H193">
            <v>0</v>
          </cell>
          <cell r="I193">
            <v>0</v>
          </cell>
          <cell r="J193">
            <v>0</v>
          </cell>
          <cell r="K193">
            <v>0</v>
          </cell>
          <cell r="L193">
            <v>0</v>
          </cell>
          <cell r="M193">
            <v>0</v>
          </cell>
          <cell r="N193">
            <v>0</v>
          </cell>
          <cell r="O193">
            <v>0</v>
          </cell>
          <cell r="P193">
            <v>0</v>
          </cell>
          <cell r="Q193">
            <v>0</v>
          </cell>
          <cell r="R193">
            <v>0</v>
          </cell>
          <cell r="S193">
            <v>0</v>
          </cell>
          <cell r="T193">
            <v>0</v>
          </cell>
          <cell r="U193">
            <v>0</v>
          </cell>
          <cell r="V193">
            <v>0</v>
          </cell>
          <cell r="W193">
            <v>0</v>
          </cell>
          <cell r="X193">
            <v>0</v>
          </cell>
          <cell r="Y193" t="e">
            <v>#N/A</v>
          </cell>
          <cell r="Z193">
            <v>0</v>
          </cell>
          <cell r="AA193">
            <v>176</v>
          </cell>
          <cell r="AD193">
            <v>0</v>
          </cell>
          <cell r="AE193">
            <v>0</v>
          </cell>
          <cell r="AF193">
            <v>0</v>
          </cell>
          <cell r="AH193"/>
        </row>
        <row r="194">
          <cell r="B194">
            <v>0</v>
          </cell>
          <cell r="C194">
            <v>0</v>
          </cell>
          <cell r="D194">
            <v>0</v>
          </cell>
          <cell r="E194">
            <v>0</v>
          </cell>
          <cell r="F194">
            <v>0</v>
          </cell>
          <cell r="G194">
            <v>0</v>
          </cell>
          <cell r="H194">
            <v>0</v>
          </cell>
          <cell r="I194">
            <v>0</v>
          </cell>
          <cell r="J194">
            <v>0</v>
          </cell>
          <cell r="K194">
            <v>0</v>
          </cell>
          <cell r="L194">
            <v>0</v>
          </cell>
          <cell r="M194">
            <v>0</v>
          </cell>
          <cell r="N194">
            <v>0</v>
          </cell>
          <cell r="O194">
            <v>0</v>
          </cell>
          <cell r="P194">
            <v>0</v>
          </cell>
          <cell r="Q194">
            <v>0</v>
          </cell>
          <cell r="R194">
            <v>0</v>
          </cell>
          <cell r="S194">
            <v>0</v>
          </cell>
          <cell r="T194">
            <v>0</v>
          </cell>
          <cell r="U194">
            <v>0</v>
          </cell>
          <cell r="V194">
            <v>0</v>
          </cell>
          <cell r="W194">
            <v>0</v>
          </cell>
          <cell r="X194">
            <v>0</v>
          </cell>
          <cell r="Y194" t="e">
            <v>#N/A</v>
          </cell>
          <cell r="Z194">
            <v>0</v>
          </cell>
          <cell r="AA194">
            <v>177</v>
          </cell>
          <cell r="AD194">
            <v>0</v>
          </cell>
          <cell r="AE194">
            <v>0</v>
          </cell>
          <cell r="AF194">
            <v>0</v>
          </cell>
          <cell r="AH194"/>
        </row>
        <row r="195">
          <cell r="B195">
            <v>0</v>
          </cell>
          <cell r="C195">
            <v>0</v>
          </cell>
          <cell r="D195">
            <v>0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>
            <v>0</v>
          </cell>
          <cell r="L195">
            <v>0</v>
          </cell>
          <cell r="M195">
            <v>0</v>
          </cell>
          <cell r="N195">
            <v>0</v>
          </cell>
          <cell r="O195">
            <v>0</v>
          </cell>
          <cell r="P195">
            <v>0</v>
          </cell>
          <cell r="Q195">
            <v>0</v>
          </cell>
          <cell r="R195">
            <v>0</v>
          </cell>
          <cell r="S195">
            <v>0</v>
          </cell>
          <cell r="T195">
            <v>0</v>
          </cell>
          <cell r="U195">
            <v>0</v>
          </cell>
          <cell r="V195">
            <v>0</v>
          </cell>
          <cell r="W195">
            <v>0</v>
          </cell>
          <cell r="X195">
            <v>0</v>
          </cell>
          <cell r="Y195" t="e">
            <v>#N/A</v>
          </cell>
          <cell r="Z195">
            <v>0</v>
          </cell>
          <cell r="AA195">
            <v>178</v>
          </cell>
          <cell r="AD195">
            <v>0</v>
          </cell>
          <cell r="AE195">
            <v>0</v>
          </cell>
          <cell r="AF195">
            <v>0</v>
          </cell>
          <cell r="AH195"/>
        </row>
        <row r="196">
          <cell r="B196">
            <v>0</v>
          </cell>
          <cell r="C196">
            <v>0</v>
          </cell>
          <cell r="D196">
            <v>0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>
            <v>0</v>
          </cell>
          <cell r="L196">
            <v>0</v>
          </cell>
          <cell r="M196">
            <v>0</v>
          </cell>
          <cell r="N196">
            <v>0</v>
          </cell>
          <cell r="O196">
            <v>0</v>
          </cell>
          <cell r="P196">
            <v>0</v>
          </cell>
          <cell r="Q196">
            <v>0</v>
          </cell>
          <cell r="R196">
            <v>0</v>
          </cell>
          <cell r="S196">
            <v>0</v>
          </cell>
          <cell r="T196">
            <v>0</v>
          </cell>
          <cell r="U196">
            <v>0</v>
          </cell>
          <cell r="V196">
            <v>0</v>
          </cell>
          <cell r="W196">
            <v>0</v>
          </cell>
          <cell r="X196">
            <v>0</v>
          </cell>
          <cell r="Y196" t="e">
            <v>#N/A</v>
          </cell>
          <cell r="Z196">
            <v>0</v>
          </cell>
          <cell r="AA196">
            <v>179</v>
          </cell>
          <cell r="AD196">
            <v>0</v>
          </cell>
          <cell r="AE196">
            <v>0</v>
          </cell>
          <cell r="AF196">
            <v>0</v>
          </cell>
          <cell r="AH196"/>
        </row>
        <row r="197">
          <cell r="B197">
            <v>0</v>
          </cell>
          <cell r="C197">
            <v>0</v>
          </cell>
          <cell r="D197">
            <v>0</v>
          </cell>
          <cell r="E197">
            <v>0</v>
          </cell>
          <cell r="F197">
            <v>0</v>
          </cell>
          <cell r="G197">
            <v>0</v>
          </cell>
          <cell r="H197">
            <v>0</v>
          </cell>
          <cell r="I197">
            <v>0</v>
          </cell>
          <cell r="J197">
            <v>0</v>
          </cell>
          <cell r="K197">
            <v>0</v>
          </cell>
          <cell r="L197">
            <v>0</v>
          </cell>
          <cell r="M197">
            <v>0</v>
          </cell>
          <cell r="N197">
            <v>0</v>
          </cell>
          <cell r="O197">
            <v>0</v>
          </cell>
          <cell r="P197">
            <v>0</v>
          </cell>
          <cell r="Q197">
            <v>0</v>
          </cell>
          <cell r="R197">
            <v>0</v>
          </cell>
          <cell r="S197">
            <v>0</v>
          </cell>
          <cell r="T197">
            <v>0</v>
          </cell>
          <cell r="U197">
            <v>0</v>
          </cell>
          <cell r="V197">
            <v>0</v>
          </cell>
          <cell r="W197">
            <v>0</v>
          </cell>
          <cell r="X197">
            <v>0</v>
          </cell>
          <cell r="Y197" t="e">
            <v>#N/A</v>
          </cell>
          <cell r="Z197">
            <v>0</v>
          </cell>
          <cell r="AA197">
            <v>180</v>
          </cell>
          <cell r="AD197">
            <v>0</v>
          </cell>
          <cell r="AE197">
            <v>0</v>
          </cell>
          <cell r="AF197">
            <v>0</v>
          </cell>
          <cell r="AH197"/>
        </row>
        <row r="198">
          <cell r="B198">
            <v>0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>
            <v>0</v>
          </cell>
          <cell r="L198">
            <v>0</v>
          </cell>
          <cell r="M198">
            <v>0</v>
          </cell>
          <cell r="N198">
            <v>0</v>
          </cell>
          <cell r="O198">
            <v>0</v>
          </cell>
          <cell r="P198">
            <v>0</v>
          </cell>
          <cell r="Q198">
            <v>0</v>
          </cell>
          <cell r="R198">
            <v>0</v>
          </cell>
          <cell r="S198">
            <v>0</v>
          </cell>
          <cell r="T198">
            <v>0</v>
          </cell>
          <cell r="U198">
            <v>0</v>
          </cell>
          <cell r="V198">
            <v>0</v>
          </cell>
          <cell r="W198">
            <v>0</v>
          </cell>
          <cell r="X198">
            <v>0</v>
          </cell>
          <cell r="Y198" t="e">
            <v>#N/A</v>
          </cell>
          <cell r="Z198">
            <v>0</v>
          </cell>
          <cell r="AA198">
            <v>181</v>
          </cell>
          <cell r="AD198">
            <v>0</v>
          </cell>
          <cell r="AE198">
            <v>0</v>
          </cell>
          <cell r="AF198">
            <v>0</v>
          </cell>
          <cell r="AH198"/>
        </row>
        <row r="199">
          <cell r="B199">
            <v>0</v>
          </cell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>
            <v>0</v>
          </cell>
          <cell r="L199">
            <v>0</v>
          </cell>
          <cell r="M199">
            <v>0</v>
          </cell>
          <cell r="N199">
            <v>0</v>
          </cell>
          <cell r="O199">
            <v>0</v>
          </cell>
          <cell r="P199">
            <v>0</v>
          </cell>
          <cell r="Q199">
            <v>0</v>
          </cell>
          <cell r="R199">
            <v>0</v>
          </cell>
          <cell r="S199">
            <v>0</v>
          </cell>
          <cell r="T199">
            <v>0</v>
          </cell>
          <cell r="U199">
            <v>0</v>
          </cell>
          <cell r="V199">
            <v>0</v>
          </cell>
          <cell r="W199">
            <v>0</v>
          </cell>
          <cell r="X199">
            <v>0</v>
          </cell>
          <cell r="Y199" t="e">
            <v>#N/A</v>
          </cell>
          <cell r="Z199">
            <v>0</v>
          </cell>
          <cell r="AA199">
            <v>182</v>
          </cell>
          <cell r="AD199">
            <v>0</v>
          </cell>
          <cell r="AE199">
            <v>0</v>
          </cell>
          <cell r="AF199">
            <v>0</v>
          </cell>
          <cell r="AH199"/>
        </row>
        <row r="200">
          <cell r="B200">
            <v>0</v>
          </cell>
          <cell r="C200">
            <v>0</v>
          </cell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  <cell r="N200">
            <v>0</v>
          </cell>
          <cell r="O200">
            <v>0</v>
          </cell>
          <cell r="P200">
            <v>0</v>
          </cell>
          <cell r="Q200">
            <v>0</v>
          </cell>
          <cell r="R200">
            <v>0</v>
          </cell>
          <cell r="S200">
            <v>0</v>
          </cell>
          <cell r="T200">
            <v>0</v>
          </cell>
          <cell r="U200">
            <v>0</v>
          </cell>
          <cell r="V200">
            <v>0</v>
          </cell>
          <cell r="W200">
            <v>0</v>
          </cell>
          <cell r="X200">
            <v>0</v>
          </cell>
          <cell r="Y200" t="e">
            <v>#N/A</v>
          </cell>
          <cell r="Z200">
            <v>0</v>
          </cell>
          <cell r="AA200">
            <v>183</v>
          </cell>
          <cell r="AD200">
            <v>0</v>
          </cell>
          <cell r="AE200">
            <v>0</v>
          </cell>
          <cell r="AF200">
            <v>0</v>
          </cell>
          <cell r="AH200"/>
        </row>
        <row r="201">
          <cell r="B201">
            <v>0</v>
          </cell>
          <cell r="C201">
            <v>0</v>
          </cell>
          <cell r="D201">
            <v>0</v>
          </cell>
          <cell r="E201">
            <v>0</v>
          </cell>
          <cell r="F201">
            <v>0</v>
          </cell>
          <cell r="G201">
            <v>0</v>
          </cell>
          <cell r="H201">
            <v>0</v>
          </cell>
          <cell r="I201">
            <v>0</v>
          </cell>
          <cell r="J201">
            <v>0</v>
          </cell>
          <cell r="K201">
            <v>0</v>
          </cell>
          <cell r="L201">
            <v>0</v>
          </cell>
          <cell r="M201">
            <v>0</v>
          </cell>
          <cell r="N201">
            <v>0</v>
          </cell>
          <cell r="O201">
            <v>0</v>
          </cell>
          <cell r="P201">
            <v>0</v>
          </cell>
          <cell r="Q201">
            <v>0</v>
          </cell>
          <cell r="R201">
            <v>0</v>
          </cell>
          <cell r="S201">
            <v>0</v>
          </cell>
          <cell r="T201">
            <v>0</v>
          </cell>
          <cell r="U201">
            <v>0</v>
          </cell>
          <cell r="V201">
            <v>0</v>
          </cell>
          <cell r="W201">
            <v>0</v>
          </cell>
          <cell r="X201">
            <v>0</v>
          </cell>
          <cell r="Y201" t="e">
            <v>#N/A</v>
          </cell>
          <cell r="Z201">
            <v>0</v>
          </cell>
          <cell r="AA201">
            <v>184</v>
          </cell>
          <cell r="AD201">
            <v>0</v>
          </cell>
          <cell r="AE201">
            <v>0</v>
          </cell>
          <cell r="AF201">
            <v>0</v>
          </cell>
          <cell r="AH201"/>
        </row>
        <row r="202">
          <cell r="B202">
            <v>0</v>
          </cell>
          <cell r="C202">
            <v>0</v>
          </cell>
          <cell r="D202">
            <v>0</v>
          </cell>
          <cell r="E202">
            <v>0</v>
          </cell>
          <cell r="F202">
            <v>0</v>
          </cell>
          <cell r="G202">
            <v>0</v>
          </cell>
          <cell r="H202">
            <v>0</v>
          </cell>
          <cell r="I202">
            <v>0</v>
          </cell>
          <cell r="J202">
            <v>0</v>
          </cell>
          <cell r="K202">
            <v>0</v>
          </cell>
          <cell r="L202">
            <v>0</v>
          </cell>
          <cell r="M202">
            <v>0</v>
          </cell>
          <cell r="N202">
            <v>0</v>
          </cell>
          <cell r="O202">
            <v>0</v>
          </cell>
          <cell r="P202">
            <v>0</v>
          </cell>
          <cell r="Q202">
            <v>0</v>
          </cell>
          <cell r="R202">
            <v>0</v>
          </cell>
          <cell r="S202">
            <v>0</v>
          </cell>
          <cell r="T202">
            <v>0</v>
          </cell>
          <cell r="U202">
            <v>0</v>
          </cell>
          <cell r="V202">
            <v>0</v>
          </cell>
          <cell r="W202">
            <v>0</v>
          </cell>
          <cell r="X202">
            <v>0</v>
          </cell>
          <cell r="Y202" t="e">
            <v>#N/A</v>
          </cell>
          <cell r="Z202">
            <v>0</v>
          </cell>
          <cell r="AA202">
            <v>185</v>
          </cell>
          <cell r="AD202">
            <v>0</v>
          </cell>
          <cell r="AE202">
            <v>0</v>
          </cell>
          <cell r="AF202">
            <v>0</v>
          </cell>
          <cell r="AH202"/>
        </row>
        <row r="203">
          <cell r="B203">
            <v>0</v>
          </cell>
          <cell r="C203">
            <v>0</v>
          </cell>
          <cell r="D203">
            <v>0</v>
          </cell>
          <cell r="E203">
            <v>0</v>
          </cell>
          <cell r="F203">
            <v>0</v>
          </cell>
          <cell r="G203">
            <v>0</v>
          </cell>
          <cell r="H203">
            <v>0</v>
          </cell>
          <cell r="I203">
            <v>0</v>
          </cell>
          <cell r="J203">
            <v>0</v>
          </cell>
          <cell r="K203">
            <v>0</v>
          </cell>
          <cell r="L203">
            <v>0</v>
          </cell>
          <cell r="M203">
            <v>0</v>
          </cell>
          <cell r="N203">
            <v>0</v>
          </cell>
          <cell r="O203">
            <v>0</v>
          </cell>
          <cell r="P203">
            <v>0</v>
          </cell>
          <cell r="Q203">
            <v>0</v>
          </cell>
          <cell r="R203">
            <v>0</v>
          </cell>
          <cell r="S203">
            <v>0</v>
          </cell>
          <cell r="T203">
            <v>0</v>
          </cell>
          <cell r="U203">
            <v>0</v>
          </cell>
          <cell r="V203">
            <v>0</v>
          </cell>
          <cell r="W203">
            <v>0</v>
          </cell>
          <cell r="X203">
            <v>0</v>
          </cell>
          <cell r="Y203" t="e">
            <v>#N/A</v>
          </cell>
          <cell r="Z203">
            <v>0</v>
          </cell>
          <cell r="AA203">
            <v>186</v>
          </cell>
          <cell r="AD203">
            <v>0</v>
          </cell>
          <cell r="AE203">
            <v>0</v>
          </cell>
          <cell r="AF203">
            <v>0</v>
          </cell>
          <cell r="AH203"/>
        </row>
        <row r="204">
          <cell r="B204">
            <v>0</v>
          </cell>
          <cell r="C204">
            <v>0</v>
          </cell>
          <cell r="D204">
            <v>0</v>
          </cell>
          <cell r="E204">
            <v>0</v>
          </cell>
          <cell r="F204">
            <v>0</v>
          </cell>
          <cell r="G204">
            <v>0</v>
          </cell>
          <cell r="H204">
            <v>0</v>
          </cell>
          <cell r="I204">
            <v>0</v>
          </cell>
          <cell r="J204">
            <v>0</v>
          </cell>
          <cell r="K204">
            <v>0</v>
          </cell>
          <cell r="L204">
            <v>0</v>
          </cell>
          <cell r="M204">
            <v>0</v>
          </cell>
          <cell r="N204">
            <v>0</v>
          </cell>
          <cell r="O204">
            <v>0</v>
          </cell>
          <cell r="P204">
            <v>0</v>
          </cell>
          <cell r="Q204">
            <v>0</v>
          </cell>
          <cell r="R204">
            <v>0</v>
          </cell>
          <cell r="S204">
            <v>0</v>
          </cell>
          <cell r="T204">
            <v>0</v>
          </cell>
          <cell r="U204">
            <v>0</v>
          </cell>
          <cell r="V204">
            <v>0</v>
          </cell>
          <cell r="W204">
            <v>0</v>
          </cell>
          <cell r="X204">
            <v>0</v>
          </cell>
          <cell r="Y204" t="e">
            <v>#N/A</v>
          </cell>
          <cell r="Z204">
            <v>0</v>
          </cell>
          <cell r="AA204">
            <v>187</v>
          </cell>
          <cell r="AD204">
            <v>0</v>
          </cell>
          <cell r="AE204">
            <v>0</v>
          </cell>
          <cell r="AF204">
            <v>0</v>
          </cell>
          <cell r="AH204"/>
        </row>
        <row r="205">
          <cell r="B205">
            <v>0</v>
          </cell>
          <cell r="C205">
            <v>0</v>
          </cell>
          <cell r="D205">
            <v>0</v>
          </cell>
          <cell r="E205">
            <v>0</v>
          </cell>
          <cell r="F205">
            <v>0</v>
          </cell>
          <cell r="G205">
            <v>0</v>
          </cell>
          <cell r="H205">
            <v>0</v>
          </cell>
          <cell r="I205">
            <v>0</v>
          </cell>
          <cell r="J205">
            <v>0</v>
          </cell>
          <cell r="K205">
            <v>0</v>
          </cell>
          <cell r="L205">
            <v>0</v>
          </cell>
          <cell r="M205">
            <v>0</v>
          </cell>
          <cell r="N205">
            <v>0</v>
          </cell>
          <cell r="O205">
            <v>0</v>
          </cell>
          <cell r="P205">
            <v>0</v>
          </cell>
          <cell r="Q205">
            <v>0</v>
          </cell>
          <cell r="R205">
            <v>0</v>
          </cell>
          <cell r="S205">
            <v>0</v>
          </cell>
          <cell r="T205">
            <v>0</v>
          </cell>
          <cell r="U205">
            <v>0</v>
          </cell>
          <cell r="V205">
            <v>0</v>
          </cell>
          <cell r="W205">
            <v>0</v>
          </cell>
          <cell r="X205">
            <v>0</v>
          </cell>
          <cell r="Y205" t="e">
            <v>#N/A</v>
          </cell>
          <cell r="Z205">
            <v>0</v>
          </cell>
          <cell r="AA205">
            <v>188</v>
          </cell>
          <cell r="AD205">
            <v>0</v>
          </cell>
          <cell r="AE205">
            <v>0</v>
          </cell>
          <cell r="AF205">
            <v>0</v>
          </cell>
          <cell r="AH205"/>
        </row>
        <row r="206">
          <cell r="B206">
            <v>0</v>
          </cell>
          <cell r="C206">
            <v>0</v>
          </cell>
          <cell r="D206">
            <v>0</v>
          </cell>
          <cell r="E206">
            <v>0</v>
          </cell>
          <cell r="F206">
            <v>0</v>
          </cell>
          <cell r="G206">
            <v>0</v>
          </cell>
          <cell r="H206">
            <v>0</v>
          </cell>
          <cell r="I206">
            <v>0</v>
          </cell>
          <cell r="J206">
            <v>0</v>
          </cell>
          <cell r="K206">
            <v>0</v>
          </cell>
          <cell r="L206">
            <v>0</v>
          </cell>
          <cell r="M206">
            <v>0</v>
          </cell>
          <cell r="N206">
            <v>0</v>
          </cell>
          <cell r="O206">
            <v>0</v>
          </cell>
          <cell r="P206">
            <v>0</v>
          </cell>
          <cell r="Q206">
            <v>0</v>
          </cell>
          <cell r="R206">
            <v>0</v>
          </cell>
          <cell r="S206">
            <v>0</v>
          </cell>
          <cell r="T206">
            <v>0</v>
          </cell>
          <cell r="U206">
            <v>0</v>
          </cell>
          <cell r="V206">
            <v>0</v>
          </cell>
          <cell r="W206">
            <v>0</v>
          </cell>
          <cell r="X206">
            <v>0</v>
          </cell>
          <cell r="Y206" t="e">
            <v>#N/A</v>
          </cell>
          <cell r="Z206">
            <v>0</v>
          </cell>
          <cell r="AA206">
            <v>189</v>
          </cell>
          <cell r="AD206">
            <v>0</v>
          </cell>
          <cell r="AE206">
            <v>0</v>
          </cell>
          <cell r="AF206">
            <v>0</v>
          </cell>
          <cell r="AH206"/>
        </row>
        <row r="207">
          <cell r="B207">
            <v>0</v>
          </cell>
          <cell r="C207">
            <v>0</v>
          </cell>
          <cell r="D207">
            <v>0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  <cell r="I207">
            <v>0</v>
          </cell>
          <cell r="J207">
            <v>0</v>
          </cell>
          <cell r="K207">
            <v>0</v>
          </cell>
          <cell r="L207">
            <v>0</v>
          </cell>
          <cell r="M207">
            <v>0</v>
          </cell>
          <cell r="N207">
            <v>0</v>
          </cell>
          <cell r="O207">
            <v>0</v>
          </cell>
          <cell r="P207">
            <v>0</v>
          </cell>
          <cell r="Q207">
            <v>0</v>
          </cell>
          <cell r="R207">
            <v>0</v>
          </cell>
          <cell r="S207">
            <v>0</v>
          </cell>
          <cell r="T207">
            <v>0</v>
          </cell>
          <cell r="U207">
            <v>0</v>
          </cell>
          <cell r="V207">
            <v>0</v>
          </cell>
          <cell r="W207">
            <v>0</v>
          </cell>
          <cell r="X207">
            <v>0</v>
          </cell>
          <cell r="Y207" t="e">
            <v>#N/A</v>
          </cell>
          <cell r="Z207">
            <v>0</v>
          </cell>
          <cell r="AA207">
            <v>190</v>
          </cell>
          <cell r="AD207">
            <v>0</v>
          </cell>
          <cell r="AE207">
            <v>0</v>
          </cell>
          <cell r="AF207">
            <v>0</v>
          </cell>
          <cell r="AH207"/>
        </row>
        <row r="208">
          <cell r="B208">
            <v>0</v>
          </cell>
          <cell r="C208">
            <v>0</v>
          </cell>
          <cell r="D208">
            <v>0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0</v>
          </cell>
          <cell r="L208">
            <v>0</v>
          </cell>
          <cell r="M208">
            <v>0</v>
          </cell>
          <cell r="N208">
            <v>0</v>
          </cell>
          <cell r="O208">
            <v>0</v>
          </cell>
          <cell r="P208">
            <v>0</v>
          </cell>
          <cell r="Q208">
            <v>0</v>
          </cell>
          <cell r="R208">
            <v>0</v>
          </cell>
          <cell r="S208">
            <v>0</v>
          </cell>
          <cell r="T208">
            <v>0</v>
          </cell>
          <cell r="U208">
            <v>0</v>
          </cell>
          <cell r="V208">
            <v>0</v>
          </cell>
          <cell r="W208">
            <v>0</v>
          </cell>
          <cell r="X208">
            <v>0</v>
          </cell>
          <cell r="Y208" t="e">
            <v>#N/A</v>
          </cell>
          <cell r="Z208">
            <v>0</v>
          </cell>
          <cell r="AA208">
            <v>191</v>
          </cell>
          <cell r="AD208">
            <v>0</v>
          </cell>
          <cell r="AE208">
            <v>0</v>
          </cell>
          <cell r="AF208">
            <v>0</v>
          </cell>
          <cell r="AH208"/>
        </row>
        <row r="209">
          <cell r="B209">
            <v>0</v>
          </cell>
          <cell r="C209">
            <v>0</v>
          </cell>
          <cell r="D209">
            <v>0</v>
          </cell>
          <cell r="E209">
            <v>0</v>
          </cell>
          <cell r="F209">
            <v>0</v>
          </cell>
          <cell r="G209">
            <v>0</v>
          </cell>
          <cell r="H209">
            <v>0</v>
          </cell>
          <cell r="I209">
            <v>0</v>
          </cell>
          <cell r="J209">
            <v>0</v>
          </cell>
          <cell r="K209">
            <v>0</v>
          </cell>
          <cell r="L209">
            <v>0</v>
          </cell>
          <cell r="M209">
            <v>0</v>
          </cell>
          <cell r="N209">
            <v>0</v>
          </cell>
          <cell r="O209">
            <v>0</v>
          </cell>
          <cell r="P209">
            <v>0</v>
          </cell>
          <cell r="Q209">
            <v>0</v>
          </cell>
          <cell r="R209">
            <v>0</v>
          </cell>
          <cell r="S209">
            <v>0</v>
          </cell>
          <cell r="T209">
            <v>0</v>
          </cell>
          <cell r="U209">
            <v>0</v>
          </cell>
          <cell r="V209">
            <v>0</v>
          </cell>
          <cell r="W209">
            <v>0</v>
          </cell>
          <cell r="X209">
            <v>0</v>
          </cell>
          <cell r="Y209" t="e">
            <v>#N/A</v>
          </cell>
          <cell r="Z209">
            <v>0</v>
          </cell>
          <cell r="AA209">
            <v>192</v>
          </cell>
          <cell r="AD209">
            <v>0</v>
          </cell>
          <cell r="AE209">
            <v>0</v>
          </cell>
          <cell r="AF209">
            <v>0</v>
          </cell>
          <cell r="AH209"/>
        </row>
        <row r="210">
          <cell r="B210">
            <v>0</v>
          </cell>
          <cell r="C210">
            <v>0</v>
          </cell>
          <cell r="D210">
            <v>0</v>
          </cell>
          <cell r="E210">
            <v>0</v>
          </cell>
          <cell r="F210">
            <v>0</v>
          </cell>
          <cell r="G210">
            <v>0</v>
          </cell>
          <cell r="H210">
            <v>0</v>
          </cell>
          <cell r="I210">
            <v>0</v>
          </cell>
          <cell r="J210">
            <v>0</v>
          </cell>
          <cell r="K210">
            <v>0</v>
          </cell>
          <cell r="L210">
            <v>0</v>
          </cell>
          <cell r="M210">
            <v>0</v>
          </cell>
          <cell r="N210">
            <v>0</v>
          </cell>
          <cell r="O210">
            <v>0</v>
          </cell>
          <cell r="P210">
            <v>0</v>
          </cell>
          <cell r="Q210">
            <v>0</v>
          </cell>
          <cell r="R210">
            <v>0</v>
          </cell>
          <cell r="S210">
            <v>0</v>
          </cell>
          <cell r="T210">
            <v>0</v>
          </cell>
          <cell r="U210">
            <v>0</v>
          </cell>
          <cell r="V210">
            <v>0</v>
          </cell>
          <cell r="W210">
            <v>0</v>
          </cell>
          <cell r="X210">
            <v>0</v>
          </cell>
          <cell r="Y210" t="e">
            <v>#N/A</v>
          </cell>
          <cell r="Z210">
            <v>0</v>
          </cell>
          <cell r="AA210">
            <v>193</v>
          </cell>
          <cell r="AD210">
            <v>0</v>
          </cell>
          <cell r="AE210">
            <v>0</v>
          </cell>
          <cell r="AF210">
            <v>0</v>
          </cell>
          <cell r="AH210"/>
        </row>
        <row r="211">
          <cell r="B211">
            <v>0</v>
          </cell>
          <cell r="C211">
            <v>0</v>
          </cell>
          <cell r="D211">
            <v>0</v>
          </cell>
          <cell r="E211">
            <v>0</v>
          </cell>
          <cell r="F211">
            <v>0</v>
          </cell>
          <cell r="G211">
            <v>0</v>
          </cell>
          <cell r="H211">
            <v>0</v>
          </cell>
          <cell r="I211">
            <v>0</v>
          </cell>
          <cell r="J211">
            <v>0</v>
          </cell>
          <cell r="K211">
            <v>0</v>
          </cell>
          <cell r="L211">
            <v>0</v>
          </cell>
          <cell r="M211">
            <v>0</v>
          </cell>
          <cell r="N211">
            <v>0</v>
          </cell>
          <cell r="O211">
            <v>0</v>
          </cell>
          <cell r="P211">
            <v>0</v>
          </cell>
          <cell r="Q211">
            <v>0</v>
          </cell>
          <cell r="R211">
            <v>0</v>
          </cell>
          <cell r="S211">
            <v>0</v>
          </cell>
          <cell r="T211">
            <v>0</v>
          </cell>
          <cell r="U211">
            <v>0</v>
          </cell>
          <cell r="V211">
            <v>0</v>
          </cell>
          <cell r="W211">
            <v>0</v>
          </cell>
          <cell r="X211">
            <v>0</v>
          </cell>
          <cell r="Y211" t="e">
            <v>#N/A</v>
          </cell>
          <cell r="Z211">
            <v>0</v>
          </cell>
          <cell r="AA211">
            <v>194</v>
          </cell>
          <cell r="AD211">
            <v>0</v>
          </cell>
          <cell r="AE211">
            <v>0</v>
          </cell>
          <cell r="AF211">
            <v>0</v>
          </cell>
          <cell r="AH211"/>
        </row>
        <row r="212">
          <cell r="B212">
            <v>0</v>
          </cell>
          <cell r="C212">
            <v>0</v>
          </cell>
          <cell r="D212">
            <v>0</v>
          </cell>
          <cell r="E212">
            <v>0</v>
          </cell>
          <cell r="F212">
            <v>0</v>
          </cell>
          <cell r="G212">
            <v>0</v>
          </cell>
          <cell r="H212">
            <v>0</v>
          </cell>
          <cell r="I212">
            <v>0</v>
          </cell>
          <cell r="J212">
            <v>0</v>
          </cell>
          <cell r="K212">
            <v>0</v>
          </cell>
          <cell r="L212">
            <v>0</v>
          </cell>
          <cell r="M212">
            <v>0</v>
          </cell>
          <cell r="N212">
            <v>0</v>
          </cell>
          <cell r="O212">
            <v>0</v>
          </cell>
          <cell r="P212">
            <v>0</v>
          </cell>
          <cell r="Q212">
            <v>0</v>
          </cell>
          <cell r="R212">
            <v>0</v>
          </cell>
          <cell r="S212">
            <v>0</v>
          </cell>
          <cell r="T212">
            <v>0</v>
          </cell>
          <cell r="U212">
            <v>0</v>
          </cell>
          <cell r="V212">
            <v>0</v>
          </cell>
          <cell r="W212">
            <v>0</v>
          </cell>
          <cell r="X212">
            <v>0</v>
          </cell>
          <cell r="Y212" t="e">
            <v>#N/A</v>
          </cell>
          <cell r="Z212">
            <v>0</v>
          </cell>
          <cell r="AA212">
            <v>195</v>
          </cell>
          <cell r="AD212">
            <v>0</v>
          </cell>
          <cell r="AE212">
            <v>0</v>
          </cell>
          <cell r="AF212">
            <v>0</v>
          </cell>
          <cell r="AH212"/>
        </row>
        <row r="213">
          <cell r="B213">
            <v>0</v>
          </cell>
          <cell r="C213">
            <v>0</v>
          </cell>
          <cell r="D213">
            <v>0</v>
          </cell>
          <cell r="E213">
            <v>0</v>
          </cell>
          <cell r="F213">
            <v>0</v>
          </cell>
          <cell r="G213">
            <v>0</v>
          </cell>
          <cell r="H213">
            <v>0</v>
          </cell>
          <cell r="I213">
            <v>0</v>
          </cell>
          <cell r="J213">
            <v>0</v>
          </cell>
          <cell r="K213">
            <v>0</v>
          </cell>
          <cell r="L213">
            <v>0</v>
          </cell>
          <cell r="M213">
            <v>0</v>
          </cell>
          <cell r="N213">
            <v>0</v>
          </cell>
          <cell r="O213">
            <v>0</v>
          </cell>
          <cell r="P213">
            <v>0</v>
          </cell>
          <cell r="Q213">
            <v>0</v>
          </cell>
          <cell r="R213">
            <v>0</v>
          </cell>
          <cell r="S213">
            <v>0</v>
          </cell>
          <cell r="T213">
            <v>0</v>
          </cell>
          <cell r="U213">
            <v>0</v>
          </cell>
          <cell r="V213">
            <v>0</v>
          </cell>
          <cell r="W213">
            <v>0</v>
          </cell>
          <cell r="X213">
            <v>0</v>
          </cell>
          <cell r="Y213" t="e">
            <v>#N/A</v>
          </cell>
          <cell r="Z213">
            <v>0</v>
          </cell>
          <cell r="AA213">
            <v>196</v>
          </cell>
          <cell r="AD213">
            <v>0</v>
          </cell>
          <cell r="AE213">
            <v>0</v>
          </cell>
          <cell r="AF213">
            <v>0</v>
          </cell>
          <cell r="AH213"/>
        </row>
        <row r="214">
          <cell r="B214">
            <v>0</v>
          </cell>
          <cell r="C214">
            <v>0</v>
          </cell>
          <cell r="D214">
            <v>0</v>
          </cell>
          <cell r="E214">
            <v>0</v>
          </cell>
          <cell r="F214">
            <v>0</v>
          </cell>
          <cell r="G214">
            <v>0</v>
          </cell>
          <cell r="H214">
            <v>0</v>
          </cell>
          <cell r="I214">
            <v>0</v>
          </cell>
          <cell r="J214">
            <v>0</v>
          </cell>
          <cell r="K214">
            <v>0</v>
          </cell>
          <cell r="L214">
            <v>0</v>
          </cell>
          <cell r="M214">
            <v>0</v>
          </cell>
          <cell r="N214">
            <v>0</v>
          </cell>
          <cell r="O214">
            <v>0</v>
          </cell>
          <cell r="P214">
            <v>0</v>
          </cell>
          <cell r="Q214">
            <v>0</v>
          </cell>
          <cell r="R214">
            <v>0</v>
          </cell>
          <cell r="S214">
            <v>0</v>
          </cell>
          <cell r="T214">
            <v>0</v>
          </cell>
          <cell r="U214">
            <v>0</v>
          </cell>
          <cell r="V214">
            <v>0</v>
          </cell>
          <cell r="W214">
            <v>0</v>
          </cell>
          <cell r="X214">
            <v>0</v>
          </cell>
          <cell r="Y214" t="e">
            <v>#N/A</v>
          </cell>
          <cell r="Z214">
            <v>0</v>
          </cell>
          <cell r="AA214">
            <v>197</v>
          </cell>
          <cell r="AD214">
            <v>0</v>
          </cell>
          <cell r="AE214">
            <v>0</v>
          </cell>
          <cell r="AF214">
            <v>0</v>
          </cell>
          <cell r="AH214"/>
        </row>
        <row r="215">
          <cell r="B215">
            <v>0</v>
          </cell>
          <cell r="C215">
            <v>0</v>
          </cell>
          <cell r="D215">
            <v>0</v>
          </cell>
          <cell r="E215">
            <v>0</v>
          </cell>
          <cell r="F215">
            <v>0</v>
          </cell>
          <cell r="G215">
            <v>0</v>
          </cell>
          <cell r="H215">
            <v>0</v>
          </cell>
          <cell r="I215">
            <v>0</v>
          </cell>
          <cell r="J215">
            <v>0</v>
          </cell>
          <cell r="K215">
            <v>0</v>
          </cell>
          <cell r="L215">
            <v>0</v>
          </cell>
          <cell r="M215">
            <v>0</v>
          </cell>
          <cell r="N215">
            <v>0</v>
          </cell>
          <cell r="O215">
            <v>0</v>
          </cell>
          <cell r="P215">
            <v>0</v>
          </cell>
          <cell r="Q215">
            <v>0</v>
          </cell>
          <cell r="R215">
            <v>0</v>
          </cell>
          <cell r="S215">
            <v>0</v>
          </cell>
          <cell r="T215">
            <v>0</v>
          </cell>
          <cell r="U215">
            <v>0</v>
          </cell>
          <cell r="V215">
            <v>0</v>
          </cell>
          <cell r="W215">
            <v>0</v>
          </cell>
          <cell r="X215">
            <v>0</v>
          </cell>
          <cell r="Y215" t="e">
            <v>#N/A</v>
          </cell>
          <cell r="Z215">
            <v>0</v>
          </cell>
          <cell r="AA215">
            <v>198</v>
          </cell>
          <cell r="AD215">
            <v>0</v>
          </cell>
          <cell r="AE215">
            <v>0</v>
          </cell>
          <cell r="AF215">
            <v>0</v>
          </cell>
          <cell r="AH215"/>
        </row>
        <row r="216">
          <cell r="B216">
            <v>0</v>
          </cell>
          <cell r="C216">
            <v>0</v>
          </cell>
          <cell r="D216">
            <v>0</v>
          </cell>
          <cell r="E216">
            <v>0</v>
          </cell>
          <cell r="F216">
            <v>0</v>
          </cell>
          <cell r="G216">
            <v>0</v>
          </cell>
          <cell r="H216">
            <v>0</v>
          </cell>
          <cell r="I216">
            <v>0</v>
          </cell>
          <cell r="J216">
            <v>0</v>
          </cell>
          <cell r="K216">
            <v>0</v>
          </cell>
          <cell r="L216">
            <v>0</v>
          </cell>
          <cell r="M216">
            <v>0</v>
          </cell>
          <cell r="N216">
            <v>0</v>
          </cell>
          <cell r="O216">
            <v>0</v>
          </cell>
          <cell r="P216">
            <v>0</v>
          </cell>
          <cell r="Q216">
            <v>0</v>
          </cell>
          <cell r="R216">
            <v>0</v>
          </cell>
          <cell r="S216">
            <v>0</v>
          </cell>
          <cell r="T216">
            <v>0</v>
          </cell>
          <cell r="U216">
            <v>0</v>
          </cell>
          <cell r="V216">
            <v>0</v>
          </cell>
          <cell r="W216">
            <v>0</v>
          </cell>
          <cell r="X216">
            <v>0</v>
          </cell>
          <cell r="Y216" t="e">
            <v>#N/A</v>
          </cell>
          <cell r="Z216">
            <v>0</v>
          </cell>
          <cell r="AA216">
            <v>199</v>
          </cell>
          <cell r="AD216">
            <v>0</v>
          </cell>
          <cell r="AE216">
            <v>0</v>
          </cell>
          <cell r="AF216">
            <v>0</v>
          </cell>
          <cell r="AH216"/>
        </row>
        <row r="217">
          <cell r="B217">
            <v>0</v>
          </cell>
          <cell r="C217">
            <v>0</v>
          </cell>
          <cell r="D217">
            <v>0</v>
          </cell>
          <cell r="E217">
            <v>0</v>
          </cell>
          <cell r="F217">
            <v>0</v>
          </cell>
          <cell r="G217">
            <v>0</v>
          </cell>
          <cell r="H217">
            <v>0</v>
          </cell>
          <cell r="I217">
            <v>0</v>
          </cell>
          <cell r="J217">
            <v>0</v>
          </cell>
          <cell r="K217">
            <v>0</v>
          </cell>
          <cell r="L217">
            <v>0</v>
          </cell>
          <cell r="M217">
            <v>0</v>
          </cell>
          <cell r="N217">
            <v>0</v>
          </cell>
          <cell r="O217">
            <v>0</v>
          </cell>
          <cell r="P217">
            <v>0</v>
          </cell>
          <cell r="Q217">
            <v>0</v>
          </cell>
          <cell r="R217">
            <v>0</v>
          </cell>
          <cell r="S217">
            <v>0</v>
          </cell>
          <cell r="T217">
            <v>0</v>
          </cell>
          <cell r="U217">
            <v>0</v>
          </cell>
          <cell r="V217">
            <v>0</v>
          </cell>
          <cell r="W217">
            <v>0</v>
          </cell>
          <cell r="X217">
            <v>0</v>
          </cell>
          <cell r="Y217" t="e">
            <v>#N/A</v>
          </cell>
          <cell r="Z217">
            <v>0</v>
          </cell>
          <cell r="AA217">
            <v>200</v>
          </cell>
          <cell r="AD217">
            <v>0</v>
          </cell>
          <cell r="AE217">
            <v>0</v>
          </cell>
          <cell r="AF217">
            <v>0</v>
          </cell>
          <cell r="AH217"/>
        </row>
        <row r="218">
          <cell r="B218">
            <v>0</v>
          </cell>
          <cell r="C218">
            <v>0</v>
          </cell>
          <cell r="D218">
            <v>0</v>
          </cell>
          <cell r="E218">
            <v>0</v>
          </cell>
          <cell r="F218">
            <v>0</v>
          </cell>
          <cell r="G218">
            <v>0</v>
          </cell>
          <cell r="H218">
            <v>0</v>
          </cell>
          <cell r="I218">
            <v>0</v>
          </cell>
          <cell r="J218">
            <v>0</v>
          </cell>
          <cell r="K218">
            <v>0</v>
          </cell>
          <cell r="L218">
            <v>0</v>
          </cell>
          <cell r="M218">
            <v>0</v>
          </cell>
          <cell r="N218">
            <v>0</v>
          </cell>
          <cell r="O218">
            <v>0</v>
          </cell>
          <cell r="P218">
            <v>0</v>
          </cell>
          <cell r="Q218">
            <v>0</v>
          </cell>
          <cell r="R218">
            <v>0</v>
          </cell>
          <cell r="S218">
            <v>0</v>
          </cell>
          <cell r="T218">
            <v>0</v>
          </cell>
          <cell r="U218">
            <v>0</v>
          </cell>
          <cell r="V218">
            <v>0</v>
          </cell>
          <cell r="W218">
            <v>0</v>
          </cell>
          <cell r="X218">
            <v>0</v>
          </cell>
          <cell r="Y218" t="e">
            <v>#N/A</v>
          </cell>
          <cell r="Z218">
            <v>0</v>
          </cell>
          <cell r="AA218">
            <v>201</v>
          </cell>
          <cell r="AD218">
            <v>0</v>
          </cell>
          <cell r="AE218">
            <v>0</v>
          </cell>
          <cell r="AF218">
            <v>0</v>
          </cell>
          <cell r="AH218"/>
        </row>
        <row r="219">
          <cell r="B219">
            <v>0</v>
          </cell>
          <cell r="C219">
            <v>0</v>
          </cell>
          <cell r="D219">
            <v>0</v>
          </cell>
          <cell r="E219">
            <v>0</v>
          </cell>
          <cell r="F219">
            <v>0</v>
          </cell>
          <cell r="G219">
            <v>0</v>
          </cell>
          <cell r="H219">
            <v>0</v>
          </cell>
          <cell r="I219">
            <v>0</v>
          </cell>
          <cell r="J219">
            <v>0</v>
          </cell>
          <cell r="K219">
            <v>0</v>
          </cell>
          <cell r="L219">
            <v>0</v>
          </cell>
          <cell r="M219">
            <v>0</v>
          </cell>
          <cell r="N219">
            <v>0</v>
          </cell>
          <cell r="O219">
            <v>0</v>
          </cell>
          <cell r="P219">
            <v>0</v>
          </cell>
          <cell r="Q219">
            <v>0</v>
          </cell>
          <cell r="R219">
            <v>0</v>
          </cell>
          <cell r="S219">
            <v>0</v>
          </cell>
          <cell r="T219">
            <v>0</v>
          </cell>
          <cell r="U219">
            <v>0</v>
          </cell>
          <cell r="V219">
            <v>0</v>
          </cell>
          <cell r="W219">
            <v>0</v>
          </cell>
          <cell r="X219">
            <v>0</v>
          </cell>
          <cell r="Y219" t="e">
            <v>#N/A</v>
          </cell>
          <cell r="Z219">
            <v>0</v>
          </cell>
          <cell r="AA219">
            <v>202</v>
          </cell>
          <cell r="AD219">
            <v>0</v>
          </cell>
          <cell r="AE219">
            <v>0</v>
          </cell>
          <cell r="AF219">
            <v>0</v>
          </cell>
          <cell r="AH219"/>
        </row>
        <row r="220">
          <cell r="B220">
            <v>0</v>
          </cell>
          <cell r="C220">
            <v>0</v>
          </cell>
          <cell r="D220">
            <v>0</v>
          </cell>
          <cell r="E220">
            <v>0</v>
          </cell>
          <cell r="F220">
            <v>0</v>
          </cell>
          <cell r="G220">
            <v>0</v>
          </cell>
          <cell r="H220">
            <v>0</v>
          </cell>
          <cell r="I220">
            <v>0</v>
          </cell>
          <cell r="J220">
            <v>0</v>
          </cell>
          <cell r="K220">
            <v>0</v>
          </cell>
          <cell r="L220">
            <v>0</v>
          </cell>
          <cell r="M220">
            <v>0</v>
          </cell>
          <cell r="N220">
            <v>0</v>
          </cell>
          <cell r="O220">
            <v>0</v>
          </cell>
          <cell r="P220">
            <v>0</v>
          </cell>
          <cell r="Q220">
            <v>0</v>
          </cell>
          <cell r="R220">
            <v>0</v>
          </cell>
          <cell r="S220">
            <v>0</v>
          </cell>
          <cell r="T220">
            <v>0</v>
          </cell>
          <cell r="U220">
            <v>0</v>
          </cell>
          <cell r="V220">
            <v>0</v>
          </cell>
          <cell r="W220">
            <v>0</v>
          </cell>
          <cell r="X220">
            <v>0</v>
          </cell>
          <cell r="Y220" t="e">
            <v>#N/A</v>
          </cell>
          <cell r="Z220">
            <v>0</v>
          </cell>
          <cell r="AA220">
            <v>203</v>
          </cell>
          <cell r="AD220">
            <v>0</v>
          </cell>
          <cell r="AE220">
            <v>0</v>
          </cell>
          <cell r="AF220">
            <v>0</v>
          </cell>
          <cell r="AH220"/>
        </row>
        <row r="221">
          <cell r="B221">
            <v>0</v>
          </cell>
          <cell r="C221">
            <v>0</v>
          </cell>
          <cell r="D221">
            <v>0</v>
          </cell>
          <cell r="E221">
            <v>0</v>
          </cell>
          <cell r="F221">
            <v>0</v>
          </cell>
          <cell r="G221">
            <v>0</v>
          </cell>
          <cell r="H221">
            <v>0</v>
          </cell>
          <cell r="I221">
            <v>0</v>
          </cell>
          <cell r="J221">
            <v>0</v>
          </cell>
          <cell r="K221">
            <v>0</v>
          </cell>
          <cell r="L221">
            <v>0</v>
          </cell>
          <cell r="M221">
            <v>0</v>
          </cell>
          <cell r="N221">
            <v>0</v>
          </cell>
          <cell r="O221">
            <v>0</v>
          </cell>
          <cell r="P221">
            <v>0</v>
          </cell>
          <cell r="Q221">
            <v>0</v>
          </cell>
          <cell r="R221">
            <v>0</v>
          </cell>
          <cell r="S221">
            <v>0</v>
          </cell>
          <cell r="T221">
            <v>0</v>
          </cell>
          <cell r="U221">
            <v>0</v>
          </cell>
          <cell r="V221">
            <v>0</v>
          </cell>
          <cell r="W221">
            <v>0</v>
          </cell>
          <cell r="X221">
            <v>0</v>
          </cell>
          <cell r="Y221" t="e">
            <v>#N/A</v>
          </cell>
          <cell r="Z221">
            <v>0</v>
          </cell>
          <cell r="AA221">
            <v>204</v>
          </cell>
          <cell r="AD221">
            <v>0</v>
          </cell>
          <cell r="AE221">
            <v>0</v>
          </cell>
          <cell r="AF221">
            <v>0</v>
          </cell>
          <cell r="AH221"/>
        </row>
        <row r="222">
          <cell r="B222">
            <v>0</v>
          </cell>
          <cell r="C222">
            <v>0</v>
          </cell>
          <cell r="D222">
            <v>0</v>
          </cell>
          <cell r="E222">
            <v>0</v>
          </cell>
          <cell r="F222">
            <v>0</v>
          </cell>
          <cell r="G222">
            <v>0</v>
          </cell>
          <cell r="H222">
            <v>0</v>
          </cell>
          <cell r="I222">
            <v>0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  <cell r="N222">
            <v>0</v>
          </cell>
          <cell r="O222">
            <v>0</v>
          </cell>
          <cell r="P222">
            <v>0</v>
          </cell>
          <cell r="Q222">
            <v>0</v>
          </cell>
          <cell r="R222">
            <v>0</v>
          </cell>
          <cell r="S222">
            <v>0</v>
          </cell>
          <cell r="T222">
            <v>0</v>
          </cell>
          <cell r="U222">
            <v>0</v>
          </cell>
          <cell r="V222">
            <v>0</v>
          </cell>
          <cell r="W222">
            <v>0</v>
          </cell>
          <cell r="X222">
            <v>0</v>
          </cell>
          <cell r="Y222" t="e">
            <v>#N/A</v>
          </cell>
          <cell r="Z222">
            <v>0</v>
          </cell>
          <cell r="AA222">
            <v>205</v>
          </cell>
          <cell r="AD222">
            <v>0</v>
          </cell>
          <cell r="AE222">
            <v>0</v>
          </cell>
          <cell r="AF222">
            <v>0</v>
          </cell>
          <cell r="AH222"/>
        </row>
        <row r="223">
          <cell r="B223">
            <v>0</v>
          </cell>
          <cell r="C223">
            <v>0</v>
          </cell>
          <cell r="D223">
            <v>0</v>
          </cell>
          <cell r="E223">
            <v>0</v>
          </cell>
          <cell r="F223">
            <v>0</v>
          </cell>
          <cell r="G223">
            <v>0</v>
          </cell>
          <cell r="H223">
            <v>0</v>
          </cell>
          <cell r="I223">
            <v>0</v>
          </cell>
          <cell r="J223">
            <v>0</v>
          </cell>
          <cell r="K223">
            <v>0</v>
          </cell>
          <cell r="L223">
            <v>0</v>
          </cell>
          <cell r="M223">
            <v>0</v>
          </cell>
          <cell r="N223">
            <v>0</v>
          </cell>
          <cell r="O223">
            <v>0</v>
          </cell>
          <cell r="P223">
            <v>0</v>
          </cell>
          <cell r="Q223">
            <v>0</v>
          </cell>
          <cell r="R223">
            <v>0</v>
          </cell>
          <cell r="S223">
            <v>0</v>
          </cell>
          <cell r="T223">
            <v>0</v>
          </cell>
          <cell r="U223">
            <v>0</v>
          </cell>
          <cell r="V223">
            <v>0</v>
          </cell>
          <cell r="W223">
            <v>0</v>
          </cell>
          <cell r="X223">
            <v>0</v>
          </cell>
          <cell r="Y223" t="e">
            <v>#N/A</v>
          </cell>
          <cell r="Z223">
            <v>0</v>
          </cell>
          <cell r="AA223">
            <v>206</v>
          </cell>
          <cell r="AD223">
            <v>0</v>
          </cell>
          <cell r="AE223">
            <v>0</v>
          </cell>
          <cell r="AF223">
            <v>0</v>
          </cell>
          <cell r="AH223"/>
        </row>
        <row r="224">
          <cell r="B224">
            <v>0</v>
          </cell>
          <cell r="C224">
            <v>0</v>
          </cell>
          <cell r="D224">
            <v>0</v>
          </cell>
          <cell r="E224">
            <v>0</v>
          </cell>
          <cell r="F224">
            <v>0</v>
          </cell>
          <cell r="G224">
            <v>0</v>
          </cell>
          <cell r="H224">
            <v>0</v>
          </cell>
          <cell r="I224">
            <v>0</v>
          </cell>
          <cell r="J224">
            <v>0</v>
          </cell>
          <cell r="K224">
            <v>0</v>
          </cell>
          <cell r="L224">
            <v>0</v>
          </cell>
          <cell r="M224">
            <v>0</v>
          </cell>
          <cell r="N224">
            <v>0</v>
          </cell>
          <cell r="O224">
            <v>0</v>
          </cell>
          <cell r="P224">
            <v>0</v>
          </cell>
          <cell r="Q224">
            <v>0</v>
          </cell>
          <cell r="R224">
            <v>0</v>
          </cell>
          <cell r="S224">
            <v>0</v>
          </cell>
          <cell r="T224">
            <v>0</v>
          </cell>
          <cell r="U224">
            <v>0</v>
          </cell>
          <cell r="V224">
            <v>0</v>
          </cell>
          <cell r="W224">
            <v>0</v>
          </cell>
          <cell r="X224">
            <v>0</v>
          </cell>
          <cell r="Y224" t="e">
            <v>#N/A</v>
          </cell>
          <cell r="Z224">
            <v>0</v>
          </cell>
          <cell r="AA224">
            <v>207</v>
          </cell>
          <cell r="AD224">
            <v>0</v>
          </cell>
          <cell r="AE224">
            <v>0</v>
          </cell>
          <cell r="AF224">
            <v>0</v>
          </cell>
          <cell r="AH224"/>
        </row>
        <row r="225">
          <cell r="B225">
            <v>0</v>
          </cell>
          <cell r="C225">
            <v>0</v>
          </cell>
          <cell r="D225">
            <v>0</v>
          </cell>
          <cell r="E225">
            <v>0</v>
          </cell>
          <cell r="F225">
            <v>0</v>
          </cell>
          <cell r="G225">
            <v>0</v>
          </cell>
          <cell r="H225">
            <v>0</v>
          </cell>
          <cell r="I225">
            <v>0</v>
          </cell>
          <cell r="J225">
            <v>0</v>
          </cell>
          <cell r="K225">
            <v>0</v>
          </cell>
          <cell r="L225">
            <v>0</v>
          </cell>
          <cell r="M225">
            <v>0</v>
          </cell>
          <cell r="N225">
            <v>0</v>
          </cell>
          <cell r="O225">
            <v>0</v>
          </cell>
          <cell r="P225">
            <v>0</v>
          </cell>
          <cell r="Q225">
            <v>0</v>
          </cell>
          <cell r="R225">
            <v>0</v>
          </cell>
          <cell r="S225">
            <v>0</v>
          </cell>
          <cell r="T225">
            <v>0</v>
          </cell>
          <cell r="U225">
            <v>0</v>
          </cell>
          <cell r="V225">
            <v>0</v>
          </cell>
          <cell r="W225">
            <v>0</v>
          </cell>
          <cell r="X225">
            <v>0</v>
          </cell>
          <cell r="Y225" t="e">
            <v>#N/A</v>
          </cell>
          <cell r="Z225">
            <v>0</v>
          </cell>
          <cell r="AA225">
            <v>208</v>
          </cell>
          <cell r="AD225">
            <v>0</v>
          </cell>
          <cell r="AE225">
            <v>0</v>
          </cell>
          <cell r="AF225">
            <v>0</v>
          </cell>
          <cell r="AH225"/>
        </row>
        <row r="226">
          <cell r="B226">
            <v>0</v>
          </cell>
          <cell r="C226">
            <v>0</v>
          </cell>
          <cell r="D226">
            <v>0</v>
          </cell>
          <cell r="E226">
            <v>0</v>
          </cell>
          <cell r="F226">
            <v>0</v>
          </cell>
          <cell r="G226">
            <v>0</v>
          </cell>
          <cell r="H226">
            <v>0</v>
          </cell>
          <cell r="I226">
            <v>0</v>
          </cell>
          <cell r="J226">
            <v>0</v>
          </cell>
          <cell r="K226">
            <v>0</v>
          </cell>
          <cell r="L226">
            <v>0</v>
          </cell>
          <cell r="M226">
            <v>0</v>
          </cell>
          <cell r="N226">
            <v>0</v>
          </cell>
          <cell r="O226">
            <v>0</v>
          </cell>
          <cell r="P226">
            <v>0</v>
          </cell>
          <cell r="Q226">
            <v>0</v>
          </cell>
          <cell r="R226">
            <v>0</v>
          </cell>
          <cell r="S226">
            <v>0</v>
          </cell>
          <cell r="T226">
            <v>0</v>
          </cell>
          <cell r="U226">
            <v>0</v>
          </cell>
          <cell r="V226">
            <v>0</v>
          </cell>
          <cell r="W226">
            <v>0</v>
          </cell>
          <cell r="X226">
            <v>0</v>
          </cell>
          <cell r="Y226" t="e">
            <v>#N/A</v>
          </cell>
          <cell r="Z226">
            <v>0</v>
          </cell>
          <cell r="AA226">
            <v>209</v>
          </cell>
          <cell r="AD226">
            <v>0</v>
          </cell>
          <cell r="AE226">
            <v>0</v>
          </cell>
          <cell r="AF226">
            <v>0</v>
          </cell>
          <cell r="AH226"/>
        </row>
        <row r="227">
          <cell r="B227">
            <v>0</v>
          </cell>
          <cell r="C227">
            <v>0</v>
          </cell>
          <cell r="D227">
            <v>0</v>
          </cell>
          <cell r="E227">
            <v>0</v>
          </cell>
          <cell r="F227">
            <v>0</v>
          </cell>
          <cell r="G227">
            <v>0</v>
          </cell>
          <cell r="H227">
            <v>0</v>
          </cell>
          <cell r="I227">
            <v>0</v>
          </cell>
          <cell r="J227">
            <v>0</v>
          </cell>
          <cell r="K227">
            <v>0</v>
          </cell>
          <cell r="L227">
            <v>0</v>
          </cell>
          <cell r="M227">
            <v>0</v>
          </cell>
          <cell r="N227">
            <v>0</v>
          </cell>
          <cell r="O227">
            <v>0</v>
          </cell>
          <cell r="P227">
            <v>0</v>
          </cell>
          <cell r="Q227">
            <v>0</v>
          </cell>
          <cell r="R227">
            <v>0</v>
          </cell>
          <cell r="S227">
            <v>0</v>
          </cell>
          <cell r="T227">
            <v>0</v>
          </cell>
          <cell r="U227">
            <v>0</v>
          </cell>
          <cell r="V227">
            <v>0</v>
          </cell>
          <cell r="W227">
            <v>0</v>
          </cell>
          <cell r="X227">
            <v>0</v>
          </cell>
          <cell r="Y227" t="e">
            <v>#N/A</v>
          </cell>
          <cell r="Z227">
            <v>0</v>
          </cell>
          <cell r="AA227">
            <v>210</v>
          </cell>
          <cell r="AD227">
            <v>0</v>
          </cell>
          <cell r="AE227">
            <v>0</v>
          </cell>
          <cell r="AF227">
            <v>0</v>
          </cell>
          <cell r="AH227"/>
        </row>
        <row r="228">
          <cell r="B228">
            <v>0</v>
          </cell>
          <cell r="C228">
            <v>0</v>
          </cell>
          <cell r="D228">
            <v>0</v>
          </cell>
          <cell r="E228">
            <v>0</v>
          </cell>
          <cell r="F228">
            <v>0</v>
          </cell>
          <cell r="G228">
            <v>0</v>
          </cell>
          <cell r="H228">
            <v>0</v>
          </cell>
          <cell r="I228">
            <v>0</v>
          </cell>
          <cell r="J228">
            <v>0</v>
          </cell>
          <cell r="K228">
            <v>0</v>
          </cell>
          <cell r="L228">
            <v>0</v>
          </cell>
          <cell r="M228">
            <v>0</v>
          </cell>
          <cell r="N228">
            <v>0</v>
          </cell>
          <cell r="O228">
            <v>0</v>
          </cell>
          <cell r="P228">
            <v>0</v>
          </cell>
          <cell r="Q228">
            <v>0</v>
          </cell>
          <cell r="R228">
            <v>0</v>
          </cell>
          <cell r="S228">
            <v>0</v>
          </cell>
          <cell r="T228">
            <v>0</v>
          </cell>
          <cell r="U228">
            <v>0</v>
          </cell>
          <cell r="V228">
            <v>0</v>
          </cell>
          <cell r="W228">
            <v>0</v>
          </cell>
          <cell r="X228">
            <v>0</v>
          </cell>
          <cell r="Y228" t="e">
            <v>#N/A</v>
          </cell>
          <cell r="Z228">
            <v>0</v>
          </cell>
          <cell r="AA228">
            <v>211</v>
          </cell>
          <cell r="AD228">
            <v>0</v>
          </cell>
          <cell r="AE228">
            <v>0</v>
          </cell>
          <cell r="AF228">
            <v>0</v>
          </cell>
          <cell r="AH228"/>
        </row>
        <row r="229">
          <cell r="B229">
            <v>0</v>
          </cell>
          <cell r="C229">
            <v>0</v>
          </cell>
          <cell r="D229">
            <v>0</v>
          </cell>
          <cell r="E229">
            <v>0</v>
          </cell>
          <cell r="F229">
            <v>0</v>
          </cell>
          <cell r="G229">
            <v>0</v>
          </cell>
          <cell r="H229">
            <v>0</v>
          </cell>
          <cell r="I229">
            <v>0</v>
          </cell>
          <cell r="J229">
            <v>0</v>
          </cell>
          <cell r="K229">
            <v>0</v>
          </cell>
          <cell r="L229">
            <v>0</v>
          </cell>
          <cell r="M229">
            <v>0</v>
          </cell>
          <cell r="N229">
            <v>0</v>
          </cell>
          <cell r="O229">
            <v>0</v>
          </cell>
          <cell r="P229">
            <v>0</v>
          </cell>
          <cell r="Q229">
            <v>0</v>
          </cell>
          <cell r="R229">
            <v>0</v>
          </cell>
          <cell r="S229">
            <v>0</v>
          </cell>
          <cell r="T229">
            <v>0</v>
          </cell>
          <cell r="U229">
            <v>0</v>
          </cell>
          <cell r="V229">
            <v>0</v>
          </cell>
          <cell r="W229">
            <v>0</v>
          </cell>
          <cell r="X229">
            <v>0</v>
          </cell>
          <cell r="Y229" t="e">
            <v>#N/A</v>
          </cell>
          <cell r="Z229">
            <v>0</v>
          </cell>
          <cell r="AA229">
            <v>212</v>
          </cell>
          <cell r="AD229">
            <v>0</v>
          </cell>
          <cell r="AE229">
            <v>0</v>
          </cell>
          <cell r="AF229">
            <v>0</v>
          </cell>
          <cell r="AH229"/>
        </row>
        <row r="230">
          <cell r="B230">
            <v>0</v>
          </cell>
          <cell r="C230">
            <v>0</v>
          </cell>
          <cell r="D230">
            <v>0</v>
          </cell>
          <cell r="E230">
            <v>0</v>
          </cell>
          <cell r="F230">
            <v>0</v>
          </cell>
          <cell r="G230">
            <v>0</v>
          </cell>
          <cell r="H230">
            <v>0</v>
          </cell>
          <cell r="I230">
            <v>0</v>
          </cell>
          <cell r="J230">
            <v>0</v>
          </cell>
          <cell r="K230">
            <v>0</v>
          </cell>
          <cell r="L230">
            <v>0</v>
          </cell>
          <cell r="M230">
            <v>0</v>
          </cell>
          <cell r="N230">
            <v>0</v>
          </cell>
          <cell r="O230">
            <v>0</v>
          </cell>
          <cell r="P230">
            <v>0</v>
          </cell>
          <cell r="Q230">
            <v>0</v>
          </cell>
          <cell r="R230">
            <v>0</v>
          </cell>
          <cell r="S230">
            <v>0</v>
          </cell>
          <cell r="T230">
            <v>0</v>
          </cell>
          <cell r="U230">
            <v>0</v>
          </cell>
          <cell r="V230">
            <v>0</v>
          </cell>
          <cell r="W230">
            <v>0</v>
          </cell>
          <cell r="X230">
            <v>0</v>
          </cell>
          <cell r="Y230" t="e">
            <v>#N/A</v>
          </cell>
          <cell r="Z230">
            <v>0</v>
          </cell>
          <cell r="AA230">
            <v>213</v>
          </cell>
          <cell r="AD230">
            <v>0</v>
          </cell>
          <cell r="AE230">
            <v>0</v>
          </cell>
          <cell r="AF230">
            <v>0</v>
          </cell>
          <cell r="AH230"/>
        </row>
        <row r="231">
          <cell r="B231">
            <v>0</v>
          </cell>
          <cell r="C231">
            <v>0</v>
          </cell>
          <cell r="D231">
            <v>0</v>
          </cell>
          <cell r="E231">
            <v>0</v>
          </cell>
          <cell r="F231">
            <v>0</v>
          </cell>
          <cell r="G231">
            <v>0</v>
          </cell>
          <cell r="H231">
            <v>0</v>
          </cell>
          <cell r="I231">
            <v>0</v>
          </cell>
          <cell r="J231">
            <v>0</v>
          </cell>
          <cell r="K231">
            <v>0</v>
          </cell>
          <cell r="L231">
            <v>0</v>
          </cell>
          <cell r="M231">
            <v>0</v>
          </cell>
          <cell r="N231">
            <v>0</v>
          </cell>
          <cell r="O231">
            <v>0</v>
          </cell>
          <cell r="P231">
            <v>0</v>
          </cell>
          <cell r="Q231">
            <v>0</v>
          </cell>
          <cell r="R231">
            <v>0</v>
          </cell>
          <cell r="S231">
            <v>0</v>
          </cell>
          <cell r="T231">
            <v>0</v>
          </cell>
          <cell r="U231">
            <v>0</v>
          </cell>
          <cell r="V231">
            <v>0</v>
          </cell>
          <cell r="W231">
            <v>0</v>
          </cell>
          <cell r="X231">
            <v>0</v>
          </cell>
          <cell r="Y231" t="e">
            <v>#N/A</v>
          </cell>
          <cell r="Z231">
            <v>0</v>
          </cell>
          <cell r="AA231">
            <v>214</v>
          </cell>
          <cell r="AD231">
            <v>0</v>
          </cell>
          <cell r="AE231">
            <v>0</v>
          </cell>
          <cell r="AF231">
            <v>0</v>
          </cell>
          <cell r="AH231"/>
        </row>
        <row r="232">
          <cell r="B232">
            <v>0</v>
          </cell>
          <cell r="C232">
            <v>0</v>
          </cell>
          <cell r="D232">
            <v>0</v>
          </cell>
          <cell r="E232">
            <v>0</v>
          </cell>
          <cell r="F232">
            <v>0</v>
          </cell>
          <cell r="G232">
            <v>0</v>
          </cell>
          <cell r="H232">
            <v>0</v>
          </cell>
          <cell r="I232">
            <v>0</v>
          </cell>
          <cell r="J232">
            <v>0</v>
          </cell>
          <cell r="K232">
            <v>0</v>
          </cell>
          <cell r="L232">
            <v>0</v>
          </cell>
          <cell r="M232">
            <v>0</v>
          </cell>
          <cell r="N232">
            <v>0</v>
          </cell>
          <cell r="O232">
            <v>0</v>
          </cell>
          <cell r="P232">
            <v>0</v>
          </cell>
          <cell r="Q232">
            <v>0</v>
          </cell>
          <cell r="R232">
            <v>0</v>
          </cell>
          <cell r="S232">
            <v>0</v>
          </cell>
          <cell r="T232">
            <v>0</v>
          </cell>
          <cell r="U232">
            <v>0</v>
          </cell>
          <cell r="V232">
            <v>0</v>
          </cell>
          <cell r="W232">
            <v>0</v>
          </cell>
          <cell r="X232">
            <v>0</v>
          </cell>
          <cell r="Y232" t="e">
            <v>#N/A</v>
          </cell>
          <cell r="Z232">
            <v>0</v>
          </cell>
          <cell r="AA232">
            <v>215</v>
          </cell>
          <cell r="AD232">
            <v>0</v>
          </cell>
          <cell r="AE232">
            <v>0</v>
          </cell>
          <cell r="AF232">
            <v>0</v>
          </cell>
          <cell r="AH232"/>
        </row>
        <row r="233">
          <cell r="B233">
            <v>0</v>
          </cell>
          <cell r="C233">
            <v>0</v>
          </cell>
          <cell r="D233">
            <v>0</v>
          </cell>
          <cell r="E233">
            <v>0</v>
          </cell>
          <cell r="F233">
            <v>0</v>
          </cell>
          <cell r="G233">
            <v>0</v>
          </cell>
          <cell r="H233">
            <v>0</v>
          </cell>
          <cell r="I233">
            <v>0</v>
          </cell>
          <cell r="J233">
            <v>0</v>
          </cell>
          <cell r="K233">
            <v>0</v>
          </cell>
          <cell r="L233">
            <v>0</v>
          </cell>
          <cell r="M233">
            <v>0</v>
          </cell>
          <cell r="N233">
            <v>0</v>
          </cell>
          <cell r="O233">
            <v>0</v>
          </cell>
          <cell r="P233">
            <v>0</v>
          </cell>
          <cell r="Q233">
            <v>0</v>
          </cell>
          <cell r="R233">
            <v>0</v>
          </cell>
          <cell r="S233">
            <v>0</v>
          </cell>
          <cell r="T233">
            <v>0</v>
          </cell>
          <cell r="U233">
            <v>0</v>
          </cell>
          <cell r="V233">
            <v>0</v>
          </cell>
          <cell r="W233">
            <v>0</v>
          </cell>
          <cell r="X233">
            <v>0</v>
          </cell>
          <cell r="Y233" t="e">
            <v>#N/A</v>
          </cell>
          <cell r="Z233">
            <v>0</v>
          </cell>
          <cell r="AA233">
            <v>216</v>
          </cell>
          <cell r="AD233">
            <v>0</v>
          </cell>
          <cell r="AE233">
            <v>0</v>
          </cell>
          <cell r="AF233">
            <v>0</v>
          </cell>
          <cell r="AH233"/>
        </row>
        <row r="234">
          <cell r="B234">
            <v>0</v>
          </cell>
          <cell r="C234">
            <v>0</v>
          </cell>
          <cell r="D234">
            <v>0</v>
          </cell>
          <cell r="E234">
            <v>0</v>
          </cell>
          <cell r="F234">
            <v>0</v>
          </cell>
          <cell r="G234">
            <v>0</v>
          </cell>
          <cell r="H234">
            <v>0</v>
          </cell>
          <cell r="I234">
            <v>0</v>
          </cell>
          <cell r="J234">
            <v>0</v>
          </cell>
          <cell r="K234">
            <v>0</v>
          </cell>
          <cell r="L234">
            <v>0</v>
          </cell>
          <cell r="M234">
            <v>0</v>
          </cell>
          <cell r="N234">
            <v>0</v>
          </cell>
          <cell r="O234">
            <v>0</v>
          </cell>
          <cell r="P234">
            <v>0</v>
          </cell>
          <cell r="Q234">
            <v>0</v>
          </cell>
          <cell r="R234">
            <v>0</v>
          </cell>
          <cell r="S234">
            <v>0</v>
          </cell>
          <cell r="T234">
            <v>0</v>
          </cell>
          <cell r="U234">
            <v>0</v>
          </cell>
          <cell r="V234">
            <v>0</v>
          </cell>
          <cell r="W234">
            <v>0</v>
          </cell>
          <cell r="X234">
            <v>0</v>
          </cell>
          <cell r="Y234" t="e">
            <v>#N/A</v>
          </cell>
          <cell r="Z234">
            <v>0</v>
          </cell>
          <cell r="AA234">
            <v>217</v>
          </cell>
          <cell r="AD234">
            <v>0</v>
          </cell>
          <cell r="AE234">
            <v>0</v>
          </cell>
          <cell r="AF234">
            <v>0</v>
          </cell>
          <cell r="AH234"/>
        </row>
        <row r="235">
          <cell r="B235">
            <v>0</v>
          </cell>
          <cell r="C235">
            <v>0</v>
          </cell>
          <cell r="D235">
            <v>0</v>
          </cell>
          <cell r="E235">
            <v>0</v>
          </cell>
          <cell r="F235">
            <v>0</v>
          </cell>
          <cell r="G235">
            <v>0</v>
          </cell>
          <cell r="H235">
            <v>0</v>
          </cell>
          <cell r="I235">
            <v>0</v>
          </cell>
          <cell r="J235">
            <v>0</v>
          </cell>
          <cell r="K235">
            <v>0</v>
          </cell>
          <cell r="L235">
            <v>0</v>
          </cell>
          <cell r="M235">
            <v>0</v>
          </cell>
          <cell r="N235">
            <v>0</v>
          </cell>
          <cell r="O235">
            <v>0</v>
          </cell>
          <cell r="P235">
            <v>0</v>
          </cell>
          <cell r="Q235">
            <v>0</v>
          </cell>
          <cell r="R235">
            <v>0</v>
          </cell>
          <cell r="S235">
            <v>0</v>
          </cell>
          <cell r="T235">
            <v>0</v>
          </cell>
          <cell r="U235">
            <v>0</v>
          </cell>
          <cell r="V235">
            <v>0</v>
          </cell>
          <cell r="W235">
            <v>0</v>
          </cell>
          <cell r="X235">
            <v>0</v>
          </cell>
          <cell r="Y235" t="e">
            <v>#N/A</v>
          </cell>
          <cell r="Z235">
            <v>0</v>
          </cell>
          <cell r="AA235">
            <v>218</v>
          </cell>
          <cell r="AD235">
            <v>0</v>
          </cell>
          <cell r="AE235">
            <v>0</v>
          </cell>
          <cell r="AF235">
            <v>0</v>
          </cell>
          <cell r="AH235"/>
        </row>
        <row r="236">
          <cell r="B236">
            <v>0</v>
          </cell>
          <cell r="C236">
            <v>0</v>
          </cell>
          <cell r="D236">
            <v>0</v>
          </cell>
          <cell r="E236">
            <v>0</v>
          </cell>
          <cell r="F236">
            <v>0</v>
          </cell>
          <cell r="G236">
            <v>0</v>
          </cell>
          <cell r="H236">
            <v>0</v>
          </cell>
          <cell r="I236">
            <v>0</v>
          </cell>
          <cell r="J236">
            <v>0</v>
          </cell>
          <cell r="K236">
            <v>0</v>
          </cell>
          <cell r="L236">
            <v>0</v>
          </cell>
          <cell r="M236">
            <v>0</v>
          </cell>
          <cell r="N236">
            <v>0</v>
          </cell>
          <cell r="O236">
            <v>0</v>
          </cell>
          <cell r="P236">
            <v>0</v>
          </cell>
          <cell r="Q236">
            <v>0</v>
          </cell>
          <cell r="R236">
            <v>0</v>
          </cell>
          <cell r="S236">
            <v>0</v>
          </cell>
          <cell r="T236">
            <v>0</v>
          </cell>
          <cell r="U236">
            <v>0</v>
          </cell>
          <cell r="V236">
            <v>0</v>
          </cell>
          <cell r="W236">
            <v>0</v>
          </cell>
          <cell r="X236">
            <v>0</v>
          </cell>
          <cell r="Y236" t="e">
            <v>#N/A</v>
          </cell>
          <cell r="Z236">
            <v>0</v>
          </cell>
          <cell r="AA236">
            <v>219</v>
          </cell>
          <cell r="AD236">
            <v>0</v>
          </cell>
          <cell r="AE236">
            <v>0</v>
          </cell>
          <cell r="AF236">
            <v>0</v>
          </cell>
          <cell r="AH236"/>
        </row>
        <row r="237">
          <cell r="B237">
            <v>0</v>
          </cell>
          <cell r="C237">
            <v>0</v>
          </cell>
          <cell r="D237">
            <v>0</v>
          </cell>
          <cell r="E237">
            <v>0</v>
          </cell>
          <cell r="F237">
            <v>0</v>
          </cell>
          <cell r="G237">
            <v>0</v>
          </cell>
          <cell r="H237">
            <v>0</v>
          </cell>
          <cell r="I237">
            <v>0</v>
          </cell>
          <cell r="J237">
            <v>0</v>
          </cell>
          <cell r="K237">
            <v>0</v>
          </cell>
          <cell r="L237">
            <v>0</v>
          </cell>
          <cell r="M237">
            <v>0</v>
          </cell>
          <cell r="N237">
            <v>0</v>
          </cell>
          <cell r="O237">
            <v>0</v>
          </cell>
          <cell r="P237">
            <v>0</v>
          </cell>
          <cell r="Q237">
            <v>0</v>
          </cell>
          <cell r="R237">
            <v>0</v>
          </cell>
          <cell r="S237">
            <v>0</v>
          </cell>
          <cell r="T237">
            <v>0</v>
          </cell>
          <cell r="U237">
            <v>0</v>
          </cell>
          <cell r="V237">
            <v>0</v>
          </cell>
          <cell r="W237">
            <v>0</v>
          </cell>
          <cell r="X237">
            <v>0</v>
          </cell>
          <cell r="Y237" t="e">
            <v>#N/A</v>
          </cell>
          <cell r="Z237">
            <v>0</v>
          </cell>
          <cell r="AA237">
            <v>220</v>
          </cell>
          <cell r="AD237">
            <v>0</v>
          </cell>
          <cell r="AE237">
            <v>0</v>
          </cell>
          <cell r="AF237">
            <v>0</v>
          </cell>
          <cell r="AH237"/>
        </row>
        <row r="238">
          <cell r="B238">
            <v>0</v>
          </cell>
          <cell r="C238">
            <v>0</v>
          </cell>
          <cell r="D238">
            <v>0</v>
          </cell>
          <cell r="E238">
            <v>0</v>
          </cell>
          <cell r="F238">
            <v>0</v>
          </cell>
          <cell r="G238">
            <v>0</v>
          </cell>
          <cell r="H238">
            <v>0</v>
          </cell>
          <cell r="I238">
            <v>0</v>
          </cell>
          <cell r="J238">
            <v>0</v>
          </cell>
          <cell r="K238">
            <v>0</v>
          </cell>
          <cell r="L238">
            <v>0</v>
          </cell>
          <cell r="M238">
            <v>0</v>
          </cell>
          <cell r="N238">
            <v>0</v>
          </cell>
          <cell r="O238">
            <v>0</v>
          </cell>
          <cell r="P238">
            <v>0</v>
          </cell>
          <cell r="Q238">
            <v>0</v>
          </cell>
          <cell r="R238">
            <v>0</v>
          </cell>
          <cell r="S238">
            <v>0</v>
          </cell>
          <cell r="T238">
            <v>0</v>
          </cell>
          <cell r="U238">
            <v>0</v>
          </cell>
          <cell r="V238">
            <v>0</v>
          </cell>
          <cell r="W238">
            <v>0</v>
          </cell>
          <cell r="X238">
            <v>0</v>
          </cell>
          <cell r="Y238" t="e">
            <v>#N/A</v>
          </cell>
          <cell r="Z238">
            <v>0</v>
          </cell>
          <cell r="AA238">
            <v>221</v>
          </cell>
          <cell r="AD238">
            <v>0</v>
          </cell>
          <cell r="AE238">
            <v>0</v>
          </cell>
          <cell r="AF238">
            <v>0</v>
          </cell>
          <cell r="AH238"/>
        </row>
        <row r="239">
          <cell r="B239">
            <v>0</v>
          </cell>
          <cell r="C239">
            <v>0</v>
          </cell>
          <cell r="D239">
            <v>0</v>
          </cell>
          <cell r="E239">
            <v>0</v>
          </cell>
          <cell r="F239">
            <v>0</v>
          </cell>
          <cell r="G239">
            <v>0</v>
          </cell>
          <cell r="H239">
            <v>0</v>
          </cell>
          <cell r="I239">
            <v>0</v>
          </cell>
          <cell r="J239">
            <v>0</v>
          </cell>
          <cell r="K239">
            <v>0</v>
          </cell>
          <cell r="L239">
            <v>0</v>
          </cell>
          <cell r="M239">
            <v>0</v>
          </cell>
          <cell r="N239">
            <v>0</v>
          </cell>
          <cell r="O239">
            <v>0</v>
          </cell>
          <cell r="P239">
            <v>0</v>
          </cell>
          <cell r="Q239">
            <v>0</v>
          </cell>
          <cell r="R239">
            <v>0</v>
          </cell>
          <cell r="S239">
            <v>0</v>
          </cell>
          <cell r="T239">
            <v>0</v>
          </cell>
          <cell r="U239">
            <v>0</v>
          </cell>
          <cell r="V239">
            <v>0</v>
          </cell>
          <cell r="W239">
            <v>0</v>
          </cell>
          <cell r="X239">
            <v>0</v>
          </cell>
          <cell r="Y239" t="e">
            <v>#N/A</v>
          </cell>
          <cell r="Z239">
            <v>0</v>
          </cell>
          <cell r="AA239">
            <v>222</v>
          </cell>
          <cell r="AD239">
            <v>0</v>
          </cell>
          <cell r="AE239">
            <v>0</v>
          </cell>
          <cell r="AF239">
            <v>0</v>
          </cell>
          <cell r="AH239"/>
        </row>
        <row r="240">
          <cell r="B240">
            <v>0</v>
          </cell>
          <cell r="C240">
            <v>0</v>
          </cell>
          <cell r="D240">
            <v>0</v>
          </cell>
          <cell r="E240">
            <v>0</v>
          </cell>
          <cell r="F240">
            <v>0</v>
          </cell>
          <cell r="G240">
            <v>0</v>
          </cell>
          <cell r="H240">
            <v>0</v>
          </cell>
          <cell r="I240">
            <v>0</v>
          </cell>
          <cell r="J240">
            <v>0</v>
          </cell>
          <cell r="K240">
            <v>0</v>
          </cell>
          <cell r="L240">
            <v>0</v>
          </cell>
          <cell r="M240">
            <v>0</v>
          </cell>
          <cell r="N240">
            <v>0</v>
          </cell>
          <cell r="O240">
            <v>0</v>
          </cell>
          <cell r="P240">
            <v>0</v>
          </cell>
          <cell r="Q240">
            <v>0</v>
          </cell>
          <cell r="R240">
            <v>0</v>
          </cell>
          <cell r="S240">
            <v>0</v>
          </cell>
          <cell r="T240">
            <v>0</v>
          </cell>
          <cell r="U240">
            <v>0</v>
          </cell>
          <cell r="V240">
            <v>0</v>
          </cell>
          <cell r="W240">
            <v>0</v>
          </cell>
          <cell r="X240">
            <v>0</v>
          </cell>
          <cell r="Y240" t="e">
            <v>#N/A</v>
          </cell>
          <cell r="Z240">
            <v>0</v>
          </cell>
          <cell r="AA240">
            <v>223</v>
          </cell>
          <cell r="AD240">
            <v>0</v>
          </cell>
          <cell r="AE240">
            <v>0</v>
          </cell>
          <cell r="AF240">
            <v>0</v>
          </cell>
          <cell r="AH240"/>
        </row>
        <row r="241">
          <cell r="B241">
            <v>0</v>
          </cell>
          <cell r="C241">
            <v>0</v>
          </cell>
          <cell r="D241">
            <v>0</v>
          </cell>
          <cell r="E241">
            <v>0</v>
          </cell>
          <cell r="F241">
            <v>0</v>
          </cell>
          <cell r="G241">
            <v>0</v>
          </cell>
          <cell r="H241">
            <v>0</v>
          </cell>
          <cell r="I241">
            <v>0</v>
          </cell>
          <cell r="J241">
            <v>0</v>
          </cell>
          <cell r="K241">
            <v>0</v>
          </cell>
          <cell r="L241">
            <v>0</v>
          </cell>
          <cell r="M241">
            <v>0</v>
          </cell>
          <cell r="N241">
            <v>0</v>
          </cell>
          <cell r="O241">
            <v>0</v>
          </cell>
          <cell r="P241">
            <v>0</v>
          </cell>
          <cell r="Q241">
            <v>0</v>
          </cell>
          <cell r="R241">
            <v>0</v>
          </cell>
          <cell r="S241">
            <v>0</v>
          </cell>
          <cell r="T241">
            <v>0</v>
          </cell>
          <cell r="U241">
            <v>0</v>
          </cell>
          <cell r="V241">
            <v>0</v>
          </cell>
          <cell r="W241">
            <v>0</v>
          </cell>
          <cell r="X241">
            <v>0</v>
          </cell>
          <cell r="Y241" t="e">
            <v>#N/A</v>
          </cell>
          <cell r="Z241">
            <v>0</v>
          </cell>
          <cell r="AA241">
            <v>224</v>
          </cell>
          <cell r="AD241">
            <v>0</v>
          </cell>
          <cell r="AE241">
            <v>0</v>
          </cell>
          <cell r="AF241">
            <v>0</v>
          </cell>
          <cell r="AH241"/>
        </row>
        <row r="242">
          <cell r="B242">
            <v>0</v>
          </cell>
          <cell r="C242">
            <v>0</v>
          </cell>
          <cell r="D242">
            <v>0</v>
          </cell>
          <cell r="E242">
            <v>0</v>
          </cell>
          <cell r="F242">
            <v>0</v>
          </cell>
          <cell r="G242">
            <v>0</v>
          </cell>
          <cell r="H242">
            <v>0</v>
          </cell>
          <cell r="I242">
            <v>0</v>
          </cell>
          <cell r="J242">
            <v>0</v>
          </cell>
          <cell r="K242">
            <v>0</v>
          </cell>
          <cell r="L242">
            <v>0</v>
          </cell>
          <cell r="M242">
            <v>0</v>
          </cell>
          <cell r="N242">
            <v>0</v>
          </cell>
          <cell r="O242">
            <v>0</v>
          </cell>
          <cell r="P242">
            <v>0</v>
          </cell>
          <cell r="Q242">
            <v>0</v>
          </cell>
          <cell r="R242">
            <v>0</v>
          </cell>
          <cell r="S242">
            <v>0</v>
          </cell>
          <cell r="T242">
            <v>0</v>
          </cell>
          <cell r="U242">
            <v>0</v>
          </cell>
          <cell r="V242">
            <v>0</v>
          </cell>
          <cell r="W242">
            <v>0</v>
          </cell>
          <cell r="X242">
            <v>0</v>
          </cell>
          <cell r="Y242" t="e">
            <v>#N/A</v>
          </cell>
          <cell r="Z242">
            <v>0</v>
          </cell>
          <cell r="AA242">
            <v>225</v>
          </cell>
          <cell r="AD242">
            <v>0</v>
          </cell>
          <cell r="AE242">
            <v>0</v>
          </cell>
          <cell r="AF242">
            <v>0</v>
          </cell>
          <cell r="AH242"/>
        </row>
        <row r="243">
          <cell r="B243">
            <v>0</v>
          </cell>
          <cell r="C243">
            <v>0</v>
          </cell>
          <cell r="D243">
            <v>0</v>
          </cell>
          <cell r="E243">
            <v>0</v>
          </cell>
          <cell r="F243">
            <v>0</v>
          </cell>
          <cell r="G243">
            <v>0</v>
          </cell>
          <cell r="H243">
            <v>0</v>
          </cell>
          <cell r="I243">
            <v>0</v>
          </cell>
          <cell r="J243">
            <v>0</v>
          </cell>
          <cell r="K243">
            <v>0</v>
          </cell>
          <cell r="L243">
            <v>0</v>
          </cell>
          <cell r="M243">
            <v>0</v>
          </cell>
          <cell r="N243">
            <v>0</v>
          </cell>
          <cell r="O243">
            <v>0</v>
          </cell>
          <cell r="P243">
            <v>0</v>
          </cell>
          <cell r="Q243">
            <v>0</v>
          </cell>
          <cell r="R243">
            <v>0</v>
          </cell>
          <cell r="S243">
            <v>0</v>
          </cell>
          <cell r="T243">
            <v>0</v>
          </cell>
          <cell r="U243">
            <v>0</v>
          </cell>
          <cell r="V243">
            <v>0</v>
          </cell>
          <cell r="W243">
            <v>0</v>
          </cell>
          <cell r="X243">
            <v>0</v>
          </cell>
          <cell r="Y243" t="e">
            <v>#N/A</v>
          </cell>
          <cell r="Z243">
            <v>0</v>
          </cell>
          <cell r="AA243">
            <v>226</v>
          </cell>
          <cell r="AD243">
            <v>0</v>
          </cell>
          <cell r="AE243">
            <v>0</v>
          </cell>
          <cell r="AF243">
            <v>0</v>
          </cell>
          <cell r="AH243"/>
        </row>
        <row r="244">
          <cell r="B244">
            <v>0</v>
          </cell>
          <cell r="C244">
            <v>0</v>
          </cell>
          <cell r="D244">
            <v>0</v>
          </cell>
          <cell r="E244">
            <v>0</v>
          </cell>
          <cell r="F244">
            <v>0</v>
          </cell>
          <cell r="G244">
            <v>0</v>
          </cell>
          <cell r="H244">
            <v>0</v>
          </cell>
          <cell r="I244">
            <v>0</v>
          </cell>
          <cell r="J244">
            <v>0</v>
          </cell>
          <cell r="K244">
            <v>0</v>
          </cell>
          <cell r="L244">
            <v>0</v>
          </cell>
          <cell r="M244">
            <v>0</v>
          </cell>
          <cell r="N244">
            <v>0</v>
          </cell>
          <cell r="O244">
            <v>0</v>
          </cell>
          <cell r="P244">
            <v>0</v>
          </cell>
          <cell r="Q244">
            <v>0</v>
          </cell>
          <cell r="R244">
            <v>0</v>
          </cell>
          <cell r="S244">
            <v>0</v>
          </cell>
          <cell r="T244">
            <v>0</v>
          </cell>
          <cell r="U244">
            <v>0</v>
          </cell>
          <cell r="V244">
            <v>0</v>
          </cell>
          <cell r="W244">
            <v>0</v>
          </cell>
          <cell r="X244">
            <v>0</v>
          </cell>
          <cell r="Y244" t="e">
            <v>#N/A</v>
          </cell>
          <cell r="Z244">
            <v>0</v>
          </cell>
          <cell r="AA244">
            <v>227</v>
          </cell>
          <cell r="AD244">
            <v>0</v>
          </cell>
          <cell r="AE244">
            <v>0</v>
          </cell>
          <cell r="AF244">
            <v>0</v>
          </cell>
          <cell r="AH244"/>
        </row>
        <row r="245">
          <cell r="B245">
            <v>0</v>
          </cell>
          <cell r="C245">
            <v>0</v>
          </cell>
          <cell r="D245">
            <v>0</v>
          </cell>
          <cell r="E245">
            <v>0</v>
          </cell>
          <cell r="F245">
            <v>0</v>
          </cell>
          <cell r="G245">
            <v>0</v>
          </cell>
          <cell r="H245">
            <v>0</v>
          </cell>
          <cell r="I245">
            <v>0</v>
          </cell>
          <cell r="J245">
            <v>0</v>
          </cell>
          <cell r="K245">
            <v>0</v>
          </cell>
          <cell r="L245">
            <v>0</v>
          </cell>
          <cell r="M245">
            <v>0</v>
          </cell>
          <cell r="N245">
            <v>0</v>
          </cell>
          <cell r="O245">
            <v>0</v>
          </cell>
          <cell r="P245">
            <v>0</v>
          </cell>
          <cell r="Q245">
            <v>0</v>
          </cell>
          <cell r="R245">
            <v>0</v>
          </cell>
          <cell r="S245">
            <v>0</v>
          </cell>
          <cell r="T245">
            <v>0</v>
          </cell>
          <cell r="U245">
            <v>0</v>
          </cell>
          <cell r="V245">
            <v>0</v>
          </cell>
          <cell r="W245">
            <v>0</v>
          </cell>
          <cell r="X245">
            <v>0</v>
          </cell>
          <cell r="Y245" t="e">
            <v>#N/A</v>
          </cell>
          <cell r="Z245">
            <v>0</v>
          </cell>
          <cell r="AA245">
            <v>228</v>
          </cell>
          <cell r="AD245">
            <v>0</v>
          </cell>
          <cell r="AE245">
            <v>0</v>
          </cell>
          <cell r="AF245">
            <v>0</v>
          </cell>
          <cell r="AH245"/>
        </row>
        <row r="246">
          <cell r="B246">
            <v>0</v>
          </cell>
          <cell r="C246">
            <v>0</v>
          </cell>
          <cell r="D246">
            <v>0</v>
          </cell>
          <cell r="E246">
            <v>0</v>
          </cell>
          <cell r="F246">
            <v>0</v>
          </cell>
          <cell r="G246">
            <v>0</v>
          </cell>
          <cell r="H246">
            <v>0</v>
          </cell>
          <cell r="I246">
            <v>0</v>
          </cell>
          <cell r="J246">
            <v>0</v>
          </cell>
          <cell r="K246">
            <v>0</v>
          </cell>
          <cell r="L246">
            <v>0</v>
          </cell>
          <cell r="M246">
            <v>0</v>
          </cell>
          <cell r="N246">
            <v>0</v>
          </cell>
          <cell r="O246">
            <v>0</v>
          </cell>
          <cell r="P246">
            <v>0</v>
          </cell>
          <cell r="Q246">
            <v>0</v>
          </cell>
          <cell r="R246">
            <v>0</v>
          </cell>
          <cell r="S246">
            <v>0</v>
          </cell>
          <cell r="T246">
            <v>0</v>
          </cell>
          <cell r="U246">
            <v>0</v>
          </cell>
          <cell r="V246">
            <v>0</v>
          </cell>
          <cell r="W246">
            <v>0</v>
          </cell>
          <cell r="X246">
            <v>0</v>
          </cell>
          <cell r="Y246" t="e">
            <v>#N/A</v>
          </cell>
          <cell r="Z246">
            <v>0</v>
          </cell>
          <cell r="AA246">
            <v>229</v>
          </cell>
          <cell r="AD246">
            <v>0</v>
          </cell>
          <cell r="AE246">
            <v>0</v>
          </cell>
          <cell r="AF246">
            <v>0</v>
          </cell>
          <cell r="AH246"/>
        </row>
        <row r="247">
          <cell r="B247">
            <v>0</v>
          </cell>
          <cell r="C247">
            <v>0</v>
          </cell>
          <cell r="D247">
            <v>0</v>
          </cell>
          <cell r="E247">
            <v>0</v>
          </cell>
          <cell r="F247">
            <v>0</v>
          </cell>
          <cell r="G247">
            <v>0</v>
          </cell>
          <cell r="H247">
            <v>0</v>
          </cell>
          <cell r="I247">
            <v>0</v>
          </cell>
          <cell r="J247">
            <v>0</v>
          </cell>
          <cell r="K247">
            <v>0</v>
          </cell>
          <cell r="L247">
            <v>0</v>
          </cell>
          <cell r="M247">
            <v>0</v>
          </cell>
          <cell r="N247">
            <v>0</v>
          </cell>
          <cell r="O247">
            <v>0</v>
          </cell>
          <cell r="P247">
            <v>0</v>
          </cell>
          <cell r="Q247">
            <v>0</v>
          </cell>
          <cell r="R247">
            <v>0</v>
          </cell>
          <cell r="S247">
            <v>0</v>
          </cell>
          <cell r="T247">
            <v>0</v>
          </cell>
          <cell r="U247">
            <v>0</v>
          </cell>
          <cell r="V247">
            <v>0</v>
          </cell>
          <cell r="W247">
            <v>0</v>
          </cell>
          <cell r="X247">
            <v>0</v>
          </cell>
          <cell r="Y247" t="e">
            <v>#N/A</v>
          </cell>
          <cell r="Z247">
            <v>0</v>
          </cell>
          <cell r="AA247">
            <v>230</v>
          </cell>
          <cell r="AD247">
            <v>0</v>
          </cell>
          <cell r="AE247">
            <v>0</v>
          </cell>
          <cell r="AF247">
            <v>0</v>
          </cell>
          <cell r="AH247"/>
        </row>
        <row r="248">
          <cell r="B248">
            <v>0</v>
          </cell>
          <cell r="C248">
            <v>0</v>
          </cell>
          <cell r="D248">
            <v>0</v>
          </cell>
          <cell r="E248">
            <v>0</v>
          </cell>
          <cell r="F248">
            <v>0</v>
          </cell>
          <cell r="G248">
            <v>0</v>
          </cell>
          <cell r="H248">
            <v>0</v>
          </cell>
          <cell r="I248">
            <v>0</v>
          </cell>
          <cell r="J248">
            <v>0</v>
          </cell>
          <cell r="K248">
            <v>0</v>
          </cell>
          <cell r="L248">
            <v>0</v>
          </cell>
          <cell r="M248">
            <v>0</v>
          </cell>
          <cell r="N248">
            <v>0</v>
          </cell>
          <cell r="O248">
            <v>0</v>
          </cell>
          <cell r="P248">
            <v>0</v>
          </cell>
          <cell r="Q248">
            <v>0</v>
          </cell>
          <cell r="R248">
            <v>0</v>
          </cell>
          <cell r="S248">
            <v>0</v>
          </cell>
          <cell r="T248">
            <v>0</v>
          </cell>
          <cell r="U248">
            <v>0</v>
          </cell>
          <cell r="V248">
            <v>0</v>
          </cell>
          <cell r="W248">
            <v>0</v>
          </cell>
          <cell r="X248">
            <v>0</v>
          </cell>
          <cell r="Y248" t="e">
            <v>#N/A</v>
          </cell>
          <cell r="Z248">
            <v>0</v>
          </cell>
          <cell r="AA248">
            <v>231</v>
          </cell>
          <cell r="AD248">
            <v>0</v>
          </cell>
          <cell r="AE248">
            <v>0</v>
          </cell>
          <cell r="AF248">
            <v>0</v>
          </cell>
          <cell r="AH248"/>
        </row>
        <row r="249">
          <cell r="B249">
            <v>0</v>
          </cell>
          <cell r="C249">
            <v>0</v>
          </cell>
          <cell r="D249">
            <v>0</v>
          </cell>
          <cell r="E249">
            <v>0</v>
          </cell>
          <cell r="F249">
            <v>0</v>
          </cell>
          <cell r="G249">
            <v>0</v>
          </cell>
          <cell r="H249">
            <v>0</v>
          </cell>
          <cell r="I249">
            <v>0</v>
          </cell>
          <cell r="J249">
            <v>0</v>
          </cell>
          <cell r="K249">
            <v>0</v>
          </cell>
          <cell r="L249">
            <v>0</v>
          </cell>
          <cell r="M249">
            <v>0</v>
          </cell>
          <cell r="N249">
            <v>0</v>
          </cell>
          <cell r="O249">
            <v>0</v>
          </cell>
          <cell r="P249">
            <v>0</v>
          </cell>
          <cell r="Q249">
            <v>0</v>
          </cell>
          <cell r="R249">
            <v>0</v>
          </cell>
          <cell r="S249">
            <v>0</v>
          </cell>
          <cell r="T249">
            <v>0</v>
          </cell>
          <cell r="U249">
            <v>0</v>
          </cell>
          <cell r="V249">
            <v>0</v>
          </cell>
          <cell r="W249">
            <v>0</v>
          </cell>
          <cell r="X249">
            <v>0</v>
          </cell>
          <cell r="Y249" t="e">
            <v>#N/A</v>
          </cell>
          <cell r="Z249">
            <v>0</v>
          </cell>
          <cell r="AA249">
            <v>232</v>
          </cell>
          <cell r="AD249">
            <v>0</v>
          </cell>
          <cell r="AE249">
            <v>0</v>
          </cell>
          <cell r="AF249">
            <v>0</v>
          </cell>
          <cell r="AH249"/>
        </row>
        <row r="250">
          <cell r="B250">
            <v>0</v>
          </cell>
          <cell r="C250">
            <v>0</v>
          </cell>
          <cell r="D250">
            <v>0</v>
          </cell>
          <cell r="E250">
            <v>0</v>
          </cell>
          <cell r="F250">
            <v>0</v>
          </cell>
          <cell r="G250">
            <v>0</v>
          </cell>
          <cell r="H250">
            <v>0</v>
          </cell>
          <cell r="I250">
            <v>0</v>
          </cell>
          <cell r="J250">
            <v>0</v>
          </cell>
          <cell r="K250">
            <v>0</v>
          </cell>
          <cell r="L250">
            <v>0</v>
          </cell>
          <cell r="M250">
            <v>0</v>
          </cell>
          <cell r="N250">
            <v>0</v>
          </cell>
          <cell r="O250">
            <v>0</v>
          </cell>
          <cell r="P250">
            <v>0</v>
          </cell>
          <cell r="Q250">
            <v>0</v>
          </cell>
          <cell r="R250">
            <v>0</v>
          </cell>
          <cell r="S250">
            <v>0</v>
          </cell>
          <cell r="T250">
            <v>0</v>
          </cell>
          <cell r="U250">
            <v>0</v>
          </cell>
          <cell r="V250">
            <v>0</v>
          </cell>
          <cell r="W250">
            <v>0</v>
          </cell>
          <cell r="X250">
            <v>0</v>
          </cell>
          <cell r="Y250" t="e">
            <v>#N/A</v>
          </cell>
          <cell r="Z250">
            <v>0</v>
          </cell>
          <cell r="AA250">
            <v>233</v>
          </cell>
          <cell r="AD250">
            <v>0</v>
          </cell>
          <cell r="AE250">
            <v>0</v>
          </cell>
          <cell r="AF250">
            <v>0</v>
          </cell>
          <cell r="AH250"/>
        </row>
        <row r="251">
          <cell r="B251">
            <v>0</v>
          </cell>
          <cell r="C251">
            <v>0</v>
          </cell>
          <cell r="D251">
            <v>0</v>
          </cell>
          <cell r="E251">
            <v>0</v>
          </cell>
          <cell r="F251">
            <v>0</v>
          </cell>
          <cell r="G251">
            <v>0</v>
          </cell>
          <cell r="H251">
            <v>0</v>
          </cell>
          <cell r="I251">
            <v>0</v>
          </cell>
          <cell r="J251">
            <v>0</v>
          </cell>
          <cell r="K251">
            <v>0</v>
          </cell>
          <cell r="L251">
            <v>0</v>
          </cell>
          <cell r="M251">
            <v>0</v>
          </cell>
          <cell r="N251">
            <v>0</v>
          </cell>
          <cell r="O251">
            <v>0</v>
          </cell>
          <cell r="P251">
            <v>0</v>
          </cell>
          <cell r="Q251">
            <v>0</v>
          </cell>
          <cell r="R251">
            <v>0</v>
          </cell>
          <cell r="S251">
            <v>0</v>
          </cell>
          <cell r="T251">
            <v>0</v>
          </cell>
          <cell r="U251">
            <v>0</v>
          </cell>
          <cell r="V251">
            <v>0</v>
          </cell>
          <cell r="W251">
            <v>0</v>
          </cell>
          <cell r="X251">
            <v>0</v>
          </cell>
          <cell r="Y251" t="e">
            <v>#N/A</v>
          </cell>
          <cell r="Z251">
            <v>0</v>
          </cell>
          <cell r="AA251">
            <v>234</v>
          </cell>
          <cell r="AD251">
            <v>0</v>
          </cell>
          <cell r="AE251">
            <v>0</v>
          </cell>
          <cell r="AF251">
            <v>0</v>
          </cell>
          <cell r="AH251"/>
        </row>
        <row r="252">
          <cell r="B252">
            <v>0</v>
          </cell>
          <cell r="C252">
            <v>0</v>
          </cell>
          <cell r="D252">
            <v>0</v>
          </cell>
          <cell r="E252">
            <v>0</v>
          </cell>
          <cell r="F252">
            <v>0</v>
          </cell>
          <cell r="G252">
            <v>0</v>
          </cell>
          <cell r="H252">
            <v>0</v>
          </cell>
          <cell r="I252">
            <v>0</v>
          </cell>
          <cell r="J252">
            <v>0</v>
          </cell>
          <cell r="K252">
            <v>0</v>
          </cell>
          <cell r="L252">
            <v>0</v>
          </cell>
          <cell r="M252">
            <v>0</v>
          </cell>
          <cell r="N252">
            <v>0</v>
          </cell>
          <cell r="O252">
            <v>0</v>
          </cell>
          <cell r="P252">
            <v>0</v>
          </cell>
          <cell r="Q252">
            <v>0</v>
          </cell>
          <cell r="R252">
            <v>0</v>
          </cell>
          <cell r="S252">
            <v>0</v>
          </cell>
          <cell r="T252">
            <v>0</v>
          </cell>
          <cell r="U252">
            <v>0</v>
          </cell>
          <cell r="V252">
            <v>0</v>
          </cell>
          <cell r="W252">
            <v>0</v>
          </cell>
          <cell r="X252">
            <v>0</v>
          </cell>
          <cell r="Y252" t="e">
            <v>#N/A</v>
          </cell>
          <cell r="Z252">
            <v>0</v>
          </cell>
          <cell r="AA252">
            <v>235</v>
          </cell>
          <cell r="AD252">
            <v>0</v>
          </cell>
          <cell r="AE252">
            <v>0</v>
          </cell>
          <cell r="AF252">
            <v>0</v>
          </cell>
          <cell r="AH252"/>
        </row>
        <row r="253">
          <cell r="B253">
            <v>0</v>
          </cell>
          <cell r="C253">
            <v>0</v>
          </cell>
          <cell r="D253">
            <v>0</v>
          </cell>
          <cell r="E253">
            <v>0</v>
          </cell>
          <cell r="F253">
            <v>0</v>
          </cell>
          <cell r="G253">
            <v>0</v>
          </cell>
          <cell r="H253">
            <v>0</v>
          </cell>
          <cell r="I253">
            <v>0</v>
          </cell>
          <cell r="J253">
            <v>0</v>
          </cell>
          <cell r="K253">
            <v>0</v>
          </cell>
          <cell r="L253">
            <v>0</v>
          </cell>
          <cell r="M253">
            <v>0</v>
          </cell>
          <cell r="N253">
            <v>0</v>
          </cell>
          <cell r="O253">
            <v>0</v>
          </cell>
          <cell r="P253">
            <v>0</v>
          </cell>
          <cell r="Q253">
            <v>0</v>
          </cell>
          <cell r="R253">
            <v>0</v>
          </cell>
          <cell r="S253">
            <v>0</v>
          </cell>
          <cell r="T253">
            <v>0</v>
          </cell>
          <cell r="U253">
            <v>0</v>
          </cell>
          <cell r="V253">
            <v>0</v>
          </cell>
          <cell r="W253">
            <v>0</v>
          </cell>
          <cell r="X253">
            <v>0</v>
          </cell>
          <cell r="Y253" t="e">
            <v>#N/A</v>
          </cell>
          <cell r="Z253">
            <v>0</v>
          </cell>
          <cell r="AA253">
            <v>236</v>
          </cell>
          <cell r="AD253">
            <v>0</v>
          </cell>
          <cell r="AE253">
            <v>0</v>
          </cell>
          <cell r="AF253">
            <v>0</v>
          </cell>
          <cell r="AH253"/>
        </row>
        <row r="254">
          <cell r="B254">
            <v>0</v>
          </cell>
          <cell r="C254">
            <v>0</v>
          </cell>
          <cell r="D254">
            <v>0</v>
          </cell>
          <cell r="E254">
            <v>0</v>
          </cell>
          <cell r="F254">
            <v>0</v>
          </cell>
          <cell r="G254">
            <v>0</v>
          </cell>
          <cell r="H254">
            <v>0</v>
          </cell>
          <cell r="I254">
            <v>0</v>
          </cell>
          <cell r="J254">
            <v>0</v>
          </cell>
          <cell r="K254">
            <v>0</v>
          </cell>
          <cell r="L254">
            <v>0</v>
          </cell>
          <cell r="M254">
            <v>0</v>
          </cell>
          <cell r="N254">
            <v>0</v>
          </cell>
          <cell r="O254">
            <v>0</v>
          </cell>
          <cell r="P254">
            <v>0</v>
          </cell>
          <cell r="Q254">
            <v>0</v>
          </cell>
          <cell r="R254">
            <v>0</v>
          </cell>
          <cell r="S254">
            <v>0</v>
          </cell>
          <cell r="T254">
            <v>0</v>
          </cell>
          <cell r="U254">
            <v>0</v>
          </cell>
          <cell r="V254">
            <v>0</v>
          </cell>
          <cell r="W254">
            <v>0</v>
          </cell>
          <cell r="X254">
            <v>0</v>
          </cell>
          <cell r="Y254" t="e">
            <v>#N/A</v>
          </cell>
          <cell r="Z254">
            <v>0</v>
          </cell>
          <cell r="AA254">
            <v>237</v>
          </cell>
          <cell r="AD254">
            <v>0</v>
          </cell>
          <cell r="AE254">
            <v>0</v>
          </cell>
          <cell r="AF254">
            <v>0</v>
          </cell>
          <cell r="AH254"/>
        </row>
        <row r="255">
          <cell r="B255">
            <v>0</v>
          </cell>
          <cell r="C255">
            <v>0</v>
          </cell>
          <cell r="D255">
            <v>0</v>
          </cell>
          <cell r="E255">
            <v>0</v>
          </cell>
          <cell r="F255">
            <v>0</v>
          </cell>
          <cell r="G255">
            <v>0</v>
          </cell>
          <cell r="H255">
            <v>0</v>
          </cell>
          <cell r="I255">
            <v>0</v>
          </cell>
          <cell r="J255">
            <v>0</v>
          </cell>
          <cell r="K255">
            <v>0</v>
          </cell>
          <cell r="L255">
            <v>0</v>
          </cell>
          <cell r="M255">
            <v>0</v>
          </cell>
          <cell r="N255">
            <v>0</v>
          </cell>
          <cell r="O255">
            <v>0</v>
          </cell>
          <cell r="P255">
            <v>0</v>
          </cell>
          <cell r="Q255">
            <v>0</v>
          </cell>
          <cell r="R255">
            <v>0</v>
          </cell>
          <cell r="S255">
            <v>0</v>
          </cell>
          <cell r="T255">
            <v>0</v>
          </cell>
          <cell r="U255">
            <v>0</v>
          </cell>
          <cell r="V255">
            <v>0</v>
          </cell>
          <cell r="W255">
            <v>0</v>
          </cell>
          <cell r="X255">
            <v>0</v>
          </cell>
          <cell r="Y255" t="e">
            <v>#N/A</v>
          </cell>
          <cell r="Z255">
            <v>0</v>
          </cell>
          <cell r="AA255">
            <v>238</v>
          </cell>
          <cell r="AD255">
            <v>0</v>
          </cell>
          <cell r="AE255">
            <v>0</v>
          </cell>
          <cell r="AF255">
            <v>0</v>
          </cell>
          <cell r="AH255"/>
        </row>
        <row r="256">
          <cell r="B256">
            <v>0</v>
          </cell>
          <cell r="C256">
            <v>0</v>
          </cell>
          <cell r="D256">
            <v>0</v>
          </cell>
          <cell r="E256">
            <v>0</v>
          </cell>
          <cell r="F256">
            <v>0</v>
          </cell>
          <cell r="G256">
            <v>0</v>
          </cell>
          <cell r="H256">
            <v>0</v>
          </cell>
          <cell r="I256">
            <v>0</v>
          </cell>
          <cell r="J256">
            <v>0</v>
          </cell>
          <cell r="K256">
            <v>0</v>
          </cell>
          <cell r="L256">
            <v>0</v>
          </cell>
          <cell r="M256">
            <v>0</v>
          </cell>
          <cell r="N256">
            <v>0</v>
          </cell>
          <cell r="O256">
            <v>0</v>
          </cell>
          <cell r="P256">
            <v>0</v>
          </cell>
          <cell r="Q256">
            <v>0</v>
          </cell>
          <cell r="R256">
            <v>0</v>
          </cell>
          <cell r="S256">
            <v>0</v>
          </cell>
          <cell r="T256">
            <v>0</v>
          </cell>
          <cell r="U256">
            <v>0</v>
          </cell>
          <cell r="V256">
            <v>0</v>
          </cell>
          <cell r="W256">
            <v>0</v>
          </cell>
          <cell r="X256">
            <v>0</v>
          </cell>
          <cell r="Y256" t="e">
            <v>#N/A</v>
          </cell>
          <cell r="Z256">
            <v>0</v>
          </cell>
          <cell r="AA256">
            <v>239</v>
          </cell>
          <cell r="AD256">
            <v>0</v>
          </cell>
          <cell r="AE256">
            <v>0</v>
          </cell>
          <cell r="AF256">
            <v>0</v>
          </cell>
          <cell r="AH256"/>
        </row>
        <row r="257">
          <cell r="B257">
            <v>0</v>
          </cell>
          <cell r="C257">
            <v>0</v>
          </cell>
          <cell r="D257">
            <v>0</v>
          </cell>
          <cell r="E257">
            <v>0</v>
          </cell>
          <cell r="F257">
            <v>0</v>
          </cell>
          <cell r="G257">
            <v>0</v>
          </cell>
          <cell r="H257">
            <v>0</v>
          </cell>
          <cell r="I257">
            <v>0</v>
          </cell>
          <cell r="J257">
            <v>0</v>
          </cell>
          <cell r="K257">
            <v>0</v>
          </cell>
          <cell r="L257">
            <v>0</v>
          </cell>
          <cell r="M257">
            <v>0</v>
          </cell>
          <cell r="N257">
            <v>0</v>
          </cell>
          <cell r="O257">
            <v>0</v>
          </cell>
          <cell r="P257">
            <v>0</v>
          </cell>
          <cell r="Q257">
            <v>0</v>
          </cell>
          <cell r="R257">
            <v>0</v>
          </cell>
          <cell r="S257">
            <v>0</v>
          </cell>
          <cell r="T257">
            <v>0</v>
          </cell>
          <cell r="U257">
            <v>0</v>
          </cell>
          <cell r="V257">
            <v>0</v>
          </cell>
          <cell r="W257">
            <v>0</v>
          </cell>
          <cell r="X257">
            <v>0</v>
          </cell>
          <cell r="Y257" t="e">
            <v>#N/A</v>
          </cell>
          <cell r="Z257">
            <v>0</v>
          </cell>
          <cell r="AA257">
            <v>240</v>
          </cell>
          <cell r="AD257">
            <v>0</v>
          </cell>
          <cell r="AE257">
            <v>0</v>
          </cell>
          <cell r="AF257">
            <v>0</v>
          </cell>
          <cell r="AH257"/>
        </row>
        <row r="258">
          <cell r="B258">
            <v>0</v>
          </cell>
          <cell r="C258">
            <v>0</v>
          </cell>
          <cell r="D258">
            <v>0</v>
          </cell>
          <cell r="E258">
            <v>0</v>
          </cell>
          <cell r="F258">
            <v>0</v>
          </cell>
          <cell r="G258">
            <v>0</v>
          </cell>
          <cell r="H258">
            <v>0</v>
          </cell>
          <cell r="I258">
            <v>0</v>
          </cell>
          <cell r="J258">
            <v>0</v>
          </cell>
          <cell r="K258">
            <v>0</v>
          </cell>
          <cell r="L258">
            <v>0</v>
          </cell>
          <cell r="M258">
            <v>0</v>
          </cell>
          <cell r="N258">
            <v>0</v>
          </cell>
          <cell r="O258">
            <v>0</v>
          </cell>
          <cell r="P258">
            <v>0</v>
          </cell>
          <cell r="Q258">
            <v>0</v>
          </cell>
          <cell r="R258">
            <v>0</v>
          </cell>
          <cell r="S258">
            <v>0</v>
          </cell>
          <cell r="T258">
            <v>0</v>
          </cell>
          <cell r="U258">
            <v>0</v>
          </cell>
          <cell r="V258">
            <v>0</v>
          </cell>
          <cell r="W258">
            <v>0</v>
          </cell>
          <cell r="X258">
            <v>0</v>
          </cell>
          <cell r="Y258" t="e">
            <v>#N/A</v>
          </cell>
          <cell r="Z258">
            <v>0</v>
          </cell>
          <cell r="AA258">
            <v>241</v>
          </cell>
          <cell r="AD258">
            <v>0</v>
          </cell>
          <cell r="AE258">
            <v>0</v>
          </cell>
          <cell r="AF258">
            <v>0</v>
          </cell>
          <cell r="AH258"/>
        </row>
        <row r="259">
          <cell r="B259">
            <v>0</v>
          </cell>
          <cell r="C259">
            <v>0</v>
          </cell>
          <cell r="D259">
            <v>0</v>
          </cell>
          <cell r="E259">
            <v>0</v>
          </cell>
          <cell r="F259">
            <v>0</v>
          </cell>
          <cell r="G259">
            <v>0</v>
          </cell>
          <cell r="H259">
            <v>0</v>
          </cell>
          <cell r="I259">
            <v>0</v>
          </cell>
          <cell r="J259">
            <v>0</v>
          </cell>
          <cell r="K259">
            <v>0</v>
          </cell>
          <cell r="L259">
            <v>0</v>
          </cell>
          <cell r="M259">
            <v>0</v>
          </cell>
          <cell r="N259">
            <v>0</v>
          </cell>
          <cell r="O259">
            <v>0</v>
          </cell>
          <cell r="P259">
            <v>0</v>
          </cell>
          <cell r="Q259">
            <v>0</v>
          </cell>
          <cell r="R259">
            <v>0</v>
          </cell>
          <cell r="S259">
            <v>0</v>
          </cell>
          <cell r="T259">
            <v>0</v>
          </cell>
          <cell r="U259">
            <v>0</v>
          </cell>
          <cell r="V259">
            <v>0</v>
          </cell>
          <cell r="W259">
            <v>0</v>
          </cell>
          <cell r="X259">
            <v>0</v>
          </cell>
          <cell r="Y259" t="e">
            <v>#N/A</v>
          </cell>
          <cell r="Z259">
            <v>0</v>
          </cell>
          <cell r="AA259">
            <v>242</v>
          </cell>
          <cell r="AD259">
            <v>0</v>
          </cell>
          <cell r="AE259">
            <v>0</v>
          </cell>
          <cell r="AF259">
            <v>0</v>
          </cell>
          <cell r="AH259"/>
        </row>
        <row r="260">
          <cell r="B260">
            <v>0</v>
          </cell>
          <cell r="C260">
            <v>0</v>
          </cell>
          <cell r="D260">
            <v>0</v>
          </cell>
          <cell r="E260">
            <v>0</v>
          </cell>
          <cell r="F260">
            <v>0</v>
          </cell>
          <cell r="G260">
            <v>0</v>
          </cell>
          <cell r="H260">
            <v>0</v>
          </cell>
          <cell r="I260">
            <v>0</v>
          </cell>
          <cell r="J260">
            <v>0</v>
          </cell>
          <cell r="K260">
            <v>0</v>
          </cell>
          <cell r="L260">
            <v>0</v>
          </cell>
          <cell r="M260">
            <v>0</v>
          </cell>
          <cell r="N260">
            <v>0</v>
          </cell>
          <cell r="O260">
            <v>0</v>
          </cell>
          <cell r="P260">
            <v>0</v>
          </cell>
          <cell r="Q260">
            <v>0</v>
          </cell>
          <cell r="R260">
            <v>0</v>
          </cell>
          <cell r="S260">
            <v>0</v>
          </cell>
          <cell r="T260">
            <v>0</v>
          </cell>
          <cell r="U260">
            <v>0</v>
          </cell>
          <cell r="V260">
            <v>0</v>
          </cell>
          <cell r="W260">
            <v>0</v>
          </cell>
          <cell r="X260">
            <v>0</v>
          </cell>
          <cell r="Y260" t="e">
            <v>#N/A</v>
          </cell>
          <cell r="Z260">
            <v>0</v>
          </cell>
          <cell r="AA260">
            <v>243</v>
          </cell>
          <cell r="AD260">
            <v>0</v>
          </cell>
          <cell r="AE260">
            <v>0</v>
          </cell>
          <cell r="AF260">
            <v>0</v>
          </cell>
          <cell r="AH260"/>
        </row>
        <row r="261">
          <cell r="B261">
            <v>0</v>
          </cell>
          <cell r="C261">
            <v>0</v>
          </cell>
          <cell r="D261">
            <v>0</v>
          </cell>
          <cell r="E261">
            <v>0</v>
          </cell>
          <cell r="F261">
            <v>0</v>
          </cell>
          <cell r="G261">
            <v>0</v>
          </cell>
          <cell r="H261">
            <v>0</v>
          </cell>
          <cell r="I261">
            <v>0</v>
          </cell>
          <cell r="J261">
            <v>0</v>
          </cell>
          <cell r="K261">
            <v>0</v>
          </cell>
          <cell r="L261">
            <v>0</v>
          </cell>
          <cell r="M261">
            <v>0</v>
          </cell>
          <cell r="N261">
            <v>0</v>
          </cell>
          <cell r="O261">
            <v>0</v>
          </cell>
          <cell r="P261">
            <v>0</v>
          </cell>
          <cell r="Q261">
            <v>0</v>
          </cell>
          <cell r="R261">
            <v>0</v>
          </cell>
          <cell r="S261">
            <v>0</v>
          </cell>
          <cell r="T261">
            <v>0</v>
          </cell>
          <cell r="U261">
            <v>0</v>
          </cell>
          <cell r="V261">
            <v>0</v>
          </cell>
          <cell r="W261">
            <v>0</v>
          </cell>
          <cell r="X261">
            <v>0</v>
          </cell>
          <cell r="Y261" t="e">
            <v>#N/A</v>
          </cell>
          <cell r="Z261">
            <v>0</v>
          </cell>
          <cell r="AA261">
            <v>244</v>
          </cell>
          <cell r="AD261">
            <v>0</v>
          </cell>
          <cell r="AE261">
            <v>0</v>
          </cell>
          <cell r="AF261">
            <v>0</v>
          </cell>
          <cell r="AH261"/>
        </row>
        <row r="262">
          <cell r="B262">
            <v>0</v>
          </cell>
          <cell r="C262">
            <v>0</v>
          </cell>
          <cell r="D262">
            <v>0</v>
          </cell>
          <cell r="E262">
            <v>0</v>
          </cell>
          <cell r="F262">
            <v>0</v>
          </cell>
          <cell r="G262">
            <v>0</v>
          </cell>
          <cell r="H262">
            <v>0</v>
          </cell>
          <cell r="I262">
            <v>0</v>
          </cell>
          <cell r="J262">
            <v>0</v>
          </cell>
          <cell r="K262">
            <v>0</v>
          </cell>
          <cell r="L262">
            <v>0</v>
          </cell>
          <cell r="M262">
            <v>0</v>
          </cell>
          <cell r="N262">
            <v>0</v>
          </cell>
          <cell r="O262">
            <v>0</v>
          </cell>
          <cell r="P262">
            <v>0</v>
          </cell>
          <cell r="Q262">
            <v>0</v>
          </cell>
          <cell r="R262">
            <v>0</v>
          </cell>
          <cell r="S262">
            <v>0</v>
          </cell>
          <cell r="T262">
            <v>0</v>
          </cell>
          <cell r="U262">
            <v>0</v>
          </cell>
          <cell r="V262">
            <v>0</v>
          </cell>
          <cell r="W262">
            <v>0</v>
          </cell>
          <cell r="X262">
            <v>0</v>
          </cell>
          <cell r="Y262" t="e">
            <v>#N/A</v>
          </cell>
          <cell r="Z262">
            <v>0</v>
          </cell>
          <cell r="AA262">
            <v>245</v>
          </cell>
          <cell r="AD262">
            <v>0</v>
          </cell>
          <cell r="AE262">
            <v>0</v>
          </cell>
          <cell r="AF262">
            <v>0</v>
          </cell>
          <cell r="AH262"/>
        </row>
        <row r="263">
          <cell r="B263">
            <v>0</v>
          </cell>
          <cell r="C263">
            <v>0</v>
          </cell>
          <cell r="D263">
            <v>0</v>
          </cell>
          <cell r="E263">
            <v>0</v>
          </cell>
          <cell r="F263">
            <v>0</v>
          </cell>
          <cell r="G263">
            <v>0</v>
          </cell>
          <cell r="H263">
            <v>0</v>
          </cell>
          <cell r="I263">
            <v>0</v>
          </cell>
          <cell r="J263">
            <v>0</v>
          </cell>
          <cell r="K263">
            <v>0</v>
          </cell>
          <cell r="L263">
            <v>0</v>
          </cell>
          <cell r="M263">
            <v>0</v>
          </cell>
          <cell r="N263">
            <v>0</v>
          </cell>
          <cell r="O263">
            <v>0</v>
          </cell>
          <cell r="P263">
            <v>0</v>
          </cell>
          <cell r="Q263">
            <v>0</v>
          </cell>
          <cell r="R263">
            <v>0</v>
          </cell>
          <cell r="S263">
            <v>0</v>
          </cell>
          <cell r="T263">
            <v>0</v>
          </cell>
          <cell r="U263">
            <v>0</v>
          </cell>
          <cell r="V263">
            <v>0</v>
          </cell>
          <cell r="W263">
            <v>0</v>
          </cell>
          <cell r="X263">
            <v>0</v>
          </cell>
          <cell r="Y263" t="e">
            <v>#N/A</v>
          </cell>
          <cell r="Z263">
            <v>0</v>
          </cell>
          <cell r="AA263">
            <v>246</v>
          </cell>
          <cell r="AD263">
            <v>0</v>
          </cell>
          <cell r="AE263">
            <v>0</v>
          </cell>
          <cell r="AF263">
            <v>0</v>
          </cell>
          <cell r="AH263"/>
        </row>
        <row r="264">
          <cell r="B264">
            <v>0</v>
          </cell>
          <cell r="C264">
            <v>0</v>
          </cell>
          <cell r="D264">
            <v>0</v>
          </cell>
          <cell r="E264">
            <v>0</v>
          </cell>
          <cell r="F264">
            <v>0</v>
          </cell>
          <cell r="G264">
            <v>0</v>
          </cell>
          <cell r="H264">
            <v>0</v>
          </cell>
          <cell r="I264">
            <v>0</v>
          </cell>
          <cell r="J264">
            <v>0</v>
          </cell>
          <cell r="K264">
            <v>0</v>
          </cell>
          <cell r="L264">
            <v>0</v>
          </cell>
          <cell r="M264">
            <v>0</v>
          </cell>
          <cell r="N264">
            <v>0</v>
          </cell>
          <cell r="O264">
            <v>0</v>
          </cell>
          <cell r="P264">
            <v>0</v>
          </cell>
          <cell r="Q264">
            <v>0</v>
          </cell>
          <cell r="R264">
            <v>0</v>
          </cell>
          <cell r="S264">
            <v>0</v>
          </cell>
          <cell r="T264">
            <v>0</v>
          </cell>
          <cell r="U264">
            <v>0</v>
          </cell>
          <cell r="V264">
            <v>0</v>
          </cell>
          <cell r="W264">
            <v>0</v>
          </cell>
          <cell r="X264">
            <v>0</v>
          </cell>
          <cell r="Y264" t="e">
            <v>#N/A</v>
          </cell>
          <cell r="Z264">
            <v>0</v>
          </cell>
          <cell r="AA264">
            <v>247</v>
          </cell>
          <cell r="AD264">
            <v>0</v>
          </cell>
          <cell r="AE264">
            <v>0</v>
          </cell>
          <cell r="AF264">
            <v>0</v>
          </cell>
          <cell r="AH264"/>
        </row>
        <row r="265">
          <cell r="B265">
            <v>0</v>
          </cell>
          <cell r="C265">
            <v>0</v>
          </cell>
          <cell r="D265">
            <v>0</v>
          </cell>
          <cell r="E265">
            <v>0</v>
          </cell>
          <cell r="F265">
            <v>0</v>
          </cell>
          <cell r="G265">
            <v>0</v>
          </cell>
          <cell r="H265">
            <v>0</v>
          </cell>
          <cell r="I265">
            <v>0</v>
          </cell>
          <cell r="J265">
            <v>0</v>
          </cell>
          <cell r="K265">
            <v>0</v>
          </cell>
          <cell r="L265">
            <v>0</v>
          </cell>
          <cell r="M265">
            <v>0</v>
          </cell>
          <cell r="N265">
            <v>0</v>
          </cell>
          <cell r="O265">
            <v>0</v>
          </cell>
          <cell r="P265">
            <v>0</v>
          </cell>
          <cell r="Q265">
            <v>0</v>
          </cell>
          <cell r="R265">
            <v>0</v>
          </cell>
          <cell r="S265">
            <v>0</v>
          </cell>
          <cell r="T265">
            <v>0</v>
          </cell>
          <cell r="U265">
            <v>0</v>
          </cell>
          <cell r="V265">
            <v>0</v>
          </cell>
          <cell r="W265">
            <v>0</v>
          </cell>
          <cell r="X265">
            <v>0</v>
          </cell>
          <cell r="Y265" t="e">
            <v>#N/A</v>
          </cell>
          <cell r="Z265">
            <v>0</v>
          </cell>
          <cell r="AA265">
            <v>248</v>
          </cell>
          <cell r="AD265">
            <v>0</v>
          </cell>
          <cell r="AE265">
            <v>0</v>
          </cell>
          <cell r="AF265">
            <v>0</v>
          </cell>
          <cell r="AH265"/>
        </row>
        <row r="266">
          <cell r="B266">
            <v>0</v>
          </cell>
          <cell r="C266">
            <v>0</v>
          </cell>
          <cell r="D266">
            <v>0</v>
          </cell>
          <cell r="E266">
            <v>0</v>
          </cell>
          <cell r="F266">
            <v>0</v>
          </cell>
          <cell r="G266">
            <v>0</v>
          </cell>
          <cell r="H266">
            <v>0</v>
          </cell>
          <cell r="I266">
            <v>0</v>
          </cell>
          <cell r="J266">
            <v>0</v>
          </cell>
          <cell r="K266">
            <v>0</v>
          </cell>
          <cell r="L266">
            <v>0</v>
          </cell>
          <cell r="M266">
            <v>0</v>
          </cell>
          <cell r="N266">
            <v>0</v>
          </cell>
          <cell r="O266">
            <v>0</v>
          </cell>
          <cell r="P266">
            <v>0</v>
          </cell>
          <cell r="Q266">
            <v>0</v>
          </cell>
          <cell r="R266">
            <v>0</v>
          </cell>
          <cell r="S266">
            <v>0</v>
          </cell>
          <cell r="T266">
            <v>0</v>
          </cell>
          <cell r="U266">
            <v>0</v>
          </cell>
          <cell r="V266">
            <v>0</v>
          </cell>
          <cell r="W266">
            <v>0</v>
          </cell>
          <cell r="X266">
            <v>0</v>
          </cell>
          <cell r="Y266" t="e">
            <v>#N/A</v>
          </cell>
          <cell r="Z266">
            <v>0</v>
          </cell>
          <cell r="AA266">
            <v>249</v>
          </cell>
          <cell r="AD266">
            <v>0</v>
          </cell>
          <cell r="AE266">
            <v>0</v>
          </cell>
          <cell r="AF266">
            <v>0</v>
          </cell>
          <cell r="AH266"/>
        </row>
        <row r="267">
          <cell r="B267">
            <v>0</v>
          </cell>
          <cell r="C267">
            <v>0</v>
          </cell>
          <cell r="D267">
            <v>0</v>
          </cell>
          <cell r="E267">
            <v>0</v>
          </cell>
          <cell r="F267">
            <v>0</v>
          </cell>
          <cell r="G267">
            <v>0</v>
          </cell>
          <cell r="H267">
            <v>0</v>
          </cell>
          <cell r="I267">
            <v>0</v>
          </cell>
          <cell r="J267">
            <v>0</v>
          </cell>
          <cell r="K267">
            <v>0</v>
          </cell>
          <cell r="L267">
            <v>0</v>
          </cell>
          <cell r="M267">
            <v>0</v>
          </cell>
          <cell r="N267">
            <v>0</v>
          </cell>
          <cell r="O267">
            <v>0</v>
          </cell>
          <cell r="P267">
            <v>0</v>
          </cell>
          <cell r="Q267">
            <v>0</v>
          </cell>
          <cell r="R267">
            <v>0</v>
          </cell>
          <cell r="S267">
            <v>0</v>
          </cell>
          <cell r="T267">
            <v>0</v>
          </cell>
          <cell r="U267">
            <v>0</v>
          </cell>
          <cell r="V267">
            <v>0</v>
          </cell>
          <cell r="W267">
            <v>0</v>
          </cell>
          <cell r="X267">
            <v>0</v>
          </cell>
          <cell r="Y267" t="e">
            <v>#N/A</v>
          </cell>
          <cell r="Z267">
            <v>0</v>
          </cell>
          <cell r="AA267">
            <v>250</v>
          </cell>
          <cell r="AD267">
            <v>0</v>
          </cell>
          <cell r="AE267">
            <v>0</v>
          </cell>
          <cell r="AF267">
            <v>0</v>
          </cell>
          <cell r="AH267"/>
        </row>
        <row r="268">
          <cell r="B268">
            <v>0</v>
          </cell>
          <cell r="C268">
            <v>0</v>
          </cell>
          <cell r="D268">
            <v>0</v>
          </cell>
          <cell r="E268">
            <v>0</v>
          </cell>
          <cell r="F268">
            <v>0</v>
          </cell>
          <cell r="G268">
            <v>0</v>
          </cell>
          <cell r="H268">
            <v>0</v>
          </cell>
          <cell r="I268">
            <v>0</v>
          </cell>
          <cell r="J268">
            <v>0</v>
          </cell>
          <cell r="K268">
            <v>0</v>
          </cell>
          <cell r="L268">
            <v>0</v>
          </cell>
          <cell r="M268">
            <v>0</v>
          </cell>
          <cell r="N268">
            <v>0</v>
          </cell>
          <cell r="O268">
            <v>0</v>
          </cell>
          <cell r="P268">
            <v>0</v>
          </cell>
          <cell r="Q268">
            <v>0</v>
          </cell>
          <cell r="R268">
            <v>0</v>
          </cell>
          <cell r="S268">
            <v>0</v>
          </cell>
          <cell r="T268">
            <v>0</v>
          </cell>
          <cell r="U268">
            <v>0</v>
          </cell>
          <cell r="V268">
            <v>0</v>
          </cell>
          <cell r="W268">
            <v>0</v>
          </cell>
          <cell r="X268">
            <v>0</v>
          </cell>
          <cell r="Y268" t="e">
            <v>#N/A</v>
          </cell>
          <cell r="Z268">
            <v>0</v>
          </cell>
          <cell r="AA268">
            <v>251</v>
          </cell>
          <cell r="AD268">
            <v>0</v>
          </cell>
          <cell r="AE268">
            <v>0</v>
          </cell>
          <cell r="AF268">
            <v>0</v>
          </cell>
          <cell r="AH268"/>
        </row>
        <row r="269">
          <cell r="B269">
            <v>0</v>
          </cell>
          <cell r="C269">
            <v>0</v>
          </cell>
          <cell r="D269">
            <v>0</v>
          </cell>
          <cell r="E269">
            <v>0</v>
          </cell>
          <cell r="F269">
            <v>0</v>
          </cell>
          <cell r="G269">
            <v>0</v>
          </cell>
          <cell r="H269">
            <v>0</v>
          </cell>
          <cell r="I269">
            <v>0</v>
          </cell>
          <cell r="J269">
            <v>0</v>
          </cell>
          <cell r="K269">
            <v>0</v>
          </cell>
          <cell r="L269">
            <v>0</v>
          </cell>
          <cell r="M269">
            <v>0</v>
          </cell>
          <cell r="N269">
            <v>0</v>
          </cell>
          <cell r="O269">
            <v>0</v>
          </cell>
          <cell r="P269">
            <v>0</v>
          </cell>
          <cell r="Q269">
            <v>0</v>
          </cell>
          <cell r="R269">
            <v>0</v>
          </cell>
          <cell r="S269">
            <v>0</v>
          </cell>
          <cell r="T269">
            <v>0</v>
          </cell>
          <cell r="U269">
            <v>0</v>
          </cell>
          <cell r="V269">
            <v>0</v>
          </cell>
          <cell r="W269">
            <v>0</v>
          </cell>
          <cell r="X269">
            <v>0</v>
          </cell>
          <cell r="Y269" t="e">
            <v>#N/A</v>
          </cell>
          <cell r="Z269">
            <v>0</v>
          </cell>
          <cell r="AA269">
            <v>252</v>
          </cell>
          <cell r="AD269">
            <v>0</v>
          </cell>
          <cell r="AE269">
            <v>0</v>
          </cell>
          <cell r="AF269">
            <v>0</v>
          </cell>
          <cell r="AH269"/>
        </row>
        <row r="270">
          <cell r="B270">
            <v>0</v>
          </cell>
          <cell r="C270">
            <v>0</v>
          </cell>
          <cell r="D270">
            <v>0</v>
          </cell>
          <cell r="E270">
            <v>0</v>
          </cell>
          <cell r="F270">
            <v>0</v>
          </cell>
          <cell r="G270">
            <v>0</v>
          </cell>
          <cell r="H270">
            <v>0</v>
          </cell>
          <cell r="I270">
            <v>0</v>
          </cell>
          <cell r="J270">
            <v>0</v>
          </cell>
          <cell r="K270">
            <v>0</v>
          </cell>
          <cell r="L270">
            <v>0</v>
          </cell>
          <cell r="M270">
            <v>0</v>
          </cell>
          <cell r="N270">
            <v>0</v>
          </cell>
          <cell r="O270">
            <v>0</v>
          </cell>
          <cell r="P270">
            <v>0</v>
          </cell>
          <cell r="Q270">
            <v>0</v>
          </cell>
          <cell r="R270">
            <v>0</v>
          </cell>
          <cell r="S270">
            <v>0</v>
          </cell>
          <cell r="T270">
            <v>0</v>
          </cell>
          <cell r="U270">
            <v>0</v>
          </cell>
          <cell r="V270">
            <v>0</v>
          </cell>
          <cell r="W270">
            <v>0</v>
          </cell>
          <cell r="X270">
            <v>0</v>
          </cell>
          <cell r="Y270" t="e">
            <v>#N/A</v>
          </cell>
          <cell r="Z270">
            <v>0</v>
          </cell>
          <cell r="AA270">
            <v>253</v>
          </cell>
          <cell r="AD270">
            <v>0</v>
          </cell>
          <cell r="AE270">
            <v>0</v>
          </cell>
          <cell r="AF270">
            <v>0</v>
          </cell>
          <cell r="AH270"/>
        </row>
        <row r="271">
          <cell r="B271">
            <v>0</v>
          </cell>
          <cell r="C271">
            <v>0</v>
          </cell>
          <cell r="D271">
            <v>0</v>
          </cell>
          <cell r="E271">
            <v>0</v>
          </cell>
          <cell r="F271">
            <v>0</v>
          </cell>
          <cell r="G271">
            <v>0</v>
          </cell>
          <cell r="H271">
            <v>0</v>
          </cell>
          <cell r="I271">
            <v>0</v>
          </cell>
          <cell r="J271">
            <v>0</v>
          </cell>
          <cell r="K271">
            <v>0</v>
          </cell>
          <cell r="L271">
            <v>0</v>
          </cell>
          <cell r="M271">
            <v>0</v>
          </cell>
          <cell r="N271">
            <v>0</v>
          </cell>
          <cell r="O271">
            <v>0</v>
          </cell>
          <cell r="P271">
            <v>0</v>
          </cell>
          <cell r="Q271">
            <v>0</v>
          </cell>
          <cell r="R271">
            <v>0</v>
          </cell>
          <cell r="S271">
            <v>0</v>
          </cell>
          <cell r="T271">
            <v>0</v>
          </cell>
          <cell r="U271">
            <v>0</v>
          </cell>
          <cell r="V271">
            <v>0</v>
          </cell>
          <cell r="W271">
            <v>0</v>
          </cell>
          <cell r="X271">
            <v>0</v>
          </cell>
          <cell r="Y271" t="e">
            <v>#N/A</v>
          </cell>
          <cell r="Z271">
            <v>0</v>
          </cell>
          <cell r="AA271">
            <v>254</v>
          </cell>
          <cell r="AD271">
            <v>0</v>
          </cell>
          <cell r="AE271">
            <v>0</v>
          </cell>
          <cell r="AF271">
            <v>0</v>
          </cell>
          <cell r="AH271"/>
        </row>
        <row r="272">
          <cell r="B272">
            <v>0</v>
          </cell>
          <cell r="C272">
            <v>0</v>
          </cell>
          <cell r="D272">
            <v>0</v>
          </cell>
          <cell r="E272">
            <v>0</v>
          </cell>
          <cell r="F272">
            <v>0</v>
          </cell>
          <cell r="G272">
            <v>0</v>
          </cell>
          <cell r="H272">
            <v>0</v>
          </cell>
          <cell r="I272">
            <v>0</v>
          </cell>
          <cell r="J272">
            <v>0</v>
          </cell>
          <cell r="K272">
            <v>0</v>
          </cell>
          <cell r="L272">
            <v>0</v>
          </cell>
          <cell r="M272">
            <v>0</v>
          </cell>
          <cell r="N272">
            <v>0</v>
          </cell>
          <cell r="O272">
            <v>0</v>
          </cell>
          <cell r="P272">
            <v>0</v>
          </cell>
          <cell r="Q272">
            <v>0</v>
          </cell>
          <cell r="R272">
            <v>0</v>
          </cell>
          <cell r="S272">
            <v>0</v>
          </cell>
          <cell r="T272">
            <v>0</v>
          </cell>
          <cell r="U272">
            <v>0</v>
          </cell>
          <cell r="V272">
            <v>0</v>
          </cell>
          <cell r="W272">
            <v>0</v>
          </cell>
          <cell r="X272">
            <v>0</v>
          </cell>
          <cell r="Y272" t="e">
            <v>#N/A</v>
          </cell>
          <cell r="Z272">
            <v>0</v>
          </cell>
          <cell r="AA272">
            <v>255</v>
          </cell>
          <cell r="AD272">
            <v>0</v>
          </cell>
          <cell r="AE272">
            <v>0</v>
          </cell>
          <cell r="AF272">
            <v>0</v>
          </cell>
          <cell r="AH272"/>
        </row>
        <row r="273">
          <cell r="B273">
            <v>0</v>
          </cell>
          <cell r="C273">
            <v>0</v>
          </cell>
          <cell r="D273">
            <v>0</v>
          </cell>
          <cell r="E273">
            <v>0</v>
          </cell>
          <cell r="F273">
            <v>0</v>
          </cell>
          <cell r="G273">
            <v>0</v>
          </cell>
          <cell r="H273">
            <v>0</v>
          </cell>
          <cell r="I273">
            <v>0</v>
          </cell>
          <cell r="J273">
            <v>0</v>
          </cell>
          <cell r="K273">
            <v>0</v>
          </cell>
          <cell r="L273">
            <v>0</v>
          </cell>
          <cell r="M273">
            <v>0</v>
          </cell>
          <cell r="N273">
            <v>0</v>
          </cell>
          <cell r="O273">
            <v>0</v>
          </cell>
          <cell r="P273">
            <v>0</v>
          </cell>
          <cell r="Q273">
            <v>0</v>
          </cell>
          <cell r="R273">
            <v>0</v>
          </cell>
          <cell r="S273">
            <v>0</v>
          </cell>
          <cell r="T273">
            <v>0</v>
          </cell>
          <cell r="U273">
            <v>0</v>
          </cell>
          <cell r="V273">
            <v>0</v>
          </cell>
          <cell r="W273">
            <v>0</v>
          </cell>
          <cell r="X273">
            <v>0</v>
          </cell>
          <cell r="Y273" t="e">
            <v>#N/A</v>
          </cell>
          <cell r="Z273">
            <v>0</v>
          </cell>
          <cell r="AA273">
            <v>256</v>
          </cell>
          <cell r="AD273">
            <v>0</v>
          </cell>
          <cell r="AE273">
            <v>0</v>
          </cell>
          <cell r="AF273">
            <v>0</v>
          </cell>
          <cell r="AH273"/>
        </row>
        <row r="274">
          <cell r="B274">
            <v>0</v>
          </cell>
          <cell r="C274">
            <v>0</v>
          </cell>
          <cell r="D274">
            <v>0</v>
          </cell>
          <cell r="E274">
            <v>0</v>
          </cell>
          <cell r="F274">
            <v>0</v>
          </cell>
          <cell r="G274">
            <v>0</v>
          </cell>
          <cell r="H274">
            <v>0</v>
          </cell>
          <cell r="I274">
            <v>0</v>
          </cell>
          <cell r="J274">
            <v>0</v>
          </cell>
          <cell r="K274">
            <v>0</v>
          </cell>
          <cell r="L274">
            <v>0</v>
          </cell>
          <cell r="M274">
            <v>0</v>
          </cell>
          <cell r="N274">
            <v>0</v>
          </cell>
          <cell r="O274">
            <v>0</v>
          </cell>
          <cell r="P274">
            <v>0</v>
          </cell>
          <cell r="Q274">
            <v>0</v>
          </cell>
          <cell r="R274">
            <v>0</v>
          </cell>
          <cell r="S274">
            <v>0</v>
          </cell>
          <cell r="T274">
            <v>0</v>
          </cell>
          <cell r="U274">
            <v>0</v>
          </cell>
          <cell r="V274">
            <v>0</v>
          </cell>
          <cell r="W274">
            <v>0</v>
          </cell>
          <cell r="X274">
            <v>0</v>
          </cell>
          <cell r="Y274" t="e">
            <v>#N/A</v>
          </cell>
          <cell r="Z274">
            <v>0</v>
          </cell>
          <cell r="AA274">
            <v>257</v>
          </cell>
          <cell r="AD274">
            <v>0</v>
          </cell>
          <cell r="AE274">
            <v>0</v>
          </cell>
          <cell r="AF274">
            <v>0</v>
          </cell>
          <cell r="AH274"/>
        </row>
        <row r="275">
          <cell r="B275">
            <v>0</v>
          </cell>
          <cell r="C275">
            <v>0</v>
          </cell>
          <cell r="D275">
            <v>0</v>
          </cell>
          <cell r="E275">
            <v>0</v>
          </cell>
          <cell r="F275">
            <v>0</v>
          </cell>
          <cell r="G275">
            <v>0</v>
          </cell>
          <cell r="H275">
            <v>0</v>
          </cell>
          <cell r="I275">
            <v>0</v>
          </cell>
          <cell r="J275">
            <v>0</v>
          </cell>
          <cell r="K275">
            <v>0</v>
          </cell>
          <cell r="L275">
            <v>0</v>
          </cell>
          <cell r="M275">
            <v>0</v>
          </cell>
          <cell r="N275">
            <v>0</v>
          </cell>
          <cell r="O275">
            <v>0</v>
          </cell>
          <cell r="P275">
            <v>0</v>
          </cell>
          <cell r="Q275">
            <v>0</v>
          </cell>
          <cell r="R275">
            <v>0</v>
          </cell>
          <cell r="S275">
            <v>0</v>
          </cell>
          <cell r="T275">
            <v>0</v>
          </cell>
          <cell r="U275">
            <v>0</v>
          </cell>
          <cell r="V275">
            <v>0</v>
          </cell>
          <cell r="W275">
            <v>0</v>
          </cell>
          <cell r="X275">
            <v>0</v>
          </cell>
          <cell r="Y275" t="e">
            <v>#N/A</v>
          </cell>
          <cell r="Z275">
            <v>0</v>
          </cell>
          <cell r="AA275">
            <v>258</v>
          </cell>
          <cell r="AD275">
            <v>0</v>
          </cell>
          <cell r="AE275">
            <v>0</v>
          </cell>
          <cell r="AF275">
            <v>0</v>
          </cell>
          <cell r="AH275"/>
        </row>
        <row r="276">
          <cell r="B276">
            <v>0</v>
          </cell>
          <cell r="C276">
            <v>0</v>
          </cell>
          <cell r="D276">
            <v>0</v>
          </cell>
          <cell r="E276">
            <v>0</v>
          </cell>
          <cell r="F276">
            <v>0</v>
          </cell>
          <cell r="G276">
            <v>0</v>
          </cell>
          <cell r="H276">
            <v>0</v>
          </cell>
          <cell r="I276">
            <v>0</v>
          </cell>
          <cell r="J276">
            <v>0</v>
          </cell>
          <cell r="K276">
            <v>0</v>
          </cell>
          <cell r="L276">
            <v>0</v>
          </cell>
          <cell r="M276">
            <v>0</v>
          </cell>
          <cell r="N276">
            <v>0</v>
          </cell>
          <cell r="O276">
            <v>0</v>
          </cell>
          <cell r="P276">
            <v>0</v>
          </cell>
          <cell r="Q276">
            <v>0</v>
          </cell>
          <cell r="R276">
            <v>0</v>
          </cell>
          <cell r="S276">
            <v>0</v>
          </cell>
          <cell r="T276">
            <v>0</v>
          </cell>
          <cell r="U276">
            <v>0</v>
          </cell>
          <cell r="V276">
            <v>0</v>
          </cell>
          <cell r="W276">
            <v>0</v>
          </cell>
          <cell r="X276">
            <v>0</v>
          </cell>
          <cell r="Y276" t="e">
            <v>#N/A</v>
          </cell>
          <cell r="Z276">
            <v>0</v>
          </cell>
          <cell r="AA276">
            <v>259</v>
          </cell>
          <cell r="AD276">
            <v>0</v>
          </cell>
          <cell r="AE276">
            <v>0</v>
          </cell>
          <cell r="AF276">
            <v>0</v>
          </cell>
          <cell r="AH276"/>
        </row>
        <row r="277">
          <cell r="B277">
            <v>0</v>
          </cell>
          <cell r="C277">
            <v>0</v>
          </cell>
          <cell r="D277">
            <v>0</v>
          </cell>
          <cell r="E277">
            <v>0</v>
          </cell>
          <cell r="F277">
            <v>0</v>
          </cell>
          <cell r="G277">
            <v>0</v>
          </cell>
          <cell r="H277">
            <v>0</v>
          </cell>
          <cell r="I277">
            <v>0</v>
          </cell>
          <cell r="J277">
            <v>0</v>
          </cell>
          <cell r="K277">
            <v>0</v>
          </cell>
          <cell r="L277">
            <v>0</v>
          </cell>
          <cell r="M277">
            <v>0</v>
          </cell>
          <cell r="N277">
            <v>0</v>
          </cell>
          <cell r="O277">
            <v>0</v>
          </cell>
          <cell r="P277">
            <v>0</v>
          </cell>
          <cell r="Q277">
            <v>0</v>
          </cell>
          <cell r="R277">
            <v>0</v>
          </cell>
          <cell r="S277">
            <v>0</v>
          </cell>
          <cell r="T277">
            <v>0</v>
          </cell>
          <cell r="U277">
            <v>0</v>
          </cell>
          <cell r="V277">
            <v>0</v>
          </cell>
          <cell r="W277">
            <v>0</v>
          </cell>
          <cell r="X277">
            <v>0</v>
          </cell>
          <cell r="Y277" t="e">
            <v>#N/A</v>
          </cell>
          <cell r="Z277">
            <v>0</v>
          </cell>
          <cell r="AA277">
            <v>260</v>
          </cell>
          <cell r="AD277">
            <v>0</v>
          </cell>
          <cell r="AE277">
            <v>0</v>
          </cell>
          <cell r="AF277">
            <v>0</v>
          </cell>
          <cell r="AH277"/>
        </row>
        <row r="278">
          <cell r="B278">
            <v>0</v>
          </cell>
          <cell r="C278">
            <v>0</v>
          </cell>
          <cell r="D278">
            <v>0</v>
          </cell>
          <cell r="E278">
            <v>0</v>
          </cell>
          <cell r="F278">
            <v>0</v>
          </cell>
          <cell r="G278">
            <v>0</v>
          </cell>
          <cell r="H278">
            <v>0</v>
          </cell>
          <cell r="I278">
            <v>0</v>
          </cell>
          <cell r="J278">
            <v>0</v>
          </cell>
          <cell r="K278">
            <v>0</v>
          </cell>
          <cell r="L278">
            <v>0</v>
          </cell>
          <cell r="M278">
            <v>0</v>
          </cell>
          <cell r="N278">
            <v>0</v>
          </cell>
          <cell r="O278">
            <v>0</v>
          </cell>
          <cell r="P278">
            <v>0</v>
          </cell>
          <cell r="Q278">
            <v>0</v>
          </cell>
          <cell r="R278">
            <v>0</v>
          </cell>
          <cell r="S278">
            <v>0</v>
          </cell>
          <cell r="T278">
            <v>0</v>
          </cell>
          <cell r="U278">
            <v>0</v>
          </cell>
          <cell r="V278">
            <v>0</v>
          </cell>
          <cell r="W278">
            <v>0</v>
          </cell>
          <cell r="X278">
            <v>0</v>
          </cell>
          <cell r="Y278" t="e">
            <v>#N/A</v>
          </cell>
          <cell r="Z278">
            <v>0</v>
          </cell>
          <cell r="AA278">
            <v>261</v>
          </cell>
          <cell r="AD278">
            <v>0</v>
          </cell>
          <cell r="AE278">
            <v>0</v>
          </cell>
          <cell r="AF278">
            <v>0</v>
          </cell>
          <cell r="AH278"/>
        </row>
        <row r="279">
          <cell r="B279">
            <v>0</v>
          </cell>
          <cell r="C279">
            <v>0</v>
          </cell>
          <cell r="D279">
            <v>0</v>
          </cell>
          <cell r="E279">
            <v>0</v>
          </cell>
          <cell r="F279">
            <v>0</v>
          </cell>
          <cell r="G279">
            <v>0</v>
          </cell>
          <cell r="H279">
            <v>0</v>
          </cell>
          <cell r="I279">
            <v>0</v>
          </cell>
          <cell r="J279">
            <v>0</v>
          </cell>
          <cell r="K279">
            <v>0</v>
          </cell>
          <cell r="L279">
            <v>0</v>
          </cell>
          <cell r="M279">
            <v>0</v>
          </cell>
          <cell r="N279">
            <v>0</v>
          </cell>
          <cell r="O279">
            <v>0</v>
          </cell>
          <cell r="P279">
            <v>0</v>
          </cell>
          <cell r="Q279">
            <v>0</v>
          </cell>
          <cell r="R279">
            <v>0</v>
          </cell>
          <cell r="S279">
            <v>0</v>
          </cell>
          <cell r="T279">
            <v>0</v>
          </cell>
          <cell r="U279">
            <v>0</v>
          </cell>
          <cell r="V279">
            <v>0</v>
          </cell>
          <cell r="W279">
            <v>0</v>
          </cell>
          <cell r="X279">
            <v>0</v>
          </cell>
          <cell r="Y279" t="e">
            <v>#N/A</v>
          </cell>
          <cell r="Z279">
            <v>0</v>
          </cell>
          <cell r="AA279">
            <v>262</v>
          </cell>
          <cell r="AD279">
            <v>0</v>
          </cell>
          <cell r="AE279">
            <v>0</v>
          </cell>
          <cell r="AF279">
            <v>0</v>
          </cell>
          <cell r="AH279"/>
        </row>
        <row r="280">
          <cell r="B280">
            <v>0</v>
          </cell>
          <cell r="C280">
            <v>0</v>
          </cell>
          <cell r="D280">
            <v>0</v>
          </cell>
          <cell r="E280">
            <v>0</v>
          </cell>
          <cell r="F280">
            <v>0</v>
          </cell>
          <cell r="G280">
            <v>0</v>
          </cell>
          <cell r="H280">
            <v>0</v>
          </cell>
          <cell r="I280">
            <v>0</v>
          </cell>
          <cell r="J280">
            <v>0</v>
          </cell>
          <cell r="K280">
            <v>0</v>
          </cell>
          <cell r="L280">
            <v>0</v>
          </cell>
          <cell r="M280">
            <v>0</v>
          </cell>
          <cell r="N280">
            <v>0</v>
          </cell>
          <cell r="O280">
            <v>0</v>
          </cell>
          <cell r="P280">
            <v>0</v>
          </cell>
          <cell r="Q280">
            <v>0</v>
          </cell>
          <cell r="R280">
            <v>0</v>
          </cell>
          <cell r="S280">
            <v>0</v>
          </cell>
          <cell r="T280">
            <v>0</v>
          </cell>
          <cell r="U280">
            <v>0</v>
          </cell>
          <cell r="V280">
            <v>0</v>
          </cell>
          <cell r="W280">
            <v>0</v>
          </cell>
          <cell r="X280">
            <v>0</v>
          </cell>
          <cell r="Y280" t="e">
            <v>#N/A</v>
          </cell>
          <cell r="Z280">
            <v>0</v>
          </cell>
          <cell r="AA280">
            <v>263</v>
          </cell>
          <cell r="AD280">
            <v>0</v>
          </cell>
          <cell r="AE280">
            <v>0</v>
          </cell>
          <cell r="AF280">
            <v>0</v>
          </cell>
          <cell r="AH280"/>
        </row>
        <row r="281">
          <cell r="B281">
            <v>0</v>
          </cell>
          <cell r="C281">
            <v>0</v>
          </cell>
          <cell r="D281">
            <v>0</v>
          </cell>
          <cell r="E281">
            <v>0</v>
          </cell>
          <cell r="F281">
            <v>0</v>
          </cell>
          <cell r="G281">
            <v>0</v>
          </cell>
          <cell r="H281">
            <v>0</v>
          </cell>
          <cell r="I281">
            <v>0</v>
          </cell>
          <cell r="J281">
            <v>0</v>
          </cell>
          <cell r="K281">
            <v>0</v>
          </cell>
          <cell r="L281">
            <v>0</v>
          </cell>
          <cell r="M281">
            <v>0</v>
          </cell>
          <cell r="N281">
            <v>0</v>
          </cell>
          <cell r="O281">
            <v>0</v>
          </cell>
          <cell r="P281">
            <v>0</v>
          </cell>
          <cell r="Q281">
            <v>0</v>
          </cell>
          <cell r="R281">
            <v>0</v>
          </cell>
          <cell r="S281">
            <v>0</v>
          </cell>
          <cell r="T281">
            <v>0</v>
          </cell>
          <cell r="U281">
            <v>0</v>
          </cell>
          <cell r="V281">
            <v>0</v>
          </cell>
          <cell r="W281">
            <v>0</v>
          </cell>
          <cell r="X281">
            <v>0</v>
          </cell>
          <cell r="Y281" t="e">
            <v>#N/A</v>
          </cell>
          <cell r="Z281">
            <v>0</v>
          </cell>
          <cell r="AA281">
            <v>264</v>
          </cell>
          <cell r="AD281">
            <v>0</v>
          </cell>
          <cell r="AE281">
            <v>0</v>
          </cell>
          <cell r="AF281">
            <v>0</v>
          </cell>
          <cell r="AH281"/>
        </row>
        <row r="282">
          <cell r="B282">
            <v>0</v>
          </cell>
          <cell r="C282">
            <v>0</v>
          </cell>
          <cell r="D282">
            <v>0</v>
          </cell>
          <cell r="E282">
            <v>0</v>
          </cell>
          <cell r="F282">
            <v>0</v>
          </cell>
          <cell r="G282">
            <v>0</v>
          </cell>
          <cell r="H282">
            <v>0</v>
          </cell>
          <cell r="I282">
            <v>0</v>
          </cell>
          <cell r="J282">
            <v>0</v>
          </cell>
          <cell r="K282">
            <v>0</v>
          </cell>
          <cell r="L282">
            <v>0</v>
          </cell>
          <cell r="M282">
            <v>0</v>
          </cell>
          <cell r="N282">
            <v>0</v>
          </cell>
          <cell r="O282">
            <v>0</v>
          </cell>
          <cell r="P282">
            <v>0</v>
          </cell>
          <cell r="Q282">
            <v>0</v>
          </cell>
          <cell r="R282">
            <v>0</v>
          </cell>
          <cell r="S282">
            <v>0</v>
          </cell>
          <cell r="T282">
            <v>0</v>
          </cell>
          <cell r="U282">
            <v>0</v>
          </cell>
          <cell r="V282">
            <v>0</v>
          </cell>
          <cell r="W282">
            <v>0</v>
          </cell>
          <cell r="X282">
            <v>0</v>
          </cell>
          <cell r="Y282" t="e">
            <v>#N/A</v>
          </cell>
          <cell r="Z282">
            <v>0</v>
          </cell>
          <cell r="AA282">
            <v>265</v>
          </cell>
          <cell r="AD282">
            <v>0</v>
          </cell>
          <cell r="AE282">
            <v>0</v>
          </cell>
          <cell r="AF282">
            <v>0</v>
          </cell>
          <cell r="AH282"/>
        </row>
        <row r="283">
          <cell r="B283">
            <v>0</v>
          </cell>
          <cell r="C283">
            <v>0</v>
          </cell>
          <cell r="D283">
            <v>0</v>
          </cell>
          <cell r="E283">
            <v>0</v>
          </cell>
          <cell r="F283">
            <v>0</v>
          </cell>
          <cell r="G283">
            <v>0</v>
          </cell>
          <cell r="H283">
            <v>0</v>
          </cell>
          <cell r="I283">
            <v>0</v>
          </cell>
          <cell r="J283">
            <v>0</v>
          </cell>
          <cell r="K283">
            <v>0</v>
          </cell>
          <cell r="L283">
            <v>0</v>
          </cell>
          <cell r="M283">
            <v>0</v>
          </cell>
          <cell r="N283">
            <v>0</v>
          </cell>
          <cell r="O283">
            <v>0</v>
          </cell>
          <cell r="P283">
            <v>0</v>
          </cell>
          <cell r="Q283">
            <v>0</v>
          </cell>
          <cell r="R283">
            <v>0</v>
          </cell>
          <cell r="S283">
            <v>0</v>
          </cell>
          <cell r="T283">
            <v>0</v>
          </cell>
          <cell r="U283">
            <v>0</v>
          </cell>
          <cell r="V283">
            <v>0</v>
          </cell>
          <cell r="W283">
            <v>0</v>
          </cell>
          <cell r="X283">
            <v>0</v>
          </cell>
          <cell r="Y283" t="e">
            <v>#N/A</v>
          </cell>
          <cell r="Z283">
            <v>0</v>
          </cell>
          <cell r="AA283">
            <v>266</v>
          </cell>
          <cell r="AD283">
            <v>0</v>
          </cell>
          <cell r="AE283">
            <v>0</v>
          </cell>
          <cell r="AF283">
            <v>0</v>
          </cell>
          <cell r="AH283"/>
        </row>
        <row r="284">
          <cell r="B284">
            <v>0</v>
          </cell>
          <cell r="C284">
            <v>0</v>
          </cell>
          <cell r="D284">
            <v>0</v>
          </cell>
          <cell r="E284">
            <v>0</v>
          </cell>
          <cell r="F284">
            <v>0</v>
          </cell>
          <cell r="G284">
            <v>0</v>
          </cell>
          <cell r="H284">
            <v>0</v>
          </cell>
          <cell r="I284">
            <v>0</v>
          </cell>
          <cell r="J284">
            <v>0</v>
          </cell>
          <cell r="K284">
            <v>0</v>
          </cell>
          <cell r="L284">
            <v>0</v>
          </cell>
          <cell r="M284">
            <v>0</v>
          </cell>
          <cell r="N284">
            <v>0</v>
          </cell>
          <cell r="O284">
            <v>0</v>
          </cell>
          <cell r="P284">
            <v>0</v>
          </cell>
          <cell r="Q284">
            <v>0</v>
          </cell>
          <cell r="R284">
            <v>0</v>
          </cell>
          <cell r="S284">
            <v>0</v>
          </cell>
          <cell r="T284">
            <v>0</v>
          </cell>
          <cell r="U284">
            <v>0</v>
          </cell>
          <cell r="V284">
            <v>0</v>
          </cell>
          <cell r="W284">
            <v>0</v>
          </cell>
          <cell r="X284">
            <v>0</v>
          </cell>
          <cell r="Y284" t="e">
            <v>#N/A</v>
          </cell>
          <cell r="Z284">
            <v>0</v>
          </cell>
          <cell r="AA284">
            <v>267</v>
          </cell>
          <cell r="AD284">
            <v>0</v>
          </cell>
          <cell r="AE284">
            <v>0</v>
          </cell>
          <cell r="AF284">
            <v>0</v>
          </cell>
          <cell r="AH284"/>
        </row>
        <row r="285">
          <cell r="B285">
            <v>0</v>
          </cell>
          <cell r="C285">
            <v>0</v>
          </cell>
          <cell r="D285">
            <v>0</v>
          </cell>
          <cell r="E285">
            <v>0</v>
          </cell>
          <cell r="F285">
            <v>0</v>
          </cell>
          <cell r="G285">
            <v>0</v>
          </cell>
          <cell r="H285">
            <v>0</v>
          </cell>
          <cell r="I285">
            <v>0</v>
          </cell>
          <cell r="J285">
            <v>0</v>
          </cell>
          <cell r="K285">
            <v>0</v>
          </cell>
          <cell r="L285">
            <v>0</v>
          </cell>
          <cell r="M285">
            <v>0</v>
          </cell>
          <cell r="N285">
            <v>0</v>
          </cell>
          <cell r="O285">
            <v>0</v>
          </cell>
          <cell r="P285">
            <v>0</v>
          </cell>
          <cell r="Q285">
            <v>0</v>
          </cell>
          <cell r="R285">
            <v>0</v>
          </cell>
          <cell r="S285">
            <v>0</v>
          </cell>
          <cell r="T285">
            <v>0</v>
          </cell>
          <cell r="U285">
            <v>0</v>
          </cell>
          <cell r="V285">
            <v>0</v>
          </cell>
          <cell r="W285">
            <v>0</v>
          </cell>
          <cell r="X285">
            <v>0</v>
          </cell>
          <cell r="Y285" t="e">
            <v>#N/A</v>
          </cell>
          <cell r="Z285">
            <v>0</v>
          </cell>
          <cell r="AA285">
            <v>268</v>
          </cell>
          <cell r="AD285">
            <v>0</v>
          </cell>
          <cell r="AE285">
            <v>0</v>
          </cell>
          <cell r="AF285">
            <v>0</v>
          </cell>
          <cell r="AH285"/>
        </row>
        <row r="286">
          <cell r="B286">
            <v>0</v>
          </cell>
          <cell r="C286">
            <v>0</v>
          </cell>
          <cell r="D286">
            <v>0</v>
          </cell>
          <cell r="E286">
            <v>0</v>
          </cell>
          <cell r="F286">
            <v>0</v>
          </cell>
          <cell r="G286">
            <v>0</v>
          </cell>
          <cell r="H286">
            <v>0</v>
          </cell>
          <cell r="I286">
            <v>0</v>
          </cell>
          <cell r="J286">
            <v>0</v>
          </cell>
          <cell r="K286">
            <v>0</v>
          </cell>
          <cell r="L286">
            <v>0</v>
          </cell>
          <cell r="M286">
            <v>0</v>
          </cell>
          <cell r="N286">
            <v>0</v>
          </cell>
          <cell r="O286">
            <v>0</v>
          </cell>
          <cell r="P286">
            <v>0</v>
          </cell>
          <cell r="Q286">
            <v>0</v>
          </cell>
          <cell r="R286">
            <v>0</v>
          </cell>
          <cell r="S286">
            <v>0</v>
          </cell>
          <cell r="T286">
            <v>0</v>
          </cell>
          <cell r="U286">
            <v>0</v>
          </cell>
          <cell r="V286">
            <v>0</v>
          </cell>
          <cell r="W286">
            <v>0</v>
          </cell>
          <cell r="X286">
            <v>0</v>
          </cell>
          <cell r="Y286" t="e">
            <v>#N/A</v>
          </cell>
          <cell r="Z286">
            <v>0</v>
          </cell>
          <cell r="AA286">
            <v>269</v>
          </cell>
          <cell r="AD286">
            <v>0</v>
          </cell>
          <cell r="AE286">
            <v>0</v>
          </cell>
          <cell r="AF286">
            <v>0</v>
          </cell>
          <cell r="AH286"/>
        </row>
        <row r="287">
          <cell r="B287">
            <v>0</v>
          </cell>
          <cell r="C287">
            <v>0</v>
          </cell>
          <cell r="D287">
            <v>0</v>
          </cell>
          <cell r="E287">
            <v>0</v>
          </cell>
          <cell r="F287">
            <v>0</v>
          </cell>
          <cell r="G287">
            <v>0</v>
          </cell>
          <cell r="H287">
            <v>0</v>
          </cell>
          <cell r="I287">
            <v>0</v>
          </cell>
          <cell r="J287">
            <v>0</v>
          </cell>
          <cell r="K287">
            <v>0</v>
          </cell>
          <cell r="L287">
            <v>0</v>
          </cell>
          <cell r="M287">
            <v>0</v>
          </cell>
          <cell r="N287">
            <v>0</v>
          </cell>
          <cell r="O287">
            <v>0</v>
          </cell>
          <cell r="P287">
            <v>0</v>
          </cell>
          <cell r="Q287">
            <v>0</v>
          </cell>
          <cell r="R287">
            <v>0</v>
          </cell>
          <cell r="S287">
            <v>0</v>
          </cell>
          <cell r="T287">
            <v>0</v>
          </cell>
          <cell r="U287">
            <v>0</v>
          </cell>
          <cell r="V287">
            <v>0</v>
          </cell>
          <cell r="W287">
            <v>0</v>
          </cell>
          <cell r="X287">
            <v>0</v>
          </cell>
          <cell r="Y287" t="e">
            <v>#N/A</v>
          </cell>
          <cell r="Z287">
            <v>0</v>
          </cell>
          <cell r="AA287">
            <v>270</v>
          </cell>
          <cell r="AD287">
            <v>0</v>
          </cell>
          <cell r="AE287">
            <v>0</v>
          </cell>
          <cell r="AF287">
            <v>0</v>
          </cell>
          <cell r="AH287"/>
        </row>
        <row r="288">
          <cell r="B288">
            <v>0</v>
          </cell>
          <cell r="C288">
            <v>0</v>
          </cell>
          <cell r="D288">
            <v>0</v>
          </cell>
          <cell r="E288">
            <v>0</v>
          </cell>
          <cell r="F288">
            <v>0</v>
          </cell>
          <cell r="G288">
            <v>0</v>
          </cell>
          <cell r="H288">
            <v>0</v>
          </cell>
          <cell r="I288">
            <v>0</v>
          </cell>
          <cell r="J288">
            <v>0</v>
          </cell>
          <cell r="K288">
            <v>0</v>
          </cell>
          <cell r="L288">
            <v>0</v>
          </cell>
          <cell r="M288">
            <v>0</v>
          </cell>
          <cell r="N288">
            <v>0</v>
          </cell>
          <cell r="O288">
            <v>0</v>
          </cell>
          <cell r="P288">
            <v>0</v>
          </cell>
          <cell r="Q288">
            <v>0</v>
          </cell>
          <cell r="R288">
            <v>0</v>
          </cell>
          <cell r="S288">
            <v>0</v>
          </cell>
          <cell r="T288">
            <v>0</v>
          </cell>
          <cell r="U288">
            <v>0</v>
          </cell>
          <cell r="V288">
            <v>0</v>
          </cell>
          <cell r="W288">
            <v>0</v>
          </cell>
          <cell r="X288">
            <v>0</v>
          </cell>
          <cell r="Y288" t="e">
            <v>#N/A</v>
          </cell>
          <cell r="Z288">
            <v>0</v>
          </cell>
          <cell r="AA288">
            <v>271</v>
          </cell>
          <cell r="AD288">
            <v>0</v>
          </cell>
          <cell r="AE288">
            <v>0</v>
          </cell>
          <cell r="AF288">
            <v>0</v>
          </cell>
          <cell r="AH288"/>
        </row>
        <row r="289">
          <cell r="B289">
            <v>0</v>
          </cell>
          <cell r="C289">
            <v>0</v>
          </cell>
          <cell r="D289">
            <v>0</v>
          </cell>
          <cell r="E289">
            <v>0</v>
          </cell>
          <cell r="F289">
            <v>0</v>
          </cell>
          <cell r="G289">
            <v>0</v>
          </cell>
          <cell r="H289">
            <v>0</v>
          </cell>
          <cell r="I289">
            <v>0</v>
          </cell>
          <cell r="J289">
            <v>0</v>
          </cell>
          <cell r="K289">
            <v>0</v>
          </cell>
          <cell r="L289">
            <v>0</v>
          </cell>
          <cell r="M289">
            <v>0</v>
          </cell>
          <cell r="N289">
            <v>0</v>
          </cell>
          <cell r="O289">
            <v>0</v>
          </cell>
          <cell r="P289">
            <v>0</v>
          </cell>
          <cell r="Q289">
            <v>0</v>
          </cell>
          <cell r="R289">
            <v>0</v>
          </cell>
          <cell r="S289">
            <v>0</v>
          </cell>
          <cell r="T289">
            <v>0</v>
          </cell>
          <cell r="U289">
            <v>0</v>
          </cell>
          <cell r="V289">
            <v>0</v>
          </cell>
          <cell r="W289">
            <v>0</v>
          </cell>
          <cell r="X289">
            <v>0</v>
          </cell>
          <cell r="Y289" t="e">
            <v>#N/A</v>
          </cell>
          <cell r="Z289">
            <v>0</v>
          </cell>
          <cell r="AA289">
            <v>272</v>
          </cell>
          <cell r="AD289">
            <v>0</v>
          </cell>
          <cell r="AE289">
            <v>0</v>
          </cell>
          <cell r="AF289">
            <v>0</v>
          </cell>
          <cell r="AH289"/>
        </row>
        <row r="290">
          <cell r="B290">
            <v>0</v>
          </cell>
          <cell r="C290">
            <v>0</v>
          </cell>
          <cell r="D290">
            <v>0</v>
          </cell>
          <cell r="E290">
            <v>0</v>
          </cell>
          <cell r="F290">
            <v>0</v>
          </cell>
          <cell r="G290">
            <v>0</v>
          </cell>
          <cell r="H290">
            <v>0</v>
          </cell>
          <cell r="I290">
            <v>0</v>
          </cell>
          <cell r="J290">
            <v>0</v>
          </cell>
          <cell r="K290">
            <v>0</v>
          </cell>
          <cell r="L290">
            <v>0</v>
          </cell>
          <cell r="M290">
            <v>0</v>
          </cell>
          <cell r="N290">
            <v>0</v>
          </cell>
          <cell r="O290">
            <v>0</v>
          </cell>
          <cell r="P290">
            <v>0</v>
          </cell>
          <cell r="Q290">
            <v>0</v>
          </cell>
          <cell r="R290">
            <v>0</v>
          </cell>
          <cell r="S290">
            <v>0</v>
          </cell>
          <cell r="T290">
            <v>0</v>
          </cell>
          <cell r="U290">
            <v>0</v>
          </cell>
          <cell r="V290">
            <v>0</v>
          </cell>
          <cell r="W290">
            <v>0</v>
          </cell>
          <cell r="X290">
            <v>0</v>
          </cell>
          <cell r="Y290" t="e">
            <v>#N/A</v>
          </cell>
          <cell r="Z290">
            <v>0</v>
          </cell>
          <cell r="AA290">
            <v>273</v>
          </cell>
          <cell r="AD290">
            <v>0</v>
          </cell>
          <cell r="AE290">
            <v>0</v>
          </cell>
          <cell r="AF290">
            <v>0</v>
          </cell>
          <cell r="AH290"/>
        </row>
        <row r="291">
          <cell r="B291">
            <v>0</v>
          </cell>
          <cell r="C291">
            <v>0</v>
          </cell>
          <cell r="D291">
            <v>0</v>
          </cell>
          <cell r="E291">
            <v>0</v>
          </cell>
          <cell r="F291">
            <v>0</v>
          </cell>
          <cell r="G291">
            <v>0</v>
          </cell>
          <cell r="H291">
            <v>0</v>
          </cell>
          <cell r="I291">
            <v>0</v>
          </cell>
          <cell r="J291">
            <v>0</v>
          </cell>
          <cell r="K291">
            <v>0</v>
          </cell>
          <cell r="L291">
            <v>0</v>
          </cell>
          <cell r="M291">
            <v>0</v>
          </cell>
          <cell r="N291">
            <v>0</v>
          </cell>
          <cell r="O291">
            <v>0</v>
          </cell>
          <cell r="P291">
            <v>0</v>
          </cell>
          <cell r="Q291">
            <v>0</v>
          </cell>
          <cell r="R291">
            <v>0</v>
          </cell>
          <cell r="S291">
            <v>0</v>
          </cell>
          <cell r="T291">
            <v>0</v>
          </cell>
          <cell r="U291">
            <v>0</v>
          </cell>
          <cell r="V291">
            <v>0</v>
          </cell>
          <cell r="W291">
            <v>0</v>
          </cell>
          <cell r="X291">
            <v>0</v>
          </cell>
          <cell r="Y291" t="e">
            <v>#N/A</v>
          </cell>
          <cell r="Z291">
            <v>0</v>
          </cell>
          <cell r="AA291">
            <v>274</v>
          </cell>
          <cell r="AD291">
            <v>0</v>
          </cell>
          <cell r="AE291">
            <v>0</v>
          </cell>
          <cell r="AF291">
            <v>0</v>
          </cell>
          <cell r="AH291"/>
        </row>
        <row r="292">
          <cell r="B292">
            <v>0</v>
          </cell>
          <cell r="C292">
            <v>0</v>
          </cell>
          <cell r="D292">
            <v>0</v>
          </cell>
          <cell r="E292">
            <v>0</v>
          </cell>
          <cell r="F292">
            <v>0</v>
          </cell>
          <cell r="G292">
            <v>0</v>
          </cell>
          <cell r="H292">
            <v>0</v>
          </cell>
          <cell r="I292">
            <v>0</v>
          </cell>
          <cell r="J292">
            <v>0</v>
          </cell>
          <cell r="K292">
            <v>0</v>
          </cell>
          <cell r="L292">
            <v>0</v>
          </cell>
          <cell r="M292">
            <v>0</v>
          </cell>
          <cell r="N292">
            <v>0</v>
          </cell>
          <cell r="O292">
            <v>0</v>
          </cell>
          <cell r="P292">
            <v>0</v>
          </cell>
          <cell r="Q292">
            <v>0</v>
          </cell>
          <cell r="R292">
            <v>0</v>
          </cell>
          <cell r="S292">
            <v>0</v>
          </cell>
          <cell r="T292">
            <v>0</v>
          </cell>
          <cell r="U292">
            <v>0</v>
          </cell>
          <cell r="V292">
            <v>0</v>
          </cell>
          <cell r="W292">
            <v>0</v>
          </cell>
          <cell r="X292">
            <v>0</v>
          </cell>
          <cell r="Y292" t="e">
            <v>#N/A</v>
          </cell>
          <cell r="Z292">
            <v>0</v>
          </cell>
          <cell r="AA292">
            <v>275</v>
          </cell>
          <cell r="AD292">
            <v>0</v>
          </cell>
          <cell r="AE292">
            <v>0</v>
          </cell>
          <cell r="AF292">
            <v>0</v>
          </cell>
          <cell r="AH292"/>
        </row>
        <row r="293">
          <cell r="B293">
            <v>0</v>
          </cell>
          <cell r="C293">
            <v>0</v>
          </cell>
          <cell r="D293">
            <v>0</v>
          </cell>
          <cell r="E293">
            <v>0</v>
          </cell>
          <cell r="F293">
            <v>0</v>
          </cell>
          <cell r="G293">
            <v>0</v>
          </cell>
          <cell r="H293">
            <v>0</v>
          </cell>
          <cell r="I293">
            <v>0</v>
          </cell>
          <cell r="J293">
            <v>0</v>
          </cell>
          <cell r="K293">
            <v>0</v>
          </cell>
          <cell r="L293">
            <v>0</v>
          </cell>
          <cell r="M293">
            <v>0</v>
          </cell>
          <cell r="N293">
            <v>0</v>
          </cell>
          <cell r="O293">
            <v>0</v>
          </cell>
          <cell r="P293">
            <v>0</v>
          </cell>
          <cell r="Q293">
            <v>0</v>
          </cell>
          <cell r="R293">
            <v>0</v>
          </cell>
          <cell r="S293">
            <v>0</v>
          </cell>
          <cell r="T293">
            <v>0</v>
          </cell>
          <cell r="U293">
            <v>0</v>
          </cell>
          <cell r="V293">
            <v>0</v>
          </cell>
          <cell r="W293">
            <v>0</v>
          </cell>
          <cell r="X293">
            <v>0</v>
          </cell>
          <cell r="Y293" t="e">
            <v>#N/A</v>
          </cell>
          <cell r="Z293">
            <v>0</v>
          </cell>
          <cell r="AA293">
            <v>276</v>
          </cell>
          <cell r="AD293">
            <v>0</v>
          </cell>
          <cell r="AE293">
            <v>0</v>
          </cell>
          <cell r="AF293">
            <v>0</v>
          </cell>
          <cell r="AH293"/>
        </row>
        <row r="294">
          <cell r="B294">
            <v>0</v>
          </cell>
          <cell r="C294">
            <v>0</v>
          </cell>
          <cell r="D294">
            <v>0</v>
          </cell>
          <cell r="E294">
            <v>0</v>
          </cell>
          <cell r="F294">
            <v>0</v>
          </cell>
          <cell r="G294">
            <v>0</v>
          </cell>
          <cell r="H294">
            <v>0</v>
          </cell>
          <cell r="I294">
            <v>0</v>
          </cell>
          <cell r="J294">
            <v>0</v>
          </cell>
          <cell r="K294">
            <v>0</v>
          </cell>
          <cell r="L294">
            <v>0</v>
          </cell>
          <cell r="M294">
            <v>0</v>
          </cell>
          <cell r="N294">
            <v>0</v>
          </cell>
          <cell r="O294">
            <v>0</v>
          </cell>
          <cell r="P294">
            <v>0</v>
          </cell>
          <cell r="Q294">
            <v>0</v>
          </cell>
          <cell r="R294">
            <v>0</v>
          </cell>
          <cell r="S294">
            <v>0</v>
          </cell>
          <cell r="T294">
            <v>0</v>
          </cell>
          <cell r="U294">
            <v>0</v>
          </cell>
          <cell r="V294">
            <v>0</v>
          </cell>
          <cell r="W294">
            <v>0</v>
          </cell>
          <cell r="X294">
            <v>0</v>
          </cell>
          <cell r="Y294" t="e">
            <v>#N/A</v>
          </cell>
          <cell r="Z294">
            <v>0</v>
          </cell>
          <cell r="AA294">
            <v>277</v>
          </cell>
          <cell r="AD294">
            <v>0</v>
          </cell>
          <cell r="AE294">
            <v>0</v>
          </cell>
          <cell r="AF294">
            <v>0</v>
          </cell>
          <cell r="AH294"/>
        </row>
        <row r="295">
          <cell r="B295">
            <v>0</v>
          </cell>
          <cell r="C295">
            <v>0</v>
          </cell>
          <cell r="D295">
            <v>0</v>
          </cell>
          <cell r="E295">
            <v>0</v>
          </cell>
          <cell r="F295">
            <v>0</v>
          </cell>
          <cell r="G295">
            <v>0</v>
          </cell>
          <cell r="H295">
            <v>0</v>
          </cell>
          <cell r="I295">
            <v>0</v>
          </cell>
          <cell r="J295">
            <v>0</v>
          </cell>
          <cell r="K295">
            <v>0</v>
          </cell>
          <cell r="L295">
            <v>0</v>
          </cell>
          <cell r="M295">
            <v>0</v>
          </cell>
          <cell r="N295">
            <v>0</v>
          </cell>
          <cell r="O295">
            <v>0</v>
          </cell>
          <cell r="P295">
            <v>0</v>
          </cell>
          <cell r="Q295">
            <v>0</v>
          </cell>
          <cell r="R295">
            <v>0</v>
          </cell>
          <cell r="S295">
            <v>0</v>
          </cell>
          <cell r="T295">
            <v>0</v>
          </cell>
          <cell r="U295">
            <v>0</v>
          </cell>
          <cell r="V295">
            <v>0</v>
          </cell>
          <cell r="W295">
            <v>0</v>
          </cell>
          <cell r="X295">
            <v>0</v>
          </cell>
          <cell r="Y295" t="e">
            <v>#N/A</v>
          </cell>
          <cell r="Z295">
            <v>0</v>
          </cell>
          <cell r="AA295">
            <v>278</v>
          </cell>
          <cell r="AD295">
            <v>0</v>
          </cell>
          <cell r="AE295">
            <v>0</v>
          </cell>
          <cell r="AF295">
            <v>0</v>
          </cell>
          <cell r="AH295"/>
        </row>
        <row r="296">
          <cell r="B296">
            <v>0</v>
          </cell>
          <cell r="C296">
            <v>0</v>
          </cell>
          <cell r="D296">
            <v>0</v>
          </cell>
          <cell r="E296">
            <v>0</v>
          </cell>
          <cell r="F296">
            <v>0</v>
          </cell>
          <cell r="G296">
            <v>0</v>
          </cell>
          <cell r="H296">
            <v>0</v>
          </cell>
          <cell r="I296">
            <v>0</v>
          </cell>
          <cell r="J296">
            <v>0</v>
          </cell>
          <cell r="K296">
            <v>0</v>
          </cell>
          <cell r="L296">
            <v>0</v>
          </cell>
          <cell r="M296">
            <v>0</v>
          </cell>
          <cell r="N296">
            <v>0</v>
          </cell>
          <cell r="O296">
            <v>0</v>
          </cell>
          <cell r="P296">
            <v>0</v>
          </cell>
          <cell r="Q296">
            <v>0</v>
          </cell>
          <cell r="R296">
            <v>0</v>
          </cell>
          <cell r="S296">
            <v>0</v>
          </cell>
          <cell r="T296">
            <v>0</v>
          </cell>
          <cell r="U296">
            <v>0</v>
          </cell>
          <cell r="V296">
            <v>0</v>
          </cell>
          <cell r="W296">
            <v>0</v>
          </cell>
          <cell r="X296">
            <v>0</v>
          </cell>
          <cell r="Y296" t="e">
            <v>#N/A</v>
          </cell>
          <cell r="Z296">
            <v>0</v>
          </cell>
          <cell r="AA296">
            <v>279</v>
          </cell>
          <cell r="AD296">
            <v>0</v>
          </cell>
          <cell r="AE296">
            <v>0</v>
          </cell>
          <cell r="AF296">
            <v>0</v>
          </cell>
          <cell r="AH296"/>
        </row>
        <row r="297">
          <cell r="B297">
            <v>0</v>
          </cell>
          <cell r="C297">
            <v>0</v>
          </cell>
          <cell r="D297">
            <v>0</v>
          </cell>
          <cell r="E297">
            <v>0</v>
          </cell>
          <cell r="F297">
            <v>0</v>
          </cell>
          <cell r="G297">
            <v>0</v>
          </cell>
          <cell r="H297">
            <v>0</v>
          </cell>
          <cell r="I297">
            <v>0</v>
          </cell>
          <cell r="J297">
            <v>0</v>
          </cell>
          <cell r="K297">
            <v>0</v>
          </cell>
          <cell r="L297">
            <v>0</v>
          </cell>
          <cell r="M297">
            <v>0</v>
          </cell>
          <cell r="N297">
            <v>0</v>
          </cell>
          <cell r="O297">
            <v>0</v>
          </cell>
          <cell r="P297">
            <v>0</v>
          </cell>
          <cell r="Q297">
            <v>0</v>
          </cell>
          <cell r="R297">
            <v>0</v>
          </cell>
          <cell r="S297">
            <v>0</v>
          </cell>
          <cell r="T297">
            <v>0</v>
          </cell>
          <cell r="U297">
            <v>0</v>
          </cell>
          <cell r="V297">
            <v>0</v>
          </cell>
          <cell r="W297">
            <v>0</v>
          </cell>
          <cell r="X297">
            <v>0</v>
          </cell>
          <cell r="Y297" t="e">
            <v>#N/A</v>
          </cell>
          <cell r="Z297">
            <v>0</v>
          </cell>
          <cell r="AA297">
            <v>280</v>
          </cell>
          <cell r="AD297">
            <v>0</v>
          </cell>
          <cell r="AE297">
            <v>0</v>
          </cell>
          <cell r="AF297">
            <v>0</v>
          </cell>
          <cell r="AH297"/>
        </row>
        <row r="298">
          <cell r="B298">
            <v>0</v>
          </cell>
          <cell r="C298">
            <v>0</v>
          </cell>
          <cell r="D298">
            <v>0</v>
          </cell>
          <cell r="E298">
            <v>0</v>
          </cell>
          <cell r="F298">
            <v>0</v>
          </cell>
          <cell r="G298">
            <v>0</v>
          </cell>
          <cell r="H298">
            <v>0</v>
          </cell>
          <cell r="I298">
            <v>0</v>
          </cell>
          <cell r="J298">
            <v>0</v>
          </cell>
          <cell r="K298">
            <v>0</v>
          </cell>
          <cell r="L298">
            <v>0</v>
          </cell>
          <cell r="M298">
            <v>0</v>
          </cell>
          <cell r="N298">
            <v>0</v>
          </cell>
          <cell r="O298">
            <v>0</v>
          </cell>
          <cell r="P298">
            <v>0</v>
          </cell>
          <cell r="Q298">
            <v>0</v>
          </cell>
          <cell r="R298">
            <v>0</v>
          </cell>
          <cell r="S298">
            <v>0</v>
          </cell>
          <cell r="T298">
            <v>0</v>
          </cell>
          <cell r="U298">
            <v>0</v>
          </cell>
          <cell r="V298">
            <v>0</v>
          </cell>
          <cell r="W298">
            <v>0</v>
          </cell>
          <cell r="X298">
            <v>0</v>
          </cell>
          <cell r="Y298" t="e">
            <v>#N/A</v>
          </cell>
          <cell r="Z298">
            <v>0</v>
          </cell>
          <cell r="AA298">
            <v>281</v>
          </cell>
          <cell r="AD298">
            <v>0</v>
          </cell>
          <cell r="AE298">
            <v>0</v>
          </cell>
          <cell r="AF298">
            <v>0</v>
          </cell>
          <cell r="AH298"/>
        </row>
        <row r="299">
          <cell r="B299">
            <v>0</v>
          </cell>
          <cell r="C299">
            <v>0</v>
          </cell>
          <cell r="D299">
            <v>0</v>
          </cell>
          <cell r="E299">
            <v>0</v>
          </cell>
          <cell r="F299">
            <v>0</v>
          </cell>
          <cell r="G299">
            <v>0</v>
          </cell>
          <cell r="H299">
            <v>0</v>
          </cell>
          <cell r="I299">
            <v>0</v>
          </cell>
          <cell r="J299">
            <v>0</v>
          </cell>
          <cell r="K299">
            <v>0</v>
          </cell>
          <cell r="L299">
            <v>0</v>
          </cell>
          <cell r="M299">
            <v>0</v>
          </cell>
          <cell r="N299">
            <v>0</v>
          </cell>
          <cell r="O299">
            <v>0</v>
          </cell>
          <cell r="P299">
            <v>0</v>
          </cell>
          <cell r="Q299">
            <v>0</v>
          </cell>
          <cell r="R299">
            <v>0</v>
          </cell>
          <cell r="S299">
            <v>0</v>
          </cell>
          <cell r="T299">
            <v>0</v>
          </cell>
          <cell r="U299">
            <v>0</v>
          </cell>
          <cell r="V299">
            <v>0</v>
          </cell>
          <cell r="W299">
            <v>0</v>
          </cell>
          <cell r="X299">
            <v>0</v>
          </cell>
          <cell r="Y299" t="e">
            <v>#N/A</v>
          </cell>
          <cell r="Z299">
            <v>0</v>
          </cell>
          <cell r="AA299">
            <v>282</v>
          </cell>
          <cell r="AD299">
            <v>0</v>
          </cell>
          <cell r="AE299">
            <v>0</v>
          </cell>
          <cell r="AF299">
            <v>0</v>
          </cell>
          <cell r="AH299"/>
        </row>
        <row r="300">
          <cell r="B300">
            <v>0</v>
          </cell>
          <cell r="C300">
            <v>0</v>
          </cell>
          <cell r="D300">
            <v>0</v>
          </cell>
          <cell r="E300">
            <v>0</v>
          </cell>
          <cell r="F300">
            <v>0</v>
          </cell>
          <cell r="G300">
            <v>0</v>
          </cell>
          <cell r="H300">
            <v>0</v>
          </cell>
          <cell r="I300">
            <v>0</v>
          </cell>
          <cell r="J300">
            <v>0</v>
          </cell>
          <cell r="K300">
            <v>0</v>
          </cell>
          <cell r="L300">
            <v>0</v>
          </cell>
          <cell r="M300">
            <v>0</v>
          </cell>
          <cell r="N300">
            <v>0</v>
          </cell>
          <cell r="O300">
            <v>0</v>
          </cell>
          <cell r="P300">
            <v>0</v>
          </cell>
          <cell r="Q300">
            <v>0</v>
          </cell>
          <cell r="R300">
            <v>0</v>
          </cell>
          <cell r="S300">
            <v>0</v>
          </cell>
          <cell r="T300">
            <v>0</v>
          </cell>
          <cell r="U300">
            <v>0</v>
          </cell>
          <cell r="V300">
            <v>0</v>
          </cell>
          <cell r="W300">
            <v>0</v>
          </cell>
          <cell r="X300">
            <v>0</v>
          </cell>
          <cell r="Y300" t="e">
            <v>#N/A</v>
          </cell>
          <cell r="Z300">
            <v>0</v>
          </cell>
          <cell r="AA300">
            <v>283</v>
          </cell>
          <cell r="AD300">
            <v>0</v>
          </cell>
          <cell r="AE300">
            <v>0</v>
          </cell>
          <cell r="AF300">
            <v>0</v>
          </cell>
          <cell r="AH300"/>
        </row>
        <row r="301">
          <cell r="B301">
            <v>0</v>
          </cell>
          <cell r="C301">
            <v>0</v>
          </cell>
          <cell r="D301">
            <v>0</v>
          </cell>
          <cell r="E301">
            <v>0</v>
          </cell>
          <cell r="F301">
            <v>0</v>
          </cell>
          <cell r="G301">
            <v>0</v>
          </cell>
          <cell r="H301">
            <v>0</v>
          </cell>
          <cell r="I301">
            <v>0</v>
          </cell>
          <cell r="J301">
            <v>0</v>
          </cell>
          <cell r="K301">
            <v>0</v>
          </cell>
          <cell r="L301">
            <v>0</v>
          </cell>
          <cell r="M301">
            <v>0</v>
          </cell>
          <cell r="N301">
            <v>0</v>
          </cell>
          <cell r="O301">
            <v>0</v>
          </cell>
          <cell r="P301">
            <v>0</v>
          </cell>
          <cell r="Q301">
            <v>0</v>
          </cell>
          <cell r="R301">
            <v>0</v>
          </cell>
          <cell r="S301">
            <v>0</v>
          </cell>
          <cell r="T301">
            <v>0</v>
          </cell>
          <cell r="U301">
            <v>0</v>
          </cell>
          <cell r="V301">
            <v>0</v>
          </cell>
          <cell r="W301">
            <v>0</v>
          </cell>
          <cell r="X301">
            <v>0</v>
          </cell>
          <cell r="Y301" t="e">
            <v>#N/A</v>
          </cell>
          <cell r="Z301">
            <v>0</v>
          </cell>
          <cell r="AA301">
            <v>284</v>
          </cell>
          <cell r="AD301">
            <v>0</v>
          </cell>
          <cell r="AE301">
            <v>0</v>
          </cell>
          <cell r="AF301">
            <v>0</v>
          </cell>
          <cell r="AH301"/>
        </row>
        <row r="302">
          <cell r="B302">
            <v>0</v>
          </cell>
          <cell r="C302">
            <v>0</v>
          </cell>
          <cell r="D302">
            <v>0</v>
          </cell>
          <cell r="E302">
            <v>0</v>
          </cell>
          <cell r="F302">
            <v>0</v>
          </cell>
          <cell r="G302">
            <v>0</v>
          </cell>
          <cell r="H302">
            <v>0</v>
          </cell>
          <cell r="I302">
            <v>0</v>
          </cell>
          <cell r="J302">
            <v>0</v>
          </cell>
          <cell r="K302">
            <v>0</v>
          </cell>
          <cell r="L302">
            <v>0</v>
          </cell>
          <cell r="M302">
            <v>0</v>
          </cell>
          <cell r="N302">
            <v>0</v>
          </cell>
          <cell r="O302">
            <v>0</v>
          </cell>
          <cell r="P302">
            <v>0</v>
          </cell>
          <cell r="Q302">
            <v>0</v>
          </cell>
          <cell r="R302">
            <v>0</v>
          </cell>
          <cell r="S302">
            <v>0</v>
          </cell>
          <cell r="T302">
            <v>0</v>
          </cell>
          <cell r="U302">
            <v>0</v>
          </cell>
          <cell r="V302">
            <v>0</v>
          </cell>
          <cell r="W302">
            <v>0</v>
          </cell>
          <cell r="X302">
            <v>0</v>
          </cell>
          <cell r="Y302" t="e">
            <v>#N/A</v>
          </cell>
          <cell r="Z302">
            <v>0</v>
          </cell>
          <cell r="AA302">
            <v>285</v>
          </cell>
          <cell r="AD302">
            <v>0</v>
          </cell>
          <cell r="AE302">
            <v>0</v>
          </cell>
          <cell r="AF302">
            <v>0</v>
          </cell>
          <cell r="AH302"/>
        </row>
        <row r="303">
          <cell r="B303">
            <v>0</v>
          </cell>
          <cell r="C303">
            <v>0</v>
          </cell>
          <cell r="D303">
            <v>0</v>
          </cell>
          <cell r="E303">
            <v>0</v>
          </cell>
          <cell r="F303">
            <v>0</v>
          </cell>
          <cell r="G303">
            <v>0</v>
          </cell>
          <cell r="H303">
            <v>0</v>
          </cell>
          <cell r="I303">
            <v>0</v>
          </cell>
          <cell r="J303">
            <v>0</v>
          </cell>
          <cell r="K303">
            <v>0</v>
          </cell>
          <cell r="L303">
            <v>0</v>
          </cell>
          <cell r="M303">
            <v>0</v>
          </cell>
          <cell r="N303">
            <v>0</v>
          </cell>
          <cell r="O303">
            <v>0</v>
          </cell>
          <cell r="P303">
            <v>0</v>
          </cell>
          <cell r="Q303">
            <v>0</v>
          </cell>
          <cell r="R303">
            <v>0</v>
          </cell>
          <cell r="S303">
            <v>0</v>
          </cell>
          <cell r="T303">
            <v>0</v>
          </cell>
          <cell r="U303">
            <v>0</v>
          </cell>
          <cell r="V303">
            <v>0</v>
          </cell>
          <cell r="W303">
            <v>0</v>
          </cell>
          <cell r="X303">
            <v>0</v>
          </cell>
          <cell r="Y303" t="e">
            <v>#N/A</v>
          </cell>
          <cell r="Z303">
            <v>0</v>
          </cell>
          <cell r="AA303">
            <v>286</v>
          </cell>
          <cell r="AD303">
            <v>0</v>
          </cell>
          <cell r="AE303">
            <v>0</v>
          </cell>
          <cell r="AF303">
            <v>0</v>
          </cell>
          <cell r="AH303"/>
        </row>
        <row r="304">
          <cell r="B304">
            <v>0</v>
          </cell>
          <cell r="C304">
            <v>0</v>
          </cell>
          <cell r="D304">
            <v>0</v>
          </cell>
          <cell r="E304">
            <v>0</v>
          </cell>
          <cell r="F304">
            <v>0</v>
          </cell>
          <cell r="G304">
            <v>0</v>
          </cell>
          <cell r="H304">
            <v>0</v>
          </cell>
          <cell r="I304">
            <v>0</v>
          </cell>
          <cell r="J304">
            <v>0</v>
          </cell>
          <cell r="K304">
            <v>0</v>
          </cell>
          <cell r="L304">
            <v>0</v>
          </cell>
          <cell r="M304">
            <v>0</v>
          </cell>
          <cell r="N304">
            <v>0</v>
          </cell>
          <cell r="O304">
            <v>0</v>
          </cell>
          <cell r="P304">
            <v>0</v>
          </cell>
          <cell r="Q304">
            <v>0</v>
          </cell>
          <cell r="R304">
            <v>0</v>
          </cell>
          <cell r="S304">
            <v>0</v>
          </cell>
          <cell r="T304">
            <v>0</v>
          </cell>
          <cell r="U304">
            <v>0</v>
          </cell>
          <cell r="V304">
            <v>0</v>
          </cell>
          <cell r="W304">
            <v>0</v>
          </cell>
          <cell r="X304">
            <v>0</v>
          </cell>
          <cell r="Y304" t="e">
            <v>#N/A</v>
          </cell>
          <cell r="Z304">
            <v>0</v>
          </cell>
          <cell r="AA304">
            <v>287</v>
          </cell>
          <cell r="AD304">
            <v>0</v>
          </cell>
          <cell r="AE304">
            <v>0</v>
          </cell>
          <cell r="AF304">
            <v>0</v>
          </cell>
          <cell r="AH304"/>
        </row>
        <row r="305">
          <cell r="B305">
            <v>0</v>
          </cell>
          <cell r="C305">
            <v>0</v>
          </cell>
          <cell r="D305">
            <v>0</v>
          </cell>
          <cell r="E305">
            <v>0</v>
          </cell>
          <cell r="F305">
            <v>0</v>
          </cell>
          <cell r="G305">
            <v>0</v>
          </cell>
          <cell r="H305">
            <v>0</v>
          </cell>
          <cell r="I305">
            <v>0</v>
          </cell>
          <cell r="J305">
            <v>0</v>
          </cell>
          <cell r="K305">
            <v>0</v>
          </cell>
          <cell r="L305">
            <v>0</v>
          </cell>
          <cell r="M305">
            <v>0</v>
          </cell>
          <cell r="N305">
            <v>0</v>
          </cell>
          <cell r="O305">
            <v>0</v>
          </cell>
          <cell r="P305">
            <v>0</v>
          </cell>
          <cell r="Q305">
            <v>0</v>
          </cell>
          <cell r="R305">
            <v>0</v>
          </cell>
          <cell r="S305">
            <v>0</v>
          </cell>
          <cell r="T305">
            <v>0</v>
          </cell>
          <cell r="U305">
            <v>0</v>
          </cell>
          <cell r="V305">
            <v>0</v>
          </cell>
          <cell r="W305">
            <v>0</v>
          </cell>
          <cell r="X305">
            <v>0</v>
          </cell>
          <cell r="Y305" t="e">
            <v>#N/A</v>
          </cell>
          <cell r="Z305">
            <v>0</v>
          </cell>
          <cell r="AA305">
            <v>288</v>
          </cell>
          <cell r="AD305">
            <v>0</v>
          </cell>
          <cell r="AE305">
            <v>0</v>
          </cell>
          <cell r="AF305">
            <v>0</v>
          </cell>
          <cell r="AH305"/>
        </row>
        <row r="306">
          <cell r="B306">
            <v>0</v>
          </cell>
          <cell r="C306">
            <v>0</v>
          </cell>
          <cell r="D306">
            <v>0</v>
          </cell>
          <cell r="E306">
            <v>0</v>
          </cell>
          <cell r="F306">
            <v>0</v>
          </cell>
          <cell r="G306">
            <v>0</v>
          </cell>
          <cell r="H306">
            <v>0</v>
          </cell>
          <cell r="I306">
            <v>0</v>
          </cell>
          <cell r="J306">
            <v>0</v>
          </cell>
          <cell r="K306">
            <v>0</v>
          </cell>
          <cell r="L306">
            <v>0</v>
          </cell>
          <cell r="M306">
            <v>0</v>
          </cell>
          <cell r="N306">
            <v>0</v>
          </cell>
          <cell r="O306">
            <v>0</v>
          </cell>
          <cell r="P306">
            <v>0</v>
          </cell>
          <cell r="Q306">
            <v>0</v>
          </cell>
          <cell r="R306">
            <v>0</v>
          </cell>
          <cell r="S306">
            <v>0</v>
          </cell>
          <cell r="T306">
            <v>0</v>
          </cell>
          <cell r="U306">
            <v>0</v>
          </cell>
          <cell r="V306">
            <v>0</v>
          </cell>
          <cell r="W306">
            <v>0</v>
          </cell>
          <cell r="X306">
            <v>0</v>
          </cell>
          <cell r="Y306" t="e">
            <v>#N/A</v>
          </cell>
          <cell r="Z306">
            <v>0</v>
          </cell>
          <cell r="AA306">
            <v>289</v>
          </cell>
          <cell r="AD306">
            <v>0</v>
          </cell>
          <cell r="AE306">
            <v>0</v>
          </cell>
          <cell r="AF306">
            <v>0</v>
          </cell>
          <cell r="AH306"/>
        </row>
        <row r="307">
          <cell r="B307">
            <v>0</v>
          </cell>
          <cell r="C307">
            <v>0</v>
          </cell>
          <cell r="D307">
            <v>0</v>
          </cell>
          <cell r="E307">
            <v>0</v>
          </cell>
          <cell r="F307">
            <v>0</v>
          </cell>
          <cell r="G307">
            <v>0</v>
          </cell>
          <cell r="H307">
            <v>0</v>
          </cell>
          <cell r="I307">
            <v>0</v>
          </cell>
          <cell r="J307">
            <v>0</v>
          </cell>
          <cell r="K307">
            <v>0</v>
          </cell>
          <cell r="L307">
            <v>0</v>
          </cell>
          <cell r="M307">
            <v>0</v>
          </cell>
          <cell r="N307">
            <v>0</v>
          </cell>
          <cell r="O307">
            <v>0</v>
          </cell>
          <cell r="P307">
            <v>0</v>
          </cell>
          <cell r="Q307">
            <v>0</v>
          </cell>
          <cell r="R307">
            <v>0</v>
          </cell>
          <cell r="S307">
            <v>0</v>
          </cell>
          <cell r="T307">
            <v>0</v>
          </cell>
          <cell r="U307">
            <v>0</v>
          </cell>
          <cell r="V307">
            <v>0</v>
          </cell>
          <cell r="W307">
            <v>0</v>
          </cell>
          <cell r="X307">
            <v>0</v>
          </cell>
          <cell r="Y307" t="e">
            <v>#N/A</v>
          </cell>
          <cell r="Z307">
            <v>0</v>
          </cell>
          <cell r="AA307">
            <v>290</v>
          </cell>
          <cell r="AD307">
            <v>0</v>
          </cell>
          <cell r="AE307">
            <v>0</v>
          </cell>
          <cell r="AF307">
            <v>0</v>
          </cell>
          <cell r="AH307"/>
        </row>
        <row r="308">
          <cell r="B308">
            <v>0</v>
          </cell>
          <cell r="C308">
            <v>0</v>
          </cell>
          <cell r="D308">
            <v>0</v>
          </cell>
          <cell r="E308">
            <v>0</v>
          </cell>
          <cell r="F308">
            <v>0</v>
          </cell>
          <cell r="G308">
            <v>0</v>
          </cell>
          <cell r="H308">
            <v>0</v>
          </cell>
          <cell r="I308">
            <v>0</v>
          </cell>
          <cell r="J308">
            <v>0</v>
          </cell>
          <cell r="K308">
            <v>0</v>
          </cell>
          <cell r="L308">
            <v>0</v>
          </cell>
          <cell r="M308">
            <v>0</v>
          </cell>
          <cell r="N308">
            <v>0</v>
          </cell>
          <cell r="O308">
            <v>0</v>
          </cell>
          <cell r="P308">
            <v>0</v>
          </cell>
          <cell r="Q308">
            <v>0</v>
          </cell>
          <cell r="R308">
            <v>0</v>
          </cell>
          <cell r="S308">
            <v>0</v>
          </cell>
          <cell r="T308">
            <v>0</v>
          </cell>
          <cell r="U308">
            <v>0</v>
          </cell>
          <cell r="V308">
            <v>0</v>
          </cell>
          <cell r="W308">
            <v>0</v>
          </cell>
          <cell r="X308">
            <v>0</v>
          </cell>
          <cell r="Y308" t="e">
            <v>#N/A</v>
          </cell>
          <cell r="Z308">
            <v>0</v>
          </cell>
          <cell r="AA308">
            <v>291</v>
          </cell>
          <cell r="AD308">
            <v>0</v>
          </cell>
          <cell r="AE308">
            <v>0</v>
          </cell>
          <cell r="AF308">
            <v>0</v>
          </cell>
          <cell r="AH308"/>
        </row>
        <row r="309">
          <cell r="B309">
            <v>0</v>
          </cell>
          <cell r="C309">
            <v>0</v>
          </cell>
          <cell r="D309">
            <v>0</v>
          </cell>
          <cell r="E309">
            <v>0</v>
          </cell>
          <cell r="F309">
            <v>0</v>
          </cell>
          <cell r="G309">
            <v>0</v>
          </cell>
          <cell r="H309">
            <v>0</v>
          </cell>
          <cell r="I309">
            <v>0</v>
          </cell>
          <cell r="J309">
            <v>0</v>
          </cell>
          <cell r="K309">
            <v>0</v>
          </cell>
          <cell r="L309">
            <v>0</v>
          </cell>
          <cell r="M309">
            <v>0</v>
          </cell>
          <cell r="N309">
            <v>0</v>
          </cell>
          <cell r="O309">
            <v>0</v>
          </cell>
          <cell r="P309">
            <v>0</v>
          </cell>
          <cell r="Q309">
            <v>0</v>
          </cell>
          <cell r="R309">
            <v>0</v>
          </cell>
          <cell r="S309">
            <v>0</v>
          </cell>
          <cell r="T309">
            <v>0</v>
          </cell>
          <cell r="U309">
            <v>0</v>
          </cell>
          <cell r="V309">
            <v>0</v>
          </cell>
          <cell r="W309">
            <v>0</v>
          </cell>
          <cell r="X309">
            <v>0</v>
          </cell>
          <cell r="Y309" t="e">
            <v>#N/A</v>
          </cell>
          <cell r="Z309">
            <v>0</v>
          </cell>
          <cell r="AA309">
            <v>292</v>
          </cell>
          <cell r="AD309">
            <v>0</v>
          </cell>
          <cell r="AE309">
            <v>0</v>
          </cell>
          <cell r="AF309">
            <v>0</v>
          </cell>
          <cell r="AH309"/>
        </row>
        <row r="310">
          <cell r="B310">
            <v>0</v>
          </cell>
          <cell r="C310">
            <v>0</v>
          </cell>
          <cell r="D310">
            <v>0</v>
          </cell>
          <cell r="E310">
            <v>0</v>
          </cell>
          <cell r="F310">
            <v>0</v>
          </cell>
          <cell r="G310">
            <v>0</v>
          </cell>
          <cell r="H310">
            <v>0</v>
          </cell>
          <cell r="I310">
            <v>0</v>
          </cell>
          <cell r="J310">
            <v>0</v>
          </cell>
          <cell r="K310">
            <v>0</v>
          </cell>
          <cell r="L310">
            <v>0</v>
          </cell>
          <cell r="M310">
            <v>0</v>
          </cell>
          <cell r="N310">
            <v>0</v>
          </cell>
          <cell r="O310">
            <v>0</v>
          </cell>
          <cell r="P310">
            <v>0</v>
          </cell>
          <cell r="Q310">
            <v>0</v>
          </cell>
          <cell r="R310">
            <v>0</v>
          </cell>
          <cell r="S310">
            <v>0</v>
          </cell>
          <cell r="T310">
            <v>0</v>
          </cell>
          <cell r="U310">
            <v>0</v>
          </cell>
          <cell r="V310">
            <v>0</v>
          </cell>
          <cell r="W310">
            <v>0</v>
          </cell>
          <cell r="X310">
            <v>0</v>
          </cell>
          <cell r="Y310" t="e">
            <v>#N/A</v>
          </cell>
          <cell r="Z310">
            <v>0</v>
          </cell>
          <cell r="AA310">
            <v>293</v>
          </cell>
          <cell r="AD310">
            <v>0</v>
          </cell>
          <cell r="AE310">
            <v>0</v>
          </cell>
          <cell r="AF310">
            <v>0</v>
          </cell>
          <cell r="AH310"/>
        </row>
        <row r="311">
          <cell r="B311">
            <v>0</v>
          </cell>
          <cell r="C311">
            <v>0</v>
          </cell>
          <cell r="D311">
            <v>0</v>
          </cell>
          <cell r="E311">
            <v>0</v>
          </cell>
          <cell r="F311">
            <v>0</v>
          </cell>
          <cell r="G311">
            <v>0</v>
          </cell>
          <cell r="H311">
            <v>0</v>
          </cell>
          <cell r="I311">
            <v>0</v>
          </cell>
          <cell r="J311">
            <v>0</v>
          </cell>
          <cell r="K311">
            <v>0</v>
          </cell>
          <cell r="L311">
            <v>0</v>
          </cell>
          <cell r="M311">
            <v>0</v>
          </cell>
          <cell r="N311">
            <v>0</v>
          </cell>
          <cell r="O311">
            <v>0</v>
          </cell>
          <cell r="P311">
            <v>0</v>
          </cell>
          <cell r="Q311">
            <v>0</v>
          </cell>
          <cell r="R311">
            <v>0</v>
          </cell>
          <cell r="S311">
            <v>0</v>
          </cell>
          <cell r="T311">
            <v>0</v>
          </cell>
          <cell r="U311">
            <v>0</v>
          </cell>
          <cell r="V311">
            <v>0</v>
          </cell>
          <cell r="W311">
            <v>0</v>
          </cell>
          <cell r="X311">
            <v>0</v>
          </cell>
          <cell r="Y311" t="e">
            <v>#N/A</v>
          </cell>
          <cell r="Z311">
            <v>0</v>
          </cell>
          <cell r="AA311">
            <v>294</v>
          </cell>
          <cell r="AD311">
            <v>0</v>
          </cell>
          <cell r="AE311">
            <v>0</v>
          </cell>
          <cell r="AF311">
            <v>0</v>
          </cell>
          <cell r="AH311"/>
        </row>
        <row r="312">
          <cell r="B312">
            <v>0</v>
          </cell>
          <cell r="C312">
            <v>0</v>
          </cell>
          <cell r="D312">
            <v>0</v>
          </cell>
          <cell r="E312">
            <v>0</v>
          </cell>
          <cell r="F312">
            <v>0</v>
          </cell>
          <cell r="G312">
            <v>0</v>
          </cell>
          <cell r="H312">
            <v>0</v>
          </cell>
          <cell r="I312">
            <v>0</v>
          </cell>
          <cell r="J312">
            <v>0</v>
          </cell>
          <cell r="K312">
            <v>0</v>
          </cell>
          <cell r="L312">
            <v>0</v>
          </cell>
          <cell r="M312">
            <v>0</v>
          </cell>
          <cell r="N312">
            <v>0</v>
          </cell>
          <cell r="O312">
            <v>0</v>
          </cell>
          <cell r="P312">
            <v>0</v>
          </cell>
          <cell r="Q312">
            <v>0</v>
          </cell>
          <cell r="R312">
            <v>0</v>
          </cell>
          <cell r="S312">
            <v>0</v>
          </cell>
          <cell r="T312">
            <v>0</v>
          </cell>
          <cell r="U312">
            <v>0</v>
          </cell>
          <cell r="V312">
            <v>0</v>
          </cell>
          <cell r="W312">
            <v>0</v>
          </cell>
          <cell r="X312">
            <v>0</v>
          </cell>
          <cell r="Y312" t="e">
            <v>#N/A</v>
          </cell>
          <cell r="Z312">
            <v>0</v>
          </cell>
          <cell r="AA312">
            <v>295</v>
          </cell>
          <cell r="AD312">
            <v>0</v>
          </cell>
          <cell r="AE312">
            <v>0</v>
          </cell>
          <cell r="AF312">
            <v>0</v>
          </cell>
          <cell r="AH312"/>
        </row>
        <row r="313">
          <cell r="B313">
            <v>0</v>
          </cell>
          <cell r="C313">
            <v>0</v>
          </cell>
          <cell r="D313">
            <v>0</v>
          </cell>
          <cell r="E313">
            <v>0</v>
          </cell>
          <cell r="F313">
            <v>0</v>
          </cell>
          <cell r="G313">
            <v>0</v>
          </cell>
          <cell r="H313">
            <v>0</v>
          </cell>
          <cell r="I313">
            <v>0</v>
          </cell>
          <cell r="J313">
            <v>0</v>
          </cell>
          <cell r="K313">
            <v>0</v>
          </cell>
          <cell r="L313">
            <v>0</v>
          </cell>
          <cell r="M313">
            <v>0</v>
          </cell>
          <cell r="N313">
            <v>0</v>
          </cell>
          <cell r="O313">
            <v>0</v>
          </cell>
          <cell r="P313">
            <v>0</v>
          </cell>
          <cell r="Q313">
            <v>0</v>
          </cell>
          <cell r="R313">
            <v>0</v>
          </cell>
          <cell r="S313">
            <v>0</v>
          </cell>
          <cell r="T313">
            <v>0</v>
          </cell>
          <cell r="U313">
            <v>0</v>
          </cell>
          <cell r="V313">
            <v>0</v>
          </cell>
          <cell r="W313">
            <v>0</v>
          </cell>
          <cell r="X313">
            <v>0</v>
          </cell>
          <cell r="Y313" t="e">
            <v>#N/A</v>
          </cell>
          <cell r="Z313">
            <v>0</v>
          </cell>
          <cell r="AA313">
            <v>296</v>
          </cell>
          <cell r="AD313">
            <v>0</v>
          </cell>
          <cell r="AE313">
            <v>0</v>
          </cell>
          <cell r="AF313">
            <v>0</v>
          </cell>
          <cell r="AH313"/>
        </row>
        <row r="314">
          <cell r="B314">
            <v>0</v>
          </cell>
          <cell r="C314">
            <v>0</v>
          </cell>
          <cell r="D314">
            <v>0</v>
          </cell>
          <cell r="E314">
            <v>0</v>
          </cell>
          <cell r="F314">
            <v>0</v>
          </cell>
          <cell r="G314">
            <v>0</v>
          </cell>
          <cell r="H314">
            <v>0</v>
          </cell>
          <cell r="I314">
            <v>0</v>
          </cell>
          <cell r="J314">
            <v>0</v>
          </cell>
          <cell r="K314">
            <v>0</v>
          </cell>
          <cell r="L314">
            <v>0</v>
          </cell>
          <cell r="M314">
            <v>0</v>
          </cell>
          <cell r="N314">
            <v>0</v>
          </cell>
          <cell r="O314">
            <v>0</v>
          </cell>
          <cell r="P314">
            <v>0</v>
          </cell>
          <cell r="Q314">
            <v>0</v>
          </cell>
          <cell r="R314">
            <v>0</v>
          </cell>
          <cell r="S314">
            <v>0</v>
          </cell>
          <cell r="T314">
            <v>0</v>
          </cell>
          <cell r="U314">
            <v>0</v>
          </cell>
          <cell r="V314">
            <v>0</v>
          </cell>
          <cell r="W314">
            <v>0</v>
          </cell>
          <cell r="X314">
            <v>0</v>
          </cell>
          <cell r="Y314" t="e">
            <v>#N/A</v>
          </cell>
          <cell r="Z314">
            <v>0</v>
          </cell>
          <cell r="AA314">
            <v>297</v>
          </cell>
          <cell r="AD314">
            <v>0</v>
          </cell>
          <cell r="AE314">
            <v>0</v>
          </cell>
          <cell r="AF314">
            <v>0</v>
          </cell>
          <cell r="AH314"/>
        </row>
        <row r="315">
          <cell r="B315">
            <v>0</v>
          </cell>
          <cell r="C315">
            <v>0</v>
          </cell>
          <cell r="D315">
            <v>0</v>
          </cell>
          <cell r="E315">
            <v>0</v>
          </cell>
          <cell r="F315">
            <v>0</v>
          </cell>
          <cell r="G315">
            <v>0</v>
          </cell>
          <cell r="H315">
            <v>0</v>
          </cell>
          <cell r="I315">
            <v>0</v>
          </cell>
          <cell r="J315">
            <v>0</v>
          </cell>
          <cell r="K315">
            <v>0</v>
          </cell>
          <cell r="L315">
            <v>0</v>
          </cell>
          <cell r="M315">
            <v>0</v>
          </cell>
          <cell r="N315">
            <v>0</v>
          </cell>
          <cell r="O315">
            <v>0</v>
          </cell>
          <cell r="P315">
            <v>0</v>
          </cell>
          <cell r="Q315">
            <v>0</v>
          </cell>
          <cell r="R315">
            <v>0</v>
          </cell>
          <cell r="S315">
            <v>0</v>
          </cell>
          <cell r="T315">
            <v>0</v>
          </cell>
          <cell r="U315">
            <v>0</v>
          </cell>
          <cell r="V315">
            <v>0</v>
          </cell>
          <cell r="W315">
            <v>0</v>
          </cell>
          <cell r="X315">
            <v>0</v>
          </cell>
          <cell r="Y315" t="e">
            <v>#N/A</v>
          </cell>
          <cell r="Z315">
            <v>0</v>
          </cell>
          <cell r="AA315">
            <v>298</v>
          </cell>
          <cell r="AD315">
            <v>0</v>
          </cell>
          <cell r="AE315">
            <v>0</v>
          </cell>
          <cell r="AF315">
            <v>0</v>
          </cell>
          <cell r="AH315"/>
        </row>
        <row r="316">
          <cell r="B316">
            <v>0</v>
          </cell>
          <cell r="C316">
            <v>0</v>
          </cell>
          <cell r="D316">
            <v>0</v>
          </cell>
          <cell r="E316">
            <v>0</v>
          </cell>
          <cell r="F316">
            <v>0</v>
          </cell>
          <cell r="G316">
            <v>0</v>
          </cell>
          <cell r="H316">
            <v>0</v>
          </cell>
          <cell r="I316">
            <v>0</v>
          </cell>
          <cell r="J316">
            <v>0</v>
          </cell>
          <cell r="K316">
            <v>0</v>
          </cell>
          <cell r="L316">
            <v>0</v>
          </cell>
          <cell r="M316">
            <v>0</v>
          </cell>
          <cell r="N316">
            <v>0</v>
          </cell>
          <cell r="O316">
            <v>0</v>
          </cell>
          <cell r="P316">
            <v>0</v>
          </cell>
          <cell r="Q316">
            <v>0</v>
          </cell>
          <cell r="R316">
            <v>0</v>
          </cell>
          <cell r="S316">
            <v>0</v>
          </cell>
          <cell r="T316">
            <v>0</v>
          </cell>
          <cell r="U316">
            <v>0</v>
          </cell>
          <cell r="V316">
            <v>0</v>
          </cell>
          <cell r="W316">
            <v>0</v>
          </cell>
          <cell r="X316">
            <v>0</v>
          </cell>
          <cell r="Y316" t="e">
            <v>#N/A</v>
          </cell>
          <cell r="Z316">
            <v>0</v>
          </cell>
          <cell r="AA316">
            <v>299</v>
          </cell>
          <cell r="AD316">
            <v>0</v>
          </cell>
          <cell r="AE316">
            <v>0</v>
          </cell>
          <cell r="AF316">
            <v>0</v>
          </cell>
          <cell r="AH316"/>
        </row>
        <row r="317">
          <cell r="B317">
            <v>0</v>
          </cell>
          <cell r="C317">
            <v>0</v>
          </cell>
          <cell r="D317">
            <v>0</v>
          </cell>
          <cell r="E317">
            <v>0</v>
          </cell>
          <cell r="F317">
            <v>0</v>
          </cell>
          <cell r="G317">
            <v>0</v>
          </cell>
          <cell r="H317">
            <v>0</v>
          </cell>
          <cell r="I317">
            <v>0</v>
          </cell>
          <cell r="J317">
            <v>0</v>
          </cell>
          <cell r="K317">
            <v>0</v>
          </cell>
          <cell r="L317">
            <v>0</v>
          </cell>
          <cell r="M317">
            <v>0</v>
          </cell>
          <cell r="N317">
            <v>0</v>
          </cell>
          <cell r="O317">
            <v>0</v>
          </cell>
          <cell r="P317">
            <v>0</v>
          </cell>
          <cell r="Q317">
            <v>0</v>
          </cell>
          <cell r="R317">
            <v>0</v>
          </cell>
          <cell r="S317">
            <v>0</v>
          </cell>
          <cell r="T317">
            <v>0</v>
          </cell>
          <cell r="U317">
            <v>0</v>
          </cell>
          <cell r="V317">
            <v>0</v>
          </cell>
          <cell r="W317">
            <v>0</v>
          </cell>
          <cell r="X317">
            <v>0</v>
          </cell>
          <cell r="Y317" t="e">
            <v>#N/A</v>
          </cell>
          <cell r="Z317">
            <v>0</v>
          </cell>
          <cell r="AA317">
            <v>300</v>
          </cell>
          <cell r="AD317">
            <v>0</v>
          </cell>
          <cell r="AE317">
            <v>0</v>
          </cell>
          <cell r="AF317">
            <v>0</v>
          </cell>
          <cell r="AH317"/>
        </row>
        <row r="318">
          <cell r="B318">
            <v>0</v>
          </cell>
          <cell r="C318">
            <v>0</v>
          </cell>
          <cell r="D318">
            <v>0</v>
          </cell>
          <cell r="E318">
            <v>0</v>
          </cell>
          <cell r="F318">
            <v>0</v>
          </cell>
          <cell r="G318">
            <v>0</v>
          </cell>
          <cell r="H318">
            <v>0</v>
          </cell>
          <cell r="I318">
            <v>0</v>
          </cell>
          <cell r="J318">
            <v>0</v>
          </cell>
          <cell r="K318">
            <v>0</v>
          </cell>
          <cell r="L318">
            <v>0</v>
          </cell>
          <cell r="M318">
            <v>0</v>
          </cell>
          <cell r="N318">
            <v>0</v>
          </cell>
          <cell r="O318">
            <v>0</v>
          </cell>
          <cell r="P318">
            <v>0</v>
          </cell>
          <cell r="Q318">
            <v>0</v>
          </cell>
          <cell r="R318">
            <v>0</v>
          </cell>
          <cell r="S318">
            <v>0</v>
          </cell>
          <cell r="T318">
            <v>0</v>
          </cell>
          <cell r="U318">
            <v>0</v>
          </cell>
          <cell r="V318">
            <v>0</v>
          </cell>
          <cell r="W318">
            <v>0</v>
          </cell>
          <cell r="X318">
            <v>0</v>
          </cell>
          <cell r="Y318" t="e">
            <v>#N/A</v>
          </cell>
          <cell r="Z318">
            <v>0</v>
          </cell>
          <cell r="AA318">
            <v>301</v>
          </cell>
          <cell r="AD318">
            <v>0</v>
          </cell>
          <cell r="AE318">
            <v>0</v>
          </cell>
          <cell r="AF318">
            <v>0</v>
          </cell>
          <cell r="AH318"/>
        </row>
        <row r="319">
          <cell r="B319">
            <v>0</v>
          </cell>
          <cell r="C319">
            <v>0</v>
          </cell>
          <cell r="D319">
            <v>0</v>
          </cell>
          <cell r="E319">
            <v>0</v>
          </cell>
          <cell r="F319">
            <v>0</v>
          </cell>
          <cell r="G319">
            <v>0</v>
          </cell>
          <cell r="H319">
            <v>0</v>
          </cell>
          <cell r="I319">
            <v>0</v>
          </cell>
          <cell r="J319">
            <v>0</v>
          </cell>
          <cell r="K319">
            <v>0</v>
          </cell>
          <cell r="L319">
            <v>0</v>
          </cell>
          <cell r="M319">
            <v>0</v>
          </cell>
          <cell r="N319">
            <v>0</v>
          </cell>
          <cell r="O319">
            <v>0</v>
          </cell>
          <cell r="P319">
            <v>0</v>
          </cell>
          <cell r="Q319">
            <v>0</v>
          </cell>
          <cell r="R319">
            <v>0</v>
          </cell>
          <cell r="S319">
            <v>0</v>
          </cell>
          <cell r="T319">
            <v>0</v>
          </cell>
          <cell r="U319">
            <v>0</v>
          </cell>
          <cell r="V319">
            <v>0</v>
          </cell>
          <cell r="W319">
            <v>0</v>
          </cell>
          <cell r="X319">
            <v>0</v>
          </cell>
          <cell r="Y319" t="e">
            <v>#N/A</v>
          </cell>
          <cell r="Z319">
            <v>0</v>
          </cell>
          <cell r="AA319">
            <v>302</v>
          </cell>
          <cell r="AD319">
            <v>0</v>
          </cell>
          <cell r="AE319">
            <v>0</v>
          </cell>
          <cell r="AF319">
            <v>0</v>
          </cell>
          <cell r="AH319"/>
        </row>
        <row r="320">
          <cell r="B320">
            <v>0</v>
          </cell>
          <cell r="C320">
            <v>0</v>
          </cell>
          <cell r="D320">
            <v>0</v>
          </cell>
          <cell r="E320">
            <v>0</v>
          </cell>
          <cell r="F320">
            <v>0</v>
          </cell>
          <cell r="G320">
            <v>0</v>
          </cell>
          <cell r="H320">
            <v>0</v>
          </cell>
          <cell r="I320">
            <v>0</v>
          </cell>
          <cell r="J320">
            <v>0</v>
          </cell>
          <cell r="K320">
            <v>0</v>
          </cell>
          <cell r="L320">
            <v>0</v>
          </cell>
          <cell r="M320">
            <v>0</v>
          </cell>
          <cell r="N320">
            <v>0</v>
          </cell>
          <cell r="O320">
            <v>0</v>
          </cell>
          <cell r="P320">
            <v>0</v>
          </cell>
          <cell r="Q320">
            <v>0</v>
          </cell>
          <cell r="R320">
            <v>0</v>
          </cell>
          <cell r="S320">
            <v>0</v>
          </cell>
          <cell r="T320">
            <v>0</v>
          </cell>
          <cell r="U320">
            <v>0</v>
          </cell>
          <cell r="V320">
            <v>0</v>
          </cell>
          <cell r="W320">
            <v>0</v>
          </cell>
          <cell r="X320">
            <v>0</v>
          </cell>
          <cell r="Y320" t="e">
            <v>#N/A</v>
          </cell>
          <cell r="Z320">
            <v>0</v>
          </cell>
          <cell r="AA320">
            <v>303</v>
          </cell>
          <cell r="AD320">
            <v>0</v>
          </cell>
          <cell r="AE320">
            <v>0</v>
          </cell>
          <cell r="AF320">
            <v>0</v>
          </cell>
          <cell r="AH320"/>
        </row>
        <row r="321">
          <cell r="B321">
            <v>0</v>
          </cell>
          <cell r="C321">
            <v>0</v>
          </cell>
          <cell r="D321">
            <v>0</v>
          </cell>
          <cell r="E321">
            <v>0</v>
          </cell>
          <cell r="F321">
            <v>0</v>
          </cell>
          <cell r="G321">
            <v>0</v>
          </cell>
          <cell r="H321">
            <v>0</v>
          </cell>
          <cell r="I321">
            <v>0</v>
          </cell>
          <cell r="J321">
            <v>0</v>
          </cell>
          <cell r="K321">
            <v>0</v>
          </cell>
          <cell r="L321">
            <v>0</v>
          </cell>
          <cell r="M321">
            <v>0</v>
          </cell>
          <cell r="N321">
            <v>0</v>
          </cell>
          <cell r="O321">
            <v>0</v>
          </cell>
          <cell r="P321">
            <v>0</v>
          </cell>
          <cell r="Q321">
            <v>0</v>
          </cell>
          <cell r="R321">
            <v>0</v>
          </cell>
          <cell r="S321">
            <v>0</v>
          </cell>
          <cell r="T321">
            <v>0</v>
          </cell>
          <cell r="U321">
            <v>0</v>
          </cell>
          <cell r="V321">
            <v>0</v>
          </cell>
          <cell r="W321">
            <v>0</v>
          </cell>
          <cell r="X321">
            <v>0</v>
          </cell>
          <cell r="Y321" t="e">
            <v>#N/A</v>
          </cell>
          <cell r="Z321">
            <v>0</v>
          </cell>
          <cell r="AA321">
            <v>304</v>
          </cell>
          <cell r="AD321">
            <v>0</v>
          </cell>
          <cell r="AE321">
            <v>0</v>
          </cell>
          <cell r="AF321">
            <v>0</v>
          </cell>
          <cell r="AH321"/>
        </row>
        <row r="322">
          <cell r="B322">
            <v>0</v>
          </cell>
          <cell r="C322">
            <v>0</v>
          </cell>
          <cell r="D322">
            <v>0</v>
          </cell>
          <cell r="E322">
            <v>0</v>
          </cell>
          <cell r="F322">
            <v>0</v>
          </cell>
          <cell r="G322">
            <v>0</v>
          </cell>
          <cell r="H322">
            <v>0</v>
          </cell>
          <cell r="I322">
            <v>0</v>
          </cell>
          <cell r="J322">
            <v>0</v>
          </cell>
          <cell r="K322">
            <v>0</v>
          </cell>
          <cell r="L322">
            <v>0</v>
          </cell>
          <cell r="M322">
            <v>0</v>
          </cell>
          <cell r="N322">
            <v>0</v>
          </cell>
          <cell r="O322">
            <v>0</v>
          </cell>
          <cell r="P322">
            <v>0</v>
          </cell>
          <cell r="Q322">
            <v>0</v>
          </cell>
          <cell r="R322">
            <v>0</v>
          </cell>
          <cell r="S322">
            <v>0</v>
          </cell>
          <cell r="T322">
            <v>0</v>
          </cell>
          <cell r="U322">
            <v>0</v>
          </cell>
          <cell r="V322">
            <v>0</v>
          </cell>
          <cell r="W322">
            <v>0</v>
          </cell>
          <cell r="X322">
            <v>0</v>
          </cell>
          <cell r="Y322" t="e">
            <v>#N/A</v>
          </cell>
          <cell r="Z322">
            <v>0</v>
          </cell>
          <cell r="AA322">
            <v>305</v>
          </cell>
          <cell r="AD322">
            <v>0</v>
          </cell>
          <cell r="AE322">
            <v>0</v>
          </cell>
          <cell r="AF322">
            <v>0</v>
          </cell>
          <cell r="AH322"/>
        </row>
        <row r="323">
          <cell r="B323">
            <v>0</v>
          </cell>
          <cell r="C323">
            <v>0</v>
          </cell>
          <cell r="D323">
            <v>0</v>
          </cell>
          <cell r="E323">
            <v>0</v>
          </cell>
          <cell r="F323">
            <v>0</v>
          </cell>
          <cell r="G323">
            <v>0</v>
          </cell>
          <cell r="H323">
            <v>0</v>
          </cell>
          <cell r="I323">
            <v>0</v>
          </cell>
          <cell r="J323">
            <v>0</v>
          </cell>
          <cell r="K323">
            <v>0</v>
          </cell>
          <cell r="L323">
            <v>0</v>
          </cell>
          <cell r="M323">
            <v>0</v>
          </cell>
          <cell r="N323">
            <v>0</v>
          </cell>
          <cell r="O323">
            <v>0</v>
          </cell>
          <cell r="P323">
            <v>0</v>
          </cell>
          <cell r="Q323">
            <v>0</v>
          </cell>
          <cell r="R323">
            <v>0</v>
          </cell>
          <cell r="S323">
            <v>0</v>
          </cell>
          <cell r="T323">
            <v>0</v>
          </cell>
          <cell r="U323">
            <v>0</v>
          </cell>
          <cell r="V323">
            <v>0</v>
          </cell>
          <cell r="W323">
            <v>0</v>
          </cell>
          <cell r="X323">
            <v>0</v>
          </cell>
          <cell r="Y323" t="e">
            <v>#N/A</v>
          </cell>
          <cell r="Z323">
            <v>0</v>
          </cell>
          <cell r="AA323">
            <v>306</v>
          </cell>
          <cell r="AD323">
            <v>0</v>
          </cell>
          <cell r="AE323">
            <v>0</v>
          </cell>
          <cell r="AF323">
            <v>0</v>
          </cell>
          <cell r="AH323"/>
        </row>
        <row r="324">
          <cell r="B324">
            <v>0</v>
          </cell>
          <cell r="C324">
            <v>0</v>
          </cell>
          <cell r="D324">
            <v>0</v>
          </cell>
          <cell r="E324">
            <v>0</v>
          </cell>
          <cell r="F324">
            <v>0</v>
          </cell>
          <cell r="G324">
            <v>0</v>
          </cell>
          <cell r="H324">
            <v>0</v>
          </cell>
          <cell r="I324">
            <v>0</v>
          </cell>
          <cell r="J324">
            <v>0</v>
          </cell>
          <cell r="K324">
            <v>0</v>
          </cell>
          <cell r="L324">
            <v>0</v>
          </cell>
          <cell r="M324">
            <v>0</v>
          </cell>
          <cell r="N324">
            <v>0</v>
          </cell>
          <cell r="O324">
            <v>0</v>
          </cell>
          <cell r="P324">
            <v>0</v>
          </cell>
          <cell r="Q324">
            <v>0</v>
          </cell>
          <cell r="R324">
            <v>0</v>
          </cell>
          <cell r="S324">
            <v>0</v>
          </cell>
          <cell r="T324">
            <v>0</v>
          </cell>
          <cell r="U324">
            <v>0</v>
          </cell>
          <cell r="V324">
            <v>0</v>
          </cell>
          <cell r="W324">
            <v>0</v>
          </cell>
          <cell r="X324">
            <v>0</v>
          </cell>
          <cell r="Y324" t="e">
            <v>#N/A</v>
          </cell>
          <cell r="Z324">
            <v>0</v>
          </cell>
          <cell r="AA324">
            <v>307</v>
          </cell>
          <cell r="AD324">
            <v>0</v>
          </cell>
          <cell r="AE324">
            <v>0</v>
          </cell>
          <cell r="AF324">
            <v>0</v>
          </cell>
          <cell r="AH324"/>
        </row>
        <row r="325">
          <cell r="B325">
            <v>0</v>
          </cell>
          <cell r="C325">
            <v>0</v>
          </cell>
          <cell r="D325">
            <v>0</v>
          </cell>
          <cell r="E325">
            <v>0</v>
          </cell>
          <cell r="F325">
            <v>0</v>
          </cell>
          <cell r="G325">
            <v>0</v>
          </cell>
          <cell r="H325">
            <v>0</v>
          </cell>
          <cell r="I325">
            <v>0</v>
          </cell>
          <cell r="J325">
            <v>0</v>
          </cell>
          <cell r="K325">
            <v>0</v>
          </cell>
          <cell r="L325">
            <v>0</v>
          </cell>
          <cell r="M325">
            <v>0</v>
          </cell>
          <cell r="N325">
            <v>0</v>
          </cell>
          <cell r="O325">
            <v>0</v>
          </cell>
          <cell r="P325">
            <v>0</v>
          </cell>
          <cell r="Q325">
            <v>0</v>
          </cell>
          <cell r="R325">
            <v>0</v>
          </cell>
          <cell r="S325">
            <v>0</v>
          </cell>
          <cell r="T325">
            <v>0</v>
          </cell>
          <cell r="U325">
            <v>0</v>
          </cell>
          <cell r="V325">
            <v>0</v>
          </cell>
          <cell r="W325">
            <v>0</v>
          </cell>
          <cell r="X325">
            <v>0</v>
          </cell>
          <cell r="Y325" t="e">
            <v>#N/A</v>
          </cell>
          <cell r="Z325">
            <v>0</v>
          </cell>
          <cell r="AA325">
            <v>308</v>
          </cell>
          <cell r="AD325">
            <v>0</v>
          </cell>
          <cell r="AE325">
            <v>0</v>
          </cell>
          <cell r="AF325">
            <v>0</v>
          </cell>
          <cell r="AH325"/>
        </row>
        <row r="326">
          <cell r="B326">
            <v>0</v>
          </cell>
          <cell r="C326">
            <v>0</v>
          </cell>
          <cell r="D326">
            <v>0</v>
          </cell>
          <cell r="E326">
            <v>0</v>
          </cell>
          <cell r="F326">
            <v>0</v>
          </cell>
          <cell r="G326">
            <v>0</v>
          </cell>
          <cell r="H326">
            <v>0</v>
          </cell>
          <cell r="I326">
            <v>0</v>
          </cell>
          <cell r="J326">
            <v>0</v>
          </cell>
          <cell r="K326">
            <v>0</v>
          </cell>
          <cell r="L326">
            <v>0</v>
          </cell>
          <cell r="M326">
            <v>0</v>
          </cell>
          <cell r="N326">
            <v>0</v>
          </cell>
          <cell r="O326">
            <v>0</v>
          </cell>
          <cell r="P326">
            <v>0</v>
          </cell>
          <cell r="Q326">
            <v>0</v>
          </cell>
          <cell r="R326">
            <v>0</v>
          </cell>
          <cell r="S326">
            <v>0</v>
          </cell>
          <cell r="T326">
            <v>0</v>
          </cell>
          <cell r="U326">
            <v>0</v>
          </cell>
          <cell r="V326">
            <v>0</v>
          </cell>
          <cell r="W326">
            <v>0</v>
          </cell>
          <cell r="X326">
            <v>0</v>
          </cell>
          <cell r="Y326" t="e">
            <v>#N/A</v>
          </cell>
          <cell r="Z326">
            <v>0</v>
          </cell>
          <cell r="AA326">
            <v>309</v>
          </cell>
          <cell r="AD326">
            <v>0</v>
          </cell>
          <cell r="AE326">
            <v>0</v>
          </cell>
          <cell r="AF326">
            <v>0</v>
          </cell>
          <cell r="AH326"/>
        </row>
        <row r="327">
          <cell r="B327">
            <v>0</v>
          </cell>
          <cell r="C327">
            <v>0</v>
          </cell>
          <cell r="D327">
            <v>0</v>
          </cell>
          <cell r="E327">
            <v>0</v>
          </cell>
          <cell r="F327">
            <v>0</v>
          </cell>
          <cell r="G327">
            <v>0</v>
          </cell>
          <cell r="H327">
            <v>0</v>
          </cell>
          <cell r="I327">
            <v>0</v>
          </cell>
          <cell r="J327">
            <v>0</v>
          </cell>
          <cell r="K327">
            <v>0</v>
          </cell>
          <cell r="L327">
            <v>0</v>
          </cell>
          <cell r="M327">
            <v>0</v>
          </cell>
          <cell r="N327">
            <v>0</v>
          </cell>
          <cell r="O327">
            <v>0</v>
          </cell>
          <cell r="P327">
            <v>0</v>
          </cell>
          <cell r="Q327">
            <v>0</v>
          </cell>
          <cell r="R327">
            <v>0</v>
          </cell>
          <cell r="S327">
            <v>0</v>
          </cell>
          <cell r="T327">
            <v>0</v>
          </cell>
          <cell r="U327">
            <v>0</v>
          </cell>
          <cell r="V327">
            <v>0</v>
          </cell>
          <cell r="W327">
            <v>0</v>
          </cell>
          <cell r="X327">
            <v>0</v>
          </cell>
          <cell r="Y327" t="e">
            <v>#N/A</v>
          </cell>
          <cell r="Z327">
            <v>0</v>
          </cell>
          <cell r="AA327">
            <v>310</v>
          </cell>
          <cell r="AD327">
            <v>0</v>
          </cell>
          <cell r="AE327">
            <v>0</v>
          </cell>
          <cell r="AF327">
            <v>0</v>
          </cell>
          <cell r="AH327"/>
        </row>
        <row r="328">
          <cell r="B328">
            <v>0</v>
          </cell>
          <cell r="C328">
            <v>0</v>
          </cell>
          <cell r="D328">
            <v>0</v>
          </cell>
          <cell r="E328">
            <v>0</v>
          </cell>
          <cell r="F328">
            <v>0</v>
          </cell>
          <cell r="G328">
            <v>0</v>
          </cell>
          <cell r="H328">
            <v>0</v>
          </cell>
          <cell r="I328">
            <v>0</v>
          </cell>
          <cell r="J328">
            <v>0</v>
          </cell>
          <cell r="K328">
            <v>0</v>
          </cell>
          <cell r="L328">
            <v>0</v>
          </cell>
          <cell r="M328">
            <v>0</v>
          </cell>
          <cell r="N328">
            <v>0</v>
          </cell>
          <cell r="O328">
            <v>0</v>
          </cell>
          <cell r="P328">
            <v>0</v>
          </cell>
          <cell r="Q328">
            <v>0</v>
          </cell>
          <cell r="R328">
            <v>0</v>
          </cell>
          <cell r="S328">
            <v>0</v>
          </cell>
          <cell r="T328">
            <v>0</v>
          </cell>
          <cell r="U328">
            <v>0</v>
          </cell>
          <cell r="V328">
            <v>0</v>
          </cell>
          <cell r="W328">
            <v>0</v>
          </cell>
          <cell r="X328">
            <v>0</v>
          </cell>
          <cell r="Y328" t="e">
            <v>#N/A</v>
          </cell>
          <cell r="Z328">
            <v>0</v>
          </cell>
          <cell r="AA328">
            <v>311</v>
          </cell>
          <cell r="AD328">
            <v>0</v>
          </cell>
          <cell r="AE328">
            <v>0</v>
          </cell>
          <cell r="AF328">
            <v>0</v>
          </cell>
          <cell r="AH328"/>
        </row>
        <row r="329">
          <cell r="B329">
            <v>0</v>
          </cell>
          <cell r="C329">
            <v>0</v>
          </cell>
          <cell r="D329">
            <v>0</v>
          </cell>
          <cell r="E329">
            <v>0</v>
          </cell>
          <cell r="F329">
            <v>0</v>
          </cell>
          <cell r="G329">
            <v>0</v>
          </cell>
          <cell r="H329">
            <v>0</v>
          </cell>
          <cell r="I329">
            <v>0</v>
          </cell>
          <cell r="J329">
            <v>0</v>
          </cell>
          <cell r="K329">
            <v>0</v>
          </cell>
          <cell r="L329">
            <v>0</v>
          </cell>
          <cell r="M329">
            <v>0</v>
          </cell>
          <cell r="N329">
            <v>0</v>
          </cell>
          <cell r="O329">
            <v>0</v>
          </cell>
          <cell r="P329">
            <v>0</v>
          </cell>
          <cell r="Q329">
            <v>0</v>
          </cell>
          <cell r="R329">
            <v>0</v>
          </cell>
          <cell r="S329">
            <v>0</v>
          </cell>
          <cell r="T329">
            <v>0</v>
          </cell>
          <cell r="U329">
            <v>0</v>
          </cell>
          <cell r="V329">
            <v>0</v>
          </cell>
          <cell r="W329">
            <v>0</v>
          </cell>
          <cell r="X329">
            <v>0</v>
          </cell>
          <cell r="Y329" t="e">
            <v>#N/A</v>
          </cell>
          <cell r="Z329">
            <v>0</v>
          </cell>
          <cell r="AA329">
            <v>312</v>
          </cell>
          <cell r="AD329">
            <v>0</v>
          </cell>
          <cell r="AE329">
            <v>0</v>
          </cell>
          <cell r="AF329">
            <v>0</v>
          </cell>
          <cell r="AH329"/>
        </row>
        <row r="330">
          <cell r="B330">
            <v>0</v>
          </cell>
          <cell r="C330">
            <v>0</v>
          </cell>
          <cell r="D330">
            <v>0</v>
          </cell>
          <cell r="E330">
            <v>0</v>
          </cell>
          <cell r="F330">
            <v>0</v>
          </cell>
          <cell r="G330">
            <v>0</v>
          </cell>
          <cell r="H330">
            <v>0</v>
          </cell>
          <cell r="I330">
            <v>0</v>
          </cell>
          <cell r="J330">
            <v>0</v>
          </cell>
          <cell r="K330">
            <v>0</v>
          </cell>
          <cell r="L330">
            <v>0</v>
          </cell>
          <cell r="M330">
            <v>0</v>
          </cell>
          <cell r="N330">
            <v>0</v>
          </cell>
          <cell r="O330">
            <v>0</v>
          </cell>
          <cell r="P330">
            <v>0</v>
          </cell>
          <cell r="Q330">
            <v>0</v>
          </cell>
          <cell r="R330">
            <v>0</v>
          </cell>
          <cell r="S330">
            <v>0</v>
          </cell>
          <cell r="T330">
            <v>0</v>
          </cell>
          <cell r="U330">
            <v>0</v>
          </cell>
          <cell r="V330">
            <v>0</v>
          </cell>
          <cell r="W330">
            <v>0</v>
          </cell>
          <cell r="X330">
            <v>0</v>
          </cell>
          <cell r="Y330" t="e">
            <v>#N/A</v>
          </cell>
          <cell r="Z330">
            <v>0</v>
          </cell>
          <cell r="AA330">
            <v>313</v>
          </cell>
          <cell r="AD330">
            <v>0</v>
          </cell>
          <cell r="AE330">
            <v>0</v>
          </cell>
          <cell r="AF330">
            <v>0</v>
          </cell>
          <cell r="AH330"/>
        </row>
        <row r="331">
          <cell r="B331">
            <v>0</v>
          </cell>
          <cell r="C331">
            <v>0</v>
          </cell>
          <cell r="D331">
            <v>0</v>
          </cell>
          <cell r="E331">
            <v>0</v>
          </cell>
          <cell r="F331">
            <v>0</v>
          </cell>
          <cell r="G331">
            <v>0</v>
          </cell>
          <cell r="H331">
            <v>0</v>
          </cell>
          <cell r="I331">
            <v>0</v>
          </cell>
          <cell r="J331">
            <v>0</v>
          </cell>
          <cell r="K331">
            <v>0</v>
          </cell>
          <cell r="L331">
            <v>0</v>
          </cell>
          <cell r="M331">
            <v>0</v>
          </cell>
          <cell r="N331">
            <v>0</v>
          </cell>
          <cell r="O331">
            <v>0</v>
          </cell>
          <cell r="P331">
            <v>0</v>
          </cell>
          <cell r="Q331">
            <v>0</v>
          </cell>
          <cell r="R331">
            <v>0</v>
          </cell>
          <cell r="S331">
            <v>0</v>
          </cell>
          <cell r="T331">
            <v>0</v>
          </cell>
          <cell r="U331">
            <v>0</v>
          </cell>
          <cell r="V331">
            <v>0</v>
          </cell>
          <cell r="W331">
            <v>0</v>
          </cell>
          <cell r="X331">
            <v>0</v>
          </cell>
          <cell r="Y331" t="e">
            <v>#N/A</v>
          </cell>
          <cell r="Z331">
            <v>0</v>
          </cell>
          <cell r="AA331">
            <v>314</v>
          </cell>
          <cell r="AD331">
            <v>0</v>
          </cell>
          <cell r="AE331">
            <v>0</v>
          </cell>
          <cell r="AF331">
            <v>0</v>
          </cell>
          <cell r="AH331"/>
        </row>
        <row r="332">
          <cell r="B332">
            <v>0</v>
          </cell>
          <cell r="C332">
            <v>0</v>
          </cell>
          <cell r="D332">
            <v>0</v>
          </cell>
          <cell r="E332">
            <v>0</v>
          </cell>
          <cell r="F332">
            <v>0</v>
          </cell>
          <cell r="G332">
            <v>0</v>
          </cell>
          <cell r="H332">
            <v>0</v>
          </cell>
          <cell r="I332">
            <v>0</v>
          </cell>
          <cell r="J332">
            <v>0</v>
          </cell>
          <cell r="K332">
            <v>0</v>
          </cell>
          <cell r="L332">
            <v>0</v>
          </cell>
          <cell r="M332">
            <v>0</v>
          </cell>
          <cell r="N332">
            <v>0</v>
          </cell>
          <cell r="O332">
            <v>0</v>
          </cell>
          <cell r="P332">
            <v>0</v>
          </cell>
          <cell r="Q332">
            <v>0</v>
          </cell>
          <cell r="R332">
            <v>0</v>
          </cell>
          <cell r="S332">
            <v>0</v>
          </cell>
          <cell r="T332">
            <v>0</v>
          </cell>
          <cell r="U332">
            <v>0</v>
          </cell>
          <cell r="V332">
            <v>0</v>
          </cell>
          <cell r="W332">
            <v>0</v>
          </cell>
          <cell r="X332">
            <v>0</v>
          </cell>
          <cell r="Y332" t="e">
            <v>#N/A</v>
          </cell>
          <cell r="Z332">
            <v>0</v>
          </cell>
          <cell r="AA332">
            <v>315</v>
          </cell>
          <cell r="AD332">
            <v>0</v>
          </cell>
          <cell r="AE332">
            <v>0</v>
          </cell>
          <cell r="AF332">
            <v>0</v>
          </cell>
          <cell r="AH332"/>
        </row>
        <row r="333">
          <cell r="B333">
            <v>0</v>
          </cell>
          <cell r="C333">
            <v>0</v>
          </cell>
          <cell r="D333">
            <v>0</v>
          </cell>
          <cell r="E333">
            <v>0</v>
          </cell>
          <cell r="F333">
            <v>0</v>
          </cell>
          <cell r="G333">
            <v>0</v>
          </cell>
          <cell r="H333">
            <v>0</v>
          </cell>
          <cell r="I333">
            <v>0</v>
          </cell>
          <cell r="J333">
            <v>0</v>
          </cell>
          <cell r="K333">
            <v>0</v>
          </cell>
          <cell r="L333">
            <v>0</v>
          </cell>
          <cell r="M333">
            <v>0</v>
          </cell>
          <cell r="N333">
            <v>0</v>
          </cell>
          <cell r="O333">
            <v>0</v>
          </cell>
          <cell r="P333">
            <v>0</v>
          </cell>
          <cell r="Q333">
            <v>0</v>
          </cell>
          <cell r="R333">
            <v>0</v>
          </cell>
          <cell r="S333">
            <v>0</v>
          </cell>
          <cell r="T333">
            <v>0</v>
          </cell>
          <cell r="U333">
            <v>0</v>
          </cell>
          <cell r="V333">
            <v>0</v>
          </cell>
          <cell r="W333">
            <v>0</v>
          </cell>
          <cell r="X333">
            <v>0</v>
          </cell>
          <cell r="Y333" t="e">
            <v>#N/A</v>
          </cell>
          <cell r="Z333">
            <v>0</v>
          </cell>
          <cell r="AA333">
            <v>316</v>
          </cell>
          <cell r="AD333">
            <v>0</v>
          </cell>
          <cell r="AE333">
            <v>0</v>
          </cell>
          <cell r="AF333">
            <v>0</v>
          </cell>
          <cell r="AH333"/>
        </row>
        <row r="334">
          <cell r="B334">
            <v>0</v>
          </cell>
          <cell r="C334">
            <v>0</v>
          </cell>
          <cell r="D334">
            <v>0</v>
          </cell>
          <cell r="E334">
            <v>0</v>
          </cell>
          <cell r="F334">
            <v>0</v>
          </cell>
          <cell r="G334">
            <v>0</v>
          </cell>
          <cell r="H334">
            <v>0</v>
          </cell>
          <cell r="I334">
            <v>0</v>
          </cell>
          <cell r="J334">
            <v>0</v>
          </cell>
          <cell r="K334">
            <v>0</v>
          </cell>
          <cell r="L334">
            <v>0</v>
          </cell>
          <cell r="M334">
            <v>0</v>
          </cell>
          <cell r="N334">
            <v>0</v>
          </cell>
          <cell r="O334">
            <v>0</v>
          </cell>
          <cell r="P334">
            <v>0</v>
          </cell>
          <cell r="Q334">
            <v>0</v>
          </cell>
          <cell r="R334">
            <v>0</v>
          </cell>
          <cell r="S334">
            <v>0</v>
          </cell>
          <cell r="T334">
            <v>0</v>
          </cell>
          <cell r="U334">
            <v>0</v>
          </cell>
          <cell r="V334">
            <v>0</v>
          </cell>
          <cell r="W334">
            <v>0</v>
          </cell>
          <cell r="X334">
            <v>0</v>
          </cell>
          <cell r="Y334" t="e">
            <v>#N/A</v>
          </cell>
          <cell r="Z334">
            <v>0</v>
          </cell>
          <cell r="AA334">
            <v>317</v>
          </cell>
          <cell r="AD334">
            <v>0</v>
          </cell>
          <cell r="AE334">
            <v>0</v>
          </cell>
          <cell r="AF334">
            <v>0</v>
          </cell>
          <cell r="AH334"/>
        </row>
      </sheetData>
      <sheetData sheetId="1" refreshError="1"/>
      <sheetData sheetId="2">
        <row r="7">
          <cell r="C7">
            <v>0</v>
          </cell>
          <cell r="D7">
            <v>0</v>
          </cell>
          <cell r="E7">
            <v>0</v>
          </cell>
          <cell r="F7">
            <v>0</v>
          </cell>
          <cell r="G7">
            <v>0</v>
          </cell>
          <cell r="H7">
            <v>0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R7">
            <v>0</v>
          </cell>
          <cell r="S7">
            <v>26</v>
          </cell>
          <cell r="T7">
            <v>25</v>
          </cell>
          <cell r="U7">
            <v>1</v>
          </cell>
          <cell r="V7">
            <v>1</v>
          </cell>
          <cell r="W7">
            <v>0</v>
          </cell>
          <cell r="X7">
            <v>1</v>
          </cell>
          <cell r="Y7" t="str">
            <v>Operator Service Trucks</v>
          </cell>
          <cell r="Z7">
            <v>0</v>
          </cell>
          <cell r="AB7">
            <v>300</v>
          </cell>
          <cell r="AG7">
            <v>0</v>
          </cell>
          <cell r="AH7">
            <v>0</v>
          </cell>
          <cell r="AI7">
            <v>0</v>
          </cell>
          <cell r="AJ7">
            <v>0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</row>
        <row r="8"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 t="e">
            <v>#N/A</v>
          </cell>
          <cell r="R8">
            <v>0</v>
          </cell>
          <cell r="S8">
            <v>1</v>
          </cell>
          <cell r="T8">
            <v>0</v>
          </cell>
          <cell r="U8">
            <v>1</v>
          </cell>
          <cell r="V8">
            <v>0</v>
          </cell>
          <cell r="W8">
            <v>0</v>
          </cell>
          <cell r="X8">
            <v>2</v>
          </cell>
          <cell r="Z8">
            <v>0</v>
          </cell>
        </row>
        <row r="9">
          <cell r="C9">
            <v>0</v>
          </cell>
          <cell r="D9">
            <v>0</v>
          </cell>
          <cell r="E9">
            <v>0</v>
          </cell>
          <cell r="F9">
            <v>0</v>
          </cell>
          <cell r="G9">
            <v>0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 t="e">
            <v>#N/A</v>
          </cell>
          <cell r="R9">
            <v>0</v>
          </cell>
          <cell r="S9">
            <v>1</v>
          </cell>
          <cell r="T9">
            <v>0</v>
          </cell>
          <cell r="U9">
            <v>1</v>
          </cell>
          <cell r="V9">
            <v>0</v>
          </cell>
          <cell r="W9">
            <v>0</v>
          </cell>
          <cell r="X9">
            <v>3</v>
          </cell>
          <cell r="Z9">
            <v>0</v>
          </cell>
        </row>
        <row r="10">
          <cell r="C10">
            <v>0</v>
          </cell>
          <cell r="D10">
            <v>0</v>
          </cell>
          <cell r="E10">
            <v>0</v>
          </cell>
          <cell r="F10">
            <v>0</v>
          </cell>
          <cell r="G10">
            <v>0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 t="e">
            <v>#N/A</v>
          </cell>
          <cell r="R10">
            <v>0</v>
          </cell>
          <cell r="S10">
            <v>1</v>
          </cell>
          <cell r="T10">
            <v>0</v>
          </cell>
          <cell r="U10">
            <v>1</v>
          </cell>
          <cell r="V10">
            <v>0</v>
          </cell>
          <cell r="W10">
            <v>0</v>
          </cell>
          <cell r="X10">
            <v>4</v>
          </cell>
          <cell r="Z10">
            <v>0</v>
          </cell>
        </row>
        <row r="11">
          <cell r="C11">
            <v>0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 t="e">
            <v>#N/A</v>
          </cell>
          <cell r="R11">
            <v>0</v>
          </cell>
          <cell r="S11">
            <v>1</v>
          </cell>
          <cell r="T11">
            <v>0</v>
          </cell>
          <cell r="U11">
            <v>1</v>
          </cell>
          <cell r="V11">
            <v>0</v>
          </cell>
          <cell r="W11">
            <v>0</v>
          </cell>
          <cell r="X11">
            <v>5</v>
          </cell>
          <cell r="Z11">
            <v>0</v>
          </cell>
        </row>
        <row r="12"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 t="e">
            <v>#N/A</v>
          </cell>
          <cell r="R12">
            <v>0</v>
          </cell>
          <cell r="S12">
            <v>1</v>
          </cell>
          <cell r="T12">
            <v>0</v>
          </cell>
          <cell r="U12">
            <v>1</v>
          </cell>
          <cell r="V12">
            <v>0</v>
          </cell>
          <cell r="W12">
            <v>0</v>
          </cell>
          <cell r="X12">
            <v>6</v>
          </cell>
          <cell r="Z12">
            <v>0</v>
          </cell>
        </row>
        <row r="13"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 t="e">
            <v>#N/A</v>
          </cell>
          <cell r="R13">
            <v>0</v>
          </cell>
          <cell r="S13">
            <v>1</v>
          </cell>
          <cell r="T13">
            <v>0</v>
          </cell>
          <cell r="U13">
            <v>1</v>
          </cell>
          <cell r="V13">
            <v>0</v>
          </cell>
          <cell r="W13">
            <v>0</v>
          </cell>
          <cell r="X13">
            <v>7</v>
          </cell>
          <cell r="Z13">
            <v>0</v>
          </cell>
        </row>
        <row r="14"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 t="e">
            <v>#N/A</v>
          </cell>
          <cell r="R14">
            <v>0</v>
          </cell>
          <cell r="S14">
            <v>1</v>
          </cell>
          <cell r="T14">
            <v>0</v>
          </cell>
          <cell r="U14">
            <v>1</v>
          </cell>
          <cell r="V14">
            <v>0</v>
          </cell>
          <cell r="W14">
            <v>0</v>
          </cell>
          <cell r="X14">
            <v>8</v>
          </cell>
          <cell r="Z14">
            <v>0</v>
          </cell>
        </row>
        <row r="15">
          <cell r="C15">
            <v>0</v>
          </cell>
          <cell r="D15">
            <v>0</v>
          </cell>
          <cell r="E15">
            <v>0</v>
          </cell>
          <cell r="F15">
            <v>0</v>
          </cell>
          <cell r="G15">
            <v>0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 t="e">
            <v>#N/A</v>
          </cell>
          <cell r="R15">
            <v>0</v>
          </cell>
          <cell r="S15">
            <v>1</v>
          </cell>
          <cell r="T15">
            <v>0</v>
          </cell>
          <cell r="U15">
            <v>1</v>
          </cell>
          <cell r="V15">
            <v>0</v>
          </cell>
          <cell r="W15">
            <v>0</v>
          </cell>
          <cell r="X15">
            <v>9</v>
          </cell>
          <cell r="Z15">
            <v>0</v>
          </cell>
        </row>
        <row r="16">
          <cell r="C16">
            <v>0</v>
          </cell>
          <cell r="D16">
            <v>0</v>
          </cell>
          <cell r="E16">
            <v>0</v>
          </cell>
          <cell r="F16">
            <v>0</v>
          </cell>
          <cell r="G16">
            <v>0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 t="e">
            <v>#N/A</v>
          </cell>
          <cell r="R16">
            <v>0</v>
          </cell>
          <cell r="S16">
            <v>1</v>
          </cell>
          <cell r="T16">
            <v>0</v>
          </cell>
          <cell r="U16">
            <v>1</v>
          </cell>
          <cell r="V16">
            <v>0</v>
          </cell>
          <cell r="W16">
            <v>0</v>
          </cell>
          <cell r="X16">
            <v>10</v>
          </cell>
          <cell r="Z16">
            <v>0</v>
          </cell>
        </row>
        <row r="17"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 t="e">
            <v>#N/A</v>
          </cell>
          <cell r="R17">
            <v>0</v>
          </cell>
          <cell r="S17">
            <v>1</v>
          </cell>
          <cell r="T17">
            <v>0</v>
          </cell>
          <cell r="U17">
            <v>1</v>
          </cell>
          <cell r="V17">
            <v>0</v>
          </cell>
          <cell r="W17">
            <v>0</v>
          </cell>
          <cell r="X17">
            <v>11</v>
          </cell>
          <cell r="Z17">
            <v>0</v>
          </cell>
        </row>
        <row r="18">
          <cell r="C18">
            <v>0</v>
          </cell>
          <cell r="D18">
            <v>0</v>
          </cell>
          <cell r="E18">
            <v>0</v>
          </cell>
          <cell r="F18">
            <v>0</v>
          </cell>
          <cell r="G18">
            <v>0</v>
          </cell>
          <cell r="H18">
            <v>0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 t="e">
            <v>#N/A</v>
          </cell>
          <cell r="R18">
            <v>0</v>
          </cell>
          <cell r="S18">
            <v>1</v>
          </cell>
          <cell r="T18">
            <v>0</v>
          </cell>
          <cell r="U18">
            <v>1</v>
          </cell>
          <cell r="V18">
            <v>0</v>
          </cell>
          <cell r="W18">
            <v>0</v>
          </cell>
          <cell r="X18">
            <v>12</v>
          </cell>
          <cell r="Z18">
            <v>0</v>
          </cell>
        </row>
        <row r="19">
          <cell r="C19">
            <v>0</v>
          </cell>
          <cell r="D19">
            <v>0</v>
          </cell>
          <cell r="E19">
            <v>0</v>
          </cell>
          <cell r="F19">
            <v>0</v>
          </cell>
          <cell r="G19">
            <v>0</v>
          </cell>
          <cell r="H19">
            <v>0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 t="e">
            <v>#N/A</v>
          </cell>
          <cell r="R19">
            <v>0</v>
          </cell>
          <cell r="S19">
            <v>1</v>
          </cell>
          <cell r="T19">
            <v>0</v>
          </cell>
          <cell r="U19">
            <v>1</v>
          </cell>
          <cell r="V19">
            <v>0</v>
          </cell>
          <cell r="W19">
            <v>0</v>
          </cell>
          <cell r="X19">
            <v>13</v>
          </cell>
          <cell r="Z19">
            <v>0</v>
          </cell>
        </row>
        <row r="20">
          <cell r="C20">
            <v>0</v>
          </cell>
          <cell r="D20">
            <v>0</v>
          </cell>
          <cell r="E20">
            <v>0</v>
          </cell>
          <cell r="F20">
            <v>0</v>
          </cell>
          <cell r="G20">
            <v>0</v>
          </cell>
          <cell r="H20">
            <v>0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 t="e">
            <v>#N/A</v>
          </cell>
          <cell r="R20">
            <v>0</v>
          </cell>
          <cell r="S20">
            <v>1</v>
          </cell>
          <cell r="T20">
            <v>0</v>
          </cell>
          <cell r="U20">
            <v>1</v>
          </cell>
          <cell r="V20">
            <v>0</v>
          </cell>
          <cell r="W20">
            <v>0</v>
          </cell>
          <cell r="X20">
            <v>14</v>
          </cell>
          <cell r="Z20">
            <v>0</v>
          </cell>
        </row>
        <row r="21">
          <cell r="C21">
            <v>0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 t="e">
            <v>#N/A</v>
          </cell>
          <cell r="R21">
            <v>0</v>
          </cell>
          <cell r="S21">
            <v>1</v>
          </cell>
          <cell r="T21">
            <v>0</v>
          </cell>
          <cell r="U21">
            <v>1</v>
          </cell>
          <cell r="V21">
            <v>0</v>
          </cell>
          <cell r="W21">
            <v>0</v>
          </cell>
          <cell r="X21">
            <v>15</v>
          </cell>
          <cell r="Z21">
            <v>0</v>
          </cell>
        </row>
        <row r="22">
          <cell r="C22">
            <v>0</v>
          </cell>
          <cell r="D22">
            <v>0</v>
          </cell>
          <cell r="E22">
            <v>0</v>
          </cell>
          <cell r="F22">
            <v>0</v>
          </cell>
          <cell r="G22">
            <v>0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 t="e">
            <v>#N/A</v>
          </cell>
          <cell r="R22">
            <v>0</v>
          </cell>
          <cell r="S22">
            <v>1</v>
          </cell>
          <cell r="T22">
            <v>0</v>
          </cell>
          <cell r="U22">
            <v>1</v>
          </cell>
          <cell r="V22">
            <v>0</v>
          </cell>
          <cell r="W22">
            <v>0</v>
          </cell>
          <cell r="X22">
            <v>16</v>
          </cell>
          <cell r="Z22">
            <v>0</v>
          </cell>
        </row>
        <row r="23">
          <cell r="C23">
            <v>0</v>
          </cell>
          <cell r="D23">
            <v>0</v>
          </cell>
          <cell r="E23">
            <v>0</v>
          </cell>
          <cell r="F23">
            <v>0</v>
          </cell>
          <cell r="G23">
            <v>0</v>
          </cell>
          <cell r="H23">
            <v>0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 t="e">
            <v>#N/A</v>
          </cell>
          <cell r="R23">
            <v>0</v>
          </cell>
          <cell r="S23">
            <v>1</v>
          </cell>
          <cell r="T23">
            <v>0</v>
          </cell>
          <cell r="U23">
            <v>1</v>
          </cell>
          <cell r="V23">
            <v>0</v>
          </cell>
          <cell r="W23">
            <v>0</v>
          </cell>
          <cell r="X23">
            <v>17</v>
          </cell>
          <cell r="Z23">
            <v>0</v>
          </cell>
        </row>
        <row r="24">
          <cell r="C24">
            <v>0</v>
          </cell>
          <cell r="D24">
            <v>0</v>
          </cell>
          <cell r="E24">
            <v>0</v>
          </cell>
          <cell r="F24">
            <v>0</v>
          </cell>
          <cell r="G24">
            <v>0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 t="e">
            <v>#N/A</v>
          </cell>
          <cell r="R24">
            <v>0</v>
          </cell>
          <cell r="S24">
            <v>1</v>
          </cell>
          <cell r="T24">
            <v>0</v>
          </cell>
          <cell r="U24">
            <v>1</v>
          </cell>
          <cell r="V24">
            <v>0</v>
          </cell>
          <cell r="W24">
            <v>0</v>
          </cell>
          <cell r="X24">
            <v>18</v>
          </cell>
          <cell r="Z24">
            <v>0</v>
          </cell>
        </row>
        <row r="25">
          <cell r="C25">
            <v>0</v>
          </cell>
          <cell r="D25">
            <v>0</v>
          </cell>
          <cell r="E25">
            <v>0</v>
          </cell>
          <cell r="F25">
            <v>0</v>
          </cell>
          <cell r="G25">
            <v>0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 t="e">
            <v>#N/A</v>
          </cell>
          <cell r="R25">
            <v>0</v>
          </cell>
          <cell r="S25">
            <v>1</v>
          </cell>
          <cell r="T25">
            <v>0</v>
          </cell>
          <cell r="U25">
            <v>1</v>
          </cell>
          <cell r="V25">
            <v>0</v>
          </cell>
          <cell r="W25">
            <v>0</v>
          </cell>
          <cell r="X25">
            <v>19</v>
          </cell>
          <cell r="Z25">
            <v>0</v>
          </cell>
        </row>
        <row r="26"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 t="e">
            <v>#N/A</v>
          </cell>
          <cell r="R26">
            <v>0</v>
          </cell>
          <cell r="S26">
            <v>1</v>
          </cell>
          <cell r="T26">
            <v>0</v>
          </cell>
          <cell r="U26">
            <v>1</v>
          </cell>
          <cell r="V26">
            <v>0</v>
          </cell>
          <cell r="W26">
            <v>0</v>
          </cell>
          <cell r="X26">
            <v>20</v>
          </cell>
          <cell r="Z26">
            <v>0</v>
          </cell>
        </row>
        <row r="27">
          <cell r="C27">
            <v>0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 t="e">
            <v>#N/A</v>
          </cell>
          <cell r="R27">
            <v>0</v>
          </cell>
          <cell r="S27">
            <v>1</v>
          </cell>
          <cell r="T27">
            <v>0</v>
          </cell>
          <cell r="U27">
            <v>1</v>
          </cell>
          <cell r="V27">
            <v>0</v>
          </cell>
          <cell r="W27">
            <v>0</v>
          </cell>
          <cell r="X27">
            <v>21</v>
          </cell>
          <cell r="Z27">
            <v>0</v>
          </cell>
        </row>
        <row r="28">
          <cell r="C28">
            <v>0</v>
          </cell>
          <cell r="D28">
            <v>0</v>
          </cell>
          <cell r="E28">
            <v>0</v>
          </cell>
          <cell r="F28">
            <v>0</v>
          </cell>
          <cell r="G28">
            <v>0</v>
          </cell>
          <cell r="H28">
            <v>0</v>
          </cell>
          <cell r="I28">
            <v>0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 t="e">
            <v>#N/A</v>
          </cell>
          <cell r="R28">
            <v>0</v>
          </cell>
          <cell r="S28">
            <v>1</v>
          </cell>
          <cell r="T28">
            <v>0</v>
          </cell>
          <cell r="U28">
            <v>1</v>
          </cell>
          <cell r="V28">
            <v>0</v>
          </cell>
          <cell r="W28">
            <v>0</v>
          </cell>
          <cell r="X28">
            <v>22</v>
          </cell>
          <cell r="Z28">
            <v>0</v>
          </cell>
        </row>
        <row r="29">
          <cell r="C29">
            <v>0</v>
          </cell>
          <cell r="D29">
            <v>0</v>
          </cell>
          <cell r="E29">
            <v>0</v>
          </cell>
          <cell r="F29">
            <v>0</v>
          </cell>
          <cell r="G29">
            <v>0</v>
          </cell>
          <cell r="H29">
            <v>0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 t="e">
            <v>#N/A</v>
          </cell>
          <cell r="R29">
            <v>0</v>
          </cell>
          <cell r="S29">
            <v>1</v>
          </cell>
          <cell r="T29">
            <v>0</v>
          </cell>
          <cell r="U29">
            <v>1</v>
          </cell>
          <cell r="V29">
            <v>0</v>
          </cell>
          <cell r="W29">
            <v>0</v>
          </cell>
          <cell r="X29">
            <v>23</v>
          </cell>
          <cell r="Z29">
            <v>0</v>
          </cell>
        </row>
        <row r="30">
          <cell r="C30">
            <v>0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 t="e">
            <v>#N/A</v>
          </cell>
          <cell r="R30">
            <v>0</v>
          </cell>
          <cell r="S30">
            <v>1</v>
          </cell>
          <cell r="T30">
            <v>0</v>
          </cell>
          <cell r="U30">
            <v>1</v>
          </cell>
          <cell r="V30">
            <v>0</v>
          </cell>
          <cell r="W30">
            <v>0</v>
          </cell>
          <cell r="X30">
            <v>24</v>
          </cell>
          <cell r="Z30">
            <v>0</v>
          </cell>
        </row>
        <row r="31">
          <cell r="C31">
            <v>0</v>
          </cell>
          <cell r="D31">
            <v>0</v>
          </cell>
          <cell r="E31">
            <v>0</v>
          </cell>
          <cell r="F31">
            <v>0</v>
          </cell>
          <cell r="G31">
            <v>0</v>
          </cell>
          <cell r="H31">
            <v>0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 t="e">
            <v>#N/A</v>
          </cell>
          <cell r="R31">
            <v>0</v>
          </cell>
          <cell r="S31">
            <v>1</v>
          </cell>
          <cell r="T31">
            <v>0</v>
          </cell>
          <cell r="U31">
            <v>1</v>
          </cell>
          <cell r="V31">
            <v>0</v>
          </cell>
          <cell r="W31">
            <v>0</v>
          </cell>
          <cell r="X31">
            <v>25</v>
          </cell>
          <cell r="Z31">
            <v>0</v>
          </cell>
        </row>
        <row r="32"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 t="e">
            <v>#N/A</v>
          </cell>
          <cell r="R32">
            <v>0</v>
          </cell>
          <cell r="S32">
            <v>1</v>
          </cell>
          <cell r="T32">
            <v>0</v>
          </cell>
          <cell r="U32">
            <v>1</v>
          </cell>
          <cell r="V32">
            <v>0</v>
          </cell>
          <cell r="W32">
            <v>0</v>
          </cell>
          <cell r="X32">
            <v>26</v>
          </cell>
          <cell r="Z32">
            <v>0</v>
          </cell>
        </row>
        <row r="33"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 t="e">
            <v>#N/A</v>
          </cell>
          <cell r="R33">
            <v>0</v>
          </cell>
          <cell r="S33">
            <v>1</v>
          </cell>
          <cell r="T33">
            <v>0</v>
          </cell>
          <cell r="U33">
            <v>1</v>
          </cell>
          <cell r="V33">
            <v>0</v>
          </cell>
          <cell r="W33">
            <v>0</v>
          </cell>
          <cell r="X33">
            <v>27</v>
          </cell>
          <cell r="Z33">
            <v>0</v>
          </cell>
        </row>
        <row r="34"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 t="e">
            <v>#N/A</v>
          </cell>
          <cell r="R34">
            <v>0</v>
          </cell>
          <cell r="S34">
            <v>1</v>
          </cell>
          <cell r="T34">
            <v>0</v>
          </cell>
          <cell r="U34">
            <v>1</v>
          </cell>
          <cell r="V34">
            <v>0</v>
          </cell>
          <cell r="W34">
            <v>0</v>
          </cell>
          <cell r="X34">
            <v>28</v>
          </cell>
          <cell r="Z34">
            <v>0</v>
          </cell>
        </row>
        <row r="35"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0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 t="e">
            <v>#N/A</v>
          </cell>
          <cell r="R35">
            <v>0</v>
          </cell>
          <cell r="S35">
            <v>1</v>
          </cell>
          <cell r="T35">
            <v>0</v>
          </cell>
          <cell r="U35">
            <v>1</v>
          </cell>
          <cell r="V35">
            <v>0</v>
          </cell>
          <cell r="W35">
            <v>0</v>
          </cell>
          <cell r="X35">
            <v>29</v>
          </cell>
          <cell r="Z35">
            <v>0</v>
          </cell>
        </row>
        <row r="36">
          <cell r="C36">
            <v>0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0</v>
          </cell>
          <cell r="I36">
            <v>0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0</v>
          </cell>
          <cell r="Q36" t="e">
            <v>#N/A</v>
          </cell>
          <cell r="R36">
            <v>0</v>
          </cell>
          <cell r="S36">
            <v>1</v>
          </cell>
          <cell r="T36">
            <v>0</v>
          </cell>
          <cell r="U36">
            <v>1</v>
          </cell>
          <cell r="V36">
            <v>0</v>
          </cell>
          <cell r="W36">
            <v>0</v>
          </cell>
          <cell r="X36">
            <v>30</v>
          </cell>
          <cell r="Z36">
            <v>0</v>
          </cell>
        </row>
        <row r="37"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0</v>
          </cell>
          <cell r="Q37" t="e">
            <v>#N/A</v>
          </cell>
          <cell r="R37">
            <v>0</v>
          </cell>
          <cell r="S37">
            <v>1</v>
          </cell>
          <cell r="T37">
            <v>0</v>
          </cell>
          <cell r="U37">
            <v>1</v>
          </cell>
          <cell r="V37">
            <v>0</v>
          </cell>
          <cell r="W37">
            <v>0</v>
          </cell>
          <cell r="X37">
            <v>31</v>
          </cell>
          <cell r="Z37">
            <v>0</v>
          </cell>
        </row>
        <row r="38">
          <cell r="C38">
            <v>0</v>
          </cell>
          <cell r="D38">
            <v>0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Q38" t="e">
            <v>#N/A</v>
          </cell>
          <cell r="R38">
            <v>0</v>
          </cell>
          <cell r="S38">
            <v>1</v>
          </cell>
          <cell r="T38">
            <v>0</v>
          </cell>
          <cell r="U38">
            <v>1</v>
          </cell>
          <cell r="V38">
            <v>0</v>
          </cell>
          <cell r="W38">
            <v>0</v>
          </cell>
          <cell r="X38">
            <v>32</v>
          </cell>
          <cell r="Z38">
            <v>0</v>
          </cell>
        </row>
        <row r="39">
          <cell r="C39">
            <v>0</v>
          </cell>
          <cell r="D39">
            <v>0</v>
          </cell>
          <cell r="E39">
            <v>0</v>
          </cell>
          <cell r="F39">
            <v>0</v>
          </cell>
          <cell r="G39">
            <v>0</v>
          </cell>
          <cell r="H39">
            <v>0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0</v>
          </cell>
          <cell r="Q39" t="e">
            <v>#N/A</v>
          </cell>
          <cell r="R39">
            <v>0</v>
          </cell>
          <cell r="S39">
            <v>1</v>
          </cell>
          <cell r="T39">
            <v>0</v>
          </cell>
          <cell r="U39">
            <v>1</v>
          </cell>
          <cell r="V39">
            <v>0</v>
          </cell>
          <cell r="W39">
            <v>0</v>
          </cell>
          <cell r="X39">
            <v>33</v>
          </cell>
          <cell r="Z39">
            <v>0</v>
          </cell>
        </row>
        <row r="40">
          <cell r="C40">
            <v>0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0</v>
          </cell>
          <cell r="Q40" t="e">
            <v>#N/A</v>
          </cell>
          <cell r="R40">
            <v>0</v>
          </cell>
          <cell r="S40">
            <v>1</v>
          </cell>
          <cell r="T40">
            <v>0</v>
          </cell>
          <cell r="U40">
            <v>1</v>
          </cell>
          <cell r="V40">
            <v>0</v>
          </cell>
          <cell r="W40">
            <v>0</v>
          </cell>
          <cell r="X40">
            <v>34</v>
          </cell>
          <cell r="Z40">
            <v>0</v>
          </cell>
        </row>
        <row r="41">
          <cell r="C41">
            <v>0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>
            <v>0</v>
          </cell>
          <cell r="I41">
            <v>0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 t="e">
            <v>#N/A</v>
          </cell>
          <cell r="R41">
            <v>0</v>
          </cell>
          <cell r="S41">
            <v>1</v>
          </cell>
          <cell r="T41">
            <v>0</v>
          </cell>
          <cell r="U41">
            <v>1</v>
          </cell>
          <cell r="V41">
            <v>0</v>
          </cell>
          <cell r="W41">
            <v>0</v>
          </cell>
          <cell r="X41">
            <v>35</v>
          </cell>
          <cell r="Z41">
            <v>0</v>
          </cell>
        </row>
        <row r="42">
          <cell r="C42">
            <v>0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 t="e">
            <v>#N/A</v>
          </cell>
          <cell r="R42">
            <v>0</v>
          </cell>
          <cell r="S42">
            <v>1</v>
          </cell>
          <cell r="T42">
            <v>0</v>
          </cell>
          <cell r="U42">
            <v>1</v>
          </cell>
          <cell r="V42">
            <v>0</v>
          </cell>
          <cell r="W42">
            <v>0</v>
          </cell>
          <cell r="X42">
            <v>36</v>
          </cell>
          <cell r="Z42">
            <v>0</v>
          </cell>
        </row>
        <row r="43">
          <cell r="C43">
            <v>0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 t="e">
            <v>#N/A</v>
          </cell>
          <cell r="R43">
            <v>0</v>
          </cell>
          <cell r="S43">
            <v>1</v>
          </cell>
          <cell r="T43">
            <v>0</v>
          </cell>
          <cell r="U43">
            <v>1</v>
          </cell>
          <cell r="V43">
            <v>0</v>
          </cell>
          <cell r="W43">
            <v>0</v>
          </cell>
          <cell r="X43">
            <v>37</v>
          </cell>
          <cell r="Z43">
            <v>0</v>
          </cell>
        </row>
        <row r="44">
          <cell r="C44">
            <v>0</v>
          </cell>
          <cell r="D44">
            <v>0</v>
          </cell>
          <cell r="E44">
            <v>0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 t="e">
            <v>#N/A</v>
          </cell>
          <cell r="R44">
            <v>0</v>
          </cell>
          <cell r="S44">
            <v>1</v>
          </cell>
          <cell r="T44">
            <v>0</v>
          </cell>
          <cell r="U44">
            <v>1</v>
          </cell>
          <cell r="V44">
            <v>0</v>
          </cell>
          <cell r="W44">
            <v>0</v>
          </cell>
          <cell r="X44">
            <v>38</v>
          </cell>
          <cell r="Z44">
            <v>0</v>
          </cell>
        </row>
        <row r="45"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0</v>
          </cell>
          <cell r="K45">
            <v>0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Q45" t="e">
            <v>#N/A</v>
          </cell>
          <cell r="R45">
            <v>0</v>
          </cell>
          <cell r="S45">
            <v>1</v>
          </cell>
          <cell r="T45">
            <v>0</v>
          </cell>
          <cell r="U45">
            <v>1</v>
          </cell>
          <cell r="V45">
            <v>0</v>
          </cell>
          <cell r="W45">
            <v>0</v>
          </cell>
          <cell r="X45">
            <v>39</v>
          </cell>
          <cell r="Z45">
            <v>0</v>
          </cell>
        </row>
        <row r="46">
          <cell r="C46">
            <v>0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0</v>
          </cell>
          <cell r="I46">
            <v>0</v>
          </cell>
          <cell r="J46">
            <v>0</v>
          </cell>
          <cell r="K46">
            <v>0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  <cell r="P46">
            <v>0</v>
          </cell>
          <cell r="Q46" t="e">
            <v>#N/A</v>
          </cell>
          <cell r="R46">
            <v>0</v>
          </cell>
          <cell r="S46">
            <v>1</v>
          </cell>
          <cell r="T46">
            <v>0</v>
          </cell>
          <cell r="U46">
            <v>1</v>
          </cell>
          <cell r="V46">
            <v>0</v>
          </cell>
          <cell r="W46">
            <v>0</v>
          </cell>
          <cell r="X46">
            <v>40</v>
          </cell>
          <cell r="Z46">
            <v>0</v>
          </cell>
        </row>
        <row r="47">
          <cell r="C47">
            <v>0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 t="e">
            <v>#N/A</v>
          </cell>
          <cell r="R47">
            <v>0</v>
          </cell>
          <cell r="S47">
            <v>1</v>
          </cell>
          <cell r="T47">
            <v>0</v>
          </cell>
          <cell r="U47">
            <v>1</v>
          </cell>
          <cell r="V47">
            <v>0</v>
          </cell>
          <cell r="W47">
            <v>0</v>
          </cell>
          <cell r="X47">
            <v>41</v>
          </cell>
          <cell r="Z47">
            <v>0</v>
          </cell>
        </row>
        <row r="48">
          <cell r="C48">
            <v>0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 t="e">
            <v>#N/A</v>
          </cell>
          <cell r="R48">
            <v>0</v>
          </cell>
          <cell r="S48">
            <v>1</v>
          </cell>
          <cell r="T48">
            <v>0</v>
          </cell>
          <cell r="U48">
            <v>1</v>
          </cell>
          <cell r="V48">
            <v>0</v>
          </cell>
          <cell r="W48">
            <v>0</v>
          </cell>
          <cell r="X48">
            <v>42</v>
          </cell>
          <cell r="Z48">
            <v>0</v>
          </cell>
        </row>
        <row r="49">
          <cell r="C49">
            <v>0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  <cell r="I49">
            <v>0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>
            <v>0</v>
          </cell>
          <cell r="Q49" t="e">
            <v>#N/A</v>
          </cell>
          <cell r="R49">
            <v>0</v>
          </cell>
          <cell r="S49">
            <v>1</v>
          </cell>
          <cell r="T49">
            <v>0</v>
          </cell>
          <cell r="U49">
            <v>1</v>
          </cell>
          <cell r="V49">
            <v>0</v>
          </cell>
          <cell r="W49">
            <v>0</v>
          </cell>
          <cell r="X49">
            <v>43</v>
          </cell>
          <cell r="Z49">
            <v>0</v>
          </cell>
        </row>
        <row r="50">
          <cell r="C50">
            <v>0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>
            <v>0</v>
          </cell>
          <cell r="Q50" t="e">
            <v>#N/A</v>
          </cell>
          <cell r="R50">
            <v>0</v>
          </cell>
          <cell r="S50">
            <v>1</v>
          </cell>
          <cell r="T50">
            <v>0</v>
          </cell>
          <cell r="U50">
            <v>1</v>
          </cell>
          <cell r="V50">
            <v>0</v>
          </cell>
          <cell r="W50">
            <v>0</v>
          </cell>
          <cell r="X50">
            <v>44</v>
          </cell>
          <cell r="Z50">
            <v>0</v>
          </cell>
        </row>
        <row r="51">
          <cell r="C51">
            <v>0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0</v>
          </cell>
          <cell r="I51">
            <v>0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0</v>
          </cell>
          <cell r="Q51" t="e">
            <v>#N/A</v>
          </cell>
          <cell r="R51">
            <v>0</v>
          </cell>
          <cell r="S51">
            <v>1</v>
          </cell>
          <cell r="T51">
            <v>0</v>
          </cell>
          <cell r="U51">
            <v>1</v>
          </cell>
          <cell r="V51">
            <v>0</v>
          </cell>
          <cell r="W51">
            <v>0</v>
          </cell>
          <cell r="X51">
            <v>45</v>
          </cell>
          <cell r="Z51">
            <v>0</v>
          </cell>
        </row>
        <row r="52">
          <cell r="C52">
            <v>0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  <cell r="N52">
            <v>0</v>
          </cell>
          <cell r="O52">
            <v>0</v>
          </cell>
          <cell r="P52">
            <v>0</v>
          </cell>
          <cell r="Q52" t="e">
            <v>#N/A</v>
          </cell>
          <cell r="R52">
            <v>0</v>
          </cell>
          <cell r="S52">
            <v>1</v>
          </cell>
          <cell r="T52">
            <v>0</v>
          </cell>
          <cell r="U52">
            <v>1</v>
          </cell>
          <cell r="V52">
            <v>0</v>
          </cell>
          <cell r="W52">
            <v>0</v>
          </cell>
          <cell r="X52">
            <v>46</v>
          </cell>
          <cell r="Z52">
            <v>0</v>
          </cell>
        </row>
        <row r="53">
          <cell r="C53">
            <v>0</v>
          </cell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>
            <v>0</v>
          </cell>
          <cell r="I53">
            <v>0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  <cell r="N53">
            <v>0</v>
          </cell>
          <cell r="O53">
            <v>0</v>
          </cell>
          <cell r="P53">
            <v>0</v>
          </cell>
          <cell r="Q53" t="e">
            <v>#N/A</v>
          </cell>
          <cell r="R53">
            <v>0</v>
          </cell>
          <cell r="S53">
            <v>1</v>
          </cell>
          <cell r="T53">
            <v>0</v>
          </cell>
          <cell r="U53">
            <v>1</v>
          </cell>
          <cell r="V53">
            <v>0</v>
          </cell>
          <cell r="W53">
            <v>0</v>
          </cell>
          <cell r="X53">
            <v>47</v>
          </cell>
          <cell r="Z53">
            <v>0</v>
          </cell>
        </row>
        <row r="54">
          <cell r="C54">
            <v>0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  <cell r="N54">
            <v>0</v>
          </cell>
          <cell r="O54">
            <v>0</v>
          </cell>
          <cell r="P54">
            <v>0</v>
          </cell>
          <cell r="Q54" t="e">
            <v>#N/A</v>
          </cell>
          <cell r="R54">
            <v>0</v>
          </cell>
          <cell r="S54">
            <v>1</v>
          </cell>
          <cell r="T54">
            <v>0</v>
          </cell>
          <cell r="U54">
            <v>1</v>
          </cell>
          <cell r="V54">
            <v>0</v>
          </cell>
          <cell r="W54">
            <v>0</v>
          </cell>
          <cell r="X54">
            <v>48</v>
          </cell>
          <cell r="Z54">
            <v>0</v>
          </cell>
        </row>
        <row r="55">
          <cell r="C55">
            <v>0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>
            <v>0</v>
          </cell>
          <cell r="Q55" t="e">
            <v>#N/A</v>
          </cell>
          <cell r="R55">
            <v>0</v>
          </cell>
          <cell r="S55">
            <v>1</v>
          </cell>
          <cell r="T55">
            <v>0</v>
          </cell>
          <cell r="U55">
            <v>1</v>
          </cell>
          <cell r="V55">
            <v>0</v>
          </cell>
          <cell r="W55">
            <v>0</v>
          </cell>
          <cell r="X55">
            <v>49</v>
          </cell>
          <cell r="Z55">
            <v>0</v>
          </cell>
        </row>
        <row r="56">
          <cell r="C56">
            <v>0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 t="e">
            <v>#N/A</v>
          </cell>
          <cell r="R56">
            <v>0</v>
          </cell>
          <cell r="S56">
            <v>1</v>
          </cell>
          <cell r="T56">
            <v>0</v>
          </cell>
          <cell r="U56">
            <v>1</v>
          </cell>
          <cell r="V56">
            <v>0</v>
          </cell>
          <cell r="W56">
            <v>0</v>
          </cell>
          <cell r="X56">
            <v>50</v>
          </cell>
          <cell r="Z56">
            <v>0</v>
          </cell>
        </row>
        <row r="57">
          <cell r="C57">
            <v>0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0</v>
          </cell>
          <cell r="I57">
            <v>0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 t="e">
            <v>#N/A</v>
          </cell>
          <cell r="R57">
            <v>0</v>
          </cell>
          <cell r="S57">
            <v>1</v>
          </cell>
          <cell r="T57">
            <v>0</v>
          </cell>
          <cell r="U57">
            <v>1</v>
          </cell>
          <cell r="V57">
            <v>0</v>
          </cell>
          <cell r="W57">
            <v>0</v>
          </cell>
          <cell r="X57">
            <v>51</v>
          </cell>
          <cell r="Z57">
            <v>0</v>
          </cell>
        </row>
        <row r="58">
          <cell r="C58">
            <v>0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0</v>
          </cell>
          <cell r="I58">
            <v>0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 t="e">
            <v>#N/A</v>
          </cell>
          <cell r="R58">
            <v>0</v>
          </cell>
          <cell r="S58">
            <v>1</v>
          </cell>
          <cell r="T58">
            <v>0</v>
          </cell>
          <cell r="U58">
            <v>1</v>
          </cell>
          <cell r="V58">
            <v>0</v>
          </cell>
          <cell r="W58">
            <v>0</v>
          </cell>
          <cell r="X58">
            <v>52</v>
          </cell>
          <cell r="Z58">
            <v>0</v>
          </cell>
        </row>
        <row r="59">
          <cell r="C59">
            <v>0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0</v>
          </cell>
          <cell r="I59">
            <v>0</v>
          </cell>
          <cell r="J59">
            <v>0</v>
          </cell>
          <cell r="K59">
            <v>0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  <cell r="P59">
            <v>0</v>
          </cell>
          <cell r="Q59" t="e">
            <v>#N/A</v>
          </cell>
          <cell r="R59">
            <v>0</v>
          </cell>
          <cell r="S59">
            <v>1</v>
          </cell>
          <cell r="T59">
            <v>0</v>
          </cell>
          <cell r="U59">
            <v>1</v>
          </cell>
          <cell r="V59">
            <v>0</v>
          </cell>
          <cell r="W59">
            <v>0</v>
          </cell>
          <cell r="X59">
            <v>53</v>
          </cell>
          <cell r="Z59">
            <v>0</v>
          </cell>
        </row>
        <row r="60">
          <cell r="C60">
            <v>0</v>
          </cell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 t="e">
            <v>#N/A</v>
          </cell>
          <cell r="R60">
            <v>0</v>
          </cell>
          <cell r="S60">
            <v>1</v>
          </cell>
          <cell r="T60">
            <v>0</v>
          </cell>
          <cell r="U60">
            <v>1</v>
          </cell>
          <cell r="V60">
            <v>0</v>
          </cell>
          <cell r="W60">
            <v>0</v>
          </cell>
          <cell r="X60">
            <v>54</v>
          </cell>
          <cell r="Z60">
            <v>0</v>
          </cell>
        </row>
        <row r="61">
          <cell r="C61">
            <v>0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>
            <v>0</v>
          </cell>
          <cell r="Q61" t="e">
            <v>#N/A</v>
          </cell>
          <cell r="R61">
            <v>0</v>
          </cell>
          <cell r="S61">
            <v>1</v>
          </cell>
          <cell r="T61">
            <v>0</v>
          </cell>
          <cell r="U61">
            <v>1</v>
          </cell>
          <cell r="V61">
            <v>0</v>
          </cell>
          <cell r="W61">
            <v>0</v>
          </cell>
          <cell r="X61">
            <v>55</v>
          </cell>
          <cell r="Z61">
            <v>0</v>
          </cell>
        </row>
        <row r="62">
          <cell r="C62">
            <v>0</v>
          </cell>
          <cell r="D62">
            <v>0</v>
          </cell>
          <cell r="E62">
            <v>0</v>
          </cell>
          <cell r="F62">
            <v>0</v>
          </cell>
          <cell r="G62">
            <v>0</v>
          </cell>
          <cell r="H62">
            <v>0</v>
          </cell>
          <cell r="I62">
            <v>0</v>
          </cell>
          <cell r="J62">
            <v>0</v>
          </cell>
          <cell r="K62">
            <v>0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 t="e">
            <v>#N/A</v>
          </cell>
          <cell r="R62">
            <v>0</v>
          </cell>
          <cell r="S62">
            <v>1</v>
          </cell>
          <cell r="T62">
            <v>0</v>
          </cell>
          <cell r="U62">
            <v>1</v>
          </cell>
          <cell r="V62">
            <v>0</v>
          </cell>
          <cell r="W62">
            <v>0</v>
          </cell>
          <cell r="X62">
            <v>56</v>
          </cell>
          <cell r="Z62">
            <v>0</v>
          </cell>
        </row>
        <row r="63">
          <cell r="C63">
            <v>0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 t="e">
            <v>#N/A</v>
          </cell>
          <cell r="R63">
            <v>0</v>
          </cell>
          <cell r="S63">
            <v>1</v>
          </cell>
          <cell r="T63">
            <v>0</v>
          </cell>
          <cell r="U63">
            <v>1</v>
          </cell>
          <cell r="V63">
            <v>0</v>
          </cell>
          <cell r="W63">
            <v>0</v>
          </cell>
          <cell r="X63">
            <v>57</v>
          </cell>
          <cell r="Z63">
            <v>0</v>
          </cell>
        </row>
        <row r="64">
          <cell r="C64">
            <v>0</v>
          </cell>
          <cell r="D64">
            <v>0</v>
          </cell>
          <cell r="E64">
            <v>0</v>
          </cell>
          <cell r="F64">
            <v>0</v>
          </cell>
          <cell r="G64">
            <v>0</v>
          </cell>
          <cell r="H64">
            <v>0</v>
          </cell>
          <cell r="I64">
            <v>0</v>
          </cell>
          <cell r="J64">
            <v>0</v>
          </cell>
          <cell r="K64">
            <v>0</v>
          </cell>
          <cell r="L64">
            <v>0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 t="e">
            <v>#N/A</v>
          </cell>
          <cell r="R64">
            <v>0</v>
          </cell>
          <cell r="S64">
            <v>1</v>
          </cell>
          <cell r="T64">
            <v>0</v>
          </cell>
          <cell r="U64">
            <v>1</v>
          </cell>
          <cell r="V64">
            <v>0</v>
          </cell>
          <cell r="W64">
            <v>0</v>
          </cell>
          <cell r="X64">
            <v>58</v>
          </cell>
          <cell r="Z64">
            <v>0</v>
          </cell>
        </row>
        <row r="65">
          <cell r="C65">
            <v>0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0</v>
          </cell>
          <cell r="I65">
            <v>0</v>
          </cell>
          <cell r="J65">
            <v>0</v>
          </cell>
          <cell r="K65">
            <v>0</v>
          </cell>
          <cell r="L65">
            <v>0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 t="e">
            <v>#N/A</v>
          </cell>
          <cell r="R65">
            <v>0</v>
          </cell>
          <cell r="S65">
            <v>1</v>
          </cell>
          <cell r="T65">
            <v>0</v>
          </cell>
          <cell r="U65">
            <v>1</v>
          </cell>
          <cell r="V65">
            <v>0</v>
          </cell>
          <cell r="W65">
            <v>0</v>
          </cell>
          <cell r="X65">
            <v>59</v>
          </cell>
          <cell r="Z65">
            <v>0</v>
          </cell>
        </row>
        <row r="66"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 t="e">
            <v>#N/A</v>
          </cell>
          <cell r="R66">
            <v>0</v>
          </cell>
          <cell r="S66">
            <v>1</v>
          </cell>
          <cell r="T66">
            <v>0</v>
          </cell>
          <cell r="U66">
            <v>1</v>
          </cell>
          <cell r="V66">
            <v>0</v>
          </cell>
          <cell r="W66">
            <v>0</v>
          </cell>
          <cell r="X66">
            <v>60</v>
          </cell>
          <cell r="Z66">
            <v>0</v>
          </cell>
        </row>
        <row r="67"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 t="e">
            <v>#N/A</v>
          </cell>
          <cell r="R67">
            <v>0</v>
          </cell>
          <cell r="S67">
            <v>1</v>
          </cell>
          <cell r="T67">
            <v>0</v>
          </cell>
          <cell r="U67">
            <v>1</v>
          </cell>
          <cell r="V67">
            <v>0</v>
          </cell>
          <cell r="W67">
            <v>0</v>
          </cell>
          <cell r="X67">
            <v>61</v>
          </cell>
          <cell r="Z67">
            <v>0</v>
          </cell>
        </row>
        <row r="68">
          <cell r="C68">
            <v>0</v>
          </cell>
          <cell r="D68">
            <v>0</v>
          </cell>
          <cell r="E68">
            <v>0</v>
          </cell>
          <cell r="F68">
            <v>0</v>
          </cell>
          <cell r="G68">
            <v>0</v>
          </cell>
          <cell r="H68">
            <v>0</v>
          </cell>
          <cell r="I68">
            <v>0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 t="e">
            <v>#N/A</v>
          </cell>
          <cell r="R68">
            <v>0</v>
          </cell>
          <cell r="S68">
            <v>1</v>
          </cell>
          <cell r="T68">
            <v>0</v>
          </cell>
          <cell r="U68">
            <v>1</v>
          </cell>
          <cell r="V68">
            <v>0</v>
          </cell>
          <cell r="W68">
            <v>0</v>
          </cell>
          <cell r="X68">
            <v>62</v>
          </cell>
          <cell r="Z68">
            <v>0</v>
          </cell>
        </row>
        <row r="69">
          <cell r="C69">
            <v>0</v>
          </cell>
          <cell r="D69">
            <v>0</v>
          </cell>
          <cell r="E69">
            <v>0</v>
          </cell>
          <cell r="F69">
            <v>0</v>
          </cell>
          <cell r="G69">
            <v>0</v>
          </cell>
          <cell r="H69">
            <v>0</v>
          </cell>
          <cell r="I69">
            <v>0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 t="e">
            <v>#N/A</v>
          </cell>
          <cell r="R69">
            <v>0</v>
          </cell>
          <cell r="S69">
            <v>1</v>
          </cell>
          <cell r="T69">
            <v>0</v>
          </cell>
          <cell r="U69">
            <v>1</v>
          </cell>
          <cell r="V69">
            <v>0</v>
          </cell>
          <cell r="W69">
            <v>0</v>
          </cell>
          <cell r="X69">
            <v>63</v>
          </cell>
          <cell r="Z69">
            <v>0</v>
          </cell>
        </row>
        <row r="70"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 t="e">
            <v>#N/A</v>
          </cell>
          <cell r="R70">
            <v>0</v>
          </cell>
          <cell r="S70">
            <v>1</v>
          </cell>
          <cell r="T70">
            <v>0</v>
          </cell>
          <cell r="U70">
            <v>1</v>
          </cell>
          <cell r="V70">
            <v>0</v>
          </cell>
          <cell r="W70">
            <v>0</v>
          </cell>
          <cell r="X70">
            <v>64</v>
          </cell>
          <cell r="Z70">
            <v>0</v>
          </cell>
        </row>
        <row r="71"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 t="e">
            <v>#N/A</v>
          </cell>
          <cell r="R71">
            <v>0</v>
          </cell>
          <cell r="S71">
            <v>1</v>
          </cell>
          <cell r="T71">
            <v>0</v>
          </cell>
          <cell r="U71">
            <v>1</v>
          </cell>
          <cell r="V71">
            <v>0</v>
          </cell>
          <cell r="W71">
            <v>0</v>
          </cell>
          <cell r="X71">
            <v>65</v>
          </cell>
          <cell r="Z71">
            <v>0</v>
          </cell>
        </row>
        <row r="72">
          <cell r="C72">
            <v>0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 t="e">
            <v>#N/A</v>
          </cell>
          <cell r="R72">
            <v>0</v>
          </cell>
          <cell r="S72">
            <v>1</v>
          </cell>
          <cell r="T72">
            <v>0</v>
          </cell>
          <cell r="U72">
            <v>1</v>
          </cell>
          <cell r="V72">
            <v>0</v>
          </cell>
          <cell r="W72">
            <v>0</v>
          </cell>
          <cell r="X72">
            <v>66</v>
          </cell>
          <cell r="Z72">
            <v>0</v>
          </cell>
        </row>
        <row r="73">
          <cell r="C73">
            <v>0</v>
          </cell>
          <cell r="D73">
            <v>0</v>
          </cell>
          <cell r="E73">
            <v>0</v>
          </cell>
          <cell r="F73">
            <v>0</v>
          </cell>
          <cell r="G73">
            <v>0</v>
          </cell>
          <cell r="H73">
            <v>0</v>
          </cell>
          <cell r="I73">
            <v>0</v>
          </cell>
          <cell r="J73">
            <v>0</v>
          </cell>
          <cell r="K73">
            <v>0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 t="e">
            <v>#N/A</v>
          </cell>
          <cell r="R73">
            <v>0</v>
          </cell>
          <cell r="S73">
            <v>1</v>
          </cell>
          <cell r="T73">
            <v>0</v>
          </cell>
          <cell r="U73">
            <v>1</v>
          </cell>
          <cell r="V73">
            <v>0</v>
          </cell>
          <cell r="W73">
            <v>0</v>
          </cell>
          <cell r="X73">
            <v>67</v>
          </cell>
          <cell r="Z73">
            <v>0</v>
          </cell>
        </row>
        <row r="74">
          <cell r="C74">
            <v>0</v>
          </cell>
          <cell r="D74">
            <v>0</v>
          </cell>
          <cell r="E74">
            <v>0</v>
          </cell>
          <cell r="F74">
            <v>0</v>
          </cell>
          <cell r="G74">
            <v>0</v>
          </cell>
          <cell r="H74">
            <v>0</v>
          </cell>
          <cell r="I74">
            <v>0</v>
          </cell>
          <cell r="J74">
            <v>0</v>
          </cell>
          <cell r="K74">
            <v>0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 t="e">
            <v>#N/A</v>
          </cell>
          <cell r="R74">
            <v>0</v>
          </cell>
          <cell r="S74">
            <v>1</v>
          </cell>
          <cell r="T74">
            <v>0</v>
          </cell>
          <cell r="U74">
            <v>1</v>
          </cell>
          <cell r="V74">
            <v>0</v>
          </cell>
          <cell r="W74">
            <v>0</v>
          </cell>
          <cell r="X74">
            <v>68</v>
          </cell>
          <cell r="Z74">
            <v>0</v>
          </cell>
        </row>
        <row r="75"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 t="e">
            <v>#N/A</v>
          </cell>
          <cell r="R75">
            <v>0</v>
          </cell>
          <cell r="S75">
            <v>1</v>
          </cell>
          <cell r="T75">
            <v>0</v>
          </cell>
          <cell r="U75">
            <v>1</v>
          </cell>
          <cell r="V75">
            <v>0</v>
          </cell>
          <cell r="W75">
            <v>0</v>
          </cell>
          <cell r="X75">
            <v>69</v>
          </cell>
          <cell r="Z75">
            <v>0</v>
          </cell>
        </row>
        <row r="76"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 t="e">
            <v>#N/A</v>
          </cell>
          <cell r="R76">
            <v>0</v>
          </cell>
          <cell r="S76">
            <v>1</v>
          </cell>
          <cell r="T76">
            <v>0</v>
          </cell>
          <cell r="U76">
            <v>1</v>
          </cell>
          <cell r="V76">
            <v>0</v>
          </cell>
          <cell r="W76">
            <v>0</v>
          </cell>
          <cell r="X76">
            <v>70</v>
          </cell>
          <cell r="Z76">
            <v>0</v>
          </cell>
        </row>
        <row r="77"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 t="e">
            <v>#N/A</v>
          </cell>
          <cell r="R77">
            <v>0</v>
          </cell>
          <cell r="S77">
            <v>1</v>
          </cell>
          <cell r="T77">
            <v>0</v>
          </cell>
          <cell r="U77">
            <v>1</v>
          </cell>
          <cell r="V77">
            <v>0</v>
          </cell>
          <cell r="W77">
            <v>0</v>
          </cell>
          <cell r="X77">
            <v>71</v>
          </cell>
          <cell r="Z77">
            <v>0</v>
          </cell>
        </row>
        <row r="78"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 t="e">
            <v>#N/A</v>
          </cell>
          <cell r="R78">
            <v>0</v>
          </cell>
          <cell r="S78">
            <v>1</v>
          </cell>
          <cell r="T78">
            <v>0</v>
          </cell>
          <cell r="U78">
            <v>1</v>
          </cell>
          <cell r="V78">
            <v>0</v>
          </cell>
          <cell r="W78">
            <v>0</v>
          </cell>
          <cell r="X78">
            <v>72</v>
          </cell>
          <cell r="Z78">
            <v>0</v>
          </cell>
        </row>
        <row r="79"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 t="e">
            <v>#N/A</v>
          </cell>
          <cell r="R79">
            <v>0</v>
          </cell>
          <cell r="S79">
            <v>1</v>
          </cell>
          <cell r="T79">
            <v>0</v>
          </cell>
          <cell r="U79">
            <v>1</v>
          </cell>
          <cell r="V79">
            <v>0</v>
          </cell>
          <cell r="W79">
            <v>0</v>
          </cell>
          <cell r="X79">
            <v>73</v>
          </cell>
          <cell r="Z79">
            <v>0</v>
          </cell>
        </row>
        <row r="80"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H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 t="e">
            <v>#N/A</v>
          </cell>
          <cell r="R80">
            <v>0</v>
          </cell>
          <cell r="S80">
            <v>1</v>
          </cell>
          <cell r="T80">
            <v>0</v>
          </cell>
          <cell r="U80">
            <v>1</v>
          </cell>
          <cell r="V80">
            <v>0</v>
          </cell>
          <cell r="W80">
            <v>0</v>
          </cell>
          <cell r="X80">
            <v>74</v>
          </cell>
          <cell r="Z80">
            <v>0</v>
          </cell>
        </row>
        <row r="81"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H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 t="e">
            <v>#N/A</v>
          </cell>
          <cell r="R81">
            <v>0</v>
          </cell>
          <cell r="S81">
            <v>1</v>
          </cell>
          <cell r="T81">
            <v>0</v>
          </cell>
          <cell r="U81">
            <v>1</v>
          </cell>
          <cell r="V81">
            <v>0</v>
          </cell>
          <cell r="W81">
            <v>0</v>
          </cell>
          <cell r="X81">
            <v>75</v>
          </cell>
          <cell r="Z81">
            <v>0</v>
          </cell>
        </row>
        <row r="82"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H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 t="e">
            <v>#N/A</v>
          </cell>
          <cell r="R82">
            <v>0</v>
          </cell>
          <cell r="S82">
            <v>1</v>
          </cell>
          <cell r="T82">
            <v>0</v>
          </cell>
          <cell r="U82">
            <v>1</v>
          </cell>
          <cell r="V82">
            <v>0</v>
          </cell>
          <cell r="W82">
            <v>0</v>
          </cell>
          <cell r="X82">
            <v>76</v>
          </cell>
          <cell r="Z82">
            <v>0</v>
          </cell>
        </row>
        <row r="83"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H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 t="e">
            <v>#N/A</v>
          </cell>
          <cell r="R83">
            <v>0</v>
          </cell>
          <cell r="S83">
            <v>1</v>
          </cell>
          <cell r="T83">
            <v>0</v>
          </cell>
          <cell r="U83">
            <v>1</v>
          </cell>
          <cell r="V83">
            <v>0</v>
          </cell>
          <cell r="W83">
            <v>0</v>
          </cell>
          <cell r="X83">
            <v>77</v>
          </cell>
          <cell r="Z83">
            <v>0</v>
          </cell>
        </row>
        <row r="84"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 t="e">
            <v>#N/A</v>
          </cell>
          <cell r="R84">
            <v>0</v>
          </cell>
          <cell r="S84">
            <v>1</v>
          </cell>
          <cell r="T84">
            <v>0</v>
          </cell>
          <cell r="U84">
            <v>1</v>
          </cell>
          <cell r="V84">
            <v>0</v>
          </cell>
          <cell r="W84">
            <v>0</v>
          </cell>
          <cell r="X84">
            <v>78</v>
          </cell>
          <cell r="Z84">
            <v>0</v>
          </cell>
        </row>
        <row r="85"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H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 t="e">
            <v>#N/A</v>
          </cell>
          <cell r="R85">
            <v>0</v>
          </cell>
          <cell r="S85">
            <v>1</v>
          </cell>
          <cell r="T85">
            <v>0</v>
          </cell>
          <cell r="U85">
            <v>1</v>
          </cell>
          <cell r="V85">
            <v>0</v>
          </cell>
          <cell r="W85">
            <v>0</v>
          </cell>
          <cell r="X85">
            <v>79</v>
          </cell>
          <cell r="Z85">
            <v>0</v>
          </cell>
        </row>
        <row r="86"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H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 t="e">
            <v>#N/A</v>
          </cell>
          <cell r="R86">
            <v>0</v>
          </cell>
          <cell r="S86">
            <v>1</v>
          </cell>
          <cell r="T86">
            <v>0</v>
          </cell>
          <cell r="U86">
            <v>1</v>
          </cell>
          <cell r="V86">
            <v>0</v>
          </cell>
          <cell r="W86">
            <v>0</v>
          </cell>
          <cell r="X86">
            <v>80</v>
          </cell>
          <cell r="Z86">
            <v>0</v>
          </cell>
        </row>
        <row r="87"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H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 t="e">
            <v>#N/A</v>
          </cell>
          <cell r="R87">
            <v>0</v>
          </cell>
          <cell r="S87">
            <v>1</v>
          </cell>
          <cell r="T87">
            <v>0</v>
          </cell>
          <cell r="U87">
            <v>1</v>
          </cell>
          <cell r="V87">
            <v>0</v>
          </cell>
          <cell r="W87">
            <v>0</v>
          </cell>
          <cell r="X87">
            <v>81</v>
          </cell>
          <cell r="Z87">
            <v>0</v>
          </cell>
        </row>
        <row r="88"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 t="e">
            <v>#N/A</v>
          </cell>
          <cell r="R88">
            <v>0</v>
          </cell>
          <cell r="S88">
            <v>1</v>
          </cell>
          <cell r="T88">
            <v>0</v>
          </cell>
          <cell r="U88">
            <v>1</v>
          </cell>
          <cell r="V88">
            <v>0</v>
          </cell>
          <cell r="W88">
            <v>0</v>
          </cell>
          <cell r="X88">
            <v>82</v>
          </cell>
          <cell r="Z88">
            <v>0</v>
          </cell>
        </row>
        <row r="89"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 t="e">
            <v>#N/A</v>
          </cell>
          <cell r="R89">
            <v>0</v>
          </cell>
          <cell r="S89">
            <v>1</v>
          </cell>
          <cell r="T89">
            <v>0</v>
          </cell>
          <cell r="U89">
            <v>1</v>
          </cell>
          <cell r="V89">
            <v>0</v>
          </cell>
          <cell r="W89">
            <v>0</v>
          </cell>
          <cell r="X89">
            <v>83</v>
          </cell>
          <cell r="Z89">
            <v>0</v>
          </cell>
        </row>
        <row r="90"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 t="e">
            <v>#N/A</v>
          </cell>
          <cell r="R90">
            <v>0</v>
          </cell>
          <cell r="S90">
            <v>1</v>
          </cell>
          <cell r="T90">
            <v>0</v>
          </cell>
          <cell r="U90">
            <v>1</v>
          </cell>
          <cell r="V90">
            <v>0</v>
          </cell>
          <cell r="W90">
            <v>0</v>
          </cell>
          <cell r="X90">
            <v>84</v>
          </cell>
          <cell r="Z90">
            <v>0</v>
          </cell>
        </row>
        <row r="91"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 t="e">
            <v>#N/A</v>
          </cell>
          <cell r="R91">
            <v>0</v>
          </cell>
          <cell r="S91">
            <v>1</v>
          </cell>
          <cell r="T91">
            <v>0</v>
          </cell>
          <cell r="U91">
            <v>1</v>
          </cell>
          <cell r="V91">
            <v>0</v>
          </cell>
          <cell r="W91">
            <v>0</v>
          </cell>
          <cell r="X91">
            <v>85</v>
          </cell>
          <cell r="Z91">
            <v>0</v>
          </cell>
        </row>
        <row r="92"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H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 t="e">
            <v>#N/A</v>
          </cell>
          <cell r="R92">
            <v>0</v>
          </cell>
          <cell r="S92">
            <v>1</v>
          </cell>
          <cell r="T92">
            <v>0</v>
          </cell>
          <cell r="U92">
            <v>1</v>
          </cell>
          <cell r="V92">
            <v>0</v>
          </cell>
          <cell r="W92">
            <v>0</v>
          </cell>
          <cell r="X92">
            <v>86</v>
          </cell>
          <cell r="Z92">
            <v>0</v>
          </cell>
        </row>
        <row r="93">
          <cell r="C93">
            <v>0</v>
          </cell>
          <cell r="D93">
            <v>0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 t="e">
            <v>#N/A</v>
          </cell>
          <cell r="R93">
            <v>0</v>
          </cell>
          <cell r="S93">
            <v>1</v>
          </cell>
          <cell r="T93">
            <v>0</v>
          </cell>
          <cell r="U93">
            <v>1</v>
          </cell>
          <cell r="V93">
            <v>0</v>
          </cell>
          <cell r="W93">
            <v>0</v>
          </cell>
          <cell r="X93">
            <v>87</v>
          </cell>
          <cell r="Z93">
            <v>0</v>
          </cell>
        </row>
        <row r="94"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 t="e">
            <v>#N/A</v>
          </cell>
          <cell r="R94">
            <v>0</v>
          </cell>
          <cell r="S94">
            <v>1</v>
          </cell>
          <cell r="T94">
            <v>0</v>
          </cell>
          <cell r="U94">
            <v>1</v>
          </cell>
          <cell r="V94">
            <v>0</v>
          </cell>
          <cell r="W94">
            <v>0</v>
          </cell>
          <cell r="X94">
            <v>88</v>
          </cell>
          <cell r="Z94">
            <v>0</v>
          </cell>
        </row>
        <row r="95">
          <cell r="C95">
            <v>0</v>
          </cell>
          <cell r="D95">
            <v>0</v>
          </cell>
          <cell r="E95">
            <v>0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 t="e">
            <v>#N/A</v>
          </cell>
          <cell r="R95">
            <v>0</v>
          </cell>
          <cell r="S95">
            <v>1</v>
          </cell>
          <cell r="T95">
            <v>0</v>
          </cell>
          <cell r="U95">
            <v>1</v>
          </cell>
          <cell r="V95">
            <v>0</v>
          </cell>
          <cell r="W95">
            <v>0</v>
          </cell>
          <cell r="X95">
            <v>89</v>
          </cell>
          <cell r="Z95">
            <v>0</v>
          </cell>
        </row>
        <row r="96">
          <cell r="C96">
            <v>0</v>
          </cell>
          <cell r="D96">
            <v>0</v>
          </cell>
          <cell r="E96">
            <v>0</v>
          </cell>
          <cell r="F96">
            <v>0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 t="e">
            <v>#N/A</v>
          </cell>
          <cell r="R96">
            <v>0</v>
          </cell>
          <cell r="S96">
            <v>1</v>
          </cell>
          <cell r="T96">
            <v>0</v>
          </cell>
          <cell r="U96">
            <v>1</v>
          </cell>
          <cell r="V96">
            <v>0</v>
          </cell>
          <cell r="W96">
            <v>0</v>
          </cell>
          <cell r="X96">
            <v>90</v>
          </cell>
          <cell r="Z96">
            <v>0</v>
          </cell>
        </row>
        <row r="97">
          <cell r="C97">
            <v>0</v>
          </cell>
          <cell r="D97">
            <v>0</v>
          </cell>
          <cell r="E97">
            <v>0</v>
          </cell>
          <cell r="F97">
            <v>0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  <cell r="K97">
            <v>0</v>
          </cell>
          <cell r="L97">
            <v>0</v>
          </cell>
          <cell r="M97">
            <v>0</v>
          </cell>
          <cell r="N97">
            <v>0</v>
          </cell>
          <cell r="O97">
            <v>0</v>
          </cell>
          <cell r="P97">
            <v>0</v>
          </cell>
          <cell r="Q97" t="e">
            <v>#N/A</v>
          </cell>
          <cell r="R97">
            <v>0</v>
          </cell>
          <cell r="S97">
            <v>1</v>
          </cell>
          <cell r="T97">
            <v>0</v>
          </cell>
          <cell r="U97">
            <v>1</v>
          </cell>
          <cell r="V97">
            <v>0</v>
          </cell>
          <cell r="W97">
            <v>0</v>
          </cell>
          <cell r="X97">
            <v>91</v>
          </cell>
          <cell r="Z97">
            <v>0</v>
          </cell>
        </row>
        <row r="98">
          <cell r="C98">
            <v>0</v>
          </cell>
          <cell r="D98">
            <v>0</v>
          </cell>
          <cell r="E98">
            <v>0</v>
          </cell>
          <cell r="F98">
            <v>0</v>
          </cell>
          <cell r="G98">
            <v>0</v>
          </cell>
          <cell r="H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 t="e">
            <v>#N/A</v>
          </cell>
          <cell r="R98">
            <v>0</v>
          </cell>
          <cell r="S98">
            <v>1</v>
          </cell>
          <cell r="T98">
            <v>0</v>
          </cell>
          <cell r="U98">
            <v>1</v>
          </cell>
          <cell r="V98">
            <v>0</v>
          </cell>
          <cell r="W98">
            <v>0</v>
          </cell>
          <cell r="X98">
            <v>92</v>
          </cell>
          <cell r="Z98">
            <v>0</v>
          </cell>
        </row>
        <row r="99">
          <cell r="C99">
            <v>0</v>
          </cell>
          <cell r="D99">
            <v>0</v>
          </cell>
          <cell r="E99">
            <v>0</v>
          </cell>
          <cell r="F99">
            <v>0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Q99" t="e">
            <v>#N/A</v>
          </cell>
          <cell r="R99">
            <v>0</v>
          </cell>
          <cell r="S99">
            <v>1</v>
          </cell>
          <cell r="T99">
            <v>0</v>
          </cell>
          <cell r="U99">
            <v>1</v>
          </cell>
          <cell r="V99">
            <v>0</v>
          </cell>
          <cell r="W99">
            <v>0</v>
          </cell>
          <cell r="X99">
            <v>93</v>
          </cell>
          <cell r="Z99">
            <v>0</v>
          </cell>
        </row>
        <row r="100">
          <cell r="C100">
            <v>0</v>
          </cell>
          <cell r="D100">
            <v>0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  <cell r="J100">
            <v>0</v>
          </cell>
          <cell r="K100">
            <v>0</v>
          </cell>
          <cell r="L100">
            <v>0</v>
          </cell>
          <cell r="M100">
            <v>0</v>
          </cell>
          <cell r="N100">
            <v>0</v>
          </cell>
          <cell r="O100">
            <v>0</v>
          </cell>
          <cell r="P100">
            <v>0</v>
          </cell>
          <cell r="Q100" t="e">
            <v>#N/A</v>
          </cell>
          <cell r="R100">
            <v>0</v>
          </cell>
          <cell r="S100">
            <v>1</v>
          </cell>
          <cell r="T100">
            <v>0</v>
          </cell>
          <cell r="U100">
            <v>1</v>
          </cell>
          <cell r="V100">
            <v>0</v>
          </cell>
          <cell r="W100">
            <v>0</v>
          </cell>
          <cell r="X100">
            <v>94</v>
          </cell>
          <cell r="Z100">
            <v>0</v>
          </cell>
        </row>
        <row r="101"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  <cell r="N101">
            <v>0</v>
          </cell>
          <cell r="O101">
            <v>0</v>
          </cell>
          <cell r="P101">
            <v>0</v>
          </cell>
          <cell r="Q101" t="e">
            <v>#N/A</v>
          </cell>
          <cell r="R101">
            <v>0</v>
          </cell>
          <cell r="S101">
            <v>1</v>
          </cell>
          <cell r="T101">
            <v>0</v>
          </cell>
          <cell r="U101">
            <v>1</v>
          </cell>
          <cell r="V101">
            <v>0</v>
          </cell>
          <cell r="W101">
            <v>0</v>
          </cell>
          <cell r="X101">
            <v>95</v>
          </cell>
          <cell r="Z101">
            <v>0</v>
          </cell>
        </row>
        <row r="102">
          <cell r="C102">
            <v>0</v>
          </cell>
          <cell r="D102">
            <v>0</v>
          </cell>
          <cell r="E102">
            <v>0</v>
          </cell>
          <cell r="F102">
            <v>0</v>
          </cell>
          <cell r="G102">
            <v>0</v>
          </cell>
          <cell r="H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 t="e">
            <v>#N/A</v>
          </cell>
          <cell r="R102">
            <v>0</v>
          </cell>
          <cell r="S102">
            <v>1</v>
          </cell>
          <cell r="T102">
            <v>0</v>
          </cell>
          <cell r="U102">
            <v>1</v>
          </cell>
          <cell r="V102">
            <v>0</v>
          </cell>
          <cell r="W102">
            <v>0</v>
          </cell>
          <cell r="X102">
            <v>96</v>
          </cell>
          <cell r="Z102">
            <v>0</v>
          </cell>
        </row>
        <row r="103">
          <cell r="C103">
            <v>0</v>
          </cell>
          <cell r="D103">
            <v>0</v>
          </cell>
          <cell r="E103">
            <v>0</v>
          </cell>
          <cell r="F103">
            <v>0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 t="e">
            <v>#N/A</v>
          </cell>
          <cell r="R103">
            <v>0</v>
          </cell>
          <cell r="S103">
            <v>1</v>
          </cell>
          <cell r="T103">
            <v>0</v>
          </cell>
          <cell r="U103">
            <v>1</v>
          </cell>
          <cell r="V103">
            <v>0</v>
          </cell>
          <cell r="W103">
            <v>0</v>
          </cell>
          <cell r="X103">
            <v>97</v>
          </cell>
          <cell r="Z103">
            <v>0</v>
          </cell>
        </row>
        <row r="104">
          <cell r="C104">
            <v>0</v>
          </cell>
          <cell r="D104">
            <v>0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 t="e">
            <v>#N/A</v>
          </cell>
          <cell r="R104">
            <v>0</v>
          </cell>
          <cell r="S104">
            <v>1</v>
          </cell>
          <cell r="T104">
            <v>0</v>
          </cell>
          <cell r="U104">
            <v>1</v>
          </cell>
          <cell r="V104">
            <v>0</v>
          </cell>
          <cell r="W104">
            <v>0</v>
          </cell>
          <cell r="X104">
            <v>98</v>
          </cell>
          <cell r="Z104">
            <v>0</v>
          </cell>
        </row>
        <row r="105">
          <cell r="C105">
            <v>0</v>
          </cell>
          <cell r="D105">
            <v>0</v>
          </cell>
          <cell r="E105">
            <v>0</v>
          </cell>
          <cell r="F105">
            <v>0</v>
          </cell>
          <cell r="G105">
            <v>0</v>
          </cell>
          <cell r="H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 t="e">
            <v>#N/A</v>
          </cell>
          <cell r="R105">
            <v>0</v>
          </cell>
          <cell r="S105">
            <v>1</v>
          </cell>
          <cell r="T105">
            <v>0</v>
          </cell>
          <cell r="U105">
            <v>1</v>
          </cell>
          <cell r="V105">
            <v>0</v>
          </cell>
          <cell r="W105">
            <v>0</v>
          </cell>
          <cell r="X105">
            <v>99</v>
          </cell>
          <cell r="Z105">
            <v>0</v>
          </cell>
        </row>
        <row r="106">
          <cell r="C106">
            <v>0</v>
          </cell>
          <cell r="D106">
            <v>0</v>
          </cell>
          <cell r="E106">
            <v>0</v>
          </cell>
          <cell r="F106">
            <v>0</v>
          </cell>
          <cell r="G106">
            <v>0</v>
          </cell>
          <cell r="H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 t="e">
            <v>#N/A</v>
          </cell>
          <cell r="R106">
            <v>0</v>
          </cell>
          <cell r="S106">
            <v>1</v>
          </cell>
          <cell r="T106">
            <v>0</v>
          </cell>
          <cell r="U106">
            <v>1</v>
          </cell>
          <cell r="V106">
            <v>0</v>
          </cell>
          <cell r="W106">
            <v>0</v>
          </cell>
          <cell r="X106">
            <v>100</v>
          </cell>
          <cell r="Z106">
            <v>0</v>
          </cell>
        </row>
        <row r="107">
          <cell r="C107">
            <v>0</v>
          </cell>
          <cell r="D107">
            <v>0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 t="e">
            <v>#N/A</v>
          </cell>
          <cell r="R107">
            <v>0</v>
          </cell>
          <cell r="S107">
            <v>1</v>
          </cell>
          <cell r="T107">
            <v>0</v>
          </cell>
          <cell r="U107">
            <v>1</v>
          </cell>
          <cell r="V107">
            <v>0</v>
          </cell>
          <cell r="W107">
            <v>0</v>
          </cell>
          <cell r="X107">
            <v>101</v>
          </cell>
          <cell r="Z107">
            <v>0</v>
          </cell>
        </row>
        <row r="108"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 t="e">
            <v>#N/A</v>
          </cell>
          <cell r="R108">
            <v>0</v>
          </cell>
          <cell r="S108">
            <v>1</v>
          </cell>
          <cell r="T108">
            <v>0</v>
          </cell>
          <cell r="U108">
            <v>1</v>
          </cell>
          <cell r="V108">
            <v>0</v>
          </cell>
          <cell r="W108">
            <v>0</v>
          </cell>
          <cell r="X108">
            <v>102</v>
          </cell>
          <cell r="Z108">
            <v>0</v>
          </cell>
        </row>
        <row r="109"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 t="e">
            <v>#N/A</v>
          </cell>
          <cell r="R109">
            <v>0</v>
          </cell>
          <cell r="S109">
            <v>1</v>
          </cell>
          <cell r="T109">
            <v>0</v>
          </cell>
          <cell r="U109">
            <v>1</v>
          </cell>
          <cell r="V109">
            <v>0</v>
          </cell>
          <cell r="W109">
            <v>0</v>
          </cell>
          <cell r="X109">
            <v>103</v>
          </cell>
          <cell r="Z109">
            <v>0</v>
          </cell>
        </row>
        <row r="110"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 t="e">
            <v>#N/A</v>
          </cell>
          <cell r="R110">
            <v>0</v>
          </cell>
          <cell r="S110">
            <v>1</v>
          </cell>
          <cell r="T110">
            <v>0</v>
          </cell>
          <cell r="U110">
            <v>1</v>
          </cell>
          <cell r="V110">
            <v>0</v>
          </cell>
          <cell r="W110">
            <v>0</v>
          </cell>
          <cell r="X110">
            <v>104</v>
          </cell>
          <cell r="Z110">
            <v>0</v>
          </cell>
        </row>
        <row r="111">
          <cell r="C111">
            <v>0</v>
          </cell>
          <cell r="D111">
            <v>0</v>
          </cell>
          <cell r="E111">
            <v>0</v>
          </cell>
          <cell r="F111">
            <v>0</v>
          </cell>
          <cell r="G111">
            <v>0</v>
          </cell>
          <cell r="H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 t="e">
            <v>#N/A</v>
          </cell>
          <cell r="R111">
            <v>0</v>
          </cell>
          <cell r="S111">
            <v>1</v>
          </cell>
          <cell r="T111">
            <v>0</v>
          </cell>
          <cell r="U111">
            <v>1</v>
          </cell>
          <cell r="V111">
            <v>0</v>
          </cell>
          <cell r="W111">
            <v>0</v>
          </cell>
          <cell r="X111">
            <v>105</v>
          </cell>
          <cell r="Z111">
            <v>0</v>
          </cell>
        </row>
        <row r="112">
          <cell r="C112">
            <v>0</v>
          </cell>
          <cell r="D112">
            <v>0</v>
          </cell>
          <cell r="E112">
            <v>0</v>
          </cell>
          <cell r="F112">
            <v>0</v>
          </cell>
          <cell r="G112">
            <v>0</v>
          </cell>
          <cell r="H112">
            <v>0</v>
          </cell>
          <cell r="I112">
            <v>0</v>
          </cell>
          <cell r="J112">
            <v>0</v>
          </cell>
          <cell r="K112">
            <v>0</v>
          </cell>
          <cell r="L112">
            <v>0</v>
          </cell>
          <cell r="M112">
            <v>0</v>
          </cell>
          <cell r="N112">
            <v>0</v>
          </cell>
          <cell r="O112">
            <v>0</v>
          </cell>
          <cell r="P112">
            <v>0</v>
          </cell>
          <cell r="Q112" t="e">
            <v>#N/A</v>
          </cell>
          <cell r="R112">
            <v>0</v>
          </cell>
          <cell r="S112">
            <v>1</v>
          </cell>
          <cell r="T112">
            <v>0</v>
          </cell>
          <cell r="U112">
            <v>1</v>
          </cell>
          <cell r="V112">
            <v>0</v>
          </cell>
          <cell r="W112">
            <v>0</v>
          </cell>
          <cell r="X112">
            <v>106</v>
          </cell>
          <cell r="Z112">
            <v>0</v>
          </cell>
        </row>
        <row r="113">
          <cell r="C113">
            <v>0</v>
          </cell>
          <cell r="D113">
            <v>0</v>
          </cell>
          <cell r="E113">
            <v>0</v>
          </cell>
          <cell r="F113">
            <v>0</v>
          </cell>
          <cell r="G113">
            <v>0</v>
          </cell>
          <cell r="H113">
            <v>0</v>
          </cell>
          <cell r="I113">
            <v>0</v>
          </cell>
          <cell r="J113">
            <v>0</v>
          </cell>
          <cell r="K113">
            <v>0</v>
          </cell>
          <cell r="L113">
            <v>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 t="e">
            <v>#N/A</v>
          </cell>
          <cell r="R113">
            <v>0</v>
          </cell>
          <cell r="S113">
            <v>1</v>
          </cell>
          <cell r="T113">
            <v>0</v>
          </cell>
          <cell r="U113">
            <v>1</v>
          </cell>
          <cell r="V113">
            <v>0</v>
          </cell>
          <cell r="W113">
            <v>0</v>
          </cell>
          <cell r="X113">
            <v>107</v>
          </cell>
          <cell r="Z113">
            <v>0</v>
          </cell>
        </row>
        <row r="114">
          <cell r="C114">
            <v>0</v>
          </cell>
          <cell r="D114">
            <v>0</v>
          </cell>
          <cell r="E114">
            <v>0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  <cell r="J114">
            <v>0</v>
          </cell>
          <cell r="K114">
            <v>0</v>
          </cell>
          <cell r="L114">
            <v>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 t="e">
            <v>#N/A</v>
          </cell>
          <cell r="R114">
            <v>0</v>
          </cell>
          <cell r="S114">
            <v>1</v>
          </cell>
          <cell r="T114">
            <v>0</v>
          </cell>
          <cell r="U114">
            <v>1</v>
          </cell>
          <cell r="V114">
            <v>0</v>
          </cell>
          <cell r="W114">
            <v>0</v>
          </cell>
          <cell r="X114">
            <v>108</v>
          </cell>
          <cell r="Z114">
            <v>0</v>
          </cell>
        </row>
        <row r="115">
          <cell r="C115">
            <v>0</v>
          </cell>
          <cell r="D115">
            <v>0</v>
          </cell>
          <cell r="E115">
            <v>0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>
            <v>0</v>
          </cell>
          <cell r="L115">
            <v>0</v>
          </cell>
          <cell r="M115">
            <v>0</v>
          </cell>
          <cell r="N115">
            <v>0</v>
          </cell>
          <cell r="O115">
            <v>0</v>
          </cell>
          <cell r="P115">
            <v>0</v>
          </cell>
          <cell r="Q115" t="e">
            <v>#N/A</v>
          </cell>
          <cell r="R115">
            <v>0</v>
          </cell>
          <cell r="S115">
            <v>1</v>
          </cell>
          <cell r="T115">
            <v>0</v>
          </cell>
          <cell r="U115">
            <v>1</v>
          </cell>
          <cell r="V115">
            <v>0</v>
          </cell>
          <cell r="W115">
            <v>0</v>
          </cell>
          <cell r="X115">
            <v>109</v>
          </cell>
          <cell r="Z115">
            <v>0</v>
          </cell>
        </row>
        <row r="116">
          <cell r="C116">
            <v>0</v>
          </cell>
          <cell r="D116">
            <v>0</v>
          </cell>
          <cell r="E116">
            <v>0</v>
          </cell>
          <cell r="F116">
            <v>0</v>
          </cell>
          <cell r="G116">
            <v>0</v>
          </cell>
          <cell r="H116">
            <v>0</v>
          </cell>
          <cell r="I116">
            <v>0</v>
          </cell>
          <cell r="J116">
            <v>0</v>
          </cell>
          <cell r="K116">
            <v>0</v>
          </cell>
          <cell r="L116">
            <v>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Q116" t="e">
            <v>#N/A</v>
          </cell>
          <cell r="R116">
            <v>0</v>
          </cell>
          <cell r="S116">
            <v>1</v>
          </cell>
          <cell r="T116">
            <v>0</v>
          </cell>
          <cell r="U116">
            <v>1</v>
          </cell>
          <cell r="V116">
            <v>0</v>
          </cell>
          <cell r="W116">
            <v>0</v>
          </cell>
          <cell r="X116">
            <v>110</v>
          </cell>
          <cell r="Z116">
            <v>0</v>
          </cell>
        </row>
        <row r="117">
          <cell r="C117">
            <v>0</v>
          </cell>
          <cell r="D117">
            <v>0</v>
          </cell>
          <cell r="E117">
            <v>0</v>
          </cell>
          <cell r="F117">
            <v>0</v>
          </cell>
          <cell r="G117">
            <v>0</v>
          </cell>
          <cell r="H117">
            <v>0</v>
          </cell>
          <cell r="I117">
            <v>0</v>
          </cell>
          <cell r="J117">
            <v>0</v>
          </cell>
          <cell r="K117">
            <v>0</v>
          </cell>
          <cell r="L117">
            <v>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Q117" t="e">
            <v>#N/A</v>
          </cell>
          <cell r="R117">
            <v>0</v>
          </cell>
          <cell r="S117">
            <v>1</v>
          </cell>
          <cell r="T117">
            <v>0</v>
          </cell>
          <cell r="U117">
            <v>1</v>
          </cell>
          <cell r="V117">
            <v>0</v>
          </cell>
          <cell r="W117">
            <v>0</v>
          </cell>
          <cell r="X117">
            <v>111</v>
          </cell>
          <cell r="Z117">
            <v>0</v>
          </cell>
        </row>
        <row r="118">
          <cell r="C118">
            <v>0</v>
          </cell>
          <cell r="D118">
            <v>0</v>
          </cell>
          <cell r="E118">
            <v>0</v>
          </cell>
          <cell r="F118">
            <v>0</v>
          </cell>
          <cell r="G118">
            <v>0</v>
          </cell>
          <cell r="H118">
            <v>0</v>
          </cell>
          <cell r="I118">
            <v>0</v>
          </cell>
          <cell r="J118">
            <v>0</v>
          </cell>
          <cell r="K118">
            <v>0</v>
          </cell>
          <cell r="L118">
            <v>0</v>
          </cell>
          <cell r="M118">
            <v>0</v>
          </cell>
          <cell r="N118">
            <v>0</v>
          </cell>
          <cell r="O118">
            <v>0</v>
          </cell>
          <cell r="P118">
            <v>0</v>
          </cell>
          <cell r="Q118" t="e">
            <v>#N/A</v>
          </cell>
          <cell r="R118">
            <v>0</v>
          </cell>
          <cell r="S118">
            <v>1</v>
          </cell>
          <cell r="T118">
            <v>0</v>
          </cell>
          <cell r="U118">
            <v>1</v>
          </cell>
          <cell r="V118">
            <v>0</v>
          </cell>
          <cell r="W118">
            <v>0</v>
          </cell>
          <cell r="X118">
            <v>112</v>
          </cell>
          <cell r="Z118">
            <v>0</v>
          </cell>
        </row>
        <row r="119">
          <cell r="C119">
            <v>0</v>
          </cell>
          <cell r="D119">
            <v>0</v>
          </cell>
          <cell r="E119">
            <v>0</v>
          </cell>
          <cell r="F119">
            <v>0</v>
          </cell>
          <cell r="G119">
            <v>0</v>
          </cell>
          <cell r="H119">
            <v>0</v>
          </cell>
          <cell r="I119">
            <v>0</v>
          </cell>
          <cell r="J119">
            <v>0</v>
          </cell>
          <cell r="K119">
            <v>0</v>
          </cell>
          <cell r="L119">
            <v>0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Q119" t="e">
            <v>#N/A</v>
          </cell>
          <cell r="R119">
            <v>0</v>
          </cell>
          <cell r="S119">
            <v>1</v>
          </cell>
          <cell r="T119">
            <v>0</v>
          </cell>
          <cell r="U119">
            <v>1</v>
          </cell>
          <cell r="V119">
            <v>0</v>
          </cell>
          <cell r="W119">
            <v>0</v>
          </cell>
          <cell r="X119">
            <v>113</v>
          </cell>
          <cell r="Z119">
            <v>0</v>
          </cell>
        </row>
        <row r="120">
          <cell r="C120">
            <v>0</v>
          </cell>
          <cell r="D120">
            <v>0</v>
          </cell>
          <cell r="E120">
            <v>0</v>
          </cell>
          <cell r="F120">
            <v>0</v>
          </cell>
          <cell r="G120">
            <v>0</v>
          </cell>
          <cell r="H120">
            <v>0</v>
          </cell>
          <cell r="I120">
            <v>0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  <cell r="N120">
            <v>0</v>
          </cell>
          <cell r="O120">
            <v>0</v>
          </cell>
          <cell r="P120">
            <v>0</v>
          </cell>
          <cell r="Q120" t="e">
            <v>#N/A</v>
          </cell>
          <cell r="R120">
            <v>0</v>
          </cell>
          <cell r="S120">
            <v>1</v>
          </cell>
          <cell r="T120">
            <v>0</v>
          </cell>
          <cell r="U120">
            <v>1</v>
          </cell>
          <cell r="V120">
            <v>0</v>
          </cell>
          <cell r="W120">
            <v>0</v>
          </cell>
          <cell r="X120">
            <v>114</v>
          </cell>
          <cell r="Z120">
            <v>0</v>
          </cell>
        </row>
        <row r="121"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 t="e">
            <v>#N/A</v>
          </cell>
          <cell r="R121">
            <v>0</v>
          </cell>
          <cell r="S121">
            <v>1</v>
          </cell>
          <cell r="T121">
            <v>0</v>
          </cell>
          <cell r="U121">
            <v>1</v>
          </cell>
          <cell r="V121">
            <v>0</v>
          </cell>
          <cell r="W121">
            <v>0</v>
          </cell>
          <cell r="X121">
            <v>115</v>
          </cell>
          <cell r="Z121">
            <v>0</v>
          </cell>
        </row>
        <row r="122">
          <cell r="C122">
            <v>0</v>
          </cell>
          <cell r="D122">
            <v>0</v>
          </cell>
          <cell r="E122">
            <v>0</v>
          </cell>
          <cell r="F122">
            <v>0</v>
          </cell>
          <cell r="G122">
            <v>0</v>
          </cell>
          <cell r="H122">
            <v>0</v>
          </cell>
          <cell r="I122">
            <v>0</v>
          </cell>
          <cell r="J122">
            <v>0</v>
          </cell>
          <cell r="K122">
            <v>0</v>
          </cell>
          <cell r="L122">
            <v>0</v>
          </cell>
          <cell r="M122">
            <v>0</v>
          </cell>
          <cell r="N122">
            <v>0</v>
          </cell>
          <cell r="O122">
            <v>0</v>
          </cell>
          <cell r="P122">
            <v>0</v>
          </cell>
          <cell r="Q122" t="e">
            <v>#N/A</v>
          </cell>
          <cell r="R122">
            <v>0</v>
          </cell>
          <cell r="S122">
            <v>1</v>
          </cell>
          <cell r="T122">
            <v>0</v>
          </cell>
          <cell r="U122">
            <v>1</v>
          </cell>
          <cell r="V122">
            <v>0</v>
          </cell>
          <cell r="W122">
            <v>0</v>
          </cell>
          <cell r="X122">
            <v>116</v>
          </cell>
          <cell r="Z122">
            <v>0</v>
          </cell>
        </row>
        <row r="123">
          <cell r="C123">
            <v>0</v>
          </cell>
          <cell r="D123">
            <v>0</v>
          </cell>
          <cell r="E123">
            <v>0</v>
          </cell>
          <cell r="F123">
            <v>0</v>
          </cell>
          <cell r="G123">
            <v>0</v>
          </cell>
          <cell r="H123">
            <v>0</v>
          </cell>
          <cell r="I123">
            <v>0</v>
          </cell>
          <cell r="J123">
            <v>0</v>
          </cell>
          <cell r="K123">
            <v>0</v>
          </cell>
          <cell r="L123">
            <v>0</v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  <cell r="Q123" t="e">
            <v>#N/A</v>
          </cell>
          <cell r="R123">
            <v>0</v>
          </cell>
          <cell r="S123">
            <v>1</v>
          </cell>
          <cell r="T123">
            <v>0</v>
          </cell>
          <cell r="U123">
            <v>1</v>
          </cell>
          <cell r="V123">
            <v>0</v>
          </cell>
          <cell r="W123">
            <v>0</v>
          </cell>
          <cell r="X123">
            <v>117</v>
          </cell>
          <cell r="Z123">
            <v>0</v>
          </cell>
        </row>
        <row r="124">
          <cell r="C124">
            <v>0</v>
          </cell>
          <cell r="D124">
            <v>0</v>
          </cell>
          <cell r="E124">
            <v>0</v>
          </cell>
          <cell r="F124">
            <v>0</v>
          </cell>
          <cell r="G124">
            <v>0</v>
          </cell>
          <cell r="H124">
            <v>0</v>
          </cell>
          <cell r="I124">
            <v>0</v>
          </cell>
          <cell r="J124">
            <v>0</v>
          </cell>
          <cell r="K124">
            <v>0</v>
          </cell>
          <cell r="L124">
            <v>0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  <cell r="Q124" t="e">
            <v>#N/A</v>
          </cell>
          <cell r="R124">
            <v>0</v>
          </cell>
          <cell r="S124">
            <v>1</v>
          </cell>
          <cell r="T124">
            <v>0</v>
          </cell>
          <cell r="U124">
            <v>1</v>
          </cell>
          <cell r="V124">
            <v>0</v>
          </cell>
          <cell r="W124">
            <v>0</v>
          </cell>
          <cell r="X124">
            <v>118</v>
          </cell>
          <cell r="Z124">
            <v>0</v>
          </cell>
        </row>
        <row r="125">
          <cell r="C125">
            <v>0</v>
          </cell>
          <cell r="D125">
            <v>0</v>
          </cell>
          <cell r="E125">
            <v>0</v>
          </cell>
          <cell r="F125">
            <v>0</v>
          </cell>
          <cell r="G125">
            <v>0</v>
          </cell>
          <cell r="H125">
            <v>0</v>
          </cell>
          <cell r="I125">
            <v>0</v>
          </cell>
          <cell r="J125">
            <v>0</v>
          </cell>
          <cell r="K125">
            <v>0</v>
          </cell>
          <cell r="L125">
            <v>0</v>
          </cell>
          <cell r="M125">
            <v>0</v>
          </cell>
          <cell r="N125">
            <v>0</v>
          </cell>
          <cell r="O125">
            <v>0</v>
          </cell>
          <cell r="P125">
            <v>0</v>
          </cell>
          <cell r="Q125" t="e">
            <v>#N/A</v>
          </cell>
          <cell r="R125">
            <v>0</v>
          </cell>
          <cell r="S125">
            <v>1</v>
          </cell>
          <cell r="T125">
            <v>0</v>
          </cell>
          <cell r="U125">
            <v>1</v>
          </cell>
          <cell r="V125">
            <v>0</v>
          </cell>
          <cell r="W125">
            <v>0</v>
          </cell>
          <cell r="X125">
            <v>119</v>
          </cell>
          <cell r="Z125">
            <v>0</v>
          </cell>
        </row>
        <row r="126">
          <cell r="C126">
            <v>0</v>
          </cell>
          <cell r="D126">
            <v>0</v>
          </cell>
          <cell r="E126">
            <v>0</v>
          </cell>
          <cell r="F126">
            <v>0</v>
          </cell>
          <cell r="G126">
            <v>0</v>
          </cell>
          <cell r="H126">
            <v>0</v>
          </cell>
          <cell r="I126">
            <v>0</v>
          </cell>
          <cell r="J126">
            <v>0</v>
          </cell>
          <cell r="K126">
            <v>0</v>
          </cell>
          <cell r="L126">
            <v>0</v>
          </cell>
          <cell r="M126">
            <v>0</v>
          </cell>
          <cell r="N126">
            <v>0</v>
          </cell>
          <cell r="O126">
            <v>0</v>
          </cell>
          <cell r="P126">
            <v>0</v>
          </cell>
          <cell r="Q126" t="e">
            <v>#N/A</v>
          </cell>
          <cell r="R126">
            <v>0</v>
          </cell>
          <cell r="S126">
            <v>1</v>
          </cell>
          <cell r="T126">
            <v>0</v>
          </cell>
          <cell r="U126">
            <v>1</v>
          </cell>
          <cell r="V126">
            <v>0</v>
          </cell>
          <cell r="W126">
            <v>0</v>
          </cell>
          <cell r="X126">
            <v>120</v>
          </cell>
          <cell r="Z126">
            <v>0</v>
          </cell>
        </row>
        <row r="127">
          <cell r="C127">
            <v>0</v>
          </cell>
          <cell r="D127">
            <v>0</v>
          </cell>
          <cell r="E127">
            <v>0</v>
          </cell>
          <cell r="F127">
            <v>0</v>
          </cell>
          <cell r="G127">
            <v>0</v>
          </cell>
          <cell r="H127">
            <v>0</v>
          </cell>
          <cell r="I127">
            <v>0</v>
          </cell>
          <cell r="J127">
            <v>0</v>
          </cell>
          <cell r="K127">
            <v>0</v>
          </cell>
          <cell r="L127">
            <v>0</v>
          </cell>
          <cell r="M127">
            <v>0</v>
          </cell>
          <cell r="N127">
            <v>0</v>
          </cell>
          <cell r="O127">
            <v>0</v>
          </cell>
          <cell r="P127">
            <v>0</v>
          </cell>
          <cell r="Q127" t="e">
            <v>#N/A</v>
          </cell>
          <cell r="R127">
            <v>0</v>
          </cell>
          <cell r="S127">
            <v>1</v>
          </cell>
          <cell r="T127">
            <v>0</v>
          </cell>
          <cell r="U127">
            <v>1</v>
          </cell>
          <cell r="V127">
            <v>0</v>
          </cell>
          <cell r="W127">
            <v>0</v>
          </cell>
          <cell r="X127">
            <v>121</v>
          </cell>
          <cell r="Z127">
            <v>0</v>
          </cell>
        </row>
        <row r="128">
          <cell r="C128">
            <v>0</v>
          </cell>
          <cell r="D128">
            <v>0</v>
          </cell>
          <cell r="E128">
            <v>0</v>
          </cell>
          <cell r="F128">
            <v>0</v>
          </cell>
          <cell r="G128">
            <v>0</v>
          </cell>
          <cell r="H128">
            <v>0</v>
          </cell>
          <cell r="I128">
            <v>0</v>
          </cell>
          <cell r="J128">
            <v>0</v>
          </cell>
          <cell r="K128">
            <v>0</v>
          </cell>
          <cell r="L128">
            <v>0</v>
          </cell>
          <cell r="M128">
            <v>0</v>
          </cell>
          <cell r="N128">
            <v>0</v>
          </cell>
          <cell r="O128">
            <v>0</v>
          </cell>
          <cell r="P128">
            <v>0</v>
          </cell>
          <cell r="Q128" t="e">
            <v>#N/A</v>
          </cell>
          <cell r="R128">
            <v>0</v>
          </cell>
          <cell r="S128">
            <v>1</v>
          </cell>
          <cell r="T128">
            <v>0</v>
          </cell>
          <cell r="U128">
            <v>1</v>
          </cell>
          <cell r="V128">
            <v>0</v>
          </cell>
          <cell r="W128">
            <v>0</v>
          </cell>
          <cell r="X128">
            <v>122</v>
          </cell>
          <cell r="Z128">
            <v>0</v>
          </cell>
        </row>
        <row r="129">
          <cell r="C129">
            <v>0</v>
          </cell>
          <cell r="D129">
            <v>0</v>
          </cell>
          <cell r="E129">
            <v>0</v>
          </cell>
          <cell r="F129">
            <v>0</v>
          </cell>
          <cell r="G129">
            <v>0</v>
          </cell>
          <cell r="H129">
            <v>0</v>
          </cell>
          <cell r="I129">
            <v>0</v>
          </cell>
          <cell r="J129">
            <v>0</v>
          </cell>
          <cell r="K129">
            <v>0</v>
          </cell>
          <cell r="L129">
            <v>0</v>
          </cell>
          <cell r="M129">
            <v>0</v>
          </cell>
          <cell r="N129">
            <v>0</v>
          </cell>
          <cell r="O129">
            <v>0</v>
          </cell>
          <cell r="P129">
            <v>0</v>
          </cell>
          <cell r="Q129" t="e">
            <v>#N/A</v>
          </cell>
          <cell r="R129">
            <v>0</v>
          </cell>
          <cell r="S129">
            <v>1</v>
          </cell>
          <cell r="T129">
            <v>0</v>
          </cell>
          <cell r="U129">
            <v>1</v>
          </cell>
          <cell r="V129">
            <v>0</v>
          </cell>
          <cell r="W129">
            <v>0</v>
          </cell>
          <cell r="X129">
            <v>123</v>
          </cell>
          <cell r="Z129">
            <v>0</v>
          </cell>
        </row>
        <row r="130">
          <cell r="C130">
            <v>0</v>
          </cell>
          <cell r="D130">
            <v>0</v>
          </cell>
          <cell r="E130">
            <v>0</v>
          </cell>
          <cell r="F130">
            <v>0</v>
          </cell>
          <cell r="G130">
            <v>0</v>
          </cell>
          <cell r="H130">
            <v>0</v>
          </cell>
          <cell r="I130">
            <v>0</v>
          </cell>
          <cell r="J130">
            <v>0</v>
          </cell>
          <cell r="K130">
            <v>0</v>
          </cell>
          <cell r="L130">
            <v>0</v>
          </cell>
          <cell r="M130">
            <v>0</v>
          </cell>
          <cell r="N130">
            <v>0</v>
          </cell>
          <cell r="O130">
            <v>0</v>
          </cell>
          <cell r="P130">
            <v>0</v>
          </cell>
          <cell r="Q130" t="e">
            <v>#N/A</v>
          </cell>
          <cell r="R130">
            <v>0</v>
          </cell>
          <cell r="S130">
            <v>1</v>
          </cell>
          <cell r="T130">
            <v>0</v>
          </cell>
          <cell r="U130">
            <v>1</v>
          </cell>
          <cell r="V130">
            <v>0</v>
          </cell>
          <cell r="W130">
            <v>0</v>
          </cell>
          <cell r="X130">
            <v>124</v>
          </cell>
          <cell r="Z130">
            <v>0</v>
          </cell>
        </row>
        <row r="131">
          <cell r="C131">
            <v>0</v>
          </cell>
          <cell r="D131">
            <v>0</v>
          </cell>
          <cell r="E131">
            <v>0</v>
          </cell>
          <cell r="F131">
            <v>0</v>
          </cell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>
            <v>0</v>
          </cell>
          <cell r="L131">
            <v>0</v>
          </cell>
          <cell r="M131">
            <v>0</v>
          </cell>
          <cell r="N131">
            <v>0</v>
          </cell>
          <cell r="O131">
            <v>0</v>
          </cell>
          <cell r="P131">
            <v>0</v>
          </cell>
          <cell r="Q131" t="e">
            <v>#N/A</v>
          </cell>
          <cell r="R131">
            <v>0</v>
          </cell>
          <cell r="S131">
            <v>1</v>
          </cell>
          <cell r="T131">
            <v>0</v>
          </cell>
          <cell r="U131">
            <v>1</v>
          </cell>
          <cell r="V131">
            <v>0</v>
          </cell>
          <cell r="W131">
            <v>0</v>
          </cell>
          <cell r="X131">
            <v>125</v>
          </cell>
          <cell r="Z131">
            <v>0</v>
          </cell>
        </row>
        <row r="132">
          <cell r="C132">
            <v>0</v>
          </cell>
          <cell r="D132">
            <v>0</v>
          </cell>
          <cell r="E132">
            <v>0</v>
          </cell>
          <cell r="F132">
            <v>0</v>
          </cell>
          <cell r="G132">
            <v>0</v>
          </cell>
          <cell r="H132">
            <v>0</v>
          </cell>
          <cell r="I132">
            <v>0</v>
          </cell>
          <cell r="J132">
            <v>0</v>
          </cell>
          <cell r="K132">
            <v>0</v>
          </cell>
          <cell r="L132">
            <v>0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Q132" t="e">
            <v>#N/A</v>
          </cell>
          <cell r="R132">
            <v>0</v>
          </cell>
          <cell r="S132">
            <v>1</v>
          </cell>
          <cell r="T132">
            <v>0</v>
          </cell>
          <cell r="U132">
            <v>1</v>
          </cell>
          <cell r="V132">
            <v>0</v>
          </cell>
          <cell r="W132">
            <v>0</v>
          </cell>
          <cell r="X132">
            <v>126</v>
          </cell>
          <cell r="Z132">
            <v>0</v>
          </cell>
        </row>
        <row r="133">
          <cell r="C133">
            <v>0</v>
          </cell>
          <cell r="D133">
            <v>0</v>
          </cell>
          <cell r="E133">
            <v>0</v>
          </cell>
          <cell r="F133">
            <v>0</v>
          </cell>
          <cell r="G133">
            <v>0</v>
          </cell>
          <cell r="H133">
            <v>0</v>
          </cell>
          <cell r="I133">
            <v>0</v>
          </cell>
          <cell r="J133">
            <v>0</v>
          </cell>
          <cell r="K133">
            <v>0</v>
          </cell>
          <cell r="L133">
            <v>0</v>
          </cell>
          <cell r="M133">
            <v>0</v>
          </cell>
          <cell r="N133">
            <v>0</v>
          </cell>
          <cell r="O133">
            <v>0</v>
          </cell>
          <cell r="P133">
            <v>0</v>
          </cell>
          <cell r="Q133" t="e">
            <v>#N/A</v>
          </cell>
          <cell r="R133">
            <v>0</v>
          </cell>
          <cell r="S133">
            <v>1</v>
          </cell>
          <cell r="T133">
            <v>0</v>
          </cell>
          <cell r="U133">
            <v>1</v>
          </cell>
          <cell r="V133">
            <v>0</v>
          </cell>
          <cell r="W133">
            <v>0</v>
          </cell>
          <cell r="X133">
            <v>127</v>
          </cell>
          <cell r="Z133">
            <v>0</v>
          </cell>
        </row>
        <row r="134">
          <cell r="C134">
            <v>0</v>
          </cell>
          <cell r="D134">
            <v>0</v>
          </cell>
          <cell r="E134">
            <v>0</v>
          </cell>
          <cell r="F134">
            <v>0</v>
          </cell>
          <cell r="G134">
            <v>0</v>
          </cell>
          <cell r="H134">
            <v>0</v>
          </cell>
          <cell r="I134">
            <v>0</v>
          </cell>
          <cell r="J134">
            <v>0</v>
          </cell>
          <cell r="K134">
            <v>0</v>
          </cell>
          <cell r="L134">
            <v>0</v>
          </cell>
          <cell r="M134">
            <v>0</v>
          </cell>
          <cell r="N134">
            <v>0</v>
          </cell>
          <cell r="O134">
            <v>0</v>
          </cell>
          <cell r="P134">
            <v>0</v>
          </cell>
          <cell r="Q134" t="e">
            <v>#N/A</v>
          </cell>
          <cell r="R134">
            <v>0</v>
          </cell>
          <cell r="S134">
            <v>1</v>
          </cell>
          <cell r="T134">
            <v>0</v>
          </cell>
          <cell r="U134">
            <v>1</v>
          </cell>
          <cell r="V134">
            <v>0</v>
          </cell>
          <cell r="W134">
            <v>0</v>
          </cell>
          <cell r="X134">
            <v>128</v>
          </cell>
          <cell r="Z134">
            <v>0</v>
          </cell>
        </row>
        <row r="135">
          <cell r="C135">
            <v>0</v>
          </cell>
          <cell r="D135">
            <v>0</v>
          </cell>
          <cell r="E135">
            <v>0</v>
          </cell>
          <cell r="F135">
            <v>0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  <cell r="K135">
            <v>0</v>
          </cell>
          <cell r="L135">
            <v>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 t="e">
            <v>#N/A</v>
          </cell>
          <cell r="R135">
            <v>0</v>
          </cell>
          <cell r="S135">
            <v>1</v>
          </cell>
          <cell r="T135">
            <v>0</v>
          </cell>
          <cell r="U135">
            <v>1</v>
          </cell>
          <cell r="V135">
            <v>0</v>
          </cell>
          <cell r="W135">
            <v>0</v>
          </cell>
          <cell r="X135">
            <v>129</v>
          </cell>
          <cell r="Z135">
            <v>0</v>
          </cell>
        </row>
        <row r="136">
          <cell r="C136">
            <v>0</v>
          </cell>
          <cell r="D136">
            <v>0</v>
          </cell>
          <cell r="E136">
            <v>0</v>
          </cell>
          <cell r="F136">
            <v>0</v>
          </cell>
          <cell r="G136">
            <v>0</v>
          </cell>
          <cell r="H136">
            <v>0</v>
          </cell>
          <cell r="I136">
            <v>0</v>
          </cell>
          <cell r="J136">
            <v>0</v>
          </cell>
          <cell r="K136">
            <v>0</v>
          </cell>
          <cell r="L136">
            <v>0</v>
          </cell>
          <cell r="M136">
            <v>0</v>
          </cell>
          <cell r="N136">
            <v>0</v>
          </cell>
          <cell r="O136">
            <v>0</v>
          </cell>
          <cell r="P136">
            <v>0</v>
          </cell>
          <cell r="Q136" t="e">
            <v>#N/A</v>
          </cell>
          <cell r="R136">
            <v>0</v>
          </cell>
          <cell r="S136">
            <v>1</v>
          </cell>
          <cell r="T136">
            <v>0</v>
          </cell>
          <cell r="U136">
            <v>1</v>
          </cell>
          <cell r="V136">
            <v>0</v>
          </cell>
          <cell r="W136">
            <v>0</v>
          </cell>
          <cell r="X136">
            <v>130</v>
          </cell>
          <cell r="Z136">
            <v>0</v>
          </cell>
        </row>
        <row r="137">
          <cell r="C137">
            <v>0</v>
          </cell>
          <cell r="D137">
            <v>0</v>
          </cell>
          <cell r="E137">
            <v>0</v>
          </cell>
          <cell r="F137">
            <v>0</v>
          </cell>
          <cell r="G137">
            <v>0</v>
          </cell>
          <cell r="H137">
            <v>0</v>
          </cell>
          <cell r="I137">
            <v>0</v>
          </cell>
          <cell r="J137">
            <v>0</v>
          </cell>
          <cell r="K137">
            <v>0</v>
          </cell>
          <cell r="L137">
            <v>0</v>
          </cell>
          <cell r="M137">
            <v>0</v>
          </cell>
          <cell r="N137">
            <v>0</v>
          </cell>
          <cell r="O137">
            <v>0</v>
          </cell>
          <cell r="P137">
            <v>0</v>
          </cell>
          <cell r="Q137" t="e">
            <v>#N/A</v>
          </cell>
          <cell r="R137">
            <v>0</v>
          </cell>
          <cell r="S137">
            <v>1</v>
          </cell>
          <cell r="T137">
            <v>0</v>
          </cell>
          <cell r="U137">
            <v>1</v>
          </cell>
          <cell r="V137">
            <v>0</v>
          </cell>
          <cell r="W137">
            <v>0</v>
          </cell>
          <cell r="X137">
            <v>131</v>
          </cell>
          <cell r="Z137">
            <v>0</v>
          </cell>
        </row>
        <row r="138">
          <cell r="C138">
            <v>0</v>
          </cell>
          <cell r="D138">
            <v>0</v>
          </cell>
          <cell r="E138">
            <v>0</v>
          </cell>
          <cell r="F138">
            <v>0</v>
          </cell>
          <cell r="G138">
            <v>0</v>
          </cell>
          <cell r="H138">
            <v>0</v>
          </cell>
          <cell r="I138">
            <v>0</v>
          </cell>
          <cell r="J138">
            <v>0</v>
          </cell>
          <cell r="K138">
            <v>0</v>
          </cell>
          <cell r="L138">
            <v>0</v>
          </cell>
          <cell r="M138">
            <v>0</v>
          </cell>
          <cell r="N138">
            <v>0</v>
          </cell>
          <cell r="O138">
            <v>0</v>
          </cell>
          <cell r="P138">
            <v>0</v>
          </cell>
          <cell r="Q138" t="e">
            <v>#N/A</v>
          </cell>
          <cell r="R138">
            <v>0</v>
          </cell>
          <cell r="S138">
            <v>1</v>
          </cell>
          <cell r="T138">
            <v>0</v>
          </cell>
          <cell r="U138">
            <v>1</v>
          </cell>
          <cell r="V138">
            <v>0</v>
          </cell>
          <cell r="W138">
            <v>0</v>
          </cell>
          <cell r="X138">
            <v>132</v>
          </cell>
          <cell r="Z138">
            <v>0</v>
          </cell>
        </row>
        <row r="139">
          <cell r="C139">
            <v>0</v>
          </cell>
          <cell r="D139">
            <v>0</v>
          </cell>
          <cell r="E139">
            <v>0</v>
          </cell>
          <cell r="F139">
            <v>0</v>
          </cell>
          <cell r="G139">
            <v>0</v>
          </cell>
          <cell r="H139">
            <v>0</v>
          </cell>
          <cell r="I139">
            <v>0</v>
          </cell>
          <cell r="J139">
            <v>0</v>
          </cell>
          <cell r="K139">
            <v>0</v>
          </cell>
          <cell r="L139">
            <v>0</v>
          </cell>
          <cell r="M139">
            <v>0</v>
          </cell>
          <cell r="N139">
            <v>0</v>
          </cell>
          <cell r="O139">
            <v>0</v>
          </cell>
          <cell r="P139">
            <v>0</v>
          </cell>
          <cell r="Q139" t="e">
            <v>#N/A</v>
          </cell>
          <cell r="R139">
            <v>0</v>
          </cell>
          <cell r="S139">
            <v>1</v>
          </cell>
          <cell r="T139">
            <v>0</v>
          </cell>
          <cell r="U139">
            <v>1</v>
          </cell>
          <cell r="V139">
            <v>0</v>
          </cell>
          <cell r="W139">
            <v>0</v>
          </cell>
          <cell r="X139">
            <v>133</v>
          </cell>
          <cell r="Z139">
            <v>0</v>
          </cell>
        </row>
        <row r="140">
          <cell r="C140">
            <v>0</v>
          </cell>
          <cell r="D140">
            <v>0</v>
          </cell>
          <cell r="E140">
            <v>0</v>
          </cell>
          <cell r="F140">
            <v>0</v>
          </cell>
          <cell r="G140">
            <v>0</v>
          </cell>
          <cell r="H140">
            <v>0</v>
          </cell>
          <cell r="I140">
            <v>0</v>
          </cell>
          <cell r="J140">
            <v>0</v>
          </cell>
          <cell r="K140">
            <v>0</v>
          </cell>
          <cell r="L140">
            <v>0</v>
          </cell>
          <cell r="M140">
            <v>0</v>
          </cell>
          <cell r="N140">
            <v>0</v>
          </cell>
          <cell r="O140">
            <v>0</v>
          </cell>
          <cell r="P140">
            <v>0</v>
          </cell>
          <cell r="Q140" t="e">
            <v>#N/A</v>
          </cell>
          <cell r="R140">
            <v>0</v>
          </cell>
          <cell r="S140">
            <v>1</v>
          </cell>
          <cell r="T140">
            <v>0</v>
          </cell>
          <cell r="U140">
            <v>1</v>
          </cell>
          <cell r="V140">
            <v>0</v>
          </cell>
          <cell r="W140">
            <v>0</v>
          </cell>
          <cell r="X140">
            <v>134</v>
          </cell>
          <cell r="Z140">
            <v>0</v>
          </cell>
        </row>
        <row r="141">
          <cell r="C141">
            <v>0</v>
          </cell>
          <cell r="D141">
            <v>0</v>
          </cell>
          <cell r="E141">
            <v>0</v>
          </cell>
          <cell r="F141">
            <v>0</v>
          </cell>
          <cell r="G141">
            <v>0</v>
          </cell>
          <cell r="H141">
            <v>0</v>
          </cell>
          <cell r="I141">
            <v>0</v>
          </cell>
          <cell r="J141">
            <v>0</v>
          </cell>
          <cell r="K141">
            <v>0</v>
          </cell>
          <cell r="L141">
            <v>0</v>
          </cell>
          <cell r="M141">
            <v>0</v>
          </cell>
          <cell r="N141">
            <v>0</v>
          </cell>
          <cell r="O141">
            <v>0</v>
          </cell>
          <cell r="P141">
            <v>0</v>
          </cell>
          <cell r="Q141" t="e">
            <v>#N/A</v>
          </cell>
          <cell r="R141">
            <v>0</v>
          </cell>
          <cell r="S141">
            <v>1</v>
          </cell>
          <cell r="T141">
            <v>0</v>
          </cell>
          <cell r="U141">
            <v>1</v>
          </cell>
          <cell r="V141">
            <v>0</v>
          </cell>
          <cell r="W141">
            <v>0</v>
          </cell>
          <cell r="X141">
            <v>135</v>
          </cell>
          <cell r="Z141">
            <v>0</v>
          </cell>
        </row>
        <row r="142">
          <cell r="C142">
            <v>0</v>
          </cell>
          <cell r="D142">
            <v>0</v>
          </cell>
          <cell r="E142">
            <v>0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  <cell r="K142">
            <v>0</v>
          </cell>
          <cell r="L142">
            <v>0</v>
          </cell>
          <cell r="M142">
            <v>0</v>
          </cell>
          <cell r="N142">
            <v>0</v>
          </cell>
          <cell r="O142">
            <v>0</v>
          </cell>
          <cell r="P142">
            <v>0</v>
          </cell>
          <cell r="Q142" t="e">
            <v>#N/A</v>
          </cell>
          <cell r="R142">
            <v>0</v>
          </cell>
          <cell r="S142">
            <v>1</v>
          </cell>
          <cell r="T142">
            <v>0</v>
          </cell>
          <cell r="U142">
            <v>1</v>
          </cell>
          <cell r="V142">
            <v>0</v>
          </cell>
          <cell r="W142">
            <v>0</v>
          </cell>
          <cell r="X142">
            <v>136</v>
          </cell>
          <cell r="Z142">
            <v>0</v>
          </cell>
        </row>
        <row r="143">
          <cell r="C143">
            <v>0</v>
          </cell>
          <cell r="D143">
            <v>0</v>
          </cell>
          <cell r="E143">
            <v>0</v>
          </cell>
          <cell r="F143">
            <v>0</v>
          </cell>
          <cell r="G143">
            <v>0</v>
          </cell>
          <cell r="H143">
            <v>0</v>
          </cell>
          <cell r="I143">
            <v>0</v>
          </cell>
          <cell r="J143">
            <v>0</v>
          </cell>
          <cell r="K143">
            <v>0</v>
          </cell>
          <cell r="L143">
            <v>0</v>
          </cell>
          <cell r="M143">
            <v>0</v>
          </cell>
          <cell r="N143">
            <v>0</v>
          </cell>
          <cell r="O143">
            <v>0</v>
          </cell>
          <cell r="P143">
            <v>0</v>
          </cell>
          <cell r="Q143" t="e">
            <v>#N/A</v>
          </cell>
          <cell r="R143">
            <v>0</v>
          </cell>
          <cell r="S143">
            <v>1</v>
          </cell>
          <cell r="T143">
            <v>0</v>
          </cell>
          <cell r="U143">
            <v>1</v>
          </cell>
          <cell r="V143">
            <v>0</v>
          </cell>
          <cell r="W143">
            <v>0</v>
          </cell>
          <cell r="X143">
            <v>137</v>
          </cell>
          <cell r="Z143">
            <v>0</v>
          </cell>
        </row>
        <row r="144">
          <cell r="C144">
            <v>0</v>
          </cell>
          <cell r="D144">
            <v>0</v>
          </cell>
          <cell r="E144">
            <v>0</v>
          </cell>
          <cell r="F144">
            <v>0</v>
          </cell>
          <cell r="G144">
            <v>0</v>
          </cell>
          <cell r="H144">
            <v>0</v>
          </cell>
          <cell r="I144">
            <v>0</v>
          </cell>
          <cell r="J144">
            <v>0</v>
          </cell>
          <cell r="K144">
            <v>0</v>
          </cell>
          <cell r="L144">
            <v>0</v>
          </cell>
          <cell r="M144">
            <v>0</v>
          </cell>
          <cell r="N144">
            <v>0</v>
          </cell>
          <cell r="O144">
            <v>0</v>
          </cell>
          <cell r="P144">
            <v>0</v>
          </cell>
          <cell r="Q144" t="e">
            <v>#N/A</v>
          </cell>
          <cell r="R144">
            <v>0</v>
          </cell>
          <cell r="S144">
            <v>1</v>
          </cell>
          <cell r="T144">
            <v>0</v>
          </cell>
          <cell r="U144">
            <v>1</v>
          </cell>
          <cell r="V144">
            <v>0</v>
          </cell>
          <cell r="W144">
            <v>0</v>
          </cell>
          <cell r="X144">
            <v>138</v>
          </cell>
          <cell r="Z144">
            <v>0</v>
          </cell>
        </row>
        <row r="145">
          <cell r="C145">
            <v>0</v>
          </cell>
          <cell r="D145">
            <v>0</v>
          </cell>
          <cell r="E145">
            <v>0</v>
          </cell>
          <cell r="F145">
            <v>0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  <cell r="K145">
            <v>0</v>
          </cell>
          <cell r="L145">
            <v>0</v>
          </cell>
          <cell r="M145">
            <v>0</v>
          </cell>
          <cell r="N145">
            <v>0</v>
          </cell>
          <cell r="O145">
            <v>0</v>
          </cell>
          <cell r="P145">
            <v>0</v>
          </cell>
          <cell r="Q145" t="e">
            <v>#N/A</v>
          </cell>
          <cell r="R145">
            <v>0</v>
          </cell>
          <cell r="S145">
            <v>1</v>
          </cell>
          <cell r="T145">
            <v>0</v>
          </cell>
          <cell r="U145">
            <v>1</v>
          </cell>
          <cell r="V145">
            <v>0</v>
          </cell>
          <cell r="W145">
            <v>0</v>
          </cell>
          <cell r="X145">
            <v>139</v>
          </cell>
          <cell r="Z145">
            <v>0</v>
          </cell>
        </row>
        <row r="146"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0</v>
          </cell>
          <cell r="L146">
            <v>0</v>
          </cell>
          <cell r="M146">
            <v>0</v>
          </cell>
          <cell r="N146">
            <v>0</v>
          </cell>
          <cell r="O146">
            <v>0</v>
          </cell>
          <cell r="P146">
            <v>0</v>
          </cell>
          <cell r="Q146" t="e">
            <v>#N/A</v>
          </cell>
          <cell r="R146">
            <v>0</v>
          </cell>
          <cell r="S146">
            <v>1</v>
          </cell>
          <cell r="T146">
            <v>0</v>
          </cell>
          <cell r="U146">
            <v>1</v>
          </cell>
          <cell r="V146">
            <v>0</v>
          </cell>
          <cell r="W146">
            <v>0</v>
          </cell>
          <cell r="X146">
            <v>140</v>
          </cell>
          <cell r="Z146">
            <v>0</v>
          </cell>
        </row>
        <row r="147"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0</v>
          </cell>
          <cell r="L147">
            <v>0</v>
          </cell>
          <cell r="M147">
            <v>0</v>
          </cell>
          <cell r="N147">
            <v>0</v>
          </cell>
          <cell r="O147">
            <v>0</v>
          </cell>
          <cell r="P147">
            <v>0</v>
          </cell>
          <cell r="Q147" t="e">
            <v>#N/A</v>
          </cell>
          <cell r="R147">
            <v>0</v>
          </cell>
          <cell r="S147">
            <v>1</v>
          </cell>
          <cell r="T147">
            <v>0</v>
          </cell>
          <cell r="U147">
            <v>1</v>
          </cell>
          <cell r="V147">
            <v>0</v>
          </cell>
          <cell r="W147">
            <v>0</v>
          </cell>
          <cell r="X147">
            <v>141</v>
          </cell>
          <cell r="Z147">
            <v>0</v>
          </cell>
        </row>
        <row r="148">
          <cell r="C148">
            <v>0</v>
          </cell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>
            <v>0</v>
          </cell>
          <cell r="L148">
            <v>0</v>
          </cell>
          <cell r="M148">
            <v>0</v>
          </cell>
          <cell r="N148">
            <v>0</v>
          </cell>
          <cell r="O148">
            <v>0</v>
          </cell>
          <cell r="P148">
            <v>0</v>
          </cell>
          <cell r="Q148" t="e">
            <v>#N/A</v>
          </cell>
          <cell r="R148">
            <v>0</v>
          </cell>
          <cell r="S148">
            <v>1</v>
          </cell>
          <cell r="T148">
            <v>0</v>
          </cell>
          <cell r="U148">
            <v>1</v>
          </cell>
          <cell r="V148">
            <v>0</v>
          </cell>
          <cell r="W148">
            <v>0</v>
          </cell>
          <cell r="X148">
            <v>142</v>
          </cell>
          <cell r="Z148">
            <v>0</v>
          </cell>
        </row>
        <row r="149">
          <cell r="C149">
            <v>0</v>
          </cell>
          <cell r="D149">
            <v>0</v>
          </cell>
          <cell r="E149">
            <v>0</v>
          </cell>
          <cell r="F149">
            <v>0</v>
          </cell>
          <cell r="G149">
            <v>0</v>
          </cell>
          <cell r="H149">
            <v>0</v>
          </cell>
          <cell r="I149">
            <v>0</v>
          </cell>
          <cell r="J149">
            <v>0</v>
          </cell>
          <cell r="K149">
            <v>0</v>
          </cell>
          <cell r="L149">
            <v>0</v>
          </cell>
          <cell r="M149">
            <v>0</v>
          </cell>
          <cell r="N149">
            <v>0</v>
          </cell>
          <cell r="O149">
            <v>0</v>
          </cell>
          <cell r="P149">
            <v>0</v>
          </cell>
          <cell r="Q149" t="e">
            <v>#N/A</v>
          </cell>
          <cell r="R149">
            <v>0</v>
          </cell>
          <cell r="S149">
            <v>1</v>
          </cell>
          <cell r="T149">
            <v>0</v>
          </cell>
          <cell r="U149">
            <v>1</v>
          </cell>
          <cell r="V149">
            <v>0</v>
          </cell>
          <cell r="W149">
            <v>0</v>
          </cell>
          <cell r="X149">
            <v>143</v>
          </cell>
          <cell r="Z149">
            <v>0</v>
          </cell>
        </row>
        <row r="150">
          <cell r="C150">
            <v>0</v>
          </cell>
          <cell r="D150">
            <v>0</v>
          </cell>
          <cell r="E150">
            <v>0</v>
          </cell>
          <cell r="F150">
            <v>0</v>
          </cell>
          <cell r="G150">
            <v>0</v>
          </cell>
          <cell r="H150">
            <v>0</v>
          </cell>
          <cell r="I150">
            <v>0</v>
          </cell>
          <cell r="J150">
            <v>0</v>
          </cell>
          <cell r="K150">
            <v>0</v>
          </cell>
          <cell r="L150">
            <v>0</v>
          </cell>
          <cell r="M150">
            <v>0</v>
          </cell>
          <cell r="N150">
            <v>0</v>
          </cell>
          <cell r="O150">
            <v>0</v>
          </cell>
          <cell r="P150">
            <v>0</v>
          </cell>
          <cell r="Q150" t="e">
            <v>#N/A</v>
          </cell>
          <cell r="R150">
            <v>0</v>
          </cell>
          <cell r="S150">
            <v>1</v>
          </cell>
          <cell r="T150">
            <v>0</v>
          </cell>
          <cell r="U150">
            <v>1</v>
          </cell>
          <cell r="V150">
            <v>0</v>
          </cell>
          <cell r="W150">
            <v>0</v>
          </cell>
          <cell r="X150">
            <v>144</v>
          </cell>
          <cell r="Z150">
            <v>0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</sheetDataSet>
  </externalBook>
</externalLink>
</file>

<file path=xl/tables/table1.xml><?xml version="1.0" encoding="utf-8"?>
<table xmlns="http://schemas.openxmlformats.org/spreadsheetml/2006/main" id="3" name="ClassTable" displayName="ClassTable" ref="A1:D16" totalsRowShown="0">
  <autoFilter ref="A1:D16"/>
  <tableColumns count="4">
    <tableColumn id="1" name="Position"/>
    <tableColumn id="2" name="Rate" dataDxfId="0" dataCellStyle="Currency"/>
    <tableColumn id="3" name="OT_Factor"/>
    <tableColumn id="4" name="OT_Rate" dataCellStyle="Currency">
      <calculatedColumnFormula>IF(ISBLANK(ClassTable[[#This Row],[Rate]]),"",ClassTable[[#This Row],[Rate]]*ClassTable[[#This Row],[OT_Factor]])</calculatedColumnFormula>
    </tableColumn>
  </tableColumns>
  <tableStyleInfo name="TableStyleMedium10" showFirstColumn="0" showLastColumn="0" showRowStripes="1" showColumnStripes="0"/>
</table>
</file>

<file path=xl/tables/table2.xml><?xml version="1.0" encoding="utf-8"?>
<table xmlns="http://schemas.openxmlformats.org/spreadsheetml/2006/main" id="4" name="EQUIP_Export" displayName="EQUIP_Export" ref="BU8:BY34" totalsRowShown="0" headerRowDxfId="1271" dataDxfId="1270">
  <autoFilter ref="BU8:BY34"/>
  <tableColumns count="5">
    <tableColumn id="1" name="Section" dataDxfId="1269"/>
    <tableColumn id="2" name="UnitNumber" dataDxfId="1268">
      <calculatedColumnFormula>Unit_Number</calculatedColumnFormula>
    </tableColumn>
    <tableColumn id="3" name="SectionCostCode" dataDxfId="1267"/>
    <tableColumn id="4" name="CostCodeDescription" dataDxfId="1266"/>
    <tableColumn id="5" name="Hours" dataDxfId="1265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1" name="EquipmentTable" displayName="EquipmentTable" ref="A1:B2478" totalsRowShown="0">
  <autoFilter ref="A1:B2478"/>
  <tableColumns count="2">
    <tableColumn id="1" name="Code" dataDxfId="1264"/>
    <tableColumn id="2" name="Description" dataDxfId="1263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2" name="CostCodeTable" displayName="CostCodeTable" ref="A1:B103" totalsRowShown="0">
  <autoFilter ref="A1:B103"/>
  <tableColumns count="2">
    <tableColumn id="1" name="Cost Code" dataDxfId="1262"/>
    <tableColumn id="2" name="Cost Code Description" dataDxfId="1261"/>
  </tableColumns>
  <tableStyleInfo name="TableStyleMedium1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A&amp;B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009A66"/>
      </a:accent1>
      <a:accent2>
        <a:srgbClr val="000000"/>
      </a:accent2>
      <a:accent3>
        <a:srgbClr val="A5A5A8"/>
      </a:accent3>
      <a:accent4>
        <a:srgbClr val="555E5D"/>
      </a:accent4>
      <a:accent5>
        <a:srgbClr val="00814D"/>
      </a:accent5>
      <a:accent6>
        <a:srgbClr val="006733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3.bin"/><Relationship Id="rId1" Type="http://schemas.openxmlformats.org/officeDocument/2006/relationships/printerSettings" Target="../printerSettings/printerSettings2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6.bin"/><Relationship Id="rId4" Type="http://schemas.openxmlformats.org/officeDocument/2006/relationships/printerSettings" Target="../printerSettings/printerSettings5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2.xml"/><Relationship Id="rId5" Type="http://schemas.openxmlformats.org/officeDocument/2006/relationships/printerSettings" Target="../printerSettings/printerSettings11.bin"/><Relationship Id="rId4" Type="http://schemas.openxmlformats.org/officeDocument/2006/relationships/printerSettings" Target="../printerSettings/printerSettings10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4.bin"/><Relationship Id="rId7" Type="http://schemas.openxmlformats.org/officeDocument/2006/relationships/comments" Target="../comments2.xml"/><Relationship Id="rId2" Type="http://schemas.openxmlformats.org/officeDocument/2006/relationships/printerSettings" Target="../printerSettings/printerSettings13.bin"/><Relationship Id="rId1" Type="http://schemas.openxmlformats.org/officeDocument/2006/relationships/printerSettings" Target="../printerSettings/printerSettings12.bin"/><Relationship Id="rId6" Type="http://schemas.openxmlformats.org/officeDocument/2006/relationships/vmlDrawing" Target="../drawings/vmlDrawing2.vml"/><Relationship Id="rId5" Type="http://schemas.openxmlformats.org/officeDocument/2006/relationships/printerSettings" Target="../printerSettings/printerSettings16.bin"/><Relationship Id="rId4" Type="http://schemas.openxmlformats.org/officeDocument/2006/relationships/printerSettings" Target="../printerSettings/printerSettings1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9.bin"/><Relationship Id="rId2" Type="http://schemas.openxmlformats.org/officeDocument/2006/relationships/printerSettings" Target="../printerSettings/printerSettings18.bin"/><Relationship Id="rId1" Type="http://schemas.openxmlformats.org/officeDocument/2006/relationships/printerSettings" Target="../printerSettings/printerSettings17.bin"/><Relationship Id="rId5" Type="http://schemas.openxmlformats.org/officeDocument/2006/relationships/printerSettings" Target="../printerSettings/printerSettings21.bin"/><Relationship Id="rId4" Type="http://schemas.openxmlformats.org/officeDocument/2006/relationships/printerSettings" Target="../printerSettings/printerSettings20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4.bin"/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Relationship Id="rId5" Type="http://schemas.openxmlformats.org/officeDocument/2006/relationships/printerSettings" Target="../printerSettings/printerSettings26.bin"/><Relationship Id="rId4" Type="http://schemas.openxmlformats.org/officeDocument/2006/relationships/printerSettings" Target="../printerSettings/printerSettings2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9.bin"/><Relationship Id="rId2" Type="http://schemas.openxmlformats.org/officeDocument/2006/relationships/printerSettings" Target="../printerSettings/printerSettings28.bin"/><Relationship Id="rId1" Type="http://schemas.openxmlformats.org/officeDocument/2006/relationships/printerSettings" Target="../printerSettings/printerSettings27.bin"/><Relationship Id="rId5" Type="http://schemas.openxmlformats.org/officeDocument/2006/relationships/printerSettings" Target="../printerSettings/printerSettings31.bin"/><Relationship Id="rId4" Type="http://schemas.openxmlformats.org/officeDocument/2006/relationships/printerSettings" Target="../printerSettings/printerSettings30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4.bin"/><Relationship Id="rId2" Type="http://schemas.openxmlformats.org/officeDocument/2006/relationships/printerSettings" Target="../printerSettings/printerSettings33.bin"/><Relationship Id="rId1" Type="http://schemas.openxmlformats.org/officeDocument/2006/relationships/printerSettings" Target="../printerSettings/printerSettings32.bin"/><Relationship Id="rId5" Type="http://schemas.openxmlformats.org/officeDocument/2006/relationships/printerSettings" Target="../printerSettings/printerSettings36.bin"/><Relationship Id="rId4" Type="http://schemas.openxmlformats.org/officeDocument/2006/relationships/printerSettings" Target="../printerSettings/printerSettings35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9.bin"/><Relationship Id="rId2" Type="http://schemas.openxmlformats.org/officeDocument/2006/relationships/printerSettings" Target="../printerSettings/printerSettings38.bin"/><Relationship Id="rId1" Type="http://schemas.openxmlformats.org/officeDocument/2006/relationships/printerSettings" Target="../printerSettings/printerSettings37.bin"/><Relationship Id="rId5" Type="http://schemas.openxmlformats.org/officeDocument/2006/relationships/printerSettings" Target="../printerSettings/printerSettings41.bin"/><Relationship Id="rId4" Type="http://schemas.openxmlformats.org/officeDocument/2006/relationships/printerSettings" Target="../printerSettings/printerSettings40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4.bin"/><Relationship Id="rId2" Type="http://schemas.openxmlformats.org/officeDocument/2006/relationships/printerSettings" Target="../printerSettings/printerSettings43.bin"/><Relationship Id="rId1" Type="http://schemas.openxmlformats.org/officeDocument/2006/relationships/printerSettings" Target="../printerSettings/printerSettings42.bin"/><Relationship Id="rId5" Type="http://schemas.openxmlformats.org/officeDocument/2006/relationships/printerSettings" Target="../printerSettings/printerSettings46.bin"/><Relationship Id="rId4" Type="http://schemas.openxmlformats.org/officeDocument/2006/relationships/printerSettings" Target="../printerSettings/printerSettings4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8.bin"/><Relationship Id="rId2" Type="http://schemas.openxmlformats.org/officeDocument/2006/relationships/printerSettings" Target="../printerSettings/printerSettings67.bin"/><Relationship Id="rId1" Type="http://schemas.openxmlformats.org/officeDocument/2006/relationships/printerSettings" Target="../printerSettings/printerSettings66.bin"/><Relationship Id="rId5" Type="http://schemas.openxmlformats.org/officeDocument/2006/relationships/printerSettings" Target="../printerSettings/printerSettings70.bin"/><Relationship Id="rId4" Type="http://schemas.openxmlformats.org/officeDocument/2006/relationships/printerSettings" Target="../printerSettings/printerSettings69.bin"/></Relationships>
</file>

<file path=xl/worksheets/_rels/sheet3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.xml"/><Relationship Id="rId13" Type="http://schemas.openxmlformats.org/officeDocument/2006/relationships/image" Target="../media/image9.emf"/><Relationship Id="rId3" Type="http://schemas.openxmlformats.org/officeDocument/2006/relationships/printerSettings" Target="../printerSettings/printerSettings73.bin"/><Relationship Id="rId7" Type="http://schemas.openxmlformats.org/officeDocument/2006/relationships/vmlDrawing" Target="../drawings/vmlDrawing3.vml"/><Relationship Id="rId12" Type="http://schemas.openxmlformats.org/officeDocument/2006/relationships/control" Target="../activeX/activeX3.xml"/><Relationship Id="rId2" Type="http://schemas.openxmlformats.org/officeDocument/2006/relationships/printerSettings" Target="../printerSettings/printerSettings72.bin"/><Relationship Id="rId1" Type="http://schemas.openxmlformats.org/officeDocument/2006/relationships/printerSettings" Target="../printerSettings/printerSettings71.bin"/><Relationship Id="rId6" Type="http://schemas.openxmlformats.org/officeDocument/2006/relationships/drawing" Target="../drawings/drawing3.xml"/><Relationship Id="rId11" Type="http://schemas.openxmlformats.org/officeDocument/2006/relationships/image" Target="../media/image8.emf"/><Relationship Id="rId5" Type="http://schemas.openxmlformats.org/officeDocument/2006/relationships/printerSettings" Target="../printerSettings/printerSettings75.bin"/><Relationship Id="rId10" Type="http://schemas.openxmlformats.org/officeDocument/2006/relationships/control" Target="../activeX/activeX2.xml"/><Relationship Id="rId4" Type="http://schemas.openxmlformats.org/officeDocument/2006/relationships/printerSettings" Target="../printerSettings/printerSettings74.bin"/><Relationship Id="rId9" Type="http://schemas.openxmlformats.org/officeDocument/2006/relationships/image" Target="../media/image7.emf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76.bin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77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8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9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0.bin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0.emf"/><Relationship Id="rId4" Type="http://schemas.openxmlformats.org/officeDocument/2006/relationships/control" Target="../activeX/activeX4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20"/>
  <sheetViews>
    <sheetView showGridLines="0" showRowColHeaders="0" workbookViewId="0">
      <selection activeCell="D1" sqref="D1"/>
    </sheetView>
    <sheetView showGridLines="0" showRowColHeaders="0" workbookViewId="1"/>
  </sheetViews>
  <sheetFormatPr defaultRowHeight="14.4" x14ac:dyDescent="0.3"/>
  <cols>
    <col min="1" max="16384" width="8.88671875" style="380"/>
  </cols>
  <sheetData>
    <row r="3" spans="6:7" ht="25.8" x14ac:dyDescent="0.5">
      <c r="F3" s="379" t="s">
        <v>4547</v>
      </c>
    </row>
    <row r="5" spans="6:7" x14ac:dyDescent="0.3">
      <c r="F5" s="380" t="s">
        <v>0</v>
      </c>
      <c r="G5" s="381">
        <v>1.05</v>
      </c>
    </row>
    <row r="6" spans="6:7" x14ac:dyDescent="0.3">
      <c r="F6" s="380" t="s">
        <v>4551</v>
      </c>
      <c r="G6" s="382">
        <v>42917</v>
      </c>
    </row>
    <row r="17" spans="1:2" x14ac:dyDescent="0.3">
      <c r="A17" s="380" t="s">
        <v>4548</v>
      </c>
    </row>
    <row r="19" spans="1:2" x14ac:dyDescent="0.3">
      <c r="B19" s="380" t="s">
        <v>4549</v>
      </c>
    </row>
    <row r="20" spans="1:2" x14ac:dyDescent="0.3">
      <c r="B20" s="380" t="s">
        <v>4550</v>
      </c>
    </row>
  </sheetData>
  <pageMargins left="0.7" right="0.7" top="0.75" bottom="0.75" header="0.3" footer="0.3"/>
  <pageSetup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5" tint="0.39997558519241921"/>
    <pageSetUpPr fitToPage="1"/>
  </sheetPr>
  <dimension ref="A1:HI334"/>
  <sheetViews>
    <sheetView topLeftCell="AM1" workbookViewId="0">
      <selection activeCell="AM3" sqref="AM3:AO4"/>
    </sheetView>
    <sheetView tabSelected="1" topLeftCell="AM1" workbookViewId="1">
      <selection activeCell="AY18" sqref="AY18"/>
    </sheetView>
  </sheetViews>
  <sheetFormatPr defaultColWidth="9.109375" defaultRowHeight="13.8" x14ac:dyDescent="0.25"/>
  <cols>
    <col min="1" max="38" width="15.77734375" style="186" hidden="1" customWidth="1"/>
    <col min="39" max="39" width="4.44140625" style="186" customWidth="1"/>
    <col min="40" max="40" width="8.33203125" style="186" customWidth="1"/>
    <col min="41" max="41" width="14.44140625" style="186" customWidth="1"/>
    <col min="42" max="44" width="4.5546875" style="186" customWidth="1"/>
    <col min="45" max="45" width="8.109375" style="186" customWidth="1"/>
    <col min="46" max="50" width="6.44140625" style="186" customWidth="1"/>
    <col min="51" max="51" width="6.109375" style="194" customWidth="1"/>
    <col min="52" max="52" width="1.109375" style="186" customWidth="1"/>
    <col min="53" max="53" width="5.109375" style="186" customWidth="1"/>
    <col min="54" max="55" width="7.109375" style="186" customWidth="1"/>
    <col min="56" max="56" width="5.44140625" style="186" customWidth="1"/>
    <col min="57" max="57" width="1.109375" style="186" customWidth="1"/>
    <col min="58" max="62" width="5.33203125" style="186" customWidth="1"/>
    <col min="63" max="63" width="1.109375" style="186" customWidth="1"/>
    <col min="64" max="68" width="5.33203125" style="186" customWidth="1"/>
    <col min="69" max="69" width="1.109375" style="186" customWidth="1"/>
    <col min="70" max="74" width="5.33203125" style="186" customWidth="1"/>
    <col min="75" max="75" width="1.109375" style="186" customWidth="1"/>
    <col min="76" max="80" width="5.33203125" style="186" customWidth="1"/>
    <col min="81" max="81" width="1.109375" style="186" customWidth="1"/>
    <col min="82" max="86" width="5.33203125" style="186" customWidth="1"/>
    <col min="87" max="87" width="1.109375" style="186" customWidth="1"/>
    <col min="88" max="92" width="5.33203125" style="186" customWidth="1"/>
    <col min="93" max="93" width="1.109375" style="186" customWidth="1"/>
    <col min="94" max="98" width="5.33203125" style="186" customWidth="1"/>
    <col min="99" max="99" width="1.109375" style="186" customWidth="1"/>
    <col min="100" max="104" width="5.33203125" style="186" customWidth="1"/>
    <col min="105" max="105" width="1.109375" style="186" customWidth="1"/>
    <col min="106" max="110" width="5.33203125" style="186" customWidth="1"/>
    <col min="111" max="111" width="1.109375" style="186" customWidth="1"/>
    <col min="112" max="116" width="5.33203125" style="186" customWidth="1"/>
    <col min="117" max="117" width="1.109375" style="186" customWidth="1"/>
    <col min="118" max="122" width="5.33203125" style="186" customWidth="1"/>
    <col min="123" max="123" width="1.109375" style="186" customWidth="1"/>
    <col min="124" max="128" width="5.33203125" style="186" customWidth="1"/>
    <col min="129" max="129" width="1.109375" style="186" customWidth="1"/>
    <col min="130" max="134" width="5.33203125" style="186" customWidth="1"/>
    <col min="135" max="135" width="1.109375" style="186" customWidth="1"/>
    <col min="136" max="140" width="5.33203125" style="186" customWidth="1"/>
    <col min="141" max="141" width="1.109375" style="186" customWidth="1"/>
    <col min="142" max="146" width="5.33203125" style="186" customWidth="1"/>
    <col min="147" max="147" width="1.109375" style="186" customWidth="1"/>
    <col min="148" max="152" width="5.33203125" style="186" customWidth="1"/>
    <col min="153" max="153" width="1.109375" style="186" customWidth="1"/>
    <col min="154" max="158" width="5.33203125" style="186" customWidth="1"/>
    <col min="159" max="159" width="1.109375" style="186" customWidth="1"/>
    <col min="160" max="164" width="5.33203125" style="186" customWidth="1"/>
    <col min="165" max="165" width="1.109375" style="186" customWidth="1"/>
    <col min="166" max="170" width="5.33203125" style="186" customWidth="1"/>
    <col min="171" max="171" width="1.109375" style="186" customWidth="1"/>
    <col min="172" max="176" width="5.33203125" style="186" customWidth="1"/>
    <col min="177" max="177" width="1.109375" style="186" customWidth="1"/>
    <col min="178" max="182" width="5.33203125" style="186" customWidth="1"/>
    <col min="183" max="183" width="1.109375" style="186" customWidth="1"/>
    <col min="184" max="188" width="5.33203125" style="186" customWidth="1"/>
    <col min="189" max="189" width="1.109375" style="186" customWidth="1"/>
    <col min="190" max="194" width="5.33203125" style="186" customWidth="1"/>
    <col min="195" max="195" width="1.109375" style="186" customWidth="1"/>
    <col min="196" max="200" width="5.33203125" style="186" customWidth="1"/>
    <col min="201" max="201" width="1.109375" style="186" customWidth="1"/>
    <col min="202" max="206" width="5.33203125" style="186" customWidth="1"/>
    <col min="207" max="207" width="1.109375" style="186" customWidth="1"/>
    <col min="208" max="212" width="5.33203125" style="186" customWidth="1"/>
    <col min="213" max="215" width="9.109375" style="186"/>
    <col min="216" max="216" width="9.109375" style="186" customWidth="1"/>
    <col min="217" max="217" width="16.6640625" style="186" customWidth="1"/>
    <col min="218" max="16384" width="9.109375" style="186"/>
  </cols>
  <sheetData>
    <row r="1" spans="1:217" ht="15" customHeight="1" thickBot="1" x14ac:dyDescent="0.35">
      <c r="A1" s="185"/>
      <c r="B1" s="185"/>
      <c r="C1" s="185"/>
      <c r="D1" s="185"/>
      <c r="E1" s="185"/>
      <c r="F1" s="185"/>
      <c r="G1" s="185"/>
      <c r="H1" s="185"/>
      <c r="I1" s="185"/>
      <c r="J1" s="185"/>
      <c r="K1" s="185"/>
      <c r="L1" s="185"/>
      <c r="M1" s="185"/>
      <c r="N1" s="185"/>
      <c r="O1" s="185"/>
      <c r="P1" s="185"/>
      <c r="Q1" s="185"/>
      <c r="R1" s="185"/>
      <c r="S1" s="185"/>
      <c r="T1" s="185"/>
      <c r="U1" s="185"/>
      <c r="V1" s="185"/>
      <c r="W1" s="185"/>
      <c r="X1" s="185"/>
      <c r="Y1" s="185"/>
      <c r="Z1" s="185"/>
      <c r="AA1" s="185"/>
      <c r="AB1" s="185"/>
      <c r="AC1" s="185"/>
      <c r="AD1" s="185"/>
      <c r="AE1" s="185" t="e">
        <f>+D:AA:AE</f>
        <v>#NAME?</v>
      </c>
      <c r="AF1" s="185"/>
      <c r="AI1" s="186" t="s">
        <v>222</v>
      </c>
      <c r="AM1" s="187" t="s">
        <v>80</v>
      </c>
      <c r="AR1" s="188" t="s">
        <v>238</v>
      </c>
      <c r="AS1" s="189"/>
      <c r="AT1" s="190">
        <f>AS1*$AV$1</f>
        <v>0</v>
      </c>
      <c r="AU1" s="191" t="s">
        <v>267</v>
      </c>
      <c r="AV1" s="192">
        <v>1.5</v>
      </c>
      <c r="AW1" s="193" t="s">
        <v>17</v>
      </c>
      <c r="BA1" s="194"/>
      <c r="BB1" s="194"/>
      <c r="BC1" s="194"/>
      <c r="BD1" s="194"/>
      <c r="BE1" s="195"/>
      <c r="BF1" s="399" t="s">
        <v>26</v>
      </c>
      <c r="BG1" s="400"/>
      <c r="BH1" s="196" t="s">
        <v>23</v>
      </c>
      <c r="BI1" s="400" t="s">
        <v>27</v>
      </c>
      <c r="BJ1" s="401"/>
      <c r="BK1" s="195"/>
      <c r="BL1" s="399" t="s">
        <v>26</v>
      </c>
      <c r="BM1" s="400"/>
      <c r="BN1" s="196" t="s">
        <v>31</v>
      </c>
      <c r="BO1" s="400" t="s">
        <v>27</v>
      </c>
      <c r="BP1" s="401"/>
      <c r="BQ1" s="195"/>
      <c r="BR1" s="399" t="s">
        <v>26</v>
      </c>
      <c r="BS1" s="400"/>
      <c r="BT1" s="196" t="s">
        <v>32</v>
      </c>
      <c r="BU1" s="400" t="s">
        <v>27</v>
      </c>
      <c r="BV1" s="401"/>
      <c r="BW1" s="195"/>
      <c r="BX1" s="399" t="s">
        <v>26</v>
      </c>
      <c r="BY1" s="400"/>
      <c r="BZ1" s="196" t="s">
        <v>33</v>
      </c>
      <c r="CA1" s="400" t="s">
        <v>27</v>
      </c>
      <c r="CB1" s="401"/>
      <c r="CC1" s="195"/>
      <c r="CD1" s="399" t="s">
        <v>26</v>
      </c>
      <c r="CE1" s="400"/>
      <c r="CF1" s="196" t="s">
        <v>34</v>
      </c>
      <c r="CG1" s="400" t="s">
        <v>27</v>
      </c>
      <c r="CH1" s="401"/>
      <c r="CI1" s="195"/>
      <c r="CJ1" s="399" t="s">
        <v>26</v>
      </c>
      <c r="CK1" s="400"/>
      <c r="CL1" s="196" t="s">
        <v>35</v>
      </c>
      <c r="CM1" s="400" t="s">
        <v>27</v>
      </c>
      <c r="CN1" s="401"/>
      <c r="CO1" s="195"/>
      <c r="CP1" s="399" t="s">
        <v>26</v>
      </c>
      <c r="CQ1" s="400"/>
      <c r="CR1" s="196" t="s">
        <v>36</v>
      </c>
      <c r="CS1" s="400" t="s">
        <v>27</v>
      </c>
      <c r="CT1" s="401"/>
      <c r="CU1" s="195"/>
      <c r="CV1" s="399" t="s">
        <v>26</v>
      </c>
      <c r="CW1" s="400"/>
      <c r="CX1" s="196" t="s">
        <v>171</v>
      </c>
      <c r="CY1" s="400" t="s">
        <v>27</v>
      </c>
      <c r="CZ1" s="401"/>
      <c r="DA1" s="195"/>
      <c r="DB1" s="399" t="s">
        <v>26</v>
      </c>
      <c r="DC1" s="400"/>
      <c r="DD1" s="196" t="s">
        <v>172</v>
      </c>
      <c r="DE1" s="400" t="s">
        <v>27</v>
      </c>
      <c r="DF1" s="401"/>
      <c r="DG1" s="195"/>
      <c r="DH1" s="399" t="s">
        <v>26</v>
      </c>
      <c r="DI1" s="400"/>
      <c r="DJ1" s="196" t="s">
        <v>173</v>
      </c>
      <c r="DK1" s="400" t="s">
        <v>27</v>
      </c>
      <c r="DL1" s="401"/>
      <c r="DM1" s="195"/>
      <c r="DN1" s="399" t="s">
        <v>26</v>
      </c>
      <c r="DO1" s="400"/>
      <c r="DP1" s="196" t="s">
        <v>174</v>
      </c>
      <c r="DQ1" s="400" t="s">
        <v>27</v>
      </c>
      <c r="DR1" s="401"/>
      <c r="DS1" s="195"/>
      <c r="DT1" s="399" t="s">
        <v>26</v>
      </c>
      <c r="DU1" s="400"/>
      <c r="DV1" s="196" t="s">
        <v>175</v>
      </c>
      <c r="DW1" s="400" t="s">
        <v>27</v>
      </c>
      <c r="DX1" s="401"/>
      <c r="DY1" s="195"/>
      <c r="DZ1" s="399" t="s">
        <v>26</v>
      </c>
      <c r="EA1" s="400"/>
      <c r="EB1" s="196" t="s">
        <v>176</v>
      </c>
      <c r="EC1" s="400" t="s">
        <v>27</v>
      </c>
      <c r="ED1" s="401"/>
      <c r="EE1" s="195"/>
      <c r="EF1" s="399" t="s">
        <v>26</v>
      </c>
      <c r="EG1" s="400"/>
      <c r="EH1" s="196" t="s">
        <v>202</v>
      </c>
      <c r="EI1" s="400" t="s">
        <v>27</v>
      </c>
      <c r="EJ1" s="401"/>
      <c r="EK1" s="195"/>
      <c r="EL1" s="399" t="s">
        <v>26</v>
      </c>
      <c r="EM1" s="400"/>
      <c r="EN1" s="196" t="s">
        <v>292</v>
      </c>
      <c r="EO1" s="400" t="s">
        <v>27</v>
      </c>
      <c r="EP1" s="401"/>
      <c r="EQ1" s="195"/>
      <c r="ER1" s="399" t="s">
        <v>26</v>
      </c>
      <c r="ES1" s="400"/>
      <c r="ET1" s="196" t="s">
        <v>290</v>
      </c>
      <c r="EU1" s="400" t="s">
        <v>27</v>
      </c>
      <c r="EV1" s="401"/>
      <c r="EW1" s="195"/>
      <c r="EX1" s="399" t="s">
        <v>26</v>
      </c>
      <c r="EY1" s="400"/>
      <c r="EZ1" s="196" t="s">
        <v>291</v>
      </c>
      <c r="FA1" s="400" t="s">
        <v>27</v>
      </c>
      <c r="FB1" s="401"/>
      <c r="FC1" s="195"/>
      <c r="FD1" s="399" t="s">
        <v>26</v>
      </c>
      <c r="FE1" s="400"/>
      <c r="FF1" s="196" t="s">
        <v>295</v>
      </c>
      <c r="FG1" s="400" t="s">
        <v>27</v>
      </c>
      <c r="FH1" s="401"/>
      <c r="FI1" s="195"/>
      <c r="FJ1" s="399" t="s">
        <v>26</v>
      </c>
      <c r="FK1" s="400"/>
      <c r="FL1" s="196" t="s">
        <v>264</v>
      </c>
      <c r="FM1" s="400" t="s">
        <v>27</v>
      </c>
      <c r="FN1" s="401"/>
      <c r="FO1" s="195"/>
      <c r="FP1" s="399" t="s">
        <v>26</v>
      </c>
      <c r="FQ1" s="400"/>
      <c r="FR1" s="196" t="s">
        <v>263</v>
      </c>
      <c r="FS1" s="400" t="s">
        <v>27</v>
      </c>
      <c r="FT1" s="401"/>
      <c r="FU1" s="195"/>
      <c r="FV1" s="399" t="s">
        <v>26</v>
      </c>
      <c r="FW1" s="400"/>
      <c r="FX1" s="196" t="s">
        <v>296</v>
      </c>
      <c r="FY1" s="400" t="s">
        <v>27</v>
      </c>
      <c r="FZ1" s="401"/>
      <c r="GA1" s="195"/>
      <c r="GB1" s="399" t="s">
        <v>26</v>
      </c>
      <c r="GC1" s="400"/>
      <c r="GD1" s="196" t="s">
        <v>293</v>
      </c>
      <c r="GE1" s="400" t="s">
        <v>27</v>
      </c>
      <c r="GF1" s="401"/>
      <c r="GG1" s="195"/>
      <c r="GH1" s="399" t="s">
        <v>26</v>
      </c>
      <c r="GI1" s="400"/>
      <c r="GJ1" s="196" t="s">
        <v>294</v>
      </c>
      <c r="GK1" s="400" t="s">
        <v>27</v>
      </c>
      <c r="GL1" s="401"/>
      <c r="GM1" s="195"/>
      <c r="GN1" s="399" t="s">
        <v>26</v>
      </c>
      <c r="GO1" s="400"/>
      <c r="GP1" s="196" t="s">
        <v>297</v>
      </c>
      <c r="GQ1" s="400" t="s">
        <v>27</v>
      </c>
      <c r="GR1" s="401"/>
      <c r="GS1" s="195"/>
      <c r="GT1" s="399" t="s">
        <v>26</v>
      </c>
      <c r="GU1" s="400"/>
      <c r="GV1" s="196" t="s">
        <v>298</v>
      </c>
      <c r="GW1" s="400" t="s">
        <v>27</v>
      </c>
      <c r="GX1" s="401"/>
      <c r="GY1" s="195"/>
      <c r="GZ1" s="399" t="s">
        <v>26</v>
      </c>
      <c r="HA1" s="400"/>
      <c r="HB1" s="196" t="s">
        <v>299</v>
      </c>
      <c r="HC1" s="400" t="s">
        <v>27</v>
      </c>
      <c r="HD1" s="401"/>
      <c r="HH1" s="186" t="s">
        <v>4539</v>
      </c>
      <c r="HI1" s="186">
        <f>SUM(Ahours,Bhours,Chours,Dhours,Ehours,Fhours,Ghours,Hhours,Ihours,Jhours,Khours,Lhours,Mhours,Nhours,Ohours,Phours,Qhours,Rhours,Shours,Thours,Uhours,Vhours,Whours,Xhours,Yhours,Zhours)</f>
        <v>0</v>
      </c>
    </row>
    <row r="2" spans="1:217" ht="15" customHeight="1" x14ac:dyDescent="0.25">
      <c r="A2" s="185" t="s">
        <v>219</v>
      </c>
      <c r="B2" s="185">
        <f ca="1">WEEKDAY(AM3)</f>
        <v>4</v>
      </c>
      <c r="C2" s="185"/>
      <c r="D2" s="185"/>
      <c r="E2" s="185"/>
      <c r="F2" s="185"/>
      <c r="G2" s="185"/>
      <c r="H2" s="185"/>
      <c r="I2" s="185"/>
      <c r="J2" s="185"/>
      <c r="K2" s="185"/>
      <c r="L2" s="185"/>
      <c r="M2" s="185"/>
      <c r="N2" s="185"/>
      <c r="O2" s="185"/>
      <c r="P2" s="185"/>
      <c r="Q2" s="185"/>
      <c r="R2" s="185"/>
      <c r="S2" s="185"/>
      <c r="T2" s="185"/>
      <c r="U2" s="185"/>
      <c r="V2" s="185"/>
      <c r="W2" s="185"/>
      <c r="X2" s="185"/>
      <c r="Y2" s="185"/>
      <c r="Z2" s="185"/>
      <c r="AA2" s="185"/>
      <c r="AB2" s="185"/>
      <c r="AC2" s="185"/>
      <c r="AD2" s="185"/>
      <c r="AE2" s="185"/>
      <c r="AF2" s="185"/>
      <c r="AH2" s="197"/>
      <c r="AI2" s="186" t="s">
        <v>328</v>
      </c>
      <c r="AJ2" s="197"/>
      <c r="AK2" s="197"/>
      <c r="AL2" s="197"/>
      <c r="AM2" s="198" t="s">
        <v>2</v>
      </c>
      <c r="AP2" s="193"/>
      <c r="AQ2" s="193"/>
      <c r="AR2" s="199" t="s">
        <v>155</v>
      </c>
      <c r="AS2" s="200"/>
      <c r="AT2" s="201">
        <f t="shared" ref="AT2:AT15" si="0">AS2*$AV$1</f>
        <v>0</v>
      </c>
      <c r="AU2" s="202"/>
      <c r="AW2" s="193" t="s">
        <v>268</v>
      </c>
      <c r="AZ2" s="195"/>
      <c r="BA2" s="433" t="s">
        <v>28</v>
      </c>
      <c r="BB2" s="434"/>
      <c r="BC2" s="434"/>
      <c r="BD2" s="435"/>
      <c r="BE2" s="195"/>
      <c r="BF2" s="436"/>
      <c r="BG2" s="437"/>
      <c r="BH2" s="203"/>
      <c r="BI2" s="437"/>
      <c r="BJ2" s="438"/>
      <c r="BK2" s="195"/>
      <c r="BL2" s="402" t="str">
        <f>BN1&amp;"L"</f>
        <v>BL</v>
      </c>
      <c r="BM2" s="403"/>
      <c r="BN2" s="203"/>
      <c r="BO2" s="403" t="str">
        <f>BN1&amp;"E"</f>
        <v>BE</v>
      </c>
      <c r="BP2" s="404"/>
      <c r="BQ2" s="195"/>
      <c r="BR2" s="402" t="str">
        <f>BT1&amp;"L"</f>
        <v>CL</v>
      </c>
      <c r="BS2" s="403"/>
      <c r="BT2" s="203"/>
      <c r="BU2" s="403" t="str">
        <f>BT1&amp;"E"</f>
        <v>CE</v>
      </c>
      <c r="BV2" s="404"/>
      <c r="BW2" s="195"/>
      <c r="BX2" s="402" t="str">
        <f>BZ1&amp;"L"</f>
        <v>DL</v>
      </c>
      <c r="BY2" s="403"/>
      <c r="BZ2" s="203"/>
      <c r="CA2" s="403" t="str">
        <f>BZ1&amp;"E"</f>
        <v>DE</v>
      </c>
      <c r="CB2" s="404"/>
      <c r="CC2" s="195"/>
      <c r="CD2" s="402" t="str">
        <f>CF1&amp;"L"</f>
        <v>EL</v>
      </c>
      <c r="CE2" s="403"/>
      <c r="CF2" s="203"/>
      <c r="CG2" s="403" t="str">
        <f>CF1&amp;"E"</f>
        <v>EE</v>
      </c>
      <c r="CH2" s="404"/>
      <c r="CI2" s="195"/>
      <c r="CJ2" s="402" t="str">
        <f>CL1&amp;"L"</f>
        <v>FL</v>
      </c>
      <c r="CK2" s="403"/>
      <c r="CL2" s="203"/>
      <c r="CM2" s="403" t="str">
        <f>CL1&amp;"E"</f>
        <v>FE</v>
      </c>
      <c r="CN2" s="404"/>
      <c r="CO2" s="195"/>
      <c r="CP2" s="402" t="str">
        <f>CR1&amp;"L"</f>
        <v>GL</v>
      </c>
      <c r="CQ2" s="403"/>
      <c r="CR2" s="203"/>
      <c r="CS2" s="403" t="str">
        <f>CR1&amp;"E"</f>
        <v>GE</v>
      </c>
      <c r="CT2" s="404"/>
      <c r="CU2" s="195"/>
      <c r="CV2" s="402" t="str">
        <f>CX1&amp;"L"</f>
        <v>HL</v>
      </c>
      <c r="CW2" s="403"/>
      <c r="CX2" s="203"/>
      <c r="CY2" s="403" t="str">
        <f>CX1&amp;"E"</f>
        <v>HE</v>
      </c>
      <c r="CZ2" s="404"/>
      <c r="DA2" s="195"/>
      <c r="DB2" s="402" t="str">
        <f>DD1&amp;"L"</f>
        <v>IL</v>
      </c>
      <c r="DC2" s="403"/>
      <c r="DD2" s="203"/>
      <c r="DE2" s="403" t="str">
        <f>DD1&amp;"E"</f>
        <v>IE</v>
      </c>
      <c r="DF2" s="404"/>
      <c r="DG2" s="195"/>
      <c r="DH2" s="402" t="str">
        <f>DJ1&amp;"L"</f>
        <v>JL</v>
      </c>
      <c r="DI2" s="403"/>
      <c r="DJ2" s="203"/>
      <c r="DK2" s="403" t="str">
        <f>DJ1&amp;"E"</f>
        <v>JE</v>
      </c>
      <c r="DL2" s="404"/>
      <c r="DM2" s="195"/>
      <c r="DN2" s="402" t="str">
        <f>DP1&amp;"L"</f>
        <v>KL</v>
      </c>
      <c r="DO2" s="403"/>
      <c r="DP2" s="203"/>
      <c r="DQ2" s="403" t="str">
        <f>DP1&amp;"E"</f>
        <v>KE</v>
      </c>
      <c r="DR2" s="404"/>
      <c r="DS2" s="195"/>
      <c r="DT2" s="402" t="str">
        <f>DV1&amp;"L"</f>
        <v>LL</v>
      </c>
      <c r="DU2" s="403"/>
      <c r="DV2" s="203"/>
      <c r="DW2" s="403" t="str">
        <f>DV1&amp;"E"</f>
        <v>LE</v>
      </c>
      <c r="DX2" s="404"/>
      <c r="DY2" s="195"/>
      <c r="DZ2" s="402" t="str">
        <f>EB1&amp;"L"</f>
        <v>ML</v>
      </c>
      <c r="EA2" s="403"/>
      <c r="EB2" s="203"/>
      <c r="EC2" s="403" t="str">
        <f>EB1&amp;"E"</f>
        <v>ME</v>
      </c>
      <c r="ED2" s="404"/>
      <c r="EE2" s="195"/>
      <c r="EF2" s="402" t="str">
        <f>EH1&amp;"L"</f>
        <v>NL</v>
      </c>
      <c r="EG2" s="403"/>
      <c r="EH2" s="203"/>
      <c r="EI2" s="403" t="str">
        <f>EH1&amp;"E"</f>
        <v>NE</v>
      </c>
      <c r="EJ2" s="404"/>
      <c r="EK2" s="195"/>
      <c r="EL2" s="402" t="str">
        <f>EN1&amp;"L"</f>
        <v>OL</v>
      </c>
      <c r="EM2" s="403"/>
      <c r="EN2" s="203"/>
      <c r="EO2" s="403" t="str">
        <f>EN1&amp;"E"</f>
        <v>OE</v>
      </c>
      <c r="EP2" s="404"/>
      <c r="EQ2" s="195"/>
      <c r="ER2" s="402" t="str">
        <f>ET1&amp;"L"</f>
        <v>PL</v>
      </c>
      <c r="ES2" s="403"/>
      <c r="ET2" s="203"/>
      <c r="EU2" s="403" t="str">
        <f>ET1&amp;"E"</f>
        <v>PE</v>
      </c>
      <c r="EV2" s="404"/>
      <c r="EW2" s="195"/>
      <c r="EX2" s="402" t="str">
        <f>EZ1&amp;"L"</f>
        <v>QL</v>
      </c>
      <c r="EY2" s="403"/>
      <c r="EZ2" s="203"/>
      <c r="FA2" s="403" t="str">
        <f>EZ1&amp;"E"</f>
        <v>QE</v>
      </c>
      <c r="FB2" s="404"/>
      <c r="FC2" s="195"/>
      <c r="FD2" s="402" t="str">
        <f>FF1&amp;"L"</f>
        <v>RL</v>
      </c>
      <c r="FE2" s="403"/>
      <c r="FF2" s="203"/>
      <c r="FG2" s="403" t="str">
        <f>FF1&amp;"E"</f>
        <v>RE</v>
      </c>
      <c r="FH2" s="404"/>
      <c r="FI2" s="195"/>
      <c r="FJ2" s="402" t="str">
        <f>FL1&amp;"L"</f>
        <v>SL</v>
      </c>
      <c r="FK2" s="403"/>
      <c r="FL2" s="203"/>
      <c r="FM2" s="403" t="str">
        <f>FL1&amp;"E"</f>
        <v>SE</v>
      </c>
      <c r="FN2" s="404"/>
      <c r="FO2" s="195"/>
      <c r="FP2" s="402" t="str">
        <f>FR1&amp;"L"</f>
        <v>TL</v>
      </c>
      <c r="FQ2" s="403"/>
      <c r="FR2" s="203"/>
      <c r="FS2" s="403" t="str">
        <f>FR1&amp;"E"</f>
        <v>TE</v>
      </c>
      <c r="FT2" s="404"/>
      <c r="FU2" s="195"/>
      <c r="FV2" s="402" t="str">
        <f>FX1&amp;"L"</f>
        <v>UL</v>
      </c>
      <c r="FW2" s="403"/>
      <c r="FX2" s="203"/>
      <c r="FY2" s="403" t="str">
        <f>FX1&amp;"E"</f>
        <v>UE</v>
      </c>
      <c r="FZ2" s="404"/>
      <c r="GA2" s="195"/>
      <c r="GB2" s="402" t="str">
        <f>GD1&amp;"L"</f>
        <v>VL</v>
      </c>
      <c r="GC2" s="403"/>
      <c r="GD2" s="203"/>
      <c r="GE2" s="403" t="str">
        <f>GD1&amp;"E"</f>
        <v>VE</v>
      </c>
      <c r="GF2" s="404"/>
      <c r="GG2" s="195"/>
      <c r="GH2" s="402" t="str">
        <f>GJ1&amp;"L"</f>
        <v>WL</v>
      </c>
      <c r="GI2" s="403"/>
      <c r="GJ2" s="203"/>
      <c r="GK2" s="403" t="str">
        <f>GJ1&amp;"E"</f>
        <v>WE</v>
      </c>
      <c r="GL2" s="404"/>
      <c r="GM2" s="195"/>
      <c r="GN2" s="402" t="str">
        <f>GP1&amp;"L"</f>
        <v>XL</v>
      </c>
      <c r="GO2" s="403"/>
      <c r="GP2" s="203"/>
      <c r="GQ2" s="403" t="str">
        <f>GP1&amp;"E"</f>
        <v>XE</v>
      </c>
      <c r="GR2" s="404"/>
      <c r="GS2" s="195"/>
      <c r="GT2" s="402" t="str">
        <f>GV1&amp;"L"</f>
        <v>YL</v>
      </c>
      <c r="GU2" s="403"/>
      <c r="GV2" s="203"/>
      <c r="GW2" s="403" t="str">
        <f>GV1&amp;"E"</f>
        <v>YE</v>
      </c>
      <c r="GX2" s="404"/>
      <c r="GY2" s="195"/>
      <c r="GZ2" s="402" t="str">
        <f>HB1&amp;"L"</f>
        <v>ZL</v>
      </c>
      <c r="HA2" s="403"/>
      <c r="HB2" s="203"/>
      <c r="HC2" s="403" t="str">
        <f>HB1&amp;"E"</f>
        <v>ZE</v>
      </c>
      <c r="HD2" s="404"/>
      <c r="HH2" s="186" t="s">
        <v>4540</v>
      </c>
      <c r="HI2" s="186">
        <f>COUNT(HB2,GV2)</f>
        <v>0</v>
      </c>
    </row>
    <row r="3" spans="1:217" ht="15" customHeight="1" thickBot="1" x14ac:dyDescent="0.35">
      <c r="A3" s="204" t="s">
        <v>77</v>
      </c>
      <c r="B3" s="205">
        <f>A!T3</f>
        <v>100</v>
      </c>
      <c r="C3" s="205" t="s">
        <v>93</v>
      </c>
      <c r="D3" s="206"/>
      <c r="E3" s="207"/>
      <c r="F3" s="208"/>
      <c r="G3" s="208"/>
      <c r="P3" s="205"/>
      <c r="Q3" s="205"/>
      <c r="R3" s="206"/>
      <c r="S3" s="207"/>
      <c r="T3" s="208"/>
      <c r="U3" s="208"/>
      <c r="AD3" s="209"/>
      <c r="AE3" s="209"/>
      <c r="AF3" s="209"/>
      <c r="AG3" s="209"/>
      <c r="AH3" s="209"/>
      <c r="AI3" s="186" t="s">
        <v>223</v>
      </c>
      <c r="AJ3" s="209"/>
      <c r="AL3" s="197"/>
      <c r="AM3" s="774">
        <f ca="1">IF(ISBLANK(NewRptDate), TODAY(), NewRptDate)</f>
        <v>42949</v>
      </c>
      <c r="AN3" s="774"/>
      <c r="AO3" s="774"/>
      <c r="AP3" s="193"/>
      <c r="AQ3" s="193"/>
      <c r="AR3" s="199" t="s">
        <v>215</v>
      </c>
      <c r="AS3" s="200"/>
      <c r="AT3" s="201">
        <f t="shared" si="0"/>
        <v>0</v>
      </c>
      <c r="AW3" s="193" t="s">
        <v>166</v>
      </c>
      <c r="AZ3" s="195"/>
      <c r="BA3" s="430" t="s">
        <v>25</v>
      </c>
      <c r="BB3" s="431"/>
      <c r="BC3" s="431"/>
      <c r="BD3" s="432"/>
      <c r="BE3" s="195"/>
      <c r="BF3" s="405">
        <f>IF($B17&gt;$B$3,$C$3,0)</f>
        <v>0</v>
      </c>
      <c r="BG3" s="406"/>
      <c r="BH3" s="210" t="str">
        <f>BH1&amp;$AO11</f>
        <v>A</v>
      </c>
      <c r="BI3" s="406">
        <f>Equipment!AS2</f>
        <v>0</v>
      </c>
      <c r="BJ3" s="407"/>
      <c r="BK3" s="195"/>
      <c r="BL3" s="405">
        <f>IF(C17&gt;$B$3,$C$3,0)</f>
        <v>0</v>
      </c>
      <c r="BM3" s="406"/>
      <c r="BN3" s="210" t="str">
        <f>BN1&amp;$AO11</f>
        <v>B</v>
      </c>
      <c r="BO3" s="406">
        <f>Equipment!AT2</f>
        <v>0</v>
      </c>
      <c r="BP3" s="407"/>
      <c r="BQ3" s="211"/>
      <c r="BR3" s="405">
        <f>IF(D17&gt;$B$3,$C$3,0)</f>
        <v>0</v>
      </c>
      <c r="BS3" s="406"/>
      <c r="BT3" s="210" t="str">
        <f>BT1&amp;$AO11</f>
        <v>C</v>
      </c>
      <c r="BU3" s="406">
        <f>Equipment!AU2</f>
        <v>0</v>
      </c>
      <c r="BV3" s="407"/>
      <c r="BW3" s="211"/>
      <c r="BX3" s="405">
        <f>IF(E17&gt;$B$3,$C$3,0)</f>
        <v>0</v>
      </c>
      <c r="BY3" s="406"/>
      <c r="BZ3" s="210" t="str">
        <f>BZ1&amp;$AO11</f>
        <v>D</v>
      </c>
      <c r="CA3" s="406">
        <f>Equipment!AV2</f>
        <v>0</v>
      </c>
      <c r="CB3" s="407"/>
      <c r="CC3" s="211"/>
      <c r="CD3" s="405">
        <f>IF(F17&gt;$B$3,$C$3,0)</f>
        <v>0</v>
      </c>
      <c r="CE3" s="406"/>
      <c r="CF3" s="210" t="str">
        <f>CF1&amp;$AO11</f>
        <v>E</v>
      </c>
      <c r="CG3" s="406">
        <f>Equipment!AW2</f>
        <v>0</v>
      </c>
      <c r="CH3" s="407"/>
      <c r="CI3" s="211"/>
      <c r="CJ3" s="405">
        <f>IF(G17&gt;$B$3,$C$3,0)</f>
        <v>0</v>
      </c>
      <c r="CK3" s="406"/>
      <c r="CL3" s="210" t="str">
        <f>CL1&amp;$AO11</f>
        <v>F</v>
      </c>
      <c r="CM3" s="406">
        <f>Equipment!AX2</f>
        <v>0</v>
      </c>
      <c r="CN3" s="407"/>
      <c r="CO3" s="211"/>
      <c r="CP3" s="405">
        <f>IF(H17&gt;$B$3,$C$3,0)</f>
        <v>0</v>
      </c>
      <c r="CQ3" s="406"/>
      <c r="CR3" s="210" t="str">
        <f>CR1&amp;$AO11</f>
        <v>G</v>
      </c>
      <c r="CS3" s="406">
        <f>Equipment!AY2</f>
        <v>0</v>
      </c>
      <c r="CT3" s="407"/>
      <c r="CU3" s="195"/>
      <c r="CV3" s="405">
        <f>IF(I17&gt;$B$3,$C$3,0)</f>
        <v>0</v>
      </c>
      <c r="CW3" s="406"/>
      <c r="CX3" s="210" t="str">
        <f>CX1&amp;$AO11</f>
        <v>H</v>
      </c>
      <c r="CY3" s="406">
        <f>Equipment!AZ2</f>
        <v>0</v>
      </c>
      <c r="CZ3" s="407"/>
      <c r="DA3" s="195"/>
      <c r="DB3" s="405">
        <f>IF(AAI7&gt;$B$3,$C$3,0)</f>
        <v>0</v>
      </c>
      <c r="DC3" s="406"/>
      <c r="DD3" s="210" t="str">
        <f>DD1&amp;$AO11</f>
        <v>I</v>
      </c>
      <c r="DE3" s="406">
        <f>Equipment!BA2</f>
        <v>0</v>
      </c>
      <c r="DF3" s="407"/>
      <c r="DG3" s="195"/>
      <c r="DH3" s="405">
        <f>IF(K17&gt;$B$3,$C$3,0)</f>
        <v>0</v>
      </c>
      <c r="DI3" s="406"/>
      <c r="DJ3" s="210" t="str">
        <f>DJ1&amp;$AO11</f>
        <v>J</v>
      </c>
      <c r="DK3" s="406">
        <f>Equipment!BB2</f>
        <v>0</v>
      </c>
      <c r="DL3" s="407"/>
      <c r="DM3" s="195"/>
      <c r="DN3" s="405">
        <f>IF(L17&gt;$B$3,$C$3,0)</f>
        <v>0</v>
      </c>
      <c r="DO3" s="406"/>
      <c r="DP3" s="210" t="str">
        <f>DP1&amp;$AO11</f>
        <v>K</v>
      </c>
      <c r="DQ3" s="406">
        <f>Equipment!BC2</f>
        <v>0</v>
      </c>
      <c r="DR3" s="407"/>
      <c r="DS3" s="195"/>
      <c r="DT3" s="405">
        <f>IF(M17&gt;$B$3,$C$3,0)</f>
        <v>0</v>
      </c>
      <c r="DU3" s="406"/>
      <c r="DV3" s="210" t="str">
        <f>DV1&amp;$AO11</f>
        <v>L</v>
      </c>
      <c r="DW3" s="406">
        <f>Equipment!BD2</f>
        <v>0</v>
      </c>
      <c r="DX3" s="407"/>
      <c r="DY3" s="195"/>
      <c r="DZ3" s="405">
        <f>IF(N17&gt;$B$3,$C$3,0)</f>
        <v>0</v>
      </c>
      <c r="EA3" s="406"/>
      <c r="EB3" s="210" t="str">
        <f>EB1&amp;$AO11</f>
        <v>M</v>
      </c>
      <c r="EC3" s="406">
        <f>Equipment!BE2</f>
        <v>0</v>
      </c>
      <c r="ED3" s="407"/>
      <c r="EE3" s="195"/>
      <c r="EF3" s="405">
        <f>IF(O17&gt;$B$3,$C$3,0)</f>
        <v>0</v>
      </c>
      <c r="EG3" s="406"/>
      <c r="EH3" s="210" t="str">
        <f>EH1&amp;$AO11</f>
        <v>N</v>
      </c>
      <c r="EI3" s="406">
        <f>Equipment!BW2</f>
        <v>0</v>
      </c>
      <c r="EJ3" s="407"/>
      <c r="EK3" s="195"/>
      <c r="EL3" s="405">
        <f>IF(P17&gt;$B$3,$C$3,0)</f>
        <v>0</v>
      </c>
      <c r="EM3" s="406"/>
      <c r="EN3" s="210" t="str">
        <f>EN1&amp;$AO11</f>
        <v>O</v>
      </c>
      <c r="EO3" s="406">
        <f>Equipment!CC2</f>
        <v>0</v>
      </c>
      <c r="EP3" s="407"/>
      <c r="EQ3" s="195"/>
      <c r="ER3" s="405">
        <f>IF(Q17&gt;$B$3,$C$3,0)</f>
        <v>0</v>
      </c>
      <c r="ES3" s="406"/>
      <c r="ET3" s="210" t="str">
        <f>ET1&amp;$AO11</f>
        <v>P</v>
      </c>
      <c r="EU3" s="406">
        <f>Equipment!CH2</f>
        <v>0</v>
      </c>
      <c r="EV3" s="407"/>
      <c r="EW3" s="195"/>
      <c r="EX3" s="405">
        <f>IF(R17&gt;$B$3,$C$3,0)</f>
        <v>0</v>
      </c>
      <c r="EY3" s="406"/>
      <c r="EZ3" s="210" t="str">
        <f>EZ1&amp;$AO11</f>
        <v>Q</v>
      </c>
      <c r="FA3" s="406">
        <f>Equipment!CM2</f>
        <v>0</v>
      </c>
      <c r="FB3" s="407"/>
      <c r="FC3" s="195"/>
      <c r="FD3" s="405">
        <f>IF(S17&gt;$B$3,$C$3,0)</f>
        <v>0</v>
      </c>
      <c r="FE3" s="406"/>
      <c r="FF3" s="210" t="str">
        <f>FF1&amp;$AO11</f>
        <v>R</v>
      </c>
      <c r="FG3" s="406">
        <f>Equipment!CR2</f>
        <v>0</v>
      </c>
      <c r="FH3" s="407"/>
      <c r="FI3" s="195"/>
      <c r="FJ3" s="405">
        <f>IF(T17&gt;$B$3,$C$3,0)</f>
        <v>0</v>
      </c>
      <c r="FK3" s="406"/>
      <c r="FL3" s="210" t="str">
        <f>FL1&amp;$AO11</f>
        <v>S</v>
      </c>
      <c r="FM3" s="406">
        <f>Equipment!CW2</f>
        <v>0</v>
      </c>
      <c r="FN3" s="407"/>
      <c r="FO3" s="195"/>
      <c r="FP3" s="405">
        <f>IF(U17&gt;$B$3,$C$3,0)</f>
        <v>0</v>
      </c>
      <c r="FQ3" s="406"/>
      <c r="FR3" s="210" t="str">
        <f>FR1&amp;$AO11</f>
        <v>T</v>
      </c>
      <c r="FS3" s="406">
        <f>Equipment!DB2</f>
        <v>0</v>
      </c>
      <c r="FT3" s="407"/>
      <c r="FU3" s="195"/>
      <c r="FV3" s="405">
        <f>IF(V17&gt;$B$3,$C$3,0)</f>
        <v>0</v>
      </c>
      <c r="FW3" s="406"/>
      <c r="FX3" s="210" t="str">
        <f>FX1&amp;$AO11</f>
        <v>U</v>
      </c>
      <c r="FY3" s="406">
        <f>Equipment!DG2</f>
        <v>0</v>
      </c>
      <c r="FZ3" s="407"/>
      <c r="GA3" s="195"/>
      <c r="GB3" s="405">
        <f>IF(W17&gt;$B$3,$C$3,0)</f>
        <v>0</v>
      </c>
      <c r="GC3" s="406"/>
      <c r="GD3" s="210" t="str">
        <f>GD1&amp;$AO11</f>
        <v>V</v>
      </c>
      <c r="GE3" s="406">
        <f>Equipment!DL2</f>
        <v>0</v>
      </c>
      <c r="GF3" s="407"/>
      <c r="GG3" s="195"/>
      <c r="GH3" s="405">
        <f>IF(X17&gt;$B$3,$C$3,0)</f>
        <v>0</v>
      </c>
      <c r="GI3" s="406"/>
      <c r="GJ3" s="210" t="str">
        <f>GJ1&amp;$AO11</f>
        <v>W</v>
      </c>
      <c r="GK3" s="406">
        <f>Equipment!DQ2</f>
        <v>0</v>
      </c>
      <c r="GL3" s="407"/>
      <c r="GM3" s="195"/>
      <c r="GN3" s="405">
        <f>IF(Y17&gt;$B$3,$C$3,0)</f>
        <v>0</v>
      </c>
      <c r="GO3" s="406"/>
      <c r="GP3" s="210" t="str">
        <f>GP1&amp;$AO11</f>
        <v>X</v>
      </c>
      <c r="GQ3" s="406">
        <f>Equipment!DV2</f>
        <v>0</v>
      </c>
      <c r="GR3" s="407"/>
      <c r="GS3" s="195"/>
      <c r="GT3" s="405">
        <f>IF(Z17&gt;$B$3,$C$3,0)</f>
        <v>0</v>
      </c>
      <c r="GU3" s="406"/>
      <c r="GV3" s="210" t="str">
        <f>GV1&amp;$AO11</f>
        <v>Y</v>
      </c>
      <c r="GW3" s="406">
        <f>Equipment!EA2</f>
        <v>0</v>
      </c>
      <c r="GX3" s="407"/>
      <c r="GY3" s="195"/>
      <c r="GZ3" s="405">
        <f>IF(AA17&gt;$B$3,$C$3,0)</f>
        <v>0</v>
      </c>
      <c r="HA3" s="406"/>
      <c r="HB3" s="210" t="str">
        <f>HB1&amp;$AO11</f>
        <v>Z</v>
      </c>
      <c r="HC3" s="406">
        <f>Equipment!EF2</f>
        <v>0</v>
      </c>
      <c r="HD3" s="407"/>
      <c r="HI3" s="312" t="s">
        <v>4541</v>
      </c>
    </row>
    <row r="4" spans="1:217" ht="14.25" customHeight="1" thickTop="1" x14ac:dyDescent="0.25">
      <c r="A4" s="197"/>
      <c r="B4" s="197" t="s">
        <v>183</v>
      </c>
      <c r="C4" s="197" t="s">
        <v>184</v>
      </c>
      <c r="D4" s="197" t="s">
        <v>185</v>
      </c>
      <c r="E4" s="197" t="s">
        <v>186</v>
      </c>
      <c r="F4" s="197" t="s">
        <v>187</v>
      </c>
      <c r="G4" s="197" t="s">
        <v>188</v>
      </c>
      <c r="H4" s="197" t="s">
        <v>189</v>
      </c>
      <c r="I4" s="197" t="s">
        <v>190</v>
      </c>
      <c r="J4" s="197" t="s">
        <v>191</v>
      </c>
      <c r="K4" s="197" t="s">
        <v>192</v>
      </c>
      <c r="L4" s="197" t="s">
        <v>193</v>
      </c>
      <c r="M4" s="197" t="s">
        <v>194</v>
      </c>
      <c r="N4" s="197" t="s">
        <v>195</v>
      </c>
      <c r="O4" s="197" t="s">
        <v>204</v>
      </c>
      <c r="P4" s="197" t="s">
        <v>289</v>
      </c>
      <c r="Q4" s="197" t="s">
        <v>312</v>
      </c>
      <c r="R4" s="197" t="s">
        <v>313</v>
      </c>
      <c r="S4" s="197" t="s">
        <v>314</v>
      </c>
      <c r="T4" s="197" t="s">
        <v>315</v>
      </c>
      <c r="U4" s="197" t="s">
        <v>316</v>
      </c>
      <c r="V4" s="197" t="s">
        <v>317</v>
      </c>
      <c r="W4" s="197" t="s">
        <v>318</v>
      </c>
      <c r="X4" s="197" t="s">
        <v>319</v>
      </c>
      <c r="Y4" s="197" t="s">
        <v>320</v>
      </c>
      <c r="Z4" s="197" t="s">
        <v>321</v>
      </c>
      <c r="AA4" s="197" t="s">
        <v>322</v>
      </c>
      <c r="AB4" s="197"/>
      <c r="AC4" s="197"/>
      <c r="AD4" s="197"/>
      <c r="AE4" s="197"/>
      <c r="AF4" s="197"/>
      <c r="AG4" s="197"/>
      <c r="AH4" s="197"/>
      <c r="AI4" s="197"/>
      <c r="AJ4" s="197"/>
      <c r="AK4" s="197"/>
      <c r="AL4" s="197"/>
      <c r="AM4" s="774"/>
      <c r="AN4" s="774"/>
      <c r="AO4" s="774"/>
      <c r="AP4" s="193"/>
      <c r="AQ4" s="193"/>
      <c r="AR4" s="199" t="s">
        <v>6</v>
      </c>
      <c r="AS4" s="200"/>
      <c r="AT4" s="201">
        <f t="shared" si="0"/>
        <v>0</v>
      </c>
      <c r="AW4" s="193" t="s">
        <v>16</v>
      </c>
      <c r="AZ4" s="195"/>
      <c r="BA4" s="445"/>
      <c r="BB4" s="446"/>
      <c r="BC4" s="446"/>
      <c r="BD4" s="447"/>
      <c r="BE4" s="195"/>
      <c r="BF4" s="408">
        <f>A!N173</f>
        <v>0</v>
      </c>
      <c r="BG4" s="409"/>
      <c r="BH4" s="212" t="str">
        <f>IFERROR(VLOOKUP(BH2,CostCodeTable[],2,FALSE),"")</f>
        <v/>
      </c>
      <c r="BI4" s="410">
        <f>A!N175</f>
        <v>0</v>
      </c>
      <c r="BJ4" s="411"/>
      <c r="BK4" s="195"/>
      <c r="BL4" s="408">
        <f>B!N173</f>
        <v>0</v>
      </c>
      <c r="BM4" s="409"/>
      <c r="BN4" s="212" t="str">
        <f>IFERROR(VLOOKUP(BN2,PayoutTable!$L$2:$M$40,2,FALSE),"")</f>
        <v/>
      </c>
      <c r="BO4" s="410" t="e">
        <f>B!N175</f>
        <v>#VALUE!</v>
      </c>
      <c r="BP4" s="411"/>
      <c r="BQ4" s="195"/>
      <c r="BR4" s="408">
        <f>'C'!N173</f>
        <v>0</v>
      </c>
      <c r="BS4" s="409"/>
      <c r="BT4" s="212" t="str">
        <f>IFERROR(VLOOKUP(BT2,PayoutTable!$L$2:$M$40,2,FALSE),"")</f>
        <v/>
      </c>
      <c r="BU4" s="409" t="e">
        <f>'C'!N175</f>
        <v>#VALUE!</v>
      </c>
      <c r="BV4" s="463"/>
      <c r="BW4" s="195"/>
      <c r="BX4" s="408">
        <f>D!N173</f>
        <v>0</v>
      </c>
      <c r="BY4" s="409"/>
      <c r="BZ4" s="212" t="str">
        <f>IFERROR(VLOOKUP(BZ2,PayoutTable!$L$2:$M$40,2,FALSE),"")</f>
        <v/>
      </c>
      <c r="CA4" s="410" t="e">
        <f>D!N175</f>
        <v>#VALUE!</v>
      </c>
      <c r="CB4" s="411"/>
      <c r="CC4" s="195"/>
      <c r="CD4" s="408">
        <f>E!N173</f>
        <v>0</v>
      </c>
      <c r="CE4" s="409"/>
      <c r="CF4" s="212" t="str">
        <f>IFERROR(VLOOKUP(CF2,PayoutTable!$L$2:$M$40,2,FALSE),"")</f>
        <v/>
      </c>
      <c r="CG4" s="410" t="e">
        <f>E!N175</f>
        <v>#VALUE!</v>
      </c>
      <c r="CH4" s="411"/>
      <c r="CI4" s="195"/>
      <c r="CJ4" s="408">
        <f>F!N173</f>
        <v>0</v>
      </c>
      <c r="CK4" s="409"/>
      <c r="CL4" s="212" t="str">
        <f>IFERROR(VLOOKUP(CL2,PayoutTable!$L$2:$M$40,2,FALSE),"")</f>
        <v/>
      </c>
      <c r="CM4" s="410" t="e">
        <f>F!N175</f>
        <v>#VALUE!</v>
      </c>
      <c r="CN4" s="411"/>
      <c r="CO4" s="195"/>
      <c r="CP4" s="408">
        <f>G!N173</f>
        <v>0</v>
      </c>
      <c r="CQ4" s="409"/>
      <c r="CR4" s="212" t="str">
        <f>IFERROR(VLOOKUP(CR2,PayoutTable!$L$2:$M$40,2,FALSE),"")</f>
        <v/>
      </c>
      <c r="CS4" s="410" t="e">
        <f>G!N175</f>
        <v>#VALUE!</v>
      </c>
      <c r="CT4" s="411"/>
      <c r="CU4" s="195"/>
      <c r="CV4" s="408">
        <f>H!N173</f>
        <v>0</v>
      </c>
      <c r="CW4" s="409"/>
      <c r="CX4" s="212" t="str">
        <f>IFERROR(VLOOKUP(CX2,PayoutTable!$L$2:$M$40,2,FALSE),"")</f>
        <v/>
      </c>
      <c r="CY4" s="410" t="e">
        <f>H!N175</f>
        <v>#VALUE!</v>
      </c>
      <c r="CZ4" s="411"/>
      <c r="DA4" s="195"/>
      <c r="DB4" s="408">
        <f>I!$N$173</f>
        <v>0</v>
      </c>
      <c r="DC4" s="409"/>
      <c r="DD4" s="212" t="str">
        <f>IFERROR(VLOOKUP(DD2,PayoutTable!$L$2:$M$40,2,FALSE),"")</f>
        <v/>
      </c>
      <c r="DE4" s="410" t="e">
        <f>I!$N$175</f>
        <v>#VALUE!</v>
      </c>
      <c r="DF4" s="411"/>
      <c r="DG4" s="195"/>
      <c r="DH4" s="408">
        <f>J!$N$173</f>
        <v>0</v>
      </c>
      <c r="DI4" s="409"/>
      <c r="DJ4" s="212" t="str">
        <f>IFERROR(VLOOKUP(DJ2,PayoutTable!$L$2:$M$40,2,FALSE),"")</f>
        <v/>
      </c>
      <c r="DK4" s="410" t="e">
        <f>J!$N$175</f>
        <v>#VALUE!</v>
      </c>
      <c r="DL4" s="411"/>
      <c r="DM4" s="195"/>
      <c r="DN4" s="408">
        <f>K!$N$173</f>
        <v>0</v>
      </c>
      <c r="DO4" s="409"/>
      <c r="DP4" s="212" t="str">
        <f>IFERROR(VLOOKUP(DP2,PayoutTable!$L$2:$M$40,2,FALSE),"")</f>
        <v/>
      </c>
      <c r="DQ4" s="410" t="e">
        <f>K!$N$175</f>
        <v>#VALUE!</v>
      </c>
      <c r="DR4" s="411"/>
      <c r="DS4" s="195"/>
      <c r="DT4" s="408">
        <f>L!$N$173</f>
        <v>0</v>
      </c>
      <c r="DU4" s="409"/>
      <c r="DV4" s="212" t="str">
        <f>IFERROR(VLOOKUP(DV2,PayoutTable!$L$2:$M$40,2,FALSE),"")</f>
        <v/>
      </c>
      <c r="DW4" s="410" t="e">
        <f>L!$N$175</f>
        <v>#VALUE!</v>
      </c>
      <c r="DX4" s="411"/>
      <c r="DY4" s="195"/>
      <c r="DZ4" s="408">
        <f>M!$N$173</f>
        <v>0</v>
      </c>
      <c r="EA4" s="409"/>
      <c r="EB4" s="212" t="str">
        <f>IFERROR(VLOOKUP(EB2,PayoutTable!$L$2:$M$40,2,FALSE),"")</f>
        <v/>
      </c>
      <c r="EC4" s="410" t="e">
        <f>M!$N$175</f>
        <v>#VALUE!</v>
      </c>
      <c r="ED4" s="411"/>
      <c r="EE4" s="195"/>
      <c r="EF4" s="408">
        <f>N!$N$173</f>
        <v>0</v>
      </c>
      <c r="EG4" s="409"/>
      <c r="EH4" s="212" t="str">
        <f>IFERROR(VLOOKUP(EH2,PayoutTable!$L$2:$M$40,2,FALSE),"")</f>
        <v/>
      </c>
      <c r="EI4" s="410" t="e">
        <f>N!$N$175</f>
        <v>#VALUE!</v>
      </c>
      <c r="EJ4" s="411"/>
      <c r="EK4" s="195"/>
      <c r="EL4" s="408">
        <f>N!$N$173</f>
        <v>0</v>
      </c>
      <c r="EM4" s="409"/>
      <c r="EN4" s="212" t="str">
        <f>IFERROR(VLOOKUP(EN2,PayoutTable!$L$2:$M$40,2,FALSE),"")</f>
        <v/>
      </c>
      <c r="EO4" s="410" t="e">
        <f>N!$N$175</f>
        <v>#VALUE!</v>
      </c>
      <c r="EP4" s="411"/>
      <c r="EQ4" s="195"/>
      <c r="ER4" s="408">
        <f>N!$N$173</f>
        <v>0</v>
      </c>
      <c r="ES4" s="409"/>
      <c r="ET4" s="212" t="str">
        <f>IFERROR(VLOOKUP(ET2,PayoutTable!$L$2:$M$40,2,FALSE),"")</f>
        <v/>
      </c>
      <c r="EU4" s="410" t="e">
        <f>N!$N$175</f>
        <v>#VALUE!</v>
      </c>
      <c r="EV4" s="411"/>
      <c r="EW4" s="195"/>
      <c r="EX4" s="408">
        <f>N!$N$173</f>
        <v>0</v>
      </c>
      <c r="EY4" s="409"/>
      <c r="EZ4" s="212" t="str">
        <f>IFERROR(VLOOKUP(EZ2,PayoutTable!$L$2:$M$40,2,FALSE),"")</f>
        <v/>
      </c>
      <c r="FA4" s="410" t="e">
        <f>N!$N$175</f>
        <v>#VALUE!</v>
      </c>
      <c r="FB4" s="411"/>
      <c r="FC4" s="195"/>
      <c r="FD4" s="408">
        <f>N!$N$173</f>
        <v>0</v>
      </c>
      <c r="FE4" s="409"/>
      <c r="FF4" s="212" t="str">
        <f>IFERROR(VLOOKUP(FF2,PayoutTable!$L$2:$M$40,2,FALSE),"")</f>
        <v/>
      </c>
      <c r="FG4" s="410" t="e">
        <f>N!$N$175</f>
        <v>#VALUE!</v>
      </c>
      <c r="FH4" s="411"/>
      <c r="FI4" s="195"/>
      <c r="FJ4" s="408">
        <f>N!$N$173</f>
        <v>0</v>
      </c>
      <c r="FK4" s="409"/>
      <c r="FL4" s="212" t="str">
        <f>IFERROR(VLOOKUP(FL2,PayoutTable!$L$2:$M$40,2,FALSE),"")</f>
        <v/>
      </c>
      <c r="FM4" s="410" t="e">
        <f>N!$N$175</f>
        <v>#VALUE!</v>
      </c>
      <c r="FN4" s="411"/>
      <c r="FO4" s="195"/>
      <c r="FP4" s="408">
        <f>N!$N$173</f>
        <v>0</v>
      </c>
      <c r="FQ4" s="409"/>
      <c r="FR4" s="212" t="str">
        <f>IFERROR(VLOOKUP(FR2,PayoutTable!$L$2:$M$40,2,FALSE),"")</f>
        <v/>
      </c>
      <c r="FS4" s="410" t="e">
        <f>N!$N$175</f>
        <v>#VALUE!</v>
      </c>
      <c r="FT4" s="411"/>
      <c r="FU4" s="195"/>
      <c r="FV4" s="408">
        <f>N!$N$173</f>
        <v>0</v>
      </c>
      <c r="FW4" s="409"/>
      <c r="FX4" s="212" t="str">
        <f>IFERROR(VLOOKUP(FX2,PayoutTable!$L$2:$M$40,2,FALSE),"")</f>
        <v/>
      </c>
      <c r="FY4" s="410" t="e">
        <f>N!$N$175</f>
        <v>#VALUE!</v>
      </c>
      <c r="FZ4" s="411"/>
      <c r="GA4" s="195"/>
      <c r="GB4" s="408">
        <f>N!$N$173</f>
        <v>0</v>
      </c>
      <c r="GC4" s="409"/>
      <c r="GD4" s="212" t="str">
        <f>IFERROR(VLOOKUP(GD2,PayoutTable!$L$2:$M$40,2,FALSE),"")</f>
        <v/>
      </c>
      <c r="GE4" s="410" t="e">
        <f>N!$N$175</f>
        <v>#VALUE!</v>
      </c>
      <c r="GF4" s="411"/>
      <c r="GG4" s="195"/>
      <c r="GH4" s="408">
        <f>N!$N$173</f>
        <v>0</v>
      </c>
      <c r="GI4" s="409"/>
      <c r="GJ4" s="212" t="str">
        <f>IFERROR(VLOOKUP(GJ2,PayoutTable!$L$2:$M$40,2,FALSE),"")</f>
        <v/>
      </c>
      <c r="GK4" s="410" t="e">
        <f>N!$N$175</f>
        <v>#VALUE!</v>
      </c>
      <c r="GL4" s="411"/>
      <c r="GM4" s="195"/>
      <c r="GN4" s="408">
        <f>N!$N$173</f>
        <v>0</v>
      </c>
      <c r="GO4" s="409"/>
      <c r="GP4" s="212" t="str">
        <f>IFERROR(VLOOKUP(GP2,PayoutTable!$L$2:$M$40,2,FALSE),"")</f>
        <v/>
      </c>
      <c r="GQ4" s="410" t="e">
        <f>N!$N$175</f>
        <v>#VALUE!</v>
      </c>
      <c r="GR4" s="411"/>
      <c r="GS4" s="195"/>
      <c r="GT4" s="408">
        <f>N!$N$173</f>
        <v>0</v>
      </c>
      <c r="GU4" s="409"/>
      <c r="GV4" s="212" t="str">
        <f>IFERROR(VLOOKUP(GV2,PayoutTable!$L$2:$M$40,2,FALSE),"")</f>
        <v/>
      </c>
      <c r="GW4" s="410" t="e">
        <f>N!$N$175</f>
        <v>#VALUE!</v>
      </c>
      <c r="GX4" s="411"/>
      <c r="GY4" s="195"/>
      <c r="GZ4" s="408">
        <f>N!$N$173</f>
        <v>0</v>
      </c>
      <c r="HA4" s="409"/>
      <c r="HB4" s="212" t="str">
        <f>IFERROR(VLOOKUP(HB2,PayoutTable!$L$2:$M$40,2,FALSE),"")</f>
        <v/>
      </c>
      <c r="HC4" s="410" t="e">
        <f>N!$N$175</f>
        <v>#VALUE!</v>
      </c>
      <c r="HD4" s="411"/>
      <c r="HH4" s="186" t="s">
        <v>23</v>
      </c>
      <c r="HI4" s="313" t="b">
        <f>IF(SUM(Ahours)&gt;0,IF(ISBLANK(A_CostCode),TRUE,FALSE),FALSE)</f>
        <v>0</v>
      </c>
    </row>
    <row r="5" spans="1:217" x14ac:dyDescent="0.25">
      <c r="A5" s="213" t="s">
        <v>205</v>
      </c>
      <c r="B5" s="197">
        <v>39</v>
      </c>
      <c r="C5" s="197">
        <f t="shared" ref="C5:H5" si="1">B5-1</f>
        <v>38</v>
      </c>
      <c r="D5" s="197">
        <f t="shared" si="1"/>
        <v>37</v>
      </c>
      <c r="E5" s="197">
        <f t="shared" si="1"/>
        <v>36</v>
      </c>
      <c r="F5" s="197">
        <f t="shared" si="1"/>
        <v>35</v>
      </c>
      <c r="G5" s="197">
        <f t="shared" si="1"/>
        <v>34</v>
      </c>
      <c r="H5" s="197">
        <f t="shared" si="1"/>
        <v>33</v>
      </c>
      <c r="I5" s="197">
        <f t="shared" ref="I5" si="2">H5-1</f>
        <v>32</v>
      </c>
      <c r="J5" s="197">
        <f t="shared" ref="J5" si="3">I5-1</f>
        <v>31</v>
      </c>
      <c r="K5" s="197">
        <f t="shared" ref="K5" si="4">J5-1</f>
        <v>30</v>
      </c>
      <c r="L5" s="197">
        <f t="shared" ref="L5" si="5">K5-1</f>
        <v>29</v>
      </c>
      <c r="M5" s="197">
        <f t="shared" ref="M5" si="6">L5-1</f>
        <v>28</v>
      </c>
      <c r="N5" s="197">
        <f t="shared" ref="N5" si="7">M5-1</f>
        <v>27</v>
      </c>
      <c r="O5" s="197">
        <f t="shared" ref="O5" si="8">N5-1</f>
        <v>26</v>
      </c>
      <c r="P5" s="197">
        <f t="shared" ref="P5" si="9">O5-1</f>
        <v>25</v>
      </c>
      <c r="Q5" s="197">
        <f t="shared" ref="Q5" si="10">P5-1</f>
        <v>24</v>
      </c>
      <c r="R5" s="197">
        <f t="shared" ref="R5" si="11">Q5-1</f>
        <v>23</v>
      </c>
      <c r="S5" s="197">
        <f t="shared" ref="S5" si="12">R5-1</f>
        <v>22</v>
      </c>
      <c r="T5" s="197">
        <f t="shared" ref="T5" si="13">S5-1</f>
        <v>21</v>
      </c>
      <c r="U5" s="197">
        <f t="shared" ref="U5" si="14">T5-1</f>
        <v>20</v>
      </c>
      <c r="V5" s="197">
        <f t="shared" ref="V5" si="15">U5-1</f>
        <v>19</v>
      </c>
      <c r="W5" s="197">
        <f t="shared" ref="W5" si="16">V5-1</f>
        <v>18</v>
      </c>
      <c r="X5" s="197">
        <f t="shared" ref="X5" si="17">W5-1</f>
        <v>17</v>
      </c>
      <c r="Y5" s="197">
        <f t="shared" ref="Y5" si="18">X5-1</f>
        <v>16</v>
      </c>
      <c r="Z5" s="197">
        <f t="shared" ref="Z5" si="19">Y5-1</f>
        <v>15</v>
      </c>
      <c r="AA5" s="197">
        <f t="shared" ref="AA5" si="20">Z5-1</f>
        <v>14</v>
      </c>
      <c r="AB5" s="197"/>
      <c r="AC5" s="197"/>
      <c r="AD5" s="197"/>
      <c r="AE5" s="197"/>
      <c r="AF5" s="197"/>
      <c r="AG5" s="197"/>
      <c r="AH5" s="197"/>
      <c r="AI5" s="197"/>
      <c r="AJ5" s="197"/>
      <c r="AK5" s="197"/>
      <c r="AL5" s="197"/>
      <c r="AN5" s="214" t="s">
        <v>1</v>
      </c>
      <c r="AO5" s="215" t="str">
        <f>IF(ISBLANK(NewJobNumber),PayoutTable!E5,NewJobNumber)</f>
        <v>I1000</v>
      </c>
      <c r="AP5" s="216"/>
      <c r="AQ5" s="216"/>
      <c r="AR5" s="199" t="s">
        <v>5</v>
      </c>
      <c r="AS5" s="200">
        <v>100</v>
      </c>
      <c r="AT5" s="201">
        <f t="shared" si="0"/>
        <v>150</v>
      </c>
      <c r="AW5" s="216" t="s">
        <v>15</v>
      </c>
      <c r="AZ5" s="195"/>
      <c r="BA5" s="430" t="s">
        <v>162</v>
      </c>
      <c r="BB5" s="431"/>
      <c r="BC5" s="431"/>
      <c r="BD5" s="432"/>
      <c r="BE5" s="195"/>
      <c r="BF5" s="412"/>
      <c r="BG5" s="413"/>
      <c r="BH5" s="413"/>
      <c r="BI5" s="413"/>
      <c r="BJ5" s="414"/>
      <c r="BK5" s="217"/>
      <c r="BL5" s="412"/>
      <c r="BM5" s="413"/>
      <c r="BN5" s="413"/>
      <c r="BO5" s="413"/>
      <c r="BP5" s="414"/>
      <c r="BQ5" s="217"/>
      <c r="BR5" s="412"/>
      <c r="BS5" s="413"/>
      <c r="BT5" s="413"/>
      <c r="BU5" s="413"/>
      <c r="BV5" s="414"/>
      <c r="BW5" s="217"/>
      <c r="BX5" s="412"/>
      <c r="BY5" s="413"/>
      <c r="BZ5" s="413"/>
      <c r="CA5" s="413"/>
      <c r="CB5" s="414"/>
      <c r="CC5" s="217"/>
      <c r="CD5" s="412"/>
      <c r="CE5" s="413"/>
      <c r="CF5" s="413"/>
      <c r="CG5" s="413"/>
      <c r="CH5" s="414"/>
      <c r="CI5" s="217"/>
      <c r="CJ5" s="412"/>
      <c r="CK5" s="413"/>
      <c r="CL5" s="413"/>
      <c r="CM5" s="413"/>
      <c r="CN5" s="414"/>
      <c r="CO5" s="217"/>
      <c r="CP5" s="412"/>
      <c r="CQ5" s="413"/>
      <c r="CR5" s="413"/>
      <c r="CS5" s="413"/>
      <c r="CT5" s="414"/>
      <c r="CU5" s="217"/>
      <c r="CV5" s="412"/>
      <c r="CW5" s="413"/>
      <c r="CX5" s="413"/>
      <c r="CY5" s="413"/>
      <c r="CZ5" s="414"/>
      <c r="DA5" s="217"/>
      <c r="DB5" s="412"/>
      <c r="DC5" s="413"/>
      <c r="DD5" s="413"/>
      <c r="DE5" s="413"/>
      <c r="DF5" s="414"/>
      <c r="DG5" s="217"/>
      <c r="DH5" s="412"/>
      <c r="DI5" s="413"/>
      <c r="DJ5" s="413"/>
      <c r="DK5" s="413"/>
      <c r="DL5" s="414"/>
      <c r="DM5" s="217"/>
      <c r="DN5" s="412"/>
      <c r="DO5" s="413"/>
      <c r="DP5" s="413"/>
      <c r="DQ5" s="413"/>
      <c r="DR5" s="414"/>
      <c r="DS5" s="217"/>
      <c r="DT5" s="412"/>
      <c r="DU5" s="413"/>
      <c r="DV5" s="413"/>
      <c r="DW5" s="413"/>
      <c r="DX5" s="414"/>
      <c r="DY5" s="217"/>
      <c r="DZ5" s="412"/>
      <c r="EA5" s="413"/>
      <c r="EB5" s="413"/>
      <c r="EC5" s="413"/>
      <c r="ED5" s="414"/>
      <c r="EE5" s="217"/>
      <c r="EF5" s="412"/>
      <c r="EG5" s="413"/>
      <c r="EH5" s="413"/>
      <c r="EI5" s="413"/>
      <c r="EJ5" s="414"/>
      <c r="EK5" s="217"/>
      <c r="EL5" s="412"/>
      <c r="EM5" s="413"/>
      <c r="EN5" s="413"/>
      <c r="EO5" s="413"/>
      <c r="EP5" s="414"/>
      <c r="EQ5" s="217"/>
      <c r="ER5" s="412"/>
      <c r="ES5" s="413"/>
      <c r="ET5" s="413"/>
      <c r="EU5" s="413"/>
      <c r="EV5" s="414"/>
      <c r="EW5" s="217"/>
      <c r="EX5" s="412"/>
      <c r="EY5" s="413"/>
      <c r="EZ5" s="413"/>
      <c r="FA5" s="413"/>
      <c r="FB5" s="414"/>
      <c r="FC5" s="217"/>
      <c r="FD5" s="412"/>
      <c r="FE5" s="413"/>
      <c r="FF5" s="413"/>
      <c r="FG5" s="413"/>
      <c r="FH5" s="414"/>
      <c r="FI5" s="217"/>
      <c r="FJ5" s="412"/>
      <c r="FK5" s="413"/>
      <c r="FL5" s="413"/>
      <c r="FM5" s="413"/>
      <c r="FN5" s="414"/>
      <c r="FO5" s="217"/>
      <c r="FP5" s="412"/>
      <c r="FQ5" s="413"/>
      <c r="FR5" s="413"/>
      <c r="FS5" s="413"/>
      <c r="FT5" s="414"/>
      <c r="FU5" s="217"/>
      <c r="FV5" s="412"/>
      <c r="FW5" s="413"/>
      <c r="FX5" s="413"/>
      <c r="FY5" s="413"/>
      <c r="FZ5" s="414"/>
      <c r="GA5" s="217"/>
      <c r="GB5" s="412"/>
      <c r="GC5" s="413"/>
      <c r="GD5" s="413"/>
      <c r="GE5" s="413"/>
      <c r="GF5" s="414"/>
      <c r="GG5" s="217"/>
      <c r="GH5" s="412"/>
      <c r="GI5" s="413"/>
      <c r="GJ5" s="413"/>
      <c r="GK5" s="413"/>
      <c r="GL5" s="414"/>
      <c r="GM5" s="217"/>
      <c r="GN5" s="412"/>
      <c r="GO5" s="413"/>
      <c r="GP5" s="413"/>
      <c r="GQ5" s="413"/>
      <c r="GR5" s="414"/>
      <c r="GS5" s="217"/>
      <c r="GT5" s="412"/>
      <c r="GU5" s="413"/>
      <c r="GV5" s="413"/>
      <c r="GW5" s="413"/>
      <c r="GX5" s="414"/>
      <c r="GY5" s="217"/>
      <c r="GZ5" s="412"/>
      <c r="HA5" s="413"/>
      <c r="HB5" s="413"/>
      <c r="HC5" s="413"/>
      <c r="HD5" s="414"/>
      <c r="HH5" s="186" t="s">
        <v>31</v>
      </c>
      <c r="HI5" s="311" t="b">
        <f>AND(ISBLANK(B_CostCode),SUM(Bhours)&gt;0)</f>
        <v>0</v>
      </c>
    </row>
    <row r="6" spans="1:217" ht="15.75" customHeight="1" thickBot="1" x14ac:dyDescent="0.3">
      <c r="A6" s="213" t="s">
        <v>206</v>
      </c>
      <c r="B6" s="186">
        <v>60</v>
      </c>
      <c r="C6" s="186">
        <f t="shared" ref="C6:H6" si="21">B6+5</f>
        <v>65</v>
      </c>
      <c r="D6" s="186">
        <f t="shared" si="21"/>
        <v>70</v>
      </c>
      <c r="E6" s="186">
        <f t="shared" si="21"/>
        <v>75</v>
      </c>
      <c r="F6" s="186">
        <f t="shared" si="21"/>
        <v>80</v>
      </c>
      <c r="G6" s="186">
        <f t="shared" si="21"/>
        <v>85</v>
      </c>
      <c r="H6" s="186">
        <f t="shared" si="21"/>
        <v>90</v>
      </c>
      <c r="I6" s="186">
        <f t="shared" ref="I6" si="22">H6+5</f>
        <v>95</v>
      </c>
      <c r="J6" s="186">
        <f t="shared" ref="J6" si="23">I6+5</f>
        <v>100</v>
      </c>
      <c r="K6" s="186">
        <f t="shared" ref="K6" si="24">J6+5</f>
        <v>105</v>
      </c>
      <c r="L6" s="186">
        <f t="shared" ref="L6" si="25">K6+5</f>
        <v>110</v>
      </c>
      <c r="M6" s="186">
        <f t="shared" ref="M6" si="26">L6+5</f>
        <v>115</v>
      </c>
      <c r="N6" s="186">
        <f>M6+5</f>
        <v>120</v>
      </c>
      <c r="O6" s="186">
        <f>N6+5</f>
        <v>125</v>
      </c>
      <c r="P6" s="186">
        <f t="shared" ref="P6:R6" si="27">O6+5</f>
        <v>130</v>
      </c>
      <c r="Q6" s="186">
        <f t="shared" si="27"/>
        <v>135</v>
      </c>
      <c r="R6" s="186">
        <f t="shared" si="27"/>
        <v>140</v>
      </c>
      <c r="S6" s="186">
        <f t="shared" ref="S6:U6" si="28">R6+5</f>
        <v>145</v>
      </c>
      <c r="T6" s="186">
        <f t="shared" si="28"/>
        <v>150</v>
      </c>
      <c r="U6" s="186">
        <f t="shared" si="28"/>
        <v>155</v>
      </c>
      <c r="V6" s="186">
        <f t="shared" ref="V6:X6" si="29">U6+5</f>
        <v>160</v>
      </c>
      <c r="W6" s="186">
        <f t="shared" si="29"/>
        <v>165</v>
      </c>
      <c r="X6" s="186">
        <f t="shared" si="29"/>
        <v>170</v>
      </c>
      <c r="Y6" s="186">
        <f t="shared" ref="Y6:AA6" si="30">X6+5</f>
        <v>175</v>
      </c>
      <c r="Z6" s="186">
        <f t="shared" si="30"/>
        <v>180</v>
      </c>
      <c r="AA6" s="186">
        <f t="shared" si="30"/>
        <v>185</v>
      </c>
      <c r="AB6" s="439" t="s">
        <v>38</v>
      </c>
      <c r="AC6" s="448" t="s">
        <v>39</v>
      </c>
      <c r="AD6" s="451" t="s">
        <v>40</v>
      </c>
      <c r="AE6" s="453" t="s">
        <v>41</v>
      </c>
      <c r="AF6" s="439" t="s">
        <v>43</v>
      </c>
      <c r="AG6" s="439" t="s">
        <v>42</v>
      </c>
      <c r="AH6" s="439" t="s">
        <v>44</v>
      </c>
      <c r="AI6" s="439" t="s">
        <v>111</v>
      </c>
      <c r="AJ6" s="439" t="s">
        <v>45</v>
      </c>
      <c r="AK6" s="439" t="s">
        <v>79</v>
      </c>
      <c r="AL6" s="440" t="s">
        <v>37</v>
      </c>
      <c r="AM6" s="198" t="s">
        <v>3</v>
      </c>
      <c r="AP6" s="193"/>
      <c r="AQ6" s="193"/>
      <c r="AR6" s="199" t="s">
        <v>239</v>
      </c>
      <c r="AS6" s="200"/>
      <c r="AT6" s="201">
        <f t="shared" si="0"/>
        <v>0</v>
      </c>
      <c r="AW6" s="193" t="s">
        <v>164</v>
      </c>
      <c r="AZ6" s="195"/>
      <c r="BA6" s="420"/>
      <c r="BB6" s="421"/>
      <c r="BC6" s="421"/>
      <c r="BD6" s="422"/>
      <c r="BE6" s="195"/>
      <c r="BF6" s="383"/>
      <c r="BG6" s="384"/>
      <c r="BH6" s="384"/>
      <c r="BI6" s="384"/>
      <c r="BJ6" s="385"/>
      <c r="BK6" s="218"/>
      <c r="BL6" s="383"/>
      <c r="BM6" s="384"/>
      <c r="BN6" s="384"/>
      <c r="BO6" s="384"/>
      <c r="BP6" s="385"/>
      <c r="BQ6" s="218"/>
      <c r="BR6" s="383"/>
      <c r="BS6" s="384"/>
      <c r="BT6" s="384"/>
      <c r="BU6" s="384"/>
      <c r="BV6" s="385"/>
      <c r="BW6" s="218"/>
      <c r="BX6" s="383"/>
      <c r="BY6" s="384"/>
      <c r="BZ6" s="384"/>
      <c r="CA6" s="384"/>
      <c r="CB6" s="385"/>
      <c r="CC6" s="217"/>
      <c r="CD6" s="383"/>
      <c r="CE6" s="384"/>
      <c r="CF6" s="384"/>
      <c r="CG6" s="384"/>
      <c r="CH6" s="385"/>
      <c r="CI6" s="217"/>
      <c r="CJ6" s="383"/>
      <c r="CK6" s="384"/>
      <c r="CL6" s="384"/>
      <c r="CM6" s="384"/>
      <c r="CN6" s="385"/>
      <c r="CO6" s="217"/>
      <c r="CP6" s="383"/>
      <c r="CQ6" s="384"/>
      <c r="CR6" s="384"/>
      <c r="CS6" s="384"/>
      <c r="CT6" s="385"/>
      <c r="CU6" s="217"/>
      <c r="CV6" s="383"/>
      <c r="CW6" s="384"/>
      <c r="CX6" s="384"/>
      <c r="CY6" s="384"/>
      <c r="CZ6" s="385"/>
      <c r="DA6" s="217"/>
      <c r="DB6" s="383"/>
      <c r="DC6" s="384"/>
      <c r="DD6" s="384"/>
      <c r="DE6" s="384"/>
      <c r="DF6" s="385"/>
      <c r="DG6" s="217"/>
      <c r="DH6" s="383"/>
      <c r="DI6" s="384"/>
      <c r="DJ6" s="384"/>
      <c r="DK6" s="384"/>
      <c r="DL6" s="385"/>
      <c r="DM6" s="217"/>
      <c r="DN6" s="383"/>
      <c r="DO6" s="384"/>
      <c r="DP6" s="384"/>
      <c r="DQ6" s="384"/>
      <c r="DR6" s="385"/>
      <c r="DS6" s="217"/>
      <c r="DT6" s="412"/>
      <c r="DU6" s="413"/>
      <c r="DV6" s="413"/>
      <c r="DW6" s="413"/>
      <c r="DX6" s="414"/>
      <c r="DY6" s="217"/>
      <c r="DZ6" s="383"/>
      <c r="EA6" s="384"/>
      <c r="EB6" s="384"/>
      <c r="EC6" s="384"/>
      <c r="ED6" s="385"/>
      <c r="EE6" s="217"/>
      <c r="EF6" s="383"/>
      <c r="EG6" s="384"/>
      <c r="EH6" s="384"/>
      <c r="EI6" s="384"/>
      <c r="EJ6" s="385"/>
      <c r="EK6" s="217"/>
      <c r="EL6" s="383"/>
      <c r="EM6" s="384"/>
      <c r="EN6" s="384"/>
      <c r="EO6" s="384"/>
      <c r="EP6" s="385"/>
      <c r="EQ6" s="217"/>
      <c r="ER6" s="383"/>
      <c r="ES6" s="384"/>
      <c r="ET6" s="384"/>
      <c r="EU6" s="384"/>
      <c r="EV6" s="385"/>
      <c r="EW6" s="217"/>
      <c r="EX6" s="383"/>
      <c r="EY6" s="384"/>
      <c r="EZ6" s="384"/>
      <c r="FA6" s="384"/>
      <c r="FB6" s="385"/>
      <c r="FC6" s="217"/>
      <c r="FD6" s="383"/>
      <c r="FE6" s="384"/>
      <c r="FF6" s="384"/>
      <c r="FG6" s="384"/>
      <c r="FH6" s="385"/>
      <c r="FI6" s="217"/>
      <c r="FJ6" s="383"/>
      <c r="FK6" s="384"/>
      <c r="FL6" s="384"/>
      <c r="FM6" s="384"/>
      <c r="FN6" s="385"/>
      <c r="FO6" s="217"/>
      <c r="FP6" s="383"/>
      <c r="FQ6" s="384"/>
      <c r="FR6" s="384"/>
      <c r="FS6" s="384"/>
      <c r="FT6" s="385"/>
      <c r="FU6" s="217"/>
      <c r="FV6" s="383"/>
      <c r="FW6" s="384"/>
      <c r="FX6" s="384"/>
      <c r="FY6" s="384"/>
      <c r="FZ6" s="385"/>
      <c r="GA6" s="217"/>
      <c r="GB6" s="383"/>
      <c r="GC6" s="384"/>
      <c r="GD6" s="384"/>
      <c r="GE6" s="384"/>
      <c r="GF6" s="385"/>
      <c r="GG6" s="217"/>
      <c r="GH6" s="383"/>
      <c r="GI6" s="384"/>
      <c r="GJ6" s="384"/>
      <c r="GK6" s="384"/>
      <c r="GL6" s="385"/>
      <c r="GM6" s="217"/>
      <c r="GN6" s="383"/>
      <c r="GO6" s="384"/>
      <c r="GP6" s="384"/>
      <c r="GQ6" s="384"/>
      <c r="GR6" s="385"/>
      <c r="GS6" s="217"/>
      <c r="GT6" s="383"/>
      <c r="GU6" s="384"/>
      <c r="GV6" s="384"/>
      <c r="GW6" s="384"/>
      <c r="GX6" s="385"/>
      <c r="GY6" s="217"/>
      <c r="GZ6" s="383"/>
      <c r="HA6" s="384"/>
      <c r="HB6" s="384"/>
      <c r="HC6" s="384"/>
      <c r="HD6" s="385"/>
      <c r="HH6" s="186" t="s">
        <v>32</v>
      </c>
      <c r="HI6" s="314" t="b">
        <f>AND(ISBLANK(C_CostCode),SUM(Chours)&gt;0)</f>
        <v>0</v>
      </c>
    </row>
    <row r="7" spans="1:217" ht="12" customHeight="1" x14ac:dyDescent="0.25">
      <c r="A7" s="197"/>
      <c r="B7" s="197"/>
      <c r="C7" s="197"/>
      <c r="D7" s="197"/>
      <c r="E7" s="197"/>
      <c r="F7" s="197"/>
      <c r="G7" s="197"/>
      <c r="H7" s="197"/>
      <c r="I7" s="197"/>
      <c r="J7" s="197"/>
      <c r="K7" s="197"/>
      <c r="L7" s="197"/>
      <c r="M7" s="197"/>
      <c r="N7" s="197"/>
      <c r="O7" s="197"/>
      <c r="P7" s="197"/>
      <c r="Q7" s="197"/>
      <c r="R7" s="197"/>
      <c r="S7" s="197"/>
      <c r="T7" s="197"/>
      <c r="U7" s="197"/>
      <c r="V7" s="197"/>
      <c r="W7" s="197"/>
      <c r="X7" s="197"/>
      <c r="Y7" s="197"/>
      <c r="Z7" s="197"/>
      <c r="AA7" s="197"/>
      <c r="AB7" s="439"/>
      <c r="AC7" s="449"/>
      <c r="AD7" s="439"/>
      <c r="AE7" s="398"/>
      <c r="AF7" s="439"/>
      <c r="AG7" s="439"/>
      <c r="AH7" s="439"/>
      <c r="AI7" s="439"/>
      <c r="AJ7" s="439"/>
      <c r="AK7" s="439"/>
      <c r="AL7" s="441"/>
      <c r="AM7" s="773" t="str">
        <f>IF(ISBLANK(NewClientName),"",NewClientName)</f>
        <v/>
      </c>
      <c r="AN7" s="775"/>
      <c r="AO7" s="775"/>
      <c r="AP7" s="219"/>
      <c r="AQ7" s="219"/>
      <c r="AR7" s="199" t="s">
        <v>216</v>
      </c>
      <c r="AS7" s="200"/>
      <c r="AT7" s="201">
        <f t="shared" si="0"/>
        <v>0</v>
      </c>
      <c r="AW7" s="219" t="s">
        <v>165</v>
      </c>
      <c r="AZ7" s="195"/>
      <c r="BA7" s="220"/>
      <c r="BB7" s="220"/>
      <c r="BC7" s="220"/>
      <c r="BD7" s="220"/>
      <c r="BE7" s="195"/>
      <c r="BF7" s="386">
        <f>A!$D$5</f>
        <v>0</v>
      </c>
      <c r="BG7" s="387"/>
      <c r="BH7" s="387"/>
      <c r="BI7" s="387"/>
      <c r="BJ7" s="388"/>
      <c r="BK7" s="221"/>
      <c r="BL7" s="386">
        <f>B!$D$5</f>
        <v>0</v>
      </c>
      <c r="BM7" s="387"/>
      <c r="BN7" s="387"/>
      <c r="BO7" s="387"/>
      <c r="BP7" s="388"/>
      <c r="BQ7" s="221"/>
      <c r="BR7" s="386">
        <f>'C'!$D$5</f>
        <v>0</v>
      </c>
      <c r="BS7" s="387"/>
      <c r="BT7" s="387"/>
      <c r="BU7" s="387"/>
      <c r="BV7" s="388"/>
      <c r="BW7" s="221"/>
      <c r="BX7" s="386">
        <f>D!$D$5</f>
        <v>0</v>
      </c>
      <c r="BY7" s="387"/>
      <c r="BZ7" s="387"/>
      <c r="CA7" s="387"/>
      <c r="CB7" s="388"/>
      <c r="CC7" s="222"/>
      <c r="CD7" s="386">
        <f>E!D5</f>
        <v>0</v>
      </c>
      <c r="CE7" s="387"/>
      <c r="CF7" s="387"/>
      <c r="CG7" s="387"/>
      <c r="CH7" s="388"/>
      <c r="CI7" s="222"/>
      <c r="CJ7" s="386">
        <f>F!D5</f>
        <v>0</v>
      </c>
      <c r="CK7" s="387"/>
      <c r="CL7" s="387"/>
      <c r="CM7" s="387"/>
      <c r="CN7" s="388"/>
      <c r="CO7" s="222"/>
      <c r="CP7" s="386">
        <f>G!D5</f>
        <v>0</v>
      </c>
      <c r="CQ7" s="387"/>
      <c r="CR7" s="387"/>
      <c r="CS7" s="387"/>
      <c r="CT7" s="388"/>
      <c r="CU7" s="217"/>
      <c r="CV7" s="386">
        <f>H!D5</f>
        <v>0</v>
      </c>
      <c r="CW7" s="387"/>
      <c r="CX7" s="387"/>
      <c r="CY7" s="387"/>
      <c r="CZ7" s="388"/>
      <c r="DA7" s="217"/>
      <c r="DB7" s="386">
        <f>I!D5</f>
        <v>0</v>
      </c>
      <c r="DC7" s="387"/>
      <c r="DD7" s="387"/>
      <c r="DE7" s="387"/>
      <c r="DF7" s="388"/>
      <c r="DG7" s="217"/>
      <c r="DH7" s="386">
        <f>J!D5</f>
        <v>0</v>
      </c>
      <c r="DI7" s="387"/>
      <c r="DJ7" s="387"/>
      <c r="DK7" s="387"/>
      <c r="DL7" s="388"/>
      <c r="DM7" s="217"/>
      <c r="DN7" s="386">
        <f>K!D5</f>
        <v>0</v>
      </c>
      <c r="DO7" s="387"/>
      <c r="DP7" s="387"/>
      <c r="DQ7" s="387"/>
      <c r="DR7" s="388"/>
      <c r="DS7" s="217"/>
      <c r="DT7" s="386">
        <f>L!D5</f>
        <v>0</v>
      </c>
      <c r="DU7" s="387"/>
      <c r="DV7" s="387"/>
      <c r="DW7" s="387"/>
      <c r="DX7" s="388"/>
      <c r="DY7" s="217"/>
      <c r="DZ7" s="386">
        <f>M!D5</f>
        <v>0</v>
      </c>
      <c r="EA7" s="387"/>
      <c r="EB7" s="387"/>
      <c r="EC7" s="387"/>
      <c r="ED7" s="388"/>
      <c r="EE7" s="217"/>
      <c r="EF7" s="386">
        <f>N!D5</f>
        <v>0</v>
      </c>
      <c r="EG7" s="387"/>
      <c r="EH7" s="387"/>
      <c r="EI7" s="387"/>
      <c r="EJ7" s="388"/>
      <c r="EK7" s="217"/>
      <c r="EL7" s="386">
        <f>N!I5</f>
        <v>0</v>
      </c>
      <c r="EM7" s="387"/>
      <c r="EN7" s="387"/>
      <c r="EO7" s="387"/>
      <c r="EP7" s="388"/>
      <c r="EQ7" s="217"/>
      <c r="ER7" s="386">
        <f>N!N5</f>
        <v>0</v>
      </c>
      <c r="ES7" s="387"/>
      <c r="ET7" s="387"/>
      <c r="EU7" s="387"/>
      <c r="EV7" s="388"/>
      <c r="EW7" s="217"/>
      <c r="EX7" s="386">
        <f>N!S5</f>
        <v>0</v>
      </c>
      <c r="EY7" s="387"/>
      <c r="EZ7" s="387"/>
      <c r="FA7" s="387"/>
      <c r="FB7" s="388"/>
      <c r="FC7" s="217"/>
      <c r="FD7" s="386">
        <f>N!X5</f>
        <v>0</v>
      </c>
      <c r="FE7" s="387"/>
      <c r="FF7" s="387"/>
      <c r="FG7" s="387"/>
      <c r="FH7" s="388"/>
      <c r="FI7" s="217"/>
      <c r="FJ7" s="386">
        <f>N!AC5</f>
        <v>0</v>
      </c>
      <c r="FK7" s="387"/>
      <c r="FL7" s="387"/>
      <c r="FM7" s="387"/>
      <c r="FN7" s="388"/>
      <c r="FO7" s="217"/>
      <c r="FP7" s="386">
        <f>N!AH5</f>
        <v>0</v>
      </c>
      <c r="FQ7" s="387"/>
      <c r="FR7" s="387"/>
      <c r="FS7" s="387"/>
      <c r="FT7" s="388"/>
      <c r="FU7" s="217"/>
      <c r="FV7" s="386">
        <f>N!AM5</f>
        <v>0</v>
      </c>
      <c r="FW7" s="387"/>
      <c r="FX7" s="387"/>
      <c r="FY7" s="387"/>
      <c r="FZ7" s="388"/>
      <c r="GA7" s="217"/>
      <c r="GB7" s="386">
        <f>N!AR5</f>
        <v>0</v>
      </c>
      <c r="GC7" s="387"/>
      <c r="GD7" s="387"/>
      <c r="GE7" s="387"/>
      <c r="GF7" s="388"/>
      <c r="GG7" s="217"/>
      <c r="GH7" s="386">
        <f>N!AW5</f>
        <v>0</v>
      </c>
      <c r="GI7" s="387"/>
      <c r="GJ7" s="387"/>
      <c r="GK7" s="387"/>
      <c r="GL7" s="388"/>
      <c r="GM7" s="217"/>
      <c r="GN7" s="386">
        <f>N!BB5</f>
        <v>0</v>
      </c>
      <c r="GO7" s="387"/>
      <c r="GP7" s="387"/>
      <c r="GQ7" s="387"/>
      <c r="GR7" s="388"/>
      <c r="GS7" s="217"/>
      <c r="GT7" s="386">
        <f>N!BG5</f>
        <v>0</v>
      </c>
      <c r="GU7" s="387"/>
      <c r="GV7" s="387"/>
      <c r="GW7" s="387"/>
      <c r="GX7" s="388"/>
      <c r="GY7" s="217"/>
      <c r="GZ7" s="386">
        <f>N!BL5</f>
        <v>0</v>
      </c>
      <c r="HA7" s="387"/>
      <c r="HB7" s="387"/>
      <c r="HC7" s="387"/>
      <c r="HD7" s="388"/>
      <c r="HH7" s="186" t="s">
        <v>33</v>
      </c>
      <c r="HI7" s="311" t="b">
        <f>AND(ISBLANK(D_CostCode),SUM(Dhours)&gt;0)</f>
        <v>0</v>
      </c>
    </row>
    <row r="8" spans="1:217" ht="12" customHeight="1" x14ac:dyDescent="0.25">
      <c r="A8" s="197"/>
      <c r="B8" s="197"/>
      <c r="C8" s="197"/>
      <c r="D8" s="197"/>
      <c r="E8" s="197"/>
      <c r="F8" s="197"/>
      <c r="G8" s="197"/>
      <c r="H8" s="197"/>
      <c r="I8" s="197"/>
      <c r="J8" s="197"/>
      <c r="K8" s="197"/>
      <c r="L8" s="197"/>
      <c r="M8" s="197"/>
      <c r="N8" s="197"/>
      <c r="O8" s="197"/>
      <c r="P8" s="197"/>
      <c r="Q8" s="197"/>
      <c r="R8" s="197"/>
      <c r="S8" s="197"/>
      <c r="T8" s="197"/>
      <c r="U8" s="197"/>
      <c r="V8" s="197"/>
      <c r="W8" s="197"/>
      <c r="X8" s="197"/>
      <c r="Y8" s="197"/>
      <c r="Z8" s="197"/>
      <c r="AA8" s="197"/>
      <c r="AB8" s="439"/>
      <c r="AC8" s="449"/>
      <c r="AD8" s="439"/>
      <c r="AE8" s="398"/>
      <c r="AF8" s="439"/>
      <c r="AG8" s="439"/>
      <c r="AH8" s="439"/>
      <c r="AI8" s="439"/>
      <c r="AJ8" s="439"/>
      <c r="AK8" s="439"/>
      <c r="AL8" s="441"/>
      <c r="AM8" s="776"/>
      <c r="AN8" s="775"/>
      <c r="AO8" s="775"/>
      <c r="AP8" s="219"/>
      <c r="AQ8" s="219"/>
      <c r="AR8" s="199" t="s">
        <v>7</v>
      </c>
      <c r="AS8" s="200"/>
      <c r="AT8" s="201">
        <f t="shared" si="0"/>
        <v>0</v>
      </c>
      <c r="AW8" s="219"/>
      <c r="AZ8" s="195"/>
      <c r="BA8" s="220"/>
      <c r="BB8" s="220"/>
      <c r="BC8" s="220"/>
      <c r="BD8" s="220"/>
      <c r="BE8" s="195"/>
      <c r="BF8" s="389">
        <f>A!$D$6</f>
        <v>0</v>
      </c>
      <c r="BG8" s="390"/>
      <c r="BH8" s="390"/>
      <c r="BI8" s="390"/>
      <c r="BJ8" s="391"/>
      <c r="BK8" s="221"/>
      <c r="BL8" s="389">
        <f>B!$D$6</f>
        <v>0</v>
      </c>
      <c r="BM8" s="390"/>
      <c r="BN8" s="390"/>
      <c r="BO8" s="390"/>
      <c r="BP8" s="391"/>
      <c r="BQ8" s="221"/>
      <c r="BR8" s="389">
        <f>'C'!$D$6</f>
        <v>0</v>
      </c>
      <c r="BS8" s="390"/>
      <c r="BT8" s="390"/>
      <c r="BU8" s="390"/>
      <c r="BV8" s="391"/>
      <c r="BW8" s="221"/>
      <c r="BX8" s="389">
        <f>D!$D$6</f>
        <v>0</v>
      </c>
      <c r="BY8" s="390"/>
      <c r="BZ8" s="390"/>
      <c r="CA8" s="390"/>
      <c r="CB8" s="391"/>
      <c r="CC8" s="222"/>
      <c r="CD8" s="389">
        <f>E!D6</f>
        <v>0</v>
      </c>
      <c r="CE8" s="390"/>
      <c r="CF8" s="390"/>
      <c r="CG8" s="390"/>
      <c r="CH8" s="391"/>
      <c r="CI8" s="222"/>
      <c r="CJ8" s="389">
        <f>F!D6</f>
        <v>0</v>
      </c>
      <c r="CK8" s="390"/>
      <c r="CL8" s="390"/>
      <c r="CM8" s="390"/>
      <c r="CN8" s="391"/>
      <c r="CO8" s="222"/>
      <c r="CP8" s="389">
        <f>G!D6</f>
        <v>0</v>
      </c>
      <c r="CQ8" s="390"/>
      <c r="CR8" s="390"/>
      <c r="CS8" s="390"/>
      <c r="CT8" s="391"/>
      <c r="CU8" s="217"/>
      <c r="CV8" s="389">
        <f>H!D6</f>
        <v>0</v>
      </c>
      <c r="CW8" s="390"/>
      <c r="CX8" s="390"/>
      <c r="CY8" s="390"/>
      <c r="CZ8" s="391"/>
      <c r="DA8" s="217"/>
      <c r="DB8" s="389">
        <f>I!D6</f>
        <v>0</v>
      </c>
      <c r="DC8" s="390"/>
      <c r="DD8" s="390"/>
      <c r="DE8" s="390"/>
      <c r="DF8" s="391"/>
      <c r="DG8" s="217"/>
      <c r="DH8" s="389">
        <f>J!D6</f>
        <v>0</v>
      </c>
      <c r="DI8" s="390"/>
      <c r="DJ8" s="390"/>
      <c r="DK8" s="390"/>
      <c r="DL8" s="391"/>
      <c r="DM8" s="217"/>
      <c r="DN8" s="389">
        <f>K!D6</f>
        <v>0</v>
      </c>
      <c r="DO8" s="390"/>
      <c r="DP8" s="390"/>
      <c r="DQ8" s="390"/>
      <c r="DR8" s="391"/>
      <c r="DS8" s="217"/>
      <c r="DT8" s="389">
        <f>L!D6</f>
        <v>0</v>
      </c>
      <c r="DU8" s="390"/>
      <c r="DV8" s="390"/>
      <c r="DW8" s="390"/>
      <c r="DX8" s="391"/>
      <c r="DY8" s="217"/>
      <c r="DZ8" s="389">
        <f>M!D6</f>
        <v>0</v>
      </c>
      <c r="EA8" s="390"/>
      <c r="EB8" s="390"/>
      <c r="EC8" s="390"/>
      <c r="ED8" s="391"/>
      <c r="EE8" s="217"/>
      <c r="EF8" s="389">
        <f>N!D6</f>
        <v>0</v>
      </c>
      <c r="EG8" s="390"/>
      <c r="EH8" s="390"/>
      <c r="EI8" s="390"/>
      <c r="EJ8" s="391"/>
      <c r="EK8" s="217"/>
      <c r="EL8" s="389">
        <f>N!I6</f>
        <v>0</v>
      </c>
      <c r="EM8" s="390"/>
      <c r="EN8" s="390"/>
      <c r="EO8" s="390"/>
      <c r="EP8" s="391"/>
      <c r="EQ8" s="217"/>
      <c r="ER8" s="389">
        <f>N!N6</f>
        <v>0</v>
      </c>
      <c r="ES8" s="390"/>
      <c r="ET8" s="390"/>
      <c r="EU8" s="390"/>
      <c r="EV8" s="391"/>
      <c r="EW8" s="217"/>
      <c r="EX8" s="389">
        <f>N!S6</f>
        <v>0</v>
      </c>
      <c r="EY8" s="390"/>
      <c r="EZ8" s="390"/>
      <c r="FA8" s="390"/>
      <c r="FB8" s="391"/>
      <c r="FC8" s="217"/>
      <c r="FD8" s="389">
        <f>N!X6</f>
        <v>0</v>
      </c>
      <c r="FE8" s="390"/>
      <c r="FF8" s="390"/>
      <c r="FG8" s="390"/>
      <c r="FH8" s="391"/>
      <c r="FI8" s="217"/>
      <c r="FJ8" s="389">
        <f>N!AC6</f>
        <v>0</v>
      </c>
      <c r="FK8" s="390"/>
      <c r="FL8" s="390"/>
      <c r="FM8" s="390"/>
      <c r="FN8" s="391"/>
      <c r="FO8" s="217"/>
      <c r="FP8" s="389">
        <f>N!AH6</f>
        <v>0</v>
      </c>
      <c r="FQ8" s="390"/>
      <c r="FR8" s="390"/>
      <c r="FS8" s="390"/>
      <c r="FT8" s="391"/>
      <c r="FU8" s="217"/>
      <c r="FV8" s="389">
        <f>N!AM6</f>
        <v>0</v>
      </c>
      <c r="FW8" s="390"/>
      <c r="FX8" s="390"/>
      <c r="FY8" s="390"/>
      <c r="FZ8" s="391"/>
      <c r="GA8" s="217"/>
      <c r="GB8" s="389">
        <f>N!AR6</f>
        <v>0</v>
      </c>
      <c r="GC8" s="390"/>
      <c r="GD8" s="390"/>
      <c r="GE8" s="390"/>
      <c r="GF8" s="391"/>
      <c r="GG8" s="217"/>
      <c r="GH8" s="389">
        <f>N!AW6</f>
        <v>0</v>
      </c>
      <c r="GI8" s="390"/>
      <c r="GJ8" s="390"/>
      <c r="GK8" s="390"/>
      <c r="GL8" s="391"/>
      <c r="GM8" s="217"/>
      <c r="GN8" s="389">
        <f>N!BB6</f>
        <v>0</v>
      </c>
      <c r="GO8" s="390"/>
      <c r="GP8" s="390"/>
      <c r="GQ8" s="390"/>
      <c r="GR8" s="391"/>
      <c r="GS8" s="217"/>
      <c r="GT8" s="389">
        <f>N!BG6</f>
        <v>0</v>
      </c>
      <c r="GU8" s="390"/>
      <c r="GV8" s="390"/>
      <c r="GW8" s="390"/>
      <c r="GX8" s="391"/>
      <c r="GY8" s="217"/>
      <c r="GZ8" s="389">
        <f>N!BL6</f>
        <v>0</v>
      </c>
      <c r="HA8" s="390"/>
      <c r="HB8" s="390"/>
      <c r="HC8" s="390"/>
      <c r="HD8" s="391"/>
      <c r="HH8" s="186" t="s">
        <v>34</v>
      </c>
      <c r="HI8" s="314" t="b">
        <f>AND(ISBLANK(E_CostCode),SUM(Ehours)&gt;0)</f>
        <v>0</v>
      </c>
    </row>
    <row r="9" spans="1:217" ht="12" customHeight="1" thickBot="1" x14ac:dyDescent="0.3">
      <c r="A9" s="197"/>
      <c r="B9" s="197"/>
      <c r="C9" s="197"/>
      <c r="D9" s="197"/>
      <c r="E9" s="197"/>
      <c r="F9" s="197"/>
      <c r="G9" s="197"/>
      <c r="H9" s="197"/>
      <c r="I9" s="197"/>
      <c r="J9" s="197"/>
      <c r="K9" s="197"/>
      <c r="L9" s="197"/>
      <c r="M9" s="197"/>
      <c r="N9" s="197"/>
      <c r="O9" s="197"/>
      <c r="P9" s="197"/>
      <c r="Q9" s="197"/>
      <c r="R9" s="197"/>
      <c r="S9" s="197"/>
      <c r="T9" s="197"/>
      <c r="U9" s="197"/>
      <c r="V9" s="197"/>
      <c r="W9" s="197"/>
      <c r="X9" s="197"/>
      <c r="Y9" s="197"/>
      <c r="Z9" s="197"/>
      <c r="AA9" s="197"/>
      <c r="AB9" s="439"/>
      <c r="AC9" s="449"/>
      <c r="AD9" s="439"/>
      <c r="AE9" s="398"/>
      <c r="AF9" s="439"/>
      <c r="AG9" s="439"/>
      <c r="AH9" s="439"/>
      <c r="AI9" s="439"/>
      <c r="AJ9" s="439"/>
      <c r="AK9" s="439"/>
      <c r="AL9" s="441"/>
      <c r="AM9" s="776"/>
      <c r="AN9" s="775"/>
      <c r="AO9" s="775"/>
      <c r="AP9" s="223"/>
      <c r="AQ9" s="223"/>
      <c r="AR9" s="199" t="s">
        <v>217</v>
      </c>
      <c r="AS9" s="200"/>
      <c r="AT9" s="201">
        <f t="shared" si="0"/>
        <v>0</v>
      </c>
      <c r="AW9" s="223"/>
      <c r="AZ9" s="195"/>
      <c r="BA9" s="220"/>
      <c r="BB9" s="220"/>
      <c r="BC9" s="220"/>
      <c r="BD9" s="220"/>
      <c r="BE9" s="195"/>
      <c r="BF9" s="392">
        <f>A!$D$7</f>
        <v>0</v>
      </c>
      <c r="BG9" s="393"/>
      <c r="BH9" s="393"/>
      <c r="BI9" s="393"/>
      <c r="BJ9" s="394"/>
      <c r="BK9" s="221"/>
      <c r="BL9" s="392">
        <f>B!$D$7</f>
        <v>0</v>
      </c>
      <c r="BM9" s="393"/>
      <c r="BN9" s="393"/>
      <c r="BO9" s="393"/>
      <c r="BP9" s="394"/>
      <c r="BQ9" s="221"/>
      <c r="BR9" s="392">
        <f>'C'!$D$7</f>
        <v>0</v>
      </c>
      <c r="BS9" s="393"/>
      <c r="BT9" s="393"/>
      <c r="BU9" s="393"/>
      <c r="BV9" s="394"/>
      <c r="BW9" s="221"/>
      <c r="BX9" s="392">
        <f>D!$D$7</f>
        <v>0</v>
      </c>
      <c r="BY9" s="393"/>
      <c r="BZ9" s="393"/>
      <c r="CA9" s="393"/>
      <c r="CB9" s="394"/>
      <c r="CC9" s="222"/>
      <c r="CD9" s="392">
        <f>E!D7</f>
        <v>0</v>
      </c>
      <c r="CE9" s="393"/>
      <c r="CF9" s="393"/>
      <c r="CG9" s="393"/>
      <c r="CH9" s="394"/>
      <c r="CI9" s="222"/>
      <c r="CJ9" s="392">
        <f>F!D7</f>
        <v>0</v>
      </c>
      <c r="CK9" s="393"/>
      <c r="CL9" s="393"/>
      <c r="CM9" s="393"/>
      <c r="CN9" s="394"/>
      <c r="CO9" s="222"/>
      <c r="CP9" s="392">
        <f>G!D7</f>
        <v>0</v>
      </c>
      <c r="CQ9" s="393"/>
      <c r="CR9" s="393"/>
      <c r="CS9" s="393"/>
      <c r="CT9" s="394"/>
      <c r="CU9" s="217"/>
      <c r="CV9" s="392">
        <f>H!D7</f>
        <v>0</v>
      </c>
      <c r="CW9" s="393"/>
      <c r="CX9" s="393"/>
      <c r="CY9" s="393"/>
      <c r="CZ9" s="394"/>
      <c r="DA9" s="217"/>
      <c r="DB9" s="392">
        <f>I!D7</f>
        <v>0</v>
      </c>
      <c r="DC9" s="393"/>
      <c r="DD9" s="393"/>
      <c r="DE9" s="393"/>
      <c r="DF9" s="394"/>
      <c r="DG9" s="217"/>
      <c r="DH9" s="392">
        <f>J!D7</f>
        <v>0</v>
      </c>
      <c r="DI9" s="393"/>
      <c r="DJ9" s="393"/>
      <c r="DK9" s="393"/>
      <c r="DL9" s="394"/>
      <c r="DM9" s="217"/>
      <c r="DN9" s="392">
        <f>K!D7</f>
        <v>0</v>
      </c>
      <c r="DO9" s="393"/>
      <c r="DP9" s="393"/>
      <c r="DQ9" s="393"/>
      <c r="DR9" s="394"/>
      <c r="DS9" s="217"/>
      <c r="DT9" s="392">
        <f>L!D7</f>
        <v>0</v>
      </c>
      <c r="DU9" s="393"/>
      <c r="DV9" s="393"/>
      <c r="DW9" s="393"/>
      <c r="DX9" s="394"/>
      <c r="DY9" s="217"/>
      <c r="DZ9" s="392">
        <f>M!D7</f>
        <v>0</v>
      </c>
      <c r="EA9" s="393"/>
      <c r="EB9" s="393"/>
      <c r="EC9" s="393"/>
      <c r="ED9" s="394"/>
      <c r="EE9" s="217"/>
      <c r="EF9" s="392">
        <f>N!D7</f>
        <v>0</v>
      </c>
      <c r="EG9" s="393"/>
      <c r="EH9" s="393"/>
      <c r="EI9" s="393"/>
      <c r="EJ9" s="394"/>
      <c r="EK9" s="217"/>
      <c r="EL9" s="392">
        <f>N!I7</f>
        <v>0</v>
      </c>
      <c r="EM9" s="393"/>
      <c r="EN9" s="393"/>
      <c r="EO9" s="393"/>
      <c r="EP9" s="394"/>
      <c r="EQ9" s="217"/>
      <c r="ER9" s="392">
        <f>N!N7</f>
        <v>0</v>
      </c>
      <c r="ES9" s="393"/>
      <c r="ET9" s="393"/>
      <c r="EU9" s="393"/>
      <c r="EV9" s="394"/>
      <c r="EW9" s="217"/>
      <c r="EX9" s="392">
        <f>N!S7</f>
        <v>0</v>
      </c>
      <c r="EY9" s="393"/>
      <c r="EZ9" s="393"/>
      <c r="FA9" s="393"/>
      <c r="FB9" s="394"/>
      <c r="FC9" s="217"/>
      <c r="FD9" s="392">
        <f>N!X7</f>
        <v>0</v>
      </c>
      <c r="FE9" s="393"/>
      <c r="FF9" s="393"/>
      <c r="FG9" s="393"/>
      <c r="FH9" s="394"/>
      <c r="FI9" s="217"/>
      <c r="FJ9" s="392">
        <f>N!AC7</f>
        <v>0</v>
      </c>
      <c r="FK9" s="393"/>
      <c r="FL9" s="393"/>
      <c r="FM9" s="393"/>
      <c r="FN9" s="394"/>
      <c r="FO9" s="217"/>
      <c r="FP9" s="392">
        <f>N!AH7</f>
        <v>0</v>
      </c>
      <c r="FQ9" s="393"/>
      <c r="FR9" s="393"/>
      <c r="FS9" s="393"/>
      <c r="FT9" s="394"/>
      <c r="FU9" s="217"/>
      <c r="FV9" s="392">
        <f>N!AM7</f>
        <v>0</v>
      </c>
      <c r="FW9" s="393"/>
      <c r="FX9" s="393"/>
      <c r="FY9" s="393"/>
      <c r="FZ9" s="394"/>
      <c r="GA9" s="217"/>
      <c r="GB9" s="392">
        <f>N!AR7</f>
        <v>0</v>
      </c>
      <c r="GC9" s="393"/>
      <c r="GD9" s="393"/>
      <c r="GE9" s="393"/>
      <c r="GF9" s="394"/>
      <c r="GG9" s="217"/>
      <c r="GH9" s="392">
        <f>N!AW7</f>
        <v>0</v>
      </c>
      <c r="GI9" s="393"/>
      <c r="GJ9" s="393"/>
      <c r="GK9" s="393"/>
      <c r="GL9" s="394"/>
      <c r="GM9" s="217"/>
      <c r="GN9" s="392">
        <f>N!BB7</f>
        <v>0</v>
      </c>
      <c r="GO9" s="393"/>
      <c r="GP9" s="393"/>
      <c r="GQ9" s="393"/>
      <c r="GR9" s="394"/>
      <c r="GS9" s="217"/>
      <c r="GT9" s="392">
        <f>N!BG7</f>
        <v>0</v>
      </c>
      <c r="GU9" s="393"/>
      <c r="GV9" s="393"/>
      <c r="GW9" s="393"/>
      <c r="GX9" s="394"/>
      <c r="GY9" s="217"/>
      <c r="GZ9" s="392">
        <f>N!BL7</f>
        <v>0</v>
      </c>
      <c r="HA9" s="393"/>
      <c r="HB9" s="393"/>
      <c r="HC9" s="393"/>
      <c r="HD9" s="394"/>
      <c r="HH9" s="186" t="s">
        <v>35</v>
      </c>
      <c r="HI9" s="311" t="b">
        <f>AND(ISBLANK(F_CostCode),SUM(Fhours)&gt;0)</f>
        <v>0</v>
      </c>
    </row>
    <row r="10" spans="1:217" ht="9" customHeight="1" x14ac:dyDescent="0.25">
      <c r="A10" s="197"/>
      <c r="B10" s="197"/>
      <c r="C10" s="197"/>
      <c r="D10" s="197"/>
      <c r="E10" s="197"/>
      <c r="F10" s="197"/>
      <c r="G10" s="197"/>
      <c r="H10" s="197"/>
      <c r="I10" s="197"/>
      <c r="J10" s="197"/>
      <c r="K10" s="197"/>
      <c r="L10" s="197"/>
      <c r="M10" s="197"/>
      <c r="N10" s="197"/>
      <c r="O10" s="197"/>
      <c r="P10" s="197"/>
      <c r="Q10" s="197"/>
      <c r="R10" s="197"/>
      <c r="S10" s="197"/>
      <c r="T10" s="197"/>
      <c r="U10" s="197"/>
      <c r="V10" s="197"/>
      <c r="W10" s="197"/>
      <c r="X10" s="197"/>
      <c r="Y10" s="197"/>
      <c r="Z10" s="197"/>
      <c r="AA10" s="197"/>
      <c r="AB10" s="439"/>
      <c r="AC10" s="449"/>
      <c r="AD10" s="439"/>
      <c r="AE10" s="398"/>
      <c r="AF10" s="439"/>
      <c r="AG10" s="439"/>
      <c r="AH10" s="439"/>
      <c r="AI10" s="439"/>
      <c r="AJ10" s="439"/>
      <c r="AK10" s="439"/>
      <c r="AL10" s="441"/>
      <c r="AP10" s="223"/>
      <c r="AQ10" s="223"/>
      <c r="AR10" s="199" t="s">
        <v>218</v>
      </c>
      <c r="AS10" s="200"/>
      <c r="AT10" s="201">
        <f t="shared" si="0"/>
        <v>0</v>
      </c>
      <c r="AW10" s="223" t="s">
        <v>167</v>
      </c>
      <c r="AZ10" s="195"/>
      <c r="BA10" s="220"/>
      <c r="BB10" s="220"/>
      <c r="BC10" s="220"/>
      <c r="BD10" s="220"/>
      <c r="BE10" s="195"/>
      <c r="BF10" s="224" t="s">
        <v>100</v>
      </c>
      <c r="BG10" s="225" t="s">
        <v>101</v>
      </c>
      <c r="BH10" s="225" t="s">
        <v>102</v>
      </c>
      <c r="BI10" s="225" t="s">
        <v>103</v>
      </c>
      <c r="BJ10" s="226" t="s">
        <v>104</v>
      </c>
      <c r="BK10" s="227"/>
      <c r="BL10" s="224" t="s">
        <v>100</v>
      </c>
      <c r="BM10" s="225" t="s">
        <v>101</v>
      </c>
      <c r="BN10" s="225" t="s">
        <v>102</v>
      </c>
      <c r="BO10" s="225" t="s">
        <v>103</v>
      </c>
      <c r="BP10" s="226" t="s">
        <v>104</v>
      </c>
      <c r="BQ10" s="227"/>
      <c r="BR10" s="224" t="s">
        <v>100</v>
      </c>
      <c r="BS10" s="225" t="s">
        <v>101</v>
      </c>
      <c r="BT10" s="225" t="s">
        <v>102</v>
      </c>
      <c r="BU10" s="225" t="s">
        <v>103</v>
      </c>
      <c r="BV10" s="226" t="s">
        <v>104</v>
      </c>
      <c r="BW10" s="227"/>
      <c r="BX10" s="224" t="s">
        <v>100</v>
      </c>
      <c r="BY10" s="225" t="s">
        <v>101</v>
      </c>
      <c r="BZ10" s="225" t="s">
        <v>102</v>
      </c>
      <c r="CA10" s="225" t="s">
        <v>103</v>
      </c>
      <c r="CB10" s="226" t="s">
        <v>104</v>
      </c>
      <c r="CC10" s="227"/>
      <c r="CD10" s="224" t="s">
        <v>100</v>
      </c>
      <c r="CE10" s="225" t="s">
        <v>101</v>
      </c>
      <c r="CF10" s="225" t="s">
        <v>102</v>
      </c>
      <c r="CG10" s="225" t="s">
        <v>103</v>
      </c>
      <c r="CH10" s="226" t="s">
        <v>104</v>
      </c>
      <c r="CI10" s="227"/>
      <c r="CJ10" s="224" t="s">
        <v>100</v>
      </c>
      <c r="CK10" s="225" t="s">
        <v>101</v>
      </c>
      <c r="CL10" s="225" t="s">
        <v>102</v>
      </c>
      <c r="CM10" s="225" t="s">
        <v>103</v>
      </c>
      <c r="CN10" s="226" t="s">
        <v>104</v>
      </c>
      <c r="CO10" s="227"/>
      <c r="CP10" s="224" t="s">
        <v>100</v>
      </c>
      <c r="CQ10" s="225" t="s">
        <v>101</v>
      </c>
      <c r="CR10" s="225" t="s">
        <v>102</v>
      </c>
      <c r="CS10" s="225" t="s">
        <v>103</v>
      </c>
      <c r="CT10" s="226" t="s">
        <v>104</v>
      </c>
      <c r="CU10" s="228"/>
      <c r="CV10" s="224" t="s">
        <v>100</v>
      </c>
      <c r="CW10" s="225" t="s">
        <v>101</v>
      </c>
      <c r="CX10" s="225" t="s">
        <v>102</v>
      </c>
      <c r="CY10" s="225" t="s">
        <v>103</v>
      </c>
      <c r="CZ10" s="226" t="s">
        <v>104</v>
      </c>
      <c r="DA10" s="228"/>
      <c r="DB10" s="224" t="s">
        <v>100</v>
      </c>
      <c r="DC10" s="225" t="s">
        <v>101</v>
      </c>
      <c r="DD10" s="225" t="s">
        <v>102</v>
      </c>
      <c r="DE10" s="225" t="s">
        <v>103</v>
      </c>
      <c r="DF10" s="226" t="s">
        <v>104</v>
      </c>
      <c r="DG10" s="228"/>
      <c r="DH10" s="224" t="s">
        <v>100</v>
      </c>
      <c r="DI10" s="225" t="s">
        <v>101</v>
      </c>
      <c r="DJ10" s="225" t="s">
        <v>102</v>
      </c>
      <c r="DK10" s="225" t="s">
        <v>103</v>
      </c>
      <c r="DL10" s="226" t="s">
        <v>104</v>
      </c>
      <c r="DM10" s="228"/>
      <c r="DN10" s="224" t="s">
        <v>100</v>
      </c>
      <c r="DO10" s="225" t="s">
        <v>101</v>
      </c>
      <c r="DP10" s="225" t="s">
        <v>102</v>
      </c>
      <c r="DQ10" s="225" t="s">
        <v>103</v>
      </c>
      <c r="DR10" s="226" t="s">
        <v>104</v>
      </c>
      <c r="DS10" s="228"/>
      <c r="DT10" s="224" t="s">
        <v>100</v>
      </c>
      <c r="DU10" s="225" t="s">
        <v>101</v>
      </c>
      <c r="DV10" s="225" t="s">
        <v>102</v>
      </c>
      <c r="DW10" s="225" t="s">
        <v>103</v>
      </c>
      <c r="DX10" s="226" t="s">
        <v>104</v>
      </c>
      <c r="DY10" s="228"/>
      <c r="DZ10" s="224" t="s">
        <v>100</v>
      </c>
      <c r="EA10" s="225" t="s">
        <v>101</v>
      </c>
      <c r="EB10" s="225" t="s">
        <v>102</v>
      </c>
      <c r="EC10" s="225" t="s">
        <v>103</v>
      </c>
      <c r="ED10" s="226" t="s">
        <v>104</v>
      </c>
      <c r="EE10" s="228"/>
      <c r="EF10" s="224" t="s">
        <v>100</v>
      </c>
      <c r="EG10" s="225" t="s">
        <v>101</v>
      </c>
      <c r="EH10" s="225" t="s">
        <v>102</v>
      </c>
      <c r="EI10" s="225" t="s">
        <v>103</v>
      </c>
      <c r="EJ10" s="226" t="s">
        <v>104</v>
      </c>
      <c r="EK10" s="228"/>
      <c r="EL10" s="224" t="s">
        <v>100</v>
      </c>
      <c r="EM10" s="225" t="s">
        <v>101</v>
      </c>
      <c r="EN10" s="225" t="s">
        <v>102</v>
      </c>
      <c r="EO10" s="225" t="s">
        <v>103</v>
      </c>
      <c r="EP10" s="226" t="s">
        <v>104</v>
      </c>
      <c r="EQ10" s="228"/>
      <c r="ER10" s="224" t="s">
        <v>100</v>
      </c>
      <c r="ES10" s="225" t="s">
        <v>101</v>
      </c>
      <c r="ET10" s="225" t="s">
        <v>102</v>
      </c>
      <c r="EU10" s="225" t="s">
        <v>103</v>
      </c>
      <c r="EV10" s="226" t="s">
        <v>104</v>
      </c>
      <c r="EW10" s="228"/>
      <c r="EX10" s="224" t="s">
        <v>100</v>
      </c>
      <c r="EY10" s="225" t="s">
        <v>101</v>
      </c>
      <c r="EZ10" s="225" t="s">
        <v>102</v>
      </c>
      <c r="FA10" s="225" t="s">
        <v>103</v>
      </c>
      <c r="FB10" s="226" t="s">
        <v>104</v>
      </c>
      <c r="FC10" s="228"/>
      <c r="FD10" s="224" t="s">
        <v>100</v>
      </c>
      <c r="FE10" s="225" t="s">
        <v>101</v>
      </c>
      <c r="FF10" s="225" t="s">
        <v>102</v>
      </c>
      <c r="FG10" s="225" t="s">
        <v>103</v>
      </c>
      <c r="FH10" s="226" t="s">
        <v>104</v>
      </c>
      <c r="FI10" s="228"/>
      <c r="FJ10" s="224" t="s">
        <v>100</v>
      </c>
      <c r="FK10" s="225" t="s">
        <v>101</v>
      </c>
      <c r="FL10" s="225" t="s">
        <v>102</v>
      </c>
      <c r="FM10" s="225" t="s">
        <v>103</v>
      </c>
      <c r="FN10" s="226" t="s">
        <v>104</v>
      </c>
      <c r="FO10" s="228"/>
      <c r="FP10" s="224" t="s">
        <v>100</v>
      </c>
      <c r="FQ10" s="225" t="s">
        <v>101</v>
      </c>
      <c r="FR10" s="225" t="s">
        <v>102</v>
      </c>
      <c r="FS10" s="225" t="s">
        <v>103</v>
      </c>
      <c r="FT10" s="226" t="s">
        <v>104</v>
      </c>
      <c r="FU10" s="228"/>
      <c r="FV10" s="224" t="s">
        <v>100</v>
      </c>
      <c r="FW10" s="225" t="s">
        <v>101</v>
      </c>
      <c r="FX10" s="225" t="s">
        <v>102</v>
      </c>
      <c r="FY10" s="225" t="s">
        <v>103</v>
      </c>
      <c r="FZ10" s="226" t="s">
        <v>104</v>
      </c>
      <c r="GA10" s="228"/>
      <c r="GB10" s="224" t="s">
        <v>100</v>
      </c>
      <c r="GC10" s="225" t="s">
        <v>101</v>
      </c>
      <c r="GD10" s="225" t="s">
        <v>102</v>
      </c>
      <c r="GE10" s="225" t="s">
        <v>103</v>
      </c>
      <c r="GF10" s="226" t="s">
        <v>104</v>
      </c>
      <c r="GG10" s="228"/>
      <c r="GH10" s="224" t="s">
        <v>100</v>
      </c>
      <c r="GI10" s="225" t="s">
        <v>101</v>
      </c>
      <c r="GJ10" s="225" t="s">
        <v>102</v>
      </c>
      <c r="GK10" s="225" t="s">
        <v>103</v>
      </c>
      <c r="GL10" s="226" t="s">
        <v>104</v>
      </c>
      <c r="GM10" s="228"/>
      <c r="GN10" s="224" t="s">
        <v>100</v>
      </c>
      <c r="GO10" s="225" t="s">
        <v>101</v>
      </c>
      <c r="GP10" s="225" t="s">
        <v>102</v>
      </c>
      <c r="GQ10" s="225" t="s">
        <v>103</v>
      </c>
      <c r="GR10" s="226" t="s">
        <v>104</v>
      </c>
      <c r="GS10" s="228"/>
      <c r="GT10" s="224" t="s">
        <v>100</v>
      </c>
      <c r="GU10" s="225" t="s">
        <v>101</v>
      </c>
      <c r="GV10" s="225" t="s">
        <v>102</v>
      </c>
      <c r="GW10" s="225" t="s">
        <v>103</v>
      </c>
      <c r="GX10" s="226" t="s">
        <v>104</v>
      </c>
      <c r="GY10" s="228"/>
      <c r="GZ10" s="224" t="s">
        <v>100</v>
      </c>
      <c r="HA10" s="225" t="s">
        <v>101</v>
      </c>
      <c r="HB10" s="225" t="s">
        <v>102</v>
      </c>
      <c r="HC10" s="225" t="s">
        <v>103</v>
      </c>
      <c r="HD10" s="226" t="s">
        <v>104</v>
      </c>
      <c r="HH10" s="186" t="s">
        <v>36</v>
      </c>
      <c r="HI10" s="314" t="b">
        <f>AND(ISBLANK(G_CostCode),SUM(Ghours)&gt;0)</f>
        <v>0</v>
      </c>
    </row>
    <row r="11" spans="1:217" ht="12.75" customHeight="1" x14ac:dyDescent="0.25">
      <c r="A11" s="197"/>
      <c r="B11" s="197"/>
      <c r="C11" s="197"/>
      <c r="D11" s="197"/>
      <c r="E11" s="197"/>
      <c r="F11" s="197"/>
      <c r="G11" s="197"/>
      <c r="H11" s="197"/>
      <c r="I11" s="197"/>
      <c r="J11" s="197"/>
      <c r="K11" s="197"/>
      <c r="L11" s="197"/>
      <c r="M11" s="197"/>
      <c r="N11" s="197"/>
      <c r="O11" s="197"/>
      <c r="P11" s="197"/>
      <c r="Q11" s="197"/>
      <c r="R11" s="197"/>
      <c r="S11" s="197"/>
      <c r="T11" s="197"/>
      <c r="U11" s="197"/>
      <c r="V11" s="197"/>
      <c r="W11" s="197"/>
      <c r="X11" s="197"/>
      <c r="Y11" s="197"/>
      <c r="Z11" s="197"/>
      <c r="AA11" s="197"/>
      <c r="AB11" s="439"/>
      <c r="AC11" s="449"/>
      <c r="AD11" s="439"/>
      <c r="AE11" s="398"/>
      <c r="AF11" s="439"/>
      <c r="AG11" s="439"/>
      <c r="AH11" s="439"/>
      <c r="AI11" s="439"/>
      <c r="AJ11" s="439"/>
      <c r="AK11" s="398"/>
      <c r="AL11" s="441"/>
      <c r="AN11" s="229" t="s">
        <v>133</v>
      </c>
      <c r="AO11" s="230" t="str">
        <f>IF(ISBLANK(NewTicketNumber),"",NewTicketNumber)</f>
        <v/>
      </c>
      <c r="AP11" s="223"/>
      <c r="AQ11" s="223"/>
      <c r="AR11" s="199" t="s">
        <v>240</v>
      </c>
      <c r="AS11" s="200"/>
      <c r="AT11" s="201">
        <f t="shared" si="0"/>
        <v>0</v>
      </c>
      <c r="AU11" s="424" t="s">
        <v>169</v>
      </c>
      <c r="AV11" s="425"/>
      <c r="AW11" s="425"/>
      <c r="AX11" s="425"/>
      <c r="AY11" s="425"/>
      <c r="AZ11" s="195"/>
      <c r="BA11" s="220"/>
      <c r="BB11" s="220"/>
      <c r="BC11" s="220"/>
      <c r="BD11" s="220"/>
      <c r="BE11" s="195"/>
      <c r="BF11" s="231"/>
      <c r="BG11" s="232"/>
      <c r="BH11" s="232"/>
      <c r="BI11" s="233"/>
      <c r="BJ11" s="234"/>
      <c r="BK11" s="222"/>
      <c r="BL11" s="231"/>
      <c r="BM11" s="232"/>
      <c r="BN11" s="232"/>
      <c r="BO11" s="233"/>
      <c r="BP11" s="234"/>
      <c r="BQ11" s="222"/>
      <c r="BR11" s="235"/>
      <c r="BS11" s="232"/>
      <c r="BT11" s="232"/>
      <c r="BU11" s="233"/>
      <c r="BV11" s="236"/>
      <c r="BW11" s="222"/>
      <c r="BX11" s="231"/>
      <c r="BY11" s="232"/>
      <c r="BZ11" s="232"/>
      <c r="CA11" s="233"/>
      <c r="CB11" s="234"/>
      <c r="CC11" s="222"/>
      <c r="CD11" s="231"/>
      <c r="CE11" s="232"/>
      <c r="CF11" s="232"/>
      <c r="CG11" s="233"/>
      <c r="CH11" s="234"/>
      <c r="CI11" s="222"/>
      <c r="CJ11" s="231"/>
      <c r="CK11" s="232"/>
      <c r="CL11" s="232"/>
      <c r="CM11" s="233"/>
      <c r="CN11" s="236"/>
      <c r="CO11" s="222"/>
      <c r="CP11" s="235"/>
      <c r="CQ11" s="232"/>
      <c r="CR11" s="232"/>
      <c r="CS11" s="233"/>
      <c r="CT11" s="236"/>
      <c r="CU11" s="217"/>
      <c r="CV11" s="235"/>
      <c r="CW11" s="232"/>
      <c r="CX11" s="232"/>
      <c r="CY11" s="233"/>
      <c r="CZ11" s="236"/>
      <c r="DA11" s="237"/>
      <c r="DB11" s="235"/>
      <c r="DC11" s="232"/>
      <c r="DD11" s="232"/>
      <c r="DE11" s="233"/>
      <c r="DF11" s="236"/>
      <c r="DG11" s="237"/>
      <c r="DH11" s="235"/>
      <c r="DI11" s="232"/>
      <c r="DJ11" s="232"/>
      <c r="DK11" s="233"/>
      <c r="DL11" s="236"/>
      <c r="DM11" s="237"/>
      <c r="DN11" s="235"/>
      <c r="DO11" s="232"/>
      <c r="DP11" s="232"/>
      <c r="DQ11" s="233"/>
      <c r="DR11" s="236"/>
      <c r="DS11" s="237"/>
      <c r="DT11" s="235"/>
      <c r="DU11" s="232"/>
      <c r="DV11" s="232"/>
      <c r="DW11" s="233"/>
      <c r="DX11" s="236"/>
      <c r="DY11" s="237"/>
      <c r="DZ11" s="235"/>
      <c r="EA11" s="232"/>
      <c r="EB11" s="232"/>
      <c r="EC11" s="233"/>
      <c r="ED11" s="236"/>
      <c r="EE11" s="217"/>
      <c r="EF11" s="235"/>
      <c r="EG11" s="232"/>
      <c r="EH11" s="232"/>
      <c r="EI11" s="233"/>
      <c r="EJ11" s="236"/>
      <c r="EK11" s="217"/>
      <c r="EL11" s="235"/>
      <c r="EM11" s="232"/>
      <c r="EN11" s="232"/>
      <c r="EO11" s="233"/>
      <c r="EP11" s="236"/>
      <c r="EQ11" s="217"/>
      <c r="ER11" s="235"/>
      <c r="ES11" s="232"/>
      <c r="ET11" s="232"/>
      <c r="EU11" s="233"/>
      <c r="EV11" s="236"/>
      <c r="EW11" s="217"/>
      <c r="EX11" s="235"/>
      <c r="EY11" s="232"/>
      <c r="EZ11" s="232"/>
      <c r="FA11" s="233"/>
      <c r="FB11" s="236"/>
      <c r="FC11" s="217"/>
      <c r="FD11" s="235"/>
      <c r="FE11" s="232"/>
      <c r="FF11" s="232"/>
      <c r="FG11" s="233"/>
      <c r="FH11" s="236"/>
      <c r="FI11" s="217"/>
      <c r="FJ11" s="235"/>
      <c r="FK11" s="232"/>
      <c r="FL11" s="232"/>
      <c r="FM11" s="233"/>
      <c r="FN11" s="236"/>
      <c r="FO11" s="217"/>
      <c r="FP11" s="235"/>
      <c r="FQ11" s="232"/>
      <c r="FR11" s="232"/>
      <c r="FS11" s="233"/>
      <c r="FT11" s="236"/>
      <c r="FU11" s="217"/>
      <c r="FV11" s="235"/>
      <c r="FW11" s="232"/>
      <c r="FX11" s="232"/>
      <c r="FY11" s="233"/>
      <c r="FZ11" s="236"/>
      <c r="GA11" s="217"/>
      <c r="GB11" s="235"/>
      <c r="GC11" s="232"/>
      <c r="GD11" s="232"/>
      <c r="GE11" s="233"/>
      <c r="GF11" s="236"/>
      <c r="GG11" s="217"/>
      <c r="GH11" s="235"/>
      <c r="GI11" s="232"/>
      <c r="GJ11" s="232"/>
      <c r="GK11" s="233"/>
      <c r="GL11" s="236"/>
      <c r="GM11" s="217"/>
      <c r="GN11" s="235"/>
      <c r="GO11" s="232"/>
      <c r="GP11" s="232"/>
      <c r="GQ11" s="233"/>
      <c r="GR11" s="236"/>
      <c r="GS11" s="217"/>
      <c r="GT11" s="235"/>
      <c r="GU11" s="232"/>
      <c r="GV11" s="232"/>
      <c r="GW11" s="233"/>
      <c r="GX11" s="236"/>
      <c r="GY11" s="217"/>
      <c r="GZ11" s="235"/>
      <c r="HA11" s="232"/>
      <c r="HB11" s="232"/>
      <c r="HC11" s="233"/>
      <c r="HD11" s="236"/>
      <c r="HH11" s="186" t="s">
        <v>171</v>
      </c>
      <c r="HI11" s="311" t="b">
        <f>AND(ISBLANK(H_CostCode),SUM(Hhours)&gt;0)</f>
        <v>0</v>
      </c>
    </row>
    <row r="12" spans="1:217" ht="12.75" customHeight="1" x14ac:dyDescent="0.25">
      <c r="A12" s="398" t="s">
        <v>46</v>
      </c>
      <c r="B12" s="398" t="s">
        <v>47</v>
      </c>
      <c r="C12" s="398" t="s">
        <v>48</v>
      </c>
      <c r="D12" s="398" t="s">
        <v>49</v>
      </c>
      <c r="E12" s="398" t="s">
        <v>50</v>
      </c>
      <c r="F12" s="398" t="s">
        <v>51</v>
      </c>
      <c r="G12" s="398" t="s">
        <v>52</v>
      </c>
      <c r="H12" s="398" t="s">
        <v>53</v>
      </c>
      <c r="I12" s="398" t="s">
        <v>177</v>
      </c>
      <c r="J12" s="398" t="s">
        <v>178</v>
      </c>
      <c r="K12" s="398" t="s">
        <v>180</v>
      </c>
      <c r="L12" s="398" t="s">
        <v>179</v>
      </c>
      <c r="M12" s="398" t="s">
        <v>181</v>
      </c>
      <c r="N12" s="398" t="s">
        <v>182</v>
      </c>
      <c r="O12" s="398" t="s">
        <v>203</v>
      </c>
      <c r="P12" s="398" t="s">
        <v>300</v>
      </c>
      <c r="Q12" s="398" t="s">
        <v>301</v>
      </c>
      <c r="R12" s="398" t="s">
        <v>302</v>
      </c>
      <c r="S12" s="398" t="s">
        <v>303</v>
      </c>
      <c r="T12" s="398" t="s">
        <v>304</v>
      </c>
      <c r="U12" s="398" t="s">
        <v>305</v>
      </c>
      <c r="V12" s="398" t="s">
        <v>306</v>
      </c>
      <c r="W12" s="398" t="s">
        <v>307</v>
      </c>
      <c r="X12" s="398" t="s">
        <v>308</v>
      </c>
      <c r="Y12" s="398" t="s">
        <v>309</v>
      </c>
      <c r="Z12" s="398" t="s">
        <v>310</v>
      </c>
      <c r="AA12" s="398" t="s">
        <v>311</v>
      </c>
      <c r="AB12" s="439"/>
      <c r="AC12" s="449"/>
      <c r="AD12" s="439"/>
      <c r="AE12" s="398"/>
      <c r="AF12" s="439"/>
      <c r="AG12" s="439"/>
      <c r="AH12" s="439"/>
      <c r="AI12" s="439"/>
      <c r="AJ12" s="439"/>
      <c r="AK12" s="398"/>
      <c r="AL12" s="441"/>
      <c r="AN12" s="238" t="s">
        <v>152</v>
      </c>
      <c r="AO12" s="239">
        <v>65</v>
      </c>
      <c r="AP12" s="240">
        <f>PayoutTable!B3</f>
        <v>0</v>
      </c>
      <c r="AQ12" s="223" t="s">
        <v>32</v>
      </c>
      <c r="AR12" s="199" t="s">
        <v>251</v>
      </c>
      <c r="AS12" s="200"/>
      <c r="AT12" s="201">
        <f t="shared" si="0"/>
        <v>0</v>
      </c>
      <c r="AU12" s="424" t="s">
        <v>170</v>
      </c>
      <c r="AV12" s="425"/>
      <c r="AW12" s="425"/>
      <c r="AX12" s="425"/>
      <c r="AY12" s="425"/>
      <c r="AZ12" s="195"/>
      <c r="BA12" s="220"/>
      <c r="BB12" s="220"/>
      <c r="BC12" s="220"/>
      <c r="BD12" s="220"/>
      <c r="BE12" s="195"/>
      <c r="BF12" s="231"/>
      <c r="BG12" s="232"/>
      <c r="BH12" s="232"/>
      <c r="BI12" s="233"/>
      <c r="BJ12" s="234"/>
      <c r="BK12" s="222"/>
      <c r="BL12" s="231"/>
      <c r="BM12" s="232"/>
      <c r="BN12" s="232"/>
      <c r="BO12" s="233"/>
      <c r="BP12" s="234"/>
      <c r="BQ12" s="222"/>
      <c r="BR12" s="231"/>
      <c r="BS12" s="232"/>
      <c r="BT12" s="232"/>
      <c r="BU12" s="233"/>
      <c r="BV12" s="234"/>
      <c r="BW12" s="222"/>
      <c r="BX12" s="231"/>
      <c r="BY12" s="232"/>
      <c r="BZ12" s="232"/>
      <c r="CA12" s="233"/>
      <c r="CB12" s="234"/>
      <c r="CC12" s="222"/>
      <c r="CD12" s="231"/>
      <c r="CE12" s="232"/>
      <c r="CF12" s="232"/>
      <c r="CG12" s="233"/>
      <c r="CH12" s="234"/>
      <c r="CI12" s="222"/>
      <c r="CJ12" s="235"/>
      <c r="CK12" s="232"/>
      <c r="CL12" s="232"/>
      <c r="CM12" s="233"/>
      <c r="CN12" s="236"/>
      <c r="CO12" s="222"/>
      <c r="CP12" s="235"/>
      <c r="CQ12" s="232"/>
      <c r="CR12" s="232"/>
      <c r="CS12" s="233"/>
      <c r="CT12" s="236"/>
      <c r="CU12" s="217"/>
      <c r="CV12" s="235"/>
      <c r="CW12" s="232"/>
      <c r="CX12" s="232"/>
      <c r="CY12" s="233"/>
      <c r="CZ12" s="236"/>
      <c r="DA12" s="237"/>
      <c r="DB12" s="235"/>
      <c r="DC12" s="232"/>
      <c r="DD12" s="232"/>
      <c r="DE12" s="233"/>
      <c r="DF12" s="236"/>
      <c r="DG12" s="237"/>
      <c r="DH12" s="235"/>
      <c r="DI12" s="232"/>
      <c r="DJ12" s="232"/>
      <c r="DK12" s="233"/>
      <c r="DL12" s="236"/>
      <c r="DM12" s="237"/>
      <c r="DN12" s="235"/>
      <c r="DO12" s="232"/>
      <c r="DP12" s="232"/>
      <c r="DQ12" s="233"/>
      <c r="DR12" s="236"/>
      <c r="DS12" s="237"/>
      <c r="DT12" s="235"/>
      <c r="DU12" s="232"/>
      <c r="DV12" s="232"/>
      <c r="DW12" s="233"/>
      <c r="DX12" s="236"/>
      <c r="DY12" s="237"/>
      <c r="DZ12" s="235"/>
      <c r="EA12" s="232"/>
      <c r="EB12" s="232"/>
      <c r="EC12" s="233"/>
      <c r="ED12" s="236"/>
      <c r="EE12" s="217"/>
      <c r="EF12" s="235"/>
      <c r="EG12" s="232"/>
      <c r="EH12" s="232"/>
      <c r="EI12" s="233"/>
      <c r="EJ12" s="236"/>
      <c r="EK12" s="217"/>
      <c r="EL12" s="235"/>
      <c r="EM12" s="232"/>
      <c r="EN12" s="232"/>
      <c r="EO12" s="233"/>
      <c r="EP12" s="236"/>
      <c r="EQ12" s="217"/>
      <c r="ER12" s="235"/>
      <c r="ES12" s="232"/>
      <c r="ET12" s="232"/>
      <c r="EU12" s="233"/>
      <c r="EV12" s="236"/>
      <c r="EW12" s="217"/>
      <c r="EX12" s="235"/>
      <c r="EY12" s="232"/>
      <c r="EZ12" s="232"/>
      <c r="FA12" s="233"/>
      <c r="FB12" s="236"/>
      <c r="FC12" s="217"/>
      <c r="FD12" s="235"/>
      <c r="FE12" s="232"/>
      <c r="FF12" s="232"/>
      <c r="FG12" s="233"/>
      <c r="FH12" s="236"/>
      <c r="FI12" s="217"/>
      <c r="FJ12" s="235"/>
      <c r="FK12" s="232"/>
      <c r="FL12" s="232"/>
      <c r="FM12" s="233"/>
      <c r="FN12" s="236"/>
      <c r="FO12" s="217"/>
      <c r="FP12" s="235"/>
      <c r="FQ12" s="232"/>
      <c r="FR12" s="232"/>
      <c r="FS12" s="233"/>
      <c r="FT12" s="236"/>
      <c r="FU12" s="217"/>
      <c r="FV12" s="235"/>
      <c r="FW12" s="232"/>
      <c r="FX12" s="232"/>
      <c r="FY12" s="233"/>
      <c r="FZ12" s="236"/>
      <c r="GA12" s="217"/>
      <c r="GB12" s="235"/>
      <c r="GC12" s="232"/>
      <c r="GD12" s="232"/>
      <c r="GE12" s="233"/>
      <c r="GF12" s="236"/>
      <c r="GG12" s="217"/>
      <c r="GH12" s="235"/>
      <c r="GI12" s="232"/>
      <c r="GJ12" s="232"/>
      <c r="GK12" s="233"/>
      <c r="GL12" s="236"/>
      <c r="GM12" s="217"/>
      <c r="GN12" s="235"/>
      <c r="GO12" s="232"/>
      <c r="GP12" s="232"/>
      <c r="GQ12" s="233"/>
      <c r="GR12" s="236"/>
      <c r="GS12" s="217"/>
      <c r="GT12" s="235"/>
      <c r="GU12" s="232"/>
      <c r="GV12" s="232"/>
      <c r="GW12" s="233"/>
      <c r="GX12" s="236"/>
      <c r="GY12" s="217"/>
      <c r="GZ12" s="235"/>
      <c r="HA12" s="232"/>
      <c r="HB12" s="232"/>
      <c r="HC12" s="233"/>
      <c r="HD12" s="236"/>
      <c r="HH12" s="186" t="s">
        <v>172</v>
      </c>
      <c r="HI12" s="314" t="b">
        <f>AND(ISBLANK(I_CostCode),SUM(Ihours)&gt;0)</f>
        <v>0</v>
      </c>
    </row>
    <row r="13" spans="1:217" ht="12.75" customHeight="1" x14ac:dyDescent="0.25">
      <c r="A13" s="398"/>
      <c r="B13" s="398"/>
      <c r="C13" s="398"/>
      <c r="D13" s="398"/>
      <c r="E13" s="398"/>
      <c r="F13" s="398"/>
      <c r="G13" s="398"/>
      <c r="H13" s="398"/>
      <c r="I13" s="398"/>
      <c r="J13" s="398"/>
      <c r="K13" s="398"/>
      <c r="L13" s="398"/>
      <c r="M13" s="398"/>
      <c r="N13" s="398"/>
      <c r="O13" s="398"/>
      <c r="P13" s="398"/>
      <c r="Q13" s="398"/>
      <c r="R13" s="398"/>
      <c r="S13" s="398"/>
      <c r="T13" s="398"/>
      <c r="U13" s="398"/>
      <c r="V13" s="398"/>
      <c r="W13" s="398"/>
      <c r="X13" s="398"/>
      <c r="Y13" s="398"/>
      <c r="Z13" s="398"/>
      <c r="AA13" s="398"/>
      <c r="AB13" s="439"/>
      <c r="AC13" s="449"/>
      <c r="AD13" s="439"/>
      <c r="AE13" s="398"/>
      <c r="AF13" s="439"/>
      <c r="AG13" s="439"/>
      <c r="AH13" s="439"/>
      <c r="AI13" s="439"/>
      <c r="AJ13" s="439"/>
      <c r="AK13" s="398"/>
      <c r="AL13" s="441"/>
      <c r="AN13" s="241" t="s">
        <v>153</v>
      </c>
      <c r="AO13" s="242">
        <v>130</v>
      </c>
      <c r="AP13" s="240">
        <f>PayoutTable!B4</f>
        <v>140</v>
      </c>
      <c r="AQ13" s="223" t="s">
        <v>264</v>
      </c>
      <c r="AR13" s="199" t="s">
        <v>241</v>
      </c>
      <c r="AS13" s="200"/>
      <c r="AT13" s="201">
        <f t="shared" si="0"/>
        <v>0</v>
      </c>
      <c r="AU13" s="424" t="s">
        <v>249</v>
      </c>
      <c r="AV13" s="425"/>
      <c r="AW13" s="425"/>
      <c r="AX13" s="425"/>
      <c r="AY13" s="425"/>
      <c r="AZ13" s="195"/>
      <c r="BA13" s="220"/>
      <c r="BB13" s="220"/>
      <c r="BC13" s="220"/>
      <c r="BD13" s="220"/>
      <c r="BE13" s="195"/>
      <c r="BF13" s="231"/>
      <c r="BG13" s="232"/>
      <c r="BH13" s="232"/>
      <c r="BI13" s="233"/>
      <c r="BJ13" s="234"/>
      <c r="BK13" s="222"/>
      <c r="BL13" s="231"/>
      <c r="BM13" s="232"/>
      <c r="BN13" s="232"/>
      <c r="BO13" s="233"/>
      <c r="BP13" s="234"/>
      <c r="BQ13" s="222"/>
      <c r="BR13" s="231"/>
      <c r="BS13" s="232"/>
      <c r="BT13" s="232"/>
      <c r="BU13" s="233"/>
      <c r="BV13" s="234"/>
      <c r="BW13" s="222"/>
      <c r="BX13" s="231"/>
      <c r="BY13" s="232"/>
      <c r="BZ13" s="232"/>
      <c r="CA13" s="233"/>
      <c r="CB13" s="234"/>
      <c r="CC13" s="222"/>
      <c r="CD13" s="231"/>
      <c r="CE13" s="232"/>
      <c r="CF13" s="232"/>
      <c r="CG13" s="233"/>
      <c r="CH13" s="234"/>
      <c r="CI13" s="222"/>
      <c r="CJ13" s="231"/>
      <c r="CK13" s="232"/>
      <c r="CL13" s="232"/>
      <c r="CM13" s="233"/>
      <c r="CN13" s="236"/>
      <c r="CO13" s="222"/>
      <c r="CP13" s="235"/>
      <c r="CQ13" s="232"/>
      <c r="CR13" s="232"/>
      <c r="CS13" s="233"/>
      <c r="CT13" s="236"/>
      <c r="CU13" s="217"/>
      <c r="CV13" s="235"/>
      <c r="CW13" s="232"/>
      <c r="CX13" s="232"/>
      <c r="CY13" s="233"/>
      <c r="CZ13" s="236"/>
      <c r="DA13" s="237"/>
      <c r="DB13" s="235"/>
      <c r="DC13" s="232"/>
      <c r="DD13" s="232"/>
      <c r="DE13" s="233"/>
      <c r="DF13" s="236"/>
      <c r="DG13" s="237"/>
      <c r="DH13" s="235"/>
      <c r="DI13" s="232"/>
      <c r="DJ13" s="232"/>
      <c r="DK13" s="233"/>
      <c r="DL13" s="236"/>
      <c r="DM13" s="237"/>
      <c r="DN13" s="235"/>
      <c r="DO13" s="232"/>
      <c r="DP13" s="232"/>
      <c r="DQ13" s="233"/>
      <c r="DR13" s="236"/>
      <c r="DS13" s="237"/>
      <c r="DT13" s="235"/>
      <c r="DU13" s="232"/>
      <c r="DV13" s="232"/>
      <c r="DW13" s="233"/>
      <c r="DX13" s="236"/>
      <c r="DY13" s="237"/>
      <c r="DZ13" s="235"/>
      <c r="EA13" s="232"/>
      <c r="EB13" s="232"/>
      <c r="EC13" s="233"/>
      <c r="ED13" s="236"/>
      <c r="EE13" s="217"/>
      <c r="EF13" s="235"/>
      <c r="EG13" s="232"/>
      <c r="EH13" s="232"/>
      <c r="EI13" s="233"/>
      <c r="EJ13" s="236"/>
      <c r="EK13" s="217"/>
      <c r="EL13" s="235"/>
      <c r="EM13" s="232"/>
      <c r="EN13" s="232"/>
      <c r="EO13" s="233"/>
      <c r="EP13" s="236"/>
      <c r="EQ13" s="217"/>
      <c r="ER13" s="235"/>
      <c r="ES13" s="232"/>
      <c r="ET13" s="232"/>
      <c r="EU13" s="233"/>
      <c r="EV13" s="236"/>
      <c r="EW13" s="217"/>
      <c r="EX13" s="235"/>
      <c r="EY13" s="232"/>
      <c r="EZ13" s="232"/>
      <c r="FA13" s="233"/>
      <c r="FB13" s="236"/>
      <c r="FC13" s="217"/>
      <c r="FD13" s="235"/>
      <c r="FE13" s="232"/>
      <c r="FF13" s="232"/>
      <c r="FG13" s="233"/>
      <c r="FH13" s="236"/>
      <c r="FI13" s="217"/>
      <c r="FJ13" s="235"/>
      <c r="FK13" s="232"/>
      <c r="FL13" s="232"/>
      <c r="FM13" s="233"/>
      <c r="FN13" s="236"/>
      <c r="FO13" s="217"/>
      <c r="FP13" s="235"/>
      <c r="FQ13" s="232"/>
      <c r="FR13" s="232"/>
      <c r="FS13" s="233"/>
      <c r="FT13" s="236"/>
      <c r="FU13" s="217"/>
      <c r="FV13" s="235"/>
      <c r="FW13" s="232"/>
      <c r="FX13" s="232"/>
      <c r="FY13" s="233"/>
      <c r="FZ13" s="236"/>
      <c r="GA13" s="217"/>
      <c r="GB13" s="235"/>
      <c r="GC13" s="232"/>
      <c r="GD13" s="232"/>
      <c r="GE13" s="233"/>
      <c r="GF13" s="236"/>
      <c r="GG13" s="217"/>
      <c r="GH13" s="235"/>
      <c r="GI13" s="232"/>
      <c r="GJ13" s="232"/>
      <c r="GK13" s="233"/>
      <c r="GL13" s="236"/>
      <c r="GM13" s="217"/>
      <c r="GN13" s="235"/>
      <c r="GO13" s="232"/>
      <c r="GP13" s="232"/>
      <c r="GQ13" s="233"/>
      <c r="GR13" s="236"/>
      <c r="GS13" s="217"/>
      <c r="GT13" s="235"/>
      <c r="GU13" s="232"/>
      <c r="GV13" s="232"/>
      <c r="GW13" s="233"/>
      <c r="GX13" s="236"/>
      <c r="GY13" s="217"/>
      <c r="GZ13" s="235"/>
      <c r="HA13" s="232"/>
      <c r="HB13" s="232"/>
      <c r="HC13" s="233"/>
      <c r="HD13" s="236"/>
      <c r="HH13" s="186" t="s">
        <v>173</v>
      </c>
      <c r="HI13" s="311" t="b">
        <f>AND(ISBLANK(AJ_CostCode),SUM(Jhours)&gt;0)</f>
        <v>0</v>
      </c>
    </row>
    <row r="14" spans="1:217" ht="12.75" customHeight="1" x14ac:dyDescent="0.25">
      <c r="A14" s="398"/>
      <c r="B14" s="398"/>
      <c r="C14" s="398"/>
      <c r="D14" s="398"/>
      <c r="E14" s="398"/>
      <c r="F14" s="398"/>
      <c r="G14" s="398"/>
      <c r="H14" s="398"/>
      <c r="I14" s="398"/>
      <c r="J14" s="398"/>
      <c r="K14" s="398"/>
      <c r="L14" s="398"/>
      <c r="M14" s="398"/>
      <c r="N14" s="398"/>
      <c r="O14" s="398"/>
      <c r="P14" s="398"/>
      <c r="Q14" s="398"/>
      <c r="R14" s="398"/>
      <c r="S14" s="398"/>
      <c r="T14" s="398"/>
      <c r="U14" s="398"/>
      <c r="V14" s="398"/>
      <c r="W14" s="398"/>
      <c r="X14" s="398"/>
      <c r="Y14" s="398"/>
      <c r="Z14" s="398"/>
      <c r="AA14" s="398"/>
      <c r="AB14" s="439"/>
      <c r="AC14" s="449"/>
      <c r="AD14" s="439"/>
      <c r="AE14" s="398"/>
      <c r="AF14" s="439"/>
      <c r="AG14" s="439"/>
      <c r="AH14" s="439"/>
      <c r="AI14" s="439"/>
      <c r="AJ14" s="439"/>
      <c r="AK14" s="398"/>
      <c r="AL14" s="441"/>
      <c r="AN14" s="229" t="s">
        <v>132</v>
      </c>
      <c r="AO14" s="243">
        <v>0.15</v>
      </c>
      <c r="AP14" s="244">
        <f>PayoutTable!E3</f>
        <v>100</v>
      </c>
      <c r="AQ14" s="223" t="s">
        <v>263</v>
      </c>
      <c r="AR14" s="199" t="s">
        <v>252</v>
      </c>
      <c r="AS14" s="200"/>
      <c r="AT14" s="245">
        <f t="shared" si="0"/>
        <v>0</v>
      </c>
      <c r="AU14" s="424" t="s">
        <v>220</v>
      </c>
      <c r="AV14" s="425"/>
      <c r="AW14" s="425"/>
      <c r="AX14" s="425"/>
      <c r="AY14" s="425"/>
      <c r="AZ14" s="195"/>
      <c r="BA14" s="220"/>
      <c r="BB14" s="220"/>
      <c r="BC14" s="220"/>
      <c r="BD14" s="220"/>
      <c r="BE14" s="195"/>
      <c r="BF14" s="231"/>
      <c r="BG14" s="232"/>
      <c r="BH14" s="232"/>
      <c r="BI14" s="233"/>
      <c r="BJ14" s="234"/>
      <c r="BK14" s="222"/>
      <c r="BL14" s="231"/>
      <c r="BM14" s="232"/>
      <c r="BN14" s="232"/>
      <c r="BO14" s="233"/>
      <c r="BP14" s="234"/>
      <c r="BQ14" s="222"/>
      <c r="BR14" s="231"/>
      <c r="BS14" s="232"/>
      <c r="BT14" s="232"/>
      <c r="BU14" s="233"/>
      <c r="BV14" s="234"/>
      <c r="BW14" s="222"/>
      <c r="BX14" s="231"/>
      <c r="BY14" s="232"/>
      <c r="BZ14" s="232"/>
      <c r="CA14" s="233"/>
      <c r="CB14" s="234"/>
      <c r="CC14" s="222"/>
      <c r="CD14" s="231"/>
      <c r="CE14" s="232"/>
      <c r="CF14" s="232"/>
      <c r="CG14" s="233"/>
      <c r="CH14" s="234"/>
      <c r="CI14" s="222"/>
      <c r="CJ14" s="231"/>
      <c r="CK14" s="232"/>
      <c r="CL14" s="232"/>
      <c r="CM14" s="233"/>
      <c r="CN14" s="236"/>
      <c r="CO14" s="222"/>
      <c r="CP14" s="235"/>
      <c r="CQ14" s="232"/>
      <c r="CR14" s="232"/>
      <c r="CS14" s="233"/>
      <c r="CT14" s="236"/>
      <c r="CU14" s="217"/>
      <c r="CV14" s="235"/>
      <c r="CW14" s="232"/>
      <c r="CX14" s="232"/>
      <c r="CY14" s="233"/>
      <c r="CZ14" s="236"/>
      <c r="DA14" s="237"/>
      <c r="DB14" s="235"/>
      <c r="DC14" s="232"/>
      <c r="DD14" s="232"/>
      <c r="DE14" s="233"/>
      <c r="DF14" s="236"/>
      <c r="DG14" s="237"/>
      <c r="DH14" s="235"/>
      <c r="DI14" s="232"/>
      <c r="DJ14" s="232"/>
      <c r="DK14" s="233"/>
      <c r="DL14" s="236"/>
      <c r="DM14" s="237"/>
      <c r="DN14" s="235"/>
      <c r="DO14" s="232"/>
      <c r="DP14" s="232"/>
      <c r="DQ14" s="233"/>
      <c r="DR14" s="236"/>
      <c r="DS14" s="237"/>
      <c r="DT14" s="235"/>
      <c r="DU14" s="232"/>
      <c r="DV14" s="232"/>
      <c r="DW14" s="233"/>
      <c r="DX14" s="236"/>
      <c r="DY14" s="237"/>
      <c r="DZ14" s="235"/>
      <c r="EA14" s="232"/>
      <c r="EB14" s="232"/>
      <c r="EC14" s="233"/>
      <c r="ED14" s="236"/>
      <c r="EE14" s="217"/>
      <c r="EF14" s="235"/>
      <c r="EG14" s="232"/>
      <c r="EH14" s="232"/>
      <c r="EI14" s="233"/>
      <c r="EJ14" s="236"/>
      <c r="EK14" s="217"/>
      <c r="EL14" s="235"/>
      <c r="EM14" s="232"/>
      <c r="EN14" s="232"/>
      <c r="EO14" s="233"/>
      <c r="EP14" s="236"/>
      <c r="EQ14" s="217"/>
      <c r="ER14" s="235"/>
      <c r="ES14" s="232"/>
      <c r="ET14" s="232"/>
      <c r="EU14" s="233"/>
      <c r="EV14" s="236"/>
      <c r="EW14" s="217"/>
      <c r="EX14" s="235"/>
      <c r="EY14" s="232"/>
      <c r="EZ14" s="232"/>
      <c r="FA14" s="233"/>
      <c r="FB14" s="236"/>
      <c r="FC14" s="217"/>
      <c r="FD14" s="235"/>
      <c r="FE14" s="232"/>
      <c r="FF14" s="232"/>
      <c r="FG14" s="233"/>
      <c r="FH14" s="236"/>
      <c r="FI14" s="217"/>
      <c r="FJ14" s="235"/>
      <c r="FK14" s="232"/>
      <c r="FL14" s="232"/>
      <c r="FM14" s="233"/>
      <c r="FN14" s="236"/>
      <c r="FO14" s="217"/>
      <c r="FP14" s="235"/>
      <c r="FQ14" s="232"/>
      <c r="FR14" s="232"/>
      <c r="FS14" s="233"/>
      <c r="FT14" s="236"/>
      <c r="FU14" s="217"/>
      <c r="FV14" s="235"/>
      <c r="FW14" s="232"/>
      <c r="FX14" s="232"/>
      <c r="FY14" s="233"/>
      <c r="FZ14" s="236"/>
      <c r="GA14" s="217"/>
      <c r="GB14" s="235"/>
      <c r="GC14" s="232"/>
      <c r="GD14" s="232"/>
      <c r="GE14" s="233"/>
      <c r="GF14" s="236"/>
      <c r="GG14" s="217"/>
      <c r="GH14" s="235"/>
      <c r="GI14" s="232"/>
      <c r="GJ14" s="232"/>
      <c r="GK14" s="233"/>
      <c r="GL14" s="236"/>
      <c r="GM14" s="217"/>
      <c r="GN14" s="235"/>
      <c r="GO14" s="232"/>
      <c r="GP14" s="232"/>
      <c r="GQ14" s="233"/>
      <c r="GR14" s="236"/>
      <c r="GS14" s="217"/>
      <c r="GT14" s="235"/>
      <c r="GU14" s="232"/>
      <c r="GV14" s="232"/>
      <c r="GW14" s="233"/>
      <c r="GX14" s="236"/>
      <c r="GY14" s="217"/>
      <c r="GZ14" s="235"/>
      <c r="HA14" s="232"/>
      <c r="HB14" s="232"/>
      <c r="HC14" s="233"/>
      <c r="HD14" s="236"/>
      <c r="HH14" s="186" t="s">
        <v>174</v>
      </c>
      <c r="HI14" s="314" t="b">
        <f>AND(ISBLANK(K_CostCode),SUM(Khours)&gt;0)</f>
        <v>0</v>
      </c>
    </row>
    <row r="15" spans="1:217" ht="12.75" customHeight="1" thickBot="1" x14ac:dyDescent="0.3">
      <c r="A15" s="398"/>
      <c r="B15" s="398"/>
      <c r="C15" s="398"/>
      <c r="D15" s="398"/>
      <c r="E15" s="398"/>
      <c r="F15" s="398"/>
      <c r="G15" s="398"/>
      <c r="H15" s="398"/>
      <c r="I15" s="398"/>
      <c r="J15" s="398"/>
      <c r="K15" s="398"/>
      <c r="L15" s="398"/>
      <c r="M15" s="398"/>
      <c r="N15" s="398"/>
      <c r="O15" s="398"/>
      <c r="P15" s="398"/>
      <c r="Q15" s="398"/>
      <c r="R15" s="398"/>
      <c r="S15" s="398"/>
      <c r="T15" s="398"/>
      <c r="U15" s="398"/>
      <c r="V15" s="398"/>
      <c r="W15" s="398"/>
      <c r="X15" s="398"/>
      <c r="Y15" s="398"/>
      <c r="Z15" s="398"/>
      <c r="AA15" s="398"/>
      <c r="AB15" s="439"/>
      <c r="AC15" s="449"/>
      <c r="AD15" s="439"/>
      <c r="AE15" s="398"/>
      <c r="AF15" s="439"/>
      <c r="AG15" s="439"/>
      <c r="AH15" s="439"/>
      <c r="AI15" s="439"/>
      <c r="AJ15" s="439"/>
      <c r="AK15" s="398"/>
      <c r="AL15" s="441"/>
      <c r="AN15" s="246" t="s">
        <v>0</v>
      </c>
      <c r="AO15" s="247" t="s">
        <v>4553</v>
      </c>
      <c r="AP15" s="248"/>
      <c r="AQ15" s="248"/>
      <c r="AR15" s="249" t="s">
        <v>250</v>
      </c>
      <c r="AS15" s="200"/>
      <c r="AT15" s="250">
        <f t="shared" si="0"/>
        <v>0</v>
      </c>
      <c r="AU15" s="443" t="s">
        <v>235</v>
      </c>
      <c r="AV15" s="444"/>
      <c r="AW15" s="444"/>
      <c r="AX15" s="444"/>
      <c r="AY15" s="444"/>
      <c r="AZ15" s="195"/>
      <c r="BA15" s="220"/>
      <c r="BB15" s="220"/>
      <c r="BC15" s="220"/>
      <c r="BD15" s="220"/>
      <c r="BE15" s="195"/>
      <c r="BF15" s="251"/>
      <c r="BG15" s="252"/>
      <c r="BH15" s="252"/>
      <c r="BI15" s="253"/>
      <c r="BJ15" s="254"/>
      <c r="BK15" s="255"/>
      <c r="BL15" s="251"/>
      <c r="BM15" s="252"/>
      <c r="BN15" s="252"/>
      <c r="BO15" s="253"/>
      <c r="BP15" s="254"/>
      <c r="BQ15" s="255"/>
      <c r="BR15" s="251"/>
      <c r="BS15" s="252"/>
      <c r="BT15" s="252"/>
      <c r="BU15" s="253"/>
      <c r="BV15" s="254"/>
      <c r="BW15" s="255"/>
      <c r="BX15" s="251"/>
      <c r="BY15" s="252"/>
      <c r="BZ15" s="252"/>
      <c r="CA15" s="253"/>
      <c r="CB15" s="254"/>
      <c r="CC15" s="255"/>
      <c r="CD15" s="251"/>
      <c r="CE15" s="252"/>
      <c r="CF15" s="252"/>
      <c r="CG15" s="253"/>
      <c r="CH15" s="254"/>
      <c r="CI15" s="255"/>
      <c r="CJ15" s="251"/>
      <c r="CK15" s="252"/>
      <c r="CL15" s="252"/>
      <c r="CM15" s="253"/>
      <c r="CN15" s="256"/>
      <c r="CO15" s="255"/>
      <c r="CP15" s="257"/>
      <c r="CQ15" s="252"/>
      <c r="CR15" s="252"/>
      <c r="CS15" s="253"/>
      <c r="CT15" s="256"/>
      <c r="CU15" s="228"/>
      <c r="CV15" s="257"/>
      <c r="CW15" s="252"/>
      <c r="CX15" s="252"/>
      <c r="CY15" s="253"/>
      <c r="CZ15" s="256"/>
      <c r="DA15" s="258"/>
      <c r="DB15" s="257"/>
      <c r="DC15" s="252"/>
      <c r="DD15" s="252"/>
      <c r="DE15" s="253"/>
      <c r="DF15" s="256"/>
      <c r="DG15" s="258"/>
      <c r="DH15" s="257"/>
      <c r="DI15" s="252"/>
      <c r="DJ15" s="252"/>
      <c r="DK15" s="253"/>
      <c r="DL15" s="256"/>
      <c r="DM15" s="258"/>
      <c r="DN15" s="257"/>
      <c r="DO15" s="252"/>
      <c r="DP15" s="252"/>
      <c r="DQ15" s="253"/>
      <c r="DR15" s="256"/>
      <c r="DS15" s="258"/>
      <c r="DT15" s="257"/>
      <c r="DU15" s="252"/>
      <c r="DV15" s="252"/>
      <c r="DW15" s="253"/>
      <c r="DX15" s="256"/>
      <c r="DY15" s="258"/>
      <c r="DZ15" s="257"/>
      <c r="EA15" s="252"/>
      <c r="EB15" s="252"/>
      <c r="EC15" s="253"/>
      <c r="ED15" s="256"/>
      <c r="EE15" s="228"/>
      <c r="EF15" s="257"/>
      <c r="EG15" s="252"/>
      <c r="EH15" s="252"/>
      <c r="EI15" s="253"/>
      <c r="EJ15" s="256"/>
      <c r="EK15" s="228"/>
      <c r="EL15" s="257"/>
      <c r="EM15" s="252"/>
      <c r="EN15" s="252"/>
      <c r="EO15" s="253"/>
      <c r="EP15" s="256"/>
      <c r="EQ15" s="228"/>
      <c r="ER15" s="257"/>
      <c r="ES15" s="252"/>
      <c r="ET15" s="252"/>
      <c r="EU15" s="253"/>
      <c r="EV15" s="256"/>
      <c r="EW15" s="228"/>
      <c r="EX15" s="257"/>
      <c r="EY15" s="252"/>
      <c r="EZ15" s="252"/>
      <c r="FA15" s="253"/>
      <c r="FB15" s="256"/>
      <c r="FC15" s="228"/>
      <c r="FD15" s="257"/>
      <c r="FE15" s="252"/>
      <c r="FF15" s="252"/>
      <c r="FG15" s="253"/>
      <c r="FH15" s="256"/>
      <c r="FI15" s="228"/>
      <c r="FJ15" s="257"/>
      <c r="FK15" s="252"/>
      <c r="FL15" s="252"/>
      <c r="FM15" s="253"/>
      <c r="FN15" s="256"/>
      <c r="FO15" s="228"/>
      <c r="FP15" s="257"/>
      <c r="FQ15" s="252"/>
      <c r="FR15" s="252"/>
      <c r="FS15" s="253"/>
      <c r="FT15" s="256"/>
      <c r="FU15" s="228"/>
      <c r="FV15" s="257"/>
      <c r="FW15" s="252"/>
      <c r="FX15" s="252"/>
      <c r="FY15" s="253"/>
      <c r="FZ15" s="256"/>
      <c r="GA15" s="228"/>
      <c r="GB15" s="257"/>
      <c r="GC15" s="252"/>
      <c r="GD15" s="252"/>
      <c r="GE15" s="253"/>
      <c r="GF15" s="256"/>
      <c r="GG15" s="228"/>
      <c r="GH15" s="257"/>
      <c r="GI15" s="252"/>
      <c r="GJ15" s="252"/>
      <c r="GK15" s="253"/>
      <c r="GL15" s="256"/>
      <c r="GM15" s="228"/>
      <c r="GN15" s="257"/>
      <c r="GO15" s="252"/>
      <c r="GP15" s="252"/>
      <c r="GQ15" s="253"/>
      <c r="GR15" s="256"/>
      <c r="GS15" s="228"/>
      <c r="GT15" s="257"/>
      <c r="GU15" s="252"/>
      <c r="GV15" s="252"/>
      <c r="GW15" s="253"/>
      <c r="GX15" s="256"/>
      <c r="GY15" s="228"/>
      <c r="GZ15" s="257"/>
      <c r="HA15" s="252"/>
      <c r="HB15" s="252"/>
      <c r="HC15" s="253"/>
      <c r="HD15" s="256"/>
      <c r="HH15" s="186" t="s">
        <v>175</v>
      </c>
      <c r="HI15" s="311" t="b">
        <f>AND(ISBLANK(L_CostCode),SUM(Lhours)&gt;0)</f>
        <v>0</v>
      </c>
    </row>
    <row r="16" spans="1:217" ht="15" customHeight="1" x14ac:dyDescent="0.3">
      <c r="A16" s="398"/>
      <c r="B16" s="398"/>
      <c r="C16" s="398"/>
      <c r="D16" s="398"/>
      <c r="E16" s="398"/>
      <c r="F16" s="398"/>
      <c r="G16" s="398"/>
      <c r="H16" s="398"/>
      <c r="I16" s="398"/>
      <c r="J16" s="398"/>
      <c r="K16" s="398"/>
      <c r="L16" s="398"/>
      <c r="M16" s="398"/>
      <c r="N16" s="398"/>
      <c r="O16" s="398"/>
      <c r="P16" s="398"/>
      <c r="Q16" s="398"/>
      <c r="R16" s="398"/>
      <c r="S16" s="398"/>
      <c r="T16" s="398"/>
      <c r="U16" s="398"/>
      <c r="V16" s="398"/>
      <c r="W16" s="398"/>
      <c r="X16" s="398"/>
      <c r="Y16" s="398"/>
      <c r="Z16" s="398"/>
      <c r="AA16" s="398"/>
      <c r="AB16" s="439"/>
      <c r="AC16" s="450"/>
      <c r="AD16" s="452"/>
      <c r="AE16" s="454"/>
      <c r="AF16" s="439"/>
      <c r="AG16" s="439"/>
      <c r="AH16" s="439"/>
      <c r="AI16" s="439"/>
      <c r="AJ16" s="439"/>
      <c r="AK16" s="398"/>
      <c r="AL16" s="442"/>
      <c r="AN16" s="456" t="s">
        <v>4</v>
      </c>
      <c r="AO16" s="457"/>
      <c r="AP16" s="460" t="s">
        <v>105</v>
      </c>
      <c r="AQ16" s="461"/>
      <c r="AR16" s="462"/>
      <c r="AS16" s="455" t="s">
        <v>8</v>
      </c>
      <c r="AT16" s="259"/>
      <c r="AU16" s="259" t="s">
        <v>9</v>
      </c>
      <c r="AV16" s="260" t="s">
        <v>10</v>
      </c>
      <c r="AW16" s="260" t="s">
        <v>9</v>
      </c>
      <c r="AX16" s="260" t="s">
        <v>29</v>
      </c>
      <c r="AY16" s="260" t="s">
        <v>11</v>
      </c>
      <c r="AZ16" s="195"/>
      <c r="BA16" s="426" t="s">
        <v>18</v>
      </c>
      <c r="BB16" s="427"/>
      <c r="BC16" s="428"/>
      <c r="BD16" s="429"/>
      <c r="BE16" s="261"/>
      <c r="BF16" s="417" t="str">
        <f>BH4&amp;" Hours"</f>
        <v xml:space="preserve"> Hours</v>
      </c>
      <c r="BG16" s="418"/>
      <c r="BH16" s="418"/>
      <c r="BI16" s="418"/>
      <c r="BJ16" s="419"/>
      <c r="BK16" s="262"/>
      <c r="BL16" s="417" t="str">
        <f>BN4&amp; " Hours"</f>
        <v xml:space="preserve"> Hours</v>
      </c>
      <c r="BM16" s="418"/>
      <c r="BN16" s="418"/>
      <c r="BO16" s="418"/>
      <c r="BP16" s="419"/>
      <c r="BQ16" s="195"/>
      <c r="BR16" s="417" t="str">
        <f>BT4&amp; " Hours"</f>
        <v xml:space="preserve"> Hours</v>
      </c>
      <c r="BS16" s="418"/>
      <c r="BT16" s="418"/>
      <c r="BU16" s="418"/>
      <c r="BV16" s="419"/>
      <c r="BW16" s="195"/>
      <c r="BX16" s="417" t="str">
        <f>BZ4&amp;" Hours"</f>
        <v xml:space="preserve"> Hours</v>
      </c>
      <c r="BY16" s="418"/>
      <c r="BZ16" s="418"/>
      <c r="CA16" s="418"/>
      <c r="CB16" s="419"/>
      <c r="CC16" s="195"/>
      <c r="CD16" s="417" t="str">
        <f>CF4&amp;" Hours"</f>
        <v xml:space="preserve"> Hours</v>
      </c>
      <c r="CE16" s="418"/>
      <c r="CF16" s="418"/>
      <c r="CG16" s="418"/>
      <c r="CH16" s="419"/>
      <c r="CI16" s="195"/>
      <c r="CJ16" s="395" t="str">
        <f>CL4&amp;" Hours"</f>
        <v xml:space="preserve"> Hours</v>
      </c>
      <c r="CK16" s="396"/>
      <c r="CL16" s="396"/>
      <c r="CM16" s="396"/>
      <c r="CN16" s="397"/>
      <c r="CO16" s="263"/>
      <c r="CP16" s="395" t="str">
        <f>CR4&amp;" Hours"</f>
        <v xml:space="preserve"> Hours</v>
      </c>
      <c r="CQ16" s="396"/>
      <c r="CR16" s="396"/>
      <c r="CS16" s="396"/>
      <c r="CT16" s="397"/>
      <c r="CU16" s="264"/>
      <c r="CV16" s="395" t="str">
        <f>CX4&amp;" Hours"</f>
        <v xml:space="preserve"> Hours</v>
      </c>
      <c r="CW16" s="396"/>
      <c r="CX16" s="396"/>
      <c r="CY16" s="396"/>
      <c r="CZ16" s="397"/>
      <c r="DA16" s="264"/>
      <c r="DB16" s="395" t="str">
        <f>DD4&amp;" Hours"</f>
        <v xml:space="preserve"> Hours</v>
      </c>
      <c r="DC16" s="396"/>
      <c r="DD16" s="396"/>
      <c r="DE16" s="396"/>
      <c r="DF16" s="397"/>
      <c r="DG16" s="264"/>
      <c r="DH16" s="395" t="str">
        <f>DJ4&amp;" Hours"</f>
        <v xml:space="preserve"> Hours</v>
      </c>
      <c r="DI16" s="396"/>
      <c r="DJ16" s="396"/>
      <c r="DK16" s="396"/>
      <c r="DL16" s="397"/>
      <c r="DM16" s="264"/>
      <c r="DN16" s="395" t="str">
        <f>DP4&amp;" Hours"</f>
        <v xml:space="preserve"> Hours</v>
      </c>
      <c r="DO16" s="396"/>
      <c r="DP16" s="396"/>
      <c r="DQ16" s="396"/>
      <c r="DR16" s="397"/>
      <c r="DS16" s="264"/>
      <c r="DT16" s="395" t="str">
        <f>DV4&amp;" Hours"</f>
        <v xml:space="preserve"> Hours</v>
      </c>
      <c r="DU16" s="396"/>
      <c r="DV16" s="396"/>
      <c r="DW16" s="396"/>
      <c r="DX16" s="397"/>
      <c r="DY16" s="264"/>
      <c r="DZ16" s="395" t="str">
        <f>EB4&amp;" Hours"</f>
        <v xml:space="preserve"> Hours</v>
      </c>
      <c r="EA16" s="396"/>
      <c r="EB16" s="396"/>
      <c r="EC16" s="396"/>
      <c r="ED16" s="397"/>
      <c r="EE16" s="264"/>
      <c r="EF16" s="395" t="str">
        <f>EH4&amp;" Hours"</f>
        <v xml:space="preserve"> Hours</v>
      </c>
      <c r="EG16" s="396"/>
      <c r="EH16" s="396"/>
      <c r="EI16" s="396"/>
      <c r="EJ16" s="397"/>
      <c r="EK16" s="264"/>
      <c r="EL16" s="395" t="str">
        <f>EN4&amp;" Hours"</f>
        <v xml:space="preserve"> Hours</v>
      </c>
      <c r="EM16" s="396"/>
      <c r="EN16" s="396"/>
      <c r="EO16" s="396"/>
      <c r="EP16" s="397"/>
      <c r="EQ16" s="264"/>
      <c r="ER16" s="395" t="str">
        <f>ET4&amp;" Hours"</f>
        <v xml:space="preserve"> Hours</v>
      </c>
      <c r="ES16" s="396"/>
      <c r="ET16" s="396"/>
      <c r="EU16" s="396"/>
      <c r="EV16" s="397"/>
      <c r="EW16" s="264"/>
      <c r="EX16" s="395" t="str">
        <f>EZ4&amp;" Hours"</f>
        <v xml:space="preserve"> Hours</v>
      </c>
      <c r="EY16" s="396"/>
      <c r="EZ16" s="396"/>
      <c r="FA16" s="396"/>
      <c r="FB16" s="397"/>
      <c r="FC16" s="264"/>
      <c r="FD16" s="395" t="str">
        <f>FF4&amp;" Hours"</f>
        <v xml:space="preserve"> Hours</v>
      </c>
      <c r="FE16" s="396"/>
      <c r="FF16" s="396"/>
      <c r="FG16" s="396"/>
      <c r="FH16" s="397"/>
      <c r="FI16" s="264"/>
      <c r="FJ16" s="395" t="str">
        <f>FL4&amp;" Hours"</f>
        <v xml:space="preserve"> Hours</v>
      </c>
      <c r="FK16" s="396"/>
      <c r="FL16" s="396"/>
      <c r="FM16" s="396"/>
      <c r="FN16" s="397"/>
      <c r="FO16" s="264"/>
      <c r="FP16" s="395" t="str">
        <f>FR4&amp;" Hours"</f>
        <v xml:space="preserve"> Hours</v>
      </c>
      <c r="FQ16" s="396"/>
      <c r="FR16" s="396"/>
      <c r="FS16" s="396"/>
      <c r="FT16" s="397"/>
      <c r="FU16" s="264"/>
      <c r="FV16" s="395" t="str">
        <f>FX4&amp;" Hours"</f>
        <v xml:space="preserve"> Hours</v>
      </c>
      <c r="FW16" s="396"/>
      <c r="FX16" s="396"/>
      <c r="FY16" s="396"/>
      <c r="FZ16" s="397"/>
      <c r="GA16" s="264"/>
      <c r="GB16" s="395" t="str">
        <f>GD4&amp;" Hours"</f>
        <v xml:space="preserve"> Hours</v>
      </c>
      <c r="GC16" s="396"/>
      <c r="GD16" s="396"/>
      <c r="GE16" s="396"/>
      <c r="GF16" s="397"/>
      <c r="GG16" s="264"/>
      <c r="GH16" s="395" t="str">
        <f>GJ4&amp;" Hours"</f>
        <v xml:space="preserve"> Hours</v>
      </c>
      <c r="GI16" s="396"/>
      <c r="GJ16" s="396"/>
      <c r="GK16" s="396"/>
      <c r="GL16" s="397"/>
      <c r="GM16" s="264"/>
      <c r="GN16" s="395" t="str">
        <f>GP4&amp;" Hours"</f>
        <v xml:space="preserve"> Hours</v>
      </c>
      <c r="GO16" s="396"/>
      <c r="GP16" s="396"/>
      <c r="GQ16" s="396"/>
      <c r="GR16" s="397"/>
      <c r="GS16" s="264"/>
      <c r="GT16" s="395" t="str">
        <f>GV4&amp;" Hours"</f>
        <v xml:space="preserve"> Hours</v>
      </c>
      <c r="GU16" s="396"/>
      <c r="GV16" s="396"/>
      <c r="GW16" s="396"/>
      <c r="GX16" s="397"/>
      <c r="GY16" s="264"/>
      <c r="GZ16" s="395" t="str">
        <f>HB4&amp;" Hours"</f>
        <v xml:space="preserve"> Hours</v>
      </c>
      <c r="HA16" s="396"/>
      <c r="HB16" s="396"/>
      <c r="HC16" s="396"/>
      <c r="HD16" s="397"/>
      <c r="HH16" s="186" t="s">
        <v>176</v>
      </c>
      <c r="HI16" s="314" t="b">
        <f>AND(ISBLANK(M_CostCode),SUM(Mhours)&gt;0)</f>
        <v>0</v>
      </c>
    </row>
    <row r="17" spans="1:217" x14ac:dyDescent="0.25">
      <c r="A17" s="265">
        <f t="shared" ref="A17:O17" si="31">MAXA(A18:A446)</f>
        <v>0</v>
      </c>
      <c r="B17" s="265">
        <f t="shared" si="31"/>
        <v>0</v>
      </c>
      <c r="C17" s="265">
        <f t="shared" si="31"/>
        <v>0</v>
      </c>
      <c r="D17" s="265">
        <f t="shared" si="31"/>
        <v>0</v>
      </c>
      <c r="E17" s="265">
        <f t="shared" si="31"/>
        <v>0</v>
      </c>
      <c r="F17" s="265">
        <f t="shared" si="31"/>
        <v>0</v>
      </c>
      <c r="G17" s="265">
        <f t="shared" si="31"/>
        <v>0</v>
      </c>
      <c r="H17" s="265">
        <f t="shared" si="31"/>
        <v>0</v>
      </c>
      <c r="I17" s="265">
        <f t="shared" si="31"/>
        <v>0</v>
      </c>
      <c r="J17" s="265">
        <f t="shared" si="31"/>
        <v>0</v>
      </c>
      <c r="K17" s="265">
        <f t="shared" si="31"/>
        <v>0</v>
      </c>
      <c r="L17" s="265">
        <f t="shared" si="31"/>
        <v>0</v>
      </c>
      <c r="M17" s="265">
        <f t="shared" si="31"/>
        <v>0</v>
      </c>
      <c r="N17" s="265">
        <f t="shared" si="31"/>
        <v>0</v>
      </c>
      <c r="O17" s="265">
        <f t="shared" si="31"/>
        <v>0</v>
      </c>
      <c r="P17" s="265">
        <f t="shared" ref="P17:AA17" si="32">MAXA(P18:P446)</f>
        <v>0</v>
      </c>
      <c r="Q17" s="265">
        <f t="shared" si="32"/>
        <v>0</v>
      </c>
      <c r="R17" s="265">
        <f t="shared" si="32"/>
        <v>0</v>
      </c>
      <c r="S17" s="265">
        <f t="shared" si="32"/>
        <v>0</v>
      </c>
      <c r="T17" s="265">
        <f t="shared" si="32"/>
        <v>0</v>
      </c>
      <c r="U17" s="265">
        <f t="shared" si="32"/>
        <v>0</v>
      </c>
      <c r="V17" s="265">
        <f t="shared" si="32"/>
        <v>0</v>
      </c>
      <c r="W17" s="265">
        <f t="shared" si="32"/>
        <v>0</v>
      </c>
      <c r="X17" s="265">
        <f t="shared" si="32"/>
        <v>0</v>
      </c>
      <c r="Y17" s="265">
        <f t="shared" si="32"/>
        <v>0</v>
      </c>
      <c r="Z17" s="265">
        <f t="shared" si="32"/>
        <v>0</v>
      </c>
      <c r="AA17" s="265">
        <f t="shared" si="32"/>
        <v>0</v>
      </c>
      <c r="AB17" s="186">
        <f>SUM(AB18:AB450)</f>
        <v>0</v>
      </c>
      <c r="AC17" s="186">
        <f>SUM(AC18:AC450)</f>
        <v>0</v>
      </c>
      <c r="AD17" s="186">
        <f>SUM(AD18:AD450)</f>
        <v>0</v>
      </c>
      <c r="AE17" s="266">
        <f>SUM(AE18:AE460)</f>
        <v>0</v>
      </c>
      <c r="AL17" s="267">
        <f>SUM(AL18:AL450)</f>
        <v>0</v>
      </c>
      <c r="AN17" s="458"/>
      <c r="AO17" s="459"/>
      <c r="AP17" s="268" t="s">
        <v>13</v>
      </c>
      <c r="AQ17" s="269" t="s">
        <v>9</v>
      </c>
      <c r="AR17" s="270" t="s">
        <v>14</v>
      </c>
      <c r="AS17" s="455"/>
      <c r="AT17" s="271" t="s">
        <v>65</v>
      </c>
      <c r="AU17" s="271" t="s">
        <v>30</v>
      </c>
      <c r="AV17" s="272" t="s">
        <v>9</v>
      </c>
      <c r="AW17" s="272" t="s">
        <v>65</v>
      </c>
      <c r="AX17" s="272" t="s">
        <v>11</v>
      </c>
      <c r="AY17" s="272" t="s">
        <v>22</v>
      </c>
      <c r="AZ17" s="195"/>
      <c r="BA17" s="273" t="s">
        <v>24</v>
      </c>
      <c r="BB17" s="274" t="s">
        <v>21</v>
      </c>
      <c r="BC17" s="275" t="s">
        <v>11</v>
      </c>
      <c r="BD17" s="276" t="s">
        <v>9</v>
      </c>
      <c r="BE17" s="262"/>
      <c r="BF17" s="273" t="s">
        <v>19</v>
      </c>
      <c r="BG17" s="277" t="s">
        <v>20</v>
      </c>
      <c r="BH17" s="274" t="s">
        <v>21</v>
      </c>
      <c r="BI17" s="273" t="s">
        <v>11</v>
      </c>
      <c r="BJ17" s="274" t="s">
        <v>9</v>
      </c>
      <c r="BK17" s="262"/>
      <c r="BL17" s="273" t="s">
        <v>19</v>
      </c>
      <c r="BM17" s="277" t="s">
        <v>20</v>
      </c>
      <c r="BN17" s="274" t="s">
        <v>21</v>
      </c>
      <c r="BO17" s="273" t="s">
        <v>11</v>
      </c>
      <c r="BP17" s="274" t="s">
        <v>9</v>
      </c>
      <c r="BQ17" s="195"/>
      <c r="BR17" s="273" t="s">
        <v>19</v>
      </c>
      <c r="BS17" s="277" t="s">
        <v>20</v>
      </c>
      <c r="BT17" s="274" t="s">
        <v>21</v>
      </c>
      <c r="BU17" s="273" t="s">
        <v>11</v>
      </c>
      <c r="BV17" s="274" t="s">
        <v>9</v>
      </c>
      <c r="BW17" s="195"/>
      <c r="BX17" s="273" t="s">
        <v>19</v>
      </c>
      <c r="BY17" s="277" t="s">
        <v>20</v>
      </c>
      <c r="BZ17" s="274" t="s">
        <v>21</v>
      </c>
      <c r="CA17" s="273" t="s">
        <v>11</v>
      </c>
      <c r="CB17" s="274" t="s">
        <v>9</v>
      </c>
      <c r="CC17" s="195"/>
      <c r="CD17" s="273" t="s">
        <v>19</v>
      </c>
      <c r="CE17" s="277" t="s">
        <v>20</v>
      </c>
      <c r="CF17" s="274" t="s">
        <v>21</v>
      </c>
      <c r="CG17" s="273" t="s">
        <v>11</v>
      </c>
      <c r="CH17" s="274" t="s">
        <v>9</v>
      </c>
      <c r="CI17" s="195"/>
      <c r="CJ17" s="273" t="s">
        <v>19</v>
      </c>
      <c r="CK17" s="277" t="s">
        <v>20</v>
      </c>
      <c r="CL17" s="274" t="s">
        <v>21</v>
      </c>
      <c r="CM17" s="273" t="s">
        <v>11</v>
      </c>
      <c r="CN17" s="274" t="s">
        <v>9</v>
      </c>
      <c r="CO17" s="195"/>
      <c r="CP17" s="273" t="s">
        <v>19</v>
      </c>
      <c r="CQ17" s="277" t="s">
        <v>20</v>
      </c>
      <c r="CR17" s="274" t="s">
        <v>21</v>
      </c>
      <c r="CS17" s="278" t="s">
        <v>11</v>
      </c>
      <c r="CT17" s="279" t="s">
        <v>9</v>
      </c>
      <c r="CU17" s="228"/>
      <c r="CV17" s="273" t="s">
        <v>19</v>
      </c>
      <c r="CW17" s="277" t="s">
        <v>20</v>
      </c>
      <c r="CX17" s="274" t="s">
        <v>21</v>
      </c>
      <c r="CY17" s="278" t="s">
        <v>11</v>
      </c>
      <c r="CZ17" s="279" t="s">
        <v>9</v>
      </c>
      <c r="DA17" s="228"/>
      <c r="DB17" s="273" t="s">
        <v>19</v>
      </c>
      <c r="DC17" s="277" t="s">
        <v>20</v>
      </c>
      <c r="DD17" s="274" t="s">
        <v>21</v>
      </c>
      <c r="DE17" s="278" t="s">
        <v>11</v>
      </c>
      <c r="DF17" s="279" t="s">
        <v>9</v>
      </c>
      <c r="DG17" s="228"/>
      <c r="DH17" s="273" t="s">
        <v>19</v>
      </c>
      <c r="DI17" s="277" t="s">
        <v>20</v>
      </c>
      <c r="DJ17" s="274" t="s">
        <v>21</v>
      </c>
      <c r="DK17" s="278" t="s">
        <v>11</v>
      </c>
      <c r="DL17" s="279" t="s">
        <v>9</v>
      </c>
      <c r="DM17" s="228"/>
      <c r="DN17" s="273" t="s">
        <v>19</v>
      </c>
      <c r="DO17" s="277" t="s">
        <v>20</v>
      </c>
      <c r="DP17" s="274" t="s">
        <v>21</v>
      </c>
      <c r="DQ17" s="278" t="s">
        <v>11</v>
      </c>
      <c r="DR17" s="279" t="s">
        <v>9</v>
      </c>
      <c r="DS17" s="228"/>
      <c r="DT17" s="273" t="s">
        <v>19</v>
      </c>
      <c r="DU17" s="277" t="s">
        <v>20</v>
      </c>
      <c r="DV17" s="274" t="s">
        <v>21</v>
      </c>
      <c r="DW17" s="278" t="s">
        <v>11</v>
      </c>
      <c r="DX17" s="279" t="s">
        <v>9</v>
      </c>
      <c r="DY17" s="228"/>
      <c r="DZ17" s="273" t="s">
        <v>19</v>
      </c>
      <c r="EA17" s="277" t="s">
        <v>20</v>
      </c>
      <c r="EB17" s="274" t="s">
        <v>21</v>
      </c>
      <c r="EC17" s="278" t="s">
        <v>11</v>
      </c>
      <c r="ED17" s="279" t="s">
        <v>9</v>
      </c>
      <c r="EE17" s="228"/>
      <c r="EF17" s="273" t="s">
        <v>19</v>
      </c>
      <c r="EG17" s="277" t="s">
        <v>20</v>
      </c>
      <c r="EH17" s="274" t="s">
        <v>21</v>
      </c>
      <c r="EI17" s="278" t="s">
        <v>11</v>
      </c>
      <c r="EJ17" s="279" t="s">
        <v>9</v>
      </c>
      <c r="EK17" s="228"/>
      <c r="EL17" s="273" t="s">
        <v>19</v>
      </c>
      <c r="EM17" s="277" t="s">
        <v>20</v>
      </c>
      <c r="EN17" s="274" t="s">
        <v>21</v>
      </c>
      <c r="EO17" s="278" t="s">
        <v>11</v>
      </c>
      <c r="EP17" s="279" t="s">
        <v>9</v>
      </c>
      <c r="EQ17" s="228"/>
      <c r="ER17" s="273" t="s">
        <v>19</v>
      </c>
      <c r="ES17" s="277" t="s">
        <v>20</v>
      </c>
      <c r="ET17" s="274" t="s">
        <v>21</v>
      </c>
      <c r="EU17" s="278" t="s">
        <v>11</v>
      </c>
      <c r="EV17" s="279" t="s">
        <v>9</v>
      </c>
      <c r="EW17" s="228"/>
      <c r="EX17" s="273" t="s">
        <v>19</v>
      </c>
      <c r="EY17" s="277" t="s">
        <v>20</v>
      </c>
      <c r="EZ17" s="274" t="s">
        <v>21</v>
      </c>
      <c r="FA17" s="278" t="s">
        <v>11</v>
      </c>
      <c r="FB17" s="279" t="s">
        <v>9</v>
      </c>
      <c r="FC17" s="228"/>
      <c r="FD17" s="273" t="s">
        <v>19</v>
      </c>
      <c r="FE17" s="277" t="s">
        <v>20</v>
      </c>
      <c r="FF17" s="274" t="s">
        <v>21</v>
      </c>
      <c r="FG17" s="278" t="s">
        <v>11</v>
      </c>
      <c r="FH17" s="279" t="s">
        <v>9</v>
      </c>
      <c r="FI17" s="228"/>
      <c r="FJ17" s="273" t="s">
        <v>19</v>
      </c>
      <c r="FK17" s="277" t="s">
        <v>20</v>
      </c>
      <c r="FL17" s="274" t="s">
        <v>21</v>
      </c>
      <c r="FM17" s="278" t="s">
        <v>11</v>
      </c>
      <c r="FN17" s="279" t="s">
        <v>9</v>
      </c>
      <c r="FO17" s="228"/>
      <c r="FP17" s="273" t="s">
        <v>19</v>
      </c>
      <c r="FQ17" s="277" t="s">
        <v>20</v>
      </c>
      <c r="FR17" s="274" t="s">
        <v>21</v>
      </c>
      <c r="FS17" s="278" t="s">
        <v>11</v>
      </c>
      <c r="FT17" s="279" t="s">
        <v>9</v>
      </c>
      <c r="FU17" s="228"/>
      <c r="FV17" s="273" t="s">
        <v>19</v>
      </c>
      <c r="FW17" s="277" t="s">
        <v>20</v>
      </c>
      <c r="FX17" s="274" t="s">
        <v>21</v>
      </c>
      <c r="FY17" s="278" t="s">
        <v>11</v>
      </c>
      <c r="FZ17" s="279" t="s">
        <v>9</v>
      </c>
      <c r="GA17" s="228"/>
      <c r="GB17" s="273" t="s">
        <v>19</v>
      </c>
      <c r="GC17" s="277" t="s">
        <v>20</v>
      </c>
      <c r="GD17" s="274" t="s">
        <v>21</v>
      </c>
      <c r="GE17" s="278" t="s">
        <v>11</v>
      </c>
      <c r="GF17" s="279" t="s">
        <v>9</v>
      </c>
      <c r="GG17" s="228"/>
      <c r="GH17" s="273" t="s">
        <v>19</v>
      </c>
      <c r="GI17" s="277" t="s">
        <v>20</v>
      </c>
      <c r="GJ17" s="274" t="s">
        <v>21</v>
      </c>
      <c r="GK17" s="278" t="s">
        <v>11</v>
      </c>
      <c r="GL17" s="279" t="s">
        <v>9</v>
      </c>
      <c r="GM17" s="228"/>
      <c r="GN17" s="273" t="s">
        <v>19</v>
      </c>
      <c r="GO17" s="277" t="s">
        <v>20</v>
      </c>
      <c r="GP17" s="274" t="s">
        <v>21</v>
      </c>
      <c r="GQ17" s="278" t="s">
        <v>11</v>
      </c>
      <c r="GR17" s="279" t="s">
        <v>9</v>
      </c>
      <c r="GS17" s="228"/>
      <c r="GT17" s="273" t="s">
        <v>19</v>
      </c>
      <c r="GU17" s="277" t="s">
        <v>20</v>
      </c>
      <c r="GV17" s="274" t="s">
        <v>21</v>
      </c>
      <c r="GW17" s="278" t="s">
        <v>11</v>
      </c>
      <c r="GX17" s="279" t="s">
        <v>9</v>
      </c>
      <c r="GY17" s="228"/>
      <c r="GZ17" s="273" t="s">
        <v>19</v>
      </c>
      <c r="HA17" s="277" t="s">
        <v>20</v>
      </c>
      <c r="HB17" s="274" t="s">
        <v>21</v>
      </c>
      <c r="HC17" s="278" t="s">
        <v>11</v>
      </c>
      <c r="HD17" s="279" t="s">
        <v>9</v>
      </c>
      <c r="HH17" s="186" t="s">
        <v>202</v>
      </c>
      <c r="HI17" s="311" t="b">
        <f>AND(ISBLANK(N_CostCode),SUM(Nhours)&gt;0)</f>
        <v>0</v>
      </c>
    </row>
    <row r="18" spans="1:217" s="280" customFormat="1" ht="14.25" customHeight="1" x14ac:dyDescent="0.25">
      <c r="A18" s="280">
        <f>IF(AL18=1,1,0)</f>
        <v>0</v>
      </c>
      <c r="B18" s="280">
        <f>IF(BF18+BG18+BH18+BI18+BJ18&gt;0,1,0)</f>
        <v>0</v>
      </c>
      <c r="C18" s="280">
        <f>IF(BL18+BM18+BN18+BO18+BP18&gt;0,1,0)</f>
        <v>0</v>
      </c>
      <c r="D18" s="280">
        <f>IF(BR18+BS18+BT18+BU18+BV18&gt;0,1,0)</f>
        <v>0</v>
      </c>
      <c r="E18" s="280">
        <f>IF(BX18+BY18+BZ18+CA18+CB18&gt;0,1,0)</f>
        <v>0</v>
      </c>
      <c r="F18" s="280">
        <f>IF(CD18+CE18+CF18+CG18+CH18&gt;0,1,0)</f>
        <v>0</v>
      </c>
      <c r="G18" s="280">
        <f>IF(CJ18+CK18+CL18+CM18+CN18&gt;0,1,0)</f>
        <v>0</v>
      </c>
      <c r="H18" s="280">
        <f>IF(CP18+CQ18+CR18+CS18+CT18&gt;0,1,0)</f>
        <v>0</v>
      </c>
      <c r="I18" s="280">
        <f>IF(CV18+CW18+CX18+CY18+CZ18&gt;0,1,0)</f>
        <v>0</v>
      </c>
      <c r="J18" s="280">
        <f>IF(DB18+DC18+DD18+DE18+DF18&gt;0,1,0)</f>
        <v>0</v>
      </c>
      <c r="K18" s="280">
        <f>IF(DH18+DI18+DJ18+DK18+DL18&gt;0,1,0)</f>
        <v>0</v>
      </c>
      <c r="L18" s="280">
        <f>IF(DN18+DO18+DP18+DQ18+DR18&gt;0,1,0)</f>
        <v>0</v>
      </c>
      <c r="M18" s="280">
        <f>IF(DT18+DU18+DV18+DW18+DX18&gt;0,1,0)</f>
        <v>0</v>
      </c>
      <c r="N18" s="280">
        <f>IF(DZ18+EA18+EB18+EC18+ED18&gt;0,1,0)</f>
        <v>0</v>
      </c>
      <c r="O18" s="280">
        <f>IF(EF18+EG18+EH18+EI18+EJ18&gt;0,1,0)</f>
        <v>0</v>
      </c>
      <c r="P18" s="280">
        <f>IF(EL18+EM18+EN18+EO18+EP18&gt;0,1,0)</f>
        <v>0</v>
      </c>
      <c r="Q18" s="280">
        <f>IF(ER18+ES18+ET18+EU18+EV18&gt;0,1,0)</f>
        <v>0</v>
      </c>
      <c r="R18" s="280">
        <f>IF(EX18+EY18+EZ18+FA18+FB18&gt;0,1,0)</f>
        <v>0</v>
      </c>
      <c r="S18" s="280">
        <f>IF(FD18+FE18+FF18+FG18+FH18&gt;0,1,0)</f>
        <v>0</v>
      </c>
      <c r="T18" s="280">
        <f>IF(FJ18+FK18+FL18+FM18+FN18,1,0)</f>
        <v>0</v>
      </c>
      <c r="U18" s="280">
        <f>IF(FP18+FQ18+FR18+FS18+FT18&gt;0,1,0)</f>
        <v>0</v>
      </c>
      <c r="V18" s="280">
        <f>IF(FV18+FW18+FX18+FY18+FZ18&gt;0,1,0)</f>
        <v>0</v>
      </c>
      <c r="W18" s="280">
        <f>IF(GB18+GC18+GD18+GE18+GF18&gt;0,1,0)</f>
        <v>0</v>
      </c>
      <c r="X18" s="280">
        <f>IF(GH18+GI18+GJ18+GK18+GL18&gt;0,1,0)</f>
        <v>0</v>
      </c>
      <c r="Y18" s="280">
        <f>IF(GN18+GO18+GP18+GQ18+GR18&gt;0,1,0)</f>
        <v>0</v>
      </c>
      <c r="Z18" s="280">
        <f>IF(GT18+GU18+GV18+GW18+GX18&gt;0,1,0)</f>
        <v>0</v>
      </c>
      <c r="AA18" s="280">
        <f>IF(GZ18+HA18+HB18+HC18+HD18&gt;0,1,0)</f>
        <v>0</v>
      </c>
      <c r="AB18" s="280">
        <f t="shared" ref="AB18:AB23" si="33">IF(AU18="Yes",1,0)</f>
        <v>0</v>
      </c>
      <c r="AC18" s="280">
        <f>BA18+BF18+BG18+BL18+BM18+BR18+BS18+BX18+BY18+CD18+CE18+CJ18+CK18+CP18+CQ18+CV18+CW18+DB18+DC18+DH18+DI18+DN18+DO18+DT18+DU18+DZ18+EA18+EF18+EG18</f>
        <v>0</v>
      </c>
      <c r="AD18" s="280">
        <f>BD18+BJ18+BP18+BV18+CB18+CH18+CN18+CT18+CZ18+DF18+DL18+DR18+DX18+ED18+EJ18</f>
        <v>0</v>
      </c>
      <c r="AE18" s="280">
        <f>BC18+BI18+BO18+BU18+CA18+CG18+CM18+CS18+CY18+DE18+DK18+DQ18+DW18+EC18+EI18</f>
        <v>0</v>
      </c>
      <c r="AF18" s="280">
        <f t="shared" ref="AF18:AF23" si="34">IF(AD18&lt;&gt;AH18,1,0)</f>
        <v>0</v>
      </c>
      <c r="AG18" s="280">
        <f>IF(AND(AS18="OP",AJ18=1,AR18=0),1,0)</f>
        <v>0</v>
      </c>
      <c r="AH18" s="280">
        <f t="shared" ref="AH18:AH23" si="35">IF(AV18="Yes",1,0)</f>
        <v>0</v>
      </c>
      <c r="AI18" s="280">
        <f>BB18+BH18+BN18+BT18+BZ18+CF18+CL18+CR18+CX18+DD18+DJ18+DP18+DV18+EB18+EH18</f>
        <v>0</v>
      </c>
      <c r="AJ18" s="280">
        <f t="shared" ref="AJ18:AJ49" si="36">IF(OR(AY18&lt;&gt;0,AX18="Yes"),1,0)</f>
        <v>0</v>
      </c>
      <c r="AK18" s="186" t="e">
        <f>MATCH(AY18,AY$18:AY450,0)</f>
        <v>#N/A</v>
      </c>
      <c r="AL18" s="280">
        <f>IF(OR(AP18&gt;0,AQ18&gt;0),1,0)</f>
        <v>0</v>
      </c>
      <c r="AM18" s="280">
        <v>1</v>
      </c>
      <c r="AN18" s="423"/>
      <c r="AO18" s="416"/>
      <c r="AP18" s="281">
        <f t="shared" ref="AP18:AP49" si="37">AC18+AI18</f>
        <v>0</v>
      </c>
      <c r="AQ18" s="282">
        <f t="shared" ref="AQ18:AQ49" si="38">AD18</f>
        <v>0</v>
      </c>
      <c r="AR18" s="283">
        <f t="shared" ref="AR18:AR49" si="39">AE18</f>
        <v>0</v>
      </c>
      <c r="AS18" s="284"/>
      <c r="AT18" s="285" t="str">
        <f t="shared" ref="AT18:AT81" si="40">IF(AS18&lt;&gt;0,VLOOKUP(AS18,$AR$1:$AS$15,2,FALSE),"")</f>
        <v/>
      </c>
      <c r="AU18" s="286"/>
      <c r="AV18" s="287"/>
      <c r="AW18" s="288"/>
      <c r="AX18" s="289"/>
      <c r="AY18" s="310"/>
      <c r="AZ18" s="291"/>
      <c r="BA18" s="292"/>
      <c r="BB18" s="293"/>
      <c r="BC18" s="294"/>
      <c r="BD18" s="295"/>
      <c r="BE18" s="296"/>
      <c r="BF18" s="286"/>
      <c r="BG18" s="297"/>
      <c r="BH18" s="298"/>
      <c r="BI18" s="299"/>
      <c r="BJ18" s="300"/>
      <c r="BK18" s="301"/>
      <c r="BL18" s="286"/>
      <c r="BM18" s="297"/>
      <c r="BN18" s="298"/>
      <c r="BO18" s="299"/>
      <c r="BP18" s="300"/>
      <c r="BQ18" s="301"/>
      <c r="BR18" s="286"/>
      <c r="BS18" s="297"/>
      <c r="BT18" s="298"/>
      <c r="BU18" s="299"/>
      <c r="BV18" s="300"/>
      <c r="BW18" s="301"/>
      <c r="BX18" s="286"/>
      <c r="BY18" s="297"/>
      <c r="BZ18" s="298"/>
      <c r="CA18" s="299"/>
      <c r="CB18" s="300"/>
      <c r="CC18" s="291"/>
      <c r="CD18" s="286"/>
      <c r="CE18" s="297"/>
      <c r="CF18" s="298"/>
      <c r="CG18" s="299"/>
      <c r="CH18" s="300"/>
      <c r="CI18" s="291"/>
      <c r="CJ18" s="286"/>
      <c r="CK18" s="297"/>
      <c r="CL18" s="298"/>
      <c r="CM18" s="299"/>
      <c r="CN18" s="300"/>
      <c r="CO18" s="291"/>
      <c r="CP18" s="286"/>
      <c r="CQ18" s="297"/>
      <c r="CR18" s="298"/>
      <c r="CS18" s="299"/>
      <c r="CT18" s="300"/>
      <c r="CU18" s="291"/>
      <c r="CV18" s="286"/>
      <c r="CW18" s="297"/>
      <c r="CX18" s="298"/>
      <c r="CY18" s="299"/>
      <c r="CZ18" s="300"/>
      <c r="DA18" s="291"/>
      <c r="DB18" s="286"/>
      <c r="DC18" s="297"/>
      <c r="DD18" s="298"/>
      <c r="DE18" s="299"/>
      <c r="DF18" s="300"/>
      <c r="DG18" s="291"/>
      <c r="DH18" s="286"/>
      <c r="DI18" s="297"/>
      <c r="DJ18" s="298"/>
      <c r="DK18" s="299"/>
      <c r="DL18" s="300"/>
      <c r="DM18" s="291"/>
      <c r="DN18" s="286"/>
      <c r="DO18" s="297"/>
      <c r="DP18" s="298"/>
      <c r="DQ18" s="299"/>
      <c r="DR18" s="300"/>
      <c r="DS18" s="291"/>
      <c r="DT18" s="286"/>
      <c r="DU18" s="297"/>
      <c r="DV18" s="298"/>
      <c r="DW18" s="299"/>
      <c r="DX18" s="300"/>
      <c r="DY18" s="291"/>
      <c r="DZ18" s="286"/>
      <c r="EA18" s="297"/>
      <c r="EB18" s="298"/>
      <c r="EC18" s="299"/>
      <c r="ED18" s="300"/>
      <c r="EE18" s="291"/>
      <c r="EF18" s="286"/>
      <c r="EG18" s="297"/>
      <c r="EH18" s="298"/>
      <c r="EI18" s="299"/>
      <c r="EJ18" s="300"/>
      <c r="EK18" s="291"/>
      <c r="EL18" s="286"/>
      <c r="EM18" s="297"/>
      <c r="EN18" s="298"/>
      <c r="EO18" s="299"/>
      <c r="EP18" s="302"/>
      <c r="EQ18" s="291"/>
      <c r="ER18" s="286"/>
      <c r="ES18" s="297"/>
      <c r="ET18" s="298"/>
      <c r="EU18" s="299"/>
      <c r="EV18" s="302"/>
      <c r="EW18" s="291"/>
      <c r="EX18" s="286"/>
      <c r="EY18" s="297"/>
      <c r="EZ18" s="298"/>
      <c r="FA18" s="299"/>
      <c r="FB18" s="302"/>
      <c r="FC18" s="291"/>
      <c r="FD18" s="286"/>
      <c r="FE18" s="297"/>
      <c r="FF18" s="298"/>
      <c r="FG18" s="299"/>
      <c r="FH18" s="302"/>
      <c r="FI18" s="291"/>
      <c r="FJ18" s="286"/>
      <c r="FK18" s="297"/>
      <c r="FL18" s="298"/>
      <c r="FM18" s="299"/>
      <c r="FN18" s="302"/>
      <c r="FO18" s="291"/>
      <c r="FP18" s="286"/>
      <c r="FQ18" s="297"/>
      <c r="FR18" s="298"/>
      <c r="FS18" s="299"/>
      <c r="FT18" s="302"/>
      <c r="FU18" s="291"/>
      <c r="FV18" s="286"/>
      <c r="FW18" s="297"/>
      <c r="FX18" s="298"/>
      <c r="FY18" s="299"/>
      <c r="FZ18" s="302"/>
      <c r="GA18" s="291"/>
      <c r="GB18" s="286"/>
      <c r="GC18" s="297"/>
      <c r="GD18" s="298"/>
      <c r="GE18" s="299"/>
      <c r="GF18" s="302"/>
      <c r="GG18" s="291"/>
      <c r="GH18" s="286"/>
      <c r="GI18" s="297"/>
      <c r="GJ18" s="298"/>
      <c r="GK18" s="299"/>
      <c r="GL18" s="302"/>
      <c r="GM18" s="291"/>
      <c r="GN18" s="286"/>
      <c r="GO18" s="297"/>
      <c r="GP18" s="298"/>
      <c r="GQ18" s="299"/>
      <c r="GR18" s="302"/>
      <c r="GS18" s="291"/>
      <c r="GT18" s="286"/>
      <c r="GU18" s="297"/>
      <c r="GV18" s="298"/>
      <c r="GW18" s="299"/>
      <c r="GX18" s="302"/>
      <c r="GY18" s="291"/>
      <c r="GZ18" s="286"/>
      <c r="HA18" s="297"/>
      <c r="HB18" s="298"/>
      <c r="HC18" s="299"/>
      <c r="HD18" s="302"/>
      <c r="HG18" s="186"/>
      <c r="HH18" s="280" t="s">
        <v>292</v>
      </c>
      <c r="HI18" s="314" t="b">
        <f>AND(ISBLANK(O_CostCode),SUM(Ohours)&gt;0)</f>
        <v>0</v>
      </c>
    </row>
    <row r="19" spans="1:217" s="280" customFormat="1" ht="14.25" customHeight="1" x14ac:dyDescent="0.25">
      <c r="A19" s="280">
        <f>IF(AL19=1,(MAXA(A$18:A18)+1),0)</f>
        <v>0</v>
      </c>
      <c r="B19" s="280">
        <f>IF(BF19+BG19+BH19+BI19+BJ19&gt;0,MAXA(B$18:B18)+1,0)</f>
        <v>0</v>
      </c>
      <c r="C19" s="280">
        <f>IF(BL19+BM19+BN19+BO19+BP19&gt;0,MAXA(C$18:C18)+1,0)</f>
        <v>0</v>
      </c>
      <c r="D19" s="280">
        <f>IF(BR19+BS19+BT19+BU19+BV19&gt;0,MAXA(D$18:D18)+1,0)</f>
        <v>0</v>
      </c>
      <c r="E19" s="280">
        <f>IF(BX19+BY19+BZ19+CA19+CB19&gt;0,MAXA(E$18:E18)+1,0)</f>
        <v>0</v>
      </c>
      <c r="F19" s="280">
        <f>IF(CD19+CE19+CF19+CG19+CH19&gt;0,MAXA(F$18:F18)+1,0)</f>
        <v>0</v>
      </c>
      <c r="G19" s="280">
        <f>IF(CJ19+CK19+CL19+CM19+CN19&gt;0,MAXA(G$18:G18)+1,0)</f>
        <v>0</v>
      </c>
      <c r="H19" s="280">
        <f>IF(CP19+CQ19+CR19+CS19+CT19&gt;0,MAXA(H$18:H18)+1,0)</f>
        <v>0</v>
      </c>
      <c r="I19" s="280">
        <f>IF(CV19+CW19+CX19+CY19+CZ19&gt;0,MAXA(I$18:I18)+1,0)</f>
        <v>0</v>
      </c>
      <c r="J19" s="280">
        <f>IF(DB19+DC19+DD19+DE19+DF19&gt;0,MAXA(J$18:J18)+1,0)</f>
        <v>0</v>
      </c>
      <c r="K19" s="280">
        <f>IF(DH19+DI19+DJ19+DK19+DL19&gt;0,MAXA(K$18:K18)+1,0)</f>
        <v>0</v>
      </c>
      <c r="L19" s="280">
        <f>IF(DN19+DO19+DP19+DQ19+DR19&gt;0,MAXA(L$18:L18)+1,0)</f>
        <v>0</v>
      </c>
      <c r="M19" s="280">
        <f>IF(DT19+DU19+DV19+DW19+DX19&gt;0,MAXA(M$18:M18)+1,0)</f>
        <v>0</v>
      </c>
      <c r="N19" s="280">
        <f>IF(DZ19+EA19+EB19+EC19+ED19&gt;0,MAXA(N$18:N18)+1,0)</f>
        <v>0</v>
      </c>
      <c r="O19" s="280">
        <f>IF(EF19+EG19+EH19+EI19+EJ19&gt;0,MAXA(O$18:O18)+1,0)</f>
        <v>0</v>
      </c>
      <c r="P19" s="280">
        <f>IF(EL19+EM19+EN19+EO19+EP19&gt;0,MAXA(P$18:P18)+1,0)</f>
        <v>0</v>
      </c>
      <c r="Q19" s="280">
        <f>IF(ER19+ES19+ET19+EU19+EV19&gt;0,MAXA(Q$18:Q18)+1,0)</f>
        <v>0</v>
      </c>
      <c r="R19" s="280">
        <f>IF(EX19+EY19+EZ19+FA19+FB19&gt;0,MAXA(R$18:R18)+1,0)</f>
        <v>0</v>
      </c>
      <c r="S19" s="280">
        <f>IF(FD19+FE19+FF19+FG19+FH19&gt;0,MAXA(S$18:S18)+1,0)</f>
        <v>0</v>
      </c>
      <c r="T19" s="280">
        <f>IF(FJ19+FK19+FL19+FM19+FN19&gt;0,MAXA(T$18:T18)+1,0)</f>
        <v>0</v>
      </c>
      <c r="U19" s="280">
        <f>IF(FP19+FQ19+FR19+FS19+FT19&gt;0,MAXA(U$18:U18)+1,0)</f>
        <v>0</v>
      </c>
      <c r="V19" s="280">
        <f>IF(FV19+FW19+FX19+FY19+FZ19&gt;0,MAXA(V$18:V18)+1,0)</f>
        <v>0</v>
      </c>
      <c r="W19" s="280">
        <f>IF(GB19+GC19+GD19+GE19+GF19&gt;0,MAXA(W$18:W18)+1,0)</f>
        <v>0</v>
      </c>
      <c r="X19" s="280">
        <f>IF(GH19+GI19+GJ19+GK19+GL19&gt;0,MAXA(X$18:X18)+1,0)</f>
        <v>0</v>
      </c>
      <c r="Y19" s="280">
        <f>IF(GN19+GO19+GP19+GQ19+GR19&gt;0,MAXA(Y$18:Y18)+1,0)</f>
        <v>0</v>
      </c>
      <c r="Z19" s="280">
        <f>IF(GT19+GU19+GV19+GW19+GX19&gt;0,MAXA(Z$18:Z18)+1,0)</f>
        <v>0</v>
      </c>
      <c r="AA19" s="280">
        <f>IF(GZ19+HA19+HB19+HC19+HD19&gt;0,MAXA(AA$18:AA18)+1,0)</f>
        <v>0</v>
      </c>
      <c r="AB19" s="280">
        <f t="shared" si="33"/>
        <v>0</v>
      </c>
      <c r="AC19" s="280">
        <f>BA19+BF19+BG19+BL19+BM19+BR19+BS19+BX19+BY19+CD19+CE19+CJ19+CK19+CP19+CQ19+CV19+CW19+DB19+DC19+DH19+DI19+DN19+DO19+DT19+DU19+DZ19+EA19+EF19+EG19</f>
        <v>0</v>
      </c>
      <c r="AD19" s="280">
        <f t="shared" ref="AD19:AD82" si="41">BD19+BJ19+BP19+BV19+CB19+CH19+CN19+CT19+CZ19+DF19+DL19+DR19+DX19+ED19+EJ19</f>
        <v>0</v>
      </c>
      <c r="AE19" s="280">
        <f t="shared" ref="AE19:AE82" si="42">BC19+BI19+BO19+BU19+CA19+CG19+CM19+CS19+CY19+DE19+DK19+DQ19+DW19+EC19+EI19</f>
        <v>0</v>
      </c>
      <c r="AF19" s="280">
        <f t="shared" si="34"/>
        <v>0</v>
      </c>
      <c r="AG19" s="280">
        <f t="shared" ref="AG19:AG82" si="43">IF(AND(AS19="OP",AJ19=1,AR19=0),1,0)</f>
        <v>0</v>
      </c>
      <c r="AH19" s="280">
        <f t="shared" si="35"/>
        <v>0</v>
      </c>
      <c r="AI19" s="280">
        <f t="shared" ref="AI19:AI82" si="44">BB19+BH19+BN19+BT19+BZ19+CF19+CL19+CR19+CX19+DD19+DJ19+DP19+DV19+EB19+EH19</f>
        <v>0</v>
      </c>
      <c r="AJ19" s="280">
        <f t="shared" si="36"/>
        <v>0</v>
      </c>
      <c r="AK19" s="186" t="e">
        <f>MATCH(AY19,AY$18:AY451,0)</f>
        <v>#N/A</v>
      </c>
      <c r="AL19" s="280">
        <f t="shared" ref="AL19:AL82" si="45">IF(OR(AP19&gt;0,AQ19&gt;0),1,0)</f>
        <v>0</v>
      </c>
      <c r="AM19" s="280">
        <f>AM18+1</f>
        <v>2</v>
      </c>
      <c r="AN19" s="423"/>
      <c r="AO19" s="416"/>
      <c r="AP19" s="303">
        <f t="shared" si="37"/>
        <v>0</v>
      </c>
      <c r="AQ19" s="304">
        <f t="shared" si="38"/>
        <v>0</v>
      </c>
      <c r="AR19" s="305">
        <f t="shared" si="39"/>
        <v>0</v>
      </c>
      <c r="AS19" s="284"/>
      <c r="AT19" s="285" t="str">
        <f t="shared" si="40"/>
        <v/>
      </c>
      <c r="AU19" s="286"/>
      <c r="AV19" s="287"/>
      <c r="AW19" s="288"/>
      <c r="AX19" s="289"/>
      <c r="AY19" s="290"/>
      <c r="AZ19" s="291"/>
      <c r="BA19" s="306"/>
      <c r="BB19" s="290"/>
      <c r="BC19" s="287"/>
      <c r="BD19" s="307"/>
      <c r="BE19" s="296"/>
      <c r="BF19" s="286"/>
      <c r="BG19" s="297"/>
      <c r="BH19" s="298"/>
      <c r="BI19" s="299"/>
      <c r="BJ19" s="300"/>
      <c r="BK19" s="301"/>
      <c r="BL19" s="286"/>
      <c r="BM19" s="297"/>
      <c r="BN19" s="298"/>
      <c r="BO19" s="299"/>
      <c r="BP19" s="300"/>
      <c r="BQ19" s="301"/>
      <c r="BR19" s="286"/>
      <c r="BS19" s="297"/>
      <c r="BT19" s="298"/>
      <c r="BU19" s="299"/>
      <c r="BV19" s="300"/>
      <c r="BW19" s="301"/>
      <c r="BX19" s="286"/>
      <c r="BY19" s="297"/>
      <c r="BZ19" s="298"/>
      <c r="CA19" s="299"/>
      <c r="CB19" s="300"/>
      <c r="CC19" s="291"/>
      <c r="CD19" s="286"/>
      <c r="CE19" s="297"/>
      <c r="CF19" s="298"/>
      <c r="CG19" s="299"/>
      <c r="CH19" s="300"/>
      <c r="CI19" s="291"/>
      <c r="CJ19" s="286"/>
      <c r="CK19" s="297"/>
      <c r="CL19" s="298"/>
      <c r="CM19" s="299"/>
      <c r="CN19" s="300"/>
      <c r="CO19" s="291"/>
      <c r="CP19" s="286"/>
      <c r="CQ19" s="297"/>
      <c r="CR19" s="298"/>
      <c r="CS19" s="299"/>
      <c r="CT19" s="300"/>
      <c r="CU19" s="291"/>
      <c r="CV19" s="286"/>
      <c r="CW19" s="297"/>
      <c r="CX19" s="298"/>
      <c r="CY19" s="299"/>
      <c r="CZ19" s="300"/>
      <c r="DA19" s="291"/>
      <c r="DB19" s="286"/>
      <c r="DC19" s="297"/>
      <c r="DD19" s="298"/>
      <c r="DE19" s="299"/>
      <c r="DF19" s="300"/>
      <c r="DG19" s="291"/>
      <c r="DH19" s="286"/>
      <c r="DI19" s="297"/>
      <c r="DJ19" s="298"/>
      <c r="DK19" s="299"/>
      <c r="DL19" s="300"/>
      <c r="DM19" s="291"/>
      <c r="DN19" s="286"/>
      <c r="DO19" s="297"/>
      <c r="DP19" s="298"/>
      <c r="DQ19" s="299"/>
      <c r="DR19" s="300"/>
      <c r="DS19" s="291"/>
      <c r="DT19" s="286"/>
      <c r="DU19" s="297"/>
      <c r="DV19" s="298"/>
      <c r="DW19" s="299"/>
      <c r="DX19" s="300"/>
      <c r="DY19" s="291"/>
      <c r="DZ19" s="286"/>
      <c r="EA19" s="297"/>
      <c r="EB19" s="298"/>
      <c r="EC19" s="299"/>
      <c r="ED19" s="300"/>
      <c r="EE19" s="291"/>
      <c r="EF19" s="286"/>
      <c r="EG19" s="297"/>
      <c r="EH19" s="298"/>
      <c r="EI19" s="299"/>
      <c r="EJ19" s="300"/>
      <c r="EK19" s="291"/>
      <c r="EL19" s="286"/>
      <c r="EM19" s="297"/>
      <c r="EN19" s="298"/>
      <c r="EO19" s="299"/>
      <c r="EP19" s="300"/>
      <c r="EQ19" s="291"/>
      <c r="ER19" s="286"/>
      <c r="ES19" s="297"/>
      <c r="ET19" s="298"/>
      <c r="EU19" s="299"/>
      <c r="EV19" s="300"/>
      <c r="EW19" s="291"/>
      <c r="EX19" s="286"/>
      <c r="EY19" s="297"/>
      <c r="EZ19" s="298"/>
      <c r="FA19" s="299"/>
      <c r="FB19" s="300"/>
      <c r="FC19" s="291"/>
      <c r="FD19" s="286"/>
      <c r="FE19" s="297"/>
      <c r="FF19" s="298"/>
      <c r="FG19" s="299"/>
      <c r="FH19" s="300"/>
      <c r="FI19" s="291"/>
      <c r="FJ19" s="286"/>
      <c r="FK19" s="297"/>
      <c r="FL19" s="298"/>
      <c r="FM19" s="299"/>
      <c r="FN19" s="300"/>
      <c r="FO19" s="291"/>
      <c r="FP19" s="286"/>
      <c r="FQ19" s="297"/>
      <c r="FR19" s="298"/>
      <c r="FS19" s="299"/>
      <c r="FT19" s="300"/>
      <c r="FU19" s="291"/>
      <c r="FV19" s="286"/>
      <c r="FW19" s="297"/>
      <c r="FX19" s="298"/>
      <c r="FY19" s="299"/>
      <c r="FZ19" s="300"/>
      <c r="GA19" s="291"/>
      <c r="GB19" s="286"/>
      <c r="GC19" s="297"/>
      <c r="GD19" s="298"/>
      <c r="GE19" s="299"/>
      <c r="GF19" s="300"/>
      <c r="GG19" s="291"/>
      <c r="GH19" s="286"/>
      <c r="GI19" s="297"/>
      <c r="GJ19" s="298"/>
      <c r="GK19" s="299"/>
      <c r="GL19" s="300"/>
      <c r="GM19" s="291"/>
      <c r="GN19" s="286"/>
      <c r="GO19" s="297"/>
      <c r="GP19" s="298"/>
      <c r="GQ19" s="299"/>
      <c r="GR19" s="300"/>
      <c r="GS19" s="291"/>
      <c r="GT19" s="286"/>
      <c r="GU19" s="297"/>
      <c r="GV19" s="298"/>
      <c r="GW19" s="299"/>
      <c r="GX19" s="300"/>
      <c r="GY19" s="291"/>
      <c r="GZ19" s="286"/>
      <c r="HA19" s="297"/>
      <c r="HB19" s="298"/>
      <c r="HC19" s="299"/>
      <c r="HD19" s="300"/>
      <c r="HG19" s="186"/>
      <c r="HH19" s="280" t="s">
        <v>290</v>
      </c>
      <c r="HI19" s="311" t="b">
        <f>AND(ISBLANK(P_CostCode),SUM(Phours)&gt;0)</f>
        <v>0</v>
      </c>
    </row>
    <row r="20" spans="1:217" s="280" customFormat="1" ht="14.25" customHeight="1" x14ac:dyDescent="0.25">
      <c r="A20" s="280">
        <f>IF(AL20=1,(MAXA(A$18:A19)+1),0)</f>
        <v>0</v>
      </c>
      <c r="B20" s="280">
        <f>IF(BF20+BG20+BH20+BI20+BJ20&gt;0,MAXA(B$18:B19)+1,0)</f>
        <v>0</v>
      </c>
      <c r="C20" s="280">
        <f>IF(BL20+BM20+BN20+BO20+BP20&gt;0,MAXA(C$18:C19)+1,0)</f>
        <v>0</v>
      </c>
      <c r="D20" s="280">
        <f>IF(BR20+BS20+BT20+BU20+BV20&gt;0,MAXA(D$18:D19)+1,0)</f>
        <v>0</v>
      </c>
      <c r="E20" s="280">
        <f>IF(BX20+BY20+BZ20+CA20+CB20&gt;0,MAXA(E$18:E19)+1,0)</f>
        <v>0</v>
      </c>
      <c r="F20" s="280">
        <f>IF(CD20+CE20+CF20+CG20+CH20&gt;0,MAXA(F$18:F19)+1,0)</f>
        <v>0</v>
      </c>
      <c r="G20" s="280">
        <f>IF(CJ20+CK20+CL20+CM20+CN20&gt;0,MAXA(G$18:G19)+1,0)</f>
        <v>0</v>
      </c>
      <c r="H20" s="280">
        <f>IF(CP20+CQ20+CR20+CS20+CT20&gt;0,MAXA(H$18:H19)+1,0)</f>
        <v>0</v>
      </c>
      <c r="I20" s="280">
        <f>IF(CV20+CW20+CX20+CY20+CZ20&gt;0,MAXA(I$18:I19)+1,0)</f>
        <v>0</v>
      </c>
      <c r="J20" s="280">
        <f>IF(DB20+DC20+DD20+DE20+DF20&gt;0,MAXA(J$18:J19)+1,0)</f>
        <v>0</v>
      </c>
      <c r="K20" s="280">
        <f>IF(DH20+DI20+DJ20+DK20+DL20&gt;0,MAXA(K$18:K19)+1,0)</f>
        <v>0</v>
      </c>
      <c r="L20" s="280">
        <f>IF(DN20+DO20+DP20+DQ20+DR20&gt;0,MAXA(L$18:L19)+1,0)</f>
        <v>0</v>
      </c>
      <c r="M20" s="280">
        <f>IF(DT20+DU20+DV20+DW20+DX20&gt;0,MAXA(M$18:M19)+1,0)</f>
        <v>0</v>
      </c>
      <c r="N20" s="280">
        <f>IF(DZ20+EA20+EB20+EC20+ED20&gt;0,MAXA(N$18:N19)+1,0)</f>
        <v>0</v>
      </c>
      <c r="O20" s="280">
        <f>IF(EF20+EG20+EH20+EI20+EJ20&gt;0,MAXA(O$18:O19)+1,0)</f>
        <v>0</v>
      </c>
      <c r="P20" s="280">
        <f>IF(EL20+EM20+EN20+EO20+EP20&gt;0,MAXA(P$18:P19)+1,0)</f>
        <v>0</v>
      </c>
      <c r="Q20" s="280">
        <f>IF(ER20+ES20+ET20+EU20+EV20&gt;0,MAXA(Q$18:Q19)+1,0)</f>
        <v>0</v>
      </c>
      <c r="R20" s="280">
        <f>IF(EX20+EY20+EZ20+FA20+FB20&gt;0,MAXA(R$18:R19)+1,0)</f>
        <v>0</v>
      </c>
      <c r="S20" s="280">
        <f>IF(FD20+FE20+FF20+FG20+FH20&gt;0,MAXA(S$18:S19)+1,0)</f>
        <v>0</v>
      </c>
      <c r="T20" s="280">
        <f>IF(FJ20+FK20+FL20+FM20+FN20&gt;0,MAXA(T$18:T19)+1,0)</f>
        <v>0</v>
      </c>
      <c r="U20" s="280">
        <f>IF(FP20+FQ20+FR20+FS20+FT20&gt;0,MAXA(U$18:U19)+1,0)</f>
        <v>0</v>
      </c>
      <c r="V20" s="280">
        <f>IF(FV20+FW20+FX20+FY20+FZ20&gt;0,MAXA(V$18:V19)+1,0)</f>
        <v>0</v>
      </c>
      <c r="W20" s="280">
        <f>IF(GB20+GC20+GD20+GE20+GF20&gt;0,MAXA(W$18:W19)+1,0)</f>
        <v>0</v>
      </c>
      <c r="X20" s="280">
        <f>IF(GH20+GI20+GJ20+GK20+GL20&gt;0,MAXA(X$18:X19)+1,0)</f>
        <v>0</v>
      </c>
      <c r="Y20" s="280">
        <f>IF(GN20+GO20+GP20+GQ20+GR20&gt;0,MAXA(Y$18:Y19)+1,0)</f>
        <v>0</v>
      </c>
      <c r="Z20" s="280">
        <f>IF(GT20+GU20+GV20+GW20+GX20&gt;0,MAXA(Z$18:Z19)+1,0)</f>
        <v>0</v>
      </c>
      <c r="AA20" s="280">
        <f>IF(GZ20+HA20+HB20+HC20+HD20&gt;0,MAXA(AA$18:AA19)+1,0)</f>
        <v>0</v>
      </c>
      <c r="AB20" s="280">
        <f t="shared" si="33"/>
        <v>0</v>
      </c>
      <c r="AC20" s="280">
        <f>BA20+BF20+BG20+BL20+BM20+BR20+BS20+BX20+BY20+CD20+CE20+CJ20+CK20+CP20+CQ20+CV20+CW20+DB20+DC20+DH20+DI20+DN20+DO20+DT20+DU20+DZ20+EA20+EF20+EG20</f>
        <v>0</v>
      </c>
      <c r="AD20" s="280">
        <f t="shared" si="41"/>
        <v>0</v>
      </c>
      <c r="AE20" s="280">
        <f t="shared" si="42"/>
        <v>0</v>
      </c>
      <c r="AF20" s="280">
        <f t="shared" si="34"/>
        <v>0</v>
      </c>
      <c r="AG20" s="280">
        <f t="shared" si="43"/>
        <v>0</v>
      </c>
      <c r="AH20" s="280">
        <f t="shared" si="35"/>
        <v>0</v>
      </c>
      <c r="AI20" s="280">
        <f t="shared" si="44"/>
        <v>0</v>
      </c>
      <c r="AJ20" s="280">
        <f t="shared" si="36"/>
        <v>0</v>
      </c>
      <c r="AK20" s="186" t="e">
        <f>MATCH(AY20,AY$18:AY452,0)</f>
        <v>#N/A</v>
      </c>
      <c r="AL20" s="280">
        <f t="shared" si="45"/>
        <v>0</v>
      </c>
      <c r="AM20" s="280">
        <f>AM19+1</f>
        <v>3</v>
      </c>
      <c r="AN20" s="423"/>
      <c r="AO20" s="416"/>
      <c r="AP20" s="303">
        <f t="shared" si="37"/>
        <v>0</v>
      </c>
      <c r="AQ20" s="304">
        <f t="shared" si="38"/>
        <v>0</v>
      </c>
      <c r="AR20" s="305">
        <f t="shared" si="39"/>
        <v>0</v>
      </c>
      <c r="AS20" s="284"/>
      <c r="AT20" s="285" t="str">
        <f t="shared" si="40"/>
        <v/>
      </c>
      <c r="AU20" s="286"/>
      <c r="AV20" s="287"/>
      <c r="AW20" s="288"/>
      <c r="AX20" s="289"/>
      <c r="AY20" s="290"/>
      <c r="AZ20" s="291"/>
      <c r="BA20" s="306"/>
      <c r="BB20" s="290"/>
      <c r="BC20" s="287"/>
      <c r="BD20" s="307"/>
      <c r="BE20" s="296"/>
      <c r="BF20" s="286"/>
      <c r="BG20" s="297"/>
      <c r="BH20" s="298"/>
      <c r="BI20" s="299"/>
      <c r="BJ20" s="300"/>
      <c r="BK20" s="301"/>
      <c r="BL20" s="286"/>
      <c r="BM20" s="297"/>
      <c r="BN20" s="298"/>
      <c r="BO20" s="299"/>
      <c r="BP20" s="300"/>
      <c r="BQ20" s="301"/>
      <c r="BR20" s="286"/>
      <c r="BS20" s="297"/>
      <c r="BT20" s="298"/>
      <c r="BU20" s="299"/>
      <c r="BV20" s="300"/>
      <c r="BW20" s="301"/>
      <c r="BX20" s="286"/>
      <c r="BY20" s="297"/>
      <c r="BZ20" s="298"/>
      <c r="CA20" s="299"/>
      <c r="CB20" s="300"/>
      <c r="CC20" s="291"/>
      <c r="CD20" s="286"/>
      <c r="CE20" s="297"/>
      <c r="CF20" s="298"/>
      <c r="CG20" s="299"/>
      <c r="CH20" s="300"/>
      <c r="CI20" s="291"/>
      <c r="CJ20" s="286"/>
      <c r="CK20" s="297"/>
      <c r="CL20" s="298"/>
      <c r="CM20" s="299"/>
      <c r="CN20" s="300"/>
      <c r="CO20" s="291"/>
      <c r="CP20" s="286"/>
      <c r="CQ20" s="297"/>
      <c r="CR20" s="298"/>
      <c r="CS20" s="299"/>
      <c r="CT20" s="300"/>
      <c r="CU20" s="291"/>
      <c r="CV20" s="286"/>
      <c r="CW20" s="297"/>
      <c r="CX20" s="298"/>
      <c r="CY20" s="299"/>
      <c r="CZ20" s="300"/>
      <c r="DA20" s="291"/>
      <c r="DB20" s="286"/>
      <c r="DC20" s="297"/>
      <c r="DD20" s="298"/>
      <c r="DE20" s="299"/>
      <c r="DF20" s="300"/>
      <c r="DG20" s="291"/>
      <c r="DH20" s="286"/>
      <c r="DI20" s="297"/>
      <c r="DJ20" s="298"/>
      <c r="DK20" s="299"/>
      <c r="DL20" s="300"/>
      <c r="DM20" s="291"/>
      <c r="DN20" s="286"/>
      <c r="DO20" s="297"/>
      <c r="DP20" s="298"/>
      <c r="DQ20" s="299"/>
      <c r="DR20" s="300"/>
      <c r="DS20" s="291"/>
      <c r="DT20" s="286"/>
      <c r="DU20" s="297"/>
      <c r="DV20" s="298"/>
      <c r="DW20" s="299"/>
      <c r="DX20" s="300"/>
      <c r="DY20" s="291"/>
      <c r="DZ20" s="286"/>
      <c r="EA20" s="297"/>
      <c r="EB20" s="298"/>
      <c r="EC20" s="299"/>
      <c r="ED20" s="300"/>
      <c r="EE20" s="291"/>
      <c r="EF20" s="286"/>
      <c r="EG20" s="297"/>
      <c r="EH20" s="298"/>
      <c r="EI20" s="299"/>
      <c r="EJ20" s="300"/>
      <c r="EK20" s="291"/>
      <c r="EL20" s="286"/>
      <c r="EM20" s="297"/>
      <c r="EN20" s="298"/>
      <c r="EO20" s="299"/>
      <c r="EP20" s="300"/>
      <c r="EQ20" s="291"/>
      <c r="ER20" s="286"/>
      <c r="ES20" s="297"/>
      <c r="ET20" s="298"/>
      <c r="EU20" s="299"/>
      <c r="EV20" s="300"/>
      <c r="EW20" s="291"/>
      <c r="EX20" s="286"/>
      <c r="EY20" s="297"/>
      <c r="EZ20" s="298"/>
      <c r="FA20" s="299"/>
      <c r="FB20" s="300"/>
      <c r="FC20" s="291"/>
      <c r="FD20" s="286"/>
      <c r="FE20" s="297"/>
      <c r="FF20" s="298"/>
      <c r="FG20" s="299"/>
      <c r="FH20" s="300"/>
      <c r="FI20" s="291"/>
      <c r="FJ20" s="286"/>
      <c r="FK20" s="297"/>
      <c r="FL20" s="298"/>
      <c r="FM20" s="299"/>
      <c r="FN20" s="300"/>
      <c r="FO20" s="291"/>
      <c r="FP20" s="286"/>
      <c r="FQ20" s="297"/>
      <c r="FR20" s="298"/>
      <c r="FS20" s="299"/>
      <c r="FT20" s="300"/>
      <c r="FU20" s="291"/>
      <c r="FV20" s="286"/>
      <c r="FW20" s="297"/>
      <c r="FX20" s="298"/>
      <c r="FY20" s="299"/>
      <c r="FZ20" s="300"/>
      <c r="GA20" s="291"/>
      <c r="GB20" s="286"/>
      <c r="GC20" s="297"/>
      <c r="GD20" s="298"/>
      <c r="GE20" s="299"/>
      <c r="GF20" s="300"/>
      <c r="GG20" s="291"/>
      <c r="GH20" s="286"/>
      <c r="GI20" s="297"/>
      <c r="GJ20" s="298"/>
      <c r="GK20" s="299"/>
      <c r="GL20" s="300"/>
      <c r="GM20" s="291"/>
      <c r="GN20" s="286"/>
      <c r="GO20" s="297"/>
      <c r="GP20" s="298"/>
      <c r="GQ20" s="299"/>
      <c r="GR20" s="300"/>
      <c r="GS20" s="291"/>
      <c r="GT20" s="286"/>
      <c r="GU20" s="297"/>
      <c r="GV20" s="298"/>
      <c r="GW20" s="299"/>
      <c r="GX20" s="300"/>
      <c r="GY20" s="291"/>
      <c r="GZ20" s="286"/>
      <c r="HA20" s="297"/>
      <c r="HB20" s="298"/>
      <c r="HC20" s="299"/>
      <c r="HD20" s="300"/>
      <c r="HG20" s="186"/>
      <c r="HH20" s="280" t="s">
        <v>291</v>
      </c>
      <c r="HI20" s="314" t="b">
        <f>AND(ISBLANK(AQ_CostCode),SUM(Qhours)&gt;0)</f>
        <v>0</v>
      </c>
    </row>
    <row r="21" spans="1:217" s="280" customFormat="1" ht="14.25" customHeight="1" x14ac:dyDescent="0.25">
      <c r="A21" s="280">
        <f>IF(AL21=1,(MAXA(A$18:A20)+1),0)</f>
        <v>0</v>
      </c>
      <c r="B21" s="280">
        <f>IF(BF21+BG21+BH21+BI21+BJ21&gt;0,MAXA(B$18:B20)+1,0)</f>
        <v>0</v>
      </c>
      <c r="C21" s="280">
        <f>IF(BL21+BM21+BN21+BO21+BP21&gt;0,MAXA(C$18:C20)+1,0)</f>
        <v>0</v>
      </c>
      <c r="D21" s="280">
        <f>IF(BR21+BS21+BT21+BU21+BV21&gt;0,MAXA(D$18:D20)+1,0)</f>
        <v>0</v>
      </c>
      <c r="E21" s="280">
        <f>IF(BX21+BY21+BZ21+CA21+CB21&gt;0,MAXA(E$18:E20)+1,0)</f>
        <v>0</v>
      </c>
      <c r="F21" s="280">
        <f>IF(CD21+CE21+CF21+CG21+CH21&gt;0,MAXA(F$18:F20)+1,0)</f>
        <v>0</v>
      </c>
      <c r="G21" s="280">
        <f>IF(CJ21+CK21+CL21+CM21+CN21&gt;0,MAXA(G$18:G20)+1,0)</f>
        <v>0</v>
      </c>
      <c r="H21" s="280">
        <f>IF(CP21+CQ21+CR21+CS21+CT21&gt;0,MAXA(H$18:H20)+1,0)</f>
        <v>0</v>
      </c>
      <c r="I21" s="280">
        <f>IF(CV21+CW21+CX21+CY21+CZ21&gt;0,MAXA(I$18:I20)+1,0)</f>
        <v>0</v>
      </c>
      <c r="J21" s="280">
        <f>IF(DB21+DC21+DD21+DE21+DF21&gt;0,MAXA(J$18:J20)+1,0)</f>
        <v>0</v>
      </c>
      <c r="K21" s="280">
        <f>IF(DH21+DI21+DJ21+DK21+DL21&gt;0,MAXA(K$18:K20)+1,0)</f>
        <v>0</v>
      </c>
      <c r="L21" s="280">
        <f>IF(DN21+DO21+DP21+DQ21+DR21&gt;0,MAXA(L$18:L20)+1,0)</f>
        <v>0</v>
      </c>
      <c r="M21" s="280">
        <f>IF(DT21+DU21+DV21+DW21+DX21&gt;0,MAXA(M$18:M20)+1,0)</f>
        <v>0</v>
      </c>
      <c r="N21" s="280">
        <f>IF(DZ21+EA21+EB21+EC21+ED21&gt;0,MAXA(N$18:N20)+1,0)</f>
        <v>0</v>
      </c>
      <c r="O21" s="280">
        <f>IF(EF21+EG21+EH21+EI21+EJ21&gt;0,MAXA(O$18:O20)+1,0)</f>
        <v>0</v>
      </c>
      <c r="P21" s="280">
        <f>IF(EL21+EM21+EN21+EO21+EP21&gt;0,MAXA(P$18:P20)+1,0)</f>
        <v>0</v>
      </c>
      <c r="Q21" s="280">
        <f>IF(ER21+ES21+ET21+EU21+EV21&gt;0,MAXA(Q$18:Q20)+1,0)</f>
        <v>0</v>
      </c>
      <c r="R21" s="280">
        <f>IF(EX21+EY21+EZ21+FA21+FB21&gt;0,MAXA(R$18:R20)+1,0)</f>
        <v>0</v>
      </c>
      <c r="S21" s="280">
        <f>IF(FD21+FE21+FF21+FG21+FH21&gt;0,MAXA(S$18:S20)+1,0)</f>
        <v>0</v>
      </c>
      <c r="T21" s="280">
        <f>IF(FJ21+FK21+FL21+FM21+FN21&gt;0,MAXA(T$18:T20)+1,0)</f>
        <v>0</v>
      </c>
      <c r="U21" s="280">
        <f>IF(FP21+FQ21+FR21+FS21+FT21&gt;0,MAXA(U$18:U20)+1,0)</f>
        <v>0</v>
      </c>
      <c r="V21" s="280">
        <f>IF(FV21+FW21+FX21+FY21+FZ21&gt;0,MAXA(V$18:V20)+1,0)</f>
        <v>0</v>
      </c>
      <c r="W21" s="280">
        <f>IF(GB21+GC21+GD21+GE21+GF21&gt;0,MAXA(W$18:W20)+1,0)</f>
        <v>0</v>
      </c>
      <c r="X21" s="280">
        <f>IF(GH21+GI21+GJ21+GK21+GL21&gt;0,MAXA(X$18:X20)+1,0)</f>
        <v>0</v>
      </c>
      <c r="Y21" s="280">
        <f>IF(GN21+GO21+GP21+GQ21+GR21&gt;0,MAXA(Y$18:Y20)+1,0)</f>
        <v>0</v>
      </c>
      <c r="Z21" s="280">
        <f>IF(GT21+GU21+GV21+GW21+GX21&gt;0,MAXA(Z$18:Z20)+1,0)</f>
        <v>0</v>
      </c>
      <c r="AA21" s="280">
        <f>IF(GZ21+HA21+HB21+HC21+HD21&gt;0,MAXA(AA$18:AA20)+1,0)</f>
        <v>0</v>
      </c>
      <c r="AB21" s="280">
        <f t="shared" si="33"/>
        <v>0</v>
      </c>
      <c r="AC21" s="280">
        <f>BA21+BF21+BG21+BL21+BM21+BR21+BS21+BX21+BY21+CD21+CE21+CJ21+CK21+CP21+CQ21+CV21+CW21+DB21+DC21+DH21+DI21+DN21+DO21+DT21+DU21+DZ21+EA21+EF21+EG21</f>
        <v>0</v>
      </c>
      <c r="AD21" s="280">
        <f t="shared" si="41"/>
        <v>0</v>
      </c>
      <c r="AE21" s="280">
        <f t="shared" si="42"/>
        <v>0</v>
      </c>
      <c r="AF21" s="280">
        <f t="shared" si="34"/>
        <v>0</v>
      </c>
      <c r="AG21" s="280">
        <f t="shared" si="43"/>
        <v>0</v>
      </c>
      <c r="AH21" s="280">
        <f t="shared" si="35"/>
        <v>0</v>
      </c>
      <c r="AI21" s="280">
        <f t="shared" si="44"/>
        <v>0</v>
      </c>
      <c r="AJ21" s="280">
        <f t="shared" si="36"/>
        <v>0</v>
      </c>
      <c r="AK21" s="186" t="e">
        <f>MATCH(AY21,AY$18:AY453,0)</f>
        <v>#N/A</v>
      </c>
      <c r="AL21" s="280">
        <f t="shared" si="45"/>
        <v>0</v>
      </c>
      <c r="AM21" s="280">
        <f>AM20+1</f>
        <v>4</v>
      </c>
      <c r="AN21" s="415"/>
      <c r="AO21" s="416"/>
      <c r="AP21" s="303">
        <f t="shared" si="37"/>
        <v>0</v>
      </c>
      <c r="AQ21" s="304">
        <f t="shared" si="38"/>
        <v>0</v>
      </c>
      <c r="AR21" s="305">
        <f t="shared" si="39"/>
        <v>0</v>
      </c>
      <c r="AS21" s="284"/>
      <c r="AT21" s="285" t="str">
        <f t="shared" si="40"/>
        <v/>
      </c>
      <c r="AU21" s="286"/>
      <c r="AV21" s="287"/>
      <c r="AW21" s="288"/>
      <c r="AX21" s="289"/>
      <c r="AY21" s="290"/>
      <c r="AZ21" s="291"/>
      <c r="BA21" s="306"/>
      <c r="BB21" s="290"/>
      <c r="BC21" s="287"/>
      <c r="BD21" s="307"/>
      <c r="BE21" s="296"/>
      <c r="BF21" s="286"/>
      <c r="BG21" s="297"/>
      <c r="BH21" s="298"/>
      <c r="BI21" s="299"/>
      <c r="BJ21" s="300"/>
      <c r="BK21" s="301"/>
      <c r="BL21" s="286"/>
      <c r="BM21" s="297"/>
      <c r="BN21" s="298"/>
      <c r="BO21" s="299"/>
      <c r="BP21" s="300"/>
      <c r="BQ21" s="301"/>
      <c r="BR21" s="286"/>
      <c r="BS21" s="297"/>
      <c r="BT21" s="298"/>
      <c r="BU21" s="299"/>
      <c r="BV21" s="300"/>
      <c r="BW21" s="301"/>
      <c r="BX21" s="286"/>
      <c r="BY21" s="297"/>
      <c r="BZ21" s="298"/>
      <c r="CA21" s="299"/>
      <c r="CB21" s="300"/>
      <c r="CC21" s="291"/>
      <c r="CD21" s="286"/>
      <c r="CE21" s="297"/>
      <c r="CF21" s="298"/>
      <c r="CG21" s="299"/>
      <c r="CH21" s="300"/>
      <c r="CI21" s="291"/>
      <c r="CJ21" s="286"/>
      <c r="CK21" s="297"/>
      <c r="CL21" s="298"/>
      <c r="CM21" s="299"/>
      <c r="CN21" s="300"/>
      <c r="CO21" s="291"/>
      <c r="CP21" s="286"/>
      <c r="CQ21" s="297"/>
      <c r="CR21" s="298"/>
      <c r="CS21" s="299"/>
      <c r="CT21" s="300"/>
      <c r="CU21" s="291"/>
      <c r="CV21" s="286"/>
      <c r="CW21" s="297"/>
      <c r="CX21" s="298"/>
      <c r="CY21" s="299"/>
      <c r="CZ21" s="300"/>
      <c r="DA21" s="291"/>
      <c r="DB21" s="286"/>
      <c r="DC21" s="297"/>
      <c r="DD21" s="298"/>
      <c r="DE21" s="299"/>
      <c r="DF21" s="300"/>
      <c r="DG21" s="291"/>
      <c r="DH21" s="286"/>
      <c r="DI21" s="297"/>
      <c r="DJ21" s="298"/>
      <c r="DK21" s="299"/>
      <c r="DL21" s="300"/>
      <c r="DM21" s="291"/>
      <c r="DN21" s="286"/>
      <c r="DO21" s="297"/>
      <c r="DP21" s="298"/>
      <c r="DQ21" s="299"/>
      <c r="DR21" s="300"/>
      <c r="DS21" s="291"/>
      <c r="DT21" s="286"/>
      <c r="DU21" s="297"/>
      <c r="DV21" s="298"/>
      <c r="DW21" s="299"/>
      <c r="DX21" s="300"/>
      <c r="DY21" s="291"/>
      <c r="DZ21" s="286"/>
      <c r="EA21" s="297"/>
      <c r="EB21" s="298"/>
      <c r="EC21" s="299"/>
      <c r="ED21" s="300"/>
      <c r="EE21" s="291"/>
      <c r="EF21" s="286"/>
      <c r="EG21" s="297"/>
      <c r="EH21" s="298"/>
      <c r="EI21" s="299"/>
      <c r="EJ21" s="300"/>
      <c r="EK21" s="291"/>
      <c r="EL21" s="286"/>
      <c r="EM21" s="297"/>
      <c r="EN21" s="298"/>
      <c r="EO21" s="299"/>
      <c r="EP21" s="300"/>
      <c r="EQ21" s="291"/>
      <c r="ER21" s="286"/>
      <c r="ES21" s="297"/>
      <c r="ET21" s="298"/>
      <c r="EU21" s="299"/>
      <c r="EV21" s="300"/>
      <c r="EW21" s="291"/>
      <c r="EX21" s="286"/>
      <c r="EY21" s="297"/>
      <c r="EZ21" s="298"/>
      <c r="FA21" s="299"/>
      <c r="FB21" s="300"/>
      <c r="FC21" s="291"/>
      <c r="FD21" s="286"/>
      <c r="FE21" s="297"/>
      <c r="FF21" s="298"/>
      <c r="FG21" s="299"/>
      <c r="FH21" s="300"/>
      <c r="FI21" s="291"/>
      <c r="FJ21" s="286"/>
      <c r="FK21" s="297"/>
      <c r="FL21" s="298"/>
      <c r="FM21" s="299"/>
      <c r="FN21" s="300"/>
      <c r="FO21" s="291"/>
      <c r="FP21" s="286"/>
      <c r="FQ21" s="297"/>
      <c r="FR21" s="298"/>
      <c r="FS21" s="299"/>
      <c r="FT21" s="300"/>
      <c r="FU21" s="291"/>
      <c r="FV21" s="286"/>
      <c r="FW21" s="297"/>
      <c r="FX21" s="298"/>
      <c r="FY21" s="299"/>
      <c r="FZ21" s="300"/>
      <c r="GA21" s="291"/>
      <c r="GB21" s="286"/>
      <c r="GC21" s="297"/>
      <c r="GD21" s="298"/>
      <c r="GE21" s="299"/>
      <c r="GF21" s="300"/>
      <c r="GG21" s="291"/>
      <c r="GH21" s="286"/>
      <c r="GI21" s="297"/>
      <c r="GJ21" s="298"/>
      <c r="GK21" s="299"/>
      <c r="GL21" s="300"/>
      <c r="GM21" s="291"/>
      <c r="GN21" s="286"/>
      <c r="GO21" s="297"/>
      <c r="GP21" s="298"/>
      <c r="GQ21" s="299"/>
      <c r="GR21" s="300"/>
      <c r="GS21" s="291"/>
      <c r="GT21" s="286"/>
      <c r="GU21" s="297"/>
      <c r="GV21" s="298"/>
      <c r="GW21" s="299"/>
      <c r="GX21" s="300"/>
      <c r="GY21" s="291"/>
      <c r="GZ21" s="286"/>
      <c r="HA21" s="297"/>
      <c r="HB21" s="298"/>
      <c r="HC21" s="299"/>
      <c r="HD21" s="300"/>
      <c r="HG21" s="186"/>
      <c r="HH21" s="280" t="s">
        <v>295</v>
      </c>
      <c r="HI21" s="311" t="b">
        <f>AND(ISBLANK(R_CostCode),SUM(Rhours)&gt;0)</f>
        <v>0</v>
      </c>
    </row>
    <row r="22" spans="1:217" s="280" customFormat="1" ht="14.25" customHeight="1" x14ac:dyDescent="0.25">
      <c r="A22" s="280">
        <f>IF(AL22=1,(MAXA(A$18:A21)+1),0)</f>
        <v>0</v>
      </c>
      <c r="B22" s="280">
        <f>IF(BF22+BG22+BH22+BI22+BJ22&gt;0,MAXA(B$18:B21)+1,0)</f>
        <v>0</v>
      </c>
      <c r="C22" s="280">
        <f>IF(BL22+BM22+BN22+BO22+BP22&gt;0,MAXA(C$18:C21)+1,0)</f>
        <v>0</v>
      </c>
      <c r="D22" s="280">
        <f>IF(BR22+BS22+BT22+BU22+BV22&gt;0,MAXA(D$18:D21)+1,0)</f>
        <v>0</v>
      </c>
      <c r="E22" s="280">
        <f>IF(BX22+BY22+BZ22+CA22+CB22&gt;0,MAXA(E$18:E21)+1,0)</f>
        <v>0</v>
      </c>
      <c r="F22" s="280">
        <f>IF(CD22+CE22+CF22+CG22+CH22&gt;0,MAXA(F$18:F21)+1,0)</f>
        <v>0</v>
      </c>
      <c r="G22" s="280">
        <f>IF(CJ22+CK22+CL22+CM22+CN22&gt;0,MAXA(G$18:G21)+1,0)</f>
        <v>0</v>
      </c>
      <c r="H22" s="280">
        <f>IF(CP22+CQ22+CR22+CS22+CT22&gt;0,MAXA(H$18:H21)+1,0)</f>
        <v>0</v>
      </c>
      <c r="I22" s="280">
        <f>IF(CV22+CW22+CX22+CY22+CZ22&gt;0,MAXA(I$18:I21)+1,0)</f>
        <v>0</v>
      </c>
      <c r="J22" s="280">
        <f>IF(DB22+DC22+DD22+DE22+DF22&gt;0,MAXA(J$18:J21)+1,0)</f>
        <v>0</v>
      </c>
      <c r="K22" s="280">
        <f>IF(DH22+DI22+DJ22+DK22+DL22&gt;0,MAXA(K$18:K21)+1,0)</f>
        <v>0</v>
      </c>
      <c r="L22" s="280">
        <f>IF(DN22+DO22+DP22+DQ22+DR22&gt;0,MAXA(L$18:L21)+1,0)</f>
        <v>0</v>
      </c>
      <c r="M22" s="280">
        <f>IF(DT22+DU22+DV22+DW22+DX22&gt;0,MAXA(M$18:M21)+1,0)</f>
        <v>0</v>
      </c>
      <c r="N22" s="280">
        <f>IF(DZ22+EA22+EB22+EC22+ED22&gt;0,MAXA(N$18:N21)+1,0)</f>
        <v>0</v>
      </c>
      <c r="O22" s="280">
        <f>IF(EF22+EG22+EH22+EI22+EJ22&gt;0,MAXA(O$18:O21)+1,0)</f>
        <v>0</v>
      </c>
      <c r="P22" s="280">
        <f>IF(EL22+EM22+EN22+EO22+EP22&gt;0,MAXA(P$18:P21)+1,0)</f>
        <v>0</v>
      </c>
      <c r="Q22" s="280">
        <f>IF(ER22+ES22+ET22+EU22+EV22&gt;0,MAXA(Q$18:Q21)+1,0)</f>
        <v>0</v>
      </c>
      <c r="R22" s="280">
        <f>IF(EX22+EY22+EZ22+FA22+FB22&gt;0,MAXA(R$18:R21)+1,0)</f>
        <v>0</v>
      </c>
      <c r="S22" s="280">
        <f>IF(FD22+FE22+FF22+FG22+FH22&gt;0,MAXA(S$18:S21)+1,0)</f>
        <v>0</v>
      </c>
      <c r="T22" s="280">
        <f>IF(FJ22+FK22+FL22+FM22+FN22&gt;0,MAXA(T$18:T21)+1,0)</f>
        <v>0</v>
      </c>
      <c r="U22" s="280">
        <f>IF(FP22+FQ22+FR22+FS22+FT22&gt;0,MAXA(U$18:U21)+1,0)</f>
        <v>0</v>
      </c>
      <c r="V22" s="280">
        <f>IF(FV22+FW22+FX22+FY22+FZ22&gt;0,MAXA(V$18:V21)+1,0)</f>
        <v>0</v>
      </c>
      <c r="W22" s="280">
        <f>IF(GB22+GC22+GD22+GE22+GF22&gt;0,MAXA(W$18:W21)+1,0)</f>
        <v>0</v>
      </c>
      <c r="X22" s="280">
        <f>IF(GH22+GI22+GJ22+GK22+GL22&gt;0,MAXA(X$18:X21)+1,0)</f>
        <v>0</v>
      </c>
      <c r="Y22" s="280">
        <f>IF(GN22+GO22+GP22+GQ22+GR22&gt;0,MAXA(Y$18:Y21)+1,0)</f>
        <v>0</v>
      </c>
      <c r="Z22" s="280">
        <f>IF(GT22+GU22+GV22+GW22+GX22&gt;0,MAXA(Z$18:Z21)+1,0)</f>
        <v>0</v>
      </c>
      <c r="AA22" s="280">
        <f>IF(GZ22+HA22+HB22+HC22+HD22&gt;0,MAXA(AA$18:AA21)+1,0)</f>
        <v>0</v>
      </c>
      <c r="AB22" s="280">
        <f t="shared" si="33"/>
        <v>0</v>
      </c>
      <c r="AC22" s="280">
        <f>BA22+BF22+BG22+BL22+BM22+BR22+BS22+BX22+BY22+CD22+CE22+CJ22+CK22+CP22+CQ22+CV22+CW22+DB22+DC22+DH22+DI22+DN22+DO22+DT22+DU22+DZ22+EA22+EF22+EG22</f>
        <v>0</v>
      </c>
      <c r="AD22" s="280">
        <f t="shared" si="41"/>
        <v>0</v>
      </c>
      <c r="AE22" s="280">
        <f t="shared" si="42"/>
        <v>0</v>
      </c>
      <c r="AF22" s="280">
        <f t="shared" si="34"/>
        <v>0</v>
      </c>
      <c r="AG22" s="280">
        <f t="shared" si="43"/>
        <v>0</v>
      </c>
      <c r="AH22" s="280">
        <f t="shared" si="35"/>
        <v>0</v>
      </c>
      <c r="AI22" s="280">
        <f t="shared" si="44"/>
        <v>0</v>
      </c>
      <c r="AJ22" s="280">
        <f>IF(OR(AY22&lt;&gt;0,AX22="Yes"),1,0)</f>
        <v>0</v>
      </c>
      <c r="AK22" s="186" t="e">
        <f>MATCH(AY22,AY$18:AY454,0)</f>
        <v>#N/A</v>
      </c>
      <c r="AL22" s="280">
        <f t="shared" si="45"/>
        <v>0</v>
      </c>
      <c r="AM22" s="280">
        <f>AM21+1</f>
        <v>5</v>
      </c>
      <c r="AN22" s="415"/>
      <c r="AO22" s="416"/>
      <c r="AP22" s="303">
        <f t="shared" si="37"/>
        <v>0</v>
      </c>
      <c r="AQ22" s="304">
        <f t="shared" si="38"/>
        <v>0</v>
      </c>
      <c r="AR22" s="305">
        <f t="shared" si="39"/>
        <v>0</v>
      </c>
      <c r="AS22" s="284"/>
      <c r="AT22" s="285" t="str">
        <f t="shared" si="40"/>
        <v/>
      </c>
      <c r="AU22" s="286"/>
      <c r="AV22" s="287"/>
      <c r="AW22" s="288"/>
      <c r="AX22" s="289"/>
      <c r="AY22" s="290"/>
      <c r="AZ22" s="291"/>
      <c r="BA22" s="306"/>
      <c r="BB22" s="290"/>
      <c r="BC22" s="287"/>
      <c r="BD22" s="307"/>
      <c r="BE22" s="296"/>
      <c r="BF22" s="286"/>
      <c r="BG22" s="297"/>
      <c r="BH22" s="298"/>
      <c r="BI22" s="299"/>
      <c r="BJ22" s="300"/>
      <c r="BK22" s="301"/>
      <c r="BL22" s="286"/>
      <c r="BM22" s="297"/>
      <c r="BN22" s="298"/>
      <c r="BO22" s="299"/>
      <c r="BP22" s="300"/>
      <c r="BQ22" s="301"/>
      <c r="BR22" s="286"/>
      <c r="BS22" s="297"/>
      <c r="BT22" s="298"/>
      <c r="BU22" s="299"/>
      <c r="BV22" s="300"/>
      <c r="BW22" s="301"/>
      <c r="BX22" s="286"/>
      <c r="BY22" s="297"/>
      <c r="BZ22" s="298"/>
      <c r="CA22" s="299"/>
      <c r="CB22" s="300"/>
      <c r="CC22" s="291"/>
      <c r="CD22" s="286"/>
      <c r="CE22" s="297"/>
      <c r="CF22" s="298"/>
      <c r="CG22" s="299"/>
      <c r="CH22" s="300"/>
      <c r="CI22" s="291"/>
      <c r="CJ22" s="286"/>
      <c r="CK22" s="297"/>
      <c r="CL22" s="298"/>
      <c r="CM22" s="299"/>
      <c r="CN22" s="300"/>
      <c r="CO22" s="291"/>
      <c r="CP22" s="286"/>
      <c r="CQ22" s="297"/>
      <c r="CR22" s="298"/>
      <c r="CS22" s="299"/>
      <c r="CT22" s="300"/>
      <c r="CU22" s="291"/>
      <c r="CV22" s="286"/>
      <c r="CW22" s="297"/>
      <c r="CX22" s="298"/>
      <c r="CY22" s="299"/>
      <c r="CZ22" s="300"/>
      <c r="DA22" s="291"/>
      <c r="DB22" s="286"/>
      <c r="DC22" s="297"/>
      <c r="DD22" s="298"/>
      <c r="DE22" s="299"/>
      <c r="DF22" s="300"/>
      <c r="DG22" s="291"/>
      <c r="DH22" s="286"/>
      <c r="DI22" s="297"/>
      <c r="DJ22" s="298"/>
      <c r="DK22" s="299"/>
      <c r="DL22" s="300"/>
      <c r="DM22" s="291"/>
      <c r="DN22" s="286"/>
      <c r="DO22" s="297"/>
      <c r="DP22" s="298"/>
      <c r="DQ22" s="299"/>
      <c r="DR22" s="300"/>
      <c r="DS22" s="291"/>
      <c r="DT22" s="286"/>
      <c r="DU22" s="297"/>
      <c r="DV22" s="298"/>
      <c r="DW22" s="299"/>
      <c r="DX22" s="300"/>
      <c r="DY22" s="291"/>
      <c r="DZ22" s="286"/>
      <c r="EA22" s="297"/>
      <c r="EB22" s="298"/>
      <c r="EC22" s="299"/>
      <c r="ED22" s="300"/>
      <c r="EE22" s="291"/>
      <c r="EF22" s="286"/>
      <c r="EG22" s="297"/>
      <c r="EH22" s="298"/>
      <c r="EI22" s="299"/>
      <c r="EJ22" s="300"/>
      <c r="EK22" s="291"/>
      <c r="EL22" s="286"/>
      <c r="EM22" s="297"/>
      <c r="EN22" s="298"/>
      <c r="EO22" s="299"/>
      <c r="EP22" s="300"/>
      <c r="EQ22" s="291"/>
      <c r="ER22" s="286"/>
      <c r="ES22" s="297"/>
      <c r="ET22" s="298"/>
      <c r="EU22" s="299"/>
      <c r="EV22" s="300"/>
      <c r="EW22" s="291"/>
      <c r="EX22" s="286"/>
      <c r="EY22" s="297"/>
      <c r="EZ22" s="298"/>
      <c r="FA22" s="299"/>
      <c r="FB22" s="300"/>
      <c r="FC22" s="291"/>
      <c r="FD22" s="286"/>
      <c r="FE22" s="297"/>
      <c r="FF22" s="298"/>
      <c r="FG22" s="299"/>
      <c r="FH22" s="300"/>
      <c r="FI22" s="291"/>
      <c r="FJ22" s="286"/>
      <c r="FK22" s="297"/>
      <c r="FL22" s="298"/>
      <c r="FM22" s="299"/>
      <c r="FN22" s="300"/>
      <c r="FO22" s="291"/>
      <c r="FP22" s="286"/>
      <c r="FQ22" s="297"/>
      <c r="FR22" s="298"/>
      <c r="FS22" s="299"/>
      <c r="FT22" s="300"/>
      <c r="FU22" s="291"/>
      <c r="FV22" s="286"/>
      <c r="FW22" s="297"/>
      <c r="FX22" s="298"/>
      <c r="FY22" s="299"/>
      <c r="FZ22" s="300"/>
      <c r="GA22" s="291"/>
      <c r="GB22" s="286"/>
      <c r="GC22" s="297"/>
      <c r="GD22" s="298"/>
      <c r="GE22" s="299"/>
      <c r="GF22" s="300"/>
      <c r="GG22" s="291"/>
      <c r="GH22" s="286"/>
      <c r="GI22" s="297"/>
      <c r="GJ22" s="298"/>
      <c r="GK22" s="299"/>
      <c r="GL22" s="300"/>
      <c r="GM22" s="291"/>
      <c r="GN22" s="286"/>
      <c r="GO22" s="297"/>
      <c r="GP22" s="298"/>
      <c r="GQ22" s="299"/>
      <c r="GR22" s="300"/>
      <c r="GS22" s="291"/>
      <c r="GT22" s="286"/>
      <c r="GU22" s="297"/>
      <c r="GV22" s="298"/>
      <c r="GW22" s="299"/>
      <c r="GX22" s="300"/>
      <c r="GY22" s="291"/>
      <c r="GZ22" s="286"/>
      <c r="HA22" s="297"/>
      <c r="HB22" s="298"/>
      <c r="HC22" s="299"/>
      <c r="HD22" s="300"/>
      <c r="HG22" s="186"/>
      <c r="HH22" s="280" t="s">
        <v>264</v>
      </c>
      <c r="HI22" s="314" t="b">
        <f>AND(ISBLANK(AS_CostCode),SUM(Shours)&gt;0)</f>
        <v>0</v>
      </c>
    </row>
    <row r="23" spans="1:217" s="280" customFormat="1" ht="14.25" customHeight="1" x14ac:dyDescent="0.25">
      <c r="A23" s="280">
        <f>IF(AL23=1,(MAXA(A$18:A22)+1),0)</f>
        <v>0</v>
      </c>
      <c r="B23" s="280">
        <f>IF(BF23+BG23+BH23+BI23+BJ23&gt;0,MAXA(B$18:B22)+1,0)</f>
        <v>0</v>
      </c>
      <c r="C23" s="280">
        <f>IF(BL23+BM23+BN23+BO23+BP23&gt;0,MAXA(C$18:C22)+1,0)</f>
        <v>0</v>
      </c>
      <c r="D23" s="280">
        <f>IF(BR23+BS23+BT23+BU23+BV23&gt;0,MAXA(D$18:D22)+1,0)</f>
        <v>0</v>
      </c>
      <c r="E23" s="280">
        <f>IF(BX23+BY23+BZ23+CA23+CB23&gt;0,MAXA(E$18:E22)+1,0)</f>
        <v>0</v>
      </c>
      <c r="F23" s="280">
        <f>IF(CD23+CE23+CF23+CG23+CH23&gt;0,MAXA(F$18:F22)+1,0)</f>
        <v>0</v>
      </c>
      <c r="G23" s="280">
        <f>IF(CJ23+CK23+CL23+CM23+CN23&gt;0,MAXA(G$18:G22)+1,0)</f>
        <v>0</v>
      </c>
      <c r="H23" s="280">
        <f>IF(CP23+CQ23+CR23+CS23+CT23&gt;0,MAXA(H$18:H22)+1,0)</f>
        <v>0</v>
      </c>
      <c r="I23" s="280">
        <f>IF(CV23+CW23+CX23+CY23+CZ23&gt;0,MAXA(I$18:I22)+1,0)</f>
        <v>0</v>
      </c>
      <c r="J23" s="280">
        <f>IF(DB23+DC23+DD23+DE23+DF23&gt;0,MAXA(J$18:J22)+1,0)</f>
        <v>0</v>
      </c>
      <c r="K23" s="280">
        <f>IF(DH23+DI23+DJ23+DK23+DL23&gt;0,MAXA(K$18:K22)+1,0)</f>
        <v>0</v>
      </c>
      <c r="L23" s="280">
        <f>IF(DN23+DO23+DP23+DQ23+DR23&gt;0,MAXA(L$18:L22)+1,0)</f>
        <v>0</v>
      </c>
      <c r="M23" s="280">
        <f>IF(DT23+DU23+DV23+DW23+DX23&gt;0,MAXA(M$18:M22)+1,0)</f>
        <v>0</v>
      </c>
      <c r="N23" s="280">
        <f>IF(DZ23+EA23+EB23+EC23+ED23&gt;0,MAXA(N$18:N22)+1,0)</f>
        <v>0</v>
      </c>
      <c r="O23" s="280">
        <f>IF(EF23+EG23+EH23+EI23+EJ23&gt;0,MAXA(O$18:O22)+1,0)</f>
        <v>0</v>
      </c>
      <c r="P23" s="280">
        <f>IF(EL23+EM23+EN23+EO23+EP23&gt;0,MAXA(P$18:P22)+1,0)</f>
        <v>0</v>
      </c>
      <c r="Q23" s="280">
        <f>IF(ER23+ES23+ET23+EU23+EV23&gt;0,MAXA(Q$18:Q22)+1,0)</f>
        <v>0</v>
      </c>
      <c r="R23" s="280">
        <f>IF(EX23+EY23+EZ23+FA23+FB23&gt;0,MAXA(R$18:R22)+1,0)</f>
        <v>0</v>
      </c>
      <c r="S23" s="280">
        <f>IF(FD23+FE23+FF23+FG23+FH23&gt;0,MAXA(S$18:S22)+1,0)</f>
        <v>0</v>
      </c>
      <c r="T23" s="280">
        <f>IF(FJ23+FK23+FL23+FM23+FN23&gt;0,MAXA(T$18:T22)+1,0)</f>
        <v>0</v>
      </c>
      <c r="U23" s="280">
        <f>IF(FP23+FQ23+FR23+FS23+FT23&gt;0,MAXA(U$18:U22)+1,0)</f>
        <v>0</v>
      </c>
      <c r="V23" s="280">
        <f>IF(FV23+FW23+FX23+FY23+FZ23&gt;0,MAXA(V$18:V22)+1,0)</f>
        <v>0</v>
      </c>
      <c r="W23" s="280">
        <f>IF(GB23+GC23+GD23+GE23+GF23&gt;0,MAXA(W$18:W22)+1,0)</f>
        <v>0</v>
      </c>
      <c r="X23" s="280">
        <f>IF(GH23+GI23+GJ23+GK23+GL23&gt;0,MAXA(X$18:X22)+1,0)</f>
        <v>0</v>
      </c>
      <c r="Y23" s="280">
        <f>IF(GN23+GO23+GP23+GQ23+GR23&gt;0,MAXA(Y$18:Y22)+1,0)</f>
        <v>0</v>
      </c>
      <c r="Z23" s="280">
        <f>IF(GT23+GU23+GV23+GW23+GX23&gt;0,MAXA(Z$18:Z22)+1,0)</f>
        <v>0</v>
      </c>
      <c r="AA23" s="280">
        <f>IF(GZ23+HA23+HB23+HC23+HD23&gt;0,MAXA(AA$18:AA22)+1,0)</f>
        <v>0</v>
      </c>
      <c r="AB23" s="280">
        <f t="shared" si="33"/>
        <v>0</v>
      </c>
      <c r="AC23" s="280">
        <f t="shared" ref="AC23:AC82" si="46">BA23+BF23+BG23+BL23+BM23+BR23+BS23+BX23+BY23+CD23+CE23+CJ23+CK23+CP23+CQ23+CV23+CW23+DB23+DC23+DH23+DI23+DN23+DO23+DT23+DU23+DZ23+EA23+EF23+EG23</f>
        <v>0</v>
      </c>
      <c r="AD23" s="280">
        <f t="shared" si="41"/>
        <v>0</v>
      </c>
      <c r="AE23" s="280">
        <f t="shared" si="42"/>
        <v>0</v>
      </c>
      <c r="AF23" s="280">
        <f t="shared" si="34"/>
        <v>0</v>
      </c>
      <c r="AG23" s="280">
        <f t="shared" si="43"/>
        <v>0</v>
      </c>
      <c r="AH23" s="280">
        <f t="shared" si="35"/>
        <v>0</v>
      </c>
      <c r="AI23" s="280">
        <f t="shared" si="44"/>
        <v>0</v>
      </c>
      <c r="AJ23" s="280">
        <f t="shared" si="36"/>
        <v>0</v>
      </c>
      <c r="AK23" s="186" t="e">
        <f>MATCH(AY23,AY$18:AY455,0)</f>
        <v>#N/A</v>
      </c>
      <c r="AL23" s="280">
        <f t="shared" si="45"/>
        <v>0</v>
      </c>
      <c r="AM23" s="280">
        <f>AM22+1</f>
        <v>6</v>
      </c>
      <c r="AN23" s="415"/>
      <c r="AO23" s="416"/>
      <c r="AP23" s="303">
        <f t="shared" si="37"/>
        <v>0</v>
      </c>
      <c r="AQ23" s="304">
        <f t="shared" si="38"/>
        <v>0</v>
      </c>
      <c r="AR23" s="305">
        <f t="shared" si="39"/>
        <v>0</v>
      </c>
      <c r="AS23" s="284"/>
      <c r="AT23" s="285" t="str">
        <f t="shared" si="40"/>
        <v/>
      </c>
      <c r="AU23" s="286"/>
      <c r="AV23" s="287"/>
      <c r="AW23" s="288"/>
      <c r="AX23" s="289"/>
      <c r="AY23" s="290"/>
      <c r="AZ23" s="291"/>
      <c r="BA23" s="306"/>
      <c r="BB23" s="290"/>
      <c r="BC23" s="287"/>
      <c r="BD23" s="307"/>
      <c r="BE23" s="296"/>
      <c r="BF23" s="286"/>
      <c r="BG23" s="297"/>
      <c r="BH23" s="298"/>
      <c r="BI23" s="299"/>
      <c r="BJ23" s="300"/>
      <c r="BK23" s="301"/>
      <c r="BL23" s="286"/>
      <c r="BM23" s="297"/>
      <c r="BN23" s="298"/>
      <c r="BO23" s="299"/>
      <c r="BP23" s="300"/>
      <c r="BQ23" s="301"/>
      <c r="BR23" s="286"/>
      <c r="BS23" s="297"/>
      <c r="BT23" s="298"/>
      <c r="BU23" s="299"/>
      <c r="BV23" s="300"/>
      <c r="BW23" s="301"/>
      <c r="BX23" s="286"/>
      <c r="BY23" s="297"/>
      <c r="BZ23" s="298"/>
      <c r="CA23" s="299"/>
      <c r="CB23" s="300"/>
      <c r="CC23" s="291"/>
      <c r="CD23" s="286"/>
      <c r="CE23" s="297"/>
      <c r="CF23" s="298"/>
      <c r="CG23" s="299"/>
      <c r="CH23" s="300"/>
      <c r="CI23" s="291"/>
      <c r="CJ23" s="286"/>
      <c r="CK23" s="297"/>
      <c r="CL23" s="298"/>
      <c r="CM23" s="299"/>
      <c r="CN23" s="300"/>
      <c r="CO23" s="291"/>
      <c r="CP23" s="286"/>
      <c r="CQ23" s="297"/>
      <c r="CR23" s="298"/>
      <c r="CS23" s="299"/>
      <c r="CT23" s="300"/>
      <c r="CU23" s="291"/>
      <c r="CV23" s="286"/>
      <c r="CW23" s="297"/>
      <c r="CX23" s="298"/>
      <c r="CY23" s="299"/>
      <c r="CZ23" s="300"/>
      <c r="DA23" s="291"/>
      <c r="DB23" s="286"/>
      <c r="DC23" s="297"/>
      <c r="DD23" s="298"/>
      <c r="DE23" s="299"/>
      <c r="DF23" s="300"/>
      <c r="DG23" s="291"/>
      <c r="DH23" s="286"/>
      <c r="DI23" s="297"/>
      <c r="DJ23" s="298"/>
      <c r="DK23" s="299"/>
      <c r="DL23" s="300"/>
      <c r="DM23" s="291"/>
      <c r="DN23" s="286"/>
      <c r="DO23" s="297"/>
      <c r="DP23" s="298"/>
      <c r="DQ23" s="299"/>
      <c r="DR23" s="300"/>
      <c r="DS23" s="291"/>
      <c r="DT23" s="286"/>
      <c r="DU23" s="297"/>
      <c r="DV23" s="298"/>
      <c r="DW23" s="299"/>
      <c r="DX23" s="300"/>
      <c r="DY23" s="291"/>
      <c r="DZ23" s="286"/>
      <c r="EA23" s="297"/>
      <c r="EB23" s="298"/>
      <c r="EC23" s="299"/>
      <c r="ED23" s="300"/>
      <c r="EE23" s="291"/>
      <c r="EF23" s="286"/>
      <c r="EG23" s="297"/>
      <c r="EH23" s="298"/>
      <c r="EI23" s="299"/>
      <c r="EJ23" s="300"/>
      <c r="EK23" s="291"/>
      <c r="EL23" s="286"/>
      <c r="EM23" s="297"/>
      <c r="EN23" s="298"/>
      <c r="EO23" s="299"/>
      <c r="EP23" s="300"/>
      <c r="EQ23" s="291"/>
      <c r="ER23" s="286"/>
      <c r="ES23" s="297"/>
      <c r="ET23" s="298"/>
      <c r="EU23" s="299"/>
      <c r="EV23" s="300"/>
      <c r="EW23" s="291"/>
      <c r="EX23" s="286"/>
      <c r="EY23" s="297"/>
      <c r="EZ23" s="298"/>
      <c r="FA23" s="299"/>
      <c r="FB23" s="300"/>
      <c r="FC23" s="291"/>
      <c r="FD23" s="286"/>
      <c r="FE23" s="297"/>
      <c r="FF23" s="298"/>
      <c r="FG23" s="299"/>
      <c r="FH23" s="300"/>
      <c r="FI23" s="291"/>
      <c r="FJ23" s="286"/>
      <c r="FK23" s="297"/>
      <c r="FL23" s="298"/>
      <c r="FM23" s="299"/>
      <c r="FN23" s="300"/>
      <c r="FO23" s="291"/>
      <c r="FP23" s="286"/>
      <c r="FQ23" s="297"/>
      <c r="FR23" s="298"/>
      <c r="FS23" s="299"/>
      <c r="FT23" s="300"/>
      <c r="FU23" s="291"/>
      <c r="FV23" s="286"/>
      <c r="FW23" s="297"/>
      <c r="FX23" s="298"/>
      <c r="FY23" s="299"/>
      <c r="FZ23" s="300"/>
      <c r="GA23" s="291"/>
      <c r="GB23" s="286"/>
      <c r="GC23" s="297"/>
      <c r="GD23" s="298"/>
      <c r="GE23" s="299"/>
      <c r="GF23" s="300"/>
      <c r="GG23" s="291"/>
      <c r="GH23" s="286"/>
      <c r="GI23" s="297"/>
      <c r="GJ23" s="298"/>
      <c r="GK23" s="299"/>
      <c r="GL23" s="300"/>
      <c r="GM23" s="291"/>
      <c r="GN23" s="286"/>
      <c r="GO23" s="297"/>
      <c r="GP23" s="298"/>
      <c r="GQ23" s="299"/>
      <c r="GR23" s="300"/>
      <c r="GS23" s="291"/>
      <c r="GT23" s="286"/>
      <c r="GU23" s="297"/>
      <c r="GV23" s="298"/>
      <c r="GW23" s="299"/>
      <c r="GX23" s="300"/>
      <c r="GY23" s="291"/>
      <c r="GZ23" s="286"/>
      <c r="HA23" s="297"/>
      <c r="HB23" s="298"/>
      <c r="HC23" s="299"/>
      <c r="HD23" s="300"/>
      <c r="HG23" s="186"/>
      <c r="HH23" s="280" t="s">
        <v>263</v>
      </c>
      <c r="HI23" s="311" t="b">
        <f>AND(ISBLANK(T_CostCode),SUM(Thours)&gt;0)</f>
        <v>0</v>
      </c>
    </row>
    <row r="24" spans="1:217" s="280" customFormat="1" ht="14.25" customHeight="1" x14ac:dyDescent="0.25">
      <c r="A24" s="280">
        <f>IF(AL24=1,(MAXA(A$18:A23)+1),0)</f>
        <v>0</v>
      </c>
      <c r="B24" s="280">
        <f>IF(BF24+BG24+BH24+BI24+BJ24&gt;0,MAXA(B$18:B23)+1,0)</f>
        <v>0</v>
      </c>
      <c r="C24" s="280">
        <f>IF(BL24+BM24+BN24+BO24+BP24&gt;0,MAXA(C$18:C23)+1,0)</f>
        <v>0</v>
      </c>
      <c r="D24" s="280">
        <f>IF(BR24+BS24+BT24+BU24+BV24&gt;0,MAXA(D$18:D23)+1,0)</f>
        <v>0</v>
      </c>
      <c r="E24" s="280">
        <f>IF(BX24+BY24+BZ24+CA24+CB24&gt;0,MAXA(E$18:E23)+1,0)</f>
        <v>0</v>
      </c>
      <c r="F24" s="280">
        <f>IF(CD24+CE24+CF24+CG24+CH24&gt;0,MAXA(F$18:F23)+1,0)</f>
        <v>0</v>
      </c>
      <c r="G24" s="280">
        <f>IF(CJ24+CK24+CL24+CM24+CN24&gt;0,MAXA(G$18:G23)+1,0)</f>
        <v>0</v>
      </c>
      <c r="H24" s="280">
        <f>IF(CP24+CQ24+CR24+CS24+CT24&gt;0,MAXA(H$18:H23)+1,0)</f>
        <v>0</v>
      </c>
      <c r="I24" s="280">
        <f>IF(CV24+CW24+CX24+CY24+CZ24&gt;0,MAXA(I$18:I23)+1,0)</f>
        <v>0</v>
      </c>
      <c r="J24" s="280">
        <f>IF(DB24+DC24+DD24+DE24+DF24&gt;0,MAXA(J$18:J23)+1,0)</f>
        <v>0</v>
      </c>
      <c r="K24" s="280">
        <f>IF(DH24+DI24+DJ24+DK24+DL24&gt;0,MAXA(K$18:K23)+1,0)</f>
        <v>0</v>
      </c>
      <c r="L24" s="280">
        <f>IF(DN24+DO24+DP24+DQ24+DR24&gt;0,MAXA(L$18:L23)+1,0)</f>
        <v>0</v>
      </c>
      <c r="M24" s="280">
        <f>IF(DT24+DU24+DV24+DW24+DX24&gt;0,MAXA(M$18:M23)+1,0)</f>
        <v>0</v>
      </c>
      <c r="N24" s="280">
        <f>IF(DZ24+EA24+EB24+EC24+ED24&gt;0,MAXA(N$18:N23)+1,0)</f>
        <v>0</v>
      </c>
      <c r="O24" s="280">
        <f>IF(EF24+EG24+EH24+EI24+EJ24&gt;0,MAXA(O$18:O23)+1,0)</f>
        <v>0</v>
      </c>
      <c r="P24" s="280">
        <f>IF(EL24+EM24+EN24+EO24+EP24&gt;0,MAXA(P$18:P23)+1,0)</f>
        <v>0</v>
      </c>
      <c r="Q24" s="280">
        <f>IF(ER24+ES24+ET24+EU24+EV24&gt;0,MAXA(Q$18:Q23)+1,0)</f>
        <v>0</v>
      </c>
      <c r="R24" s="280">
        <f>IF(EX24+EY24+EZ24+FA24+FB24&gt;0,MAXA(R$18:R23)+1,0)</f>
        <v>0</v>
      </c>
      <c r="S24" s="280">
        <f>IF(FD24+FE24+FF24+FG24+FH24&gt;0,MAXA(S$18:S23)+1,0)</f>
        <v>0</v>
      </c>
      <c r="T24" s="280">
        <f>IF(FJ24+FK24+FL24+FM24+FN24&gt;0,MAXA(T$18:T23)+1,0)</f>
        <v>0</v>
      </c>
      <c r="U24" s="280">
        <f>IF(FP24+FQ24+FR24+FS24+FT24&gt;0,MAXA(U$18:U23)+1,0)</f>
        <v>0</v>
      </c>
      <c r="V24" s="280">
        <f>IF(FV24+FW24+FX24+FY24+FZ24&gt;0,MAXA(V$18:V23)+1,0)</f>
        <v>0</v>
      </c>
      <c r="W24" s="280">
        <f>IF(GB24+GC24+GD24+GE24+GF24&gt;0,MAXA(W$18:W23)+1,0)</f>
        <v>0</v>
      </c>
      <c r="X24" s="280">
        <f>IF(GH24+GI24+GJ24+GK24+GL24&gt;0,MAXA(X$18:X23)+1,0)</f>
        <v>0</v>
      </c>
      <c r="Y24" s="280">
        <f>IF(GN24+GO24+GP24+GQ24+GR24&gt;0,MAXA(Y$18:Y23)+1,0)</f>
        <v>0</v>
      </c>
      <c r="Z24" s="280">
        <f>IF(GT24+GU24+GV24+GW24+GX24&gt;0,MAXA(Z$18:Z23)+1,0)</f>
        <v>0</v>
      </c>
      <c r="AA24" s="280">
        <f>IF(GZ24+HA24+HB24+HC24+HD24&gt;0,MAXA(AA$18:AA23)+1,0)</f>
        <v>0</v>
      </c>
      <c r="AB24" s="280">
        <f t="shared" ref="AB24:AB57" si="47">IF(AU24="Yes",1,0)</f>
        <v>0</v>
      </c>
      <c r="AC24" s="280">
        <f t="shared" si="46"/>
        <v>0</v>
      </c>
      <c r="AD24" s="280">
        <f t="shared" si="41"/>
        <v>0</v>
      </c>
      <c r="AE24" s="280">
        <f t="shared" si="42"/>
        <v>0</v>
      </c>
      <c r="AF24" s="280">
        <f t="shared" ref="AF24:AF57" si="48">IF(AD24&lt;&gt;AH24,1,0)</f>
        <v>0</v>
      </c>
      <c r="AG24" s="280">
        <f t="shared" si="43"/>
        <v>0</v>
      </c>
      <c r="AH24" s="280">
        <f t="shared" ref="AH24:AH57" si="49">IF(AV24="Yes",1,0)</f>
        <v>0</v>
      </c>
      <c r="AI24" s="280">
        <f t="shared" si="44"/>
        <v>0</v>
      </c>
      <c r="AJ24" s="280">
        <f t="shared" si="36"/>
        <v>0</v>
      </c>
      <c r="AK24" s="186" t="e">
        <f>MATCH(AY24,AY$18:AY456,0)</f>
        <v>#N/A</v>
      </c>
      <c r="AL24" s="280">
        <f t="shared" si="45"/>
        <v>0</v>
      </c>
      <c r="AM24" s="280">
        <f t="shared" ref="AM24:AM87" si="50">AM23+1</f>
        <v>7</v>
      </c>
      <c r="AN24" s="415"/>
      <c r="AO24" s="416"/>
      <c r="AP24" s="303">
        <f t="shared" si="37"/>
        <v>0</v>
      </c>
      <c r="AQ24" s="304">
        <f t="shared" si="38"/>
        <v>0</v>
      </c>
      <c r="AR24" s="305">
        <f t="shared" si="39"/>
        <v>0</v>
      </c>
      <c r="AS24" s="284"/>
      <c r="AT24" s="285" t="str">
        <f t="shared" si="40"/>
        <v/>
      </c>
      <c r="AU24" s="286"/>
      <c r="AV24" s="287"/>
      <c r="AW24" s="288"/>
      <c r="AX24" s="289"/>
      <c r="AY24" s="290"/>
      <c r="AZ24" s="291"/>
      <c r="BA24" s="306"/>
      <c r="BB24" s="290"/>
      <c r="BC24" s="287"/>
      <c r="BD24" s="307"/>
      <c r="BE24" s="296"/>
      <c r="BF24" s="286"/>
      <c r="BG24" s="297"/>
      <c r="BH24" s="298"/>
      <c r="BI24" s="299"/>
      <c r="BJ24" s="300"/>
      <c r="BK24" s="301"/>
      <c r="BL24" s="286"/>
      <c r="BM24" s="297"/>
      <c r="BN24" s="298"/>
      <c r="BO24" s="299"/>
      <c r="BP24" s="300"/>
      <c r="BQ24" s="301"/>
      <c r="BR24" s="286"/>
      <c r="BS24" s="297"/>
      <c r="BT24" s="298"/>
      <c r="BU24" s="299"/>
      <c r="BV24" s="300"/>
      <c r="BW24" s="301"/>
      <c r="BX24" s="286"/>
      <c r="BY24" s="297"/>
      <c r="BZ24" s="298"/>
      <c r="CA24" s="299"/>
      <c r="CB24" s="300"/>
      <c r="CC24" s="291"/>
      <c r="CD24" s="286"/>
      <c r="CE24" s="297"/>
      <c r="CF24" s="298"/>
      <c r="CG24" s="299"/>
      <c r="CH24" s="300"/>
      <c r="CI24" s="291"/>
      <c r="CJ24" s="286"/>
      <c r="CK24" s="297"/>
      <c r="CL24" s="298"/>
      <c r="CM24" s="299"/>
      <c r="CN24" s="300"/>
      <c r="CO24" s="291"/>
      <c r="CP24" s="286"/>
      <c r="CQ24" s="297"/>
      <c r="CR24" s="298"/>
      <c r="CS24" s="299"/>
      <c r="CT24" s="300"/>
      <c r="CU24" s="291"/>
      <c r="CV24" s="286"/>
      <c r="CW24" s="297"/>
      <c r="CX24" s="298"/>
      <c r="CY24" s="299"/>
      <c r="CZ24" s="300"/>
      <c r="DA24" s="291"/>
      <c r="DB24" s="286"/>
      <c r="DC24" s="297"/>
      <c r="DD24" s="298"/>
      <c r="DE24" s="299"/>
      <c r="DF24" s="300"/>
      <c r="DG24" s="291"/>
      <c r="DH24" s="286"/>
      <c r="DI24" s="297"/>
      <c r="DJ24" s="298"/>
      <c r="DK24" s="299"/>
      <c r="DL24" s="300"/>
      <c r="DM24" s="291"/>
      <c r="DN24" s="286"/>
      <c r="DO24" s="297"/>
      <c r="DP24" s="298"/>
      <c r="DQ24" s="299"/>
      <c r="DR24" s="300"/>
      <c r="DS24" s="291"/>
      <c r="DT24" s="286"/>
      <c r="DU24" s="297"/>
      <c r="DV24" s="298"/>
      <c r="DW24" s="299"/>
      <c r="DX24" s="300"/>
      <c r="DY24" s="291"/>
      <c r="DZ24" s="286"/>
      <c r="EA24" s="297"/>
      <c r="EB24" s="298"/>
      <c r="EC24" s="299"/>
      <c r="ED24" s="300"/>
      <c r="EE24" s="291"/>
      <c r="EF24" s="286"/>
      <c r="EG24" s="297"/>
      <c r="EH24" s="298"/>
      <c r="EI24" s="299"/>
      <c r="EJ24" s="300"/>
      <c r="EK24" s="291"/>
      <c r="EL24" s="286"/>
      <c r="EM24" s="297"/>
      <c r="EN24" s="298"/>
      <c r="EO24" s="299"/>
      <c r="EP24" s="300"/>
      <c r="EQ24" s="291"/>
      <c r="ER24" s="286"/>
      <c r="ES24" s="297"/>
      <c r="ET24" s="298"/>
      <c r="EU24" s="299"/>
      <c r="EV24" s="300"/>
      <c r="EW24" s="291"/>
      <c r="EX24" s="286"/>
      <c r="EY24" s="297"/>
      <c r="EZ24" s="298"/>
      <c r="FA24" s="299"/>
      <c r="FB24" s="300"/>
      <c r="FC24" s="291"/>
      <c r="FD24" s="286"/>
      <c r="FE24" s="297"/>
      <c r="FF24" s="298"/>
      <c r="FG24" s="299"/>
      <c r="FH24" s="300"/>
      <c r="FI24" s="291"/>
      <c r="FJ24" s="286"/>
      <c r="FK24" s="297"/>
      <c r="FL24" s="298"/>
      <c r="FM24" s="299"/>
      <c r="FN24" s="300"/>
      <c r="FO24" s="291"/>
      <c r="FP24" s="286"/>
      <c r="FQ24" s="297"/>
      <c r="FR24" s="298"/>
      <c r="FS24" s="299"/>
      <c r="FT24" s="300"/>
      <c r="FU24" s="291"/>
      <c r="FV24" s="286"/>
      <c r="FW24" s="297"/>
      <c r="FX24" s="298"/>
      <c r="FY24" s="299"/>
      <c r="FZ24" s="300"/>
      <c r="GA24" s="291"/>
      <c r="GB24" s="286"/>
      <c r="GC24" s="297"/>
      <c r="GD24" s="298"/>
      <c r="GE24" s="299"/>
      <c r="GF24" s="300"/>
      <c r="GG24" s="291"/>
      <c r="GH24" s="286"/>
      <c r="GI24" s="297"/>
      <c r="GJ24" s="298"/>
      <c r="GK24" s="299"/>
      <c r="GL24" s="300"/>
      <c r="GM24" s="291"/>
      <c r="GN24" s="286"/>
      <c r="GO24" s="297"/>
      <c r="GP24" s="298"/>
      <c r="GQ24" s="299"/>
      <c r="GR24" s="300"/>
      <c r="GS24" s="291"/>
      <c r="GT24" s="286"/>
      <c r="GU24" s="297"/>
      <c r="GV24" s="298"/>
      <c r="GW24" s="299"/>
      <c r="GX24" s="300"/>
      <c r="GY24" s="291"/>
      <c r="GZ24" s="286"/>
      <c r="HA24" s="297"/>
      <c r="HB24" s="298"/>
      <c r="HC24" s="299"/>
      <c r="HD24" s="300"/>
      <c r="HG24" s="186"/>
      <c r="HH24" s="280" t="s">
        <v>296</v>
      </c>
      <c r="HI24" s="314" t="b">
        <f>AND(ISBLANK(U_CostCode),SUM(Uhours)&gt;0)</f>
        <v>0</v>
      </c>
    </row>
    <row r="25" spans="1:217" s="280" customFormat="1" ht="14.25" customHeight="1" x14ac:dyDescent="0.25">
      <c r="A25" s="280">
        <f>IF(AL25=1,(MAXA(A$18:A24)+1),0)</f>
        <v>0</v>
      </c>
      <c r="B25" s="280">
        <f>IF(BF25+BG25+BH25+BI25+BJ25&gt;0,MAXA(B$18:B24)+1,0)</f>
        <v>0</v>
      </c>
      <c r="C25" s="280">
        <f>IF(BL25+BM25+BN25+BO25+BP25&gt;0,MAXA(C$18:C24)+1,0)</f>
        <v>0</v>
      </c>
      <c r="D25" s="280">
        <f>IF(BR25+BS25+BT25+BU25+BV25&gt;0,MAXA(D$18:D24)+1,0)</f>
        <v>0</v>
      </c>
      <c r="E25" s="280">
        <f>IF(BX25+BY25+BZ25+CA25+CB25&gt;0,MAXA(E$18:E24)+1,0)</f>
        <v>0</v>
      </c>
      <c r="F25" s="280">
        <f>IF(CD25+CE25+CF25+CG25+CH25&gt;0,MAXA(F$18:F24)+1,0)</f>
        <v>0</v>
      </c>
      <c r="G25" s="280">
        <f>IF(CJ25+CK25+CL25+CM25+CN25&gt;0,MAXA(G$18:G24)+1,0)</f>
        <v>0</v>
      </c>
      <c r="H25" s="280">
        <f>IF(CP25+CQ25+CR25+CS25+CT25&gt;0,MAXA(H$18:H24)+1,0)</f>
        <v>0</v>
      </c>
      <c r="I25" s="280">
        <f>IF(CV25+CW25+CX25+CY25+CZ25&gt;0,MAXA(I$18:I24)+1,0)</f>
        <v>0</v>
      </c>
      <c r="J25" s="280">
        <f>IF(DB25+DC25+DD25+DE25+DF25&gt;0,MAXA(J$18:J24)+1,0)</f>
        <v>0</v>
      </c>
      <c r="K25" s="280">
        <f>IF(DH25+DI25+DJ25+DK25+DL25&gt;0,MAXA(K$18:K24)+1,0)</f>
        <v>0</v>
      </c>
      <c r="L25" s="280">
        <f>IF(DN25+DO25+DP25+DQ25+DR25&gt;0,MAXA(L$18:L24)+1,0)</f>
        <v>0</v>
      </c>
      <c r="M25" s="280">
        <f>IF(DT25+DU25+DV25+DW25+DX25&gt;0,MAXA(M$18:M24)+1,0)</f>
        <v>0</v>
      </c>
      <c r="N25" s="280">
        <f>IF(DZ25+EA25+EB25+EC25+ED25&gt;0,MAXA(N$18:N24)+1,0)</f>
        <v>0</v>
      </c>
      <c r="O25" s="280">
        <f>IF(EF25+EG25+EH25+EI25+EJ25&gt;0,MAXA(O$18:O24)+1,0)</f>
        <v>0</v>
      </c>
      <c r="P25" s="280">
        <f>IF(EL25+EM25+EN25+EO25+EP25&gt;0,MAXA(P$18:P24)+1,0)</f>
        <v>0</v>
      </c>
      <c r="Q25" s="280">
        <f>IF(ER25+ES25+ET25+EU25+EV25&gt;0,MAXA(Q$18:Q24)+1,0)</f>
        <v>0</v>
      </c>
      <c r="R25" s="280">
        <f>IF(EX25+EY25+EZ25+FA25+FB25&gt;0,MAXA(R$18:R24)+1,0)</f>
        <v>0</v>
      </c>
      <c r="S25" s="280">
        <f>IF(FD25+FE25+FF25+FG25+FH25&gt;0,MAXA(S$18:S24)+1,0)</f>
        <v>0</v>
      </c>
      <c r="T25" s="280">
        <f>IF(FJ25+FK25+FL25+FM25+FN25&gt;0,MAXA(T$18:T24)+1,0)</f>
        <v>0</v>
      </c>
      <c r="U25" s="280">
        <f>IF(FP25+FQ25+FR25+FS25+FT25&gt;0,MAXA(U$18:U24)+1,0)</f>
        <v>0</v>
      </c>
      <c r="V25" s="280">
        <f>IF(FV25+FW25+FX25+FY25+FZ25&gt;0,MAXA(V$18:V24)+1,0)</f>
        <v>0</v>
      </c>
      <c r="W25" s="280">
        <f>IF(GB25+GC25+GD25+GE25+GF25&gt;0,MAXA(W$18:W24)+1,0)</f>
        <v>0</v>
      </c>
      <c r="X25" s="280">
        <f>IF(GH25+GI25+GJ25+GK25+GL25&gt;0,MAXA(X$18:X24)+1,0)</f>
        <v>0</v>
      </c>
      <c r="Y25" s="280">
        <f>IF(GN25+GO25+GP25+GQ25+GR25&gt;0,MAXA(Y$18:Y24)+1,0)</f>
        <v>0</v>
      </c>
      <c r="Z25" s="280">
        <f>IF(GT25+GU25+GV25+GW25+GX25&gt;0,MAXA(Z$18:Z24)+1,0)</f>
        <v>0</v>
      </c>
      <c r="AA25" s="280">
        <f>IF(GZ25+HA25+HB25+HC25+HD25&gt;0,MAXA(AA$18:AA24)+1,0)</f>
        <v>0</v>
      </c>
      <c r="AB25" s="280">
        <f t="shared" si="47"/>
        <v>0</v>
      </c>
      <c r="AC25" s="280">
        <f t="shared" si="46"/>
        <v>0</v>
      </c>
      <c r="AD25" s="280">
        <f t="shared" si="41"/>
        <v>0</v>
      </c>
      <c r="AE25" s="280">
        <f t="shared" si="42"/>
        <v>0</v>
      </c>
      <c r="AF25" s="280">
        <f t="shared" si="48"/>
        <v>0</v>
      </c>
      <c r="AG25" s="280">
        <f t="shared" si="43"/>
        <v>0</v>
      </c>
      <c r="AH25" s="280">
        <f t="shared" si="49"/>
        <v>0</v>
      </c>
      <c r="AI25" s="280">
        <f t="shared" si="44"/>
        <v>0</v>
      </c>
      <c r="AJ25" s="280">
        <f t="shared" si="36"/>
        <v>0</v>
      </c>
      <c r="AK25" s="186" t="e">
        <f>MATCH(AY25,AY$18:AY457,0)</f>
        <v>#N/A</v>
      </c>
      <c r="AL25" s="280">
        <f t="shared" si="45"/>
        <v>0</v>
      </c>
      <c r="AM25" s="280">
        <f t="shared" si="50"/>
        <v>8</v>
      </c>
      <c r="AN25" s="415"/>
      <c r="AO25" s="416"/>
      <c r="AP25" s="303">
        <f t="shared" si="37"/>
        <v>0</v>
      </c>
      <c r="AQ25" s="304">
        <f t="shared" si="38"/>
        <v>0</v>
      </c>
      <c r="AR25" s="305">
        <f t="shared" si="39"/>
        <v>0</v>
      </c>
      <c r="AS25" s="284"/>
      <c r="AT25" s="285" t="str">
        <f t="shared" si="40"/>
        <v/>
      </c>
      <c r="AU25" s="286"/>
      <c r="AV25" s="287"/>
      <c r="AW25" s="288"/>
      <c r="AX25" s="289"/>
      <c r="AY25" s="290"/>
      <c r="AZ25" s="291"/>
      <c r="BA25" s="306"/>
      <c r="BB25" s="290"/>
      <c r="BC25" s="287"/>
      <c r="BD25" s="307"/>
      <c r="BE25" s="296"/>
      <c r="BF25" s="286"/>
      <c r="BG25" s="297"/>
      <c r="BH25" s="298"/>
      <c r="BI25" s="299"/>
      <c r="BJ25" s="300"/>
      <c r="BK25" s="301"/>
      <c r="BL25" s="286"/>
      <c r="BM25" s="297"/>
      <c r="BN25" s="298"/>
      <c r="BO25" s="299"/>
      <c r="BP25" s="300"/>
      <c r="BQ25" s="301"/>
      <c r="BR25" s="286"/>
      <c r="BS25" s="297"/>
      <c r="BT25" s="298"/>
      <c r="BU25" s="299"/>
      <c r="BV25" s="300"/>
      <c r="BW25" s="301"/>
      <c r="BX25" s="286"/>
      <c r="BY25" s="297"/>
      <c r="BZ25" s="298"/>
      <c r="CA25" s="299"/>
      <c r="CB25" s="300"/>
      <c r="CC25" s="291"/>
      <c r="CD25" s="286"/>
      <c r="CE25" s="297"/>
      <c r="CF25" s="298"/>
      <c r="CG25" s="299"/>
      <c r="CH25" s="300"/>
      <c r="CI25" s="291"/>
      <c r="CJ25" s="286"/>
      <c r="CK25" s="297"/>
      <c r="CL25" s="298"/>
      <c r="CM25" s="299"/>
      <c r="CN25" s="300"/>
      <c r="CO25" s="291"/>
      <c r="CP25" s="286"/>
      <c r="CQ25" s="297"/>
      <c r="CR25" s="298"/>
      <c r="CS25" s="299"/>
      <c r="CT25" s="300"/>
      <c r="CU25" s="291"/>
      <c r="CV25" s="286"/>
      <c r="CW25" s="297"/>
      <c r="CX25" s="298"/>
      <c r="CY25" s="299"/>
      <c r="CZ25" s="300"/>
      <c r="DA25" s="291"/>
      <c r="DB25" s="286"/>
      <c r="DC25" s="297"/>
      <c r="DD25" s="298"/>
      <c r="DE25" s="299"/>
      <c r="DF25" s="300"/>
      <c r="DG25" s="291"/>
      <c r="DH25" s="286"/>
      <c r="DI25" s="297"/>
      <c r="DJ25" s="298"/>
      <c r="DK25" s="299"/>
      <c r="DL25" s="300"/>
      <c r="DM25" s="291"/>
      <c r="DN25" s="286"/>
      <c r="DO25" s="297"/>
      <c r="DP25" s="298"/>
      <c r="DQ25" s="299"/>
      <c r="DR25" s="300"/>
      <c r="DS25" s="291"/>
      <c r="DT25" s="286"/>
      <c r="DU25" s="297"/>
      <c r="DV25" s="298"/>
      <c r="DW25" s="299"/>
      <c r="DX25" s="300"/>
      <c r="DY25" s="291"/>
      <c r="DZ25" s="286"/>
      <c r="EA25" s="297"/>
      <c r="EB25" s="298"/>
      <c r="EC25" s="299"/>
      <c r="ED25" s="300"/>
      <c r="EE25" s="291"/>
      <c r="EF25" s="286"/>
      <c r="EG25" s="297"/>
      <c r="EH25" s="298"/>
      <c r="EI25" s="299"/>
      <c r="EJ25" s="300"/>
      <c r="EK25" s="291"/>
      <c r="EL25" s="286"/>
      <c r="EM25" s="297"/>
      <c r="EN25" s="298"/>
      <c r="EO25" s="299"/>
      <c r="EP25" s="300"/>
      <c r="EQ25" s="291"/>
      <c r="ER25" s="286"/>
      <c r="ES25" s="297"/>
      <c r="ET25" s="298"/>
      <c r="EU25" s="299"/>
      <c r="EV25" s="300"/>
      <c r="EW25" s="291"/>
      <c r="EX25" s="286"/>
      <c r="EY25" s="297"/>
      <c r="EZ25" s="298"/>
      <c r="FA25" s="299"/>
      <c r="FB25" s="300"/>
      <c r="FC25" s="291"/>
      <c r="FD25" s="286"/>
      <c r="FE25" s="297"/>
      <c r="FF25" s="298"/>
      <c r="FG25" s="299"/>
      <c r="FH25" s="300"/>
      <c r="FI25" s="291"/>
      <c r="FJ25" s="286"/>
      <c r="FK25" s="297"/>
      <c r="FL25" s="298"/>
      <c r="FM25" s="299"/>
      <c r="FN25" s="300"/>
      <c r="FO25" s="291"/>
      <c r="FP25" s="286"/>
      <c r="FQ25" s="297"/>
      <c r="FR25" s="298"/>
      <c r="FS25" s="299"/>
      <c r="FT25" s="300"/>
      <c r="FU25" s="291"/>
      <c r="FV25" s="286"/>
      <c r="FW25" s="297"/>
      <c r="FX25" s="298"/>
      <c r="FY25" s="299"/>
      <c r="FZ25" s="300"/>
      <c r="GA25" s="291"/>
      <c r="GB25" s="286"/>
      <c r="GC25" s="297"/>
      <c r="GD25" s="298"/>
      <c r="GE25" s="299"/>
      <c r="GF25" s="300"/>
      <c r="GG25" s="291"/>
      <c r="GH25" s="286"/>
      <c r="GI25" s="297"/>
      <c r="GJ25" s="298"/>
      <c r="GK25" s="299"/>
      <c r="GL25" s="300"/>
      <c r="GM25" s="291"/>
      <c r="GN25" s="286"/>
      <c r="GO25" s="297"/>
      <c r="GP25" s="298"/>
      <c r="GQ25" s="299"/>
      <c r="GR25" s="300"/>
      <c r="GS25" s="291"/>
      <c r="GT25" s="286"/>
      <c r="GU25" s="297"/>
      <c r="GV25" s="298"/>
      <c r="GW25" s="299"/>
      <c r="GX25" s="300"/>
      <c r="GY25" s="291"/>
      <c r="GZ25" s="286"/>
      <c r="HA25" s="297"/>
      <c r="HB25" s="298"/>
      <c r="HC25" s="299"/>
      <c r="HD25" s="300"/>
      <c r="HG25" s="186"/>
      <c r="HH25" s="280" t="s">
        <v>293</v>
      </c>
      <c r="HI25" s="311" t="b">
        <f>AND(ISBLANK(V_CostCode),SUM(Vhours)&gt;0)</f>
        <v>0</v>
      </c>
    </row>
    <row r="26" spans="1:217" s="280" customFormat="1" ht="14.25" customHeight="1" x14ac:dyDescent="0.25">
      <c r="A26" s="280">
        <f>IF(AL26=1,(MAXA(A$18:A25)+1),0)</f>
        <v>0</v>
      </c>
      <c r="B26" s="280">
        <f>IF(BF26+BG26+BH26+BI26+BJ26&gt;0,MAXA(B$18:B25)+1,0)</f>
        <v>0</v>
      </c>
      <c r="C26" s="280">
        <f>IF(BL26+BM26+BN26+BO26+BP26&gt;0,MAXA(C$18:C25)+1,0)</f>
        <v>0</v>
      </c>
      <c r="D26" s="280">
        <f>IF(BR26+BS26+BT26+BU26+BV26&gt;0,MAXA(D$18:D25)+1,0)</f>
        <v>0</v>
      </c>
      <c r="E26" s="280">
        <f>IF(BX26+BY26+BZ26+CA26+CB26&gt;0,MAXA(E$18:E25)+1,0)</f>
        <v>0</v>
      </c>
      <c r="F26" s="280">
        <f>IF(CD26+CE26+CF26+CG26+CH26&gt;0,MAXA(F$18:F25)+1,0)</f>
        <v>0</v>
      </c>
      <c r="G26" s="280">
        <f>IF(CJ26+CK26+CL26+CM26+CN26&gt;0,MAXA(G$18:G25)+1,0)</f>
        <v>0</v>
      </c>
      <c r="H26" s="280">
        <f>IF(CP26+CQ26+CR26+CS26+CT26&gt;0,MAXA(H$18:H25)+1,0)</f>
        <v>0</v>
      </c>
      <c r="I26" s="280">
        <f>IF(CV26+CW26+CX26+CY26+CZ26&gt;0,MAXA(I$18:I25)+1,0)</f>
        <v>0</v>
      </c>
      <c r="J26" s="280">
        <f>IF(DB26+DC26+DD26+DE26+DF26&gt;0,MAXA(J$18:J25)+1,0)</f>
        <v>0</v>
      </c>
      <c r="K26" s="280">
        <f>IF(DH26+DI26+DJ26+DK26+DL26&gt;0,MAXA(K$18:K25)+1,0)</f>
        <v>0</v>
      </c>
      <c r="L26" s="280">
        <f>IF(DN26+DO26+DP26+DQ26+DR26&gt;0,MAXA(L$18:L25)+1,0)</f>
        <v>0</v>
      </c>
      <c r="M26" s="280">
        <f>IF(DT26+DU26+DV26+DW26+DX26&gt;0,MAXA(M$18:M25)+1,0)</f>
        <v>0</v>
      </c>
      <c r="N26" s="280">
        <f>IF(DZ26+EA26+EB26+EC26+ED26&gt;0,MAXA(N$18:N25)+1,0)</f>
        <v>0</v>
      </c>
      <c r="O26" s="280">
        <f>IF(EF26+EG26+EH26+EI26+EJ26&gt;0,MAXA(O$18:O25)+1,0)</f>
        <v>0</v>
      </c>
      <c r="P26" s="280">
        <f>IF(EL26+EM26+EN26+EO26+EP26&gt;0,MAXA(P$18:P25)+1,0)</f>
        <v>0</v>
      </c>
      <c r="Q26" s="280">
        <f>IF(ER26+ES26+ET26+EU26+EV26&gt;0,MAXA(Q$18:Q25)+1,0)</f>
        <v>0</v>
      </c>
      <c r="R26" s="280">
        <f>IF(EX26+EY26+EZ26+FA26+FB26&gt;0,MAXA(R$18:R25)+1,0)</f>
        <v>0</v>
      </c>
      <c r="S26" s="280">
        <f>IF(FD26+FE26+FF26+FG26+FH26&gt;0,MAXA(S$18:S25)+1,0)</f>
        <v>0</v>
      </c>
      <c r="T26" s="280">
        <f>IF(FJ26+FK26+FL26+FM26+FN26&gt;0,MAXA(T$18:T25)+1,0)</f>
        <v>0</v>
      </c>
      <c r="U26" s="280">
        <f>IF(FP26+FQ26+FR26+FS26+FT26&gt;0,MAXA(U$18:U25)+1,0)</f>
        <v>0</v>
      </c>
      <c r="V26" s="280">
        <f>IF(FV26+FW26+FX26+FY26+FZ26&gt;0,MAXA(V$18:V25)+1,0)</f>
        <v>0</v>
      </c>
      <c r="W26" s="280">
        <f>IF(GB26+GC26+GD26+GE26+GF26&gt;0,MAXA(W$18:W25)+1,0)</f>
        <v>0</v>
      </c>
      <c r="X26" s="280">
        <f>IF(GH26+GI26+GJ26+GK26+GL26&gt;0,MAXA(X$18:X25)+1,0)</f>
        <v>0</v>
      </c>
      <c r="Y26" s="280">
        <f>IF(GN26+GO26+GP26+GQ26+GR26&gt;0,MAXA(Y$18:Y25)+1,0)</f>
        <v>0</v>
      </c>
      <c r="Z26" s="280">
        <f>IF(GT26+GU26+GV26+GW26+GX26&gt;0,MAXA(Z$18:Z25)+1,0)</f>
        <v>0</v>
      </c>
      <c r="AA26" s="280">
        <f>IF(GZ26+HA26+HB26+HC26+HD26&gt;0,MAXA(AA$18:AA25)+1,0)</f>
        <v>0</v>
      </c>
      <c r="AB26" s="280">
        <f t="shared" si="47"/>
        <v>0</v>
      </c>
      <c r="AC26" s="280">
        <f t="shared" si="46"/>
        <v>0</v>
      </c>
      <c r="AD26" s="280">
        <f t="shared" si="41"/>
        <v>0</v>
      </c>
      <c r="AE26" s="280">
        <f t="shared" si="42"/>
        <v>0</v>
      </c>
      <c r="AF26" s="280">
        <f t="shared" si="48"/>
        <v>0</v>
      </c>
      <c r="AG26" s="280">
        <f t="shared" si="43"/>
        <v>0</v>
      </c>
      <c r="AH26" s="280">
        <f t="shared" si="49"/>
        <v>0</v>
      </c>
      <c r="AI26" s="280">
        <f t="shared" si="44"/>
        <v>0</v>
      </c>
      <c r="AJ26" s="280">
        <f t="shared" si="36"/>
        <v>0</v>
      </c>
      <c r="AK26" s="186" t="e">
        <f>MATCH(AY26,AY$18:AY458,0)</f>
        <v>#N/A</v>
      </c>
      <c r="AL26" s="280">
        <f t="shared" si="45"/>
        <v>0</v>
      </c>
      <c r="AM26" s="280">
        <f t="shared" si="50"/>
        <v>9</v>
      </c>
      <c r="AN26" s="415"/>
      <c r="AO26" s="416"/>
      <c r="AP26" s="303">
        <f t="shared" si="37"/>
        <v>0</v>
      </c>
      <c r="AQ26" s="304">
        <f t="shared" si="38"/>
        <v>0</v>
      </c>
      <c r="AR26" s="305">
        <f t="shared" si="39"/>
        <v>0</v>
      </c>
      <c r="AS26" s="284"/>
      <c r="AT26" s="285" t="str">
        <f t="shared" si="40"/>
        <v/>
      </c>
      <c r="AU26" s="286"/>
      <c r="AV26" s="287"/>
      <c r="AW26" s="288"/>
      <c r="AX26" s="289"/>
      <c r="AY26" s="290"/>
      <c r="AZ26" s="291"/>
      <c r="BA26" s="306"/>
      <c r="BB26" s="290"/>
      <c r="BC26" s="287"/>
      <c r="BD26" s="307"/>
      <c r="BE26" s="296"/>
      <c r="BF26" s="286"/>
      <c r="BG26" s="297"/>
      <c r="BH26" s="298"/>
      <c r="BI26" s="299"/>
      <c r="BJ26" s="300"/>
      <c r="BK26" s="301"/>
      <c r="BL26" s="286"/>
      <c r="BM26" s="297"/>
      <c r="BN26" s="298"/>
      <c r="BO26" s="299"/>
      <c r="BP26" s="300"/>
      <c r="BQ26" s="301"/>
      <c r="BR26" s="286"/>
      <c r="BS26" s="297"/>
      <c r="BT26" s="298"/>
      <c r="BU26" s="299"/>
      <c r="BV26" s="300"/>
      <c r="BW26" s="301"/>
      <c r="BX26" s="286"/>
      <c r="BY26" s="297"/>
      <c r="BZ26" s="298"/>
      <c r="CA26" s="299"/>
      <c r="CB26" s="300"/>
      <c r="CC26" s="291"/>
      <c r="CD26" s="286"/>
      <c r="CE26" s="297"/>
      <c r="CF26" s="298"/>
      <c r="CG26" s="299"/>
      <c r="CH26" s="300"/>
      <c r="CI26" s="291"/>
      <c r="CJ26" s="286"/>
      <c r="CK26" s="297"/>
      <c r="CL26" s="298"/>
      <c r="CM26" s="299"/>
      <c r="CN26" s="300"/>
      <c r="CO26" s="291"/>
      <c r="CP26" s="286"/>
      <c r="CQ26" s="297"/>
      <c r="CR26" s="298"/>
      <c r="CS26" s="299"/>
      <c r="CT26" s="300"/>
      <c r="CU26" s="291"/>
      <c r="CV26" s="286"/>
      <c r="CW26" s="297"/>
      <c r="CX26" s="298"/>
      <c r="CY26" s="299"/>
      <c r="CZ26" s="300"/>
      <c r="DA26" s="291"/>
      <c r="DB26" s="286"/>
      <c r="DC26" s="297"/>
      <c r="DD26" s="298"/>
      <c r="DE26" s="299"/>
      <c r="DF26" s="300"/>
      <c r="DG26" s="291"/>
      <c r="DH26" s="286"/>
      <c r="DI26" s="297"/>
      <c r="DJ26" s="298"/>
      <c r="DK26" s="299"/>
      <c r="DL26" s="300"/>
      <c r="DM26" s="291"/>
      <c r="DN26" s="286"/>
      <c r="DO26" s="297"/>
      <c r="DP26" s="298"/>
      <c r="DQ26" s="299"/>
      <c r="DR26" s="300"/>
      <c r="DS26" s="291"/>
      <c r="DT26" s="286"/>
      <c r="DU26" s="297"/>
      <c r="DV26" s="298"/>
      <c r="DW26" s="299"/>
      <c r="DX26" s="300"/>
      <c r="DY26" s="291"/>
      <c r="DZ26" s="286"/>
      <c r="EA26" s="297"/>
      <c r="EB26" s="298"/>
      <c r="EC26" s="299"/>
      <c r="ED26" s="300"/>
      <c r="EE26" s="291"/>
      <c r="EF26" s="286"/>
      <c r="EG26" s="297"/>
      <c r="EH26" s="298"/>
      <c r="EI26" s="299"/>
      <c r="EJ26" s="300"/>
      <c r="EK26" s="291"/>
      <c r="EL26" s="286"/>
      <c r="EM26" s="297"/>
      <c r="EN26" s="298"/>
      <c r="EO26" s="299"/>
      <c r="EP26" s="300"/>
      <c r="EQ26" s="291"/>
      <c r="ER26" s="286"/>
      <c r="ES26" s="297"/>
      <c r="ET26" s="298"/>
      <c r="EU26" s="299"/>
      <c r="EV26" s="300"/>
      <c r="EW26" s="291"/>
      <c r="EX26" s="286"/>
      <c r="EY26" s="297"/>
      <c r="EZ26" s="298"/>
      <c r="FA26" s="299"/>
      <c r="FB26" s="300"/>
      <c r="FC26" s="291"/>
      <c r="FD26" s="286"/>
      <c r="FE26" s="297"/>
      <c r="FF26" s="298"/>
      <c r="FG26" s="299"/>
      <c r="FH26" s="300"/>
      <c r="FI26" s="291"/>
      <c r="FJ26" s="286"/>
      <c r="FK26" s="297"/>
      <c r="FL26" s="298"/>
      <c r="FM26" s="299"/>
      <c r="FN26" s="300"/>
      <c r="FO26" s="291"/>
      <c r="FP26" s="286"/>
      <c r="FQ26" s="297"/>
      <c r="FR26" s="298"/>
      <c r="FS26" s="299"/>
      <c r="FT26" s="300"/>
      <c r="FU26" s="291"/>
      <c r="FV26" s="286"/>
      <c r="FW26" s="297"/>
      <c r="FX26" s="298"/>
      <c r="FY26" s="299"/>
      <c r="FZ26" s="300"/>
      <c r="GA26" s="291"/>
      <c r="GB26" s="286"/>
      <c r="GC26" s="297"/>
      <c r="GD26" s="298"/>
      <c r="GE26" s="299"/>
      <c r="GF26" s="300"/>
      <c r="GG26" s="291"/>
      <c r="GH26" s="286"/>
      <c r="GI26" s="297"/>
      <c r="GJ26" s="298"/>
      <c r="GK26" s="299"/>
      <c r="GL26" s="300"/>
      <c r="GM26" s="291"/>
      <c r="GN26" s="286"/>
      <c r="GO26" s="297"/>
      <c r="GP26" s="298"/>
      <c r="GQ26" s="299"/>
      <c r="GR26" s="300"/>
      <c r="GS26" s="291"/>
      <c r="GT26" s="286"/>
      <c r="GU26" s="297"/>
      <c r="GV26" s="298"/>
      <c r="GW26" s="299"/>
      <c r="GX26" s="300"/>
      <c r="GY26" s="291"/>
      <c r="GZ26" s="286"/>
      <c r="HA26" s="297"/>
      <c r="HB26" s="298"/>
      <c r="HC26" s="299"/>
      <c r="HD26" s="300"/>
      <c r="HG26" s="186"/>
      <c r="HH26" s="280" t="s">
        <v>294</v>
      </c>
      <c r="HI26" s="314" t="b">
        <f>AND(ISBLANK(W_CostCode),SUM(Whours)&gt;0)</f>
        <v>0</v>
      </c>
    </row>
    <row r="27" spans="1:217" s="280" customFormat="1" ht="14.25" customHeight="1" x14ac:dyDescent="0.25">
      <c r="A27" s="280">
        <f>IF(AL27=1,(MAXA(A$18:A26)+1),0)</f>
        <v>0</v>
      </c>
      <c r="B27" s="280">
        <f>IF(BF27+BG27+BH27+BI27+BJ27&gt;0,MAXA(B$18:B26)+1,0)</f>
        <v>0</v>
      </c>
      <c r="C27" s="280">
        <f>IF(BL27+BM27+BN27+BO27+BP27&gt;0,MAXA(C$18:C26)+1,0)</f>
        <v>0</v>
      </c>
      <c r="D27" s="280">
        <f>IF(BR27+BS27+BT27+BU27+BV27&gt;0,MAXA(D$18:D26)+1,0)</f>
        <v>0</v>
      </c>
      <c r="E27" s="280">
        <f>IF(BX27+BY27+BZ27+CA27+CB27&gt;0,MAXA(E$18:E26)+1,0)</f>
        <v>0</v>
      </c>
      <c r="F27" s="280">
        <f>IF(CD27+CE27+CF27+CG27+CH27&gt;0,MAXA(F$18:F26)+1,0)</f>
        <v>0</v>
      </c>
      <c r="G27" s="280">
        <f>IF(CJ27+CK27+CL27+CM27+CN27&gt;0,MAXA(G$18:G26)+1,0)</f>
        <v>0</v>
      </c>
      <c r="H27" s="280">
        <f>IF(CP27+CQ27+CR27+CS27+CT27&gt;0,MAXA(H$18:H26)+1,0)</f>
        <v>0</v>
      </c>
      <c r="I27" s="280">
        <f>IF(CV27+CW27+CX27+CY27+CZ27&gt;0,MAXA(I$18:I26)+1,0)</f>
        <v>0</v>
      </c>
      <c r="J27" s="280">
        <f>IF(DB27+DC27+DD27+DE27+DF27&gt;0,MAXA(J$18:J26)+1,0)</f>
        <v>0</v>
      </c>
      <c r="K27" s="280">
        <f>IF(DH27+DI27+DJ27+DK27+DL27&gt;0,MAXA(K$18:K26)+1,0)</f>
        <v>0</v>
      </c>
      <c r="L27" s="280">
        <f>IF(DN27+DO27+DP27+DQ27+DR27&gt;0,MAXA(L$18:L26)+1,0)</f>
        <v>0</v>
      </c>
      <c r="M27" s="280">
        <f>IF(DT27+DU27+DV27+DW27+DX27&gt;0,MAXA(M$18:M26)+1,0)</f>
        <v>0</v>
      </c>
      <c r="N27" s="280">
        <f>IF(DZ27+EA27+EB27+EC27+ED27&gt;0,MAXA(N$18:N26)+1,0)</f>
        <v>0</v>
      </c>
      <c r="O27" s="280">
        <f>IF(EF27+EG27+EH27+EI27+EJ27&gt;0,MAXA(O$18:O26)+1,0)</f>
        <v>0</v>
      </c>
      <c r="P27" s="280">
        <f>IF(EL27+EM27+EN27+EO27+EP27&gt;0,MAXA(P$18:P26)+1,0)</f>
        <v>0</v>
      </c>
      <c r="Q27" s="280">
        <f>IF(ER27+ES27+ET27+EU27+EV27&gt;0,MAXA(Q$18:Q26)+1,0)</f>
        <v>0</v>
      </c>
      <c r="R27" s="280">
        <f>IF(EX27+EY27+EZ27+FA27+FB27&gt;0,MAXA(R$18:R26)+1,0)</f>
        <v>0</v>
      </c>
      <c r="S27" s="280">
        <f>IF(FD27+FE27+FF27+FG27+FH27&gt;0,MAXA(S$18:S26)+1,0)</f>
        <v>0</v>
      </c>
      <c r="T27" s="280">
        <f>IF(FJ27+FK27+FL27+FM27+FN27&gt;0,MAXA(T$18:T26)+1,0)</f>
        <v>0</v>
      </c>
      <c r="U27" s="280">
        <f>IF(FP27+FQ27+FR27+FS27+FT27&gt;0,MAXA(U$18:U26)+1,0)</f>
        <v>0</v>
      </c>
      <c r="V27" s="280">
        <f>IF(FV27+FW27+FX27+FY27+FZ27&gt;0,MAXA(V$18:V26)+1,0)</f>
        <v>0</v>
      </c>
      <c r="W27" s="280">
        <f>IF(GB27+GC27+GD27+GE27+GF27&gt;0,MAXA(W$18:W26)+1,0)</f>
        <v>0</v>
      </c>
      <c r="X27" s="280">
        <f>IF(GH27+GI27+GJ27+GK27+GL27&gt;0,MAXA(X$18:X26)+1,0)</f>
        <v>0</v>
      </c>
      <c r="Y27" s="280">
        <f>IF(GN27+GO27+GP27+GQ27+GR27&gt;0,MAXA(Y$18:Y26)+1,0)</f>
        <v>0</v>
      </c>
      <c r="Z27" s="280">
        <f>IF(GT27+GU27+GV27+GW27+GX27&gt;0,MAXA(Z$18:Z26)+1,0)</f>
        <v>0</v>
      </c>
      <c r="AA27" s="280">
        <f>IF(GZ27+HA27+HB27+HC27+HD27&gt;0,MAXA(AA$18:AA26)+1,0)</f>
        <v>0</v>
      </c>
      <c r="AB27" s="280">
        <f t="shared" si="47"/>
        <v>0</v>
      </c>
      <c r="AC27" s="280">
        <f t="shared" ref="AC27:AC39" si="51">BA27+BF27+BG27+BL27+BM27+BR27+BS27+BX27+BY27+CD27+CE27+CJ27+CK27+CP27+CQ27+CV27+CW27+DB27+DC27+DH27+DI27+DN27+DO27+DT27+DU27+DZ27+EA27+EF27+EG27</f>
        <v>0</v>
      </c>
      <c r="AD27" s="280">
        <f t="shared" si="41"/>
        <v>0</v>
      </c>
      <c r="AE27" s="280">
        <f t="shared" si="42"/>
        <v>0</v>
      </c>
      <c r="AF27" s="280">
        <f t="shared" si="48"/>
        <v>0</v>
      </c>
      <c r="AG27" s="280">
        <f t="shared" si="43"/>
        <v>0</v>
      </c>
      <c r="AH27" s="280">
        <f t="shared" si="49"/>
        <v>0</v>
      </c>
      <c r="AI27" s="280">
        <f t="shared" si="44"/>
        <v>0</v>
      </c>
      <c r="AJ27" s="280">
        <f t="shared" si="36"/>
        <v>0</v>
      </c>
      <c r="AK27" s="186" t="e">
        <f>MATCH(AY27,AY$18:AY459,0)</f>
        <v>#N/A</v>
      </c>
      <c r="AL27" s="280">
        <f t="shared" si="45"/>
        <v>0</v>
      </c>
      <c r="AM27" s="280">
        <f t="shared" si="50"/>
        <v>10</v>
      </c>
      <c r="AN27" s="415"/>
      <c r="AO27" s="416"/>
      <c r="AP27" s="303">
        <f t="shared" si="37"/>
        <v>0</v>
      </c>
      <c r="AQ27" s="304">
        <f t="shared" si="38"/>
        <v>0</v>
      </c>
      <c r="AR27" s="305">
        <f t="shared" si="39"/>
        <v>0</v>
      </c>
      <c r="AS27" s="284"/>
      <c r="AT27" s="285" t="str">
        <f t="shared" si="40"/>
        <v/>
      </c>
      <c r="AU27" s="286"/>
      <c r="AV27" s="287"/>
      <c r="AW27" s="288"/>
      <c r="AX27" s="289"/>
      <c r="AY27" s="290"/>
      <c r="AZ27" s="291"/>
      <c r="BA27" s="306"/>
      <c r="BB27" s="290"/>
      <c r="BC27" s="287"/>
      <c r="BD27" s="307"/>
      <c r="BE27" s="296"/>
      <c r="BF27" s="286"/>
      <c r="BG27" s="297"/>
      <c r="BH27" s="298"/>
      <c r="BI27" s="299"/>
      <c r="BJ27" s="300"/>
      <c r="BK27" s="301"/>
      <c r="BL27" s="286"/>
      <c r="BM27" s="297"/>
      <c r="BN27" s="298"/>
      <c r="BO27" s="299"/>
      <c r="BP27" s="300"/>
      <c r="BQ27" s="301"/>
      <c r="BR27" s="286"/>
      <c r="BS27" s="297"/>
      <c r="BT27" s="298"/>
      <c r="BU27" s="299"/>
      <c r="BV27" s="300"/>
      <c r="BW27" s="301"/>
      <c r="BX27" s="286"/>
      <c r="BY27" s="297"/>
      <c r="BZ27" s="298"/>
      <c r="CA27" s="299"/>
      <c r="CB27" s="300"/>
      <c r="CC27" s="291"/>
      <c r="CD27" s="286"/>
      <c r="CE27" s="297"/>
      <c r="CF27" s="298"/>
      <c r="CG27" s="299"/>
      <c r="CH27" s="300"/>
      <c r="CI27" s="291"/>
      <c r="CJ27" s="286"/>
      <c r="CK27" s="297"/>
      <c r="CL27" s="298"/>
      <c r="CM27" s="299"/>
      <c r="CN27" s="300"/>
      <c r="CO27" s="291"/>
      <c r="CP27" s="286"/>
      <c r="CQ27" s="297"/>
      <c r="CR27" s="298"/>
      <c r="CS27" s="299"/>
      <c r="CT27" s="300"/>
      <c r="CU27" s="291"/>
      <c r="CV27" s="286"/>
      <c r="CW27" s="297"/>
      <c r="CX27" s="298"/>
      <c r="CY27" s="299"/>
      <c r="CZ27" s="300"/>
      <c r="DA27" s="291"/>
      <c r="DB27" s="286"/>
      <c r="DC27" s="297"/>
      <c r="DD27" s="298"/>
      <c r="DE27" s="299"/>
      <c r="DF27" s="300"/>
      <c r="DG27" s="291"/>
      <c r="DH27" s="286"/>
      <c r="DI27" s="297"/>
      <c r="DJ27" s="298"/>
      <c r="DK27" s="299"/>
      <c r="DL27" s="300"/>
      <c r="DM27" s="291"/>
      <c r="DN27" s="286"/>
      <c r="DO27" s="297"/>
      <c r="DP27" s="298"/>
      <c r="DQ27" s="299"/>
      <c r="DR27" s="300"/>
      <c r="DS27" s="291"/>
      <c r="DT27" s="286"/>
      <c r="DU27" s="297"/>
      <c r="DV27" s="298"/>
      <c r="DW27" s="299"/>
      <c r="DX27" s="300"/>
      <c r="DY27" s="291"/>
      <c r="DZ27" s="286"/>
      <c r="EA27" s="297"/>
      <c r="EB27" s="298"/>
      <c r="EC27" s="299"/>
      <c r="ED27" s="300"/>
      <c r="EE27" s="291"/>
      <c r="EF27" s="286"/>
      <c r="EG27" s="297"/>
      <c r="EH27" s="298"/>
      <c r="EI27" s="299"/>
      <c r="EJ27" s="300"/>
      <c r="EK27" s="291"/>
      <c r="EL27" s="286"/>
      <c r="EM27" s="297"/>
      <c r="EN27" s="298"/>
      <c r="EO27" s="299"/>
      <c r="EP27" s="300"/>
      <c r="EQ27" s="291"/>
      <c r="ER27" s="286"/>
      <c r="ES27" s="297"/>
      <c r="ET27" s="298"/>
      <c r="EU27" s="299"/>
      <c r="EV27" s="300"/>
      <c r="EW27" s="291"/>
      <c r="EX27" s="286"/>
      <c r="EY27" s="297"/>
      <c r="EZ27" s="298"/>
      <c r="FA27" s="299"/>
      <c r="FB27" s="300"/>
      <c r="FC27" s="291"/>
      <c r="FD27" s="286"/>
      <c r="FE27" s="297"/>
      <c r="FF27" s="298"/>
      <c r="FG27" s="299"/>
      <c r="FH27" s="300"/>
      <c r="FI27" s="291"/>
      <c r="FJ27" s="286"/>
      <c r="FK27" s="297"/>
      <c r="FL27" s="298"/>
      <c r="FM27" s="299"/>
      <c r="FN27" s="300"/>
      <c r="FO27" s="291"/>
      <c r="FP27" s="286"/>
      <c r="FQ27" s="297"/>
      <c r="FR27" s="298"/>
      <c r="FS27" s="299"/>
      <c r="FT27" s="300"/>
      <c r="FU27" s="291"/>
      <c r="FV27" s="286"/>
      <c r="FW27" s="297"/>
      <c r="FX27" s="298"/>
      <c r="FY27" s="299"/>
      <c r="FZ27" s="300"/>
      <c r="GA27" s="291"/>
      <c r="GB27" s="286"/>
      <c r="GC27" s="297"/>
      <c r="GD27" s="298"/>
      <c r="GE27" s="299"/>
      <c r="GF27" s="300"/>
      <c r="GG27" s="291"/>
      <c r="GH27" s="286"/>
      <c r="GI27" s="297"/>
      <c r="GJ27" s="298"/>
      <c r="GK27" s="299"/>
      <c r="GL27" s="300"/>
      <c r="GM27" s="291"/>
      <c r="GN27" s="286"/>
      <c r="GO27" s="297"/>
      <c r="GP27" s="298"/>
      <c r="GQ27" s="299"/>
      <c r="GR27" s="300"/>
      <c r="GS27" s="291"/>
      <c r="GT27" s="286"/>
      <c r="GU27" s="297"/>
      <c r="GV27" s="298"/>
      <c r="GW27" s="299"/>
      <c r="GX27" s="300"/>
      <c r="GY27" s="291"/>
      <c r="GZ27" s="286"/>
      <c r="HA27" s="297"/>
      <c r="HB27" s="298"/>
      <c r="HC27" s="299"/>
      <c r="HD27" s="300"/>
      <c r="HH27" s="280" t="s">
        <v>297</v>
      </c>
      <c r="HI27" s="311" t="b">
        <f>AND(ISBLANK(AX_CostCode),SUM(Xhours)&gt;0)</f>
        <v>0</v>
      </c>
    </row>
    <row r="28" spans="1:217" s="280" customFormat="1" ht="14.25" customHeight="1" x14ac:dyDescent="0.25">
      <c r="A28" s="280">
        <f>IF(AL28=1,(MAXA(A$18:A27)+1),0)</f>
        <v>0</v>
      </c>
      <c r="B28" s="280">
        <f>IF(BF28+BG28+BH28+BI28+BJ28&gt;0,MAXA(B$18:B27)+1,0)</f>
        <v>0</v>
      </c>
      <c r="C28" s="280">
        <f>IF(BL28+BM28+BN28+BO28+BP28&gt;0,MAXA(C$18:C27)+1,0)</f>
        <v>0</v>
      </c>
      <c r="D28" s="280">
        <f>IF(BR28+BS28+BT28+BU28+BV28&gt;0,MAXA(D$18:D27)+1,0)</f>
        <v>0</v>
      </c>
      <c r="E28" s="280">
        <f>IF(BX28+BY28+BZ28+CA28+CB28&gt;0,MAXA(E$18:E27)+1,0)</f>
        <v>0</v>
      </c>
      <c r="F28" s="280">
        <f>IF(CD28+CE28+CF28+CG28+CH28&gt;0,MAXA(F$18:F27)+1,0)</f>
        <v>0</v>
      </c>
      <c r="G28" s="280">
        <f>IF(CJ28+CK28+CL28+CM28+CN28&gt;0,MAXA(G$18:G27)+1,0)</f>
        <v>0</v>
      </c>
      <c r="H28" s="280">
        <f>IF(CP28+CQ28+CR28+CS28+CT28&gt;0,MAXA(H$18:H27)+1,0)</f>
        <v>0</v>
      </c>
      <c r="I28" s="280">
        <f>IF(CV28+CW28+CX28+CY28+CZ28&gt;0,MAXA(I$18:I27)+1,0)</f>
        <v>0</v>
      </c>
      <c r="J28" s="280">
        <f>IF(DB28+DC28+DD28+DE28+DF28&gt;0,MAXA(J$18:J27)+1,0)</f>
        <v>0</v>
      </c>
      <c r="K28" s="280">
        <f>IF(DH28+DI28+DJ28+DK28+DL28&gt;0,MAXA(K$18:K27)+1,0)</f>
        <v>0</v>
      </c>
      <c r="L28" s="280">
        <f>IF(DN28+DO28+DP28+DQ28+DR28&gt;0,MAXA(L$18:L27)+1,0)</f>
        <v>0</v>
      </c>
      <c r="M28" s="280">
        <f>IF(DT28+DU28+DV28+DW28+DX28&gt;0,MAXA(M$18:M27)+1,0)</f>
        <v>0</v>
      </c>
      <c r="N28" s="280">
        <f>IF(DZ28+EA28+EB28+EC28+ED28&gt;0,MAXA(N$18:N27)+1,0)</f>
        <v>0</v>
      </c>
      <c r="O28" s="280">
        <f>IF(EF28+EG28+EH28+EI28+EJ28&gt;0,MAXA(O$18:O27)+1,0)</f>
        <v>0</v>
      </c>
      <c r="P28" s="280">
        <f>IF(EL28+EM28+EN28+EO28+EP28&gt;0,MAXA(P$18:P27)+1,0)</f>
        <v>0</v>
      </c>
      <c r="Q28" s="280">
        <f>IF(ER28+ES28+ET28+EU28+EV28&gt;0,MAXA(Q$18:Q27)+1,0)</f>
        <v>0</v>
      </c>
      <c r="R28" s="280">
        <f>IF(EX28+EY28+EZ28+FA28+FB28&gt;0,MAXA(R$18:R27)+1,0)</f>
        <v>0</v>
      </c>
      <c r="S28" s="280">
        <f>IF(FD28+FE28+FF28+FG28+FH28&gt;0,MAXA(S$18:S27)+1,0)</f>
        <v>0</v>
      </c>
      <c r="T28" s="280">
        <f>IF(FJ28+FK28+FL28+FM28+FN28&gt;0,MAXA(T$18:T27)+1,0)</f>
        <v>0</v>
      </c>
      <c r="U28" s="280">
        <f>IF(FP28+FQ28+FR28+FS28+FT28&gt;0,MAXA(U$18:U27)+1,0)</f>
        <v>0</v>
      </c>
      <c r="V28" s="280">
        <f>IF(FV28+FW28+FX28+FY28+FZ28&gt;0,MAXA(V$18:V27)+1,0)</f>
        <v>0</v>
      </c>
      <c r="W28" s="280">
        <f>IF(GB28+GC28+GD28+GE28+GF28&gt;0,MAXA(W$18:W27)+1,0)</f>
        <v>0</v>
      </c>
      <c r="X28" s="280">
        <f>IF(GH28+GI28+GJ28+GK28+GL28&gt;0,MAXA(X$18:X27)+1,0)</f>
        <v>0</v>
      </c>
      <c r="Y28" s="280">
        <f>IF(GN28+GO28+GP28+GQ28+GR28&gt;0,MAXA(Y$18:Y27)+1,0)</f>
        <v>0</v>
      </c>
      <c r="Z28" s="280">
        <f>IF(GT28+GU28+GV28+GW28+GX28&gt;0,MAXA(Z$18:Z27)+1,0)</f>
        <v>0</v>
      </c>
      <c r="AA28" s="280">
        <f>IF(GZ28+HA28+HB28+HC28+HD28&gt;0,MAXA(AA$18:AA27)+1,0)</f>
        <v>0</v>
      </c>
      <c r="AB28" s="280">
        <f t="shared" si="47"/>
        <v>0</v>
      </c>
      <c r="AC28" s="280">
        <f t="shared" si="51"/>
        <v>0</v>
      </c>
      <c r="AD28" s="280">
        <f t="shared" si="41"/>
        <v>0</v>
      </c>
      <c r="AE28" s="280">
        <f t="shared" si="42"/>
        <v>0</v>
      </c>
      <c r="AF28" s="280">
        <f t="shared" si="48"/>
        <v>0</v>
      </c>
      <c r="AG28" s="280">
        <f t="shared" si="43"/>
        <v>0</v>
      </c>
      <c r="AH28" s="280">
        <f t="shared" si="49"/>
        <v>0</v>
      </c>
      <c r="AI28" s="280">
        <f t="shared" si="44"/>
        <v>0</v>
      </c>
      <c r="AJ28" s="280">
        <f t="shared" si="36"/>
        <v>0</v>
      </c>
      <c r="AK28" s="186" t="e">
        <f>MATCH(AY28,AY$18:AY460,0)</f>
        <v>#N/A</v>
      </c>
      <c r="AL28" s="280">
        <f t="shared" si="45"/>
        <v>0</v>
      </c>
      <c r="AM28" s="280">
        <f t="shared" si="50"/>
        <v>11</v>
      </c>
      <c r="AN28" s="415"/>
      <c r="AO28" s="416"/>
      <c r="AP28" s="303">
        <f t="shared" si="37"/>
        <v>0</v>
      </c>
      <c r="AQ28" s="304">
        <f t="shared" si="38"/>
        <v>0</v>
      </c>
      <c r="AR28" s="305">
        <f t="shared" si="39"/>
        <v>0</v>
      </c>
      <c r="AS28" s="284"/>
      <c r="AT28" s="285" t="str">
        <f t="shared" si="40"/>
        <v/>
      </c>
      <c r="AU28" s="286"/>
      <c r="AV28" s="287"/>
      <c r="AW28" s="288"/>
      <c r="AX28" s="289"/>
      <c r="AY28" s="290"/>
      <c r="AZ28" s="291"/>
      <c r="BA28" s="306"/>
      <c r="BB28" s="290"/>
      <c r="BC28" s="287"/>
      <c r="BD28" s="307"/>
      <c r="BE28" s="296"/>
      <c r="BF28" s="286"/>
      <c r="BG28" s="297"/>
      <c r="BH28" s="298"/>
      <c r="BI28" s="299"/>
      <c r="BJ28" s="300"/>
      <c r="BK28" s="301"/>
      <c r="BL28" s="286"/>
      <c r="BM28" s="297"/>
      <c r="BN28" s="298"/>
      <c r="BO28" s="299"/>
      <c r="BP28" s="300"/>
      <c r="BQ28" s="301"/>
      <c r="BR28" s="286"/>
      <c r="BS28" s="297"/>
      <c r="BT28" s="298"/>
      <c r="BU28" s="299"/>
      <c r="BV28" s="300"/>
      <c r="BW28" s="301"/>
      <c r="BX28" s="286"/>
      <c r="BY28" s="297"/>
      <c r="BZ28" s="298"/>
      <c r="CA28" s="299"/>
      <c r="CB28" s="300"/>
      <c r="CC28" s="291"/>
      <c r="CD28" s="286"/>
      <c r="CE28" s="297"/>
      <c r="CF28" s="298"/>
      <c r="CG28" s="299"/>
      <c r="CH28" s="300"/>
      <c r="CI28" s="291"/>
      <c r="CJ28" s="286"/>
      <c r="CK28" s="297"/>
      <c r="CL28" s="298"/>
      <c r="CM28" s="299"/>
      <c r="CN28" s="300"/>
      <c r="CO28" s="291"/>
      <c r="CP28" s="286"/>
      <c r="CQ28" s="297"/>
      <c r="CR28" s="298"/>
      <c r="CS28" s="299"/>
      <c r="CT28" s="300"/>
      <c r="CU28" s="291"/>
      <c r="CV28" s="286"/>
      <c r="CW28" s="297"/>
      <c r="CX28" s="298"/>
      <c r="CY28" s="299"/>
      <c r="CZ28" s="300"/>
      <c r="DA28" s="291"/>
      <c r="DB28" s="286"/>
      <c r="DC28" s="297"/>
      <c r="DD28" s="298"/>
      <c r="DE28" s="299"/>
      <c r="DF28" s="300"/>
      <c r="DG28" s="291"/>
      <c r="DH28" s="286"/>
      <c r="DI28" s="297"/>
      <c r="DJ28" s="298"/>
      <c r="DK28" s="299"/>
      <c r="DL28" s="300"/>
      <c r="DM28" s="291"/>
      <c r="DN28" s="286"/>
      <c r="DO28" s="297"/>
      <c r="DP28" s="298"/>
      <c r="DQ28" s="299"/>
      <c r="DR28" s="300"/>
      <c r="DS28" s="291"/>
      <c r="DT28" s="286"/>
      <c r="DU28" s="297"/>
      <c r="DV28" s="298"/>
      <c r="DW28" s="299"/>
      <c r="DX28" s="300"/>
      <c r="DY28" s="291"/>
      <c r="DZ28" s="286"/>
      <c r="EA28" s="297"/>
      <c r="EB28" s="298"/>
      <c r="EC28" s="299"/>
      <c r="ED28" s="300"/>
      <c r="EE28" s="291"/>
      <c r="EF28" s="286"/>
      <c r="EG28" s="297"/>
      <c r="EH28" s="298"/>
      <c r="EI28" s="299"/>
      <c r="EJ28" s="300"/>
      <c r="EK28" s="291"/>
      <c r="EL28" s="286"/>
      <c r="EM28" s="297"/>
      <c r="EN28" s="298"/>
      <c r="EO28" s="299"/>
      <c r="EP28" s="300"/>
      <c r="EQ28" s="291"/>
      <c r="ER28" s="286"/>
      <c r="ES28" s="297"/>
      <c r="ET28" s="298"/>
      <c r="EU28" s="299"/>
      <c r="EV28" s="300"/>
      <c r="EW28" s="291"/>
      <c r="EX28" s="286"/>
      <c r="EY28" s="297"/>
      <c r="EZ28" s="298"/>
      <c r="FA28" s="299"/>
      <c r="FB28" s="300"/>
      <c r="FC28" s="291"/>
      <c r="FD28" s="286"/>
      <c r="FE28" s="297"/>
      <c r="FF28" s="298"/>
      <c r="FG28" s="299"/>
      <c r="FH28" s="300"/>
      <c r="FI28" s="291"/>
      <c r="FJ28" s="286"/>
      <c r="FK28" s="297"/>
      <c r="FL28" s="298"/>
      <c r="FM28" s="299"/>
      <c r="FN28" s="300"/>
      <c r="FO28" s="291"/>
      <c r="FP28" s="286"/>
      <c r="FQ28" s="297"/>
      <c r="FR28" s="298"/>
      <c r="FS28" s="299"/>
      <c r="FT28" s="300"/>
      <c r="FU28" s="291"/>
      <c r="FV28" s="286"/>
      <c r="FW28" s="297"/>
      <c r="FX28" s="298"/>
      <c r="FY28" s="299"/>
      <c r="FZ28" s="300"/>
      <c r="GA28" s="291"/>
      <c r="GB28" s="286"/>
      <c r="GC28" s="297"/>
      <c r="GD28" s="298"/>
      <c r="GE28" s="299"/>
      <c r="GF28" s="300"/>
      <c r="GG28" s="291"/>
      <c r="GH28" s="286"/>
      <c r="GI28" s="297"/>
      <c r="GJ28" s="298"/>
      <c r="GK28" s="299"/>
      <c r="GL28" s="300"/>
      <c r="GM28" s="291"/>
      <c r="GN28" s="286"/>
      <c r="GO28" s="297"/>
      <c r="GP28" s="298"/>
      <c r="GQ28" s="299"/>
      <c r="GR28" s="300"/>
      <c r="GS28" s="291"/>
      <c r="GT28" s="286"/>
      <c r="GU28" s="297"/>
      <c r="GV28" s="298"/>
      <c r="GW28" s="299"/>
      <c r="GX28" s="300"/>
      <c r="GY28" s="291"/>
      <c r="GZ28" s="286"/>
      <c r="HA28" s="297"/>
      <c r="HB28" s="298"/>
      <c r="HC28" s="299"/>
      <c r="HD28" s="300"/>
      <c r="HH28" s="280" t="s">
        <v>298</v>
      </c>
      <c r="HI28" s="314" t="b">
        <f>AND(ISBLANK(AY_CostCode),SUM(Yhours)&gt;0)</f>
        <v>0</v>
      </c>
    </row>
    <row r="29" spans="1:217" s="280" customFormat="1" ht="14.25" customHeight="1" x14ac:dyDescent="0.25">
      <c r="A29" s="280">
        <f>IF(AL29=1,(MAXA(A$18:A28)+1),0)</f>
        <v>0</v>
      </c>
      <c r="B29" s="280">
        <f>IF(BF29+BG29+BH29+BI29+BJ29&gt;0,MAXA(B$18:B28)+1,0)</f>
        <v>0</v>
      </c>
      <c r="C29" s="280">
        <f>IF(BL29+BM29+BN29+BO29+BP29&gt;0,MAXA(C$18:C28)+1,0)</f>
        <v>0</v>
      </c>
      <c r="D29" s="280">
        <f>IF(BR29+BS29+BT29+BU29+BV29&gt;0,MAXA(D$18:D28)+1,0)</f>
        <v>0</v>
      </c>
      <c r="E29" s="280">
        <f>IF(BX29+BY29+BZ29+CA29+CB29&gt;0,MAXA(E$18:E28)+1,0)</f>
        <v>0</v>
      </c>
      <c r="F29" s="280">
        <f>IF(CD29+CE29+CF29+CG29+CH29&gt;0,MAXA(F$18:F28)+1,0)</f>
        <v>0</v>
      </c>
      <c r="G29" s="280">
        <f>IF(CJ29+CK29+CL29+CM29+CN29&gt;0,MAXA(G$18:G28)+1,0)</f>
        <v>0</v>
      </c>
      <c r="H29" s="280">
        <f>IF(CP29+CQ29+CR29+CS29+CT29&gt;0,MAXA(H$18:H28)+1,0)</f>
        <v>0</v>
      </c>
      <c r="I29" s="280">
        <f>IF(CV29+CW29+CX29+CY29+CZ29&gt;0,MAXA(I$18:I28)+1,0)</f>
        <v>0</v>
      </c>
      <c r="J29" s="280">
        <f>IF(DB29+DC29+DD29+DE29+DF29&gt;0,MAXA(J$18:J28)+1,0)</f>
        <v>0</v>
      </c>
      <c r="K29" s="280">
        <f>IF(DH29+DI29+DJ29+DK29+DL29&gt;0,MAXA(K$18:K28)+1,0)</f>
        <v>0</v>
      </c>
      <c r="L29" s="280">
        <f>IF(DN29+DO29+DP29+DQ29+DR29&gt;0,MAXA(L$18:L28)+1,0)</f>
        <v>0</v>
      </c>
      <c r="M29" s="280">
        <f>IF(DT29+DU29+DV29+DW29+DX29&gt;0,MAXA(M$18:M28)+1,0)</f>
        <v>0</v>
      </c>
      <c r="N29" s="280">
        <f>IF(DZ29+EA29+EB29+EC29+ED29&gt;0,MAXA(N$18:N28)+1,0)</f>
        <v>0</v>
      </c>
      <c r="O29" s="280">
        <f>IF(EF29+EG29+EH29+EI29+EJ29&gt;0,MAXA(O$18:O28)+1,0)</f>
        <v>0</v>
      </c>
      <c r="P29" s="280">
        <f>IF(EL29+EM29+EN29+EO29+EP29&gt;0,MAXA(P$18:P28)+1,0)</f>
        <v>0</v>
      </c>
      <c r="Q29" s="280">
        <f>IF(ER29+ES29+ET29+EU29+EV29&gt;0,MAXA(Q$18:Q28)+1,0)</f>
        <v>0</v>
      </c>
      <c r="R29" s="280">
        <f>IF(EX29+EY29+EZ29+FA29+FB29&gt;0,MAXA(R$18:R28)+1,0)</f>
        <v>0</v>
      </c>
      <c r="S29" s="280">
        <f>IF(FD29+FE29+FF29+FG29+FH29&gt;0,MAXA(S$18:S28)+1,0)</f>
        <v>0</v>
      </c>
      <c r="T29" s="280">
        <f>IF(FJ29+FK29+FL29+FM29+FN29&gt;0,MAXA(T$18:T28)+1,0)</f>
        <v>0</v>
      </c>
      <c r="U29" s="280">
        <f>IF(FP29+FQ29+FR29+FS29+FT29&gt;0,MAXA(U$18:U28)+1,0)</f>
        <v>0</v>
      </c>
      <c r="V29" s="280">
        <f>IF(FV29+FW29+FX29+FY29+FZ29&gt;0,MAXA(V$18:V28)+1,0)</f>
        <v>0</v>
      </c>
      <c r="W29" s="280">
        <f>IF(GB29+GC29+GD29+GE29+GF29&gt;0,MAXA(W$18:W28)+1,0)</f>
        <v>0</v>
      </c>
      <c r="X29" s="280">
        <f>IF(GH29+GI29+GJ29+GK29+GL29&gt;0,MAXA(X$18:X28)+1,0)</f>
        <v>0</v>
      </c>
      <c r="Y29" s="280">
        <f>IF(GN29+GO29+GP29+GQ29+GR29&gt;0,MAXA(Y$18:Y28)+1,0)</f>
        <v>0</v>
      </c>
      <c r="Z29" s="280">
        <f>IF(GT29+GU29+GV29+GW29+GX29&gt;0,MAXA(Z$18:Z28)+1,0)</f>
        <v>0</v>
      </c>
      <c r="AA29" s="280">
        <f>IF(GZ29+HA29+HB29+HC29+HD29&gt;0,MAXA(AA$18:AA28)+1,0)</f>
        <v>0</v>
      </c>
      <c r="AB29" s="280">
        <f t="shared" si="47"/>
        <v>0</v>
      </c>
      <c r="AC29" s="280">
        <f t="shared" si="51"/>
        <v>0</v>
      </c>
      <c r="AD29" s="280">
        <f t="shared" si="41"/>
        <v>0</v>
      </c>
      <c r="AE29" s="280">
        <f t="shared" si="42"/>
        <v>0</v>
      </c>
      <c r="AF29" s="280">
        <f t="shared" si="48"/>
        <v>0</v>
      </c>
      <c r="AG29" s="280">
        <f t="shared" si="43"/>
        <v>0</v>
      </c>
      <c r="AH29" s="280">
        <f t="shared" si="49"/>
        <v>0</v>
      </c>
      <c r="AI29" s="280">
        <f t="shared" si="44"/>
        <v>0</v>
      </c>
      <c r="AJ29" s="280">
        <f t="shared" si="36"/>
        <v>0</v>
      </c>
      <c r="AK29" s="186" t="e">
        <f>MATCH(AY29,AY$18:AY461,0)</f>
        <v>#N/A</v>
      </c>
      <c r="AL29" s="280">
        <f t="shared" si="45"/>
        <v>0</v>
      </c>
      <c r="AM29" s="280">
        <f t="shared" si="50"/>
        <v>12</v>
      </c>
      <c r="AN29" s="415"/>
      <c r="AO29" s="416"/>
      <c r="AP29" s="303">
        <f t="shared" si="37"/>
        <v>0</v>
      </c>
      <c r="AQ29" s="304">
        <f t="shared" si="38"/>
        <v>0</v>
      </c>
      <c r="AR29" s="305">
        <f t="shared" si="39"/>
        <v>0</v>
      </c>
      <c r="AS29" s="284"/>
      <c r="AT29" s="285" t="str">
        <f t="shared" si="40"/>
        <v/>
      </c>
      <c r="AU29" s="286"/>
      <c r="AV29" s="287"/>
      <c r="AW29" s="288"/>
      <c r="AX29" s="289"/>
      <c r="AY29" s="290"/>
      <c r="AZ29" s="291"/>
      <c r="BA29" s="306"/>
      <c r="BB29" s="290"/>
      <c r="BC29" s="287"/>
      <c r="BD29" s="307"/>
      <c r="BE29" s="296"/>
      <c r="BF29" s="286"/>
      <c r="BG29" s="297"/>
      <c r="BH29" s="298"/>
      <c r="BI29" s="299"/>
      <c r="BJ29" s="300"/>
      <c r="BK29" s="301"/>
      <c r="BL29" s="286"/>
      <c r="BM29" s="297"/>
      <c r="BN29" s="298"/>
      <c r="BO29" s="299"/>
      <c r="BP29" s="300"/>
      <c r="BQ29" s="301"/>
      <c r="BR29" s="286"/>
      <c r="BS29" s="297"/>
      <c r="BT29" s="298"/>
      <c r="BU29" s="299"/>
      <c r="BV29" s="300"/>
      <c r="BW29" s="301"/>
      <c r="BX29" s="286"/>
      <c r="BY29" s="297"/>
      <c r="BZ29" s="298"/>
      <c r="CA29" s="299"/>
      <c r="CB29" s="300"/>
      <c r="CC29" s="291"/>
      <c r="CD29" s="286"/>
      <c r="CE29" s="297"/>
      <c r="CF29" s="298"/>
      <c r="CG29" s="299"/>
      <c r="CH29" s="300"/>
      <c r="CI29" s="291"/>
      <c r="CJ29" s="286"/>
      <c r="CK29" s="297"/>
      <c r="CL29" s="298"/>
      <c r="CM29" s="299"/>
      <c r="CN29" s="300"/>
      <c r="CO29" s="291"/>
      <c r="CP29" s="286"/>
      <c r="CQ29" s="297"/>
      <c r="CR29" s="298"/>
      <c r="CS29" s="299"/>
      <c r="CT29" s="300"/>
      <c r="CU29" s="291"/>
      <c r="CV29" s="286"/>
      <c r="CW29" s="297"/>
      <c r="CX29" s="298"/>
      <c r="CY29" s="299"/>
      <c r="CZ29" s="300"/>
      <c r="DA29" s="291"/>
      <c r="DB29" s="286"/>
      <c r="DC29" s="297"/>
      <c r="DD29" s="298"/>
      <c r="DE29" s="299"/>
      <c r="DF29" s="300"/>
      <c r="DG29" s="291"/>
      <c r="DH29" s="286"/>
      <c r="DI29" s="297"/>
      <c r="DJ29" s="298"/>
      <c r="DK29" s="299"/>
      <c r="DL29" s="300"/>
      <c r="DM29" s="291"/>
      <c r="DN29" s="286"/>
      <c r="DO29" s="297"/>
      <c r="DP29" s="298"/>
      <c r="DQ29" s="299"/>
      <c r="DR29" s="300"/>
      <c r="DS29" s="291"/>
      <c r="DT29" s="286"/>
      <c r="DU29" s="297"/>
      <c r="DV29" s="298"/>
      <c r="DW29" s="299"/>
      <c r="DX29" s="300"/>
      <c r="DY29" s="291"/>
      <c r="DZ29" s="286"/>
      <c r="EA29" s="297"/>
      <c r="EB29" s="298"/>
      <c r="EC29" s="299"/>
      <c r="ED29" s="300"/>
      <c r="EE29" s="291"/>
      <c r="EF29" s="286"/>
      <c r="EG29" s="297"/>
      <c r="EH29" s="298"/>
      <c r="EI29" s="299"/>
      <c r="EJ29" s="300"/>
      <c r="EK29" s="291"/>
      <c r="EL29" s="286"/>
      <c r="EM29" s="297"/>
      <c r="EN29" s="298"/>
      <c r="EO29" s="299"/>
      <c r="EP29" s="300"/>
      <c r="EQ29" s="291"/>
      <c r="ER29" s="286"/>
      <c r="ES29" s="297"/>
      <c r="ET29" s="298"/>
      <c r="EU29" s="299"/>
      <c r="EV29" s="300"/>
      <c r="EW29" s="291"/>
      <c r="EX29" s="286"/>
      <c r="EY29" s="297"/>
      <c r="EZ29" s="298"/>
      <c r="FA29" s="299"/>
      <c r="FB29" s="300"/>
      <c r="FC29" s="291"/>
      <c r="FD29" s="286"/>
      <c r="FE29" s="297"/>
      <c r="FF29" s="298"/>
      <c r="FG29" s="299"/>
      <c r="FH29" s="300"/>
      <c r="FI29" s="291"/>
      <c r="FJ29" s="286"/>
      <c r="FK29" s="297"/>
      <c r="FL29" s="298"/>
      <c r="FM29" s="299"/>
      <c r="FN29" s="300"/>
      <c r="FO29" s="291"/>
      <c r="FP29" s="286"/>
      <c r="FQ29" s="297"/>
      <c r="FR29" s="298"/>
      <c r="FS29" s="299"/>
      <c r="FT29" s="300"/>
      <c r="FU29" s="291"/>
      <c r="FV29" s="286"/>
      <c r="FW29" s="297"/>
      <c r="FX29" s="298"/>
      <c r="FY29" s="299"/>
      <c r="FZ29" s="300"/>
      <c r="GA29" s="291"/>
      <c r="GB29" s="286"/>
      <c r="GC29" s="297"/>
      <c r="GD29" s="298"/>
      <c r="GE29" s="299"/>
      <c r="GF29" s="300"/>
      <c r="GG29" s="291"/>
      <c r="GH29" s="286"/>
      <c r="GI29" s="297"/>
      <c r="GJ29" s="298"/>
      <c r="GK29" s="299"/>
      <c r="GL29" s="300"/>
      <c r="GM29" s="291"/>
      <c r="GN29" s="286"/>
      <c r="GO29" s="297"/>
      <c r="GP29" s="298"/>
      <c r="GQ29" s="299"/>
      <c r="GR29" s="300"/>
      <c r="GS29" s="291"/>
      <c r="GT29" s="286"/>
      <c r="GU29" s="297"/>
      <c r="GV29" s="298"/>
      <c r="GW29" s="299"/>
      <c r="GX29" s="300"/>
      <c r="GY29" s="291"/>
      <c r="GZ29" s="286"/>
      <c r="HA29" s="297"/>
      <c r="HB29" s="298"/>
      <c r="HC29" s="299"/>
      <c r="HD29" s="300"/>
      <c r="HH29" s="280" t="s">
        <v>299</v>
      </c>
      <c r="HI29" s="311" t="b">
        <f>IF(SUM(Zhours)&gt;0,IF(ISBLANK(Z_CostCode),TRUE,FALSE),FALSE)</f>
        <v>0</v>
      </c>
    </row>
    <row r="30" spans="1:217" s="280" customFormat="1" ht="14.25" customHeight="1" x14ac:dyDescent="0.25">
      <c r="A30" s="280">
        <f>IF(AL30=1,(MAXA(A$18:A29)+1),0)</f>
        <v>0</v>
      </c>
      <c r="B30" s="280">
        <f>IF(BF30+BG30+BH30+BI30+BJ30&gt;0,MAXA(B$18:B29)+1,0)</f>
        <v>0</v>
      </c>
      <c r="C30" s="280">
        <f>IF(BL30+BM30+BN30+BO30+BP30&gt;0,MAXA(C$18:C29)+1,0)</f>
        <v>0</v>
      </c>
      <c r="D30" s="280">
        <f>IF(BR30+BS30+BT30+BU30+BV30&gt;0,MAXA(D$18:D29)+1,0)</f>
        <v>0</v>
      </c>
      <c r="E30" s="280">
        <f>IF(BX30+BY30+BZ30+CA30+CB30&gt;0,MAXA(E$18:E29)+1,0)</f>
        <v>0</v>
      </c>
      <c r="F30" s="280">
        <f>IF(CD30+CE30+CF30+CG30+CH30&gt;0,MAXA(F$18:F29)+1,0)</f>
        <v>0</v>
      </c>
      <c r="G30" s="280">
        <f>IF(CJ30+CK30+CL30+CM30+CN30&gt;0,MAXA(G$18:G29)+1,0)</f>
        <v>0</v>
      </c>
      <c r="H30" s="280">
        <f>IF(CP30+CQ30+CR30+CS30+CT30&gt;0,MAXA(H$18:H29)+1,0)</f>
        <v>0</v>
      </c>
      <c r="I30" s="280">
        <f>IF(CV30+CW30+CX30+CY30+CZ30&gt;0,MAXA(I$18:I29)+1,0)</f>
        <v>0</v>
      </c>
      <c r="J30" s="280">
        <f>IF(DB30+DC30+DD30+DE30+DF30&gt;0,MAXA(J$18:J29)+1,0)</f>
        <v>0</v>
      </c>
      <c r="K30" s="280">
        <f>IF(DH30+DI30+DJ30+DK30+DL30&gt;0,MAXA(K$18:K29)+1,0)</f>
        <v>0</v>
      </c>
      <c r="L30" s="280">
        <f>IF(DN30+DO30+DP30+DQ30+DR30&gt;0,MAXA(L$18:L29)+1,0)</f>
        <v>0</v>
      </c>
      <c r="M30" s="280">
        <f>IF(DT30+DU30+DV30+DW30+DX30&gt;0,MAXA(M$18:M29)+1,0)</f>
        <v>0</v>
      </c>
      <c r="N30" s="280">
        <f>IF(DZ30+EA30+EB30+EC30+ED30&gt;0,MAXA(N$18:N29)+1,0)</f>
        <v>0</v>
      </c>
      <c r="O30" s="280">
        <f>IF(EF30+EG30+EH30+EI30+EJ30&gt;0,MAXA(O$18:O29)+1,0)</f>
        <v>0</v>
      </c>
      <c r="P30" s="280">
        <f>IF(EL30+EM30+EN30+EO30+EP30&gt;0,MAXA(P$18:P29)+1,0)</f>
        <v>0</v>
      </c>
      <c r="Q30" s="280">
        <f>IF(ER30+ES30+ET30+EU30+EV30&gt;0,MAXA(Q$18:Q29)+1,0)</f>
        <v>0</v>
      </c>
      <c r="R30" s="280">
        <f>IF(EX30+EY30+EZ30+FA30+FB30&gt;0,MAXA(R$18:R29)+1,0)</f>
        <v>0</v>
      </c>
      <c r="S30" s="280">
        <f>IF(FD30+FE30+FF30+FG30+FH30&gt;0,MAXA(S$18:S29)+1,0)</f>
        <v>0</v>
      </c>
      <c r="T30" s="280">
        <f>IF(FJ30+FK30+FL30+FM30+FN30&gt;0,MAXA(T$18:T29)+1,0)</f>
        <v>0</v>
      </c>
      <c r="U30" s="280">
        <f>IF(FP30+FQ30+FR30+FS30+FT30&gt;0,MAXA(U$18:U29)+1,0)</f>
        <v>0</v>
      </c>
      <c r="V30" s="280">
        <f>IF(FV30+FW30+FX30+FY30+FZ30&gt;0,MAXA(V$18:V29)+1,0)</f>
        <v>0</v>
      </c>
      <c r="W30" s="280">
        <f>IF(GB30+GC30+GD30+GE30+GF30&gt;0,MAXA(W$18:W29)+1,0)</f>
        <v>0</v>
      </c>
      <c r="X30" s="280">
        <f>IF(GH30+GI30+GJ30+GK30+GL30&gt;0,MAXA(X$18:X29)+1,0)</f>
        <v>0</v>
      </c>
      <c r="Y30" s="280">
        <f>IF(GN30+GO30+GP30+GQ30+GR30&gt;0,MAXA(Y$18:Y29)+1,0)</f>
        <v>0</v>
      </c>
      <c r="Z30" s="280">
        <f>IF(GT30+GU30+GV30+GW30+GX30&gt;0,MAXA(Z$18:Z29)+1,0)</f>
        <v>0</v>
      </c>
      <c r="AA30" s="280">
        <f>IF(GZ30+HA30+HB30+HC30+HD30&gt;0,MAXA(AA$18:AA29)+1,0)</f>
        <v>0</v>
      </c>
      <c r="AB30" s="280">
        <f t="shared" si="47"/>
        <v>0</v>
      </c>
      <c r="AC30" s="280">
        <f t="shared" si="51"/>
        <v>0</v>
      </c>
      <c r="AD30" s="280">
        <f t="shared" si="41"/>
        <v>0</v>
      </c>
      <c r="AE30" s="280">
        <f t="shared" si="42"/>
        <v>0</v>
      </c>
      <c r="AF30" s="280">
        <f t="shared" si="48"/>
        <v>0</v>
      </c>
      <c r="AG30" s="280">
        <f t="shared" si="43"/>
        <v>0</v>
      </c>
      <c r="AH30" s="280">
        <f t="shared" si="49"/>
        <v>0</v>
      </c>
      <c r="AI30" s="280">
        <f t="shared" si="44"/>
        <v>0</v>
      </c>
      <c r="AJ30" s="280">
        <f t="shared" si="36"/>
        <v>0</v>
      </c>
      <c r="AK30" s="186" t="e">
        <f>MATCH(AY30,AY$18:AY462,0)</f>
        <v>#N/A</v>
      </c>
      <c r="AL30" s="280">
        <f t="shared" si="45"/>
        <v>0</v>
      </c>
      <c r="AM30" s="280">
        <f t="shared" si="50"/>
        <v>13</v>
      </c>
      <c r="AN30" s="415"/>
      <c r="AO30" s="416"/>
      <c r="AP30" s="303">
        <f t="shared" si="37"/>
        <v>0</v>
      </c>
      <c r="AQ30" s="304">
        <f t="shared" si="38"/>
        <v>0</v>
      </c>
      <c r="AR30" s="305">
        <f t="shared" si="39"/>
        <v>0</v>
      </c>
      <c r="AS30" s="284"/>
      <c r="AT30" s="285" t="str">
        <f t="shared" si="40"/>
        <v/>
      </c>
      <c r="AU30" s="286"/>
      <c r="AV30" s="287"/>
      <c r="AW30" s="288"/>
      <c r="AX30" s="289"/>
      <c r="AY30" s="290"/>
      <c r="AZ30" s="291"/>
      <c r="BA30" s="306"/>
      <c r="BB30" s="290"/>
      <c r="BC30" s="287"/>
      <c r="BD30" s="307"/>
      <c r="BE30" s="296"/>
      <c r="BF30" s="286"/>
      <c r="BG30" s="297"/>
      <c r="BH30" s="298"/>
      <c r="BI30" s="299"/>
      <c r="BJ30" s="300"/>
      <c r="BK30" s="301"/>
      <c r="BL30" s="286"/>
      <c r="BM30" s="297"/>
      <c r="BN30" s="298"/>
      <c r="BO30" s="299"/>
      <c r="BP30" s="300"/>
      <c r="BQ30" s="301"/>
      <c r="BR30" s="286"/>
      <c r="BS30" s="297"/>
      <c r="BT30" s="298"/>
      <c r="BU30" s="299"/>
      <c r="BV30" s="300"/>
      <c r="BW30" s="301"/>
      <c r="BX30" s="286"/>
      <c r="BY30" s="297"/>
      <c r="BZ30" s="298"/>
      <c r="CA30" s="299"/>
      <c r="CB30" s="300"/>
      <c r="CC30" s="291"/>
      <c r="CD30" s="286"/>
      <c r="CE30" s="297"/>
      <c r="CF30" s="298"/>
      <c r="CG30" s="299"/>
      <c r="CH30" s="300"/>
      <c r="CI30" s="291"/>
      <c r="CJ30" s="286"/>
      <c r="CK30" s="297"/>
      <c r="CL30" s="298"/>
      <c r="CM30" s="299"/>
      <c r="CN30" s="300"/>
      <c r="CO30" s="291"/>
      <c r="CP30" s="286"/>
      <c r="CQ30" s="297"/>
      <c r="CR30" s="298"/>
      <c r="CS30" s="299"/>
      <c r="CT30" s="300"/>
      <c r="CU30" s="291"/>
      <c r="CV30" s="286"/>
      <c r="CW30" s="297"/>
      <c r="CX30" s="298"/>
      <c r="CY30" s="299"/>
      <c r="CZ30" s="300"/>
      <c r="DA30" s="291"/>
      <c r="DB30" s="286"/>
      <c r="DC30" s="297"/>
      <c r="DD30" s="298"/>
      <c r="DE30" s="299"/>
      <c r="DF30" s="300"/>
      <c r="DG30" s="291"/>
      <c r="DH30" s="286"/>
      <c r="DI30" s="297"/>
      <c r="DJ30" s="298"/>
      <c r="DK30" s="299"/>
      <c r="DL30" s="300"/>
      <c r="DM30" s="291"/>
      <c r="DN30" s="286"/>
      <c r="DO30" s="297"/>
      <c r="DP30" s="298"/>
      <c r="DQ30" s="299"/>
      <c r="DR30" s="300"/>
      <c r="DS30" s="291"/>
      <c r="DT30" s="286"/>
      <c r="DU30" s="297"/>
      <c r="DV30" s="298"/>
      <c r="DW30" s="299"/>
      <c r="DX30" s="300"/>
      <c r="DY30" s="291"/>
      <c r="DZ30" s="286"/>
      <c r="EA30" s="297"/>
      <c r="EB30" s="298"/>
      <c r="EC30" s="299"/>
      <c r="ED30" s="300"/>
      <c r="EE30" s="291"/>
      <c r="EF30" s="286"/>
      <c r="EG30" s="297"/>
      <c r="EH30" s="298"/>
      <c r="EI30" s="299"/>
      <c r="EJ30" s="300"/>
      <c r="EK30" s="291"/>
      <c r="EL30" s="286"/>
      <c r="EM30" s="297"/>
      <c r="EN30" s="298"/>
      <c r="EO30" s="299"/>
      <c r="EP30" s="300"/>
      <c r="EQ30" s="291"/>
      <c r="ER30" s="286"/>
      <c r="ES30" s="297"/>
      <c r="ET30" s="298"/>
      <c r="EU30" s="299"/>
      <c r="EV30" s="300"/>
      <c r="EW30" s="291"/>
      <c r="EX30" s="286"/>
      <c r="EY30" s="297"/>
      <c r="EZ30" s="298"/>
      <c r="FA30" s="299"/>
      <c r="FB30" s="300"/>
      <c r="FC30" s="291"/>
      <c r="FD30" s="286"/>
      <c r="FE30" s="297"/>
      <c r="FF30" s="298"/>
      <c r="FG30" s="299"/>
      <c r="FH30" s="300"/>
      <c r="FI30" s="291"/>
      <c r="FJ30" s="286"/>
      <c r="FK30" s="297"/>
      <c r="FL30" s="298"/>
      <c r="FM30" s="299"/>
      <c r="FN30" s="300"/>
      <c r="FO30" s="291"/>
      <c r="FP30" s="286"/>
      <c r="FQ30" s="297"/>
      <c r="FR30" s="298"/>
      <c r="FS30" s="299"/>
      <c r="FT30" s="300"/>
      <c r="FU30" s="291"/>
      <c r="FV30" s="286"/>
      <c r="FW30" s="297"/>
      <c r="FX30" s="298"/>
      <c r="FY30" s="299"/>
      <c r="FZ30" s="300"/>
      <c r="GA30" s="291"/>
      <c r="GB30" s="286"/>
      <c r="GC30" s="297"/>
      <c r="GD30" s="298"/>
      <c r="GE30" s="299"/>
      <c r="GF30" s="300"/>
      <c r="GG30" s="291"/>
      <c r="GH30" s="286"/>
      <c r="GI30" s="297"/>
      <c r="GJ30" s="298"/>
      <c r="GK30" s="299"/>
      <c r="GL30" s="300"/>
      <c r="GM30" s="291"/>
      <c r="GN30" s="286"/>
      <c r="GO30" s="297"/>
      <c r="GP30" s="298"/>
      <c r="GQ30" s="299"/>
      <c r="GR30" s="300"/>
      <c r="GS30" s="291"/>
      <c r="GT30" s="286"/>
      <c r="GU30" s="297"/>
      <c r="GV30" s="298"/>
      <c r="GW30" s="299"/>
      <c r="GX30" s="300"/>
      <c r="GY30" s="291"/>
      <c r="GZ30" s="286"/>
      <c r="HA30" s="297"/>
      <c r="HB30" s="298"/>
      <c r="HC30" s="299"/>
      <c r="HD30" s="300"/>
    </row>
    <row r="31" spans="1:217" s="280" customFormat="1" ht="14.25" customHeight="1" x14ac:dyDescent="0.25">
      <c r="A31" s="280">
        <f>IF(AL31=1,(MAXA(A$18:A30)+1),0)</f>
        <v>0</v>
      </c>
      <c r="B31" s="280">
        <f>IF(BF31+BG31+BH31+BI31+BJ31&gt;0,MAXA(B$18:B30)+1,0)</f>
        <v>0</v>
      </c>
      <c r="C31" s="280">
        <f>IF(BL31+BM31+BN31+BO31+BP31&gt;0,MAXA(C$18:C30)+1,0)</f>
        <v>0</v>
      </c>
      <c r="D31" s="280">
        <f>IF(BR31+BS31+BT31+BU31+BV31&gt;0,MAXA(D$18:D30)+1,0)</f>
        <v>0</v>
      </c>
      <c r="E31" s="280">
        <f>IF(BX31+BY31+BZ31+CA31+CB31&gt;0,MAXA(E$18:E30)+1,0)</f>
        <v>0</v>
      </c>
      <c r="F31" s="280">
        <f>IF(CD31+CE31+CF31+CG31+CH31&gt;0,MAXA(F$18:F30)+1,0)</f>
        <v>0</v>
      </c>
      <c r="G31" s="280">
        <f>IF(CJ31+CK31+CL31+CM31+CN31&gt;0,MAXA(G$18:G30)+1,0)</f>
        <v>0</v>
      </c>
      <c r="H31" s="280">
        <f>IF(CP31+CQ31+CR31+CS31+CT31&gt;0,MAXA(H$18:H30)+1,0)</f>
        <v>0</v>
      </c>
      <c r="I31" s="280">
        <f>IF(CV31+CW31+CX31+CY31+CZ31&gt;0,MAXA(I$18:I30)+1,0)</f>
        <v>0</v>
      </c>
      <c r="J31" s="280">
        <f>IF(DB31+DC31+DD31+DE31+DF31&gt;0,MAXA(J$18:J30)+1,0)</f>
        <v>0</v>
      </c>
      <c r="K31" s="280">
        <f>IF(DH31+DI31+DJ31+DK31+DL31&gt;0,MAXA(K$18:K30)+1,0)</f>
        <v>0</v>
      </c>
      <c r="L31" s="280">
        <f>IF(DN31+DO31+DP31+DQ31+DR31&gt;0,MAXA(L$18:L30)+1,0)</f>
        <v>0</v>
      </c>
      <c r="M31" s="280">
        <f>IF(DT31+DU31+DV31+DW31+DX31&gt;0,MAXA(M$18:M30)+1,0)</f>
        <v>0</v>
      </c>
      <c r="N31" s="280">
        <f>IF(DZ31+EA31+EB31+EC31+ED31&gt;0,MAXA(N$18:N30)+1,0)</f>
        <v>0</v>
      </c>
      <c r="O31" s="280">
        <f>IF(EF31+EG31+EH31+EI31+EJ31&gt;0,MAXA(O$18:O30)+1,0)</f>
        <v>0</v>
      </c>
      <c r="P31" s="280">
        <f>IF(EL31+EM31+EN31+EO31+EP31&gt;0,MAXA(P$18:P30)+1,0)</f>
        <v>0</v>
      </c>
      <c r="Q31" s="280">
        <f>IF(ER31+ES31+ET31+EU31+EV31&gt;0,MAXA(Q$18:Q30)+1,0)</f>
        <v>0</v>
      </c>
      <c r="R31" s="280">
        <f>IF(EX31+EY31+EZ31+FA31+FB31&gt;0,MAXA(R$18:R30)+1,0)</f>
        <v>0</v>
      </c>
      <c r="S31" s="280">
        <f>IF(FD31+FE31+FF31+FG31+FH31&gt;0,MAXA(S$18:S30)+1,0)</f>
        <v>0</v>
      </c>
      <c r="T31" s="280">
        <f>IF(FJ31+FK31+FL31+FM31+FN31&gt;0,MAXA(T$18:T30)+1,0)</f>
        <v>0</v>
      </c>
      <c r="U31" s="280">
        <f>IF(FP31+FQ31+FR31+FS31+FT31&gt;0,MAXA(U$18:U30)+1,0)</f>
        <v>0</v>
      </c>
      <c r="V31" s="280">
        <f>IF(FV31+FW31+FX31+FY31+FZ31&gt;0,MAXA(V$18:V30)+1,0)</f>
        <v>0</v>
      </c>
      <c r="W31" s="280">
        <f>IF(GB31+GC31+GD31+GE31+GF31&gt;0,MAXA(W$18:W30)+1,0)</f>
        <v>0</v>
      </c>
      <c r="X31" s="280">
        <f>IF(GH31+GI31+GJ31+GK31+GL31&gt;0,MAXA(X$18:X30)+1,0)</f>
        <v>0</v>
      </c>
      <c r="Y31" s="280">
        <f>IF(GN31+GO31+GP31+GQ31+GR31&gt;0,MAXA(Y$18:Y30)+1,0)</f>
        <v>0</v>
      </c>
      <c r="Z31" s="280">
        <f>IF(GT31+GU31+GV31+GW31+GX31&gt;0,MAXA(Z$18:Z30)+1,0)</f>
        <v>0</v>
      </c>
      <c r="AA31" s="280">
        <f>IF(GZ31+HA31+HB31+HC31+HD31&gt;0,MAXA(AA$18:AA30)+1,0)</f>
        <v>0</v>
      </c>
      <c r="AB31" s="280">
        <f t="shared" si="47"/>
        <v>0</v>
      </c>
      <c r="AC31" s="280">
        <f t="shared" si="51"/>
        <v>0</v>
      </c>
      <c r="AD31" s="280">
        <f t="shared" si="41"/>
        <v>0</v>
      </c>
      <c r="AE31" s="280">
        <f t="shared" si="42"/>
        <v>0</v>
      </c>
      <c r="AF31" s="280">
        <f t="shared" si="48"/>
        <v>0</v>
      </c>
      <c r="AG31" s="280">
        <f t="shared" si="43"/>
        <v>0</v>
      </c>
      <c r="AH31" s="280">
        <f t="shared" si="49"/>
        <v>0</v>
      </c>
      <c r="AI31" s="280">
        <f t="shared" si="44"/>
        <v>0</v>
      </c>
      <c r="AJ31" s="280">
        <f t="shared" si="36"/>
        <v>0</v>
      </c>
      <c r="AK31" s="186" t="e">
        <f>MATCH(AY31,AY$18:AY463,0)</f>
        <v>#N/A</v>
      </c>
      <c r="AL31" s="280">
        <f t="shared" si="45"/>
        <v>0</v>
      </c>
      <c r="AM31" s="280">
        <f t="shared" si="50"/>
        <v>14</v>
      </c>
      <c r="AN31" s="415"/>
      <c r="AO31" s="416"/>
      <c r="AP31" s="303">
        <f t="shared" si="37"/>
        <v>0</v>
      </c>
      <c r="AQ31" s="304">
        <f t="shared" si="38"/>
        <v>0</v>
      </c>
      <c r="AR31" s="305">
        <f t="shared" si="39"/>
        <v>0</v>
      </c>
      <c r="AS31" s="284"/>
      <c r="AT31" s="285" t="str">
        <f t="shared" si="40"/>
        <v/>
      </c>
      <c r="AU31" s="286"/>
      <c r="AV31" s="287"/>
      <c r="AW31" s="288"/>
      <c r="AX31" s="289"/>
      <c r="AY31" s="290"/>
      <c r="AZ31" s="291"/>
      <c r="BA31" s="306"/>
      <c r="BB31" s="290"/>
      <c r="BC31" s="287"/>
      <c r="BD31" s="307"/>
      <c r="BE31" s="296"/>
      <c r="BF31" s="286"/>
      <c r="BG31" s="297"/>
      <c r="BH31" s="298"/>
      <c r="BI31" s="299"/>
      <c r="BJ31" s="300"/>
      <c r="BK31" s="301"/>
      <c r="BL31" s="286"/>
      <c r="BM31" s="297"/>
      <c r="BN31" s="298"/>
      <c r="BO31" s="299"/>
      <c r="BP31" s="300"/>
      <c r="BQ31" s="301"/>
      <c r="BR31" s="286"/>
      <c r="BS31" s="297"/>
      <c r="BT31" s="298"/>
      <c r="BU31" s="299"/>
      <c r="BV31" s="300"/>
      <c r="BW31" s="301"/>
      <c r="BX31" s="286"/>
      <c r="BY31" s="297"/>
      <c r="BZ31" s="298"/>
      <c r="CA31" s="299"/>
      <c r="CB31" s="300"/>
      <c r="CC31" s="291"/>
      <c r="CD31" s="286"/>
      <c r="CE31" s="297"/>
      <c r="CF31" s="298"/>
      <c r="CG31" s="299"/>
      <c r="CH31" s="300"/>
      <c r="CI31" s="291"/>
      <c r="CJ31" s="286"/>
      <c r="CK31" s="297"/>
      <c r="CL31" s="298"/>
      <c r="CM31" s="299"/>
      <c r="CN31" s="300"/>
      <c r="CO31" s="291"/>
      <c r="CP31" s="286"/>
      <c r="CQ31" s="297"/>
      <c r="CR31" s="298"/>
      <c r="CS31" s="299"/>
      <c r="CT31" s="300"/>
      <c r="CU31" s="291"/>
      <c r="CV31" s="286"/>
      <c r="CW31" s="297"/>
      <c r="CX31" s="298"/>
      <c r="CY31" s="299"/>
      <c r="CZ31" s="300"/>
      <c r="DA31" s="291"/>
      <c r="DB31" s="286"/>
      <c r="DC31" s="297"/>
      <c r="DD31" s="298"/>
      <c r="DE31" s="299"/>
      <c r="DF31" s="300"/>
      <c r="DG31" s="291"/>
      <c r="DH31" s="286"/>
      <c r="DI31" s="297"/>
      <c r="DJ31" s="298"/>
      <c r="DK31" s="299"/>
      <c r="DL31" s="300"/>
      <c r="DM31" s="291"/>
      <c r="DN31" s="286"/>
      <c r="DO31" s="297"/>
      <c r="DP31" s="298"/>
      <c r="DQ31" s="299"/>
      <c r="DR31" s="300"/>
      <c r="DS31" s="291"/>
      <c r="DT31" s="286"/>
      <c r="DU31" s="297"/>
      <c r="DV31" s="298"/>
      <c r="DW31" s="299"/>
      <c r="DX31" s="300"/>
      <c r="DY31" s="291"/>
      <c r="DZ31" s="286"/>
      <c r="EA31" s="297"/>
      <c r="EB31" s="298"/>
      <c r="EC31" s="299"/>
      <c r="ED31" s="300"/>
      <c r="EE31" s="291"/>
      <c r="EF31" s="286"/>
      <c r="EG31" s="297"/>
      <c r="EH31" s="298"/>
      <c r="EI31" s="299"/>
      <c r="EJ31" s="300"/>
      <c r="EK31" s="291"/>
      <c r="EL31" s="286"/>
      <c r="EM31" s="297"/>
      <c r="EN31" s="298"/>
      <c r="EO31" s="299"/>
      <c r="EP31" s="300"/>
      <c r="EQ31" s="291"/>
      <c r="ER31" s="286"/>
      <c r="ES31" s="297"/>
      <c r="ET31" s="298"/>
      <c r="EU31" s="299"/>
      <c r="EV31" s="300"/>
      <c r="EW31" s="291"/>
      <c r="EX31" s="286"/>
      <c r="EY31" s="297"/>
      <c r="EZ31" s="298"/>
      <c r="FA31" s="299"/>
      <c r="FB31" s="300"/>
      <c r="FC31" s="291"/>
      <c r="FD31" s="286"/>
      <c r="FE31" s="297"/>
      <c r="FF31" s="298"/>
      <c r="FG31" s="299"/>
      <c r="FH31" s="300"/>
      <c r="FI31" s="291"/>
      <c r="FJ31" s="286"/>
      <c r="FK31" s="297"/>
      <c r="FL31" s="298"/>
      <c r="FM31" s="299"/>
      <c r="FN31" s="300"/>
      <c r="FO31" s="291"/>
      <c r="FP31" s="286"/>
      <c r="FQ31" s="297"/>
      <c r="FR31" s="298"/>
      <c r="FS31" s="299"/>
      <c r="FT31" s="300"/>
      <c r="FU31" s="291"/>
      <c r="FV31" s="286"/>
      <c r="FW31" s="297"/>
      <c r="FX31" s="298"/>
      <c r="FY31" s="299"/>
      <c r="FZ31" s="300"/>
      <c r="GA31" s="291"/>
      <c r="GB31" s="286"/>
      <c r="GC31" s="297"/>
      <c r="GD31" s="298"/>
      <c r="GE31" s="299"/>
      <c r="GF31" s="300"/>
      <c r="GG31" s="291"/>
      <c r="GH31" s="286"/>
      <c r="GI31" s="297"/>
      <c r="GJ31" s="298"/>
      <c r="GK31" s="299"/>
      <c r="GL31" s="300"/>
      <c r="GM31" s="291"/>
      <c r="GN31" s="286"/>
      <c r="GO31" s="297"/>
      <c r="GP31" s="298"/>
      <c r="GQ31" s="299"/>
      <c r="GR31" s="300"/>
      <c r="GS31" s="291"/>
      <c r="GT31" s="286"/>
      <c r="GU31" s="297"/>
      <c r="GV31" s="298"/>
      <c r="GW31" s="299"/>
      <c r="GX31" s="300"/>
      <c r="GY31" s="291"/>
      <c r="GZ31" s="286"/>
      <c r="HA31" s="297"/>
      <c r="HB31" s="298"/>
      <c r="HC31" s="299"/>
      <c r="HD31" s="300"/>
    </row>
    <row r="32" spans="1:217" s="280" customFormat="1" ht="14.25" customHeight="1" x14ac:dyDescent="0.25">
      <c r="A32" s="280">
        <f>IF(AL32=1,(MAXA(A$18:A31)+1),0)</f>
        <v>0</v>
      </c>
      <c r="B32" s="280">
        <f>IF(BF32+BG32+BH32+BI32+BJ32&gt;0,MAXA(B$18:B31)+1,0)</f>
        <v>0</v>
      </c>
      <c r="C32" s="280">
        <f>IF(BL32+BM32+BN32+BO32+BP32&gt;0,MAXA(C$18:C31)+1,0)</f>
        <v>0</v>
      </c>
      <c r="D32" s="280">
        <f>IF(BR32+BS32+BT32+BU32+BV32&gt;0,MAXA(D$18:D31)+1,0)</f>
        <v>0</v>
      </c>
      <c r="E32" s="280">
        <f>IF(BX32+BY32+BZ32+CA32+CB32&gt;0,MAXA(E$18:E31)+1,0)</f>
        <v>0</v>
      </c>
      <c r="F32" s="280">
        <f>IF(CD32+CE32+CF32+CG32+CH32&gt;0,MAXA(F$18:F31)+1,0)</f>
        <v>0</v>
      </c>
      <c r="G32" s="280">
        <f>IF(CJ32+CK32+CL32+CM32+CN32&gt;0,MAXA(G$18:G31)+1,0)</f>
        <v>0</v>
      </c>
      <c r="H32" s="280">
        <f>IF(CP32+CQ32+CR32+CS32+CT32&gt;0,MAXA(H$18:H31)+1,0)</f>
        <v>0</v>
      </c>
      <c r="I32" s="280">
        <f>IF(CV32+CW32+CX32+CY32+CZ32&gt;0,MAXA(I$18:I31)+1,0)</f>
        <v>0</v>
      </c>
      <c r="J32" s="280">
        <f>IF(DB32+DC32+DD32+DE32+DF32&gt;0,MAXA(J$18:J31)+1,0)</f>
        <v>0</v>
      </c>
      <c r="K32" s="280">
        <f>IF(DH32+DI32+DJ32+DK32+DL32&gt;0,MAXA(K$18:K31)+1,0)</f>
        <v>0</v>
      </c>
      <c r="L32" s="280">
        <f>IF(DN32+DO32+DP32+DQ32+DR32&gt;0,MAXA(L$18:L31)+1,0)</f>
        <v>0</v>
      </c>
      <c r="M32" s="280">
        <f>IF(DT32+DU32+DV32+DW32+DX32&gt;0,MAXA(M$18:M31)+1,0)</f>
        <v>0</v>
      </c>
      <c r="N32" s="280">
        <f>IF(DZ32+EA32+EB32+EC32+ED32&gt;0,MAXA(N$18:N31)+1,0)</f>
        <v>0</v>
      </c>
      <c r="O32" s="280">
        <f>IF(EF32+EG32+EH32+EI32+EJ32&gt;0,MAXA(O$18:O31)+1,0)</f>
        <v>0</v>
      </c>
      <c r="P32" s="280">
        <f>IF(EL32+EM32+EN32+EO32+EP32&gt;0,MAXA(P$18:P31)+1,0)</f>
        <v>0</v>
      </c>
      <c r="Q32" s="280">
        <f>IF(ER32+ES32+ET32+EU32+EV32&gt;0,MAXA(Q$18:Q31)+1,0)</f>
        <v>0</v>
      </c>
      <c r="R32" s="280">
        <f>IF(EX32+EY32+EZ32+FA32+FB32&gt;0,MAXA(R$18:R31)+1,0)</f>
        <v>0</v>
      </c>
      <c r="S32" s="280">
        <f>IF(FD32+FE32+FF32+FG32+FH32&gt;0,MAXA(S$18:S31)+1,0)</f>
        <v>0</v>
      </c>
      <c r="T32" s="280">
        <f>IF(FJ32+FK32+FL32+FM32+FN32&gt;0,MAXA(T$18:T31)+1,0)</f>
        <v>0</v>
      </c>
      <c r="U32" s="280">
        <f>IF(FP32+FQ32+FR32+FS32+FT32&gt;0,MAXA(U$18:U31)+1,0)</f>
        <v>0</v>
      </c>
      <c r="V32" s="280">
        <f>IF(FV32+FW32+FX32+FY32+FZ32&gt;0,MAXA(V$18:V31)+1,0)</f>
        <v>0</v>
      </c>
      <c r="W32" s="280">
        <f>IF(GB32+GC32+GD32+GE32+GF32&gt;0,MAXA(W$18:W31)+1,0)</f>
        <v>0</v>
      </c>
      <c r="X32" s="280">
        <f>IF(GH32+GI32+GJ32+GK32+GL32&gt;0,MAXA(X$18:X31)+1,0)</f>
        <v>0</v>
      </c>
      <c r="Y32" s="280">
        <f>IF(GN32+GO32+GP32+GQ32+GR32&gt;0,MAXA(Y$18:Y31)+1,0)</f>
        <v>0</v>
      </c>
      <c r="Z32" s="280">
        <f>IF(GT32+GU32+GV32+GW32+GX32&gt;0,MAXA(Z$18:Z31)+1,0)</f>
        <v>0</v>
      </c>
      <c r="AA32" s="280">
        <f>IF(GZ32+HA32+HB32+HC32+HD32&gt;0,MAXA(AA$18:AA31)+1,0)</f>
        <v>0</v>
      </c>
      <c r="AB32" s="280">
        <f t="shared" si="47"/>
        <v>0</v>
      </c>
      <c r="AC32" s="280">
        <f t="shared" si="51"/>
        <v>0</v>
      </c>
      <c r="AD32" s="280">
        <f t="shared" si="41"/>
        <v>0</v>
      </c>
      <c r="AE32" s="280">
        <f t="shared" si="42"/>
        <v>0</v>
      </c>
      <c r="AF32" s="280">
        <f t="shared" si="48"/>
        <v>0</v>
      </c>
      <c r="AG32" s="280">
        <f t="shared" si="43"/>
        <v>0</v>
      </c>
      <c r="AH32" s="280">
        <f t="shared" si="49"/>
        <v>0</v>
      </c>
      <c r="AI32" s="280">
        <f t="shared" si="44"/>
        <v>0</v>
      </c>
      <c r="AJ32" s="280">
        <f t="shared" si="36"/>
        <v>0</v>
      </c>
      <c r="AK32" s="186" t="e">
        <f>MATCH(AY32,AY$18:AY464,0)</f>
        <v>#N/A</v>
      </c>
      <c r="AL32" s="280">
        <f t="shared" si="45"/>
        <v>0</v>
      </c>
      <c r="AM32" s="280">
        <f t="shared" si="50"/>
        <v>15</v>
      </c>
      <c r="AN32" s="415"/>
      <c r="AO32" s="416"/>
      <c r="AP32" s="303">
        <f t="shared" si="37"/>
        <v>0</v>
      </c>
      <c r="AQ32" s="304">
        <f t="shared" si="38"/>
        <v>0</v>
      </c>
      <c r="AR32" s="305">
        <f t="shared" si="39"/>
        <v>0</v>
      </c>
      <c r="AS32" s="284"/>
      <c r="AT32" s="285" t="str">
        <f t="shared" si="40"/>
        <v/>
      </c>
      <c r="AU32" s="286"/>
      <c r="AV32" s="287"/>
      <c r="AW32" s="288"/>
      <c r="AX32" s="289"/>
      <c r="AY32" s="290"/>
      <c r="AZ32" s="291"/>
      <c r="BA32" s="306"/>
      <c r="BB32" s="290"/>
      <c r="BC32" s="287"/>
      <c r="BD32" s="307"/>
      <c r="BE32" s="296"/>
      <c r="BF32" s="286"/>
      <c r="BG32" s="297"/>
      <c r="BH32" s="298"/>
      <c r="BI32" s="299"/>
      <c r="BJ32" s="300"/>
      <c r="BK32" s="301"/>
      <c r="BL32" s="286"/>
      <c r="BM32" s="297"/>
      <c r="BN32" s="298"/>
      <c r="BO32" s="299"/>
      <c r="BP32" s="300"/>
      <c r="BQ32" s="301"/>
      <c r="BR32" s="286"/>
      <c r="BS32" s="297"/>
      <c r="BT32" s="298"/>
      <c r="BU32" s="299"/>
      <c r="BV32" s="300"/>
      <c r="BW32" s="301"/>
      <c r="BX32" s="286"/>
      <c r="BY32" s="297"/>
      <c r="BZ32" s="298"/>
      <c r="CA32" s="299"/>
      <c r="CB32" s="300"/>
      <c r="CC32" s="291"/>
      <c r="CD32" s="286"/>
      <c r="CE32" s="297"/>
      <c r="CF32" s="298"/>
      <c r="CG32" s="299"/>
      <c r="CH32" s="300"/>
      <c r="CI32" s="291"/>
      <c r="CJ32" s="286"/>
      <c r="CK32" s="297"/>
      <c r="CL32" s="298"/>
      <c r="CM32" s="299"/>
      <c r="CN32" s="300"/>
      <c r="CO32" s="291"/>
      <c r="CP32" s="286"/>
      <c r="CQ32" s="297"/>
      <c r="CR32" s="298"/>
      <c r="CS32" s="299"/>
      <c r="CT32" s="300"/>
      <c r="CU32" s="291"/>
      <c r="CV32" s="286"/>
      <c r="CW32" s="297"/>
      <c r="CX32" s="298"/>
      <c r="CY32" s="299"/>
      <c r="CZ32" s="300"/>
      <c r="DA32" s="291"/>
      <c r="DB32" s="286"/>
      <c r="DC32" s="297"/>
      <c r="DD32" s="298"/>
      <c r="DE32" s="299"/>
      <c r="DF32" s="300"/>
      <c r="DG32" s="291"/>
      <c r="DH32" s="286"/>
      <c r="DI32" s="297"/>
      <c r="DJ32" s="298"/>
      <c r="DK32" s="299"/>
      <c r="DL32" s="300"/>
      <c r="DM32" s="291"/>
      <c r="DN32" s="286"/>
      <c r="DO32" s="297"/>
      <c r="DP32" s="298"/>
      <c r="DQ32" s="299"/>
      <c r="DR32" s="300"/>
      <c r="DS32" s="291"/>
      <c r="DT32" s="286"/>
      <c r="DU32" s="297"/>
      <c r="DV32" s="298"/>
      <c r="DW32" s="299"/>
      <c r="DX32" s="300"/>
      <c r="DY32" s="291"/>
      <c r="DZ32" s="286"/>
      <c r="EA32" s="297"/>
      <c r="EB32" s="298"/>
      <c r="EC32" s="299"/>
      <c r="ED32" s="300"/>
      <c r="EE32" s="291"/>
      <c r="EF32" s="286"/>
      <c r="EG32" s="297"/>
      <c r="EH32" s="298"/>
      <c r="EI32" s="299"/>
      <c r="EJ32" s="300"/>
      <c r="EK32" s="291"/>
      <c r="EL32" s="286"/>
      <c r="EM32" s="297"/>
      <c r="EN32" s="298"/>
      <c r="EO32" s="299"/>
      <c r="EP32" s="300"/>
      <c r="EQ32" s="291"/>
      <c r="ER32" s="286"/>
      <c r="ES32" s="297"/>
      <c r="ET32" s="298"/>
      <c r="EU32" s="299"/>
      <c r="EV32" s="300"/>
      <c r="EW32" s="291"/>
      <c r="EX32" s="286"/>
      <c r="EY32" s="297"/>
      <c r="EZ32" s="298"/>
      <c r="FA32" s="299"/>
      <c r="FB32" s="300"/>
      <c r="FC32" s="291"/>
      <c r="FD32" s="286"/>
      <c r="FE32" s="297"/>
      <c r="FF32" s="298"/>
      <c r="FG32" s="299"/>
      <c r="FH32" s="300"/>
      <c r="FI32" s="291"/>
      <c r="FJ32" s="286"/>
      <c r="FK32" s="297"/>
      <c r="FL32" s="298"/>
      <c r="FM32" s="299"/>
      <c r="FN32" s="300"/>
      <c r="FO32" s="291"/>
      <c r="FP32" s="286"/>
      <c r="FQ32" s="297"/>
      <c r="FR32" s="298"/>
      <c r="FS32" s="299"/>
      <c r="FT32" s="300"/>
      <c r="FU32" s="291"/>
      <c r="FV32" s="286"/>
      <c r="FW32" s="297"/>
      <c r="FX32" s="298"/>
      <c r="FY32" s="299"/>
      <c r="FZ32" s="300"/>
      <c r="GA32" s="291"/>
      <c r="GB32" s="286"/>
      <c r="GC32" s="297"/>
      <c r="GD32" s="298"/>
      <c r="GE32" s="299"/>
      <c r="GF32" s="300"/>
      <c r="GG32" s="291"/>
      <c r="GH32" s="286"/>
      <c r="GI32" s="297"/>
      <c r="GJ32" s="298"/>
      <c r="GK32" s="299"/>
      <c r="GL32" s="300"/>
      <c r="GM32" s="291"/>
      <c r="GN32" s="286"/>
      <c r="GO32" s="297"/>
      <c r="GP32" s="298"/>
      <c r="GQ32" s="299"/>
      <c r="GR32" s="300"/>
      <c r="GS32" s="291"/>
      <c r="GT32" s="286"/>
      <c r="GU32" s="297"/>
      <c r="GV32" s="298"/>
      <c r="GW32" s="299"/>
      <c r="GX32" s="300"/>
      <c r="GY32" s="291"/>
      <c r="GZ32" s="286"/>
      <c r="HA32" s="297"/>
      <c r="HB32" s="298"/>
      <c r="HC32" s="299"/>
      <c r="HD32" s="300"/>
    </row>
    <row r="33" spans="1:212" s="280" customFormat="1" ht="14.25" customHeight="1" x14ac:dyDescent="0.25">
      <c r="A33" s="280">
        <f>IF(AL33=1,(MAXA(A$18:A32)+1),0)</f>
        <v>0</v>
      </c>
      <c r="B33" s="280">
        <f>IF(BF33+BG33+BH33+BI33+BJ33&gt;0,MAXA(B$18:B32)+1,0)</f>
        <v>0</v>
      </c>
      <c r="C33" s="280">
        <f>IF(BL33+BM33+BN33+BO33+BP33&gt;0,MAXA(C$18:C32)+1,0)</f>
        <v>0</v>
      </c>
      <c r="D33" s="280">
        <f>IF(BR33+BS33+BT33+BU33+BV33&gt;0,MAXA(D$18:D32)+1,0)</f>
        <v>0</v>
      </c>
      <c r="E33" s="280">
        <f>IF(BX33+BY33+BZ33+CA33+CB33&gt;0,MAXA(E$18:E32)+1,0)</f>
        <v>0</v>
      </c>
      <c r="F33" s="280">
        <f>IF(CD33+CE33+CF33+CG33+CH33&gt;0,MAXA(F$18:F32)+1,0)</f>
        <v>0</v>
      </c>
      <c r="G33" s="280">
        <f>IF(CJ33+CK33+CL33+CM33+CN33&gt;0,MAXA(G$18:G32)+1,0)</f>
        <v>0</v>
      </c>
      <c r="H33" s="280">
        <f>IF(CP33+CQ33+CR33+CS33+CT33&gt;0,MAXA(H$18:H32)+1,0)</f>
        <v>0</v>
      </c>
      <c r="I33" s="280">
        <f>IF(CV33+CW33+CX33+CY33+CZ33&gt;0,MAXA(I$18:I32)+1,0)</f>
        <v>0</v>
      </c>
      <c r="J33" s="280">
        <f>IF(DB33+DC33+DD33+DE33+DF33&gt;0,MAXA(J$18:J32)+1,0)</f>
        <v>0</v>
      </c>
      <c r="K33" s="280">
        <f>IF(DH33+DI33+DJ33+DK33+DL33&gt;0,MAXA(K$18:K32)+1,0)</f>
        <v>0</v>
      </c>
      <c r="L33" s="280">
        <f>IF(DN33+DO33+DP33+DQ33+DR33&gt;0,MAXA(L$18:L32)+1,0)</f>
        <v>0</v>
      </c>
      <c r="M33" s="280">
        <f>IF(DT33+DU33+DV33+DW33+DX33&gt;0,MAXA(M$18:M32)+1,0)</f>
        <v>0</v>
      </c>
      <c r="N33" s="280">
        <f>IF(DZ33+EA33+EB33+EC33+ED33&gt;0,MAXA(N$18:N32)+1,0)</f>
        <v>0</v>
      </c>
      <c r="O33" s="280">
        <f>IF(EF33+EG33+EH33+EI33+EJ33&gt;0,MAXA(O$18:O32)+1,0)</f>
        <v>0</v>
      </c>
      <c r="P33" s="280">
        <f>IF(EL33+EM33+EN33+EO33+EP33&gt;0,MAXA(P$18:P32)+1,0)</f>
        <v>0</v>
      </c>
      <c r="Q33" s="280">
        <f>IF(ER33+ES33+ET33+EU33+EV33&gt;0,MAXA(Q$18:Q32)+1,0)</f>
        <v>0</v>
      </c>
      <c r="R33" s="280">
        <f>IF(EX33+EY33+EZ33+FA33+FB33&gt;0,MAXA(R$18:R32)+1,0)</f>
        <v>0</v>
      </c>
      <c r="S33" s="280">
        <f>IF(FD33+FE33+FF33+FG33+FH33&gt;0,MAXA(S$18:S32)+1,0)</f>
        <v>0</v>
      </c>
      <c r="T33" s="280">
        <f>IF(FJ33+FK33+FL33+FM33+FN33&gt;0,MAXA(T$18:T32)+1,0)</f>
        <v>0</v>
      </c>
      <c r="U33" s="280">
        <f>IF(FP33+FQ33+FR33+FS33+FT33&gt;0,MAXA(U$18:U32)+1,0)</f>
        <v>0</v>
      </c>
      <c r="V33" s="280">
        <f>IF(FV33+FW33+FX33+FY33+FZ33&gt;0,MAXA(V$18:V32)+1,0)</f>
        <v>0</v>
      </c>
      <c r="W33" s="280">
        <f>IF(GB33+GC33+GD33+GE33+GF33&gt;0,MAXA(W$18:W32)+1,0)</f>
        <v>0</v>
      </c>
      <c r="X33" s="280">
        <f>IF(GH33+GI33+GJ33+GK33+GL33&gt;0,MAXA(X$18:X32)+1,0)</f>
        <v>0</v>
      </c>
      <c r="Y33" s="280">
        <f>IF(GN33+GO33+GP33+GQ33+GR33&gt;0,MAXA(Y$18:Y32)+1,0)</f>
        <v>0</v>
      </c>
      <c r="Z33" s="280">
        <f>IF(GT33+GU33+GV33+GW33+GX33&gt;0,MAXA(Z$18:Z32)+1,0)</f>
        <v>0</v>
      </c>
      <c r="AA33" s="280">
        <f>IF(GZ33+HA33+HB33+HC33+HD33&gt;0,MAXA(AA$18:AA32)+1,0)</f>
        <v>0</v>
      </c>
      <c r="AB33" s="280">
        <f t="shared" si="47"/>
        <v>0</v>
      </c>
      <c r="AC33" s="280">
        <f t="shared" si="51"/>
        <v>0</v>
      </c>
      <c r="AD33" s="280">
        <f t="shared" si="41"/>
        <v>0</v>
      </c>
      <c r="AE33" s="280">
        <f t="shared" si="42"/>
        <v>0</v>
      </c>
      <c r="AF33" s="280">
        <f t="shared" si="48"/>
        <v>0</v>
      </c>
      <c r="AG33" s="280">
        <f t="shared" si="43"/>
        <v>0</v>
      </c>
      <c r="AH33" s="280">
        <f t="shared" si="49"/>
        <v>0</v>
      </c>
      <c r="AI33" s="280">
        <f t="shared" si="44"/>
        <v>0</v>
      </c>
      <c r="AJ33" s="280">
        <f t="shared" si="36"/>
        <v>0</v>
      </c>
      <c r="AK33" s="186" t="e">
        <f>MATCH(AY33,AY$18:AY465,0)</f>
        <v>#N/A</v>
      </c>
      <c r="AL33" s="280">
        <f t="shared" si="45"/>
        <v>0</v>
      </c>
      <c r="AM33" s="280">
        <f t="shared" si="50"/>
        <v>16</v>
      </c>
      <c r="AN33" s="415"/>
      <c r="AO33" s="416"/>
      <c r="AP33" s="303">
        <f t="shared" si="37"/>
        <v>0</v>
      </c>
      <c r="AQ33" s="304">
        <f t="shared" si="38"/>
        <v>0</v>
      </c>
      <c r="AR33" s="305">
        <f t="shared" si="39"/>
        <v>0</v>
      </c>
      <c r="AS33" s="284"/>
      <c r="AT33" s="285" t="str">
        <f t="shared" si="40"/>
        <v/>
      </c>
      <c r="AU33" s="286"/>
      <c r="AV33" s="287"/>
      <c r="AW33" s="288"/>
      <c r="AX33" s="289"/>
      <c r="AY33" s="290"/>
      <c r="AZ33" s="291"/>
      <c r="BA33" s="306"/>
      <c r="BB33" s="290"/>
      <c r="BC33" s="287"/>
      <c r="BD33" s="307"/>
      <c r="BE33" s="296"/>
      <c r="BF33" s="286"/>
      <c r="BG33" s="297"/>
      <c r="BH33" s="298"/>
      <c r="BI33" s="299"/>
      <c r="BJ33" s="300"/>
      <c r="BK33" s="301"/>
      <c r="BL33" s="286"/>
      <c r="BM33" s="297"/>
      <c r="BN33" s="298"/>
      <c r="BO33" s="299"/>
      <c r="BP33" s="300"/>
      <c r="BQ33" s="301"/>
      <c r="BR33" s="286"/>
      <c r="BS33" s="297"/>
      <c r="BT33" s="298"/>
      <c r="BU33" s="299"/>
      <c r="BV33" s="300"/>
      <c r="BW33" s="301"/>
      <c r="BX33" s="286"/>
      <c r="BY33" s="297"/>
      <c r="BZ33" s="298"/>
      <c r="CA33" s="299"/>
      <c r="CB33" s="300"/>
      <c r="CC33" s="291"/>
      <c r="CD33" s="286"/>
      <c r="CE33" s="297"/>
      <c r="CF33" s="298"/>
      <c r="CG33" s="299"/>
      <c r="CH33" s="300"/>
      <c r="CI33" s="291"/>
      <c r="CJ33" s="286"/>
      <c r="CK33" s="297"/>
      <c r="CL33" s="298"/>
      <c r="CM33" s="299"/>
      <c r="CN33" s="300"/>
      <c r="CO33" s="291"/>
      <c r="CP33" s="286"/>
      <c r="CQ33" s="297"/>
      <c r="CR33" s="298"/>
      <c r="CS33" s="299"/>
      <c r="CT33" s="300"/>
      <c r="CU33" s="291"/>
      <c r="CV33" s="286"/>
      <c r="CW33" s="297"/>
      <c r="CX33" s="298"/>
      <c r="CY33" s="299"/>
      <c r="CZ33" s="300"/>
      <c r="DA33" s="291"/>
      <c r="DB33" s="286"/>
      <c r="DC33" s="297"/>
      <c r="DD33" s="298"/>
      <c r="DE33" s="299"/>
      <c r="DF33" s="300"/>
      <c r="DG33" s="291"/>
      <c r="DH33" s="286"/>
      <c r="DI33" s="297"/>
      <c r="DJ33" s="298"/>
      <c r="DK33" s="299"/>
      <c r="DL33" s="300"/>
      <c r="DM33" s="291"/>
      <c r="DN33" s="286"/>
      <c r="DO33" s="297"/>
      <c r="DP33" s="298"/>
      <c r="DQ33" s="299"/>
      <c r="DR33" s="300"/>
      <c r="DS33" s="291"/>
      <c r="DT33" s="286"/>
      <c r="DU33" s="297"/>
      <c r="DV33" s="298"/>
      <c r="DW33" s="299"/>
      <c r="DX33" s="300"/>
      <c r="DY33" s="291"/>
      <c r="DZ33" s="286"/>
      <c r="EA33" s="297"/>
      <c r="EB33" s="298"/>
      <c r="EC33" s="299"/>
      <c r="ED33" s="300"/>
      <c r="EE33" s="291"/>
      <c r="EF33" s="286"/>
      <c r="EG33" s="297"/>
      <c r="EH33" s="298"/>
      <c r="EI33" s="299"/>
      <c r="EJ33" s="300"/>
      <c r="EK33" s="291"/>
      <c r="EL33" s="286"/>
      <c r="EM33" s="297"/>
      <c r="EN33" s="298"/>
      <c r="EO33" s="299"/>
      <c r="EP33" s="300"/>
      <c r="EQ33" s="291"/>
      <c r="ER33" s="286"/>
      <c r="ES33" s="297"/>
      <c r="ET33" s="298"/>
      <c r="EU33" s="299"/>
      <c r="EV33" s="300"/>
      <c r="EW33" s="291"/>
      <c r="EX33" s="286"/>
      <c r="EY33" s="297"/>
      <c r="EZ33" s="298"/>
      <c r="FA33" s="299"/>
      <c r="FB33" s="300"/>
      <c r="FC33" s="291"/>
      <c r="FD33" s="286"/>
      <c r="FE33" s="297"/>
      <c r="FF33" s="298"/>
      <c r="FG33" s="299"/>
      <c r="FH33" s="300"/>
      <c r="FI33" s="291"/>
      <c r="FJ33" s="286"/>
      <c r="FK33" s="297"/>
      <c r="FL33" s="298"/>
      <c r="FM33" s="299"/>
      <c r="FN33" s="300"/>
      <c r="FO33" s="291"/>
      <c r="FP33" s="286"/>
      <c r="FQ33" s="297"/>
      <c r="FR33" s="298"/>
      <c r="FS33" s="299"/>
      <c r="FT33" s="300"/>
      <c r="FU33" s="291"/>
      <c r="FV33" s="286"/>
      <c r="FW33" s="297"/>
      <c r="FX33" s="298"/>
      <c r="FY33" s="299"/>
      <c r="FZ33" s="300"/>
      <c r="GA33" s="291"/>
      <c r="GB33" s="286"/>
      <c r="GC33" s="297"/>
      <c r="GD33" s="298"/>
      <c r="GE33" s="299"/>
      <c r="GF33" s="300"/>
      <c r="GG33" s="291"/>
      <c r="GH33" s="286"/>
      <c r="GI33" s="297"/>
      <c r="GJ33" s="298"/>
      <c r="GK33" s="299"/>
      <c r="GL33" s="300"/>
      <c r="GM33" s="291"/>
      <c r="GN33" s="286"/>
      <c r="GO33" s="297"/>
      <c r="GP33" s="298"/>
      <c r="GQ33" s="299"/>
      <c r="GR33" s="300"/>
      <c r="GS33" s="291"/>
      <c r="GT33" s="286"/>
      <c r="GU33" s="297"/>
      <c r="GV33" s="298"/>
      <c r="GW33" s="299"/>
      <c r="GX33" s="300"/>
      <c r="GY33" s="291"/>
      <c r="GZ33" s="286"/>
      <c r="HA33" s="297"/>
      <c r="HB33" s="298"/>
      <c r="HC33" s="299"/>
      <c r="HD33" s="300"/>
    </row>
    <row r="34" spans="1:212" s="280" customFormat="1" ht="14.25" customHeight="1" x14ac:dyDescent="0.25">
      <c r="A34" s="280">
        <f>IF(AL34=1,(MAXA(A$18:A33)+1),0)</f>
        <v>0</v>
      </c>
      <c r="B34" s="280">
        <f>IF(BF34+BG34+BH34+BI34+BJ34&gt;0,MAXA(B$18:B33)+1,0)</f>
        <v>0</v>
      </c>
      <c r="C34" s="280">
        <f>IF(BL34+BM34+BN34+BO34+BP34&gt;0,MAXA(C$18:C33)+1,0)</f>
        <v>0</v>
      </c>
      <c r="D34" s="280">
        <f>IF(BR34+BS34+BT34+BU34+BV34&gt;0,MAXA(D$18:D33)+1,0)</f>
        <v>0</v>
      </c>
      <c r="E34" s="280">
        <f>IF(BX34+BY34+BZ34+CA34+CB34&gt;0,MAXA(E$18:E33)+1,0)</f>
        <v>0</v>
      </c>
      <c r="F34" s="280">
        <f>IF(CD34+CE34+CF34+CG34+CH34&gt;0,MAXA(F$18:F33)+1,0)</f>
        <v>0</v>
      </c>
      <c r="G34" s="280">
        <f>IF(CJ34+CK34+CL34+CM34+CN34&gt;0,MAXA(G$18:G33)+1,0)</f>
        <v>0</v>
      </c>
      <c r="H34" s="280">
        <f>IF(CP34+CQ34+CR34+CS34+CT34&gt;0,MAXA(H$18:H33)+1,0)</f>
        <v>0</v>
      </c>
      <c r="I34" s="280">
        <f>IF(CV34+CW34+CX34+CY34+CZ34&gt;0,MAXA(I$18:I33)+1,0)</f>
        <v>0</v>
      </c>
      <c r="J34" s="280">
        <f>IF(DB34+DC34+DD34+DE34+DF34&gt;0,MAXA(J$18:J33)+1,0)</f>
        <v>0</v>
      </c>
      <c r="K34" s="280">
        <f>IF(DH34+DI34+DJ34+DK34+DL34&gt;0,MAXA(K$18:K33)+1,0)</f>
        <v>0</v>
      </c>
      <c r="L34" s="280">
        <f>IF(DN34+DO34+DP34+DQ34+DR34&gt;0,MAXA(L$18:L33)+1,0)</f>
        <v>0</v>
      </c>
      <c r="M34" s="280">
        <f>IF(DT34+DU34+DV34+DW34+DX34&gt;0,MAXA(M$18:M33)+1,0)</f>
        <v>0</v>
      </c>
      <c r="N34" s="280">
        <f>IF(DZ34+EA34+EB34+EC34+ED34&gt;0,MAXA(N$18:N33)+1,0)</f>
        <v>0</v>
      </c>
      <c r="O34" s="280">
        <f>IF(EF34+EG34+EH34+EI34+EJ34&gt;0,MAXA(O$18:O33)+1,0)</f>
        <v>0</v>
      </c>
      <c r="P34" s="280">
        <f>IF(EL34+EM34+EN34+EO34+EP34&gt;0,MAXA(P$18:P33)+1,0)</f>
        <v>0</v>
      </c>
      <c r="Q34" s="280">
        <f>IF(ER34+ES34+ET34+EU34+EV34&gt;0,MAXA(Q$18:Q33)+1,0)</f>
        <v>0</v>
      </c>
      <c r="R34" s="280">
        <f>IF(EX34+EY34+EZ34+FA34+FB34&gt;0,MAXA(R$18:R33)+1,0)</f>
        <v>0</v>
      </c>
      <c r="S34" s="280">
        <f>IF(FD34+FE34+FF34+FG34+FH34&gt;0,MAXA(S$18:S33)+1,0)</f>
        <v>0</v>
      </c>
      <c r="T34" s="280">
        <f>IF(FJ34+FK34+FL34+FM34+FN34&gt;0,MAXA(T$18:T33)+1,0)</f>
        <v>0</v>
      </c>
      <c r="U34" s="280">
        <f>IF(FP34+FQ34+FR34+FS34+FT34&gt;0,MAXA(U$18:U33)+1,0)</f>
        <v>0</v>
      </c>
      <c r="V34" s="280">
        <f>IF(FV34+FW34+FX34+FY34+FZ34&gt;0,MAXA(V$18:V33)+1,0)</f>
        <v>0</v>
      </c>
      <c r="W34" s="280">
        <f>IF(GB34+GC34+GD34+GE34+GF34&gt;0,MAXA(W$18:W33)+1,0)</f>
        <v>0</v>
      </c>
      <c r="X34" s="280">
        <f>IF(GH34+GI34+GJ34+GK34+GL34&gt;0,MAXA(X$18:X33)+1,0)</f>
        <v>0</v>
      </c>
      <c r="Y34" s="280">
        <f>IF(GN34+GO34+GP34+GQ34+GR34&gt;0,MAXA(Y$18:Y33)+1,0)</f>
        <v>0</v>
      </c>
      <c r="Z34" s="280">
        <f>IF(GT34+GU34+GV34+GW34+GX34&gt;0,MAXA(Z$18:Z33)+1,0)</f>
        <v>0</v>
      </c>
      <c r="AA34" s="280">
        <f>IF(GZ34+HA34+HB34+HC34+HD34&gt;0,MAXA(AA$18:AA33)+1,0)</f>
        <v>0</v>
      </c>
      <c r="AB34" s="280">
        <f t="shared" si="47"/>
        <v>0</v>
      </c>
      <c r="AC34" s="280">
        <f t="shared" si="51"/>
        <v>0</v>
      </c>
      <c r="AD34" s="280">
        <f t="shared" si="41"/>
        <v>0</v>
      </c>
      <c r="AE34" s="280">
        <f t="shared" si="42"/>
        <v>0</v>
      </c>
      <c r="AF34" s="280">
        <f t="shared" si="48"/>
        <v>0</v>
      </c>
      <c r="AG34" s="280">
        <f t="shared" si="43"/>
        <v>0</v>
      </c>
      <c r="AH34" s="280">
        <f t="shared" si="49"/>
        <v>0</v>
      </c>
      <c r="AI34" s="280">
        <f t="shared" si="44"/>
        <v>0</v>
      </c>
      <c r="AJ34" s="280">
        <f t="shared" si="36"/>
        <v>0</v>
      </c>
      <c r="AK34" s="186" t="e">
        <f>MATCH(AY34,AY$18:AY466,0)</f>
        <v>#N/A</v>
      </c>
      <c r="AL34" s="280">
        <f t="shared" si="45"/>
        <v>0</v>
      </c>
      <c r="AM34" s="280">
        <f t="shared" si="50"/>
        <v>17</v>
      </c>
      <c r="AN34" s="415"/>
      <c r="AO34" s="416"/>
      <c r="AP34" s="303">
        <f t="shared" si="37"/>
        <v>0</v>
      </c>
      <c r="AQ34" s="304">
        <f t="shared" si="38"/>
        <v>0</v>
      </c>
      <c r="AR34" s="305">
        <f t="shared" si="39"/>
        <v>0</v>
      </c>
      <c r="AS34" s="284"/>
      <c r="AT34" s="285" t="str">
        <f t="shared" si="40"/>
        <v/>
      </c>
      <c r="AU34" s="286"/>
      <c r="AV34" s="287"/>
      <c r="AW34" s="288"/>
      <c r="AX34" s="289"/>
      <c r="AY34" s="290"/>
      <c r="AZ34" s="291"/>
      <c r="BA34" s="306"/>
      <c r="BB34" s="290"/>
      <c r="BC34" s="287"/>
      <c r="BD34" s="307"/>
      <c r="BE34" s="296"/>
      <c r="BF34" s="286"/>
      <c r="BG34" s="297"/>
      <c r="BH34" s="298"/>
      <c r="BI34" s="299"/>
      <c r="BJ34" s="300"/>
      <c r="BK34" s="301"/>
      <c r="BL34" s="286"/>
      <c r="BM34" s="297"/>
      <c r="BN34" s="298"/>
      <c r="BO34" s="299"/>
      <c r="BP34" s="300"/>
      <c r="BQ34" s="301"/>
      <c r="BR34" s="286"/>
      <c r="BS34" s="297"/>
      <c r="BT34" s="298"/>
      <c r="BU34" s="299"/>
      <c r="BV34" s="300"/>
      <c r="BW34" s="301"/>
      <c r="BX34" s="286"/>
      <c r="BY34" s="297"/>
      <c r="BZ34" s="298"/>
      <c r="CA34" s="299"/>
      <c r="CB34" s="300"/>
      <c r="CC34" s="291"/>
      <c r="CD34" s="286"/>
      <c r="CE34" s="297"/>
      <c r="CF34" s="298"/>
      <c r="CG34" s="299"/>
      <c r="CH34" s="300"/>
      <c r="CI34" s="291"/>
      <c r="CJ34" s="286"/>
      <c r="CK34" s="297"/>
      <c r="CL34" s="298"/>
      <c r="CM34" s="299"/>
      <c r="CN34" s="300"/>
      <c r="CO34" s="291"/>
      <c r="CP34" s="286"/>
      <c r="CQ34" s="297"/>
      <c r="CR34" s="298"/>
      <c r="CS34" s="299"/>
      <c r="CT34" s="300"/>
      <c r="CU34" s="291"/>
      <c r="CV34" s="286"/>
      <c r="CW34" s="297"/>
      <c r="CX34" s="298"/>
      <c r="CY34" s="299"/>
      <c r="CZ34" s="300"/>
      <c r="DA34" s="291"/>
      <c r="DB34" s="286"/>
      <c r="DC34" s="297"/>
      <c r="DD34" s="298"/>
      <c r="DE34" s="299"/>
      <c r="DF34" s="300"/>
      <c r="DG34" s="291"/>
      <c r="DH34" s="286"/>
      <c r="DI34" s="297"/>
      <c r="DJ34" s="298"/>
      <c r="DK34" s="299"/>
      <c r="DL34" s="300"/>
      <c r="DM34" s="291"/>
      <c r="DN34" s="286"/>
      <c r="DO34" s="297"/>
      <c r="DP34" s="298"/>
      <c r="DQ34" s="299"/>
      <c r="DR34" s="300"/>
      <c r="DS34" s="291"/>
      <c r="DT34" s="286"/>
      <c r="DU34" s="297"/>
      <c r="DV34" s="298"/>
      <c r="DW34" s="299"/>
      <c r="DX34" s="300"/>
      <c r="DY34" s="291"/>
      <c r="DZ34" s="286"/>
      <c r="EA34" s="297"/>
      <c r="EB34" s="298"/>
      <c r="EC34" s="299"/>
      <c r="ED34" s="300"/>
      <c r="EE34" s="291"/>
      <c r="EF34" s="286"/>
      <c r="EG34" s="297"/>
      <c r="EH34" s="298"/>
      <c r="EI34" s="299"/>
      <c r="EJ34" s="300"/>
      <c r="EK34" s="291"/>
      <c r="EL34" s="286"/>
      <c r="EM34" s="297"/>
      <c r="EN34" s="298"/>
      <c r="EO34" s="299"/>
      <c r="EP34" s="300"/>
      <c r="EQ34" s="291"/>
      <c r="ER34" s="286"/>
      <c r="ES34" s="297"/>
      <c r="ET34" s="298"/>
      <c r="EU34" s="299"/>
      <c r="EV34" s="300"/>
      <c r="EW34" s="291"/>
      <c r="EX34" s="286"/>
      <c r="EY34" s="297"/>
      <c r="EZ34" s="298"/>
      <c r="FA34" s="299"/>
      <c r="FB34" s="300"/>
      <c r="FC34" s="291"/>
      <c r="FD34" s="286"/>
      <c r="FE34" s="297"/>
      <c r="FF34" s="298"/>
      <c r="FG34" s="299"/>
      <c r="FH34" s="300"/>
      <c r="FI34" s="291"/>
      <c r="FJ34" s="286"/>
      <c r="FK34" s="297"/>
      <c r="FL34" s="298"/>
      <c r="FM34" s="299"/>
      <c r="FN34" s="300"/>
      <c r="FO34" s="291"/>
      <c r="FP34" s="286"/>
      <c r="FQ34" s="297"/>
      <c r="FR34" s="298"/>
      <c r="FS34" s="299"/>
      <c r="FT34" s="300"/>
      <c r="FU34" s="291"/>
      <c r="FV34" s="286"/>
      <c r="FW34" s="297"/>
      <c r="FX34" s="298"/>
      <c r="FY34" s="299"/>
      <c r="FZ34" s="300"/>
      <c r="GA34" s="291"/>
      <c r="GB34" s="286"/>
      <c r="GC34" s="297"/>
      <c r="GD34" s="298"/>
      <c r="GE34" s="299"/>
      <c r="GF34" s="300"/>
      <c r="GG34" s="291"/>
      <c r="GH34" s="286"/>
      <c r="GI34" s="297"/>
      <c r="GJ34" s="298"/>
      <c r="GK34" s="299"/>
      <c r="GL34" s="300"/>
      <c r="GM34" s="291"/>
      <c r="GN34" s="286"/>
      <c r="GO34" s="297"/>
      <c r="GP34" s="298"/>
      <c r="GQ34" s="299"/>
      <c r="GR34" s="300"/>
      <c r="GS34" s="291"/>
      <c r="GT34" s="286"/>
      <c r="GU34" s="297"/>
      <c r="GV34" s="298"/>
      <c r="GW34" s="299"/>
      <c r="GX34" s="300"/>
      <c r="GY34" s="291"/>
      <c r="GZ34" s="286"/>
      <c r="HA34" s="297"/>
      <c r="HB34" s="298"/>
      <c r="HC34" s="299"/>
      <c r="HD34" s="300"/>
    </row>
    <row r="35" spans="1:212" s="280" customFormat="1" ht="14.25" customHeight="1" x14ac:dyDescent="0.25">
      <c r="A35" s="280">
        <f>IF(AL35=1,(MAXA(A$18:A34)+1),0)</f>
        <v>0</v>
      </c>
      <c r="B35" s="280">
        <f>IF(BF35+BG35+BH35+BI35+BJ35&gt;0,MAXA(B$18:B34)+1,0)</f>
        <v>0</v>
      </c>
      <c r="C35" s="280">
        <f>IF(BL35+BM35+BN35+BO35+BP35&gt;0,MAXA(C$18:C34)+1,0)</f>
        <v>0</v>
      </c>
      <c r="D35" s="280">
        <f>IF(BR35+BS35+BT35+BU35+BV35&gt;0,MAXA(D$18:D34)+1,0)</f>
        <v>0</v>
      </c>
      <c r="E35" s="280">
        <f>IF(BX35+BY35+BZ35+CA35+CB35&gt;0,MAXA(E$18:E34)+1,0)</f>
        <v>0</v>
      </c>
      <c r="F35" s="280">
        <f>IF(CD35+CE35+CF35+CG35+CH35&gt;0,MAXA(F$18:F34)+1,0)</f>
        <v>0</v>
      </c>
      <c r="G35" s="280">
        <f>IF(CJ35+CK35+CL35+CM35+CN35&gt;0,MAXA(G$18:G34)+1,0)</f>
        <v>0</v>
      </c>
      <c r="H35" s="280">
        <f>IF(CP35+CQ35+CR35+CS35+CT35&gt;0,MAXA(H$18:H34)+1,0)</f>
        <v>0</v>
      </c>
      <c r="I35" s="280">
        <f>IF(CV35+CW35+CX35+CY35+CZ35&gt;0,MAXA(I$18:I34)+1,0)</f>
        <v>0</v>
      </c>
      <c r="J35" s="280">
        <f>IF(DB35+DC35+DD35+DE35+DF35&gt;0,MAXA(J$18:J34)+1,0)</f>
        <v>0</v>
      </c>
      <c r="K35" s="280">
        <f>IF(DH35+DI35+DJ35+DK35+DL35&gt;0,MAXA(K$18:K34)+1,0)</f>
        <v>0</v>
      </c>
      <c r="L35" s="280">
        <f>IF(DN35+DO35+DP35+DQ35+DR35&gt;0,MAXA(L$18:L34)+1,0)</f>
        <v>0</v>
      </c>
      <c r="M35" s="280">
        <f>IF(DT35+DU35+DV35+DW35+DX35&gt;0,MAXA(M$18:M34)+1,0)</f>
        <v>0</v>
      </c>
      <c r="N35" s="280">
        <f>IF(DZ35+EA35+EB35+EC35+ED35&gt;0,MAXA(N$18:N34)+1,0)</f>
        <v>0</v>
      </c>
      <c r="O35" s="280">
        <f>IF(EF35+EG35+EH35+EI35+EJ35&gt;0,MAXA(O$18:O34)+1,0)</f>
        <v>0</v>
      </c>
      <c r="P35" s="280">
        <f>IF(EL35+EM35+EN35+EO35+EP35&gt;0,MAXA(P$18:P34)+1,0)</f>
        <v>0</v>
      </c>
      <c r="Q35" s="280">
        <f>IF(ER35+ES35+ET35+EU35+EV35&gt;0,MAXA(Q$18:Q34)+1,0)</f>
        <v>0</v>
      </c>
      <c r="R35" s="280">
        <f>IF(EX35+EY35+EZ35+FA35+FB35&gt;0,MAXA(R$18:R34)+1,0)</f>
        <v>0</v>
      </c>
      <c r="S35" s="280">
        <f>IF(FD35+FE35+FF35+FG35+FH35&gt;0,MAXA(S$18:S34)+1,0)</f>
        <v>0</v>
      </c>
      <c r="T35" s="280">
        <f>IF(FJ35+FK35+FL35+FM35+FN35&gt;0,MAXA(T$18:T34)+1,0)</f>
        <v>0</v>
      </c>
      <c r="U35" s="280">
        <f>IF(FP35+FQ35+FR35+FS35+FT35&gt;0,MAXA(U$18:U34)+1,0)</f>
        <v>0</v>
      </c>
      <c r="V35" s="280">
        <f>IF(FV35+FW35+FX35+FY35+FZ35&gt;0,MAXA(V$18:V34)+1,0)</f>
        <v>0</v>
      </c>
      <c r="W35" s="280">
        <f>IF(GB35+GC35+GD35+GE35+GF35&gt;0,MAXA(W$18:W34)+1,0)</f>
        <v>0</v>
      </c>
      <c r="X35" s="280">
        <f>IF(GH35+GI35+GJ35+GK35+GL35&gt;0,MAXA(X$18:X34)+1,0)</f>
        <v>0</v>
      </c>
      <c r="Y35" s="280">
        <f>IF(GN35+GO35+GP35+GQ35+GR35&gt;0,MAXA(Y$18:Y34)+1,0)</f>
        <v>0</v>
      </c>
      <c r="Z35" s="280">
        <f>IF(GT35+GU35+GV35+GW35+GX35&gt;0,MAXA(Z$18:Z34)+1,0)</f>
        <v>0</v>
      </c>
      <c r="AA35" s="280">
        <f>IF(GZ35+HA35+HB35+HC35+HD35&gt;0,MAXA(AA$18:AA34)+1,0)</f>
        <v>0</v>
      </c>
      <c r="AB35" s="280">
        <f t="shared" si="47"/>
        <v>0</v>
      </c>
      <c r="AC35" s="280">
        <f t="shared" si="51"/>
        <v>0</v>
      </c>
      <c r="AD35" s="280">
        <f t="shared" si="41"/>
        <v>0</v>
      </c>
      <c r="AE35" s="280">
        <f t="shared" si="42"/>
        <v>0</v>
      </c>
      <c r="AF35" s="280">
        <f t="shared" si="48"/>
        <v>0</v>
      </c>
      <c r="AG35" s="280">
        <f t="shared" si="43"/>
        <v>0</v>
      </c>
      <c r="AH35" s="280">
        <f t="shared" si="49"/>
        <v>0</v>
      </c>
      <c r="AI35" s="280">
        <f t="shared" si="44"/>
        <v>0</v>
      </c>
      <c r="AJ35" s="280">
        <f t="shared" si="36"/>
        <v>0</v>
      </c>
      <c r="AK35" s="186" t="e">
        <f>MATCH(AY35,AY$18:AY467,0)</f>
        <v>#N/A</v>
      </c>
      <c r="AL35" s="280">
        <f t="shared" si="45"/>
        <v>0</v>
      </c>
      <c r="AM35" s="280">
        <f t="shared" si="50"/>
        <v>18</v>
      </c>
      <c r="AN35" s="415"/>
      <c r="AO35" s="416"/>
      <c r="AP35" s="303">
        <f t="shared" si="37"/>
        <v>0</v>
      </c>
      <c r="AQ35" s="304">
        <f t="shared" si="38"/>
        <v>0</v>
      </c>
      <c r="AR35" s="305">
        <f t="shared" si="39"/>
        <v>0</v>
      </c>
      <c r="AS35" s="284"/>
      <c r="AT35" s="285" t="str">
        <f t="shared" si="40"/>
        <v/>
      </c>
      <c r="AU35" s="286"/>
      <c r="AV35" s="287"/>
      <c r="AW35" s="288"/>
      <c r="AX35" s="289"/>
      <c r="AY35" s="290"/>
      <c r="AZ35" s="291"/>
      <c r="BA35" s="306"/>
      <c r="BB35" s="290"/>
      <c r="BC35" s="287"/>
      <c r="BD35" s="307"/>
      <c r="BE35" s="296"/>
      <c r="BF35" s="286"/>
      <c r="BG35" s="297"/>
      <c r="BH35" s="298"/>
      <c r="BI35" s="299"/>
      <c r="BJ35" s="300"/>
      <c r="BK35" s="301"/>
      <c r="BL35" s="286"/>
      <c r="BM35" s="297"/>
      <c r="BN35" s="298"/>
      <c r="BO35" s="299"/>
      <c r="BP35" s="300"/>
      <c r="BQ35" s="301"/>
      <c r="BR35" s="286"/>
      <c r="BS35" s="297"/>
      <c r="BT35" s="298"/>
      <c r="BU35" s="299"/>
      <c r="BV35" s="300"/>
      <c r="BW35" s="301"/>
      <c r="BX35" s="286"/>
      <c r="BY35" s="297"/>
      <c r="BZ35" s="298"/>
      <c r="CA35" s="299"/>
      <c r="CB35" s="300"/>
      <c r="CC35" s="291"/>
      <c r="CD35" s="286"/>
      <c r="CE35" s="297"/>
      <c r="CF35" s="298"/>
      <c r="CG35" s="299"/>
      <c r="CH35" s="300"/>
      <c r="CI35" s="291"/>
      <c r="CJ35" s="286"/>
      <c r="CK35" s="297"/>
      <c r="CL35" s="298"/>
      <c r="CM35" s="299"/>
      <c r="CN35" s="300"/>
      <c r="CO35" s="291"/>
      <c r="CP35" s="286"/>
      <c r="CQ35" s="297"/>
      <c r="CR35" s="298"/>
      <c r="CS35" s="299"/>
      <c r="CT35" s="300"/>
      <c r="CU35" s="291"/>
      <c r="CV35" s="286"/>
      <c r="CW35" s="297"/>
      <c r="CX35" s="298"/>
      <c r="CY35" s="299"/>
      <c r="CZ35" s="300"/>
      <c r="DA35" s="291"/>
      <c r="DB35" s="286"/>
      <c r="DC35" s="297"/>
      <c r="DD35" s="298"/>
      <c r="DE35" s="299"/>
      <c r="DF35" s="300"/>
      <c r="DG35" s="291"/>
      <c r="DH35" s="286"/>
      <c r="DI35" s="297"/>
      <c r="DJ35" s="298"/>
      <c r="DK35" s="299"/>
      <c r="DL35" s="300"/>
      <c r="DM35" s="291"/>
      <c r="DN35" s="286"/>
      <c r="DO35" s="297"/>
      <c r="DP35" s="298"/>
      <c r="DQ35" s="299"/>
      <c r="DR35" s="300"/>
      <c r="DS35" s="291"/>
      <c r="DT35" s="286"/>
      <c r="DU35" s="297"/>
      <c r="DV35" s="298"/>
      <c r="DW35" s="299"/>
      <c r="DX35" s="300"/>
      <c r="DY35" s="291"/>
      <c r="DZ35" s="286"/>
      <c r="EA35" s="297"/>
      <c r="EB35" s="298"/>
      <c r="EC35" s="299"/>
      <c r="ED35" s="300"/>
      <c r="EE35" s="291"/>
      <c r="EF35" s="286"/>
      <c r="EG35" s="297"/>
      <c r="EH35" s="298"/>
      <c r="EI35" s="299"/>
      <c r="EJ35" s="300"/>
      <c r="EK35" s="291"/>
      <c r="EL35" s="286"/>
      <c r="EM35" s="297"/>
      <c r="EN35" s="298"/>
      <c r="EO35" s="299"/>
      <c r="EP35" s="300"/>
      <c r="EQ35" s="291"/>
      <c r="ER35" s="286"/>
      <c r="ES35" s="297"/>
      <c r="ET35" s="298"/>
      <c r="EU35" s="299"/>
      <c r="EV35" s="300"/>
      <c r="EW35" s="291"/>
      <c r="EX35" s="286"/>
      <c r="EY35" s="297"/>
      <c r="EZ35" s="298"/>
      <c r="FA35" s="299"/>
      <c r="FB35" s="300"/>
      <c r="FC35" s="291"/>
      <c r="FD35" s="286"/>
      <c r="FE35" s="297"/>
      <c r="FF35" s="298"/>
      <c r="FG35" s="299"/>
      <c r="FH35" s="300"/>
      <c r="FI35" s="291"/>
      <c r="FJ35" s="286"/>
      <c r="FK35" s="297"/>
      <c r="FL35" s="298"/>
      <c r="FM35" s="299"/>
      <c r="FN35" s="300"/>
      <c r="FO35" s="291"/>
      <c r="FP35" s="286"/>
      <c r="FQ35" s="297"/>
      <c r="FR35" s="298"/>
      <c r="FS35" s="299"/>
      <c r="FT35" s="300"/>
      <c r="FU35" s="291"/>
      <c r="FV35" s="286"/>
      <c r="FW35" s="297"/>
      <c r="FX35" s="298"/>
      <c r="FY35" s="299"/>
      <c r="FZ35" s="300"/>
      <c r="GA35" s="291"/>
      <c r="GB35" s="286"/>
      <c r="GC35" s="297"/>
      <c r="GD35" s="298"/>
      <c r="GE35" s="299"/>
      <c r="GF35" s="300"/>
      <c r="GG35" s="291"/>
      <c r="GH35" s="286"/>
      <c r="GI35" s="297"/>
      <c r="GJ35" s="298"/>
      <c r="GK35" s="299"/>
      <c r="GL35" s="300"/>
      <c r="GM35" s="291"/>
      <c r="GN35" s="286"/>
      <c r="GO35" s="297"/>
      <c r="GP35" s="298"/>
      <c r="GQ35" s="299"/>
      <c r="GR35" s="300"/>
      <c r="GS35" s="291"/>
      <c r="GT35" s="286"/>
      <c r="GU35" s="297"/>
      <c r="GV35" s="298"/>
      <c r="GW35" s="299"/>
      <c r="GX35" s="300"/>
      <c r="GY35" s="291"/>
      <c r="GZ35" s="286"/>
      <c r="HA35" s="297"/>
      <c r="HB35" s="298"/>
      <c r="HC35" s="299"/>
      <c r="HD35" s="300"/>
    </row>
    <row r="36" spans="1:212" s="280" customFormat="1" ht="14.25" customHeight="1" x14ac:dyDescent="0.25">
      <c r="A36" s="280">
        <f>IF(AL36=1,(MAXA(A$18:A35)+1),0)</f>
        <v>0</v>
      </c>
      <c r="B36" s="280">
        <f>IF(BF36+BG36+BH36+BI36+BJ36&gt;0,MAXA(B$18:B35)+1,0)</f>
        <v>0</v>
      </c>
      <c r="C36" s="280">
        <f>IF(BL36+BM36+BN36+BO36+BP36&gt;0,MAXA(C$18:C35)+1,0)</f>
        <v>0</v>
      </c>
      <c r="D36" s="280">
        <f>IF(BR36+BS36+BT36+BU36+BV36&gt;0,MAXA(D$18:D35)+1,0)</f>
        <v>0</v>
      </c>
      <c r="E36" s="280">
        <f>IF(BX36+BY36+BZ36+CA36+CB36&gt;0,MAXA(E$18:E35)+1,0)</f>
        <v>0</v>
      </c>
      <c r="F36" s="280">
        <f>IF(CD36+CE36+CF36+CG36+CH36&gt;0,MAXA(F$18:F35)+1,0)</f>
        <v>0</v>
      </c>
      <c r="G36" s="280">
        <f>IF(CJ36+CK36+CL36+CM36+CN36&gt;0,MAXA(G$18:G35)+1,0)</f>
        <v>0</v>
      </c>
      <c r="H36" s="280">
        <f>IF(CP36+CQ36+CR36+CS36+CT36&gt;0,MAXA(H$18:H35)+1,0)</f>
        <v>0</v>
      </c>
      <c r="I36" s="280">
        <f>IF(CV36+CW36+CX36+CY36+CZ36&gt;0,MAXA(I$18:I35)+1,0)</f>
        <v>0</v>
      </c>
      <c r="J36" s="280">
        <f>IF(DB36+DC36+DD36+DE36+DF36&gt;0,MAXA(J$18:J35)+1,0)</f>
        <v>0</v>
      </c>
      <c r="K36" s="280">
        <f>IF(DH36+DI36+DJ36+DK36+DL36&gt;0,MAXA(K$18:K35)+1,0)</f>
        <v>0</v>
      </c>
      <c r="L36" s="280">
        <f>IF(DN36+DO36+DP36+DQ36+DR36&gt;0,MAXA(L$18:L35)+1,0)</f>
        <v>0</v>
      </c>
      <c r="M36" s="280">
        <f>IF(DT36+DU36+DV36+DW36+DX36&gt;0,MAXA(M$18:M35)+1,0)</f>
        <v>0</v>
      </c>
      <c r="N36" s="280">
        <f>IF(DZ36+EA36+EB36+EC36+ED36&gt;0,MAXA(N$18:N35)+1,0)</f>
        <v>0</v>
      </c>
      <c r="O36" s="280">
        <f>IF(EF36+EG36+EH36+EI36+EJ36&gt;0,MAXA(O$18:O35)+1,0)</f>
        <v>0</v>
      </c>
      <c r="P36" s="280">
        <f>IF(EL36+EM36+EN36+EO36+EP36&gt;0,MAXA(P$18:P35)+1,0)</f>
        <v>0</v>
      </c>
      <c r="Q36" s="280">
        <f>IF(ER36+ES36+ET36+EU36+EV36&gt;0,MAXA(Q$18:Q35)+1,0)</f>
        <v>0</v>
      </c>
      <c r="R36" s="280">
        <f>IF(EX36+EY36+EZ36+FA36+FB36&gt;0,MAXA(R$18:R35)+1,0)</f>
        <v>0</v>
      </c>
      <c r="S36" s="280">
        <f>IF(FD36+FE36+FF36+FG36+FH36&gt;0,MAXA(S$18:S35)+1,0)</f>
        <v>0</v>
      </c>
      <c r="T36" s="280">
        <f>IF(FJ36+FK36+FL36+FM36+FN36&gt;0,MAXA(T$18:T35)+1,0)</f>
        <v>0</v>
      </c>
      <c r="U36" s="280">
        <f>IF(FP36+FQ36+FR36+FS36+FT36&gt;0,MAXA(U$18:U35)+1,0)</f>
        <v>0</v>
      </c>
      <c r="V36" s="280">
        <f>IF(FV36+FW36+FX36+FY36+FZ36&gt;0,MAXA(V$18:V35)+1,0)</f>
        <v>0</v>
      </c>
      <c r="W36" s="280">
        <f>IF(GB36+GC36+GD36+GE36+GF36&gt;0,MAXA(W$18:W35)+1,0)</f>
        <v>0</v>
      </c>
      <c r="X36" s="280">
        <f>IF(GH36+GI36+GJ36+GK36+GL36&gt;0,MAXA(X$18:X35)+1,0)</f>
        <v>0</v>
      </c>
      <c r="Y36" s="280">
        <f>IF(GN36+GO36+GP36+GQ36+GR36&gt;0,MAXA(Y$18:Y35)+1,0)</f>
        <v>0</v>
      </c>
      <c r="Z36" s="280">
        <f>IF(GT36+GU36+GV36+GW36+GX36&gt;0,MAXA(Z$18:Z35)+1,0)</f>
        <v>0</v>
      </c>
      <c r="AA36" s="280">
        <f>IF(GZ36+HA36+HB36+HC36+HD36&gt;0,MAXA(AA$18:AA35)+1,0)</f>
        <v>0</v>
      </c>
      <c r="AB36" s="280">
        <f t="shared" si="47"/>
        <v>0</v>
      </c>
      <c r="AC36" s="280">
        <f t="shared" si="51"/>
        <v>0</v>
      </c>
      <c r="AD36" s="280">
        <f t="shared" si="41"/>
        <v>0</v>
      </c>
      <c r="AE36" s="280">
        <f t="shared" si="42"/>
        <v>0</v>
      </c>
      <c r="AF36" s="280">
        <f t="shared" si="48"/>
        <v>0</v>
      </c>
      <c r="AG36" s="280">
        <f t="shared" si="43"/>
        <v>0</v>
      </c>
      <c r="AH36" s="280">
        <f t="shared" si="49"/>
        <v>0</v>
      </c>
      <c r="AI36" s="280">
        <f t="shared" si="44"/>
        <v>0</v>
      </c>
      <c r="AJ36" s="280">
        <f t="shared" si="36"/>
        <v>0</v>
      </c>
      <c r="AK36" s="186" t="e">
        <f>MATCH(AY36,AY$18:AY468,0)</f>
        <v>#N/A</v>
      </c>
      <c r="AL36" s="280">
        <f t="shared" si="45"/>
        <v>0</v>
      </c>
      <c r="AM36" s="280">
        <f t="shared" si="50"/>
        <v>19</v>
      </c>
      <c r="AN36" s="415"/>
      <c r="AO36" s="416"/>
      <c r="AP36" s="303">
        <f t="shared" si="37"/>
        <v>0</v>
      </c>
      <c r="AQ36" s="304">
        <f t="shared" si="38"/>
        <v>0</v>
      </c>
      <c r="AR36" s="305">
        <f t="shared" si="39"/>
        <v>0</v>
      </c>
      <c r="AS36" s="284"/>
      <c r="AT36" s="285" t="str">
        <f t="shared" si="40"/>
        <v/>
      </c>
      <c r="AU36" s="286"/>
      <c r="AV36" s="287"/>
      <c r="AW36" s="288"/>
      <c r="AX36" s="289"/>
      <c r="AY36" s="290"/>
      <c r="AZ36" s="291"/>
      <c r="BA36" s="306"/>
      <c r="BB36" s="290"/>
      <c r="BC36" s="287"/>
      <c r="BD36" s="307"/>
      <c r="BE36" s="296"/>
      <c r="BF36" s="286"/>
      <c r="BG36" s="297"/>
      <c r="BH36" s="298"/>
      <c r="BI36" s="299"/>
      <c r="BJ36" s="300"/>
      <c r="BK36" s="301"/>
      <c r="BL36" s="286"/>
      <c r="BM36" s="297"/>
      <c r="BN36" s="298"/>
      <c r="BO36" s="299"/>
      <c r="BP36" s="300"/>
      <c r="BQ36" s="301"/>
      <c r="BR36" s="286"/>
      <c r="BS36" s="297"/>
      <c r="BT36" s="298"/>
      <c r="BU36" s="299"/>
      <c r="BV36" s="300"/>
      <c r="BW36" s="301"/>
      <c r="BX36" s="286"/>
      <c r="BY36" s="297"/>
      <c r="BZ36" s="298"/>
      <c r="CA36" s="299"/>
      <c r="CB36" s="300"/>
      <c r="CC36" s="291"/>
      <c r="CD36" s="286"/>
      <c r="CE36" s="297"/>
      <c r="CF36" s="298"/>
      <c r="CG36" s="299"/>
      <c r="CH36" s="300"/>
      <c r="CI36" s="291"/>
      <c r="CJ36" s="286"/>
      <c r="CK36" s="297"/>
      <c r="CL36" s="298"/>
      <c r="CM36" s="299"/>
      <c r="CN36" s="300"/>
      <c r="CO36" s="291"/>
      <c r="CP36" s="286"/>
      <c r="CQ36" s="297"/>
      <c r="CR36" s="298"/>
      <c r="CS36" s="299"/>
      <c r="CT36" s="300"/>
      <c r="CU36" s="291"/>
      <c r="CV36" s="286"/>
      <c r="CW36" s="297"/>
      <c r="CX36" s="298"/>
      <c r="CY36" s="299"/>
      <c r="CZ36" s="300"/>
      <c r="DA36" s="291"/>
      <c r="DB36" s="286"/>
      <c r="DC36" s="297"/>
      <c r="DD36" s="298"/>
      <c r="DE36" s="299"/>
      <c r="DF36" s="300"/>
      <c r="DG36" s="291"/>
      <c r="DH36" s="286"/>
      <c r="DI36" s="297"/>
      <c r="DJ36" s="298"/>
      <c r="DK36" s="299"/>
      <c r="DL36" s="300"/>
      <c r="DM36" s="291"/>
      <c r="DN36" s="286"/>
      <c r="DO36" s="297"/>
      <c r="DP36" s="298"/>
      <c r="DQ36" s="299"/>
      <c r="DR36" s="300"/>
      <c r="DS36" s="291"/>
      <c r="DT36" s="286"/>
      <c r="DU36" s="297"/>
      <c r="DV36" s="298"/>
      <c r="DW36" s="299"/>
      <c r="DX36" s="300"/>
      <c r="DY36" s="291"/>
      <c r="DZ36" s="286"/>
      <c r="EA36" s="297"/>
      <c r="EB36" s="298"/>
      <c r="EC36" s="299"/>
      <c r="ED36" s="300"/>
      <c r="EE36" s="291"/>
      <c r="EF36" s="286"/>
      <c r="EG36" s="297"/>
      <c r="EH36" s="298"/>
      <c r="EI36" s="299"/>
      <c r="EJ36" s="300"/>
      <c r="EK36" s="291"/>
      <c r="EL36" s="286"/>
      <c r="EM36" s="297"/>
      <c r="EN36" s="298"/>
      <c r="EO36" s="299"/>
      <c r="EP36" s="300"/>
      <c r="EQ36" s="291"/>
      <c r="ER36" s="286"/>
      <c r="ES36" s="297"/>
      <c r="ET36" s="298"/>
      <c r="EU36" s="299"/>
      <c r="EV36" s="300"/>
      <c r="EW36" s="291"/>
      <c r="EX36" s="286"/>
      <c r="EY36" s="297"/>
      <c r="EZ36" s="298"/>
      <c r="FA36" s="299"/>
      <c r="FB36" s="300"/>
      <c r="FC36" s="291"/>
      <c r="FD36" s="286"/>
      <c r="FE36" s="297"/>
      <c r="FF36" s="298"/>
      <c r="FG36" s="299"/>
      <c r="FH36" s="300"/>
      <c r="FI36" s="291"/>
      <c r="FJ36" s="286"/>
      <c r="FK36" s="297"/>
      <c r="FL36" s="298"/>
      <c r="FM36" s="299"/>
      <c r="FN36" s="300"/>
      <c r="FO36" s="291"/>
      <c r="FP36" s="286"/>
      <c r="FQ36" s="297"/>
      <c r="FR36" s="298"/>
      <c r="FS36" s="299"/>
      <c r="FT36" s="300"/>
      <c r="FU36" s="291"/>
      <c r="FV36" s="286"/>
      <c r="FW36" s="297"/>
      <c r="FX36" s="298"/>
      <c r="FY36" s="299"/>
      <c r="FZ36" s="300"/>
      <c r="GA36" s="291"/>
      <c r="GB36" s="286"/>
      <c r="GC36" s="297"/>
      <c r="GD36" s="298"/>
      <c r="GE36" s="299"/>
      <c r="GF36" s="300"/>
      <c r="GG36" s="291"/>
      <c r="GH36" s="286"/>
      <c r="GI36" s="297"/>
      <c r="GJ36" s="298"/>
      <c r="GK36" s="299"/>
      <c r="GL36" s="300"/>
      <c r="GM36" s="291"/>
      <c r="GN36" s="286"/>
      <c r="GO36" s="297"/>
      <c r="GP36" s="298"/>
      <c r="GQ36" s="299"/>
      <c r="GR36" s="300"/>
      <c r="GS36" s="291"/>
      <c r="GT36" s="286"/>
      <c r="GU36" s="297"/>
      <c r="GV36" s="298"/>
      <c r="GW36" s="299"/>
      <c r="GX36" s="300"/>
      <c r="GY36" s="291"/>
      <c r="GZ36" s="286"/>
      <c r="HA36" s="297"/>
      <c r="HB36" s="298"/>
      <c r="HC36" s="299"/>
      <c r="HD36" s="300"/>
    </row>
    <row r="37" spans="1:212" s="280" customFormat="1" ht="14.25" customHeight="1" x14ac:dyDescent="0.25">
      <c r="A37" s="280">
        <f>IF(AL37=1,(MAXA(A$18:A36)+1),0)</f>
        <v>0</v>
      </c>
      <c r="B37" s="280">
        <f>IF(BF37+BG37+BH37+BI37+BJ37&gt;0,MAXA(B$18:B36)+1,0)</f>
        <v>0</v>
      </c>
      <c r="C37" s="280">
        <f>IF(BL37+BM37+BN37+BO37+BP37&gt;0,MAXA(C$18:C36)+1,0)</f>
        <v>0</v>
      </c>
      <c r="D37" s="280">
        <f>IF(BR37+BS37+BT37+BU37+BV37&gt;0,MAXA(D$18:D36)+1,0)</f>
        <v>0</v>
      </c>
      <c r="E37" s="280">
        <f>IF(BX37+BY37+BZ37+CA37+CB37&gt;0,MAXA(E$18:E36)+1,0)</f>
        <v>0</v>
      </c>
      <c r="F37" s="280">
        <f>IF(CD37+CE37+CF37+CG37+CH37&gt;0,MAXA(F$18:F36)+1,0)</f>
        <v>0</v>
      </c>
      <c r="G37" s="280">
        <f>IF(CJ37+CK37+CL37+CM37+CN37&gt;0,MAXA(G$18:G36)+1,0)</f>
        <v>0</v>
      </c>
      <c r="H37" s="280">
        <f>IF(CP37+CQ37+CR37+CS37+CT37&gt;0,MAXA(H$18:H36)+1,0)</f>
        <v>0</v>
      </c>
      <c r="I37" s="280">
        <f>IF(CV37+CW37+CX37+CY37+CZ37&gt;0,MAXA(I$18:I36)+1,0)</f>
        <v>0</v>
      </c>
      <c r="J37" s="280">
        <f>IF(DB37+DC37+DD37+DE37+DF37&gt;0,MAXA(J$18:J36)+1,0)</f>
        <v>0</v>
      </c>
      <c r="K37" s="280">
        <f>IF(DH37+DI37+DJ37+DK37+DL37&gt;0,MAXA(K$18:K36)+1,0)</f>
        <v>0</v>
      </c>
      <c r="L37" s="280">
        <f>IF(DN37+DO37+DP37+DQ37+DR37&gt;0,MAXA(L$18:L36)+1,0)</f>
        <v>0</v>
      </c>
      <c r="M37" s="280">
        <f>IF(DT37+DU37+DV37+DW37+DX37&gt;0,MAXA(M$18:M36)+1,0)</f>
        <v>0</v>
      </c>
      <c r="N37" s="280">
        <f>IF(DZ37+EA37+EB37+EC37+ED37&gt;0,MAXA(N$18:N36)+1,0)</f>
        <v>0</v>
      </c>
      <c r="O37" s="280">
        <f>IF(EF37+EG37+EH37+EI37+EJ37&gt;0,MAXA(O$18:O36)+1,0)</f>
        <v>0</v>
      </c>
      <c r="P37" s="280">
        <f>IF(EL37+EM37+EN37+EO37+EP37&gt;0,MAXA(P$18:P36)+1,0)</f>
        <v>0</v>
      </c>
      <c r="Q37" s="280">
        <f>IF(ER37+ES37+ET37+EU37+EV37&gt;0,MAXA(Q$18:Q36)+1,0)</f>
        <v>0</v>
      </c>
      <c r="R37" s="280">
        <f>IF(EX37+EY37+EZ37+FA37+FB37&gt;0,MAXA(R$18:R36)+1,0)</f>
        <v>0</v>
      </c>
      <c r="S37" s="280">
        <f>IF(FD37+FE37+FF37+FG37+FH37&gt;0,MAXA(S$18:S36)+1,0)</f>
        <v>0</v>
      </c>
      <c r="T37" s="280">
        <f>IF(FJ37+FK37+FL37+FM37+FN37&gt;0,MAXA(T$18:T36)+1,0)</f>
        <v>0</v>
      </c>
      <c r="U37" s="280">
        <f>IF(FP37+FQ37+FR37+FS37+FT37&gt;0,MAXA(U$18:U36)+1,0)</f>
        <v>0</v>
      </c>
      <c r="V37" s="280">
        <f>IF(FV37+FW37+FX37+FY37+FZ37&gt;0,MAXA(V$18:V36)+1,0)</f>
        <v>0</v>
      </c>
      <c r="W37" s="280">
        <f>IF(GB37+GC37+GD37+GE37+GF37&gt;0,MAXA(W$18:W36)+1,0)</f>
        <v>0</v>
      </c>
      <c r="X37" s="280">
        <f>IF(GH37+GI37+GJ37+GK37+GL37&gt;0,MAXA(X$18:X36)+1,0)</f>
        <v>0</v>
      </c>
      <c r="Y37" s="280">
        <f>IF(GN37+GO37+GP37+GQ37+GR37&gt;0,MAXA(Y$18:Y36)+1,0)</f>
        <v>0</v>
      </c>
      <c r="Z37" s="280">
        <f>IF(GT37+GU37+GV37+GW37+GX37&gt;0,MAXA(Z$18:Z36)+1,0)</f>
        <v>0</v>
      </c>
      <c r="AA37" s="280">
        <f>IF(GZ37+HA37+HB37+HC37+HD37&gt;0,MAXA(AA$18:AA36)+1,0)</f>
        <v>0</v>
      </c>
      <c r="AB37" s="280">
        <f t="shared" si="47"/>
        <v>0</v>
      </c>
      <c r="AC37" s="280">
        <f t="shared" si="51"/>
        <v>0</v>
      </c>
      <c r="AD37" s="280">
        <f t="shared" si="41"/>
        <v>0</v>
      </c>
      <c r="AE37" s="280">
        <f t="shared" si="42"/>
        <v>0</v>
      </c>
      <c r="AF37" s="280">
        <f t="shared" si="48"/>
        <v>0</v>
      </c>
      <c r="AG37" s="280">
        <f t="shared" si="43"/>
        <v>0</v>
      </c>
      <c r="AH37" s="280">
        <f t="shared" si="49"/>
        <v>0</v>
      </c>
      <c r="AI37" s="280">
        <f t="shared" si="44"/>
        <v>0</v>
      </c>
      <c r="AJ37" s="280">
        <f t="shared" si="36"/>
        <v>0</v>
      </c>
      <c r="AK37" s="186" t="e">
        <f>MATCH(AY37,AY$18:AY469,0)</f>
        <v>#N/A</v>
      </c>
      <c r="AL37" s="280">
        <f t="shared" si="45"/>
        <v>0</v>
      </c>
      <c r="AM37" s="280">
        <f t="shared" si="50"/>
        <v>20</v>
      </c>
      <c r="AN37" s="415"/>
      <c r="AO37" s="416"/>
      <c r="AP37" s="303">
        <f t="shared" si="37"/>
        <v>0</v>
      </c>
      <c r="AQ37" s="304">
        <f t="shared" si="38"/>
        <v>0</v>
      </c>
      <c r="AR37" s="305">
        <f t="shared" si="39"/>
        <v>0</v>
      </c>
      <c r="AS37" s="284"/>
      <c r="AT37" s="285" t="str">
        <f t="shared" si="40"/>
        <v/>
      </c>
      <c r="AU37" s="286"/>
      <c r="AV37" s="287"/>
      <c r="AW37" s="288"/>
      <c r="AX37" s="289"/>
      <c r="AY37" s="290"/>
      <c r="AZ37" s="291"/>
      <c r="BA37" s="306"/>
      <c r="BB37" s="290"/>
      <c r="BC37" s="287"/>
      <c r="BD37" s="307"/>
      <c r="BE37" s="296"/>
      <c r="BF37" s="286"/>
      <c r="BG37" s="297"/>
      <c r="BH37" s="298"/>
      <c r="BI37" s="299"/>
      <c r="BJ37" s="300"/>
      <c r="BK37" s="301"/>
      <c r="BL37" s="286"/>
      <c r="BM37" s="297"/>
      <c r="BN37" s="298"/>
      <c r="BO37" s="299"/>
      <c r="BP37" s="300"/>
      <c r="BQ37" s="301"/>
      <c r="BR37" s="286"/>
      <c r="BS37" s="297"/>
      <c r="BT37" s="298"/>
      <c r="BU37" s="299"/>
      <c r="BV37" s="300"/>
      <c r="BW37" s="301"/>
      <c r="BX37" s="286"/>
      <c r="BY37" s="297"/>
      <c r="BZ37" s="298"/>
      <c r="CA37" s="299"/>
      <c r="CB37" s="300"/>
      <c r="CC37" s="291"/>
      <c r="CD37" s="286"/>
      <c r="CE37" s="297"/>
      <c r="CF37" s="298"/>
      <c r="CG37" s="299"/>
      <c r="CH37" s="300"/>
      <c r="CI37" s="291"/>
      <c r="CJ37" s="286"/>
      <c r="CK37" s="297"/>
      <c r="CL37" s="298"/>
      <c r="CM37" s="299"/>
      <c r="CN37" s="300"/>
      <c r="CO37" s="291"/>
      <c r="CP37" s="286"/>
      <c r="CQ37" s="297"/>
      <c r="CR37" s="298"/>
      <c r="CS37" s="299"/>
      <c r="CT37" s="300"/>
      <c r="CU37" s="291"/>
      <c r="CV37" s="286"/>
      <c r="CW37" s="297"/>
      <c r="CX37" s="298"/>
      <c r="CY37" s="299"/>
      <c r="CZ37" s="300"/>
      <c r="DA37" s="291"/>
      <c r="DB37" s="286"/>
      <c r="DC37" s="297"/>
      <c r="DD37" s="298"/>
      <c r="DE37" s="299"/>
      <c r="DF37" s="300"/>
      <c r="DG37" s="291"/>
      <c r="DH37" s="286"/>
      <c r="DI37" s="297"/>
      <c r="DJ37" s="298"/>
      <c r="DK37" s="299"/>
      <c r="DL37" s="300"/>
      <c r="DM37" s="291"/>
      <c r="DN37" s="286"/>
      <c r="DO37" s="297"/>
      <c r="DP37" s="298"/>
      <c r="DQ37" s="299"/>
      <c r="DR37" s="300"/>
      <c r="DS37" s="291"/>
      <c r="DT37" s="286"/>
      <c r="DU37" s="297"/>
      <c r="DV37" s="298"/>
      <c r="DW37" s="299"/>
      <c r="DX37" s="300"/>
      <c r="DY37" s="291"/>
      <c r="DZ37" s="286"/>
      <c r="EA37" s="297"/>
      <c r="EB37" s="298"/>
      <c r="EC37" s="299"/>
      <c r="ED37" s="300"/>
      <c r="EE37" s="291"/>
      <c r="EF37" s="286"/>
      <c r="EG37" s="297"/>
      <c r="EH37" s="298"/>
      <c r="EI37" s="299"/>
      <c r="EJ37" s="300"/>
      <c r="EK37" s="291"/>
      <c r="EL37" s="286"/>
      <c r="EM37" s="297"/>
      <c r="EN37" s="298"/>
      <c r="EO37" s="299"/>
      <c r="EP37" s="300"/>
      <c r="EQ37" s="291"/>
      <c r="ER37" s="286"/>
      <c r="ES37" s="297"/>
      <c r="ET37" s="298"/>
      <c r="EU37" s="299"/>
      <c r="EV37" s="300"/>
      <c r="EW37" s="291"/>
      <c r="EX37" s="286"/>
      <c r="EY37" s="297"/>
      <c r="EZ37" s="298"/>
      <c r="FA37" s="299"/>
      <c r="FB37" s="300"/>
      <c r="FC37" s="291"/>
      <c r="FD37" s="286"/>
      <c r="FE37" s="297"/>
      <c r="FF37" s="298"/>
      <c r="FG37" s="299"/>
      <c r="FH37" s="300"/>
      <c r="FI37" s="291"/>
      <c r="FJ37" s="286"/>
      <c r="FK37" s="297"/>
      <c r="FL37" s="298"/>
      <c r="FM37" s="299"/>
      <c r="FN37" s="300"/>
      <c r="FO37" s="291"/>
      <c r="FP37" s="286"/>
      <c r="FQ37" s="297"/>
      <c r="FR37" s="298"/>
      <c r="FS37" s="299"/>
      <c r="FT37" s="300"/>
      <c r="FU37" s="291"/>
      <c r="FV37" s="286"/>
      <c r="FW37" s="297"/>
      <c r="FX37" s="298"/>
      <c r="FY37" s="299"/>
      <c r="FZ37" s="300"/>
      <c r="GA37" s="291"/>
      <c r="GB37" s="286"/>
      <c r="GC37" s="297"/>
      <c r="GD37" s="298"/>
      <c r="GE37" s="299"/>
      <c r="GF37" s="300"/>
      <c r="GG37" s="291"/>
      <c r="GH37" s="286"/>
      <c r="GI37" s="297"/>
      <c r="GJ37" s="298"/>
      <c r="GK37" s="299"/>
      <c r="GL37" s="300"/>
      <c r="GM37" s="291"/>
      <c r="GN37" s="286"/>
      <c r="GO37" s="297"/>
      <c r="GP37" s="298"/>
      <c r="GQ37" s="299"/>
      <c r="GR37" s="300"/>
      <c r="GS37" s="291"/>
      <c r="GT37" s="286"/>
      <c r="GU37" s="297"/>
      <c r="GV37" s="298"/>
      <c r="GW37" s="299"/>
      <c r="GX37" s="300"/>
      <c r="GY37" s="291"/>
      <c r="GZ37" s="286"/>
      <c r="HA37" s="297"/>
      <c r="HB37" s="298"/>
      <c r="HC37" s="299"/>
      <c r="HD37" s="300"/>
    </row>
    <row r="38" spans="1:212" s="280" customFormat="1" ht="14.25" customHeight="1" x14ac:dyDescent="0.25">
      <c r="A38" s="280">
        <f>IF(AL38=1,(MAXA(A$18:A37)+1),0)</f>
        <v>0</v>
      </c>
      <c r="B38" s="280">
        <f>IF(BF38+BG38+BH38+BI38+BJ38&gt;0,MAXA(B$18:B37)+1,0)</f>
        <v>0</v>
      </c>
      <c r="C38" s="280">
        <f>IF(BL38+BM38+BN38+BO38+BP38&gt;0,MAXA(C$18:C37)+1,0)</f>
        <v>0</v>
      </c>
      <c r="D38" s="280">
        <f>IF(BR38+BS38+BT38+BU38+BV38&gt;0,MAXA(D$18:D37)+1,0)</f>
        <v>0</v>
      </c>
      <c r="E38" s="280">
        <f>IF(BX38+BY38+BZ38+CA38+CB38&gt;0,MAXA(E$18:E37)+1,0)</f>
        <v>0</v>
      </c>
      <c r="F38" s="280">
        <f>IF(CD38+CE38+CF38+CG38+CH38&gt;0,MAXA(F$18:F37)+1,0)</f>
        <v>0</v>
      </c>
      <c r="G38" s="280">
        <f>IF(CJ38+CK38+CL38+CM38+CN38&gt;0,MAXA(G$18:G37)+1,0)</f>
        <v>0</v>
      </c>
      <c r="H38" s="280">
        <f>IF(CP38+CQ38+CR38+CS38+CT38&gt;0,MAXA(H$18:H37)+1,0)</f>
        <v>0</v>
      </c>
      <c r="I38" s="280">
        <f>IF(CV38+CW38+CX38+CY38+CZ38&gt;0,MAXA(I$18:I37)+1,0)</f>
        <v>0</v>
      </c>
      <c r="J38" s="280">
        <f>IF(DB38+DC38+DD38+DE38+DF38&gt;0,MAXA(J$18:J37)+1,0)</f>
        <v>0</v>
      </c>
      <c r="K38" s="280">
        <f>IF(DH38+DI38+DJ38+DK38+DL38&gt;0,MAXA(K$18:K37)+1,0)</f>
        <v>0</v>
      </c>
      <c r="L38" s="280">
        <f>IF(DN38+DO38+DP38+DQ38+DR38&gt;0,MAXA(L$18:L37)+1,0)</f>
        <v>0</v>
      </c>
      <c r="M38" s="280">
        <f>IF(DT38+DU38+DV38+DW38+DX38&gt;0,MAXA(M$18:M37)+1,0)</f>
        <v>0</v>
      </c>
      <c r="N38" s="280">
        <f>IF(DZ38+EA38+EB38+EC38+ED38&gt;0,MAXA(N$18:N37)+1,0)</f>
        <v>0</v>
      </c>
      <c r="O38" s="280">
        <f>IF(EF38+EG38+EH38+EI38+EJ38&gt;0,MAXA(O$18:O37)+1,0)</f>
        <v>0</v>
      </c>
      <c r="P38" s="280">
        <f>IF(EL38+EM38+EN38+EO38+EP38&gt;0,MAXA(P$18:P37)+1,0)</f>
        <v>0</v>
      </c>
      <c r="Q38" s="280">
        <f>IF(ER38+ES38+ET38+EU38+EV38&gt;0,MAXA(Q$18:Q37)+1,0)</f>
        <v>0</v>
      </c>
      <c r="R38" s="280">
        <f>IF(EX38+EY38+EZ38+FA38+FB38&gt;0,MAXA(R$18:R37)+1,0)</f>
        <v>0</v>
      </c>
      <c r="S38" s="280">
        <f>IF(FD38+FE38+FF38+FG38+FH38&gt;0,MAXA(S$18:S37)+1,0)</f>
        <v>0</v>
      </c>
      <c r="T38" s="280">
        <f>IF(FJ38+FK38+FL38+FM38+FN38&gt;0,MAXA(T$18:T37)+1,0)</f>
        <v>0</v>
      </c>
      <c r="U38" s="280">
        <f>IF(FP38+FQ38+FR38+FS38+FT38&gt;0,MAXA(U$18:U37)+1,0)</f>
        <v>0</v>
      </c>
      <c r="V38" s="280">
        <f>IF(FV38+FW38+FX38+FY38+FZ38&gt;0,MAXA(V$18:V37)+1,0)</f>
        <v>0</v>
      </c>
      <c r="W38" s="280">
        <f>IF(GB38+GC38+GD38+GE38+GF38&gt;0,MAXA(W$18:W37)+1,0)</f>
        <v>0</v>
      </c>
      <c r="X38" s="280">
        <f>IF(GH38+GI38+GJ38+GK38+GL38&gt;0,MAXA(X$18:X37)+1,0)</f>
        <v>0</v>
      </c>
      <c r="Y38" s="280">
        <f>IF(GN38+GO38+GP38+GQ38+GR38&gt;0,MAXA(Y$18:Y37)+1,0)</f>
        <v>0</v>
      </c>
      <c r="Z38" s="280">
        <f>IF(GT38+GU38+GV38+GW38+GX38&gt;0,MAXA(Z$18:Z37)+1,0)</f>
        <v>0</v>
      </c>
      <c r="AA38" s="280">
        <f>IF(GZ38+HA38+HB38+HC38+HD38&gt;0,MAXA(AA$18:AA37)+1,0)</f>
        <v>0</v>
      </c>
      <c r="AB38" s="280">
        <f t="shared" si="47"/>
        <v>0</v>
      </c>
      <c r="AC38" s="280">
        <f t="shared" si="51"/>
        <v>0</v>
      </c>
      <c r="AD38" s="280">
        <f t="shared" si="41"/>
        <v>0</v>
      </c>
      <c r="AE38" s="280">
        <f t="shared" si="42"/>
        <v>0</v>
      </c>
      <c r="AF38" s="280">
        <f t="shared" si="48"/>
        <v>0</v>
      </c>
      <c r="AG38" s="280">
        <f t="shared" si="43"/>
        <v>0</v>
      </c>
      <c r="AH38" s="280">
        <f t="shared" si="49"/>
        <v>0</v>
      </c>
      <c r="AI38" s="280">
        <f t="shared" si="44"/>
        <v>0</v>
      </c>
      <c r="AJ38" s="280">
        <f t="shared" si="36"/>
        <v>0</v>
      </c>
      <c r="AK38" s="186" t="e">
        <f>MATCH(AY38,AY$18:AY470,0)</f>
        <v>#N/A</v>
      </c>
      <c r="AL38" s="280">
        <f t="shared" si="45"/>
        <v>0</v>
      </c>
      <c r="AM38" s="280">
        <f t="shared" si="50"/>
        <v>21</v>
      </c>
      <c r="AN38" s="415"/>
      <c r="AO38" s="416"/>
      <c r="AP38" s="303">
        <f t="shared" si="37"/>
        <v>0</v>
      </c>
      <c r="AQ38" s="304">
        <f t="shared" si="38"/>
        <v>0</v>
      </c>
      <c r="AR38" s="305">
        <f t="shared" si="39"/>
        <v>0</v>
      </c>
      <c r="AS38" s="284"/>
      <c r="AT38" s="285" t="str">
        <f t="shared" si="40"/>
        <v/>
      </c>
      <c r="AU38" s="286"/>
      <c r="AV38" s="287"/>
      <c r="AW38" s="288"/>
      <c r="AX38" s="289"/>
      <c r="AY38" s="290"/>
      <c r="AZ38" s="291"/>
      <c r="BA38" s="306"/>
      <c r="BB38" s="290"/>
      <c r="BC38" s="287"/>
      <c r="BD38" s="307"/>
      <c r="BE38" s="296"/>
      <c r="BF38" s="286"/>
      <c r="BG38" s="297"/>
      <c r="BH38" s="298"/>
      <c r="BI38" s="299"/>
      <c r="BJ38" s="300"/>
      <c r="BK38" s="301"/>
      <c r="BL38" s="286"/>
      <c r="BM38" s="297"/>
      <c r="BN38" s="298"/>
      <c r="BO38" s="299"/>
      <c r="BP38" s="300"/>
      <c r="BQ38" s="301"/>
      <c r="BR38" s="286"/>
      <c r="BS38" s="297"/>
      <c r="BT38" s="298"/>
      <c r="BU38" s="299"/>
      <c r="BV38" s="300"/>
      <c r="BW38" s="301"/>
      <c r="BX38" s="286"/>
      <c r="BY38" s="297"/>
      <c r="BZ38" s="298"/>
      <c r="CA38" s="299"/>
      <c r="CB38" s="300"/>
      <c r="CC38" s="291"/>
      <c r="CD38" s="286"/>
      <c r="CE38" s="297"/>
      <c r="CF38" s="298"/>
      <c r="CG38" s="299"/>
      <c r="CH38" s="300"/>
      <c r="CI38" s="291"/>
      <c r="CJ38" s="286"/>
      <c r="CK38" s="297"/>
      <c r="CL38" s="298"/>
      <c r="CM38" s="299"/>
      <c r="CN38" s="300"/>
      <c r="CO38" s="291"/>
      <c r="CP38" s="286"/>
      <c r="CQ38" s="297"/>
      <c r="CR38" s="298"/>
      <c r="CS38" s="299"/>
      <c r="CT38" s="300"/>
      <c r="CU38" s="291"/>
      <c r="CV38" s="286"/>
      <c r="CW38" s="297"/>
      <c r="CX38" s="298"/>
      <c r="CY38" s="299"/>
      <c r="CZ38" s="300"/>
      <c r="DA38" s="291"/>
      <c r="DB38" s="286"/>
      <c r="DC38" s="297"/>
      <c r="DD38" s="298"/>
      <c r="DE38" s="299"/>
      <c r="DF38" s="300"/>
      <c r="DG38" s="291"/>
      <c r="DH38" s="286"/>
      <c r="DI38" s="297"/>
      <c r="DJ38" s="298"/>
      <c r="DK38" s="299"/>
      <c r="DL38" s="300"/>
      <c r="DM38" s="291"/>
      <c r="DN38" s="286"/>
      <c r="DO38" s="297"/>
      <c r="DP38" s="298"/>
      <c r="DQ38" s="299"/>
      <c r="DR38" s="300"/>
      <c r="DS38" s="291"/>
      <c r="DT38" s="286"/>
      <c r="DU38" s="297"/>
      <c r="DV38" s="298"/>
      <c r="DW38" s="299"/>
      <c r="DX38" s="300"/>
      <c r="DY38" s="291"/>
      <c r="DZ38" s="286"/>
      <c r="EA38" s="297"/>
      <c r="EB38" s="298"/>
      <c r="EC38" s="299"/>
      <c r="ED38" s="300"/>
      <c r="EE38" s="291"/>
      <c r="EF38" s="286"/>
      <c r="EG38" s="297"/>
      <c r="EH38" s="298"/>
      <c r="EI38" s="299"/>
      <c r="EJ38" s="300"/>
      <c r="EK38" s="291"/>
      <c r="EL38" s="286"/>
      <c r="EM38" s="297"/>
      <c r="EN38" s="298"/>
      <c r="EO38" s="299"/>
      <c r="EP38" s="300"/>
      <c r="EQ38" s="291"/>
      <c r="ER38" s="286"/>
      <c r="ES38" s="297"/>
      <c r="ET38" s="298"/>
      <c r="EU38" s="299"/>
      <c r="EV38" s="300"/>
      <c r="EW38" s="291"/>
      <c r="EX38" s="286"/>
      <c r="EY38" s="297"/>
      <c r="EZ38" s="298"/>
      <c r="FA38" s="299"/>
      <c r="FB38" s="300"/>
      <c r="FC38" s="291"/>
      <c r="FD38" s="286"/>
      <c r="FE38" s="297"/>
      <c r="FF38" s="298"/>
      <c r="FG38" s="299"/>
      <c r="FH38" s="300"/>
      <c r="FI38" s="291"/>
      <c r="FJ38" s="286"/>
      <c r="FK38" s="297"/>
      <c r="FL38" s="298"/>
      <c r="FM38" s="299"/>
      <c r="FN38" s="300"/>
      <c r="FO38" s="291"/>
      <c r="FP38" s="286"/>
      <c r="FQ38" s="297"/>
      <c r="FR38" s="298"/>
      <c r="FS38" s="299"/>
      <c r="FT38" s="300"/>
      <c r="FU38" s="291"/>
      <c r="FV38" s="286"/>
      <c r="FW38" s="297"/>
      <c r="FX38" s="298"/>
      <c r="FY38" s="299"/>
      <c r="FZ38" s="300"/>
      <c r="GA38" s="291"/>
      <c r="GB38" s="286"/>
      <c r="GC38" s="297"/>
      <c r="GD38" s="298"/>
      <c r="GE38" s="299"/>
      <c r="GF38" s="300"/>
      <c r="GG38" s="291"/>
      <c r="GH38" s="286"/>
      <c r="GI38" s="297"/>
      <c r="GJ38" s="298"/>
      <c r="GK38" s="299"/>
      <c r="GL38" s="300"/>
      <c r="GM38" s="291"/>
      <c r="GN38" s="286"/>
      <c r="GO38" s="297"/>
      <c r="GP38" s="298"/>
      <c r="GQ38" s="299"/>
      <c r="GR38" s="300"/>
      <c r="GS38" s="291"/>
      <c r="GT38" s="286"/>
      <c r="GU38" s="297"/>
      <c r="GV38" s="298"/>
      <c r="GW38" s="299"/>
      <c r="GX38" s="300"/>
      <c r="GY38" s="291"/>
      <c r="GZ38" s="286"/>
      <c r="HA38" s="297"/>
      <c r="HB38" s="298"/>
      <c r="HC38" s="299"/>
      <c r="HD38" s="300"/>
    </row>
    <row r="39" spans="1:212" s="280" customFormat="1" ht="14.25" customHeight="1" x14ac:dyDescent="0.25">
      <c r="A39" s="280">
        <f>IF(AL39=1,(MAXA(A$18:A38)+1),0)</f>
        <v>0</v>
      </c>
      <c r="B39" s="280">
        <f>IF(BF39+BG39+BH39+BI39+BJ39&gt;0,MAXA(B$18:B38)+1,0)</f>
        <v>0</v>
      </c>
      <c r="C39" s="280">
        <f>IF(BL39+BM39+BN39+BO39+BP39&gt;0,MAXA(C$18:C38)+1,0)</f>
        <v>0</v>
      </c>
      <c r="D39" s="280">
        <f>IF(BR39+BS39+BT39+BU39+BV39&gt;0,MAXA(D$18:D38)+1,0)</f>
        <v>0</v>
      </c>
      <c r="E39" s="280">
        <f>IF(BX39+BY39+BZ39+CA39+CB39&gt;0,MAXA(E$18:E38)+1,0)</f>
        <v>0</v>
      </c>
      <c r="F39" s="280">
        <f>IF(CD39+CE39+CF39+CG39+CH39&gt;0,MAXA(F$18:F38)+1,0)</f>
        <v>0</v>
      </c>
      <c r="G39" s="280">
        <f>IF(CJ39+CK39+CL39+CM39+CN39&gt;0,MAXA(G$18:G38)+1,0)</f>
        <v>0</v>
      </c>
      <c r="H39" s="280">
        <f>IF(CP39+CQ39+CR39+CS39+CT39&gt;0,MAXA(H$18:H38)+1,0)</f>
        <v>0</v>
      </c>
      <c r="I39" s="280">
        <f>IF(CV39+CW39+CX39+CY39+CZ39&gt;0,MAXA(I$18:I38)+1,0)</f>
        <v>0</v>
      </c>
      <c r="J39" s="280">
        <f>IF(DB39+DC39+DD39+DE39+DF39&gt;0,MAXA(J$18:J38)+1,0)</f>
        <v>0</v>
      </c>
      <c r="K39" s="280">
        <f>IF(DH39+DI39+DJ39+DK39+DL39&gt;0,MAXA(K$18:K38)+1,0)</f>
        <v>0</v>
      </c>
      <c r="L39" s="280">
        <f>IF(DN39+DO39+DP39+DQ39+DR39&gt;0,MAXA(L$18:L38)+1,0)</f>
        <v>0</v>
      </c>
      <c r="M39" s="280">
        <f>IF(DT39+DU39+DV39+DW39+DX39&gt;0,MAXA(M$18:M38)+1,0)</f>
        <v>0</v>
      </c>
      <c r="N39" s="280">
        <f>IF(DZ39+EA39+EB39+EC39+ED39&gt;0,MAXA(N$18:N38)+1,0)</f>
        <v>0</v>
      </c>
      <c r="O39" s="280">
        <f>IF(EF39+EG39+EH39+EI39+EJ39&gt;0,MAXA(O$18:O38)+1,0)</f>
        <v>0</v>
      </c>
      <c r="P39" s="280">
        <f>IF(EL39+EM39+EN39+EO39+EP39&gt;0,MAXA(P$18:P38)+1,0)</f>
        <v>0</v>
      </c>
      <c r="Q39" s="280">
        <f>IF(ER39+ES39+ET39+EU39+EV39&gt;0,MAXA(Q$18:Q38)+1,0)</f>
        <v>0</v>
      </c>
      <c r="R39" s="280">
        <f>IF(EX39+EY39+EZ39+FA39+FB39&gt;0,MAXA(R$18:R38)+1,0)</f>
        <v>0</v>
      </c>
      <c r="S39" s="280">
        <f>IF(FD39+FE39+FF39+FG39+FH39&gt;0,MAXA(S$18:S38)+1,0)</f>
        <v>0</v>
      </c>
      <c r="T39" s="280">
        <f>IF(FJ39+FK39+FL39+FM39+FN39&gt;0,MAXA(T$18:T38)+1,0)</f>
        <v>0</v>
      </c>
      <c r="U39" s="280">
        <f>IF(FP39+FQ39+FR39+FS39+FT39&gt;0,MAXA(U$18:U38)+1,0)</f>
        <v>0</v>
      </c>
      <c r="V39" s="280">
        <f>IF(FV39+FW39+FX39+FY39+FZ39&gt;0,MAXA(V$18:V38)+1,0)</f>
        <v>0</v>
      </c>
      <c r="W39" s="280">
        <f>IF(GB39+GC39+GD39+GE39+GF39&gt;0,MAXA(W$18:W38)+1,0)</f>
        <v>0</v>
      </c>
      <c r="X39" s="280">
        <f>IF(GH39+GI39+GJ39+GK39+GL39&gt;0,MAXA(X$18:X38)+1,0)</f>
        <v>0</v>
      </c>
      <c r="Y39" s="280">
        <f>IF(GN39+GO39+GP39+GQ39+GR39&gt;0,MAXA(Y$18:Y38)+1,0)</f>
        <v>0</v>
      </c>
      <c r="Z39" s="280">
        <f>IF(GT39+GU39+GV39+GW39+GX39&gt;0,MAXA(Z$18:Z38)+1,0)</f>
        <v>0</v>
      </c>
      <c r="AA39" s="280">
        <f>IF(GZ39+HA39+HB39+HC39+HD39&gt;0,MAXA(AA$18:AA38)+1,0)</f>
        <v>0</v>
      </c>
      <c r="AB39" s="280">
        <f t="shared" si="47"/>
        <v>0</v>
      </c>
      <c r="AC39" s="280">
        <f t="shared" si="51"/>
        <v>0</v>
      </c>
      <c r="AD39" s="280">
        <f t="shared" si="41"/>
        <v>0</v>
      </c>
      <c r="AE39" s="280">
        <f t="shared" si="42"/>
        <v>0</v>
      </c>
      <c r="AF39" s="280">
        <f t="shared" si="48"/>
        <v>0</v>
      </c>
      <c r="AG39" s="280">
        <f t="shared" si="43"/>
        <v>0</v>
      </c>
      <c r="AH39" s="280">
        <f t="shared" si="49"/>
        <v>0</v>
      </c>
      <c r="AI39" s="280">
        <f t="shared" si="44"/>
        <v>0</v>
      </c>
      <c r="AJ39" s="280">
        <f t="shared" si="36"/>
        <v>0</v>
      </c>
      <c r="AK39" s="186" t="e">
        <f>MATCH(AY39,AY$18:AY471,0)</f>
        <v>#N/A</v>
      </c>
      <c r="AL39" s="280">
        <f t="shared" si="45"/>
        <v>0</v>
      </c>
      <c r="AM39" s="280">
        <f t="shared" si="50"/>
        <v>22</v>
      </c>
      <c r="AN39" s="415"/>
      <c r="AO39" s="416"/>
      <c r="AP39" s="303">
        <f t="shared" si="37"/>
        <v>0</v>
      </c>
      <c r="AQ39" s="304">
        <f t="shared" si="38"/>
        <v>0</v>
      </c>
      <c r="AR39" s="305">
        <f t="shared" si="39"/>
        <v>0</v>
      </c>
      <c r="AS39" s="284"/>
      <c r="AT39" s="285" t="str">
        <f t="shared" si="40"/>
        <v/>
      </c>
      <c r="AU39" s="286"/>
      <c r="AV39" s="287"/>
      <c r="AW39" s="288"/>
      <c r="AX39" s="289"/>
      <c r="AY39" s="290"/>
      <c r="AZ39" s="291"/>
      <c r="BA39" s="306"/>
      <c r="BB39" s="290"/>
      <c r="BC39" s="287"/>
      <c r="BD39" s="307"/>
      <c r="BE39" s="296"/>
      <c r="BF39" s="286"/>
      <c r="BG39" s="297"/>
      <c r="BH39" s="298"/>
      <c r="BI39" s="299"/>
      <c r="BJ39" s="300"/>
      <c r="BK39" s="301"/>
      <c r="BL39" s="286"/>
      <c r="BM39" s="297"/>
      <c r="BN39" s="298"/>
      <c r="BO39" s="299"/>
      <c r="BP39" s="300"/>
      <c r="BQ39" s="301"/>
      <c r="BR39" s="286"/>
      <c r="BS39" s="297"/>
      <c r="BT39" s="298"/>
      <c r="BU39" s="299"/>
      <c r="BV39" s="300"/>
      <c r="BW39" s="301"/>
      <c r="BX39" s="286"/>
      <c r="BY39" s="297"/>
      <c r="BZ39" s="298"/>
      <c r="CA39" s="299"/>
      <c r="CB39" s="300"/>
      <c r="CC39" s="291"/>
      <c r="CD39" s="286"/>
      <c r="CE39" s="297"/>
      <c r="CF39" s="298"/>
      <c r="CG39" s="299"/>
      <c r="CH39" s="300"/>
      <c r="CI39" s="291"/>
      <c r="CJ39" s="286"/>
      <c r="CK39" s="297"/>
      <c r="CL39" s="298"/>
      <c r="CM39" s="299"/>
      <c r="CN39" s="300"/>
      <c r="CO39" s="291"/>
      <c r="CP39" s="286"/>
      <c r="CQ39" s="297"/>
      <c r="CR39" s="298"/>
      <c r="CS39" s="299"/>
      <c r="CT39" s="300"/>
      <c r="CU39" s="291"/>
      <c r="CV39" s="286"/>
      <c r="CW39" s="297"/>
      <c r="CX39" s="298"/>
      <c r="CY39" s="299"/>
      <c r="CZ39" s="300"/>
      <c r="DA39" s="291"/>
      <c r="DB39" s="286"/>
      <c r="DC39" s="297"/>
      <c r="DD39" s="298"/>
      <c r="DE39" s="299"/>
      <c r="DF39" s="300"/>
      <c r="DG39" s="291"/>
      <c r="DH39" s="286"/>
      <c r="DI39" s="297"/>
      <c r="DJ39" s="298"/>
      <c r="DK39" s="299"/>
      <c r="DL39" s="300"/>
      <c r="DM39" s="291"/>
      <c r="DN39" s="286"/>
      <c r="DO39" s="297"/>
      <c r="DP39" s="298"/>
      <c r="DQ39" s="299"/>
      <c r="DR39" s="300"/>
      <c r="DS39" s="291"/>
      <c r="DT39" s="286"/>
      <c r="DU39" s="297"/>
      <c r="DV39" s="298"/>
      <c r="DW39" s="299"/>
      <c r="DX39" s="300"/>
      <c r="DY39" s="291"/>
      <c r="DZ39" s="286"/>
      <c r="EA39" s="297"/>
      <c r="EB39" s="298"/>
      <c r="EC39" s="299"/>
      <c r="ED39" s="300"/>
      <c r="EE39" s="291"/>
      <c r="EF39" s="286"/>
      <c r="EG39" s="297"/>
      <c r="EH39" s="298"/>
      <c r="EI39" s="299"/>
      <c r="EJ39" s="300"/>
      <c r="EK39" s="291"/>
      <c r="EL39" s="286"/>
      <c r="EM39" s="297"/>
      <c r="EN39" s="298"/>
      <c r="EO39" s="299"/>
      <c r="EP39" s="300"/>
      <c r="EQ39" s="291"/>
      <c r="ER39" s="286"/>
      <c r="ES39" s="297"/>
      <c r="ET39" s="298"/>
      <c r="EU39" s="299"/>
      <c r="EV39" s="300"/>
      <c r="EW39" s="291"/>
      <c r="EX39" s="286"/>
      <c r="EY39" s="297"/>
      <c r="EZ39" s="298"/>
      <c r="FA39" s="299"/>
      <c r="FB39" s="300"/>
      <c r="FC39" s="291"/>
      <c r="FD39" s="286"/>
      <c r="FE39" s="297"/>
      <c r="FF39" s="298"/>
      <c r="FG39" s="299"/>
      <c r="FH39" s="300"/>
      <c r="FI39" s="291"/>
      <c r="FJ39" s="286"/>
      <c r="FK39" s="297"/>
      <c r="FL39" s="298"/>
      <c r="FM39" s="299"/>
      <c r="FN39" s="300"/>
      <c r="FO39" s="291"/>
      <c r="FP39" s="286"/>
      <c r="FQ39" s="297"/>
      <c r="FR39" s="298"/>
      <c r="FS39" s="299"/>
      <c r="FT39" s="300"/>
      <c r="FU39" s="291"/>
      <c r="FV39" s="286"/>
      <c r="FW39" s="297"/>
      <c r="FX39" s="298"/>
      <c r="FY39" s="299"/>
      <c r="FZ39" s="300"/>
      <c r="GA39" s="291"/>
      <c r="GB39" s="286"/>
      <c r="GC39" s="297"/>
      <c r="GD39" s="298"/>
      <c r="GE39" s="299"/>
      <c r="GF39" s="300"/>
      <c r="GG39" s="291"/>
      <c r="GH39" s="286"/>
      <c r="GI39" s="297"/>
      <c r="GJ39" s="298"/>
      <c r="GK39" s="299"/>
      <c r="GL39" s="300"/>
      <c r="GM39" s="291"/>
      <c r="GN39" s="286"/>
      <c r="GO39" s="297"/>
      <c r="GP39" s="298"/>
      <c r="GQ39" s="299"/>
      <c r="GR39" s="300"/>
      <c r="GS39" s="291"/>
      <c r="GT39" s="286"/>
      <c r="GU39" s="297"/>
      <c r="GV39" s="298"/>
      <c r="GW39" s="299"/>
      <c r="GX39" s="300"/>
      <c r="GY39" s="291"/>
      <c r="GZ39" s="286"/>
      <c r="HA39" s="297"/>
      <c r="HB39" s="298"/>
      <c r="HC39" s="299"/>
      <c r="HD39" s="300"/>
    </row>
    <row r="40" spans="1:212" s="280" customFormat="1" ht="14.25" customHeight="1" x14ac:dyDescent="0.25">
      <c r="A40" s="280">
        <f>IF(AL40=1,(MAXA(A$18:A39)+1),0)</f>
        <v>0</v>
      </c>
      <c r="B40" s="280">
        <f>IF(BF40+BG40+BH40+BI40+BJ40&gt;0,MAXA(B$18:B39)+1,0)</f>
        <v>0</v>
      </c>
      <c r="C40" s="280">
        <f>IF(BL40+BM40+BN40+BO40+BP40&gt;0,MAXA(C$18:C39)+1,0)</f>
        <v>0</v>
      </c>
      <c r="D40" s="280">
        <f>IF(BR40+BS40+BT40+BU40+BV40&gt;0,MAXA(D$18:D39)+1,0)</f>
        <v>0</v>
      </c>
      <c r="E40" s="280">
        <f>IF(BX40+BY40+BZ40+CA40+CB40&gt;0,MAXA(E$18:E39)+1,0)</f>
        <v>0</v>
      </c>
      <c r="F40" s="280">
        <f>IF(CD40+CE40+CF40+CG40+CH40&gt;0,MAXA(F$18:F39)+1,0)</f>
        <v>0</v>
      </c>
      <c r="G40" s="280">
        <f>IF(CJ40+CK40+CL40+CM40+CN40&gt;0,MAXA(G$18:G39)+1,0)</f>
        <v>0</v>
      </c>
      <c r="H40" s="280">
        <f>IF(CP40+CQ40+CR40+CS40+CT40&gt;0,MAXA(H$18:H39)+1,0)</f>
        <v>0</v>
      </c>
      <c r="I40" s="280">
        <f>IF(CV40+CW40+CX40+CY40+CZ40&gt;0,MAXA(I$18:I39)+1,0)</f>
        <v>0</v>
      </c>
      <c r="J40" s="280">
        <f>IF(DB40+DC40+DD40+DE40+DF40&gt;0,MAXA(J$18:J39)+1,0)</f>
        <v>0</v>
      </c>
      <c r="K40" s="280">
        <f>IF(DH40+DI40+DJ40+DK40+DL40&gt;0,MAXA(K$18:K39)+1,0)</f>
        <v>0</v>
      </c>
      <c r="L40" s="280">
        <f>IF(DN40+DO40+DP40+DQ40+DR40&gt;0,MAXA(L$18:L39)+1,0)</f>
        <v>0</v>
      </c>
      <c r="M40" s="280">
        <f>IF(DT40+DU40+DV40+DW40+DX40&gt;0,MAXA(M$18:M39)+1,0)</f>
        <v>0</v>
      </c>
      <c r="N40" s="280">
        <f>IF(DZ40+EA40+EB40+EC40+ED40&gt;0,MAXA(N$18:N39)+1,0)</f>
        <v>0</v>
      </c>
      <c r="O40" s="280">
        <f>IF(EF40+EG40+EH40+EI40+EJ40&gt;0,MAXA(O$18:O39)+1,0)</f>
        <v>0</v>
      </c>
      <c r="P40" s="280">
        <f>IF(EL40+EM40+EN40+EO40+EP40&gt;0,MAXA(P$18:P39)+1,0)</f>
        <v>0</v>
      </c>
      <c r="Q40" s="280">
        <f>IF(ER40+ES40+ET40+EU40+EV40&gt;0,MAXA(Q$18:Q39)+1,0)</f>
        <v>0</v>
      </c>
      <c r="R40" s="280">
        <f>IF(EX40+EY40+EZ40+FA40+FB40&gt;0,MAXA(R$18:R39)+1,0)</f>
        <v>0</v>
      </c>
      <c r="S40" s="280">
        <f>IF(FD40+FE40+FF40+FG40+FH40&gt;0,MAXA(S$18:S39)+1,0)</f>
        <v>0</v>
      </c>
      <c r="T40" s="280">
        <f>IF(FJ40+FK40+FL40+FM40+FN40&gt;0,MAXA(T$18:T39)+1,0)</f>
        <v>0</v>
      </c>
      <c r="U40" s="280">
        <f>IF(FP40+FQ40+FR40+FS40+FT40&gt;0,MAXA(U$18:U39)+1,0)</f>
        <v>0</v>
      </c>
      <c r="V40" s="280">
        <f>IF(FV40+FW40+FX40+FY40+FZ40&gt;0,MAXA(V$18:V39)+1,0)</f>
        <v>0</v>
      </c>
      <c r="W40" s="280">
        <f>IF(GB40+GC40+GD40+GE40+GF40&gt;0,MAXA(W$18:W39)+1,0)</f>
        <v>0</v>
      </c>
      <c r="X40" s="280">
        <f>IF(GH40+GI40+GJ40+GK40+GL40&gt;0,MAXA(X$18:X39)+1,0)</f>
        <v>0</v>
      </c>
      <c r="Y40" s="280">
        <f>IF(GN40+GO40+GP40+GQ40+GR40&gt;0,MAXA(Y$18:Y39)+1,0)</f>
        <v>0</v>
      </c>
      <c r="Z40" s="280">
        <f>IF(GT40+GU40+GV40+GW40+GX40&gt;0,MAXA(Z$18:Z39)+1,0)</f>
        <v>0</v>
      </c>
      <c r="AA40" s="280">
        <f>IF(GZ40+HA40+HB40+HC40+HD40&gt;0,MAXA(AA$18:AA39)+1,0)</f>
        <v>0</v>
      </c>
      <c r="AB40" s="280">
        <f t="shared" si="47"/>
        <v>0</v>
      </c>
      <c r="AC40" s="280">
        <f t="shared" si="46"/>
        <v>0</v>
      </c>
      <c r="AD40" s="280">
        <f t="shared" si="41"/>
        <v>0</v>
      </c>
      <c r="AE40" s="280">
        <f t="shared" si="42"/>
        <v>0</v>
      </c>
      <c r="AF40" s="280">
        <f t="shared" si="48"/>
        <v>0</v>
      </c>
      <c r="AG40" s="280">
        <f t="shared" si="43"/>
        <v>0</v>
      </c>
      <c r="AH40" s="280">
        <f t="shared" si="49"/>
        <v>0</v>
      </c>
      <c r="AI40" s="280">
        <f t="shared" si="44"/>
        <v>0</v>
      </c>
      <c r="AJ40" s="280">
        <f t="shared" si="36"/>
        <v>0</v>
      </c>
      <c r="AK40" s="186" t="e">
        <f>MATCH(AY40,AY$18:AY472,0)</f>
        <v>#N/A</v>
      </c>
      <c r="AL40" s="280">
        <f t="shared" si="45"/>
        <v>0</v>
      </c>
      <c r="AM40" s="280">
        <f t="shared" si="50"/>
        <v>23</v>
      </c>
      <c r="AN40" s="415"/>
      <c r="AO40" s="416"/>
      <c r="AP40" s="303">
        <f t="shared" si="37"/>
        <v>0</v>
      </c>
      <c r="AQ40" s="304">
        <f t="shared" si="38"/>
        <v>0</v>
      </c>
      <c r="AR40" s="305">
        <f t="shared" si="39"/>
        <v>0</v>
      </c>
      <c r="AS40" s="284"/>
      <c r="AT40" s="285" t="str">
        <f t="shared" si="40"/>
        <v/>
      </c>
      <c r="AU40" s="286"/>
      <c r="AV40" s="287"/>
      <c r="AW40" s="288"/>
      <c r="AX40" s="289"/>
      <c r="AY40" s="290"/>
      <c r="AZ40" s="291"/>
      <c r="BA40" s="306"/>
      <c r="BB40" s="290"/>
      <c r="BC40" s="287"/>
      <c r="BD40" s="307"/>
      <c r="BE40" s="296"/>
      <c r="BF40" s="286"/>
      <c r="BG40" s="297"/>
      <c r="BH40" s="298"/>
      <c r="BI40" s="299"/>
      <c r="BJ40" s="300"/>
      <c r="BK40" s="301"/>
      <c r="BL40" s="286"/>
      <c r="BM40" s="297"/>
      <c r="BN40" s="298"/>
      <c r="BO40" s="299"/>
      <c r="BP40" s="300"/>
      <c r="BQ40" s="301"/>
      <c r="BR40" s="286"/>
      <c r="BS40" s="297"/>
      <c r="BT40" s="298"/>
      <c r="BU40" s="299"/>
      <c r="BV40" s="300"/>
      <c r="BW40" s="301"/>
      <c r="BX40" s="286"/>
      <c r="BY40" s="297"/>
      <c r="BZ40" s="298"/>
      <c r="CA40" s="299"/>
      <c r="CB40" s="300"/>
      <c r="CC40" s="291"/>
      <c r="CD40" s="286"/>
      <c r="CE40" s="297"/>
      <c r="CF40" s="298"/>
      <c r="CG40" s="299"/>
      <c r="CH40" s="300"/>
      <c r="CI40" s="291"/>
      <c r="CJ40" s="286"/>
      <c r="CK40" s="297"/>
      <c r="CL40" s="298"/>
      <c r="CM40" s="299"/>
      <c r="CN40" s="300"/>
      <c r="CO40" s="291"/>
      <c r="CP40" s="286"/>
      <c r="CQ40" s="297"/>
      <c r="CR40" s="298"/>
      <c r="CS40" s="299"/>
      <c r="CT40" s="300"/>
      <c r="CU40" s="291"/>
      <c r="CV40" s="286"/>
      <c r="CW40" s="297"/>
      <c r="CX40" s="298"/>
      <c r="CY40" s="299"/>
      <c r="CZ40" s="300"/>
      <c r="DA40" s="291"/>
      <c r="DB40" s="286"/>
      <c r="DC40" s="297"/>
      <c r="DD40" s="298"/>
      <c r="DE40" s="299"/>
      <c r="DF40" s="300"/>
      <c r="DG40" s="291"/>
      <c r="DH40" s="286"/>
      <c r="DI40" s="297"/>
      <c r="DJ40" s="298"/>
      <c r="DK40" s="299"/>
      <c r="DL40" s="300"/>
      <c r="DM40" s="291"/>
      <c r="DN40" s="286"/>
      <c r="DO40" s="297"/>
      <c r="DP40" s="298"/>
      <c r="DQ40" s="299"/>
      <c r="DR40" s="300"/>
      <c r="DS40" s="291"/>
      <c r="DT40" s="286"/>
      <c r="DU40" s="297"/>
      <c r="DV40" s="298"/>
      <c r="DW40" s="299"/>
      <c r="DX40" s="300"/>
      <c r="DY40" s="291"/>
      <c r="DZ40" s="286"/>
      <c r="EA40" s="297"/>
      <c r="EB40" s="298"/>
      <c r="EC40" s="299"/>
      <c r="ED40" s="300"/>
      <c r="EE40" s="291"/>
      <c r="EF40" s="286"/>
      <c r="EG40" s="297"/>
      <c r="EH40" s="298"/>
      <c r="EI40" s="299"/>
      <c r="EJ40" s="300"/>
      <c r="EK40" s="291"/>
      <c r="EL40" s="286"/>
      <c r="EM40" s="297"/>
      <c r="EN40" s="298"/>
      <c r="EO40" s="299"/>
      <c r="EP40" s="300"/>
      <c r="EQ40" s="291"/>
      <c r="ER40" s="286"/>
      <c r="ES40" s="297"/>
      <c r="ET40" s="298"/>
      <c r="EU40" s="299"/>
      <c r="EV40" s="300"/>
      <c r="EW40" s="291"/>
      <c r="EX40" s="286"/>
      <c r="EY40" s="297"/>
      <c r="EZ40" s="298"/>
      <c r="FA40" s="299"/>
      <c r="FB40" s="300"/>
      <c r="FC40" s="291"/>
      <c r="FD40" s="286"/>
      <c r="FE40" s="297"/>
      <c r="FF40" s="298"/>
      <c r="FG40" s="299"/>
      <c r="FH40" s="300"/>
      <c r="FI40" s="291"/>
      <c r="FJ40" s="286"/>
      <c r="FK40" s="297"/>
      <c r="FL40" s="298"/>
      <c r="FM40" s="299"/>
      <c r="FN40" s="300"/>
      <c r="FO40" s="291"/>
      <c r="FP40" s="286"/>
      <c r="FQ40" s="297"/>
      <c r="FR40" s="298"/>
      <c r="FS40" s="299"/>
      <c r="FT40" s="300"/>
      <c r="FU40" s="291"/>
      <c r="FV40" s="286"/>
      <c r="FW40" s="297"/>
      <c r="FX40" s="298"/>
      <c r="FY40" s="299"/>
      <c r="FZ40" s="300"/>
      <c r="GA40" s="291"/>
      <c r="GB40" s="286"/>
      <c r="GC40" s="297"/>
      <c r="GD40" s="298"/>
      <c r="GE40" s="299"/>
      <c r="GF40" s="300"/>
      <c r="GG40" s="291"/>
      <c r="GH40" s="286"/>
      <c r="GI40" s="297"/>
      <c r="GJ40" s="298"/>
      <c r="GK40" s="299"/>
      <c r="GL40" s="300"/>
      <c r="GM40" s="291"/>
      <c r="GN40" s="286"/>
      <c r="GO40" s="297"/>
      <c r="GP40" s="298"/>
      <c r="GQ40" s="299"/>
      <c r="GR40" s="300"/>
      <c r="GS40" s="291"/>
      <c r="GT40" s="286"/>
      <c r="GU40" s="297"/>
      <c r="GV40" s="298"/>
      <c r="GW40" s="299"/>
      <c r="GX40" s="300"/>
      <c r="GY40" s="291"/>
      <c r="GZ40" s="286"/>
      <c r="HA40" s="297"/>
      <c r="HB40" s="298"/>
      <c r="HC40" s="299"/>
      <c r="HD40" s="300"/>
    </row>
    <row r="41" spans="1:212" s="280" customFormat="1" ht="14.25" customHeight="1" x14ac:dyDescent="0.25">
      <c r="A41" s="280">
        <f>IF(AL41=1,(MAXA(A$18:A40)+1),0)</f>
        <v>0</v>
      </c>
      <c r="B41" s="280">
        <f>IF(BF41+BG41+BH41+BI41+BJ41&gt;0,MAXA(B$18:B40)+1,0)</f>
        <v>0</v>
      </c>
      <c r="C41" s="280">
        <f>IF(BL41+BM41+BN41+BO41+BP41&gt;0,MAXA(C$18:C40)+1,0)</f>
        <v>0</v>
      </c>
      <c r="D41" s="280">
        <f>IF(BR41+BS41+BT41+BU41+BV41&gt;0,MAXA(D$18:D40)+1,0)</f>
        <v>0</v>
      </c>
      <c r="E41" s="280">
        <f>IF(BX41+BY41+BZ41+CA41+CB41&gt;0,MAXA(E$18:E40)+1,0)</f>
        <v>0</v>
      </c>
      <c r="F41" s="280">
        <f>IF(CD41+CE41+CF41+CG41+CH41&gt;0,MAXA(F$18:F40)+1,0)</f>
        <v>0</v>
      </c>
      <c r="G41" s="280">
        <f>IF(CJ41+CK41+CL41+CM41+CN41&gt;0,MAXA(G$18:G40)+1,0)</f>
        <v>0</v>
      </c>
      <c r="H41" s="280">
        <f>IF(CP41+CQ41+CR41+CS41+CT41&gt;0,MAXA(H$18:H40)+1,0)</f>
        <v>0</v>
      </c>
      <c r="I41" s="280">
        <f>IF(CV41+CW41+CX41+CY41+CZ41&gt;0,MAXA(I$18:I40)+1,0)</f>
        <v>0</v>
      </c>
      <c r="J41" s="280">
        <f>IF(DB41+DC41+DD41+DE41+DF41&gt;0,MAXA(J$18:J40)+1,0)</f>
        <v>0</v>
      </c>
      <c r="K41" s="280">
        <f>IF(DH41+DI41+DJ41+DK41+DL41&gt;0,MAXA(K$18:K40)+1,0)</f>
        <v>0</v>
      </c>
      <c r="L41" s="280">
        <f>IF(DN41+DO41+DP41+DQ41+DR41&gt;0,MAXA(L$18:L40)+1,0)</f>
        <v>0</v>
      </c>
      <c r="M41" s="280">
        <f>IF(DT41+DU41+DV41+DW41+DX41&gt;0,MAXA(M$18:M40)+1,0)</f>
        <v>0</v>
      </c>
      <c r="N41" s="280">
        <f>IF(DZ41+EA41+EB41+EC41+ED41&gt;0,MAXA(N$18:N40)+1,0)</f>
        <v>0</v>
      </c>
      <c r="O41" s="280">
        <f>IF(EF41+EG41+EH41+EI41+EJ41&gt;0,MAXA(O$18:O40)+1,0)</f>
        <v>0</v>
      </c>
      <c r="P41" s="280">
        <f>IF(EL41+EM41+EN41+EO41+EP41&gt;0,MAXA(P$18:P40)+1,0)</f>
        <v>0</v>
      </c>
      <c r="Q41" s="280">
        <f>IF(ER41+ES41+ET41+EU41+EV41&gt;0,MAXA(Q$18:Q40)+1,0)</f>
        <v>0</v>
      </c>
      <c r="R41" s="280">
        <f>IF(EX41+EY41+EZ41+FA41+FB41&gt;0,MAXA(R$18:R40)+1,0)</f>
        <v>0</v>
      </c>
      <c r="S41" s="280">
        <f>IF(FD41+FE41+FF41+FG41+FH41&gt;0,MAXA(S$18:S40)+1,0)</f>
        <v>0</v>
      </c>
      <c r="T41" s="280">
        <f>IF(FJ41+FK41+FL41+FM41+FN41&gt;0,MAXA(T$18:T40)+1,0)</f>
        <v>0</v>
      </c>
      <c r="U41" s="280">
        <f>IF(FP41+FQ41+FR41+FS41+FT41&gt;0,MAXA(U$18:U40)+1,0)</f>
        <v>0</v>
      </c>
      <c r="V41" s="280">
        <f>IF(FV41+FW41+FX41+FY41+FZ41&gt;0,MAXA(V$18:V40)+1,0)</f>
        <v>0</v>
      </c>
      <c r="W41" s="280">
        <f>IF(GB41+GC41+GD41+GE41+GF41&gt;0,MAXA(W$18:W40)+1,0)</f>
        <v>0</v>
      </c>
      <c r="X41" s="280">
        <f>IF(GH41+GI41+GJ41+GK41+GL41&gt;0,MAXA(X$18:X40)+1,0)</f>
        <v>0</v>
      </c>
      <c r="Y41" s="280">
        <f>IF(GN41+GO41+GP41+GQ41+GR41&gt;0,MAXA(Y$18:Y40)+1,0)</f>
        <v>0</v>
      </c>
      <c r="Z41" s="280">
        <f>IF(GT41+GU41+GV41+GW41+GX41&gt;0,MAXA(Z$18:Z40)+1,0)</f>
        <v>0</v>
      </c>
      <c r="AA41" s="280">
        <f>IF(GZ41+HA41+HB41+HC41+HD41&gt;0,MAXA(AA$18:AA40)+1,0)</f>
        <v>0</v>
      </c>
      <c r="AB41" s="280">
        <f t="shared" si="47"/>
        <v>0</v>
      </c>
      <c r="AC41" s="280">
        <f t="shared" si="46"/>
        <v>0</v>
      </c>
      <c r="AD41" s="280">
        <f t="shared" si="41"/>
        <v>0</v>
      </c>
      <c r="AE41" s="280">
        <f t="shared" si="42"/>
        <v>0</v>
      </c>
      <c r="AF41" s="280">
        <f t="shared" si="48"/>
        <v>0</v>
      </c>
      <c r="AG41" s="280">
        <f t="shared" si="43"/>
        <v>0</v>
      </c>
      <c r="AH41" s="280">
        <f t="shared" si="49"/>
        <v>0</v>
      </c>
      <c r="AI41" s="280">
        <f t="shared" si="44"/>
        <v>0</v>
      </c>
      <c r="AJ41" s="280">
        <f t="shared" si="36"/>
        <v>0</v>
      </c>
      <c r="AK41" s="186" t="e">
        <f>MATCH(AY41,AY$18:AY473,0)</f>
        <v>#N/A</v>
      </c>
      <c r="AL41" s="280">
        <f t="shared" si="45"/>
        <v>0</v>
      </c>
      <c r="AM41" s="280">
        <f t="shared" si="50"/>
        <v>24</v>
      </c>
      <c r="AN41" s="415"/>
      <c r="AO41" s="416"/>
      <c r="AP41" s="303">
        <f t="shared" si="37"/>
        <v>0</v>
      </c>
      <c r="AQ41" s="304">
        <f t="shared" si="38"/>
        <v>0</v>
      </c>
      <c r="AR41" s="305">
        <f t="shared" si="39"/>
        <v>0</v>
      </c>
      <c r="AS41" s="306"/>
      <c r="AT41" s="285" t="str">
        <f t="shared" si="40"/>
        <v/>
      </c>
      <c r="AU41" s="286"/>
      <c r="AV41" s="287"/>
      <c r="AW41" s="288"/>
      <c r="AX41" s="289"/>
      <c r="AY41" s="290"/>
      <c r="AZ41" s="291"/>
      <c r="BA41" s="306"/>
      <c r="BB41" s="290"/>
      <c r="BC41" s="287"/>
      <c r="BD41" s="307"/>
      <c r="BE41" s="296"/>
      <c r="BF41" s="286"/>
      <c r="BG41" s="297"/>
      <c r="BH41" s="298"/>
      <c r="BI41" s="299"/>
      <c r="BJ41" s="300"/>
      <c r="BK41" s="301"/>
      <c r="BL41" s="286"/>
      <c r="BM41" s="297"/>
      <c r="BN41" s="298"/>
      <c r="BO41" s="299"/>
      <c r="BP41" s="300"/>
      <c r="BQ41" s="301"/>
      <c r="BR41" s="286"/>
      <c r="BS41" s="297"/>
      <c r="BT41" s="298"/>
      <c r="BU41" s="299"/>
      <c r="BV41" s="300"/>
      <c r="BW41" s="301"/>
      <c r="BX41" s="286"/>
      <c r="BY41" s="297"/>
      <c r="BZ41" s="298"/>
      <c r="CA41" s="299"/>
      <c r="CB41" s="300"/>
      <c r="CC41" s="291"/>
      <c r="CD41" s="286"/>
      <c r="CE41" s="297"/>
      <c r="CF41" s="298"/>
      <c r="CG41" s="299"/>
      <c r="CH41" s="300"/>
      <c r="CI41" s="291"/>
      <c r="CJ41" s="286"/>
      <c r="CK41" s="297"/>
      <c r="CL41" s="298"/>
      <c r="CM41" s="299"/>
      <c r="CN41" s="300"/>
      <c r="CO41" s="291"/>
      <c r="CP41" s="286"/>
      <c r="CQ41" s="297"/>
      <c r="CR41" s="298"/>
      <c r="CS41" s="299"/>
      <c r="CT41" s="300"/>
      <c r="CU41" s="291"/>
      <c r="CV41" s="286"/>
      <c r="CW41" s="297"/>
      <c r="CX41" s="298"/>
      <c r="CY41" s="299"/>
      <c r="CZ41" s="300"/>
      <c r="DA41" s="291"/>
      <c r="DB41" s="286"/>
      <c r="DC41" s="297"/>
      <c r="DD41" s="298"/>
      <c r="DE41" s="299"/>
      <c r="DF41" s="300"/>
      <c r="DG41" s="291"/>
      <c r="DH41" s="286"/>
      <c r="DI41" s="297"/>
      <c r="DJ41" s="298"/>
      <c r="DK41" s="299"/>
      <c r="DL41" s="300"/>
      <c r="DM41" s="291"/>
      <c r="DN41" s="286"/>
      <c r="DO41" s="297"/>
      <c r="DP41" s="298"/>
      <c r="DQ41" s="299"/>
      <c r="DR41" s="300"/>
      <c r="DS41" s="291"/>
      <c r="DT41" s="286"/>
      <c r="DU41" s="297"/>
      <c r="DV41" s="298"/>
      <c r="DW41" s="299"/>
      <c r="DX41" s="300"/>
      <c r="DY41" s="291"/>
      <c r="DZ41" s="286"/>
      <c r="EA41" s="297"/>
      <c r="EB41" s="298"/>
      <c r="EC41" s="299"/>
      <c r="ED41" s="300"/>
      <c r="EE41" s="291"/>
      <c r="EF41" s="286"/>
      <c r="EG41" s="297"/>
      <c r="EH41" s="298"/>
      <c r="EI41" s="299"/>
      <c r="EJ41" s="300"/>
      <c r="EK41" s="291"/>
      <c r="EL41" s="286"/>
      <c r="EM41" s="297"/>
      <c r="EN41" s="298"/>
      <c r="EO41" s="299"/>
      <c r="EP41" s="300"/>
      <c r="EQ41" s="291"/>
      <c r="ER41" s="286"/>
      <c r="ES41" s="297"/>
      <c r="ET41" s="298"/>
      <c r="EU41" s="299"/>
      <c r="EV41" s="300"/>
      <c r="EW41" s="291"/>
      <c r="EX41" s="286"/>
      <c r="EY41" s="297"/>
      <c r="EZ41" s="298"/>
      <c r="FA41" s="299"/>
      <c r="FB41" s="300"/>
      <c r="FC41" s="291"/>
      <c r="FD41" s="286"/>
      <c r="FE41" s="297"/>
      <c r="FF41" s="298"/>
      <c r="FG41" s="299"/>
      <c r="FH41" s="300"/>
      <c r="FI41" s="291"/>
      <c r="FJ41" s="286"/>
      <c r="FK41" s="297"/>
      <c r="FL41" s="298"/>
      <c r="FM41" s="299"/>
      <c r="FN41" s="300"/>
      <c r="FO41" s="291"/>
      <c r="FP41" s="286"/>
      <c r="FQ41" s="297"/>
      <c r="FR41" s="298"/>
      <c r="FS41" s="299"/>
      <c r="FT41" s="300"/>
      <c r="FU41" s="291"/>
      <c r="FV41" s="286"/>
      <c r="FW41" s="297"/>
      <c r="FX41" s="298"/>
      <c r="FY41" s="299"/>
      <c r="FZ41" s="300"/>
      <c r="GA41" s="291"/>
      <c r="GB41" s="286"/>
      <c r="GC41" s="297"/>
      <c r="GD41" s="298"/>
      <c r="GE41" s="299"/>
      <c r="GF41" s="300"/>
      <c r="GG41" s="291"/>
      <c r="GH41" s="286"/>
      <c r="GI41" s="297"/>
      <c r="GJ41" s="298"/>
      <c r="GK41" s="299"/>
      <c r="GL41" s="300"/>
      <c r="GM41" s="291"/>
      <c r="GN41" s="286"/>
      <c r="GO41" s="297"/>
      <c r="GP41" s="298"/>
      <c r="GQ41" s="299"/>
      <c r="GR41" s="300"/>
      <c r="GS41" s="291"/>
      <c r="GT41" s="286"/>
      <c r="GU41" s="297"/>
      <c r="GV41" s="298"/>
      <c r="GW41" s="299"/>
      <c r="GX41" s="300"/>
      <c r="GY41" s="291"/>
      <c r="GZ41" s="286"/>
      <c r="HA41" s="297"/>
      <c r="HB41" s="298"/>
      <c r="HC41" s="299"/>
      <c r="HD41" s="300"/>
    </row>
    <row r="42" spans="1:212" s="280" customFormat="1" ht="14.25" customHeight="1" x14ac:dyDescent="0.25">
      <c r="A42" s="280">
        <f>IF(AL42=1,(MAXA(A$18:A41)+1),0)</f>
        <v>0</v>
      </c>
      <c r="B42" s="280">
        <f>IF(BF42+BG42+BH42+BI42+BJ42&gt;0,MAXA(B$18:B41)+1,0)</f>
        <v>0</v>
      </c>
      <c r="C42" s="280">
        <f>IF(BL42+BM42+BN42+BO42+BP42&gt;0,MAXA(C$18:C41)+1,0)</f>
        <v>0</v>
      </c>
      <c r="D42" s="280">
        <f>IF(BR42+BS42+BT42+BU42+BV42&gt;0,MAXA(D$18:D41)+1,0)</f>
        <v>0</v>
      </c>
      <c r="E42" s="280">
        <f>IF(BX42+BY42+BZ42+CA42+CB42&gt;0,MAXA(E$18:E41)+1,0)</f>
        <v>0</v>
      </c>
      <c r="F42" s="280">
        <f>IF(CD42+CE42+CF42+CG42+CH42&gt;0,MAXA(F$18:F41)+1,0)</f>
        <v>0</v>
      </c>
      <c r="G42" s="280">
        <f>IF(CJ42+CK42+CL42+CM42+CN42&gt;0,MAXA(G$18:G41)+1,0)</f>
        <v>0</v>
      </c>
      <c r="H42" s="280">
        <f>IF(CP42+CQ42+CR42+CS42+CT42&gt;0,MAXA(H$18:H41)+1,0)</f>
        <v>0</v>
      </c>
      <c r="I42" s="280">
        <f>IF(CV42+CW42+CX42+CY42+CZ42&gt;0,MAXA(I$18:I41)+1,0)</f>
        <v>0</v>
      </c>
      <c r="J42" s="280">
        <f>IF(DB42+DC42+DD42+DE42+DF42&gt;0,MAXA(J$18:J41)+1,0)</f>
        <v>0</v>
      </c>
      <c r="K42" s="280">
        <f>IF(DH42+DI42+DJ42+DK42+DL42&gt;0,MAXA(K$18:K41)+1,0)</f>
        <v>0</v>
      </c>
      <c r="L42" s="280">
        <f>IF(DN42+DO42+DP42+DQ42+DR42&gt;0,MAXA(L$18:L41)+1,0)</f>
        <v>0</v>
      </c>
      <c r="M42" s="280">
        <f>IF(DT42+DU42+DV42+DW42+DX42&gt;0,MAXA(M$18:M41)+1,0)</f>
        <v>0</v>
      </c>
      <c r="N42" s="280">
        <f>IF(DZ42+EA42+EB42+EC42+ED42&gt;0,MAXA(N$18:N41)+1,0)</f>
        <v>0</v>
      </c>
      <c r="O42" s="280">
        <f>IF(EF42+EG42+EH42+EI42+EJ42&gt;0,MAXA(O$18:O41)+1,0)</f>
        <v>0</v>
      </c>
      <c r="P42" s="280">
        <f>IF(EL42+EM42+EN42+EO42+EP42&gt;0,MAXA(P$18:P41)+1,0)</f>
        <v>0</v>
      </c>
      <c r="Q42" s="280">
        <f>IF(ER42+ES42+ET42+EU42+EV42&gt;0,MAXA(Q$18:Q41)+1,0)</f>
        <v>0</v>
      </c>
      <c r="R42" s="280">
        <f>IF(EX42+EY42+EZ42+FA42+FB42&gt;0,MAXA(R$18:R41)+1,0)</f>
        <v>0</v>
      </c>
      <c r="S42" s="280">
        <f>IF(FD42+FE42+FF42+FG42+FH42&gt;0,MAXA(S$18:S41)+1,0)</f>
        <v>0</v>
      </c>
      <c r="T42" s="280">
        <f>IF(FJ42+FK42+FL42+FM42+FN42&gt;0,MAXA(T$18:T41)+1,0)</f>
        <v>0</v>
      </c>
      <c r="U42" s="280">
        <f>IF(FP42+FQ42+FR42+FS42+FT42&gt;0,MAXA(U$18:U41)+1,0)</f>
        <v>0</v>
      </c>
      <c r="V42" s="280">
        <f>IF(FV42+FW42+FX42+FY42+FZ42&gt;0,MAXA(V$18:V41)+1,0)</f>
        <v>0</v>
      </c>
      <c r="W42" s="280">
        <f>IF(GB42+GC42+GD42+GE42+GF42&gt;0,MAXA(W$18:W41)+1,0)</f>
        <v>0</v>
      </c>
      <c r="X42" s="280">
        <f>IF(GH42+GI42+GJ42+GK42+GL42&gt;0,MAXA(X$18:X41)+1,0)</f>
        <v>0</v>
      </c>
      <c r="Y42" s="280">
        <f>IF(GN42+GO42+GP42+GQ42+GR42&gt;0,MAXA(Y$18:Y41)+1,0)</f>
        <v>0</v>
      </c>
      <c r="Z42" s="280">
        <f>IF(GT42+GU42+GV42+GW42+GX42&gt;0,MAXA(Z$18:Z41)+1,0)</f>
        <v>0</v>
      </c>
      <c r="AA42" s="280">
        <f>IF(GZ42+HA42+HB42+HC42+HD42&gt;0,MAXA(AA$18:AA41)+1,0)</f>
        <v>0</v>
      </c>
      <c r="AB42" s="280">
        <f t="shared" si="47"/>
        <v>0</v>
      </c>
      <c r="AC42" s="280">
        <f t="shared" si="46"/>
        <v>0</v>
      </c>
      <c r="AD42" s="280">
        <f t="shared" si="41"/>
        <v>0</v>
      </c>
      <c r="AE42" s="280">
        <f t="shared" si="42"/>
        <v>0</v>
      </c>
      <c r="AF42" s="280">
        <f t="shared" si="48"/>
        <v>0</v>
      </c>
      <c r="AG42" s="280">
        <f t="shared" si="43"/>
        <v>0</v>
      </c>
      <c r="AH42" s="280">
        <f t="shared" si="49"/>
        <v>0</v>
      </c>
      <c r="AI42" s="280">
        <f t="shared" si="44"/>
        <v>0</v>
      </c>
      <c r="AJ42" s="280">
        <f t="shared" si="36"/>
        <v>0</v>
      </c>
      <c r="AK42" s="186" t="e">
        <f>MATCH(AY42,AY$18:AY474,0)</f>
        <v>#N/A</v>
      </c>
      <c r="AL42" s="280">
        <f t="shared" si="45"/>
        <v>0</v>
      </c>
      <c r="AM42" s="280">
        <f t="shared" si="50"/>
        <v>25</v>
      </c>
      <c r="AN42" s="415"/>
      <c r="AO42" s="416"/>
      <c r="AP42" s="303">
        <f t="shared" si="37"/>
        <v>0</v>
      </c>
      <c r="AQ42" s="304">
        <f t="shared" si="38"/>
        <v>0</v>
      </c>
      <c r="AR42" s="305">
        <f t="shared" si="39"/>
        <v>0</v>
      </c>
      <c r="AS42" s="284"/>
      <c r="AT42" s="285" t="str">
        <f t="shared" si="40"/>
        <v/>
      </c>
      <c r="AU42" s="286"/>
      <c r="AV42" s="287"/>
      <c r="AW42" s="288"/>
      <c r="AX42" s="289"/>
      <c r="AY42" s="290"/>
      <c r="AZ42" s="291"/>
      <c r="BA42" s="306"/>
      <c r="BB42" s="290"/>
      <c r="BC42" s="287"/>
      <c r="BD42" s="307"/>
      <c r="BE42" s="296"/>
      <c r="BF42" s="286"/>
      <c r="BG42" s="297"/>
      <c r="BH42" s="298"/>
      <c r="BI42" s="299"/>
      <c r="BJ42" s="300"/>
      <c r="BK42" s="301"/>
      <c r="BL42" s="286"/>
      <c r="BM42" s="297"/>
      <c r="BN42" s="298"/>
      <c r="BO42" s="299"/>
      <c r="BP42" s="300"/>
      <c r="BQ42" s="301"/>
      <c r="BR42" s="286"/>
      <c r="BS42" s="297"/>
      <c r="BT42" s="298"/>
      <c r="BU42" s="299"/>
      <c r="BV42" s="300"/>
      <c r="BW42" s="301"/>
      <c r="BX42" s="286"/>
      <c r="BY42" s="297"/>
      <c r="BZ42" s="298"/>
      <c r="CA42" s="299"/>
      <c r="CB42" s="300"/>
      <c r="CC42" s="291"/>
      <c r="CD42" s="286"/>
      <c r="CE42" s="297"/>
      <c r="CF42" s="298"/>
      <c r="CG42" s="299"/>
      <c r="CH42" s="300"/>
      <c r="CI42" s="291"/>
      <c r="CJ42" s="286"/>
      <c r="CK42" s="297"/>
      <c r="CL42" s="298"/>
      <c r="CM42" s="299"/>
      <c r="CN42" s="300"/>
      <c r="CO42" s="291"/>
      <c r="CP42" s="286"/>
      <c r="CQ42" s="297"/>
      <c r="CR42" s="298"/>
      <c r="CS42" s="299"/>
      <c r="CT42" s="300"/>
      <c r="CU42" s="291"/>
      <c r="CV42" s="286"/>
      <c r="CW42" s="297"/>
      <c r="CX42" s="298"/>
      <c r="CY42" s="299"/>
      <c r="CZ42" s="300"/>
      <c r="DA42" s="291"/>
      <c r="DB42" s="286"/>
      <c r="DC42" s="297"/>
      <c r="DD42" s="298"/>
      <c r="DE42" s="299"/>
      <c r="DF42" s="300"/>
      <c r="DG42" s="291"/>
      <c r="DH42" s="286"/>
      <c r="DI42" s="297"/>
      <c r="DJ42" s="298"/>
      <c r="DK42" s="299"/>
      <c r="DL42" s="300"/>
      <c r="DM42" s="291"/>
      <c r="DN42" s="286"/>
      <c r="DO42" s="297"/>
      <c r="DP42" s="298"/>
      <c r="DQ42" s="299"/>
      <c r="DR42" s="300"/>
      <c r="DS42" s="291"/>
      <c r="DT42" s="286"/>
      <c r="DU42" s="297"/>
      <c r="DV42" s="298"/>
      <c r="DW42" s="299"/>
      <c r="DX42" s="300"/>
      <c r="DY42" s="291"/>
      <c r="DZ42" s="286"/>
      <c r="EA42" s="297"/>
      <c r="EB42" s="298"/>
      <c r="EC42" s="299"/>
      <c r="ED42" s="300"/>
      <c r="EE42" s="291"/>
      <c r="EF42" s="286"/>
      <c r="EG42" s="297"/>
      <c r="EH42" s="298"/>
      <c r="EI42" s="299"/>
      <c r="EJ42" s="300"/>
      <c r="EK42" s="291"/>
      <c r="EL42" s="286"/>
      <c r="EM42" s="297"/>
      <c r="EN42" s="298"/>
      <c r="EO42" s="299"/>
      <c r="EP42" s="300"/>
      <c r="EQ42" s="291"/>
      <c r="ER42" s="286"/>
      <c r="ES42" s="297"/>
      <c r="ET42" s="298"/>
      <c r="EU42" s="299"/>
      <c r="EV42" s="300"/>
      <c r="EW42" s="291"/>
      <c r="EX42" s="286"/>
      <c r="EY42" s="297"/>
      <c r="EZ42" s="298"/>
      <c r="FA42" s="299"/>
      <c r="FB42" s="300"/>
      <c r="FC42" s="291"/>
      <c r="FD42" s="286"/>
      <c r="FE42" s="297"/>
      <c r="FF42" s="298"/>
      <c r="FG42" s="299"/>
      <c r="FH42" s="300"/>
      <c r="FI42" s="291"/>
      <c r="FJ42" s="286"/>
      <c r="FK42" s="297"/>
      <c r="FL42" s="298"/>
      <c r="FM42" s="299"/>
      <c r="FN42" s="300"/>
      <c r="FO42" s="291"/>
      <c r="FP42" s="286"/>
      <c r="FQ42" s="297"/>
      <c r="FR42" s="298"/>
      <c r="FS42" s="299"/>
      <c r="FT42" s="300"/>
      <c r="FU42" s="291"/>
      <c r="FV42" s="286"/>
      <c r="FW42" s="297"/>
      <c r="FX42" s="298"/>
      <c r="FY42" s="299"/>
      <c r="FZ42" s="300"/>
      <c r="GA42" s="291"/>
      <c r="GB42" s="286"/>
      <c r="GC42" s="297"/>
      <c r="GD42" s="298"/>
      <c r="GE42" s="299"/>
      <c r="GF42" s="300"/>
      <c r="GG42" s="291"/>
      <c r="GH42" s="286"/>
      <c r="GI42" s="297"/>
      <c r="GJ42" s="298"/>
      <c r="GK42" s="299"/>
      <c r="GL42" s="300"/>
      <c r="GM42" s="291"/>
      <c r="GN42" s="286"/>
      <c r="GO42" s="297"/>
      <c r="GP42" s="298"/>
      <c r="GQ42" s="299"/>
      <c r="GR42" s="300"/>
      <c r="GS42" s="291"/>
      <c r="GT42" s="286"/>
      <c r="GU42" s="297"/>
      <c r="GV42" s="298"/>
      <c r="GW42" s="299"/>
      <c r="GX42" s="300"/>
      <c r="GY42" s="291"/>
      <c r="GZ42" s="286"/>
      <c r="HA42" s="297"/>
      <c r="HB42" s="298"/>
      <c r="HC42" s="299"/>
      <c r="HD42" s="300"/>
    </row>
    <row r="43" spans="1:212" s="280" customFormat="1" ht="14.25" customHeight="1" x14ac:dyDescent="0.25">
      <c r="A43" s="280">
        <f>IF(AL43=1,(MAXA(A$18:A42)+1),0)</f>
        <v>0</v>
      </c>
      <c r="B43" s="280">
        <f>IF(BF43+BG43+BH43+BI43+BJ43&gt;0,MAXA(B$18:B42)+1,0)</f>
        <v>0</v>
      </c>
      <c r="C43" s="280">
        <f>IF(BL43+BM43+BN43+BO43+BP43&gt;0,MAXA(C$18:C42)+1,0)</f>
        <v>0</v>
      </c>
      <c r="D43" s="280">
        <f>IF(BR43+BS43+BT43+BU43+BV43&gt;0,MAXA(D$18:D42)+1,0)</f>
        <v>0</v>
      </c>
      <c r="E43" s="280">
        <f>IF(BX43+BY43+BZ43+CA43+CB43&gt;0,MAXA(E$18:E42)+1,0)</f>
        <v>0</v>
      </c>
      <c r="F43" s="280">
        <f>IF(CD43+CE43+CF43+CG43+CH43&gt;0,MAXA(F$18:F42)+1,0)</f>
        <v>0</v>
      </c>
      <c r="G43" s="280">
        <f>IF(CJ43+CK43+CL43+CM43+CN43&gt;0,MAXA(G$18:G42)+1,0)</f>
        <v>0</v>
      </c>
      <c r="H43" s="280">
        <f>IF(CP43+CQ43+CR43+CS43+CT43&gt;0,MAXA(H$18:H42)+1,0)</f>
        <v>0</v>
      </c>
      <c r="I43" s="280">
        <f>IF(CV43+CW43+CX43+CY43+CZ43&gt;0,MAXA(I$18:I42)+1,0)</f>
        <v>0</v>
      </c>
      <c r="J43" s="280">
        <f>IF(DB43+DC43+DD43+DE43+DF43&gt;0,MAXA(J$18:J42)+1,0)</f>
        <v>0</v>
      </c>
      <c r="K43" s="280">
        <f>IF(DH43+DI43+DJ43+DK43+DL43&gt;0,MAXA(K$18:K42)+1,0)</f>
        <v>0</v>
      </c>
      <c r="L43" s="280">
        <f>IF(DN43+DO43+DP43+DQ43+DR43&gt;0,MAXA(L$18:L42)+1,0)</f>
        <v>0</v>
      </c>
      <c r="M43" s="280">
        <f>IF(DT43+DU43+DV43+DW43+DX43&gt;0,MAXA(M$18:M42)+1,0)</f>
        <v>0</v>
      </c>
      <c r="N43" s="280">
        <f>IF(DZ43+EA43+EB43+EC43+ED43&gt;0,MAXA(N$18:N42)+1,0)</f>
        <v>0</v>
      </c>
      <c r="O43" s="280">
        <f>IF(EF43+EG43+EH43+EI43+EJ43&gt;0,MAXA(O$18:O42)+1,0)</f>
        <v>0</v>
      </c>
      <c r="P43" s="280">
        <f>IF(EL43+EM43+EN43+EO43+EP43&gt;0,MAXA(P$18:P42)+1,0)</f>
        <v>0</v>
      </c>
      <c r="Q43" s="280">
        <f>IF(ER43+ES43+ET43+EU43+EV43&gt;0,MAXA(Q$18:Q42)+1,0)</f>
        <v>0</v>
      </c>
      <c r="R43" s="280">
        <f>IF(EX43+EY43+EZ43+FA43+FB43&gt;0,MAXA(R$18:R42)+1,0)</f>
        <v>0</v>
      </c>
      <c r="S43" s="280">
        <f>IF(FD43+FE43+FF43+FG43+FH43&gt;0,MAXA(S$18:S42)+1,0)</f>
        <v>0</v>
      </c>
      <c r="T43" s="280">
        <f>IF(FJ43+FK43+FL43+FM43+FN43&gt;0,MAXA(T$18:T42)+1,0)</f>
        <v>0</v>
      </c>
      <c r="U43" s="280">
        <f>IF(FP43+FQ43+FR43+FS43+FT43&gt;0,MAXA(U$18:U42)+1,0)</f>
        <v>0</v>
      </c>
      <c r="V43" s="280">
        <f>IF(FV43+FW43+FX43+FY43+FZ43&gt;0,MAXA(V$18:V42)+1,0)</f>
        <v>0</v>
      </c>
      <c r="W43" s="280">
        <f>IF(GB43+GC43+GD43+GE43+GF43&gt;0,MAXA(W$18:W42)+1,0)</f>
        <v>0</v>
      </c>
      <c r="X43" s="280">
        <f>IF(GH43+GI43+GJ43+GK43+GL43&gt;0,MAXA(X$18:X42)+1,0)</f>
        <v>0</v>
      </c>
      <c r="Y43" s="280">
        <f>IF(GN43+GO43+GP43+GQ43+GR43&gt;0,MAXA(Y$18:Y42)+1,0)</f>
        <v>0</v>
      </c>
      <c r="Z43" s="280">
        <f>IF(GT43+GU43+GV43+GW43+GX43&gt;0,MAXA(Z$18:Z42)+1,0)</f>
        <v>0</v>
      </c>
      <c r="AA43" s="280">
        <f>IF(GZ43+HA43+HB43+HC43+HD43&gt;0,MAXA(AA$18:AA42)+1,0)</f>
        <v>0</v>
      </c>
      <c r="AB43" s="280">
        <f t="shared" si="47"/>
        <v>0</v>
      </c>
      <c r="AC43" s="280">
        <f t="shared" si="46"/>
        <v>0</v>
      </c>
      <c r="AD43" s="280">
        <f t="shared" si="41"/>
        <v>0</v>
      </c>
      <c r="AE43" s="280">
        <f t="shared" si="42"/>
        <v>0</v>
      </c>
      <c r="AF43" s="280">
        <f t="shared" si="48"/>
        <v>0</v>
      </c>
      <c r="AG43" s="280">
        <f t="shared" si="43"/>
        <v>0</v>
      </c>
      <c r="AH43" s="280">
        <f t="shared" si="49"/>
        <v>0</v>
      </c>
      <c r="AI43" s="280">
        <f t="shared" si="44"/>
        <v>0</v>
      </c>
      <c r="AJ43" s="280">
        <f t="shared" si="36"/>
        <v>0</v>
      </c>
      <c r="AK43" s="186" t="e">
        <f>MATCH(AY43,AY$18:AY475,0)</f>
        <v>#N/A</v>
      </c>
      <c r="AL43" s="280">
        <f t="shared" si="45"/>
        <v>0</v>
      </c>
      <c r="AM43" s="280">
        <f t="shared" si="50"/>
        <v>26</v>
      </c>
      <c r="AN43" s="415"/>
      <c r="AO43" s="416"/>
      <c r="AP43" s="303">
        <f t="shared" si="37"/>
        <v>0</v>
      </c>
      <c r="AQ43" s="304">
        <f t="shared" si="38"/>
        <v>0</v>
      </c>
      <c r="AR43" s="305">
        <f t="shared" si="39"/>
        <v>0</v>
      </c>
      <c r="AS43" s="306"/>
      <c r="AT43" s="285" t="str">
        <f t="shared" si="40"/>
        <v/>
      </c>
      <c r="AU43" s="286"/>
      <c r="AV43" s="287"/>
      <c r="AW43" s="288"/>
      <c r="AX43" s="289"/>
      <c r="AY43" s="290"/>
      <c r="AZ43" s="291"/>
      <c r="BA43" s="306"/>
      <c r="BB43" s="290"/>
      <c r="BC43" s="287"/>
      <c r="BD43" s="307"/>
      <c r="BE43" s="296"/>
      <c r="BF43" s="286"/>
      <c r="BG43" s="297"/>
      <c r="BH43" s="298"/>
      <c r="BI43" s="299"/>
      <c r="BJ43" s="300"/>
      <c r="BK43" s="301"/>
      <c r="BL43" s="286"/>
      <c r="BM43" s="297"/>
      <c r="BN43" s="298"/>
      <c r="BO43" s="299"/>
      <c r="BP43" s="300"/>
      <c r="BQ43" s="301"/>
      <c r="BR43" s="286"/>
      <c r="BS43" s="297"/>
      <c r="BT43" s="298"/>
      <c r="BU43" s="299"/>
      <c r="BV43" s="300"/>
      <c r="BW43" s="301"/>
      <c r="BX43" s="286"/>
      <c r="BY43" s="297"/>
      <c r="BZ43" s="298"/>
      <c r="CA43" s="299"/>
      <c r="CB43" s="300"/>
      <c r="CC43" s="291"/>
      <c r="CD43" s="286"/>
      <c r="CE43" s="297"/>
      <c r="CF43" s="298"/>
      <c r="CG43" s="299"/>
      <c r="CH43" s="300"/>
      <c r="CI43" s="291"/>
      <c r="CJ43" s="286"/>
      <c r="CK43" s="297"/>
      <c r="CL43" s="298"/>
      <c r="CM43" s="299"/>
      <c r="CN43" s="300"/>
      <c r="CO43" s="291"/>
      <c r="CP43" s="286"/>
      <c r="CQ43" s="297"/>
      <c r="CR43" s="298"/>
      <c r="CS43" s="299"/>
      <c r="CT43" s="300"/>
      <c r="CU43" s="291"/>
      <c r="CV43" s="286"/>
      <c r="CW43" s="297"/>
      <c r="CX43" s="298"/>
      <c r="CY43" s="299"/>
      <c r="CZ43" s="300"/>
      <c r="DA43" s="291"/>
      <c r="DB43" s="286"/>
      <c r="DC43" s="297"/>
      <c r="DD43" s="298"/>
      <c r="DE43" s="299"/>
      <c r="DF43" s="300"/>
      <c r="DG43" s="291"/>
      <c r="DH43" s="286"/>
      <c r="DI43" s="297"/>
      <c r="DJ43" s="298"/>
      <c r="DK43" s="299"/>
      <c r="DL43" s="300"/>
      <c r="DM43" s="291"/>
      <c r="DN43" s="286"/>
      <c r="DO43" s="297"/>
      <c r="DP43" s="298"/>
      <c r="DQ43" s="299"/>
      <c r="DR43" s="300"/>
      <c r="DS43" s="291"/>
      <c r="DT43" s="286"/>
      <c r="DU43" s="297"/>
      <c r="DV43" s="298"/>
      <c r="DW43" s="299"/>
      <c r="DX43" s="300"/>
      <c r="DY43" s="291"/>
      <c r="DZ43" s="286"/>
      <c r="EA43" s="297"/>
      <c r="EB43" s="298"/>
      <c r="EC43" s="299"/>
      <c r="ED43" s="300"/>
      <c r="EE43" s="291"/>
      <c r="EF43" s="286"/>
      <c r="EG43" s="297"/>
      <c r="EH43" s="298"/>
      <c r="EI43" s="299"/>
      <c r="EJ43" s="300"/>
      <c r="EK43" s="291"/>
      <c r="EL43" s="286"/>
      <c r="EM43" s="297"/>
      <c r="EN43" s="298"/>
      <c r="EO43" s="299"/>
      <c r="EP43" s="300"/>
      <c r="EQ43" s="291"/>
      <c r="ER43" s="286"/>
      <c r="ES43" s="297"/>
      <c r="ET43" s="298"/>
      <c r="EU43" s="299"/>
      <c r="EV43" s="300"/>
      <c r="EW43" s="291"/>
      <c r="EX43" s="286"/>
      <c r="EY43" s="297"/>
      <c r="EZ43" s="298"/>
      <c r="FA43" s="299"/>
      <c r="FB43" s="300"/>
      <c r="FC43" s="291"/>
      <c r="FD43" s="286"/>
      <c r="FE43" s="297"/>
      <c r="FF43" s="298"/>
      <c r="FG43" s="299"/>
      <c r="FH43" s="300"/>
      <c r="FI43" s="291"/>
      <c r="FJ43" s="286"/>
      <c r="FK43" s="297"/>
      <c r="FL43" s="298"/>
      <c r="FM43" s="299"/>
      <c r="FN43" s="300"/>
      <c r="FO43" s="291"/>
      <c r="FP43" s="286"/>
      <c r="FQ43" s="297"/>
      <c r="FR43" s="298"/>
      <c r="FS43" s="299"/>
      <c r="FT43" s="300"/>
      <c r="FU43" s="291"/>
      <c r="FV43" s="286"/>
      <c r="FW43" s="297"/>
      <c r="FX43" s="298"/>
      <c r="FY43" s="299"/>
      <c r="FZ43" s="300"/>
      <c r="GA43" s="291"/>
      <c r="GB43" s="286"/>
      <c r="GC43" s="297"/>
      <c r="GD43" s="298"/>
      <c r="GE43" s="299"/>
      <c r="GF43" s="300"/>
      <c r="GG43" s="291"/>
      <c r="GH43" s="286"/>
      <c r="GI43" s="297"/>
      <c r="GJ43" s="298"/>
      <c r="GK43" s="299"/>
      <c r="GL43" s="300"/>
      <c r="GM43" s="291"/>
      <c r="GN43" s="286"/>
      <c r="GO43" s="297"/>
      <c r="GP43" s="298"/>
      <c r="GQ43" s="299"/>
      <c r="GR43" s="300"/>
      <c r="GS43" s="291"/>
      <c r="GT43" s="286"/>
      <c r="GU43" s="297"/>
      <c r="GV43" s="298"/>
      <c r="GW43" s="299"/>
      <c r="GX43" s="300"/>
      <c r="GY43" s="291"/>
      <c r="GZ43" s="286"/>
      <c r="HA43" s="297"/>
      <c r="HB43" s="298"/>
      <c r="HC43" s="299"/>
      <c r="HD43" s="300"/>
    </row>
    <row r="44" spans="1:212" s="280" customFormat="1" ht="14.25" customHeight="1" x14ac:dyDescent="0.25">
      <c r="A44" s="280">
        <f>IF(AL44=1,(MAXA(A$18:A43)+1),0)</f>
        <v>0</v>
      </c>
      <c r="B44" s="280">
        <f>IF(BF44+BG44+BH44+BI44+BJ44&gt;0,MAXA(B$18:B43)+1,0)</f>
        <v>0</v>
      </c>
      <c r="C44" s="280">
        <f>IF(BL44+BM44+BN44+BO44+BP44&gt;0,MAXA(C$18:C43)+1,0)</f>
        <v>0</v>
      </c>
      <c r="D44" s="280">
        <f>IF(BR44+BS44+BT44+BU44+BV44&gt;0,MAXA(D$18:D43)+1,0)</f>
        <v>0</v>
      </c>
      <c r="E44" s="280">
        <f>IF(BX44+BY44+BZ44+CA44+CB44&gt;0,MAXA(E$18:E43)+1,0)</f>
        <v>0</v>
      </c>
      <c r="F44" s="280">
        <f>IF(CD44+CE44+CF44+CG44+CH44&gt;0,MAXA(F$18:F43)+1,0)</f>
        <v>0</v>
      </c>
      <c r="G44" s="280">
        <f>IF(CJ44+CK44+CL44+CM44+CN44&gt;0,MAXA(G$18:G43)+1,0)</f>
        <v>0</v>
      </c>
      <c r="H44" s="280">
        <f>IF(CP44+CQ44+CR44+CS44+CT44&gt;0,MAXA(H$18:H43)+1,0)</f>
        <v>0</v>
      </c>
      <c r="I44" s="280">
        <f>IF(CV44+CW44+CX44+CY44+CZ44&gt;0,MAXA(I$18:I43)+1,0)</f>
        <v>0</v>
      </c>
      <c r="J44" s="280">
        <f>IF(DB44+DC44+DD44+DE44+DF44&gt;0,MAXA(J$18:J43)+1,0)</f>
        <v>0</v>
      </c>
      <c r="K44" s="280">
        <f>IF(DH44+DI44+DJ44+DK44+DL44&gt;0,MAXA(K$18:K43)+1,0)</f>
        <v>0</v>
      </c>
      <c r="L44" s="280">
        <f>IF(DN44+DO44+DP44+DQ44+DR44&gt;0,MAXA(L$18:L43)+1,0)</f>
        <v>0</v>
      </c>
      <c r="M44" s="280">
        <f>IF(DT44+DU44+DV44+DW44+DX44&gt;0,MAXA(M$18:M43)+1,0)</f>
        <v>0</v>
      </c>
      <c r="N44" s="280">
        <f>IF(DZ44+EA44+EB44+EC44+ED44&gt;0,MAXA(N$18:N43)+1,0)</f>
        <v>0</v>
      </c>
      <c r="O44" s="280">
        <f>IF(EF44+EG44+EH44+EI44+EJ44&gt;0,MAXA(O$18:O43)+1,0)</f>
        <v>0</v>
      </c>
      <c r="P44" s="280">
        <f>IF(EL44+EM44+EN44+EO44+EP44&gt;0,MAXA(P$18:P43)+1,0)</f>
        <v>0</v>
      </c>
      <c r="Q44" s="280">
        <f>IF(ER44+ES44+ET44+EU44+EV44&gt;0,MAXA(Q$18:Q43)+1,0)</f>
        <v>0</v>
      </c>
      <c r="R44" s="280">
        <f>IF(EX44+EY44+EZ44+FA44+FB44&gt;0,MAXA(R$18:R43)+1,0)</f>
        <v>0</v>
      </c>
      <c r="S44" s="280">
        <f>IF(FD44+FE44+FF44+FG44+FH44&gt;0,MAXA(S$18:S43)+1,0)</f>
        <v>0</v>
      </c>
      <c r="T44" s="280">
        <f>IF(FJ44+FK44+FL44+FM44+FN44&gt;0,MAXA(T$18:T43)+1,0)</f>
        <v>0</v>
      </c>
      <c r="U44" s="280">
        <f>IF(FP44+FQ44+FR44+FS44+FT44&gt;0,MAXA(U$18:U43)+1,0)</f>
        <v>0</v>
      </c>
      <c r="V44" s="280">
        <f>IF(FV44+FW44+FX44+FY44+FZ44&gt;0,MAXA(V$18:V43)+1,0)</f>
        <v>0</v>
      </c>
      <c r="W44" s="280">
        <f>IF(GB44+GC44+GD44+GE44+GF44&gt;0,MAXA(W$18:W43)+1,0)</f>
        <v>0</v>
      </c>
      <c r="X44" s="280">
        <f>IF(GH44+GI44+GJ44+GK44+GL44&gt;0,MAXA(X$18:X43)+1,0)</f>
        <v>0</v>
      </c>
      <c r="Y44" s="280">
        <f>IF(GN44+GO44+GP44+GQ44+GR44&gt;0,MAXA(Y$18:Y43)+1,0)</f>
        <v>0</v>
      </c>
      <c r="Z44" s="280">
        <f>IF(GT44+GU44+GV44+GW44+GX44&gt;0,MAXA(Z$18:Z43)+1,0)</f>
        <v>0</v>
      </c>
      <c r="AA44" s="280">
        <f>IF(GZ44+HA44+HB44+HC44+HD44&gt;0,MAXA(AA$18:AA43)+1,0)</f>
        <v>0</v>
      </c>
      <c r="AB44" s="280">
        <f t="shared" si="47"/>
        <v>0</v>
      </c>
      <c r="AC44" s="280">
        <f t="shared" si="46"/>
        <v>0</v>
      </c>
      <c r="AD44" s="280">
        <f t="shared" si="41"/>
        <v>0</v>
      </c>
      <c r="AE44" s="280">
        <f t="shared" si="42"/>
        <v>0</v>
      </c>
      <c r="AF44" s="280">
        <f t="shared" si="48"/>
        <v>0</v>
      </c>
      <c r="AG44" s="280">
        <f t="shared" si="43"/>
        <v>0</v>
      </c>
      <c r="AH44" s="280">
        <f t="shared" si="49"/>
        <v>0</v>
      </c>
      <c r="AI44" s="280">
        <f t="shared" si="44"/>
        <v>0</v>
      </c>
      <c r="AJ44" s="280">
        <f t="shared" si="36"/>
        <v>0</v>
      </c>
      <c r="AK44" s="186" t="e">
        <f>MATCH(AY44,AY$18:AY476,0)</f>
        <v>#N/A</v>
      </c>
      <c r="AL44" s="280">
        <f t="shared" si="45"/>
        <v>0</v>
      </c>
      <c r="AM44" s="280">
        <f t="shared" si="50"/>
        <v>27</v>
      </c>
      <c r="AN44" s="415"/>
      <c r="AO44" s="416"/>
      <c r="AP44" s="303">
        <f t="shared" si="37"/>
        <v>0</v>
      </c>
      <c r="AQ44" s="304">
        <f t="shared" si="38"/>
        <v>0</v>
      </c>
      <c r="AR44" s="305">
        <f t="shared" si="39"/>
        <v>0</v>
      </c>
      <c r="AS44" s="284"/>
      <c r="AT44" s="285" t="str">
        <f t="shared" si="40"/>
        <v/>
      </c>
      <c r="AU44" s="286"/>
      <c r="AV44" s="287"/>
      <c r="AW44" s="288"/>
      <c r="AX44" s="289"/>
      <c r="AY44" s="290"/>
      <c r="AZ44" s="291"/>
      <c r="BA44" s="286"/>
      <c r="BB44" s="290"/>
      <c r="BC44" s="287"/>
      <c r="BD44" s="307"/>
      <c r="BE44" s="296"/>
      <c r="BF44" s="286"/>
      <c r="BG44" s="297"/>
      <c r="BH44" s="298"/>
      <c r="BI44" s="299"/>
      <c r="BJ44" s="300"/>
      <c r="BK44" s="301"/>
      <c r="BL44" s="286"/>
      <c r="BM44" s="297"/>
      <c r="BN44" s="298"/>
      <c r="BO44" s="299"/>
      <c r="BP44" s="300"/>
      <c r="BQ44" s="301"/>
      <c r="BR44" s="286"/>
      <c r="BS44" s="297"/>
      <c r="BT44" s="298"/>
      <c r="BU44" s="299"/>
      <c r="BV44" s="300"/>
      <c r="BW44" s="301"/>
      <c r="BX44" s="286"/>
      <c r="BY44" s="297"/>
      <c r="BZ44" s="298"/>
      <c r="CA44" s="299"/>
      <c r="CB44" s="300"/>
      <c r="CC44" s="291"/>
      <c r="CD44" s="286"/>
      <c r="CE44" s="297"/>
      <c r="CF44" s="298"/>
      <c r="CG44" s="299"/>
      <c r="CH44" s="300"/>
      <c r="CI44" s="291"/>
      <c r="CJ44" s="286"/>
      <c r="CK44" s="297"/>
      <c r="CL44" s="298"/>
      <c r="CM44" s="299"/>
      <c r="CN44" s="300"/>
      <c r="CO44" s="291"/>
      <c r="CP44" s="286"/>
      <c r="CQ44" s="297"/>
      <c r="CR44" s="298"/>
      <c r="CS44" s="299"/>
      <c r="CT44" s="300"/>
      <c r="CU44" s="291"/>
      <c r="CV44" s="286"/>
      <c r="CW44" s="297"/>
      <c r="CX44" s="298"/>
      <c r="CY44" s="299"/>
      <c r="CZ44" s="300"/>
      <c r="DA44" s="291"/>
      <c r="DB44" s="286"/>
      <c r="DC44" s="297"/>
      <c r="DD44" s="298"/>
      <c r="DE44" s="299"/>
      <c r="DF44" s="300"/>
      <c r="DG44" s="291"/>
      <c r="DH44" s="286"/>
      <c r="DI44" s="297"/>
      <c r="DJ44" s="298"/>
      <c r="DK44" s="299"/>
      <c r="DL44" s="300"/>
      <c r="DM44" s="291"/>
      <c r="DN44" s="286"/>
      <c r="DO44" s="297"/>
      <c r="DP44" s="298"/>
      <c r="DQ44" s="299"/>
      <c r="DR44" s="300"/>
      <c r="DS44" s="291"/>
      <c r="DT44" s="286"/>
      <c r="DU44" s="297"/>
      <c r="DV44" s="298"/>
      <c r="DW44" s="299"/>
      <c r="DX44" s="300"/>
      <c r="DY44" s="291"/>
      <c r="DZ44" s="286"/>
      <c r="EA44" s="297"/>
      <c r="EB44" s="298"/>
      <c r="EC44" s="299"/>
      <c r="ED44" s="300"/>
      <c r="EE44" s="291"/>
      <c r="EF44" s="286"/>
      <c r="EG44" s="297"/>
      <c r="EH44" s="298"/>
      <c r="EI44" s="299"/>
      <c r="EJ44" s="300"/>
      <c r="EK44" s="291"/>
      <c r="EL44" s="286"/>
      <c r="EM44" s="297"/>
      <c r="EN44" s="298"/>
      <c r="EO44" s="299"/>
      <c r="EP44" s="300"/>
      <c r="EQ44" s="291"/>
      <c r="ER44" s="286"/>
      <c r="ES44" s="297"/>
      <c r="ET44" s="298"/>
      <c r="EU44" s="299"/>
      <c r="EV44" s="300"/>
      <c r="EW44" s="291"/>
      <c r="EX44" s="286"/>
      <c r="EY44" s="297"/>
      <c r="EZ44" s="298"/>
      <c r="FA44" s="299"/>
      <c r="FB44" s="300"/>
      <c r="FC44" s="291"/>
      <c r="FD44" s="286"/>
      <c r="FE44" s="297"/>
      <c r="FF44" s="298"/>
      <c r="FG44" s="299"/>
      <c r="FH44" s="300"/>
      <c r="FI44" s="291"/>
      <c r="FJ44" s="286"/>
      <c r="FK44" s="297"/>
      <c r="FL44" s="298"/>
      <c r="FM44" s="299"/>
      <c r="FN44" s="300"/>
      <c r="FO44" s="291"/>
      <c r="FP44" s="286"/>
      <c r="FQ44" s="297"/>
      <c r="FR44" s="298"/>
      <c r="FS44" s="299"/>
      <c r="FT44" s="300"/>
      <c r="FU44" s="291"/>
      <c r="FV44" s="286"/>
      <c r="FW44" s="297"/>
      <c r="FX44" s="298"/>
      <c r="FY44" s="299"/>
      <c r="FZ44" s="300"/>
      <c r="GA44" s="291"/>
      <c r="GB44" s="286"/>
      <c r="GC44" s="297"/>
      <c r="GD44" s="298"/>
      <c r="GE44" s="299"/>
      <c r="GF44" s="300"/>
      <c r="GG44" s="291"/>
      <c r="GH44" s="286"/>
      <c r="GI44" s="297"/>
      <c r="GJ44" s="298"/>
      <c r="GK44" s="299"/>
      <c r="GL44" s="300"/>
      <c r="GM44" s="291"/>
      <c r="GN44" s="286"/>
      <c r="GO44" s="297"/>
      <c r="GP44" s="298"/>
      <c r="GQ44" s="299"/>
      <c r="GR44" s="300"/>
      <c r="GS44" s="291"/>
      <c r="GT44" s="286"/>
      <c r="GU44" s="297"/>
      <c r="GV44" s="298"/>
      <c r="GW44" s="299"/>
      <c r="GX44" s="300"/>
      <c r="GY44" s="291"/>
      <c r="GZ44" s="286"/>
      <c r="HA44" s="297"/>
      <c r="HB44" s="298"/>
      <c r="HC44" s="299"/>
      <c r="HD44" s="300"/>
    </row>
    <row r="45" spans="1:212" s="280" customFormat="1" ht="14.25" customHeight="1" x14ac:dyDescent="0.25">
      <c r="A45" s="280">
        <f>IF(AL45=1,(MAXA(A$18:A44)+1),0)</f>
        <v>0</v>
      </c>
      <c r="B45" s="280">
        <f>IF(BF45+BG45+BH45+BI45+BJ45&gt;0,MAXA(B$18:B44)+1,0)</f>
        <v>0</v>
      </c>
      <c r="C45" s="280">
        <f>IF(BL45+BM45+BN45+BO45+BP45&gt;0,MAXA(C$18:C44)+1,0)</f>
        <v>0</v>
      </c>
      <c r="D45" s="280">
        <f>IF(BR45+BS45+BT45+BU45+BV45&gt;0,MAXA(D$18:D44)+1,0)</f>
        <v>0</v>
      </c>
      <c r="E45" s="280">
        <f>IF(BX45+BY45+BZ45+CA45+CB45&gt;0,MAXA(E$18:E44)+1,0)</f>
        <v>0</v>
      </c>
      <c r="F45" s="280">
        <f>IF(CD45+CE45+CF45+CG45+CH45&gt;0,MAXA(F$18:F44)+1,0)</f>
        <v>0</v>
      </c>
      <c r="G45" s="280">
        <f>IF(CJ45+CK45+CL45+CM45+CN45&gt;0,MAXA(G$18:G44)+1,0)</f>
        <v>0</v>
      </c>
      <c r="H45" s="280">
        <f>IF(CP45+CQ45+CR45+CS45+CT45&gt;0,MAXA(H$18:H44)+1,0)</f>
        <v>0</v>
      </c>
      <c r="I45" s="280">
        <f>IF(CV45+CW45+CX45+CY45+CZ45&gt;0,MAXA(I$18:I44)+1,0)</f>
        <v>0</v>
      </c>
      <c r="J45" s="280">
        <f>IF(DB45+DC45+DD45+DE45+DF45&gt;0,MAXA(J$18:J44)+1,0)</f>
        <v>0</v>
      </c>
      <c r="K45" s="280">
        <f>IF(DH45+DI45+DJ45+DK45+DL45&gt;0,MAXA(K$18:K44)+1,0)</f>
        <v>0</v>
      </c>
      <c r="L45" s="280">
        <f>IF(DN45+DO45+DP45+DQ45+DR45&gt;0,MAXA(L$18:L44)+1,0)</f>
        <v>0</v>
      </c>
      <c r="M45" s="280">
        <f>IF(DT45+DU45+DV45+DW45+DX45&gt;0,MAXA(M$18:M44)+1,0)</f>
        <v>0</v>
      </c>
      <c r="N45" s="280">
        <f>IF(DZ45+EA45+EB45+EC45+ED45&gt;0,MAXA(N$18:N44)+1,0)</f>
        <v>0</v>
      </c>
      <c r="O45" s="280">
        <f>IF(EF45+EG45+EH45+EI45+EJ45&gt;0,MAXA(O$18:O44)+1,0)</f>
        <v>0</v>
      </c>
      <c r="P45" s="280">
        <f>IF(EL45+EM45+EN45+EO45+EP45&gt;0,MAXA(P$18:P44)+1,0)</f>
        <v>0</v>
      </c>
      <c r="Q45" s="280">
        <f>IF(ER45+ES45+ET45+EU45+EV45&gt;0,MAXA(Q$18:Q44)+1,0)</f>
        <v>0</v>
      </c>
      <c r="R45" s="280">
        <f>IF(EX45+EY45+EZ45+FA45+FB45&gt;0,MAXA(R$18:R44)+1,0)</f>
        <v>0</v>
      </c>
      <c r="S45" s="280">
        <f>IF(FD45+FE45+FF45+FG45+FH45&gt;0,MAXA(S$18:S44)+1,0)</f>
        <v>0</v>
      </c>
      <c r="T45" s="280">
        <f>IF(FJ45+FK45+FL45+FM45+FN45&gt;0,MAXA(T$18:T44)+1,0)</f>
        <v>0</v>
      </c>
      <c r="U45" s="280">
        <f>IF(FP45+FQ45+FR45+FS45+FT45&gt;0,MAXA(U$18:U44)+1,0)</f>
        <v>0</v>
      </c>
      <c r="V45" s="280">
        <f>IF(FV45+FW45+FX45+FY45+FZ45&gt;0,MAXA(V$18:V44)+1,0)</f>
        <v>0</v>
      </c>
      <c r="W45" s="280">
        <f>IF(GB45+GC45+GD45+GE45+GF45&gt;0,MAXA(W$18:W44)+1,0)</f>
        <v>0</v>
      </c>
      <c r="X45" s="280">
        <f>IF(GH45+GI45+GJ45+GK45+GL45&gt;0,MAXA(X$18:X44)+1,0)</f>
        <v>0</v>
      </c>
      <c r="Y45" s="280">
        <f>IF(GN45+GO45+GP45+GQ45+GR45&gt;0,MAXA(Y$18:Y44)+1,0)</f>
        <v>0</v>
      </c>
      <c r="Z45" s="280">
        <f>IF(GT45+GU45+GV45+GW45+GX45&gt;0,MAXA(Z$18:Z44)+1,0)</f>
        <v>0</v>
      </c>
      <c r="AA45" s="280">
        <f>IF(GZ45+HA45+HB45+HC45+HD45&gt;0,MAXA(AA$18:AA44)+1,0)</f>
        <v>0</v>
      </c>
      <c r="AB45" s="280">
        <f t="shared" si="47"/>
        <v>0</v>
      </c>
      <c r="AC45" s="280">
        <f t="shared" si="46"/>
        <v>0</v>
      </c>
      <c r="AD45" s="280">
        <f t="shared" si="41"/>
        <v>0</v>
      </c>
      <c r="AE45" s="280">
        <f t="shared" si="42"/>
        <v>0</v>
      </c>
      <c r="AF45" s="280">
        <f t="shared" si="48"/>
        <v>0</v>
      </c>
      <c r="AG45" s="280">
        <f t="shared" si="43"/>
        <v>0</v>
      </c>
      <c r="AH45" s="280">
        <f t="shared" si="49"/>
        <v>0</v>
      </c>
      <c r="AI45" s="280">
        <f t="shared" si="44"/>
        <v>0</v>
      </c>
      <c r="AJ45" s="280">
        <f t="shared" si="36"/>
        <v>0</v>
      </c>
      <c r="AK45" s="186" t="e">
        <f>MATCH(AY45,AY$18:AY477,0)</f>
        <v>#N/A</v>
      </c>
      <c r="AL45" s="280">
        <f t="shared" si="45"/>
        <v>0</v>
      </c>
      <c r="AM45" s="280">
        <f t="shared" si="50"/>
        <v>28</v>
      </c>
      <c r="AN45" s="415"/>
      <c r="AO45" s="416"/>
      <c r="AP45" s="303">
        <f t="shared" si="37"/>
        <v>0</v>
      </c>
      <c r="AQ45" s="304">
        <f t="shared" si="38"/>
        <v>0</v>
      </c>
      <c r="AR45" s="305">
        <f t="shared" si="39"/>
        <v>0</v>
      </c>
      <c r="AS45" s="306"/>
      <c r="AT45" s="285" t="str">
        <f t="shared" si="40"/>
        <v/>
      </c>
      <c r="AU45" s="286"/>
      <c r="AV45" s="287"/>
      <c r="AW45" s="288"/>
      <c r="AX45" s="289"/>
      <c r="AY45" s="290"/>
      <c r="AZ45" s="291"/>
      <c r="BA45" s="286"/>
      <c r="BB45" s="290"/>
      <c r="BC45" s="287"/>
      <c r="BD45" s="307"/>
      <c r="BE45" s="296"/>
      <c r="BF45" s="286"/>
      <c r="BG45" s="297"/>
      <c r="BH45" s="298"/>
      <c r="BI45" s="299"/>
      <c r="BJ45" s="300"/>
      <c r="BK45" s="301"/>
      <c r="BL45" s="286"/>
      <c r="BM45" s="297"/>
      <c r="BN45" s="298"/>
      <c r="BO45" s="299"/>
      <c r="BP45" s="300"/>
      <c r="BQ45" s="301"/>
      <c r="BR45" s="286"/>
      <c r="BS45" s="297"/>
      <c r="BT45" s="298"/>
      <c r="BU45" s="299"/>
      <c r="BV45" s="300"/>
      <c r="BW45" s="301"/>
      <c r="BX45" s="286"/>
      <c r="BY45" s="297"/>
      <c r="BZ45" s="298"/>
      <c r="CA45" s="299"/>
      <c r="CB45" s="300"/>
      <c r="CC45" s="291"/>
      <c r="CD45" s="286"/>
      <c r="CE45" s="297"/>
      <c r="CF45" s="298"/>
      <c r="CG45" s="299"/>
      <c r="CH45" s="300"/>
      <c r="CI45" s="291"/>
      <c r="CJ45" s="286"/>
      <c r="CK45" s="297"/>
      <c r="CL45" s="298"/>
      <c r="CM45" s="299"/>
      <c r="CN45" s="300"/>
      <c r="CO45" s="291"/>
      <c r="CP45" s="286"/>
      <c r="CQ45" s="297"/>
      <c r="CR45" s="298"/>
      <c r="CS45" s="299"/>
      <c r="CT45" s="300"/>
      <c r="CU45" s="291"/>
      <c r="CV45" s="286"/>
      <c r="CW45" s="297"/>
      <c r="CX45" s="298"/>
      <c r="CY45" s="299"/>
      <c r="CZ45" s="300"/>
      <c r="DA45" s="291"/>
      <c r="DB45" s="286"/>
      <c r="DC45" s="297"/>
      <c r="DD45" s="298"/>
      <c r="DE45" s="299"/>
      <c r="DF45" s="300"/>
      <c r="DG45" s="291"/>
      <c r="DH45" s="286"/>
      <c r="DI45" s="297"/>
      <c r="DJ45" s="298"/>
      <c r="DK45" s="299"/>
      <c r="DL45" s="300"/>
      <c r="DM45" s="291"/>
      <c r="DN45" s="286"/>
      <c r="DO45" s="297"/>
      <c r="DP45" s="298"/>
      <c r="DQ45" s="299"/>
      <c r="DR45" s="300"/>
      <c r="DS45" s="291"/>
      <c r="DT45" s="286"/>
      <c r="DU45" s="297"/>
      <c r="DV45" s="298"/>
      <c r="DW45" s="299"/>
      <c r="DX45" s="300"/>
      <c r="DY45" s="291"/>
      <c r="DZ45" s="286"/>
      <c r="EA45" s="297"/>
      <c r="EB45" s="298"/>
      <c r="EC45" s="299"/>
      <c r="ED45" s="300"/>
      <c r="EE45" s="291"/>
      <c r="EF45" s="286"/>
      <c r="EG45" s="297"/>
      <c r="EH45" s="298"/>
      <c r="EI45" s="299"/>
      <c r="EJ45" s="300"/>
      <c r="EK45" s="291"/>
      <c r="EL45" s="286"/>
      <c r="EM45" s="297"/>
      <c r="EN45" s="298"/>
      <c r="EO45" s="299"/>
      <c r="EP45" s="300"/>
      <c r="EQ45" s="291"/>
      <c r="ER45" s="286"/>
      <c r="ES45" s="297"/>
      <c r="ET45" s="298"/>
      <c r="EU45" s="299"/>
      <c r="EV45" s="300"/>
      <c r="EW45" s="291"/>
      <c r="EX45" s="286"/>
      <c r="EY45" s="297"/>
      <c r="EZ45" s="298"/>
      <c r="FA45" s="299"/>
      <c r="FB45" s="300"/>
      <c r="FC45" s="291"/>
      <c r="FD45" s="286"/>
      <c r="FE45" s="297"/>
      <c r="FF45" s="298"/>
      <c r="FG45" s="299"/>
      <c r="FH45" s="300"/>
      <c r="FI45" s="291"/>
      <c r="FJ45" s="286"/>
      <c r="FK45" s="297"/>
      <c r="FL45" s="298"/>
      <c r="FM45" s="299"/>
      <c r="FN45" s="300"/>
      <c r="FO45" s="291"/>
      <c r="FP45" s="286"/>
      <c r="FQ45" s="297"/>
      <c r="FR45" s="298"/>
      <c r="FS45" s="299"/>
      <c r="FT45" s="300"/>
      <c r="FU45" s="291"/>
      <c r="FV45" s="286"/>
      <c r="FW45" s="297"/>
      <c r="FX45" s="298"/>
      <c r="FY45" s="299"/>
      <c r="FZ45" s="300"/>
      <c r="GA45" s="291"/>
      <c r="GB45" s="286"/>
      <c r="GC45" s="297"/>
      <c r="GD45" s="298"/>
      <c r="GE45" s="299"/>
      <c r="GF45" s="300"/>
      <c r="GG45" s="291"/>
      <c r="GH45" s="286"/>
      <c r="GI45" s="297"/>
      <c r="GJ45" s="298"/>
      <c r="GK45" s="299"/>
      <c r="GL45" s="300"/>
      <c r="GM45" s="291"/>
      <c r="GN45" s="286"/>
      <c r="GO45" s="297"/>
      <c r="GP45" s="298"/>
      <c r="GQ45" s="299"/>
      <c r="GR45" s="300"/>
      <c r="GS45" s="291"/>
      <c r="GT45" s="286"/>
      <c r="GU45" s="297"/>
      <c r="GV45" s="298"/>
      <c r="GW45" s="299"/>
      <c r="GX45" s="300"/>
      <c r="GY45" s="291"/>
      <c r="GZ45" s="286"/>
      <c r="HA45" s="297"/>
      <c r="HB45" s="298"/>
      <c r="HC45" s="299"/>
      <c r="HD45" s="300"/>
    </row>
    <row r="46" spans="1:212" s="280" customFormat="1" ht="14.25" customHeight="1" x14ac:dyDescent="0.25">
      <c r="A46" s="280">
        <f>IF(AL46=1,(MAXA(A$18:A45)+1),0)</f>
        <v>0</v>
      </c>
      <c r="B46" s="280">
        <f>IF(BF46+BG46+BH46+BI46+BJ46&gt;0,MAXA(B$18:B45)+1,0)</f>
        <v>0</v>
      </c>
      <c r="C46" s="280">
        <f>IF(BL46+BM46+BN46+BO46+BP46&gt;0,MAXA(C$18:C45)+1,0)</f>
        <v>0</v>
      </c>
      <c r="D46" s="280">
        <f>IF(BR46+BS46+BT46+BU46+BV46&gt;0,MAXA(D$18:D45)+1,0)</f>
        <v>0</v>
      </c>
      <c r="E46" s="280">
        <f>IF(BX46+BY46+BZ46+CA46+CB46&gt;0,MAXA(E$18:E45)+1,0)</f>
        <v>0</v>
      </c>
      <c r="F46" s="280">
        <f>IF(CD46+CE46+CF46+CG46+CH46&gt;0,MAXA(F$18:F45)+1,0)</f>
        <v>0</v>
      </c>
      <c r="G46" s="280">
        <f>IF(CJ46+CK46+CL46+CM46+CN46&gt;0,MAXA(G$18:G45)+1,0)</f>
        <v>0</v>
      </c>
      <c r="H46" s="280">
        <f>IF(CP46+CQ46+CR46+CS46+CT46&gt;0,MAXA(H$18:H45)+1,0)</f>
        <v>0</v>
      </c>
      <c r="I46" s="280">
        <f>IF(CV46+CW46+CX46+CY46+CZ46&gt;0,MAXA(I$18:I45)+1,0)</f>
        <v>0</v>
      </c>
      <c r="J46" s="280">
        <f>IF(DB46+DC46+DD46+DE46+DF46&gt;0,MAXA(J$18:J45)+1,0)</f>
        <v>0</v>
      </c>
      <c r="K46" s="280">
        <f>IF(DH46+DI46+DJ46+DK46+DL46&gt;0,MAXA(K$18:K45)+1,0)</f>
        <v>0</v>
      </c>
      <c r="L46" s="280">
        <f>IF(DN46+DO46+DP46+DQ46+DR46&gt;0,MAXA(L$18:L45)+1,0)</f>
        <v>0</v>
      </c>
      <c r="M46" s="280">
        <f>IF(DT46+DU46+DV46+DW46+DX46&gt;0,MAXA(M$18:M45)+1,0)</f>
        <v>0</v>
      </c>
      <c r="N46" s="280">
        <f>IF(DZ46+EA46+EB46+EC46+ED46&gt;0,MAXA(N$18:N45)+1,0)</f>
        <v>0</v>
      </c>
      <c r="O46" s="280">
        <f>IF(EF46+EG46+EH46+EI46+EJ46&gt;0,MAXA(O$18:O45)+1,0)</f>
        <v>0</v>
      </c>
      <c r="P46" s="280">
        <f>IF(EL46+EM46+EN46+EO46+EP46&gt;0,MAXA(P$18:P45)+1,0)</f>
        <v>0</v>
      </c>
      <c r="Q46" s="280">
        <f>IF(ER46+ES46+ET46+EU46+EV46&gt;0,MAXA(Q$18:Q45)+1,0)</f>
        <v>0</v>
      </c>
      <c r="R46" s="280">
        <f>IF(EX46+EY46+EZ46+FA46+FB46&gt;0,MAXA(R$18:R45)+1,0)</f>
        <v>0</v>
      </c>
      <c r="S46" s="280">
        <f>IF(FD46+FE46+FF46+FG46+FH46&gt;0,MAXA(S$18:S45)+1,0)</f>
        <v>0</v>
      </c>
      <c r="T46" s="280">
        <f>IF(FJ46+FK46+FL46+FM46+FN46&gt;0,MAXA(T$18:T45)+1,0)</f>
        <v>0</v>
      </c>
      <c r="U46" s="280">
        <f>IF(FP46+FQ46+FR46+FS46+FT46&gt;0,MAXA(U$18:U45)+1,0)</f>
        <v>0</v>
      </c>
      <c r="V46" s="280">
        <f>IF(FV46+FW46+FX46+FY46+FZ46&gt;0,MAXA(V$18:V45)+1,0)</f>
        <v>0</v>
      </c>
      <c r="W46" s="280">
        <f>IF(GB46+GC46+GD46+GE46+GF46&gt;0,MAXA(W$18:W45)+1,0)</f>
        <v>0</v>
      </c>
      <c r="X46" s="280">
        <f>IF(GH46+GI46+GJ46+GK46+GL46&gt;0,MAXA(X$18:X45)+1,0)</f>
        <v>0</v>
      </c>
      <c r="Y46" s="280">
        <f>IF(GN46+GO46+GP46+GQ46+GR46&gt;0,MAXA(Y$18:Y45)+1,0)</f>
        <v>0</v>
      </c>
      <c r="Z46" s="280">
        <f>IF(GT46+GU46+GV46+GW46+GX46&gt;0,MAXA(Z$18:Z45)+1,0)</f>
        <v>0</v>
      </c>
      <c r="AA46" s="280">
        <f>IF(GZ46+HA46+HB46+HC46+HD46&gt;0,MAXA(AA$18:AA45)+1,0)</f>
        <v>0</v>
      </c>
      <c r="AB46" s="280">
        <f t="shared" si="47"/>
        <v>0</v>
      </c>
      <c r="AC46" s="280">
        <f t="shared" si="46"/>
        <v>0</v>
      </c>
      <c r="AD46" s="280">
        <f t="shared" si="41"/>
        <v>0</v>
      </c>
      <c r="AE46" s="280">
        <f t="shared" si="42"/>
        <v>0</v>
      </c>
      <c r="AF46" s="280">
        <f t="shared" si="48"/>
        <v>0</v>
      </c>
      <c r="AG46" s="280">
        <f t="shared" si="43"/>
        <v>0</v>
      </c>
      <c r="AH46" s="280">
        <f t="shared" si="49"/>
        <v>0</v>
      </c>
      <c r="AI46" s="280">
        <f t="shared" si="44"/>
        <v>0</v>
      </c>
      <c r="AJ46" s="280">
        <f t="shared" si="36"/>
        <v>0</v>
      </c>
      <c r="AK46" s="186" t="e">
        <f>MATCH(AY46,AY$18:AY478,0)</f>
        <v>#N/A</v>
      </c>
      <c r="AL46" s="280">
        <f t="shared" si="45"/>
        <v>0</v>
      </c>
      <c r="AM46" s="280">
        <f t="shared" si="50"/>
        <v>29</v>
      </c>
      <c r="AN46" s="415"/>
      <c r="AO46" s="416"/>
      <c r="AP46" s="303">
        <f t="shared" si="37"/>
        <v>0</v>
      </c>
      <c r="AQ46" s="304">
        <f t="shared" si="38"/>
        <v>0</v>
      </c>
      <c r="AR46" s="305">
        <f t="shared" si="39"/>
        <v>0</v>
      </c>
      <c r="AS46" s="284"/>
      <c r="AT46" s="285" t="str">
        <f t="shared" si="40"/>
        <v/>
      </c>
      <c r="AU46" s="286"/>
      <c r="AV46" s="287"/>
      <c r="AW46" s="288"/>
      <c r="AX46" s="289"/>
      <c r="AY46" s="290"/>
      <c r="AZ46" s="291"/>
      <c r="BA46" s="286"/>
      <c r="BB46" s="290"/>
      <c r="BC46" s="287"/>
      <c r="BD46" s="307"/>
      <c r="BE46" s="296"/>
      <c r="BF46" s="286"/>
      <c r="BG46" s="297"/>
      <c r="BH46" s="298"/>
      <c r="BI46" s="299"/>
      <c r="BJ46" s="300"/>
      <c r="BK46" s="301"/>
      <c r="BL46" s="286"/>
      <c r="BM46" s="297"/>
      <c r="BN46" s="298"/>
      <c r="BO46" s="299"/>
      <c r="BP46" s="300"/>
      <c r="BQ46" s="301"/>
      <c r="BR46" s="286"/>
      <c r="BS46" s="297"/>
      <c r="BT46" s="298"/>
      <c r="BU46" s="299"/>
      <c r="BV46" s="300"/>
      <c r="BW46" s="301"/>
      <c r="BX46" s="286"/>
      <c r="BY46" s="297"/>
      <c r="BZ46" s="298"/>
      <c r="CA46" s="299"/>
      <c r="CB46" s="300"/>
      <c r="CC46" s="291"/>
      <c r="CD46" s="286"/>
      <c r="CE46" s="297"/>
      <c r="CF46" s="298"/>
      <c r="CG46" s="299"/>
      <c r="CH46" s="300"/>
      <c r="CI46" s="291"/>
      <c r="CJ46" s="286"/>
      <c r="CK46" s="297"/>
      <c r="CL46" s="298"/>
      <c r="CM46" s="299"/>
      <c r="CN46" s="300"/>
      <c r="CO46" s="291"/>
      <c r="CP46" s="286"/>
      <c r="CQ46" s="297"/>
      <c r="CR46" s="298"/>
      <c r="CS46" s="299"/>
      <c r="CT46" s="300"/>
      <c r="CU46" s="291"/>
      <c r="CV46" s="286"/>
      <c r="CW46" s="297"/>
      <c r="CX46" s="298"/>
      <c r="CY46" s="299"/>
      <c r="CZ46" s="300"/>
      <c r="DA46" s="291"/>
      <c r="DB46" s="286"/>
      <c r="DC46" s="297"/>
      <c r="DD46" s="298"/>
      <c r="DE46" s="299"/>
      <c r="DF46" s="300"/>
      <c r="DG46" s="291"/>
      <c r="DH46" s="286"/>
      <c r="DI46" s="297"/>
      <c r="DJ46" s="298"/>
      <c r="DK46" s="299"/>
      <c r="DL46" s="300"/>
      <c r="DM46" s="291"/>
      <c r="DN46" s="286"/>
      <c r="DO46" s="297"/>
      <c r="DP46" s="298"/>
      <c r="DQ46" s="299"/>
      <c r="DR46" s="300"/>
      <c r="DS46" s="291"/>
      <c r="DT46" s="286"/>
      <c r="DU46" s="297"/>
      <c r="DV46" s="298"/>
      <c r="DW46" s="299"/>
      <c r="DX46" s="300"/>
      <c r="DY46" s="291"/>
      <c r="DZ46" s="286"/>
      <c r="EA46" s="297"/>
      <c r="EB46" s="298"/>
      <c r="EC46" s="299"/>
      <c r="ED46" s="300"/>
      <c r="EE46" s="291"/>
      <c r="EF46" s="286"/>
      <c r="EG46" s="297"/>
      <c r="EH46" s="298"/>
      <c r="EI46" s="299"/>
      <c r="EJ46" s="300"/>
      <c r="EK46" s="291"/>
      <c r="EL46" s="286"/>
      <c r="EM46" s="297"/>
      <c r="EN46" s="298"/>
      <c r="EO46" s="299"/>
      <c r="EP46" s="300"/>
      <c r="EQ46" s="291"/>
      <c r="ER46" s="286"/>
      <c r="ES46" s="297"/>
      <c r="ET46" s="298"/>
      <c r="EU46" s="299"/>
      <c r="EV46" s="300"/>
      <c r="EW46" s="291"/>
      <c r="EX46" s="286"/>
      <c r="EY46" s="297"/>
      <c r="EZ46" s="298"/>
      <c r="FA46" s="299"/>
      <c r="FB46" s="300"/>
      <c r="FC46" s="291"/>
      <c r="FD46" s="286"/>
      <c r="FE46" s="297"/>
      <c r="FF46" s="298"/>
      <c r="FG46" s="299"/>
      <c r="FH46" s="300"/>
      <c r="FI46" s="291"/>
      <c r="FJ46" s="286"/>
      <c r="FK46" s="297"/>
      <c r="FL46" s="298"/>
      <c r="FM46" s="299"/>
      <c r="FN46" s="300"/>
      <c r="FO46" s="291"/>
      <c r="FP46" s="286"/>
      <c r="FQ46" s="297"/>
      <c r="FR46" s="298"/>
      <c r="FS46" s="299"/>
      <c r="FT46" s="300"/>
      <c r="FU46" s="291"/>
      <c r="FV46" s="286"/>
      <c r="FW46" s="297"/>
      <c r="FX46" s="298"/>
      <c r="FY46" s="299"/>
      <c r="FZ46" s="300"/>
      <c r="GA46" s="291"/>
      <c r="GB46" s="286"/>
      <c r="GC46" s="297"/>
      <c r="GD46" s="298"/>
      <c r="GE46" s="299"/>
      <c r="GF46" s="300"/>
      <c r="GG46" s="291"/>
      <c r="GH46" s="286"/>
      <c r="GI46" s="297"/>
      <c r="GJ46" s="298"/>
      <c r="GK46" s="299"/>
      <c r="GL46" s="300"/>
      <c r="GM46" s="291"/>
      <c r="GN46" s="286"/>
      <c r="GO46" s="297"/>
      <c r="GP46" s="298"/>
      <c r="GQ46" s="299"/>
      <c r="GR46" s="300"/>
      <c r="GS46" s="291"/>
      <c r="GT46" s="286"/>
      <c r="GU46" s="297"/>
      <c r="GV46" s="298"/>
      <c r="GW46" s="299"/>
      <c r="GX46" s="300"/>
      <c r="GY46" s="291"/>
      <c r="GZ46" s="286"/>
      <c r="HA46" s="297"/>
      <c r="HB46" s="298"/>
      <c r="HC46" s="299"/>
      <c r="HD46" s="300"/>
    </row>
    <row r="47" spans="1:212" s="280" customFormat="1" ht="14.25" customHeight="1" x14ac:dyDescent="0.25">
      <c r="A47" s="280">
        <f>IF(AL47=1,(MAXA(A$18:A46)+1),0)</f>
        <v>0</v>
      </c>
      <c r="B47" s="280">
        <f>IF(BF47+BG47+BH47+BI47+BJ47&gt;0,MAXA(B$18:B46)+1,0)</f>
        <v>0</v>
      </c>
      <c r="C47" s="280">
        <f>IF(BL47+BM47+BN47+BO47+BP47&gt;0,MAXA(C$18:C46)+1,0)</f>
        <v>0</v>
      </c>
      <c r="D47" s="280">
        <f>IF(BR47+BS47+BT47+BU47+BV47&gt;0,MAXA(D$18:D46)+1,0)</f>
        <v>0</v>
      </c>
      <c r="E47" s="280">
        <f>IF(BX47+BY47+BZ47+CA47+CB47&gt;0,MAXA(E$18:E46)+1,0)</f>
        <v>0</v>
      </c>
      <c r="F47" s="280">
        <f>IF(CD47+CE47+CF47+CG47+CH47&gt;0,MAXA(F$18:F46)+1,0)</f>
        <v>0</v>
      </c>
      <c r="G47" s="280">
        <f>IF(CJ47+CK47+CL47+CM47+CN47&gt;0,MAXA(G$18:G46)+1,0)</f>
        <v>0</v>
      </c>
      <c r="H47" s="280">
        <f>IF(CP47+CQ47+CR47+CS47+CT47&gt;0,MAXA(H$18:H46)+1,0)</f>
        <v>0</v>
      </c>
      <c r="I47" s="280">
        <f>IF(CV47+CW47+CX47+CY47+CZ47&gt;0,MAXA(I$18:I46)+1,0)</f>
        <v>0</v>
      </c>
      <c r="J47" s="280">
        <f>IF(DB47+DC47+DD47+DE47+DF47&gt;0,MAXA(J$18:J46)+1,0)</f>
        <v>0</v>
      </c>
      <c r="K47" s="280">
        <f>IF(DH47+DI47+DJ47+DK47+DL47&gt;0,MAXA(K$18:K46)+1,0)</f>
        <v>0</v>
      </c>
      <c r="L47" s="280">
        <f>IF(DN47+DO47+DP47+DQ47+DR47&gt;0,MAXA(L$18:L46)+1,0)</f>
        <v>0</v>
      </c>
      <c r="M47" s="280">
        <f>IF(DT47+DU47+DV47+DW47+DX47&gt;0,MAXA(M$18:M46)+1,0)</f>
        <v>0</v>
      </c>
      <c r="N47" s="280">
        <f>IF(DZ47+EA47+EB47+EC47+ED47&gt;0,MAXA(N$18:N46)+1,0)</f>
        <v>0</v>
      </c>
      <c r="O47" s="280">
        <f>IF(EF47+EG47+EH47+EI47+EJ47&gt;0,MAXA(O$18:O46)+1,0)</f>
        <v>0</v>
      </c>
      <c r="P47" s="280">
        <f>IF(EL47+EM47+EN47+EO47+EP47&gt;0,MAXA(P$18:P46)+1,0)</f>
        <v>0</v>
      </c>
      <c r="Q47" s="280">
        <f>IF(ER47+ES47+ET47+EU47+EV47&gt;0,MAXA(Q$18:Q46)+1,0)</f>
        <v>0</v>
      </c>
      <c r="R47" s="280">
        <f>IF(EX47+EY47+EZ47+FA47+FB47&gt;0,MAXA(R$18:R46)+1,0)</f>
        <v>0</v>
      </c>
      <c r="S47" s="280">
        <f>IF(FD47+FE47+FF47+FG47+FH47&gt;0,MAXA(S$18:S46)+1,0)</f>
        <v>0</v>
      </c>
      <c r="T47" s="280">
        <f>IF(FJ47+FK47+FL47+FM47+FN47&gt;0,MAXA(T$18:T46)+1,0)</f>
        <v>0</v>
      </c>
      <c r="U47" s="280">
        <f>IF(FP47+FQ47+FR47+FS47+FT47&gt;0,MAXA(U$18:U46)+1,0)</f>
        <v>0</v>
      </c>
      <c r="V47" s="280">
        <f>IF(FV47+FW47+FX47+FY47+FZ47&gt;0,MAXA(V$18:V46)+1,0)</f>
        <v>0</v>
      </c>
      <c r="W47" s="280">
        <f>IF(GB47+GC47+GD47+GE47+GF47&gt;0,MAXA(W$18:W46)+1,0)</f>
        <v>0</v>
      </c>
      <c r="X47" s="280">
        <f>IF(GH47+GI47+GJ47+GK47+GL47&gt;0,MAXA(X$18:X46)+1,0)</f>
        <v>0</v>
      </c>
      <c r="Y47" s="280">
        <f>IF(GN47+GO47+GP47+GQ47+GR47&gt;0,MAXA(Y$18:Y46)+1,0)</f>
        <v>0</v>
      </c>
      <c r="Z47" s="280">
        <f>IF(GT47+GU47+GV47+GW47+GX47&gt;0,MAXA(Z$18:Z46)+1,0)</f>
        <v>0</v>
      </c>
      <c r="AA47" s="280">
        <f>IF(GZ47+HA47+HB47+HC47+HD47&gt;0,MAXA(AA$18:AA46)+1,0)</f>
        <v>0</v>
      </c>
      <c r="AB47" s="280">
        <f t="shared" si="47"/>
        <v>0</v>
      </c>
      <c r="AC47" s="280">
        <f t="shared" si="46"/>
        <v>0</v>
      </c>
      <c r="AD47" s="280">
        <f t="shared" si="41"/>
        <v>0</v>
      </c>
      <c r="AE47" s="280">
        <f t="shared" si="42"/>
        <v>0</v>
      </c>
      <c r="AF47" s="280">
        <f t="shared" si="48"/>
        <v>0</v>
      </c>
      <c r="AG47" s="280">
        <f t="shared" si="43"/>
        <v>0</v>
      </c>
      <c r="AH47" s="280">
        <f t="shared" si="49"/>
        <v>0</v>
      </c>
      <c r="AI47" s="280">
        <f t="shared" si="44"/>
        <v>0</v>
      </c>
      <c r="AJ47" s="280">
        <f t="shared" si="36"/>
        <v>0</v>
      </c>
      <c r="AK47" s="186" t="e">
        <f>MATCH(AY47,AY$18:AY479,0)</f>
        <v>#N/A</v>
      </c>
      <c r="AL47" s="280">
        <f t="shared" si="45"/>
        <v>0</v>
      </c>
      <c r="AM47" s="280">
        <f t="shared" si="50"/>
        <v>30</v>
      </c>
      <c r="AN47" s="415"/>
      <c r="AO47" s="416"/>
      <c r="AP47" s="303">
        <f t="shared" si="37"/>
        <v>0</v>
      </c>
      <c r="AQ47" s="304">
        <f t="shared" si="38"/>
        <v>0</v>
      </c>
      <c r="AR47" s="305">
        <f t="shared" si="39"/>
        <v>0</v>
      </c>
      <c r="AS47" s="306"/>
      <c r="AT47" s="285" t="str">
        <f t="shared" si="40"/>
        <v/>
      </c>
      <c r="AU47" s="286"/>
      <c r="AV47" s="287"/>
      <c r="AW47" s="288"/>
      <c r="AX47" s="289"/>
      <c r="AY47" s="290"/>
      <c r="AZ47" s="291"/>
      <c r="BA47" s="286"/>
      <c r="BB47" s="290"/>
      <c r="BC47" s="287"/>
      <c r="BD47" s="307"/>
      <c r="BE47" s="296"/>
      <c r="BF47" s="286"/>
      <c r="BG47" s="297"/>
      <c r="BH47" s="298"/>
      <c r="BI47" s="299"/>
      <c r="BJ47" s="300"/>
      <c r="BK47" s="301"/>
      <c r="BL47" s="286"/>
      <c r="BM47" s="297"/>
      <c r="BN47" s="298"/>
      <c r="BO47" s="299"/>
      <c r="BP47" s="300"/>
      <c r="BQ47" s="301"/>
      <c r="BR47" s="286"/>
      <c r="BS47" s="297"/>
      <c r="BT47" s="298"/>
      <c r="BU47" s="299"/>
      <c r="BV47" s="300"/>
      <c r="BW47" s="301"/>
      <c r="BX47" s="286"/>
      <c r="BY47" s="297"/>
      <c r="BZ47" s="298"/>
      <c r="CA47" s="299"/>
      <c r="CB47" s="300"/>
      <c r="CC47" s="291"/>
      <c r="CD47" s="286"/>
      <c r="CE47" s="297"/>
      <c r="CF47" s="298"/>
      <c r="CG47" s="299"/>
      <c r="CH47" s="300"/>
      <c r="CI47" s="291"/>
      <c r="CJ47" s="286"/>
      <c r="CK47" s="297"/>
      <c r="CL47" s="298"/>
      <c r="CM47" s="299"/>
      <c r="CN47" s="300"/>
      <c r="CO47" s="291"/>
      <c r="CP47" s="286"/>
      <c r="CQ47" s="297"/>
      <c r="CR47" s="298"/>
      <c r="CS47" s="299"/>
      <c r="CT47" s="300"/>
      <c r="CU47" s="291"/>
      <c r="CV47" s="286"/>
      <c r="CW47" s="297"/>
      <c r="CX47" s="298"/>
      <c r="CY47" s="299"/>
      <c r="CZ47" s="300"/>
      <c r="DA47" s="291"/>
      <c r="DB47" s="286"/>
      <c r="DC47" s="297"/>
      <c r="DD47" s="298"/>
      <c r="DE47" s="299"/>
      <c r="DF47" s="300"/>
      <c r="DG47" s="291"/>
      <c r="DH47" s="286"/>
      <c r="DI47" s="297"/>
      <c r="DJ47" s="298"/>
      <c r="DK47" s="299"/>
      <c r="DL47" s="300"/>
      <c r="DM47" s="291"/>
      <c r="DN47" s="286"/>
      <c r="DO47" s="297"/>
      <c r="DP47" s="298"/>
      <c r="DQ47" s="299"/>
      <c r="DR47" s="300"/>
      <c r="DS47" s="291"/>
      <c r="DT47" s="286"/>
      <c r="DU47" s="297"/>
      <c r="DV47" s="298"/>
      <c r="DW47" s="299"/>
      <c r="DX47" s="300"/>
      <c r="DY47" s="291"/>
      <c r="DZ47" s="286"/>
      <c r="EA47" s="297"/>
      <c r="EB47" s="298"/>
      <c r="EC47" s="299"/>
      <c r="ED47" s="300"/>
      <c r="EE47" s="291"/>
      <c r="EF47" s="286"/>
      <c r="EG47" s="297"/>
      <c r="EH47" s="298"/>
      <c r="EI47" s="299"/>
      <c r="EJ47" s="300"/>
      <c r="EK47" s="291"/>
      <c r="EL47" s="286"/>
      <c r="EM47" s="297"/>
      <c r="EN47" s="298"/>
      <c r="EO47" s="299"/>
      <c r="EP47" s="300"/>
      <c r="EQ47" s="291"/>
      <c r="ER47" s="286"/>
      <c r="ES47" s="297"/>
      <c r="ET47" s="298"/>
      <c r="EU47" s="299"/>
      <c r="EV47" s="300"/>
      <c r="EW47" s="291"/>
      <c r="EX47" s="286"/>
      <c r="EY47" s="297"/>
      <c r="EZ47" s="298"/>
      <c r="FA47" s="299"/>
      <c r="FB47" s="300"/>
      <c r="FC47" s="291"/>
      <c r="FD47" s="286"/>
      <c r="FE47" s="297"/>
      <c r="FF47" s="298"/>
      <c r="FG47" s="299"/>
      <c r="FH47" s="300"/>
      <c r="FI47" s="291"/>
      <c r="FJ47" s="286"/>
      <c r="FK47" s="297"/>
      <c r="FL47" s="298"/>
      <c r="FM47" s="299"/>
      <c r="FN47" s="300"/>
      <c r="FO47" s="291"/>
      <c r="FP47" s="286"/>
      <c r="FQ47" s="297"/>
      <c r="FR47" s="298"/>
      <c r="FS47" s="299"/>
      <c r="FT47" s="300"/>
      <c r="FU47" s="291"/>
      <c r="FV47" s="286"/>
      <c r="FW47" s="297"/>
      <c r="FX47" s="298"/>
      <c r="FY47" s="299"/>
      <c r="FZ47" s="300"/>
      <c r="GA47" s="291"/>
      <c r="GB47" s="286"/>
      <c r="GC47" s="297"/>
      <c r="GD47" s="298"/>
      <c r="GE47" s="299"/>
      <c r="GF47" s="300"/>
      <c r="GG47" s="291"/>
      <c r="GH47" s="286"/>
      <c r="GI47" s="297"/>
      <c r="GJ47" s="298"/>
      <c r="GK47" s="299"/>
      <c r="GL47" s="300"/>
      <c r="GM47" s="291"/>
      <c r="GN47" s="286"/>
      <c r="GO47" s="297"/>
      <c r="GP47" s="298"/>
      <c r="GQ47" s="299"/>
      <c r="GR47" s="300"/>
      <c r="GS47" s="291"/>
      <c r="GT47" s="286"/>
      <c r="GU47" s="297"/>
      <c r="GV47" s="298"/>
      <c r="GW47" s="299"/>
      <c r="GX47" s="300"/>
      <c r="GY47" s="291"/>
      <c r="GZ47" s="286"/>
      <c r="HA47" s="297"/>
      <c r="HB47" s="298"/>
      <c r="HC47" s="299"/>
      <c r="HD47" s="300"/>
    </row>
    <row r="48" spans="1:212" s="280" customFormat="1" ht="14.25" customHeight="1" x14ac:dyDescent="0.25">
      <c r="A48" s="280">
        <f>IF(AL48=1,(MAXA(A$18:A47)+1),0)</f>
        <v>0</v>
      </c>
      <c r="B48" s="280">
        <f>IF(BF48+BG48+BH48+BI48+BJ48&gt;0,MAXA(B$18:B47)+1,0)</f>
        <v>0</v>
      </c>
      <c r="C48" s="280">
        <f>IF(BL48+BM48+BN48+BO48+BP48&gt;0,MAXA(C$18:C47)+1,0)</f>
        <v>0</v>
      </c>
      <c r="D48" s="280">
        <f>IF(BR48+BS48+BT48+BU48+BV48&gt;0,MAXA(D$18:D47)+1,0)</f>
        <v>0</v>
      </c>
      <c r="E48" s="280">
        <f>IF(BX48+BY48+BZ48+CA48+CB48&gt;0,MAXA(E$18:E47)+1,0)</f>
        <v>0</v>
      </c>
      <c r="F48" s="280">
        <f>IF(CD48+CE48+CF48+CG48+CH48&gt;0,MAXA(F$18:F47)+1,0)</f>
        <v>0</v>
      </c>
      <c r="G48" s="280">
        <f>IF(CJ48+CK48+CL48+CM48+CN48&gt;0,MAXA(G$18:G47)+1,0)</f>
        <v>0</v>
      </c>
      <c r="H48" s="280">
        <f>IF(CP48+CQ48+CR48+CS48+CT48&gt;0,MAXA(H$18:H47)+1,0)</f>
        <v>0</v>
      </c>
      <c r="I48" s="280">
        <f>IF(CV48+CW48+CX48+CY48+CZ48&gt;0,MAXA(I$18:I47)+1,0)</f>
        <v>0</v>
      </c>
      <c r="J48" s="280">
        <f>IF(DB48+DC48+DD48+DE48+DF48&gt;0,MAXA(J$18:J47)+1,0)</f>
        <v>0</v>
      </c>
      <c r="K48" s="280">
        <f>IF(DH48+DI48+DJ48+DK48+DL48&gt;0,MAXA(K$18:K47)+1,0)</f>
        <v>0</v>
      </c>
      <c r="L48" s="280">
        <f>IF(DN48+DO48+DP48+DQ48+DR48&gt;0,MAXA(L$18:L47)+1,0)</f>
        <v>0</v>
      </c>
      <c r="M48" s="280">
        <f>IF(DT48+DU48+DV48+DW48+DX48&gt;0,MAXA(M$18:M47)+1,0)</f>
        <v>0</v>
      </c>
      <c r="N48" s="280">
        <f>IF(DZ48+EA48+EB48+EC48+ED48&gt;0,MAXA(N$18:N47)+1,0)</f>
        <v>0</v>
      </c>
      <c r="O48" s="280">
        <f>IF(EF48+EG48+EH48+EI48+EJ48&gt;0,MAXA(O$18:O47)+1,0)</f>
        <v>0</v>
      </c>
      <c r="P48" s="280">
        <f>IF(EL48+EM48+EN48+EO48+EP48&gt;0,MAXA(P$18:P47)+1,0)</f>
        <v>0</v>
      </c>
      <c r="Q48" s="280">
        <f>IF(ER48+ES48+ET48+EU48+EV48&gt;0,MAXA(Q$18:Q47)+1,0)</f>
        <v>0</v>
      </c>
      <c r="R48" s="280">
        <f>IF(EX48+EY48+EZ48+FA48+FB48&gt;0,MAXA(R$18:R47)+1,0)</f>
        <v>0</v>
      </c>
      <c r="S48" s="280">
        <f>IF(FD48+FE48+FF48+FG48+FH48&gt;0,MAXA(S$18:S47)+1,0)</f>
        <v>0</v>
      </c>
      <c r="T48" s="280">
        <f>IF(FJ48+FK48+FL48+FM48+FN48&gt;0,MAXA(T$18:T47)+1,0)</f>
        <v>0</v>
      </c>
      <c r="U48" s="280">
        <f>IF(FP48+FQ48+FR48+FS48+FT48&gt;0,MAXA(U$18:U47)+1,0)</f>
        <v>0</v>
      </c>
      <c r="V48" s="280">
        <f>IF(FV48+FW48+FX48+FY48+FZ48&gt;0,MAXA(V$18:V47)+1,0)</f>
        <v>0</v>
      </c>
      <c r="W48" s="280">
        <f>IF(GB48+GC48+GD48+GE48+GF48&gt;0,MAXA(W$18:W47)+1,0)</f>
        <v>0</v>
      </c>
      <c r="X48" s="280">
        <f>IF(GH48+GI48+GJ48+GK48+GL48&gt;0,MAXA(X$18:X47)+1,0)</f>
        <v>0</v>
      </c>
      <c r="Y48" s="280">
        <f>IF(GN48+GO48+GP48+GQ48+GR48&gt;0,MAXA(Y$18:Y47)+1,0)</f>
        <v>0</v>
      </c>
      <c r="Z48" s="280">
        <f>IF(GT48+GU48+GV48+GW48+GX48&gt;0,MAXA(Z$18:Z47)+1,0)</f>
        <v>0</v>
      </c>
      <c r="AA48" s="280">
        <f>IF(GZ48+HA48+HB48+HC48+HD48&gt;0,MAXA(AA$18:AA47)+1,0)</f>
        <v>0</v>
      </c>
      <c r="AB48" s="280">
        <f t="shared" si="47"/>
        <v>0</v>
      </c>
      <c r="AC48" s="280">
        <f t="shared" si="46"/>
        <v>0</v>
      </c>
      <c r="AD48" s="280">
        <f t="shared" si="41"/>
        <v>0</v>
      </c>
      <c r="AE48" s="280">
        <f t="shared" si="42"/>
        <v>0</v>
      </c>
      <c r="AF48" s="280">
        <f t="shared" si="48"/>
        <v>0</v>
      </c>
      <c r="AG48" s="280">
        <f t="shared" si="43"/>
        <v>0</v>
      </c>
      <c r="AH48" s="280">
        <f t="shared" si="49"/>
        <v>0</v>
      </c>
      <c r="AI48" s="280">
        <f t="shared" si="44"/>
        <v>0</v>
      </c>
      <c r="AJ48" s="280">
        <f t="shared" si="36"/>
        <v>0</v>
      </c>
      <c r="AK48" s="186" t="e">
        <f>MATCH(AY48,AY$18:AY480,0)</f>
        <v>#N/A</v>
      </c>
      <c r="AL48" s="280">
        <f t="shared" si="45"/>
        <v>0</v>
      </c>
      <c r="AM48" s="280">
        <f t="shared" si="50"/>
        <v>31</v>
      </c>
      <c r="AN48" s="415"/>
      <c r="AO48" s="416"/>
      <c r="AP48" s="303">
        <f t="shared" si="37"/>
        <v>0</v>
      </c>
      <c r="AQ48" s="304">
        <f t="shared" si="38"/>
        <v>0</v>
      </c>
      <c r="AR48" s="305">
        <f t="shared" si="39"/>
        <v>0</v>
      </c>
      <c r="AS48" s="284"/>
      <c r="AT48" s="285" t="str">
        <f t="shared" si="40"/>
        <v/>
      </c>
      <c r="AU48" s="286"/>
      <c r="AV48" s="287"/>
      <c r="AW48" s="288"/>
      <c r="AX48" s="289"/>
      <c r="AY48" s="290"/>
      <c r="AZ48" s="291"/>
      <c r="BA48" s="286"/>
      <c r="BB48" s="290"/>
      <c r="BC48" s="287"/>
      <c r="BD48" s="307"/>
      <c r="BE48" s="296"/>
      <c r="BF48" s="286"/>
      <c r="BG48" s="297"/>
      <c r="BH48" s="298"/>
      <c r="BI48" s="299"/>
      <c r="BJ48" s="300"/>
      <c r="BK48" s="301"/>
      <c r="BL48" s="286"/>
      <c r="BM48" s="297"/>
      <c r="BN48" s="298"/>
      <c r="BO48" s="299"/>
      <c r="BP48" s="300"/>
      <c r="BQ48" s="301"/>
      <c r="BR48" s="286"/>
      <c r="BS48" s="297"/>
      <c r="BT48" s="298"/>
      <c r="BU48" s="299"/>
      <c r="BV48" s="300"/>
      <c r="BW48" s="301"/>
      <c r="BX48" s="286"/>
      <c r="BY48" s="297"/>
      <c r="BZ48" s="298"/>
      <c r="CA48" s="299"/>
      <c r="CB48" s="300"/>
      <c r="CC48" s="291"/>
      <c r="CD48" s="286"/>
      <c r="CE48" s="297"/>
      <c r="CF48" s="298"/>
      <c r="CG48" s="299"/>
      <c r="CH48" s="300"/>
      <c r="CI48" s="291"/>
      <c r="CJ48" s="286"/>
      <c r="CK48" s="297"/>
      <c r="CL48" s="298"/>
      <c r="CM48" s="299"/>
      <c r="CN48" s="300"/>
      <c r="CO48" s="291"/>
      <c r="CP48" s="286"/>
      <c r="CQ48" s="297"/>
      <c r="CR48" s="298"/>
      <c r="CS48" s="299"/>
      <c r="CT48" s="300"/>
      <c r="CU48" s="291"/>
      <c r="CV48" s="286"/>
      <c r="CW48" s="297"/>
      <c r="CX48" s="298"/>
      <c r="CY48" s="299"/>
      <c r="CZ48" s="300"/>
      <c r="DA48" s="291"/>
      <c r="DB48" s="286"/>
      <c r="DC48" s="297"/>
      <c r="DD48" s="298"/>
      <c r="DE48" s="299"/>
      <c r="DF48" s="300"/>
      <c r="DG48" s="291"/>
      <c r="DH48" s="286"/>
      <c r="DI48" s="297"/>
      <c r="DJ48" s="298"/>
      <c r="DK48" s="299"/>
      <c r="DL48" s="300"/>
      <c r="DM48" s="291"/>
      <c r="DN48" s="286"/>
      <c r="DO48" s="297"/>
      <c r="DP48" s="298"/>
      <c r="DQ48" s="299"/>
      <c r="DR48" s="300"/>
      <c r="DS48" s="291"/>
      <c r="DT48" s="286"/>
      <c r="DU48" s="297"/>
      <c r="DV48" s="298"/>
      <c r="DW48" s="299"/>
      <c r="DX48" s="300"/>
      <c r="DY48" s="291"/>
      <c r="DZ48" s="286"/>
      <c r="EA48" s="297"/>
      <c r="EB48" s="298"/>
      <c r="EC48" s="299"/>
      <c r="ED48" s="300"/>
      <c r="EE48" s="291"/>
      <c r="EF48" s="286"/>
      <c r="EG48" s="297"/>
      <c r="EH48" s="298"/>
      <c r="EI48" s="299"/>
      <c r="EJ48" s="300"/>
      <c r="EK48" s="291"/>
      <c r="EL48" s="286"/>
      <c r="EM48" s="297"/>
      <c r="EN48" s="298"/>
      <c r="EO48" s="299"/>
      <c r="EP48" s="300"/>
      <c r="EQ48" s="291"/>
      <c r="ER48" s="286"/>
      <c r="ES48" s="297"/>
      <c r="ET48" s="298"/>
      <c r="EU48" s="299"/>
      <c r="EV48" s="300"/>
      <c r="EW48" s="291"/>
      <c r="EX48" s="286"/>
      <c r="EY48" s="297"/>
      <c r="EZ48" s="298"/>
      <c r="FA48" s="299"/>
      <c r="FB48" s="300"/>
      <c r="FC48" s="291"/>
      <c r="FD48" s="286"/>
      <c r="FE48" s="297"/>
      <c r="FF48" s="298"/>
      <c r="FG48" s="299"/>
      <c r="FH48" s="300"/>
      <c r="FI48" s="291"/>
      <c r="FJ48" s="286"/>
      <c r="FK48" s="297"/>
      <c r="FL48" s="298"/>
      <c r="FM48" s="299"/>
      <c r="FN48" s="300"/>
      <c r="FO48" s="291"/>
      <c r="FP48" s="286"/>
      <c r="FQ48" s="297"/>
      <c r="FR48" s="298"/>
      <c r="FS48" s="299"/>
      <c r="FT48" s="300"/>
      <c r="FU48" s="291"/>
      <c r="FV48" s="286"/>
      <c r="FW48" s="297"/>
      <c r="FX48" s="298"/>
      <c r="FY48" s="299"/>
      <c r="FZ48" s="300"/>
      <c r="GA48" s="291"/>
      <c r="GB48" s="286"/>
      <c r="GC48" s="297"/>
      <c r="GD48" s="298"/>
      <c r="GE48" s="299"/>
      <c r="GF48" s="300"/>
      <c r="GG48" s="291"/>
      <c r="GH48" s="286"/>
      <c r="GI48" s="297"/>
      <c r="GJ48" s="298"/>
      <c r="GK48" s="299"/>
      <c r="GL48" s="300"/>
      <c r="GM48" s="291"/>
      <c r="GN48" s="286"/>
      <c r="GO48" s="297"/>
      <c r="GP48" s="298"/>
      <c r="GQ48" s="299"/>
      <c r="GR48" s="300"/>
      <c r="GS48" s="291"/>
      <c r="GT48" s="286"/>
      <c r="GU48" s="297"/>
      <c r="GV48" s="298"/>
      <c r="GW48" s="299"/>
      <c r="GX48" s="300"/>
      <c r="GY48" s="291"/>
      <c r="GZ48" s="286"/>
      <c r="HA48" s="297"/>
      <c r="HB48" s="298"/>
      <c r="HC48" s="299"/>
      <c r="HD48" s="300"/>
    </row>
    <row r="49" spans="1:212" s="280" customFormat="1" ht="14.25" customHeight="1" x14ac:dyDescent="0.25">
      <c r="A49" s="280">
        <f>IF(AL49=1,(MAXA(A$18:A48)+1),0)</f>
        <v>0</v>
      </c>
      <c r="B49" s="280">
        <f>IF(BF49+BG49+BH49+BI49+BJ49&gt;0,MAXA(B$18:B48)+1,0)</f>
        <v>0</v>
      </c>
      <c r="C49" s="280">
        <f>IF(BL49+BM49+BN49+BO49+BP49&gt;0,MAXA(C$18:C48)+1,0)</f>
        <v>0</v>
      </c>
      <c r="D49" s="280">
        <f>IF(BR49+BS49+BT49+BU49+BV49&gt;0,MAXA(D$18:D48)+1,0)</f>
        <v>0</v>
      </c>
      <c r="E49" s="280">
        <f>IF(BX49+BY49+BZ49+CA49+CB49&gt;0,MAXA(E$18:E48)+1,0)</f>
        <v>0</v>
      </c>
      <c r="F49" s="280">
        <f>IF(CD49+CE49+CF49+CG49+CH49&gt;0,MAXA(F$18:F48)+1,0)</f>
        <v>0</v>
      </c>
      <c r="G49" s="280">
        <f>IF(CJ49+CK49+CL49+CM49+CN49&gt;0,MAXA(G$18:G48)+1,0)</f>
        <v>0</v>
      </c>
      <c r="H49" s="280">
        <f>IF(CP49+CQ49+CR49+CS49+CT49&gt;0,MAXA(H$18:H48)+1,0)</f>
        <v>0</v>
      </c>
      <c r="I49" s="280">
        <f>IF(CV49+CW49+CX49+CY49+CZ49&gt;0,MAXA(I$18:I48)+1,0)</f>
        <v>0</v>
      </c>
      <c r="J49" s="280">
        <f>IF(DB49+DC49+DD49+DE49+DF49&gt;0,MAXA(J$18:J48)+1,0)</f>
        <v>0</v>
      </c>
      <c r="K49" s="280">
        <f>IF(DH49+DI49+DJ49+DK49+DL49&gt;0,MAXA(K$18:K48)+1,0)</f>
        <v>0</v>
      </c>
      <c r="L49" s="280">
        <f>IF(DN49+DO49+DP49+DQ49+DR49&gt;0,MAXA(L$18:L48)+1,0)</f>
        <v>0</v>
      </c>
      <c r="M49" s="280">
        <f>IF(DT49+DU49+DV49+DW49+DX49&gt;0,MAXA(M$18:M48)+1,0)</f>
        <v>0</v>
      </c>
      <c r="N49" s="280">
        <f>IF(DZ49+EA49+EB49+EC49+ED49&gt;0,MAXA(N$18:N48)+1,0)</f>
        <v>0</v>
      </c>
      <c r="O49" s="280">
        <f>IF(EF49+EG49+EH49+EI49+EJ49&gt;0,MAXA(O$18:O48)+1,0)</f>
        <v>0</v>
      </c>
      <c r="P49" s="280">
        <f>IF(EL49+EM49+EN49+EO49+EP49&gt;0,MAXA(P$18:P48)+1,0)</f>
        <v>0</v>
      </c>
      <c r="Q49" s="280">
        <f>IF(ER49+ES49+ET49+EU49+EV49&gt;0,MAXA(Q$18:Q48)+1,0)</f>
        <v>0</v>
      </c>
      <c r="R49" s="280">
        <f>IF(EX49+EY49+EZ49+FA49+FB49&gt;0,MAXA(R$18:R48)+1,0)</f>
        <v>0</v>
      </c>
      <c r="S49" s="280">
        <f>IF(FD49+FE49+FF49+FG49+FH49&gt;0,MAXA(S$18:S48)+1,0)</f>
        <v>0</v>
      </c>
      <c r="T49" s="280">
        <f>IF(FJ49+FK49+FL49+FM49+FN49&gt;0,MAXA(T$18:T48)+1,0)</f>
        <v>0</v>
      </c>
      <c r="U49" s="280">
        <f>IF(FP49+FQ49+FR49+FS49+FT49&gt;0,MAXA(U$18:U48)+1,0)</f>
        <v>0</v>
      </c>
      <c r="V49" s="280">
        <f>IF(FV49+FW49+FX49+FY49+FZ49&gt;0,MAXA(V$18:V48)+1,0)</f>
        <v>0</v>
      </c>
      <c r="W49" s="280">
        <f>IF(GB49+GC49+GD49+GE49+GF49&gt;0,MAXA(W$18:W48)+1,0)</f>
        <v>0</v>
      </c>
      <c r="X49" s="280">
        <f>IF(GH49+GI49+GJ49+GK49+GL49&gt;0,MAXA(X$18:X48)+1,0)</f>
        <v>0</v>
      </c>
      <c r="Y49" s="280">
        <f>IF(GN49+GO49+GP49+GQ49+GR49&gt;0,MAXA(Y$18:Y48)+1,0)</f>
        <v>0</v>
      </c>
      <c r="Z49" s="280">
        <f>IF(GT49+GU49+GV49+GW49+GX49&gt;0,MAXA(Z$18:Z48)+1,0)</f>
        <v>0</v>
      </c>
      <c r="AA49" s="280">
        <f>IF(GZ49+HA49+HB49+HC49+HD49&gt;0,MAXA(AA$18:AA48)+1,0)</f>
        <v>0</v>
      </c>
      <c r="AB49" s="280">
        <f t="shared" si="47"/>
        <v>0</v>
      </c>
      <c r="AC49" s="280">
        <f t="shared" si="46"/>
        <v>0</v>
      </c>
      <c r="AD49" s="280">
        <f t="shared" si="41"/>
        <v>0</v>
      </c>
      <c r="AE49" s="280">
        <f t="shared" si="42"/>
        <v>0</v>
      </c>
      <c r="AF49" s="280">
        <f t="shared" si="48"/>
        <v>0</v>
      </c>
      <c r="AG49" s="280">
        <f t="shared" si="43"/>
        <v>0</v>
      </c>
      <c r="AH49" s="280">
        <f t="shared" si="49"/>
        <v>0</v>
      </c>
      <c r="AI49" s="280">
        <f t="shared" si="44"/>
        <v>0</v>
      </c>
      <c r="AJ49" s="280">
        <f t="shared" si="36"/>
        <v>0</v>
      </c>
      <c r="AK49" s="186" t="e">
        <f>MATCH(AY49,AY$18:AY481,0)</f>
        <v>#N/A</v>
      </c>
      <c r="AL49" s="280">
        <f t="shared" si="45"/>
        <v>0</v>
      </c>
      <c r="AM49" s="280">
        <f t="shared" si="50"/>
        <v>32</v>
      </c>
      <c r="AN49" s="415"/>
      <c r="AO49" s="416"/>
      <c r="AP49" s="303">
        <f t="shared" si="37"/>
        <v>0</v>
      </c>
      <c r="AQ49" s="304">
        <f t="shared" si="38"/>
        <v>0</v>
      </c>
      <c r="AR49" s="305">
        <f t="shared" si="39"/>
        <v>0</v>
      </c>
      <c r="AS49" s="306"/>
      <c r="AT49" s="285" t="str">
        <f t="shared" si="40"/>
        <v/>
      </c>
      <c r="AU49" s="286"/>
      <c r="AV49" s="287"/>
      <c r="AW49" s="288"/>
      <c r="AX49" s="289"/>
      <c r="AY49" s="290"/>
      <c r="AZ49" s="291"/>
      <c r="BA49" s="286"/>
      <c r="BB49" s="290"/>
      <c r="BC49" s="287"/>
      <c r="BD49" s="307"/>
      <c r="BE49" s="296"/>
      <c r="BF49" s="286"/>
      <c r="BG49" s="297"/>
      <c r="BH49" s="298"/>
      <c r="BI49" s="299"/>
      <c r="BJ49" s="300"/>
      <c r="BK49" s="301"/>
      <c r="BL49" s="286"/>
      <c r="BM49" s="297"/>
      <c r="BN49" s="298"/>
      <c r="BO49" s="299"/>
      <c r="BP49" s="300"/>
      <c r="BQ49" s="301"/>
      <c r="BR49" s="286"/>
      <c r="BS49" s="297"/>
      <c r="BT49" s="298"/>
      <c r="BU49" s="299"/>
      <c r="BV49" s="300"/>
      <c r="BW49" s="301"/>
      <c r="BX49" s="286"/>
      <c r="BY49" s="297"/>
      <c r="BZ49" s="298"/>
      <c r="CA49" s="299"/>
      <c r="CB49" s="300"/>
      <c r="CC49" s="291"/>
      <c r="CD49" s="286"/>
      <c r="CE49" s="297"/>
      <c r="CF49" s="298"/>
      <c r="CG49" s="299"/>
      <c r="CH49" s="300"/>
      <c r="CI49" s="291"/>
      <c r="CJ49" s="286"/>
      <c r="CK49" s="297"/>
      <c r="CL49" s="298"/>
      <c r="CM49" s="299"/>
      <c r="CN49" s="300"/>
      <c r="CO49" s="291"/>
      <c r="CP49" s="286"/>
      <c r="CQ49" s="297"/>
      <c r="CR49" s="298"/>
      <c r="CS49" s="299"/>
      <c r="CT49" s="300"/>
      <c r="CU49" s="291"/>
      <c r="CV49" s="286"/>
      <c r="CW49" s="297"/>
      <c r="CX49" s="298"/>
      <c r="CY49" s="299"/>
      <c r="CZ49" s="300"/>
      <c r="DA49" s="291"/>
      <c r="DB49" s="286"/>
      <c r="DC49" s="297"/>
      <c r="DD49" s="298"/>
      <c r="DE49" s="299"/>
      <c r="DF49" s="300"/>
      <c r="DG49" s="291"/>
      <c r="DH49" s="286"/>
      <c r="DI49" s="297"/>
      <c r="DJ49" s="298"/>
      <c r="DK49" s="299"/>
      <c r="DL49" s="300"/>
      <c r="DM49" s="291"/>
      <c r="DN49" s="286"/>
      <c r="DO49" s="297"/>
      <c r="DP49" s="298"/>
      <c r="DQ49" s="299"/>
      <c r="DR49" s="300"/>
      <c r="DS49" s="291"/>
      <c r="DT49" s="286"/>
      <c r="DU49" s="297"/>
      <c r="DV49" s="298"/>
      <c r="DW49" s="299"/>
      <c r="DX49" s="300"/>
      <c r="DY49" s="291"/>
      <c r="DZ49" s="286"/>
      <c r="EA49" s="297"/>
      <c r="EB49" s="298"/>
      <c r="EC49" s="299"/>
      <c r="ED49" s="300"/>
      <c r="EE49" s="291"/>
      <c r="EF49" s="286"/>
      <c r="EG49" s="297"/>
      <c r="EH49" s="298"/>
      <c r="EI49" s="299"/>
      <c r="EJ49" s="300"/>
      <c r="EK49" s="291"/>
      <c r="EL49" s="286"/>
      <c r="EM49" s="297"/>
      <c r="EN49" s="298"/>
      <c r="EO49" s="299"/>
      <c r="EP49" s="300"/>
      <c r="EQ49" s="291"/>
      <c r="ER49" s="286"/>
      <c r="ES49" s="297"/>
      <c r="ET49" s="298"/>
      <c r="EU49" s="299"/>
      <c r="EV49" s="300"/>
      <c r="EW49" s="291"/>
      <c r="EX49" s="286"/>
      <c r="EY49" s="297"/>
      <c r="EZ49" s="298"/>
      <c r="FA49" s="299"/>
      <c r="FB49" s="300"/>
      <c r="FC49" s="291"/>
      <c r="FD49" s="286"/>
      <c r="FE49" s="297"/>
      <c r="FF49" s="298"/>
      <c r="FG49" s="299"/>
      <c r="FH49" s="300"/>
      <c r="FI49" s="291"/>
      <c r="FJ49" s="286"/>
      <c r="FK49" s="297"/>
      <c r="FL49" s="298"/>
      <c r="FM49" s="299"/>
      <c r="FN49" s="300"/>
      <c r="FO49" s="291"/>
      <c r="FP49" s="286"/>
      <c r="FQ49" s="297"/>
      <c r="FR49" s="298"/>
      <c r="FS49" s="299"/>
      <c r="FT49" s="300"/>
      <c r="FU49" s="291"/>
      <c r="FV49" s="286"/>
      <c r="FW49" s="297"/>
      <c r="FX49" s="298"/>
      <c r="FY49" s="299"/>
      <c r="FZ49" s="300"/>
      <c r="GA49" s="291"/>
      <c r="GB49" s="286"/>
      <c r="GC49" s="297"/>
      <c r="GD49" s="298"/>
      <c r="GE49" s="299"/>
      <c r="GF49" s="300"/>
      <c r="GG49" s="291"/>
      <c r="GH49" s="286"/>
      <c r="GI49" s="297"/>
      <c r="GJ49" s="298"/>
      <c r="GK49" s="299"/>
      <c r="GL49" s="300"/>
      <c r="GM49" s="291"/>
      <c r="GN49" s="286"/>
      <c r="GO49" s="297"/>
      <c r="GP49" s="298"/>
      <c r="GQ49" s="299"/>
      <c r="GR49" s="300"/>
      <c r="GS49" s="291"/>
      <c r="GT49" s="286"/>
      <c r="GU49" s="297"/>
      <c r="GV49" s="298"/>
      <c r="GW49" s="299"/>
      <c r="GX49" s="300"/>
      <c r="GY49" s="291"/>
      <c r="GZ49" s="286"/>
      <c r="HA49" s="297"/>
      <c r="HB49" s="298"/>
      <c r="HC49" s="299"/>
      <c r="HD49" s="300"/>
    </row>
    <row r="50" spans="1:212" s="280" customFormat="1" ht="14.25" customHeight="1" x14ac:dyDescent="0.25">
      <c r="A50" s="280">
        <f>IF(AL50=1,(MAXA(A$18:A49)+1),0)</f>
        <v>0</v>
      </c>
      <c r="B50" s="280">
        <f>IF(BF50+BG50+BH50+BI50+BJ50&gt;0,MAXA(B$18:B49)+1,0)</f>
        <v>0</v>
      </c>
      <c r="C50" s="280">
        <f>IF(BL50+BM50+BN50+BO50+BP50&gt;0,MAXA(C$18:C49)+1,0)</f>
        <v>0</v>
      </c>
      <c r="D50" s="280">
        <f>IF(BR50+BS50+BT50+BU50+BV50&gt;0,MAXA(D$18:D49)+1,0)</f>
        <v>0</v>
      </c>
      <c r="E50" s="280">
        <f>IF(BX50+BY50+BZ50+CA50+CB50&gt;0,MAXA(E$18:E49)+1,0)</f>
        <v>0</v>
      </c>
      <c r="F50" s="280">
        <f>IF(CD50+CE50+CF50+CG50+CH50&gt;0,MAXA(F$18:F49)+1,0)</f>
        <v>0</v>
      </c>
      <c r="G50" s="280">
        <f>IF(CJ50+CK50+CL50+CM50+CN50&gt;0,MAXA(G$18:G49)+1,0)</f>
        <v>0</v>
      </c>
      <c r="H50" s="280">
        <f>IF(CP50+CQ50+CR50+CS50+CT50&gt;0,MAXA(H$18:H49)+1,0)</f>
        <v>0</v>
      </c>
      <c r="I50" s="280">
        <f>IF(CV50+CW50+CX50+CY50+CZ50&gt;0,MAXA(I$18:I49)+1,0)</f>
        <v>0</v>
      </c>
      <c r="J50" s="280">
        <f>IF(DB50+DC50+DD50+DE50+DF50&gt;0,MAXA(J$18:J49)+1,0)</f>
        <v>0</v>
      </c>
      <c r="K50" s="280">
        <f>IF(DH50+DI50+DJ50+DK50+DL50&gt;0,MAXA(K$18:K49)+1,0)</f>
        <v>0</v>
      </c>
      <c r="L50" s="280">
        <f>IF(DN50+DO50+DP50+DQ50+DR50&gt;0,MAXA(L$18:L49)+1,0)</f>
        <v>0</v>
      </c>
      <c r="M50" s="280">
        <f>IF(DT50+DU50+DV50+DW50+DX50&gt;0,MAXA(M$18:M49)+1,0)</f>
        <v>0</v>
      </c>
      <c r="N50" s="280">
        <f>IF(DZ50+EA50+EB50+EC50+ED50&gt;0,MAXA(N$18:N49)+1,0)</f>
        <v>0</v>
      </c>
      <c r="O50" s="280">
        <f>IF(EF50+EG50+EH50+EI50+EJ50&gt;0,MAXA(O$18:O49)+1,0)</f>
        <v>0</v>
      </c>
      <c r="P50" s="280">
        <f>IF(EL50+EM50+EN50+EO50+EP50&gt;0,MAXA(P$18:P49)+1,0)</f>
        <v>0</v>
      </c>
      <c r="Q50" s="280">
        <f>IF(ER50+ES50+ET50+EU50+EV50&gt;0,MAXA(Q$18:Q49)+1,0)</f>
        <v>0</v>
      </c>
      <c r="R50" s="280">
        <f>IF(EX50+EY50+EZ50+FA50+FB50&gt;0,MAXA(R$18:R49)+1,0)</f>
        <v>0</v>
      </c>
      <c r="S50" s="280">
        <f>IF(FD50+FE50+FF50+FG50+FH50&gt;0,MAXA(S$18:S49)+1,0)</f>
        <v>0</v>
      </c>
      <c r="T50" s="280">
        <f>IF(FJ50+FK50+FL50+FM50+FN50&gt;0,MAXA(T$18:T49)+1,0)</f>
        <v>0</v>
      </c>
      <c r="U50" s="280">
        <f>IF(FP50+FQ50+FR50+FS50+FT50&gt;0,MAXA(U$18:U49)+1,0)</f>
        <v>0</v>
      </c>
      <c r="V50" s="280">
        <f>IF(FV50+FW50+FX50+FY50+FZ50&gt;0,MAXA(V$18:V49)+1,0)</f>
        <v>0</v>
      </c>
      <c r="W50" s="280">
        <f>IF(GB50+GC50+GD50+GE50+GF50&gt;0,MAXA(W$18:W49)+1,0)</f>
        <v>0</v>
      </c>
      <c r="X50" s="280">
        <f>IF(GH50+GI50+GJ50+GK50+GL50&gt;0,MAXA(X$18:X49)+1,0)</f>
        <v>0</v>
      </c>
      <c r="Y50" s="280">
        <f>IF(GN50+GO50+GP50+GQ50+GR50&gt;0,MAXA(Y$18:Y49)+1,0)</f>
        <v>0</v>
      </c>
      <c r="Z50" s="280">
        <f>IF(GT50+GU50+GV50+GW50+GX50&gt;0,MAXA(Z$18:Z49)+1,0)</f>
        <v>0</v>
      </c>
      <c r="AA50" s="280">
        <f>IF(GZ50+HA50+HB50+HC50+HD50&gt;0,MAXA(AA$18:AA49)+1,0)</f>
        <v>0</v>
      </c>
      <c r="AB50" s="280">
        <f t="shared" si="47"/>
        <v>0</v>
      </c>
      <c r="AC50" s="280">
        <f t="shared" si="46"/>
        <v>0</v>
      </c>
      <c r="AD50" s="280">
        <f t="shared" si="41"/>
        <v>0</v>
      </c>
      <c r="AE50" s="280">
        <f t="shared" si="42"/>
        <v>0</v>
      </c>
      <c r="AF50" s="280">
        <f t="shared" si="48"/>
        <v>0</v>
      </c>
      <c r="AG50" s="280">
        <f t="shared" si="43"/>
        <v>0</v>
      </c>
      <c r="AH50" s="280">
        <f t="shared" si="49"/>
        <v>0</v>
      </c>
      <c r="AI50" s="280">
        <f t="shared" si="44"/>
        <v>0</v>
      </c>
      <c r="AJ50" s="280">
        <f t="shared" ref="AJ50:AJ57" si="52">IF(OR(AY50&lt;&gt;0,AX50="Yes"),1,0)</f>
        <v>0</v>
      </c>
      <c r="AK50" s="186" t="e">
        <f>MATCH(AY50,AY$18:AY482,0)</f>
        <v>#N/A</v>
      </c>
      <c r="AL50" s="280">
        <f t="shared" si="45"/>
        <v>0</v>
      </c>
      <c r="AM50" s="280">
        <f t="shared" si="50"/>
        <v>33</v>
      </c>
      <c r="AN50" s="415"/>
      <c r="AO50" s="416"/>
      <c r="AP50" s="303">
        <f t="shared" ref="AP50:AP57" si="53">AC50+AI50</f>
        <v>0</v>
      </c>
      <c r="AQ50" s="304">
        <f t="shared" ref="AQ50:AQ57" si="54">AD50</f>
        <v>0</v>
      </c>
      <c r="AR50" s="305">
        <f t="shared" ref="AR50:AR57" si="55">AE50</f>
        <v>0</v>
      </c>
      <c r="AS50" s="284"/>
      <c r="AT50" s="285" t="str">
        <f t="shared" si="40"/>
        <v/>
      </c>
      <c r="AU50" s="286"/>
      <c r="AV50" s="287"/>
      <c r="AW50" s="288"/>
      <c r="AX50" s="289"/>
      <c r="AY50" s="290"/>
      <c r="AZ50" s="291"/>
      <c r="BA50" s="286"/>
      <c r="BB50" s="290"/>
      <c r="BC50" s="287"/>
      <c r="BD50" s="307"/>
      <c r="BE50" s="296"/>
      <c r="BF50" s="286"/>
      <c r="BG50" s="297"/>
      <c r="BH50" s="298"/>
      <c r="BI50" s="299"/>
      <c r="BJ50" s="300"/>
      <c r="BK50" s="301"/>
      <c r="BL50" s="286"/>
      <c r="BM50" s="297"/>
      <c r="BN50" s="298"/>
      <c r="BO50" s="299"/>
      <c r="BP50" s="300"/>
      <c r="BQ50" s="301"/>
      <c r="BR50" s="286"/>
      <c r="BS50" s="297"/>
      <c r="BT50" s="298"/>
      <c r="BU50" s="299"/>
      <c r="BV50" s="300"/>
      <c r="BW50" s="301"/>
      <c r="BX50" s="286"/>
      <c r="BY50" s="297"/>
      <c r="BZ50" s="298"/>
      <c r="CA50" s="299"/>
      <c r="CB50" s="300"/>
      <c r="CC50" s="291"/>
      <c r="CD50" s="286"/>
      <c r="CE50" s="297"/>
      <c r="CF50" s="298"/>
      <c r="CG50" s="299"/>
      <c r="CH50" s="300"/>
      <c r="CI50" s="291"/>
      <c r="CJ50" s="286"/>
      <c r="CK50" s="297"/>
      <c r="CL50" s="298"/>
      <c r="CM50" s="299"/>
      <c r="CN50" s="300"/>
      <c r="CO50" s="291"/>
      <c r="CP50" s="286"/>
      <c r="CQ50" s="297"/>
      <c r="CR50" s="298"/>
      <c r="CS50" s="299"/>
      <c r="CT50" s="300"/>
      <c r="CU50" s="291"/>
      <c r="CV50" s="286"/>
      <c r="CW50" s="297"/>
      <c r="CX50" s="298"/>
      <c r="CY50" s="299"/>
      <c r="CZ50" s="300"/>
      <c r="DA50" s="291"/>
      <c r="DB50" s="286"/>
      <c r="DC50" s="297"/>
      <c r="DD50" s="298"/>
      <c r="DE50" s="299"/>
      <c r="DF50" s="300"/>
      <c r="DG50" s="291"/>
      <c r="DH50" s="286"/>
      <c r="DI50" s="297"/>
      <c r="DJ50" s="298"/>
      <c r="DK50" s="299"/>
      <c r="DL50" s="300"/>
      <c r="DM50" s="291"/>
      <c r="DN50" s="286"/>
      <c r="DO50" s="297"/>
      <c r="DP50" s="298"/>
      <c r="DQ50" s="299"/>
      <c r="DR50" s="300"/>
      <c r="DS50" s="291"/>
      <c r="DT50" s="286"/>
      <c r="DU50" s="297"/>
      <c r="DV50" s="298"/>
      <c r="DW50" s="299"/>
      <c r="DX50" s="300"/>
      <c r="DY50" s="291"/>
      <c r="DZ50" s="286"/>
      <c r="EA50" s="297"/>
      <c r="EB50" s="298"/>
      <c r="EC50" s="299"/>
      <c r="ED50" s="300"/>
      <c r="EE50" s="291"/>
      <c r="EF50" s="286"/>
      <c r="EG50" s="297"/>
      <c r="EH50" s="298"/>
      <c r="EI50" s="299"/>
      <c r="EJ50" s="300"/>
      <c r="EK50" s="291"/>
      <c r="EL50" s="286"/>
      <c r="EM50" s="297"/>
      <c r="EN50" s="298"/>
      <c r="EO50" s="299"/>
      <c r="EP50" s="300"/>
      <c r="EQ50" s="291"/>
      <c r="ER50" s="286"/>
      <c r="ES50" s="297"/>
      <c r="ET50" s="298"/>
      <c r="EU50" s="299"/>
      <c r="EV50" s="300"/>
      <c r="EW50" s="291"/>
      <c r="EX50" s="286"/>
      <c r="EY50" s="297"/>
      <c r="EZ50" s="298"/>
      <c r="FA50" s="299"/>
      <c r="FB50" s="300"/>
      <c r="FC50" s="291"/>
      <c r="FD50" s="286"/>
      <c r="FE50" s="297"/>
      <c r="FF50" s="298"/>
      <c r="FG50" s="299"/>
      <c r="FH50" s="300"/>
      <c r="FI50" s="291"/>
      <c r="FJ50" s="286"/>
      <c r="FK50" s="297"/>
      <c r="FL50" s="298"/>
      <c r="FM50" s="299"/>
      <c r="FN50" s="300"/>
      <c r="FO50" s="291"/>
      <c r="FP50" s="286"/>
      <c r="FQ50" s="297"/>
      <c r="FR50" s="298"/>
      <c r="FS50" s="299"/>
      <c r="FT50" s="300"/>
      <c r="FU50" s="291"/>
      <c r="FV50" s="286"/>
      <c r="FW50" s="297"/>
      <c r="FX50" s="298"/>
      <c r="FY50" s="299"/>
      <c r="FZ50" s="300"/>
      <c r="GA50" s="291"/>
      <c r="GB50" s="286"/>
      <c r="GC50" s="297"/>
      <c r="GD50" s="298"/>
      <c r="GE50" s="299"/>
      <c r="GF50" s="300"/>
      <c r="GG50" s="291"/>
      <c r="GH50" s="286"/>
      <c r="GI50" s="297"/>
      <c r="GJ50" s="298"/>
      <c r="GK50" s="299"/>
      <c r="GL50" s="300"/>
      <c r="GM50" s="291"/>
      <c r="GN50" s="286"/>
      <c r="GO50" s="297"/>
      <c r="GP50" s="298"/>
      <c r="GQ50" s="299"/>
      <c r="GR50" s="300"/>
      <c r="GS50" s="291"/>
      <c r="GT50" s="286"/>
      <c r="GU50" s="297"/>
      <c r="GV50" s="298"/>
      <c r="GW50" s="299"/>
      <c r="GX50" s="300"/>
      <c r="GY50" s="291"/>
      <c r="GZ50" s="286"/>
      <c r="HA50" s="297"/>
      <c r="HB50" s="298"/>
      <c r="HC50" s="299"/>
      <c r="HD50" s="300"/>
    </row>
    <row r="51" spans="1:212" s="280" customFormat="1" ht="14.25" customHeight="1" x14ac:dyDescent="0.25">
      <c r="A51" s="280">
        <f>IF(AL51=1,(MAXA(A$18:A50)+1),0)</f>
        <v>0</v>
      </c>
      <c r="B51" s="280">
        <f>IF(BF51+BG51+BH51+BI51+BJ51&gt;0,MAXA(B$18:B50)+1,0)</f>
        <v>0</v>
      </c>
      <c r="C51" s="280">
        <f>IF(BL51+BM51+BN51+BO51+BP51&gt;0,MAXA(C$18:C50)+1,0)</f>
        <v>0</v>
      </c>
      <c r="D51" s="280">
        <f>IF(BR51+BS51+BT51+BU51+BV51&gt;0,MAXA(D$18:D50)+1,0)</f>
        <v>0</v>
      </c>
      <c r="E51" s="280">
        <f>IF(BX51+BY51+BZ51+CA51+CB51&gt;0,MAXA(E$18:E50)+1,0)</f>
        <v>0</v>
      </c>
      <c r="F51" s="280">
        <f>IF(CD51+CE51+CF51+CG51+CH51&gt;0,MAXA(F$18:F50)+1,0)</f>
        <v>0</v>
      </c>
      <c r="G51" s="280">
        <f>IF(CJ51+CK51+CL51+CM51+CN51&gt;0,MAXA(G$18:G50)+1,0)</f>
        <v>0</v>
      </c>
      <c r="H51" s="280">
        <f>IF(CP51+CQ51+CR51+CS51+CT51&gt;0,MAXA(H$18:H50)+1,0)</f>
        <v>0</v>
      </c>
      <c r="I51" s="280">
        <f>IF(CV51+CW51+CX51+CY51+CZ51&gt;0,MAXA(I$18:I50)+1,0)</f>
        <v>0</v>
      </c>
      <c r="J51" s="280">
        <f>IF(DB51+DC51+DD51+DE51+DF51&gt;0,MAXA(J$18:J50)+1,0)</f>
        <v>0</v>
      </c>
      <c r="K51" s="280">
        <f>IF(DH51+DI51+DJ51+DK51+DL51&gt;0,MAXA(K$18:K50)+1,0)</f>
        <v>0</v>
      </c>
      <c r="L51" s="280">
        <f>IF(DN51+DO51+DP51+DQ51+DR51&gt;0,MAXA(L$18:L50)+1,0)</f>
        <v>0</v>
      </c>
      <c r="M51" s="280">
        <f>IF(DT51+DU51+DV51+DW51+DX51&gt;0,MAXA(M$18:M50)+1,0)</f>
        <v>0</v>
      </c>
      <c r="N51" s="280">
        <f>IF(DZ51+EA51+EB51+EC51+ED51&gt;0,MAXA(N$18:N50)+1,0)</f>
        <v>0</v>
      </c>
      <c r="O51" s="280">
        <f>IF(EF51+EG51+EH51+EI51+EJ51&gt;0,MAXA(O$18:O50)+1,0)</f>
        <v>0</v>
      </c>
      <c r="P51" s="280">
        <f>IF(EL51+EM51+EN51+EO51+EP51&gt;0,MAXA(P$18:P50)+1,0)</f>
        <v>0</v>
      </c>
      <c r="Q51" s="280">
        <f>IF(ER51+ES51+ET51+EU51+EV51&gt;0,MAXA(Q$18:Q50)+1,0)</f>
        <v>0</v>
      </c>
      <c r="R51" s="280">
        <f>IF(EX51+EY51+EZ51+FA51+FB51&gt;0,MAXA(R$18:R50)+1,0)</f>
        <v>0</v>
      </c>
      <c r="S51" s="280">
        <f>IF(FD51+FE51+FF51+FG51+FH51&gt;0,MAXA(S$18:S50)+1,0)</f>
        <v>0</v>
      </c>
      <c r="T51" s="280">
        <f>IF(FJ51+FK51+FL51+FM51+FN51&gt;0,MAXA(T$18:T50)+1,0)</f>
        <v>0</v>
      </c>
      <c r="U51" s="280">
        <f>IF(FP51+FQ51+FR51+FS51+FT51&gt;0,MAXA(U$18:U50)+1,0)</f>
        <v>0</v>
      </c>
      <c r="V51" s="280">
        <f>IF(FV51+FW51+FX51+FY51+FZ51&gt;0,MAXA(V$18:V50)+1,0)</f>
        <v>0</v>
      </c>
      <c r="W51" s="280">
        <f>IF(GB51+GC51+GD51+GE51+GF51&gt;0,MAXA(W$18:W50)+1,0)</f>
        <v>0</v>
      </c>
      <c r="X51" s="280">
        <f>IF(GH51+GI51+GJ51+GK51+GL51&gt;0,MAXA(X$18:X50)+1,0)</f>
        <v>0</v>
      </c>
      <c r="Y51" s="280">
        <f>IF(GN51+GO51+GP51+GQ51+GR51&gt;0,MAXA(Y$18:Y50)+1,0)</f>
        <v>0</v>
      </c>
      <c r="Z51" s="280">
        <f>IF(GT51+GU51+GV51+GW51+GX51&gt;0,MAXA(Z$18:Z50)+1,0)</f>
        <v>0</v>
      </c>
      <c r="AA51" s="280">
        <f>IF(GZ51+HA51+HB51+HC51+HD51&gt;0,MAXA(AA$18:AA50)+1,0)</f>
        <v>0</v>
      </c>
      <c r="AB51" s="280">
        <f t="shared" si="47"/>
        <v>0</v>
      </c>
      <c r="AC51" s="280">
        <f t="shared" si="46"/>
        <v>0</v>
      </c>
      <c r="AD51" s="280">
        <f t="shared" si="41"/>
        <v>0</v>
      </c>
      <c r="AE51" s="280">
        <f t="shared" si="42"/>
        <v>0</v>
      </c>
      <c r="AF51" s="280">
        <f t="shared" si="48"/>
        <v>0</v>
      </c>
      <c r="AG51" s="280">
        <f t="shared" si="43"/>
        <v>0</v>
      </c>
      <c r="AH51" s="280">
        <f t="shared" si="49"/>
        <v>0</v>
      </c>
      <c r="AI51" s="280">
        <f t="shared" si="44"/>
        <v>0</v>
      </c>
      <c r="AJ51" s="280">
        <f t="shared" si="52"/>
        <v>0</v>
      </c>
      <c r="AK51" s="186" t="e">
        <f>MATCH(AY51,AY$18:AY483,0)</f>
        <v>#N/A</v>
      </c>
      <c r="AL51" s="280">
        <f t="shared" si="45"/>
        <v>0</v>
      </c>
      <c r="AM51" s="280">
        <f t="shared" si="50"/>
        <v>34</v>
      </c>
      <c r="AN51" s="415"/>
      <c r="AO51" s="416"/>
      <c r="AP51" s="303">
        <f t="shared" si="53"/>
        <v>0</v>
      </c>
      <c r="AQ51" s="304">
        <f t="shared" si="54"/>
        <v>0</v>
      </c>
      <c r="AR51" s="305">
        <f t="shared" si="55"/>
        <v>0</v>
      </c>
      <c r="AS51" s="284"/>
      <c r="AT51" s="285" t="str">
        <f t="shared" si="40"/>
        <v/>
      </c>
      <c r="AU51" s="286"/>
      <c r="AV51" s="287"/>
      <c r="AW51" s="288"/>
      <c r="AX51" s="289"/>
      <c r="AY51" s="290"/>
      <c r="AZ51" s="291"/>
      <c r="BA51" s="286"/>
      <c r="BB51" s="290"/>
      <c r="BC51" s="287"/>
      <c r="BD51" s="307"/>
      <c r="BE51" s="296"/>
      <c r="BF51" s="286"/>
      <c r="BG51" s="297"/>
      <c r="BH51" s="298"/>
      <c r="BI51" s="299"/>
      <c r="BJ51" s="300"/>
      <c r="BK51" s="301"/>
      <c r="BL51" s="286"/>
      <c r="BM51" s="297"/>
      <c r="BN51" s="298"/>
      <c r="BO51" s="299"/>
      <c r="BP51" s="300"/>
      <c r="BQ51" s="301"/>
      <c r="BR51" s="286"/>
      <c r="BS51" s="297"/>
      <c r="BT51" s="298"/>
      <c r="BU51" s="299"/>
      <c r="BV51" s="300"/>
      <c r="BW51" s="301"/>
      <c r="BX51" s="286"/>
      <c r="BY51" s="297"/>
      <c r="BZ51" s="298"/>
      <c r="CA51" s="299"/>
      <c r="CB51" s="300"/>
      <c r="CC51" s="291"/>
      <c r="CD51" s="286"/>
      <c r="CE51" s="297"/>
      <c r="CF51" s="298"/>
      <c r="CG51" s="299"/>
      <c r="CH51" s="300"/>
      <c r="CI51" s="291"/>
      <c r="CJ51" s="286"/>
      <c r="CK51" s="297"/>
      <c r="CL51" s="298"/>
      <c r="CM51" s="299"/>
      <c r="CN51" s="300"/>
      <c r="CO51" s="291"/>
      <c r="CP51" s="286"/>
      <c r="CQ51" s="297"/>
      <c r="CR51" s="298"/>
      <c r="CS51" s="299"/>
      <c r="CT51" s="300"/>
      <c r="CU51" s="291"/>
      <c r="CV51" s="286"/>
      <c r="CW51" s="297"/>
      <c r="CX51" s="298"/>
      <c r="CY51" s="299"/>
      <c r="CZ51" s="300"/>
      <c r="DA51" s="291"/>
      <c r="DB51" s="286"/>
      <c r="DC51" s="297"/>
      <c r="DD51" s="298"/>
      <c r="DE51" s="299"/>
      <c r="DF51" s="300"/>
      <c r="DG51" s="291"/>
      <c r="DH51" s="286"/>
      <c r="DI51" s="297"/>
      <c r="DJ51" s="298"/>
      <c r="DK51" s="299"/>
      <c r="DL51" s="300"/>
      <c r="DM51" s="291"/>
      <c r="DN51" s="286"/>
      <c r="DO51" s="297"/>
      <c r="DP51" s="298"/>
      <c r="DQ51" s="299"/>
      <c r="DR51" s="300"/>
      <c r="DS51" s="291"/>
      <c r="DT51" s="286"/>
      <c r="DU51" s="297"/>
      <c r="DV51" s="298"/>
      <c r="DW51" s="299"/>
      <c r="DX51" s="300"/>
      <c r="DY51" s="291"/>
      <c r="DZ51" s="286"/>
      <c r="EA51" s="297"/>
      <c r="EB51" s="298"/>
      <c r="EC51" s="299"/>
      <c r="ED51" s="300"/>
      <c r="EE51" s="291"/>
      <c r="EF51" s="286"/>
      <c r="EG51" s="297"/>
      <c r="EH51" s="298"/>
      <c r="EI51" s="299"/>
      <c r="EJ51" s="300"/>
      <c r="EK51" s="291"/>
      <c r="EL51" s="286"/>
      <c r="EM51" s="297"/>
      <c r="EN51" s="298"/>
      <c r="EO51" s="299"/>
      <c r="EP51" s="300"/>
      <c r="EQ51" s="291"/>
      <c r="ER51" s="286"/>
      <c r="ES51" s="297"/>
      <c r="ET51" s="298"/>
      <c r="EU51" s="299"/>
      <c r="EV51" s="300"/>
      <c r="EW51" s="291"/>
      <c r="EX51" s="286"/>
      <c r="EY51" s="297"/>
      <c r="EZ51" s="298"/>
      <c r="FA51" s="299"/>
      <c r="FB51" s="300"/>
      <c r="FC51" s="291"/>
      <c r="FD51" s="286"/>
      <c r="FE51" s="297"/>
      <c r="FF51" s="298"/>
      <c r="FG51" s="299"/>
      <c r="FH51" s="300"/>
      <c r="FI51" s="291"/>
      <c r="FJ51" s="286"/>
      <c r="FK51" s="297"/>
      <c r="FL51" s="298"/>
      <c r="FM51" s="299"/>
      <c r="FN51" s="300"/>
      <c r="FO51" s="291"/>
      <c r="FP51" s="286"/>
      <c r="FQ51" s="297"/>
      <c r="FR51" s="298"/>
      <c r="FS51" s="299"/>
      <c r="FT51" s="300"/>
      <c r="FU51" s="291"/>
      <c r="FV51" s="286"/>
      <c r="FW51" s="297"/>
      <c r="FX51" s="298"/>
      <c r="FY51" s="299"/>
      <c r="FZ51" s="300"/>
      <c r="GA51" s="291"/>
      <c r="GB51" s="286"/>
      <c r="GC51" s="297"/>
      <c r="GD51" s="298"/>
      <c r="GE51" s="299"/>
      <c r="GF51" s="300"/>
      <c r="GG51" s="291"/>
      <c r="GH51" s="286"/>
      <c r="GI51" s="297"/>
      <c r="GJ51" s="298"/>
      <c r="GK51" s="299"/>
      <c r="GL51" s="300"/>
      <c r="GM51" s="291"/>
      <c r="GN51" s="286"/>
      <c r="GO51" s="297"/>
      <c r="GP51" s="298"/>
      <c r="GQ51" s="299"/>
      <c r="GR51" s="300"/>
      <c r="GS51" s="291"/>
      <c r="GT51" s="286"/>
      <c r="GU51" s="297"/>
      <c r="GV51" s="298"/>
      <c r="GW51" s="299"/>
      <c r="GX51" s="300"/>
      <c r="GY51" s="291"/>
      <c r="GZ51" s="286"/>
      <c r="HA51" s="297"/>
      <c r="HB51" s="298"/>
      <c r="HC51" s="299"/>
      <c r="HD51" s="300"/>
    </row>
    <row r="52" spans="1:212" s="280" customFormat="1" ht="14.25" customHeight="1" x14ac:dyDescent="0.25">
      <c r="A52" s="280">
        <f>IF(AL52=1,(MAXA(A$18:A51)+1),0)</f>
        <v>0</v>
      </c>
      <c r="B52" s="280">
        <f>IF(BF52+BG52+BH52+BI52+BJ52&gt;0,MAXA(B$18:B51)+1,0)</f>
        <v>0</v>
      </c>
      <c r="C52" s="280">
        <f>IF(BL52+BM52+BN52+BO52+BP52&gt;0,MAXA(C$18:C51)+1,0)</f>
        <v>0</v>
      </c>
      <c r="D52" s="280">
        <f>IF(BR52+BS52+BT52+BU52+BV52&gt;0,MAXA(D$18:D51)+1,0)</f>
        <v>0</v>
      </c>
      <c r="E52" s="280">
        <f>IF(BX52+BY52+BZ52+CA52+CB52&gt;0,MAXA(E$18:E51)+1,0)</f>
        <v>0</v>
      </c>
      <c r="F52" s="280">
        <f>IF(CD52+CE52+CF52+CG52+CH52&gt;0,MAXA(F$18:F51)+1,0)</f>
        <v>0</v>
      </c>
      <c r="G52" s="280">
        <f>IF(CJ52+CK52+CL52+CM52+CN52&gt;0,MAXA(G$18:G51)+1,0)</f>
        <v>0</v>
      </c>
      <c r="H52" s="280">
        <f>IF(CP52+CQ52+CR52+CS52+CT52&gt;0,MAXA(H$18:H51)+1,0)</f>
        <v>0</v>
      </c>
      <c r="I52" s="280">
        <f>IF(CV52+CW52+CX52+CY52+CZ52&gt;0,MAXA(I$18:I51)+1,0)</f>
        <v>0</v>
      </c>
      <c r="J52" s="280">
        <f>IF(DB52+DC52+DD52+DE52+DF52&gt;0,MAXA(J$18:J51)+1,0)</f>
        <v>0</v>
      </c>
      <c r="K52" s="280">
        <f>IF(DH52+DI52+DJ52+DK52+DL52&gt;0,MAXA(K$18:K51)+1,0)</f>
        <v>0</v>
      </c>
      <c r="L52" s="280">
        <f>IF(DN52+DO52+DP52+DQ52+DR52&gt;0,MAXA(L$18:L51)+1,0)</f>
        <v>0</v>
      </c>
      <c r="M52" s="280">
        <f>IF(DT52+DU52+DV52+DW52+DX52&gt;0,MAXA(M$18:M51)+1,0)</f>
        <v>0</v>
      </c>
      <c r="N52" s="280">
        <f>IF(DZ52+EA52+EB52+EC52+ED52&gt;0,MAXA(N$18:N51)+1,0)</f>
        <v>0</v>
      </c>
      <c r="O52" s="280">
        <f>IF(EF52+EG52+EH52+EI52+EJ52&gt;0,MAXA(O$18:O51)+1,0)</f>
        <v>0</v>
      </c>
      <c r="P52" s="280">
        <f>IF(EL52+EM52+EN52+EO52+EP52&gt;0,MAXA(P$18:P51)+1,0)</f>
        <v>0</v>
      </c>
      <c r="Q52" s="280">
        <f>IF(ER52+ES52+ET52+EU52+EV52&gt;0,MAXA(Q$18:Q51)+1,0)</f>
        <v>0</v>
      </c>
      <c r="R52" s="280">
        <f>IF(EX52+EY52+EZ52+FA52+FB52&gt;0,MAXA(R$18:R51)+1,0)</f>
        <v>0</v>
      </c>
      <c r="S52" s="280">
        <f>IF(FD52+FE52+FF52+FG52+FH52&gt;0,MAXA(S$18:S51)+1,0)</f>
        <v>0</v>
      </c>
      <c r="T52" s="280">
        <f>IF(FJ52+FK52+FL52+FM52+FN52&gt;0,MAXA(T$18:T51)+1,0)</f>
        <v>0</v>
      </c>
      <c r="U52" s="280">
        <f>IF(FP52+FQ52+FR52+FS52+FT52&gt;0,MAXA(U$18:U51)+1,0)</f>
        <v>0</v>
      </c>
      <c r="V52" s="280">
        <f>IF(FV52+FW52+FX52+FY52+FZ52&gt;0,MAXA(V$18:V51)+1,0)</f>
        <v>0</v>
      </c>
      <c r="W52" s="280">
        <f>IF(GB52+GC52+GD52+GE52+GF52&gt;0,MAXA(W$18:W51)+1,0)</f>
        <v>0</v>
      </c>
      <c r="X52" s="280">
        <f>IF(GH52+GI52+GJ52+GK52+GL52&gt;0,MAXA(X$18:X51)+1,0)</f>
        <v>0</v>
      </c>
      <c r="Y52" s="280">
        <f>IF(GN52+GO52+GP52+GQ52+GR52&gt;0,MAXA(Y$18:Y51)+1,0)</f>
        <v>0</v>
      </c>
      <c r="Z52" s="280">
        <f>IF(GT52+GU52+GV52+GW52+GX52&gt;0,MAXA(Z$18:Z51)+1,0)</f>
        <v>0</v>
      </c>
      <c r="AA52" s="280">
        <f>IF(GZ52+HA52+HB52+HC52+HD52&gt;0,MAXA(AA$18:AA51)+1,0)</f>
        <v>0</v>
      </c>
      <c r="AB52" s="280">
        <f t="shared" si="47"/>
        <v>0</v>
      </c>
      <c r="AC52" s="280">
        <f t="shared" si="46"/>
        <v>0</v>
      </c>
      <c r="AD52" s="280">
        <f t="shared" si="41"/>
        <v>0</v>
      </c>
      <c r="AE52" s="280">
        <f t="shared" si="42"/>
        <v>0</v>
      </c>
      <c r="AF52" s="280">
        <f t="shared" si="48"/>
        <v>0</v>
      </c>
      <c r="AG52" s="280">
        <f t="shared" si="43"/>
        <v>0</v>
      </c>
      <c r="AH52" s="280">
        <f t="shared" si="49"/>
        <v>0</v>
      </c>
      <c r="AI52" s="280">
        <f t="shared" si="44"/>
        <v>0</v>
      </c>
      <c r="AJ52" s="280">
        <f t="shared" si="52"/>
        <v>0</v>
      </c>
      <c r="AK52" s="186" t="e">
        <f>MATCH(AY52,AY$18:AY484,0)</f>
        <v>#N/A</v>
      </c>
      <c r="AL52" s="280">
        <f t="shared" si="45"/>
        <v>0</v>
      </c>
      <c r="AM52" s="280">
        <f t="shared" si="50"/>
        <v>35</v>
      </c>
      <c r="AN52" s="415"/>
      <c r="AO52" s="416"/>
      <c r="AP52" s="303">
        <f t="shared" si="53"/>
        <v>0</v>
      </c>
      <c r="AQ52" s="304">
        <f t="shared" si="54"/>
        <v>0</v>
      </c>
      <c r="AR52" s="305">
        <f t="shared" si="55"/>
        <v>0</v>
      </c>
      <c r="AS52" s="284"/>
      <c r="AT52" s="285" t="str">
        <f t="shared" si="40"/>
        <v/>
      </c>
      <c r="AU52" s="286"/>
      <c r="AV52" s="287"/>
      <c r="AW52" s="288"/>
      <c r="AX52" s="289"/>
      <c r="AY52" s="290"/>
      <c r="AZ52" s="291"/>
      <c r="BA52" s="286"/>
      <c r="BB52" s="290"/>
      <c r="BC52" s="287"/>
      <c r="BD52" s="307"/>
      <c r="BE52" s="296"/>
      <c r="BF52" s="286"/>
      <c r="BG52" s="297"/>
      <c r="BH52" s="298"/>
      <c r="BI52" s="299"/>
      <c r="BJ52" s="300"/>
      <c r="BK52" s="301"/>
      <c r="BL52" s="286"/>
      <c r="BM52" s="297"/>
      <c r="BN52" s="298"/>
      <c r="BO52" s="299"/>
      <c r="BP52" s="300"/>
      <c r="BQ52" s="301"/>
      <c r="BR52" s="286"/>
      <c r="BS52" s="297"/>
      <c r="BT52" s="298"/>
      <c r="BU52" s="299"/>
      <c r="BV52" s="300"/>
      <c r="BW52" s="301"/>
      <c r="BX52" s="286"/>
      <c r="BY52" s="297"/>
      <c r="BZ52" s="298"/>
      <c r="CA52" s="299"/>
      <c r="CB52" s="300"/>
      <c r="CC52" s="291"/>
      <c r="CD52" s="286"/>
      <c r="CE52" s="297"/>
      <c r="CF52" s="298"/>
      <c r="CG52" s="299"/>
      <c r="CH52" s="300"/>
      <c r="CI52" s="291"/>
      <c r="CJ52" s="286"/>
      <c r="CK52" s="297"/>
      <c r="CL52" s="298"/>
      <c r="CM52" s="299"/>
      <c r="CN52" s="300"/>
      <c r="CO52" s="291"/>
      <c r="CP52" s="286"/>
      <c r="CQ52" s="297"/>
      <c r="CR52" s="298"/>
      <c r="CS52" s="299"/>
      <c r="CT52" s="300"/>
      <c r="CU52" s="291"/>
      <c r="CV52" s="286"/>
      <c r="CW52" s="297"/>
      <c r="CX52" s="298"/>
      <c r="CY52" s="299"/>
      <c r="CZ52" s="300"/>
      <c r="DA52" s="291"/>
      <c r="DB52" s="286"/>
      <c r="DC52" s="297"/>
      <c r="DD52" s="298"/>
      <c r="DE52" s="299"/>
      <c r="DF52" s="300"/>
      <c r="DG52" s="291"/>
      <c r="DH52" s="286"/>
      <c r="DI52" s="297"/>
      <c r="DJ52" s="298"/>
      <c r="DK52" s="299"/>
      <c r="DL52" s="300"/>
      <c r="DM52" s="291"/>
      <c r="DN52" s="286"/>
      <c r="DO52" s="297"/>
      <c r="DP52" s="298"/>
      <c r="DQ52" s="299"/>
      <c r="DR52" s="300"/>
      <c r="DS52" s="291"/>
      <c r="DT52" s="286"/>
      <c r="DU52" s="297"/>
      <c r="DV52" s="298"/>
      <c r="DW52" s="299"/>
      <c r="DX52" s="300"/>
      <c r="DY52" s="291"/>
      <c r="DZ52" s="286"/>
      <c r="EA52" s="297"/>
      <c r="EB52" s="298"/>
      <c r="EC52" s="299"/>
      <c r="ED52" s="300"/>
      <c r="EE52" s="291"/>
      <c r="EF52" s="286"/>
      <c r="EG52" s="297"/>
      <c r="EH52" s="298"/>
      <c r="EI52" s="299"/>
      <c r="EJ52" s="300"/>
      <c r="EK52" s="291"/>
      <c r="EL52" s="286"/>
      <c r="EM52" s="297"/>
      <c r="EN52" s="298"/>
      <c r="EO52" s="299"/>
      <c r="EP52" s="300"/>
      <c r="EQ52" s="291"/>
      <c r="ER52" s="286"/>
      <c r="ES52" s="297"/>
      <c r="ET52" s="298"/>
      <c r="EU52" s="299"/>
      <c r="EV52" s="300"/>
      <c r="EW52" s="291"/>
      <c r="EX52" s="286"/>
      <c r="EY52" s="297"/>
      <c r="EZ52" s="298"/>
      <c r="FA52" s="299"/>
      <c r="FB52" s="300"/>
      <c r="FC52" s="291"/>
      <c r="FD52" s="286"/>
      <c r="FE52" s="297"/>
      <c r="FF52" s="298"/>
      <c r="FG52" s="299"/>
      <c r="FH52" s="300"/>
      <c r="FI52" s="291"/>
      <c r="FJ52" s="286"/>
      <c r="FK52" s="297"/>
      <c r="FL52" s="298"/>
      <c r="FM52" s="299"/>
      <c r="FN52" s="300"/>
      <c r="FO52" s="291"/>
      <c r="FP52" s="286"/>
      <c r="FQ52" s="297"/>
      <c r="FR52" s="298"/>
      <c r="FS52" s="299"/>
      <c r="FT52" s="300"/>
      <c r="FU52" s="291"/>
      <c r="FV52" s="286"/>
      <c r="FW52" s="297"/>
      <c r="FX52" s="298"/>
      <c r="FY52" s="299"/>
      <c r="FZ52" s="300"/>
      <c r="GA52" s="291"/>
      <c r="GB52" s="286"/>
      <c r="GC52" s="297"/>
      <c r="GD52" s="298"/>
      <c r="GE52" s="299"/>
      <c r="GF52" s="300"/>
      <c r="GG52" s="291"/>
      <c r="GH52" s="286"/>
      <c r="GI52" s="297"/>
      <c r="GJ52" s="298"/>
      <c r="GK52" s="299"/>
      <c r="GL52" s="300"/>
      <c r="GM52" s="291"/>
      <c r="GN52" s="286"/>
      <c r="GO52" s="297"/>
      <c r="GP52" s="298"/>
      <c r="GQ52" s="299"/>
      <c r="GR52" s="300"/>
      <c r="GS52" s="291"/>
      <c r="GT52" s="286"/>
      <c r="GU52" s="297"/>
      <c r="GV52" s="298"/>
      <c r="GW52" s="299"/>
      <c r="GX52" s="300"/>
      <c r="GY52" s="291"/>
      <c r="GZ52" s="286"/>
      <c r="HA52" s="297"/>
      <c r="HB52" s="298"/>
      <c r="HC52" s="299"/>
      <c r="HD52" s="300"/>
    </row>
    <row r="53" spans="1:212" s="280" customFormat="1" ht="14.25" customHeight="1" x14ac:dyDescent="0.25">
      <c r="A53" s="280">
        <f>IF(AL53=1,(MAXA(A$18:A52)+1),0)</f>
        <v>0</v>
      </c>
      <c r="B53" s="280">
        <f>IF(BF53+BG53+BH53+BI53+BJ53&gt;0,MAXA(B$18:B52)+1,0)</f>
        <v>0</v>
      </c>
      <c r="C53" s="280">
        <f>IF(BL53+BM53+BN53+BO53+BP53&gt;0,MAXA(C$18:C52)+1,0)</f>
        <v>0</v>
      </c>
      <c r="D53" s="280">
        <f>IF(BR53+BS53+BT53+BU53+BV53&gt;0,MAXA(D$18:D52)+1,0)</f>
        <v>0</v>
      </c>
      <c r="E53" s="280">
        <f>IF(BX53+BY53+BZ53+CA53+CB53&gt;0,MAXA(E$18:E52)+1,0)</f>
        <v>0</v>
      </c>
      <c r="F53" s="280">
        <f>IF(CD53+CE53+CF53+CG53+CH53&gt;0,MAXA(F$18:F52)+1,0)</f>
        <v>0</v>
      </c>
      <c r="G53" s="280">
        <f>IF(CJ53+CK53+CL53+CM53+CN53&gt;0,MAXA(G$18:G52)+1,0)</f>
        <v>0</v>
      </c>
      <c r="H53" s="280">
        <f>IF(CP53+CQ53+CR53+CS53+CT53&gt;0,MAXA(H$18:H52)+1,0)</f>
        <v>0</v>
      </c>
      <c r="I53" s="280">
        <f>IF(CV53+CW53+CX53+CY53+CZ53&gt;0,MAXA(I$18:I52)+1,0)</f>
        <v>0</v>
      </c>
      <c r="J53" s="280">
        <f>IF(DB53+DC53+DD53+DE53+DF53&gt;0,MAXA(J$18:J52)+1,0)</f>
        <v>0</v>
      </c>
      <c r="K53" s="280">
        <f>IF(DH53+DI53+DJ53+DK53+DL53&gt;0,MAXA(K$18:K52)+1,0)</f>
        <v>0</v>
      </c>
      <c r="L53" s="280">
        <f>IF(DN53+DO53+DP53+DQ53+DR53&gt;0,MAXA(L$18:L52)+1,0)</f>
        <v>0</v>
      </c>
      <c r="M53" s="280">
        <f>IF(DT53+DU53+DV53+DW53+DX53&gt;0,MAXA(M$18:M52)+1,0)</f>
        <v>0</v>
      </c>
      <c r="N53" s="280">
        <f>IF(DZ53+EA53+EB53+EC53+ED53&gt;0,MAXA(N$18:N52)+1,0)</f>
        <v>0</v>
      </c>
      <c r="O53" s="280">
        <f>IF(EF53+EG53+EH53+EI53+EJ53&gt;0,MAXA(O$18:O52)+1,0)</f>
        <v>0</v>
      </c>
      <c r="P53" s="280">
        <f>IF(EL53+EM53+EN53+EO53+EP53&gt;0,MAXA(P$18:P52)+1,0)</f>
        <v>0</v>
      </c>
      <c r="Q53" s="280">
        <f>IF(ER53+ES53+ET53+EU53+EV53&gt;0,MAXA(Q$18:Q52)+1,0)</f>
        <v>0</v>
      </c>
      <c r="R53" s="280">
        <f>IF(EX53+EY53+EZ53+FA53+FB53&gt;0,MAXA(R$18:R52)+1,0)</f>
        <v>0</v>
      </c>
      <c r="S53" s="280">
        <f>IF(FD53+FE53+FF53+FG53+FH53&gt;0,MAXA(S$18:S52)+1,0)</f>
        <v>0</v>
      </c>
      <c r="T53" s="280">
        <f>IF(FJ53+FK53+FL53+FM53+FN53&gt;0,MAXA(T$18:T52)+1,0)</f>
        <v>0</v>
      </c>
      <c r="U53" s="280">
        <f>IF(FP53+FQ53+FR53+FS53+FT53&gt;0,MAXA(U$18:U52)+1,0)</f>
        <v>0</v>
      </c>
      <c r="V53" s="280">
        <f>IF(FV53+FW53+FX53+FY53+FZ53&gt;0,MAXA(V$18:V52)+1,0)</f>
        <v>0</v>
      </c>
      <c r="W53" s="280">
        <f>IF(GB53+GC53+GD53+GE53+GF53&gt;0,MAXA(W$18:W52)+1,0)</f>
        <v>0</v>
      </c>
      <c r="X53" s="280">
        <f>IF(GH53+GI53+GJ53+GK53+GL53&gt;0,MAXA(X$18:X52)+1,0)</f>
        <v>0</v>
      </c>
      <c r="Y53" s="280">
        <f>IF(GN53+GO53+GP53+GQ53+GR53&gt;0,MAXA(Y$18:Y52)+1,0)</f>
        <v>0</v>
      </c>
      <c r="Z53" s="280">
        <f>IF(GT53+GU53+GV53+GW53+GX53&gt;0,MAXA(Z$18:Z52)+1,0)</f>
        <v>0</v>
      </c>
      <c r="AA53" s="280">
        <f>IF(GZ53+HA53+HB53+HC53+HD53&gt;0,MAXA(AA$18:AA52)+1,0)</f>
        <v>0</v>
      </c>
      <c r="AB53" s="280">
        <f t="shared" si="47"/>
        <v>0</v>
      </c>
      <c r="AC53" s="280">
        <f t="shared" si="46"/>
        <v>0</v>
      </c>
      <c r="AD53" s="280">
        <f t="shared" si="41"/>
        <v>0</v>
      </c>
      <c r="AE53" s="280">
        <f t="shared" si="42"/>
        <v>0</v>
      </c>
      <c r="AF53" s="280">
        <f t="shared" si="48"/>
        <v>0</v>
      </c>
      <c r="AG53" s="280">
        <f t="shared" si="43"/>
        <v>0</v>
      </c>
      <c r="AH53" s="280">
        <f t="shared" si="49"/>
        <v>0</v>
      </c>
      <c r="AI53" s="280">
        <f t="shared" si="44"/>
        <v>0</v>
      </c>
      <c r="AJ53" s="280">
        <f t="shared" si="52"/>
        <v>0</v>
      </c>
      <c r="AK53" s="186" t="e">
        <f>MATCH(AY53,AY$18:AY485,0)</f>
        <v>#N/A</v>
      </c>
      <c r="AL53" s="280">
        <f t="shared" si="45"/>
        <v>0</v>
      </c>
      <c r="AM53" s="280">
        <f t="shared" si="50"/>
        <v>36</v>
      </c>
      <c r="AN53" s="415"/>
      <c r="AO53" s="416"/>
      <c r="AP53" s="303">
        <f t="shared" si="53"/>
        <v>0</v>
      </c>
      <c r="AQ53" s="304">
        <f t="shared" si="54"/>
        <v>0</v>
      </c>
      <c r="AR53" s="305">
        <f t="shared" si="55"/>
        <v>0</v>
      </c>
      <c r="AS53" s="284"/>
      <c r="AT53" s="285" t="str">
        <f t="shared" si="40"/>
        <v/>
      </c>
      <c r="AU53" s="286"/>
      <c r="AV53" s="287"/>
      <c r="AW53" s="288"/>
      <c r="AX53" s="289"/>
      <c r="AY53" s="290"/>
      <c r="AZ53" s="291"/>
      <c r="BA53" s="286"/>
      <c r="BB53" s="290"/>
      <c r="BC53" s="287"/>
      <c r="BD53" s="307"/>
      <c r="BE53" s="296"/>
      <c r="BF53" s="286"/>
      <c r="BG53" s="297"/>
      <c r="BH53" s="298"/>
      <c r="BI53" s="299"/>
      <c r="BJ53" s="300"/>
      <c r="BK53" s="301"/>
      <c r="BL53" s="286"/>
      <c r="BM53" s="297"/>
      <c r="BN53" s="298"/>
      <c r="BO53" s="299"/>
      <c r="BP53" s="300"/>
      <c r="BQ53" s="301"/>
      <c r="BR53" s="286"/>
      <c r="BS53" s="297"/>
      <c r="BT53" s="298"/>
      <c r="BU53" s="299"/>
      <c r="BV53" s="300"/>
      <c r="BW53" s="301"/>
      <c r="BX53" s="286"/>
      <c r="BY53" s="297"/>
      <c r="BZ53" s="298"/>
      <c r="CA53" s="299"/>
      <c r="CB53" s="300"/>
      <c r="CC53" s="291"/>
      <c r="CD53" s="286"/>
      <c r="CE53" s="297"/>
      <c r="CF53" s="298"/>
      <c r="CG53" s="299"/>
      <c r="CH53" s="300"/>
      <c r="CI53" s="291"/>
      <c r="CJ53" s="286"/>
      <c r="CK53" s="297"/>
      <c r="CL53" s="298"/>
      <c r="CM53" s="299"/>
      <c r="CN53" s="300"/>
      <c r="CO53" s="291"/>
      <c r="CP53" s="286"/>
      <c r="CQ53" s="297"/>
      <c r="CR53" s="298"/>
      <c r="CS53" s="299"/>
      <c r="CT53" s="300"/>
      <c r="CU53" s="291"/>
      <c r="CV53" s="286"/>
      <c r="CW53" s="297"/>
      <c r="CX53" s="298"/>
      <c r="CY53" s="299"/>
      <c r="CZ53" s="300"/>
      <c r="DA53" s="291"/>
      <c r="DB53" s="286"/>
      <c r="DC53" s="297"/>
      <c r="DD53" s="298"/>
      <c r="DE53" s="299"/>
      <c r="DF53" s="300"/>
      <c r="DG53" s="291"/>
      <c r="DH53" s="286"/>
      <c r="DI53" s="297"/>
      <c r="DJ53" s="298"/>
      <c r="DK53" s="299"/>
      <c r="DL53" s="300"/>
      <c r="DM53" s="291"/>
      <c r="DN53" s="286"/>
      <c r="DO53" s="297"/>
      <c r="DP53" s="298"/>
      <c r="DQ53" s="299"/>
      <c r="DR53" s="300"/>
      <c r="DS53" s="291"/>
      <c r="DT53" s="286"/>
      <c r="DU53" s="297"/>
      <c r="DV53" s="298"/>
      <c r="DW53" s="299"/>
      <c r="DX53" s="300"/>
      <c r="DY53" s="291"/>
      <c r="DZ53" s="286"/>
      <c r="EA53" s="297"/>
      <c r="EB53" s="298"/>
      <c r="EC53" s="299"/>
      <c r="ED53" s="300"/>
      <c r="EE53" s="291"/>
      <c r="EF53" s="286"/>
      <c r="EG53" s="297"/>
      <c r="EH53" s="298"/>
      <c r="EI53" s="299"/>
      <c r="EJ53" s="300"/>
      <c r="EK53" s="291"/>
      <c r="EL53" s="286"/>
      <c r="EM53" s="297"/>
      <c r="EN53" s="298"/>
      <c r="EO53" s="299"/>
      <c r="EP53" s="300"/>
      <c r="EQ53" s="291"/>
      <c r="ER53" s="286"/>
      <c r="ES53" s="297"/>
      <c r="ET53" s="298"/>
      <c r="EU53" s="299"/>
      <c r="EV53" s="300"/>
      <c r="EW53" s="291"/>
      <c r="EX53" s="286"/>
      <c r="EY53" s="297"/>
      <c r="EZ53" s="298"/>
      <c r="FA53" s="299"/>
      <c r="FB53" s="300"/>
      <c r="FC53" s="291"/>
      <c r="FD53" s="286"/>
      <c r="FE53" s="297"/>
      <c r="FF53" s="298"/>
      <c r="FG53" s="299"/>
      <c r="FH53" s="300"/>
      <c r="FI53" s="291"/>
      <c r="FJ53" s="286"/>
      <c r="FK53" s="297"/>
      <c r="FL53" s="298"/>
      <c r="FM53" s="299"/>
      <c r="FN53" s="300"/>
      <c r="FO53" s="291"/>
      <c r="FP53" s="286"/>
      <c r="FQ53" s="297"/>
      <c r="FR53" s="298"/>
      <c r="FS53" s="299"/>
      <c r="FT53" s="300"/>
      <c r="FU53" s="291"/>
      <c r="FV53" s="286"/>
      <c r="FW53" s="297"/>
      <c r="FX53" s="298"/>
      <c r="FY53" s="299"/>
      <c r="FZ53" s="300"/>
      <c r="GA53" s="291"/>
      <c r="GB53" s="286"/>
      <c r="GC53" s="297"/>
      <c r="GD53" s="298"/>
      <c r="GE53" s="299"/>
      <c r="GF53" s="300"/>
      <c r="GG53" s="291"/>
      <c r="GH53" s="286"/>
      <c r="GI53" s="297"/>
      <c r="GJ53" s="298"/>
      <c r="GK53" s="299"/>
      <c r="GL53" s="300"/>
      <c r="GM53" s="291"/>
      <c r="GN53" s="286"/>
      <c r="GO53" s="297"/>
      <c r="GP53" s="298"/>
      <c r="GQ53" s="299"/>
      <c r="GR53" s="300"/>
      <c r="GS53" s="291"/>
      <c r="GT53" s="286"/>
      <c r="GU53" s="297"/>
      <c r="GV53" s="298"/>
      <c r="GW53" s="299"/>
      <c r="GX53" s="300"/>
      <c r="GY53" s="291"/>
      <c r="GZ53" s="286"/>
      <c r="HA53" s="297"/>
      <c r="HB53" s="298"/>
      <c r="HC53" s="299"/>
      <c r="HD53" s="300"/>
    </row>
    <row r="54" spans="1:212" s="280" customFormat="1" ht="14.25" customHeight="1" x14ac:dyDescent="0.25">
      <c r="A54" s="280">
        <f>IF(AL54=1,(MAXA(A$18:A53)+1),0)</f>
        <v>0</v>
      </c>
      <c r="B54" s="280">
        <f>IF(BF54+BG54+BH54+BI54+BJ54&gt;0,MAXA(B$18:B53)+1,0)</f>
        <v>0</v>
      </c>
      <c r="C54" s="280">
        <f>IF(BL54+BM54+BN54+BO54+BP54&gt;0,MAXA(C$18:C53)+1,0)</f>
        <v>0</v>
      </c>
      <c r="D54" s="280">
        <f>IF(BR54+BS54+BT54+BU54+BV54&gt;0,MAXA(D$18:D53)+1,0)</f>
        <v>0</v>
      </c>
      <c r="E54" s="280">
        <f>IF(BX54+BY54+BZ54+CA54+CB54&gt;0,MAXA(E$18:E53)+1,0)</f>
        <v>0</v>
      </c>
      <c r="F54" s="280">
        <f>IF(CD54+CE54+CF54+CG54+CH54&gt;0,MAXA(F$18:F53)+1,0)</f>
        <v>0</v>
      </c>
      <c r="G54" s="280">
        <f>IF(CJ54+CK54+CL54+CM54+CN54&gt;0,MAXA(G$18:G53)+1,0)</f>
        <v>0</v>
      </c>
      <c r="H54" s="280">
        <f>IF(CP54+CQ54+CR54+CS54+CT54&gt;0,MAXA(H$18:H53)+1,0)</f>
        <v>0</v>
      </c>
      <c r="I54" s="280">
        <f>IF(CV54+CW54+CX54+CY54+CZ54&gt;0,MAXA(I$18:I53)+1,0)</f>
        <v>0</v>
      </c>
      <c r="J54" s="280">
        <f>IF(DB54+DC54+DD54+DE54+DF54&gt;0,MAXA(J$18:J53)+1,0)</f>
        <v>0</v>
      </c>
      <c r="K54" s="280">
        <f>IF(DH54+DI54+DJ54+DK54+DL54&gt;0,MAXA(K$18:K53)+1,0)</f>
        <v>0</v>
      </c>
      <c r="L54" s="280">
        <f>IF(DN54+DO54+DP54+DQ54+DR54&gt;0,MAXA(L$18:L53)+1,0)</f>
        <v>0</v>
      </c>
      <c r="M54" s="280">
        <f>IF(DT54+DU54+DV54+DW54+DX54&gt;0,MAXA(M$18:M53)+1,0)</f>
        <v>0</v>
      </c>
      <c r="N54" s="280">
        <f>IF(DZ54+EA54+EB54+EC54+ED54&gt;0,MAXA(N$18:N53)+1,0)</f>
        <v>0</v>
      </c>
      <c r="O54" s="280">
        <f>IF(EF54+EG54+EH54+EI54+EJ54&gt;0,MAXA(O$18:O53)+1,0)</f>
        <v>0</v>
      </c>
      <c r="P54" s="280">
        <f>IF(EL54+EM54+EN54+EO54+EP54&gt;0,MAXA(P$18:P53)+1,0)</f>
        <v>0</v>
      </c>
      <c r="Q54" s="280">
        <f>IF(ER54+ES54+ET54+EU54+EV54&gt;0,MAXA(Q$18:Q53)+1,0)</f>
        <v>0</v>
      </c>
      <c r="R54" s="280">
        <f>IF(EX54+EY54+EZ54+FA54+FB54&gt;0,MAXA(R$18:R53)+1,0)</f>
        <v>0</v>
      </c>
      <c r="S54" s="280">
        <f>IF(FD54+FE54+FF54+FG54+FH54&gt;0,MAXA(S$18:S53)+1,0)</f>
        <v>0</v>
      </c>
      <c r="T54" s="280">
        <f>IF(FJ54+FK54+FL54+FM54+FN54&gt;0,MAXA(T$18:T53)+1,0)</f>
        <v>0</v>
      </c>
      <c r="U54" s="280">
        <f>IF(FP54+FQ54+FR54+FS54+FT54&gt;0,MAXA(U$18:U53)+1,0)</f>
        <v>0</v>
      </c>
      <c r="V54" s="280">
        <f>IF(FV54+FW54+FX54+FY54+FZ54&gt;0,MAXA(V$18:V53)+1,0)</f>
        <v>0</v>
      </c>
      <c r="W54" s="280">
        <f>IF(GB54+GC54+GD54+GE54+GF54&gt;0,MAXA(W$18:W53)+1,0)</f>
        <v>0</v>
      </c>
      <c r="X54" s="280">
        <f>IF(GH54+GI54+GJ54+GK54+GL54&gt;0,MAXA(X$18:X53)+1,0)</f>
        <v>0</v>
      </c>
      <c r="Y54" s="280">
        <f>IF(GN54+GO54+GP54+GQ54+GR54&gt;0,MAXA(Y$18:Y53)+1,0)</f>
        <v>0</v>
      </c>
      <c r="Z54" s="280">
        <f>IF(GT54+GU54+GV54+GW54+GX54&gt;0,MAXA(Z$18:Z53)+1,0)</f>
        <v>0</v>
      </c>
      <c r="AA54" s="280">
        <f>IF(GZ54+HA54+HB54+HC54+HD54&gt;0,MAXA(AA$18:AA53)+1,0)</f>
        <v>0</v>
      </c>
      <c r="AB54" s="280">
        <f t="shared" si="47"/>
        <v>0</v>
      </c>
      <c r="AC54" s="280">
        <f t="shared" si="46"/>
        <v>0</v>
      </c>
      <c r="AD54" s="280">
        <f t="shared" si="41"/>
        <v>0</v>
      </c>
      <c r="AE54" s="280">
        <f t="shared" si="42"/>
        <v>0</v>
      </c>
      <c r="AF54" s="280">
        <f t="shared" si="48"/>
        <v>0</v>
      </c>
      <c r="AG54" s="280">
        <f t="shared" si="43"/>
        <v>0</v>
      </c>
      <c r="AH54" s="280">
        <f t="shared" si="49"/>
        <v>0</v>
      </c>
      <c r="AI54" s="280">
        <f t="shared" si="44"/>
        <v>0</v>
      </c>
      <c r="AJ54" s="280">
        <f t="shared" si="52"/>
        <v>0</v>
      </c>
      <c r="AK54" s="186" t="e">
        <f>MATCH(AY54,AY$18:AY486,0)</f>
        <v>#N/A</v>
      </c>
      <c r="AL54" s="280">
        <f t="shared" si="45"/>
        <v>0</v>
      </c>
      <c r="AM54" s="280">
        <f t="shared" si="50"/>
        <v>37</v>
      </c>
      <c r="AN54" s="415"/>
      <c r="AO54" s="416"/>
      <c r="AP54" s="303">
        <f t="shared" si="53"/>
        <v>0</v>
      </c>
      <c r="AQ54" s="304">
        <f t="shared" si="54"/>
        <v>0</v>
      </c>
      <c r="AR54" s="305">
        <f t="shared" si="55"/>
        <v>0</v>
      </c>
      <c r="AS54" s="306"/>
      <c r="AT54" s="285" t="str">
        <f t="shared" si="40"/>
        <v/>
      </c>
      <c r="AU54" s="286"/>
      <c r="AV54" s="287"/>
      <c r="AW54" s="288"/>
      <c r="AX54" s="289"/>
      <c r="AY54" s="290"/>
      <c r="AZ54" s="291"/>
      <c r="BA54" s="286"/>
      <c r="BB54" s="290"/>
      <c r="BC54" s="287"/>
      <c r="BD54" s="307"/>
      <c r="BE54" s="296"/>
      <c r="BF54" s="286"/>
      <c r="BG54" s="297"/>
      <c r="BH54" s="298"/>
      <c r="BI54" s="299"/>
      <c r="BJ54" s="300"/>
      <c r="BK54" s="301"/>
      <c r="BL54" s="286"/>
      <c r="BM54" s="297"/>
      <c r="BN54" s="298"/>
      <c r="BO54" s="299"/>
      <c r="BP54" s="300"/>
      <c r="BQ54" s="301"/>
      <c r="BR54" s="286"/>
      <c r="BS54" s="297"/>
      <c r="BT54" s="298"/>
      <c r="BU54" s="299"/>
      <c r="BV54" s="300"/>
      <c r="BW54" s="301"/>
      <c r="BX54" s="286"/>
      <c r="BY54" s="297"/>
      <c r="BZ54" s="298"/>
      <c r="CA54" s="299"/>
      <c r="CB54" s="300"/>
      <c r="CC54" s="291"/>
      <c r="CD54" s="286"/>
      <c r="CE54" s="297"/>
      <c r="CF54" s="298"/>
      <c r="CG54" s="299"/>
      <c r="CH54" s="300"/>
      <c r="CI54" s="291"/>
      <c r="CJ54" s="286"/>
      <c r="CK54" s="297"/>
      <c r="CL54" s="298"/>
      <c r="CM54" s="299"/>
      <c r="CN54" s="300"/>
      <c r="CO54" s="291"/>
      <c r="CP54" s="286"/>
      <c r="CQ54" s="297"/>
      <c r="CR54" s="298"/>
      <c r="CS54" s="299"/>
      <c r="CT54" s="300"/>
      <c r="CU54" s="291"/>
      <c r="CV54" s="286"/>
      <c r="CW54" s="297"/>
      <c r="CX54" s="298"/>
      <c r="CY54" s="299"/>
      <c r="CZ54" s="300"/>
      <c r="DA54" s="291"/>
      <c r="DB54" s="286"/>
      <c r="DC54" s="297"/>
      <c r="DD54" s="298"/>
      <c r="DE54" s="299"/>
      <c r="DF54" s="300"/>
      <c r="DG54" s="291"/>
      <c r="DH54" s="286"/>
      <c r="DI54" s="297"/>
      <c r="DJ54" s="298"/>
      <c r="DK54" s="299"/>
      <c r="DL54" s="300"/>
      <c r="DM54" s="291"/>
      <c r="DN54" s="286"/>
      <c r="DO54" s="297"/>
      <c r="DP54" s="298"/>
      <c r="DQ54" s="299"/>
      <c r="DR54" s="300"/>
      <c r="DS54" s="291"/>
      <c r="DT54" s="286"/>
      <c r="DU54" s="297"/>
      <c r="DV54" s="298"/>
      <c r="DW54" s="299"/>
      <c r="DX54" s="300"/>
      <c r="DY54" s="291"/>
      <c r="DZ54" s="286"/>
      <c r="EA54" s="297"/>
      <c r="EB54" s="298"/>
      <c r="EC54" s="299"/>
      <c r="ED54" s="300"/>
      <c r="EE54" s="291"/>
      <c r="EF54" s="286"/>
      <c r="EG54" s="297"/>
      <c r="EH54" s="298"/>
      <c r="EI54" s="299"/>
      <c r="EJ54" s="300"/>
      <c r="EK54" s="291"/>
      <c r="EL54" s="286"/>
      <c r="EM54" s="297"/>
      <c r="EN54" s="298"/>
      <c r="EO54" s="299"/>
      <c r="EP54" s="300"/>
      <c r="EQ54" s="291"/>
      <c r="ER54" s="286"/>
      <c r="ES54" s="297"/>
      <c r="ET54" s="298"/>
      <c r="EU54" s="299"/>
      <c r="EV54" s="300"/>
      <c r="EW54" s="291"/>
      <c r="EX54" s="286"/>
      <c r="EY54" s="297"/>
      <c r="EZ54" s="298"/>
      <c r="FA54" s="299"/>
      <c r="FB54" s="300"/>
      <c r="FC54" s="291"/>
      <c r="FD54" s="286"/>
      <c r="FE54" s="297"/>
      <c r="FF54" s="298"/>
      <c r="FG54" s="299"/>
      <c r="FH54" s="300"/>
      <c r="FI54" s="291"/>
      <c r="FJ54" s="286"/>
      <c r="FK54" s="297"/>
      <c r="FL54" s="298"/>
      <c r="FM54" s="299"/>
      <c r="FN54" s="300"/>
      <c r="FO54" s="291"/>
      <c r="FP54" s="286"/>
      <c r="FQ54" s="297"/>
      <c r="FR54" s="298"/>
      <c r="FS54" s="299"/>
      <c r="FT54" s="300"/>
      <c r="FU54" s="291"/>
      <c r="FV54" s="286"/>
      <c r="FW54" s="297"/>
      <c r="FX54" s="298"/>
      <c r="FY54" s="299"/>
      <c r="FZ54" s="300"/>
      <c r="GA54" s="291"/>
      <c r="GB54" s="286"/>
      <c r="GC54" s="297"/>
      <c r="GD54" s="298"/>
      <c r="GE54" s="299"/>
      <c r="GF54" s="300"/>
      <c r="GG54" s="291"/>
      <c r="GH54" s="286"/>
      <c r="GI54" s="297"/>
      <c r="GJ54" s="298"/>
      <c r="GK54" s="299"/>
      <c r="GL54" s="300"/>
      <c r="GM54" s="291"/>
      <c r="GN54" s="286"/>
      <c r="GO54" s="297"/>
      <c r="GP54" s="298"/>
      <c r="GQ54" s="299"/>
      <c r="GR54" s="300"/>
      <c r="GS54" s="291"/>
      <c r="GT54" s="286"/>
      <c r="GU54" s="297"/>
      <c r="GV54" s="298"/>
      <c r="GW54" s="299"/>
      <c r="GX54" s="300"/>
      <c r="GY54" s="291"/>
      <c r="GZ54" s="286"/>
      <c r="HA54" s="297"/>
      <c r="HB54" s="298"/>
      <c r="HC54" s="299"/>
      <c r="HD54" s="300"/>
    </row>
    <row r="55" spans="1:212" s="280" customFormat="1" ht="14.25" customHeight="1" x14ac:dyDescent="0.25">
      <c r="A55" s="280">
        <f>IF(AL55=1,(MAXA(A$18:A54)+1),0)</f>
        <v>0</v>
      </c>
      <c r="B55" s="280">
        <f>IF(BF55+BG55+BH55+BI55+BJ55&gt;0,MAXA(B$18:B54)+1,0)</f>
        <v>0</v>
      </c>
      <c r="C55" s="280">
        <f>IF(BL55+BM55+BN55+BO55+BP55&gt;0,MAXA(C$18:C54)+1,0)</f>
        <v>0</v>
      </c>
      <c r="D55" s="280">
        <f>IF(BR55+BS55+BT55+BU55+BV55&gt;0,MAXA(D$18:D54)+1,0)</f>
        <v>0</v>
      </c>
      <c r="E55" s="280">
        <f>IF(BX55+BY55+BZ55+CA55+CB55&gt;0,MAXA(E$18:E54)+1,0)</f>
        <v>0</v>
      </c>
      <c r="F55" s="280">
        <f>IF(CD55+CE55+CF55+CG55+CH55&gt;0,MAXA(F$18:F54)+1,0)</f>
        <v>0</v>
      </c>
      <c r="G55" s="280">
        <f>IF(CJ55+CK55+CL55+CM55+CN55&gt;0,MAXA(G$18:G54)+1,0)</f>
        <v>0</v>
      </c>
      <c r="H55" s="280">
        <f>IF(CP55+CQ55+CR55+CS55+CT55&gt;0,MAXA(H$18:H54)+1,0)</f>
        <v>0</v>
      </c>
      <c r="I55" s="280">
        <f>IF(CV55+CW55+CX55+CY55+CZ55&gt;0,MAXA(I$18:I54)+1,0)</f>
        <v>0</v>
      </c>
      <c r="J55" s="280">
        <f>IF(DB55+DC55+DD55+DE55+DF55&gt;0,MAXA(J$18:J54)+1,0)</f>
        <v>0</v>
      </c>
      <c r="K55" s="280">
        <f>IF(DH55+DI55+DJ55+DK55+DL55&gt;0,MAXA(K$18:K54)+1,0)</f>
        <v>0</v>
      </c>
      <c r="L55" s="280">
        <f>IF(DN55+DO55+DP55+DQ55+DR55&gt;0,MAXA(L$18:L54)+1,0)</f>
        <v>0</v>
      </c>
      <c r="M55" s="280">
        <f>IF(DT55+DU55+DV55+DW55+DX55&gt;0,MAXA(M$18:M54)+1,0)</f>
        <v>0</v>
      </c>
      <c r="N55" s="280">
        <f>IF(DZ55+EA55+EB55+EC55+ED55&gt;0,MAXA(N$18:N54)+1,0)</f>
        <v>0</v>
      </c>
      <c r="O55" s="280">
        <f>IF(EF55+EG55+EH55+EI55+EJ55&gt;0,MAXA(O$18:O54)+1,0)</f>
        <v>0</v>
      </c>
      <c r="P55" s="280">
        <f>IF(EL55+EM55+EN55+EO55+EP55&gt;0,MAXA(P$18:P54)+1,0)</f>
        <v>0</v>
      </c>
      <c r="Q55" s="280">
        <f>IF(ER55+ES55+ET55+EU55+EV55&gt;0,MAXA(Q$18:Q54)+1,0)</f>
        <v>0</v>
      </c>
      <c r="R55" s="280">
        <f>IF(EX55+EY55+EZ55+FA55+FB55&gt;0,MAXA(R$18:R54)+1,0)</f>
        <v>0</v>
      </c>
      <c r="S55" s="280">
        <f>IF(FD55+FE55+FF55+FG55+FH55&gt;0,MAXA(S$18:S54)+1,0)</f>
        <v>0</v>
      </c>
      <c r="T55" s="280">
        <f>IF(FJ55+FK55+FL55+FM55+FN55&gt;0,MAXA(T$18:T54)+1,0)</f>
        <v>0</v>
      </c>
      <c r="U55" s="280">
        <f>IF(FP55+FQ55+FR55+FS55+FT55&gt;0,MAXA(U$18:U54)+1,0)</f>
        <v>0</v>
      </c>
      <c r="V55" s="280">
        <f>IF(FV55+FW55+FX55+FY55+FZ55&gt;0,MAXA(V$18:V54)+1,0)</f>
        <v>0</v>
      </c>
      <c r="W55" s="280">
        <f>IF(GB55+GC55+GD55+GE55+GF55&gt;0,MAXA(W$18:W54)+1,0)</f>
        <v>0</v>
      </c>
      <c r="X55" s="280">
        <f>IF(GH55+GI55+GJ55+GK55+GL55&gt;0,MAXA(X$18:X54)+1,0)</f>
        <v>0</v>
      </c>
      <c r="Y55" s="280">
        <f>IF(GN55+GO55+GP55+GQ55+GR55&gt;0,MAXA(Y$18:Y54)+1,0)</f>
        <v>0</v>
      </c>
      <c r="Z55" s="280">
        <f>IF(GT55+GU55+GV55+GW55+GX55&gt;0,MAXA(Z$18:Z54)+1,0)</f>
        <v>0</v>
      </c>
      <c r="AA55" s="280">
        <f>IF(GZ55+HA55+HB55+HC55+HD55&gt;0,MAXA(AA$18:AA54)+1,0)</f>
        <v>0</v>
      </c>
      <c r="AB55" s="280">
        <f t="shared" si="47"/>
        <v>0</v>
      </c>
      <c r="AC55" s="280">
        <f t="shared" si="46"/>
        <v>0</v>
      </c>
      <c r="AD55" s="280">
        <f t="shared" si="41"/>
        <v>0</v>
      </c>
      <c r="AE55" s="280">
        <f t="shared" si="42"/>
        <v>0</v>
      </c>
      <c r="AF55" s="280">
        <f t="shared" si="48"/>
        <v>0</v>
      </c>
      <c r="AG55" s="280">
        <f t="shared" si="43"/>
        <v>0</v>
      </c>
      <c r="AH55" s="280">
        <f t="shared" si="49"/>
        <v>0</v>
      </c>
      <c r="AI55" s="280">
        <f t="shared" si="44"/>
        <v>0</v>
      </c>
      <c r="AJ55" s="280">
        <f t="shared" si="52"/>
        <v>0</v>
      </c>
      <c r="AK55" s="186" t="e">
        <f>MATCH(AY55,AY$18:AY487,0)</f>
        <v>#N/A</v>
      </c>
      <c r="AL55" s="280">
        <f t="shared" si="45"/>
        <v>0</v>
      </c>
      <c r="AM55" s="280">
        <f t="shared" si="50"/>
        <v>38</v>
      </c>
      <c r="AN55" s="415"/>
      <c r="AO55" s="416"/>
      <c r="AP55" s="303">
        <f t="shared" si="53"/>
        <v>0</v>
      </c>
      <c r="AQ55" s="304">
        <f t="shared" si="54"/>
        <v>0</v>
      </c>
      <c r="AR55" s="305">
        <f t="shared" si="55"/>
        <v>0</v>
      </c>
      <c r="AS55" s="284"/>
      <c r="AT55" s="285" t="str">
        <f t="shared" si="40"/>
        <v/>
      </c>
      <c r="AU55" s="286"/>
      <c r="AV55" s="287"/>
      <c r="AW55" s="288"/>
      <c r="AX55" s="289"/>
      <c r="AY55" s="290"/>
      <c r="AZ55" s="291"/>
      <c r="BA55" s="286"/>
      <c r="BB55" s="290"/>
      <c r="BC55" s="287"/>
      <c r="BD55" s="307"/>
      <c r="BE55" s="296"/>
      <c r="BF55" s="286"/>
      <c r="BG55" s="297"/>
      <c r="BH55" s="298"/>
      <c r="BI55" s="299"/>
      <c r="BJ55" s="300"/>
      <c r="BK55" s="301"/>
      <c r="BL55" s="286"/>
      <c r="BM55" s="297"/>
      <c r="BN55" s="298"/>
      <c r="BO55" s="299"/>
      <c r="BP55" s="300"/>
      <c r="BQ55" s="301"/>
      <c r="BR55" s="286"/>
      <c r="BS55" s="297"/>
      <c r="BT55" s="298"/>
      <c r="BU55" s="299"/>
      <c r="BV55" s="300"/>
      <c r="BW55" s="301"/>
      <c r="BX55" s="286"/>
      <c r="BY55" s="297"/>
      <c r="BZ55" s="298"/>
      <c r="CA55" s="299"/>
      <c r="CB55" s="300"/>
      <c r="CC55" s="291"/>
      <c r="CD55" s="286"/>
      <c r="CE55" s="297"/>
      <c r="CF55" s="298"/>
      <c r="CG55" s="299"/>
      <c r="CH55" s="300"/>
      <c r="CI55" s="291"/>
      <c r="CJ55" s="286"/>
      <c r="CK55" s="297"/>
      <c r="CL55" s="298"/>
      <c r="CM55" s="299"/>
      <c r="CN55" s="300"/>
      <c r="CO55" s="291"/>
      <c r="CP55" s="286"/>
      <c r="CQ55" s="297"/>
      <c r="CR55" s="298"/>
      <c r="CS55" s="299"/>
      <c r="CT55" s="300"/>
      <c r="CU55" s="291"/>
      <c r="CV55" s="286"/>
      <c r="CW55" s="297"/>
      <c r="CX55" s="298"/>
      <c r="CY55" s="299"/>
      <c r="CZ55" s="300"/>
      <c r="DA55" s="291"/>
      <c r="DB55" s="286"/>
      <c r="DC55" s="297"/>
      <c r="DD55" s="298"/>
      <c r="DE55" s="299"/>
      <c r="DF55" s="300"/>
      <c r="DG55" s="291"/>
      <c r="DH55" s="286"/>
      <c r="DI55" s="297"/>
      <c r="DJ55" s="298"/>
      <c r="DK55" s="299"/>
      <c r="DL55" s="300"/>
      <c r="DM55" s="291"/>
      <c r="DN55" s="286"/>
      <c r="DO55" s="297"/>
      <c r="DP55" s="298"/>
      <c r="DQ55" s="299"/>
      <c r="DR55" s="300"/>
      <c r="DS55" s="291"/>
      <c r="DT55" s="286"/>
      <c r="DU55" s="297"/>
      <c r="DV55" s="298"/>
      <c r="DW55" s="299"/>
      <c r="DX55" s="300"/>
      <c r="DY55" s="291"/>
      <c r="DZ55" s="286"/>
      <c r="EA55" s="297"/>
      <c r="EB55" s="298"/>
      <c r="EC55" s="299"/>
      <c r="ED55" s="300"/>
      <c r="EE55" s="291"/>
      <c r="EF55" s="286"/>
      <c r="EG55" s="297"/>
      <c r="EH55" s="298"/>
      <c r="EI55" s="299"/>
      <c r="EJ55" s="300"/>
      <c r="EK55" s="291"/>
      <c r="EL55" s="286"/>
      <c r="EM55" s="297"/>
      <c r="EN55" s="298"/>
      <c r="EO55" s="299"/>
      <c r="EP55" s="300"/>
      <c r="EQ55" s="291"/>
      <c r="ER55" s="286"/>
      <c r="ES55" s="297"/>
      <c r="ET55" s="298"/>
      <c r="EU55" s="299"/>
      <c r="EV55" s="300"/>
      <c r="EW55" s="291"/>
      <c r="EX55" s="286"/>
      <c r="EY55" s="297"/>
      <c r="EZ55" s="298"/>
      <c r="FA55" s="299"/>
      <c r="FB55" s="300"/>
      <c r="FC55" s="291"/>
      <c r="FD55" s="286"/>
      <c r="FE55" s="297"/>
      <c r="FF55" s="298"/>
      <c r="FG55" s="299"/>
      <c r="FH55" s="300"/>
      <c r="FI55" s="291"/>
      <c r="FJ55" s="286"/>
      <c r="FK55" s="297"/>
      <c r="FL55" s="298"/>
      <c r="FM55" s="299"/>
      <c r="FN55" s="300"/>
      <c r="FO55" s="291"/>
      <c r="FP55" s="286"/>
      <c r="FQ55" s="297"/>
      <c r="FR55" s="298"/>
      <c r="FS55" s="299"/>
      <c r="FT55" s="300"/>
      <c r="FU55" s="291"/>
      <c r="FV55" s="286"/>
      <c r="FW55" s="297"/>
      <c r="FX55" s="298"/>
      <c r="FY55" s="299"/>
      <c r="FZ55" s="300"/>
      <c r="GA55" s="291"/>
      <c r="GB55" s="286"/>
      <c r="GC55" s="297"/>
      <c r="GD55" s="298"/>
      <c r="GE55" s="299"/>
      <c r="GF55" s="300"/>
      <c r="GG55" s="291"/>
      <c r="GH55" s="286"/>
      <c r="GI55" s="297"/>
      <c r="GJ55" s="298"/>
      <c r="GK55" s="299"/>
      <c r="GL55" s="300"/>
      <c r="GM55" s="291"/>
      <c r="GN55" s="286"/>
      <c r="GO55" s="297"/>
      <c r="GP55" s="298"/>
      <c r="GQ55" s="299"/>
      <c r="GR55" s="300"/>
      <c r="GS55" s="291"/>
      <c r="GT55" s="286"/>
      <c r="GU55" s="297"/>
      <c r="GV55" s="298"/>
      <c r="GW55" s="299"/>
      <c r="GX55" s="300"/>
      <c r="GY55" s="291"/>
      <c r="GZ55" s="286"/>
      <c r="HA55" s="297"/>
      <c r="HB55" s="298"/>
      <c r="HC55" s="299"/>
      <c r="HD55" s="300"/>
    </row>
    <row r="56" spans="1:212" s="280" customFormat="1" ht="14.25" customHeight="1" x14ac:dyDescent="0.25">
      <c r="A56" s="280">
        <f>IF(AL56=1,(MAXA(A$18:A55)+1),0)</f>
        <v>0</v>
      </c>
      <c r="B56" s="280">
        <f>IF(BF56+BG56+BH56+BI56+BJ56&gt;0,MAXA(B$18:B55)+1,0)</f>
        <v>0</v>
      </c>
      <c r="C56" s="280">
        <f>IF(BL56+BM56+BN56+BO56+BP56&gt;0,MAXA(C$18:C55)+1,0)</f>
        <v>0</v>
      </c>
      <c r="D56" s="280">
        <f>IF(BR56+BS56+BT56+BU56+BV56&gt;0,MAXA(D$18:D55)+1,0)</f>
        <v>0</v>
      </c>
      <c r="E56" s="280">
        <f>IF(BX56+BY56+BZ56+CA56+CB56&gt;0,MAXA(E$18:E55)+1,0)</f>
        <v>0</v>
      </c>
      <c r="F56" s="280">
        <f>IF(CD56+CE56+CF56+CG56+CH56&gt;0,MAXA(F$18:F55)+1,0)</f>
        <v>0</v>
      </c>
      <c r="G56" s="280">
        <f>IF(CJ56+CK56+CL56+CM56+CN56&gt;0,MAXA(G$18:G55)+1,0)</f>
        <v>0</v>
      </c>
      <c r="H56" s="280">
        <f>IF(CP56+CQ56+CR56+CS56+CT56&gt;0,MAXA(H$18:H55)+1,0)</f>
        <v>0</v>
      </c>
      <c r="I56" s="280">
        <f>IF(CV56+CW56+CX56+CY56+CZ56&gt;0,MAXA(I$18:I55)+1,0)</f>
        <v>0</v>
      </c>
      <c r="J56" s="280">
        <f>IF(DB56+DC56+DD56+DE56+DF56&gt;0,MAXA(J$18:J55)+1,0)</f>
        <v>0</v>
      </c>
      <c r="K56" s="280">
        <f>IF(DH56+DI56+DJ56+DK56+DL56&gt;0,MAXA(K$18:K55)+1,0)</f>
        <v>0</v>
      </c>
      <c r="L56" s="280">
        <f>IF(DN56+DO56+DP56+DQ56+DR56&gt;0,MAXA(L$18:L55)+1,0)</f>
        <v>0</v>
      </c>
      <c r="M56" s="280">
        <f>IF(DT56+DU56+DV56+DW56+DX56&gt;0,MAXA(M$18:M55)+1,0)</f>
        <v>0</v>
      </c>
      <c r="N56" s="280">
        <f>IF(DZ56+EA56+EB56+EC56+ED56&gt;0,MAXA(N$18:N55)+1,0)</f>
        <v>0</v>
      </c>
      <c r="O56" s="280">
        <f>IF(EF56+EG56+EH56+EI56+EJ56&gt;0,MAXA(O$18:O55)+1,0)</f>
        <v>0</v>
      </c>
      <c r="P56" s="280">
        <f>IF(EL56+EM56+EN56+EO56+EP56&gt;0,MAXA(P$18:P55)+1,0)</f>
        <v>0</v>
      </c>
      <c r="Q56" s="280">
        <f>IF(ER56+ES56+ET56+EU56+EV56&gt;0,MAXA(Q$18:Q55)+1,0)</f>
        <v>0</v>
      </c>
      <c r="R56" s="280">
        <f>IF(EX56+EY56+EZ56+FA56+FB56&gt;0,MAXA(R$18:R55)+1,0)</f>
        <v>0</v>
      </c>
      <c r="S56" s="280">
        <f>IF(FD56+FE56+FF56+FG56+FH56&gt;0,MAXA(S$18:S55)+1,0)</f>
        <v>0</v>
      </c>
      <c r="T56" s="280">
        <f>IF(FJ56+FK56+FL56+FM56+FN56&gt;0,MAXA(T$18:T55)+1,0)</f>
        <v>0</v>
      </c>
      <c r="U56" s="280">
        <f>IF(FP56+FQ56+FR56+FS56+FT56&gt;0,MAXA(U$18:U55)+1,0)</f>
        <v>0</v>
      </c>
      <c r="V56" s="280">
        <f>IF(FV56+FW56+FX56+FY56+FZ56&gt;0,MAXA(V$18:V55)+1,0)</f>
        <v>0</v>
      </c>
      <c r="W56" s="280">
        <f>IF(GB56+GC56+GD56+GE56+GF56&gt;0,MAXA(W$18:W55)+1,0)</f>
        <v>0</v>
      </c>
      <c r="X56" s="280">
        <f>IF(GH56+GI56+GJ56+GK56+GL56&gt;0,MAXA(X$18:X55)+1,0)</f>
        <v>0</v>
      </c>
      <c r="Y56" s="280">
        <f>IF(GN56+GO56+GP56+GQ56+GR56&gt;0,MAXA(Y$18:Y55)+1,0)</f>
        <v>0</v>
      </c>
      <c r="Z56" s="280">
        <f>IF(GT56+GU56+GV56+GW56+GX56&gt;0,MAXA(Z$18:Z55)+1,0)</f>
        <v>0</v>
      </c>
      <c r="AA56" s="280">
        <f>IF(GZ56+HA56+HB56+HC56+HD56&gt;0,MAXA(AA$18:AA55)+1,0)</f>
        <v>0</v>
      </c>
      <c r="AB56" s="280">
        <f t="shared" si="47"/>
        <v>0</v>
      </c>
      <c r="AC56" s="280">
        <f t="shared" si="46"/>
        <v>0</v>
      </c>
      <c r="AD56" s="280">
        <f t="shared" si="41"/>
        <v>0</v>
      </c>
      <c r="AE56" s="280">
        <f t="shared" si="42"/>
        <v>0</v>
      </c>
      <c r="AF56" s="280">
        <f t="shared" si="48"/>
        <v>0</v>
      </c>
      <c r="AG56" s="280">
        <f t="shared" si="43"/>
        <v>0</v>
      </c>
      <c r="AH56" s="280">
        <f t="shared" si="49"/>
        <v>0</v>
      </c>
      <c r="AI56" s="280">
        <f t="shared" si="44"/>
        <v>0</v>
      </c>
      <c r="AJ56" s="280">
        <f t="shared" si="52"/>
        <v>0</v>
      </c>
      <c r="AK56" s="186" t="e">
        <f>MATCH(AY56,AY$18:AY488,0)</f>
        <v>#N/A</v>
      </c>
      <c r="AL56" s="280">
        <f t="shared" si="45"/>
        <v>0</v>
      </c>
      <c r="AM56" s="280">
        <f t="shared" si="50"/>
        <v>39</v>
      </c>
      <c r="AN56" s="415"/>
      <c r="AO56" s="416"/>
      <c r="AP56" s="303">
        <f t="shared" si="53"/>
        <v>0</v>
      </c>
      <c r="AQ56" s="304">
        <f t="shared" si="54"/>
        <v>0</v>
      </c>
      <c r="AR56" s="305">
        <f t="shared" si="55"/>
        <v>0</v>
      </c>
      <c r="AS56" s="284"/>
      <c r="AT56" s="285" t="str">
        <f t="shared" si="40"/>
        <v/>
      </c>
      <c r="AU56" s="286"/>
      <c r="AV56" s="287"/>
      <c r="AW56" s="288"/>
      <c r="AX56" s="289"/>
      <c r="AY56" s="290"/>
      <c r="AZ56" s="291"/>
      <c r="BA56" s="286"/>
      <c r="BB56" s="290"/>
      <c r="BC56" s="287"/>
      <c r="BD56" s="307"/>
      <c r="BE56" s="296"/>
      <c r="BF56" s="286"/>
      <c r="BG56" s="297"/>
      <c r="BH56" s="298"/>
      <c r="BI56" s="299"/>
      <c r="BJ56" s="300"/>
      <c r="BK56" s="301"/>
      <c r="BL56" s="286"/>
      <c r="BM56" s="297"/>
      <c r="BN56" s="298"/>
      <c r="BO56" s="299"/>
      <c r="BP56" s="300"/>
      <c r="BQ56" s="301"/>
      <c r="BR56" s="286"/>
      <c r="BS56" s="297"/>
      <c r="BT56" s="298"/>
      <c r="BU56" s="299"/>
      <c r="BV56" s="300"/>
      <c r="BW56" s="301"/>
      <c r="BX56" s="286"/>
      <c r="BY56" s="297"/>
      <c r="BZ56" s="298"/>
      <c r="CA56" s="299"/>
      <c r="CB56" s="300"/>
      <c r="CC56" s="291"/>
      <c r="CD56" s="286"/>
      <c r="CE56" s="297"/>
      <c r="CF56" s="298"/>
      <c r="CG56" s="299"/>
      <c r="CH56" s="300"/>
      <c r="CI56" s="291"/>
      <c r="CJ56" s="286"/>
      <c r="CK56" s="297"/>
      <c r="CL56" s="298"/>
      <c r="CM56" s="299"/>
      <c r="CN56" s="300"/>
      <c r="CO56" s="291"/>
      <c r="CP56" s="286"/>
      <c r="CQ56" s="297"/>
      <c r="CR56" s="298"/>
      <c r="CS56" s="299"/>
      <c r="CT56" s="300"/>
      <c r="CU56" s="291"/>
      <c r="CV56" s="286"/>
      <c r="CW56" s="297"/>
      <c r="CX56" s="298"/>
      <c r="CY56" s="299"/>
      <c r="CZ56" s="300"/>
      <c r="DA56" s="291"/>
      <c r="DB56" s="286"/>
      <c r="DC56" s="297"/>
      <c r="DD56" s="298"/>
      <c r="DE56" s="299"/>
      <c r="DF56" s="300"/>
      <c r="DG56" s="291"/>
      <c r="DH56" s="286"/>
      <c r="DI56" s="297"/>
      <c r="DJ56" s="298"/>
      <c r="DK56" s="299"/>
      <c r="DL56" s="300"/>
      <c r="DM56" s="291"/>
      <c r="DN56" s="286"/>
      <c r="DO56" s="297"/>
      <c r="DP56" s="298"/>
      <c r="DQ56" s="299"/>
      <c r="DR56" s="300"/>
      <c r="DS56" s="291"/>
      <c r="DT56" s="286"/>
      <c r="DU56" s="297"/>
      <c r="DV56" s="298"/>
      <c r="DW56" s="299"/>
      <c r="DX56" s="300"/>
      <c r="DY56" s="291"/>
      <c r="DZ56" s="286"/>
      <c r="EA56" s="297"/>
      <c r="EB56" s="298"/>
      <c r="EC56" s="299"/>
      <c r="ED56" s="300"/>
      <c r="EE56" s="291"/>
      <c r="EF56" s="286"/>
      <c r="EG56" s="297"/>
      <c r="EH56" s="298"/>
      <c r="EI56" s="299"/>
      <c r="EJ56" s="300"/>
      <c r="EK56" s="291"/>
      <c r="EL56" s="286"/>
      <c r="EM56" s="297"/>
      <c r="EN56" s="298"/>
      <c r="EO56" s="299"/>
      <c r="EP56" s="300"/>
      <c r="EQ56" s="291"/>
      <c r="ER56" s="286"/>
      <c r="ES56" s="297"/>
      <c r="ET56" s="298"/>
      <c r="EU56" s="299"/>
      <c r="EV56" s="300"/>
      <c r="EW56" s="291"/>
      <c r="EX56" s="286"/>
      <c r="EY56" s="297"/>
      <c r="EZ56" s="298"/>
      <c r="FA56" s="299"/>
      <c r="FB56" s="300"/>
      <c r="FC56" s="291"/>
      <c r="FD56" s="286"/>
      <c r="FE56" s="297"/>
      <c r="FF56" s="298"/>
      <c r="FG56" s="299"/>
      <c r="FH56" s="300"/>
      <c r="FI56" s="291"/>
      <c r="FJ56" s="286"/>
      <c r="FK56" s="297"/>
      <c r="FL56" s="298"/>
      <c r="FM56" s="299"/>
      <c r="FN56" s="300"/>
      <c r="FO56" s="291"/>
      <c r="FP56" s="286"/>
      <c r="FQ56" s="297"/>
      <c r="FR56" s="298"/>
      <c r="FS56" s="299"/>
      <c r="FT56" s="300"/>
      <c r="FU56" s="291"/>
      <c r="FV56" s="286"/>
      <c r="FW56" s="297"/>
      <c r="FX56" s="298"/>
      <c r="FY56" s="299"/>
      <c r="FZ56" s="300"/>
      <c r="GA56" s="291"/>
      <c r="GB56" s="286"/>
      <c r="GC56" s="297"/>
      <c r="GD56" s="298"/>
      <c r="GE56" s="299"/>
      <c r="GF56" s="300"/>
      <c r="GG56" s="291"/>
      <c r="GH56" s="286"/>
      <c r="GI56" s="297"/>
      <c r="GJ56" s="298"/>
      <c r="GK56" s="299"/>
      <c r="GL56" s="300"/>
      <c r="GM56" s="291"/>
      <c r="GN56" s="286"/>
      <c r="GO56" s="297"/>
      <c r="GP56" s="298"/>
      <c r="GQ56" s="299"/>
      <c r="GR56" s="300"/>
      <c r="GS56" s="291"/>
      <c r="GT56" s="286"/>
      <c r="GU56" s="297"/>
      <c r="GV56" s="298"/>
      <c r="GW56" s="299"/>
      <c r="GX56" s="300"/>
      <c r="GY56" s="291"/>
      <c r="GZ56" s="286"/>
      <c r="HA56" s="297"/>
      <c r="HB56" s="298"/>
      <c r="HC56" s="299"/>
      <c r="HD56" s="300"/>
    </row>
    <row r="57" spans="1:212" s="280" customFormat="1" ht="14.25" customHeight="1" x14ac:dyDescent="0.25">
      <c r="A57" s="280">
        <f>IF(AL57=1,(MAXA(A$18:A56)+1),0)</f>
        <v>0</v>
      </c>
      <c r="B57" s="280">
        <f>IF(BF57+BG57+BH57+BI57+BJ57&gt;0,MAXA(B$18:B56)+1,0)</f>
        <v>0</v>
      </c>
      <c r="C57" s="280">
        <f>IF(BL57+BM57+BN57+BO57+BP57&gt;0,MAXA(C$18:C56)+1,0)</f>
        <v>0</v>
      </c>
      <c r="D57" s="280">
        <f>IF(BR57+BS57+BT57+BU57+BV57&gt;0,MAXA(D$18:D56)+1,0)</f>
        <v>0</v>
      </c>
      <c r="E57" s="280">
        <f>IF(BX57+BY57+BZ57+CA57+CB57&gt;0,MAXA(E$18:E56)+1,0)</f>
        <v>0</v>
      </c>
      <c r="F57" s="280">
        <f>IF(CD57+CE57+CF57+CG57+CH57&gt;0,MAXA(F$18:F56)+1,0)</f>
        <v>0</v>
      </c>
      <c r="G57" s="280">
        <f>IF(CJ57+CK57+CL57+CM57+CN57&gt;0,MAXA(G$18:G56)+1,0)</f>
        <v>0</v>
      </c>
      <c r="H57" s="280">
        <f>IF(CP57+CQ57+CR57+CS57+CT57&gt;0,MAXA(H$18:H56)+1,0)</f>
        <v>0</v>
      </c>
      <c r="I57" s="280">
        <f>IF(CV57+CW57+CX57+CY57+CZ57&gt;0,MAXA(I$18:I56)+1,0)</f>
        <v>0</v>
      </c>
      <c r="J57" s="280">
        <f>IF(DB57+DC57+DD57+DE57+DF57&gt;0,MAXA(J$18:J56)+1,0)</f>
        <v>0</v>
      </c>
      <c r="K57" s="280">
        <f>IF(DH57+DI57+DJ57+DK57+DL57&gt;0,MAXA(K$18:K56)+1,0)</f>
        <v>0</v>
      </c>
      <c r="L57" s="280">
        <f>IF(DN57+DO57+DP57+DQ57+DR57&gt;0,MAXA(L$18:L56)+1,0)</f>
        <v>0</v>
      </c>
      <c r="M57" s="280">
        <f>IF(DT57+DU57+DV57+DW57+DX57&gt;0,MAXA(M$18:M56)+1,0)</f>
        <v>0</v>
      </c>
      <c r="N57" s="280">
        <f>IF(DZ57+EA57+EB57+EC57+ED57&gt;0,MAXA(N$18:N56)+1,0)</f>
        <v>0</v>
      </c>
      <c r="O57" s="280">
        <f>IF(EF57+EG57+EH57+EI57+EJ57&gt;0,MAXA(O$18:O56)+1,0)</f>
        <v>0</v>
      </c>
      <c r="P57" s="280">
        <f>IF(EL57+EM57+EN57+EO57+EP57&gt;0,MAXA(P$18:P56)+1,0)</f>
        <v>0</v>
      </c>
      <c r="Q57" s="280">
        <f>IF(ER57+ES57+ET57+EU57+EV57&gt;0,MAXA(Q$18:Q56)+1,0)</f>
        <v>0</v>
      </c>
      <c r="R57" s="280">
        <f>IF(EX57+EY57+EZ57+FA57+FB57&gt;0,MAXA(R$18:R56)+1,0)</f>
        <v>0</v>
      </c>
      <c r="S57" s="280">
        <f>IF(FD57+FE57+FF57+FG57+FH57&gt;0,MAXA(S$18:S56)+1,0)</f>
        <v>0</v>
      </c>
      <c r="T57" s="280">
        <f>IF(FJ57+FK57+FL57+FM57+FN57&gt;0,MAXA(T$18:T56)+1,0)</f>
        <v>0</v>
      </c>
      <c r="U57" s="280">
        <f>IF(FP57+FQ57+FR57+FS57+FT57&gt;0,MAXA(U$18:U56)+1,0)</f>
        <v>0</v>
      </c>
      <c r="V57" s="280">
        <f>IF(FV57+FW57+FX57+FY57+FZ57&gt;0,MAXA(V$18:V56)+1,0)</f>
        <v>0</v>
      </c>
      <c r="W57" s="280">
        <f>IF(GB57+GC57+GD57+GE57+GF57&gt;0,MAXA(W$18:W56)+1,0)</f>
        <v>0</v>
      </c>
      <c r="X57" s="280">
        <f>IF(GH57+GI57+GJ57+GK57+GL57&gt;0,MAXA(X$18:X56)+1,0)</f>
        <v>0</v>
      </c>
      <c r="Y57" s="280">
        <f>IF(GN57+GO57+GP57+GQ57+GR57&gt;0,MAXA(Y$18:Y56)+1,0)</f>
        <v>0</v>
      </c>
      <c r="Z57" s="280">
        <f>IF(GT57+GU57+GV57+GW57+GX57&gt;0,MAXA(Z$18:Z56)+1,0)</f>
        <v>0</v>
      </c>
      <c r="AA57" s="280">
        <f>IF(GZ57+HA57+HB57+HC57+HD57&gt;0,MAXA(AA$18:AA56)+1,0)</f>
        <v>0</v>
      </c>
      <c r="AB57" s="280">
        <f t="shared" si="47"/>
        <v>0</v>
      </c>
      <c r="AC57" s="280">
        <f t="shared" si="46"/>
        <v>0</v>
      </c>
      <c r="AD57" s="280">
        <f t="shared" si="41"/>
        <v>0</v>
      </c>
      <c r="AE57" s="280">
        <f t="shared" si="42"/>
        <v>0</v>
      </c>
      <c r="AF57" s="280">
        <f t="shared" si="48"/>
        <v>0</v>
      </c>
      <c r="AG57" s="280">
        <f t="shared" si="43"/>
        <v>0</v>
      </c>
      <c r="AH57" s="280">
        <f t="shared" si="49"/>
        <v>0</v>
      </c>
      <c r="AI57" s="280">
        <f t="shared" si="44"/>
        <v>0</v>
      </c>
      <c r="AJ57" s="280">
        <f t="shared" si="52"/>
        <v>0</v>
      </c>
      <c r="AK57" s="186" t="e">
        <f>MATCH(AY57,AY$18:AY489,0)</f>
        <v>#N/A</v>
      </c>
      <c r="AL57" s="280">
        <f t="shared" si="45"/>
        <v>0</v>
      </c>
      <c r="AM57" s="280">
        <f t="shared" si="50"/>
        <v>40</v>
      </c>
      <c r="AN57" s="415"/>
      <c r="AO57" s="416"/>
      <c r="AP57" s="303">
        <f t="shared" si="53"/>
        <v>0</v>
      </c>
      <c r="AQ57" s="304">
        <f t="shared" si="54"/>
        <v>0</v>
      </c>
      <c r="AR57" s="305">
        <f t="shared" si="55"/>
        <v>0</v>
      </c>
      <c r="AS57" s="284"/>
      <c r="AT57" s="285" t="str">
        <f t="shared" si="40"/>
        <v/>
      </c>
      <c r="AU57" s="286"/>
      <c r="AV57" s="287"/>
      <c r="AW57" s="288"/>
      <c r="AX57" s="289"/>
      <c r="AY57" s="290"/>
      <c r="AZ57" s="291"/>
      <c r="BA57" s="286"/>
      <c r="BB57" s="290"/>
      <c r="BC57" s="287"/>
      <c r="BD57" s="307"/>
      <c r="BE57" s="296"/>
      <c r="BF57" s="286"/>
      <c r="BG57" s="297"/>
      <c r="BH57" s="298"/>
      <c r="BI57" s="299"/>
      <c r="BJ57" s="300"/>
      <c r="BK57" s="301"/>
      <c r="BL57" s="286"/>
      <c r="BM57" s="297"/>
      <c r="BN57" s="298"/>
      <c r="BO57" s="299"/>
      <c r="BP57" s="300"/>
      <c r="BQ57" s="301"/>
      <c r="BR57" s="286"/>
      <c r="BS57" s="297"/>
      <c r="BT57" s="298"/>
      <c r="BU57" s="299"/>
      <c r="BV57" s="300"/>
      <c r="BW57" s="301"/>
      <c r="BX57" s="286"/>
      <c r="BY57" s="297"/>
      <c r="BZ57" s="298"/>
      <c r="CA57" s="299"/>
      <c r="CB57" s="300"/>
      <c r="CC57" s="291"/>
      <c r="CD57" s="286"/>
      <c r="CE57" s="297"/>
      <c r="CF57" s="298"/>
      <c r="CG57" s="299"/>
      <c r="CH57" s="300"/>
      <c r="CI57" s="291"/>
      <c r="CJ57" s="286"/>
      <c r="CK57" s="297"/>
      <c r="CL57" s="298"/>
      <c r="CM57" s="299"/>
      <c r="CN57" s="300"/>
      <c r="CO57" s="291"/>
      <c r="CP57" s="286"/>
      <c r="CQ57" s="297"/>
      <c r="CR57" s="298"/>
      <c r="CS57" s="299"/>
      <c r="CT57" s="300"/>
      <c r="CU57" s="291"/>
      <c r="CV57" s="286"/>
      <c r="CW57" s="297"/>
      <c r="CX57" s="298"/>
      <c r="CY57" s="299"/>
      <c r="CZ57" s="300"/>
      <c r="DA57" s="291"/>
      <c r="DB57" s="286"/>
      <c r="DC57" s="297"/>
      <c r="DD57" s="298"/>
      <c r="DE57" s="299"/>
      <c r="DF57" s="300"/>
      <c r="DG57" s="291"/>
      <c r="DH57" s="286"/>
      <c r="DI57" s="297"/>
      <c r="DJ57" s="298"/>
      <c r="DK57" s="299"/>
      <c r="DL57" s="300"/>
      <c r="DM57" s="291"/>
      <c r="DN57" s="286"/>
      <c r="DO57" s="297"/>
      <c r="DP57" s="298"/>
      <c r="DQ57" s="299"/>
      <c r="DR57" s="300"/>
      <c r="DS57" s="291"/>
      <c r="DT57" s="286"/>
      <c r="DU57" s="297"/>
      <c r="DV57" s="298"/>
      <c r="DW57" s="299"/>
      <c r="DX57" s="300"/>
      <c r="DY57" s="291"/>
      <c r="DZ57" s="286"/>
      <c r="EA57" s="297"/>
      <c r="EB57" s="298"/>
      <c r="EC57" s="299"/>
      <c r="ED57" s="300"/>
      <c r="EE57" s="291"/>
      <c r="EF57" s="286"/>
      <c r="EG57" s="297"/>
      <c r="EH57" s="298"/>
      <c r="EI57" s="299"/>
      <c r="EJ57" s="300"/>
      <c r="EK57" s="291"/>
      <c r="EL57" s="286"/>
      <c r="EM57" s="297"/>
      <c r="EN57" s="298"/>
      <c r="EO57" s="299"/>
      <c r="EP57" s="300"/>
      <c r="EQ57" s="291"/>
      <c r="ER57" s="286"/>
      <c r="ES57" s="297"/>
      <c r="ET57" s="298"/>
      <c r="EU57" s="299"/>
      <c r="EV57" s="300"/>
      <c r="EW57" s="291"/>
      <c r="EX57" s="286"/>
      <c r="EY57" s="297"/>
      <c r="EZ57" s="298"/>
      <c r="FA57" s="299"/>
      <c r="FB57" s="300"/>
      <c r="FC57" s="291"/>
      <c r="FD57" s="286"/>
      <c r="FE57" s="297"/>
      <c r="FF57" s="298"/>
      <c r="FG57" s="299"/>
      <c r="FH57" s="300"/>
      <c r="FI57" s="291"/>
      <c r="FJ57" s="286"/>
      <c r="FK57" s="297"/>
      <c r="FL57" s="298"/>
      <c r="FM57" s="299"/>
      <c r="FN57" s="300"/>
      <c r="FO57" s="291"/>
      <c r="FP57" s="286"/>
      <c r="FQ57" s="297"/>
      <c r="FR57" s="298"/>
      <c r="FS57" s="299"/>
      <c r="FT57" s="300"/>
      <c r="FU57" s="291"/>
      <c r="FV57" s="286"/>
      <c r="FW57" s="297"/>
      <c r="FX57" s="298"/>
      <c r="FY57" s="299"/>
      <c r="FZ57" s="300"/>
      <c r="GA57" s="291"/>
      <c r="GB57" s="286"/>
      <c r="GC57" s="297"/>
      <c r="GD57" s="298"/>
      <c r="GE57" s="299"/>
      <c r="GF57" s="300"/>
      <c r="GG57" s="291"/>
      <c r="GH57" s="286"/>
      <c r="GI57" s="297"/>
      <c r="GJ57" s="298"/>
      <c r="GK57" s="299"/>
      <c r="GL57" s="300"/>
      <c r="GM57" s="291"/>
      <c r="GN57" s="286"/>
      <c r="GO57" s="297"/>
      <c r="GP57" s="298"/>
      <c r="GQ57" s="299"/>
      <c r="GR57" s="300"/>
      <c r="GS57" s="291"/>
      <c r="GT57" s="286"/>
      <c r="GU57" s="297"/>
      <c r="GV57" s="298"/>
      <c r="GW57" s="299"/>
      <c r="GX57" s="300"/>
      <c r="GY57" s="291"/>
      <c r="GZ57" s="286"/>
      <c r="HA57" s="297"/>
      <c r="HB57" s="298"/>
      <c r="HC57" s="299"/>
      <c r="HD57" s="300"/>
    </row>
    <row r="58" spans="1:212" s="280" customFormat="1" ht="14.25" customHeight="1" x14ac:dyDescent="0.25">
      <c r="A58" s="280">
        <f>IF(AL58=1,(MAXA(A$18:A57)+1),0)</f>
        <v>0</v>
      </c>
      <c r="B58" s="280">
        <f>IF(BF58+BG58+BH58+BI58+BJ58&gt;0,MAXA(B$18:B57)+1,0)</f>
        <v>0</v>
      </c>
      <c r="C58" s="280">
        <f>IF(BL58+BM58+BN58+BO58+BP58&gt;0,MAXA(C$18:C57)+1,0)</f>
        <v>0</v>
      </c>
      <c r="D58" s="280">
        <f>IF(BR58+BS58+BT58+BU58+BV58&gt;0,MAXA(D$18:D57)+1,0)</f>
        <v>0</v>
      </c>
      <c r="E58" s="280">
        <f>IF(BX58+BY58+BZ58+CA58+CB58&gt;0,MAXA(E$18:E57)+1,0)</f>
        <v>0</v>
      </c>
      <c r="F58" s="280">
        <f>IF(CD58+CE58+CF58+CG58+CH58&gt;0,MAXA(F$18:F57)+1,0)</f>
        <v>0</v>
      </c>
      <c r="G58" s="280">
        <f>IF(CJ58+CK58+CL58+CM58+CN58&gt;0,MAXA(G$18:G57)+1,0)</f>
        <v>0</v>
      </c>
      <c r="H58" s="280">
        <f>IF(CP58+CQ58+CR58+CS58+CT58&gt;0,MAXA(H$18:H57)+1,0)</f>
        <v>0</v>
      </c>
      <c r="I58" s="280">
        <f>IF(CV58+CW58+CX58+CY58+CZ58&gt;0,MAXA(I$18:I57)+1,0)</f>
        <v>0</v>
      </c>
      <c r="J58" s="280">
        <f>IF(DB58+DC58+DD58+DE58+DF58&gt;0,MAXA(J$18:J57)+1,0)</f>
        <v>0</v>
      </c>
      <c r="K58" s="280">
        <f>IF(DH58+DI58+DJ58+DK58+DL58&gt;0,MAXA(K$18:K57)+1,0)</f>
        <v>0</v>
      </c>
      <c r="L58" s="280">
        <f>IF(DN58+DO58+DP58+DQ58+DR58&gt;0,MAXA(L$18:L57)+1,0)</f>
        <v>0</v>
      </c>
      <c r="M58" s="280">
        <f>IF(DT58+DU58+DV58+DW58+DX58&gt;0,MAXA(M$18:M57)+1,0)</f>
        <v>0</v>
      </c>
      <c r="N58" s="280">
        <f>IF(DZ58+EA58+EB58+EC58+ED58&gt;0,MAXA(N$18:N57)+1,0)</f>
        <v>0</v>
      </c>
      <c r="O58" s="280">
        <f>IF(EF58+EG58+EH58+EI58+EJ58&gt;0,MAXA(O$18:O57)+1,0)</f>
        <v>0</v>
      </c>
      <c r="P58" s="280">
        <f>IF(EL58+EM58+EN58+EO58+EP58&gt;0,MAXA(P$18:P57)+1,0)</f>
        <v>0</v>
      </c>
      <c r="Q58" s="280">
        <f>IF(ER58+ES58+ET58+EU58+EV58&gt;0,MAXA(Q$18:Q57)+1,0)</f>
        <v>0</v>
      </c>
      <c r="R58" s="280">
        <f>IF(EX58+EY58+EZ58+FA58+FB58&gt;0,MAXA(R$18:R57)+1,0)</f>
        <v>0</v>
      </c>
      <c r="S58" s="280">
        <f>IF(FD58+FE58+FF58+FG58+FH58&gt;0,MAXA(S$18:S57)+1,0)</f>
        <v>0</v>
      </c>
      <c r="T58" s="280">
        <f>IF(FJ58+FK58+FL58+FM58+FN58&gt;0,MAXA(T$18:T57)+1,0)</f>
        <v>0</v>
      </c>
      <c r="U58" s="280">
        <f>IF(FP58+FQ58+FR58+FS58+FT58&gt;0,MAXA(U$18:U57)+1,0)</f>
        <v>0</v>
      </c>
      <c r="V58" s="280">
        <f>IF(FV58+FW58+FX58+FY58+FZ58&gt;0,MAXA(V$18:V57)+1,0)</f>
        <v>0</v>
      </c>
      <c r="W58" s="280">
        <f>IF(GB58+GC58+GD58+GE58+GF58&gt;0,MAXA(W$18:W57)+1,0)</f>
        <v>0</v>
      </c>
      <c r="X58" s="280">
        <f>IF(GH58+GI58+GJ58+GK58+GL58&gt;0,MAXA(X$18:X57)+1,0)</f>
        <v>0</v>
      </c>
      <c r="Y58" s="280">
        <f>IF(GN58+GO58+GP58+GQ58+GR58&gt;0,MAXA(Y$18:Y57)+1,0)</f>
        <v>0</v>
      </c>
      <c r="Z58" s="280">
        <f>IF(GT58+GU58+GV58+GW58+GX58&gt;0,MAXA(Z$18:Z57)+1,0)</f>
        <v>0</v>
      </c>
      <c r="AA58" s="280">
        <f>IF(GZ58+HA58+HB58+HC58+HD58&gt;0,MAXA(AA$18:AA57)+1,0)</f>
        <v>0</v>
      </c>
      <c r="AB58" s="280">
        <f t="shared" ref="AB58:AB67" si="56">IF(AU58="Yes",1,0)</f>
        <v>0</v>
      </c>
      <c r="AC58" s="280">
        <f t="shared" si="46"/>
        <v>0</v>
      </c>
      <c r="AD58" s="280">
        <f t="shared" si="41"/>
        <v>0</v>
      </c>
      <c r="AE58" s="280">
        <f t="shared" si="42"/>
        <v>0</v>
      </c>
      <c r="AF58" s="280">
        <f t="shared" ref="AF58:AF67" si="57">IF(AD58&lt;&gt;AH58,1,0)</f>
        <v>0</v>
      </c>
      <c r="AG58" s="280">
        <f t="shared" si="43"/>
        <v>0</v>
      </c>
      <c r="AH58" s="280">
        <f t="shared" ref="AH58:AH67" si="58">IF(AV58="Yes",1,0)</f>
        <v>0</v>
      </c>
      <c r="AI58" s="280">
        <f t="shared" si="44"/>
        <v>0</v>
      </c>
      <c r="AJ58" s="280">
        <f t="shared" ref="AJ58:AJ67" si="59">IF(OR(AY58&lt;&gt;0,AX58="Yes"),1,0)</f>
        <v>0</v>
      </c>
      <c r="AK58" s="186" t="e">
        <f>MATCH(AY58,AY$18:AY490,0)</f>
        <v>#N/A</v>
      </c>
      <c r="AL58" s="280">
        <f t="shared" si="45"/>
        <v>0</v>
      </c>
      <c r="AM58" s="280">
        <f t="shared" si="50"/>
        <v>41</v>
      </c>
      <c r="AN58" s="415"/>
      <c r="AO58" s="416"/>
      <c r="AP58" s="303">
        <f t="shared" ref="AP58:AP67" si="60">AC58+AI58</f>
        <v>0</v>
      </c>
      <c r="AQ58" s="304">
        <f t="shared" ref="AQ58:AQ67" si="61">AD58</f>
        <v>0</v>
      </c>
      <c r="AR58" s="305">
        <f t="shared" ref="AR58:AR67" si="62">AE58</f>
        <v>0</v>
      </c>
      <c r="AS58" s="284"/>
      <c r="AT58" s="285" t="str">
        <f t="shared" si="40"/>
        <v/>
      </c>
      <c r="AU58" s="286"/>
      <c r="AV58" s="287"/>
      <c r="AW58" s="288"/>
      <c r="AX58" s="289"/>
      <c r="AY58" s="290"/>
      <c r="AZ58" s="291"/>
      <c r="BA58" s="286"/>
      <c r="BB58" s="290"/>
      <c r="BC58" s="287"/>
      <c r="BD58" s="307"/>
      <c r="BE58" s="296"/>
      <c r="BF58" s="286"/>
      <c r="BG58" s="297"/>
      <c r="BH58" s="298"/>
      <c r="BI58" s="299"/>
      <c r="BJ58" s="300"/>
      <c r="BK58" s="301"/>
      <c r="BL58" s="286"/>
      <c r="BM58" s="297"/>
      <c r="BN58" s="298"/>
      <c r="BO58" s="299"/>
      <c r="BP58" s="300"/>
      <c r="BQ58" s="301"/>
      <c r="BR58" s="286"/>
      <c r="BS58" s="297"/>
      <c r="BT58" s="298"/>
      <c r="BU58" s="299"/>
      <c r="BV58" s="300"/>
      <c r="BW58" s="301"/>
      <c r="BX58" s="286"/>
      <c r="BY58" s="297"/>
      <c r="BZ58" s="298"/>
      <c r="CA58" s="299"/>
      <c r="CB58" s="300"/>
      <c r="CC58" s="291"/>
      <c r="CD58" s="286"/>
      <c r="CE58" s="297"/>
      <c r="CF58" s="298"/>
      <c r="CG58" s="299"/>
      <c r="CH58" s="300"/>
      <c r="CI58" s="291"/>
      <c r="CJ58" s="286"/>
      <c r="CK58" s="297"/>
      <c r="CL58" s="298"/>
      <c r="CM58" s="299"/>
      <c r="CN58" s="300"/>
      <c r="CO58" s="291"/>
      <c r="CP58" s="286"/>
      <c r="CQ58" s="297"/>
      <c r="CR58" s="298"/>
      <c r="CS58" s="299"/>
      <c r="CT58" s="300"/>
      <c r="CU58" s="291"/>
      <c r="CV58" s="286"/>
      <c r="CW58" s="297"/>
      <c r="CX58" s="298"/>
      <c r="CY58" s="299"/>
      <c r="CZ58" s="300"/>
      <c r="DA58" s="291"/>
      <c r="DB58" s="286"/>
      <c r="DC58" s="297"/>
      <c r="DD58" s="298"/>
      <c r="DE58" s="299"/>
      <c r="DF58" s="300"/>
      <c r="DG58" s="291"/>
      <c r="DH58" s="286"/>
      <c r="DI58" s="297"/>
      <c r="DJ58" s="298"/>
      <c r="DK58" s="299"/>
      <c r="DL58" s="300"/>
      <c r="DM58" s="291"/>
      <c r="DN58" s="286"/>
      <c r="DO58" s="297"/>
      <c r="DP58" s="298"/>
      <c r="DQ58" s="299"/>
      <c r="DR58" s="300"/>
      <c r="DS58" s="291"/>
      <c r="DT58" s="286"/>
      <c r="DU58" s="297"/>
      <c r="DV58" s="298"/>
      <c r="DW58" s="299"/>
      <c r="DX58" s="300"/>
      <c r="DY58" s="291"/>
      <c r="DZ58" s="286"/>
      <c r="EA58" s="297"/>
      <c r="EB58" s="298"/>
      <c r="EC58" s="299"/>
      <c r="ED58" s="300"/>
      <c r="EE58" s="291"/>
      <c r="EF58" s="286"/>
      <c r="EG58" s="297"/>
      <c r="EH58" s="298"/>
      <c r="EI58" s="299"/>
      <c r="EJ58" s="300"/>
      <c r="EK58" s="291"/>
      <c r="EL58" s="286"/>
      <c r="EM58" s="297"/>
      <c r="EN58" s="298"/>
      <c r="EO58" s="299"/>
      <c r="EP58" s="300"/>
      <c r="EQ58" s="291"/>
      <c r="ER58" s="286"/>
      <c r="ES58" s="297"/>
      <c r="ET58" s="298"/>
      <c r="EU58" s="299"/>
      <c r="EV58" s="300"/>
      <c r="EW58" s="291"/>
      <c r="EX58" s="286"/>
      <c r="EY58" s="297"/>
      <c r="EZ58" s="298"/>
      <c r="FA58" s="299"/>
      <c r="FB58" s="300"/>
      <c r="FC58" s="291"/>
      <c r="FD58" s="286"/>
      <c r="FE58" s="297"/>
      <c r="FF58" s="298"/>
      <c r="FG58" s="299"/>
      <c r="FH58" s="300"/>
      <c r="FI58" s="291"/>
      <c r="FJ58" s="286"/>
      <c r="FK58" s="297"/>
      <c r="FL58" s="298"/>
      <c r="FM58" s="299"/>
      <c r="FN58" s="300"/>
      <c r="FO58" s="291"/>
      <c r="FP58" s="286"/>
      <c r="FQ58" s="297"/>
      <c r="FR58" s="298"/>
      <c r="FS58" s="299"/>
      <c r="FT58" s="300"/>
      <c r="FU58" s="291"/>
      <c r="FV58" s="286"/>
      <c r="FW58" s="297"/>
      <c r="FX58" s="298"/>
      <c r="FY58" s="299"/>
      <c r="FZ58" s="300"/>
      <c r="GA58" s="291"/>
      <c r="GB58" s="286"/>
      <c r="GC58" s="297"/>
      <c r="GD58" s="298"/>
      <c r="GE58" s="299"/>
      <c r="GF58" s="300"/>
      <c r="GG58" s="291"/>
      <c r="GH58" s="286"/>
      <c r="GI58" s="297"/>
      <c r="GJ58" s="298"/>
      <c r="GK58" s="299"/>
      <c r="GL58" s="300"/>
      <c r="GM58" s="291"/>
      <c r="GN58" s="286"/>
      <c r="GO58" s="297"/>
      <c r="GP58" s="298"/>
      <c r="GQ58" s="299"/>
      <c r="GR58" s="300"/>
      <c r="GS58" s="291"/>
      <c r="GT58" s="286"/>
      <c r="GU58" s="297"/>
      <c r="GV58" s="298"/>
      <c r="GW58" s="299"/>
      <c r="GX58" s="300"/>
      <c r="GY58" s="291"/>
      <c r="GZ58" s="286"/>
      <c r="HA58" s="297"/>
      <c r="HB58" s="298"/>
      <c r="HC58" s="299"/>
      <c r="HD58" s="300"/>
    </row>
    <row r="59" spans="1:212" s="280" customFormat="1" ht="14.25" customHeight="1" x14ac:dyDescent="0.25">
      <c r="A59" s="280">
        <f>IF(AL59=1,(MAXA(A$18:A58)+1),0)</f>
        <v>0</v>
      </c>
      <c r="B59" s="280">
        <f>IF(BF59+BG59+BH59+BI59+BJ59&gt;0,MAXA(B$18:B58)+1,0)</f>
        <v>0</v>
      </c>
      <c r="C59" s="280">
        <f>IF(BL59+BM59+BN59+BO59+BP59&gt;0,MAXA(C$18:C58)+1,0)</f>
        <v>0</v>
      </c>
      <c r="D59" s="280">
        <f>IF(BR59+BS59+BT59+BU59+BV59&gt;0,MAXA(D$18:D58)+1,0)</f>
        <v>0</v>
      </c>
      <c r="E59" s="280">
        <f>IF(BX59+BY59+BZ59+CA59+CB59&gt;0,MAXA(E$18:E58)+1,0)</f>
        <v>0</v>
      </c>
      <c r="F59" s="280">
        <f>IF(CD59+CE59+CF59+CG59+CH59&gt;0,MAXA(F$18:F58)+1,0)</f>
        <v>0</v>
      </c>
      <c r="G59" s="280">
        <f>IF(CJ59+CK59+CL59+CM59+CN59&gt;0,MAXA(G$18:G58)+1,0)</f>
        <v>0</v>
      </c>
      <c r="H59" s="280">
        <f>IF(CP59+CQ59+CR59+CS59+CT59&gt;0,MAXA(H$18:H58)+1,0)</f>
        <v>0</v>
      </c>
      <c r="I59" s="280">
        <f>IF(CV59+CW59+CX59+CY59+CZ59&gt;0,MAXA(I$18:I58)+1,0)</f>
        <v>0</v>
      </c>
      <c r="J59" s="280">
        <f>IF(DB59+DC59+DD59+DE59+DF59&gt;0,MAXA(J$18:J58)+1,0)</f>
        <v>0</v>
      </c>
      <c r="K59" s="280">
        <f>IF(DH59+DI59+DJ59+DK59+DL59&gt;0,MAXA(K$18:K58)+1,0)</f>
        <v>0</v>
      </c>
      <c r="L59" s="280">
        <f>IF(DN59+DO59+DP59+DQ59+DR59&gt;0,MAXA(L$18:L58)+1,0)</f>
        <v>0</v>
      </c>
      <c r="M59" s="280">
        <f>IF(DT59+DU59+DV59+DW59+DX59&gt;0,MAXA(M$18:M58)+1,0)</f>
        <v>0</v>
      </c>
      <c r="N59" s="280">
        <f>IF(DZ59+EA59+EB59+EC59+ED59&gt;0,MAXA(N$18:N58)+1,0)</f>
        <v>0</v>
      </c>
      <c r="O59" s="280">
        <f>IF(EF59+EG59+EH59+EI59+EJ59&gt;0,MAXA(O$18:O58)+1,0)</f>
        <v>0</v>
      </c>
      <c r="P59" s="280">
        <f>IF(EL59+EM59+EN59+EO59+EP59&gt;0,MAXA(P$18:P58)+1,0)</f>
        <v>0</v>
      </c>
      <c r="Q59" s="280">
        <f>IF(ER59+ES59+ET59+EU59+EV59&gt;0,MAXA(Q$18:Q58)+1,0)</f>
        <v>0</v>
      </c>
      <c r="R59" s="280">
        <f>IF(EX59+EY59+EZ59+FA59+FB59&gt;0,MAXA(R$18:R58)+1,0)</f>
        <v>0</v>
      </c>
      <c r="S59" s="280">
        <f>IF(FD59+FE59+FF59+FG59+FH59&gt;0,MAXA(S$18:S58)+1,0)</f>
        <v>0</v>
      </c>
      <c r="T59" s="280">
        <f>IF(FJ59+FK59+FL59+FM59+FN59&gt;0,MAXA(T$18:T58)+1,0)</f>
        <v>0</v>
      </c>
      <c r="U59" s="280">
        <f>IF(FP59+FQ59+FR59+FS59+FT59&gt;0,MAXA(U$18:U58)+1,0)</f>
        <v>0</v>
      </c>
      <c r="V59" s="280">
        <f>IF(FV59+FW59+FX59+FY59+FZ59&gt;0,MAXA(V$18:V58)+1,0)</f>
        <v>0</v>
      </c>
      <c r="W59" s="280">
        <f>IF(GB59+GC59+GD59+GE59+GF59&gt;0,MAXA(W$18:W58)+1,0)</f>
        <v>0</v>
      </c>
      <c r="X59" s="280">
        <f>IF(GH59+GI59+GJ59+GK59+GL59&gt;0,MAXA(X$18:X58)+1,0)</f>
        <v>0</v>
      </c>
      <c r="Y59" s="280">
        <f>IF(GN59+GO59+GP59+GQ59+GR59&gt;0,MAXA(Y$18:Y58)+1,0)</f>
        <v>0</v>
      </c>
      <c r="Z59" s="280">
        <f>IF(GT59+GU59+GV59+GW59+GX59&gt;0,MAXA(Z$18:Z58)+1,0)</f>
        <v>0</v>
      </c>
      <c r="AA59" s="280">
        <f>IF(GZ59+HA59+HB59+HC59+HD59&gt;0,MAXA(AA$18:AA58)+1,0)</f>
        <v>0</v>
      </c>
      <c r="AB59" s="280">
        <f t="shared" si="56"/>
        <v>0</v>
      </c>
      <c r="AC59" s="280">
        <f t="shared" si="46"/>
        <v>0</v>
      </c>
      <c r="AD59" s="280">
        <f t="shared" si="41"/>
        <v>0</v>
      </c>
      <c r="AE59" s="280">
        <f t="shared" si="42"/>
        <v>0</v>
      </c>
      <c r="AF59" s="280">
        <f t="shared" si="57"/>
        <v>0</v>
      </c>
      <c r="AG59" s="280">
        <f t="shared" si="43"/>
        <v>0</v>
      </c>
      <c r="AH59" s="280">
        <f t="shared" si="58"/>
        <v>0</v>
      </c>
      <c r="AI59" s="280">
        <f t="shared" si="44"/>
        <v>0</v>
      </c>
      <c r="AJ59" s="280">
        <f t="shared" si="59"/>
        <v>0</v>
      </c>
      <c r="AK59" s="186" t="e">
        <f>MATCH(AY59,AY$18:AY491,0)</f>
        <v>#N/A</v>
      </c>
      <c r="AL59" s="280">
        <f t="shared" si="45"/>
        <v>0</v>
      </c>
      <c r="AM59" s="280">
        <f t="shared" si="50"/>
        <v>42</v>
      </c>
      <c r="AN59" s="415"/>
      <c r="AO59" s="416"/>
      <c r="AP59" s="303">
        <f t="shared" si="60"/>
        <v>0</v>
      </c>
      <c r="AQ59" s="304">
        <f t="shared" si="61"/>
        <v>0</v>
      </c>
      <c r="AR59" s="305">
        <f t="shared" si="62"/>
        <v>0</v>
      </c>
      <c r="AS59" s="284"/>
      <c r="AT59" s="285" t="str">
        <f t="shared" si="40"/>
        <v/>
      </c>
      <c r="AU59" s="286"/>
      <c r="AV59" s="287"/>
      <c r="AW59" s="288"/>
      <c r="AX59" s="289"/>
      <c r="AY59" s="290"/>
      <c r="AZ59" s="291"/>
      <c r="BA59" s="286"/>
      <c r="BB59" s="290"/>
      <c r="BC59" s="287"/>
      <c r="BD59" s="307"/>
      <c r="BE59" s="296"/>
      <c r="BF59" s="286"/>
      <c r="BG59" s="297"/>
      <c r="BH59" s="298"/>
      <c r="BI59" s="299"/>
      <c r="BJ59" s="300"/>
      <c r="BK59" s="301"/>
      <c r="BL59" s="286"/>
      <c r="BM59" s="297"/>
      <c r="BN59" s="298"/>
      <c r="BO59" s="299"/>
      <c r="BP59" s="300"/>
      <c r="BQ59" s="301"/>
      <c r="BR59" s="286"/>
      <c r="BS59" s="297"/>
      <c r="BT59" s="298"/>
      <c r="BU59" s="299"/>
      <c r="BV59" s="300"/>
      <c r="BW59" s="301"/>
      <c r="BX59" s="286"/>
      <c r="BY59" s="297"/>
      <c r="BZ59" s="298"/>
      <c r="CA59" s="299"/>
      <c r="CB59" s="300"/>
      <c r="CC59" s="291"/>
      <c r="CD59" s="286"/>
      <c r="CE59" s="297"/>
      <c r="CF59" s="298"/>
      <c r="CG59" s="299"/>
      <c r="CH59" s="300"/>
      <c r="CI59" s="291"/>
      <c r="CJ59" s="286"/>
      <c r="CK59" s="297"/>
      <c r="CL59" s="298"/>
      <c r="CM59" s="299"/>
      <c r="CN59" s="300"/>
      <c r="CO59" s="291"/>
      <c r="CP59" s="286"/>
      <c r="CQ59" s="297"/>
      <c r="CR59" s="298"/>
      <c r="CS59" s="299"/>
      <c r="CT59" s="300"/>
      <c r="CU59" s="291"/>
      <c r="CV59" s="286"/>
      <c r="CW59" s="297"/>
      <c r="CX59" s="298"/>
      <c r="CY59" s="299"/>
      <c r="CZ59" s="300"/>
      <c r="DA59" s="291"/>
      <c r="DB59" s="286"/>
      <c r="DC59" s="297"/>
      <c r="DD59" s="298"/>
      <c r="DE59" s="299"/>
      <c r="DF59" s="300"/>
      <c r="DG59" s="291"/>
      <c r="DH59" s="286"/>
      <c r="DI59" s="297"/>
      <c r="DJ59" s="298"/>
      <c r="DK59" s="299"/>
      <c r="DL59" s="300"/>
      <c r="DM59" s="291"/>
      <c r="DN59" s="286"/>
      <c r="DO59" s="297"/>
      <c r="DP59" s="298"/>
      <c r="DQ59" s="299"/>
      <c r="DR59" s="300"/>
      <c r="DS59" s="291"/>
      <c r="DT59" s="286"/>
      <c r="DU59" s="297"/>
      <c r="DV59" s="298"/>
      <c r="DW59" s="299"/>
      <c r="DX59" s="300"/>
      <c r="DY59" s="291"/>
      <c r="DZ59" s="286"/>
      <c r="EA59" s="297"/>
      <c r="EB59" s="298"/>
      <c r="EC59" s="299"/>
      <c r="ED59" s="300"/>
      <c r="EE59" s="291"/>
      <c r="EF59" s="286"/>
      <c r="EG59" s="297"/>
      <c r="EH59" s="298"/>
      <c r="EI59" s="299"/>
      <c r="EJ59" s="300"/>
      <c r="EK59" s="291"/>
      <c r="EL59" s="286"/>
      <c r="EM59" s="297"/>
      <c r="EN59" s="298"/>
      <c r="EO59" s="299"/>
      <c r="EP59" s="300"/>
      <c r="EQ59" s="291"/>
      <c r="ER59" s="286"/>
      <c r="ES59" s="297"/>
      <c r="ET59" s="298"/>
      <c r="EU59" s="299"/>
      <c r="EV59" s="300"/>
      <c r="EW59" s="291"/>
      <c r="EX59" s="286"/>
      <c r="EY59" s="297"/>
      <c r="EZ59" s="298"/>
      <c r="FA59" s="299"/>
      <c r="FB59" s="300"/>
      <c r="FC59" s="291"/>
      <c r="FD59" s="286"/>
      <c r="FE59" s="297"/>
      <c r="FF59" s="298"/>
      <c r="FG59" s="299"/>
      <c r="FH59" s="300"/>
      <c r="FI59" s="291"/>
      <c r="FJ59" s="286"/>
      <c r="FK59" s="297"/>
      <c r="FL59" s="298"/>
      <c r="FM59" s="299"/>
      <c r="FN59" s="300"/>
      <c r="FO59" s="291"/>
      <c r="FP59" s="286"/>
      <c r="FQ59" s="297"/>
      <c r="FR59" s="298"/>
      <c r="FS59" s="299"/>
      <c r="FT59" s="300"/>
      <c r="FU59" s="291"/>
      <c r="FV59" s="286"/>
      <c r="FW59" s="297"/>
      <c r="FX59" s="298"/>
      <c r="FY59" s="299"/>
      <c r="FZ59" s="300"/>
      <c r="GA59" s="291"/>
      <c r="GB59" s="286"/>
      <c r="GC59" s="297"/>
      <c r="GD59" s="298"/>
      <c r="GE59" s="299"/>
      <c r="GF59" s="300"/>
      <c r="GG59" s="291"/>
      <c r="GH59" s="286"/>
      <c r="GI59" s="297"/>
      <c r="GJ59" s="298"/>
      <c r="GK59" s="299"/>
      <c r="GL59" s="300"/>
      <c r="GM59" s="291"/>
      <c r="GN59" s="286"/>
      <c r="GO59" s="297"/>
      <c r="GP59" s="298"/>
      <c r="GQ59" s="299"/>
      <c r="GR59" s="300"/>
      <c r="GS59" s="291"/>
      <c r="GT59" s="286"/>
      <c r="GU59" s="297"/>
      <c r="GV59" s="298"/>
      <c r="GW59" s="299"/>
      <c r="GX59" s="300"/>
      <c r="GY59" s="291"/>
      <c r="GZ59" s="286"/>
      <c r="HA59" s="297"/>
      <c r="HB59" s="298"/>
      <c r="HC59" s="299"/>
      <c r="HD59" s="300"/>
    </row>
    <row r="60" spans="1:212" s="280" customFormat="1" ht="14.25" customHeight="1" x14ac:dyDescent="0.25">
      <c r="A60" s="280">
        <f>IF(AL60=1,(MAXA(A$18:A59)+1),0)</f>
        <v>0</v>
      </c>
      <c r="B60" s="280">
        <f>IF(BF60+BG60+BH60+BI60+BJ60&gt;0,MAXA(B$18:B59)+1,0)</f>
        <v>0</v>
      </c>
      <c r="C60" s="280">
        <f>IF(BL60+BM60+BN60+BO60+BP60&gt;0,MAXA(C$18:C59)+1,0)</f>
        <v>0</v>
      </c>
      <c r="D60" s="280">
        <f>IF(BR60+BS60+BT60+BU60+BV60&gt;0,MAXA(D$18:D59)+1,0)</f>
        <v>0</v>
      </c>
      <c r="E60" s="280">
        <f>IF(BX60+BY60+BZ60+CA60+CB60&gt;0,MAXA(E$18:E59)+1,0)</f>
        <v>0</v>
      </c>
      <c r="F60" s="280">
        <f>IF(CD60+CE60+CF60+CG60+CH60&gt;0,MAXA(F$18:F59)+1,0)</f>
        <v>0</v>
      </c>
      <c r="G60" s="280">
        <f>IF(CJ60+CK60+CL60+CM60+CN60&gt;0,MAXA(G$18:G59)+1,0)</f>
        <v>0</v>
      </c>
      <c r="H60" s="280">
        <f>IF(CP60+CQ60+CR60+CS60+CT60&gt;0,MAXA(H$18:H59)+1,0)</f>
        <v>0</v>
      </c>
      <c r="I60" s="280">
        <f>IF(CV60+CW60+CX60+CY60+CZ60&gt;0,MAXA(I$18:I59)+1,0)</f>
        <v>0</v>
      </c>
      <c r="J60" s="280">
        <f>IF(DB60+DC60+DD60+DE60+DF60&gt;0,MAXA(J$18:J59)+1,0)</f>
        <v>0</v>
      </c>
      <c r="K60" s="280">
        <f>IF(DH60+DI60+DJ60+DK60+DL60&gt;0,MAXA(K$18:K59)+1,0)</f>
        <v>0</v>
      </c>
      <c r="L60" s="280">
        <f>IF(DN60+DO60+DP60+DQ60+DR60&gt;0,MAXA(L$18:L59)+1,0)</f>
        <v>0</v>
      </c>
      <c r="M60" s="280">
        <f>IF(DT60+DU60+DV60+DW60+DX60&gt;0,MAXA(M$18:M59)+1,0)</f>
        <v>0</v>
      </c>
      <c r="N60" s="280">
        <f>IF(DZ60+EA60+EB60+EC60+ED60&gt;0,MAXA(N$18:N59)+1,0)</f>
        <v>0</v>
      </c>
      <c r="O60" s="280">
        <f>IF(EF60+EG60+EH60+EI60+EJ60&gt;0,MAXA(O$18:O59)+1,0)</f>
        <v>0</v>
      </c>
      <c r="P60" s="280">
        <f>IF(EL60+EM60+EN60+EO60+EP60&gt;0,MAXA(P$18:P59)+1,0)</f>
        <v>0</v>
      </c>
      <c r="Q60" s="280">
        <f>IF(ER60+ES60+ET60+EU60+EV60&gt;0,MAXA(Q$18:Q59)+1,0)</f>
        <v>0</v>
      </c>
      <c r="R60" s="280">
        <f>IF(EX60+EY60+EZ60+FA60+FB60&gt;0,MAXA(R$18:R59)+1,0)</f>
        <v>0</v>
      </c>
      <c r="S60" s="280">
        <f>IF(FD60+FE60+FF60+FG60+FH60&gt;0,MAXA(S$18:S59)+1,0)</f>
        <v>0</v>
      </c>
      <c r="T60" s="280">
        <f>IF(FJ60+FK60+FL60+FM60+FN60&gt;0,MAXA(T$18:T59)+1,0)</f>
        <v>0</v>
      </c>
      <c r="U60" s="280">
        <f>IF(FP60+FQ60+FR60+FS60+FT60&gt;0,MAXA(U$18:U59)+1,0)</f>
        <v>0</v>
      </c>
      <c r="V60" s="280">
        <f>IF(FV60+FW60+FX60+FY60+FZ60&gt;0,MAXA(V$18:V59)+1,0)</f>
        <v>0</v>
      </c>
      <c r="W60" s="280">
        <f>IF(GB60+GC60+GD60+GE60+GF60&gt;0,MAXA(W$18:W59)+1,0)</f>
        <v>0</v>
      </c>
      <c r="X60" s="280">
        <f>IF(GH60+GI60+GJ60+GK60+GL60&gt;0,MAXA(X$18:X59)+1,0)</f>
        <v>0</v>
      </c>
      <c r="Y60" s="280">
        <f>IF(GN60+GO60+GP60+GQ60+GR60&gt;0,MAXA(Y$18:Y59)+1,0)</f>
        <v>0</v>
      </c>
      <c r="Z60" s="280">
        <f>IF(GT60+GU60+GV60+GW60+GX60&gt;0,MAXA(Z$18:Z59)+1,0)</f>
        <v>0</v>
      </c>
      <c r="AA60" s="280">
        <f>IF(GZ60+HA60+HB60+HC60+HD60&gt;0,MAXA(AA$18:AA59)+1,0)</f>
        <v>0</v>
      </c>
      <c r="AB60" s="280">
        <f t="shared" si="56"/>
        <v>0</v>
      </c>
      <c r="AC60" s="280">
        <f t="shared" si="46"/>
        <v>0</v>
      </c>
      <c r="AD60" s="280">
        <f t="shared" si="41"/>
        <v>0</v>
      </c>
      <c r="AE60" s="280">
        <f t="shared" si="42"/>
        <v>0</v>
      </c>
      <c r="AF60" s="280">
        <f t="shared" si="57"/>
        <v>0</v>
      </c>
      <c r="AG60" s="280">
        <f t="shared" si="43"/>
        <v>0</v>
      </c>
      <c r="AH60" s="280">
        <f t="shared" si="58"/>
        <v>0</v>
      </c>
      <c r="AI60" s="280">
        <f t="shared" si="44"/>
        <v>0</v>
      </c>
      <c r="AJ60" s="280">
        <f t="shared" si="59"/>
        <v>0</v>
      </c>
      <c r="AK60" s="186" t="e">
        <f>MATCH(AY60,AY$18:AY492,0)</f>
        <v>#N/A</v>
      </c>
      <c r="AL60" s="280">
        <f t="shared" si="45"/>
        <v>0</v>
      </c>
      <c r="AM60" s="280">
        <f t="shared" si="50"/>
        <v>43</v>
      </c>
      <c r="AN60" s="415"/>
      <c r="AO60" s="416"/>
      <c r="AP60" s="303">
        <f t="shared" si="60"/>
        <v>0</v>
      </c>
      <c r="AQ60" s="304">
        <f t="shared" si="61"/>
        <v>0</v>
      </c>
      <c r="AR60" s="305">
        <f t="shared" si="62"/>
        <v>0</v>
      </c>
      <c r="AS60" s="284"/>
      <c r="AT60" s="285" t="str">
        <f t="shared" si="40"/>
        <v/>
      </c>
      <c r="AU60" s="286"/>
      <c r="AV60" s="287"/>
      <c r="AW60" s="288"/>
      <c r="AX60" s="289"/>
      <c r="AY60" s="290"/>
      <c r="AZ60" s="291"/>
      <c r="BA60" s="286"/>
      <c r="BB60" s="290"/>
      <c r="BC60" s="287"/>
      <c r="BD60" s="307"/>
      <c r="BE60" s="296"/>
      <c r="BF60" s="286"/>
      <c r="BG60" s="297"/>
      <c r="BH60" s="298"/>
      <c r="BI60" s="299"/>
      <c r="BJ60" s="300"/>
      <c r="BK60" s="301"/>
      <c r="BL60" s="286"/>
      <c r="BM60" s="297"/>
      <c r="BN60" s="298"/>
      <c r="BO60" s="299"/>
      <c r="BP60" s="300"/>
      <c r="BQ60" s="301"/>
      <c r="BR60" s="286"/>
      <c r="BS60" s="297"/>
      <c r="BT60" s="298"/>
      <c r="BU60" s="299"/>
      <c r="BV60" s="300"/>
      <c r="BW60" s="301"/>
      <c r="BX60" s="286"/>
      <c r="BY60" s="297"/>
      <c r="BZ60" s="298"/>
      <c r="CA60" s="299"/>
      <c r="CB60" s="300"/>
      <c r="CC60" s="291"/>
      <c r="CD60" s="286"/>
      <c r="CE60" s="297"/>
      <c r="CF60" s="298"/>
      <c r="CG60" s="299"/>
      <c r="CH60" s="300"/>
      <c r="CI60" s="291"/>
      <c r="CJ60" s="286"/>
      <c r="CK60" s="297"/>
      <c r="CL60" s="298"/>
      <c r="CM60" s="299"/>
      <c r="CN60" s="300"/>
      <c r="CO60" s="291"/>
      <c r="CP60" s="286"/>
      <c r="CQ60" s="297"/>
      <c r="CR60" s="298"/>
      <c r="CS60" s="299"/>
      <c r="CT60" s="300"/>
      <c r="CU60" s="291"/>
      <c r="CV60" s="286"/>
      <c r="CW60" s="297"/>
      <c r="CX60" s="298"/>
      <c r="CY60" s="299"/>
      <c r="CZ60" s="300"/>
      <c r="DA60" s="291"/>
      <c r="DB60" s="286"/>
      <c r="DC60" s="297"/>
      <c r="DD60" s="298"/>
      <c r="DE60" s="299"/>
      <c r="DF60" s="300"/>
      <c r="DG60" s="291"/>
      <c r="DH60" s="286"/>
      <c r="DI60" s="297"/>
      <c r="DJ60" s="298"/>
      <c r="DK60" s="299"/>
      <c r="DL60" s="300"/>
      <c r="DM60" s="291"/>
      <c r="DN60" s="286"/>
      <c r="DO60" s="297"/>
      <c r="DP60" s="298"/>
      <c r="DQ60" s="299"/>
      <c r="DR60" s="300"/>
      <c r="DS60" s="291"/>
      <c r="DT60" s="286"/>
      <c r="DU60" s="297"/>
      <c r="DV60" s="298"/>
      <c r="DW60" s="299"/>
      <c r="DX60" s="300"/>
      <c r="DY60" s="291"/>
      <c r="DZ60" s="286"/>
      <c r="EA60" s="297"/>
      <c r="EB60" s="298"/>
      <c r="EC60" s="299"/>
      <c r="ED60" s="300"/>
      <c r="EE60" s="291"/>
      <c r="EF60" s="286"/>
      <c r="EG60" s="297"/>
      <c r="EH60" s="298"/>
      <c r="EI60" s="299"/>
      <c r="EJ60" s="300"/>
      <c r="EK60" s="291"/>
      <c r="EL60" s="286"/>
      <c r="EM60" s="297"/>
      <c r="EN60" s="298"/>
      <c r="EO60" s="299"/>
      <c r="EP60" s="300"/>
      <c r="EQ60" s="291"/>
      <c r="ER60" s="286"/>
      <c r="ES60" s="297"/>
      <c r="ET60" s="298"/>
      <c r="EU60" s="299"/>
      <c r="EV60" s="300"/>
      <c r="EW60" s="291"/>
      <c r="EX60" s="286"/>
      <c r="EY60" s="297"/>
      <c r="EZ60" s="298"/>
      <c r="FA60" s="299"/>
      <c r="FB60" s="300"/>
      <c r="FC60" s="291"/>
      <c r="FD60" s="286"/>
      <c r="FE60" s="297"/>
      <c r="FF60" s="298"/>
      <c r="FG60" s="299"/>
      <c r="FH60" s="300"/>
      <c r="FI60" s="291"/>
      <c r="FJ60" s="286"/>
      <c r="FK60" s="297"/>
      <c r="FL60" s="298"/>
      <c r="FM60" s="299"/>
      <c r="FN60" s="300"/>
      <c r="FO60" s="291"/>
      <c r="FP60" s="286"/>
      <c r="FQ60" s="297"/>
      <c r="FR60" s="298"/>
      <c r="FS60" s="299"/>
      <c r="FT60" s="300"/>
      <c r="FU60" s="291"/>
      <c r="FV60" s="286"/>
      <c r="FW60" s="297"/>
      <c r="FX60" s="298"/>
      <c r="FY60" s="299"/>
      <c r="FZ60" s="300"/>
      <c r="GA60" s="291"/>
      <c r="GB60" s="286"/>
      <c r="GC60" s="297"/>
      <c r="GD60" s="298"/>
      <c r="GE60" s="299"/>
      <c r="GF60" s="300"/>
      <c r="GG60" s="291"/>
      <c r="GH60" s="286"/>
      <c r="GI60" s="297"/>
      <c r="GJ60" s="298"/>
      <c r="GK60" s="299"/>
      <c r="GL60" s="300"/>
      <c r="GM60" s="291"/>
      <c r="GN60" s="286"/>
      <c r="GO60" s="297"/>
      <c r="GP60" s="298"/>
      <c r="GQ60" s="299"/>
      <c r="GR60" s="300"/>
      <c r="GS60" s="291"/>
      <c r="GT60" s="286"/>
      <c r="GU60" s="297"/>
      <c r="GV60" s="298"/>
      <c r="GW60" s="299"/>
      <c r="GX60" s="300"/>
      <c r="GY60" s="291"/>
      <c r="GZ60" s="286"/>
      <c r="HA60" s="297"/>
      <c r="HB60" s="298"/>
      <c r="HC60" s="299"/>
      <c r="HD60" s="300"/>
    </row>
    <row r="61" spans="1:212" s="280" customFormat="1" ht="14.25" customHeight="1" x14ac:dyDescent="0.25">
      <c r="A61" s="280">
        <f>IF(AL61=1,(MAXA(A$18:A60)+1),0)</f>
        <v>0</v>
      </c>
      <c r="B61" s="280">
        <f>IF(BF61+BG61+BH61+BI61+BJ61&gt;0,MAXA(B$18:B60)+1,0)</f>
        <v>0</v>
      </c>
      <c r="C61" s="280">
        <f>IF(BL61+BM61+BN61+BO61+BP61&gt;0,MAXA(C$18:C60)+1,0)</f>
        <v>0</v>
      </c>
      <c r="D61" s="280">
        <f>IF(BR61+BS61+BT61+BU61+BV61&gt;0,MAXA(D$18:D60)+1,0)</f>
        <v>0</v>
      </c>
      <c r="E61" s="280">
        <f>IF(BX61+BY61+BZ61+CA61+CB61&gt;0,MAXA(E$18:E60)+1,0)</f>
        <v>0</v>
      </c>
      <c r="F61" s="280">
        <f>IF(CD61+CE61+CF61+CG61+CH61&gt;0,MAXA(F$18:F60)+1,0)</f>
        <v>0</v>
      </c>
      <c r="G61" s="280">
        <f>IF(CJ61+CK61+CL61+CM61+CN61&gt;0,MAXA(G$18:G60)+1,0)</f>
        <v>0</v>
      </c>
      <c r="H61" s="280">
        <f>IF(CP61+CQ61+CR61+CS61+CT61&gt;0,MAXA(H$18:H60)+1,0)</f>
        <v>0</v>
      </c>
      <c r="I61" s="280">
        <f>IF(CV61+CW61+CX61+CY61+CZ61&gt;0,MAXA(I$18:I60)+1,0)</f>
        <v>0</v>
      </c>
      <c r="J61" s="280">
        <f>IF(DB61+DC61+DD61+DE61+DF61&gt;0,MAXA(J$18:J60)+1,0)</f>
        <v>0</v>
      </c>
      <c r="K61" s="280">
        <f>IF(DH61+DI61+DJ61+DK61+DL61&gt;0,MAXA(K$18:K60)+1,0)</f>
        <v>0</v>
      </c>
      <c r="L61" s="280">
        <f>IF(DN61+DO61+DP61+DQ61+DR61&gt;0,MAXA(L$18:L60)+1,0)</f>
        <v>0</v>
      </c>
      <c r="M61" s="280">
        <f>IF(DT61+DU61+DV61+DW61+DX61&gt;0,MAXA(M$18:M60)+1,0)</f>
        <v>0</v>
      </c>
      <c r="N61" s="280">
        <f>IF(DZ61+EA61+EB61+EC61+ED61&gt;0,MAXA(N$18:N60)+1,0)</f>
        <v>0</v>
      </c>
      <c r="O61" s="280">
        <f>IF(EF61+EG61+EH61+EI61+EJ61&gt;0,MAXA(O$18:O60)+1,0)</f>
        <v>0</v>
      </c>
      <c r="P61" s="280">
        <f>IF(EL61+EM61+EN61+EO61+EP61&gt;0,MAXA(P$18:P60)+1,0)</f>
        <v>0</v>
      </c>
      <c r="Q61" s="280">
        <f>IF(ER61+ES61+ET61+EU61+EV61&gt;0,MAXA(Q$18:Q60)+1,0)</f>
        <v>0</v>
      </c>
      <c r="R61" s="280">
        <f>IF(EX61+EY61+EZ61+FA61+FB61&gt;0,MAXA(R$18:R60)+1,0)</f>
        <v>0</v>
      </c>
      <c r="S61" s="280">
        <f>IF(FD61+FE61+FF61+FG61+FH61&gt;0,MAXA(S$18:S60)+1,0)</f>
        <v>0</v>
      </c>
      <c r="T61" s="280">
        <f>IF(FJ61+FK61+FL61+FM61+FN61&gt;0,MAXA(T$18:T60)+1,0)</f>
        <v>0</v>
      </c>
      <c r="U61" s="280">
        <f>IF(FP61+FQ61+FR61+FS61+FT61&gt;0,MAXA(U$18:U60)+1,0)</f>
        <v>0</v>
      </c>
      <c r="V61" s="280">
        <f>IF(FV61+FW61+FX61+FY61+FZ61&gt;0,MAXA(V$18:V60)+1,0)</f>
        <v>0</v>
      </c>
      <c r="W61" s="280">
        <f>IF(GB61+GC61+GD61+GE61+GF61&gt;0,MAXA(W$18:W60)+1,0)</f>
        <v>0</v>
      </c>
      <c r="X61" s="280">
        <f>IF(GH61+GI61+GJ61+GK61+GL61&gt;0,MAXA(X$18:X60)+1,0)</f>
        <v>0</v>
      </c>
      <c r="Y61" s="280">
        <f>IF(GN61+GO61+GP61+GQ61+GR61&gt;0,MAXA(Y$18:Y60)+1,0)</f>
        <v>0</v>
      </c>
      <c r="Z61" s="280">
        <f>IF(GT61+GU61+GV61+GW61+GX61&gt;0,MAXA(Z$18:Z60)+1,0)</f>
        <v>0</v>
      </c>
      <c r="AA61" s="280">
        <f>IF(GZ61+HA61+HB61+HC61+HD61&gt;0,MAXA(AA$18:AA60)+1,0)</f>
        <v>0</v>
      </c>
      <c r="AB61" s="280">
        <f t="shared" si="56"/>
        <v>0</v>
      </c>
      <c r="AC61" s="280">
        <f t="shared" si="46"/>
        <v>0</v>
      </c>
      <c r="AD61" s="280">
        <f t="shared" si="41"/>
        <v>0</v>
      </c>
      <c r="AE61" s="280">
        <f t="shared" si="42"/>
        <v>0</v>
      </c>
      <c r="AF61" s="280">
        <f t="shared" si="57"/>
        <v>0</v>
      </c>
      <c r="AG61" s="280">
        <f t="shared" si="43"/>
        <v>0</v>
      </c>
      <c r="AH61" s="280">
        <f t="shared" si="58"/>
        <v>0</v>
      </c>
      <c r="AI61" s="280">
        <f t="shared" si="44"/>
        <v>0</v>
      </c>
      <c r="AJ61" s="280">
        <f t="shared" si="59"/>
        <v>0</v>
      </c>
      <c r="AK61" s="186" t="e">
        <f>MATCH(AY61,AY$18:AY493,0)</f>
        <v>#N/A</v>
      </c>
      <c r="AL61" s="280">
        <f t="shared" si="45"/>
        <v>0</v>
      </c>
      <c r="AM61" s="280">
        <f t="shared" si="50"/>
        <v>44</v>
      </c>
      <c r="AN61" s="415"/>
      <c r="AO61" s="416"/>
      <c r="AP61" s="303">
        <f t="shared" si="60"/>
        <v>0</v>
      </c>
      <c r="AQ61" s="304">
        <f t="shared" si="61"/>
        <v>0</v>
      </c>
      <c r="AR61" s="305">
        <f t="shared" si="62"/>
        <v>0</v>
      </c>
      <c r="AS61" s="284"/>
      <c r="AT61" s="285" t="str">
        <f t="shared" si="40"/>
        <v/>
      </c>
      <c r="AU61" s="286"/>
      <c r="AV61" s="287"/>
      <c r="AW61" s="288"/>
      <c r="AX61" s="289"/>
      <c r="AY61" s="290"/>
      <c r="AZ61" s="291"/>
      <c r="BA61" s="286"/>
      <c r="BB61" s="290"/>
      <c r="BC61" s="287"/>
      <c r="BD61" s="307"/>
      <c r="BE61" s="296"/>
      <c r="BF61" s="286"/>
      <c r="BG61" s="297"/>
      <c r="BH61" s="298"/>
      <c r="BI61" s="299"/>
      <c r="BJ61" s="300"/>
      <c r="BK61" s="301"/>
      <c r="BL61" s="286"/>
      <c r="BM61" s="297"/>
      <c r="BN61" s="298"/>
      <c r="BO61" s="299"/>
      <c r="BP61" s="300"/>
      <c r="BQ61" s="301"/>
      <c r="BR61" s="286"/>
      <c r="BS61" s="297"/>
      <c r="BT61" s="298"/>
      <c r="BU61" s="299"/>
      <c r="BV61" s="300"/>
      <c r="BW61" s="301"/>
      <c r="BX61" s="286"/>
      <c r="BY61" s="297"/>
      <c r="BZ61" s="298"/>
      <c r="CA61" s="299"/>
      <c r="CB61" s="300"/>
      <c r="CC61" s="291"/>
      <c r="CD61" s="286"/>
      <c r="CE61" s="297"/>
      <c r="CF61" s="298"/>
      <c r="CG61" s="299"/>
      <c r="CH61" s="300"/>
      <c r="CI61" s="291"/>
      <c r="CJ61" s="286"/>
      <c r="CK61" s="297"/>
      <c r="CL61" s="298"/>
      <c r="CM61" s="299"/>
      <c r="CN61" s="300"/>
      <c r="CO61" s="291"/>
      <c r="CP61" s="286"/>
      <c r="CQ61" s="297"/>
      <c r="CR61" s="298"/>
      <c r="CS61" s="299"/>
      <c r="CT61" s="300"/>
      <c r="CU61" s="291"/>
      <c r="CV61" s="286"/>
      <c r="CW61" s="297"/>
      <c r="CX61" s="298"/>
      <c r="CY61" s="299"/>
      <c r="CZ61" s="300"/>
      <c r="DA61" s="291"/>
      <c r="DB61" s="286"/>
      <c r="DC61" s="297"/>
      <c r="DD61" s="298"/>
      <c r="DE61" s="299"/>
      <c r="DF61" s="300"/>
      <c r="DG61" s="291"/>
      <c r="DH61" s="286"/>
      <c r="DI61" s="297"/>
      <c r="DJ61" s="298"/>
      <c r="DK61" s="299"/>
      <c r="DL61" s="300"/>
      <c r="DM61" s="291"/>
      <c r="DN61" s="286"/>
      <c r="DO61" s="297"/>
      <c r="DP61" s="298"/>
      <c r="DQ61" s="299"/>
      <c r="DR61" s="300"/>
      <c r="DS61" s="291"/>
      <c r="DT61" s="286"/>
      <c r="DU61" s="297"/>
      <c r="DV61" s="298"/>
      <c r="DW61" s="299"/>
      <c r="DX61" s="300"/>
      <c r="DY61" s="291"/>
      <c r="DZ61" s="286"/>
      <c r="EA61" s="297"/>
      <c r="EB61" s="298"/>
      <c r="EC61" s="299"/>
      <c r="ED61" s="300"/>
      <c r="EE61" s="291"/>
      <c r="EF61" s="286"/>
      <c r="EG61" s="297"/>
      <c r="EH61" s="298"/>
      <c r="EI61" s="299"/>
      <c r="EJ61" s="300"/>
      <c r="EK61" s="291"/>
      <c r="EL61" s="286"/>
      <c r="EM61" s="297"/>
      <c r="EN61" s="298"/>
      <c r="EO61" s="299"/>
      <c r="EP61" s="300"/>
      <c r="EQ61" s="291"/>
      <c r="ER61" s="286"/>
      <c r="ES61" s="297"/>
      <c r="ET61" s="298"/>
      <c r="EU61" s="299"/>
      <c r="EV61" s="300"/>
      <c r="EW61" s="291"/>
      <c r="EX61" s="286"/>
      <c r="EY61" s="297"/>
      <c r="EZ61" s="298"/>
      <c r="FA61" s="299"/>
      <c r="FB61" s="300"/>
      <c r="FC61" s="291"/>
      <c r="FD61" s="286"/>
      <c r="FE61" s="297"/>
      <c r="FF61" s="298"/>
      <c r="FG61" s="299"/>
      <c r="FH61" s="300"/>
      <c r="FI61" s="291"/>
      <c r="FJ61" s="286"/>
      <c r="FK61" s="297"/>
      <c r="FL61" s="298"/>
      <c r="FM61" s="299"/>
      <c r="FN61" s="300"/>
      <c r="FO61" s="291"/>
      <c r="FP61" s="286"/>
      <c r="FQ61" s="297"/>
      <c r="FR61" s="298"/>
      <c r="FS61" s="299"/>
      <c r="FT61" s="300"/>
      <c r="FU61" s="291"/>
      <c r="FV61" s="286"/>
      <c r="FW61" s="297"/>
      <c r="FX61" s="298"/>
      <c r="FY61" s="299"/>
      <c r="FZ61" s="300"/>
      <c r="GA61" s="291"/>
      <c r="GB61" s="286"/>
      <c r="GC61" s="297"/>
      <c r="GD61" s="298"/>
      <c r="GE61" s="299"/>
      <c r="GF61" s="300"/>
      <c r="GG61" s="291"/>
      <c r="GH61" s="286"/>
      <c r="GI61" s="297"/>
      <c r="GJ61" s="298"/>
      <c r="GK61" s="299"/>
      <c r="GL61" s="300"/>
      <c r="GM61" s="291"/>
      <c r="GN61" s="286"/>
      <c r="GO61" s="297"/>
      <c r="GP61" s="298"/>
      <c r="GQ61" s="299"/>
      <c r="GR61" s="300"/>
      <c r="GS61" s="291"/>
      <c r="GT61" s="286"/>
      <c r="GU61" s="297"/>
      <c r="GV61" s="298"/>
      <c r="GW61" s="299"/>
      <c r="GX61" s="300"/>
      <c r="GY61" s="291"/>
      <c r="GZ61" s="286"/>
      <c r="HA61" s="297"/>
      <c r="HB61" s="298"/>
      <c r="HC61" s="299"/>
      <c r="HD61" s="300"/>
    </row>
    <row r="62" spans="1:212" s="280" customFormat="1" ht="14.25" customHeight="1" x14ac:dyDescent="0.25">
      <c r="A62" s="280">
        <f>IF(AL62=1,(MAXA(A$18:A61)+1),0)</f>
        <v>0</v>
      </c>
      <c r="B62" s="280">
        <f>IF(BF62+BG62+BH62+BI62+BJ62&gt;0,MAXA(B$18:B61)+1,0)</f>
        <v>0</v>
      </c>
      <c r="C62" s="280">
        <f>IF(BL62+BM62+BN62+BO62+BP62&gt;0,MAXA(C$18:C61)+1,0)</f>
        <v>0</v>
      </c>
      <c r="D62" s="280">
        <f>IF(BR62+BS62+BT62+BU62+BV62&gt;0,MAXA(D$18:D61)+1,0)</f>
        <v>0</v>
      </c>
      <c r="E62" s="280">
        <f>IF(BX62+BY62+BZ62+CA62+CB62&gt;0,MAXA(E$18:E61)+1,0)</f>
        <v>0</v>
      </c>
      <c r="F62" s="280">
        <f>IF(CD62+CE62+CF62+CG62+CH62&gt;0,MAXA(F$18:F61)+1,0)</f>
        <v>0</v>
      </c>
      <c r="G62" s="280">
        <f>IF(CJ62+CK62+CL62+CM62+CN62&gt;0,MAXA(G$18:G61)+1,0)</f>
        <v>0</v>
      </c>
      <c r="H62" s="280">
        <f>IF(CP62+CQ62+CR62+CS62+CT62&gt;0,MAXA(H$18:H61)+1,0)</f>
        <v>0</v>
      </c>
      <c r="I62" s="280">
        <f>IF(CV62+CW62+CX62+CY62+CZ62&gt;0,MAXA(I$18:I61)+1,0)</f>
        <v>0</v>
      </c>
      <c r="J62" s="280">
        <f>IF(DB62+DC62+DD62+DE62+DF62&gt;0,MAXA(J$18:J61)+1,0)</f>
        <v>0</v>
      </c>
      <c r="K62" s="280">
        <f>IF(DH62+DI62+DJ62+DK62+DL62&gt;0,MAXA(K$18:K61)+1,0)</f>
        <v>0</v>
      </c>
      <c r="L62" s="280">
        <f>IF(DN62+DO62+DP62+DQ62+DR62&gt;0,MAXA(L$18:L61)+1,0)</f>
        <v>0</v>
      </c>
      <c r="M62" s="280">
        <f>IF(DT62+DU62+DV62+DW62+DX62&gt;0,MAXA(M$18:M61)+1,0)</f>
        <v>0</v>
      </c>
      <c r="N62" s="280">
        <f>IF(DZ62+EA62+EB62+EC62+ED62&gt;0,MAXA(N$18:N61)+1,0)</f>
        <v>0</v>
      </c>
      <c r="O62" s="280">
        <f>IF(EF62+EG62+EH62+EI62+EJ62&gt;0,MAXA(O$18:O61)+1,0)</f>
        <v>0</v>
      </c>
      <c r="P62" s="280">
        <f>IF(EL62+EM62+EN62+EO62+EP62&gt;0,MAXA(P$18:P61)+1,0)</f>
        <v>0</v>
      </c>
      <c r="Q62" s="280">
        <f>IF(ER62+ES62+ET62+EU62+EV62&gt;0,MAXA(Q$18:Q61)+1,0)</f>
        <v>0</v>
      </c>
      <c r="R62" s="280">
        <f>IF(EX62+EY62+EZ62+FA62+FB62&gt;0,MAXA(R$18:R61)+1,0)</f>
        <v>0</v>
      </c>
      <c r="S62" s="280">
        <f>IF(FD62+FE62+FF62+FG62+FH62&gt;0,MAXA(S$18:S61)+1,0)</f>
        <v>0</v>
      </c>
      <c r="T62" s="280">
        <f>IF(FJ62+FK62+FL62+FM62+FN62&gt;0,MAXA(T$18:T61)+1,0)</f>
        <v>0</v>
      </c>
      <c r="U62" s="280">
        <f>IF(FP62+FQ62+FR62+FS62+FT62&gt;0,MAXA(U$18:U61)+1,0)</f>
        <v>0</v>
      </c>
      <c r="V62" s="280">
        <f>IF(FV62+FW62+FX62+FY62+FZ62&gt;0,MAXA(V$18:V61)+1,0)</f>
        <v>0</v>
      </c>
      <c r="W62" s="280">
        <f>IF(GB62+GC62+GD62+GE62+GF62&gt;0,MAXA(W$18:W61)+1,0)</f>
        <v>0</v>
      </c>
      <c r="X62" s="280">
        <f>IF(GH62+GI62+GJ62+GK62+GL62&gt;0,MAXA(X$18:X61)+1,0)</f>
        <v>0</v>
      </c>
      <c r="Y62" s="280">
        <f>IF(GN62+GO62+GP62+GQ62+GR62&gt;0,MAXA(Y$18:Y61)+1,0)</f>
        <v>0</v>
      </c>
      <c r="Z62" s="280">
        <f>IF(GT62+GU62+GV62+GW62+GX62&gt;0,MAXA(Z$18:Z61)+1,0)</f>
        <v>0</v>
      </c>
      <c r="AA62" s="280">
        <f>IF(GZ62+HA62+HB62+HC62+HD62&gt;0,MAXA(AA$18:AA61)+1,0)</f>
        <v>0</v>
      </c>
      <c r="AB62" s="280">
        <f t="shared" si="56"/>
        <v>0</v>
      </c>
      <c r="AC62" s="280">
        <f t="shared" si="46"/>
        <v>0</v>
      </c>
      <c r="AD62" s="280">
        <f t="shared" si="41"/>
        <v>0</v>
      </c>
      <c r="AE62" s="280">
        <f t="shared" si="42"/>
        <v>0</v>
      </c>
      <c r="AF62" s="280">
        <f t="shared" si="57"/>
        <v>0</v>
      </c>
      <c r="AG62" s="280">
        <f t="shared" si="43"/>
        <v>0</v>
      </c>
      <c r="AH62" s="280">
        <f t="shared" si="58"/>
        <v>0</v>
      </c>
      <c r="AI62" s="280">
        <f t="shared" si="44"/>
        <v>0</v>
      </c>
      <c r="AJ62" s="280">
        <f t="shared" si="59"/>
        <v>0</v>
      </c>
      <c r="AK62" s="186" t="e">
        <f>MATCH(AY62,AY$18:AY494,0)</f>
        <v>#N/A</v>
      </c>
      <c r="AL62" s="280">
        <f t="shared" si="45"/>
        <v>0</v>
      </c>
      <c r="AM62" s="280">
        <f t="shared" si="50"/>
        <v>45</v>
      </c>
      <c r="AN62" s="415"/>
      <c r="AO62" s="416"/>
      <c r="AP62" s="303">
        <f t="shared" si="60"/>
        <v>0</v>
      </c>
      <c r="AQ62" s="304">
        <f t="shared" si="61"/>
        <v>0</v>
      </c>
      <c r="AR62" s="305">
        <f t="shared" si="62"/>
        <v>0</v>
      </c>
      <c r="AS62" s="284"/>
      <c r="AT62" s="285" t="str">
        <f t="shared" si="40"/>
        <v/>
      </c>
      <c r="AU62" s="286"/>
      <c r="AV62" s="287"/>
      <c r="AW62" s="288"/>
      <c r="AX62" s="289"/>
      <c r="AY62" s="290"/>
      <c r="AZ62" s="291"/>
      <c r="BA62" s="286"/>
      <c r="BB62" s="290"/>
      <c r="BC62" s="287"/>
      <c r="BD62" s="307"/>
      <c r="BE62" s="296"/>
      <c r="BF62" s="286"/>
      <c r="BG62" s="297"/>
      <c r="BH62" s="298"/>
      <c r="BI62" s="299"/>
      <c r="BJ62" s="300"/>
      <c r="BK62" s="301"/>
      <c r="BL62" s="286"/>
      <c r="BM62" s="297"/>
      <c r="BN62" s="298"/>
      <c r="BO62" s="299"/>
      <c r="BP62" s="300"/>
      <c r="BQ62" s="301"/>
      <c r="BR62" s="286"/>
      <c r="BS62" s="297"/>
      <c r="BT62" s="298"/>
      <c r="BU62" s="299"/>
      <c r="BV62" s="300"/>
      <c r="BW62" s="301"/>
      <c r="BX62" s="286"/>
      <c r="BY62" s="297"/>
      <c r="BZ62" s="298"/>
      <c r="CA62" s="299"/>
      <c r="CB62" s="300"/>
      <c r="CC62" s="291"/>
      <c r="CD62" s="286"/>
      <c r="CE62" s="297"/>
      <c r="CF62" s="298"/>
      <c r="CG62" s="299"/>
      <c r="CH62" s="300"/>
      <c r="CI62" s="291"/>
      <c r="CJ62" s="286"/>
      <c r="CK62" s="297"/>
      <c r="CL62" s="298"/>
      <c r="CM62" s="299"/>
      <c r="CN62" s="300"/>
      <c r="CO62" s="291"/>
      <c r="CP62" s="286"/>
      <c r="CQ62" s="297"/>
      <c r="CR62" s="298"/>
      <c r="CS62" s="299"/>
      <c r="CT62" s="300"/>
      <c r="CU62" s="291"/>
      <c r="CV62" s="286"/>
      <c r="CW62" s="297"/>
      <c r="CX62" s="298"/>
      <c r="CY62" s="299"/>
      <c r="CZ62" s="300"/>
      <c r="DA62" s="291"/>
      <c r="DB62" s="286"/>
      <c r="DC62" s="297"/>
      <c r="DD62" s="298"/>
      <c r="DE62" s="299"/>
      <c r="DF62" s="300"/>
      <c r="DG62" s="291"/>
      <c r="DH62" s="286"/>
      <c r="DI62" s="297"/>
      <c r="DJ62" s="298"/>
      <c r="DK62" s="299"/>
      <c r="DL62" s="300"/>
      <c r="DM62" s="291"/>
      <c r="DN62" s="286"/>
      <c r="DO62" s="297"/>
      <c r="DP62" s="298"/>
      <c r="DQ62" s="299"/>
      <c r="DR62" s="300"/>
      <c r="DS62" s="291"/>
      <c r="DT62" s="286"/>
      <c r="DU62" s="297"/>
      <c r="DV62" s="298"/>
      <c r="DW62" s="299"/>
      <c r="DX62" s="300"/>
      <c r="DY62" s="291"/>
      <c r="DZ62" s="286"/>
      <c r="EA62" s="297"/>
      <c r="EB62" s="298"/>
      <c r="EC62" s="299"/>
      <c r="ED62" s="300"/>
      <c r="EE62" s="291"/>
      <c r="EF62" s="286"/>
      <c r="EG62" s="297"/>
      <c r="EH62" s="298"/>
      <c r="EI62" s="299"/>
      <c r="EJ62" s="300"/>
      <c r="EK62" s="291"/>
      <c r="EL62" s="286"/>
      <c r="EM62" s="297"/>
      <c r="EN62" s="298"/>
      <c r="EO62" s="299"/>
      <c r="EP62" s="300"/>
      <c r="EQ62" s="291"/>
      <c r="ER62" s="286"/>
      <c r="ES62" s="297"/>
      <c r="ET62" s="298"/>
      <c r="EU62" s="299"/>
      <c r="EV62" s="300"/>
      <c r="EW62" s="291"/>
      <c r="EX62" s="286"/>
      <c r="EY62" s="297"/>
      <c r="EZ62" s="298"/>
      <c r="FA62" s="299"/>
      <c r="FB62" s="300"/>
      <c r="FC62" s="291"/>
      <c r="FD62" s="286"/>
      <c r="FE62" s="297"/>
      <c r="FF62" s="298"/>
      <c r="FG62" s="299"/>
      <c r="FH62" s="300"/>
      <c r="FI62" s="291"/>
      <c r="FJ62" s="286"/>
      <c r="FK62" s="297"/>
      <c r="FL62" s="298"/>
      <c r="FM62" s="299"/>
      <c r="FN62" s="300"/>
      <c r="FO62" s="291"/>
      <c r="FP62" s="286"/>
      <c r="FQ62" s="297"/>
      <c r="FR62" s="298"/>
      <c r="FS62" s="299"/>
      <c r="FT62" s="300"/>
      <c r="FU62" s="291"/>
      <c r="FV62" s="286"/>
      <c r="FW62" s="297"/>
      <c r="FX62" s="298"/>
      <c r="FY62" s="299"/>
      <c r="FZ62" s="300"/>
      <c r="GA62" s="291"/>
      <c r="GB62" s="286"/>
      <c r="GC62" s="297"/>
      <c r="GD62" s="298"/>
      <c r="GE62" s="299"/>
      <c r="GF62" s="300"/>
      <c r="GG62" s="291"/>
      <c r="GH62" s="286"/>
      <c r="GI62" s="297"/>
      <c r="GJ62" s="298"/>
      <c r="GK62" s="299"/>
      <c r="GL62" s="300"/>
      <c r="GM62" s="291"/>
      <c r="GN62" s="286"/>
      <c r="GO62" s="297"/>
      <c r="GP62" s="298"/>
      <c r="GQ62" s="299"/>
      <c r="GR62" s="300"/>
      <c r="GS62" s="291"/>
      <c r="GT62" s="286"/>
      <c r="GU62" s="297"/>
      <c r="GV62" s="298"/>
      <c r="GW62" s="299"/>
      <c r="GX62" s="300"/>
      <c r="GY62" s="291"/>
      <c r="GZ62" s="286"/>
      <c r="HA62" s="297"/>
      <c r="HB62" s="298"/>
      <c r="HC62" s="299"/>
      <c r="HD62" s="300"/>
    </row>
    <row r="63" spans="1:212" s="280" customFormat="1" ht="14.25" customHeight="1" x14ac:dyDescent="0.25">
      <c r="A63" s="280">
        <f>IF(AL63=1,(MAXA(A$18:A62)+1),0)</f>
        <v>0</v>
      </c>
      <c r="B63" s="280">
        <f>IF(BF63+BG63+BH63+BI63+BJ63&gt;0,MAXA(B$18:B62)+1,0)</f>
        <v>0</v>
      </c>
      <c r="C63" s="280">
        <f>IF(BL63+BM63+BN63+BO63+BP63&gt;0,MAXA(C$18:C62)+1,0)</f>
        <v>0</v>
      </c>
      <c r="D63" s="280">
        <f>IF(BR63+BS63+BT63+BU63+BV63&gt;0,MAXA(D$18:D62)+1,0)</f>
        <v>0</v>
      </c>
      <c r="E63" s="280">
        <f>IF(BX63+BY63+BZ63+CA63+CB63&gt;0,MAXA(E$18:E62)+1,0)</f>
        <v>0</v>
      </c>
      <c r="F63" s="280">
        <f>IF(CD63+CE63+CF63+CG63+CH63&gt;0,MAXA(F$18:F62)+1,0)</f>
        <v>0</v>
      </c>
      <c r="G63" s="280">
        <f>IF(CJ63+CK63+CL63+CM63+CN63&gt;0,MAXA(G$18:G62)+1,0)</f>
        <v>0</v>
      </c>
      <c r="H63" s="280">
        <f>IF(CP63+CQ63+CR63+CS63+CT63&gt;0,MAXA(H$18:H62)+1,0)</f>
        <v>0</v>
      </c>
      <c r="I63" s="280">
        <f>IF(CV63+CW63+CX63+CY63+CZ63&gt;0,MAXA(I$18:I62)+1,0)</f>
        <v>0</v>
      </c>
      <c r="J63" s="280">
        <f>IF(DB63+DC63+DD63+DE63+DF63&gt;0,MAXA(J$18:J62)+1,0)</f>
        <v>0</v>
      </c>
      <c r="K63" s="280">
        <f>IF(DH63+DI63+DJ63+DK63+DL63&gt;0,MAXA(K$18:K62)+1,0)</f>
        <v>0</v>
      </c>
      <c r="L63" s="280">
        <f>IF(DN63+DO63+DP63+DQ63+DR63&gt;0,MAXA(L$18:L62)+1,0)</f>
        <v>0</v>
      </c>
      <c r="M63" s="280">
        <f>IF(DT63+DU63+DV63+DW63+DX63&gt;0,MAXA(M$18:M62)+1,0)</f>
        <v>0</v>
      </c>
      <c r="N63" s="280">
        <f>IF(DZ63+EA63+EB63+EC63+ED63&gt;0,MAXA(N$18:N62)+1,0)</f>
        <v>0</v>
      </c>
      <c r="O63" s="280">
        <f>IF(EF63+EG63+EH63+EI63+EJ63&gt;0,MAXA(O$18:O62)+1,0)</f>
        <v>0</v>
      </c>
      <c r="P63" s="280">
        <f>IF(EL63+EM63+EN63+EO63+EP63&gt;0,MAXA(P$18:P62)+1,0)</f>
        <v>0</v>
      </c>
      <c r="Q63" s="280">
        <f>IF(ER63+ES63+ET63+EU63+EV63&gt;0,MAXA(Q$18:Q62)+1,0)</f>
        <v>0</v>
      </c>
      <c r="R63" s="280">
        <f>IF(EX63+EY63+EZ63+FA63+FB63&gt;0,MAXA(R$18:R62)+1,0)</f>
        <v>0</v>
      </c>
      <c r="S63" s="280">
        <f>IF(FD63+FE63+FF63+FG63+FH63&gt;0,MAXA(S$18:S62)+1,0)</f>
        <v>0</v>
      </c>
      <c r="T63" s="280">
        <f>IF(FJ63+FK63+FL63+FM63+FN63&gt;0,MAXA(T$18:T62)+1,0)</f>
        <v>0</v>
      </c>
      <c r="U63" s="280">
        <f>IF(FP63+FQ63+FR63+FS63+FT63&gt;0,MAXA(U$18:U62)+1,0)</f>
        <v>0</v>
      </c>
      <c r="V63" s="280">
        <f>IF(FV63+FW63+FX63+FY63+FZ63&gt;0,MAXA(V$18:V62)+1,0)</f>
        <v>0</v>
      </c>
      <c r="W63" s="280">
        <f>IF(GB63+GC63+GD63+GE63+GF63&gt;0,MAXA(W$18:W62)+1,0)</f>
        <v>0</v>
      </c>
      <c r="X63" s="280">
        <f>IF(GH63+GI63+GJ63+GK63+GL63&gt;0,MAXA(X$18:X62)+1,0)</f>
        <v>0</v>
      </c>
      <c r="Y63" s="280">
        <f>IF(GN63+GO63+GP63+GQ63+GR63&gt;0,MAXA(Y$18:Y62)+1,0)</f>
        <v>0</v>
      </c>
      <c r="Z63" s="280">
        <f>IF(GT63+GU63+GV63+GW63+GX63&gt;0,MAXA(Z$18:Z62)+1,0)</f>
        <v>0</v>
      </c>
      <c r="AA63" s="280">
        <f>IF(GZ63+HA63+HB63+HC63+HD63&gt;0,MAXA(AA$18:AA62)+1,0)</f>
        <v>0</v>
      </c>
      <c r="AB63" s="280">
        <f t="shared" si="56"/>
        <v>0</v>
      </c>
      <c r="AC63" s="280">
        <f t="shared" si="46"/>
        <v>0</v>
      </c>
      <c r="AD63" s="280">
        <f t="shared" si="41"/>
        <v>0</v>
      </c>
      <c r="AE63" s="280">
        <f t="shared" si="42"/>
        <v>0</v>
      </c>
      <c r="AF63" s="280">
        <f t="shared" si="57"/>
        <v>0</v>
      </c>
      <c r="AG63" s="280">
        <f t="shared" si="43"/>
        <v>0</v>
      </c>
      <c r="AH63" s="280">
        <f t="shared" si="58"/>
        <v>0</v>
      </c>
      <c r="AI63" s="280">
        <f t="shared" si="44"/>
        <v>0</v>
      </c>
      <c r="AJ63" s="280">
        <f t="shared" si="59"/>
        <v>0</v>
      </c>
      <c r="AK63" s="186" t="e">
        <f>MATCH(AY63,AY$18:AY495,0)</f>
        <v>#N/A</v>
      </c>
      <c r="AL63" s="280">
        <f t="shared" si="45"/>
        <v>0</v>
      </c>
      <c r="AM63" s="280">
        <f t="shared" si="50"/>
        <v>46</v>
      </c>
      <c r="AN63" s="415"/>
      <c r="AO63" s="416"/>
      <c r="AP63" s="303">
        <f t="shared" si="60"/>
        <v>0</v>
      </c>
      <c r="AQ63" s="304">
        <f t="shared" si="61"/>
        <v>0</v>
      </c>
      <c r="AR63" s="305">
        <f t="shared" si="62"/>
        <v>0</v>
      </c>
      <c r="AS63" s="284"/>
      <c r="AT63" s="285" t="str">
        <f t="shared" si="40"/>
        <v/>
      </c>
      <c r="AU63" s="286"/>
      <c r="AV63" s="287"/>
      <c r="AW63" s="288"/>
      <c r="AX63" s="289"/>
      <c r="AY63" s="290"/>
      <c r="AZ63" s="291"/>
      <c r="BA63" s="286"/>
      <c r="BB63" s="290"/>
      <c r="BC63" s="287"/>
      <c r="BD63" s="307"/>
      <c r="BE63" s="296"/>
      <c r="BF63" s="286"/>
      <c r="BG63" s="297"/>
      <c r="BH63" s="298"/>
      <c r="BI63" s="299"/>
      <c r="BJ63" s="300"/>
      <c r="BK63" s="301"/>
      <c r="BL63" s="286"/>
      <c r="BM63" s="297"/>
      <c r="BN63" s="298"/>
      <c r="BO63" s="299"/>
      <c r="BP63" s="300"/>
      <c r="BQ63" s="301"/>
      <c r="BR63" s="286"/>
      <c r="BS63" s="297"/>
      <c r="BT63" s="298"/>
      <c r="BU63" s="299"/>
      <c r="BV63" s="300"/>
      <c r="BW63" s="301"/>
      <c r="BX63" s="286"/>
      <c r="BY63" s="297"/>
      <c r="BZ63" s="298"/>
      <c r="CA63" s="299"/>
      <c r="CB63" s="300"/>
      <c r="CC63" s="291"/>
      <c r="CD63" s="286"/>
      <c r="CE63" s="297"/>
      <c r="CF63" s="298"/>
      <c r="CG63" s="299"/>
      <c r="CH63" s="300"/>
      <c r="CI63" s="291"/>
      <c r="CJ63" s="286"/>
      <c r="CK63" s="297"/>
      <c r="CL63" s="298"/>
      <c r="CM63" s="299"/>
      <c r="CN63" s="300"/>
      <c r="CO63" s="291"/>
      <c r="CP63" s="286"/>
      <c r="CQ63" s="297"/>
      <c r="CR63" s="298"/>
      <c r="CS63" s="299"/>
      <c r="CT63" s="300"/>
      <c r="CU63" s="291"/>
      <c r="CV63" s="286"/>
      <c r="CW63" s="297"/>
      <c r="CX63" s="298"/>
      <c r="CY63" s="299"/>
      <c r="CZ63" s="300"/>
      <c r="DA63" s="291"/>
      <c r="DB63" s="286"/>
      <c r="DC63" s="297"/>
      <c r="DD63" s="298"/>
      <c r="DE63" s="299"/>
      <c r="DF63" s="300"/>
      <c r="DG63" s="291"/>
      <c r="DH63" s="286"/>
      <c r="DI63" s="297"/>
      <c r="DJ63" s="298"/>
      <c r="DK63" s="299"/>
      <c r="DL63" s="300"/>
      <c r="DM63" s="291"/>
      <c r="DN63" s="286"/>
      <c r="DO63" s="297"/>
      <c r="DP63" s="298"/>
      <c r="DQ63" s="299"/>
      <c r="DR63" s="300"/>
      <c r="DS63" s="291"/>
      <c r="DT63" s="286"/>
      <c r="DU63" s="297"/>
      <c r="DV63" s="298"/>
      <c r="DW63" s="299"/>
      <c r="DX63" s="300"/>
      <c r="DY63" s="291"/>
      <c r="DZ63" s="286"/>
      <c r="EA63" s="297"/>
      <c r="EB63" s="298"/>
      <c r="EC63" s="299"/>
      <c r="ED63" s="300"/>
      <c r="EE63" s="291"/>
      <c r="EF63" s="286"/>
      <c r="EG63" s="297"/>
      <c r="EH63" s="298"/>
      <c r="EI63" s="299"/>
      <c r="EJ63" s="300"/>
      <c r="EK63" s="291"/>
      <c r="EL63" s="286"/>
      <c r="EM63" s="297"/>
      <c r="EN63" s="298"/>
      <c r="EO63" s="299"/>
      <c r="EP63" s="300"/>
      <c r="EQ63" s="291"/>
      <c r="ER63" s="286"/>
      <c r="ES63" s="297"/>
      <c r="ET63" s="298"/>
      <c r="EU63" s="299"/>
      <c r="EV63" s="300"/>
      <c r="EW63" s="291"/>
      <c r="EX63" s="286"/>
      <c r="EY63" s="297"/>
      <c r="EZ63" s="298"/>
      <c r="FA63" s="299"/>
      <c r="FB63" s="300"/>
      <c r="FC63" s="291"/>
      <c r="FD63" s="286"/>
      <c r="FE63" s="297"/>
      <c r="FF63" s="298"/>
      <c r="FG63" s="299"/>
      <c r="FH63" s="300"/>
      <c r="FI63" s="291"/>
      <c r="FJ63" s="286"/>
      <c r="FK63" s="297"/>
      <c r="FL63" s="298"/>
      <c r="FM63" s="299"/>
      <c r="FN63" s="300"/>
      <c r="FO63" s="291"/>
      <c r="FP63" s="286"/>
      <c r="FQ63" s="297"/>
      <c r="FR63" s="298"/>
      <c r="FS63" s="299"/>
      <c r="FT63" s="300"/>
      <c r="FU63" s="291"/>
      <c r="FV63" s="286"/>
      <c r="FW63" s="297"/>
      <c r="FX63" s="298"/>
      <c r="FY63" s="299"/>
      <c r="FZ63" s="300"/>
      <c r="GA63" s="291"/>
      <c r="GB63" s="286"/>
      <c r="GC63" s="297"/>
      <c r="GD63" s="298"/>
      <c r="GE63" s="299"/>
      <c r="GF63" s="300"/>
      <c r="GG63" s="291"/>
      <c r="GH63" s="286"/>
      <c r="GI63" s="297"/>
      <c r="GJ63" s="298"/>
      <c r="GK63" s="299"/>
      <c r="GL63" s="300"/>
      <c r="GM63" s="291"/>
      <c r="GN63" s="286"/>
      <c r="GO63" s="297"/>
      <c r="GP63" s="298"/>
      <c r="GQ63" s="299"/>
      <c r="GR63" s="300"/>
      <c r="GS63" s="291"/>
      <c r="GT63" s="286"/>
      <c r="GU63" s="297"/>
      <c r="GV63" s="298"/>
      <c r="GW63" s="299"/>
      <c r="GX63" s="300"/>
      <c r="GY63" s="291"/>
      <c r="GZ63" s="286"/>
      <c r="HA63" s="297"/>
      <c r="HB63" s="298"/>
      <c r="HC63" s="299"/>
      <c r="HD63" s="300"/>
    </row>
    <row r="64" spans="1:212" s="280" customFormat="1" ht="14.25" customHeight="1" x14ac:dyDescent="0.25">
      <c r="A64" s="280">
        <f>IF(AL64=1,(MAXA(A$18:A63)+1),0)</f>
        <v>0</v>
      </c>
      <c r="B64" s="280">
        <f>IF(BF64+BG64+BH64+BI64+BJ64&gt;0,MAXA(B$18:B63)+1,0)</f>
        <v>0</v>
      </c>
      <c r="C64" s="280">
        <f>IF(BL64+BM64+BN64+BO64+BP64&gt;0,MAXA(C$18:C63)+1,0)</f>
        <v>0</v>
      </c>
      <c r="D64" s="280">
        <f>IF(BR64+BS64+BT64+BU64+BV64&gt;0,MAXA(D$18:D63)+1,0)</f>
        <v>0</v>
      </c>
      <c r="E64" s="280">
        <f>IF(BX64+BY64+BZ64+CA64+CB64&gt;0,MAXA(E$18:E63)+1,0)</f>
        <v>0</v>
      </c>
      <c r="F64" s="280">
        <f>IF(CD64+CE64+CF64+CG64+CH64&gt;0,MAXA(F$18:F63)+1,0)</f>
        <v>0</v>
      </c>
      <c r="G64" s="280">
        <f>IF(CJ64+CK64+CL64+CM64+CN64&gt;0,MAXA(G$18:G63)+1,0)</f>
        <v>0</v>
      </c>
      <c r="H64" s="280">
        <f>IF(CP64+CQ64+CR64+CS64+CT64&gt;0,MAXA(H$18:H63)+1,0)</f>
        <v>0</v>
      </c>
      <c r="I64" s="280">
        <f>IF(CV64+CW64+CX64+CY64+CZ64&gt;0,MAXA(I$18:I63)+1,0)</f>
        <v>0</v>
      </c>
      <c r="J64" s="280">
        <f>IF(DB64+DC64+DD64+DE64+DF64&gt;0,MAXA(J$18:J63)+1,0)</f>
        <v>0</v>
      </c>
      <c r="K64" s="280">
        <f>IF(DH64+DI64+DJ64+DK64+DL64&gt;0,MAXA(K$18:K63)+1,0)</f>
        <v>0</v>
      </c>
      <c r="L64" s="280">
        <f>IF(DN64+DO64+DP64+DQ64+DR64&gt;0,MAXA(L$18:L63)+1,0)</f>
        <v>0</v>
      </c>
      <c r="M64" s="280">
        <f>IF(DT64+DU64+DV64+DW64+DX64&gt;0,MAXA(M$18:M63)+1,0)</f>
        <v>0</v>
      </c>
      <c r="N64" s="280">
        <f>IF(DZ64+EA64+EB64+EC64+ED64&gt;0,MAXA(N$18:N63)+1,0)</f>
        <v>0</v>
      </c>
      <c r="O64" s="280">
        <f>IF(EF64+EG64+EH64+EI64+EJ64&gt;0,MAXA(O$18:O63)+1,0)</f>
        <v>0</v>
      </c>
      <c r="P64" s="280">
        <f>IF(EL64+EM64+EN64+EO64+EP64&gt;0,MAXA(P$18:P63)+1,0)</f>
        <v>0</v>
      </c>
      <c r="Q64" s="280">
        <f>IF(ER64+ES64+ET64+EU64+EV64&gt;0,MAXA(Q$18:Q63)+1,0)</f>
        <v>0</v>
      </c>
      <c r="R64" s="280">
        <f>IF(EX64+EY64+EZ64+FA64+FB64&gt;0,MAXA(R$18:R63)+1,0)</f>
        <v>0</v>
      </c>
      <c r="S64" s="280">
        <f>IF(FD64+FE64+FF64+FG64+FH64&gt;0,MAXA(S$18:S63)+1,0)</f>
        <v>0</v>
      </c>
      <c r="T64" s="280">
        <f>IF(FJ64+FK64+FL64+FM64+FN64&gt;0,MAXA(T$18:T63)+1,0)</f>
        <v>0</v>
      </c>
      <c r="U64" s="280">
        <f>IF(FP64+FQ64+FR64+FS64+FT64&gt;0,MAXA(U$18:U63)+1,0)</f>
        <v>0</v>
      </c>
      <c r="V64" s="280">
        <f>IF(FV64+FW64+FX64+FY64+FZ64&gt;0,MAXA(V$18:V63)+1,0)</f>
        <v>0</v>
      </c>
      <c r="W64" s="280">
        <f>IF(GB64+GC64+GD64+GE64+GF64&gt;0,MAXA(W$18:W63)+1,0)</f>
        <v>0</v>
      </c>
      <c r="X64" s="280">
        <f>IF(GH64+GI64+GJ64+GK64+GL64&gt;0,MAXA(X$18:X63)+1,0)</f>
        <v>0</v>
      </c>
      <c r="Y64" s="280">
        <f>IF(GN64+GO64+GP64+GQ64+GR64&gt;0,MAXA(Y$18:Y63)+1,0)</f>
        <v>0</v>
      </c>
      <c r="Z64" s="280">
        <f>IF(GT64+GU64+GV64+GW64+GX64&gt;0,MAXA(Z$18:Z63)+1,0)</f>
        <v>0</v>
      </c>
      <c r="AA64" s="280">
        <f>IF(GZ64+HA64+HB64+HC64+HD64&gt;0,MAXA(AA$18:AA63)+1,0)</f>
        <v>0</v>
      </c>
      <c r="AB64" s="280">
        <f t="shared" si="56"/>
        <v>0</v>
      </c>
      <c r="AC64" s="280">
        <f t="shared" si="46"/>
        <v>0</v>
      </c>
      <c r="AD64" s="280">
        <f t="shared" si="41"/>
        <v>0</v>
      </c>
      <c r="AE64" s="280">
        <f t="shared" si="42"/>
        <v>0</v>
      </c>
      <c r="AF64" s="280">
        <f t="shared" si="57"/>
        <v>0</v>
      </c>
      <c r="AG64" s="280">
        <f t="shared" si="43"/>
        <v>0</v>
      </c>
      <c r="AH64" s="280">
        <f t="shared" si="58"/>
        <v>0</v>
      </c>
      <c r="AI64" s="280">
        <f t="shared" si="44"/>
        <v>0</v>
      </c>
      <c r="AJ64" s="280">
        <f t="shared" si="59"/>
        <v>0</v>
      </c>
      <c r="AK64" s="186" t="e">
        <f>MATCH(AY64,AY$18:AY496,0)</f>
        <v>#N/A</v>
      </c>
      <c r="AL64" s="280">
        <f t="shared" si="45"/>
        <v>0</v>
      </c>
      <c r="AM64" s="280">
        <f t="shared" si="50"/>
        <v>47</v>
      </c>
      <c r="AN64" s="415"/>
      <c r="AO64" s="416"/>
      <c r="AP64" s="303">
        <f t="shared" si="60"/>
        <v>0</v>
      </c>
      <c r="AQ64" s="304">
        <f t="shared" si="61"/>
        <v>0</v>
      </c>
      <c r="AR64" s="305">
        <f t="shared" si="62"/>
        <v>0</v>
      </c>
      <c r="AS64" s="284"/>
      <c r="AT64" s="285" t="str">
        <f t="shared" si="40"/>
        <v/>
      </c>
      <c r="AU64" s="286"/>
      <c r="AV64" s="287"/>
      <c r="AW64" s="288"/>
      <c r="AX64" s="289"/>
      <c r="AY64" s="290"/>
      <c r="AZ64" s="291"/>
      <c r="BA64" s="286"/>
      <c r="BB64" s="290"/>
      <c r="BC64" s="287"/>
      <c r="BD64" s="307"/>
      <c r="BE64" s="296"/>
      <c r="BF64" s="286"/>
      <c r="BG64" s="297"/>
      <c r="BH64" s="298"/>
      <c r="BI64" s="299"/>
      <c r="BJ64" s="300"/>
      <c r="BK64" s="301"/>
      <c r="BL64" s="286"/>
      <c r="BM64" s="297"/>
      <c r="BN64" s="298"/>
      <c r="BO64" s="299"/>
      <c r="BP64" s="300"/>
      <c r="BQ64" s="301"/>
      <c r="BR64" s="286"/>
      <c r="BS64" s="297"/>
      <c r="BT64" s="298"/>
      <c r="BU64" s="299"/>
      <c r="BV64" s="300"/>
      <c r="BW64" s="301"/>
      <c r="BX64" s="286"/>
      <c r="BY64" s="297"/>
      <c r="BZ64" s="298"/>
      <c r="CA64" s="299"/>
      <c r="CB64" s="300"/>
      <c r="CC64" s="291"/>
      <c r="CD64" s="286"/>
      <c r="CE64" s="297"/>
      <c r="CF64" s="298"/>
      <c r="CG64" s="299"/>
      <c r="CH64" s="300"/>
      <c r="CI64" s="291"/>
      <c r="CJ64" s="286"/>
      <c r="CK64" s="297"/>
      <c r="CL64" s="298"/>
      <c r="CM64" s="299"/>
      <c r="CN64" s="300"/>
      <c r="CO64" s="291"/>
      <c r="CP64" s="286"/>
      <c r="CQ64" s="297"/>
      <c r="CR64" s="298"/>
      <c r="CS64" s="299"/>
      <c r="CT64" s="300"/>
      <c r="CU64" s="291"/>
      <c r="CV64" s="286"/>
      <c r="CW64" s="297"/>
      <c r="CX64" s="298"/>
      <c r="CY64" s="299"/>
      <c r="CZ64" s="300"/>
      <c r="DA64" s="291"/>
      <c r="DB64" s="286"/>
      <c r="DC64" s="297"/>
      <c r="DD64" s="298"/>
      <c r="DE64" s="299"/>
      <c r="DF64" s="300"/>
      <c r="DG64" s="291"/>
      <c r="DH64" s="286"/>
      <c r="DI64" s="297"/>
      <c r="DJ64" s="298"/>
      <c r="DK64" s="299"/>
      <c r="DL64" s="300"/>
      <c r="DM64" s="291"/>
      <c r="DN64" s="286"/>
      <c r="DO64" s="297"/>
      <c r="DP64" s="298"/>
      <c r="DQ64" s="299"/>
      <c r="DR64" s="300"/>
      <c r="DS64" s="291"/>
      <c r="DT64" s="286"/>
      <c r="DU64" s="297"/>
      <c r="DV64" s="298"/>
      <c r="DW64" s="299"/>
      <c r="DX64" s="300"/>
      <c r="DY64" s="291"/>
      <c r="DZ64" s="286"/>
      <c r="EA64" s="297"/>
      <c r="EB64" s="298"/>
      <c r="EC64" s="299"/>
      <c r="ED64" s="300"/>
      <c r="EE64" s="291"/>
      <c r="EF64" s="286"/>
      <c r="EG64" s="297"/>
      <c r="EH64" s="298"/>
      <c r="EI64" s="299"/>
      <c r="EJ64" s="300"/>
      <c r="EK64" s="291"/>
      <c r="EL64" s="286"/>
      <c r="EM64" s="297"/>
      <c r="EN64" s="298"/>
      <c r="EO64" s="299"/>
      <c r="EP64" s="300"/>
      <c r="EQ64" s="291"/>
      <c r="ER64" s="286"/>
      <c r="ES64" s="297"/>
      <c r="ET64" s="298"/>
      <c r="EU64" s="299"/>
      <c r="EV64" s="300"/>
      <c r="EW64" s="291"/>
      <c r="EX64" s="286"/>
      <c r="EY64" s="297"/>
      <c r="EZ64" s="298"/>
      <c r="FA64" s="299"/>
      <c r="FB64" s="300"/>
      <c r="FC64" s="291"/>
      <c r="FD64" s="286"/>
      <c r="FE64" s="297"/>
      <c r="FF64" s="298"/>
      <c r="FG64" s="299"/>
      <c r="FH64" s="300"/>
      <c r="FI64" s="291"/>
      <c r="FJ64" s="286"/>
      <c r="FK64" s="297"/>
      <c r="FL64" s="298"/>
      <c r="FM64" s="299"/>
      <c r="FN64" s="300"/>
      <c r="FO64" s="291"/>
      <c r="FP64" s="286"/>
      <c r="FQ64" s="297"/>
      <c r="FR64" s="298"/>
      <c r="FS64" s="299"/>
      <c r="FT64" s="300"/>
      <c r="FU64" s="291"/>
      <c r="FV64" s="286"/>
      <c r="FW64" s="297"/>
      <c r="FX64" s="298"/>
      <c r="FY64" s="299"/>
      <c r="FZ64" s="300"/>
      <c r="GA64" s="291"/>
      <c r="GB64" s="286"/>
      <c r="GC64" s="297"/>
      <c r="GD64" s="298"/>
      <c r="GE64" s="299"/>
      <c r="GF64" s="300"/>
      <c r="GG64" s="291"/>
      <c r="GH64" s="286"/>
      <c r="GI64" s="297"/>
      <c r="GJ64" s="298"/>
      <c r="GK64" s="299"/>
      <c r="GL64" s="300"/>
      <c r="GM64" s="291"/>
      <c r="GN64" s="286"/>
      <c r="GO64" s="297"/>
      <c r="GP64" s="298"/>
      <c r="GQ64" s="299"/>
      <c r="GR64" s="300"/>
      <c r="GS64" s="291"/>
      <c r="GT64" s="286"/>
      <c r="GU64" s="297"/>
      <c r="GV64" s="298"/>
      <c r="GW64" s="299"/>
      <c r="GX64" s="300"/>
      <c r="GY64" s="291"/>
      <c r="GZ64" s="286"/>
      <c r="HA64" s="297"/>
      <c r="HB64" s="298"/>
      <c r="HC64" s="299"/>
      <c r="HD64" s="300"/>
    </row>
    <row r="65" spans="1:212" s="280" customFormat="1" ht="14.25" customHeight="1" x14ac:dyDescent="0.25">
      <c r="A65" s="280">
        <f>IF(AL65=1,(MAXA(A$18:A64)+1),0)</f>
        <v>0</v>
      </c>
      <c r="B65" s="280">
        <f>IF(BF65+BG65+BH65+BI65+BJ65&gt;0,MAXA(B$18:B64)+1,0)</f>
        <v>0</v>
      </c>
      <c r="C65" s="280">
        <f>IF(BL65+BM65+BN65+BO65+BP65&gt;0,MAXA(C$18:C64)+1,0)</f>
        <v>0</v>
      </c>
      <c r="D65" s="280">
        <f>IF(BR65+BS65+BT65+BU65+BV65&gt;0,MAXA(D$18:D64)+1,0)</f>
        <v>0</v>
      </c>
      <c r="E65" s="280">
        <f>IF(BX65+BY65+BZ65+CA65+CB65&gt;0,MAXA(E$18:E64)+1,0)</f>
        <v>0</v>
      </c>
      <c r="F65" s="280">
        <f>IF(CD65+CE65+CF65+CG65+CH65&gt;0,MAXA(F$18:F64)+1,0)</f>
        <v>0</v>
      </c>
      <c r="G65" s="280">
        <f>IF(CJ65+CK65+CL65+CM65+CN65&gt;0,MAXA(G$18:G64)+1,0)</f>
        <v>0</v>
      </c>
      <c r="H65" s="280">
        <f>IF(CP65+CQ65+CR65+CS65+CT65&gt;0,MAXA(H$18:H64)+1,0)</f>
        <v>0</v>
      </c>
      <c r="I65" s="280">
        <f>IF(CV65+CW65+CX65+CY65+CZ65&gt;0,MAXA(I$18:I64)+1,0)</f>
        <v>0</v>
      </c>
      <c r="J65" s="280">
        <f>IF(DB65+DC65+DD65+DE65+DF65&gt;0,MAXA(J$18:J64)+1,0)</f>
        <v>0</v>
      </c>
      <c r="K65" s="280">
        <f>IF(DH65+DI65+DJ65+DK65+DL65&gt;0,MAXA(K$18:K64)+1,0)</f>
        <v>0</v>
      </c>
      <c r="L65" s="280">
        <f>IF(DN65+DO65+DP65+DQ65+DR65&gt;0,MAXA(L$18:L64)+1,0)</f>
        <v>0</v>
      </c>
      <c r="M65" s="280">
        <f>IF(DT65+DU65+DV65+DW65+DX65&gt;0,MAXA(M$18:M64)+1,0)</f>
        <v>0</v>
      </c>
      <c r="N65" s="280">
        <f>IF(DZ65+EA65+EB65+EC65+ED65&gt;0,MAXA(N$18:N64)+1,0)</f>
        <v>0</v>
      </c>
      <c r="O65" s="280">
        <f>IF(EF65+EG65+EH65+EI65+EJ65&gt;0,MAXA(O$18:O64)+1,0)</f>
        <v>0</v>
      </c>
      <c r="P65" s="280">
        <f>IF(EL65+EM65+EN65+EO65+EP65&gt;0,MAXA(P$18:P64)+1,0)</f>
        <v>0</v>
      </c>
      <c r="Q65" s="280">
        <f>IF(ER65+ES65+ET65+EU65+EV65&gt;0,MAXA(Q$18:Q64)+1,0)</f>
        <v>0</v>
      </c>
      <c r="R65" s="280">
        <f>IF(EX65+EY65+EZ65+FA65+FB65&gt;0,MAXA(R$18:R64)+1,0)</f>
        <v>0</v>
      </c>
      <c r="S65" s="280">
        <f>IF(FD65+FE65+FF65+FG65+FH65&gt;0,MAXA(S$18:S64)+1,0)</f>
        <v>0</v>
      </c>
      <c r="T65" s="280">
        <f>IF(FJ65+FK65+FL65+FM65+FN65&gt;0,MAXA(T$18:T64)+1,0)</f>
        <v>0</v>
      </c>
      <c r="U65" s="280">
        <f>IF(FP65+FQ65+FR65+FS65+FT65&gt;0,MAXA(U$18:U64)+1,0)</f>
        <v>0</v>
      </c>
      <c r="V65" s="280">
        <f>IF(FV65+FW65+FX65+FY65+FZ65&gt;0,MAXA(V$18:V64)+1,0)</f>
        <v>0</v>
      </c>
      <c r="W65" s="280">
        <f>IF(GB65+GC65+GD65+GE65+GF65&gt;0,MAXA(W$18:W64)+1,0)</f>
        <v>0</v>
      </c>
      <c r="X65" s="280">
        <f>IF(GH65+GI65+GJ65+GK65+GL65&gt;0,MAXA(X$18:X64)+1,0)</f>
        <v>0</v>
      </c>
      <c r="Y65" s="280">
        <f>IF(GN65+GO65+GP65+GQ65+GR65&gt;0,MAXA(Y$18:Y64)+1,0)</f>
        <v>0</v>
      </c>
      <c r="Z65" s="280">
        <f>IF(GT65+GU65+GV65+GW65+GX65&gt;0,MAXA(Z$18:Z64)+1,0)</f>
        <v>0</v>
      </c>
      <c r="AA65" s="280">
        <f>IF(GZ65+HA65+HB65+HC65+HD65&gt;0,MAXA(AA$18:AA64)+1,0)</f>
        <v>0</v>
      </c>
      <c r="AB65" s="280">
        <f t="shared" si="56"/>
        <v>0</v>
      </c>
      <c r="AC65" s="280">
        <f t="shared" si="46"/>
        <v>0</v>
      </c>
      <c r="AD65" s="280">
        <f t="shared" si="41"/>
        <v>0</v>
      </c>
      <c r="AE65" s="280">
        <f t="shared" si="42"/>
        <v>0</v>
      </c>
      <c r="AF65" s="280">
        <f t="shared" si="57"/>
        <v>0</v>
      </c>
      <c r="AG65" s="280">
        <f t="shared" si="43"/>
        <v>0</v>
      </c>
      <c r="AH65" s="280">
        <f t="shared" si="58"/>
        <v>0</v>
      </c>
      <c r="AI65" s="280">
        <f t="shared" si="44"/>
        <v>0</v>
      </c>
      <c r="AJ65" s="280">
        <f t="shared" si="59"/>
        <v>0</v>
      </c>
      <c r="AK65" s="186" t="e">
        <f>MATCH(AY65,AY$18:AY497,0)</f>
        <v>#N/A</v>
      </c>
      <c r="AL65" s="280">
        <f t="shared" si="45"/>
        <v>0</v>
      </c>
      <c r="AM65" s="280">
        <f t="shared" si="50"/>
        <v>48</v>
      </c>
      <c r="AN65" s="415"/>
      <c r="AO65" s="416"/>
      <c r="AP65" s="303">
        <f t="shared" si="60"/>
        <v>0</v>
      </c>
      <c r="AQ65" s="304">
        <f t="shared" si="61"/>
        <v>0</v>
      </c>
      <c r="AR65" s="305">
        <f t="shared" si="62"/>
        <v>0</v>
      </c>
      <c r="AS65" s="284"/>
      <c r="AT65" s="285" t="str">
        <f t="shared" si="40"/>
        <v/>
      </c>
      <c r="AU65" s="286"/>
      <c r="AV65" s="287"/>
      <c r="AW65" s="288"/>
      <c r="AX65" s="289"/>
      <c r="AY65" s="290"/>
      <c r="AZ65" s="291"/>
      <c r="BA65" s="286"/>
      <c r="BB65" s="290"/>
      <c r="BC65" s="287"/>
      <c r="BD65" s="307"/>
      <c r="BE65" s="296"/>
      <c r="BF65" s="286"/>
      <c r="BG65" s="297"/>
      <c r="BH65" s="298"/>
      <c r="BI65" s="299"/>
      <c r="BJ65" s="300"/>
      <c r="BK65" s="301"/>
      <c r="BL65" s="286"/>
      <c r="BM65" s="297"/>
      <c r="BN65" s="298"/>
      <c r="BO65" s="299"/>
      <c r="BP65" s="300"/>
      <c r="BQ65" s="301"/>
      <c r="BR65" s="286"/>
      <c r="BS65" s="297"/>
      <c r="BT65" s="298"/>
      <c r="BU65" s="299"/>
      <c r="BV65" s="300"/>
      <c r="BW65" s="301"/>
      <c r="BX65" s="286"/>
      <c r="BY65" s="297"/>
      <c r="BZ65" s="298"/>
      <c r="CA65" s="299"/>
      <c r="CB65" s="300"/>
      <c r="CC65" s="291"/>
      <c r="CD65" s="286"/>
      <c r="CE65" s="297"/>
      <c r="CF65" s="298"/>
      <c r="CG65" s="299"/>
      <c r="CH65" s="300"/>
      <c r="CI65" s="291"/>
      <c r="CJ65" s="286"/>
      <c r="CK65" s="297"/>
      <c r="CL65" s="298"/>
      <c r="CM65" s="299"/>
      <c r="CN65" s="300"/>
      <c r="CO65" s="291"/>
      <c r="CP65" s="286"/>
      <c r="CQ65" s="297"/>
      <c r="CR65" s="298"/>
      <c r="CS65" s="299"/>
      <c r="CT65" s="300"/>
      <c r="CU65" s="291"/>
      <c r="CV65" s="286"/>
      <c r="CW65" s="297"/>
      <c r="CX65" s="298"/>
      <c r="CY65" s="299"/>
      <c r="CZ65" s="300"/>
      <c r="DA65" s="291"/>
      <c r="DB65" s="286"/>
      <c r="DC65" s="297"/>
      <c r="DD65" s="298"/>
      <c r="DE65" s="299"/>
      <c r="DF65" s="300"/>
      <c r="DG65" s="291"/>
      <c r="DH65" s="286"/>
      <c r="DI65" s="297"/>
      <c r="DJ65" s="298"/>
      <c r="DK65" s="299"/>
      <c r="DL65" s="300"/>
      <c r="DM65" s="291"/>
      <c r="DN65" s="286"/>
      <c r="DO65" s="297"/>
      <c r="DP65" s="298"/>
      <c r="DQ65" s="299"/>
      <c r="DR65" s="300"/>
      <c r="DS65" s="291"/>
      <c r="DT65" s="286"/>
      <c r="DU65" s="297"/>
      <c r="DV65" s="298"/>
      <c r="DW65" s="299"/>
      <c r="DX65" s="300"/>
      <c r="DY65" s="291"/>
      <c r="DZ65" s="286"/>
      <c r="EA65" s="297"/>
      <c r="EB65" s="298"/>
      <c r="EC65" s="299"/>
      <c r="ED65" s="300"/>
      <c r="EE65" s="291"/>
      <c r="EF65" s="286"/>
      <c r="EG65" s="297"/>
      <c r="EH65" s="298"/>
      <c r="EI65" s="299"/>
      <c r="EJ65" s="300"/>
      <c r="EK65" s="291"/>
      <c r="EL65" s="286"/>
      <c r="EM65" s="297"/>
      <c r="EN65" s="298"/>
      <c r="EO65" s="299"/>
      <c r="EP65" s="300"/>
      <c r="EQ65" s="291"/>
      <c r="ER65" s="286"/>
      <c r="ES65" s="297"/>
      <c r="ET65" s="298"/>
      <c r="EU65" s="299"/>
      <c r="EV65" s="300"/>
      <c r="EW65" s="291"/>
      <c r="EX65" s="286"/>
      <c r="EY65" s="297"/>
      <c r="EZ65" s="298"/>
      <c r="FA65" s="299"/>
      <c r="FB65" s="300"/>
      <c r="FC65" s="291"/>
      <c r="FD65" s="286"/>
      <c r="FE65" s="297"/>
      <c r="FF65" s="298"/>
      <c r="FG65" s="299"/>
      <c r="FH65" s="300"/>
      <c r="FI65" s="291"/>
      <c r="FJ65" s="286"/>
      <c r="FK65" s="297"/>
      <c r="FL65" s="298"/>
      <c r="FM65" s="299"/>
      <c r="FN65" s="300"/>
      <c r="FO65" s="291"/>
      <c r="FP65" s="286"/>
      <c r="FQ65" s="297"/>
      <c r="FR65" s="298"/>
      <c r="FS65" s="299"/>
      <c r="FT65" s="300"/>
      <c r="FU65" s="291"/>
      <c r="FV65" s="286"/>
      <c r="FW65" s="297"/>
      <c r="FX65" s="298"/>
      <c r="FY65" s="299"/>
      <c r="FZ65" s="300"/>
      <c r="GA65" s="291"/>
      <c r="GB65" s="286"/>
      <c r="GC65" s="297"/>
      <c r="GD65" s="298"/>
      <c r="GE65" s="299"/>
      <c r="GF65" s="300"/>
      <c r="GG65" s="291"/>
      <c r="GH65" s="286"/>
      <c r="GI65" s="297"/>
      <c r="GJ65" s="298"/>
      <c r="GK65" s="299"/>
      <c r="GL65" s="300"/>
      <c r="GM65" s="291"/>
      <c r="GN65" s="286"/>
      <c r="GO65" s="297"/>
      <c r="GP65" s="298"/>
      <c r="GQ65" s="299"/>
      <c r="GR65" s="300"/>
      <c r="GS65" s="291"/>
      <c r="GT65" s="286"/>
      <c r="GU65" s="297"/>
      <c r="GV65" s="298"/>
      <c r="GW65" s="299"/>
      <c r="GX65" s="300"/>
      <c r="GY65" s="291"/>
      <c r="GZ65" s="286"/>
      <c r="HA65" s="297"/>
      <c r="HB65" s="298"/>
      <c r="HC65" s="299"/>
      <c r="HD65" s="300"/>
    </row>
    <row r="66" spans="1:212" s="280" customFormat="1" ht="14.25" customHeight="1" x14ac:dyDescent="0.25">
      <c r="A66" s="280">
        <f>IF(AL66=1,(MAXA(A$18:A65)+1),0)</f>
        <v>0</v>
      </c>
      <c r="B66" s="280">
        <f>IF(BF66+BG66+BH66+BI66+BJ66&gt;0,MAXA(B$18:B65)+1,0)</f>
        <v>0</v>
      </c>
      <c r="C66" s="280">
        <f>IF(BL66+BM66+BN66+BO66+BP66&gt;0,MAXA(C$18:C65)+1,0)</f>
        <v>0</v>
      </c>
      <c r="D66" s="280">
        <f>IF(BR66+BS66+BT66+BU66+BV66&gt;0,MAXA(D$18:D65)+1,0)</f>
        <v>0</v>
      </c>
      <c r="E66" s="280">
        <f>IF(BX66+BY66+BZ66+CA66+CB66&gt;0,MAXA(E$18:E65)+1,0)</f>
        <v>0</v>
      </c>
      <c r="F66" s="280">
        <f>IF(CD66+CE66+CF66+CG66+CH66&gt;0,MAXA(F$18:F65)+1,0)</f>
        <v>0</v>
      </c>
      <c r="G66" s="280">
        <f>IF(CJ66+CK66+CL66+CM66+CN66&gt;0,MAXA(G$18:G65)+1,0)</f>
        <v>0</v>
      </c>
      <c r="H66" s="280">
        <f>IF(CP66+CQ66+CR66+CS66+CT66&gt;0,MAXA(H$18:H65)+1,0)</f>
        <v>0</v>
      </c>
      <c r="I66" s="280">
        <f>IF(CV66+CW66+CX66+CY66+CZ66&gt;0,MAXA(I$18:I65)+1,0)</f>
        <v>0</v>
      </c>
      <c r="J66" s="280">
        <f>IF(DB66+DC66+DD66+DE66+DF66&gt;0,MAXA(J$18:J65)+1,0)</f>
        <v>0</v>
      </c>
      <c r="K66" s="280">
        <f>IF(DH66+DI66+DJ66+DK66+DL66&gt;0,MAXA(K$18:K65)+1,0)</f>
        <v>0</v>
      </c>
      <c r="L66" s="280">
        <f>IF(DN66+DO66+DP66+DQ66+DR66&gt;0,MAXA(L$18:L65)+1,0)</f>
        <v>0</v>
      </c>
      <c r="M66" s="280">
        <f>IF(DT66+DU66+DV66+DW66+DX66&gt;0,MAXA(M$18:M65)+1,0)</f>
        <v>0</v>
      </c>
      <c r="N66" s="280">
        <f>IF(DZ66+EA66+EB66+EC66+ED66&gt;0,MAXA(N$18:N65)+1,0)</f>
        <v>0</v>
      </c>
      <c r="O66" s="280">
        <f>IF(EF66+EG66+EH66+EI66+EJ66&gt;0,MAXA(O$18:O65)+1,0)</f>
        <v>0</v>
      </c>
      <c r="P66" s="280">
        <f>IF(EL66+EM66+EN66+EO66+EP66&gt;0,MAXA(P$18:P65)+1,0)</f>
        <v>0</v>
      </c>
      <c r="Q66" s="280">
        <f>IF(ER66+ES66+ET66+EU66+EV66&gt;0,MAXA(Q$18:Q65)+1,0)</f>
        <v>0</v>
      </c>
      <c r="R66" s="280">
        <f>IF(EX66+EY66+EZ66+FA66+FB66&gt;0,MAXA(R$18:R65)+1,0)</f>
        <v>0</v>
      </c>
      <c r="S66" s="280">
        <f>IF(FD66+FE66+FF66+FG66+FH66&gt;0,MAXA(S$18:S65)+1,0)</f>
        <v>0</v>
      </c>
      <c r="T66" s="280">
        <f>IF(FJ66+FK66+FL66+FM66+FN66&gt;0,MAXA(T$18:T65)+1,0)</f>
        <v>0</v>
      </c>
      <c r="U66" s="280">
        <f>IF(FP66+FQ66+FR66+FS66+FT66&gt;0,MAXA(U$18:U65)+1,0)</f>
        <v>0</v>
      </c>
      <c r="V66" s="280">
        <f>IF(FV66+FW66+FX66+FY66+FZ66&gt;0,MAXA(V$18:V65)+1,0)</f>
        <v>0</v>
      </c>
      <c r="W66" s="280">
        <f>IF(GB66+GC66+GD66+GE66+GF66&gt;0,MAXA(W$18:W65)+1,0)</f>
        <v>0</v>
      </c>
      <c r="X66" s="280">
        <f>IF(GH66+GI66+GJ66+GK66+GL66&gt;0,MAXA(X$18:X65)+1,0)</f>
        <v>0</v>
      </c>
      <c r="Y66" s="280">
        <f>IF(GN66+GO66+GP66+GQ66+GR66&gt;0,MAXA(Y$18:Y65)+1,0)</f>
        <v>0</v>
      </c>
      <c r="Z66" s="280">
        <f>IF(GT66+GU66+GV66+GW66+GX66&gt;0,MAXA(Z$18:Z65)+1,0)</f>
        <v>0</v>
      </c>
      <c r="AA66" s="280">
        <f>IF(GZ66+HA66+HB66+HC66+HD66&gt;0,MAXA(AA$18:AA65)+1,0)</f>
        <v>0</v>
      </c>
      <c r="AB66" s="280">
        <f t="shared" si="56"/>
        <v>0</v>
      </c>
      <c r="AC66" s="280">
        <f t="shared" si="46"/>
        <v>0</v>
      </c>
      <c r="AD66" s="280">
        <f t="shared" si="41"/>
        <v>0</v>
      </c>
      <c r="AE66" s="280">
        <f t="shared" si="42"/>
        <v>0</v>
      </c>
      <c r="AF66" s="280">
        <f t="shared" si="57"/>
        <v>0</v>
      </c>
      <c r="AG66" s="280">
        <f t="shared" si="43"/>
        <v>0</v>
      </c>
      <c r="AH66" s="280">
        <f t="shared" si="58"/>
        <v>0</v>
      </c>
      <c r="AI66" s="280">
        <f t="shared" si="44"/>
        <v>0</v>
      </c>
      <c r="AJ66" s="280">
        <f t="shared" si="59"/>
        <v>0</v>
      </c>
      <c r="AK66" s="186" t="e">
        <f>MATCH(AY66,AY$18:AY498,0)</f>
        <v>#N/A</v>
      </c>
      <c r="AL66" s="280">
        <f t="shared" si="45"/>
        <v>0</v>
      </c>
      <c r="AM66" s="280">
        <f t="shared" si="50"/>
        <v>49</v>
      </c>
      <c r="AN66" s="415"/>
      <c r="AO66" s="416"/>
      <c r="AP66" s="303">
        <f t="shared" si="60"/>
        <v>0</v>
      </c>
      <c r="AQ66" s="304">
        <f t="shared" si="61"/>
        <v>0</v>
      </c>
      <c r="AR66" s="305">
        <f t="shared" si="62"/>
        <v>0</v>
      </c>
      <c r="AS66" s="284"/>
      <c r="AT66" s="285" t="str">
        <f t="shared" si="40"/>
        <v/>
      </c>
      <c r="AU66" s="286"/>
      <c r="AV66" s="287"/>
      <c r="AW66" s="288"/>
      <c r="AX66" s="289"/>
      <c r="AY66" s="290"/>
      <c r="AZ66" s="291"/>
      <c r="BA66" s="286"/>
      <c r="BB66" s="290"/>
      <c r="BC66" s="287"/>
      <c r="BD66" s="307"/>
      <c r="BE66" s="296"/>
      <c r="BF66" s="286"/>
      <c r="BG66" s="297"/>
      <c r="BH66" s="298"/>
      <c r="BI66" s="299"/>
      <c r="BJ66" s="300"/>
      <c r="BK66" s="301"/>
      <c r="BL66" s="286"/>
      <c r="BM66" s="297"/>
      <c r="BN66" s="298"/>
      <c r="BO66" s="299"/>
      <c r="BP66" s="300"/>
      <c r="BQ66" s="301"/>
      <c r="BR66" s="286"/>
      <c r="BS66" s="297"/>
      <c r="BT66" s="298"/>
      <c r="BU66" s="299"/>
      <c r="BV66" s="300"/>
      <c r="BW66" s="301"/>
      <c r="BX66" s="286"/>
      <c r="BY66" s="297"/>
      <c r="BZ66" s="298"/>
      <c r="CA66" s="299"/>
      <c r="CB66" s="300"/>
      <c r="CC66" s="291"/>
      <c r="CD66" s="286"/>
      <c r="CE66" s="297"/>
      <c r="CF66" s="298"/>
      <c r="CG66" s="299"/>
      <c r="CH66" s="300"/>
      <c r="CI66" s="291"/>
      <c r="CJ66" s="286"/>
      <c r="CK66" s="297"/>
      <c r="CL66" s="298"/>
      <c r="CM66" s="299"/>
      <c r="CN66" s="300"/>
      <c r="CO66" s="291"/>
      <c r="CP66" s="286"/>
      <c r="CQ66" s="297"/>
      <c r="CR66" s="298"/>
      <c r="CS66" s="299"/>
      <c r="CT66" s="300"/>
      <c r="CU66" s="291"/>
      <c r="CV66" s="286"/>
      <c r="CW66" s="297"/>
      <c r="CX66" s="298"/>
      <c r="CY66" s="299"/>
      <c r="CZ66" s="300"/>
      <c r="DA66" s="291"/>
      <c r="DB66" s="286"/>
      <c r="DC66" s="297"/>
      <c r="DD66" s="298"/>
      <c r="DE66" s="299"/>
      <c r="DF66" s="300"/>
      <c r="DG66" s="291"/>
      <c r="DH66" s="286"/>
      <c r="DI66" s="297"/>
      <c r="DJ66" s="298"/>
      <c r="DK66" s="299"/>
      <c r="DL66" s="300"/>
      <c r="DM66" s="291"/>
      <c r="DN66" s="286"/>
      <c r="DO66" s="297"/>
      <c r="DP66" s="298"/>
      <c r="DQ66" s="299"/>
      <c r="DR66" s="300"/>
      <c r="DS66" s="291"/>
      <c r="DT66" s="286"/>
      <c r="DU66" s="297"/>
      <c r="DV66" s="298"/>
      <c r="DW66" s="299"/>
      <c r="DX66" s="300"/>
      <c r="DY66" s="291"/>
      <c r="DZ66" s="286"/>
      <c r="EA66" s="297"/>
      <c r="EB66" s="298"/>
      <c r="EC66" s="299"/>
      <c r="ED66" s="300"/>
      <c r="EE66" s="291"/>
      <c r="EF66" s="286"/>
      <c r="EG66" s="297"/>
      <c r="EH66" s="298"/>
      <c r="EI66" s="299"/>
      <c r="EJ66" s="300"/>
      <c r="EK66" s="291"/>
      <c r="EL66" s="286"/>
      <c r="EM66" s="297"/>
      <c r="EN66" s="298"/>
      <c r="EO66" s="299"/>
      <c r="EP66" s="300"/>
      <c r="EQ66" s="291"/>
      <c r="ER66" s="286"/>
      <c r="ES66" s="297"/>
      <c r="ET66" s="298"/>
      <c r="EU66" s="299"/>
      <c r="EV66" s="300"/>
      <c r="EW66" s="291"/>
      <c r="EX66" s="286"/>
      <c r="EY66" s="297"/>
      <c r="EZ66" s="298"/>
      <c r="FA66" s="299"/>
      <c r="FB66" s="300"/>
      <c r="FC66" s="291"/>
      <c r="FD66" s="286"/>
      <c r="FE66" s="297"/>
      <c r="FF66" s="298"/>
      <c r="FG66" s="299"/>
      <c r="FH66" s="300"/>
      <c r="FI66" s="291"/>
      <c r="FJ66" s="286"/>
      <c r="FK66" s="297"/>
      <c r="FL66" s="298"/>
      <c r="FM66" s="299"/>
      <c r="FN66" s="300"/>
      <c r="FO66" s="291"/>
      <c r="FP66" s="286"/>
      <c r="FQ66" s="297"/>
      <c r="FR66" s="298"/>
      <c r="FS66" s="299"/>
      <c r="FT66" s="300"/>
      <c r="FU66" s="291"/>
      <c r="FV66" s="286"/>
      <c r="FW66" s="297"/>
      <c r="FX66" s="298"/>
      <c r="FY66" s="299"/>
      <c r="FZ66" s="300"/>
      <c r="GA66" s="291"/>
      <c r="GB66" s="286"/>
      <c r="GC66" s="297"/>
      <c r="GD66" s="298"/>
      <c r="GE66" s="299"/>
      <c r="GF66" s="300"/>
      <c r="GG66" s="291"/>
      <c r="GH66" s="286"/>
      <c r="GI66" s="297"/>
      <c r="GJ66" s="298"/>
      <c r="GK66" s="299"/>
      <c r="GL66" s="300"/>
      <c r="GM66" s="291"/>
      <c r="GN66" s="286"/>
      <c r="GO66" s="297"/>
      <c r="GP66" s="298"/>
      <c r="GQ66" s="299"/>
      <c r="GR66" s="300"/>
      <c r="GS66" s="291"/>
      <c r="GT66" s="286"/>
      <c r="GU66" s="297"/>
      <c r="GV66" s="298"/>
      <c r="GW66" s="299"/>
      <c r="GX66" s="300"/>
      <c r="GY66" s="291"/>
      <c r="GZ66" s="286"/>
      <c r="HA66" s="297"/>
      <c r="HB66" s="298"/>
      <c r="HC66" s="299"/>
      <c r="HD66" s="300"/>
    </row>
    <row r="67" spans="1:212" s="280" customFormat="1" ht="14.25" customHeight="1" x14ac:dyDescent="0.25">
      <c r="A67" s="280">
        <f>IF(AL67=1,(MAXA(A$18:A66)+1),0)</f>
        <v>0</v>
      </c>
      <c r="B67" s="280">
        <f>IF(BF67+BG67+BH67+BI67+BJ67&gt;0,MAXA(B$18:B66)+1,0)</f>
        <v>0</v>
      </c>
      <c r="C67" s="280">
        <f>IF(BL67+BM67+BN67+BO67+BP67&gt;0,MAXA(C$18:C66)+1,0)</f>
        <v>0</v>
      </c>
      <c r="D67" s="280">
        <f>IF(BR67+BS67+BT67+BU67+BV67&gt;0,MAXA(D$18:D66)+1,0)</f>
        <v>0</v>
      </c>
      <c r="E67" s="280">
        <f>IF(BX67+BY67+BZ67+CA67+CB67&gt;0,MAXA(E$18:E66)+1,0)</f>
        <v>0</v>
      </c>
      <c r="F67" s="280">
        <f>IF(CD67+CE67+CF67+CG67+CH67&gt;0,MAXA(F$18:F66)+1,0)</f>
        <v>0</v>
      </c>
      <c r="G67" s="280">
        <f>IF(CJ67+CK67+CL67+CM67+CN67&gt;0,MAXA(G$18:G66)+1,0)</f>
        <v>0</v>
      </c>
      <c r="H67" s="280">
        <f>IF(CP67+CQ67+CR67+CS67+CT67&gt;0,MAXA(H$18:H66)+1,0)</f>
        <v>0</v>
      </c>
      <c r="I67" s="280">
        <f>IF(CV67+CW67+CX67+CY67+CZ67&gt;0,MAXA(I$18:I66)+1,0)</f>
        <v>0</v>
      </c>
      <c r="J67" s="280">
        <f>IF(DB67+DC67+DD67+DE67+DF67&gt;0,MAXA(J$18:J66)+1,0)</f>
        <v>0</v>
      </c>
      <c r="K67" s="280">
        <f>IF(DH67+DI67+DJ67+DK67+DL67&gt;0,MAXA(K$18:K66)+1,0)</f>
        <v>0</v>
      </c>
      <c r="L67" s="280">
        <f>IF(DN67+DO67+DP67+DQ67+DR67&gt;0,MAXA(L$18:L66)+1,0)</f>
        <v>0</v>
      </c>
      <c r="M67" s="280">
        <f>IF(DT67+DU67+DV67+DW67+DX67&gt;0,MAXA(M$18:M66)+1,0)</f>
        <v>0</v>
      </c>
      <c r="N67" s="280">
        <f>IF(DZ67+EA67+EB67+EC67+ED67&gt;0,MAXA(N$18:N66)+1,0)</f>
        <v>0</v>
      </c>
      <c r="O67" s="280">
        <f>IF(EF67+EG67+EH67+EI67+EJ67&gt;0,MAXA(O$18:O66)+1,0)</f>
        <v>0</v>
      </c>
      <c r="P67" s="280">
        <f>IF(EL67+EM67+EN67+EO67+EP67&gt;0,MAXA(P$18:P66)+1,0)</f>
        <v>0</v>
      </c>
      <c r="Q67" s="280">
        <f>IF(ER67+ES67+ET67+EU67+EV67&gt;0,MAXA(Q$18:Q66)+1,0)</f>
        <v>0</v>
      </c>
      <c r="R67" s="280">
        <f>IF(EX67+EY67+EZ67+FA67+FB67&gt;0,MAXA(R$18:R66)+1,0)</f>
        <v>0</v>
      </c>
      <c r="S67" s="280">
        <f>IF(FD67+FE67+FF67+FG67+FH67&gt;0,MAXA(S$18:S66)+1,0)</f>
        <v>0</v>
      </c>
      <c r="T67" s="280">
        <f>IF(FJ67+FK67+FL67+FM67+FN67&gt;0,MAXA(T$18:T66)+1,0)</f>
        <v>0</v>
      </c>
      <c r="U67" s="280">
        <f>IF(FP67+FQ67+FR67+FS67+FT67&gt;0,MAXA(U$18:U66)+1,0)</f>
        <v>0</v>
      </c>
      <c r="V67" s="280">
        <f>IF(FV67+FW67+FX67+FY67+FZ67&gt;0,MAXA(V$18:V66)+1,0)</f>
        <v>0</v>
      </c>
      <c r="W67" s="280">
        <f>IF(GB67+GC67+GD67+GE67+GF67&gt;0,MAXA(W$18:W66)+1,0)</f>
        <v>0</v>
      </c>
      <c r="X67" s="280">
        <f>IF(GH67+GI67+GJ67+GK67+GL67&gt;0,MAXA(X$18:X66)+1,0)</f>
        <v>0</v>
      </c>
      <c r="Y67" s="280">
        <f>IF(GN67+GO67+GP67+GQ67+GR67&gt;0,MAXA(Y$18:Y66)+1,0)</f>
        <v>0</v>
      </c>
      <c r="Z67" s="280">
        <f>IF(GT67+GU67+GV67+GW67+GX67&gt;0,MAXA(Z$18:Z66)+1,0)</f>
        <v>0</v>
      </c>
      <c r="AA67" s="280">
        <f>IF(GZ67+HA67+HB67+HC67+HD67&gt;0,MAXA(AA$18:AA66)+1,0)</f>
        <v>0</v>
      </c>
      <c r="AB67" s="280">
        <f t="shared" si="56"/>
        <v>0</v>
      </c>
      <c r="AC67" s="280">
        <f t="shared" si="46"/>
        <v>0</v>
      </c>
      <c r="AD67" s="280">
        <f t="shared" si="41"/>
        <v>0</v>
      </c>
      <c r="AE67" s="280">
        <f t="shared" si="42"/>
        <v>0</v>
      </c>
      <c r="AF67" s="280">
        <f t="shared" si="57"/>
        <v>0</v>
      </c>
      <c r="AG67" s="280">
        <f t="shared" si="43"/>
        <v>0</v>
      </c>
      <c r="AH67" s="280">
        <f t="shared" si="58"/>
        <v>0</v>
      </c>
      <c r="AI67" s="280">
        <f t="shared" si="44"/>
        <v>0</v>
      </c>
      <c r="AJ67" s="280">
        <f t="shared" si="59"/>
        <v>0</v>
      </c>
      <c r="AK67" s="186" t="e">
        <f>MATCH(AY67,AY$18:AY499,0)</f>
        <v>#N/A</v>
      </c>
      <c r="AL67" s="280">
        <f t="shared" si="45"/>
        <v>0</v>
      </c>
      <c r="AM67" s="280">
        <f t="shared" si="50"/>
        <v>50</v>
      </c>
      <c r="AN67" s="415"/>
      <c r="AO67" s="416"/>
      <c r="AP67" s="303">
        <f t="shared" si="60"/>
        <v>0</v>
      </c>
      <c r="AQ67" s="304">
        <f t="shared" si="61"/>
        <v>0</v>
      </c>
      <c r="AR67" s="305">
        <f t="shared" si="62"/>
        <v>0</v>
      </c>
      <c r="AS67" s="284"/>
      <c r="AT67" s="285" t="str">
        <f t="shared" si="40"/>
        <v/>
      </c>
      <c r="AU67" s="286"/>
      <c r="AV67" s="287"/>
      <c r="AW67" s="288"/>
      <c r="AX67" s="289"/>
      <c r="AY67" s="290"/>
      <c r="AZ67" s="291"/>
      <c r="BA67" s="286"/>
      <c r="BB67" s="290"/>
      <c r="BC67" s="287"/>
      <c r="BD67" s="307"/>
      <c r="BE67" s="296"/>
      <c r="BF67" s="286"/>
      <c r="BG67" s="297"/>
      <c r="BH67" s="298"/>
      <c r="BI67" s="299"/>
      <c r="BJ67" s="300"/>
      <c r="BK67" s="301"/>
      <c r="BL67" s="286"/>
      <c r="BM67" s="297"/>
      <c r="BN67" s="298"/>
      <c r="BO67" s="299"/>
      <c r="BP67" s="300"/>
      <c r="BQ67" s="301"/>
      <c r="BR67" s="286"/>
      <c r="BS67" s="297"/>
      <c r="BT67" s="298"/>
      <c r="BU67" s="299"/>
      <c r="BV67" s="300"/>
      <c r="BW67" s="301"/>
      <c r="BX67" s="286"/>
      <c r="BY67" s="297"/>
      <c r="BZ67" s="298"/>
      <c r="CA67" s="299"/>
      <c r="CB67" s="300"/>
      <c r="CC67" s="291"/>
      <c r="CD67" s="286"/>
      <c r="CE67" s="297"/>
      <c r="CF67" s="298"/>
      <c r="CG67" s="299"/>
      <c r="CH67" s="300"/>
      <c r="CI67" s="291"/>
      <c r="CJ67" s="286"/>
      <c r="CK67" s="297"/>
      <c r="CL67" s="298"/>
      <c r="CM67" s="299"/>
      <c r="CN67" s="300"/>
      <c r="CO67" s="291"/>
      <c r="CP67" s="286"/>
      <c r="CQ67" s="297"/>
      <c r="CR67" s="298"/>
      <c r="CS67" s="299"/>
      <c r="CT67" s="300"/>
      <c r="CU67" s="291"/>
      <c r="CV67" s="286"/>
      <c r="CW67" s="297"/>
      <c r="CX67" s="298"/>
      <c r="CY67" s="299"/>
      <c r="CZ67" s="300"/>
      <c r="DA67" s="291"/>
      <c r="DB67" s="286"/>
      <c r="DC67" s="297"/>
      <c r="DD67" s="298"/>
      <c r="DE67" s="299"/>
      <c r="DF67" s="300"/>
      <c r="DG67" s="291"/>
      <c r="DH67" s="286"/>
      <c r="DI67" s="297"/>
      <c r="DJ67" s="298"/>
      <c r="DK67" s="299"/>
      <c r="DL67" s="300"/>
      <c r="DM67" s="291"/>
      <c r="DN67" s="286"/>
      <c r="DO67" s="297"/>
      <c r="DP67" s="298"/>
      <c r="DQ67" s="299"/>
      <c r="DR67" s="300"/>
      <c r="DS67" s="291"/>
      <c r="DT67" s="286"/>
      <c r="DU67" s="297"/>
      <c r="DV67" s="298"/>
      <c r="DW67" s="299"/>
      <c r="DX67" s="300"/>
      <c r="DY67" s="291"/>
      <c r="DZ67" s="286"/>
      <c r="EA67" s="297"/>
      <c r="EB67" s="298"/>
      <c r="EC67" s="299"/>
      <c r="ED67" s="300"/>
      <c r="EE67" s="291"/>
      <c r="EF67" s="286"/>
      <c r="EG67" s="297"/>
      <c r="EH67" s="298"/>
      <c r="EI67" s="299"/>
      <c r="EJ67" s="300"/>
      <c r="EK67" s="291"/>
      <c r="EL67" s="286"/>
      <c r="EM67" s="297"/>
      <c r="EN67" s="298"/>
      <c r="EO67" s="299"/>
      <c r="EP67" s="300"/>
      <c r="EQ67" s="291"/>
      <c r="ER67" s="286"/>
      <c r="ES67" s="297"/>
      <c r="ET67" s="298"/>
      <c r="EU67" s="299"/>
      <c r="EV67" s="300"/>
      <c r="EW67" s="291"/>
      <c r="EX67" s="286"/>
      <c r="EY67" s="297"/>
      <c r="EZ67" s="298"/>
      <c r="FA67" s="299"/>
      <c r="FB67" s="300"/>
      <c r="FC67" s="291"/>
      <c r="FD67" s="286"/>
      <c r="FE67" s="297"/>
      <c r="FF67" s="298"/>
      <c r="FG67" s="299"/>
      <c r="FH67" s="300"/>
      <c r="FI67" s="291"/>
      <c r="FJ67" s="286"/>
      <c r="FK67" s="297"/>
      <c r="FL67" s="298"/>
      <c r="FM67" s="299"/>
      <c r="FN67" s="300"/>
      <c r="FO67" s="291"/>
      <c r="FP67" s="286"/>
      <c r="FQ67" s="297"/>
      <c r="FR67" s="298"/>
      <c r="FS67" s="299"/>
      <c r="FT67" s="300"/>
      <c r="FU67" s="291"/>
      <c r="FV67" s="286"/>
      <c r="FW67" s="297"/>
      <c r="FX67" s="298"/>
      <c r="FY67" s="299"/>
      <c r="FZ67" s="300"/>
      <c r="GA67" s="291"/>
      <c r="GB67" s="286"/>
      <c r="GC67" s="297"/>
      <c r="GD67" s="298"/>
      <c r="GE67" s="299"/>
      <c r="GF67" s="300"/>
      <c r="GG67" s="291"/>
      <c r="GH67" s="286"/>
      <c r="GI67" s="297"/>
      <c r="GJ67" s="298"/>
      <c r="GK67" s="299"/>
      <c r="GL67" s="300"/>
      <c r="GM67" s="291"/>
      <c r="GN67" s="286"/>
      <c r="GO67" s="297"/>
      <c r="GP67" s="298"/>
      <c r="GQ67" s="299"/>
      <c r="GR67" s="300"/>
      <c r="GS67" s="291"/>
      <c r="GT67" s="286"/>
      <c r="GU67" s="297"/>
      <c r="GV67" s="298"/>
      <c r="GW67" s="299"/>
      <c r="GX67" s="300"/>
      <c r="GY67" s="291"/>
      <c r="GZ67" s="286"/>
      <c r="HA67" s="297"/>
      <c r="HB67" s="298"/>
      <c r="HC67" s="299"/>
      <c r="HD67" s="300"/>
    </row>
    <row r="68" spans="1:212" ht="14.25" customHeight="1" x14ac:dyDescent="0.25">
      <c r="A68" s="280">
        <f>IF(AL68=1,(MAXA(A$18:A67)+1),0)</f>
        <v>0</v>
      </c>
      <c r="B68" s="280">
        <f>IF(BF68+BG68+BH68+BI68+BJ68&gt;0,MAXA(B$18:B67)+1,0)</f>
        <v>0</v>
      </c>
      <c r="C68" s="280">
        <f>IF(BL68+BM68+BN68+BO68+BP68&gt;0,MAXA(C$18:C67)+1,0)</f>
        <v>0</v>
      </c>
      <c r="D68" s="280">
        <f>IF(BR68+BS68+BT68+BU68+BV68&gt;0,MAXA(D$18:D67)+1,0)</f>
        <v>0</v>
      </c>
      <c r="E68" s="280">
        <f>IF(BX68+BY68+BZ68+CA68+CB68&gt;0,MAXA(E$18:E67)+1,0)</f>
        <v>0</v>
      </c>
      <c r="F68" s="280">
        <f>IF(CD68+CE68+CF68+CG68+CH68&gt;0,MAXA(F$18:F67)+1,0)</f>
        <v>0</v>
      </c>
      <c r="G68" s="280">
        <f>IF(CJ68+CK68+CL68+CM68+CN68&gt;0,MAXA(G$18:G67)+1,0)</f>
        <v>0</v>
      </c>
      <c r="H68" s="280">
        <f>IF(CP68+CQ68+CR68+CS68+CT68&gt;0,MAXA(H$18:H67)+1,0)</f>
        <v>0</v>
      </c>
      <c r="I68" s="280">
        <f>IF(CV68+CW68+CX68+CY68+CZ68&gt;0,MAXA(I$18:I67)+1,0)</f>
        <v>0</v>
      </c>
      <c r="J68" s="280">
        <f>IF(DB68+DC68+DD68+DE68+DF68&gt;0,MAXA(J$18:J67)+1,0)</f>
        <v>0</v>
      </c>
      <c r="K68" s="280">
        <f>IF(DH68+DI68+DJ68+DK68+DL68&gt;0,MAXA(K$18:K67)+1,0)</f>
        <v>0</v>
      </c>
      <c r="L68" s="280">
        <f>IF(DN68+DO68+DP68+DQ68+DR68&gt;0,MAXA(L$18:L67)+1,0)</f>
        <v>0</v>
      </c>
      <c r="M68" s="280">
        <f>IF(DT68+DU68+DV68+DW68+DX68&gt;0,MAXA(M$18:M67)+1,0)</f>
        <v>0</v>
      </c>
      <c r="N68" s="280">
        <f>IF(DZ68+EA68+EB68+EC68+ED68&gt;0,MAXA(N$18:N67)+1,0)</f>
        <v>0</v>
      </c>
      <c r="O68" s="280">
        <f>IF(EF68+EG68+EH68+EI68+EJ68&gt;0,MAXA(O$18:O67)+1,0)</f>
        <v>0</v>
      </c>
      <c r="P68" s="280">
        <f>IF(EL68+EM68+EN68+EO68+EP68&gt;0,MAXA(P$18:P67)+1,0)</f>
        <v>0</v>
      </c>
      <c r="Q68" s="280">
        <f>IF(ER68+ES68+ET68+EU68+EV68&gt;0,MAXA(Q$18:Q67)+1,0)</f>
        <v>0</v>
      </c>
      <c r="R68" s="280">
        <f>IF(EX68+EY68+EZ68+FA68+FB68&gt;0,MAXA(R$18:R67)+1,0)</f>
        <v>0</v>
      </c>
      <c r="S68" s="280">
        <f>IF(FD68+FE68+FF68+FG68+FH68&gt;0,MAXA(S$18:S67)+1,0)</f>
        <v>0</v>
      </c>
      <c r="T68" s="280">
        <f>IF(FJ68+FK68+FL68+FM68+FN68&gt;0,MAXA(T$18:T67)+1,0)</f>
        <v>0</v>
      </c>
      <c r="U68" s="280">
        <f>IF(FP68+FQ68+FR68+FS68+FT68&gt;0,MAXA(U$18:U67)+1,0)</f>
        <v>0</v>
      </c>
      <c r="V68" s="280">
        <f>IF(FV68+FW68+FX68+FY68+FZ68&gt;0,MAXA(V$18:V67)+1,0)</f>
        <v>0</v>
      </c>
      <c r="W68" s="280">
        <f>IF(GB68+GC68+GD68+GE68+GF68&gt;0,MAXA(W$18:W67)+1,0)</f>
        <v>0</v>
      </c>
      <c r="X68" s="280">
        <f>IF(GH68+GI68+GJ68+GK68+GL68&gt;0,MAXA(X$18:X67)+1,0)</f>
        <v>0</v>
      </c>
      <c r="Y68" s="280">
        <f>IF(GN68+GO68+GP68+GQ68+GR68&gt;0,MAXA(Y$18:Y67)+1,0)</f>
        <v>0</v>
      </c>
      <c r="Z68" s="280">
        <f>IF(GT68+GU68+GV68+GW68+GX68&gt;0,MAXA(Z$18:Z67)+1,0)</f>
        <v>0</v>
      </c>
      <c r="AA68" s="280">
        <f>IF(GZ68+HA68+HB68+HC68+HD68&gt;0,MAXA(AA$18:AA67)+1,0)</f>
        <v>0</v>
      </c>
      <c r="AB68" s="280">
        <f t="shared" ref="AB68:AB131" si="63">IF(AU68="Yes",1,0)</f>
        <v>0</v>
      </c>
      <c r="AC68" s="280">
        <f t="shared" si="46"/>
        <v>0</v>
      </c>
      <c r="AD68" s="280">
        <f t="shared" si="41"/>
        <v>0</v>
      </c>
      <c r="AE68" s="280">
        <f t="shared" si="42"/>
        <v>0</v>
      </c>
      <c r="AF68" s="280">
        <f t="shared" ref="AF68:AF131" si="64">IF(AD68&lt;&gt;AH68,1,0)</f>
        <v>0</v>
      </c>
      <c r="AG68" s="280">
        <f t="shared" si="43"/>
        <v>0</v>
      </c>
      <c r="AH68" s="280">
        <f t="shared" ref="AH68:AH131" si="65">IF(AV68="Yes",1,0)</f>
        <v>0</v>
      </c>
      <c r="AI68" s="280">
        <f t="shared" si="44"/>
        <v>0</v>
      </c>
      <c r="AJ68" s="280">
        <f t="shared" ref="AJ68:AJ131" si="66">IF(OR(AY68&lt;&gt;0,AX68="Yes"),1,0)</f>
        <v>0</v>
      </c>
      <c r="AK68" s="186" t="e">
        <f>MATCH(AY68,AY$18:AY500,0)</f>
        <v>#N/A</v>
      </c>
      <c r="AL68" s="280">
        <f t="shared" si="45"/>
        <v>0</v>
      </c>
      <c r="AM68" s="280">
        <f t="shared" si="50"/>
        <v>51</v>
      </c>
      <c r="AN68" s="415"/>
      <c r="AO68" s="416"/>
      <c r="AP68" s="303">
        <f t="shared" ref="AP68:AP131" si="67">AC68+AI68</f>
        <v>0</v>
      </c>
      <c r="AQ68" s="304">
        <f t="shared" ref="AQ68:AQ131" si="68">AD68</f>
        <v>0</v>
      </c>
      <c r="AR68" s="305">
        <f t="shared" ref="AR68:AR131" si="69">AE68</f>
        <v>0</v>
      </c>
      <c r="AS68" s="306"/>
      <c r="AT68" s="285" t="str">
        <f t="shared" si="40"/>
        <v/>
      </c>
      <c r="AU68" s="286"/>
      <c r="AV68" s="287"/>
      <c r="AW68" s="288"/>
      <c r="AX68" s="289"/>
      <c r="AY68" s="290"/>
      <c r="AZ68" s="291"/>
      <c r="BA68" s="286"/>
      <c r="BB68" s="290"/>
      <c r="BC68" s="287"/>
      <c r="BD68" s="307"/>
      <c r="BE68" s="296"/>
      <c r="BF68" s="286"/>
      <c r="BG68" s="297"/>
      <c r="BH68" s="298"/>
      <c r="BI68" s="299"/>
      <c r="BJ68" s="300"/>
      <c r="BK68" s="301"/>
      <c r="BL68" s="286"/>
      <c r="BM68" s="297"/>
      <c r="BN68" s="298"/>
      <c r="BO68" s="299"/>
      <c r="BP68" s="300"/>
      <c r="BQ68" s="301"/>
      <c r="BR68" s="286"/>
      <c r="BS68" s="297"/>
      <c r="BT68" s="298"/>
      <c r="BU68" s="299"/>
      <c r="BV68" s="300"/>
      <c r="BW68" s="301"/>
      <c r="BX68" s="286"/>
      <c r="BY68" s="297"/>
      <c r="BZ68" s="298"/>
      <c r="CA68" s="299"/>
      <c r="CB68" s="300"/>
      <c r="CC68" s="291"/>
      <c r="CD68" s="286"/>
      <c r="CE68" s="297"/>
      <c r="CF68" s="298"/>
      <c r="CG68" s="299"/>
      <c r="CH68" s="300"/>
      <c r="CI68" s="291"/>
      <c r="CJ68" s="286"/>
      <c r="CK68" s="297"/>
      <c r="CL68" s="298"/>
      <c r="CM68" s="299"/>
      <c r="CN68" s="300"/>
      <c r="CO68" s="291"/>
      <c r="CP68" s="286"/>
      <c r="CQ68" s="297"/>
      <c r="CR68" s="298"/>
      <c r="CS68" s="299"/>
      <c r="CT68" s="300"/>
      <c r="CU68" s="291"/>
      <c r="CV68" s="286"/>
      <c r="CW68" s="297"/>
      <c r="CX68" s="298"/>
      <c r="CY68" s="299"/>
      <c r="CZ68" s="300"/>
      <c r="DA68" s="291"/>
      <c r="DB68" s="286"/>
      <c r="DC68" s="297"/>
      <c r="DD68" s="298"/>
      <c r="DE68" s="299"/>
      <c r="DF68" s="300"/>
      <c r="DG68" s="291"/>
      <c r="DH68" s="286"/>
      <c r="DI68" s="297"/>
      <c r="DJ68" s="298"/>
      <c r="DK68" s="299"/>
      <c r="DL68" s="300"/>
      <c r="DM68" s="291"/>
      <c r="DN68" s="286"/>
      <c r="DO68" s="297"/>
      <c r="DP68" s="298"/>
      <c r="DQ68" s="299"/>
      <c r="DR68" s="300"/>
      <c r="DS68" s="291"/>
      <c r="DT68" s="286"/>
      <c r="DU68" s="297"/>
      <c r="DV68" s="298"/>
      <c r="DW68" s="299"/>
      <c r="DX68" s="300"/>
      <c r="DY68" s="291"/>
      <c r="DZ68" s="286"/>
      <c r="EA68" s="297"/>
      <c r="EB68" s="298"/>
      <c r="EC68" s="299"/>
      <c r="ED68" s="300"/>
      <c r="EE68" s="291"/>
      <c r="EF68" s="286"/>
      <c r="EG68" s="297"/>
      <c r="EH68" s="298"/>
      <c r="EI68" s="299"/>
      <c r="EJ68" s="300"/>
      <c r="EK68" s="291"/>
      <c r="EL68" s="286"/>
      <c r="EM68" s="297"/>
      <c r="EN68" s="298"/>
      <c r="EO68" s="299"/>
      <c r="EP68" s="300"/>
      <c r="EQ68" s="291"/>
      <c r="ER68" s="286"/>
      <c r="ES68" s="297"/>
      <c r="ET68" s="298"/>
      <c r="EU68" s="299"/>
      <c r="EV68" s="300"/>
      <c r="EW68" s="291"/>
      <c r="EX68" s="286"/>
      <c r="EY68" s="297"/>
      <c r="EZ68" s="298"/>
      <c r="FA68" s="299"/>
      <c r="FB68" s="300"/>
      <c r="FC68" s="291"/>
      <c r="FD68" s="286"/>
      <c r="FE68" s="297"/>
      <c r="FF68" s="298"/>
      <c r="FG68" s="299"/>
      <c r="FH68" s="300"/>
      <c r="FI68" s="291"/>
      <c r="FJ68" s="286"/>
      <c r="FK68" s="297"/>
      <c r="FL68" s="298"/>
      <c r="FM68" s="299"/>
      <c r="FN68" s="300"/>
      <c r="FO68" s="291"/>
      <c r="FP68" s="286"/>
      <c r="FQ68" s="297"/>
      <c r="FR68" s="298"/>
      <c r="FS68" s="299"/>
      <c r="FT68" s="300"/>
      <c r="FU68" s="291"/>
      <c r="FV68" s="286"/>
      <c r="FW68" s="297"/>
      <c r="FX68" s="298"/>
      <c r="FY68" s="299"/>
      <c r="FZ68" s="300"/>
      <c r="GA68" s="291"/>
      <c r="GB68" s="286"/>
      <c r="GC68" s="297"/>
      <c r="GD68" s="298"/>
      <c r="GE68" s="299"/>
      <c r="GF68" s="300"/>
      <c r="GG68" s="291"/>
      <c r="GH68" s="286"/>
      <c r="GI68" s="297"/>
      <c r="GJ68" s="298"/>
      <c r="GK68" s="299"/>
      <c r="GL68" s="300"/>
      <c r="GM68" s="291"/>
      <c r="GN68" s="286"/>
      <c r="GO68" s="297"/>
      <c r="GP68" s="298"/>
      <c r="GQ68" s="299"/>
      <c r="GR68" s="300"/>
      <c r="GS68" s="291"/>
      <c r="GT68" s="286"/>
      <c r="GU68" s="297"/>
      <c r="GV68" s="298"/>
      <c r="GW68" s="299"/>
      <c r="GX68" s="300"/>
      <c r="GY68" s="291"/>
      <c r="GZ68" s="286"/>
      <c r="HA68" s="297"/>
      <c r="HB68" s="298"/>
      <c r="HC68" s="299"/>
      <c r="HD68" s="300"/>
    </row>
    <row r="69" spans="1:212" ht="14.25" customHeight="1" x14ac:dyDescent="0.25">
      <c r="A69" s="280">
        <f>IF(AL69=1,(MAXA(A$18:A68)+1),0)</f>
        <v>0</v>
      </c>
      <c r="B69" s="280">
        <f>IF(BF69+BG69+BH69+BI69+BJ69&gt;0,MAXA(B$18:B68)+1,0)</f>
        <v>0</v>
      </c>
      <c r="C69" s="280">
        <f>IF(BL69+BM69+BN69+BO69+BP69&gt;0,MAXA(C$18:C68)+1,0)</f>
        <v>0</v>
      </c>
      <c r="D69" s="280">
        <f>IF(BR69+BS69+BT69+BU69+BV69&gt;0,MAXA(D$18:D68)+1,0)</f>
        <v>0</v>
      </c>
      <c r="E69" s="280">
        <f>IF(BX69+BY69+BZ69+CA69+CB69&gt;0,MAXA(E$18:E68)+1,0)</f>
        <v>0</v>
      </c>
      <c r="F69" s="280">
        <f>IF(CD69+CE69+CF69+CG69+CH69&gt;0,MAXA(F$18:F68)+1,0)</f>
        <v>0</v>
      </c>
      <c r="G69" s="280">
        <f>IF(CJ69+CK69+CL69+CM69+CN69&gt;0,MAXA(G$18:G68)+1,0)</f>
        <v>0</v>
      </c>
      <c r="H69" s="280">
        <f>IF(CP69+CQ69+CR69+CS69+CT69&gt;0,MAXA(H$18:H68)+1,0)</f>
        <v>0</v>
      </c>
      <c r="I69" s="280">
        <f>IF(CV69+CW69+CX69+CY69+CZ69&gt;0,MAXA(I$18:I68)+1,0)</f>
        <v>0</v>
      </c>
      <c r="J69" s="280">
        <f>IF(DB69+DC69+DD69+DE69+DF69&gt;0,MAXA(J$18:J68)+1,0)</f>
        <v>0</v>
      </c>
      <c r="K69" s="280">
        <f>IF(DH69+DI69+DJ69+DK69+DL69&gt;0,MAXA(K$18:K68)+1,0)</f>
        <v>0</v>
      </c>
      <c r="L69" s="280">
        <f>IF(DN69+DO69+DP69+DQ69+DR69&gt;0,MAXA(L$18:L68)+1,0)</f>
        <v>0</v>
      </c>
      <c r="M69" s="280">
        <f>IF(DT69+DU69+DV69+DW69+DX69&gt;0,MAXA(M$18:M68)+1,0)</f>
        <v>0</v>
      </c>
      <c r="N69" s="280">
        <f>IF(DZ69+EA69+EB69+EC69+ED69&gt;0,MAXA(N$18:N68)+1,0)</f>
        <v>0</v>
      </c>
      <c r="O69" s="280">
        <f>IF(EF69+EG69+EH69+EI69+EJ69&gt;0,MAXA(O$18:O68)+1,0)</f>
        <v>0</v>
      </c>
      <c r="P69" s="280">
        <f>IF(EL69+EM69+EN69+EO69+EP69&gt;0,MAXA(P$18:P68)+1,0)</f>
        <v>0</v>
      </c>
      <c r="Q69" s="280">
        <f>IF(ER69+ES69+ET69+EU69+EV69&gt;0,MAXA(Q$18:Q68)+1,0)</f>
        <v>0</v>
      </c>
      <c r="R69" s="280">
        <f>IF(EX69+EY69+EZ69+FA69+FB69&gt;0,MAXA(R$18:R68)+1,0)</f>
        <v>0</v>
      </c>
      <c r="S69" s="280">
        <f>IF(FD69+FE69+FF69+FG69+FH69&gt;0,MAXA(S$18:S68)+1,0)</f>
        <v>0</v>
      </c>
      <c r="T69" s="280">
        <f>IF(FJ69+FK69+FL69+FM69+FN69&gt;0,MAXA(T$18:T68)+1,0)</f>
        <v>0</v>
      </c>
      <c r="U69" s="280">
        <f>IF(FP69+FQ69+FR69+FS69+FT69&gt;0,MAXA(U$18:U68)+1,0)</f>
        <v>0</v>
      </c>
      <c r="V69" s="280">
        <f>IF(FV69+FW69+FX69+FY69+FZ69&gt;0,MAXA(V$18:V68)+1,0)</f>
        <v>0</v>
      </c>
      <c r="W69" s="280">
        <f>IF(GB69+GC69+GD69+GE69+GF69&gt;0,MAXA(W$18:W68)+1,0)</f>
        <v>0</v>
      </c>
      <c r="X69" s="280">
        <f>IF(GH69+GI69+GJ69+GK69+GL69&gt;0,MAXA(X$18:X68)+1,0)</f>
        <v>0</v>
      </c>
      <c r="Y69" s="280">
        <f>IF(GN69+GO69+GP69+GQ69+GR69&gt;0,MAXA(Y$18:Y68)+1,0)</f>
        <v>0</v>
      </c>
      <c r="Z69" s="280">
        <f>IF(GT69+GU69+GV69+GW69+GX69&gt;0,MAXA(Z$18:Z68)+1,0)</f>
        <v>0</v>
      </c>
      <c r="AA69" s="280">
        <f>IF(GZ69+HA69+HB69+HC69+HD69&gt;0,MAXA(AA$18:AA68)+1,0)</f>
        <v>0</v>
      </c>
      <c r="AB69" s="280">
        <f t="shared" si="63"/>
        <v>0</v>
      </c>
      <c r="AC69" s="280">
        <f t="shared" si="46"/>
        <v>0</v>
      </c>
      <c r="AD69" s="280">
        <f t="shared" si="41"/>
        <v>0</v>
      </c>
      <c r="AE69" s="280">
        <f t="shared" si="42"/>
        <v>0</v>
      </c>
      <c r="AF69" s="280">
        <f t="shared" si="64"/>
        <v>0</v>
      </c>
      <c r="AG69" s="280">
        <f t="shared" si="43"/>
        <v>0</v>
      </c>
      <c r="AH69" s="280">
        <f t="shared" si="65"/>
        <v>0</v>
      </c>
      <c r="AI69" s="280">
        <f t="shared" si="44"/>
        <v>0</v>
      </c>
      <c r="AJ69" s="280">
        <f t="shared" si="66"/>
        <v>0</v>
      </c>
      <c r="AK69" s="186" t="e">
        <f>MATCH(AY69,AY$18:AY501,0)</f>
        <v>#N/A</v>
      </c>
      <c r="AL69" s="280">
        <f t="shared" si="45"/>
        <v>0</v>
      </c>
      <c r="AM69" s="280">
        <f t="shared" si="50"/>
        <v>52</v>
      </c>
      <c r="AN69" s="415"/>
      <c r="AO69" s="416"/>
      <c r="AP69" s="303">
        <f t="shared" si="67"/>
        <v>0</v>
      </c>
      <c r="AQ69" s="304">
        <f t="shared" si="68"/>
        <v>0</v>
      </c>
      <c r="AR69" s="305">
        <f t="shared" si="69"/>
        <v>0</v>
      </c>
      <c r="AS69" s="284"/>
      <c r="AT69" s="285" t="str">
        <f t="shared" si="40"/>
        <v/>
      </c>
      <c r="AU69" s="286"/>
      <c r="AV69" s="287"/>
      <c r="AW69" s="288"/>
      <c r="AX69" s="289"/>
      <c r="AY69" s="290"/>
      <c r="AZ69" s="291"/>
      <c r="BA69" s="286"/>
      <c r="BB69" s="290"/>
      <c r="BC69" s="287"/>
      <c r="BD69" s="307"/>
      <c r="BE69" s="296"/>
      <c r="BF69" s="286"/>
      <c r="BG69" s="297"/>
      <c r="BH69" s="298"/>
      <c r="BI69" s="299"/>
      <c r="BJ69" s="300"/>
      <c r="BK69" s="301"/>
      <c r="BL69" s="286"/>
      <c r="BM69" s="297"/>
      <c r="BN69" s="298"/>
      <c r="BO69" s="299"/>
      <c r="BP69" s="300"/>
      <c r="BQ69" s="301"/>
      <c r="BR69" s="286"/>
      <c r="BS69" s="297"/>
      <c r="BT69" s="298"/>
      <c r="BU69" s="299"/>
      <c r="BV69" s="300"/>
      <c r="BW69" s="301"/>
      <c r="BX69" s="286"/>
      <c r="BY69" s="297"/>
      <c r="BZ69" s="298"/>
      <c r="CA69" s="299"/>
      <c r="CB69" s="300"/>
      <c r="CC69" s="291"/>
      <c r="CD69" s="286"/>
      <c r="CE69" s="297"/>
      <c r="CF69" s="298"/>
      <c r="CG69" s="299"/>
      <c r="CH69" s="300"/>
      <c r="CI69" s="291"/>
      <c r="CJ69" s="286"/>
      <c r="CK69" s="297"/>
      <c r="CL69" s="298"/>
      <c r="CM69" s="299"/>
      <c r="CN69" s="300"/>
      <c r="CO69" s="291"/>
      <c r="CP69" s="286"/>
      <c r="CQ69" s="297"/>
      <c r="CR69" s="298"/>
      <c r="CS69" s="299"/>
      <c r="CT69" s="300"/>
      <c r="CU69" s="291"/>
      <c r="CV69" s="286"/>
      <c r="CW69" s="297"/>
      <c r="CX69" s="298"/>
      <c r="CY69" s="299"/>
      <c r="CZ69" s="300"/>
      <c r="DA69" s="291"/>
      <c r="DB69" s="286"/>
      <c r="DC69" s="297"/>
      <c r="DD69" s="298"/>
      <c r="DE69" s="299"/>
      <c r="DF69" s="300"/>
      <c r="DG69" s="291"/>
      <c r="DH69" s="286"/>
      <c r="DI69" s="297"/>
      <c r="DJ69" s="298"/>
      <c r="DK69" s="299"/>
      <c r="DL69" s="300"/>
      <c r="DM69" s="291"/>
      <c r="DN69" s="286"/>
      <c r="DO69" s="297"/>
      <c r="DP69" s="298"/>
      <c r="DQ69" s="299"/>
      <c r="DR69" s="300"/>
      <c r="DS69" s="291"/>
      <c r="DT69" s="286"/>
      <c r="DU69" s="297"/>
      <c r="DV69" s="298"/>
      <c r="DW69" s="299"/>
      <c r="DX69" s="300"/>
      <c r="DY69" s="291"/>
      <c r="DZ69" s="286"/>
      <c r="EA69" s="297"/>
      <c r="EB69" s="298"/>
      <c r="EC69" s="299"/>
      <c r="ED69" s="300"/>
      <c r="EE69" s="291"/>
      <c r="EF69" s="286"/>
      <c r="EG69" s="297"/>
      <c r="EH69" s="298"/>
      <c r="EI69" s="299"/>
      <c r="EJ69" s="300"/>
      <c r="EK69" s="291"/>
      <c r="EL69" s="286"/>
      <c r="EM69" s="297"/>
      <c r="EN69" s="298"/>
      <c r="EO69" s="299"/>
      <c r="EP69" s="300"/>
      <c r="EQ69" s="291"/>
      <c r="ER69" s="286"/>
      <c r="ES69" s="297"/>
      <c r="ET69" s="298"/>
      <c r="EU69" s="299"/>
      <c r="EV69" s="300"/>
      <c r="EW69" s="291"/>
      <c r="EX69" s="286"/>
      <c r="EY69" s="297"/>
      <c r="EZ69" s="298"/>
      <c r="FA69" s="299"/>
      <c r="FB69" s="300"/>
      <c r="FC69" s="291"/>
      <c r="FD69" s="286"/>
      <c r="FE69" s="297"/>
      <c r="FF69" s="298"/>
      <c r="FG69" s="299"/>
      <c r="FH69" s="300"/>
      <c r="FI69" s="291"/>
      <c r="FJ69" s="286"/>
      <c r="FK69" s="297"/>
      <c r="FL69" s="298"/>
      <c r="FM69" s="299"/>
      <c r="FN69" s="300"/>
      <c r="FO69" s="291"/>
      <c r="FP69" s="286"/>
      <c r="FQ69" s="297"/>
      <c r="FR69" s="298"/>
      <c r="FS69" s="299"/>
      <c r="FT69" s="300"/>
      <c r="FU69" s="291"/>
      <c r="FV69" s="286"/>
      <c r="FW69" s="297"/>
      <c r="FX69" s="298"/>
      <c r="FY69" s="299"/>
      <c r="FZ69" s="300"/>
      <c r="GA69" s="291"/>
      <c r="GB69" s="286"/>
      <c r="GC69" s="297"/>
      <c r="GD69" s="298"/>
      <c r="GE69" s="299"/>
      <c r="GF69" s="300"/>
      <c r="GG69" s="291"/>
      <c r="GH69" s="286"/>
      <c r="GI69" s="297"/>
      <c r="GJ69" s="298"/>
      <c r="GK69" s="299"/>
      <c r="GL69" s="300"/>
      <c r="GM69" s="291"/>
      <c r="GN69" s="286"/>
      <c r="GO69" s="297"/>
      <c r="GP69" s="298"/>
      <c r="GQ69" s="299"/>
      <c r="GR69" s="300"/>
      <c r="GS69" s="291"/>
      <c r="GT69" s="286"/>
      <c r="GU69" s="297"/>
      <c r="GV69" s="298"/>
      <c r="GW69" s="299"/>
      <c r="GX69" s="300"/>
      <c r="GY69" s="291"/>
      <c r="GZ69" s="286"/>
      <c r="HA69" s="297"/>
      <c r="HB69" s="298"/>
      <c r="HC69" s="299"/>
      <c r="HD69" s="300"/>
    </row>
    <row r="70" spans="1:212" x14ac:dyDescent="0.25">
      <c r="A70" s="280">
        <f>IF(AL70=1,(MAXA(A$18:A69)+1),0)</f>
        <v>0</v>
      </c>
      <c r="B70" s="280">
        <f>IF(BF70+BG70+BH70+BI70+BJ70&gt;0,MAXA(B$18:B69)+1,0)</f>
        <v>0</v>
      </c>
      <c r="C70" s="280">
        <f>IF(BL70+BM70+BN70+BO70+BP70&gt;0,MAXA(C$18:C69)+1,0)</f>
        <v>0</v>
      </c>
      <c r="D70" s="280">
        <f>IF(BR70+BS70+BT70+BU70+BV70&gt;0,MAXA(D$18:D69)+1,0)</f>
        <v>0</v>
      </c>
      <c r="E70" s="280">
        <f>IF(BX70+BY70+BZ70+CA70+CB70&gt;0,MAXA(E$18:E69)+1,0)</f>
        <v>0</v>
      </c>
      <c r="F70" s="280">
        <f>IF(CD70+CE70+CF70+CG70+CH70&gt;0,MAXA(F$18:F69)+1,0)</f>
        <v>0</v>
      </c>
      <c r="G70" s="280">
        <f>IF(CJ70+CK70+CL70+CM70+CN70&gt;0,MAXA(G$18:G69)+1,0)</f>
        <v>0</v>
      </c>
      <c r="H70" s="280">
        <f>IF(CP70+CQ70+CR70+CS70+CT70&gt;0,MAXA(H$18:H69)+1,0)</f>
        <v>0</v>
      </c>
      <c r="I70" s="280">
        <f>IF(CV70+CW70+CX70+CY70+CZ70&gt;0,MAXA(I$18:I69)+1,0)</f>
        <v>0</v>
      </c>
      <c r="J70" s="280">
        <f>IF(DB70+DC70+DD70+DE70+DF70&gt;0,MAXA(J$18:J69)+1,0)</f>
        <v>0</v>
      </c>
      <c r="K70" s="280">
        <f>IF(DH70+DI70+DJ70+DK70+DL70&gt;0,MAXA(K$18:K69)+1,0)</f>
        <v>0</v>
      </c>
      <c r="L70" s="280">
        <f>IF(DN70+DO70+DP70+DQ70+DR70&gt;0,MAXA(L$18:L69)+1,0)</f>
        <v>0</v>
      </c>
      <c r="M70" s="280">
        <f>IF(DT70+DU70+DV70+DW70+DX70&gt;0,MAXA(M$18:M69)+1,0)</f>
        <v>0</v>
      </c>
      <c r="N70" s="280">
        <f>IF(DZ70+EA70+EB70+EC70+ED70&gt;0,MAXA(N$18:N69)+1,0)</f>
        <v>0</v>
      </c>
      <c r="O70" s="280">
        <f>IF(EF70+EG70+EH70+EI70+EJ70&gt;0,MAXA(O$18:O69)+1,0)</f>
        <v>0</v>
      </c>
      <c r="P70" s="280">
        <f>IF(EL70+EM70+EN70+EO70+EP70&gt;0,MAXA(P$18:P69)+1,0)</f>
        <v>0</v>
      </c>
      <c r="Q70" s="280">
        <f>IF(ER70+ES70+ET70+EU70+EV70&gt;0,MAXA(Q$18:Q69)+1,0)</f>
        <v>0</v>
      </c>
      <c r="R70" s="280">
        <f>IF(EX70+EY70+EZ70+FA70+FB70&gt;0,MAXA(R$18:R69)+1,0)</f>
        <v>0</v>
      </c>
      <c r="S70" s="280">
        <f>IF(FD70+FE70+FF70+FG70+FH70&gt;0,MAXA(S$18:S69)+1,0)</f>
        <v>0</v>
      </c>
      <c r="T70" s="280">
        <f>IF(FJ70+FK70+FL70+FM70+FN70&gt;0,MAXA(T$18:T69)+1,0)</f>
        <v>0</v>
      </c>
      <c r="U70" s="280">
        <f>IF(FP70+FQ70+FR70+FS70+FT70&gt;0,MAXA(U$18:U69)+1,0)</f>
        <v>0</v>
      </c>
      <c r="V70" s="280">
        <f>IF(FV70+FW70+FX70+FY70+FZ70&gt;0,MAXA(V$18:V69)+1,0)</f>
        <v>0</v>
      </c>
      <c r="W70" s="280">
        <f>IF(GB70+GC70+GD70+GE70+GF70&gt;0,MAXA(W$18:W69)+1,0)</f>
        <v>0</v>
      </c>
      <c r="X70" s="280">
        <f>IF(GH70+GI70+GJ70+GK70+GL70&gt;0,MAXA(X$18:X69)+1,0)</f>
        <v>0</v>
      </c>
      <c r="Y70" s="280">
        <f>IF(GN70+GO70+GP70+GQ70+GR70&gt;0,MAXA(Y$18:Y69)+1,0)</f>
        <v>0</v>
      </c>
      <c r="Z70" s="280">
        <f>IF(GT70+GU70+GV70+GW70+GX70&gt;0,MAXA(Z$18:Z69)+1,0)</f>
        <v>0</v>
      </c>
      <c r="AA70" s="280">
        <f>IF(GZ70+HA70+HB70+HC70+HD70&gt;0,MAXA(AA$18:AA69)+1,0)</f>
        <v>0</v>
      </c>
      <c r="AB70" s="280">
        <f t="shared" si="63"/>
        <v>0</v>
      </c>
      <c r="AC70" s="280">
        <f t="shared" si="46"/>
        <v>0</v>
      </c>
      <c r="AD70" s="280">
        <f t="shared" si="41"/>
        <v>0</v>
      </c>
      <c r="AE70" s="280">
        <f t="shared" si="42"/>
        <v>0</v>
      </c>
      <c r="AF70" s="280">
        <f t="shared" si="64"/>
        <v>0</v>
      </c>
      <c r="AG70" s="280">
        <f t="shared" si="43"/>
        <v>0</v>
      </c>
      <c r="AH70" s="280">
        <f t="shared" si="65"/>
        <v>0</v>
      </c>
      <c r="AI70" s="280">
        <f t="shared" si="44"/>
        <v>0</v>
      </c>
      <c r="AJ70" s="280">
        <f t="shared" si="66"/>
        <v>0</v>
      </c>
      <c r="AK70" s="186" t="e">
        <f>MATCH(AY70,AY$18:AY502,0)</f>
        <v>#N/A</v>
      </c>
      <c r="AL70" s="280">
        <f t="shared" si="45"/>
        <v>0</v>
      </c>
      <c r="AM70" s="280">
        <f t="shared" si="50"/>
        <v>53</v>
      </c>
      <c r="AN70" s="415"/>
      <c r="AO70" s="416"/>
      <c r="AP70" s="303">
        <f t="shared" si="67"/>
        <v>0</v>
      </c>
      <c r="AQ70" s="304">
        <f t="shared" si="68"/>
        <v>0</v>
      </c>
      <c r="AR70" s="305">
        <f t="shared" si="69"/>
        <v>0</v>
      </c>
      <c r="AS70" s="284"/>
      <c r="AT70" s="285" t="str">
        <f t="shared" si="40"/>
        <v/>
      </c>
      <c r="AU70" s="286"/>
      <c r="AV70" s="287"/>
      <c r="AW70" s="288"/>
      <c r="AX70" s="289"/>
      <c r="AY70" s="290"/>
      <c r="AZ70" s="291"/>
      <c r="BA70" s="286"/>
      <c r="BB70" s="290"/>
      <c r="BC70" s="287"/>
      <c r="BD70" s="307"/>
      <c r="BE70" s="296"/>
      <c r="BF70" s="286"/>
      <c r="BG70" s="297"/>
      <c r="BH70" s="298"/>
      <c r="BI70" s="299"/>
      <c r="BJ70" s="300"/>
      <c r="BK70" s="301"/>
      <c r="BL70" s="286"/>
      <c r="BM70" s="297"/>
      <c r="BN70" s="298"/>
      <c r="BO70" s="299"/>
      <c r="BP70" s="300"/>
      <c r="BQ70" s="301"/>
      <c r="BR70" s="286"/>
      <c r="BS70" s="297"/>
      <c r="BT70" s="298"/>
      <c r="BU70" s="299"/>
      <c r="BV70" s="300"/>
      <c r="BW70" s="301"/>
      <c r="BX70" s="286"/>
      <c r="BY70" s="297"/>
      <c r="BZ70" s="298"/>
      <c r="CA70" s="299"/>
      <c r="CB70" s="300"/>
      <c r="CC70" s="291"/>
      <c r="CD70" s="286"/>
      <c r="CE70" s="297"/>
      <c r="CF70" s="298"/>
      <c r="CG70" s="299"/>
      <c r="CH70" s="300"/>
      <c r="CI70" s="291"/>
      <c r="CJ70" s="286"/>
      <c r="CK70" s="297"/>
      <c r="CL70" s="298"/>
      <c r="CM70" s="299"/>
      <c r="CN70" s="300"/>
      <c r="CO70" s="291"/>
      <c r="CP70" s="286"/>
      <c r="CQ70" s="297"/>
      <c r="CR70" s="298"/>
      <c r="CS70" s="299"/>
      <c r="CT70" s="300"/>
      <c r="CU70" s="291"/>
      <c r="CV70" s="286"/>
      <c r="CW70" s="297"/>
      <c r="CX70" s="298"/>
      <c r="CY70" s="299"/>
      <c r="CZ70" s="300"/>
      <c r="DA70" s="291"/>
      <c r="DB70" s="286"/>
      <c r="DC70" s="297"/>
      <c r="DD70" s="298"/>
      <c r="DE70" s="299"/>
      <c r="DF70" s="300"/>
      <c r="DG70" s="291"/>
      <c r="DH70" s="286"/>
      <c r="DI70" s="297"/>
      <c r="DJ70" s="298"/>
      <c r="DK70" s="299"/>
      <c r="DL70" s="300"/>
      <c r="DM70" s="291"/>
      <c r="DN70" s="286"/>
      <c r="DO70" s="297"/>
      <c r="DP70" s="298"/>
      <c r="DQ70" s="299"/>
      <c r="DR70" s="300"/>
      <c r="DS70" s="291"/>
      <c r="DT70" s="286"/>
      <c r="DU70" s="297"/>
      <c r="DV70" s="298"/>
      <c r="DW70" s="299"/>
      <c r="DX70" s="300"/>
      <c r="DY70" s="291"/>
      <c r="DZ70" s="286"/>
      <c r="EA70" s="297"/>
      <c r="EB70" s="298"/>
      <c r="EC70" s="299"/>
      <c r="ED70" s="300"/>
      <c r="EE70" s="291"/>
      <c r="EF70" s="286"/>
      <c r="EG70" s="297"/>
      <c r="EH70" s="298"/>
      <c r="EI70" s="299"/>
      <c r="EJ70" s="300"/>
      <c r="EK70" s="291"/>
      <c r="EL70" s="286"/>
      <c r="EM70" s="297"/>
      <c r="EN70" s="298"/>
      <c r="EO70" s="299"/>
      <c r="EP70" s="300"/>
      <c r="EQ70" s="291"/>
      <c r="ER70" s="286"/>
      <c r="ES70" s="297"/>
      <c r="ET70" s="298"/>
      <c r="EU70" s="299"/>
      <c r="EV70" s="300"/>
      <c r="EW70" s="291"/>
      <c r="EX70" s="286"/>
      <c r="EY70" s="297"/>
      <c r="EZ70" s="298"/>
      <c r="FA70" s="299"/>
      <c r="FB70" s="300"/>
      <c r="FC70" s="291"/>
      <c r="FD70" s="286"/>
      <c r="FE70" s="297"/>
      <c r="FF70" s="298"/>
      <c r="FG70" s="299"/>
      <c r="FH70" s="300"/>
      <c r="FI70" s="291"/>
      <c r="FJ70" s="286"/>
      <c r="FK70" s="297"/>
      <c r="FL70" s="298"/>
      <c r="FM70" s="299"/>
      <c r="FN70" s="300"/>
      <c r="FO70" s="291"/>
      <c r="FP70" s="286"/>
      <c r="FQ70" s="297"/>
      <c r="FR70" s="298"/>
      <c r="FS70" s="299"/>
      <c r="FT70" s="300"/>
      <c r="FU70" s="291"/>
      <c r="FV70" s="286"/>
      <c r="FW70" s="297"/>
      <c r="FX70" s="298"/>
      <c r="FY70" s="299"/>
      <c r="FZ70" s="300"/>
      <c r="GA70" s="291"/>
      <c r="GB70" s="286"/>
      <c r="GC70" s="297"/>
      <c r="GD70" s="298"/>
      <c r="GE70" s="299"/>
      <c r="GF70" s="300"/>
      <c r="GG70" s="291"/>
      <c r="GH70" s="286"/>
      <c r="GI70" s="297"/>
      <c r="GJ70" s="298"/>
      <c r="GK70" s="299"/>
      <c r="GL70" s="300"/>
      <c r="GM70" s="291"/>
      <c r="GN70" s="286"/>
      <c r="GO70" s="297"/>
      <c r="GP70" s="298"/>
      <c r="GQ70" s="299"/>
      <c r="GR70" s="300"/>
      <c r="GS70" s="291"/>
      <c r="GT70" s="286"/>
      <c r="GU70" s="297"/>
      <c r="GV70" s="298"/>
      <c r="GW70" s="299"/>
      <c r="GX70" s="300"/>
      <c r="GY70" s="291"/>
      <c r="GZ70" s="286"/>
      <c r="HA70" s="297"/>
      <c r="HB70" s="298"/>
      <c r="HC70" s="299"/>
      <c r="HD70" s="300"/>
    </row>
    <row r="71" spans="1:212" x14ac:dyDescent="0.25">
      <c r="A71" s="280">
        <f>IF(AL71=1,(MAXA(A$18:A70)+1),0)</f>
        <v>0</v>
      </c>
      <c r="B71" s="280">
        <f>IF(BF71+BG71+BH71+BI71+BJ71&gt;0,MAXA(B$18:B70)+1,0)</f>
        <v>0</v>
      </c>
      <c r="C71" s="280">
        <f>IF(BL71+BM71+BN71+BO71+BP71&gt;0,MAXA(C$18:C70)+1,0)</f>
        <v>0</v>
      </c>
      <c r="D71" s="280">
        <f>IF(BR71+BS71+BT71+BU71+BV71&gt;0,MAXA(D$18:D70)+1,0)</f>
        <v>0</v>
      </c>
      <c r="E71" s="280">
        <f>IF(BX71+BY71+BZ71+CA71+CB71&gt;0,MAXA(E$18:E70)+1,0)</f>
        <v>0</v>
      </c>
      <c r="F71" s="280">
        <f>IF(CD71+CE71+CF71+CG71+CH71&gt;0,MAXA(F$18:F70)+1,0)</f>
        <v>0</v>
      </c>
      <c r="G71" s="280">
        <f>IF(CJ71+CK71+CL71+CM71+CN71&gt;0,MAXA(G$18:G70)+1,0)</f>
        <v>0</v>
      </c>
      <c r="H71" s="280">
        <f>IF(CP71+CQ71+CR71+CS71+CT71&gt;0,MAXA(H$18:H70)+1,0)</f>
        <v>0</v>
      </c>
      <c r="I71" s="280">
        <f>IF(CV71+CW71+CX71+CY71+CZ71&gt;0,MAXA(I$18:I70)+1,0)</f>
        <v>0</v>
      </c>
      <c r="J71" s="280">
        <f>IF(DB71+DC71+DD71+DE71+DF71&gt;0,MAXA(J$18:J70)+1,0)</f>
        <v>0</v>
      </c>
      <c r="K71" s="280">
        <f>IF(DH71+DI71+DJ71+DK71+DL71&gt;0,MAXA(K$18:K70)+1,0)</f>
        <v>0</v>
      </c>
      <c r="L71" s="280">
        <f>IF(DN71+DO71+DP71+DQ71+DR71&gt;0,MAXA(L$18:L70)+1,0)</f>
        <v>0</v>
      </c>
      <c r="M71" s="280">
        <f>IF(DT71+DU71+DV71+DW71+DX71&gt;0,MAXA(M$18:M70)+1,0)</f>
        <v>0</v>
      </c>
      <c r="N71" s="280">
        <f>IF(DZ71+EA71+EB71+EC71+ED71&gt;0,MAXA(N$18:N70)+1,0)</f>
        <v>0</v>
      </c>
      <c r="O71" s="280">
        <f>IF(EF71+EG71+EH71+EI71+EJ71&gt;0,MAXA(O$18:O70)+1,0)</f>
        <v>0</v>
      </c>
      <c r="P71" s="280">
        <f>IF(EL71+EM71+EN71+EO71+EP71&gt;0,MAXA(P$18:P70)+1,0)</f>
        <v>0</v>
      </c>
      <c r="Q71" s="280">
        <f>IF(ER71+ES71+ET71+EU71+EV71&gt;0,MAXA(Q$18:Q70)+1,0)</f>
        <v>0</v>
      </c>
      <c r="R71" s="280">
        <f>IF(EX71+EY71+EZ71+FA71+FB71&gt;0,MAXA(R$18:R70)+1,0)</f>
        <v>0</v>
      </c>
      <c r="S71" s="280">
        <f>IF(FD71+FE71+FF71+FG71+FH71&gt;0,MAXA(S$18:S70)+1,0)</f>
        <v>0</v>
      </c>
      <c r="T71" s="280">
        <f>IF(FJ71+FK71+FL71+FM71+FN71&gt;0,MAXA(T$18:T70)+1,0)</f>
        <v>0</v>
      </c>
      <c r="U71" s="280">
        <f>IF(FP71+FQ71+FR71+FS71+FT71&gt;0,MAXA(U$18:U70)+1,0)</f>
        <v>0</v>
      </c>
      <c r="V71" s="280">
        <f>IF(FV71+FW71+FX71+FY71+FZ71&gt;0,MAXA(V$18:V70)+1,0)</f>
        <v>0</v>
      </c>
      <c r="W71" s="280">
        <f>IF(GB71+GC71+GD71+GE71+GF71&gt;0,MAXA(W$18:W70)+1,0)</f>
        <v>0</v>
      </c>
      <c r="X71" s="280">
        <f>IF(GH71+GI71+GJ71+GK71+GL71&gt;0,MAXA(X$18:X70)+1,0)</f>
        <v>0</v>
      </c>
      <c r="Y71" s="280">
        <f>IF(GN71+GO71+GP71+GQ71+GR71&gt;0,MAXA(Y$18:Y70)+1,0)</f>
        <v>0</v>
      </c>
      <c r="Z71" s="280">
        <f>IF(GT71+GU71+GV71+GW71+GX71&gt;0,MAXA(Z$18:Z70)+1,0)</f>
        <v>0</v>
      </c>
      <c r="AA71" s="280">
        <f>IF(GZ71+HA71+HB71+HC71+HD71&gt;0,MAXA(AA$18:AA70)+1,0)</f>
        <v>0</v>
      </c>
      <c r="AB71" s="280">
        <f t="shared" si="63"/>
        <v>0</v>
      </c>
      <c r="AC71" s="280">
        <f t="shared" si="46"/>
        <v>0</v>
      </c>
      <c r="AD71" s="280">
        <f t="shared" si="41"/>
        <v>0</v>
      </c>
      <c r="AE71" s="280">
        <f t="shared" si="42"/>
        <v>0</v>
      </c>
      <c r="AF71" s="280">
        <f t="shared" si="64"/>
        <v>0</v>
      </c>
      <c r="AG71" s="280">
        <f t="shared" si="43"/>
        <v>0</v>
      </c>
      <c r="AH71" s="280">
        <f t="shared" si="65"/>
        <v>0</v>
      </c>
      <c r="AI71" s="280">
        <f t="shared" si="44"/>
        <v>0</v>
      </c>
      <c r="AJ71" s="280">
        <f t="shared" si="66"/>
        <v>0</v>
      </c>
      <c r="AK71" s="186" t="e">
        <f>MATCH(AY71,AY$18:AY503,0)</f>
        <v>#N/A</v>
      </c>
      <c r="AL71" s="280">
        <f t="shared" si="45"/>
        <v>0</v>
      </c>
      <c r="AM71" s="280">
        <f t="shared" si="50"/>
        <v>54</v>
      </c>
      <c r="AN71" s="415"/>
      <c r="AO71" s="416"/>
      <c r="AP71" s="303">
        <f t="shared" si="67"/>
        <v>0</v>
      </c>
      <c r="AQ71" s="304">
        <f t="shared" si="68"/>
        <v>0</v>
      </c>
      <c r="AR71" s="305">
        <f t="shared" si="69"/>
        <v>0</v>
      </c>
      <c r="AS71" s="284"/>
      <c r="AT71" s="285" t="str">
        <f t="shared" si="40"/>
        <v/>
      </c>
      <c r="AU71" s="286"/>
      <c r="AV71" s="287"/>
      <c r="AW71" s="288"/>
      <c r="AX71" s="289"/>
      <c r="AY71" s="290"/>
      <c r="AZ71" s="291"/>
      <c r="BA71" s="286"/>
      <c r="BB71" s="290"/>
      <c r="BC71" s="287"/>
      <c r="BD71" s="307"/>
      <c r="BE71" s="296"/>
      <c r="BF71" s="286"/>
      <c r="BG71" s="297"/>
      <c r="BH71" s="298"/>
      <c r="BI71" s="299"/>
      <c r="BJ71" s="300"/>
      <c r="BK71" s="301"/>
      <c r="BL71" s="286"/>
      <c r="BM71" s="297"/>
      <c r="BN71" s="298"/>
      <c r="BO71" s="299"/>
      <c r="BP71" s="300"/>
      <c r="BQ71" s="301"/>
      <c r="BR71" s="286"/>
      <c r="BS71" s="297"/>
      <c r="BT71" s="298"/>
      <c r="BU71" s="299"/>
      <c r="BV71" s="300"/>
      <c r="BW71" s="301"/>
      <c r="BX71" s="286"/>
      <c r="BY71" s="297"/>
      <c r="BZ71" s="298"/>
      <c r="CA71" s="299"/>
      <c r="CB71" s="300"/>
      <c r="CC71" s="291"/>
      <c r="CD71" s="286"/>
      <c r="CE71" s="297"/>
      <c r="CF71" s="298"/>
      <c r="CG71" s="299"/>
      <c r="CH71" s="300"/>
      <c r="CI71" s="291"/>
      <c r="CJ71" s="286"/>
      <c r="CK71" s="297"/>
      <c r="CL71" s="298"/>
      <c r="CM71" s="299"/>
      <c r="CN71" s="300"/>
      <c r="CO71" s="291"/>
      <c r="CP71" s="286"/>
      <c r="CQ71" s="297"/>
      <c r="CR71" s="298"/>
      <c r="CS71" s="299"/>
      <c r="CT71" s="300"/>
      <c r="CU71" s="291"/>
      <c r="CV71" s="286"/>
      <c r="CW71" s="297"/>
      <c r="CX71" s="298"/>
      <c r="CY71" s="299"/>
      <c r="CZ71" s="300"/>
      <c r="DA71" s="291"/>
      <c r="DB71" s="286"/>
      <c r="DC71" s="297"/>
      <c r="DD71" s="298"/>
      <c r="DE71" s="299"/>
      <c r="DF71" s="300"/>
      <c r="DG71" s="291"/>
      <c r="DH71" s="286"/>
      <c r="DI71" s="297"/>
      <c r="DJ71" s="298"/>
      <c r="DK71" s="299"/>
      <c r="DL71" s="300"/>
      <c r="DM71" s="291"/>
      <c r="DN71" s="286"/>
      <c r="DO71" s="297"/>
      <c r="DP71" s="298"/>
      <c r="DQ71" s="299"/>
      <c r="DR71" s="300"/>
      <c r="DS71" s="291"/>
      <c r="DT71" s="286"/>
      <c r="DU71" s="297"/>
      <c r="DV71" s="298"/>
      <c r="DW71" s="299"/>
      <c r="DX71" s="300"/>
      <c r="DY71" s="291"/>
      <c r="DZ71" s="286"/>
      <c r="EA71" s="297"/>
      <c r="EB71" s="298"/>
      <c r="EC71" s="299"/>
      <c r="ED71" s="300"/>
      <c r="EE71" s="291"/>
      <c r="EF71" s="286"/>
      <c r="EG71" s="297"/>
      <c r="EH71" s="298"/>
      <c r="EI71" s="299"/>
      <c r="EJ71" s="300"/>
      <c r="EK71" s="291"/>
      <c r="EL71" s="286"/>
      <c r="EM71" s="297"/>
      <c r="EN71" s="298"/>
      <c r="EO71" s="299"/>
      <c r="EP71" s="300"/>
      <c r="EQ71" s="291"/>
      <c r="ER71" s="286"/>
      <c r="ES71" s="297"/>
      <c r="ET71" s="298"/>
      <c r="EU71" s="299"/>
      <c r="EV71" s="300"/>
      <c r="EW71" s="291"/>
      <c r="EX71" s="286"/>
      <c r="EY71" s="297"/>
      <c r="EZ71" s="298"/>
      <c r="FA71" s="299"/>
      <c r="FB71" s="300"/>
      <c r="FC71" s="291"/>
      <c r="FD71" s="286"/>
      <c r="FE71" s="297"/>
      <c r="FF71" s="298"/>
      <c r="FG71" s="299"/>
      <c r="FH71" s="300"/>
      <c r="FI71" s="291"/>
      <c r="FJ71" s="286"/>
      <c r="FK71" s="297"/>
      <c r="FL71" s="298"/>
      <c r="FM71" s="299"/>
      <c r="FN71" s="300"/>
      <c r="FO71" s="291"/>
      <c r="FP71" s="286"/>
      <c r="FQ71" s="297"/>
      <c r="FR71" s="298"/>
      <c r="FS71" s="299"/>
      <c r="FT71" s="300"/>
      <c r="FU71" s="291"/>
      <c r="FV71" s="286"/>
      <c r="FW71" s="297"/>
      <c r="FX71" s="298"/>
      <c r="FY71" s="299"/>
      <c r="FZ71" s="300"/>
      <c r="GA71" s="291"/>
      <c r="GB71" s="286"/>
      <c r="GC71" s="297"/>
      <c r="GD71" s="298"/>
      <c r="GE71" s="299"/>
      <c r="GF71" s="300"/>
      <c r="GG71" s="291"/>
      <c r="GH71" s="286"/>
      <c r="GI71" s="297"/>
      <c r="GJ71" s="298"/>
      <c r="GK71" s="299"/>
      <c r="GL71" s="300"/>
      <c r="GM71" s="291"/>
      <c r="GN71" s="286"/>
      <c r="GO71" s="297"/>
      <c r="GP71" s="298"/>
      <c r="GQ71" s="299"/>
      <c r="GR71" s="300"/>
      <c r="GS71" s="291"/>
      <c r="GT71" s="286"/>
      <c r="GU71" s="297"/>
      <c r="GV71" s="298"/>
      <c r="GW71" s="299"/>
      <c r="GX71" s="300"/>
      <c r="GY71" s="291"/>
      <c r="GZ71" s="286"/>
      <c r="HA71" s="297"/>
      <c r="HB71" s="298"/>
      <c r="HC71" s="299"/>
      <c r="HD71" s="300"/>
    </row>
    <row r="72" spans="1:212" x14ac:dyDescent="0.25">
      <c r="A72" s="280">
        <f>IF(AL72=1,(MAXA(A$18:A71)+1),0)</f>
        <v>0</v>
      </c>
      <c r="B72" s="280">
        <f>IF(BF72+BG72+BH72+BI72+BJ72&gt;0,MAXA(B$18:B71)+1,0)</f>
        <v>0</v>
      </c>
      <c r="C72" s="280">
        <f>IF(BL72+BM72+BN72+BO72+BP72&gt;0,MAXA(C$18:C71)+1,0)</f>
        <v>0</v>
      </c>
      <c r="D72" s="280">
        <f>IF(BR72+BS72+BT72+BU72+BV72&gt;0,MAXA(D$18:D71)+1,0)</f>
        <v>0</v>
      </c>
      <c r="E72" s="280">
        <f>IF(BX72+BY72+BZ72+CA72+CB72&gt;0,MAXA(E$18:E71)+1,0)</f>
        <v>0</v>
      </c>
      <c r="F72" s="280">
        <f>IF(CD72+CE72+CF72+CG72+CH72&gt;0,MAXA(F$18:F71)+1,0)</f>
        <v>0</v>
      </c>
      <c r="G72" s="280">
        <f>IF(CJ72+CK72+CL72+CM72+CN72&gt;0,MAXA(G$18:G71)+1,0)</f>
        <v>0</v>
      </c>
      <c r="H72" s="280">
        <f>IF(CP72+CQ72+CR72+CS72+CT72&gt;0,MAXA(H$18:H71)+1,0)</f>
        <v>0</v>
      </c>
      <c r="I72" s="280">
        <f>IF(CV72+CW72+CX72+CY72+CZ72&gt;0,MAXA(I$18:I71)+1,0)</f>
        <v>0</v>
      </c>
      <c r="J72" s="280">
        <f>IF(DB72+DC72+DD72+DE72+DF72&gt;0,MAXA(J$18:J71)+1,0)</f>
        <v>0</v>
      </c>
      <c r="K72" s="280">
        <f>IF(DH72+DI72+DJ72+DK72+DL72&gt;0,MAXA(K$18:K71)+1,0)</f>
        <v>0</v>
      </c>
      <c r="L72" s="280">
        <f>IF(DN72+DO72+DP72+DQ72+DR72&gt;0,MAXA(L$18:L71)+1,0)</f>
        <v>0</v>
      </c>
      <c r="M72" s="280">
        <f>IF(DT72+DU72+DV72+DW72+DX72&gt;0,MAXA(M$18:M71)+1,0)</f>
        <v>0</v>
      </c>
      <c r="N72" s="280">
        <f>IF(DZ72+EA72+EB72+EC72+ED72&gt;0,MAXA(N$18:N71)+1,0)</f>
        <v>0</v>
      </c>
      <c r="O72" s="280">
        <f>IF(EF72+EG72+EH72+EI72+EJ72&gt;0,MAXA(O$18:O71)+1,0)</f>
        <v>0</v>
      </c>
      <c r="P72" s="280">
        <f>IF(EL72+EM72+EN72+EO72+EP72&gt;0,MAXA(P$18:P71)+1,0)</f>
        <v>0</v>
      </c>
      <c r="Q72" s="280">
        <f>IF(ER72+ES72+ET72+EU72+EV72&gt;0,MAXA(Q$18:Q71)+1,0)</f>
        <v>0</v>
      </c>
      <c r="R72" s="280">
        <f>IF(EX72+EY72+EZ72+FA72+FB72&gt;0,MAXA(R$18:R71)+1,0)</f>
        <v>0</v>
      </c>
      <c r="S72" s="280">
        <f>IF(FD72+FE72+FF72+FG72+FH72&gt;0,MAXA(S$18:S71)+1,0)</f>
        <v>0</v>
      </c>
      <c r="T72" s="280">
        <f>IF(FJ72+FK72+FL72+FM72+FN72&gt;0,MAXA(T$18:T71)+1,0)</f>
        <v>0</v>
      </c>
      <c r="U72" s="280">
        <f>IF(FP72+FQ72+FR72+FS72+FT72&gt;0,MAXA(U$18:U71)+1,0)</f>
        <v>0</v>
      </c>
      <c r="V72" s="280">
        <f>IF(FV72+FW72+FX72+FY72+FZ72&gt;0,MAXA(V$18:V71)+1,0)</f>
        <v>0</v>
      </c>
      <c r="W72" s="280">
        <f>IF(GB72+GC72+GD72+GE72+GF72&gt;0,MAXA(W$18:W71)+1,0)</f>
        <v>0</v>
      </c>
      <c r="X72" s="280">
        <f>IF(GH72+GI72+GJ72+GK72+GL72&gt;0,MAXA(X$18:X71)+1,0)</f>
        <v>0</v>
      </c>
      <c r="Y72" s="280">
        <f>IF(GN72+GO72+GP72+GQ72+GR72&gt;0,MAXA(Y$18:Y71)+1,0)</f>
        <v>0</v>
      </c>
      <c r="Z72" s="280">
        <f>IF(GT72+GU72+GV72+GW72+GX72&gt;0,MAXA(Z$18:Z71)+1,0)</f>
        <v>0</v>
      </c>
      <c r="AA72" s="280">
        <f>IF(GZ72+HA72+HB72+HC72+HD72&gt;0,MAXA(AA$18:AA71)+1,0)</f>
        <v>0</v>
      </c>
      <c r="AB72" s="280">
        <f t="shared" si="63"/>
        <v>0</v>
      </c>
      <c r="AC72" s="280">
        <f t="shared" si="46"/>
        <v>0</v>
      </c>
      <c r="AD72" s="280">
        <f t="shared" si="41"/>
        <v>0</v>
      </c>
      <c r="AE72" s="280">
        <f t="shared" si="42"/>
        <v>0</v>
      </c>
      <c r="AF72" s="280">
        <f t="shared" si="64"/>
        <v>0</v>
      </c>
      <c r="AG72" s="280">
        <f t="shared" si="43"/>
        <v>0</v>
      </c>
      <c r="AH72" s="280">
        <f t="shared" si="65"/>
        <v>0</v>
      </c>
      <c r="AI72" s="280">
        <f t="shared" si="44"/>
        <v>0</v>
      </c>
      <c r="AJ72" s="280">
        <f t="shared" si="66"/>
        <v>0</v>
      </c>
      <c r="AK72" s="186" t="e">
        <f>MATCH(AY72,AY$18:AY504,0)</f>
        <v>#N/A</v>
      </c>
      <c r="AL72" s="280">
        <f t="shared" si="45"/>
        <v>0</v>
      </c>
      <c r="AM72" s="280">
        <f t="shared" si="50"/>
        <v>55</v>
      </c>
      <c r="AN72" s="415"/>
      <c r="AO72" s="416"/>
      <c r="AP72" s="303">
        <f t="shared" si="67"/>
        <v>0</v>
      </c>
      <c r="AQ72" s="304">
        <f t="shared" si="68"/>
        <v>0</v>
      </c>
      <c r="AR72" s="305">
        <f t="shared" si="69"/>
        <v>0</v>
      </c>
      <c r="AS72" s="284"/>
      <c r="AT72" s="285" t="str">
        <f t="shared" si="40"/>
        <v/>
      </c>
      <c r="AU72" s="286"/>
      <c r="AV72" s="287"/>
      <c r="AW72" s="288"/>
      <c r="AX72" s="289"/>
      <c r="AY72" s="290"/>
      <c r="AZ72" s="291"/>
      <c r="BA72" s="286"/>
      <c r="BB72" s="290"/>
      <c r="BC72" s="287"/>
      <c r="BD72" s="307"/>
      <c r="BE72" s="296"/>
      <c r="BF72" s="286"/>
      <c r="BG72" s="297"/>
      <c r="BH72" s="298"/>
      <c r="BI72" s="299"/>
      <c r="BJ72" s="300"/>
      <c r="BK72" s="301"/>
      <c r="BL72" s="286"/>
      <c r="BM72" s="297"/>
      <c r="BN72" s="298"/>
      <c r="BO72" s="299"/>
      <c r="BP72" s="300"/>
      <c r="BQ72" s="301"/>
      <c r="BR72" s="286"/>
      <c r="BS72" s="297"/>
      <c r="BT72" s="298"/>
      <c r="BU72" s="299"/>
      <c r="BV72" s="300"/>
      <c r="BW72" s="301"/>
      <c r="BX72" s="286"/>
      <c r="BY72" s="297"/>
      <c r="BZ72" s="298"/>
      <c r="CA72" s="299"/>
      <c r="CB72" s="300"/>
      <c r="CC72" s="291"/>
      <c r="CD72" s="286"/>
      <c r="CE72" s="297"/>
      <c r="CF72" s="298"/>
      <c r="CG72" s="299"/>
      <c r="CH72" s="300"/>
      <c r="CI72" s="291"/>
      <c r="CJ72" s="286"/>
      <c r="CK72" s="297"/>
      <c r="CL72" s="298"/>
      <c r="CM72" s="299"/>
      <c r="CN72" s="300"/>
      <c r="CO72" s="291"/>
      <c r="CP72" s="286"/>
      <c r="CQ72" s="297"/>
      <c r="CR72" s="298"/>
      <c r="CS72" s="299"/>
      <c r="CT72" s="300"/>
      <c r="CU72" s="291"/>
      <c r="CV72" s="286"/>
      <c r="CW72" s="297"/>
      <c r="CX72" s="298"/>
      <c r="CY72" s="299"/>
      <c r="CZ72" s="300"/>
      <c r="DA72" s="291"/>
      <c r="DB72" s="286"/>
      <c r="DC72" s="297"/>
      <c r="DD72" s="298"/>
      <c r="DE72" s="299"/>
      <c r="DF72" s="300"/>
      <c r="DG72" s="291"/>
      <c r="DH72" s="286"/>
      <c r="DI72" s="297"/>
      <c r="DJ72" s="298"/>
      <c r="DK72" s="299"/>
      <c r="DL72" s="300"/>
      <c r="DM72" s="291"/>
      <c r="DN72" s="286"/>
      <c r="DO72" s="297"/>
      <c r="DP72" s="298"/>
      <c r="DQ72" s="299"/>
      <c r="DR72" s="300"/>
      <c r="DS72" s="291"/>
      <c r="DT72" s="286"/>
      <c r="DU72" s="297"/>
      <c r="DV72" s="298"/>
      <c r="DW72" s="299"/>
      <c r="DX72" s="300"/>
      <c r="DY72" s="291"/>
      <c r="DZ72" s="286"/>
      <c r="EA72" s="297"/>
      <c r="EB72" s="298"/>
      <c r="EC72" s="299"/>
      <c r="ED72" s="300"/>
      <c r="EE72" s="291"/>
      <c r="EF72" s="286"/>
      <c r="EG72" s="297"/>
      <c r="EH72" s="298"/>
      <c r="EI72" s="299"/>
      <c r="EJ72" s="300"/>
      <c r="EK72" s="291"/>
      <c r="EL72" s="286"/>
      <c r="EM72" s="297"/>
      <c r="EN72" s="298"/>
      <c r="EO72" s="299"/>
      <c r="EP72" s="300"/>
      <c r="EQ72" s="291"/>
      <c r="ER72" s="286"/>
      <c r="ES72" s="297"/>
      <c r="ET72" s="298"/>
      <c r="EU72" s="299"/>
      <c r="EV72" s="300"/>
      <c r="EW72" s="291"/>
      <c r="EX72" s="286"/>
      <c r="EY72" s="297"/>
      <c r="EZ72" s="298"/>
      <c r="FA72" s="299"/>
      <c r="FB72" s="300"/>
      <c r="FC72" s="291"/>
      <c r="FD72" s="286"/>
      <c r="FE72" s="297"/>
      <c r="FF72" s="298"/>
      <c r="FG72" s="299"/>
      <c r="FH72" s="300"/>
      <c r="FI72" s="291"/>
      <c r="FJ72" s="286"/>
      <c r="FK72" s="297"/>
      <c r="FL72" s="298"/>
      <c r="FM72" s="299"/>
      <c r="FN72" s="300"/>
      <c r="FO72" s="291"/>
      <c r="FP72" s="286"/>
      <c r="FQ72" s="297"/>
      <c r="FR72" s="298"/>
      <c r="FS72" s="299"/>
      <c r="FT72" s="300"/>
      <c r="FU72" s="291"/>
      <c r="FV72" s="286"/>
      <c r="FW72" s="297"/>
      <c r="FX72" s="298"/>
      <c r="FY72" s="299"/>
      <c r="FZ72" s="300"/>
      <c r="GA72" s="291"/>
      <c r="GB72" s="286"/>
      <c r="GC72" s="297"/>
      <c r="GD72" s="298"/>
      <c r="GE72" s="299"/>
      <c r="GF72" s="300"/>
      <c r="GG72" s="291"/>
      <c r="GH72" s="286"/>
      <c r="GI72" s="297"/>
      <c r="GJ72" s="298"/>
      <c r="GK72" s="299"/>
      <c r="GL72" s="300"/>
      <c r="GM72" s="291"/>
      <c r="GN72" s="286"/>
      <c r="GO72" s="297"/>
      <c r="GP72" s="298"/>
      <c r="GQ72" s="299"/>
      <c r="GR72" s="300"/>
      <c r="GS72" s="291"/>
      <c r="GT72" s="286"/>
      <c r="GU72" s="297"/>
      <c r="GV72" s="298"/>
      <c r="GW72" s="299"/>
      <c r="GX72" s="300"/>
      <c r="GY72" s="291"/>
      <c r="GZ72" s="286"/>
      <c r="HA72" s="297"/>
      <c r="HB72" s="298"/>
      <c r="HC72" s="299"/>
      <c r="HD72" s="300"/>
    </row>
    <row r="73" spans="1:212" x14ac:dyDescent="0.25">
      <c r="A73" s="280">
        <f>IF(AL73=1,(MAXA(A$18:A72)+1),0)</f>
        <v>0</v>
      </c>
      <c r="B73" s="280">
        <f>IF(BF73+BG73+BH73+BI73+BJ73&gt;0,MAXA(B$18:B72)+1,0)</f>
        <v>0</v>
      </c>
      <c r="C73" s="280">
        <f>IF(BL73+BM73+BN73+BO73+BP73&gt;0,MAXA(C$18:C72)+1,0)</f>
        <v>0</v>
      </c>
      <c r="D73" s="280">
        <f>IF(BR73+BS73+BT73+BU73+BV73&gt;0,MAXA(D$18:D72)+1,0)</f>
        <v>0</v>
      </c>
      <c r="E73" s="280">
        <f>IF(BX73+BY73+BZ73+CA73+CB73&gt;0,MAXA(E$18:E72)+1,0)</f>
        <v>0</v>
      </c>
      <c r="F73" s="280">
        <f>IF(CD73+CE73+CF73+CG73+CH73&gt;0,MAXA(F$18:F72)+1,0)</f>
        <v>0</v>
      </c>
      <c r="G73" s="280">
        <f>IF(CJ73+CK73+CL73+CM73+CN73&gt;0,MAXA(G$18:G72)+1,0)</f>
        <v>0</v>
      </c>
      <c r="H73" s="280">
        <f>IF(CP73+CQ73+CR73+CS73+CT73&gt;0,MAXA(H$18:H72)+1,0)</f>
        <v>0</v>
      </c>
      <c r="I73" s="280">
        <f>IF(CV73+CW73+CX73+CY73+CZ73&gt;0,MAXA(I$18:I72)+1,0)</f>
        <v>0</v>
      </c>
      <c r="J73" s="280">
        <f>IF(DB73+DC73+DD73+DE73+DF73&gt;0,MAXA(J$18:J72)+1,0)</f>
        <v>0</v>
      </c>
      <c r="K73" s="280">
        <f>IF(DH73+DI73+DJ73+DK73+DL73&gt;0,MAXA(K$18:K72)+1,0)</f>
        <v>0</v>
      </c>
      <c r="L73" s="280">
        <f>IF(DN73+DO73+DP73+DQ73+DR73&gt;0,MAXA(L$18:L72)+1,0)</f>
        <v>0</v>
      </c>
      <c r="M73" s="280">
        <f>IF(DT73+DU73+DV73+DW73+DX73&gt;0,MAXA(M$18:M72)+1,0)</f>
        <v>0</v>
      </c>
      <c r="N73" s="280">
        <f>IF(DZ73+EA73+EB73+EC73+ED73&gt;0,MAXA(N$18:N72)+1,0)</f>
        <v>0</v>
      </c>
      <c r="O73" s="280">
        <f>IF(EF73+EG73+EH73+EI73+EJ73&gt;0,MAXA(O$18:O72)+1,0)</f>
        <v>0</v>
      </c>
      <c r="P73" s="280">
        <f>IF(EL73+EM73+EN73+EO73+EP73&gt;0,MAXA(P$18:P72)+1,0)</f>
        <v>0</v>
      </c>
      <c r="Q73" s="280">
        <f>IF(ER73+ES73+ET73+EU73+EV73&gt;0,MAXA(Q$18:Q72)+1,0)</f>
        <v>0</v>
      </c>
      <c r="R73" s="280">
        <f>IF(EX73+EY73+EZ73+FA73+FB73&gt;0,MAXA(R$18:R72)+1,0)</f>
        <v>0</v>
      </c>
      <c r="S73" s="280">
        <f>IF(FD73+FE73+FF73+FG73+FH73&gt;0,MAXA(S$18:S72)+1,0)</f>
        <v>0</v>
      </c>
      <c r="T73" s="280">
        <f>IF(FJ73+FK73+FL73+FM73+FN73&gt;0,MAXA(T$18:T72)+1,0)</f>
        <v>0</v>
      </c>
      <c r="U73" s="280">
        <f>IF(FP73+FQ73+FR73+FS73+FT73&gt;0,MAXA(U$18:U72)+1,0)</f>
        <v>0</v>
      </c>
      <c r="V73" s="280">
        <f>IF(FV73+FW73+FX73+FY73+FZ73&gt;0,MAXA(V$18:V72)+1,0)</f>
        <v>0</v>
      </c>
      <c r="W73" s="280">
        <f>IF(GB73+GC73+GD73+GE73+GF73&gt;0,MAXA(W$18:W72)+1,0)</f>
        <v>0</v>
      </c>
      <c r="X73" s="280">
        <f>IF(GH73+GI73+GJ73+GK73+GL73&gt;0,MAXA(X$18:X72)+1,0)</f>
        <v>0</v>
      </c>
      <c r="Y73" s="280">
        <f>IF(GN73+GO73+GP73+GQ73+GR73&gt;0,MAXA(Y$18:Y72)+1,0)</f>
        <v>0</v>
      </c>
      <c r="Z73" s="280">
        <f>IF(GT73+GU73+GV73+GW73+GX73&gt;0,MAXA(Z$18:Z72)+1,0)</f>
        <v>0</v>
      </c>
      <c r="AA73" s="280">
        <f>IF(GZ73+HA73+HB73+HC73+HD73&gt;0,MAXA(AA$18:AA72)+1,0)</f>
        <v>0</v>
      </c>
      <c r="AB73" s="280">
        <f t="shared" si="63"/>
        <v>0</v>
      </c>
      <c r="AC73" s="280">
        <f t="shared" si="46"/>
        <v>0</v>
      </c>
      <c r="AD73" s="280">
        <f t="shared" si="41"/>
        <v>0</v>
      </c>
      <c r="AE73" s="280">
        <f t="shared" si="42"/>
        <v>0</v>
      </c>
      <c r="AF73" s="280">
        <f t="shared" si="64"/>
        <v>0</v>
      </c>
      <c r="AG73" s="280">
        <f t="shared" si="43"/>
        <v>0</v>
      </c>
      <c r="AH73" s="280">
        <f t="shared" si="65"/>
        <v>0</v>
      </c>
      <c r="AI73" s="280">
        <f t="shared" si="44"/>
        <v>0</v>
      </c>
      <c r="AJ73" s="280">
        <f t="shared" si="66"/>
        <v>0</v>
      </c>
      <c r="AK73" s="186" t="e">
        <f>MATCH(AY73,AY$18:AY505,0)</f>
        <v>#N/A</v>
      </c>
      <c r="AL73" s="280">
        <f t="shared" si="45"/>
        <v>0</v>
      </c>
      <c r="AM73" s="280">
        <f t="shared" si="50"/>
        <v>56</v>
      </c>
      <c r="AN73" s="415"/>
      <c r="AO73" s="416"/>
      <c r="AP73" s="303">
        <f t="shared" si="67"/>
        <v>0</v>
      </c>
      <c r="AQ73" s="304">
        <f t="shared" si="68"/>
        <v>0</v>
      </c>
      <c r="AR73" s="305">
        <f t="shared" si="69"/>
        <v>0</v>
      </c>
      <c r="AS73" s="306"/>
      <c r="AT73" s="285" t="str">
        <f t="shared" si="40"/>
        <v/>
      </c>
      <c r="AU73" s="286"/>
      <c r="AV73" s="287"/>
      <c r="AW73" s="288"/>
      <c r="AX73" s="289"/>
      <c r="AY73" s="290"/>
      <c r="AZ73" s="291"/>
      <c r="BA73" s="286"/>
      <c r="BB73" s="290"/>
      <c r="BC73" s="287"/>
      <c r="BD73" s="307"/>
      <c r="BE73" s="296"/>
      <c r="BF73" s="286"/>
      <c r="BG73" s="297"/>
      <c r="BH73" s="298"/>
      <c r="BI73" s="299"/>
      <c r="BJ73" s="300"/>
      <c r="BK73" s="301"/>
      <c r="BL73" s="286"/>
      <c r="BM73" s="297"/>
      <c r="BN73" s="298"/>
      <c r="BO73" s="299"/>
      <c r="BP73" s="300"/>
      <c r="BQ73" s="301"/>
      <c r="BR73" s="286"/>
      <c r="BS73" s="297"/>
      <c r="BT73" s="298"/>
      <c r="BU73" s="299"/>
      <c r="BV73" s="300"/>
      <c r="BW73" s="301"/>
      <c r="BX73" s="286"/>
      <c r="BY73" s="297"/>
      <c r="BZ73" s="298"/>
      <c r="CA73" s="299"/>
      <c r="CB73" s="300"/>
      <c r="CC73" s="291"/>
      <c r="CD73" s="286"/>
      <c r="CE73" s="297"/>
      <c r="CF73" s="298"/>
      <c r="CG73" s="299"/>
      <c r="CH73" s="300"/>
      <c r="CI73" s="291"/>
      <c r="CJ73" s="286"/>
      <c r="CK73" s="297"/>
      <c r="CL73" s="298"/>
      <c r="CM73" s="299"/>
      <c r="CN73" s="300"/>
      <c r="CO73" s="291"/>
      <c r="CP73" s="286"/>
      <c r="CQ73" s="297"/>
      <c r="CR73" s="298"/>
      <c r="CS73" s="299"/>
      <c r="CT73" s="300"/>
      <c r="CU73" s="291"/>
      <c r="CV73" s="286"/>
      <c r="CW73" s="297"/>
      <c r="CX73" s="298"/>
      <c r="CY73" s="299"/>
      <c r="CZ73" s="300"/>
      <c r="DA73" s="291"/>
      <c r="DB73" s="286"/>
      <c r="DC73" s="297"/>
      <c r="DD73" s="298"/>
      <c r="DE73" s="299"/>
      <c r="DF73" s="300"/>
      <c r="DG73" s="291"/>
      <c r="DH73" s="286"/>
      <c r="DI73" s="297"/>
      <c r="DJ73" s="298"/>
      <c r="DK73" s="299"/>
      <c r="DL73" s="300"/>
      <c r="DM73" s="291"/>
      <c r="DN73" s="286"/>
      <c r="DO73" s="297"/>
      <c r="DP73" s="298"/>
      <c r="DQ73" s="299"/>
      <c r="DR73" s="300"/>
      <c r="DS73" s="291"/>
      <c r="DT73" s="286"/>
      <c r="DU73" s="297"/>
      <c r="DV73" s="298"/>
      <c r="DW73" s="299"/>
      <c r="DX73" s="300"/>
      <c r="DY73" s="291"/>
      <c r="DZ73" s="286"/>
      <c r="EA73" s="297"/>
      <c r="EB73" s="298"/>
      <c r="EC73" s="299"/>
      <c r="ED73" s="300"/>
      <c r="EE73" s="291"/>
      <c r="EF73" s="286"/>
      <c r="EG73" s="297"/>
      <c r="EH73" s="298"/>
      <c r="EI73" s="299"/>
      <c r="EJ73" s="300"/>
      <c r="EK73" s="291"/>
      <c r="EL73" s="286"/>
      <c r="EM73" s="297"/>
      <c r="EN73" s="298"/>
      <c r="EO73" s="299"/>
      <c r="EP73" s="300"/>
      <c r="EQ73" s="291"/>
      <c r="ER73" s="286"/>
      <c r="ES73" s="297"/>
      <c r="ET73" s="298"/>
      <c r="EU73" s="299"/>
      <c r="EV73" s="300"/>
      <c r="EW73" s="291"/>
      <c r="EX73" s="286"/>
      <c r="EY73" s="297"/>
      <c r="EZ73" s="298"/>
      <c r="FA73" s="299"/>
      <c r="FB73" s="300"/>
      <c r="FC73" s="291"/>
      <c r="FD73" s="286"/>
      <c r="FE73" s="297"/>
      <c r="FF73" s="298"/>
      <c r="FG73" s="299"/>
      <c r="FH73" s="300"/>
      <c r="FI73" s="291"/>
      <c r="FJ73" s="286"/>
      <c r="FK73" s="297"/>
      <c r="FL73" s="298"/>
      <c r="FM73" s="299"/>
      <c r="FN73" s="300"/>
      <c r="FO73" s="291"/>
      <c r="FP73" s="286"/>
      <c r="FQ73" s="297"/>
      <c r="FR73" s="298"/>
      <c r="FS73" s="299"/>
      <c r="FT73" s="300"/>
      <c r="FU73" s="291"/>
      <c r="FV73" s="286"/>
      <c r="FW73" s="297"/>
      <c r="FX73" s="298"/>
      <c r="FY73" s="299"/>
      <c r="FZ73" s="300"/>
      <c r="GA73" s="291"/>
      <c r="GB73" s="286"/>
      <c r="GC73" s="297"/>
      <c r="GD73" s="298"/>
      <c r="GE73" s="299"/>
      <c r="GF73" s="300"/>
      <c r="GG73" s="291"/>
      <c r="GH73" s="286"/>
      <c r="GI73" s="297"/>
      <c r="GJ73" s="298"/>
      <c r="GK73" s="299"/>
      <c r="GL73" s="300"/>
      <c r="GM73" s="291"/>
      <c r="GN73" s="286"/>
      <c r="GO73" s="297"/>
      <c r="GP73" s="298"/>
      <c r="GQ73" s="299"/>
      <c r="GR73" s="300"/>
      <c r="GS73" s="291"/>
      <c r="GT73" s="286"/>
      <c r="GU73" s="297"/>
      <c r="GV73" s="298"/>
      <c r="GW73" s="299"/>
      <c r="GX73" s="300"/>
      <c r="GY73" s="291"/>
      <c r="GZ73" s="286"/>
      <c r="HA73" s="297"/>
      <c r="HB73" s="298"/>
      <c r="HC73" s="299"/>
      <c r="HD73" s="300"/>
    </row>
    <row r="74" spans="1:212" x14ac:dyDescent="0.25">
      <c r="A74" s="280">
        <f>IF(AL74=1,(MAXA(A$18:A73)+1),0)</f>
        <v>0</v>
      </c>
      <c r="B74" s="280">
        <f>IF(BF74+BG74+BH74+BI74+BJ74&gt;0,MAXA(B$18:B73)+1,0)</f>
        <v>0</v>
      </c>
      <c r="C74" s="280">
        <f>IF(BL74+BM74+BN74+BO74+BP74&gt;0,MAXA(C$18:C73)+1,0)</f>
        <v>0</v>
      </c>
      <c r="D74" s="280">
        <f>IF(BR74+BS74+BT74+BU74+BV74&gt;0,MAXA(D$18:D73)+1,0)</f>
        <v>0</v>
      </c>
      <c r="E74" s="280">
        <f>IF(BX74+BY74+BZ74+CA74+CB74&gt;0,MAXA(E$18:E73)+1,0)</f>
        <v>0</v>
      </c>
      <c r="F74" s="280">
        <f>IF(CD74+CE74+CF74+CG74+CH74&gt;0,MAXA(F$18:F73)+1,0)</f>
        <v>0</v>
      </c>
      <c r="G74" s="280">
        <f>IF(CJ74+CK74+CL74+CM74+CN74&gt;0,MAXA(G$18:G73)+1,0)</f>
        <v>0</v>
      </c>
      <c r="H74" s="280">
        <f>IF(CP74+CQ74+CR74+CS74+CT74&gt;0,MAXA(H$18:H73)+1,0)</f>
        <v>0</v>
      </c>
      <c r="I74" s="280">
        <f>IF(CV74+CW74+CX74+CY74+CZ74&gt;0,MAXA(I$18:I73)+1,0)</f>
        <v>0</v>
      </c>
      <c r="J74" s="280">
        <f>IF(DB74+DC74+DD74+DE74+DF74&gt;0,MAXA(J$18:J73)+1,0)</f>
        <v>0</v>
      </c>
      <c r="K74" s="280">
        <f>IF(DH74+DI74+DJ74+DK74+DL74&gt;0,MAXA(K$18:K73)+1,0)</f>
        <v>0</v>
      </c>
      <c r="L74" s="280">
        <f>IF(DN74+DO74+DP74+DQ74+DR74&gt;0,MAXA(L$18:L73)+1,0)</f>
        <v>0</v>
      </c>
      <c r="M74" s="280">
        <f>IF(DT74+DU74+DV74+DW74+DX74&gt;0,MAXA(M$18:M73)+1,0)</f>
        <v>0</v>
      </c>
      <c r="N74" s="280">
        <f>IF(DZ74+EA74+EB74+EC74+ED74&gt;0,MAXA(N$18:N73)+1,0)</f>
        <v>0</v>
      </c>
      <c r="O74" s="280">
        <f>IF(EF74+EG74+EH74+EI74+EJ74&gt;0,MAXA(O$18:O73)+1,0)</f>
        <v>0</v>
      </c>
      <c r="P74" s="280">
        <f>IF(EL74+EM74+EN74+EO74+EP74&gt;0,MAXA(P$18:P73)+1,0)</f>
        <v>0</v>
      </c>
      <c r="Q74" s="280">
        <f>IF(ER74+ES74+ET74+EU74+EV74&gt;0,MAXA(Q$18:Q73)+1,0)</f>
        <v>0</v>
      </c>
      <c r="R74" s="280">
        <f>IF(EX74+EY74+EZ74+FA74+FB74&gt;0,MAXA(R$18:R73)+1,0)</f>
        <v>0</v>
      </c>
      <c r="S74" s="280">
        <f>IF(FD74+FE74+FF74+FG74+FH74&gt;0,MAXA(S$18:S73)+1,0)</f>
        <v>0</v>
      </c>
      <c r="T74" s="280">
        <f>IF(FJ74+FK74+FL74+FM74+FN74&gt;0,MAXA(T$18:T73)+1,0)</f>
        <v>0</v>
      </c>
      <c r="U74" s="280">
        <f>IF(FP74+FQ74+FR74+FS74+FT74&gt;0,MAXA(U$18:U73)+1,0)</f>
        <v>0</v>
      </c>
      <c r="V74" s="280">
        <f>IF(FV74+FW74+FX74+FY74+FZ74&gt;0,MAXA(V$18:V73)+1,0)</f>
        <v>0</v>
      </c>
      <c r="W74" s="280">
        <f>IF(GB74+GC74+GD74+GE74+GF74&gt;0,MAXA(W$18:W73)+1,0)</f>
        <v>0</v>
      </c>
      <c r="X74" s="280">
        <f>IF(GH74+GI74+GJ74+GK74+GL74&gt;0,MAXA(X$18:X73)+1,0)</f>
        <v>0</v>
      </c>
      <c r="Y74" s="280">
        <f>IF(GN74+GO74+GP74+GQ74+GR74&gt;0,MAXA(Y$18:Y73)+1,0)</f>
        <v>0</v>
      </c>
      <c r="Z74" s="280">
        <f>IF(GT74+GU74+GV74+GW74+GX74&gt;0,MAXA(Z$18:Z73)+1,0)</f>
        <v>0</v>
      </c>
      <c r="AA74" s="280">
        <f>IF(GZ74+HA74+HB74+HC74+HD74&gt;0,MAXA(AA$18:AA73)+1,0)</f>
        <v>0</v>
      </c>
      <c r="AB74" s="280">
        <f t="shared" si="63"/>
        <v>0</v>
      </c>
      <c r="AC74" s="280">
        <f t="shared" si="46"/>
        <v>0</v>
      </c>
      <c r="AD74" s="280">
        <f t="shared" si="41"/>
        <v>0</v>
      </c>
      <c r="AE74" s="280">
        <f t="shared" si="42"/>
        <v>0</v>
      </c>
      <c r="AF74" s="280">
        <f t="shared" si="64"/>
        <v>0</v>
      </c>
      <c r="AG74" s="280">
        <f t="shared" si="43"/>
        <v>0</v>
      </c>
      <c r="AH74" s="280">
        <f t="shared" si="65"/>
        <v>0</v>
      </c>
      <c r="AI74" s="280">
        <f t="shared" si="44"/>
        <v>0</v>
      </c>
      <c r="AJ74" s="280">
        <f t="shared" si="66"/>
        <v>0</v>
      </c>
      <c r="AK74" s="186" t="e">
        <f>MATCH(AY74,AY$18:AY506,0)</f>
        <v>#N/A</v>
      </c>
      <c r="AL74" s="280">
        <f t="shared" si="45"/>
        <v>0</v>
      </c>
      <c r="AM74" s="280">
        <f t="shared" si="50"/>
        <v>57</v>
      </c>
      <c r="AN74" s="415"/>
      <c r="AO74" s="416"/>
      <c r="AP74" s="303">
        <f t="shared" si="67"/>
        <v>0</v>
      </c>
      <c r="AQ74" s="304">
        <f t="shared" si="68"/>
        <v>0</v>
      </c>
      <c r="AR74" s="305">
        <f t="shared" si="69"/>
        <v>0</v>
      </c>
      <c r="AS74" s="284"/>
      <c r="AT74" s="285" t="str">
        <f t="shared" si="40"/>
        <v/>
      </c>
      <c r="AU74" s="286"/>
      <c r="AV74" s="287"/>
      <c r="AW74" s="288"/>
      <c r="AX74" s="289"/>
      <c r="AY74" s="290"/>
      <c r="AZ74" s="291"/>
      <c r="BA74" s="286"/>
      <c r="BB74" s="290"/>
      <c r="BC74" s="287"/>
      <c r="BD74" s="307"/>
      <c r="BE74" s="296"/>
      <c r="BF74" s="286"/>
      <c r="BG74" s="297"/>
      <c r="BH74" s="298"/>
      <c r="BI74" s="299"/>
      <c r="BJ74" s="300"/>
      <c r="BK74" s="301"/>
      <c r="BL74" s="286"/>
      <c r="BM74" s="297"/>
      <c r="BN74" s="298"/>
      <c r="BO74" s="299"/>
      <c r="BP74" s="300"/>
      <c r="BQ74" s="301"/>
      <c r="BR74" s="286"/>
      <c r="BS74" s="297"/>
      <c r="BT74" s="298"/>
      <c r="BU74" s="299"/>
      <c r="BV74" s="300"/>
      <c r="BW74" s="301"/>
      <c r="BX74" s="286"/>
      <c r="BY74" s="297"/>
      <c r="BZ74" s="298"/>
      <c r="CA74" s="299"/>
      <c r="CB74" s="300"/>
      <c r="CC74" s="291"/>
      <c r="CD74" s="286"/>
      <c r="CE74" s="297"/>
      <c r="CF74" s="298"/>
      <c r="CG74" s="299"/>
      <c r="CH74" s="300"/>
      <c r="CI74" s="291"/>
      <c r="CJ74" s="286"/>
      <c r="CK74" s="297"/>
      <c r="CL74" s="298"/>
      <c r="CM74" s="299"/>
      <c r="CN74" s="300"/>
      <c r="CO74" s="291"/>
      <c r="CP74" s="286"/>
      <c r="CQ74" s="297"/>
      <c r="CR74" s="298"/>
      <c r="CS74" s="299"/>
      <c r="CT74" s="300"/>
      <c r="CU74" s="291"/>
      <c r="CV74" s="286"/>
      <c r="CW74" s="297"/>
      <c r="CX74" s="298"/>
      <c r="CY74" s="299"/>
      <c r="CZ74" s="300"/>
      <c r="DA74" s="291"/>
      <c r="DB74" s="286"/>
      <c r="DC74" s="297"/>
      <c r="DD74" s="298"/>
      <c r="DE74" s="299"/>
      <c r="DF74" s="300"/>
      <c r="DG74" s="291"/>
      <c r="DH74" s="286"/>
      <c r="DI74" s="297"/>
      <c r="DJ74" s="298"/>
      <c r="DK74" s="299"/>
      <c r="DL74" s="300"/>
      <c r="DM74" s="291"/>
      <c r="DN74" s="286"/>
      <c r="DO74" s="297"/>
      <c r="DP74" s="298"/>
      <c r="DQ74" s="299"/>
      <c r="DR74" s="300"/>
      <c r="DS74" s="291"/>
      <c r="DT74" s="286"/>
      <c r="DU74" s="297"/>
      <c r="DV74" s="298"/>
      <c r="DW74" s="299"/>
      <c r="DX74" s="300"/>
      <c r="DY74" s="291"/>
      <c r="DZ74" s="286"/>
      <c r="EA74" s="297"/>
      <c r="EB74" s="298"/>
      <c r="EC74" s="299"/>
      <c r="ED74" s="300"/>
      <c r="EE74" s="291"/>
      <c r="EF74" s="286"/>
      <c r="EG74" s="297"/>
      <c r="EH74" s="298"/>
      <c r="EI74" s="299"/>
      <c r="EJ74" s="300"/>
      <c r="EK74" s="291"/>
      <c r="EL74" s="286"/>
      <c r="EM74" s="297"/>
      <c r="EN74" s="298"/>
      <c r="EO74" s="299"/>
      <c r="EP74" s="300"/>
      <c r="EQ74" s="291"/>
      <c r="ER74" s="286"/>
      <c r="ES74" s="297"/>
      <c r="ET74" s="298"/>
      <c r="EU74" s="299"/>
      <c r="EV74" s="300"/>
      <c r="EW74" s="291"/>
      <c r="EX74" s="286"/>
      <c r="EY74" s="297"/>
      <c r="EZ74" s="298"/>
      <c r="FA74" s="299"/>
      <c r="FB74" s="300"/>
      <c r="FC74" s="291"/>
      <c r="FD74" s="286"/>
      <c r="FE74" s="297"/>
      <c r="FF74" s="298"/>
      <c r="FG74" s="299"/>
      <c r="FH74" s="300"/>
      <c r="FI74" s="291"/>
      <c r="FJ74" s="286"/>
      <c r="FK74" s="297"/>
      <c r="FL74" s="298"/>
      <c r="FM74" s="299"/>
      <c r="FN74" s="300"/>
      <c r="FO74" s="291"/>
      <c r="FP74" s="286"/>
      <c r="FQ74" s="297"/>
      <c r="FR74" s="298"/>
      <c r="FS74" s="299"/>
      <c r="FT74" s="300"/>
      <c r="FU74" s="291"/>
      <c r="FV74" s="286"/>
      <c r="FW74" s="297"/>
      <c r="FX74" s="298"/>
      <c r="FY74" s="299"/>
      <c r="FZ74" s="300"/>
      <c r="GA74" s="291"/>
      <c r="GB74" s="286"/>
      <c r="GC74" s="297"/>
      <c r="GD74" s="298"/>
      <c r="GE74" s="299"/>
      <c r="GF74" s="300"/>
      <c r="GG74" s="291"/>
      <c r="GH74" s="286"/>
      <c r="GI74" s="297"/>
      <c r="GJ74" s="298"/>
      <c r="GK74" s="299"/>
      <c r="GL74" s="300"/>
      <c r="GM74" s="291"/>
      <c r="GN74" s="286"/>
      <c r="GO74" s="297"/>
      <c r="GP74" s="298"/>
      <c r="GQ74" s="299"/>
      <c r="GR74" s="300"/>
      <c r="GS74" s="291"/>
      <c r="GT74" s="286"/>
      <c r="GU74" s="297"/>
      <c r="GV74" s="298"/>
      <c r="GW74" s="299"/>
      <c r="GX74" s="300"/>
      <c r="GY74" s="291"/>
      <c r="GZ74" s="286"/>
      <c r="HA74" s="297"/>
      <c r="HB74" s="298"/>
      <c r="HC74" s="299"/>
      <c r="HD74" s="300"/>
    </row>
    <row r="75" spans="1:212" x14ac:dyDescent="0.25">
      <c r="A75" s="280">
        <f>IF(AL75=1,(MAXA(A$18:A74)+1),0)</f>
        <v>0</v>
      </c>
      <c r="B75" s="280">
        <f>IF(BF75+BG75+BH75+BI75+BJ75&gt;0,MAXA(B$18:B74)+1,0)</f>
        <v>0</v>
      </c>
      <c r="C75" s="280">
        <f>IF(BL75+BM75+BN75+BO75+BP75&gt;0,MAXA(C$18:C74)+1,0)</f>
        <v>0</v>
      </c>
      <c r="D75" s="280">
        <f>IF(BR75+BS75+BT75+BU75+BV75&gt;0,MAXA(D$18:D74)+1,0)</f>
        <v>0</v>
      </c>
      <c r="E75" s="280">
        <f>IF(BX75+BY75+BZ75+CA75+CB75&gt;0,MAXA(E$18:E74)+1,0)</f>
        <v>0</v>
      </c>
      <c r="F75" s="280">
        <f>IF(CD75+CE75+CF75+CG75+CH75&gt;0,MAXA(F$18:F74)+1,0)</f>
        <v>0</v>
      </c>
      <c r="G75" s="280">
        <f>IF(CJ75+CK75+CL75+CM75+CN75&gt;0,MAXA(G$18:G74)+1,0)</f>
        <v>0</v>
      </c>
      <c r="H75" s="280">
        <f>IF(CP75+CQ75+CR75+CS75+CT75&gt;0,MAXA(H$18:H74)+1,0)</f>
        <v>0</v>
      </c>
      <c r="I75" s="280">
        <f>IF(CV75+CW75+CX75+CY75+CZ75&gt;0,MAXA(I$18:I74)+1,0)</f>
        <v>0</v>
      </c>
      <c r="J75" s="280">
        <f>IF(DB75+DC75+DD75+DE75+DF75&gt;0,MAXA(J$18:J74)+1,0)</f>
        <v>0</v>
      </c>
      <c r="K75" s="280">
        <f>IF(DH75+DI75+DJ75+DK75+DL75&gt;0,MAXA(K$18:K74)+1,0)</f>
        <v>0</v>
      </c>
      <c r="L75" s="280">
        <f>IF(DN75+DO75+DP75+DQ75+DR75&gt;0,MAXA(L$18:L74)+1,0)</f>
        <v>0</v>
      </c>
      <c r="M75" s="280">
        <f>IF(DT75+DU75+DV75+DW75+DX75&gt;0,MAXA(M$18:M74)+1,0)</f>
        <v>0</v>
      </c>
      <c r="N75" s="280">
        <f>IF(DZ75+EA75+EB75+EC75+ED75&gt;0,MAXA(N$18:N74)+1,0)</f>
        <v>0</v>
      </c>
      <c r="O75" s="280">
        <f>IF(EF75+EG75+EH75+EI75+EJ75&gt;0,MAXA(O$18:O74)+1,0)</f>
        <v>0</v>
      </c>
      <c r="P75" s="280">
        <f>IF(EL75+EM75+EN75+EO75+EP75&gt;0,MAXA(P$18:P74)+1,0)</f>
        <v>0</v>
      </c>
      <c r="Q75" s="280">
        <f>IF(ER75+ES75+ET75+EU75+EV75&gt;0,MAXA(Q$18:Q74)+1,0)</f>
        <v>0</v>
      </c>
      <c r="R75" s="280">
        <f>IF(EX75+EY75+EZ75+FA75+FB75&gt;0,MAXA(R$18:R74)+1,0)</f>
        <v>0</v>
      </c>
      <c r="S75" s="280">
        <f>IF(FD75+FE75+FF75+FG75+FH75&gt;0,MAXA(S$18:S74)+1,0)</f>
        <v>0</v>
      </c>
      <c r="T75" s="280">
        <f>IF(FJ75+FK75+FL75+FM75+FN75&gt;0,MAXA(T$18:T74)+1,0)</f>
        <v>0</v>
      </c>
      <c r="U75" s="280">
        <f>IF(FP75+FQ75+FR75+FS75+FT75&gt;0,MAXA(U$18:U74)+1,0)</f>
        <v>0</v>
      </c>
      <c r="V75" s="280">
        <f>IF(FV75+FW75+FX75+FY75+FZ75&gt;0,MAXA(V$18:V74)+1,0)</f>
        <v>0</v>
      </c>
      <c r="W75" s="280">
        <f>IF(GB75+GC75+GD75+GE75+GF75&gt;0,MAXA(W$18:W74)+1,0)</f>
        <v>0</v>
      </c>
      <c r="X75" s="280">
        <f>IF(GH75+GI75+GJ75+GK75+GL75&gt;0,MAXA(X$18:X74)+1,0)</f>
        <v>0</v>
      </c>
      <c r="Y75" s="280">
        <f>IF(GN75+GO75+GP75+GQ75+GR75&gt;0,MAXA(Y$18:Y74)+1,0)</f>
        <v>0</v>
      </c>
      <c r="Z75" s="280">
        <f>IF(GT75+GU75+GV75+GW75+GX75&gt;0,MAXA(Z$18:Z74)+1,0)</f>
        <v>0</v>
      </c>
      <c r="AA75" s="280">
        <f>IF(GZ75+HA75+HB75+HC75+HD75&gt;0,MAXA(AA$18:AA74)+1,0)</f>
        <v>0</v>
      </c>
      <c r="AB75" s="280">
        <f t="shared" si="63"/>
        <v>0</v>
      </c>
      <c r="AC75" s="280">
        <f t="shared" si="46"/>
        <v>0</v>
      </c>
      <c r="AD75" s="280">
        <f t="shared" si="41"/>
        <v>0</v>
      </c>
      <c r="AE75" s="280">
        <f t="shared" si="42"/>
        <v>0</v>
      </c>
      <c r="AF75" s="280">
        <f t="shared" si="64"/>
        <v>0</v>
      </c>
      <c r="AG75" s="280">
        <f t="shared" si="43"/>
        <v>0</v>
      </c>
      <c r="AH75" s="280">
        <f t="shared" si="65"/>
        <v>0</v>
      </c>
      <c r="AI75" s="280">
        <f t="shared" si="44"/>
        <v>0</v>
      </c>
      <c r="AJ75" s="280">
        <f t="shared" si="66"/>
        <v>0</v>
      </c>
      <c r="AK75" s="186" t="e">
        <f>MATCH(AY75,AY$18:AY507,0)</f>
        <v>#N/A</v>
      </c>
      <c r="AL75" s="280">
        <f t="shared" si="45"/>
        <v>0</v>
      </c>
      <c r="AM75" s="280">
        <f t="shared" si="50"/>
        <v>58</v>
      </c>
      <c r="AN75" s="415"/>
      <c r="AO75" s="416"/>
      <c r="AP75" s="303">
        <f t="shared" si="67"/>
        <v>0</v>
      </c>
      <c r="AQ75" s="304">
        <f t="shared" si="68"/>
        <v>0</v>
      </c>
      <c r="AR75" s="305">
        <f t="shared" si="69"/>
        <v>0</v>
      </c>
      <c r="AS75" s="306"/>
      <c r="AT75" s="285" t="str">
        <f t="shared" si="40"/>
        <v/>
      </c>
      <c r="AU75" s="286"/>
      <c r="AV75" s="287"/>
      <c r="AW75" s="288"/>
      <c r="AX75" s="289"/>
      <c r="AY75" s="290"/>
      <c r="AZ75" s="291"/>
      <c r="BA75" s="286"/>
      <c r="BB75" s="290"/>
      <c r="BC75" s="287"/>
      <c r="BD75" s="307"/>
      <c r="BE75" s="296"/>
      <c r="BF75" s="286"/>
      <c r="BG75" s="297"/>
      <c r="BH75" s="298"/>
      <c r="BI75" s="299"/>
      <c r="BJ75" s="300"/>
      <c r="BK75" s="301"/>
      <c r="BL75" s="286"/>
      <c r="BM75" s="297"/>
      <c r="BN75" s="298"/>
      <c r="BO75" s="299"/>
      <c r="BP75" s="300"/>
      <c r="BQ75" s="301"/>
      <c r="BR75" s="286"/>
      <c r="BS75" s="297"/>
      <c r="BT75" s="298"/>
      <c r="BU75" s="299"/>
      <c r="BV75" s="300"/>
      <c r="BW75" s="301"/>
      <c r="BX75" s="286"/>
      <c r="BY75" s="297"/>
      <c r="BZ75" s="298"/>
      <c r="CA75" s="299"/>
      <c r="CB75" s="300"/>
      <c r="CC75" s="291"/>
      <c r="CD75" s="286"/>
      <c r="CE75" s="297"/>
      <c r="CF75" s="298"/>
      <c r="CG75" s="299"/>
      <c r="CH75" s="300"/>
      <c r="CI75" s="291"/>
      <c r="CJ75" s="286"/>
      <c r="CK75" s="297"/>
      <c r="CL75" s="298"/>
      <c r="CM75" s="299"/>
      <c r="CN75" s="300"/>
      <c r="CO75" s="291"/>
      <c r="CP75" s="286"/>
      <c r="CQ75" s="297"/>
      <c r="CR75" s="298"/>
      <c r="CS75" s="299"/>
      <c r="CT75" s="300"/>
      <c r="CU75" s="291"/>
      <c r="CV75" s="286"/>
      <c r="CW75" s="297"/>
      <c r="CX75" s="298"/>
      <c r="CY75" s="299"/>
      <c r="CZ75" s="300"/>
      <c r="DA75" s="291"/>
      <c r="DB75" s="286"/>
      <c r="DC75" s="297"/>
      <c r="DD75" s="298"/>
      <c r="DE75" s="299"/>
      <c r="DF75" s="300"/>
      <c r="DG75" s="291"/>
      <c r="DH75" s="286"/>
      <c r="DI75" s="297"/>
      <c r="DJ75" s="298"/>
      <c r="DK75" s="299"/>
      <c r="DL75" s="300"/>
      <c r="DM75" s="291"/>
      <c r="DN75" s="286"/>
      <c r="DO75" s="297"/>
      <c r="DP75" s="298"/>
      <c r="DQ75" s="299"/>
      <c r="DR75" s="300"/>
      <c r="DS75" s="291"/>
      <c r="DT75" s="286"/>
      <c r="DU75" s="297"/>
      <c r="DV75" s="298"/>
      <c r="DW75" s="299"/>
      <c r="DX75" s="300"/>
      <c r="DY75" s="291"/>
      <c r="DZ75" s="286"/>
      <c r="EA75" s="297"/>
      <c r="EB75" s="298"/>
      <c r="EC75" s="299"/>
      <c r="ED75" s="300"/>
      <c r="EE75" s="291"/>
      <c r="EF75" s="286"/>
      <c r="EG75" s="297"/>
      <c r="EH75" s="298"/>
      <c r="EI75" s="299"/>
      <c r="EJ75" s="300"/>
      <c r="EK75" s="291"/>
      <c r="EL75" s="286"/>
      <c r="EM75" s="297"/>
      <c r="EN75" s="298"/>
      <c r="EO75" s="299"/>
      <c r="EP75" s="300"/>
      <c r="EQ75" s="291"/>
      <c r="ER75" s="286"/>
      <c r="ES75" s="297"/>
      <c r="ET75" s="298"/>
      <c r="EU75" s="299"/>
      <c r="EV75" s="300"/>
      <c r="EW75" s="291"/>
      <c r="EX75" s="286"/>
      <c r="EY75" s="297"/>
      <c r="EZ75" s="298"/>
      <c r="FA75" s="299"/>
      <c r="FB75" s="300"/>
      <c r="FC75" s="291"/>
      <c r="FD75" s="286"/>
      <c r="FE75" s="297"/>
      <c r="FF75" s="298"/>
      <c r="FG75" s="299"/>
      <c r="FH75" s="300"/>
      <c r="FI75" s="291"/>
      <c r="FJ75" s="286"/>
      <c r="FK75" s="297"/>
      <c r="FL75" s="298"/>
      <c r="FM75" s="299"/>
      <c r="FN75" s="300"/>
      <c r="FO75" s="291"/>
      <c r="FP75" s="286"/>
      <c r="FQ75" s="297"/>
      <c r="FR75" s="298"/>
      <c r="FS75" s="299"/>
      <c r="FT75" s="300"/>
      <c r="FU75" s="291"/>
      <c r="FV75" s="286"/>
      <c r="FW75" s="297"/>
      <c r="FX75" s="298"/>
      <c r="FY75" s="299"/>
      <c r="FZ75" s="300"/>
      <c r="GA75" s="291"/>
      <c r="GB75" s="286"/>
      <c r="GC75" s="297"/>
      <c r="GD75" s="298"/>
      <c r="GE75" s="299"/>
      <c r="GF75" s="300"/>
      <c r="GG75" s="291"/>
      <c r="GH75" s="286"/>
      <c r="GI75" s="297"/>
      <c r="GJ75" s="298"/>
      <c r="GK75" s="299"/>
      <c r="GL75" s="300"/>
      <c r="GM75" s="291"/>
      <c r="GN75" s="286"/>
      <c r="GO75" s="297"/>
      <c r="GP75" s="298"/>
      <c r="GQ75" s="299"/>
      <c r="GR75" s="300"/>
      <c r="GS75" s="291"/>
      <c r="GT75" s="286"/>
      <c r="GU75" s="297"/>
      <c r="GV75" s="298"/>
      <c r="GW75" s="299"/>
      <c r="GX75" s="300"/>
      <c r="GY75" s="291"/>
      <c r="GZ75" s="286"/>
      <c r="HA75" s="297"/>
      <c r="HB75" s="298"/>
      <c r="HC75" s="299"/>
      <c r="HD75" s="300"/>
    </row>
    <row r="76" spans="1:212" x14ac:dyDescent="0.25">
      <c r="A76" s="280">
        <f>IF(AL76=1,(MAXA(A$18:A75)+1),0)</f>
        <v>0</v>
      </c>
      <c r="B76" s="280">
        <f>IF(BF76+BG76+BH76+BI76+BJ76&gt;0,MAXA(B$18:B75)+1,0)</f>
        <v>0</v>
      </c>
      <c r="C76" s="280">
        <f>IF(BL76+BM76+BN76+BO76+BP76&gt;0,MAXA(C$18:C75)+1,0)</f>
        <v>0</v>
      </c>
      <c r="D76" s="280">
        <f>IF(BR76+BS76+BT76+BU76+BV76&gt;0,MAXA(D$18:D75)+1,0)</f>
        <v>0</v>
      </c>
      <c r="E76" s="280">
        <f>IF(BX76+BY76+BZ76+CA76+CB76&gt;0,MAXA(E$18:E75)+1,0)</f>
        <v>0</v>
      </c>
      <c r="F76" s="280">
        <f>IF(CD76+CE76+CF76+CG76+CH76&gt;0,MAXA(F$18:F75)+1,0)</f>
        <v>0</v>
      </c>
      <c r="G76" s="280">
        <f>IF(CJ76+CK76+CL76+CM76+CN76&gt;0,MAXA(G$18:G75)+1,0)</f>
        <v>0</v>
      </c>
      <c r="H76" s="280">
        <f>IF(CP76+CQ76+CR76+CS76+CT76&gt;0,MAXA(H$18:H75)+1,0)</f>
        <v>0</v>
      </c>
      <c r="I76" s="280">
        <f>IF(CV76+CW76+CX76+CY76+CZ76&gt;0,MAXA(I$18:I75)+1,0)</f>
        <v>0</v>
      </c>
      <c r="J76" s="280">
        <f>IF(DB76+DC76+DD76+DE76+DF76&gt;0,MAXA(J$18:J75)+1,0)</f>
        <v>0</v>
      </c>
      <c r="K76" s="280">
        <f>IF(DH76+DI76+DJ76+DK76+DL76&gt;0,MAXA(K$18:K75)+1,0)</f>
        <v>0</v>
      </c>
      <c r="L76" s="280">
        <f>IF(DN76+DO76+DP76+DQ76+DR76&gt;0,MAXA(L$18:L75)+1,0)</f>
        <v>0</v>
      </c>
      <c r="M76" s="280">
        <f>IF(DT76+DU76+DV76+DW76+DX76&gt;0,MAXA(M$18:M75)+1,0)</f>
        <v>0</v>
      </c>
      <c r="N76" s="280">
        <f>IF(DZ76+EA76+EB76+EC76+ED76&gt;0,MAXA(N$18:N75)+1,0)</f>
        <v>0</v>
      </c>
      <c r="O76" s="280">
        <f>IF(EF76+EG76+EH76+EI76+EJ76&gt;0,MAXA(O$18:O75)+1,0)</f>
        <v>0</v>
      </c>
      <c r="P76" s="280">
        <f>IF(EL76+EM76+EN76+EO76+EP76&gt;0,MAXA(P$18:P75)+1,0)</f>
        <v>0</v>
      </c>
      <c r="Q76" s="280">
        <f>IF(ER76+ES76+ET76+EU76+EV76&gt;0,MAXA(Q$18:Q75)+1,0)</f>
        <v>0</v>
      </c>
      <c r="R76" s="280">
        <f>IF(EX76+EY76+EZ76+FA76+FB76&gt;0,MAXA(R$18:R75)+1,0)</f>
        <v>0</v>
      </c>
      <c r="S76" s="280">
        <f>IF(FD76+FE76+FF76+FG76+FH76&gt;0,MAXA(S$18:S75)+1,0)</f>
        <v>0</v>
      </c>
      <c r="T76" s="280">
        <f>IF(FJ76+FK76+FL76+FM76+FN76&gt;0,MAXA(T$18:T75)+1,0)</f>
        <v>0</v>
      </c>
      <c r="U76" s="280">
        <f>IF(FP76+FQ76+FR76+FS76+FT76&gt;0,MAXA(U$18:U75)+1,0)</f>
        <v>0</v>
      </c>
      <c r="V76" s="280">
        <f>IF(FV76+FW76+FX76+FY76+FZ76&gt;0,MAXA(V$18:V75)+1,0)</f>
        <v>0</v>
      </c>
      <c r="W76" s="280">
        <f>IF(GB76+GC76+GD76+GE76+GF76&gt;0,MAXA(W$18:W75)+1,0)</f>
        <v>0</v>
      </c>
      <c r="X76" s="280">
        <f>IF(GH76+GI76+GJ76+GK76+GL76&gt;0,MAXA(X$18:X75)+1,0)</f>
        <v>0</v>
      </c>
      <c r="Y76" s="280">
        <f>IF(GN76+GO76+GP76+GQ76+GR76&gt;0,MAXA(Y$18:Y75)+1,0)</f>
        <v>0</v>
      </c>
      <c r="Z76" s="280">
        <f>IF(GT76+GU76+GV76+GW76+GX76&gt;0,MAXA(Z$18:Z75)+1,0)</f>
        <v>0</v>
      </c>
      <c r="AA76" s="280">
        <f>IF(GZ76+HA76+HB76+HC76+HD76&gt;0,MAXA(AA$18:AA75)+1,0)</f>
        <v>0</v>
      </c>
      <c r="AB76" s="280">
        <f t="shared" si="63"/>
        <v>0</v>
      </c>
      <c r="AC76" s="280">
        <f t="shared" si="46"/>
        <v>0</v>
      </c>
      <c r="AD76" s="280">
        <f t="shared" si="41"/>
        <v>0</v>
      </c>
      <c r="AE76" s="280">
        <f t="shared" si="42"/>
        <v>0</v>
      </c>
      <c r="AF76" s="280">
        <f t="shared" si="64"/>
        <v>0</v>
      </c>
      <c r="AG76" s="280">
        <f t="shared" si="43"/>
        <v>0</v>
      </c>
      <c r="AH76" s="280">
        <f t="shared" si="65"/>
        <v>0</v>
      </c>
      <c r="AI76" s="280">
        <f t="shared" si="44"/>
        <v>0</v>
      </c>
      <c r="AJ76" s="280">
        <f t="shared" si="66"/>
        <v>0</v>
      </c>
      <c r="AK76" s="186" t="e">
        <f>MATCH(AY76,AY$18:AY508,0)</f>
        <v>#N/A</v>
      </c>
      <c r="AL76" s="280">
        <f t="shared" si="45"/>
        <v>0</v>
      </c>
      <c r="AM76" s="280">
        <f t="shared" si="50"/>
        <v>59</v>
      </c>
      <c r="AN76" s="415"/>
      <c r="AO76" s="416"/>
      <c r="AP76" s="303">
        <f t="shared" si="67"/>
        <v>0</v>
      </c>
      <c r="AQ76" s="304">
        <f t="shared" si="68"/>
        <v>0</v>
      </c>
      <c r="AR76" s="305">
        <f t="shared" si="69"/>
        <v>0</v>
      </c>
      <c r="AS76" s="306"/>
      <c r="AT76" s="285" t="str">
        <f t="shared" si="40"/>
        <v/>
      </c>
      <c r="AU76" s="286"/>
      <c r="AV76" s="287"/>
      <c r="AW76" s="288"/>
      <c r="AX76" s="289"/>
      <c r="AY76" s="290"/>
      <c r="AZ76" s="291"/>
      <c r="BA76" s="286"/>
      <c r="BB76" s="290"/>
      <c r="BC76" s="287"/>
      <c r="BD76" s="307"/>
      <c r="BE76" s="296"/>
      <c r="BF76" s="286"/>
      <c r="BG76" s="297"/>
      <c r="BH76" s="298"/>
      <c r="BI76" s="299"/>
      <c r="BJ76" s="300"/>
      <c r="BK76" s="301"/>
      <c r="BL76" s="286"/>
      <c r="BM76" s="297"/>
      <c r="BN76" s="298"/>
      <c r="BO76" s="299"/>
      <c r="BP76" s="300"/>
      <c r="BQ76" s="301"/>
      <c r="BR76" s="286"/>
      <c r="BS76" s="297"/>
      <c r="BT76" s="298"/>
      <c r="BU76" s="299"/>
      <c r="BV76" s="300"/>
      <c r="BW76" s="301"/>
      <c r="BX76" s="286"/>
      <c r="BY76" s="297"/>
      <c r="BZ76" s="298"/>
      <c r="CA76" s="299"/>
      <c r="CB76" s="300"/>
      <c r="CC76" s="291"/>
      <c r="CD76" s="286"/>
      <c r="CE76" s="297"/>
      <c r="CF76" s="298"/>
      <c r="CG76" s="299"/>
      <c r="CH76" s="300"/>
      <c r="CI76" s="291"/>
      <c r="CJ76" s="286"/>
      <c r="CK76" s="297"/>
      <c r="CL76" s="298"/>
      <c r="CM76" s="299"/>
      <c r="CN76" s="300"/>
      <c r="CO76" s="291"/>
      <c r="CP76" s="286"/>
      <c r="CQ76" s="297"/>
      <c r="CR76" s="298"/>
      <c r="CS76" s="299"/>
      <c r="CT76" s="300"/>
      <c r="CU76" s="291"/>
      <c r="CV76" s="286"/>
      <c r="CW76" s="297"/>
      <c r="CX76" s="298"/>
      <c r="CY76" s="299"/>
      <c r="CZ76" s="300"/>
      <c r="DA76" s="291"/>
      <c r="DB76" s="286"/>
      <c r="DC76" s="297"/>
      <c r="DD76" s="298"/>
      <c r="DE76" s="299"/>
      <c r="DF76" s="300"/>
      <c r="DG76" s="291"/>
      <c r="DH76" s="286"/>
      <c r="DI76" s="297"/>
      <c r="DJ76" s="298"/>
      <c r="DK76" s="299"/>
      <c r="DL76" s="300"/>
      <c r="DM76" s="291"/>
      <c r="DN76" s="286"/>
      <c r="DO76" s="297"/>
      <c r="DP76" s="298"/>
      <c r="DQ76" s="299"/>
      <c r="DR76" s="300"/>
      <c r="DS76" s="291"/>
      <c r="DT76" s="286"/>
      <c r="DU76" s="297"/>
      <c r="DV76" s="298"/>
      <c r="DW76" s="299"/>
      <c r="DX76" s="300"/>
      <c r="DY76" s="291"/>
      <c r="DZ76" s="286"/>
      <c r="EA76" s="297"/>
      <c r="EB76" s="298"/>
      <c r="EC76" s="299"/>
      <c r="ED76" s="300"/>
      <c r="EE76" s="291"/>
      <c r="EF76" s="286"/>
      <c r="EG76" s="297"/>
      <c r="EH76" s="298"/>
      <c r="EI76" s="299"/>
      <c r="EJ76" s="300"/>
      <c r="EK76" s="291"/>
      <c r="EL76" s="286"/>
      <c r="EM76" s="297"/>
      <c r="EN76" s="298"/>
      <c r="EO76" s="299"/>
      <c r="EP76" s="300"/>
      <c r="EQ76" s="291"/>
      <c r="ER76" s="286"/>
      <c r="ES76" s="297"/>
      <c r="ET76" s="298"/>
      <c r="EU76" s="299"/>
      <c r="EV76" s="300"/>
      <c r="EW76" s="291"/>
      <c r="EX76" s="286"/>
      <c r="EY76" s="297"/>
      <c r="EZ76" s="298"/>
      <c r="FA76" s="299"/>
      <c r="FB76" s="300"/>
      <c r="FC76" s="291"/>
      <c r="FD76" s="286"/>
      <c r="FE76" s="297"/>
      <c r="FF76" s="298"/>
      <c r="FG76" s="299"/>
      <c r="FH76" s="300"/>
      <c r="FI76" s="291"/>
      <c r="FJ76" s="286"/>
      <c r="FK76" s="297"/>
      <c r="FL76" s="298"/>
      <c r="FM76" s="299"/>
      <c r="FN76" s="300"/>
      <c r="FO76" s="291"/>
      <c r="FP76" s="286"/>
      <c r="FQ76" s="297"/>
      <c r="FR76" s="298"/>
      <c r="FS76" s="299"/>
      <c r="FT76" s="300"/>
      <c r="FU76" s="291"/>
      <c r="FV76" s="286"/>
      <c r="FW76" s="297"/>
      <c r="FX76" s="298"/>
      <c r="FY76" s="299"/>
      <c r="FZ76" s="300"/>
      <c r="GA76" s="291"/>
      <c r="GB76" s="286"/>
      <c r="GC76" s="297"/>
      <c r="GD76" s="298"/>
      <c r="GE76" s="299"/>
      <c r="GF76" s="300"/>
      <c r="GG76" s="291"/>
      <c r="GH76" s="286"/>
      <c r="GI76" s="297"/>
      <c r="GJ76" s="298"/>
      <c r="GK76" s="299"/>
      <c r="GL76" s="300"/>
      <c r="GM76" s="291"/>
      <c r="GN76" s="286"/>
      <c r="GO76" s="297"/>
      <c r="GP76" s="298"/>
      <c r="GQ76" s="299"/>
      <c r="GR76" s="300"/>
      <c r="GS76" s="291"/>
      <c r="GT76" s="286"/>
      <c r="GU76" s="297"/>
      <c r="GV76" s="298"/>
      <c r="GW76" s="299"/>
      <c r="GX76" s="300"/>
      <c r="GY76" s="291"/>
      <c r="GZ76" s="286"/>
      <c r="HA76" s="297"/>
      <c r="HB76" s="298"/>
      <c r="HC76" s="299"/>
      <c r="HD76" s="300"/>
    </row>
    <row r="77" spans="1:212" x14ac:dyDescent="0.25">
      <c r="A77" s="280">
        <f>IF(AL77=1,(MAXA(A$18:A76)+1),0)</f>
        <v>0</v>
      </c>
      <c r="B77" s="280">
        <f>IF(BF77+BG77+BH77+BI77+BJ77&gt;0,MAXA(B$18:B76)+1,0)</f>
        <v>0</v>
      </c>
      <c r="C77" s="280">
        <f>IF(BL77+BM77+BN77+BO77+BP77&gt;0,MAXA(C$18:C76)+1,0)</f>
        <v>0</v>
      </c>
      <c r="D77" s="280">
        <f>IF(BR77+BS77+BT77+BU77+BV77&gt;0,MAXA(D$18:D76)+1,0)</f>
        <v>0</v>
      </c>
      <c r="E77" s="280">
        <f>IF(BX77+BY77+BZ77+CA77+CB77&gt;0,MAXA(E$18:E76)+1,0)</f>
        <v>0</v>
      </c>
      <c r="F77" s="280">
        <f>IF(CD77+CE77+CF77+CG77+CH77&gt;0,MAXA(F$18:F76)+1,0)</f>
        <v>0</v>
      </c>
      <c r="G77" s="280">
        <f>IF(CJ77+CK77+CL77+CM77+CN77&gt;0,MAXA(G$18:G76)+1,0)</f>
        <v>0</v>
      </c>
      <c r="H77" s="280">
        <f>IF(CP77+CQ77+CR77+CS77+CT77&gt;0,MAXA(H$18:H76)+1,0)</f>
        <v>0</v>
      </c>
      <c r="I77" s="280">
        <f>IF(CV77+CW77+CX77+CY77+CZ77&gt;0,MAXA(I$18:I76)+1,0)</f>
        <v>0</v>
      </c>
      <c r="J77" s="280">
        <f>IF(DB77+DC77+DD77+DE77+DF77&gt;0,MAXA(J$18:J76)+1,0)</f>
        <v>0</v>
      </c>
      <c r="K77" s="280">
        <f>IF(DH77+DI77+DJ77+DK77+DL77&gt;0,MAXA(K$18:K76)+1,0)</f>
        <v>0</v>
      </c>
      <c r="L77" s="280">
        <f>IF(DN77+DO77+DP77+DQ77+DR77&gt;0,MAXA(L$18:L76)+1,0)</f>
        <v>0</v>
      </c>
      <c r="M77" s="280">
        <f>IF(DT77+DU77+DV77+DW77+DX77&gt;0,MAXA(M$18:M76)+1,0)</f>
        <v>0</v>
      </c>
      <c r="N77" s="280">
        <f>IF(DZ77+EA77+EB77+EC77+ED77&gt;0,MAXA(N$18:N76)+1,0)</f>
        <v>0</v>
      </c>
      <c r="O77" s="280">
        <f>IF(EF77+EG77+EH77+EI77+EJ77&gt;0,MAXA(O$18:O76)+1,0)</f>
        <v>0</v>
      </c>
      <c r="P77" s="280">
        <f>IF(EL77+EM77+EN77+EO77+EP77&gt;0,MAXA(P$18:P76)+1,0)</f>
        <v>0</v>
      </c>
      <c r="Q77" s="280">
        <f>IF(ER77+ES77+ET77+EU77+EV77&gt;0,MAXA(Q$18:Q76)+1,0)</f>
        <v>0</v>
      </c>
      <c r="R77" s="280">
        <f>IF(EX77+EY77+EZ77+FA77+FB77&gt;0,MAXA(R$18:R76)+1,0)</f>
        <v>0</v>
      </c>
      <c r="S77" s="280">
        <f>IF(FD77+FE77+FF77+FG77+FH77&gt;0,MAXA(S$18:S76)+1,0)</f>
        <v>0</v>
      </c>
      <c r="T77" s="280">
        <f>IF(FJ77+FK77+FL77+FM77+FN77&gt;0,MAXA(T$18:T76)+1,0)</f>
        <v>0</v>
      </c>
      <c r="U77" s="280">
        <f>IF(FP77+FQ77+FR77+FS77+FT77&gt;0,MAXA(U$18:U76)+1,0)</f>
        <v>0</v>
      </c>
      <c r="V77" s="280">
        <f>IF(FV77+FW77+FX77+FY77+FZ77&gt;0,MAXA(V$18:V76)+1,0)</f>
        <v>0</v>
      </c>
      <c r="W77" s="280">
        <f>IF(GB77+GC77+GD77+GE77+GF77&gt;0,MAXA(W$18:W76)+1,0)</f>
        <v>0</v>
      </c>
      <c r="X77" s="280">
        <f>IF(GH77+GI77+GJ77+GK77+GL77&gt;0,MAXA(X$18:X76)+1,0)</f>
        <v>0</v>
      </c>
      <c r="Y77" s="280">
        <f>IF(GN77+GO77+GP77+GQ77+GR77&gt;0,MAXA(Y$18:Y76)+1,0)</f>
        <v>0</v>
      </c>
      <c r="Z77" s="280">
        <f>IF(GT77+GU77+GV77+GW77+GX77&gt;0,MAXA(Z$18:Z76)+1,0)</f>
        <v>0</v>
      </c>
      <c r="AA77" s="280">
        <f>IF(GZ77+HA77+HB77+HC77+HD77&gt;0,MAXA(AA$18:AA76)+1,0)</f>
        <v>0</v>
      </c>
      <c r="AB77" s="280">
        <f t="shared" si="63"/>
        <v>0</v>
      </c>
      <c r="AC77" s="280">
        <f t="shared" si="46"/>
        <v>0</v>
      </c>
      <c r="AD77" s="280">
        <f t="shared" si="41"/>
        <v>0</v>
      </c>
      <c r="AE77" s="280">
        <f t="shared" si="42"/>
        <v>0</v>
      </c>
      <c r="AF77" s="280">
        <f t="shared" si="64"/>
        <v>0</v>
      </c>
      <c r="AG77" s="280">
        <f t="shared" si="43"/>
        <v>0</v>
      </c>
      <c r="AH77" s="280">
        <f t="shared" si="65"/>
        <v>0</v>
      </c>
      <c r="AI77" s="280">
        <f t="shared" si="44"/>
        <v>0</v>
      </c>
      <c r="AJ77" s="280">
        <f t="shared" si="66"/>
        <v>0</v>
      </c>
      <c r="AK77" s="186" t="e">
        <f>MATCH(AY77,AY$18:AY509,0)</f>
        <v>#N/A</v>
      </c>
      <c r="AL77" s="280">
        <f t="shared" si="45"/>
        <v>0</v>
      </c>
      <c r="AM77" s="280">
        <f t="shared" si="50"/>
        <v>60</v>
      </c>
      <c r="AN77" s="415"/>
      <c r="AO77" s="416"/>
      <c r="AP77" s="303">
        <f t="shared" si="67"/>
        <v>0</v>
      </c>
      <c r="AQ77" s="304">
        <f t="shared" si="68"/>
        <v>0</v>
      </c>
      <c r="AR77" s="305">
        <f t="shared" si="69"/>
        <v>0</v>
      </c>
      <c r="AS77" s="284"/>
      <c r="AT77" s="285" t="str">
        <f t="shared" si="40"/>
        <v/>
      </c>
      <c r="AU77" s="286"/>
      <c r="AV77" s="287"/>
      <c r="AW77" s="288"/>
      <c r="AX77" s="289"/>
      <c r="AY77" s="290"/>
      <c r="AZ77" s="291"/>
      <c r="BA77" s="286"/>
      <c r="BB77" s="290"/>
      <c r="BC77" s="287"/>
      <c r="BD77" s="307"/>
      <c r="BE77" s="296"/>
      <c r="BF77" s="286"/>
      <c r="BG77" s="297"/>
      <c r="BH77" s="298"/>
      <c r="BI77" s="299"/>
      <c r="BJ77" s="300"/>
      <c r="BK77" s="301"/>
      <c r="BL77" s="286"/>
      <c r="BM77" s="297"/>
      <c r="BN77" s="298"/>
      <c r="BO77" s="299"/>
      <c r="BP77" s="300"/>
      <c r="BQ77" s="301"/>
      <c r="BR77" s="286"/>
      <c r="BS77" s="297"/>
      <c r="BT77" s="298"/>
      <c r="BU77" s="299"/>
      <c r="BV77" s="300"/>
      <c r="BW77" s="301"/>
      <c r="BX77" s="286"/>
      <c r="BY77" s="297"/>
      <c r="BZ77" s="298"/>
      <c r="CA77" s="299"/>
      <c r="CB77" s="300"/>
      <c r="CC77" s="291"/>
      <c r="CD77" s="286"/>
      <c r="CE77" s="297"/>
      <c r="CF77" s="298"/>
      <c r="CG77" s="299"/>
      <c r="CH77" s="300"/>
      <c r="CI77" s="291"/>
      <c r="CJ77" s="286"/>
      <c r="CK77" s="297"/>
      <c r="CL77" s="298"/>
      <c r="CM77" s="299"/>
      <c r="CN77" s="300"/>
      <c r="CO77" s="291"/>
      <c r="CP77" s="286"/>
      <c r="CQ77" s="297"/>
      <c r="CR77" s="298"/>
      <c r="CS77" s="299"/>
      <c r="CT77" s="300"/>
      <c r="CU77" s="291"/>
      <c r="CV77" s="286"/>
      <c r="CW77" s="297"/>
      <c r="CX77" s="298"/>
      <c r="CY77" s="299"/>
      <c r="CZ77" s="300"/>
      <c r="DA77" s="291"/>
      <c r="DB77" s="286"/>
      <c r="DC77" s="297"/>
      <c r="DD77" s="298"/>
      <c r="DE77" s="299"/>
      <c r="DF77" s="300"/>
      <c r="DG77" s="291"/>
      <c r="DH77" s="286"/>
      <c r="DI77" s="297"/>
      <c r="DJ77" s="298"/>
      <c r="DK77" s="299"/>
      <c r="DL77" s="300"/>
      <c r="DM77" s="291"/>
      <c r="DN77" s="286"/>
      <c r="DO77" s="297"/>
      <c r="DP77" s="298"/>
      <c r="DQ77" s="299"/>
      <c r="DR77" s="300"/>
      <c r="DS77" s="291"/>
      <c r="DT77" s="286"/>
      <c r="DU77" s="297"/>
      <c r="DV77" s="298"/>
      <c r="DW77" s="299"/>
      <c r="DX77" s="300"/>
      <c r="DY77" s="291"/>
      <c r="DZ77" s="286"/>
      <c r="EA77" s="297"/>
      <c r="EB77" s="298"/>
      <c r="EC77" s="299"/>
      <c r="ED77" s="300"/>
      <c r="EE77" s="291"/>
      <c r="EF77" s="286"/>
      <c r="EG77" s="297"/>
      <c r="EH77" s="298"/>
      <c r="EI77" s="299"/>
      <c r="EJ77" s="300"/>
      <c r="EK77" s="291"/>
      <c r="EL77" s="286"/>
      <c r="EM77" s="297"/>
      <c r="EN77" s="298"/>
      <c r="EO77" s="299"/>
      <c r="EP77" s="300"/>
      <c r="EQ77" s="291"/>
      <c r="ER77" s="286"/>
      <c r="ES77" s="297"/>
      <c r="ET77" s="298"/>
      <c r="EU77" s="299"/>
      <c r="EV77" s="300"/>
      <c r="EW77" s="291"/>
      <c r="EX77" s="286"/>
      <c r="EY77" s="297"/>
      <c r="EZ77" s="298"/>
      <c r="FA77" s="299"/>
      <c r="FB77" s="300"/>
      <c r="FC77" s="291"/>
      <c r="FD77" s="286"/>
      <c r="FE77" s="297"/>
      <c r="FF77" s="298"/>
      <c r="FG77" s="299"/>
      <c r="FH77" s="300"/>
      <c r="FI77" s="291"/>
      <c r="FJ77" s="286"/>
      <c r="FK77" s="297"/>
      <c r="FL77" s="298"/>
      <c r="FM77" s="299"/>
      <c r="FN77" s="300"/>
      <c r="FO77" s="291"/>
      <c r="FP77" s="286"/>
      <c r="FQ77" s="297"/>
      <c r="FR77" s="298"/>
      <c r="FS77" s="299"/>
      <c r="FT77" s="300"/>
      <c r="FU77" s="291"/>
      <c r="FV77" s="286"/>
      <c r="FW77" s="297"/>
      <c r="FX77" s="298"/>
      <c r="FY77" s="299"/>
      <c r="FZ77" s="300"/>
      <c r="GA77" s="291"/>
      <c r="GB77" s="286"/>
      <c r="GC77" s="297"/>
      <c r="GD77" s="298"/>
      <c r="GE77" s="299"/>
      <c r="GF77" s="300"/>
      <c r="GG77" s="291"/>
      <c r="GH77" s="286"/>
      <c r="GI77" s="297"/>
      <c r="GJ77" s="298"/>
      <c r="GK77" s="299"/>
      <c r="GL77" s="300"/>
      <c r="GM77" s="291"/>
      <c r="GN77" s="286"/>
      <c r="GO77" s="297"/>
      <c r="GP77" s="298"/>
      <c r="GQ77" s="299"/>
      <c r="GR77" s="300"/>
      <c r="GS77" s="291"/>
      <c r="GT77" s="286"/>
      <c r="GU77" s="297"/>
      <c r="GV77" s="298"/>
      <c r="GW77" s="299"/>
      <c r="GX77" s="300"/>
      <c r="GY77" s="291"/>
      <c r="GZ77" s="286"/>
      <c r="HA77" s="297"/>
      <c r="HB77" s="298"/>
      <c r="HC77" s="299"/>
      <c r="HD77" s="300"/>
    </row>
    <row r="78" spans="1:212" x14ac:dyDescent="0.25">
      <c r="A78" s="280">
        <f>IF(AL78=1,(MAXA(A$18:A77)+1),0)</f>
        <v>0</v>
      </c>
      <c r="B78" s="280">
        <f>IF(BF78+BG78+BH78+BI78+BJ78&gt;0,MAXA(B$18:B77)+1,0)</f>
        <v>0</v>
      </c>
      <c r="C78" s="280">
        <f>IF(BL78+BM78+BN78+BO78+BP78&gt;0,MAXA(C$18:C77)+1,0)</f>
        <v>0</v>
      </c>
      <c r="D78" s="280">
        <f>IF(BR78+BS78+BT78+BU78+BV78&gt;0,MAXA(D$18:D77)+1,0)</f>
        <v>0</v>
      </c>
      <c r="E78" s="280">
        <f>IF(BX78+BY78+BZ78+CA78+CB78&gt;0,MAXA(E$18:E77)+1,0)</f>
        <v>0</v>
      </c>
      <c r="F78" s="280">
        <f>IF(CD78+CE78+CF78+CG78+CH78&gt;0,MAXA(F$18:F77)+1,0)</f>
        <v>0</v>
      </c>
      <c r="G78" s="280">
        <f>IF(CJ78+CK78+CL78+CM78+CN78&gt;0,MAXA(G$18:G77)+1,0)</f>
        <v>0</v>
      </c>
      <c r="H78" s="280">
        <f>IF(CP78+CQ78+CR78+CS78+CT78&gt;0,MAXA(H$18:H77)+1,0)</f>
        <v>0</v>
      </c>
      <c r="I78" s="280">
        <f>IF(CV78+CW78+CX78+CY78+CZ78&gt;0,MAXA(I$18:I77)+1,0)</f>
        <v>0</v>
      </c>
      <c r="J78" s="280">
        <f>IF(DB78+DC78+DD78+DE78+DF78&gt;0,MAXA(J$18:J77)+1,0)</f>
        <v>0</v>
      </c>
      <c r="K78" s="280">
        <f>IF(DH78+DI78+DJ78+DK78+DL78&gt;0,MAXA(K$18:K77)+1,0)</f>
        <v>0</v>
      </c>
      <c r="L78" s="280">
        <f>IF(DN78+DO78+DP78+DQ78+DR78&gt;0,MAXA(L$18:L77)+1,0)</f>
        <v>0</v>
      </c>
      <c r="M78" s="280">
        <f>IF(DT78+DU78+DV78+DW78+DX78&gt;0,MAXA(M$18:M77)+1,0)</f>
        <v>0</v>
      </c>
      <c r="N78" s="280">
        <f>IF(DZ78+EA78+EB78+EC78+ED78&gt;0,MAXA(N$18:N77)+1,0)</f>
        <v>0</v>
      </c>
      <c r="O78" s="280">
        <f>IF(EF78+EG78+EH78+EI78+EJ78&gt;0,MAXA(O$18:O77)+1,0)</f>
        <v>0</v>
      </c>
      <c r="P78" s="280">
        <f>IF(EL78+EM78+EN78+EO78+EP78&gt;0,MAXA(P$18:P77)+1,0)</f>
        <v>0</v>
      </c>
      <c r="Q78" s="280">
        <f>IF(ER78+ES78+ET78+EU78+EV78&gt;0,MAXA(Q$18:Q77)+1,0)</f>
        <v>0</v>
      </c>
      <c r="R78" s="280">
        <f>IF(EX78+EY78+EZ78+FA78+FB78&gt;0,MAXA(R$18:R77)+1,0)</f>
        <v>0</v>
      </c>
      <c r="S78" s="280">
        <f>IF(FD78+FE78+FF78+FG78+FH78&gt;0,MAXA(S$18:S77)+1,0)</f>
        <v>0</v>
      </c>
      <c r="T78" s="280">
        <f>IF(FJ78+FK78+FL78+FM78+FN78&gt;0,MAXA(T$18:T77)+1,0)</f>
        <v>0</v>
      </c>
      <c r="U78" s="280">
        <f>IF(FP78+FQ78+FR78+FS78+FT78&gt;0,MAXA(U$18:U77)+1,0)</f>
        <v>0</v>
      </c>
      <c r="V78" s="280">
        <f>IF(FV78+FW78+FX78+FY78+FZ78&gt;0,MAXA(V$18:V77)+1,0)</f>
        <v>0</v>
      </c>
      <c r="W78" s="280">
        <f>IF(GB78+GC78+GD78+GE78+GF78&gt;0,MAXA(W$18:W77)+1,0)</f>
        <v>0</v>
      </c>
      <c r="X78" s="280">
        <f>IF(GH78+GI78+GJ78+GK78+GL78&gt;0,MAXA(X$18:X77)+1,0)</f>
        <v>0</v>
      </c>
      <c r="Y78" s="280">
        <f>IF(GN78+GO78+GP78+GQ78+GR78&gt;0,MAXA(Y$18:Y77)+1,0)</f>
        <v>0</v>
      </c>
      <c r="Z78" s="280">
        <f>IF(GT78+GU78+GV78+GW78+GX78&gt;0,MAXA(Z$18:Z77)+1,0)</f>
        <v>0</v>
      </c>
      <c r="AA78" s="280">
        <f>IF(GZ78+HA78+HB78+HC78+HD78&gt;0,MAXA(AA$18:AA77)+1,0)</f>
        <v>0</v>
      </c>
      <c r="AB78" s="280">
        <f t="shared" si="63"/>
        <v>0</v>
      </c>
      <c r="AC78" s="280">
        <f t="shared" si="46"/>
        <v>0</v>
      </c>
      <c r="AD78" s="280">
        <f t="shared" si="41"/>
        <v>0</v>
      </c>
      <c r="AE78" s="280">
        <f t="shared" si="42"/>
        <v>0</v>
      </c>
      <c r="AF78" s="280">
        <f t="shared" si="64"/>
        <v>0</v>
      </c>
      <c r="AG78" s="280">
        <f t="shared" si="43"/>
        <v>0</v>
      </c>
      <c r="AH78" s="280">
        <f t="shared" si="65"/>
        <v>0</v>
      </c>
      <c r="AI78" s="280">
        <f t="shared" si="44"/>
        <v>0</v>
      </c>
      <c r="AJ78" s="280">
        <f t="shared" si="66"/>
        <v>0</v>
      </c>
      <c r="AK78" s="186" t="e">
        <f>MATCH(AY78,AY$18:AY510,0)</f>
        <v>#N/A</v>
      </c>
      <c r="AL78" s="280">
        <f t="shared" si="45"/>
        <v>0</v>
      </c>
      <c r="AM78" s="280">
        <f t="shared" si="50"/>
        <v>61</v>
      </c>
      <c r="AN78" s="415"/>
      <c r="AO78" s="416"/>
      <c r="AP78" s="303">
        <f t="shared" si="67"/>
        <v>0</v>
      </c>
      <c r="AQ78" s="304">
        <f t="shared" si="68"/>
        <v>0</v>
      </c>
      <c r="AR78" s="305">
        <f t="shared" si="69"/>
        <v>0</v>
      </c>
      <c r="AS78" s="284"/>
      <c r="AT78" s="285" t="str">
        <f t="shared" si="40"/>
        <v/>
      </c>
      <c r="AU78" s="286"/>
      <c r="AV78" s="287"/>
      <c r="AW78" s="288"/>
      <c r="AX78" s="289"/>
      <c r="AY78" s="290"/>
      <c r="AZ78" s="291"/>
      <c r="BA78" s="286"/>
      <c r="BB78" s="290"/>
      <c r="BC78" s="287"/>
      <c r="BD78" s="307"/>
      <c r="BE78" s="296"/>
      <c r="BF78" s="286"/>
      <c r="BG78" s="297"/>
      <c r="BH78" s="298"/>
      <c r="BI78" s="299"/>
      <c r="BJ78" s="300"/>
      <c r="BK78" s="301"/>
      <c r="BL78" s="286"/>
      <c r="BM78" s="297"/>
      <c r="BN78" s="298"/>
      <c r="BO78" s="299"/>
      <c r="BP78" s="300"/>
      <c r="BQ78" s="301"/>
      <c r="BR78" s="286"/>
      <c r="BS78" s="297"/>
      <c r="BT78" s="298"/>
      <c r="BU78" s="299"/>
      <c r="BV78" s="300"/>
      <c r="BW78" s="301"/>
      <c r="BX78" s="286"/>
      <c r="BY78" s="297"/>
      <c r="BZ78" s="298"/>
      <c r="CA78" s="299"/>
      <c r="CB78" s="300"/>
      <c r="CC78" s="291"/>
      <c r="CD78" s="286"/>
      <c r="CE78" s="297"/>
      <c r="CF78" s="298"/>
      <c r="CG78" s="299"/>
      <c r="CH78" s="300"/>
      <c r="CI78" s="291"/>
      <c r="CJ78" s="286"/>
      <c r="CK78" s="297"/>
      <c r="CL78" s="298"/>
      <c r="CM78" s="299"/>
      <c r="CN78" s="300"/>
      <c r="CO78" s="291"/>
      <c r="CP78" s="286"/>
      <c r="CQ78" s="297"/>
      <c r="CR78" s="298"/>
      <c r="CS78" s="299"/>
      <c r="CT78" s="300"/>
      <c r="CU78" s="291"/>
      <c r="CV78" s="286"/>
      <c r="CW78" s="297"/>
      <c r="CX78" s="298"/>
      <c r="CY78" s="299"/>
      <c r="CZ78" s="300"/>
      <c r="DA78" s="291"/>
      <c r="DB78" s="286"/>
      <c r="DC78" s="297"/>
      <c r="DD78" s="298"/>
      <c r="DE78" s="299"/>
      <c r="DF78" s="300"/>
      <c r="DG78" s="291"/>
      <c r="DH78" s="286"/>
      <c r="DI78" s="297"/>
      <c r="DJ78" s="298"/>
      <c r="DK78" s="299"/>
      <c r="DL78" s="300"/>
      <c r="DM78" s="291"/>
      <c r="DN78" s="286"/>
      <c r="DO78" s="297"/>
      <c r="DP78" s="298"/>
      <c r="DQ78" s="299"/>
      <c r="DR78" s="300"/>
      <c r="DS78" s="291"/>
      <c r="DT78" s="286"/>
      <c r="DU78" s="297"/>
      <c r="DV78" s="298"/>
      <c r="DW78" s="299"/>
      <c r="DX78" s="300"/>
      <c r="DY78" s="291"/>
      <c r="DZ78" s="286"/>
      <c r="EA78" s="297"/>
      <c r="EB78" s="298"/>
      <c r="EC78" s="299"/>
      <c r="ED78" s="300"/>
      <c r="EE78" s="291"/>
      <c r="EF78" s="286"/>
      <c r="EG78" s="297"/>
      <c r="EH78" s="298"/>
      <c r="EI78" s="299"/>
      <c r="EJ78" s="300"/>
      <c r="EK78" s="291"/>
      <c r="EL78" s="286"/>
      <c r="EM78" s="297"/>
      <c r="EN78" s="298"/>
      <c r="EO78" s="299"/>
      <c r="EP78" s="300"/>
      <c r="EQ78" s="291"/>
      <c r="ER78" s="286"/>
      <c r="ES78" s="297"/>
      <c r="ET78" s="298"/>
      <c r="EU78" s="299"/>
      <c r="EV78" s="300"/>
      <c r="EW78" s="291"/>
      <c r="EX78" s="286"/>
      <c r="EY78" s="297"/>
      <c r="EZ78" s="298"/>
      <c r="FA78" s="299"/>
      <c r="FB78" s="300"/>
      <c r="FC78" s="291"/>
      <c r="FD78" s="286"/>
      <c r="FE78" s="297"/>
      <c r="FF78" s="298"/>
      <c r="FG78" s="299"/>
      <c r="FH78" s="300"/>
      <c r="FI78" s="291"/>
      <c r="FJ78" s="286"/>
      <c r="FK78" s="297"/>
      <c r="FL78" s="298"/>
      <c r="FM78" s="299"/>
      <c r="FN78" s="300"/>
      <c r="FO78" s="291"/>
      <c r="FP78" s="286"/>
      <c r="FQ78" s="297"/>
      <c r="FR78" s="298"/>
      <c r="FS78" s="299"/>
      <c r="FT78" s="300"/>
      <c r="FU78" s="291"/>
      <c r="FV78" s="286"/>
      <c r="FW78" s="297"/>
      <c r="FX78" s="298"/>
      <c r="FY78" s="299"/>
      <c r="FZ78" s="300"/>
      <c r="GA78" s="291"/>
      <c r="GB78" s="286"/>
      <c r="GC78" s="297"/>
      <c r="GD78" s="298"/>
      <c r="GE78" s="299"/>
      <c r="GF78" s="300"/>
      <c r="GG78" s="291"/>
      <c r="GH78" s="286"/>
      <c r="GI78" s="297"/>
      <c r="GJ78" s="298"/>
      <c r="GK78" s="299"/>
      <c r="GL78" s="300"/>
      <c r="GM78" s="291"/>
      <c r="GN78" s="286"/>
      <c r="GO78" s="297"/>
      <c r="GP78" s="298"/>
      <c r="GQ78" s="299"/>
      <c r="GR78" s="300"/>
      <c r="GS78" s="291"/>
      <c r="GT78" s="286"/>
      <c r="GU78" s="297"/>
      <c r="GV78" s="298"/>
      <c r="GW78" s="299"/>
      <c r="GX78" s="300"/>
      <c r="GY78" s="291"/>
      <c r="GZ78" s="286"/>
      <c r="HA78" s="297"/>
      <c r="HB78" s="298"/>
      <c r="HC78" s="299"/>
      <c r="HD78" s="300"/>
    </row>
    <row r="79" spans="1:212" x14ac:dyDescent="0.25">
      <c r="A79" s="280">
        <f>IF(AL79=1,(MAXA(A$18:A78)+1),0)</f>
        <v>0</v>
      </c>
      <c r="B79" s="280">
        <f>IF(BF79+BG79+BH79+BI79+BJ79&gt;0,MAXA(B$18:B78)+1,0)</f>
        <v>0</v>
      </c>
      <c r="C79" s="280">
        <f>IF(BL79+BM79+BN79+BO79+BP79&gt;0,MAXA(C$18:C78)+1,0)</f>
        <v>0</v>
      </c>
      <c r="D79" s="280">
        <f>IF(BR79+BS79+BT79+BU79+BV79&gt;0,MAXA(D$18:D78)+1,0)</f>
        <v>0</v>
      </c>
      <c r="E79" s="280">
        <f>IF(BX79+BY79+BZ79+CA79+CB79&gt;0,MAXA(E$18:E78)+1,0)</f>
        <v>0</v>
      </c>
      <c r="F79" s="280">
        <f>IF(CD79+CE79+CF79+CG79+CH79&gt;0,MAXA(F$18:F78)+1,0)</f>
        <v>0</v>
      </c>
      <c r="G79" s="280">
        <f>IF(CJ79+CK79+CL79+CM79+CN79&gt;0,MAXA(G$18:G78)+1,0)</f>
        <v>0</v>
      </c>
      <c r="H79" s="280">
        <f>IF(CP79+CQ79+CR79+CS79+CT79&gt;0,MAXA(H$18:H78)+1,0)</f>
        <v>0</v>
      </c>
      <c r="I79" s="280">
        <f>IF(CV79+CW79+CX79+CY79+CZ79&gt;0,MAXA(I$18:I78)+1,0)</f>
        <v>0</v>
      </c>
      <c r="J79" s="280">
        <f>IF(DB79+DC79+DD79+DE79+DF79&gt;0,MAXA(J$18:J78)+1,0)</f>
        <v>0</v>
      </c>
      <c r="K79" s="280">
        <f>IF(DH79+DI79+DJ79+DK79+DL79&gt;0,MAXA(K$18:K78)+1,0)</f>
        <v>0</v>
      </c>
      <c r="L79" s="280">
        <f>IF(DN79+DO79+DP79+DQ79+DR79&gt;0,MAXA(L$18:L78)+1,0)</f>
        <v>0</v>
      </c>
      <c r="M79" s="280">
        <f>IF(DT79+DU79+DV79+DW79+DX79&gt;0,MAXA(M$18:M78)+1,0)</f>
        <v>0</v>
      </c>
      <c r="N79" s="280">
        <f>IF(DZ79+EA79+EB79+EC79+ED79&gt;0,MAXA(N$18:N78)+1,0)</f>
        <v>0</v>
      </c>
      <c r="O79" s="280">
        <f>IF(EF79+EG79+EH79+EI79+EJ79&gt;0,MAXA(O$18:O78)+1,0)</f>
        <v>0</v>
      </c>
      <c r="P79" s="280">
        <f>IF(EL79+EM79+EN79+EO79+EP79&gt;0,MAXA(P$18:P78)+1,0)</f>
        <v>0</v>
      </c>
      <c r="Q79" s="280">
        <f>IF(ER79+ES79+ET79+EU79+EV79&gt;0,MAXA(Q$18:Q78)+1,0)</f>
        <v>0</v>
      </c>
      <c r="R79" s="280">
        <f>IF(EX79+EY79+EZ79+FA79+FB79&gt;0,MAXA(R$18:R78)+1,0)</f>
        <v>0</v>
      </c>
      <c r="S79" s="280">
        <f>IF(FD79+FE79+FF79+FG79+FH79&gt;0,MAXA(S$18:S78)+1,0)</f>
        <v>0</v>
      </c>
      <c r="T79" s="280">
        <f>IF(FJ79+FK79+FL79+FM79+FN79&gt;0,MAXA(T$18:T78)+1,0)</f>
        <v>0</v>
      </c>
      <c r="U79" s="280">
        <f>IF(FP79+FQ79+FR79+FS79+FT79&gt;0,MAXA(U$18:U78)+1,0)</f>
        <v>0</v>
      </c>
      <c r="V79" s="280">
        <f>IF(FV79+FW79+FX79+FY79+FZ79&gt;0,MAXA(V$18:V78)+1,0)</f>
        <v>0</v>
      </c>
      <c r="W79" s="280">
        <f>IF(GB79+GC79+GD79+GE79+GF79&gt;0,MAXA(W$18:W78)+1,0)</f>
        <v>0</v>
      </c>
      <c r="X79" s="280">
        <f>IF(GH79+GI79+GJ79+GK79+GL79&gt;0,MAXA(X$18:X78)+1,0)</f>
        <v>0</v>
      </c>
      <c r="Y79" s="280">
        <f>IF(GN79+GO79+GP79+GQ79+GR79&gt;0,MAXA(Y$18:Y78)+1,0)</f>
        <v>0</v>
      </c>
      <c r="Z79" s="280">
        <f>IF(GT79+GU79+GV79+GW79+GX79&gt;0,MAXA(Z$18:Z78)+1,0)</f>
        <v>0</v>
      </c>
      <c r="AA79" s="280">
        <f>IF(GZ79+HA79+HB79+HC79+HD79&gt;0,MAXA(AA$18:AA78)+1,0)</f>
        <v>0</v>
      </c>
      <c r="AB79" s="280">
        <f t="shared" si="63"/>
        <v>0</v>
      </c>
      <c r="AC79" s="280">
        <f t="shared" si="46"/>
        <v>0</v>
      </c>
      <c r="AD79" s="280">
        <f t="shared" si="41"/>
        <v>0</v>
      </c>
      <c r="AE79" s="280">
        <f t="shared" si="42"/>
        <v>0</v>
      </c>
      <c r="AF79" s="280">
        <f t="shared" si="64"/>
        <v>0</v>
      </c>
      <c r="AG79" s="280">
        <f t="shared" si="43"/>
        <v>0</v>
      </c>
      <c r="AH79" s="280">
        <f t="shared" si="65"/>
        <v>0</v>
      </c>
      <c r="AI79" s="280">
        <f t="shared" si="44"/>
        <v>0</v>
      </c>
      <c r="AJ79" s="280">
        <f t="shared" si="66"/>
        <v>0</v>
      </c>
      <c r="AK79" s="186" t="e">
        <f>MATCH(AY79,AY$18:AY511,0)</f>
        <v>#N/A</v>
      </c>
      <c r="AL79" s="280">
        <f t="shared" si="45"/>
        <v>0</v>
      </c>
      <c r="AM79" s="280">
        <f t="shared" si="50"/>
        <v>62</v>
      </c>
      <c r="AN79" s="415"/>
      <c r="AO79" s="416"/>
      <c r="AP79" s="303">
        <f t="shared" si="67"/>
        <v>0</v>
      </c>
      <c r="AQ79" s="304">
        <f t="shared" si="68"/>
        <v>0</v>
      </c>
      <c r="AR79" s="305">
        <f t="shared" si="69"/>
        <v>0</v>
      </c>
      <c r="AS79" s="284"/>
      <c r="AT79" s="285" t="str">
        <f t="shared" si="40"/>
        <v/>
      </c>
      <c r="AU79" s="286"/>
      <c r="AV79" s="287"/>
      <c r="AW79" s="288"/>
      <c r="AX79" s="289"/>
      <c r="AY79" s="290"/>
      <c r="AZ79" s="291"/>
      <c r="BA79" s="286"/>
      <c r="BB79" s="290"/>
      <c r="BC79" s="287"/>
      <c r="BD79" s="307"/>
      <c r="BE79" s="296"/>
      <c r="BF79" s="286"/>
      <c r="BG79" s="297"/>
      <c r="BH79" s="298"/>
      <c r="BI79" s="299"/>
      <c r="BJ79" s="300"/>
      <c r="BK79" s="301"/>
      <c r="BL79" s="286"/>
      <c r="BM79" s="297"/>
      <c r="BN79" s="298"/>
      <c r="BO79" s="299"/>
      <c r="BP79" s="300"/>
      <c r="BQ79" s="301"/>
      <c r="BR79" s="286"/>
      <c r="BS79" s="297"/>
      <c r="BT79" s="298"/>
      <c r="BU79" s="299"/>
      <c r="BV79" s="300"/>
      <c r="BW79" s="301"/>
      <c r="BX79" s="286"/>
      <c r="BY79" s="297"/>
      <c r="BZ79" s="298"/>
      <c r="CA79" s="299"/>
      <c r="CB79" s="300"/>
      <c r="CC79" s="291"/>
      <c r="CD79" s="286"/>
      <c r="CE79" s="297"/>
      <c r="CF79" s="298"/>
      <c r="CG79" s="299"/>
      <c r="CH79" s="300"/>
      <c r="CI79" s="291"/>
      <c r="CJ79" s="286"/>
      <c r="CK79" s="297"/>
      <c r="CL79" s="298"/>
      <c r="CM79" s="299"/>
      <c r="CN79" s="300"/>
      <c r="CO79" s="291"/>
      <c r="CP79" s="286"/>
      <c r="CQ79" s="297"/>
      <c r="CR79" s="298"/>
      <c r="CS79" s="299"/>
      <c r="CT79" s="300"/>
      <c r="CU79" s="291"/>
      <c r="CV79" s="286"/>
      <c r="CW79" s="297"/>
      <c r="CX79" s="298"/>
      <c r="CY79" s="299"/>
      <c r="CZ79" s="300"/>
      <c r="DA79" s="291"/>
      <c r="DB79" s="286"/>
      <c r="DC79" s="297"/>
      <c r="DD79" s="298"/>
      <c r="DE79" s="299"/>
      <c r="DF79" s="300"/>
      <c r="DG79" s="291"/>
      <c r="DH79" s="286"/>
      <c r="DI79" s="297"/>
      <c r="DJ79" s="298"/>
      <c r="DK79" s="299"/>
      <c r="DL79" s="300"/>
      <c r="DM79" s="291"/>
      <c r="DN79" s="286"/>
      <c r="DO79" s="297"/>
      <c r="DP79" s="298"/>
      <c r="DQ79" s="299"/>
      <c r="DR79" s="300"/>
      <c r="DS79" s="291"/>
      <c r="DT79" s="286"/>
      <c r="DU79" s="297"/>
      <c r="DV79" s="298"/>
      <c r="DW79" s="299"/>
      <c r="DX79" s="300"/>
      <c r="DY79" s="291"/>
      <c r="DZ79" s="286"/>
      <c r="EA79" s="297"/>
      <c r="EB79" s="298"/>
      <c r="EC79" s="299"/>
      <c r="ED79" s="300"/>
      <c r="EE79" s="291"/>
      <c r="EF79" s="286"/>
      <c r="EG79" s="297"/>
      <c r="EH79" s="298"/>
      <c r="EI79" s="299"/>
      <c r="EJ79" s="300"/>
      <c r="EK79" s="291"/>
      <c r="EL79" s="286"/>
      <c r="EM79" s="297"/>
      <c r="EN79" s="298"/>
      <c r="EO79" s="299"/>
      <c r="EP79" s="300"/>
      <c r="EQ79" s="291"/>
      <c r="ER79" s="286"/>
      <c r="ES79" s="297"/>
      <c r="ET79" s="298"/>
      <c r="EU79" s="299"/>
      <c r="EV79" s="300"/>
      <c r="EW79" s="291"/>
      <c r="EX79" s="286"/>
      <c r="EY79" s="297"/>
      <c r="EZ79" s="298"/>
      <c r="FA79" s="299"/>
      <c r="FB79" s="300"/>
      <c r="FC79" s="291"/>
      <c r="FD79" s="286"/>
      <c r="FE79" s="297"/>
      <c r="FF79" s="298"/>
      <c r="FG79" s="299"/>
      <c r="FH79" s="300"/>
      <c r="FI79" s="291"/>
      <c r="FJ79" s="286"/>
      <c r="FK79" s="297"/>
      <c r="FL79" s="298"/>
      <c r="FM79" s="299"/>
      <c r="FN79" s="300"/>
      <c r="FO79" s="291"/>
      <c r="FP79" s="286"/>
      <c r="FQ79" s="297"/>
      <c r="FR79" s="298"/>
      <c r="FS79" s="299"/>
      <c r="FT79" s="300"/>
      <c r="FU79" s="291"/>
      <c r="FV79" s="286"/>
      <c r="FW79" s="297"/>
      <c r="FX79" s="298"/>
      <c r="FY79" s="299"/>
      <c r="FZ79" s="300"/>
      <c r="GA79" s="291"/>
      <c r="GB79" s="286"/>
      <c r="GC79" s="297"/>
      <c r="GD79" s="298"/>
      <c r="GE79" s="299"/>
      <c r="GF79" s="300"/>
      <c r="GG79" s="291"/>
      <c r="GH79" s="286"/>
      <c r="GI79" s="297"/>
      <c r="GJ79" s="298"/>
      <c r="GK79" s="299"/>
      <c r="GL79" s="300"/>
      <c r="GM79" s="291"/>
      <c r="GN79" s="286"/>
      <c r="GO79" s="297"/>
      <c r="GP79" s="298"/>
      <c r="GQ79" s="299"/>
      <c r="GR79" s="300"/>
      <c r="GS79" s="291"/>
      <c r="GT79" s="286"/>
      <c r="GU79" s="297"/>
      <c r="GV79" s="298"/>
      <c r="GW79" s="299"/>
      <c r="GX79" s="300"/>
      <c r="GY79" s="291"/>
      <c r="GZ79" s="286"/>
      <c r="HA79" s="297"/>
      <c r="HB79" s="298"/>
      <c r="HC79" s="299"/>
      <c r="HD79" s="300"/>
    </row>
    <row r="80" spans="1:212" x14ac:dyDescent="0.25">
      <c r="A80" s="280">
        <f>IF(AL80=1,(MAXA(A$18:A79)+1),0)</f>
        <v>0</v>
      </c>
      <c r="B80" s="280">
        <f>IF(BF80+BG80+BH80+BI80+BJ80&gt;0,MAXA(B$18:B79)+1,0)</f>
        <v>0</v>
      </c>
      <c r="C80" s="280">
        <f>IF(BL80+BM80+BN80+BO80+BP80&gt;0,MAXA(C$18:C79)+1,0)</f>
        <v>0</v>
      </c>
      <c r="D80" s="280">
        <f>IF(BR80+BS80+BT80+BU80+BV80&gt;0,MAXA(D$18:D79)+1,0)</f>
        <v>0</v>
      </c>
      <c r="E80" s="280">
        <f>IF(BX80+BY80+BZ80+CA80+CB80&gt;0,MAXA(E$18:E79)+1,0)</f>
        <v>0</v>
      </c>
      <c r="F80" s="280">
        <f>IF(CD80+CE80+CF80+CG80+CH80&gt;0,MAXA(F$18:F79)+1,0)</f>
        <v>0</v>
      </c>
      <c r="G80" s="280">
        <f>IF(CJ80+CK80+CL80+CM80+CN80&gt;0,MAXA(G$18:G79)+1,0)</f>
        <v>0</v>
      </c>
      <c r="H80" s="280">
        <f>IF(CP80+CQ80+CR80+CS80+CT80&gt;0,MAXA(H$18:H79)+1,0)</f>
        <v>0</v>
      </c>
      <c r="I80" s="280">
        <f>IF(CV80+CW80+CX80+CY80+CZ80&gt;0,MAXA(I$18:I79)+1,0)</f>
        <v>0</v>
      </c>
      <c r="J80" s="280">
        <f>IF(DB80+DC80+DD80+DE80+DF80&gt;0,MAXA(J$18:J79)+1,0)</f>
        <v>0</v>
      </c>
      <c r="K80" s="280">
        <f>IF(DH80+DI80+DJ80+DK80+DL80&gt;0,MAXA(K$18:K79)+1,0)</f>
        <v>0</v>
      </c>
      <c r="L80" s="280">
        <f>IF(DN80+DO80+DP80+DQ80+DR80&gt;0,MAXA(L$18:L79)+1,0)</f>
        <v>0</v>
      </c>
      <c r="M80" s="280">
        <f>IF(DT80+DU80+DV80+DW80+DX80&gt;0,MAXA(M$18:M79)+1,0)</f>
        <v>0</v>
      </c>
      <c r="N80" s="280">
        <f>IF(DZ80+EA80+EB80+EC80+ED80&gt;0,MAXA(N$18:N79)+1,0)</f>
        <v>0</v>
      </c>
      <c r="O80" s="280">
        <f>IF(EF80+EG80+EH80+EI80+EJ80&gt;0,MAXA(O$18:O79)+1,0)</f>
        <v>0</v>
      </c>
      <c r="P80" s="280">
        <f>IF(EL80+EM80+EN80+EO80+EP80&gt;0,MAXA(P$18:P79)+1,0)</f>
        <v>0</v>
      </c>
      <c r="Q80" s="280">
        <f>IF(ER80+ES80+ET80+EU80+EV80&gt;0,MAXA(Q$18:Q79)+1,0)</f>
        <v>0</v>
      </c>
      <c r="R80" s="280">
        <f>IF(EX80+EY80+EZ80+FA80+FB80&gt;0,MAXA(R$18:R79)+1,0)</f>
        <v>0</v>
      </c>
      <c r="S80" s="280">
        <f>IF(FD80+FE80+FF80+FG80+FH80&gt;0,MAXA(S$18:S79)+1,0)</f>
        <v>0</v>
      </c>
      <c r="T80" s="280">
        <f>IF(FJ80+FK80+FL80+FM80+FN80&gt;0,MAXA(T$18:T79)+1,0)</f>
        <v>0</v>
      </c>
      <c r="U80" s="280">
        <f>IF(FP80+FQ80+FR80+FS80+FT80&gt;0,MAXA(U$18:U79)+1,0)</f>
        <v>0</v>
      </c>
      <c r="V80" s="280">
        <f>IF(FV80+FW80+FX80+FY80+FZ80&gt;0,MAXA(V$18:V79)+1,0)</f>
        <v>0</v>
      </c>
      <c r="W80" s="280">
        <f>IF(GB80+GC80+GD80+GE80+GF80&gt;0,MAXA(W$18:W79)+1,0)</f>
        <v>0</v>
      </c>
      <c r="X80" s="280">
        <f>IF(GH80+GI80+GJ80+GK80+GL80&gt;0,MAXA(X$18:X79)+1,0)</f>
        <v>0</v>
      </c>
      <c r="Y80" s="280">
        <f>IF(GN80+GO80+GP80+GQ80+GR80&gt;0,MAXA(Y$18:Y79)+1,0)</f>
        <v>0</v>
      </c>
      <c r="Z80" s="280">
        <f>IF(GT80+GU80+GV80+GW80+GX80&gt;0,MAXA(Z$18:Z79)+1,0)</f>
        <v>0</v>
      </c>
      <c r="AA80" s="280">
        <f>IF(GZ80+HA80+HB80+HC80+HD80&gt;0,MAXA(AA$18:AA79)+1,0)</f>
        <v>0</v>
      </c>
      <c r="AB80" s="280">
        <f t="shared" si="63"/>
        <v>0</v>
      </c>
      <c r="AC80" s="280">
        <f t="shared" si="46"/>
        <v>0</v>
      </c>
      <c r="AD80" s="280">
        <f t="shared" si="41"/>
        <v>0</v>
      </c>
      <c r="AE80" s="280">
        <f t="shared" si="42"/>
        <v>0</v>
      </c>
      <c r="AF80" s="280">
        <f t="shared" si="64"/>
        <v>0</v>
      </c>
      <c r="AG80" s="280">
        <f t="shared" si="43"/>
        <v>0</v>
      </c>
      <c r="AH80" s="280">
        <f t="shared" si="65"/>
        <v>0</v>
      </c>
      <c r="AI80" s="280">
        <f t="shared" si="44"/>
        <v>0</v>
      </c>
      <c r="AJ80" s="280">
        <f t="shared" si="66"/>
        <v>0</v>
      </c>
      <c r="AK80" s="186" t="e">
        <f>MATCH(AY80,AY$18:AY512,0)</f>
        <v>#N/A</v>
      </c>
      <c r="AL80" s="280">
        <f t="shared" si="45"/>
        <v>0</v>
      </c>
      <c r="AM80" s="280">
        <f t="shared" si="50"/>
        <v>63</v>
      </c>
      <c r="AN80" s="415"/>
      <c r="AO80" s="416"/>
      <c r="AP80" s="303">
        <f t="shared" si="67"/>
        <v>0</v>
      </c>
      <c r="AQ80" s="304">
        <f t="shared" si="68"/>
        <v>0</v>
      </c>
      <c r="AR80" s="305">
        <f t="shared" si="69"/>
        <v>0</v>
      </c>
      <c r="AS80" s="284"/>
      <c r="AT80" s="285" t="str">
        <f t="shared" si="40"/>
        <v/>
      </c>
      <c r="AU80" s="286"/>
      <c r="AV80" s="287"/>
      <c r="AW80" s="288"/>
      <c r="AX80" s="289"/>
      <c r="AY80" s="290"/>
      <c r="AZ80" s="291"/>
      <c r="BA80" s="286"/>
      <c r="BB80" s="290"/>
      <c r="BC80" s="287"/>
      <c r="BD80" s="307"/>
      <c r="BE80" s="296"/>
      <c r="BF80" s="286"/>
      <c r="BG80" s="297"/>
      <c r="BH80" s="298"/>
      <c r="BI80" s="299"/>
      <c r="BJ80" s="300"/>
      <c r="BK80" s="301"/>
      <c r="BL80" s="286"/>
      <c r="BM80" s="297"/>
      <c r="BN80" s="298"/>
      <c r="BO80" s="299"/>
      <c r="BP80" s="300"/>
      <c r="BQ80" s="301"/>
      <c r="BR80" s="286"/>
      <c r="BS80" s="297"/>
      <c r="BT80" s="298"/>
      <c r="BU80" s="299"/>
      <c r="BV80" s="300"/>
      <c r="BW80" s="301"/>
      <c r="BX80" s="286"/>
      <c r="BY80" s="297"/>
      <c r="BZ80" s="298"/>
      <c r="CA80" s="299"/>
      <c r="CB80" s="300"/>
      <c r="CC80" s="291"/>
      <c r="CD80" s="286"/>
      <c r="CE80" s="297"/>
      <c r="CF80" s="298"/>
      <c r="CG80" s="299"/>
      <c r="CH80" s="300"/>
      <c r="CI80" s="291"/>
      <c r="CJ80" s="286"/>
      <c r="CK80" s="297"/>
      <c r="CL80" s="298"/>
      <c r="CM80" s="299"/>
      <c r="CN80" s="300"/>
      <c r="CO80" s="291"/>
      <c r="CP80" s="286"/>
      <c r="CQ80" s="297"/>
      <c r="CR80" s="298"/>
      <c r="CS80" s="299"/>
      <c r="CT80" s="300"/>
      <c r="CU80" s="291"/>
      <c r="CV80" s="286"/>
      <c r="CW80" s="297"/>
      <c r="CX80" s="298"/>
      <c r="CY80" s="299"/>
      <c r="CZ80" s="300"/>
      <c r="DA80" s="291"/>
      <c r="DB80" s="286"/>
      <c r="DC80" s="297"/>
      <c r="DD80" s="298"/>
      <c r="DE80" s="299"/>
      <c r="DF80" s="300"/>
      <c r="DG80" s="291"/>
      <c r="DH80" s="286"/>
      <c r="DI80" s="297"/>
      <c r="DJ80" s="298"/>
      <c r="DK80" s="299"/>
      <c r="DL80" s="300"/>
      <c r="DM80" s="291"/>
      <c r="DN80" s="286"/>
      <c r="DO80" s="297"/>
      <c r="DP80" s="298"/>
      <c r="DQ80" s="299"/>
      <c r="DR80" s="300"/>
      <c r="DS80" s="291"/>
      <c r="DT80" s="286"/>
      <c r="DU80" s="297"/>
      <c r="DV80" s="298"/>
      <c r="DW80" s="299"/>
      <c r="DX80" s="300"/>
      <c r="DY80" s="291"/>
      <c r="DZ80" s="286"/>
      <c r="EA80" s="297"/>
      <c r="EB80" s="298"/>
      <c r="EC80" s="299"/>
      <c r="ED80" s="300"/>
      <c r="EE80" s="291"/>
      <c r="EF80" s="286"/>
      <c r="EG80" s="297"/>
      <c r="EH80" s="298"/>
      <c r="EI80" s="299"/>
      <c r="EJ80" s="300"/>
      <c r="EK80" s="291"/>
      <c r="EL80" s="286"/>
      <c r="EM80" s="297"/>
      <c r="EN80" s="298"/>
      <c r="EO80" s="299"/>
      <c r="EP80" s="300"/>
      <c r="EQ80" s="291"/>
      <c r="ER80" s="286"/>
      <c r="ES80" s="297"/>
      <c r="ET80" s="298"/>
      <c r="EU80" s="299"/>
      <c r="EV80" s="300"/>
      <c r="EW80" s="291"/>
      <c r="EX80" s="286"/>
      <c r="EY80" s="297"/>
      <c r="EZ80" s="298"/>
      <c r="FA80" s="299"/>
      <c r="FB80" s="300"/>
      <c r="FC80" s="291"/>
      <c r="FD80" s="286"/>
      <c r="FE80" s="297"/>
      <c r="FF80" s="298"/>
      <c r="FG80" s="299"/>
      <c r="FH80" s="300"/>
      <c r="FI80" s="291"/>
      <c r="FJ80" s="286"/>
      <c r="FK80" s="297"/>
      <c r="FL80" s="298"/>
      <c r="FM80" s="299"/>
      <c r="FN80" s="300"/>
      <c r="FO80" s="291"/>
      <c r="FP80" s="286"/>
      <c r="FQ80" s="297"/>
      <c r="FR80" s="298"/>
      <c r="FS80" s="299"/>
      <c r="FT80" s="300"/>
      <c r="FU80" s="291"/>
      <c r="FV80" s="286"/>
      <c r="FW80" s="297"/>
      <c r="FX80" s="298"/>
      <c r="FY80" s="299"/>
      <c r="FZ80" s="300"/>
      <c r="GA80" s="291"/>
      <c r="GB80" s="286"/>
      <c r="GC80" s="297"/>
      <c r="GD80" s="298"/>
      <c r="GE80" s="299"/>
      <c r="GF80" s="300"/>
      <c r="GG80" s="291"/>
      <c r="GH80" s="286"/>
      <c r="GI80" s="297"/>
      <c r="GJ80" s="298"/>
      <c r="GK80" s="299"/>
      <c r="GL80" s="300"/>
      <c r="GM80" s="291"/>
      <c r="GN80" s="286"/>
      <c r="GO80" s="297"/>
      <c r="GP80" s="298"/>
      <c r="GQ80" s="299"/>
      <c r="GR80" s="300"/>
      <c r="GS80" s="291"/>
      <c r="GT80" s="286"/>
      <c r="GU80" s="297"/>
      <c r="GV80" s="298"/>
      <c r="GW80" s="299"/>
      <c r="GX80" s="300"/>
      <c r="GY80" s="291"/>
      <c r="GZ80" s="286"/>
      <c r="HA80" s="297"/>
      <c r="HB80" s="298"/>
      <c r="HC80" s="299"/>
      <c r="HD80" s="300"/>
    </row>
    <row r="81" spans="1:212" x14ac:dyDescent="0.25">
      <c r="A81" s="280">
        <f>IF(AL81=1,(MAXA(A$18:A80)+1),0)</f>
        <v>0</v>
      </c>
      <c r="B81" s="280">
        <f>IF(BF81+BG81+BH81+BI81+BJ81&gt;0,MAXA(B$18:B80)+1,0)</f>
        <v>0</v>
      </c>
      <c r="C81" s="280">
        <f>IF(BL81+BM81+BN81+BO81+BP81&gt;0,MAXA(C$18:C80)+1,0)</f>
        <v>0</v>
      </c>
      <c r="D81" s="280">
        <f>IF(BR81+BS81+BT81+BU81+BV81&gt;0,MAXA(D$18:D80)+1,0)</f>
        <v>0</v>
      </c>
      <c r="E81" s="280">
        <f>IF(BX81+BY81+BZ81+CA81+CB81&gt;0,MAXA(E$18:E80)+1,0)</f>
        <v>0</v>
      </c>
      <c r="F81" s="280">
        <f>IF(CD81+CE81+CF81+CG81+CH81&gt;0,MAXA(F$18:F80)+1,0)</f>
        <v>0</v>
      </c>
      <c r="G81" s="280">
        <f>IF(CJ81+CK81+CL81+CM81+CN81&gt;0,MAXA(G$18:G80)+1,0)</f>
        <v>0</v>
      </c>
      <c r="H81" s="280">
        <f>IF(CP81+CQ81+CR81+CS81+CT81&gt;0,MAXA(H$18:H80)+1,0)</f>
        <v>0</v>
      </c>
      <c r="I81" s="280">
        <f>IF(CV81+CW81+CX81+CY81+CZ81&gt;0,MAXA(I$18:I80)+1,0)</f>
        <v>0</v>
      </c>
      <c r="J81" s="280">
        <f>IF(DB81+DC81+DD81+DE81+DF81&gt;0,MAXA(J$18:J80)+1,0)</f>
        <v>0</v>
      </c>
      <c r="K81" s="280">
        <f>IF(DH81+DI81+DJ81+DK81+DL81&gt;0,MAXA(K$18:K80)+1,0)</f>
        <v>0</v>
      </c>
      <c r="L81" s="280">
        <f>IF(DN81+DO81+DP81+DQ81+DR81&gt;0,MAXA(L$18:L80)+1,0)</f>
        <v>0</v>
      </c>
      <c r="M81" s="280">
        <f>IF(DT81+DU81+DV81+DW81+DX81&gt;0,MAXA(M$18:M80)+1,0)</f>
        <v>0</v>
      </c>
      <c r="N81" s="280">
        <f>IF(DZ81+EA81+EB81+EC81+ED81&gt;0,MAXA(N$18:N80)+1,0)</f>
        <v>0</v>
      </c>
      <c r="O81" s="280">
        <f>IF(EF81+EG81+EH81+EI81+EJ81&gt;0,MAXA(O$18:O80)+1,0)</f>
        <v>0</v>
      </c>
      <c r="P81" s="280">
        <f>IF(EL81+EM81+EN81+EO81+EP81&gt;0,MAXA(P$18:P80)+1,0)</f>
        <v>0</v>
      </c>
      <c r="Q81" s="280">
        <f>IF(ER81+ES81+ET81+EU81+EV81&gt;0,MAXA(Q$18:Q80)+1,0)</f>
        <v>0</v>
      </c>
      <c r="R81" s="280">
        <f>IF(EX81+EY81+EZ81+FA81+FB81&gt;0,MAXA(R$18:R80)+1,0)</f>
        <v>0</v>
      </c>
      <c r="S81" s="280">
        <f>IF(FD81+FE81+FF81+FG81+FH81&gt;0,MAXA(S$18:S80)+1,0)</f>
        <v>0</v>
      </c>
      <c r="T81" s="280">
        <f>IF(FJ81+FK81+FL81+FM81+FN81&gt;0,MAXA(T$18:T80)+1,0)</f>
        <v>0</v>
      </c>
      <c r="U81" s="280">
        <f>IF(FP81+FQ81+FR81+FS81+FT81&gt;0,MAXA(U$18:U80)+1,0)</f>
        <v>0</v>
      </c>
      <c r="V81" s="280">
        <f>IF(FV81+FW81+FX81+FY81+FZ81&gt;0,MAXA(V$18:V80)+1,0)</f>
        <v>0</v>
      </c>
      <c r="W81" s="280">
        <f>IF(GB81+GC81+GD81+GE81+GF81&gt;0,MAXA(W$18:W80)+1,0)</f>
        <v>0</v>
      </c>
      <c r="X81" s="280">
        <f>IF(GH81+GI81+GJ81+GK81+GL81&gt;0,MAXA(X$18:X80)+1,0)</f>
        <v>0</v>
      </c>
      <c r="Y81" s="280">
        <f>IF(GN81+GO81+GP81+GQ81+GR81&gt;0,MAXA(Y$18:Y80)+1,0)</f>
        <v>0</v>
      </c>
      <c r="Z81" s="280">
        <f>IF(GT81+GU81+GV81+GW81+GX81&gt;0,MAXA(Z$18:Z80)+1,0)</f>
        <v>0</v>
      </c>
      <c r="AA81" s="280">
        <f>IF(GZ81+HA81+HB81+HC81+HD81&gt;0,MAXA(AA$18:AA80)+1,0)</f>
        <v>0</v>
      </c>
      <c r="AB81" s="280">
        <f t="shared" si="63"/>
        <v>0</v>
      </c>
      <c r="AC81" s="280">
        <f t="shared" si="46"/>
        <v>0</v>
      </c>
      <c r="AD81" s="280">
        <f t="shared" si="41"/>
        <v>0</v>
      </c>
      <c r="AE81" s="280">
        <f t="shared" si="42"/>
        <v>0</v>
      </c>
      <c r="AF81" s="280">
        <f t="shared" si="64"/>
        <v>0</v>
      </c>
      <c r="AG81" s="280">
        <f t="shared" si="43"/>
        <v>0</v>
      </c>
      <c r="AH81" s="280">
        <f t="shared" si="65"/>
        <v>0</v>
      </c>
      <c r="AI81" s="280">
        <f t="shared" si="44"/>
        <v>0</v>
      </c>
      <c r="AJ81" s="280">
        <f t="shared" si="66"/>
        <v>0</v>
      </c>
      <c r="AK81" s="186" t="e">
        <f>MATCH(AY81,AY$18:AY513,0)</f>
        <v>#N/A</v>
      </c>
      <c r="AL81" s="280">
        <f t="shared" si="45"/>
        <v>0</v>
      </c>
      <c r="AM81" s="280">
        <f t="shared" si="50"/>
        <v>64</v>
      </c>
      <c r="AN81" s="415"/>
      <c r="AO81" s="416"/>
      <c r="AP81" s="303">
        <f t="shared" si="67"/>
        <v>0</v>
      </c>
      <c r="AQ81" s="304">
        <f t="shared" si="68"/>
        <v>0</v>
      </c>
      <c r="AR81" s="305">
        <f t="shared" si="69"/>
        <v>0</v>
      </c>
      <c r="AS81" s="284"/>
      <c r="AT81" s="285" t="str">
        <f t="shared" si="40"/>
        <v/>
      </c>
      <c r="AU81" s="286"/>
      <c r="AV81" s="287"/>
      <c r="AW81" s="288"/>
      <c r="AX81" s="289"/>
      <c r="AY81" s="290"/>
      <c r="AZ81" s="291"/>
      <c r="BA81" s="286"/>
      <c r="BB81" s="290"/>
      <c r="BC81" s="287"/>
      <c r="BD81" s="307"/>
      <c r="BE81" s="296"/>
      <c r="BF81" s="286"/>
      <c r="BG81" s="297"/>
      <c r="BH81" s="298"/>
      <c r="BI81" s="299"/>
      <c r="BJ81" s="300"/>
      <c r="BK81" s="301"/>
      <c r="BL81" s="286"/>
      <c r="BM81" s="297"/>
      <c r="BN81" s="298"/>
      <c r="BO81" s="299"/>
      <c r="BP81" s="300"/>
      <c r="BQ81" s="301"/>
      <c r="BR81" s="286"/>
      <c r="BS81" s="297"/>
      <c r="BT81" s="298"/>
      <c r="BU81" s="299"/>
      <c r="BV81" s="300"/>
      <c r="BW81" s="301"/>
      <c r="BX81" s="286"/>
      <c r="BY81" s="297"/>
      <c r="BZ81" s="298"/>
      <c r="CA81" s="299"/>
      <c r="CB81" s="300"/>
      <c r="CC81" s="291"/>
      <c r="CD81" s="286"/>
      <c r="CE81" s="297"/>
      <c r="CF81" s="298"/>
      <c r="CG81" s="299"/>
      <c r="CH81" s="300"/>
      <c r="CI81" s="291"/>
      <c r="CJ81" s="286"/>
      <c r="CK81" s="297"/>
      <c r="CL81" s="298"/>
      <c r="CM81" s="299"/>
      <c r="CN81" s="300"/>
      <c r="CO81" s="291"/>
      <c r="CP81" s="286"/>
      <c r="CQ81" s="297"/>
      <c r="CR81" s="298"/>
      <c r="CS81" s="299"/>
      <c r="CT81" s="300"/>
      <c r="CU81" s="291"/>
      <c r="CV81" s="286"/>
      <c r="CW81" s="297"/>
      <c r="CX81" s="298"/>
      <c r="CY81" s="299"/>
      <c r="CZ81" s="300"/>
      <c r="DA81" s="291"/>
      <c r="DB81" s="286"/>
      <c r="DC81" s="297"/>
      <c r="DD81" s="298"/>
      <c r="DE81" s="299"/>
      <c r="DF81" s="300"/>
      <c r="DG81" s="291"/>
      <c r="DH81" s="286"/>
      <c r="DI81" s="297"/>
      <c r="DJ81" s="298"/>
      <c r="DK81" s="299"/>
      <c r="DL81" s="300"/>
      <c r="DM81" s="291"/>
      <c r="DN81" s="286"/>
      <c r="DO81" s="297"/>
      <c r="DP81" s="298"/>
      <c r="DQ81" s="299"/>
      <c r="DR81" s="300"/>
      <c r="DS81" s="291"/>
      <c r="DT81" s="286"/>
      <c r="DU81" s="297"/>
      <c r="DV81" s="298"/>
      <c r="DW81" s="299"/>
      <c r="DX81" s="300"/>
      <c r="DY81" s="291"/>
      <c r="DZ81" s="286"/>
      <c r="EA81" s="297"/>
      <c r="EB81" s="298"/>
      <c r="EC81" s="299"/>
      <c r="ED81" s="300"/>
      <c r="EE81" s="291"/>
      <c r="EF81" s="286"/>
      <c r="EG81" s="297"/>
      <c r="EH81" s="298"/>
      <c r="EI81" s="299"/>
      <c r="EJ81" s="300"/>
      <c r="EK81" s="291"/>
      <c r="EL81" s="286"/>
      <c r="EM81" s="297"/>
      <c r="EN81" s="298"/>
      <c r="EO81" s="299"/>
      <c r="EP81" s="300"/>
      <c r="EQ81" s="291"/>
      <c r="ER81" s="286"/>
      <c r="ES81" s="297"/>
      <c r="ET81" s="298"/>
      <c r="EU81" s="299"/>
      <c r="EV81" s="300"/>
      <c r="EW81" s="291"/>
      <c r="EX81" s="286"/>
      <c r="EY81" s="297"/>
      <c r="EZ81" s="298"/>
      <c r="FA81" s="299"/>
      <c r="FB81" s="300"/>
      <c r="FC81" s="291"/>
      <c r="FD81" s="286"/>
      <c r="FE81" s="297"/>
      <c r="FF81" s="298"/>
      <c r="FG81" s="299"/>
      <c r="FH81" s="300"/>
      <c r="FI81" s="291"/>
      <c r="FJ81" s="286"/>
      <c r="FK81" s="297"/>
      <c r="FL81" s="298"/>
      <c r="FM81" s="299"/>
      <c r="FN81" s="300"/>
      <c r="FO81" s="291"/>
      <c r="FP81" s="286"/>
      <c r="FQ81" s="297"/>
      <c r="FR81" s="298"/>
      <c r="FS81" s="299"/>
      <c r="FT81" s="300"/>
      <c r="FU81" s="291"/>
      <c r="FV81" s="286"/>
      <c r="FW81" s="297"/>
      <c r="FX81" s="298"/>
      <c r="FY81" s="299"/>
      <c r="FZ81" s="300"/>
      <c r="GA81" s="291"/>
      <c r="GB81" s="286"/>
      <c r="GC81" s="297"/>
      <c r="GD81" s="298"/>
      <c r="GE81" s="299"/>
      <c r="GF81" s="300"/>
      <c r="GG81" s="291"/>
      <c r="GH81" s="286"/>
      <c r="GI81" s="297"/>
      <c r="GJ81" s="298"/>
      <c r="GK81" s="299"/>
      <c r="GL81" s="300"/>
      <c r="GM81" s="291"/>
      <c r="GN81" s="286"/>
      <c r="GO81" s="297"/>
      <c r="GP81" s="298"/>
      <c r="GQ81" s="299"/>
      <c r="GR81" s="300"/>
      <c r="GS81" s="291"/>
      <c r="GT81" s="286"/>
      <c r="GU81" s="297"/>
      <c r="GV81" s="298"/>
      <c r="GW81" s="299"/>
      <c r="GX81" s="300"/>
      <c r="GY81" s="291"/>
      <c r="GZ81" s="286"/>
      <c r="HA81" s="297"/>
      <c r="HB81" s="298"/>
      <c r="HC81" s="299"/>
      <c r="HD81" s="300"/>
    </row>
    <row r="82" spans="1:212" x14ac:dyDescent="0.25">
      <c r="A82" s="280">
        <f>IF(AL82=1,(MAXA(A$18:A81)+1),0)</f>
        <v>0</v>
      </c>
      <c r="B82" s="280">
        <f>IF(BF82+BG82+BH82+BI82+BJ82&gt;0,MAXA(B$18:B81)+1,0)</f>
        <v>0</v>
      </c>
      <c r="C82" s="280">
        <f>IF(BL82+BM82+BN82+BO82+BP82&gt;0,MAXA(C$18:C81)+1,0)</f>
        <v>0</v>
      </c>
      <c r="D82" s="280">
        <f>IF(BR82+BS82+BT82+BU82+BV82&gt;0,MAXA(D$18:D81)+1,0)</f>
        <v>0</v>
      </c>
      <c r="E82" s="280">
        <f>IF(BX82+BY82+BZ82+CA82+CB82&gt;0,MAXA(E$18:E81)+1,0)</f>
        <v>0</v>
      </c>
      <c r="F82" s="280">
        <f>IF(CD82+CE82+CF82+CG82+CH82&gt;0,MAXA(F$18:F81)+1,0)</f>
        <v>0</v>
      </c>
      <c r="G82" s="280">
        <f>IF(CJ82+CK82+CL82+CM82+CN82&gt;0,MAXA(G$18:G81)+1,0)</f>
        <v>0</v>
      </c>
      <c r="H82" s="280">
        <f>IF(CP82+CQ82+CR82+CS82+CT82&gt;0,MAXA(H$18:H81)+1,0)</f>
        <v>0</v>
      </c>
      <c r="I82" s="280">
        <f>IF(CV82+CW82+CX82+CY82+CZ82&gt;0,MAXA(I$18:I81)+1,0)</f>
        <v>0</v>
      </c>
      <c r="J82" s="280">
        <f>IF(DB82+DC82+DD82+DE82+DF82&gt;0,MAXA(J$18:J81)+1,0)</f>
        <v>0</v>
      </c>
      <c r="K82" s="280">
        <f>IF(DH82+DI82+DJ82+DK82+DL82&gt;0,MAXA(K$18:K81)+1,0)</f>
        <v>0</v>
      </c>
      <c r="L82" s="280">
        <f>IF(DN82+DO82+DP82+DQ82+DR82&gt;0,MAXA(L$18:L81)+1,0)</f>
        <v>0</v>
      </c>
      <c r="M82" s="280">
        <f>IF(DT82+DU82+DV82+DW82+DX82&gt;0,MAXA(M$18:M81)+1,0)</f>
        <v>0</v>
      </c>
      <c r="N82" s="280">
        <f>IF(DZ82+EA82+EB82+EC82+ED82&gt;0,MAXA(N$18:N81)+1,0)</f>
        <v>0</v>
      </c>
      <c r="O82" s="280">
        <f>IF(EF82+EG82+EH82+EI82+EJ82&gt;0,MAXA(O$18:O81)+1,0)</f>
        <v>0</v>
      </c>
      <c r="P82" s="280">
        <f>IF(EL82+EM82+EN82+EO82+EP82&gt;0,MAXA(P$18:P81)+1,0)</f>
        <v>0</v>
      </c>
      <c r="Q82" s="280">
        <f>IF(ER82+ES82+ET82+EU82+EV82&gt;0,MAXA(Q$18:Q81)+1,0)</f>
        <v>0</v>
      </c>
      <c r="R82" s="280">
        <f>IF(EX82+EY82+EZ82+FA82+FB82&gt;0,MAXA(R$18:R81)+1,0)</f>
        <v>0</v>
      </c>
      <c r="S82" s="280">
        <f>IF(FD82+FE82+FF82+FG82+FH82&gt;0,MAXA(S$18:S81)+1,0)</f>
        <v>0</v>
      </c>
      <c r="T82" s="280">
        <f>IF(FJ82+FK82+FL82+FM82+FN82&gt;0,MAXA(T$18:T81)+1,0)</f>
        <v>0</v>
      </c>
      <c r="U82" s="280">
        <f>IF(FP82+FQ82+FR82+FS82+FT82&gt;0,MAXA(U$18:U81)+1,0)</f>
        <v>0</v>
      </c>
      <c r="V82" s="280">
        <f>IF(FV82+FW82+FX82+FY82+FZ82&gt;0,MAXA(V$18:V81)+1,0)</f>
        <v>0</v>
      </c>
      <c r="W82" s="280">
        <f>IF(GB82+GC82+GD82+GE82+GF82&gt;0,MAXA(W$18:W81)+1,0)</f>
        <v>0</v>
      </c>
      <c r="X82" s="280">
        <f>IF(GH82+GI82+GJ82+GK82+GL82&gt;0,MAXA(X$18:X81)+1,0)</f>
        <v>0</v>
      </c>
      <c r="Y82" s="280">
        <f>IF(GN82+GO82+GP82+GQ82+GR82&gt;0,MAXA(Y$18:Y81)+1,0)</f>
        <v>0</v>
      </c>
      <c r="Z82" s="280">
        <f>IF(GT82+GU82+GV82+GW82+GX82&gt;0,MAXA(Z$18:Z81)+1,0)</f>
        <v>0</v>
      </c>
      <c r="AA82" s="280">
        <f>IF(GZ82+HA82+HB82+HC82+HD82&gt;0,MAXA(AA$18:AA81)+1,0)</f>
        <v>0</v>
      </c>
      <c r="AB82" s="280">
        <f t="shared" si="63"/>
        <v>0</v>
      </c>
      <c r="AC82" s="280">
        <f t="shared" si="46"/>
        <v>0</v>
      </c>
      <c r="AD82" s="280">
        <f t="shared" si="41"/>
        <v>0</v>
      </c>
      <c r="AE82" s="280">
        <f t="shared" si="42"/>
        <v>0</v>
      </c>
      <c r="AF82" s="280">
        <f t="shared" si="64"/>
        <v>0</v>
      </c>
      <c r="AG82" s="280">
        <f t="shared" si="43"/>
        <v>0</v>
      </c>
      <c r="AH82" s="280">
        <f t="shared" si="65"/>
        <v>0</v>
      </c>
      <c r="AI82" s="280">
        <f t="shared" si="44"/>
        <v>0</v>
      </c>
      <c r="AJ82" s="280">
        <f t="shared" si="66"/>
        <v>0</v>
      </c>
      <c r="AK82" s="186" t="e">
        <f>MATCH(AY82,AY$18:AY514,0)</f>
        <v>#N/A</v>
      </c>
      <c r="AL82" s="280">
        <f t="shared" si="45"/>
        <v>0</v>
      </c>
      <c r="AM82" s="280">
        <f t="shared" si="50"/>
        <v>65</v>
      </c>
      <c r="AN82" s="415"/>
      <c r="AO82" s="416"/>
      <c r="AP82" s="303">
        <f t="shared" si="67"/>
        <v>0</v>
      </c>
      <c r="AQ82" s="304">
        <f t="shared" si="68"/>
        <v>0</v>
      </c>
      <c r="AR82" s="305">
        <f t="shared" si="69"/>
        <v>0</v>
      </c>
      <c r="AS82" s="284"/>
      <c r="AT82" s="285" t="str">
        <f t="shared" ref="AT82:AT145" si="70">IF(AS82&lt;&gt;0,VLOOKUP(AS82,$AR$1:$AS$15,2,FALSE),"")</f>
        <v/>
      </c>
      <c r="AU82" s="286"/>
      <c r="AV82" s="287"/>
      <c r="AW82" s="288"/>
      <c r="AX82" s="289"/>
      <c r="AY82" s="290"/>
      <c r="AZ82" s="291"/>
      <c r="BA82" s="286"/>
      <c r="BB82" s="290"/>
      <c r="BC82" s="287"/>
      <c r="BD82" s="307"/>
      <c r="BE82" s="296"/>
      <c r="BF82" s="286"/>
      <c r="BG82" s="297"/>
      <c r="BH82" s="298"/>
      <c r="BI82" s="299"/>
      <c r="BJ82" s="300"/>
      <c r="BK82" s="301"/>
      <c r="BL82" s="286"/>
      <c r="BM82" s="297"/>
      <c r="BN82" s="298"/>
      <c r="BO82" s="299"/>
      <c r="BP82" s="300"/>
      <c r="BQ82" s="301"/>
      <c r="BR82" s="286"/>
      <c r="BS82" s="297"/>
      <c r="BT82" s="298"/>
      <c r="BU82" s="299"/>
      <c r="BV82" s="300"/>
      <c r="BW82" s="301"/>
      <c r="BX82" s="286"/>
      <c r="BY82" s="297"/>
      <c r="BZ82" s="298"/>
      <c r="CA82" s="299"/>
      <c r="CB82" s="300"/>
      <c r="CC82" s="291"/>
      <c r="CD82" s="286"/>
      <c r="CE82" s="297"/>
      <c r="CF82" s="298"/>
      <c r="CG82" s="299"/>
      <c r="CH82" s="300"/>
      <c r="CI82" s="291"/>
      <c r="CJ82" s="286"/>
      <c r="CK82" s="297"/>
      <c r="CL82" s="298"/>
      <c r="CM82" s="299"/>
      <c r="CN82" s="300"/>
      <c r="CO82" s="291"/>
      <c r="CP82" s="286"/>
      <c r="CQ82" s="297"/>
      <c r="CR82" s="298"/>
      <c r="CS82" s="299"/>
      <c r="CT82" s="300"/>
      <c r="CU82" s="291"/>
      <c r="CV82" s="286"/>
      <c r="CW82" s="297"/>
      <c r="CX82" s="298"/>
      <c r="CY82" s="299"/>
      <c r="CZ82" s="300"/>
      <c r="DA82" s="291"/>
      <c r="DB82" s="286"/>
      <c r="DC82" s="297"/>
      <c r="DD82" s="298"/>
      <c r="DE82" s="299"/>
      <c r="DF82" s="300"/>
      <c r="DG82" s="291"/>
      <c r="DH82" s="286"/>
      <c r="DI82" s="297"/>
      <c r="DJ82" s="298"/>
      <c r="DK82" s="299"/>
      <c r="DL82" s="300"/>
      <c r="DM82" s="291"/>
      <c r="DN82" s="286"/>
      <c r="DO82" s="297"/>
      <c r="DP82" s="298"/>
      <c r="DQ82" s="299"/>
      <c r="DR82" s="300"/>
      <c r="DS82" s="291"/>
      <c r="DT82" s="286"/>
      <c r="DU82" s="297"/>
      <c r="DV82" s="298"/>
      <c r="DW82" s="299"/>
      <c r="DX82" s="300"/>
      <c r="DY82" s="291"/>
      <c r="DZ82" s="286"/>
      <c r="EA82" s="297"/>
      <c r="EB82" s="298"/>
      <c r="EC82" s="299"/>
      <c r="ED82" s="300"/>
      <c r="EE82" s="291"/>
      <c r="EF82" s="286"/>
      <c r="EG82" s="297"/>
      <c r="EH82" s="298"/>
      <c r="EI82" s="299"/>
      <c r="EJ82" s="300"/>
      <c r="EK82" s="291"/>
      <c r="EL82" s="286"/>
      <c r="EM82" s="297"/>
      <c r="EN82" s="298"/>
      <c r="EO82" s="299"/>
      <c r="EP82" s="300"/>
      <c r="EQ82" s="291"/>
      <c r="ER82" s="286"/>
      <c r="ES82" s="297"/>
      <c r="ET82" s="298"/>
      <c r="EU82" s="299"/>
      <c r="EV82" s="300"/>
      <c r="EW82" s="291"/>
      <c r="EX82" s="286"/>
      <c r="EY82" s="297"/>
      <c r="EZ82" s="298"/>
      <c r="FA82" s="299"/>
      <c r="FB82" s="300"/>
      <c r="FC82" s="291"/>
      <c r="FD82" s="286"/>
      <c r="FE82" s="297"/>
      <c r="FF82" s="298"/>
      <c r="FG82" s="299"/>
      <c r="FH82" s="300"/>
      <c r="FI82" s="291"/>
      <c r="FJ82" s="286"/>
      <c r="FK82" s="297"/>
      <c r="FL82" s="298"/>
      <c r="FM82" s="299"/>
      <c r="FN82" s="300"/>
      <c r="FO82" s="291"/>
      <c r="FP82" s="286"/>
      <c r="FQ82" s="297"/>
      <c r="FR82" s="298"/>
      <c r="FS82" s="299"/>
      <c r="FT82" s="300"/>
      <c r="FU82" s="291"/>
      <c r="FV82" s="286"/>
      <c r="FW82" s="297"/>
      <c r="FX82" s="298"/>
      <c r="FY82" s="299"/>
      <c r="FZ82" s="300"/>
      <c r="GA82" s="291"/>
      <c r="GB82" s="286"/>
      <c r="GC82" s="297"/>
      <c r="GD82" s="298"/>
      <c r="GE82" s="299"/>
      <c r="GF82" s="300"/>
      <c r="GG82" s="291"/>
      <c r="GH82" s="286"/>
      <c r="GI82" s="297"/>
      <c r="GJ82" s="298"/>
      <c r="GK82" s="299"/>
      <c r="GL82" s="300"/>
      <c r="GM82" s="291"/>
      <c r="GN82" s="286"/>
      <c r="GO82" s="297"/>
      <c r="GP82" s="298"/>
      <c r="GQ82" s="299"/>
      <c r="GR82" s="300"/>
      <c r="GS82" s="291"/>
      <c r="GT82" s="286"/>
      <c r="GU82" s="297"/>
      <c r="GV82" s="298"/>
      <c r="GW82" s="299"/>
      <c r="GX82" s="300"/>
      <c r="GY82" s="291"/>
      <c r="GZ82" s="286"/>
      <c r="HA82" s="297"/>
      <c r="HB82" s="298"/>
      <c r="HC82" s="299"/>
      <c r="HD82" s="300"/>
    </row>
    <row r="83" spans="1:212" x14ac:dyDescent="0.25">
      <c r="A83" s="280">
        <f>IF(AL83=1,(MAXA(A$18:A82)+1),0)</f>
        <v>0</v>
      </c>
      <c r="B83" s="280">
        <f>IF(BF83+BG83+BH83+BI83+BJ83&gt;0,MAXA(B$18:B82)+1,0)</f>
        <v>0</v>
      </c>
      <c r="C83" s="280">
        <f>IF(BL83+BM83+BN83+BO83+BP83&gt;0,MAXA(C$18:C82)+1,0)</f>
        <v>0</v>
      </c>
      <c r="D83" s="280">
        <f>IF(BR83+BS83+BT83+BU83+BV83&gt;0,MAXA(D$18:D82)+1,0)</f>
        <v>0</v>
      </c>
      <c r="E83" s="280">
        <f>IF(BX83+BY83+BZ83+CA83+CB83&gt;0,MAXA(E$18:E82)+1,0)</f>
        <v>0</v>
      </c>
      <c r="F83" s="280">
        <f>IF(CD83+CE83+CF83+CG83+CH83&gt;0,MAXA(F$18:F82)+1,0)</f>
        <v>0</v>
      </c>
      <c r="G83" s="280">
        <f>IF(CJ83+CK83+CL83+CM83+CN83&gt;0,MAXA(G$18:G82)+1,0)</f>
        <v>0</v>
      </c>
      <c r="H83" s="280">
        <f>IF(CP83+CQ83+CR83+CS83+CT83&gt;0,MAXA(H$18:H82)+1,0)</f>
        <v>0</v>
      </c>
      <c r="I83" s="280">
        <f>IF(CV83+CW83+CX83+CY83+CZ83&gt;0,MAXA(I$18:I82)+1,0)</f>
        <v>0</v>
      </c>
      <c r="J83" s="280">
        <f>IF(DB83+DC83+DD83+DE83+DF83&gt;0,MAXA(J$18:J82)+1,0)</f>
        <v>0</v>
      </c>
      <c r="K83" s="280">
        <f>IF(DH83+DI83+DJ83+DK83+DL83&gt;0,MAXA(K$18:K82)+1,0)</f>
        <v>0</v>
      </c>
      <c r="L83" s="280">
        <f>IF(DN83+DO83+DP83+DQ83+DR83&gt;0,MAXA(L$18:L82)+1,0)</f>
        <v>0</v>
      </c>
      <c r="M83" s="280">
        <f>IF(DT83+DU83+DV83+DW83+DX83&gt;0,MAXA(M$18:M82)+1,0)</f>
        <v>0</v>
      </c>
      <c r="N83" s="280">
        <f>IF(DZ83+EA83+EB83+EC83+ED83&gt;0,MAXA(N$18:N82)+1,0)</f>
        <v>0</v>
      </c>
      <c r="O83" s="280">
        <f>IF(EF83+EG83+EH83+EI83+EJ83&gt;0,MAXA(O$18:O82)+1,0)</f>
        <v>0</v>
      </c>
      <c r="P83" s="280">
        <f>IF(EL83+EM83+EN83+EO83+EP83&gt;0,MAXA(P$18:P82)+1,0)</f>
        <v>0</v>
      </c>
      <c r="Q83" s="280">
        <f>IF(ER83+ES83+ET83+EU83+EV83&gt;0,MAXA(Q$18:Q82)+1,0)</f>
        <v>0</v>
      </c>
      <c r="R83" s="280">
        <f>IF(EX83+EY83+EZ83+FA83+FB83&gt;0,MAXA(R$18:R82)+1,0)</f>
        <v>0</v>
      </c>
      <c r="S83" s="280">
        <f>IF(FD83+FE83+FF83+FG83+FH83&gt;0,MAXA(S$18:S82)+1,0)</f>
        <v>0</v>
      </c>
      <c r="T83" s="280">
        <f>IF(FJ83+FK83+FL83+FM83+FN83&gt;0,MAXA(T$18:T82)+1,0)</f>
        <v>0</v>
      </c>
      <c r="U83" s="280">
        <f>IF(FP83+FQ83+FR83+FS83+FT83&gt;0,MAXA(U$18:U82)+1,0)</f>
        <v>0</v>
      </c>
      <c r="V83" s="280">
        <f>IF(FV83+FW83+FX83+FY83+FZ83&gt;0,MAXA(V$18:V82)+1,0)</f>
        <v>0</v>
      </c>
      <c r="W83" s="280">
        <f>IF(GB83+GC83+GD83+GE83+GF83&gt;0,MAXA(W$18:W82)+1,0)</f>
        <v>0</v>
      </c>
      <c r="X83" s="280">
        <f>IF(GH83+GI83+GJ83+GK83+GL83&gt;0,MAXA(X$18:X82)+1,0)</f>
        <v>0</v>
      </c>
      <c r="Y83" s="280">
        <f>IF(GN83+GO83+GP83+GQ83+GR83&gt;0,MAXA(Y$18:Y82)+1,0)</f>
        <v>0</v>
      </c>
      <c r="Z83" s="280">
        <f>IF(GT83+GU83+GV83+GW83+GX83&gt;0,MAXA(Z$18:Z82)+1,0)</f>
        <v>0</v>
      </c>
      <c r="AA83" s="280">
        <f>IF(GZ83+HA83+HB83+HC83+HD83&gt;0,MAXA(AA$18:AA82)+1,0)</f>
        <v>0</v>
      </c>
      <c r="AB83" s="280">
        <f t="shared" si="63"/>
        <v>0</v>
      </c>
      <c r="AC83" s="280">
        <f t="shared" ref="AC83:AC146" si="71">BA83+BF83+BG83+BL83+BM83+BR83+BS83+BX83+BY83+CD83+CE83+CJ83+CK83+CP83+CQ83+CV83+CW83+DB83+DC83+DH83+DI83+DN83+DO83+DT83+DU83+DZ83+EA83+EF83+EG83</f>
        <v>0</v>
      </c>
      <c r="AD83" s="280">
        <f t="shared" ref="AD83:AD146" si="72">BD83+BJ83+BP83+BV83+CB83+CH83+CN83+CT83+CZ83+DF83+DL83+DR83+DX83+ED83+EJ83</f>
        <v>0</v>
      </c>
      <c r="AE83" s="280">
        <f t="shared" ref="AE83:AE146" si="73">BC83+BI83+BO83+BU83+CA83+CG83+CM83+CS83+CY83+DE83+DK83+DQ83+DW83+EC83+EI83</f>
        <v>0</v>
      </c>
      <c r="AF83" s="280">
        <f t="shared" si="64"/>
        <v>0</v>
      </c>
      <c r="AG83" s="280">
        <f t="shared" ref="AG83:AG146" si="74">IF(AND(AS83="OP",AJ83=1,AR83=0),1,0)</f>
        <v>0</v>
      </c>
      <c r="AH83" s="280">
        <f t="shared" si="65"/>
        <v>0</v>
      </c>
      <c r="AI83" s="280">
        <f t="shared" ref="AI83:AI146" si="75">BB83+BH83+BN83+BT83+BZ83+CF83+CL83+CR83+CX83+DD83+DJ83+DP83+DV83+EB83+EH83</f>
        <v>0</v>
      </c>
      <c r="AJ83" s="280">
        <f t="shared" si="66"/>
        <v>0</v>
      </c>
      <c r="AK83" s="186" t="e">
        <f>MATCH(AY83,AY$18:AY515,0)</f>
        <v>#N/A</v>
      </c>
      <c r="AL83" s="280">
        <f t="shared" ref="AL83:AL146" si="76">IF(OR(AP83&gt;0,AQ83&gt;0),1,0)</f>
        <v>0</v>
      </c>
      <c r="AM83" s="280">
        <f t="shared" si="50"/>
        <v>66</v>
      </c>
      <c r="AN83" s="415"/>
      <c r="AO83" s="416"/>
      <c r="AP83" s="303">
        <f t="shared" si="67"/>
        <v>0</v>
      </c>
      <c r="AQ83" s="304">
        <f t="shared" si="68"/>
        <v>0</v>
      </c>
      <c r="AR83" s="305">
        <f t="shared" si="69"/>
        <v>0</v>
      </c>
      <c r="AS83" s="284"/>
      <c r="AT83" s="285" t="str">
        <f t="shared" si="70"/>
        <v/>
      </c>
      <c r="AU83" s="286"/>
      <c r="AV83" s="287"/>
      <c r="AW83" s="288"/>
      <c r="AX83" s="289"/>
      <c r="AY83" s="290"/>
      <c r="AZ83" s="291"/>
      <c r="BA83" s="286"/>
      <c r="BB83" s="290"/>
      <c r="BC83" s="287"/>
      <c r="BD83" s="307"/>
      <c r="BE83" s="296"/>
      <c r="BF83" s="286"/>
      <c r="BG83" s="297"/>
      <c r="BH83" s="298"/>
      <c r="BI83" s="299"/>
      <c r="BJ83" s="300"/>
      <c r="BK83" s="301"/>
      <c r="BL83" s="286"/>
      <c r="BM83" s="297"/>
      <c r="BN83" s="298"/>
      <c r="BO83" s="299"/>
      <c r="BP83" s="300"/>
      <c r="BQ83" s="301"/>
      <c r="BR83" s="286"/>
      <c r="BS83" s="297"/>
      <c r="BT83" s="298"/>
      <c r="BU83" s="299"/>
      <c r="BV83" s="300"/>
      <c r="BW83" s="301"/>
      <c r="BX83" s="286"/>
      <c r="BY83" s="297"/>
      <c r="BZ83" s="298"/>
      <c r="CA83" s="299"/>
      <c r="CB83" s="300"/>
      <c r="CC83" s="291"/>
      <c r="CD83" s="286"/>
      <c r="CE83" s="297"/>
      <c r="CF83" s="298"/>
      <c r="CG83" s="299"/>
      <c r="CH83" s="300"/>
      <c r="CI83" s="291"/>
      <c r="CJ83" s="286"/>
      <c r="CK83" s="297"/>
      <c r="CL83" s="298"/>
      <c r="CM83" s="299"/>
      <c r="CN83" s="300"/>
      <c r="CO83" s="291"/>
      <c r="CP83" s="286"/>
      <c r="CQ83" s="297"/>
      <c r="CR83" s="298"/>
      <c r="CS83" s="299"/>
      <c r="CT83" s="300"/>
      <c r="CU83" s="291"/>
      <c r="CV83" s="286"/>
      <c r="CW83" s="297"/>
      <c r="CX83" s="298"/>
      <c r="CY83" s="299"/>
      <c r="CZ83" s="300"/>
      <c r="DA83" s="291"/>
      <c r="DB83" s="286"/>
      <c r="DC83" s="297"/>
      <c r="DD83" s="298"/>
      <c r="DE83" s="299"/>
      <c r="DF83" s="300"/>
      <c r="DG83" s="291"/>
      <c r="DH83" s="286"/>
      <c r="DI83" s="297"/>
      <c r="DJ83" s="298"/>
      <c r="DK83" s="299"/>
      <c r="DL83" s="300"/>
      <c r="DM83" s="291"/>
      <c r="DN83" s="286"/>
      <c r="DO83" s="297"/>
      <c r="DP83" s="298"/>
      <c r="DQ83" s="299"/>
      <c r="DR83" s="300"/>
      <c r="DS83" s="291"/>
      <c r="DT83" s="286"/>
      <c r="DU83" s="297"/>
      <c r="DV83" s="298"/>
      <c r="DW83" s="299"/>
      <c r="DX83" s="300"/>
      <c r="DY83" s="291"/>
      <c r="DZ83" s="286"/>
      <c r="EA83" s="297"/>
      <c r="EB83" s="298"/>
      <c r="EC83" s="299"/>
      <c r="ED83" s="300"/>
      <c r="EE83" s="291"/>
      <c r="EF83" s="286"/>
      <c r="EG83" s="297"/>
      <c r="EH83" s="298"/>
      <c r="EI83" s="299"/>
      <c r="EJ83" s="300"/>
      <c r="EK83" s="291"/>
      <c r="EL83" s="286"/>
      <c r="EM83" s="297"/>
      <c r="EN83" s="298"/>
      <c r="EO83" s="299"/>
      <c r="EP83" s="300"/>
      <c r="EQ83" s="291"/>
      <c r="ER83" s="286"/>
      <c r="ES83" s="297"/>
      <c r="ET83" s="298"/>
      <c r="EU83" s="299"/>
      <c r="EV83" s="300"/>
      <c r="EW83" s="291"/>
      <c r="EX83" s="286"/>
      <c r="EY83" s="297"/>
      <c r="EZ83" s="298"/>
      <c r="FA83" s="299"/>
      <c r="FB83" s="300"/>
      <c r="FC83" s="291"/>
      <c r="FD83" s="286"/>
      <c r="FE83" s="297"/>
      <c r="FF83" s="298"/>
      <c r="FG83" s="299"/>
      <c r="FH83" s="300"/>
      <c r="FI83" s="291"/>
      <c r="FJ83" s="286"/>
      <c r="FK83" s="297"/>
      <c r="FL83" s="298"/>
      <c r="FM83" s="299"/>
      <c r="FN83" s="300"/>
      <c r="FO83" s="291"/>
      <c r="FP83" s="286"/>
      <c r="FQ83" s="297"/>
      <c r="FR83" s="298"/>
      <c r="FS83" s="299"/>
      <c r="FT83" s="300"/>
      <c r="FU83" s="291"/>
      <c r="FV83" s="286"/>
      <c r="FW83" s="297"/>
      <c r="FX83" s="298"/>
      <c r="FY83" s="299"/>
      <c r="FZ83" s="300"/>
      <c r="GA83" s="291"/>
      <c r="GB83" s="286"/>
      <c r="GC83" s="297"/>
      <c r="GD83" s="298"/>
      <c r="GE83" s="299"/>
      <c r="GF83" s="300"/>
      <c r="GG83" s="291"/>
      <c r="GH83" s="286"/>
      <c r="GI83" s="297"/>
      <c r="GJ83" s="298"/>
      <c r="GK83" s="299"/>
      <c r="GL83" s="300"/>
      <c r="GM83" s="291"/>
      <c r="GN83" s="286"/>
      <c r="GO83" s="297"/>
      <c r="GP83" s="298"/>
      <c r="GQ83" s="299"/>
      <c r="GR83" s="300"/>
      <c r="GS83" s="291"/>
      <c r="GT83" s="286"/>
      <c r="GU83" s="297"/>
      <c r="GV83" s="298"/>
      <c r="GW83" s="299"/>
      <c r="GX83" s="300"/>
      <c r="GY83" s="291"/>
      <c r="GZ83" s="286"/>
      <c r="HA83" s="297"/>
      <c r="HB83" s="298"/>
      <c r="HC83" s="299"/>
      <c r="HD83" s="300"/>
    </row>
    <row r="84" spans="1:212" x14ac:dyDescent="0.25">
      <c r="A84" s="280">
        <f>IF(AL84=1,(MAXA(A$18:A83)+1),0)</f>
        <v>0</v>
      </c>
      <c r="B84" s="280">
        <f>IF(BF84+BG84+BH84+BI84+BJ84&gt;0,MAXA(B$18:B83)+1,0)</f>
        <v>0</v>
      </c>
      <c r="C84" s="280">
        <f>IF(BL84+BM84+BN84+BO84+BP84&gt;0,MAXA(C$18:C83)+1,0)</f>
        <v>0</v>
      </c>
      <c r="D84" s="280">
        <f>IF(BR84+BS84+BT84+BU84+BV84&gt;0,MAXA(D$18:D83)+1,0)</f>
        <v>0</v>
      </c>
      <c r="E84" s="280">
        <f>IF(BX84+BY84+BZ84+CA84+CB84&gt;0,MAXA(E$18:E83)+1,0)</f>
        <v>0</v>
      </c>
      <c r="F84" s="280">
        <f>IF(CD84+CE84+CF84+CG84+CH84&gt;0,MAXA(F$18:F83)+1,0)</f>
        <v>0</v>
      </c>
      <c r="G84" s="280">
        <f>IF(CJ84+CK84+CL84+CM84+CN84&gt;0,MAXA(G$18:G83)+1,0)</f>
        <v>0</v>
      </c>
      <c r="H84" s="280">
        <f>IF(CP84+CQ84+CR84+CS84+CT84&gt;0,MAXA(H$18:H83)+1,0)</f>
        <v>0</v>
      </c>
      <c r="I84" s="280">
        <f>IF(CV84+CW84+CX84+CY84+CZ84&gt;0,MAXA(I$18:I83)+1,0)</f>
        <v>0</v>
      </c>
      <c r="J84" s="280">
        <f>IF(DB84+DC84+DD84+DE84+DF84&gt;0,MAXA(J$18:J83)+1,0)</f>
        <v>0</v>
      </c>
      <c r="K84" s="280">
        <f>IF(DH84+DI84+DJ84+DK84+DL84&gt;0,MAXA(K$18:K83)+1,0)</f>
        <v>0</v>
      </c>
      <c r="L84" s="280">
        <f>IF(DN84+DO84+DP84+DQ84+DR84&gt;0,MAXA(L$18:L83)+1,0)</f>
        <v>0</v>
      </c>
      <c r="M84" s="280">
        <f>IF(DT84+DU84+DV84+DW84+DX84&gt;0,MAXA(M$18:M83)+1,0)</f>
        <v>0</v>
      </c>
      <c r="N84" s="280">
        <f>IF(DZ84+EA84+EB84+EC84+ED84&gt;0,MAXA(N$18:N83)+1,0)</f>
        <v>0</v>
      </c>
      <c r="O84" s="280">
        <f>IF(EF84+EG84+EH84+EI84+EJ84&gt;0,MAXA(O$18:O83)+1,0)</f>
        <v>0</v>
      </c>
      <c r="P84" s="280">
        <f>IF(EL84+EM84+EN84+EO84+EP84&gt;0,MAXA(P$18:P83)+1,0)</f>
        <v>0</v>
      </c>
      <c r="Q84" s="280">
        <f>IF(ER84+ES84+ET84+EU84+EV84&gt;0,MAXA(Q$18:Q83)+1,0)</f>
        <v>0</v>
      </c>
      <c r="R84" s="280">
        <f>IF(EX84+EY84+EZ84+FA84+FB84&gt;0,MAXA(R$18:R83)+1,0)</f>
        <v>0</v>
      </c>
      <c r="S84" s="280">
        <f>IF(FD84+FE84+FF84+FG84+FH84&gt;0,MAXA(S$18:S83)+1,0)</f>
        <v>0</v>
      </c>
      <c r="T84" s="280">
        <f>IF(FJ84+FK84+FL84+FM84+FN84&gt;0,MAXA(T$18:T83)+1,0)</f>
        <v>0</v>
      </c>
      <c r="U84" s="280">
        <f>IF(FP84+FQ84+FR84+FS84+FT84&gt;0,MAXA(U$18:U83)+1,0)</f>
        <v>0</v>
      </c>
      <c r="V84" s="280">
        <f>IF(FV84+FW84+FX84+FY84+FZ84&gt;0,MAXA(V$18:V83)+1,0)</f>
        <v>0</v>
      </c>
      <c r="W84" s="280">
        <f>IF(GB84+GC84+GD84+GE84+GF84&gt;0,MAXA(W$18:W83)+1,0)</f>
        <v>0</v>
      </c>
      <c r="X84" s="280">
        <f>IF(GH84+GI84+GJ84+GK84+GL84&gt;0,MAXA(X$18:X83)+1,0)</f>
        <v>0</v>
      </c>
      <c r="Y84" s="280">
        <f>IF(GN84+GO84+GP84+GQ84+GR84&gt;0,MAXA(Y$18:Y83)+1,0)</f>
        <v>0</v>
      </c>
      <c r="Z84" s="280">
        <f>IF(GT84+GU84+GV84+GW84+GX84&gt;0,MAXA(Z$18:Z83)+1,0)</f>
        <v>0</v>
      </c>
      <c r="AA84" s="280">
        <f>IF(GZ84+HA84+HB84+HC84+HD84&gt;0,MAXA(AA$18:AA83)+1,0)</f>
        <v>0</v>
      </c>
      <c r="AB84" s="280">
        <f t="shared" si="63"/>
        <v>0</v>
      </c>
      <c r="AC84" s="280">
        <f t="shared" si="71"/>
        <v>0</v>
      </c>
      <c r="AD84" s="280">
        <f t="shared" si="72"/>
        <v>0</v>
      </c>
      <c r="AE84" s="280">
        <f t="shared" si="73"/>
        <v>0</v>
      </c>
      <c r="AF84" s="280">
        <f t="shared" si="64"/>
        <v>0</v>
      </c>
      <c r="AG84" s="280">
        <f t="shared" si="74"/>
        <v>0</v>
      </c>
      <c r="AH84" s="280">
        <f t="shared" si="65"/>
        <v>0</v>
      </c>
      <c r="AI84" s="280">
        <f t="shared" si="75"/>
        <v>0</v>
      </c>
      <c r="AJ84" s="280">
        <f t="shared" si="66"/>
        <v>0</v>
      </c>
      <c r="AK84" s="186" t="e">
        <f>MATCH(AY84,AY$18:AY516,0)</f>
        <v>#N/A</v>
      </c>
      <c r="AL84" s="280">
        <f t="shared" si="76"/>
        <v>0</v>
      </c>
      <c r="AM84" s="280">
        <f t="shared" si="50"/>
        <v>67</v>
      </c>
      <c r="AN84" s="415"/>
      <c r="AO84" s="416"/>
      <c r="AP84" s="303">
        <f t="shared" si="67"/>
        <v>0</v>
      </c>
      <c r="AQ84" s="304">
        <f t="shared" si="68"/>
        <v>0</v>
      </c>
      <c r="AR84" s="305">
        <f t="shared" si="69"/>
        <v>0</v>
      </c>
      <c r="AS84" s="284"/>
      <c r="AT84" s="285" t="str">
        <f t="shared" si="70"/>
        <v/>
      </c>
      <c r="AU84" s="286"/>
      <c r="AV84" s="287"/>
      <c r="AW84" s="288"/>
      <c r="AX84" s="289"/>
      <c r="AY84" s="290"/>
      <c r="AZ84" s="291"/>
      <c r="BA84" s="286"/>
      <c r="BB84" s="290"/>
      <c r="BC84" s="287"/>
      <c r="BD84" s="307"/>
      <c r="BE84" s="296"/>
      <c r="BF84" s="286"/>
      <c r="BG84" s="297"/>
      <c r="BH84" s="298"/>
      <c r="BI84" s="299"/>
      <c r="BJ84" s="300"/>
      <c r="BK84" s="301"/>
      <c r="BL84" s="286"/>
      <c r="BM84" s="297"/>
      <c r="BN84" s="298"/>
      <c r="BO84" s="299"/>
      <c r="BP84" s="300"/>
      <c r="BQ84" s="301"/>
      <c r="BR84" s="286"/>
      <c r="BS84" s="297"/>
      <c r="BT84" s="298"/>
      <c r="BU84" s="299"/>
      <c r="BV84" s="300"/>
      <c r="BW84" s="301"/>
      <c r="BX84" s="286"/>
      <c r="BY84" s="297"/>
      <c r="BZ84" s="298"/>
      <c r="CA84" s="299"/>
      <c r="CB84" s="300"/>
      <c r="CC84" s="291"/>
      <c r="CD84" s="286"/>
      <c r="CE84" s="297"/>
      <c r="CF84" s="298"/>
      <c r="CG84" s="299"/>
      <c r="CH84" s="300"/>
      <c r="CI84" s="291"/>
      <c r="CJ84" s="286"/>
      <c r="CK84" s="297"/>
      <c r="CL84" s="298"/>
      <c r="CM84" s="299"/>
      <c r="CN84" s="300"/>
      <c r="CO84" s="291"/>
      <c r="CP84" s="286"/>
      <c r="CQ84" s="297"/>
      <c r="CR84" s="298"/>
      <c r="CS84" s="299"/>
      <c r="CT84" s="300"/>
      <c r="CU84" s="291"/>
      <c r="CV84" s="286"/>
      <c r="CW84" s="297"/>
      <c r="CX84" s="298"/>
      <c r="CY84" s="299"/>
      <c r="CZ84" s="300"/>
      <c r="DA84" s="291"/>
      <c r="DB84" s="286"/>
      <c r="DC84" s="297"/>
      <c r="DD84" s="298"/>
      <c r="DE84" s="299"/>
      <c r="DF84" s="300"/>
      <c r="DG84" s="291"/>
      <c r="DH84" s="286"/>
      <c r="DI84" s="297"/>
      <c r="DJ84" s="298"/>
      <c r="DK84" s="299"/>
      <c r="DL84" s="300"/>
      <c r="DM84" s="291"/>
      <c r="DN84" s="286"/>
      <c r="DO84" s="297"/>
      <c r="DP84" s="298"/>
      <c r="DQ84" s="299"/>
      <c r="DR84" s="300"/>
      <c r="DS84" s="291"/>
      <c r="DT84" s="286"/>
      <c r="DU84" s="297"/>
      <c r="DV84" s="298"/>
      <c r="DW84" s="299"/>
      <c r="DX84" s="300"/>
      <c r="DY84" s="291"/>
      <c r="DZ84" s="286"/>
      <c r="EA84" s="297"/>
      <c r="EB84" s="298"/>
      <c r="EC84" s="299"/>
      <c r="ED84" s="300"/>
      <c r="EE84" s="291"/>
      <c r="EF84" s="286"/>
      <c r="EG84" s="297"/>
      <c r="EH84" s="298"/>
      <c r="EI84" s="299"/>
      <c r="EJ84" s="300"/>
      <c r="EK84" s="291"/>
      <c r="EL84" s="286"/>
      <c r="EM84" s="297"/>
      <c r="EN84" s="298"/>
      <c r="EO84" s="299"/>
      <c r="EP84" s="300"/>
      <c r="EQ84" s="291"/>
      <c r="ER84" s="286"/>
      <c r="ES84" s="297"/>
      <c r="ET84" s="298"/>
      <c r="EU84" s="299"/>
      <c r="EV84" s="300"/>
      <c r="EW84" s="291"/>
      <c r="EX84" s="286"/>
      <c r="EY84" s="297"/>
      <c r="EZ84" s="298"/>
      <c r="FA84" s="299"/>
      <c r="FB84" s="300"/>
      <c r="FC84" s="291"/>
      <c r="FD84" s="286"/>
      <c r="FE84" s="297"/>
      <c r="FF84" s="298"/>
      <c r="FG84" s="299"/>
      <c r="FH84" s="300"/>
      <c r="FI84" s="291"/>
      <c r="FJ84" s="286"/>
      <c r="FK84" s="297"/>
      <c r="FL84" s="298"/>
      <c r="FM84" s="299"/>
      <c r="FN84" s="300"/>
      <c r="FO84" s="291"/>
      <c r="FP84" s="286"/>
      <c r="FQ84" s="297"/>
      <c r="FR84" s="298"/>
      <c r="FS84" s="299"/>
      <c r="FT84" s="300"/>
      <c r="FU84" s="291"/>
      <c r="FV84" s="286"/>
      <c r="FW84" s="297"/>
      <c r="FX84" s="298"/>
      <c r="FY84" s="299"/>
      <c r="FZ84" s="300"/>
      <c r="GA84" s="291"/>
      <c r="GB84" s="286"/>
      <c r="GC84" s="297"/>
      <c r="GD84" s="298"/>
      <c r="GE84" s="299"/>
      <c r="GF84" s="300"/>
      <c r="GG84" s="291"/>
      <c r="GH84" s="286"/>
      <c r="GI84" s="297"/>
      <c r="GJ84" s="298"/>
      <c r="GK84" s="299"/>
      <c r="GL84" s="300"/>
      <c r="GM84" s="291"/>
      <c r="GN84" s="286"/>
      <c r="GO84" s="297"/>
      <c r="GP84" s="298"/>
      <c r="GQ84" s="299"/>
      <c r="GR84" s="300"/>
      <c r="GS84" s="291"/>
      <c r="GT84" s="286"/>
      <c r="GU84" s="297"/>
      <c r="GV84" s="298"/>
      <c r="GW84" s="299"/>
      <c r="GX84" s="300"/>
      <c r="GY84" s="291"/>
      <c r="GZ84" s="286"/>
      <c r="HA84" s="297"/>
      <c r="HB84" s="298"/>
      <c r="HC84" s="299"/>
      <c r="HD84" s="300"/>
    </row>
    <row r="85" spans="1:212" x14ac:dyDescent="0.25">
      <c r="A85" s="280">
        <f>IF(AL85=1,(MAXA(A$18:A84)+1),0)</f>
        <v>0</v>
      </c>
      <c r="B85" s="280">
        <f>IF(BF85+BG85+BH85+BI85+BJ85&gt;0,MAXA(B$18:B84)+1,0)</f>
        <v>0</v>
      </c>
      <c r="C85" s="280">
        <f>IF(BL85+BM85+BN85+BO85+BP85&gt;0,MAXA(C$18:C84)+1,0)</f>
        <v>0</v>
      </c>
      <c r="D85" s="280">
        <f>IF(BR85+BS85+BT85+BU85+BV85&gt;0,MAXA(D$18:D84)+1,0)</f>
        <v>0</v>
      </c>
      <c r="E85" s="280">
        <f>IF(BX85+BY85+BZ85+CA85+CB85&gt;0,MAXA(E$18:E84)+1,0)</f>
        <v>0</v>
      </c>
      <c r="F85" s="280">
        <f>IF(CD85+CE85+CF85+CG85+CH85&gt;0,MAXA(F$18:F84)+1,0)</f>
        <v>0</v>
      </c>
      <c r="G85" s="280">
        <f>IF(CJ85+CK85+CL85+CM85+CN85&gt;0,MAXA(G$18:G84)+1,0)</f>
        <v>0</v>
      </c>
      <c r="H85" s="280">
        <f>IF(CP85+CQ85+CR85+CS85+CT85&gt;0,MAXA(H$18:H84)+1,0)</f>
        <v>0</v>
      </c>
      <c r="I85" s="280">
        <f>IF(CV85+CW85+CX85+CY85+CZ85&gt;0,MAXA(I$18:I84)+1,0)</f>
        <v>0</v>
      </c>
      <c r="J85" s="280">
        <f>IF(DB85+DC85+DD85+DE85+DF85&gt;0,MAXA(J$18:J84)+1,0)</f>
        <v>0</v>
      </c>
      <c r="K85" s="280">
        <f>IF(DH85+DI85+DJ85+DK85+DL85&gt;0,MAXA(K$18:K84)+1,0)</f>
        <v>0</v>
      </c>
      <c r="L85" s="280">
        <f>IF(DN85+DO85+DP85+DQ85+DR85&gt;0,MAXA(L$18:L84)+1,0)</f>
        <v>0</v>
      </c>
      <c r="M85" s="280">
        <f>IF(DT85+DU85+DV85+DW85+DX85&gt;0,MAXA(M$18:M84)+1,0)</f>
        <v>0</v>
      </c>
      <c r="N85" s="280">
        <f>IF(DZ85+EA85+EB85+EC85+ED85&gt;0,MAXA(N$18:N84)+1,0)</f>
        <v>0</v>
      </c>
      <c r="O85" s="280">
        <f>IF(EF85+EG85+EH85+EI85+EJ85&gt;0,MAXA(O$18:O84)+1,0)</f>
        <v>0</v>
      </c>
      <c r="P85" s="280">
        <f>IF(EL85+EM85+EN85+EO85+EP85&gt;0,MAXA(P$18:P84)+1,0)</f>
        <v>0</v>
      </c>
      <c r="Q85" s="280">
        <f>IF(ER85+ES85+ET85+EU85+EV85&gt;0,MAXA(Q$18:Q84)+1,0)</f>
        <v>0</v>
      </c>
      <c r="R85" s="280">
        <f>IF(EX85+EY85+EZ85+FA85+FB85&gt;0,MAXA(R$18:R84)+1,0)</f>
        <v>0</v>
      </c>
      <c r="S85" s="280">
        <f>IF(FD85+FE85+FF85+FG85+FH85&gt;0,MAXA(S$18:S84)+1,0)</f>
        <v>0</v>
      </c>
      <c r="T85" s="280">
        <f>IF(FJ85+FK85+FL85+FM85+FN85&gt;0,MAXA(T$18:T84)+1,0)</f>
        <v>0</v>
      </c>
      <c r="U85" s="280">
        <f>IF(FP85+FQ85+FR85+FS85+FT85&gt;0,MAXA(U$18:U84)+1,0)</f>
        <v>0</v>
      </c>
      <c r="V85" s="280">
        <f>IF(FV85+FW85+FX85+FY85+FZ85&gt;0,MAXA(V$18:V84)+1,0)</f>
        <v>0</v>
      </c>
      <c r="W85" s="280">
        <f>IF(GB85+GC85+GD85+GE85+GF85&gt;0,MAXA(W$18:W84)+1,0)</f>
        <v>0</v>
      </c>
      <c r="X85" s="280">
        <f>IF(GH85+GI85+GJ85+GK85+GL85&gt;0,MAXA(X$18:X84)+1,0)</f>
        <v>0</v>
      </c>
      <c r="Y85" s="280">
        <f>IF(GN85+GO85+GP85+GQ85+GR85&gt;0,MAXA(Y$18:Y84)+1,0)</f>
        <v>0</v>
      </c>
      <c r="Z85" s="280">
        <f>IF(GT85+GU85+GV85+GW85+GX85&gt;0,MAXA(Z$18:Z84)+1,0)</f>
        <v>0</v>
      </c>
      <c r="AA85" s="280">
        <f>IF(GZ85+HA85+HB85+HC85+HD85&gt;0,MAXA(AA$18:AA84)+1,0)</f>
        <v>0</v>
      </c>
      <c r="AB85" s="280">
        <f t="shared" si="63"/>
        <v>0</v>
      </c>
      <c r="AC85" s="280">
        <f t="shared" si="71"/>
        <v>0</v>
      </c>
      <c r="AD85" s="280">
        <f t="shared" si="72"/>
        <v>0</v>
      </c>
      <c r="AE85" s="280">
        <f t="shared" si="73"/>
        <v>0</v>
      </c>
      <c r="AF85" s="280">
        <f t="shared" si="64"/>
        <v>0</v>
      </c>
      <c r="AG85" s="280">
        <f t="shared" si="74"/>
        <v>0</v>
      </c>
      <c r="AH85" s="280">
        <f t="shared" si="65"/>
        <v>0</v>
      </c>
      <c r="AI85" s="280">
        <f t="shared" si="75"/>
        <v>0</v>
      </c>
      <c r="AJ85" s="280">
        <f t="shared" si="66"/>
        <v>0</v>
      </c>
      <c r="AK85" s="186" t="e">
        <f>MATCH(AY85,AY$18:AY517,0)</f>
        <v>#N/A</v>
      </c>
      <c r="AL85" s="280">
        <f t="shared" si="76"/>
        <v>0</v>
      </c>
      <c r="AM85" s="280">
        <f t="shared" si="50"/>
        <v>68</v>
      </c>
      <c r="AN85" s="415"/>
      <c r="AO85" s="416"/>
      <c r="AP85" s="303">
        <f t="shared" si="67"/>
        <v>0</v>
      </c>
      <c r="AQ85" s="304">
        <f t="shared" si="68"/>
        <v>0</v>
      </c>
      <c r="AR85" s="305">
        <f t="shared" si="69"/>
        <v>0</v>
      </c>
      <c r="AS85" s="284"/>
      <c r="AT85" s="285" t="str">
        <f t="shared" si="70"/>
        <v/>
      </c>
      <c r="AU85" s="286"/>
      <c r="AV85" s="287"/>
      <c r="AW85" s="288"/>
      <c r="AX85" s="289"/>
      <c r="AY85" s="290"/>
      <c r="AZ85" s="291"/>
      <c r="BA85" s="286"/>
      <c r="BB85" s="290"/>
      <c r="BC85" s="287"/>
      <c r="BD85" s="307"/>
      <c r="BE85" s="296"/>
      <c r="BF85" s="286"/>
      <c r="BG85" s="297"/>
      <c r="BH85" s="298"/>
      <c r="BI85" s="299"/>
      <c r="BJ85" s="300"/>
      <c r="BK85" s="301"/>
      <c r="BL85" s="286"/>
      <c r="BM85" s="297"/>
      <c r="BN85" s="298"/>
      <c r="BO85" s="299"/>
      <c r="BP85" s="300"/>
      <c r="BQ85" s="301"/>
      <c r="BR85" s="286"/>
      <c r="BS85" s="297"/>
      <c r="BT85" s="298"/>
      <c r="BU85" s="299"/>
      <c r="BV85" s="300"/>
      <c r="BW85" s="301"/>
      <c r="BX85" s="286"/>
      <c r="BY85" s="297"/>
      <c r="BZ85" s="298"/>
      <c r="CA85" s="299"/>
      <c r="CB85" s="300"/>
      <c r="CC85" s="291"/>
      <c r="CD85" s="286"/>
      <c r="CE85" s="297"/>
      <c r="CF85" s="298"/>
      <c r="CG85" s="299"/>
      <c r="CH85" s="300"/>
      <c r="CI85" s="291"/>
      <c r="CJ85" s="286"/>
      <c r="CK85" s="297"/>
      <c r="CL85" s="298"/>
      <c r="CM85" s="299"/>
      <c r="CN85" s="300"/>
      <c r="CO85" s="291"/>
      <c r="CP85" s="286"/>
      <c r="CQ85" s="297"/>
      <c r="CR85" s="298"/>
      <c r="CS85" s="299"/>
      <c r="CT85" s="300"/>
      <c r="CU85" s="291"/>
      <c r="CV85" s="286"/>
      <c r="CW85" s="297"/>
      <c r="CX85" s="298"/>
      <c r="CY85" s="299"/>
      <c r="CZ85" s="300"/>
      <c r="DA85" s="291"/>
      <c r="DB85" s="286"/>
      <c r="DC85" s="297"/>
      <c r="DD85" s="298"/>
      <c r="DE85" s="299"/>
      <c r="DF85" s="300"/>
      <c r="DG85" s="291"/>
      <c r="DH85" s="286"/>
      <c r="DI85" s="297"/>
      <c r="DJ85" s="298"/>
      <c r="DK85" s="299"/>
      <c r="DL85" s="300"/>
      <c r="DM85" s="291"/>
      <c r="DN85" s="286"/>
      <c r="DO85" s="297"/>
      <c r="DP85" s="298"/>
      <c r="DQ85" s="299"/>
      <c r="DR85" s="300"/>
      <c r="DS85" s="291"/>
      <c r="DT85" s="286"/>
      <c r="DU85" s="297"/>
      <c r="DV85" s="298"/>
      <c r="DW85" s="299"/>
      <c r="DX85" s="300"/>
      <c r="DY85" s="291"/>
      <c r="DZ85" s="286"/>
      <c r="EA85" s="297"/>
      <c r="EB85" s="298"/>
      <c r="EC85" s="299"/>
      <c r="ED85" s="300"/>
      <c r="EE85" s="291"/>
      <c r="EF85" s="286"/>
      <c r="EG85" s="297"/>
      <c r="EH85" s="298"/>
      <c r="EI85" s="299"/>
      <c r="EJ85" s="300"/>
      <c r="EK85" s="291"/>
      <c r="EL85" s="286"/>
      <c r="EM85" s="297"/>
      <c r="EN85" s="298"/>
      <c r="EO85" s="299"/>
      <c r="EP85" s="300"/>
      <c r="EQ85" s="291"/>
      <c r="ER85" s="286"/>
      <c r="ES85" s="297"/>
      <c r="ET85" s="298"/>
      <c r="EU85" s="299"/>
      <c r="EV85" s="300"/>
      <c r="EW85" s="291"/>
      <c r="EX85" s="286"/>
      <c r="EY85" s="297"/>
      <c r="EZ85" s="298"/>
      <c r="FA85" s="299"/>
      <c r="FB85" s="300"/>
      <c r="FC85" s="291"/>
      <c r="FD85" s="286"/>
      <c r="FE85" s="297"/>
      <c r="FF85" s="298"/>
      <c r="FG85" s="299"/>
      <c r="FH85" s="300"/>
      <c r="FI85" s="291"/>
      <c r="FJ85" s="286"/>
      <c r="FK85" s="297"/>
      <c r="FL85" s="298"/>
      <c r="FM85" s="299"/>
      <c r="FN85" s="300"/>
      <c r="FO85" s="291"/>
      <c r="FP85" s="286"/>
      <c r="FQ85" s="297"/>
      <c r="FR85" s="298"/>
      <c r="FS85" s="299"/>
      <c r="FT85" s="300"/>
      <c r="FU85" s="291"/>
      <c r="FV85" s="286"/>
      <c r="FW85" s="297"/>
      <c r="FX85" s="298"/>
      <c r="FY85" s="299"/>
      <c r="FZ85" s="300"/>
      <c r="GA85" s="291"/>
      <c r="GB85" s="286"/>
      <c r="GC85" s="297"/>
      <c r="GD85" s="298"/>
      <c r="GE85" s="299"/>
      <c r="GF85" s="300"/>
      <c r="GG85" s="291"/>
      <c r="GH85" s="286"/>
      <c r="GI85" s="297"/>
      <c r="GJ85" s="298"/>
      <c r="GK85" s="299"/>
      <c r="GL85" s="300"/>
      <c r="GM85" s="291"/>
      <c r="GN85" s="286"/>
      <c r="GO85" s="297"/>
      <c r="GP85" s="298"/>
      <c r="GQ85" s="299"/>
      <c r="GR85" s="300"/>
      <c r="GS85" s="291"/>
      <c r="GT85" s="286"/>
      <c r="GU85" s="297"/>
      <c r="GV85" s="298"/>
      <c r="GW85" s="299"/>
      <c r="GX85" s="300"/>
      <c r="GY85" s="291"/>
      <c r="GZ85" s="286"/>
      <c r="HA85" s="297"/>
      <c r="HB85" s="298"/>
      <c r="HC85" s="299"/>
      <c r="HD85" s="300"/>
    </row>
    <row r="86" spans="1:212" x14ac:dyDescent="0.25">
      <c r="A86" s="280">
        <f>IF(AL86=1,(MAXA(A$18:A85)+1),0)</f>
        <v>0</v>
      </c>
      <c r="B86" s="280">
        <f>IF(BF86+BG86+BH86+BI86+BJ86&gt;0,MAXA(B$18:B85)+1,0)</f>
        <v>0</v>
      </c>
      <c r="C86" s="280">
        <f>IF(BL86+BM86+BN86+BO86+BP86&gt;0,MAXA(C$18:C85)+1,0)</f>
        <v>0</v>
      </c>
      <c r="D86" s="280">
        <f>IF(BR86+BS86+BT86+BU86+BV86&gt;0,MAXA(D$18:D85)+1,0)</f>
        <v>0</v>
      </c>
      <c r="E86" s="280">
        <f>IF(BX86+BY86+BZ86+CA86+CB86&gt;0,MAXA(E$18:E85)+1,0)</f>
        <v>0</v>
      </c>
      <c r="F86" s="280">
        <f>IF(CD86+CE86+CF86+CG86+CH86&gt;0,MAXA(F$18:F85)+1,0)</f>
        <v>0</v>
      </c>
      <c r="G86" s="280">
        <f>IF(CJ86+CK86+CL86+CM86+CN86&gt;0,MAXA(G$18:G85)+1,0)</f>
        <v>0</v>
      </c>
      <c r="H86" s="280">
        <f>IF(CP86+CQ86+CR86+CS86+CT86&gt;0,MAXA(H$18:H85)+1,0)</f>
        <v>0</v>
      </c>
      <c r="I86" s="280">
        <f>IF(CV86+CW86+CX86+CY86+CZ86&gt;0,MAXA(I$18:I85)+1,0)</f>
        <v>0</v>
      </c>
      <c r="J86" s="280">
        <f>IF(DB86+DC86+DD86+DE86+DF86&gt;0,MAXA(J$18:J85)+1,0)</f>
        <v>0</v>
      </c>
      <c r="K86" s="280">
        <f>IF(DH86+DI86+DJ86+DK86+DL86&gt;0,MAXA(K$18:K85)+1,0)</f>
        <v>0</v>
      </c>
      <c r="L86" s="280">
        <f>IF(DN86+DO86+DP86+DQ86+DR86&gt;0,MAXA(L$18:L85)+1,0)</f>
        <v>0</v>
      </c>
      <c r="M86" s="280">
        <f>IF(DT86+DU86+DV86+DW86+DX86&gt;0,MAXA(M$18:M85)+1,0)</f>
        <v>0</v>
      </c>
      <c r="N86" s="280">
        <f>IF(DZ86+EA86+EB86+EC86+ED86&gt;0,MAXA(N$18:N85)+1,0)</f>
        <v>0</v>
      </c>
      <c r="O86" s="280">
        <f>IF(EF86+EG86+EH86+EI86+EJ86&gt;0,MAXA(O$18:O85)+1,0)</f>
        <v>0</v>
      </c>
      <c r="P86" s="280">
        <f>IF(EL86+EM86+EN86+EO86+EP86&gt;0,MAXA(P$18:P85)+1,0)</f>
        <v>0</v>
      </c>
      <c r="Q86" s="280">
        <f>IF(ER86+ES86+ET86+EU86+EV86&gt;0,MAXA(Q$18:Q85)+1,0)</f>
        <v>0</v>
      </c>
      <c r="R86" s="280">
        <f>IF(EX86+EY86+EZ86+FA86+FB86&gt;0,MAXA(R$18:R85)+1,0)</f>
        <v>0</v>
      </c>
      <c r="S86" s="280">
        <f>IF(FD86+FE86+FF86+FG86+FH86&gt;0,MAXA(S$18:S85)+1,0)</f>
        <v>0</v>
      </c>
      <c r="T86" s="280">
        <f>IF(FJ86+FK86+FL86+FM86+FN86&gt;0,MAXA(T$18:T85)+1,0)</f>
        <v>0</v>
      </c>
      <c r="U86" s="280">
        <f>IF(FP86+FQ86+FR86+FS86+FT86&gt;0,MAXA(U$18:U85)+1,0)</f>
        <v>0</v>
      </c>
      <c r="V86" s="280">
        <f>IF(FV86+FW86+FX86+FY86+FZ86&gt;0,MAXA(V$18:V85)+1,0)</f>
        <v>0</v>
      </c>
      <c r="W86" s="280">
        <f>IF(GB86+GC86+GD86+GE86+GF86&gt;0,MAXA(W$18:W85)+1,0)</f>
        <v>0</v>
      </c>
      <c r="X86" s="280">
        <f>IF(GH86+GI86+GJ86+GK86+GL86&gt;0,MAXA(X$18:X85)+1,0)</f>
        <v>0</v>
      </c>
      <c r="Y86" s="280">
        <f>IF(GN86+GO86+GP86+GQ86+GR86&gt;0,MAXA(Y$18:Y85)+1,0)</f>
        <v>0</v>
      </c>
      <c r="Z86" s="280">
        <f>IF(GT86+GU86+GV86+GW86+GX86&gt;0,MAXA(Z$18:Z85)+1,0)</f>
        <v>0</v>
      </c>
      <c r="AA86" s="280">
        <f>IF(GZ86+HA86+HB86+HC86+HD86&gt;0,MAXA(AA$18:AA85)+1,0)</f>
        <v>0</v>
      </c>
      <c r="AB86" s="280">
        <f t="shared" si="63"/>
        <v>0</v>
      </c>
      <c r="AC86" s="280">
        <f t="shared" si="71"/>
        <v>0</v>
      </c>
      <c r="AD86" s="280">
        <f t="shared" si="72"/>
        <v>0</v>
      </c>
      <c r="AE86" s="280">
        <f t="shared" si="73"/>
        <v>0</v>
      </c>
      <c r="AF86" s="280">
        <f t="shared" si="64"/>
        <v>0</v>
      </c>
      <c r="AG86" s="280">
        <f t="shared" si="74"/>
        <v>0</v>
      </c>
      <c r="AH86" s="280">
        <f t="shared" si="65"/>
        <v>0</v>
      </c>
      <c r="AI86" s="280">
        <f t="shared" si="75"/>
        <v>0</v>
      </c>
      <c r="AJ86" s="280">
        <f t="shared" si="66"/>
        <v>0</v>
      </c>
      <c r="AK86" s="186" t="e">
        <f>MATCH(AY86,AY$18:AY518,0)</f>
        <v>#N/A</v>
      </c>
      <c r="AL86" s="280">
        <f t="shared" si="76"/>
        <v>0</v>
      </c>
      <c r="AM86" s="280">
        <f t="shared" si="50"/>
        <v>69</v>
      </c>
      <c r="AN86" s="415"/>
      <c r="AO86" s="416"/>
      <c r="AP86" s="303">
        <f t="shared" si="67"/>
        <v>0</v>
      </c>
      <c r="AQ86" s="304">
        <f t="shared" si="68"/>
        <v>0</v>
      </c>
      <c r="AR86" s="305">
        <f t="shared" si="69"/>
        <v>0</v>
      </c>
      <c r="AS86" s="284"/>
      <c r="AT86" s="285" t="str">
        <f t="shared" si="70"/>
        <v/>
      </c>
      <c r="AU86" s="286"/>
      <c r="AV86" s="287"/>
      <c r="AW86" s="288"/>
      <c r="AX86" s="289"/>
      <c r="AY86" s="290"/>
      <c r="AZ86" s="291"/>
      <c r="BA86" s="286"/>
      <c r="BB86" s="290"/>
      <c r="BC86" s="287"/>
      <c r="BD86" s="307"/>
      <c r="BE86" s="296"/>
      <c r="BF86" s="286"/>
      <c r="BG86" s="297"/>
      <c r="BH86" s="298"/>
      <c r="BI86" s="299"/>
      <c r="BJ86" s="300"/>
      <c r="BK86" s="301"/>
      <c r="BL86" s="286"/>
      <c r="BM86" s="297"/>
      <c r="BN86" s="298"/>
      <c r="BO86" s="299"/>
      <c r="BP86" s="300"/>
      <c r="BQ86" s="301"/>
      <c r="BR86" s="286"/>
      <c r="BS86" s="297"/>
      <c r="BT86" s="298"/>
      <c r="BU86" s="299"/>
      <c r="BV86" s="300"/>
      <c r="BW86" s="301"/>
      <c r="BX86" s="286"/>
      <c r="BY86" s="297"/>
      <c r="BZ86" s="298"/>
      <c r="CA86" s="299"/>
      <c r="CB86" s="300"/>
      <c r="CC86" s="291"/>
      <c r="CD86" s="286"/>
      <c r="CE86" s="297"/>
      <c r="CF86" s="298"/>
      <c r="CG86" s="299"/>
      <c r="CH86" s="300"/>
      <c r="CI86" s="291"/>
      <c r="CJ86" s="286"/>
      <c r="CK86" s="297"/>
      <c r="CL86" s="298"/>
      <c r="CM86" s="299"/>
      <c r="CN86" s="300"/>
      <c r="CO86" s="291"/>
      <c r="CP86" s="286"/>
      <c r="CQ86" s="297"/>
      <c r="CR86" s="298"/>
      <c r="CS86" s="299"/>
      <c r="CT86" s="300"/>
      <c r="CU86" s="291"/>
      <c r="CV86" s="286"/>
      <c r="CW86" s="297"/>
      <c r="CX86" s="298"/>
      <c r="CY86" s="299"/>
      <c r="CZ86" s="300"/>
      <c r="DA86" s="291"/>
      <c r="DB86" s="286"/>
      <c r="DC86" s="297"/>
      <c r="DD86" s="298"/>
      <c r="DE86" s="299"/>
      <c r="DF86" s="300"/>
      <c r="DG86" s="291"/>
      <c r="DH86" s="286"/>
      <c r="DI86" s="297"/>
      <c r="DJ86" s="298"/>
      <c r="DK86" s="299"/>
      <c r="DL86" s="300"/>
      <c r="DM86" s="291"/>
      <c r="DN86" s="286"/>
      <c r="DO86" s="297"/>
      <c r="DP86" s="298"/>
      <c r="DQ86" s="299"/>
      <c r="DR86" s="300"/>
      <c r="DS86" s="291"/>
      <c r="DT86" s="286"/>
      <c r="DU86" s="297"/>
      <c r="DV86" s="298"/>
      <c r="DW86" s="299"/>
      <c r="DX86" s="300"/>
      <c r="DY86" s="291"/>
      <c r="DZ86" s="286"/>
      <c r="EA86" s="297"/>
      <c r="EB86" s="298"/>
      <c r="EC86" s="299"/>
      <c r="ED86" s="300"/>
      <c r="EE86" s="291"/>
      <c r="EF86" s="286"/>
      <c r="EG86" s="297"/>
      <c r="EH86" s="298"/>
      <c r="EI86" s="299"/>
      <c r="EJ86" s="300"/>
      <c r="EK86" s="291"/>
      <c r="EL86" s="286"/>
      <c r="EM86" s="297"/>
      <c r="EN86" s="298"/>
      <c r="EO86" s="299"/>
      <c r="EP86" s="300"/>
      <c r="EQ86" s="291"/>
      <c r="ER86" s="286"/>
      <c r="ES86" s="297"/>
      <c r="ET86" s="298"/>
      <c r="EU86" s="299"/>
      <c r="EV86" s="300"/>
      <c r="EW86" s="291"/>
      <c r="EX86" s="286"/>
      <c r="EY86" s="297"/>
      <c r="EZ86" s="298"/>
      <c r="FA86" s="299"/>
      <c r="FB86" s="300"/>
      <c r="FC86" s="291"/>
      <c r="FD86" s="286"/>
      <c r="FE86" s="297"/>
      <c r="FF86" s="298"/>
      <c r="FG86" s="299"/>
      <c r="FH86" s="300"/>
      <c r="FI86" s="291"/>
      <c r="FJ86" s="286"/>
      <c r="FK86" s="297"/>
      <c r="FL86" s="298"/>
      <c r="FM86" s="299"/>
      <c r="FN86" s="300"/>
      <c r="FO86" s="291"/>
      <c r="FP86" s="286"/>
      <c r="FQ86" s="297"/>
      <c r="FR86" s="298"/>
      <c r="FS86" s="299"/>
      <c r="FT86" s="300"/>
      <c r="FU86" s="291"/>
      <c r="FV86" s="286"/>
      <c r="FW86" s="297"/>
      <c r="FX86" s="298"/>
      <c r="FY86" s="299"/>
      <c r="FZ86" s="300"/>
      <c r="GA86" s="291"/>
      <c r="GB86" s="286"/>
      <c r="GC86" s="297"/>
      <c r="GD86" s="298"/>
      <c r="GE86" s="299"/>
      <c r="GF86" s="300"/>
      <c r="GG86" s="291"/>
      <c r="GH86" s="286"/>
      <c r="GI86" s="297"/>
      <c r="GJ86" s="298"/>
      <c r="GK86" s="299"/>
      <c r="GL86" s="300"/>
      <c r="GM86" s="291"/>
      <c r="GN86" s="286"/>
      <c r="GO86" s="297"/>
      <c r="GP86" s="298"/>
      <c r="GQ86" s="299"/>
      <c r="GR86" s="300"/>
      <c r="GS86" s="291"/>
      <c r="GT86" s="286"/>
      <c r="GU86" s="297"/>
      <c r="GV86" s="298"/>
      <c r="GW86" s="299"/>
      <c r="GX86" s="300"/>
      <c r="GY86" s="291"/>
      <c r="GZ86" s="286"/>
      <c r="HA86" s="297"/>
      <c r="HB86" s="298"/>
      <c r="HC86" s="299"/>
      <c r="HD86" s="300"/>
    </row>
    <row r="87" spans="1:212" x14ac:dyDescent="0.25">
      <c r="A87" s="280">
        <f>IF(AL87=1,(MAXA(A$18:A86)+1),0)</f>
        <v>0</v>
      </c>
      <c r="B87" s="280">
        <f>IF(BF87+BG87+BH87+BI87+BJ87&gt;0,MAXA(B$18:B86)+1,0)</f>
        <v>0</v>
      </c>
      <c r="C87" s="280">
        <f>IF(BL87+BM87+BN87+BO87+BP87&gt;0,MAXA(C$18:C86)+1,0)</f>
        <v>0</v>
      </c>
      <c r="D87" s="280">
        <f>IF(BR87+BS87+BT87+BU87+BV87&gt;0,MAXA(D$18:D86)+1,0)</f>
        <v>0</v>
      </c>
      <c r="E87" s="280">
        <f>IF(BX87+BY87+BZ87+CA87+CB87&gt;0,MAXA(E$18:E86)+1,0)</f>
        <v>0</v>
      </c>
      <c r="F87" s="280">
        <f>IF(CD87+CE87+CF87+CG87+CH87&gt;0,MAXA(F$18:F86)+1,0)</f>
        <v>0</v>
      </c>
      <c r="G87" s="280">
        <f>IF(CJ87+CK87+CL87+CM87+CN87&gt;0,MAXA(G$18:G86)+1,0)</f>
        <v>0</v>
      </c>
      <c r="H87" s="280">
        <f>IF(CP87+CQ87+CR87+CS87+CT87&gt;0,MAXA(H$18:H86)+1,0)</f>
        <v>0</v>
      </c>
      <c r="I87" s="280">
        <f>IF(CV87+CW87+CX87+CY87+CZ87&gt;0,MAXA(I$18:I86)+1,0)</f>
        <v>0</v>
      </c>
      <c r="J87" s="280">
        <f>IF(DB87+DC87+DD87+DE87+DF87&gt;0,MAXA(J$18:J86)+1,0)</f>
        <v>0</v>
      </c>
      <c r="K87" s="280">
        <f>IF(DH87+DI87+DJ87+DK87+DL87&gt;0,MAXA(K$18:K86)+1,0)</f>
        <v>0</v>
      </c>
      <c r="L87" s="280">
        <f>IF(DN87+DO87+DP87+DQ87+DR87&gt;0,MAXA(L$18:L86)+1,0)</f>
        <v>0</v>
      </c>
      <c r="M87" s="280">
        <f>IF(DT87+DU87+DV87+DW87+DX87&gt;0,MAXA(M$18:M86)+1,0)</f>
        <v>0</v>
      </c>
      <c r="N87" s="280">
        <f>IF(DZ87+EA87+EB87+EC87+ED87&gt;0,MAXA(N$18:N86)+1,0)</f>
        <v>0</v>
      </c>
      <c r="O87" s="280">
        <f>IF(EF87+EG87+EH87+EI87+EJ87&gt;0,MAXA(O$18:O86)+1,0)</f>
        <v>0</v>
      </c>
      <c r="P87" s="280">
        <f>IF(EL87+EM87+EN87+EO87+EP87&gt;0,MAXA(P$18:P86)+1,0)</f>
        <v>0</v>
      </c>
      <c r="Q87" s="280">
        <f>IF(ER87+ES87+ET87+EU87+EV87&gt;0,MAXA(Q$18:Q86)+1,0)</f>
        <v>0</v>
      </c>
      <c r="R87" s="280">
        <f>IF(EX87+EY87+EZ87+FA87+FB87&gt;0,MAXA(R$18:R86)+1,0)</f>
        <v>0</v>
      </c>
      <c r="S87" s="280">
        <f>IF(FD87+FE87+FF87+FG87+FH87&gt;0,MAXA(S$18:S86)+1,0)</f>
        <v>0</v>
      </c>
      <c r="T87" s="280">
        <f>IF(FJ87+FK87+FL87+FM87+FN87&gt;0,MAXA(T$18:T86)+1,0)</f>
        <v>0</v>
      </c>
      <c r="U87" s="280">
        <f>IF(FP87+FQ87+FR87+FS87+FT87&gt;0,MAXA(U$18:U86)+1,0)</f>
        <v>0</v>
      </c>
      <c r="V87" s="280">
        <f>IF(FV87+FW87+FX87+FY87+FZ87&gt;0,MAXA(V$18:V86)+1,0)</f>
        <v>0</v>
      </c>
      <c r="W87" s="280">
        <f>IF(GB87+GC87+GD87+GE87+GF87&gt;0,MAXA(W$18:W86)+1,0)</f>
        <v>0</v>
      </c>
      <c r="X87" s="280">
        <f>IF(GH87+GI87+GJ87+GK87+GL87&gt;0,MAXA(X$18:X86)+1,0)</f>
        <v>0</v>
      </c>
      <c r="Y87" s="280">
        <f>IF(GN87+GO87+GP87+GQ87+GR87&gt;0,MAXA(Y$18:Y86)+1,0)</f>
        <v>0</v>
      </c>
      <c r="Z87" s="280">
        <f>IF(GT87+GU87+GV87+GW87+GX87&gt;0,MAXA(Z$18:Z86)+1,0)</f>
        <v>0</v>
      </c>
      <c r="AA87" s="280">
        <f>IF(GZ87+HA87+HB87+HC87+HD87&gt;0,MAXA(AA$18:AA86)+1,0)</f>
        <v>0</v>
      </c>
      <c r="AB87" s="280">
        <f t="shared" si="63"/>
        <v>0</v>
      </c>
      <c r="AC87" s="280">
        <f t="shared" si="71"/>
        <v>0</v>
      </c>
      <c r="AD87" s="280">
        <f t="shared" si="72"/>
        <v>0</v>
      </c>
      <c r="AE87" s="280">
        <f t="shared" si="73"/>
        <v>0</v>
      </c>
      <c r="AF87" s="280">
        <f t="shared" si="64"/>
        <v>0</v>
      </c>
      <c r="AG87" s="280">
        <f t="shared" si="74"/>
        <v>0</v>
      </c>
      <c r="AH87" s="280">
        <f t="shared" si="65"/>
        <v>0</v>
      </c>
      <c r="AI87" s="280">
        <f t="shared" si="75"/>
        <v>0</v>
      </c>
      <c r="AJ87" s="280">
        <f t="shared" si="66"/>
        <v>0</v>
      </c>
      <c r="AK87" s="186" t="e">
        <f>MATCH(AY87,AY$18:AY519,0)</f>
        <v>#N/A</v>
      </c>
      <c r="AL87" s="280">
        <f t="shared" si="76"/>
        <v>0</v>
      </c>
      <c r="AM87" s="280">
        <f t="shared" si="50"/>
        <v>70</v>
      </c>
      <c r="AN87" s="415"/>
      <c r="AO87" s="416"/>
      <c r="AP87" s="303">
        <f t="shared" si="67"/>
        <v>0</v>
      </c>
      <c r="AQ87" s="304">
        <f t="shared" si="68"/>
        <v>0</v>
      </c>
      <c r="AR87" s="305">
        <f t="shared" si="69"/>
        <v>0</v>
      </c>
      <c r="AS87" s="284"/>
      <c r="AT87" s="285" t="str">
        <f t="shared" si="70"/>
        <v/>
      </c>
      <c r="AU87" s="286"/>
      <c r="AV87" s="287"/>
      <c r="AW87" s="288"/>
      <c r="AX87" s="289"/>
      <c r="AY87" s="290"/>
      <c r="AZ87" s="291"/>
      <c r="BA87" s="286"/>
      <c r="BB87" s="290"/>
      <c r="BC87" s="287"/>
      <c r="BD87" s="307"/>
      <c r="BE87" s="296"/>
      <c r="BF87" s="286"/>
      <c r="BG87" s="297"/>
      <c r="BH87" s="298"/>
      <c r="BI87" s="299"/>
      <c r="BJ87" s="300"/>
      <c r="BK87" s="301"/>
      <c r="BL87" s="286"/>
      <c r="BM87" s="297"/>
      <c r="BN87" s="298"/>
      <c r="BO87" s="299"/>
      <c r="BP87" s="300"/>
      <c r="BQ87" s="301"/>
      <c r="BR87" s="286"/>
      <c r="BS87" s="297"/>
      <c r="BT87" s="298"/>
      <c r="BU87" s="299"/>
      <c r="BV87" s="300"/>
      <c r="BW87" s="301"/>
      <c r="BX87" s="286"/>
      <c r="BY87" s="297"/>
      <c r="BZ87" s="298"/>
      <c r="CA87" s="299"/>
      <c r="CB87" s="300"/>
      <c r="CC87" s="291"/>
      <c r="CD87" s="286"/>
      <c r="CE87" s="297"/>
      <c r="CF87" s="298"/>
      <c r="CG87" s="299"/>
      <c r="CH87" s="300"/>
      <c r="CI87" s="291"/>
      <c r="CJ87" s="286"/>
      <c r="CK87" s="297"/>
      <c r="CL87" s="298"/>
      <c r="CM87" s="299"/>
      <c r="CN87" s="300"/>
      <c r="CO87" s="291"/>
      <c r="CP87" s="286"/>
      <c r="CQ87" s="297"/>
      <c r="CR87" s="298"/>
      <c r="CS87" s="299"/>
      <c r="CT87" s="300"/>
      <c r="CU87" s="291"/>
      <c r="CV87" s="286"/>
      <c r="CW87" s="297"/>
      <c r="CX87" s="298"/>
      <c r="CY87" s="299"/>
      <c r="CZ87" s="300"/>
      <c r="DA87" s="291"/>
      <c r="DB87" s="286"/>
      <c r="DC87" s="297"/>
      <c r="DD87" s="298"/>
      <c r="DE87" s="299"/>
      <c r="DF87" s="300"/>
      <c r="DG87" s="291"/>
      <c r="DH87" s="286"/>
      <c r="DI87" s="297"/>
      <c r="DJ87" s="298"/>
      <c r="DK87" s="299"/>
      <c r="DL87" s="300"/>
      <c r="DM87" s="291"/>
      <c r="DN87" s="286"/>
      <c r="DO87" s="297"/>
      <c r="DP87" s="298"/>
      <c r="DQ87" s="299"/>
      <c r="DR87" s="300"/>
      <c r="DS87" s="291"/>
      <c r="DT87" s="286"/>
      <c r="DU87" s="297"/>
      <c r="DV87" s="298"/>
      <c r="DW87" s="299"/>
      <c r="DX87" s="300"/>
      <c r="DY87" s="291"/>
      <c r="DZ87" s="286"/>
      <c r="EA87" s="297"/>
      <c r="EB87" s="298"/>
      <c r="EC87" s="299"/>
      <c r="ED87" s="300"/>
      <c r="EE87" s="291"/>
      <c r="EF87" s="286"/>
      <c r="EG87" s="297"/>
      <c r="EH87" s="298"/>
      <c r="EI87" s="299"/>
      <c r="EJ87" s="300"/>
      <c r="EK87" s="291"/>
      <c r="EL87" s="286"/>
      <c r="EM87" s="297"/>
      <c r="EN87" s="298"/>
      <c r="EO87" s="299"/>
      <c r="EP87" s="300"/>
      <c r="EQ87" s="291"/>
      <c r="ER87" s="286"/>
      <c r="ES87" s="297"/>
      <c r="ET87" s="298"/>
      <c r="EU87" s="299"/>
      <c r="EV87" s="300"/>
      <c r="EW87" s="291"/>
      <c r="EX87" s="286"/>
      <c r="EY87" s="297"/>
      <c r="EZ87" s="298"/>
      <c r="FA87" s="299"/>
      <c r="FB87" s="300"/>
      <c r="FC87" s="291"/>
      <c r="FD87" s="286"/>
      <c r="FE87" s="297"/>
      <c r="FF87" s="298"/>
      <c r="FG87" s="299"/>
      <c r="FH87" s="300"/>
      <c r="FI87" s="291"/>
      <c r="FJ87" s="286"/>
      <c r="FK87" s="297"/>
      <c r="FL87" s="298"/>
      <c r="FM87" s="299"/>
      <c r="FN87" s="300"/>
      <c r="FO87" s="291"/>
      <c r="FP87" s="286"/>
      <c r="FQ87" s="297"/>
      <c r="FR87" s="298"/>
      <c r="FS87" s="299"/>
      <c r="FT87" s="300"/>
      <c r="FU87" s="291"/>
      <c r="FV87" s="286"/>
      <c r="FW87" s="297"/>
      <c r="FX87" s="298"/>
      <c r="FY87" s="299"/>
      <c r="FZ87" s="300"/>
      <c r="GA87" s="291"/>
      <c r="GB87" s="286"/>
      <c r="GC87" s="297"/>
      <c r="GD87" s="298"/>
      <c r="GE87" s="299"/>
      <c r="GF87" s="300"/>
      <c r="GG87" s="291"/>
      <c r="GH87" s="286"/>
      <c r="GI87" s="297"/>
      <c r="GJ87" s="298"/>
      <c r="GK87" s="299"/>
      <c r="GL87" s="300"/>
      <c r="GM87" s="291"/>
      <c r="GN87" s="286"/>
      <c r="GO87" s="297"/>
      <c r="GP87" s="298"/>
      <c r="GQ87" s="299"/>
      <c r="GR87" s="300"/>
      <c r="GS87" s="291"/>
      <c r="GT87" s="286"/>
      <c r="GU87" s="297"/>
      <c r="GV87" s="298"/>
      <c r="GW87" s="299"/>
      <c r="GX87" s="300"/>
      <c r="GY87" s="291"/>
      <c r="GZ87" s="286"/>
      <c r="HA87" s="297"/>
      <c r="HB87" s="298"/>
      <c r="HC87" s="299"/>
      <c r="HD87" s="300"/>
    </row>
    <row r="88" spans="1:212" x14ac:dyDescent="0.25">
      <c r="A88" s="280">
        <f>IF(AL88=1,(MAXA(A$18:A87)+1),0)</f>
        <v>0</v>
      </c>
      <c r="B88" s="280">
        <f>IF(BF88+BG88+BH88+BI88+BJ88&gt;0,MAXA(B$18:B87)+1,0)</f>
        <v>0</v>
      </c>
      <c r="C88" s="280">
        <f>IF(BL88+BM88+BN88+BO88+BP88&gt;0,MAXA(C$18:C87)+1,0)</f>
        <v>0</v>
      </c>
      <c r="D88" s="280">
        <f>IF(BR88+BS88+BT88+BU88+BV88&gt;0,MAXA(D$18:D87)+1,0)</f>
        <v>0</v>
      </c>
      <c r="E88" s="280">
        <f>IF(BX88+BY88+BZ88+CA88+CB88&gt;0,MAXA(E$18:E87)+1,0)</f>
        <v>0</v>
      </c>
      <c r="F88" s="280">
        <f>IF(CD88+CE88+CF88+CG88+CH88&gt;0,MAXA(F$18:F87)+1,0)</f>
        <v>0</v>
      </c>
      <c r="G88" s="280">
        <f>IF(CJ88+CK88+CL88+CM88+CN88&gt;0,MAXA(G$18:G87)+1,0)</f>
        <v>0</v>
      </c>
      <c r="H88" s="280">
        <f>IF(CP88+CQ88+CR88+CS88+CT88&gt;0,MAXA(H$18:H87)+1,0)</f>
        <v>0</v>
      </c>
      <c r="I88" s="280">
        <f>IF(CV88+CW88+CX88+CY88+CZ88&gt;0,MAXA(I$18:I87)+1,0)</f>
        <v>0</v>
      </c>
      <c r="J88" s="280">
        <f>IF(DB88+DC88+DD88+DE88+DF88&gt;0,MAXA(J$18:J87)+1,0)</f>
        <v>0</v>
      </c>
      <c r="K88" s="280">
        <f>IF(DH88+DI88+DJ88+DK88+DL88&gt;0,MAXA(K$18:K87)+1,0)</f>
        <v>0</v>
      </c>
      <c r="L88" s="280">
        <f>IF(DN88+DO88+DP88+DQ88+DR88&gt;0,MAXA(L$18:L87)+1,0)</f>
        <v>0</v>
      </c>
      <c r="M88" s="280">
        <f>IF(DT88+DU88+DV88+DW88+DX88&gt;0,MAXA(M$18:M87)+1,0)</f>
        <v>0</v>
      </c>
      <c r="N88" s="280">
        <f>IF(DZ88+EA88+EB88+EC88+ED88&gt;0,MAXA(N$18:N87)+1,0)</f>
        <v>0</v>
      </c>
      <c r="O88" s="280">
        <f>IF(EF88+EG88+EH88+EI88+EJ88&gt;0,MAXA(O$18:O87)+1,0)</f>
        <v>0</v>
      </c>
      <c r="P88" s="280">
        <f>IF(EL88+EM88+EN88+EO88+EP88&gt;0,MAXA(P$18:P87)+1,0)</f>
        <v>0</v>
      </c>
      <c r="Q88" s="280">
        <f>IF(ER88+ES88+ET88+EU88+EV88&gt;0,MAXA(Q$18:Q87)+1,0)</f>
        <v>0</v>
      </c>
      <c r="R88" s="280">
        <f>IF(EX88+EY88+EZ88+FA88+FB88&gt;0,MAXA(R$18:R87)+1,0)</f>
        <v>0</v>
      </c>
      <c r="S88" s="280">
        <f>IF(FD88+FE88+FF88+FG88+FH88&gt;0,MAXA(S$18:S87)+1,0)</f>
        <v>0</v>
      </c>
      <c r="T88" s="280">
        <f>IF(FJ88+FK88+FL88+FM88+FN88&gt;0,MAXA(T$18:T87)+1,0)</f>
        <v>0</v>
      </c>
      <c r="U88" s="280">
        <f>IF(FP88+FQ88+FR88+FS88+FT88&gt;0,MAXA(U$18:U87)+1,0)</f>
        <v>0</v>
      </c>
      <c r="V88" s="280">
        <f>IF(FV88+FW88+FX88+FY88+FZ88&gt;0,MAXA(V$18:V87)+1,0)</f>
        <v>0</v>
      </c>
      <c r="W88" s="280">
        <f>IF(GB88+GC88+GD88+GE88+GF88&gt;0,MAXA(W$18:W87)+1,0)</f>
        <v>0</v>
      </c>
      <c r="X88" s="280">
        <f>IF(GH88+GI88+GJ88+GK88+GL88&gt;0,MAXA(X$18:X87)+1,0)</f>
        <v>0</v>
      </c>
      <c r="Y88" s="280">
        <f>IF(GN88+GO88+GP88+GQ88+GR88&gt;0,MAXA(Y$18:Y87)+1,0)</f>
        <v>0</v>
      </c>
      <c r="Z88" s="280">
        <f>IF(GT88+GU88+GV88+GW88+GX88&gt;0,MAXA(Z$18:Z87)+1,0)</f>
        <v>0</v>
      </c>
      <c r="AA88" s="280">
        <f>IF(GZ88+HA88+HB88+HC88+HD88&gt;0,MAXA(AA$18:AA87)+1,0)</f>
        <v>0</v>
      </c>
      <c r="AB88" s="280">
        <f t="shared" si="63"/>
        <v>0</v>
      </c>
      <c r="AC88" s="280">
        <f t="shared" si="71"/>
        <v>0</v>
      </c>
      <c r="AD88" s="280">
        <f t="shared" si="72"/>
        <v>0</v>
      </c>
      <c r="AE88" s="280">
        <f t="shared" si="73"/>
        <v>0</v>
      </c>
      <c r="AF88" s="280">
        <f t="shared" si="64"/>
        <v>0</v>
      </c>
      <c r="AG88" s="280">
        <f t="shared" si="74"/>
        <v>0</v>
      </c>
      <c r="AH88" s="280">
        <f t="shared" si="65"/>
        <v>0</v>
      </c>
      <c r="AI88" s="280">
        <f t="shared" si="75"/>
        <v>0</v>
      </c>
      <c r="AJ88" s="280">
        <f t="shared" si="66"/>
        <v>0</v>
      </c>
      <c r="AK88" s="186" t="e">
        <f>MATCH(AY88,AY$18:AY520,0)</f>
        <v>#N/A</v>
      </c>
      <c r="AL88" s="280">
        <f t="shared" si="76"/>
        <v>0</v>
      </c>
      <c r="AM88" s="280">
        <f t="shared" ref="AM88:AM151" si="77">AM87+1</f>
        <v>71</v>
      </c>
      <c r="AN88" s="415"/>
      <c r="AO88" s="416"/>
      <c r="AP88" s="303">
        <f t="shared" si="67"/>
        <v>0</v>
      </c>
      <c r="AQ88" s="304">
        <f t="shared" si="68"/>
        <v>0</v>
      </c>
      <c r="AR88" s="305">
        <f t="shared" si="69"/>
        <v>0</v>
      </c>
      <c r="AS88" s="284"/>
      <c r="AT88" s="285" t="str">
        <f t="shared" si="70"/>
        <v/>
      </c>
      <c r="AU88" s="286"/>
      <c r="AV88" s="287"/>
      <c r="AW88" s="288"/>
      <c r="AX88" s="289"/>
      <c r="AY88" s="290"/>
      <c r="AZ88" s="291"/>
      <c r="BA88" s="286"/>
      <c r="BB88" s="290"/>
      <c r="BC88" s="287"/>
      <c r="BD88" s="307"/>
      <c r="BE88" s="296"/>
      <c r="BF88" s="286"/>
      <c r="BG88" s="297"/>
      <c r="BH88" s="298"/>
      <c r="BI88" s="299"/>
      <c r="BJ88" s="300"/>
      <c r="BK88" s="301"/>
      <c r="BL88" s="286"/>
      <c r="BM88" s="297"/>
      <c r="BN88" s="298"/>
      <c r="BO88" s="299"/>
      <c r="BP88" s="300"/>
      <c r="BQ88" s="301"/>
      <c r="BR88" s="286"/>
      <c r="BS88" s="297"/>
      <c r="BT88" s="298"/>
      <c r="BU88" s="299"/>
      <c r="BV88" s="300"/>
      <c r="BW88" s="301"/>
      <c r="BX88" s="286"/>
      <c r="BY88" s="297"/>
      <c r="BZ88" s="298"/>
      <c r="CA88" s="299"/>
      <c r="CB88" s="300"/>
      <c r="CC88" s="291"/>
      <c r="CD88" s="286"/>
      <c r="CE88" s="297"/>
      <c r="CF88" s="298"/>
      <c r="CG88" s="299"/>
      <c r="CH88" s="300"/>
      <c r="CI88" s="291"/>
      <c r="CJ88" s="286"/>
      <c r="CK88" s="297"/>
      <c r="CL88" s="298"/>
      <c r="CM88" s="299"/>
      <c r="CN88" s="300"/>
      <c r="CO88" s="291"/>
      <c r="CP88" s="286"/>
      <c r="CQ88" s="297"/>
      <c r="CR88" s="298"/>
      <c r="CS88" s="299"/>
      <c r="CT88" s="300"/>
      <c r="CU88" s="291"/>
      <c r="CV88" s="286"/>
      <c r="CW88" s="297"/>
      <c r="CX88" s="298"/>
      <c r="CY88" s="299"/>
      <c r="CZ88" s="300"/>
      <c r="DA88" s="291"/>
      <c r="DB88" s="286"/>
      <c r="DC88" s="297"/>
      <c r="DD88" s="298"/>
      <c r="DE88" s="299"/>
      <c r="DF88" s="300"/>
      <c r="DG88" s="291"/>
      <c r="DH88" s="286"/>
      <c r="DI88" s="297"/>
      <c r="DJ88" s="298"/>
      <c r="DK88" s="299"/>
      <c r="DL88" s="300"/>
      <c r="DM88" s="291"/>
      <c r="DN88" s="286"/>
      <c r="DO88" s="297"/>
      <c r="DP88" s="298"/>
      <c r="DQ88" s="299"/>
      <c r="DR88" s="300"/>
      <c r="DS88" s="291"/>
      <c r="DT88" s="286"/>
      <c r="DU88" s="297"/>
      <c r="DV88" s="298"/>
      <c r="DW88" s="299"/>
      <c r="DX88" s="300"/>
      <c r="DY88" s="291"/>
      <c r="DZ88" s="286"/>
      <c r="EA88" s="297"/>
      <c r="EB88" s="298"/>
      <c r="EC88" s="299"/>
      <c r="ED88" s="300"/>
      <c r="EE88" s="291"/>
      <c r="EF88" s="286"/>
      <c r="EG88" s="297"/>
      <c r="EH88" s="298"/>
      <c r="EI88" s="299"/>
      <c r="EJ88" s="300"/>
      <c r="EK88" s="291"/>
      <c r="EL88" s="286"/>
      <c r="EM88" s="297"/>
      <c r="EN88" s="298"/>
      <c r="EO88" s="299"/>
      <c r="EP88" s="300"/>
      <c r="EQ88" s="291"/>
      <c r="ER88" s="286"/>
      <c r="ES88" s="297"/>
      <c r="ET88" s="298"/>
      <c r="EU88" s="299"/>
      <c r="EV88" s="300"/>
      <c r="EW88" s="291"/>
      <c r="EX88" s="286"/>
      <c r="EY88" s="297"/>
      <c r="EZ88" s="298"/>
      <c r="FA88" s="299"/>
      <c r="FB88" s="300"/>
      <c r="FC88" s="291"/>
      <c r="FD88" s="286"/>
      <c r="FE88" s="297"/>
      <c r="FF88" s="298"/>
      <c r="FG88" s="299"/>
      <c r="FH88" s="300"/>
      <c r="FI88" s="291"/>
      <c r="FJ88" s="286"/>
      <c r="FK88" s="297"/>
      <c r="FL88" s="298"/>
      <c r="FM88" s="299"/>
      <c r="FN88" s="300"/>
      <c r="FO88" s="291"/>
      <c r="FP88" s="286"/>
      <c r="FQ88" s="297"/>
      <c r="FR88" s="298"/>
      <c r="FS88" s="299"/>
      <c r="FT88" s="300"/>
      <c r="FU88" s="291"/>
      <c r="FV88" s="286"/>
      <c r="FW88" s="297"/>
      <c r="FX88" s="298"/>
      <c r="FY88" s="299"/>
      <c r="FZ88" s="300"/>
      <c r="GA88" s="291"/>
      <c r="GB88" s="286"/>
      <c r="GC88" s="297"/>
      <c r="GD88" s="298"/>
      <c r="GE88" s="299"/>
      <c r="GF88" s="300"/>
      <c r="GG88" s="291"/>
      <c r="GH88" s="286"/>
      <c r="GI88" s="297"/>
      <c r="GJ88" s="298"/>
      <c r="GK88" s="299"/>
      <c r="GL88" s="300"/>
      <c r="GM88" s="291"/>
      <c r="GN88" s="286"/>
      <c r="GO88" s="297"/>
      <c r="GP88" s="298"/>
      <c r="GQ88" s="299"/>
      <c r="GR88" s="300"/>
      <c r="GS88" s="291"/>
      <c r="GT88" s="286"/>
      <c r="GU88" s="297"/>
      <c r="GV88" s="298"/>
      <c r="GW88" s="299"/>
      <c r="GX88" s="300"/>
      <c r="GY88" s="291"/>
      <c r="GZ88" s="286"/>
      <c r="HA88" s="297"/>
      <c r="HB88" s="298"/>
      <c r="HC88" s="299"/>
      <c r="HD88" s="300"/>
    </row>
    <row r="89" spans="1:212" x14ac:dyDescent="0.25">
      <c r="A89" s="280">
        <f>IF(AL89=1,(MAXA(A$18:A88)+1),0)</f>
        <v>0</v>
      </c>
      <c r="B89" s="280">
        <f>IF(BF89+BG89+BH89+BI89+BJ89&gt;0,MAXA(B$18:B88)+1,0)</f>
        <v>0</v>
      </c>
      <c r="C89" s="280">
        <f>IF(BL89+BM89+BN89+BO89+BP89&gt;0,MAXA(C$18:C88)+1,0)</f>
        <v>0</v>
      </c>
      <c r="D89" s="280">
        <f>IF(BR89+BS89+BT89+BU89+BV89&gt;0,MAXA(D$18:D88)+1,0)</f>
        <v>0</v>
      </c>
      <c r="E89" s="280">
        <f>IF(BX89+BY89+BZ89+CA89+CB89&gt;0,MAXA(E$18:E88)+1,0)</f>
        <v>0</v>
      </c>
      <c r="F89" s="280">
        <f>IF(CD89+CE89+CF89+CG89+CH89&gt;0,MAXA(F$18:F88)+1,0)</f>
        <v>0</v>
      </c>
      <c r="G89" s="280">
        <f>IF(CJ89+CK89+CL89+CM89+CN89&gt;0,MAXA(G$18:G88)+1,0)</f>
        <v>0</v>
      </c>
      <c r="H89" s="280">
        <f>IF(CP89+CQ89+CR89+CS89+CT89&gt;0,MAXA(H$18:H88)+1,0)</f>
        <v>0</v>
      </c>
      <c r="I89" s="280">
        <f>IF(CV89+CW89+CX89+CY89+CZ89&gt;0,MAXA(I$18:I88)+1,0)</f>
        <v>0</v>
      </c>
      <c r="J89" s="280">
        <f>IF(DB89+DC89+DD89+DE89+DF89&gt;0,MAXA(J$18:J88)+1,0)</f>
        <v>0</v>
      </c>
      <c r="K89" s="280">
        <f>IF(DH89+DI89+DJ89+DK89+DL89&gt;0,MAXA(K$18:K88)+1,0)</f>
        <v>0</v>
      </c>
      <c r="L89" s="280">
        <f>IF(DN89+DO89+DP89+DQ89+DR89&gt;0,MAXA(L$18:L88)+1,0)</f>
        <v>0</v>
      </c>
      <c r="M89" s="280">
        <f>IF(DT89+DU89+DV89+DW89+DX89&gt;0,MAXA(M$18:M88)+1,0)</f>
        <v>0</v>
      </c>
      <c r="N89" s="280">
        <f>IF(DZ89+EA89+EB89+EC89+ED89&gt;0,MAXA(N$18:N88)+1,0)</f>
        <v>0</v>
      </c>
      <c r="O89" s="280">
        <f>IF(EF89+EG89+EH89+EI89+EJ89&gt;0,MAXA(O$18:O88)+1,0)</f>
        <v>0</v>
      </c>
      <c r="P89" s="280">
        <f>IF(EL89+EM89+EN89+EO89+EP89&gt;0,MAXA(P$18:P88)+1,0)</f>
        <v>0</v>
      </c>
      <c r="Q89" s="280">
        <f>IF(ER89+ES89+ET89+EU89+EV89&gt;0,MAXA(Q$18:Q88)+1,0)</f>
        <v>0</v>
      </c>
      <c r="R89" s="280">
        <f>IF(EX89+EY89+EZ89+FA89+FB89&gt;0,MAXA(R$18:R88)+1,0)</f>
        <v>0</v>
      </c>
      <c r="S89" s="280">
        <f>IF(FD89+FE89+FF89+FG89+FH89&gt;0,MAXA(S$18:S88)+1,0)</f>
        <v>0</v>
      </c>
      <c r="T89" s="280">
        <f>IF(FJ89+FK89+FL89+FM89+FN89&gt;0,MAXA(T$18:T88)+1,0)</f>
        <v>0</v>
      </c>
      <c r="U89" s="280">
        <f>IF(FP89+FQ89+FR89+FS89+FT89&gt;0,MAXA(U$18:U88)+1,0)</f>
        <v>0</v>
      </c>
      <c r="V89" s="280">
        <f>IF(FV89+FW89+FX89+FY89+FZ89&gt;0,MAXA(V$18:V88)+1,0)</f>
        <v>0</v>
      </c>
      <c r="W89" s="280">
        <f>IF(GB89+GC89+GD89+GE89+GF89&gt;0,MAXA(W$18:W88)+1,0)</f>
        <v>0</v>
      </c>
      <c r="X89" s="280">
        <f>IF(GH89+GI89+GJ89+GK89+GL89&gt;0,MAXA(X$18:X88)+1,0)</f>
        <v>0</v>
      </c>
      <c r="Y89" s="280">
        <f>IF(GN89+GO89+GP89+GQ89+GR89&gt;0,MAXA(Y$18:Y88)+1,0)</f>
        <v>0</v>
      </c>
      <c r="Z89" s="280">
        <f>IF(GT89+GU89+GV89+GW89+GX89&gt;0,MAXA(Z$18:Z88)+1,0)</f>
        <v>0</v>
      </c>
      <c r="AA89" s="280">
        <f>IF(GZ89+HA89+HB89+HC89+HD89&gt;0,MAXA(AA$18:AA88)+1,0)</f>
        <v>0</v>
      </c>
      <c r="AB89" s="280">
        <f t="shared" si="63"/>
        <v>0</v>
      </c>
      <c r="AC89" s="280">
        <f t="shared" si="71"/>
        <v>0</v>
      </c>
      <c r="AD89" s="280">
        <f t="shared" si="72"/>
        <v>0</v>
      </c>
      <c r="AE89" s="280">
        <f t="shared" si="73"/>
        <v>0</v>
      </c>
      <c r="AF89" s="280">
        <f t="shared" si="64"/>
        <v>0</v>
      </c>
      <c r="AG89" s="280">
        <f t="shared" si="74"/>
        <v>0</v>
      </c>
      <c r="AH89" s="280">
        <f t="shared" si="65"/>
        <v>0</v>
      </c>
      <c r="AI89" s="280">
        <f t="shared" si="75"/>
        <v>0</v>
      </c>
      <c r="AJ89" s="280">
        <f t="shared" si="66"/>
        <v>0</v>
      </c>
      <c r="AK89" s="186" t="e">
        <f>MATCH(AY89,AY$18:AY521,0)</f>
        <v>#N/A</v>
      </c>
      <c r="AL89" s="280">
        <f t="shared" si="76"/>
        <v>0</v>
      </c>
      <c r="AM89" s="280">
        <f t="shared" si="77"/>
        <v>72</v>
      </c>
      <c r="AN89" s="415"/>
      <c r="AO89" s="416"/>
      <c r="AP89" s="303">
        <f t="shared" si="67"/>
        <v>0</v>
      </c>
      <c r="AQ89" s="304">
        <f t="shared" si="68"/>
        <v>0</v>
      </c>
      <c r="AR89" s="305">
        <f t="shared" si="69"/>
        <v>0</v>
      </c>
      <c r="AS89" s="284"/>
      <c r="AT89" s="285" t="str">
        <f t="shared" si="70"/>
        <v/>
      </c>
      <c r="AU89" s="286"/>
      <c r="AV89" s="287"/>
      <c r="AW89" s="288"/>
      <c r="AX89" s="289"/>
      <c r="AY89" s="290"/>
      <c r="AZ89" s="291"/>
      <c r="BA89" s="286"/>
      <c r="BB89" s="290"/>
      <c r="BC89" s="287"/>
      <c r="BD89" s="307"/>
      <c r="BE89" s="296"/>
      <c r="BF89" s="286"/>
      <c r="BG89" s="297"/>
      <c r="BH89" s="298"/>
      <c r="BI89" s="299"/>
      <c r="BJ89" s="300"/>
      <c r="BK89" s="301"/>
      <c r="BL89" s="286"/>
      <c r="BM89" s="297"/>
      <c r="BN89" s="298"/>
      <c r="BO89" s="299"/>
      <c r="BP89" s="300"/>
      <c r="BQ89" s="301"/>
      <c r="BR89" s="286"/>
      <c r="BS89" s="297"/>
      <c r="BT89" s="298"/>
      <c r="BU89" s="299"/>
      <c r="BV89" s="300"/>
      <c r="BW89" s="301"/>
      <c r="BX89" s="286"/>
      <c r="BY89" s="297"/>
      <c r="BZ89" s="298"/>
      <c r="CA89" s="299"/>
      <c r="CB89" s="300"/>
      <c r="CC89" s="291"/>
      <c r="CD89" s="286"/>
      <c r="CE89" s="297"/>
      <c r="CF89" s="298"/>
      <c r="CG89" s="299"/>
      <c r="CH89" s="300"/>
      <c r="CI89" s="291"/>
      <c r="CJ89" s="286"/>
      <c r="CK89" s="297"/>
      <c r="CL89" s="298"/>
      <c r="CM89" s="299"/>
      <c r="CN89" s="300"/>
      <c r="CO89" s="291"/>
      <c r="CP89" s="286"/>
      <c r="CQ89" s="297"/>
      <c r="CR89" s="298"/>
      <c r="CS89" s="299"/>
      <c r="CT89" s="300"/>
      <c r="CU89" s="291"/>
      <c r="CV89" s="286"/>
      <c r="CW89" s="297"/>
      <c r="CX89" s="298"/>
      <c r="CY89" s="299"/>
      <c r="CZ89" s="300"/>
      <c r="DA89" s="291"/>
      <c r="DB89" s="286"/>
      <c r="DC89" s="297"/>
      <c r="DD89" s="298"/>
      <c r="DE89" s="299"/>
      <c r="DF89" s="300"/>
      <c r="DG89" s="291"/>
      <c r="DH89" s="286"/>
      <c r="DI89" s="297"/>
      <c r="DJ89" s="298"/>
      <c r="DK89" s="299"/>
      <c r="DL89" s="300"/>
      <c r="DM89" s="291"/>
      <c r="DN89" s="286"/>
      <c r="DO89" s="297"/>
      <c r="DP89" s="298"/>
      <c r="DQ89" s="299"/>
      <c r="DR89" s="300"/>
      <c r="DS89" s="291"/>
      <c r="DT89" s="286"/>
      <c r="DU89" s="297"/>
      <c r="DV89" s="298"/>
      <c r="DW89" s="299"/>
      <c r="DX89" s="300"/>
      <c r="DY89" s="291"/>
      <c r="DZ89" s="286"/>
      <c r="EA89" s="297"/>
      <c r="EB89" s="298"/>
      <c r="EC89" s="299"/>
      <c r="ED89" s="300"/>
      <c r="EE89" s="291"/>
      <c r="EF89" s="286"/>
      <c r="EG89" s="297"/>
      <c r="EH89" s="298"/>
      <c r="EI89" s="299"/>
      <c r="EJ89" s="300"/>
      <c r="EK89" s="291"/>
      <c r="EL89" s="286"/>
      <c r="EM89" s="297"/>
      <c r="EN89" s="298"/>
      <c r="EO89" s="299"/>
      <c r="EP89" s="300"/>
      <c r="EQ89" s="291"/>
      <c r="ER89" s="286"/>
      <c r="ES89" s="297"/>
      <c r="ET89" s="298"/>
      <c r="EU89" s="299"/>
      <c r="EV89" s="300"/>
      <c r="EW89" s="291"/>
      <c r="EX89" s="286"/>
      <c r="EY89" s="297"/>
      <c r="EZ89" s="298"/>
      <c r="FA89" s="299"/>
      <c r="FB89" s="300"/>
      <c r="FC89" s="291"/>
      <c r="FD89" s="286"/>
      <c r="FE89" s="297"/>
      <c r="FF89" s="298"/>
      <c r="FG89" s="299"/>
      <c r="FH89" s="300"/>
      <c r="FI89" s="291"/>
      <c r="FJ89" s="286"/>
      <c r="FK89" s="297"/>
      <c r="FL89" s="298"/>
      <c r="FM89" s="299"/>
      <c r="FN89" s="300"/>
      <c r="FO89" s="291"/>
      <c r="FP89" s="286"/>
      <c r="FQ89" s="297"/>
      <c r="FR89" s="298"/>
      <c r="FS89" s="299"/>
      <c r="FT89" s="300"/>
      <c r="FU89" s="291"/>
      <c r="FV89" s="286"/>
      <c r="FW89" s="297"/>
      <c r="FX89" s="298"/>
      <c r="FY89" s="299"/>
      <c r="FZ89" s="300"/>
      <c r="GA89" s="291"/>
      <c r="GB89" s="286"/>
      <c r="GC89" s="297"/>
      <c r="GD89" s="298"/>
      <c r="GE89" s="299"/>
      <c r="GF89" s="300"/>
      <c r="GG89" s="291"/>
      <c r="GH89" s="286"/>
      <c r="GI89" s="297"/>
      <c r="GJ89" s="298"/>
      <c r="GK89" s="299"/>
      <c r="GL89" s="300"/>
      <c r="GM89" s="291"/>
      <c r="GN89" s="286"/>
      <c r="GO89" s="297"/>
      <c r="GP89" s="298"/>
      <c r="GQ89" s="299"/>
      <c r="GR89" s="300"/>
      <c r="GS89" s="291"/>
      <c r="GT89" s="286"/>
      <c r="GU89" s="297"/>
      <c r="GV89" s="298"/>
      <c r="GW89" s="299"/>
      <c r="GX89" s="300"/>
      <c r="GY89" s="291"/>
      <c r="GZ89" s="286"/>
      <c r="HA89" s="297"/>
      <c r="HB89" s="298"/>
      <c r="HC89" s="299"/>
      <c r="HD89" s="300"/>
    </row>
    <row r="90" spans="1:212" x14ac:dyDescent="0.25">
      <c r="A90" s="280">
        <f>IF(AL90=1,(MAXA(A$18:A89)+1),0)</f>
        <v>0</v>
      </c>
      <c r="B90" s="280">
        <f>IF(BF90+BG90+BH90+BI90+BJ90&gt;0,MAXA(B$18:B89)+1,0)</f>
        <v>0</v>
      </c>
      <c r="C90" s="280">
        <f>IF(BL90+BM90+BN90+BO90+BP90&gt;0,MAXA(C$18:C89)+1,0)</f>
        <v>0</v>
      </c>
      <c r="D90" s="280">
        <f>IF(BR90+BS90+BT90+BU90+BV90&gt;0,MAXA(D$18:D89)+1,0)</f>
        <v>0</v>
      </c>
      <c r="E90" s="280">
        <f>IF(BX90+BY90+BZ90+CA90+CB90&gt;0,MAXA(E$18:E89)+1,0)</f>
        <v>0</v>
      </c>
      <c r="F90" s="280">
        <f>IF(CD90+CE90+CF90+CG90+CH90&gt;0,MAXA(F$18:F89)+1,0)</f>
        <v>0</v>
      </c>
      <c r="G90" s="280">
        <f>IF(CJ90+CK90+CL90+CM90+CN90&gt;0,MAXA(G$18:G89)+1,0)</f>
        <v>0</v>
      </c>
      <c r="H90" s="280">
        <f>IF(CP90+CQ90+CR90+CS90+CT90&gt;0,MAXA(H$18:H89)+1,0)</f>
        <v>0</v>
      </c>
      <c r="I90" s="280">
        <f>IF(CV90+CW90+CX90+CY90+CZ90&gt;0,MAXA(I$18:I89)+1,0)</f>
        <v>0</v>
      </c>
      <c r="J90" s="280">
        <f>IF(DB90+DC90+DD90+DE90+DF90&gt;0,MAXA(J$18:J89)+1,0)</f>
        <v>0</v>
      </c>
      <c r="K90" s="280">
        <f>IF(DH90+DI90+DJ90+DK90+DL90&gt;0,MAXA(K$18:K89)+1,0)</f>
        <v>0</v>
      </c>
      <c r="L90" s="280">
        <f>IF(DN90+DO90+DP90+DQ90+DR90&gt;0,MAXA(L$18:L89)+1,0)</f>
        <v>0</v>
      </c>
      <c r="M90" s="280">
        <f>IF(DT90+DU90+DV90+DW90+DX90&gt;0,MAXA(M$18:M89)+1,0)</f>
        <v>0</v>
      </c>
      <c r="N90" s="280">
        <f>IF(DZ90+EA90+EB90+EC90+ED90&gt;0,MAXA(N$18:N89)+1,0)</f>
        <v>0</v>
      </c>
      <c r="O90" s="280">
        <f>IF(EF90+EG90+EH90+EI90+EJ90&gt;0,MAXA(O$18:O89)+1,0)</f>
        <v>0</v>
      </c>
      <c r="P90" s="280">
        <f>IF(EL90+EM90+EN90+EO90+EP90&gt;0,MAXA(P$18:P89)+1,0)</f>
        <v>0</v>
      </c>
      <c r="Q90" s="280">
        <f>IF(ER90+ES90+ET90+EU90+EV90&gt;0,MAXA(Q$18:Q89)+1,0)</f>
        <v>0</v>
      </c>
      <c r="R90" s="280">
        <f>IF(EX90+EY90+EZ90+FA90+FB90&gt;0,MAXA(R$18:R89)+1,0)</f>
        <v>0</v>
      </c>
      <c r="S90" s="280">
        <f>IF(FD90+FE90+FF90+FG90+FH90&gt;0,MAXA(S$18:S89)+1,0)</f>
        <v>0</v>
      </c>
      <c r="T90" s="280">
        <f>IF(FJ90+FK90+FL90+FM90+FN90&gt;0,MAXA(T$18:T89)+1,0)</f>
        <v>0</v>
      </c>
      <c r="U90" s="280">
        <f>IF(FP90+FQ90+FR90+FS90+FT90&gt;0,MAXA(U$18:U89)+1,0)</f>
        <v>0</v>
      </c>
      <c r="V90" s="280">
        <f>IF(FV90+FW90+FX90+FY90+FZ90&gt;0,MAXA(V$18:V89)+1,0)</f>
        <v>0</v>
      </c>
      <c r="W90" s="280">
        <f>IF(GB90+GC90+GD90+GE90+GF90&gt;0,MAXA(W$18:W89)+1,0)</f>
        <v>0</v>
      </c>
      <c r="X90" s="280">
        <f>IF(GH90+GI90+GJ90+GK90+GL90&gt;0,MAXA(X$18:X89)+1,0)</f>
        <v>0</v>
      </c>
      <c r="Y90" s="280">
        <f>IF(GN90+GO90+GP90+GQ90+GR90&gt;0,MAXA(Y$18:Y89)+1,0)</f>
        <v>0</v>
      </c>
      <c r="Z90" s="280">
        <f>IF(GT90+GU90+GV90+GW90+GX90&gt;0,MAXA(Z$18:Z89)+1,0)</f>
        <v>0</v>
      </c>
      <c r="AA90" s="280">
        <f>IF(GZ90+HA90+HB90+HC90+HD90&gt;0,MAXA(AA$18:AA89)+1,0)</f>
        <v>0</v>
      </c>
      <c r="AB90" s="280">
        <f t="shared" si="63"/>
        <v>0</v>
      </c>
      <c r="AC90" s="280">
        <f t="shared" si="71"/>
        <v>0</v>
      </c>
      <c r="AD90" s="280">
        <f t="shared" si="72"/>
        <v>0</v>
      </c>
      <c r="AE90" s="280">
        <f t="shared" si="73"/>
        <v>0</v>
      </c>
      <c r="AF90" s="280">
        <f t="shared" si="64"/>
        <v>0</v>
      </c>
      <c r="AG90" s="280">
        <f t="shared" si="74"/>
        <v>0</v>
      </c>
      <c r="AH90" s="280">
        <f t="shared" si="65"/>
        <v>0</v>
      </c>
      <c r="AI90" s="280">
        <f t="shared" si="75"/>
        <v>0</v>
      </c>
      <c r="AJ90" s="280">
        <f t="shared" si="66"/>
        <v>0</v>
      </c>
      <c r="AK90" s="186" t="e">
        <f>MATCH(AY90,AY$18:AY522,0)</f>
        <v>#N/A</v>
      </c>
      <c r="AL90" s="280">
        <f t="shared" si="76"/>
        <v>0</v>
      </c>
      <c r="AM90" s="280">
        <f t="shared" si="77"/>
        <v>73</v>
      </c>
      <c r="AN90" s="415"/>
      <c r="AO90" s="416"/>
      <c r="AP90" s="303">
        <f t="shared" si="67"/>
        <v>0</v>
      </c>
      <c r="AQ90" s="304">
        <f t="shared" si="68"/>
        <v>0</v>
      </c>
      <c r="AR90" s="305">
        <f t="shared" si="69"/>
        <v>0</v>
      </c>
      <c r="AS90" s="284"/>
      <c r="AT90" s="285" t="str">
        <f t="shared" si="70"/>
        <v/>
      </c>
      <c r="AU90" s="286"/>
      <c r="AV90" s="287"/>
      <c r="AW90" s="288"/>
      <c r="AX90" s="289"/>
      <c r="AY90" s="290"/>
      <c r="AZ90" s="291"/>
      <c r="BA90" s="286"/>
      <c r="BB90" s="290"/>
      <c r="BC90" s="287"/>
      <c r="BD90" s="307"/>
      <c r="BE90" s="296"/>
      <c r="BF90" s="286"/>
      <c r="BG90" s="297"/>
      <c r="BH90" s="298"/>
      <c r="BI90" s="299"/>
      <c r="BJ90" s="300"/>
      <c r="BK90" s="301"/>
      <c r="BL90" s="286"/>
      <c r="BM90" s="297"/>
      <c r="BN90" s="298"/>
      <c r="BO90" s="299"/>
      <c r="BP90" s="300"/>
      <c r="BQ90" s="301"/>
      <c r="BR90" s="286"/>
      <c r="BS90" s="297"/>
      <c r="BT90" s="298"/>
      <c r="BU90" s="299"/>
      <c r="BV90" s="300"/>
      <c r="BW90" s="301"/>
      <c r="BX90" s="286"/>
      <c r="BY90" s="297"/>
      <c r="BZ90" s="298"/>
      <c r="CA90" s="299"/>
      <c r="CB90" s="300"/>
      <c r="CC90" s="291"/>
      <c r="CD90" s="286"/>
      <c r="CE90" s="297"/>
      <c r="CF90" s="298"/>
      <c r="CG90" s="299"/>
      <c r="CH90" s="300"/>
      <c r="CI90" s="291"/>
      <c r="CJ90" s="286"/>
      <c r="CK90" s="297"/>
      <c r="CL90" s="298"/>
      <c r="CM90" s="299"/>
      <c r="CN90" s="300"/>
      <c r="CO90" s="291"/>
      <c r="CP90" s="286"/>
      <c r="CQ90" s="297"/>
      <c r="CR90" s="298"/>
      <c r="CS90" s="299"/>
      <c r="CT90" s="300"/>
      <c r="CU90" s="291"/>
      <c r="CV90" s="286"/>
      <c r="CW90" s="297"/>
      <c r="CX90" s="298"/>
      <c r="CY90" s="299"/>
      <c r="CZ90" s="300"/>
      <c r="DA90" s="291"/>
      <c r="DB90" s="286"/>
      <c r="DC90" s="297"/>
      <c r="DD90" s="298"/>
      <c r="DE90" s="299"/>
      <c r="DF90" s="300"/>
      <c r="DG90" s="291"/>
      <c r="DH90" s="286"/>
      <c r="DI90" s="297"/>
      <c r="DJ90" s="298"/>
      <c r="DK90" s="299"/>
      <c r="DL90" s="300"/>
      <c r="DM90" s="291"/>
      <c r="DN90" s="286"/>
      <c r="DO90" s="297"/>
      <c r="DP90" s="298"/>
      <c r="DQ90" s="299"/>
      <c r="DR90" s="300"/>
      <c r="DS90" s="291"/>
      <c r="DT90" s="286"/>
      <c r="DU90" s="297"/>
      <c r="DV90" s="298"/>
      <c r="DW90" s="299"/>
      <c r="DX90" s="300"/>
      <c r="DY90" s="291"/>
      <c r="DZ90" s="286"/>
      <c r="EA90" s="297"/>
      <c r="EB90" s="298"/>
      <c r="EC90" s="299"/>
      <c r="ED90" s="300"/>
      <c r="EE90" s="291"/>
      <c r="EF90" s="286"/>
      <c r="EG90" s="297"/>
      <c r="EH90" s="298"/>
      <c r="EI90" s="299"/>
      <c r="EJ90" s="300"/>
      <c r="EK90" s="291"/>
      <c r="EL90" s="286"/>
      <c r="EM90" s="297"/>
      <c r="EN90" s="298"/>
      <c r="EO90" s="299"/>
      <c r="EP90" s="300"/>
      <c r="EQ90" s="291"/>
      <c r="ER90" s="286"/>
      <c r="ES90" s="297"/>
      <c r="ET90" s="298"/>
      <c r="EU90" s="299"/>
      <c r="EV90" s="300"/>
      <c r="EW90" s="291"/>
      <c r="EX90" s="286"/>
      <c r="EY90" s="297"/>
      <c r="EZ90" s="298"/>
      <c r="FA90" s="299"/>
      <c r="FB90" s="300"/>
      <c r="FC90" s="291"/>
      <c r="FD90" s="286"/>
      <c r="FE90" s="297"/>
      <c r="FF90" s="298"/>
      <c r="FG90" s="299"/>
      <c r="FH90" s="300"/>
      <c r="FI90" s="291"/>
      <c r="FJ90" s="286"/>
      <c r="FK90" s="297"/>
      <c r="FL90" s="298"/>
      <c r="FM90" s="299"/>
      <c r="FN90" s="300"/>
      <c r="FO90" s="291"/>
      <c r="FP90" s="286"/>
      <c r="FQ90" s="297"/>
      <c r="FR90" s="298"/>
      <c r="FS90" s="299"/>
      <c r="FT90" s="300"/>
      <c r="FU90" s="291"/>
      <c r="FV90" s="286"/>
      <c r="FW90" s="297"/>
      <c r="FX90" s="298"/>
      <c r="FY90" s="299"/>
      <c r="FZ90" s="300"/>
      <c r="GA90" s="291"/>
      <c r="GB90" s="286"/>
      <c r="GC90" s="297"/>
      <c r="GD90" s="298"/>
      <c r="GE90" s="299"/>
      <c r="GF90" s="300"/>
      <c r="GG90" s="291"/>
      <c r="GH90" s="286"/>
      <c r="GI90" s="297"/>
      <c r="GJ90" s="298"/>
      <c r="GK90" s="299"/>
      <c r="GL90" s="300"/>
      <c r="GM90" s="291"/>
      <c r="GN90" s="286"/>
      <c r="GO90" s="297"/>
      <c r="GP90" s="298"/>
      <c r="GQ90" s="299"/>
      <c r="GR90" s="300"/>
      <c r="GS90" s="291"/>
      <c r="GT90" s="286"/>
      <c r="GU90" s="297"/>
      <c r="GV90" s="298"/>
      <c r="GW90" s="299"/>
      <c r="GX90" s="300"/>
      <c r="GY90" s="291"/>
      <c r="GZ90" s="286"/>
      <c r="HA90" s="297"/>
      <c r="HB90" s="298"/>
      <c r="HC90" s="299"/>
      <c r="HD90" s="300"/>
    </row>
    <row r="91" spans="1:212" x14ac:dyDescent="0.25">
      <c r="A91" s="280">
        <f>IF(AL91=1,(MAXA(A$18:A90)+1),0)</f>
        <v>0</v>
      </c>
      <c r="B91" s="280">
        <f>IF(BF91+BG91+BH91+BI91+BJ91&gt;0,MAXA(B$18:B90)+1,0)</f>
        <v>0</v>
      </c>
      <c r="C91" s="280">
        <f>IF(BL91+BM91+BN91+BO91+BP91&gt;0,MAXA(C$18:C90)+1,0)</f>
        <v>0</v>
      </c>
      <c r="D91" s="280">
        <f>IF(BR91+BS91+BT91+BU91+BV91&gt;0,MAXA(D$18:D90)+1,0)</f>
        <v>0</v>
      </c>
      <c r="E91" s="280">
        <f>IF(BX91+BY91+BZ91+CA91+CB91&gt;0,MAXA(E$18:E90)+1,0)</f>
        <v>0</v>
      </c>
      <c r="F91" s="280">
        <f>IF(CD91+CE91+CF91+CG91+CH91&gt;0,MAXA(F$18:F90)+1,0)</f>
        <v>0</v>
      </c>
      <c r="G91" s="280">
        <f>IF(CJ91+CK91+CL91+CM91+CN91&gt;0,MAXA(G$18:G90)+1,0)</f>
        <v>0</v>
      </c>
      <c r="H91" s="280">
        <f>IF(CP91+CQ91+CR91+CS91+CT91&gt;0,MAXA(H$18:H90)+1,0)</f>
        <v>0</v>
      </c>
      <c r="I91" s="280">
        <f>IF(CV91+CW91+CX91+CY91+CZ91&gt;0,MAXA(I$18:I90)+1,0)</f>
        <v>0</v>
      </c>
      <c r="J91" s="280">
        <f>IF(DB91+DC91+DD91+DE91+DF91&gt;0,MAXA(J$18:J90)+1,0)</f>
        <v>0</v>
      </c>
      <c r="K91" s="280">
        <f>IF(DH91+DI91+DJ91+DK91+DL91&gt;0,MAXA(K$18:K90)+1,0)</f>
        <v>0</v>
      </c>
      <c r="L91" s="280">
        <f>IF(DN91+DO91+DP91+DQ91+DR91&gt;0,MAXA(L$18:L90)+1,0)</f>
        <v>0</v>
      </c>
      <c r="M91" s="280">
        <f>IF(DT91+DU91+DV91+DW91+DX91&gt;0,MAXA(M$18:M90)+1,0)</f>
        <v>0</v>
      </c>
      <c r="N91" s="280">
        <f>IF(DZ91+EA91+EB91+EC91+ED91&gt;0,MAXA(N$18:N90)+1,0)</f>
        <v>0</v>
      </c>
      <c r="O91" s="280">
        <f>IF(EF91+EG91+EH91+EI91+EJ91&gt;0,MAXA(O$18:O90)+1,0)</f>
        <v>0</v>
      </c>
      <c r="P91" s="280">
        <f>IF(EL91+EM91+EN91+EO91+EP91&gt;0,MAXA(P$18:P90)+1,0)</f>
        <v>0</v>
      </c>
      <c r="Q91" s="280">
        <f>IF(ER91+ES91+ET91+EU91+EV91&gt;0,MAXA(Q$18:Q90)+1,0)</f>
        <v>0</v>
      </c>
      <c r="R91" s="280">
        <f>IF(EX91+EY91+EZ91+FA91+FB91&gt;0,MAXA(R$18:R90)+1,0)</f>
        <v>0</v>
      </c>
      <c r="S91" s="280">
        <f>IF(FD91+FE91+FF91+FG91+FH91&gt;0,MAXA(S$18:S90)+1,0)</f>
        <v>0</v>
      </c>
      <c r="T91" s="280">
        <f>IF(FJ91+FK91+FL91+FM91+FN91&gt;0,MAXA(T$18:T90)+1,0)</f>
        <v>0</v>
      </c>
      <c r="U91" s="280">
        <f>IF(FP91+FQ91+FR91+FS91+FT91&gt;0,MAXA(U$18:U90)+1,0)</f>
        <v>0</v>
      </c>
      <c r="V91" s="280">
        <f>IF(FV91+FW91+FX91+FY91+FZ91&gt;0,MAXA(V$18:V90)+1,0)</f>
        <v>0</v>
      </c>
      <c r="W91" s="280">
        <f>IF(GB91+GC91+GD91+GE91+GF91&gt;0,MAXA(W$18:W90)+1,0)</f>
        <v>0</v>
      </c>
      <c r="X91" s="280">
        <f>IF(GH91+GI91+GJ91+GK91+GL91&gt;0,MAXA(X$18:X90)+1,0)</f>
        <v>0</v>
      </c>
      <c r="Y91" s="280">
        <f>IF(GN91+GO91+GP91+GQ91+GR91&gt;0,MAXA(Y$18:Y90)+1,0)</f>
        <v>0</v>
      </c>
      <c r="Z91" s="280">
        <f>IF(GT91+GU91+GV91+GW91+GX91&gt;0,MAXA(Z$18:Z90)+1,0)</f>
        <v>0</v>
      </c>
      <c r="AA91" s="280">
        <f>IF(GZ91+HA91+HB91+HC91+HD91&gt;0,MAXA(AA$18:AA90)+1,0)</f>
        <v>0</v>
      </c>
      <c r="AB91" s="280">
        <f t="shared" si="63"/>
        <v>0</v>
      </c>
      <c r="AC91" s="280">
        <f t="shared" si="71"/>
        <v>0</v>
      </c>
      <c r="AD91" s="280">
        <f t="shared" si="72"/>
        <v>0</v>
      </c>
      <c r="AE91" s="280">
        <f t="shared" si="73"/>
        <v>0</v>
      </c>
      <c r="AF91" s="280">
        <f t="shared" si="64"/>
        <v>0</v>
      </c>
      <c r="AG91" s="280">
        <f t="shared" si="74"/>
        <v>0</v>
      </c>
      <c r="AH91" s="280">
        <f t="shared" si="65"/>
        <v>0</v>
      </c>
      <c r="AI91" s="280">
        <f t="shared" si="75"/>
        <v>0</v>
      </c>
      <c r="AJ91" s="280">
        <f t="shared" si="66"/>
        <v>0</v>
      </c>
      <c r="AK91" s="186" t="e">
        <f>MATCH(AY91,AY$18:AY523,0)</f>
        <v>#N/A</v>
      </c>
      <c r="AL91" s="280">
        <f t="shared" si="76"/>
        <v>0</v>
      </c>
      <c r="AM91" s="280">
        <f t="shared" si="77"/>
        <v>74</v>
      </c>
      <c r="AN91" s="415"/>
      <c r="AO91" s="416"/>
      <c r="AP91" s="303">
        <f t="shared" si="67"/>
        <v>0</v>
      </c>
      <c r="AQ91" s="304">
        <f t="shared" si="68"/>
        <v>0</v>
      </c>
      <c r="AR91" s="305">
        <f t="shared" si="69"/>
        <v>0</v>
      </c>
      <c r="AS91" s="284"/>
      <c r="AT91" s="285" t="str">
        <f t="shared" si="70"/>
        <v/>
      </c>
      <c r="AU91" s="286"/>
      <c r="AV91" s="287"/>
      <c r="AW91" s="288"/>
      <c r="AX91" s="289"/>
      <c r="AY91" s="290"/>
      <c r="AZ91" s="291"/>
      <c r="BA91" s="286"/>
      <c r="BB91" s="290"/>
      <c r="BC91" s="287"/>
      <c r="BD91" s="307"/>
      <c r="BE91" s="296"/>
      <c r="BF91" s="286"/>
      <c r="BG91" s="297"/>
      <c r="BH91" s="298"/>
      <c r="BI91" s="299"/>
      <c r="BJ91" s="300"/>
      <c r="BK91" s="301"/>
      <c r="BL91" s="286"/>
      <c r="BM91" s="297"/>
      <c r="BN91" s="298"/>
      <c r="BO91" s="299"/>
      <c r="BP91" s="300"/>
      <c r="BQ91" s="301"/>
      <c r="BR91" s="286"/>
      <c r="BS91" s="297"/>
      <c r="BT91" s="298"/>
      <c r="BU91" s="299"/>
      <c r="BV91" s="300"/>
      <c r="BW91" s="301"/>
      <c r="BX91" s="286"/>
      <c r="BY91" s="297"/>
      <c r="BZ91" s="298"/>
      <c r="CA91" s="299"/>
      <c r="CB91" s="300"/>
      <c r="CC91" s="291"/>
      <c r="CD91" s="286"/>
      <c r="CE91" s="297"/>
      <c r="CF91" s="298"/>
      <c r="CG91" s="299"/>
      <c r="CH91" s="300"/>
      <c r="CI91" s="291"/>
      <c r="CJ91" s="286"/>
      <c r="CK91" s="297"/>
      <c r="CL91" s="298"/>
      <c r="CM91" s="299"/>
      <c r="CN91" s="300"/>
      <c r="CO91" s="291"/>
      <c r="CP91" s="286"/>
      <c r="CQ91" s="297"/>
      <c r="CR91" s="298"/>
      <c r="CS91" s="299"/>
      <c r="CT91" s="300"/>
      <c r="CU91" s="291"/>
      <c r="CV91" s="286"/>
      <c r="CW91" s="297"/>
      <c r="CX91" s="298"/>
      <c r="CY91" s="299"/>
      <c r="CZ91" s="300"/>
      <c r="DA91" s="291"/>
      <c r="DB91" s="286"/>
      <c r="DC91" s="297"/>
      <c r="DD91" s="298"/>
      <c r="DE91" s="299"/>
      <c r="DF91" s="300"/>
      <c r="DG91" s="291"/>
      <c r="DH91" s="286"/>
      <c r="DI91" s="297"/>
      <c r="DJ91" s="298"/>
      <c r="DK91" s="299"/>
      <c r="DL91" s="300"/>
      <c r="DM91" s="291"/>
      <c r="DN91" s="286"/>
      <c r="DO91" s="297"/>
      <c r="DP91" s="298"/>
      <c r="DQ91" s="299"/>
      <c r="DR91" s="300"/>
      <c r="DS91" s="291"/>
      <c r="DT91" s="286"/>
      <c r="DU91" s="297"/>
      <c r="DV91" s="298"/>
      <c r="DW91" s="299"/>
      <c r="DX91" s="300"/>
      <c r="DY91" s="291"/>
      <c r="DZ91" s="286"/>
      <c r="EA91" s="297"/>
      <c r="EB91" s="298"/>
      <c r="EC91" s="299"/>
      <c r="ED91" s="300"/>
      <c r="EE91" s="291"/>
      <c r="EF91" s="286"/>
      <c r="EG91" s="297"/>
      <c r="EH91" s="298"/>
      <c r="EI91" s="299"/>
      <c r="EJ91" s="300"/>
      <c r="EK91" s="291"/>
      <c r="EL91" s="286"/>
      <c r="EM91" s="297"/>
      <c r="EN91" s="298"/>
      <c r="EO91" s="299"/>
      <c r="EP91" s="300"/>
      <c r="EQ91" s="291"/>
      <c r="ER91" s="286"/>
      <c r="ES91" s="297"/>
      <c r="ET91" s="298"/>
      <c r="EU91" s="299"/>
      <c r="EV91" s="300"/>
      <c r="EW91" s="291"/>
      <c r="EX91" s="286"/>
      <c r="EY91" s="297"/>
      <c r="EZ91" s="298"/>
      <c r="FA91" s="299"/>
      <c r="FB91" s="300"/>
      <c r="FC91" s="291"/>
      <c r="FD91" s="286"/>
      <c r="FE91" s="297"/>
      <c r="FF91" s="298"/>
      <c r="FG91" s="299"/>
      <c r="FH91" s="300"/>
      <c r="FI91" s="291"/>
      <c r="FJ91" s="286"/>
      <c r="FK91" s="297"/>
      <c r="FL91" s="298"/>
      <c r="FM91" s="299"/>
      <c r="FN91" s="300"/>
      <c r="FO91" s="291"/>
      <c r="FP91" s="286"/>
      <c r="FQ91" s="297"/>
      <c r="FR91" s="298"/>
      <c r="FS91" s="299"/>
      <c r="FT91" s="300"/>
      <c r="FU91" s="291"/>
      <c r="FV91" s="286"/>
      <c r="FW91" s="297"/>
      <c r="FX91" s="298"/>
      <c r="FY91" s="299"/>
      <c r="FZ91" s="300"/>
      <c r="GA91" s="291"/>
      <c r="GB91" s="286"/>
      <c r="GC91" s="297"/>
      <c r="GD91" s="298"/>
      <c r="GE91" s="299"/>
      <c r="GF91" s="300"/>
      <c r="GG91" s="291"/>
      <c r="GH91" s="286"/>
      <c r="GI91" s="297"/>
      <c r="GJ91" s="298"/>
      <c r="GK91" s="299"/>
      <c r="GL91" s="300"/>
      <c r="GM91" s="291"/>
      <c r="GN91" s="286"/>
      <c r="GO91" s="297"/>
      <c r="GP91" s="298"/>
      <c r="GQ91" s="299"/>
      <c r="GR91" s="300"/>
      <c r="GS91" s="291"/>
      <c r="GT91" s="286"/>
      <c r="GU91" s="297"/>
      <c r="GV91" s="298"/>
      <c r="GW91" s="299"/>
      <c r="GX91" s="300"/>
      <c r="GY91" s="291"/>
      <c r="GZ91" s="286"/>
      <c r="HA91" s="297"/>
      <c r="HB91" s="298"/>
      <c r="HC91" s="299"/>
      <c r="HD91" s="300"/>
    </row>
    <row r="92" spans="1:212" x14ac:dyDescent="0.25">
      <c r="A92" s="280">
        <f>IF(AL92=1,(MAXA(A$18:A91)+1),0)</f>
        <v>0</v>
      </c>
      <c r="B92" s="280">
        <f>IF(BF92+BG92+BH92+BI92+BJ92&gt;0,MAXA(B$18:B91)+1,0)</f>
        <v>0</v>
      </c>
      <c r="C92" s="280">
        <f>IF(BL92+BM92+BN92+BO92+BP92&gt;0,MAXA(C$18:C91)+1,0)</f>
        <v>0</v>
      </c>
      <c r="D92" s="280">
        <f>IF(BR92+BS92+BT92+BU92+BV92&gt;0,MAXA(D$18:D91)+1,0)</f>
        <v>0</v>
      </c>
      <c r="E92" s="280">
        <f>IF(BX92+BY92+BZ92+CA92+CB92&gt;0,MAXA(E$18:E91)+1,0)</f>
        <v>0</v>
      </c>
      <c r="F92" s="280">
        <f>IF(CD92+CE92+CF92+CG92+CH92&gt;0,MAXA(F$18:F91)+1,0)</f>
        <v>0</v>
      </c>
      <c r="G92" s="280">
        <f>IF(CJ92+CK92+CL92+CM92+CN92&gt;0,MAXA(G$18:G91)+1,0)</f>
        <v>0</v>
      </c>
      <c r="H92" s="280">
        <f>IF(CP92+CQ92+CR92+CS92+CT92&gt;0,MAXA(H$18:H91)+1,0)</f>
        <v>0</v>
      </c>
      <c r="I92" s="280">
        <f>IF(CV92+CW92+CX92+CY92+CZ92&gt;0,MAXA(I$18:I91)+1,0)</f>
        <v>0</v>
      </c>
      <c r="J92" s="280">
        <f>IF(DB92+DC92+DD92+DE92+DF92&gt;0,MAXA(J$18:J91)+1,0)</f>
        <v>0</v>
      </c>
      <c r="K92" s="280">
        <f>IF(DH92+DI92+DJ92+DK92+DL92&gt;0,MAXA(K$18:K91)+1,0)</f>
        <v>0</v>
      </c>
      <c r="L92" s="280">
        <f>IF(DN92+DO92+DP92+DQ92+DR92&gt;0,MAXA(L$18:L91)+1,0)</f>
        <v>0</v>
      </c>
      <c r="M92" s="280">
        <f>IF(DT92+DU92+DV92+DW92+DX92&gt;0,MAXA(M$18:M91)+1,0)</f>
        <v>0</v>
      </c>
      <c r="N92" s="280">
        <f>IF(DZ92+EA92+EB92+EC92+ED92&gt;0,MAXA(N$18:N91)+1,0)</f>
        <v>0</v>
      </c>
      <c r="O92" s="280">
        <f>IF(EF92+EG92+EH92+EI92+EJ92&gt;0,MAXA(O$18:O91)+1,0)</f>
        <v>0</v>
      </c>
      <c r="P92" s="280">
        <f>IF(EL92+EM92+EN92+EO92+EP92&gt;0,MAXA(P$18:P91)+1,0)</f>
        <v>0</v>
      </c>
      <c r="Q92" s="280">
        <f>IF(ER92+ES92+ET92+EU92+EV92&gt;0,MAXA(Q$18:Q91)+1,0)</f>
        <v>0</v>
      </c>
      <c r="R92" s="280">
        <f>IF(EX92+EY92+EZ92+FA92+FB92&gt;0,MAXA(R$18:R91)+1,0)</f>
        <v>0</v>
      </c>
      <c r="S92" s="280">
        <f>IF(FD92+FE92+FF92+FG92+FH92&gt;0,MAXA(S$18:S91)+1,0)</f>
        <v>0</v>
      </c>
      <c r="T92" s="280">
        <f>IF(FJ92+FK92+FL92+FM92+FN92&gt;0,MAXA(T$18:T91)+1,0)</f>
        <v>0</v>
      </c>
      <c r="U92" s="280">
        <f>IF(FP92+FQ92+FR92+FS92+FT92&gt;0,MAXA(U$18:U91)+1,0)</f>
        <v>0</v>
      </c>
      <c r="V92" s="280">
        <f>IF(FV92+FW92+FX92+FY92+FZ92&gt;0,MAXA(V$18:V91)+1,0)</f>
        <v>0</v>
      </c>
      <c r="W92" s="280">
        <f>IF(GB92+GC92+GD92+GE92+GF92&gt;0,MAXA(W$18:W91)+1,0)</f>
        <v>0</v>
      </c>
      <c r="X92" s="280">
        <f>IF(GH92+GI92+GJ92+GK92+GL92&gt;0,MAXA(X$18:X91)+1,0)</f>
        <v>0</v>
      </c>
      <c r="Y92" s="280">
        <f>IF(GN92+GO92+GP92+GQ92+GR92&gt;0,MAXA(Y$18:Y91)+1,0)</f>
        <v>0</v>
      </c>
      <c r="Z92" s="280">
        <f>IF(GT92+GU92+GV92+GW92+GX92&gt;0,MAXA(Z$18:Z91)+1,0)</f>
        <v>0</v>
      </c>
      <c r="AA92" s="280">
        <f>IF(GZ92+HA92+HB92+HC92+HD92&gt;0,MAXA(AA$18:AA91)+1,0)</f>
        <v>0</v>
      </c>
      <c r="AB92" s="280">
        <f t="shared" si="63"/>
        <v>0</v>
      </c>
      <c r="AC92" s="280">
        <f t="shared" si="71"/>
        <v>0</v>
      </c>
      <c r="AD92" s="280">
        <f t="shared" si="72"/>
        <v>0</v>
      </c>
      <c r="AE92" s="280">
        <f t="shared" si="73"/>
        <v>0</v>
      </c>
      <c r="AF92" s="280">
        <f t="shared" si="64"/>
        <v>0</v>
      </c>
      <c r="AG92" s="280">
        <f t="shared" si="74"/>
        <v>0</v>
      </c>
      <c r="AH92" s="280">
        <f t="shared" si="65"/>
        <v>0</v>
      </c>
      <c r="AI92" s="280">
        <f t="shared" si="75"/>
        <v>0</v>
      </c>
      <c r="AJ92" s="280">
        <f t="shared" si="66"/>
        <v>0</v>
      </c>
      <c r="AK92" s="186" t="e">
        <f>MATCH(AY92,AY$18:AY524,0)</f>
        <v>#N/A</v>
      </c>
      <c r="AL92" s="280">
        <f t="shared" si="76"/>
        <v>0</v>
      </c>
      <c r="AM92" s="280">
        <f t="shared" si="77"/>
        <v>75</v>
      </c>
      <c r="AN92" s="415"/>
      <c r="AO92" s="416"/>
      <c r="AP92" s="303">
        <f t="shared" si="67"/>
        <v>0</v>
      </c>
      <c r="AQ92" s="304">
        <f t="shared" si="68"/>
        <v>0</v>
      </c>
      <c r="AR92" s="305">
        <f t="shared" si="69"/>
        <v>0</v>
      </c>
      <c r="AS92" s="284"/>
      <c r="AT92" s="285" t="str">
        <f t="shared" si="70"/>
        <v/>
      </c>
      <c r="AU92" s="286"/>
      <c r="AV92" s="287"/>
      <c r="AW92" s="288"/>
      <c r="AX92" s="289"/>
      <c r="AY92" s="290"/>
      <c r="AZ92" s="291"/>
      <c r="BA92" s="286"/>
      <c r="BB92" s="290"/>
      <c r="BC92" s="287"/>
      <c r="BD92" s="307"/>
      <c r="BE92" s="296"/>
      <c r="BF92" s="286"/>
      <c r="BG92" s="297"/>
      <c r="BH92" s="298"/>
      <c r="BI92" s="299"/>
      <c r="BJ92" s="300"/>
      <c r="BK92" s="301"/>
      <c r="BL92" s="286"/>
      <c r="BM92" s="297"/>
      <c r="BN92" s="298"/>
      <c r="BO92" s="299"/>
      <c r="BP92" s="300"/>
      <c r="BQ92" s="301"/>
      <c r="BR92" s="286"/>
      <c r="BS92" s="297"/>
      <c r="BT92" s="298"/>
      <c r="BU92" s="299"/>
      <c r="BV92" s="300"/>
      <c r="BW92" s="301"/>
      <c r="BX92" s="286"/>
      <c r="BY92" s="297"/>
      <c r="BZ92" s="298"/>
      <c r="CA92" s="299"/>
      <c r="CB92" s="300"/>
      <c r="CC92" s="291"/>
      <c r="CD92" s="286"/>
      <c r="CE92" s="297"/>
      <c r="CF92" s="298"/>
      <c r="CG92" s="299"/>
      <c r="CH92" s="300"/>
      <c r="CI92" s="291"/>
      <c r="CJ92" s="286"/>
      <c r="CK92" s="297"/>
      <c r="CL92" s="298"/>
      <c r="CM92" s="299"/>
      <c r="CN92" s="300"/>
      <c r="CO92" s="291"/>
      <c r="CP92" s="286"/>
      <c r="CQ92" s="297"/>
      <c r="CR92" s="298"/>
      <c r="CS92" s="299"/>
      <c r="CT92" s="300"/>
      <c r="CU92" s="291"/>
      <c r="CV92" s="286"/>
      <c r="CW92" s="297"/>
      <c r="CX92" s="298"/>
      <c r="CY92" s="299"/>
      <c r="CZ92" s="300"/>
      <c r="DA92" s="291"/>
      <c r="DB92" s="286"/>
      <c r="DC92" s="297"/>
      <c r="DD92" s="298"/>
      <c r="DE92" s="299"/>
      <c r="DF92" s="300"/>
      <c r="DG92" s="291"/>
      <c r="DH92" s="286"/>
      <c r="DI92" s="297"/>
      <c r="DJ92" s="298"/>
      <c r="DK92" s="299"/>
      <c r="DL92" s="300"/>
      <c r="DM92" s="291"/>
      <c r="DN92" s="286"/>
      <c r="DO92" s="297"/>
      <c r="DP92" s="298"/>
      <c r="DQ92" s="299"/>
      <c r="DR92" s="300"/>
      <c r="DS92" s="291"/>
      <c r="DT92" s="286"/>
      <c r="DU92" s="297"/>
      <c r="DV92" s="298"/>
      <c r="DW92" s="299"/>
      <c r="DX92" s="300"/>
      <c r="DY92" s="291"/>
      <c r="DZ92" s="286"/>
      <c r="EA92" s="297"/>
      <c r="EB92" s="298"/>
      <c r="EC92" s="299"/>
      <c r="ED92" s="300"/>
      <c r="EE92" s="291"/>
      <c r="EF92" s="286"/>
      <c r="EG92" s="297"/>
      <c r="EH92" s="298"/>
      <c r="EI92" s="299"/>
      <c r="EJ92" s="300"/>
      <c r="EK92" s="291"/>
      <c r="EL92" s="286"/>
      <c r="EM92" s="297"/>
      <c r="EN92" s="298"/>
      <c r="EO92" s="299"/>
      <c r="EP92" s="300"/>
      <c r="EQ92" s="291"/>
      <c r="ER92" s="286"/>
      <c r="ES92" s="297"/>
      <c r="ET92" s="298"/>
      <c r="EU92" s="299"/>
      <c r="EV92" s="300"/>
      <c r="EW92" s="291"/>
      <c r="EX92" s="286"/>
      <c r="EY92" s="297"/>
      <c r="EZ92" s="298"/>
      <c r="FA92" s="299"/>
      <c r="FB92" s="300"/>
      <c r="FC92" s="291"/>
      <c r="FD92" s="286"/>
      <c r="FE92" s="297"/>
      <c r="FF92" s="298"/>
      <c r="FG92" s="299"/>
      <c r="FH92" s="300"/>
      <c r="FI92" s="291"/>
      <c r="FJ92" s="286"/>
      <c r="FK92" s="297"/>
      <c r="FL92" s="298"/>
      <c r="FM92" s="299"/>
      <c r="FN92" s="300"/>
      <c r="FO92" s="291"/>
      <c r="FP92" s="286"/>
      <c r="FQ92" s="297"/>
      <c r="FR92" s="298"/>
      <c r="FS92" s="299"/>
      <c r="FT92" s="300"/>
      <c r="FU92" s="291"/>
      <c r="FV92" s="286"/>
      <c r="FW92" s="297"/>
      <c r="FX92" s="298"/>
      <c r="FY92" s="299"/>
      <c r="FZ92" s="300"/>
      <c r="GA92" s="291"/>
      <c r="GB92" s="286"/>
      <c r="GC92" s="297"/>
      <c r="GD92" s="298"/>
      <c r="GE92" s="299"/>
      <c r="GF92" s="300"/>
      <c r="GG92" s="291"/>
      <c r="GH92" s="286"/>
      <c r="GI92" s="297"/>
      <c r="GJ92" s="298"/>
      <c r="GK92" s="299"/>
      <c r="GL92" s="300"/>
      <c r="GM92" s="291"/>
      <c r="GN92" s="286"/>
      <c r="GO92" s="297"/>
      <c r="GP92" s="298"/>
      <c r="GQ92" s="299"/>
      <c r="GR92" s="300"/>
      <c r="GS92" s="291"/>
      <c r="GT92" s="286"/>
      <c r="GU92" s="297"/>
      <c r="GV92" s="298"/>
      <c r="GW92" s="299"/>
      <c r="GX92" s="300"/>
      <c r="GY92" s="291"/>
      <c r="GZ92" s="286"/>
      <c r="HA92" s="297"/>
      <c r="HB92" s="298"/>
      <c r="HC92" s="299"/>
      <c r="HD92" s="300"/>
    </row>
    <row r="93" spans="1:212" x14ac:dyDescent="0.25">
      <c r="A93" s="280">
        <f>IF(AL93=1,(MAXA(A$18:A92)+1),0)</f>
        <v>0</v>
      </c>
      <c r="B93" s="280">
        <f>IF(BF93+BG93+BH93+BI93+BJ93&gt;0,MAXA(B$18:B92)+1,0)</f>
        <v>0</v>
      </c>
      <c r="C93" s="280">
        <f>IF(BL93+BM93+BN93+BO93+BP93&gt;0,MAXA(C$18:C92)+1,0)</f>
        <v>0</v>
      </c>
      <c r="D93" s="280">
        <f>IF(BR93+BS93+BT93+BU93+BV93&gt;0,MAXA(D$18:D92)+1,0)</f>
        <v>0</v>
      </c>
      <c r="E93" s="280">
        <f>IF(BX93+BY93+BZ93+CA93+CB93&gt;0,MAXA(E$18:E92)+1,0)</f>
        <v>0</v>
      </c>
      <c r="F93" s="280">
        <f>IF(CD93+CE93+CF93+CG93+CH93&gt;0,MAXA(F$18:F92)+1,0)</f>
        <v>0</v>
      </c>
      <c r="G93" s="280">
        <f>IF(CJ93+CK93+CL93+CM93+CN93&gt;0,MAXA(G$18:G92)+1,0)</f>
        <v>0</v>
      </c>
      <c r="H93" s="280">
        <f>IF(CP93+CQ93+CR93+CS93+CT93&gt;0,MAXA(H$18:H92)+1,0)</f>
        <v>0</v>
      </c>
      <c r="I93" s="280">
        <f>IF(CV93+CW93+CX93+CY93+CZ93&gt;0,MAXA(I$18:I92)+1,0)</f>
        <v>0</v>
      </c>
      <c r="J93" s="280">
        <f>IF(DB93+DC93+DD93+DE93+DF93&gt;0,MAXA(J$18:J92)+1,0)</f>
        <v>0</v>
      </c>
      <c r="K93" s="280">
        <f>IF(DH93+DI93+DJ93+DK93+DL93&gt;0,MAXA(K$18:K92)+1,0)</f>
        <v>0</v>
      </c>
      <c r="L93" s="280">
        <f>IF(DN93+DO93+DP93+DQ93+DR93&gt;0,MAXA(L$18:L92)+1,0)</f>
        <v>0</v>
      </c>
      <c r="M93" s="280">
        <f>IF(DT93+DU93+DV93+DW93+DX93&gt;0,MAXA(M$18:M92)+1,0)</f>
        <v>0</v>
      </c>
      <c r="N93" s="280">
        <f>IF(DZ93+EA93+EB93+EC93+ED93&gt;0,MAXA(N$18:N92)+1,0)</f>
        <v>0</v>
      </c>
      <c r="O93" s="280">
        <f>IF(EF93+EG93+EH93+EI93+EJ93&gt;0,MAXA(O$18:O92)+1,0)</f>
        <v>0</v>
      </c>
      <c r="P93" s="280">
        <f>IF(EL93+EM93+EN93+EO93+EP93&gt;0,MAXA(P$18:P92)+1,0)</f>
        <v>0</v>
      </c>
      <c r="Q93" s="280">
        <f>IF(ER93+ES93+ET93+EU93+EV93&gt;0,MAXA(Q$18:Q92)+1,0)</f>
        <v>0</v>
      </c>
      <c r="R93" s="280">
        <f>IF(EX93+EY93+EZ93+FA93+FB93&gt;0,MAXA(R$18:R92)+1,0)</f>
        <v>0</v>
      </c>
      <c r="S93" s="280">
        <f>IF(FD93+FE93+FF93+FG93+FH93&gt;0,MAXA(S$18:S92)+1,0)</f>
        <v>0</v>
      </c>
      <c r="T93" s="280">
        <f>IF(FJ93+FK93+FL93+FM93+FN93&gt;0,MAXA(T$18:T92)+1,0)</f>
        <v>0</v>
      </c>
      <c r="U93" s="280">
        <f>IF(FP93+FQ93+FR93+FS93+FT93&gt;0,MAXA(U$18:U92)+1,0)</f>
        <v>0</v>
      </c>
      <c r="V93" s="280">
        <f>IF(FV93+FW93+FX93+FY93+FZ93&gt;0,MAXA(V$18:V92)+1,0)</f>
        <v>0</v>
      </c>
      <c r="W93" s="280">
        <f>IF(GB93+GC93+GD93+GE93+GF93&gt;0,MAXA(W$18:W92)+1,0)</f>
        <v>0</v>
      </c>
      <c r="X93" s="280">
        <f>IF(GH93+GI93+GJ93+GK93+GL93&gt;0,MAXA(X$18:X92)+1,0)</f>
        <v>0</v>
      </c>
      <c r="Y93" s="280">
        <f>IF(GN93+GO93+GP93+GQ93+GR93&gt;0,MAXA(Y$18:Y92)+1,0)</f>
        <v>0</v>
      </c>
      <c r="Z93" s="280">
        <f>IF(GT93+GU93+GV93+GW93+GX93&gt;0,MAXA(Z$18:Z92)+1,0)</f>
        <v>0</v>
      </c>
      <c r="AA93" s="280">
        <f>IF(GZ93+HA93+HB93+HC93+HD93&gt;0,MAXA(AA$18:AA92)+1,0)</f>
        <v>0</v>
      </c>
      <c r="AB93" s="280">
        <f t="shared" si="63"/>
        <v>0</v>
      </c>
      <c r="AC93" s="280">
        <f t="shared" si="71"/>
        <v>0</v>
      </c>
      <c r="AD93" s="280">
        <f t="shared" si="72"/>
        <v>0</v>
      </c>
      <c r="AE93" s="280">
        <f t="shared" si="73"/>
        <v>0</v>
      </c>
      <c r="AF93" s="280">
        <f t="shared" si="64"/>
        <v>0</v>
      </c>
      <c r="AG93" s="280">
        <f t="shared" si="74"/>
        <v>0</v>
      </c>
      <c r="AH93" s="280">
        <f t="shared" si="65"/>
        <v>0</v>
      </c>
      <c r="AI93" s="280">
        <f t="shared" si="75"/>
        <v>0</v>
      </c>
      <c r="AJ93" s="280">
        <f t="shared" si="66"/>
        <v>0</v>
      </c>
      <c r="AK93" s="186" t="e">
        <f>MATCH(AY93,AY$18:AY525,0)</f>
        <v>#N/A</v>
      </c>
      <c r="AL93" s="280">
        <f t="shared" si="76"/>
        <v>0</v>
      </c>
      <c r="AM93" s="280">
        <f t="shared" si="77"/>
        <v>76</v>
      </c>
      <c r="AN93" s="415"/>
      <c r="AO93" s="416"/>
      <c r="AP93" s="303">
        <f t="shared" si="67"/>
        <v>0</v>
      </c>
      <c r="AQ93" s="304">
        <f t="shared" si="68"/>
        <v>0</v>
      </c>
      <c r="AR93" s="305">
        <f t="shared" si="69"/>
        <v>0</v>
      </c>
      <c r="AS93" s="284"/>
      <c r="AT93" s="285" t="str">
        <f t="shared" si="70"/>
        <v/>
      </c>
      <c r="AU93" s="286"/>
      <c r="AV93" s="287"/>
      <c r="AW93" s="288"/>
      <c r="AX93" s="289"/>
      <c r="AY93" s="290"/>
      <c r="AZ93" s="291"/>
      <c r="BA93" s="286"/>
      <c r="BB93" s="290"/>
      <c r="BC93" s="287"/>
      <c r="BD93" s="307"/>
      <c r="BE93" s="296"/>
      <c r="BF93" s="286"/>
      <c r="BG93" s="297"/>
      <c r="BH93" s="298"/>
      <c r="BI93" s="299"/>
      <c r="BJ93" s="300"/>
      <c r="BK93" s="301"/>
      <c r="BL93" s="286"/>
      <c r="BM93" s="297"/>
      <c r="BN93" s="298"/>
      <c r="BO93" s="299"/>
      <c r="BP93" s="300"/>
      <c r="BQ93" s="301"/>
      <c r="BR93" s="286"/>
      <c r="BS93" s="297"/>
      <c r="BT93" s="298"/>
      <c r="BU93" s="299"/>
      <c r="BV93" s="300"/>
      <c r="BW93" s="301"/>
      <c r="BX93" s="286"/>
      <c r="BY93" s="297"/>
      <c r="BZ93" s="298"/>
      <c r="CA93" s="299"/>
      <c r="CB93" s="300"/>
      <c r="CC93" s="291"/>
      <c r="CD93" s="286"/>
      <c r="CE93" s="297"/>
      <c r="CF93" s="298"/>
      <c r="CG93" s="299"/>
      <c r="CH93" s="300"/>
      <c r="CI93" s="291"/>
      <c r="CJ93" s="286"/>
      <c r="CK93" s="297"/>
      <c r="CL93" s="298"/>
      <c r="CM93" s="299"/>
      <c r="CN93" s="300"/>
      <c r="CO93" s="291"/>
      <c r="CP93" s="286"/>
      <c r="CQ93" s="297"/>
      <c r="CR93" s="298"/>
      <c r="CS93" s="299"/>
      <c r="CT93" s="300"/>
      <c r="CU93" s="291"/>
      <c r="CV93" s="286"/>
      <c r="CW93" s="297"/>
      <c r="CX93" s="298"/>
      <c r="CY93" s="299"/>
      <c r="CZ93" s="300"/>
      <c r="DA93" s="291"/>
      <c r="DB93" s="286"/>
      <c r="DC93" s="297"/>
      <c r="DD93" s="298"/>
      <c r="DE93" s="299"/>
      <c r="DF93" s="300"/>
      <c r="DG93" s="291"/>
      <c r="DH93" s="286"/>
      <c r="DI93" s="297"/>
      <c r="DJ93" s="298"/>
      <c r="DK93" s="299"/>
      <c r="DL93" s="300"/>
      <c r="DM93" s="291"/>
      <c r="DN93" s="286"/>
      <c r="DO93" s="297"/>
      <c r="DP93" s="298"/>
      <c r="DQ93" s="299"/>
      <c r="DR93" s="300"/>
      <c r="DS93" s="291"/>
      <c r="DT93" s="286"/>
      <c r="DU93" s="297"/>
      <c r="DV93" s="298"/>
      <c r="DW93" s="299"/>
      <c r="DX93" s="300"/>
      <c r="DY93" s="291"/>
      <c r="DZ93" s="286"/>
      <c r="EA93" s="297"/>
      <c r="EB93" s="298"/>
      <c r="EC93" s="299"/>
      <c r="ED93" s="300"/>
      <c r="EE93" s="291"/>
      <c r="EF93" s="286"/>
      <c r="EG93" s="297"/>
      <c r="EH93" s="298"/>
      <c r="EI93" s="299"/>
      <c r="EJ93" s="300"/>
      <c r="EK93" s="291"/>
      <c r="EL93" s="286"/>
      <c r="EM93" s="297"/>
      <c r="EN93" s="298"/>
      <c r="EO93" s="299"/>
      <c r="EP93" s="300"/>
      <c r="EQ93" s="291"/>
      <c r="ER93" s="286"/>
      <c r="ES93" s="297"/>
      <c r="ET93" s="298"/>
      <c r="EU93" s="299"/>
      <c r="EV93" s="300"/>
      <c r="EW93" s="291"/>
      <c r="EX93" s="286"/>
      <c r="EY93" s="297"/>
      <c r="EZ93" s="298"/>
      <c r="FA93" s="299"/>
      <c r="FB93" s="300"/>
      <c r="FC93" s="291"/>
      <c r="FD93" s="286"/>
      <c r="FE93" s="297"/>
      <c r="FF93" s="298"/>
      <c r="FG93" s="299"/>
      <c r="FH93" s="300"/>
      <c r="FI93" s="291"/>
      <c r="FJ93" s="286"/>
      <c r="FK93" s="297"/>
      <c r="FL93" s="298"/>
      <c r="FM93" s="299"/>
      <c r="FN93" s="300"/>
      <c r="FO93" s="291"/>
      <c r="FP93" s="286"/>
      <c r="FQ93" s="297"/>
      <c r="FR93" s="298"/>
      <c r="FS93" s="299"/>
      <c r="FT93" s="300"/>
      <c r="FU93" s="291"/>
      <c r="FV93" s="286"/>
      <c r="FW93" s="297"/>
      <c r="FX93" s="298"/>
      <c r="FY93" s="299"/>
      <c r="FZ93" s="300"/>
      <c r="GA93" s="291"/>
      <c r="GB93" s="286"/>
      <c r="GC93" s="297"/>
      <c r="GD93" s="298"/>
      <c r="GE93" s="299"/>
      <c r="GF93" s="300"/>
      <c r="GG93" s="291"/>
      <c r="GH93" s="286"/>
      <c r="GI93" s="297"/>
      <c r="GJ93" s="298"/>
      <c r="GK93" s="299"/>
      <c r="GL93" s="300"/>
      <c r="GM93" s="291"/>
      <c r="GN93" s="286"/>
      <c r="GO93" s="297"/>
      <c r="GP93" s="298"/>
      <c r="GQ93" s="299"/>
      <c r="GR93" s="300"/>
      <c r="GS93" s="291"/>
      <c r="GT93" s="286"/>
      <c r="GU93" s="297"/>
      <c r="GV93" s="298"/>
      <c r="GW93" s="299"/>
      <c r="GX93" s="300"/>
      <c r="GY93" s="291"/>
      <c r="GZ93" s="286"/>
      <c r="HA93" s="297"/>
      <c r="HB93" s="298"/>
      <c r="HC93" s="299"/>
      <c r="HD93" s="300"/>
    </row>
    <row r="94" spans="1:212" x14ac:dyDescent="0.25">
      <c r="A94" s="280">
        <f>IF(AL94=1,(MAXA(A$18:A93)+1),0)</f>
        <v>0</v>
      </c>
      <c r="B94" s="280">
        <f>IF(BF94+BG94+BH94+BI94+BJ94&gt;0,MAXA(B$18:B93)+1,0)</f>
        <v>0</v>
      </c>
      <c r="C94" s="280">
        <f>IF(BL94+BM94+BN94+BO94+BP94&gt;0,MAXA(C$18:C93)+1,0)</f>
        <v>0</v>
      </c>
      <c r="D94" s="280">
        <f>IF(BR94+BS94+BT94+BU94+BV94&gt;0,MAXA(D$18:D93)+1,0)</f>
        <v>0</v>
      </c>
      <c r="E94" s="280">
        <f>IF(BX94+BY94+BZ94+CA94+CB94&gt;0,MAXA(E$18:E93)+1,0)</f>
        <v>0</v>
      </c>
      <c r="F94" s="280">
        <f>IF(CD94+CE94+CF94+CG94+CH94&gt;0,MAXA(F$18:F93)+1,0)</f>
        <v>0</v>
      </c>
      <c r="G94" s="280">
        <f>IF(CJ94+CK94+CL94+CM94+CN94&gt;0,MAXA(G$18:G93)+1,0)</f>
        <v>0</v>
      </c>
      <c r="H94" s="280">
        <f>IF(CP94+CQ94+CR94+CS94+CT94&gt;0,MAXA(H$18:H93)+1,0)</f>
        <v>0</v>
      </c>
      <c r="I94" s="280">
        <f>IF(CV94+CW94+CX94+CY94+CZ94&gt;0,MAXA(I$18:I93)+1,0)</f>
        <v>0</v>
      </c>
      <c r="J94" s="280">
        <f>IF(DB94+DC94+DD94+DE94+DF94&gt;0,MAXA(J$18:J93)+1,0)</f>
        <v>0</v>
      </c>
      <c r="K94" s="280">
        <f>IF(DH94+DI94+DJ94+DK94+DL94&gt;0,MAXA(K$18:K93)+1,0)</f>
        <v>0</v>
      </c>
      <c r="L94" s="280">
        <f>IF(DN94+DO94+DP94+DQ94+DR94&gt;0,MAXA(L$18:L93)+1,0)</f>
        <v>0</v>
      </c>
      <c r="M94" s="280">
        <f>IF(DT94+DU94+DV94+DW94+DX94&gt;0,MAXA(M$18:M93)+1,0)</f>
        <v>0</v>
      </c>
      <c r="N94" s="280">
        <f>IF(DZ94+EA94+EB94+EC94+ED94&gt;0,MAXA(N$18:N93)+1,0)</f>
        <v>0</v>
      </c>
      <c r="O94" s="280">
        <f>IF(EF94+EG94+EH94+EI94+EJ94&gt;0,MAXA(O$18:O93)+1,0)</f>
        <v>0</v>
      </c>
      <c r="P94" s="280">
        <f>IF(EL94+EM94+EN94+EO94+EP94&gt;0,MAXA(P$18:P93)+1,0)</f>
        <v>0</v>
      </c>
      <c r="Q94" s="280">
        <f>IF(ER94+ES94+ET94+EU94+EV94&gt;0,MAXA(Q$18:Q93)+1,0)</f>
        <v>0</v>
      </c>
      <c r="R94" s="280">
        <f>IF(EX94+EY94+EZ94+FA94+FB94&gt;0,MAXA(R$18:R93)+1,0)</f>
        <v>0</v>
      </c>
      <c r="S94" s="280">
        <f>IF(FD94+FE94+FF94+FG94+FH94&gt;0,MAXA(S$18:S93)+1,0)</f>
        <v>0</v>
      </c>
      <c r="T94" s="280">
        <f>IF(FJ94+FK94+FL94+FM94+FN94&gt;0,MAXA(T$18:T93)+1,0)</f>
        <v>0</v>
      </c>
      <c r="U94" s="280">
        <f>IF(FP94+FQ94+FR94+FS94+FT94&gt;0,MAXA(U$18:U93)+1,0)</f>
        <v>0</v>
      </c>
      <c r="V94" s="280">
        <f>IF(FV94+FW94+FX94+FY94+FZ94&gt;0,MAXA(V$18:V93)+1,0)</f>
        <v>0</v>
      </c>
      <c r="W94" s="280">
        <f>IF(GB94+GC94+GD94+GE94+GF94&gt;0,MAXA(W$18:W93)+1,0)</f>
        <v>0</v>
      </c>
      <c r="X94" s="280">
        <f>IF(GH94+GI94+GJ94+GK94+GL94&gt;0,MAXA(X$18:X93)+1,0)</f>
        <v>0</v>
      </c>
      <c r="Y94" s="280">
        <f>IF(GN94+GO94+GP94+GQ94+GR94&gt;0,MAXA(Y$18:Y93)+1,0)</f>
        <v>0</v>
      </c>
      <c r="Z94" s="280">
        <f>IF(GT94+GU94+GV94+GW94+GX94&gt;0,MAXA(Z$18:Z93)+1,0)</f>
        <v>0</v>
      </c>
      <c r="AA94" s="280">
        <f>IF(GZ94+HA94+HB94+HC94+HD94&gt;0,MAXA(AA$18:AA93)+1,0)</f>
        <v>0</v>
      </c>
      <c r="AB94" s="280">
        <f t="shared" si="63"/>
        <v>0</v>
      </c>
      <c r="AC94" s="280">
        <f t="shared" si="71"/>
        <v>0</v>
      </c>
      <c r="AD94" s="280">
        <f t="shared" si="72"/>
        <v>0</v>
      </c>
      <c r="AE94" s="280">
        <f t="shared" si="73"/>
        <v>0</v>
      </c>
      <c r="AF94" s="280">
        <f t="shared" si="64"/>
        <v>0</v>
      </c>
      <c r="AG94" s="280">
        <f t="shared" si="74"/>
        <v>0</v>
      </c>
      <c r="AH94" s="280">
        <f t="shared" si="65"/>
        <v>0</v>
      </c>
      <c r="AI94" s="280">
        <f t="shared" si="75"/>
        <v>0</v>
      </c>
      <c r="AJ94" s="280">
        <f t="shared" si="66"/>
        <v>0</v>
      </c>
      <c r="AK94" s="186" t="e">
        <f>MATCH(AY94,AY$18:AY526,0)</f>
        <v>#N/A</v>
      </c>
      <c r="AL94" s="280">
        <f t="shared" si="76"/>
        <v>0</v>
      </c>
      <c r="AM94" s="280">
        <f t="shared" si="77"/>
        <v>77</v>
      </c>
      <c r="AN94" s="415"/>
      <c r="AO94" s="416"/>
      <c r="AP94" s="303">
        <f t="shared" si="67"/>
        <v>0</v>
      </c>
      <c r="AQ94" s="304">
        <f t="shared" si="68"/>
        <v>0</v>
      </c>
      <c r="AR94" s="305">
        <f t="shared" si="69"/>
        <v>0</v>
      </c>
      <c r="AS94" s="284"/>
      <c r="AT94" s="285" t="str">
        <f t="shared" si="70"/>
        <v/>
      </c>
      <c r="AU94" s="286"/>
      <c r="AV94" s="287"/>
      <c r="AW94" s="288"/>
      <c r="AX94" s="289"/>
      <c r="AY94" s="290"/>
      <c r="AZ94" s="291"/>
      <c r="BA94" s="286"/>
      <c r="BB94" s="290"/>
      <c r="BC94" s="287"/>
      <c r="BD94" s="307"/>
      <c r="BE94" s="296"/>
      <c r="BF94" s="286"/>
      <c r="BG94" s="297"/>
      <c r="BH94" s="298"/>
      <c r="BI94" s="299"/>
      <c r="BJ94" s="300"/>
      <c r="BK94" s="301"/>
      <c r="BL94" s="286"/>
      <c r="BM94" s="297"/>
      <c r="BN94" s="298"/>
      <c r="BO94" s="299"/>
      <c r="BP94" s="300"/>
      <c r="BQ94" s="301"/>
      <c r="BR94" s="286"/>
      <c r="BS94" s="297"/>
      <c r="BT94" s="298"/>
      <c r="BU94" s="299"/>
      <c r="BV94" s="300"/>
      <c r="BW94" s="301"/>
      <c r="BX94" s="286"/>
      <c r="BY94" s="297"/>
      <c r="BZ94" s="298"/>
      <c r="CA94" s="299"/>
      <c r="CB94" s="300"/>
      <c r="CC94" s="291"/>
      <c r="CD94" s="286"/>
      <c r="CE94" s="297"/>
      <c r="CF94" s="298"/>
      <c r="CG94" s="299"/>
      <c r="CH94" s="300"/>
      <c r="CI94" s="291"/>
      <c r="CJ94" s="286"/>
      <c r="CK94" s="297"/>
      <c r="CL94" s="298"/>
      <c r="CM94" s="299"/>
      <c r="CN94" s="300"/>
      <c r="CO94" s="291"/>
      <c r="CP94" s="286"/>
      <c r="CQ94" s="297"/>
      <c r="CR94" s="298"/>
      <c r="CS94" s="299"/>
      <c r="CT94" s="300"/>
      <c r="CU94" s="291"/>
      <c r="CV94" s="286"/>
      <c r="CW94" s="297"/>
      <c r="CX94" s="298"/>
      <c r="CY94" s="299"/>
      <c r="CZ94" s="300"/>
      <c r="DA94" s="291"/>
      <c r="DB94" s="286"/>
      <c r="DC94" s="297"/>
      <c r="DD94" s="298"/>
      <c r="DE94" s="299"/>
      <c r="DF94" s="300"/>
      <c r="DG94" s="291"/>
      <c r="DH94" s="286"/>
      <c r="DI94" s="297"/>
      <c r="DJ94" s="298"/>
      <c r="DK94" s="299"/>
      <c r="DL94" s="300"/>
      <c r="DM94" s="291"/>
      <c r="DN94" s="286"/>
      <c r="DO94" s="297"/>
      <c r="DP94" s="298"/>
      <c r="DQ94" s="299"/>
      <c r="DR94" s="300"/>
      <c r="DS94" s="291"/>
      <c r="DT94" s="286"/>
      <c r="DU94" s="297"/>
      <c r="DV94" s="298"/>
      <c r="DW94" s="299"/>
      <c r="DX94" s="300"/>
      <c r="DY94" s="291"/>
      <c r="DZ94" s="286"/>
      <c r="EA94" s="297"/>
      <c r="EB94" s="298"/>
      <c r="EC94" s="299"/>
      <c r="ED94" s="300"/>
      <c r="EE94" s="291"/>
      <c r="EF94" s="286"/>
      <c r="EG94" s="297"/>
      <c r="EH94" s="298"/>
      <c r="EI94" s="299"/>
      <c r="EJ94" s="300"/>
      <c r="EK94" s="291"/>
      <c r="EL94" s="286"/>
      <c r="EM94" s="297"/>
      <c r="EN94" s="298"/>
      <c r="EO94" s="299"/>
      <c r="EP94" s="300"/>
      <c r="EQ94" s="291"/>
      <c r="ER94" s="286"/>
      <c r="ES94" s="297"/>
      <c r="ET94" s="298"/>
      <c r="EU94" s="299"/>
      <c r="EV94" s="300"/>
      <c r="EW94" s="291"/>
      <c r="EX94" s="286"/>
      <c r="EY94" s="297"/>
      <c r="EZ94" s="298"/>
      <c r="FA94" s="299"/>
      <c r="FB94" s="300"/>
      <c r="FC94" s="291"/>
      <c r="FD94" s="286"/>
      <c r="FE94" s="297"/>
      <c r="FF94" s="298"/>
      <c r="FG94" s="299"/>
      <c r="FH94" s="300"/>
      <c r="FI94" s="291"/>
      <c r="FJ94" s="286"/>
      <c r="FK94" s="297"/>
      <c r="FL94" s="298"/>
      <c r="FM94" s="299"/>
      <c r="FN94" s="300"/>
      <c r="FO94" s="291"/>
      <c r="FP94" s="286"/>
      <c r="FQ94" s="297"/>
      <c r="FR94" s="298"/>
      <c r="FS94" s="299"/>
      <c r="FT94" s="300"/>
      <c r="FU94" s="291"/>
      <c r="FV94" s="286"/>
      <c r="FW94" s="297"/>
      <c r="FX94" s="298"/>
      <c r="FY94" s="299"/>
      <c r="FZ94" s="300"/>
      <c r="GA94" s="291"/>
      <c r="GB94" s="286"/>
      <c r="GC94" s="297"/>
      <c r="GD94" s="298"/>
      <c r="GE94" s="299"/>
      <c r="GF94" s="300"/>
      <c r="GG94" s="291"/>
      <c r="GH94" s="286"/>
      <c r="GI94" s="297"/>
      <c r="GJ94" s="298"/>
      <c r="GK94" s="299"/>
      <c r="GL94" s="300"/>
      <c r="GM94" s="291"/>
      <c r="GN94" s="286"/>
      <c r="GO94" s="297"/>
      <c r="GP94" s="298"/>
      <c r="GQ94" s="299"/>
      <c r="GR94" s="300"/>
      <c r="GS94" s="291"/>
      <c r="GT94" s="286"/>
      <c r="GU94" s="297"/>
      <c r="GV94" s="298"/>
      <c r="GW94" s="299"/>
      <c r="GX94" s="300"/>
      <c r="GY94" s="291"/>
      <c r="GZ94" s="286"/>
      <c r="HA94" s="297"/>
      <c r="HB94" s="298"/>
      <c r="HC94" s="299"/>
      <c r="HD94" s="300"/>
    </row>
    <row r="95" spans="1:212" x14ac:dyDescent="0.25">
      <c r="A95" s="280">
        <f>IF(AL95=1,(MAXA(A$18:A94)+1),0)</f>
        <v>0</v>
      </c>
      <c r="B95" s="280">
        <f>IF(BF95+BG95+BH95+BI95+BJ95&gt;0,MAXA(B$18:B94)+1,0)</f>
        <v>0</v>
      </c>
      <c r="C95" s="280">
        <f>IF(BL95+BM95+BN95+BO95+BP95&gt;0,MAXA(C$18:C94)+1,0)</f>
        <v>0</v>
      </c>
      <c r="D95" s="280">
        <f>IF(BR95+BS95+BT95+BU95+BV95&gt;0,MAXA(D$18:D94)+1,0)</f>
        <v>0</v>
      </c>
      <c r="E95" s="280">
        <f>IF(BX95+BY95+BZ95+CA95+CB95&gt;0,MAXA(E$18:E94)+1,0)</f>
        <v>0</v>
      </c>
      <c r="F95" s="280">
        <f>IF(CD95+CE95+CF95+CG95+CH95&gt;0,MAXA(F$18:F94)+1,0)</f>
        <v>0</v>
      </c>
      <c r="G95" s="280">
        <f>IF(CJ95+CK95+CL95+CM95+CN95&gt;0,MAXA(G$18:G94)+1,0)</f>
        <v>0</v>
      </c>
      <c r="H95" s="280">
        <f>IF(CP95+CQ95+CR95+CS95+CT95&gt;0,MAXA(H$18:H94)+1,0)</f>
        <v>0</v>
      </c>
      <c r="I95" s="280">
        <f>IF(CV95+CW95+CX95+CY95+CZ95&gt;0,MAXA(I$18:I94)+1,0)</f>
        <v>0</v>
      </c>
      <c r="J95" s="280">
        <f>IF(DB95+DC95+DD95+DE95+DF95&gt;0,MAXA(J$18:J94)+1,0)</f>
        <v>0</v>
      </c>
      <c r="K95" s="280">
        <f>IF(DH95+DI95+DJ95+DK95+DL95&gt;0,MAXA(K$18:K94)+1,0)</f>
        <v>0</v>
      </c>
      <c r="L95" s="280">
        <f>IF(DN95+DO95+DP95+DQ95+DR95&gt;0,MAXA(L$18:L94)+1,0)</f>
        <v>0</v>
      </c>
      <c r="M95" s="280">
        <f>IF(DT95+DU95+DV95+DW95+DX95&gt;0,MAXA(M$18:M94)+1,0)</f>
        <v>0</v>
      </c>
      <c r="N95" s="280">
        <f>IF(DZ95+EA95+EB95+EC95+ED95&gt;0,MAXA(N$18:N94)+1,0)</f>
        <v>0</v>
      </c>
      <c r="O95" s="280">
        <f>IF(EF95+EG95+EH95+EI95+EJ95&gt;0,MAXA(O$18:O94)+1,0)</f>
        <v>0</v>
      </c>
      <c r="P95" s="280">
        <f>IF(EL95+EM95+EN95+EO95+EP95&gt;0,MAXA(P$18:P94)+1,0)</f>
        <v>0</v>
      </c>
      <c r="Q95" s="280">
        <f>IF(ER95+ES95+ET95+EU95+EV95&gt;0,MAXA(Q$18:Q94)+1,0)</f>
        <v>0</v>
      </c>
      <c r="R95" s="280">
        <f>IF(EX95+EY95+EZ95+FA95+FB95&gt;0,MAXA(R$18:R94)+1,0)</f>
        <v>0</v>
      </c>
      <c r="S95" s="280">
        <f>IF(FD95+FE95+FF95+FG95+FH95&gt;0,MAXA(S$18:S94)+1,0)</f>
        <v>0</v>
      </c>
      <c r="T95" s="280">
        <f>IF(FJ95+FK95+FL95+FM95+FN95&gt;0,MAXA(T$18:T94)+1,0)</f>
        <v>0</v>
      </c>
      <c r="U95" s="280">
        <f>IF(FP95+FQ95+FR95+FS95+FT95&gt;0,MAXA(U$18:U94)+1,0)</f>
        <v>0</v>
      </c>
      <c r="V95" s="280">
        <f>IF(FV95+FW95+FX95+FY95+FZ95&gt;0,MAXA(V$18:V94)+1,0)</f>
        <v>0</v>
      </c>
      <c r="W95" s="280">
        <f>IF(GB95+GC95+GD95+GE95+GF95&gt;0,MAXA(W$18:W94)+1,0)</f>
        <v>0</v>
      </c>
      <c r="X95" s="280">
        <f>IF(GH95+GI95+GJ95+GK95+GL95&gt;0,MAXA(X$18:X94)+1,0)</f>
        <v>0</v>
      </c>
      <c r="Y95" s="280">
        <f>IF(GN95+GO95+GP95+GQ95+GR95&gt;0,MAXA(Y$18:Y94)+1,0)</f>
        <v>0</v>
      </c>
      <c r="Z95" s="280">
        <f>IF(GT95+GU95+GV95+GW95+GX95&gt;0,MAXA(Z$18:Z94)+1,0)</f>
        <v>0</v>
      </c>
      <c r="AA95" s="280">
        <f>IF(GZ95+HA95+HB95+HC95+HD95&gt;0,MAXA(AA$18:AA94)+1,0)</f>
        <v>0</v>
      </c>
      <c r="AB95" s="280">
        <f t="shared" si="63"/>
        <v>0</v>
      </c>
      <c r="AC95" s="280">
        <f t="shared" si="71"/>
        <v>0</v>
      </c>
      <c r="AD95" s="280">
        <f t="shared" si="72"/>
        <v>0</v>
      </c>
      <c r="AE95" s="280">
        <f t="shared" si="73"/>
        <v>0</v>
      </c>
      <c r="AF95" s="280">
        <f t="shared" si="64"/>
        <v>0</v>
      </c>
      <c r="AG95" s="280">
        <f t="shared" si="74"/>
        <v>0</v>
      </c>
      <c r="AH95" s="280">
        <f t="shared" si="65"/>
        <v>0</v>
      </c>
      <c r="AI95" s="280">
        <f t="shared" si="75"/>
        <v>0</v>
      </c>
      <c r="AJ95" s="280">
        <f t="shared" si="66"/>
        <v>0</v>
      </c>
      <c r="AK95" s="186" t="e">
        <f>MATCH(AY95,AY$18:AY527,0)</f>
        <v>#N/A</v>
      </c>
      <c r="AL95" s="280">
        <f t="shared" si="76"/>
        <v>0</v>
      </c>
      <c r="AM95" s="280">
        <f t="shared" si="77"/>
        <v>78</v>
      </c>
      <c r="AN95" s="415"/>
      <c r="AO95" s="416"/>
      <c r="AP95" s="303">
        <f t="shared" si="67"/>
        <v>0</v>
      </c>
      <c r="AQ95" s="304">
        <f t="shared" si="68"/>
        <v>0</v>
      </c>
      <c r="AR95" s="305">
        <f t="shared" si="69"/>
        <v>0</v>
      </c>
      <c r="AS95" s="284"/>
      <c r="AT95" s="285" t="str">
        <f t="shared" si="70"/>
        <v/>
      </c>
      <c r="AU95" s="286"/>
      <c r="AV95" s="287"/>
      <c r="AW95" s="288"/>
      <c r="AX95" s="289"/>
      <c r="AY95" s="290"/>
      <c r="AZ95" s="291"/>
      <c r="BA95" s="286"/>
      <c r="BB95" s="290"/>
      <c r="BC95" s="287"/>
      <c r="BD95" s="307"/>
      <c r="BE95" s="296"/>
      <c r="BF95" s="286"/>
      <c r="BG95" s="297"/>
      <c r="BH95" s="298"/>
      <c r="BI95" s="299"/>
      <c r="BJ95" s="300"/>
      <c r="BK95" s="301"/>
      <c r="BL95" s="286"/>
      <c r="BM95" s="297"/>
      <c r="BN95" s="298"/>
      <c r="BO95" s="299"/>
      <c r="BP95" s="300"/>
      <c r="BQ95" s="301"/>
      <c r="BR95" s="286"/>
      <c r="BS95" s="297"/>
      <c r="BT95" s="298"/>
      <c r="BU95" s="299"/>
      <c r="BV95" s="300"/>
      <c r="BW95" s="301"/>
      <c r="BX95" s="286"/>
      <c r="BY95" s="297"/>
      <c r="BZ95" s="298"/>
      <c r="CA95" s="299"/>
      <c r="CB95" s="300"/>
      <c r="CC95" s="291"/>
      <c r="CD95" s="286"/>
      <c r="CE95" s="297"/>
      <c r="CF95" s="298"/>
      <c r="CG95" s="299"/>
      <c r="CH95" s="300"/>
      <c r="CI95" s="291"/>
      <c r="CJ95" s="286"/>
      <c r="CK95" s="297"/>
      <c r="CL95" s="298"/>
      <c r="CM95" s="299"/>
      <c r="CN95" s="300"/>
      <c r="CO95" s="291"/>
      <c r="CP95" s="286"/>
      <c r="CQ95" s="297"/>
      <c r="CR95" s="298"/>
      <c r="CS95" s="299"/>
      <c r="CT95" s="300"/>
      <c r="CU95" s="291"/>
      <c r="CV95" s="286"/>
      <c r="CW95" s="297"/>
      <c r="CX95" s="298"/>
      <c r="CY95" s="299"/>
      <c r="CZ95" s="300"/>
      <c r="DA95" s="291"/>
      <c r="DB95" s="286"/>
      <c r="DC95" s="297"/>
      <c r="DD95" s="298"/>
      <c r="DE95" s="299"/>
      <c r="DF95" s="300"/>
      <c r="DG95" s="291"/>
      <c r="DH95" s="286"/>
      <c r="DI95" s="297"/>
      <c r="DJ95" s="298"/>
      <c r="DK95" s="299"/>
      <c r="DL95" s="300"/>
      <c r="DM95" s="291"/>
      <c r="DN95" s="286"/>
      <c r="DO95" s="297"/>
      <c r="DP95" s="298"/>
      <c r="DQ95" s="299"/>
      <c r="DR95" s="300"/>
      <c r="DS95" s="291"/>
      <c r="DT95" s="286"/>
      <c r="DU95" s="297"/>
      <c r="DV95" s="298"/>
      <c r="DW95" s="299"/>
      <c r="DX95" s="300"/>
      <c r="DY95" s="291"/>
      <c r="DZ95" s="286"/>
      <c r="EA95" s="297"/>
      <c r="EB95" s="298"/>
      <c r="EC95" s="299"/>
      <c r="ED95" s="300"/>
      <c r="EE95" s="291"/>
      <c r="EF95" s="286"/>
      <c r="EG95" s="297"/>
      <c r="EH95" s="298"/>
      <c r="EI95" s="299"/>
      <c r="EJ95" s="300"/>
      <c r="EK95" s="291"/>
      <c r="EL95" s="286"/>
      <c r="EM95" s="297"/>
      <c r="EN95" s="298"/>
      <c r="EO95" s="299"/>
      <c r="EP95" s="300"/>
      <c r="EQ95" s="291"/>
      <c r="ER95" s="286"/>
      <c r="ES95" s="297"/>
      <c r="ET95" s="298"/>
      <c r="EU95" s="299"/>
      <c r="EV95" s="300"/>
      <c r="EW95" s="291"/>
      <c r="EX95" s="286"/>
      <c r="EY95" s="297"/>
      <c r="EZ95" s="298"/>
      <c r="FA95" s="299"/>
      <c r="FB95" s="300"/>
      <c r="FC95" s="291"/>
      <c r="FD95" s="286"/>
      <c r="FE95" s="297"/>
      <c r="FF95" s="298"/>
      <c r="FG95" s="299"/>
      <c r="FH95" s="300"/>
      <c r="FI95" s="291"/>
      <c r="FJ95" s="286"/>
      <c r="FK95" s="297"/>
      <c r="FL95" s="298"/>
      <c r="FM95" s="299"/>
      <c r="FN95" s="300"/>
      <c r="FO95" s="291"/>
      <c r="FP95" s="286"/>
      <c r="FQ95" s="297"/>
      <c r="FR95" s="298"/>
      <c r="FS95" s="299"/>
      <c r="FT95" s="300"/>
      <c r="FU95" s="291"/>
      <c r="FV95" s="286"/>
      <c r="FW95" s="297"/>
      <c r="FX95" s="298"/>
      <c r="FY95" s="299"/>
      <c r="FZ95" s="300"/>
      <c r="GA95" s="291"/>
      <c r="GB95" s="286"/>
      <c r="GC95" s="297"/>
      <c r="GD95" s="298"/>
      <c r="GE95" s="299"/>
      <c r="GF95" s="300"/>
      <c r="GG95" s="291"/>
      <c r="GH95" s="286"/>
      <c r="GI95" s="297"/>
      <c r="GJ95" s="298"/>
      <c r="GK95" s="299"/>
      <c r="GL95" s="300"/>
      <c r="GM95" s="291"/>
      <c r="GN95" s="286"/>
      <c r="GO95" s="297"/>
      <c r="GP95" s="298"/>
      <c r="GQ95" s="299"/>
      <c r="GR95" s="300"/>
      <c r="GS95" s="291"/>
      <c r="GT95" s="286"/>
      <c r="GU95" s="297"/>
      <c r="GV95" s="298"/>
      <c r="GW95" s="299"/>
      <c r="GX95" s="300"/>
      <c r="GY95" s="291"/>
      <c r="GZ95" s="286"/>
      <c r="HA95" s="297"/>
      <c r="HB95" s="298"/>
      <c r="HC95" s="299"/>
      <c r="HD95" s="300"/>
    </row>
    <row r="96" spans="1:212" x14ac:dyDescent="0.25">
      <c r="A96" s="280">
        <f>IF(AL96=1,(MAXA(A$18:A95)+1),0)</f>
        <v>0</v>
      </c>
      <c r="B96" s="280">
        <f>IF(BF96+BG96+BH96+BI96+BJ96&gt;0,MAXA(B$18:B95)+1,0)</f>
        <v>0</v>
      </c>
      <c r="C96" s="280">
        <f>IF(BL96+BM96+BN96+BO96+BP96&gt;0,MAXA(C$18:C95)+1,0)</f>
        <v>0</v>
      </c>
      <c r="D96" s="280">
        <f>IF(BR96+BS96+BT96+BU96+BV96&gt;0,MAXA(D$18:D95)+1,0)</f>
        <v>0</v>
      </c>
      <c r="E96" s="280">
        <f>IF(BX96+BY96+BZ96+CA96+CB96&gt;0,MAXA(E$18:E95)+1,0)</f>
        <v>0</v>
      </c>
      <c r="F96" s="280">
        <f>IF(CD96+CE96+CF96+CG96+CH96&gt;0,MAXA(F$18:F95)+1,0)</f>
        <v>0</v>
      </c>
      <c r="G96" s="280">
        <f>IF(CJ96+CK96+CL96+CM96+CN96&gt;0,MAXA(G$18:G95)+1,0)</f>
        <v>0</v>
      </c>
      <c r="H96" s="280">
        <f>IF(CP96+CQ96+CR96+CS96+CT96&gt;0,MAXA(H$18:H95)+1,0)</f>
        <v>0</v>
      </c>
      <c r="I96" s="280">
        <f>IF(CV96+CW96+CX96+CY96+CZ96&gt;0,MAXA(I$18:I95)+1,0)</f>
        <v>0</v>
      </c>
      <c r="J96" s="280">
        <f>IF(DB96+DC96+DD96+DE96+DF96&gt;0,MAXA(J$18:J95)+1,0)</f>
        <v>0</v>
      </c>
      <c r="K96" s="280">
        <f>IF(DH96+DI96+DJ96+DK96+DL96&gt;0,MAXA(K$18:K95)+1,0)</f>
        <v>0</v>
      </c>
      <c r="L96" s="280">
        <f>IF(DN96+DO96+DP96+DQ96+DR96&gt;0,MAXA(L$18:L95)+1,0)</f>
        <v>0</v>
      </c>
      <c r="M96" s="280">
        <f>IF(DT96+DU96+DV96+DW96+DX96&gt;0,MAXA(M$18:M95)+1,0)</f>
        <v>0</v>
      </c>
      <c r="N96" s="280">
        <f>IF(DZ96+EA96+EB96+EC96+ED96&gt;0,MAXA(N$18:N95)+1,0)</f>
        <v>0</v>
      </c>
      <c r="O96" s="280">
        <f>IF(EF96+EG96+EH96+EI96+EJ96&gt;0,MAXA(O$18:O95)+1,0)</f>
        <v>0</v>
      </c>
      <c r="P96" s="280">
        <f>IF(EL96+EM96+EN96+EO96+EP96&gt;0,MAXA(P$18:P95)+1,0)</f>
        <v>0</v>
      </c>
      <c r="Q96" s="280">
        <f>IF(ER96+ES96+ET96+EU96+EV96&gt;0,MAXA(Q$18:Q95)+1,0)</f>
        <v>0</v>
      </c>
      <c r="R96" s="280">
        <f>IF(EX96+EY96+EZ96+FA96+FB96&gt;0,MAXA(R$18:R95)+1,0)</f>
        <v>0</v>
      </c>
      <c r="S96" s="280">
        <f>IF(FD96+FE96+FF96+FG96+FH96&gt;0,MAXA(S$18:S95)+1,0)</f>
        <v>0</v>
      </c>
      <c r="T96" s="280">
        <f>IF(FJ96+FK96+FL96+FM96+FN96&gt;0,MAXA(T$18:T95)+1,0)</f>
        <v>0</v>
      </c>
      <c r="U96" s="280">
        <f>IF(FP96+FQ96+FR96+FS96+FT96&gt;0,MAXA(U$18:U95)+1,0)</f>
        <v>0</v>
      </c>
      <c r="V96" s="280">
        <f>IF(FV96+FW96+FX96+FY96+FZ96&gt;0,MAXA(V$18:V95)+1,0)</f>
        <v>0</v>
      </c>
      <c r="W96" s="280">
        <f>IF(GB96+GC96+GD96+GE96+GF96&gt;0,MAXA(W$18:W95)+1,0)</f>
        <v>0</v>
      </c>
      <c r="X96" s="280">
        <f>IF(GH96+GI96+GJ96+GK96+GL96&gt;0,MAXA(X$18:X95)+1,0)</f>
        <v>0</v>
      </c>
      <c r="Y96" s="280">
        <f>IF(GN96+GO96+GP96+GQ96+GR96&gt;0,MAXA(Y$18:Y95)+1,0)</f>
        <v>0</v>
      </c>
      <c r="Z96" s="280">
        <f>IF(GT96+GU96+GV96+GW96+GX96&gt;0,MAXA(Z$18:Z95)+1,0)</f>
        <v>0</v>
      </c>
      <c r="AA96" s="280">
        <f>IF(GZ96+HA96+HB96+HC96+HD96&gt;0,MAXA(AA$18:AA95)+1,0)</f>
        <v>0</v>
      </c>
      <c r="AB96" s="280">
        <f t="shared" si="63"/>
        <v>0</v>
      </c>
      <c r="AC96" s="280">
        <f t="shared" si="71"/>
        <v>0</v>
      </c>
      <c r="AD96" s="280">
        <f t="shared" si="72"/>
        <v>0</v>
      </c>
      <c r="AE96" s="280">
        <f t="shared" si="73"/>
        <v>0</v>
      </c>
      <c r="AF96" s="280">
        <f t="shared" si="64"/>
        <v>0</v>
      </c>
      <c r="AG96" s="280">
        <f t="shared" si="74"/>
        <v>0</v>
      </c>
      <c r="AH96" s="280">
        <f t="shared" si="65"/>
        <v>0</v>
      </c>
      <c r="AI96" s="280">
        <f t="shared" si="75"/>
        <v>0</v>
      </c>
      <c r="AJ96" s="280">
        <f t="shared" si="66"/>
        <v>0</v>
      </c>
      <c r="AK96" s="186" t="e">
        <f>MATCH(AY96,AY$18:AY528,0)</f>
        <v>#N/A</v>
      </c>
      <c r="AL96" s="280">
        <f t="shared" si="76"/>
        <v>0</v>
      </c>
      <c r="AM96" s="280">
        <f t="shared" si="77"/>
        <v>79</v>
      </c>
      <c r="AN96" s="415"/>
      <c r="AO96" s="416"/>
      <c r="AP96" s="303">
        <f t="shared" si="67"/>
        <v>0</v>
      </c>
      <c r="AQ96" s="304">
        <f t="shared" si="68"/>
        <v>0</v>
      </c>
      <c r="AR96" s="305">
        <f t="shared" si="69"/>
        <v>0</v>
      </c>
      <c r="AS96" s="284"/>
      <c r="AT96" s="285" t="str">
        <f t="shared" si="70"/>
        <v/>
      </c>
      <c r="AU96" s="286"/>
      <c r="AV96" s="287"/>
      <c r="AW96" s="288"/>
      <c r="AX96" s="289"/>
      <c r="AY96" s="290"/>
      <c r="AZ96" s="291"/>
      <c r="BA96" s="286"/>
      <c r="BB96" s="290"/>
      <c r="BC96" s="287"/>
      <c r="BD96" s="307"/>
      <c r="BE96" s="296"/>
      <c r="BF96" s="286"/>
      <c r="BG96" s="297"/>
      <c r="BH96" s="298"/>
      <c r="BI96" s="299"/>
      <c r="BJ96" s="300"/>
      <c r="BK96" s="301"/>
      <c r="BL96" s="286"/>
      <c r="BM96" s="297"/>
      <c r="BN96" s="298"/>
      <c r="BO96" s="299"/>
      <c r="BP96" s="300"/>
      <c r="BQ96" s="301"/>
      <c r="BR96" s="286"/>
      <c r="BS96" s="297"/>
      <c r="BT96" s="298"/>
      <c r="BU96" s="299"/>
      <c r="BV96" s="300"/>
      <c r="BW96" s="301"/>
      <c r="BX96" s="286"/>
      <c r="BY96" s="297"/>
      <c r="BZ96" s="298"/>
      <c r="CA96" s="299"/>
      <c r="CB96" s="300"/>
      <c r="CC96" s="291"/>
      <c r="CD96" s="286"/>
      <c r="CE96" s="297"/>
      <c r="CF96" s="298"/>
      <c r="CG96" s="299"/>
      <c r="CH96" s="300"/>
      <c r="CI96" s="291"/>
      <c r="CJ96" s="286"/>
      <c r="CK96" s="297"/>
      <c r="CL96" s="298"/>
      <c r="CM96" s="299"/>
      <c r="CN96" s="300"/>
      <c r="CO96" s="291"/>
      <c r="CP96" s="286"/>
      <c r="CQ96" s="297"/>
      <c r="CR96" s="298"/>
      <c r="CS96" s="299"/>
      <c r="CT96" s="300"/>
      <c r="CU96" s="291"/>
      <c r="CV96" s="286"/>
      <c r="CW96" s="297"/>
      <c r="CX96" s="298"/>
      <c r="CY96" s="299"/>
      <c r="CZ96" s="300"/>
      <c r="DA96" s="291"/>
      <c r="DB96" s="286"/>
      <c r="DC96" s="297"/>
      <c r="DD96" s="298"/>
      <c r="DE96" s="299"/>
      <c r="DF96" s="300"/>
      <c r="DG96" s="291"/>
      <c r="DH96" s="286"/>
      <c r="DI96" s="297"/>
      <c r="DJ96" s="298"/>
      <c r="DK96" s="299"/>
      <c r="DL96" s="300"/>
      <c r="DM96" s="291"/>
      <c r="DN96" s="286"/>
      <c r="DO96" s="297"/>
      <c r="DP96" s="298"/>
      <c r="DQ96" s="299"/>
      <c r="DR96" s="300"/>
      <c r="DS96" s="291"/>
      <c r="DT96" s="286"/>
      <c r="DU96" s="297"/>
      <c r="DV96" s="298"/>
      <c r="DW96" s="299"/>
      <c r="DX96" s="300"/>
      <c r="DY96" s="291"/>
      <c r="DZ96" s="286"/>
      <c r="EA96" s="297"/>
      <c r="EB96" s="298"/>
      <c r="EC96" s="299"/>
      <c r="ED96" s="300"/>
      <c r="EE96" s="291"/>
      <c r="EF96" s="286"/>
      <c r="EG96" s="297"/>
      <c r="EH96" s="298"/>
      <c r="EI96" s="299"/>
      <c r="EJ96" s="300"/>
      <c r="EK96" s="291"/>
      <c r="EL96" s="286"/>
      <c r="EM96" s="297"/>
      <c r="EN96" s="298"/>
      <c r="EO96" s="299"/>
      <c r="EP96" s="300"/>
      <c r="EQ96" s="291"/>
      <c r="ER96" s="286"/>
      <c r="ES96" s="297"/>
      <c r="ET96" s="298"/>
      <c r="EU96" s="299"/>
      <c r="EV96" s="300"/>
      <c r="EW96" s="291"/>
      <c r="EX96" s="286"/>
      <c r="EY96" s="297"/>
      <c r="EZ96" s="298"/>
      <c r="FA96" s="299"/>
      <c r="FB96" s="300"/>
      <c r="FC96" s="291"/>
      <c r="FD96" s="286"/>
      <c r="FE96" s="297"/>
      <c r="FF96" s="298"/>
      <c r="FG96" s="299"/>
      <c r="FH96" s="300"/>
      <c r="FI96" s="291"/>
      <c r="FJ96" s="286"/>
      <c r="FK96" s="297"/>
      <c r="FL96" s="298"/>
      <c r="FM96" s="299"/>
      <c r="FN96" s="300"/>
      <c r="FO96" s="291"/>
      <c r="FP96" s="286"/>
      <c r="FQ96" s="297"/>
      <c r="FR96" s="298"/>
      <c r="FS96" s="299"/>
      <c r="FT96" s="300"/>
      <c r="FU96" s="291"/>
      <c r="FV96" s="286"/>
      <c r="FW96" s="297"/>
      <c r="FX96" s="298"/>
      <c r="FY96" s="299"/>
      <c r="FZ96" s="300"/>
      <c r="GA96" s="291"/>
      <c r="GB96" s="286"/>
      <c r="GC96" s="297"/>
      <c r="GD96" s="298"/>
      <c r="GE96" s="299"/>
      <c r="GF96" s="300"/>
      <c r="GG96" s="291"/>
      <c r="GH96" s="286"/>
      <c r="GI96" s="297"/>
      <c r="GJ96" s="298"/>
      <c r="GK96" s="299"/>
      <c r="GL96" s="300"/>
      <c r="GM96" s="291"/>
      <c r="GN96" s="286"/>
      <c r="GO96" s="297"/>
      <c r="GP96" s="298"/>
      <c r="GQ96" s="299"/>
      <c r="GR96" s="300"/>
      <c r="GS96" s="291"/>
      <c r="GT96" s="286"/>
      <c r="GU96" s="297"/>
      <c r="GV96" s="298"/>
      <c r="GW96" s="299"/>
      <c r="GX96" s="300"/>
      <c r="GY96" s="291"/>
      <c r="GZ96" s="286"/>
      <c r="HA96" s="297"/>
      <c r="HB96" s="298"/>
      <c r="HC96" s="299"/>
      <c r="HD96" s="300"/>
    </row>
    <row r="97" spans="1:212" x14ac:dyDescent="0.25">
      <c r="A97" s="280">
        <f>IF(AL97=1,(MAXA(A$18:A96)+1),0)</f>
        <v>0</v>
      </c>
      <c r="B97" s="280">
        <f>IF(BF97+BG97+BH97+BI97+BJ97&gt;0,MAXA(B$18:B96)+1,0)</f>
        <v>0</v>
      </c>
      <c r="C97" s="280">
        <f>IF(BL97+BM97+BN97+BO97+BP97&gt;0,MAXA(C$18:C96)+1,0)</f>
        <v>0</v>
      </c>
      <c r="D97" s="280">
        <f>IF(BR97+BS97+BT97+BU97+BV97&gt;0,MAXA(D$18:D96)+1,0)</f>
        <v>0</v>
      </c>
      <c r="E97" s="280">
        <f>IF(BX97+BY97+BZ97+CA97+CB97&gt;0,MAXA(E$18:E96)+1,0)</f>
        <v>0</v>
      </c>
      <c r="F97" s="280">
        <f>IF(CD97+CE97+CF97+CG97+CH97&gt;0,MAXA(F$18:F96)+1,0)</f>
        <v>0</v>
      </c>
      <c r="G97" s="280">
        <f>IF(CJ97+CK97+CL97+CM97+CN97&gt;0,MAXA(G$18:G96)+1,0)</f>
        <v>0</v>
      </c>
      <c r="H97" s="280">
        <f>IF(CP97+CQ97+CR97+CS97+CT97&gt;0,MAXA(H$18:H96)+1,0)</f>
        <v>0</v>
      </c>
      <c r="I97" s="280">
        <f>IF(CV97+CW97+CX97+CY97+CZ97&gt;0,MAXA(I$18:I96)+1,0)</f>
        <v>0</v>
      </c>
      <c r="J97" s="280">
        <f>IF(DB97+DC97+DD97+DE97+DF97&gt;0,MAXA(J$18:J96)+1,0)</f>
        <v>0</v>
      </c>
      <c r="K97" s="280">
        <f>IF(DH97+DI97+DJ97+DK97+DL97&gt;0,MAXA(K$18:K96)+1,0)</f>
        <v>0</v>
      </c>
      <c r="L97" s="280">
        <f>IF(DN97+DO97+DP97+DQ97+DR97&gt;0,MAXA(L$18:L96)+1,0)</f>
        <v>0</v>
      </c>
      <c r="M97" s="280">
        <f>IF(DT97+DU97+DV97+DW97+DX97&gt;0,MAXA(M$18:M96)+1,0)</f>
        <v>0</v>
      </c>
      <c r="N97" s="280">
        <f>IF(DZ97+EA97+EB97+EC97+ED97&gt;0,MAXA(N$18:N96)+1,0)</f>
        <v>0</v>
      </c>
      <c r="O97" s="280">
        <f>IF(EF97+EG97+EH97+EI97+EJ97&gt;0,MAXA(O$18:O96)+1,0)</f>
        <v>0</v>
      </c>
      <c r="P97" s="280">
        <f>IF(EL97+EM97+EN97+EO97+EP97&gt;0,MAXA(P$18:P96)+1,0)</f>
        <v>0</v>
      </c>
      <c r="Q97" s="280">
        <f>IF(ER97+ES97+ET97+EU97+EV97&gt;0,MAXA(Q$18:Q96)+1,0)</f>
        <v>0</v>
      </c>
      <c r="R97" s="280">
        <f>IF(EX97+EY97+EZ97+FA97+FB97&gt;0,MAXA(R$18:R96)+1,0)</f>
        <v>0</v>
      </c>
      <c r="S97" s="280">
        <f>IF(FD97+FE97+FF97+FG97+FH97&gt;0,MAXA(S$18:S96)+1,0)</f>
        <v>0</v>
      </c>
      <c r="T97" s="280">
        <f>IF(FJ97+FK97+FL97+FM97+FN97&gt;0,MAXA(T$18:T96)+1,0)</f>
        <v>0</v>
      </c>
      <c r="U97" s="280">
        <f>IF(FP97+FQ97+FR97+FS97+FT97&gt;0,MAXA(U$18:U96)+1,0)</f>
        <v>0</v>
      </c>
      <c r="V97" s="280">
        <f>IF(FV97+FW97+FX97+FY97+FZ97&gt;0,MAXA(V$18:V96)+1,0)</f>
        <v>0</v>
      </c>
      <c r="W97" s="280">
        <f>IF(GB97+GC97+GD97+GE97+GF97&gt;0,MAXA(W$18:W96)+1,0)</f>
        <v>0</v>
      </c>
      <c r="X97" s="280">
        <f>IF(GH97+GI97+GJ97+GK97+GL97&gt;0,MAXA(X$18:X96)+1,0)</f>
        <v>0</v>
      </c>
      <c r="Y97" s="280">
        <f>IF(GN97+GO97+GP97+GQ97+GR97&gt;0,MAXA(Y$18:Y96)+1,0)</f>
        <v>0</v>
      </c>
      <c r="Z97" s="280">
        <f>IF(GT97+GU97+GV97+GW97+GX97&gt;0,MAXA(Z$18:Z96)+1,0)</f>
        <v>0</v>
      </c>
      <c r="AA97" s="280">
        <f>IF(GZ97+HA97+HB97+HC97+HD97&gt;0,MAXA(AA$18:AA96)+1,0)</f>
        <v>0</v>
      </c>
      <c r="AB97" s="280">
        <f t="shared" si="63"/>
        <v>0</v>
      </c>
      <c r="AC97" s="280">
        <f t="shared" si="71"/>
        <v>0</v>
      </c>
      <c r="AD97" s="280">
        <f t="shared" si="72"/>
        <v>0</v>
      </c>
      <c r="AE97" s="280">
        <f t="shared" si="73"/>
        <v>0</v>
      </c>
      <c r="AF97" s="280">
        <f t="shared" si="64"/>
        <v>0</v>
      </c>
      <c r="AG97" s="280">
        <f t="shared" si="74"/>
        <v>0</v>
      </c>
      <c r="AH97" s="280">
        <f t="shared" si="65"/>
        <v>0</v>
      </c>
      <c r="AI97" s="280">
        <f t="shared" si="75"/>
        <v>0</v>
      </c>
      <c r="AJ97" s="280">
        <f t="shared" si="66"/>
        <v>0</v>
      </c>
      <c r="AK97" s="186" t="e">
        <f>MATCH(AY97,AY$18:AY529,0)</f>
        <v>#N/A</v>
      </c>
      <c r="AL97" s="280">
        <f t="shared" si="76"/>
        <v>0</v>
      </c>
      <c r="AM97" s="280">
        <f t="shared" si="77"/>
        <v>80</v>
      </c>
      <c r="AN97" s="415"/>
      <c r="AO97" s="416"/>
      <c r="AP97" s="303">
        <f t="shared" si="67"/>
        <v>0</v>
      </c>
      <c r="AQ97" s="304">
        <f t="shared" si="68"/>
        <v>0</v>
      </c>
      <c r="AR97" s="305">
        <f t="shared" si="69"/>
        <v>0</v>
      </c>
      <c r="AS97" s="284"/>
      <c r="AT97" s="285" t="str">
        <f t="shared" si="70"/>
        <v/>
      </c>
      <c r="AU97" s="286"/>
      <c r="AV97" s="287"/>
      <c r="AW97" s="288"/>
      <c r="AX97" s="289"/>
      <c r="AY97" s="290"/>
      <c r="AZ97" s="291"/>
      <c r="BA97" s="286"/>
      <c r="BB97" s="290"/>
      <c r="BC97" s="287"/>
      <c r="BD97" s="307"/>
      <c r="BE97" s="296"/>
      <c r="BF97" s="286"/>
      <c r="BG97" s="297"/>
      <c r="BH97" s="298"/>
      <c r="BI97" s="299"/>
      <c r="BJ97" s="300"/>
      <c r="BK97" s="301"/>
      <c r="BL97" s="286"/>
      <c r="BM97" s="297"/>
      <c r="BN97" s="298"/>
      <c r="BO97" s="299"/>
      <c r="BP97" s="300"/>
      <c r="BQ97" s="301"/>
      <c r="BR97" s="286"/>
      <c r="BS97" s="297"/>
      <c r="BT97" s="298"/>
      <c r="BU97" s="299"/>
      <c r="BV97" s="300"/>
      <c r="BW97" s="301"/>
      <c r="BX97" s="286"/>
      <c r="BY97" s="297"/>
      <c r="BZ97" s="298"/>
      <c r="CA97" s="299"/>
      <c r="CB97" s="300"/>
      <c r="CC97" s="291"/>
      <c r="CD97" s="286"/>
      <c r="CE97" s="297"/>
      <c r="CF97" s="298"/>
      <c r="CG97" s="299"/>
      <c r="CH97" s="300"/>
      <c r="CI97" s="291"/>
      <c r="CJ97" s="286"/>
      <c r="CK97" s="297"/>
      <c r="CL97" s="298"/>
      <c r="CM97" s="299"/>
      <c r="CN97" s="300"/>
      <c r="CO97" s="291"/>
      <c r="CP97" s="286"/>
      <c r="CQ97" s="297"/>
      <c r="CR97" s="298"/>
      <c r="CS97" s="299"/>
      <c r="CT97" s="300"/>
      <c r="CU97" s="291"/>
      <c r="CV97" s="286"/>
      <c r="CW97" s="297"/>
      <c r="CX97" s="298"/>
      <c r="CY97" s="299"/>
      <c r="CZ97" s="300"/>
      <c r="DA97" s="291"/>
      <c r="DB97" s="286"/>
      <c r="DC97" s="297"/>
      <c r="DD97" s="298"/>
      <c r="DE97" s="299"/>
      <c r="DF97" s="300"/>
      <c r="DG97" s="291"/>
      <c r="DH97" s="286"/>
      <c r="DI97" s="297"/>
      <c r="DJ97" s="298"/>
      <c r="DK97" s="299"/>
      <c r="DL97" s="300"/>
      <c r="DM97" s="291"/>
      <c r="DN97" s="286"/>
      <c r="DO97" s="297"/>
      <c r="DP97" s="298"/>
      <c r="DQ97" s="299"/>
      <c r="DR97" s="300"/>
      <c r="DS97" s="291"/>
      <c r="DT97" s="286"/>
      <c r="DU97" s="297"/>
      <c r="DV97" s="298"/>
      <c r="DW97" s="299"/>
      <c r="DX97" s="300"/>
      <c r="DY97" s="291"/>
      <c r="DZ97" s="286"/>
      <c r="EA97" s="297"/>
      <c r="EB97" s="298"/>
      <c r="EC97" s="299"/>
      <c r="ED97" s="300"/>
      <c r="EE97" s="291"/>
      <c r="EF97" s="286"/>
      <c r="EG97" s="297"/>
      <c r="EH97" s="298"/>
      <c r="EI97" s="299"/>
      <c r="EJ97" s="300"/>
      <c r="EK97" s="291"/>
      <c r="EL97" s="286"/>
      <c r="EM97" s="297"/>
      <c r="EN97" s="298"/>
      <c r="EO97" s="299"/>
      <c r="EP97" s="300"/>
      <c r="EQ97" s="291"/>
      <c r="ER97" s="286"/>
      <c r="ES97" s="297"/>
      <c r="ET97" s="298"/>
      <c r="EU97" s="299"/>
      <c r="EV97" s="300"/>
      <c r="EW97" s="291"/>
      <c r="EX97" s="286"/>
      <c r="EY97" s="297"/>
      <c r="EZ97" s="298"/>
      <c r="FA97" s="299"/>
      <c r="FB97" s="300"/>
      <c r="FC97" s="291"/>
      <c r="FD97" s="286"/>
      <c r="FE97" s="297"/>
      <c r="FF97" s="298"/>
      <c r="FG97" s="299"/>
      <c r="FH97" s="300"/>
      <c r="FI97" s="291"/>
      <c r="FJ97" s="286"/>
      <c r="FK97" s="297"/>
      <c r="FL97" s="298"/>
      <c r="FM97" s="299"/>
      <c r="FN97" s="300"/>
      <c r="FO97" s="291"/>
      <c r="FP97" s="286"/>
      <c r="FQ97" s="297"/>
      <c r="FR97" s="298"/>
      <c r="FS97" s="299"/>
      <c r="FT97" s="300"/>
      <c r="FU97" s="291"/>
      <c r="FV97" s="286"/>
      <c r="FW97" s="297"/>
      <c r="FX97" s="298"/>
      <c r="FY97" s="299"/>
      <c r="FZ97" s="300"/>
      <c r="GA97" s="291"/>
      <c r="GB97" s="286"/>
      <c r="GC97" s="297"/>
      <c r="GD97" s="298"/>
      <c r="GE97" s="299"/>
      <c r="GF97" s="300"/>
      <c r="GG97" s="291"/>
      <c r="GH97" s="286"/>
      <c r="GI97" s="297"/>
      <c r="GJ97" s="298"/>
      <c r="GK97" s="299"/>
      <c r="GL97" s="300"/>
      <c r="GM97" s="291"/>
      <c r="GN97" s="286"/>
      <c r="GO97" s="297"/>
      <c r="GP97" s="298"/>
      <c r="GQ97" s="299"/>
      <c r="GR97" s="300"/>
      <c r="GS97" s="291"/>
      <c r="GT97" s="286"/>
      <c r="GU97" s="297"/>
      <c r="GV97" s="298"/>
      <c r="GW97" s="299"/>
      <c r="GX97" s="300"/>
      <c r="GY97" s="291"/>
      <c r="GZ97" s="286"/>
      <c r="HA97" s="297"/>
      <c r="HB97" s="298"/>
      <c r="HC97" s="299"/>
      <c r="HD97" s="300"/>
    </row>
    <row r="98" spans="1:212" x14ac:dyDescent="0.25">
      <c r="A98" s="280">
        <f>IF(AL98=1,(MAXA(A$18:A97)+1),0)</f>
        <v>0</v>
      </c>
      <c r="B98" s="280">
        <f>IF(BF98+BG98+BH98+BI98+BJ98&gt;0,MAXA(B$18:B97)+1,0)</f>
        <v>0</v>
      </c>
      <c r="C98" s="280">
        <f>IF(BL98+BM98+BN98+BO98+BP98&gt;0,MAXA(C$18:C97)+1,0)</f>
        <v>0</v>
      </c>
      <c r="D98" s="280">
        <f>IF(BR98+BS98+BT98+BU98+BV98&gt;0,MAXA(D$18:D97)+1,0)</f>
        <v>0</v>
      </c>
      <c r="E98" s="280">
        <f>IF(BX98+BY98+BZ98+CA98+CB98&gt;0,MAXA(E$18:E97)+1,0)</f>
        <v>0</v>
      </c>
      <c r="F98" s="280">
        <f>IF(CD98+CE98+CF98+CG98+CH98&gt;0,MAXA(F$18:F97)+1,0)</f>
        <v>0</v>
      </c>
      <c r="G98" s="280">
        <f>IF(CJ98+CK98+CL98+CM98+CN98&gt;0,MAXA(G$18:G97)+1,0)</f>
        <v>0</v>
      </c>
      <c r="H98" s="280">
        <f>IF(CP98+CQ98+CR98+CS98+CT98&gt;0,MAXA(H$18:H97)+1,0)</f>
        <v>0</v>
      </c>
      <c r="I98" s="280">
        <f>IF(CV98+CW98+CX98+CY98+CZ98&gt;0,MAXA(I$18:I97)+1,0)</f>
        <v>0</v>
      </c>
      <c r="J98" s="280">
        <f>IF(DB98+DC98+DD98+DE98+DF98&gt;0,MAXA(J$18:J97)+1,0)</f>
        <v>0</v>
      </c>
      <c r="K98" s="280">
        <f>IF(DH98+DI98+DJ98+DK98+DL98&gt;0,MAXA(K$18:K97)+1,0)</f>
        <v>0</v>
      </c>
      <c r="L98" s="280">
        <f>IF(DN98+DO98+DP98+DQ98+DR98&gt;0,MAXA(L$18:L97)+1,0)</f>
        <v>0</v>
      </c>
      <c r="M98" s="280">
        <f>IF(DT98+DU98+DV98+DW98+DX98&gt;0,MAXA(M$18:M97)+1,0)</f>
        <v>0</v>
      </c>
      <c r="N98" s="280">
        <f>IF(DZ98+EA98+EB98+EC98+ED98&gt;0,MAXA(N$18:N97)+1,0)</f>
        <v>0</v>
      </c>
      <c r="O98" s="280">
        <f>IF(EF98+EG98+EH98+EI98+EJ98&gt;0,MAXA(O$18:O97)+1,0)</f>
        <v>0</v>
      </c>
      <c r="P98" s="280">
        <f>IF(EL98+EM98+EN98+EO98+EP98&gt;0,MAXA(P$18:P97)+1,0)</f>
        <v>0</v>
      </c>
      <c r="Q98" s="280">
        <f>IF(ER98+ES98+ET98+EU98+EV98&gt;0,MAXA(Q$18:Q97)+1,0)</f>
        <v>0</v>
      </c>
      <c r="R98" s="280">
        <f>IF(EX98+EY98+EZ98+FA98+FB98&gt;0,MAXA(R$18:R97)+1,0)</f>
        <v>0</v>
      </c>
      <c r="S98" s="280">
        <f>IF(FD98+FE98+FF98+FG98+FH98&gt;0,MAXA(S$18:S97)+1,0)</f>
        <v>0</v>
      </c>
      <c r="T98" s="280">
        <f>IF(FJ98+FK98+FL98+FM98+FN98&gt;0,MAXA(T$18:T97)+1,0)</f>
        <v>0</v>
      </c>
      <c r="U98" s="280">
        <f>IF(FP98+FQ98+FR98+FS98+FT98&gt;0,MAXA(U$18:U97)+1,0)</f>
        <v>0</v>
      </c>
      <c r="V98" s="280">
        <f>IF(FV98+FW98+FX98+FY98+FZ98&gt;0,MAXA(V$18:V97)+1,0)</f>
        <v>0</v>
      </c>
      <c r="W98" s="280">
        <f>IF(GB98+GC98+GD98+GE98+GF98&gt;0,MAXA(W$18:W97)+1,0)</f>
        <v>0</v>
      </c>
      <c r="X98" s="280">
        <f>IF(GH98+GI98+GJ98+GK98+GL98&gt;0,MAXA(X$18:X97)+1,0)</f>
        <v>0</v>
      </c>
      <c r="Y98" s="280">
        <f>IF(GN98+GO98+GP98+GQ98+GR98&gt;0,MAXA(Y$18:Y97)+1,0)</f>
        <v>0</v>
      </c>
      <c r="Z98" s="280">
        <f>IF(GT98+GU98+GV98+GW98+GX98&gt;0,MAXA(Z$18:Z97)+1,0)</f>
        <v>0</v>
      </c>
      <c r="AA98" s="280">
        <f>IF(GZ98+HA98+HB98+HC98+HD98&gt;0,MAXA(AA$18:AA97)+1,0)</f>
        <v>0</v>
      </c>
      <c r="AB98" s="280">
        <f t="shared" si="63"/>
        <v>0</v>
      </c>
      <c r="AC98" s="280">
        <f t="shared" si="71"/>
        <v>0</v>
      </c>
      <c r="AD98" s="280">
        <f t="shared" si="72"/>
        <v>0</v>
      </c>
      <c r="AE98" s="280">
        <f t="shared" si="73"/>
        <v>0</v>
      </c>
      <c r="AF98" s="280">
        <f t="shared" si="64"/>
        <v>0</v>
      </c>
      <c r="AG98" s="280">
        <f t="shared" si="74"/>
        <v>0</v>
      </c>
      <c r="AH98" s="280">
        <f t="shared" si="65"/>
        <v>0</v>
      </c>
      <c r="AI98" s="280">
        <f t="shared" si="75"/>
        <v>0</v>
      </c>
      <c r="AJ98" s="280">
        <f t="shared" si="66"/>
        <v>0</v>
      </c>
      <c r="AK98" s="186" t="e">
        <f>MATCH(AY98,AY$18:AY530,0)</f>
        <v>#N/A</v>
      </c>
      <c r="AL98" s="280">
        <f t="shared" si="76"/>
        <v>0</v>
      </c>
      <c r="AM98" s="280">
        <f t="shared" si="77"/>
        <v>81</v>
      </c>
      <c r="AN98" s="415"/>
      <c r="AO98" s="416"/>
      <c r="AP98" s="303">
        <f t="shared" si="67"/>
        <v>0</v>
      </c>
      <c r="AQ98" s="304">
        <f t="shared" si="68"/>
        <v>0</v>
      </c>
      <c r="AR98" s="305">
        <f t="shared" si="69"/>
        <v>0</v>
      </c>
      <c r="AS98" s="284"/>
      <c r="AT98" s="285" t="str">
        <f t="shared" si="70"/>
        <v/>
      </c>
      <c r="AU98" s="286"/>
      <c r="AV98" s="287"/>
      <c r="AW98" s="288"/>
      <c r="AX98" s="289"/>
      <c r="AY98" s="290"/>
      <c r="AZ98" s="291"/>
      <c r="BA98" s="286"/>
      <c r="BB98" s="290"/>
      <c r="BC98" s="287"/>
      <c r="BD98" s="307"/>
      <c r="BE98" s="296"/>
      <c r="BF98" s="286"/>
      <c r="BG98" s="297"/>
      <c r="BH98" s="298"/>
      <c r="BI98" s="299"/>
      <c r="BJ98" s="300"/>
      <c r="BK98" s="301"/>
      <c r="BL98" s="286"/>
      <c r="BM98" s="297"/>
      <c r="BN98" s="298"/>
      <c r="BO98" s="299"/>
      <c r="BP98" s="300"/>
      <c r="BQ98" s="301"/>
      <c r="BR98" s="286"/>
      <c r="BS98" s="297"/>
      <c r="BT98" s="298"/>
      <c r="BU98" s="299"/>
      <c r="BV98" s="300"/>
      <c r="BW98" s="301"/>
      <c r="BX98" s="286"/>
      <c r="BY98" s="297"/>
      <c r="BZ98" s="298"/>
      <c r="CA98" s="299"/>
      <c r="CB98" s="300"/>
      <c r="CC98" s="291"/>
      <c r="CD98" s="286"/>
      <c r="CE98" s="297"/>
      <c r="CF98" s="298"/>
      <c r="CG98" s="299"/>
      <c r="CH98" s="300"/>
      <c r="CI98" s="291"/>
      <c r="CJ98" s="286"/>
      <c r="CK98" s="297"/>
      <c r="CL98" s="298"/>
      <c r="CM98" s="299"/>
      <c r="CN98" s="300"/>
      <c r="CO98" s="291"/>
      <c r="CP98" s="286"/>
      <c r="CQ98" s="297"/>
      <c r="CR98" s="298"/>
      <c r="CS98" s="299"/>
      <c r="CT98" s="300"/>
      <c r="CU98" s="291"/>
      <c r="CV98" s="286"/>
      <c r="CW98" s="297"/>
      <c r="CX98" s="298"/>
      <c r="CY98" s="299"/>
      <c r="CZ98" s="300"/>
      <c r="DA98" s="291"/>
      <c r="DB98" s="286"/>
      <c r="DC98" s="297"/>
      <c r="DD98" s="298"/>
      <c r="DE98" s="299"/>
      <c r="DF98" s="300"/>
      <c r="DG98" s="291"/>
      <c r="DH98" s="286"/>
      <c r="DI98" s="297"/>
      <c r="DJ98" s="298"/>
      <c r="DK98" s="299"/>
      <c r="DL98" s="300"/>
      <c r="DM98" s="291"/>
      <c r="DN98" s="286"/>
      <c r="DO98" s="297"/>
      <c r="DP98" s="298"/>
      <c r="DQ98" s="299"/>
      <c r="DR98" s="300"/>
      <c r="DS98" s="291"/>
      <c r="DT98" s="286"/>
      <c r="DU98" s="297"/>
      <c r="DV98" s="298"/>
      <c r="DW98" s="299"/>
      <c r="DX98" s="300"/>
      <c r="DY98" s="291"/>
      <c r="DZ98" s="286"/>
      <c r="EA98" s="297"/>
      <c r="EB98" s="298"/>
      <c r="EC98" s="299"/>
      <c r="ED98" s="300"/>
      <c r="EE98" s="291"/>
      <c r="EF98" s="286"/>
      <c r="EG98" s="297"/>
      <c r="EH98" s="298"/>
      <c r="EI98" s="299"/>
      <c r="EJ98" s="300"/>
      <c r="EK98" s="291"/>
      <c r="EL98" s="286"/>
      <c r="EM98" s="297"/>
      <c r="EN98" s="298"/>
      <c r="EO98" s="299"/>
      <c r="EP98" s="300"/>
      <c r="EQ98" s="291"/>
      <c r="ER98" s="286"/>
      <c r="ES98" s="297"/>
      <c r="ET98" s="298"/>
      <c r="EU98" s="299"/>
      <c r="EV98" s="300"/>
      <c r="EW98" s="291"/>
      <c r="EX98" s="286"/>
      <c r="EY98" s="297"/>
      <c r="EZ98" s="298"/>
      <c r="FA98" s="299"/>
      <c r="FB98" s="300"/>
      <c r="FC98" s="291"/>
      <c r="FD98" s="286"/>
      <c r="FE98" s="297"/>
      <c r="FF98" s="298"/>
      <c r="FG98" s="299"/>
      <c r="FH98" s="300"/>
      <c r="FI98" s="291"/>
      <c r="FJ98" s="286"/>
      <c r="FK98" s="297"/>
      <c r="FL98" s="298"/>
      <c r="FM98" s="299"/>
      <c r="FN98" s="300"/>
      <c r="FO98" s="291"/>
      <c r="FP98" s="286"/>
      <c r="FQ98" s="297"/>
      <c r="FR98" s="298"/>
      <c r="FS98" s="299"/>
      <c r="FT98" s="300"/>
      <c r="FU98" s="291"/>
      <c r="FV98" s="286"/>
      <c r="FW98" s="297"/>
      <c r="FX98" s="298"/>
      <c r="FY98" s="299"/>
      <c r="FZ98" s="300"/>
      <c r="GA98" s="291"/>
      <c r="GB98" s="286"/>
      <c r="GC98" s="297"/>
      <c r="GD98" s="298"/>
      <c r="GE98" s="299"/>
      <c r="GF98" s="300"/>
      <c r="GG98" s="291"/>
      <c r="GH98" s="286"/>
      <c r="GI98" s="297"/>
      <c r="GJ98" s="298"/>
      <c r="GK98" s="299"/>
      <c r="GL98" s="300"/>
      <c r="GM98" s="291"/>
      <c r="GN98" s="286"/>
      <c r="GO98" s="297"/>
      <c r="GP98" s="298"/>
      <c r="GQ98" s="299"/>
      <c r="GR98" s="300"/>
      <c r="GS98" s="291"/>
      <c r="GT98" s="286"/>
      <c r="GU98" s="297"/>
      <c r="GV98" s="298"/>
      <c r="GW98" s="299"/>
      <c r="GX98" s="300"/>
      <c r="GY98" s="291"/>
      <c r="GZ98" s="286"/>
      <c r="HA98" s="297"/>
      <c r="HB98" s="298"/>
      <c r="HC98" s="299"/>
      <c r="HD98" s="300"/>
    </row>
    <row r="99" spans="1:212" x14ac:dyDescent="0.25">
      <c r="A99" s="280">
        <f>IF(AL99=1,(MAXA(A$18:A98)+1),0)</f>
        <v>0</v>
      </c>
      <c r="B99" s="280">
        <f>IF(BF99+BG99+BH99+BI99+BJ99&gt;0,MAXA(B$18:B98)+1,0)</f>
        <v>0</v>
      </c>
      <c r="C99" s="280">
        <f>IF(BL99+BM99+BN99+BO99+BP99&gt;0,MAXA(C$18:C98)+1,0)</f>
        <v>0</v>
      </c>
      <c r="D99" s="280">
        <f>IF(BR99+BS99+BT99+BU99+BV99&gt;0,MAXA(D$18:D98)+1,0)</f>
        <v>0</v>
      </c>
      <c r="E99" s="280">
        <f>IF(BX99+BY99+BZ99+CA99+CB99&gt;0,MAXA(E$18:E98)+1,0)</f>
        <v>0</v>
      </c>
      <c r="F99" s="280">
        <f>IF(CD99+CE99+CF99+CG99+CH99&gt;0,MAXA(F$18:F98)+1,0)</f>
        <v>0</v>
      </c>
      <c r="G99" s="280">
        <f>IF(CJ99+CK99+CL99+CM99+CN99&gt;0,MAXA(G$18:G98)+1,0)</f>
        <v>0</v>
      </c>
      <c r="H99" s="280">
        <f>IF(CP99+CQ99+CR99+CS99+CT99&gt;0,MAXA(H$18:H98)+1,0)</f>
        <v>0</v>
      </c>
      <c r="I99" s="280">
        <f>IF(CV99+CW99+CX99+CY99+CZ99&gt;0,MAXA(I$18:I98)+1,0)</f>
        <v>0</v>
      </c>
      <c r="J99" s="280">
        <f>IF(DB99+DC99+DD99+DE99+DF99&gt;0,MAXA(J$18:J98)+1,0)</f>
        <v>0</v>
      </c>
      <c r="K99" s="280">
        <f>IF(DH99+DI99+DJ99+DK99+DL99&gt;0,MAXA(K$18:K98)+1,0)</f>
        <v>0</v>
      </c>
      <c r="L99" s="280">
        <f>IF(DN99+DO99+DP99+DQ99+DR99&gt;0,MAXA(L$18:L98)+1,0)</f>
        <v>0</v>
      </c>
      <c r="M99" s="280">
        <f>IF(DT99+DU99+DV99+DW99+DX99&gt;0,MAXA(M$18:M98)+1,0)</f>
        <v>0</v>
      </c>
      <c r="N99" s="280">
        <f>IF(DZ99+EA99+EB99+EC99+ED99&gt;0,MAXA(N$18:N98)+1,0)</f>
        <v>0</v>
      </c>
      <c r="O99" s="280">
        <f>IF(EF99+EG99+EH99+EI99+EJ99&gt;0,MAXA(O$18:O98)+1,0)</f>
        <v>0</v>
      </c>
      <c r="P99" s="280">
        <f>IF(EL99+EM99+EN99+EO99+EP99&gt;0,MAXA(P$18:P98)+1,0)</f>
        <v>0</v>
      </c>
      <c r="Q99" s="280">
        <f>IF(ER99+ES99+ET99+EU99+EV99&gt;0,MAXA(Q$18:Q98)+1,0)</f>
        <v>0</v>
      </c>
      <c r="R99" s="280">
        <f>IF(EX99+EY99+EZ99+FA99+FB99&gt;0,MAXA(R$18:R98)+1,0)</f>
        <v>0</v>
      </c>
      <c r="S99" s="280">
        <f>IF(FD99+FE99+FF99+FG99+FH99&gt;0,MAXA(S$18:S98)+1,0)</f>
        <v>0</v>
      </c>
      <c r="T99" s="280">
        <f>IF(FJ99+FK99+FL99+FM99+FN99&gt;0,MAXA(T$18:T98)+1,0)</f>
        <v>0</v>
      </c>
      <c r="U99" s="280">
        <f>IF(FP99+FQ99+FR99+FS99+FT99&gt;0,MAXA(U$18:U98)+1,0)</f>
        <v>0</v>
      </c>
      <c r="V99" s="280">
        <f>IF(FV99+FW99+FX99+FY99+FZ99&gt;0,MAXA(V$18:V98)+1,0)</f>
        <v>0</v>
      </c>
      <c r="W99" s="280">
        <f>IF(GB99+GC99+GD99+GE99+GF99&gt;0,MAXA(W$18:W98)+1,0)</f>
        <v>0</v>
      </c>
      <c r="X99" s="280">
        <f>IF(GH99+GI99+GJ99+GK99+GL99&gt;0,MAXA(X$18:X98)+1,0)</f>
        <v>0</v>
      </c>
      <c r="Y99" s="280">
        <f>IF(GN99+GO99+GP99+GQ99+GR99&gt;0,MAXA(Y$18:Y98)+1,0)</f>
        <v>0</v>
      </c>
      <c r="Z99" s="280">
        <f>IF(GT99+GU99+GV99+GW99+GX99&gt;0,MAXA(Z$18:Z98)+1,0)</f>
        <v>0</v>
      </c>
      <c r="AA99" s="280">
        <f>IF(GZ99+HA99+HB99+HC99+HD99&gt;0,MAXA(AA$18:AA98)+1,0)</f>
        <v>0</v>
      </c>
      <c r="AB99" s="280">
        <f t="shared" si="63"/>
        <v>0</v>
      </c>
      <c r="AC99" s="280">
        <f t="shared" si="71"/>
        <v>0</v>
      </c>
      <c r="AD99" s="280">
        <f t="shared" si="72"/>
        <v>0</v>
      </c>
      <c r="AE99" s="280">
        <f t="shared" si="73"/>
        <v>0</v>
      </c>
      <c r="AF99" s="280">
        <f t="shared" si="64"/>
        <v>0</v>
      </c>
      <c r="AG99" s="280">
        <f t="shared" si="74"/>
        <v>0</v>
      </c>
      <c r="AH99" s="280">
        <f t="shared" si="65"/>
        <v>0</v>
      </c>
      <c r="AI99" s="280">
        <f t="shared" si="75"/>
        <v>0</v>
      </c>
      <c r="AJ99" s="280">
        <f t="shared" si="66"/>
        <v>0</v>
      </c>
      <c r="AK99" s="186" t="e">
        <f>MATCH(AY99,AY$18:AY531,0)</f>
        <v>#N/A</v>
      </c>
      <c r="AL99" s="280">
        <f t="shared" si="76"/>
        <v>0</v>
      </c>
      <c r="AM99" s="280">
        <f t="shared" si="77"/>
        <v>82</v>
      </c>
      <c r="AN99" s="415"/>
      <c r="AO99" s="416"/>
      <c r="AP99" s="303">
        <f t="shared" si="67"/>
        <v>0</v>
      </c>
      <c r="AQ99" s="304">
        <f t="shared" si="68"/>
        <v>0</v>
      </c>
      <c r="AR99" s="305">
        <f t="shared" si="69"/>
        <v>0</v>
      </c>
      <c r="AS99" s="284"/>
      <c r="AT99" s="285" t="str">
        <f t="shared" si="70"/>
        <v/>
      </c>
      <c r="AU99" s="286"/>
      <c r="AV99" s="287"/>
      <c r="AW99" s="288"/>
      <c r="AX99" s="289"/>
      <c r="AY99" s="290"/>
      <c r="AZ99" s="291"/>
      <c r="BA99" s="286"/>
      <c r="BB99" s="290"/>
      <c r="BC99" s="287"/>
      <c r="BD99" s="307"/>
      <c r="BE99" s="296"/>
      <c r="BF99" s="286"/>
      <c r="BG99" s="297"/>
      <c r="BH99" s="298"/>
      <c r="BI99" s="299"/>
      <c r="BJ99" s="300"/>
      <c r="BK99" s="301"/>
      <c r="BL99" s="286"/>
      <c r="BM99" s="297"/>
      <c r="BN99" s="298"/>
      <c r="BO99" s="299"/>
      <c r="BP99" s="300"/>
      <c r="BQ99" s="301"/>
      <c r="BR99" s="286"/>
      <c r="BS99" s="297"/>
      <c r="BT99" s="298"/>
      <c r="BU99" s="299"/>
      <c r="BV99" s="300"/>
      <c r="BW99" s="301"/>
      <c r="BX99" s="286"/>
      <c r="BY99" s="297"/>
      <c r="BZ99" s="298"/>
      <c r="CA99" s="299"/>
      <c r="CB99" s="300"/>
      <c r="CC99" s="291"/>
      <c r="CD99" s="286"/>
      <c r="CE99" s="297"/>
      <c r="CF99" s="298"/>
      <c r="CG99" s="299"/>
      <c r="CH99" s="300"/>
      <c r="CI99" s="291"/>
      <c r="CJ99" s="286"/>
      <c r="CK99" s="297"/>
      <c r="CL99" s="298"/>
      <c r="CM99" s="299"/>
      <c r="CN99" s="300"/>
      <c r="CO99" s="291"/>
      <c r="CP99" s="286"/>
      <c r="CQ99" s="297"/>
      <c r="CR99" s="298"/>
      <c r="CS99" s="299"/>
      <c r="CT99" s="300"/>
      <c r="CU99" s="291"/>
      <c r="CV99" s="286"/>
      <c r="CW99" s="297"/>
      <c r="CX99" s="298"/>
      <c r="CY99" s="299"/>
      <c r="CZ99" s="300"/>
      <c r="DA99" s="291"/>
      <c r="DB99" s="286"/>
      <c r="DC99" s="297"/>
      <c r="DD99" s="298"/>
      <c r="DE99" s="299"/>
      <c r="DF99" s="300"/>
      <c r="DG99" s="291"/>
      <c r="DH99" s="286"/>
      <c r="DI99" s="297"/>
      <c r="DJ99" s="298"/>
      <c r="DK99" s="299"/>
      <c r="DL99" s="300"/>
      <c r="DM99" s="291"/>
      <c r="DN99" s="286"/>
      <c r="DO99" s="297"/>
      <c r="DP99" s="298"/>
      <c r="DQ99" s="299"/>
      <c r="DR99" s="300"/>
      <c r="DS99" s="291"/>
      <c r="DT99" s="286"/>
      <c r="DU99" s="297"/>
      <c r="DV99" s="298"/>
      <c r="DW99" s="299"/>
      <c r="DX99" s="300"/>
      <c r="DY99" s="291"/>
      <c r="DZ99" s="286"/>
      <c r="EA99" s="297"/>
      <c r="EB99" s="298"/>
      <c r="EC99" s="299"/>
      <c r="ED99" s="300"/>
      <c r="EE99" s="291"/>
      <c r="EF99" s="286"/>
      <c r="EG99" s="297"/>
      <c r="EH99" s="298"/>
      <c r="EI99" s="299"/>
      <c r="EJ99" s="300"/>
      <c r="EK99" s="291"/>
      <c r="EL99" s="286"/>
      <c r="EM99" s="297"/>
      <c r="EN99" s="298"/>
      <c r="EO99" s="299"/>
      <c r="EP99" s="300"/>
      <c r="EQ99" s="291"/>
      <c r="ER99" s="286"/>
      <c r="ES99" s="297"/>
      <c r="ET99" s="298"/>
      <c r="EU99" s="299"/>
      <c r="EV99" s="300"/>
      <c r="EW99" s="291"/>
      <c r="EX99" s="286"/>
      <c r="EY99" s="297"/>
      <c r="EZ99" s="298"/>
      <c r="FA99" s="299"/>
      <c r="FB99" s="300"/>
      <c r="FC99" s="291"/>
      <c r="FD99" s="286"/>
      <c r="FE99" s="297"/>
      <c r="FF99" s="298"/>
      <c r="FG99" s="299"/>
      <c r="FH99" s="300"/>
      <c r="FI99" s="291"/>
      <c r="FJ99" s="286"/>
      <c r="FK99" s="297"/>
      <c r="FL99" s="298"/>
      <c r="FM99" s="299"/>
      <c r="FN99" s="300"/>
      <c r="FO99" s="291"/>
      <c r="FP99" s="286"/>
      <c r="FQ99" s="297"/>
      <c r="FR99" s="298"/>
      <c r="FS99" s="299"/>
      <c r="FT99" s="300"/>
      <c r="FU99" s="291"/>
      <c r="FV99" s="286"/>
      <c r="FW99" s="297"/>
      <c r="FX99" s="298"/>
      <c r="FY99" s="299"/>
      <c r="FZ99" s="300"/>
      <c r="GA99" s="291"/>
      <c r="GB99" s="286"/>
      <c r="GC99" s="297"/>
      <c r="GD99" s="298"/>
      <c r="GE99" s="299"/>
      <c r="GF99" s="300"/>
      <c r="GG99" s="291"/>
      <c r="GH99" s="286"/>
      <c r="GI99" s="297"/>
      <c r="GJ99" s="298"/>
      <c r="GK99" s="299"/>
      <c r="GL99" s="300"/>
      <c r="GM99" s="291"/>
      <c r="GN99" s="286"/>
      <c r="GO99" s="297"/>
      <c r="GP99" s="298"/>
      <c r="GQ99" s="299"/>
      <c r="GR99" s="300"/>
      <c r="GS99" s="291"/>
      <c r="GT99" s="286"/>
      <c r="GU99" s="297"/>
      <c r="GV99" s="298"/>
      <c r="GW99" s="299"/>
      <c r="GX99" s="300"/>
      <c r="GY99" s="291"/>
      <c r="GZ99" s="286"/>
      <c r="HA99" s="297"/>
      <c r="HB99" s="298"/>
      <c r="HC99" s="299"/>
      <c r="HD99" s="300"/>
    </row>
    <row r="100" spans="1:212" x14ac:dyDescent="0.25">
      <c r="A100" s="280">
        <f>IF(AL100=1,(MAXA(A$18:A99)+1),0)</f>
        <v>0</v>
      </c>
      <c r="B100" s="280">
        <f>IF(BF100+BG100+BH100+BI100+BJ100&gt;0,MAXA(B$18:B99)+1,0)</f>
        <v>0</v>
      </c>
      <c r="C100" s="280">
        <f>IF(BL100+BM100+BN100+BO100+BP100&gt;0,MAXA(C$18:C99)+1,0)</f>
        <v>0</v>
      </c>
      <c r="D100" s="280">
        <f>IF(BR100+BS100+BT100+BU100+BV100&gt;0,MAXA(D$18:D99)+1,0)</f>
        <v>0</v>
      </c>
      <c r="E100" s="280">
        <f>IF(BX100+BY100+BZ100+CA100+CB100&gt;0,MAXA(E$18:E99)+1,0)</f>
        <v>0</v>
      </c>
      <c r="F100" s="280">
        <f>IF(CD100+CE100+CF100+CG100+CH100&gt;0,MAXA(F$18:F99)+1,0)</f>
        <v>0</v>
      </c>
      <c r="G100" s="280">
        <f>IF(CJ100+CK100+CL100+CM100+CN100&gt;0,MAXA(G$18:G99)+1,0)</f>
        <v>0</v>
      </c>
      <c r="H100" s="280">
        <f>IF(CP100+CQ100+CR100+CS100+CT100&gt;0,MAXA(H$18:H99)+1,0)</f>
        <v>0</v>
      </c>
      <c r="I100" s="280">
        <f>IF(CV100+CW100+CX100+CY100+CZ100&gt;0,MAXA(I$18:I99)+1,0)</f>
        <v>0</v>
      </c>
      <c r="J100" s="280">
        <f>IF(DB100+DC100+DD100+DE100+DF100&gt;0,MAXA(J$18:J99)+1,0)</f>
        <v>0</v>
      </c>
      <c r="K100" s="280">
        <f>IF(DH100+DI100+DJ100+DK100+DL100&gt;0,MAXA(K$18:K99)+1,0)</f>
        <v>0</v>
      </c>
      <c r="L100" s="280">
        <f>IF(DN100+DO100+DP100+DQ100+DR100&gt;0,MAXA(L$18:L99)+1,0)</f>
        <v>0</v>
      </c>
      <c r="M100" s="280">
        <f>IF(DT100+DU100+DV100+DW100+DX100&gt;0,MAXA(M$18:M99)+1,0)</f>
        <v>0</v>
      </c>
      <c r="N100" s="280">
        <f>IF(DZ100+EA100+EB100+EC100+ED100&gt;0,MAXA(N$18:N99)+1,0)</f>
        <v>0</v>
      </c>
      <c r="O100" s="280">
        <f>IF(EF100+EG100+EH100+EI100+EJ100&gt;0,MAXA(O$18:O99)+1,0)</f>
        <v>0</v>
      </c>
      <c r="P100" s="280">
        <f>IF(EL100+EM100+EN100+EO100+EP100&gt;0,MAXA(P$18:P99)+1,0)</f>
        <v>0</v>
      </c>
      <c r="Q100" s="280">
        <f>IF(ER100+ES100+ET100+EU100+EV100&gt;0,MAXA(Q$18:Q99)+1,0)</f>
        <v>0</v>
      </c>
      <c r="R100" s="280">
        <f>IF(EX100+EY100+EZ100+FA100+FB100&gt;0,MAXA(R$18:R99)+1,0)</f>
        <v>0</v>
      </c>
      <c r="S100" s="280">
        <f>IF(FD100+FE100+FF100+FG100+FH100&gt;0,MAXA(S$18:S99)+1,0)</f>
        <v>0</v>
      </c>
      <c r="T100" s="280">
        <f>IF(FJ100+FK100+FL100+FM100+FN100&gt;0,MAXA(T$18:T99)+1,0)</f>
        <v>0</v>
      </c>
      <c r="U100" s="280">
        <f>IF(FP100+FQ100+FR100+FS100+FT100&gt;0,MAXA(U$18:U99)+1,0)</f>
        <v>0</v>
      </c>
      <c r="V100" s="280">
        <f>IF(FV100+FW100+FX100+FY100+FZ100&gt;0,MAXA(V$18:V99)+1,0)</f>
        <v>0</v>
      </c>
      <c r="W100" s="280">
        <f>IF(GB100+GC100+GD100+GE100+GF100&gt;0,MAXA(W$18:W99)+1,0)</f>
        <v>0</v>
      </c>
      <c r="X100" s="280">
        <f>IF(GH100+GI100+GJ100+GK100+GL100&gt;0,MAXA(X$18:X99)+1,0)</f>
        <v>0</v>
      </c>
      <c r="Y100" s="280">
        <f>IF(GN100+GO100+GP100+GQ100+GR100&gt;0,MAXA(Y$18:Y99)+1,0)</f>
        <v>0</v>
      </c>
      <c r="Z100" s="280">
        <f>IF(GT100+GU100+GV100+GW100+GX100&gt;0,MAXA(Z$18:Z99)+1,0)</f>
        <v>0</v>
      </c>
      <c r="AA100" s="280">
        <f>IF(GZ100+HA100+HB100+HC100+HD100&gt;0,MAXA(AA$18:AA99)+1,0)</f>
        <v>0</v>
      </c>
      <c r="AB100" s="280">
        <f t="shared" si="63"/>
        <v>0</v>
      </c>
      <c r="AC100" s="280">
        <f t="shared" si="71"/>
        <v>0</v>
      </c>
      <c r="AD100" s="280">
        <f t="shared" si="72"/>
        <v>0</v>
      </c>
      <c r="AE100" s="280">
        <f t="shared" si="73"/>
        <v>0</v>
      </c>
      <c r="AF100" s="280">
        <f t="shared" si="64"/>
        <v>0</v>
      </c>
      <c r="AG100" s="280">
        <f t="shared" si="74"/>
        <v>0</v>
      </c>
      <c r="AH100" s="280">
        <f t="shared" si="65"/>
        <v>0</v>
      </c>
      <c r="AI100" s="280">
        <f t="shared" si="75"/>
        <v>0</v>
      </c>
      <c r="AJ100" s="280">
        <f t="shared" si="66"/>
        <v>0</v>
      </c>
      <c r="AK100" s="186" t="e">
        <f>MATCH(AY100,AY$18:AY532,0)</f>
        <v>#N/A</v>
      </c>
      <c r="AL100" s="280">
        <f t="shared" si="76"/>
        <v>0</v>
      </c>
      <c r="AM100" s="280">
        <f t="shared" si="77"/>
        <v>83</v>
      </c>
      <c r="AN100" s="415"/>
      <c r="AO100" s="416"/>
      <c r="AP100" s="303">
        <f t="shared" si="67"/>
        <v>0</v>
      </c>
      <c r="AQ100" s="304">
        <f t="shared" si="68"/>
        <v>0</v>
      </c>
      <c r="AR100" s="305">
        <f t="shared" si="69"/>
        <v>0</v>
      </c>
      <c r="AS100" s="306"/>
      <c r="AT100" s="285" t="str">
        <f t="shared" si="70"/>
        <v/>
      </c>
      <c r="AU100" s="286"/>
      <c r="AV100" s="287"/>
      <c r="AW100" s="288"/>
      <c r="AX100" s="308"/>
      <c r="AY100" s="290"/>
      <c r="AZ100" s="291"/>
      <c r="BA100" s="286"/>
      <c r="BB100" s="290"/>
      <c r="BC100" s="287"/>
      <c r="BD100" s="307"/>
      <c r="BE100" s="296"/>
      <c r="BF100" s="286"/>
      <c r="BG100" s="297"/>
      <c r="BH100" s="298"/>
      <c r="BI100" s="299"/>
      <c r="BJ100" s="300"/>
      <c r="BK100" s="301"/>
      <c r="BL100" s="286"/>
      <c r="BM100" s="297"/>
      <c r="BN100" s="298"/>
      <c r="BO100" s="299"/>
      <c r="BP100" s="300"/>
      <c r="BQ100" s="301"/>
      <c r="BR100" s="286"/>
      <c r="BS100" s="297"/>
      <c r="BT100" s="298"/>
      <c r="BU100" s="299"/>
      <c r="BV100" s="300"/>
      <c r="BW100" s="301"/>
      <c r="BX100" s="286"/>
      <c r="BY100" s="297"/>
      <c r="BZ100" s="298"/>
      <c r="CA100" s="299"/>
      <c r="CB100" s="300"/>
      <c r="CC100" s="291"/>
      <c r="CD100" s="286"/>
      <c r="CE100" s="297"/>
      <c r="CF100" s="298"/>
      <c r="CG100" s="299"/>
      <c r="CH100" s="300"/>
      <c r="CI100" s="291"/>
      <c r="CJ100" s="286"/>
      <c r="CK100" s="297"/>
      <c r="CL100" s="298"/>
      <c r="CM100" s="299"/>
      <c r="CN100" s="300"/>
      <c r="CO100" s="291"/>
      <c r="CP100" s="286"/>
      <c r="CQ100" s="297"/>
      <c r="CR100" s="298"/>
      <c r="CS100" s="299"/>
      <c r="CT100" s="300"/>
      <c r="CU100" s="291"/>
      <c r="CV100" s="286"/>
      <c r="CW100" s="297"/>
      <c r="CX100" s="298"/>
      <c r="CY100" s="299"/>
      <c r="CZ100" s="300"/>
      <c r="DA100" s="291"/>
      <c r="DB100" s="286"/>
      <c r="DC100" s="297"/>
      <c r="DD100" s="298"/>
      <c r="DE100" s="299"/>
      <c r="DF100" s="300"/>
      <c r="DG100" s="291"/>
      <c r="DH100" s="286"/>
      <c r="DI100" s="297"/>
      <c r="DJ100" s="298"/>
      <c r="DK100" s="299"/>
      <c r="DL100" s="300"/>
      <c r="DM100" s="291"/>
      <c r="DN100" s="286"/>
      <c r="DO100" s="297"/>
      <c r="DP100" s="298"/>
      <c r="DQ100" s="299"/>
      <c r="DR100" s="300"/>
      <c r="DS100" s="291"/>
      <c r="DT100" s="286"/>
      <c r="DU100" s="297"/>
      <c r="DV100" s="298"/>
      <c r="DW100" s="299"/>
      <c r="DX100" s="300"/>
      <c r="DY100" s="291"/>
      <c r="DZ100" s="286"/>
      <c r="EA100" s="297"/>
      <c r="EB100" s="298"/>
      <c r="EC100" s="299"/>
      <c r="ED100" s="300"/>
      <c r="EE100" s="291"/>
      <c r="EF100" s="286"/>
      <c r="EG100" s="297"/>
      <c r="EH100" s="298"/>
      <c r="EI100" s="299"/>
      <c r="EJ100" s="300"/>
      <c r="EK100" s="291"/>
      <c r="EL100" s="286"/>
      <c r="EM100" s="297"/>
      <c r="EN100" s="298"/>
      <c r="EO100" s="299"/>
      <c r="EP100" s="300"/>
      <c r="EQ100" s="291"/>
      <c r="ER100" s="286"/>
      <c r="ES100" s="297"/>
      <c r="ET100" s="298"/>
      <c r="EU100" s="299"/>
      <c r="EV100" s="300"/>
      <c r="EW100" s="291"/>
      <c r="EX100" s="286"/>
      <c r="EY100" s="297"/>
      <c r="EZ100" s="298"/>
      <c r="FA100" s="299"/>
      <c r="FB100" s="300"/>
      <c r="FC100" s="291"/>
      <c r="FD100" s="286"/>
      <c r="FE100" s="297"/>
      <c r="FF100" s="298"/>
      <c r="FG100" s="299"/>
      <c r="FH100" s="300"/>
      <c r="FI100" s="291"/>
      <c r="FJ100" s="286"/>
      <c r="FK100" s="297"/>
      <c r="FL100" s="298"/>
      <c r="FM100" s="299"/>
      <c r="FN100" s="300"/>
      <c r="FO100" s="291"/>
      <c r="FP100" s="286"/>
      <c r="FQ100" s="297"/>
      <c r="FR100" s="298"/>
      <c r="FS100" s="299"/>
      <c r="FT100" s="300"/>
      <c r="FU100" s="291"/>
      <c r="FV100" s="286"/>
      <c r="FW100" s="297"/>
      <c r="FX100" s="298"/>
      <c r="FY100" s="299"/>
      <c r="FZ100" s="300"/>
      <c r="GA100" s="291"/>
      <c r="GB100" s="286"/>
      <c r="GC100" s="297"/>
      <c r="GD100" s="298"/>
      <c r="GE100" s="299"/>
      <c r="GF100" s="300"/>
      <c r="GG100" s="291"/>
      <c r="GH100" s="286"/>
      <c r="GI100" s="297"/>
      <c r="GJ100" s="298"/>
      <c r="GK100" s="299"/>
      <c r="GL100" s="300"/>
      <c r="GM100" s="291"/>
      <c r="GN100" s="286"/>
      <c r="GO100" s="297"/>
      <c r="GP100" s="298"/>
      <c r="GQ100" s="299"/>
      <c r="GR100" s="300"/>
      <c r="GS100" s="291"/>
      <c r="GT100" s="286"/>
      <c r="GU100" s="297"/>
      <c r="GV100" s="298"/>
      <c r="GW100" s="299"/>
      <c r="GX100" s="300"/>
      <c r="GY100" s="291"/>
      <c r="GZ100" s="286"/>
      <c r="HA100" s="297"/>
      <c r="HB100" s="298"/>
      <c r="HC100" s="299"/>
      <c r="HD100" s="300"/>
    </row>
    <row r="101" spans="1:212" x14ac:dyDescent="0.25">
      <c r="A101" s="280">
        <f>IF(AL101=1,(MAXA(A$18:A100)+1),0)</f>
        <v>0</v>
      </c>
      <c r="B101" s="280">
        <f>IF(BF101+BG101+BH101+BI101+BJ101&gt;0,MAXA(B$18:B100)+1,0)</f>
        <v>0</v>
      </c>
      <c r="C101" s="280">
        <f>IF(BL101+BM101+BN101+BO101+BP101&gt;0,MAXA(C$18:C100)+1,0)</f>
        <v>0</v>
      </c>
      <c r="D101" s="280">
        <f>IF(BR101+BS101+BT101+BU101+BV101&gt;0,MAXA(D$18:D100)+1,0)</f>
        <v>0</v>
      </c>
      <c r="E101" s="280">
        <f>IF(BX101+BY101+BZ101+CA101+CB101&gt;0,MAXA(E$18:E100)+1,0)</f>
        <v>0</v>
      </c>
      <c r="F101" s="280">
        <f>IF(CD101+CE101+CF101+CG101+CH101&gt;0,MAXA(F$18:F100)+1,0)</f>
        <v>0</v>
      </c>
      <c r="G101" s="280">
        <f>IF(CJ101+CK101+CL101+CM101+CN101&gt;0,MAXA(G$18:G100)+1,0)</f>
        <v>0</v>
      </c>
      <c r="H101" s="280">
        <f>IF(CP101+CQ101+CR101+CS101+CT101&gt;0,MAXA(H$18:H100)+1,0)</f>
        <v>0</v>
      </c>
      <c r="I101" s="280">
        <f>IF(CV101+CW101+CX101+CY101+CZ101&gt;0,MAXA(I$18:I100)+1,0)</f>
        <v>0</v>
      </c>
      <c r="J101" s="280">
        <f>IF(DB101+DC101+DD101+DE101+DF101&gt;0,MAXA(J$18:J100)+1,0)</f>
        <v>0</v>
      </c>
      <c r="K101" s="280">
        <f>IF(DH101+DI101+DJ101+DK101+DL101&gt;0,MAXA(K$18:K100)+1,0)</f>
        <v>0</v>
      </c>
      <c r="L101" s="280">
        <f>IF(DN101+DO101+DP101+DQ101+DR101&gt;0,MAXA(L$18:L100)+1,0)</f>
        <v>0</v>
      </c>
      <c r="M101" s="280">
        <f>IF(DT101+DU101+DV101+DW101+DX101&gt;0,MAXA(M$18:M100)+1,0)</f>
        <v>0</v>
      </c>
      <c r="N101" s="280">
        <f>IF(DZ101+EA101+EB101+EC101+ED101&gt;0,MAXA(N$18:N100)+1,0)</f>
        <v>0</v>
      </c>
      <c r="O101" s="280">
        <f>IF(EF101+EG101+EH101+EI101+EJ101&gt;0,MAXA(O$18:O100)+1,0)</f>
        <v>0</v>
      </c>
      <c r="P101" s="280">
        <f>IF(EL101+EM101+EN101+EO101+EP101&gt;0,MAXA(P$18:P100)+1,0)</f>
        <v>0</v>
      </c>
      <c r="Q101" s="280">
        <f>IF(ER101+ES101+ET101+EU101+EV101&gt;0,MAXA(Q$18:Q100)+1,0)</f>
        <v>0</v>
      </c>
      <c r="R101" s="280">
        <f>IF(EX101+EY101+EZ101+FA101+FB101&gt;0,MAXA(R$18:R100)+1,0)</f>
        <v>0</v>
      </c>
      <c r="S101" s="280">
        <f>IF(FD101+FE101+FF101+FG101+FH101&gt;0,MAXA(S$18:S100)+1,0)</f>
        <v>0</v>
      </c>
      <c r="T101" s="280">
        <f>IF(FJ101+FK101+FL101+FM101+FN101&gt;0,MAXA(T$18:T100)+1,0)</f>
        <v>0</v>
      </c>
      <c r="U101" s="280">
        <f>IF(FP101+FQ101+FR101+FS101+FT101&gt;0,MAXA(U$18:U100)+1,0)</f>
        <v>0</v>
      </c>
      <c r="V101" s="280">
        <f>IF(FV101+FW101+FX101+FY101+FZ101&gt;0,MAXA(V$18:V100)+1,0)</f>
        <v>0</v>
      </c>
      <c r="W101" s="280">
        <f>IF(GB101+GC101+GD101+GE101+GF101&gt;0,MAXA(W$18:W100)+1,0)</f>
        <v>0</v>
      </c>
      <c r="X101" s="280">
        <f>IF(GH101+GI101+GJ101+GK101+GL101&gt;0,MAXA(X$18:X100)+1,0)</f>
        <v>0</v>
      </c>
      <c r="Y101" s="280">
        <f>IF(GN101+GO101+GP101+GQ101+GR101&gt;0,MAXA(Y$18:Y100)+1,0)</f>
        <v>0</v>
      </c>
      <c r="Z101" s="280">
        <f>IF(GT101+GU101+GV101+GW101+GX101&gt;0,MAXA(Z$18:Z100)+1,0)</f>
        <v>0</v>
      </c>
      <c r="AA101" s="280">
        <f>IF(GZ101+HA101+HB101+HC101+HD101&gt;0,MAXA(AA$18:AA100)+1,0)</f>
        <v>0</v>
      </c>
      <c r="AB101" s="280">
        <f t="shared" si="63"/>
        <v>0</v>
      </c>
      <c r="AC101" s="280">
        <f t="shared" si="71"/>
        <v>0</v>
      </c>
      <c r="AD101" s="280">
        <f t="shared" si="72"/>
        <v>0</v>
      </c>
      <c r="AE101" s="280">
        <f t="shared" si="73"/>
        <v>0</v>
      </c>
      <c r="AF101" s="280">
        <f t="shared" si="64"/>
        <v>0</v>
      </c>
      <c r="AG101" s="280">
        <f t="shared" si="74"/>
        <v>0</v>
      </c>
      <c r="AH101" s="280">
        <f t="shared" si="65"/>
        <v>0</v>
      </c>
      <c r="AI101" s="280">
        <f t="shared" si="75"/>
        <v>0</v>
      </c>
      <c r="AJ101" s="280">
        <f t="shared" si="66"/>
        <v>0</v>
      </c>
      <c r="AK101" s="186" t="e">
        <f>MATCH(AY101,AY$18:AY533,0)</f>
        <v>#N/A</v>
      </c>
      <c r="AL101" s="280">
        <f t="shared" si="76"/>
        <v>0</v>
      </c>
      <c r="AM101" s="280">
        <f t="shared" si="77"/>
        <v>84</v>
      </c>
      <c r="AN101" s="415"/>
      <c r="AO101" s="416"/>
      <c r="AP101" s="303">
        <f t="shared" si="67"/>
        <v>0</v>
      </c>
      <c r="AQ101" s="304">
        <f t="shared" si="68"/>
        <v>0</v>
      </c>
      <c r="AR101" s="305">
        <f t="shared" si="69"/>
        <v>0</v>
      </c>
      <c r="AS101" s="284"/>
      <c r="AT101" s="285" t="str">
        <f t="shared" si="70"/>
        <v/>
      </c>
      <c r="AU101" s="286"/>
      <c r="AV101" s="287"/>
      <c r="AW101" s="288"/>
      <c r="AX101" s="308"/>
      <c r="AY101" s="290"/>
      <c r="AZ101" s="291"/>
      <c r="BA101" s="286"/>
      <c r="BB101" s="290"/>
      <c r="BC101" s="287"/>
      <c r="BD101" s="307"/>
      <c r="BE101" s="296"/>
      <c r="BF101" s="286"/>
      <c r="BG101" s="297"/>
      <c r="BH101" s="298"/>
      <c r="BI101" s="299"/>
      <c r="BJ101" s="300"/>
      <c r="BK101" s="301"/>
      <c r="BL101" s="286"/>
      <c r="BM101" s="297"/>
      <c r="BN101" s="298"/>
      <c r="BO101" s="299"/>
      <c r="BP101" s="300"/>
      <c r="BQ101" s="301"/>
      <c r="BR101" s="286"/>
      <c r="BS101" s="297"/>
      <c r="BT101" s="298"/>
      <c r="BU101" s="299"/>
      <c r="BV101" s="300"/>
      <c r="BW101" s="301"/>
      <c r="BX101" s="286"/>
      <c r="BY101" s="297"/>
      <c r="BZ101" s="298"/>
      <c r="CA101" s="299"/>
      <c r="CB101" s="300"/>
      <c r="CC101" s="291"/>
      <c r="CD101" s="286"/>
      <c r="CE101" s="297"/>
      <c r="CF101" s="298"/>
      <c r="CG101" s="299"/>
      <c r="CH101" s="300"/>
      <c r="CI101" s="291"/>
      <c r="CJ101" s="286"/>
      <c r="CK101" s="297"/>
      <c r="CL101" s="298"/>
      <c r="CM101" s="299"/>
      <c r="CN101" s="300"/>
      <c r="CO101" s="291"/>
      <c r="CP101" s="286"/>
      <c r="CQ101" s="297"/>
      <c r="CR101" s="298"/>
      <c r="CS101" s="299"/>
      <c r="CT101" s="300"/>
      <c r="CU101" s="291"/>
      <c r="CV101" s="286"/>
      <c r="CW101" s="297"/>
      <c r="CX101" s="298"/>
      <c r="CY101" s="299"/>
      <c r="CZ101" s="300"/>
      <c r="DA101" s="291"/>
      <c r="DB101" s="286"/>
      <c r="DC101" s="297"/>
      <c r="DD101" s="298"/>
      <c r="DE101" s="299"/>
      <c r="DF101" s="300"/>
      <c r="DG101" s="291"/>
      <c r="DH101" s="286"/>
      <c r="DI101" s="297"/>
      <c r="DJ101" s="298"/>
      <c r="DK101" s="299"/>
      <c r="DL101" s="300"/>
      <c r="DM101" s="291"/>
      <c r="DN101" s="286"/>
      <c r="DO101" s="297"/>
      <c r="DP101" s="298"/>
      <c r="DQ101" s="299"/>
      <c r="DR101" s="300"/>
      <c r="DS101" s="291"/>
      <c r="DT101" s="286"/>
      <c r="DU101" s="297"/>
      <c r="DV101" s="298"/>
      <c r="DW101" s="299"/>
      <c r="DX101" s="300"/>
      <c r="DY101" s="291"/>
      <c r="DZ101" s="286"/>
      <c r="EA101" s="297"/>
      <c r="EB101" s="298"/>
      <c r="EC101" s="299"/>
      <c r="ED101" s="300"/>
      <c r="EE101" s="291"/>
      <c r="EF101" s="286"/>
      <c r="EG101" s="297"/>
      <c r="EH101" s="298"/>
      <c r="EI101" s="299"/>
      <c r="EJ101" s="300"/>
      <c r="EK101" s="291"/>
      <c r="EL101" s="286"/>
      <c r="EM101" s="297"/>
      <c r="EN101" s="298"/>
      <c r="EO101" s="299"/>
      <c r="EP101" s="300"/>
      <c r="EQ101" s="291"/>
      <c r="ER101" s="286"/>
      <c r="ES101" s="297"/>
      <c r="ET101" s="298"/>
      <c r="EU101" s="299"/>
      <c r="EV101" s="300"/>
      <c r="EW101" s="291"/>
      <c r="EX101" s="286"/>
      <c r="EY101" s="297"/>
      <c r="EZ101" s="298"/>
      <c r="FA101" s="299"/>
      <c r="FB101" s="300"/>
      <c r="FC101" s="291"/>
      <c r="FD101" s="286"/>
      <c r="FE101" s="297"/>
      <c r="FF101" s="298"/>
      <c r="FG101" s="299"/>
      <c r="FH101" s="300"/>
      <c r="FI101" s="291"/>
      <c r="FJ101" s="286"/>
      <c r="FK101" s="297"/>
      <c r="FL101" s="298"/>
      <c r="FM101" s="299"/>
      <c r="FN101" s="300"/>
      <c r="FO101" s="291"/>
      <c r="FP101" s="286"/>
      <c r="FQ101" s="297"/>
      <c r="FR101" s="298"/>
      <c r="FS101" s="299"/>
      <c r="FT101" s="300"/>
      <c r="FU101" s="291"/>
      <c r="FV101" s="286"/>
      <c r="FW101" s="297"/>
      <c r="FX101" s="298"/>
      <c r="FY101" s="299"/>
      <c r="FZ101" s="300"/>
      <c r="GA101" s="291"/>
      <c r="GB101" s="286"/>
      <c r="GC101" s="297"/>
      <c r="GD101" s="298"/>
      <c r="GE101" s="299"/>
      <c r="GF101" s="300"/>
      <c r="GG101" s="291"/>
      <c r="GH101" s="286"/>
      <c r="GI101" s="297"/>
      <c r="GJ101" s="298"/>
      <c r="GK101" s="299"/>
      <c r="GL101" s="300"/>
      <c r="GM101" s="291"/>
      <c r="GN101" s="286"/>
      <c r="GO101" s="297"/>
      <c r="GP101" s="298"/>
      <c r="GQ101" s="299"/>
      <c r="GR101" s="300"/>
      <c r="GS101" s="291"/>
      <c r="GT101" s="286"/>
      <c r="GU101" s="297"/>
      <c r="GV101" s="298"/>
      <c r="GW101" s="299"/>
      <c r="GX101" s="300"/>
      <c r="GY101" s="291"/>
      <c r="GZ101" s="286"/>
      <c r="HA101" s="297"/>
      <c r="HB101" s="298"/>
      <c r="HC101" s="299"/>
      <c r="HD101" s="300"/>
    </row>
    <row r="102" spans="1:212" x14ac:dyDescent="0.25">
      <c r="A102" s="280">
        <f>IF(AL102=1,(MAXA(A$18:A101)+1),0)</f>
        <v>0</v>
      </c>
      <c r="B102" s="280">
        <f>IF(BF102+BG102+BH102+BI102+BJ102&gt;0,MAXA(B$18:B101)+1,0)</f>
        <v>0</v>
      </c>
      <c r="C102" s="280">
        <f>IF(BL102+BM102+BN102+BO102+BP102&gt;0,MAXA(C$18:C101)+1,0)</f>
        <v>0</v>
      </c>
      <c r="D102" s="280">
        <f>IF(BR102+BS102+BT102+BU102+BV102&gt;0,MAXA(D$18:D101)+1,0)</f>
        <v>0</v>
      </c>
      <c r="E102" s="280">
        <f>IF(BX102+BY102+BZ102+CA102+CB102&gt;0,MAXA(E$18:E101)+1,0)</f>
        <v>0</v>
      </c>
      <c r="F102" s="280">
        <f>IF(CD102+CE102+CF102+CG102+CH102&gt;0,MAXA(F$18:F101)+1,0)</f>
        <v>0</v>
      </c>
      <c r="G102" s="280">
        <f>IF(CJ102+CK102+CL102+CM102+CN102&gt;0,MAXA(G$18:G101)+1,0)</f>
        <v>0</v>
      </c>
      <c r="H102" s="280">
        <f>IF(CP102+CQ102+CR102+CS102+CT102&gt;0,MAXA(H$18:H101)+1,0)</f>
        <v>0</v>
      </c>
      <c r="I102" s="280">
        <f>IF(CV102+CW102+CX102+CY102+CZ102&gt;0,MAXA(I$18:I101)+1,0)</f>
        <v>0</v>
      </c>
      <c r="J102" s="280">
        <f>IF(DB102+DC102+DD102+DE102+DF102&gt;0,MAXA(J$18:J101)+1,0)</f>
        <v>0</v>
      </c>
      <c r="K102" s="280">
        <f>IF(DH102+DI102+DJ102+DK102+DL102&gt;0,MAXA(K$18:K101)+1,0)</f>
        <v>0</v>
      </c>
      <c r="L102" s="280">
        <f>IF(DN102+DO102+DP102+DQ102+DR102&gt;0,MAXA(L$18:L101)+1,0)</f>
        <v>0</v>
      </c>
      <c r="M102" s="280">
        <f>IF(DT102+DU102+DV102+DW102+DX102&gt;0,MAXA(M$18:M101)+1,0)</f>
        <v>0</v>
      </c>
      <c r="N102" s="280">
        <f>IF(DZ102+EA102+EB102+EC102+ED102&gt;0,MAXA(N$18:N101)+1,0)</f>
        <v>0</v>
      </c>
      <c r="O102" s="280">
        <f>IF(EF102+EG102+EH102+EI102+EJ102&gt;0,MAXA(O$18:O101)+1,0)</f>
        <v>0</v>
      </c>
      <c r="P102" s="280">
        <f>IF(EL102+EM102+EN102+EO102+EP102&gt;0,MAXA(P$18:P101)+1,0)</f>
        <v>0</v>
      </c>
      <c r="Q102" s="280">
        <f>IF(ER102+ES102+ET102+EU102+EV102&gt;0,MAXA(Q$18:Q101)+1,0)</f>
        <v>0</v>
      </c>
      <c r="R102" s="280">
        <f>IF(EX102+EY102+EZ102+FA102+FB102&gt;0,MAXA(R$18:R101)+1,0)</f>
        <v>0</v>
      </c>
      <c r="S102" s="280">
        <f>IF(FD102+FE102+FF102+FG102+FH102&gt;0,MAXA(S$18:S101)+1,0)</f>
        <v>0</v>
      </c>
      <c r="T102" s="280">
        <f>IF(FJ102+FK102+FL102+FM102+FN102&gt;0,MAXA(T$18:T101)+1,0)</f>
        <v>0</v>
      </c>
      <c r="U102" s="280">
        <f>IF(FP102+FQ102+FR102+FS102+FT102&gt;0,MAXA(U$18:U101)+1,0)</f>
        <v>0</v>
      </c>
      <c r="V102" s="280">
        <f>IF(FV102+FW102+FX102+FY102+FZ102&gt;0,MAXA(V$18:V101)+1,0)</f>
        <v>0</v>
      </c>
      <c r="W102" s="280">
        <f>IF(GB102+GC102+GD102+GE102+GF102&gt;0,MAXA(W$18:W101)+1,0)</f>
        <v>0</v>
      </c>
      <c r="X102" s="280">
        <f>IF(GH102+GI102+GJ102+GK102+GL102&gt;0,MAXA(X$18:X101)+1,0)</f>
        <v>0</v>
      </c>
      <c r="Y102" s="280">
        <f>IF(GN102+GO102+GP102+GQ102+GR102&gt;0,MAXA(Y$18:Y101)+1,0)</f>
        <v>0</v>
      </c>
      <c r="Z102" s="280">
        <f>IF(GT102+GU102+GV102+GW102+GX102&gt;0,MAXA(Z$18:Z101)+1,0)</f>
        <v>0</v>
      </c>
      <c r="AA102" s="280">
        <f>IF(GZ102+HA102+HB102+HC102+HD102&gt;0,MAXA(AA$18:AA101)+1,0)</f>
        <v>0</v>
      </c>
      <c r="AB102" s="280">
        <f t="shared" si="63"/>
        <v>0</v>
      </c>
      <c r="AC102" s="280">
        <f t="shared" si="71"/>
        <v>0</v>
      </c>
      <c r="AD102" s="280">
        <f t="shared" si="72"/>
        <v>0</v>
      </c>
      <c r="AE102" s="280">
        <f t="shared" si="73"/>
        <v>0</v>
      </c>
      <c r="AF102" s="280">
        <f t="shared" si="64"/>
        <v>0</v>
      </c>
      <c r="AG102" s="280">
        <f t="shared" si="74"/>
        <v>0</v>
      </c>
      <c r="AH102" s="280">
        <f t="shared" si="65"/>
        <v>0</v>
      </c>
      <c r="AI102" s="280">
        <f t="shared" si="75"/>
        <v>0</v>
      </c>
      <c r="AJ102" s="280">
        <f t="shared" si="66"/>
        <v>0</v>
      </c>
      <c r="AK102" s="186" t="e">
        <f>MATCH(AY102,AY$18:AY534,0)</f>
        <v>#N/A</v>
      </c>
      <c r="AL102" s="280">
        <f t="shared" si="76"/>
        <v>0</v>
      </c>
      <c r="AM102" s="280">
        <f t="shared" si="77"/>
        <v>85</v>
      </c>
      <c r="AN102" s="415"/>
      <c r="AO102" s="416"/>
      <c r="AP102" s="303">
        <f t="shared" si="67"/>
        <v>0</v>
      </c>
      <c r="AQ102" s="304">
        <f t="shared" si="68"/>
        <v>0</v>
      </c>
      <c r="AR102" s="305">
        <f t="shared" si="69"/>
        <v>0</v>
      </c>
      <c r="AS102" s="284"/>
      <c r="AT102" s="285" t="str">
        <f t="shared" si="70"/>
        <v/>
      </c>
      <c r="AU102" s="286"/>
      <c r="AV102" s="287"/>
      <c r="AW102" s="288"/>
      <c r="AX102" s="308"/>
      <c r="AY102" s="290"/>
      <c r="AZ102" s="291"/>
      <c r="BA102" s="286"/>
      <c r="BB102" s="290"/>
      <c r="BC102" s="287"/>
      <c r="BD102" s="307"/>
      <c r="BE102" s="296"/>
      <c r="BF102" s="286"/>
      <c r="BG102" s="297"/>
      <c r="BH102" s="298"/>
      <c r="BI102" s="299"/>
      <c r="BJ102" s="300"/>
      <c r="BK102" s="301"/>
      <c r="BL102" s="286"/>
      <c r="BM102" s="297"/>
      <c r="BN102" s="298"/>
      <c r="BO102" s="299"/>
      <c r="BP102" s="300"/>
      <c r="BQ102" s="301"/>
      <c r="BR102" s="286"/>
      <c r="BS102" s="297"/>
      <c r="BT102" s="298"/>
      <c r="BU102" s="299"/>
      <c r="BV102" s="300"/>
      <c r="BW102" s="301"/>
      <c r="BX102" s="286"/>
      <c r="BY102" s="297"/>
      <c r="BZ102" s="298"/>
      <c r="CA102" s="299"/>
      <c r="CB102" s="300"/>
      <c r="CC102" s="291"/>
      <c r="CD102" s="286"/>
      <c r="CE102" s="297"/>
      <c r="CF102" s="298"/>
      <c r="CG102" s="299"/>
      <c r="CH102" s="300"/>
      <c r="CI102" s="291"/>
      <c r="CJ102" s="286"/>
      <c r="CK102" s="297"/>
      <c r="CL102" s="298"/>
      <c r="CM102" s="299"/>
      <c r="CN102" s="300"/>
      <c r="CO102" s="291"/>
      <c r="CP102" s="286"/>
      <c r="CQ102" s="297"/>
      <c r="CR102" s="298"/>
      <c r="CS102" s="299"/>
      <c r="CT102" s="300"/>
      <c r="CU102" s="291"/>
      <c r="CV102" s="286"/>
      <c r="CW102" s="297"/>
      <c r="CX102" s="298"/>
      <c r="CY102" s="299"/>
      <c r="CZ102" s="300"/>
      <c r="DA102" s="291"/>
      <c r="DB102" s="286"/>
      <c r="DC102" s="297"/>
      <c r="DD102" s="298"/>
      <c r="DE102" s="299"/>
      <c r="DF102" s="300"/>
      <c r="DG102" s="291"/>
      <c r="DH102" s="286"/>
      <c r="DI102" s="297"/>
      <c r="DJ102" s="298"/>
      <c r="DK102" s="299"/>
      <c r="DL102" s="300"/>
      <c r="DM102" s="291"/>
      <c r="DN102" s="286"/>
      <c r="DO102" s="297"/>
      <c r="DP102" s="298"/>
      <c r="DQ102" s="299"/>
      <c r="DR102" s="300"/>
      <c r="DS102" s="291"/>
      <c r="DT102" s="286"/>
      <c r="DU102" s="297"/>
      <c r="DV102" s="298"/>
      <c r="DW102" s="299"/>
      <c r="DX102" s="300"/>
      <c r="DY102" s="291"/>
      <c r="DZ102" s="286"/>
      <c r="EA102" s="297"/>
      <c r="EB102" s="298"/>
      <c r="EC102" s="299"/>
      <c r="ED102" s="300"/>
      <c r="EE102" s="291"/>
      <c r="EF102" s="286"/>
      <c r="EG102" s="297"/>
      <c r="EH102" s="298"/>
      <c r="EI102" s="299"/>
      <c r="EJ102" s="300"/>
      <c r="EK102" s="291"/>
      <c r="EL102" s="286"/>
      <c r="EM102" s="297"/>
      <c r="EN102" s="298"/>
      <c r="EO102" s="299"/>
      <c r="EP102" s="300"/>
      <c r="EQ102" s="291"/>
      <c r="ER102" s="286"/>
      <c r="ES102" s="297"/>
      <c r="ET102" s="298"/>
      <c r="EU102" s="299"/>
      <c r="EV102" s="300"/>
      <c r="EW102" s="291"/>
      <c r="EX102" s="286"/>
      <c r="EY102" s="297"/>
      <c r="EZ102" s="298"/>
      <c r="FA102" s="299"/>
      <c r="FB102" s="300"/>
      <c r="FC102" s="291"/>
      <c r="FD102" s="286"/>
      <c r="FE102" s="297"/>
      <c r="FF102" s="298"/>
      <c r="FG102" s="299"/>
      <c r="FH102" s="300"/>
      <c r="FI102" s="291"/>
      <c r="FJ102" s="286"/>
      <c r="FK102" s="297"/>
      <c r="FL102" s="298"/>
      <c r="FM102" s="299"/>
      <c r="FN102" s="300"/>
      <c r="FO102" s="291"/>
      <c r="FP102" s="286"/>
      <c r="FQ102" s="297"/>
      <c r="FR102" s="298"/>
      <c r="FS102" s="299"/>
      <c r="FT102" s="300"/>
      <c r="FU102" s="291"/>
      <c r="FV102" s="286"/>
      <c r="FW102" s="297"/>
      <c r="FX102" s="298"/>
      <c r="FY102" s="299"/>
      <c r="FZ102" s="300"/>
      <c r="GA102" s="291"/>
      <c r="GB102" s="286"/>
      <c r="GC102" s="297"/>
      <c r="GD102" s="298"/>
      <c r="GE102" s="299"/>
      <c r="GF102" s="300"/>
      <c r="GG102" s="291"/>
      <c r="GH102" s="286"/>
      <c r="GI102" s="297"/>
      <c r="GJ102" s="298"/>
      <c r="GK102" s="299"/>
      <c r="GL102" s="300"/>
      <c r="GM102" s="291"/>
      <c r="GN102" s="286"/>
      <c r="GO102" s="297"/>
      <c r="GP102" s="298"/>
      <c r="GQ102" s="299"/>
      <c r="GR102" s="300"/>
      <c r="GS102" s="291"/>
      <c r="GT102" s="286"/>
      <c r="GU102" s="297"/>
      <c r="GV102" s="298"/>
      <c r="GW102" s="299"/>
      <c r="GX102" s="300"/>
      <c r="GY102" s="291"/>
      <c r="GZ102" s="286"/>
      <c r="HA102" s="297"/>
      <c r="HB102" s="298"/>
      <c r="HC102" s="299"/>
      <c r="HD102" s="300"/>
    </row>
    <row r="103" spans="1:212" x14ac:dyDescent="0.25">
      <c r="A103" s="280">
        <f>IF(AL103=1,(MAXA(A$18:A102)+1),0)</f>
        <v>0</v>
      </c>
      <c r="B103" s="280">
        <f>IF(BF103+BG103+BH103+BI103+BJ103&gt;0,MAXA(B$18:B102)+1,0)</f>
        <v>0</v>
      </c>
      <c r="C103" s="280">
        <f>IF(BL103+BM103+BN103+BO103+BP103&gt;0,MAXA(C$18:C102)+1,0)</f>
        <v>0</v>
      </c>
      <c r="D103" s="280">
        <f>IF(BR103+BS103+BT103+BU103+BV103&gt;0,MAXA(D$18:D102)+1,0)</f>
        <v>0</v>
      </c>
      <c r="E103" s="280">
        <f>IF(BX103+BY103+BZ103+CA103+CB103&gt;0,MAXA(E$18:E102)+1,0)</f>
        <v>0</v>
      </c>
      <c r="F103" s="280">
        <f>IF(CD103+CE103+CF103+CG103+CH103&gt;0,MAXA(F$18:F102)+1,0)</f>
        <v>0</v>
      </c>
      <c r="G103" s="280">
        <f>IF(CJ103+CK103+CL103+CM103+CN103&gt;0,MAXA(G$18:G102)+1,0)</f>
        <v>0</v>
      </c>
      <c r="H103" s="280">
        <f>IF(CP103+CQ103+CR103+CS103+CT103&gt;0,MAXA(H$18:H102)+1,0)</f>
        <v>0</v>
      </c>
      <c r="I103" s="280">
        <f>IF(CV103+CW103+CX103+CY103+CZ103&gt;0,MAXA(I$18:I102)+1,0)</f>
        <v>0</v>
      </c>
      <c r="J103" s="280">
        <f>IF(DB103+DC103+DD103+DE103+DF103&gt;0,MAXA(J$18:J102)+1,0)</f>
        <v>0</v>
      </c>
      <c r="K103" s="280">
        <f>IF(DH103+DI103+DJ103+DK103+DL103&gt;0,MAXA(K$18:K102)+1,0)</f>
        <v>0</v>
      </c>
      <c r="L103" s="280">
        <f>IF(DN103+DO103+DP103+DQ103+DR103&gt;0,MAXA(L$18:L102)+1,0)</f>
        <v>0</v>
      </c>
      <c r="M103" s="280">
        <f>IF(DT103+DU103+DV103+DW103+DX103&gt;0,MAXA(M$18:M102)+1,0)</f>
        <v>0</v>
      </c>
      <c r="N103" s="280">
        <f>IF(DZ103+EA103+EB103+EC103+ED103&gt;0,MAXA(N$18:N102)+1,0)</f>
        <v>0</v>
      </c>
      <c r="O103" s="280">
        <f>IF(EF103+EG103+EH103+EI103+EJ103&gt;0,MAXA(O$18:O102)+1,0)</f>
        <v>0</v>
      </c>
      <c r="P103" s="280">
        <f>IF(EL103+EM103+EN103+EO103+EP103&gt;0,MAXA(P$18:P102)+1,0)</f>
        <v>0</v>
      </c>
      <c r="Q103" s="280">
        <f>IF(ER103+ES103+ET103+EU103+EV103&gt;0,MAXA(Q$18:Q102)+1,0)</f>
        <v>0</v>
      </c>
      <c r="R103" s="280">
        <f>IF(EX103+EY103+EZ103+FA103+FB103&gt;0,MAXA(R$18:R102)+1,0)</f>
        <v>0</v>
      </c>
      <c r="S103" s="280">
        <f>IF(FD103+FE103+FF103+FG103+FH103&gt;0,MAXA(S$18:S102)+1,0)</f>
        <v>0</v>
      </c>
      <c r="T103" s="280">
        <f>IF(FJ103+FK103+FL103+FM103+FN103&gt;0,MAXA(T$18:T102)+1,0)</f>
        <v>0</v>
      </c>
      <c r="U103" s="280">
        <f>IF(FP103+FQ103+FR103+FS103+FT103&gt;0,MAXA(U$18:U102)+1,0)</f>
        <v>0</v>
      </c>
      <c r="V103" s="280">
        <f>IF(FV103+FW103+FX103+FY103+FZ103&gt;0,MAXA(V$18:V102)+1,0)</f>
        <v>0</v>
      </c>
      <c r="W103" s="280">
        <f>IF(GB103+GC103+GD103+GE103+GF103&gt;0,MAXA(W$18:W102)+1,0)</f>
        <v>0</v>
      </c>
      <c r="X103" s="280">
        <f>IF(GH103+GI103+GJ103+GK103+GL103&gt;0,MAXA(X$18:X102)+1,0)</f>
        <v>0</v>
      </c>
      <c r="Y103" s="280">
        <f>IF(GN103+GO103+GP103+GQ103+GR103&gt;0,MAXA(Y$18:Y102)+1,0)</f>
        <v>0</v>
      </c>
      <c r="Z103" s="280">
        <f>IF(GT103+GU103+GV103+GW103+GX103&gt;0,MAXA(Z$18:Z102)+1,0)</f>
        <v>0</v>
      </c>
      <c r="AA103" s="280">
        <f>IF(GZ103+HA103+HB103+HC103+HD103&gt;0,MAXA(AA$18:AA102)+1,0)</f>
        <v>0</v>
      </c>
      <c r="AB103" s="280">
        <f t="shared" si="63"/>
        <v>0</v>
      </c>
      <c r="AC103" s="280">
        <f t="shared" si="71"/>
        <v>0</v>
      </c>
      <c r="AD103" s="280">
        <f t="shared" si="72"/>
        <v>0</v>
      </c>
      <c r="AE103" s="280">
        <f t="shared" si="73"/>
        <v>0</v>
      </c>
      <c r="AF103" s="280">
        <f t="shared" si="64"/>
        <v>0</v>
      </c>
      <c r="AG103" s="280">
        <f t="shared" si="74"/>
        <v>0</v>
      </c>
      <c r="AH103" s="280">
        <f t="shared" si="65"/>
        <v>0</v>
      </c>
      <c r="AI103" s="280">
        <f t="shared" si="75"/>
        <v>0</v>
      </c>
      <c r="AJ103" s="280">
        <f t="shared" si="66"/>
        <v>0</v>
      </c>
      <c r="AK103" s="186" t="e">
        <f>MATCH(AY103,AY$18:AY535,0)</f>
        <v>#N/A</v>
      </c>
      <c r="AL103" s="280">
        <f t="shared" si="76"/>
        <v>0</v>
      </c>
      <c r="AM103" s="280">
        <f t="shared" si="77"/>
        <v>86</v>
      </c>
      <c r="AN103" s="415"/>
      <c r="AO103" s="416"/>
      <c r="AP103" s="303">
        <f t="shared" si="67"/>
        <v>0</v>
      </c>
      <c r="AQ103" s="304">
        <f t="shared" si="68"/>
        <v>0</v>
      </c>
      <c r="AR103" s="305">
        <f t="shared" si="69"/>
        <v>0</v>
      </c>
      <c r="AS103" s="284"/>
      <c r="AT103" s="285" t="str">
        <f t="shared" si="70"/>
        <v/>
      </c>
      <c r="AU103" s="286"/>
      <c r="AV103" s="287"/>
      <c r="AW103" s="288"/>
      <c r="AX103" s="308"/>
      <c r="AY103" s="290"/>
      <c r="AZ103" s="291"/>
      <c r="BA103" s="286"/>
      <c r="BB103" s="290"/>
      <c r="BC103" s="287"/>
      <c r="BD103" s="307"/>
      <c r="BE103" s="296"/>
      <c r="BF103" s="286"/>
      <c r="BG103" s="297"/>
      <c r="BH103" s="298"/>
      <c r="BI103" s="299"/>
      <c r="BJ103" s="300"/>
      <c r="BK103" s="301"/>
      <c r="BL103" s="286"/>
      <c r="BM103" s="297"/>
      <c r="BN103" s="298"/>
      <c r="BO103" s="299"/>
      <c r="BP103" s="300"/>
      <c r="BQ103" s="301"/>
      <c r="BR103" s="286"/>
      <c r="BS103" s="297"/>
      <c r="BT103" s="298"/>
      <c r="BU103" s="299"/>
      <c r="BV103" s="300"/>
      <c r="BW103" s="301"/>
      <c r="BX103" s="286"/>
      <c r="BY103" s="297"/>
      <c r="BZ103" s="298"/>
      <c r="CA103" s="299"/>
      <c r="CB103" s="300"/>
      <c r="CC103" s="291"/>
      <c r="CD103" s="286"/>
      <c r="CE103" s="297"/>
      <c r="CF103" s="298"/>
      <c r="CG103" s="299"/>
      <c r="CH103" s="300"/>
      <c r="CI103" s="291"/>
      <c r="CJ103" s="286"/>
      <c r="CK103" s="297"/>
      <c r="CL103" s="298"/>
      <c r="CM103" s="299"/>
      <c r="CN103" s="300"/>
      <c r="CO103" s="291"/>
      <c r="CP103" s="286"/>
      <c r="CQ103" s="297"/>
      <c r="CR103" s="298"/>
      <c r="CS103" s="299"/>
      <c r="CT103" s="300"/>
      <c r="CU103" s="291"/>
      <c r="CV103" s="286"/>
      <c r="CW103" s="297"/>
      <c r="CX103" s="298"/>
      <c r="CY103" s="299"/>
      <c r="CZ103" s="300"/>
      <c r="DA103" s="291"/>
      <c r="DB103" s="286"/>
      <c r="DC103" s="297"/>
      <c r="DD103" s="298"/>
      <c r="DE103" s="299"/>
      <c r="DF103" s="300"/>
      <c r="DG103" s="291"/>
      <c r="DH103" s="286"/>
      <c r="DI103" s="297"/>
      <c r="DJ103" s="298"/>
      <c r="DK103" s="299"/>
      <c r="DL103" s="300"/>
      <c r="DM103" s="291"/>
      <c r="DN103" s="286"/>
      <c r="DO103" s="297"/>
      <c r="DP103" s="298"/>
      <c r="DQ103" s="299"/>
      <c r="DR103" s="300"/>
      <c r="DS103" s="291"/>
      <c r="DT103" s="286"/>
      <c r="DU103" s="297"/>
      <c r="DV103" s="298"/>
      <c r="DW103" s="299"/>
      <c r="DX103" s="300"/>
      <c r="DY103" s="291"/>
      <c r="DZ103" s="286"/>
      <c r="EA103" s="297"/>
      <c r="EB103" s="298"/>
      <c r="EC103" s="299"/>
      <c r="ED103" s="300"/>
      <c r="EE103" s="291"/>
      <c r="EF103" s="286"/>
      <c r="EG103" s="297"/>
      <c r="EH103" s="298"/>
      <c r="EI103" s="299"/>
      <c r="EJ103" s="300"/>
      <c r="EK103" s="291"/>
      <c r="EL103" s="286"/>
      <c r="EM103" s="297"/>
      <c r="EN103" s="298"/>
      <c r="EO103" s="299"/>
      <c r="EP103" s="300"/>
      <c r="EQ103" s="291"/>
      <c r="ER103" s="286"/>
      <c r="ES103" s="297"/>
      <c r="ET103" s="298"/>
      <c r="EU103" s="299"/>
      <c r="EV103" s="300"/>
      <c r="EW103" s="291"/>
      <c r="EX103" s="286"/>
      <c r="EY103" s="297"/>
      <c r="EZ103" s="298"/>
      <c r="FA103" s="299"/>
      <c r="FB103" s="300"/>
      <c r="FC103" s="291"/>
      <c r="FD103" s="286"/>
      <c r="FE103" s="297"/>
      <c r="FF103" s="298"/>
      <c r="FG103" s="299"/>
      <c r="FH103" s="300"/>
      <c r="FI103" s="291"/>
      <c r="FJ103" s="286"/>
      <c r="FK103" s="297"/>
      <c r="FL103" s="298"/>
      <c r="FM103" s="299"/>
      <c r="FN103" s="300"/>
      <c r="FO103" s="291"/>
      <c r="FP103" s="286"/>
      <c r="FQ103" s="297"/>
      <c r="FR103" s="298"/>
      <c r="FS103" s="299"/>
      <c r="FT103" s="300"/>
      <c r="FU103" s="291"/>
      <c r="FV103" s="286"/>
      <c r="FW103" s="297"/>
      <c r="FX103" s="298"/>
      <c r="FY103" s="299"/>
      <c r="FZ103" s="300"/>
      <c r="GA103" s="291"/>
      <c r="GB103" s="286"/>
      <c r="GC103" s="297"/>
      <c r="GD103" s="298"/>
      <c r="GE103" s="299"/>
      <c r="GF103" s="300"/>
      <c r="GG103" s="291"/>
      <c r="GH103" s="286"/>
      <c r="GI103" s="297"/>
      <c r="GJ103" s="298"/>
      <c r="GK103" s="299"/>
      <c r="GL103" s="300"/>
      <c r="GM103" s="291"/>
      <c r="GN103" s="286"/>
      <c r="GO103" s="297"/>
      <c r="GP103" s="298"/>
      <c r="GQ103" s="299"/>
      <c r="GR103" s="300"/>
      <c r="GS103" s="291"/>
      <c r="GT103" s="286"/>
      <c r="GU103" s="297"/>
      <c r="GV103" s="298"/>
      <c r="GW103" s="299"/>
      <c r="GX103" s="300"/>
      <c r="GY103" s="291"/>
      <c r="GZ103" s="286"/>
      <c r="HA103" s="297"/>
      <c r="HB103" s="298"/>
      <c r="HC103" s="299"/>
      <c r="HD103" s="300"/>
    </row>
    <row r="104" spans="1:212" x14ac:dyDescent="0.25">
      <c r="A104" s="280">
        <f>IF(AL104=1,(MAXA(A$18:A103)+1),0)</f>
        <v>0</v>
      </c>
      <c r="B104" s="280">
        <f>IF(BF104+BG104+BH104+BI104+BJ104&gt;0,MAXA(B$18:B103)+1,0)</f>
        <v>0</v>
      </c>
      <c r="C104" s="280">
        <f>IF(BL104+BM104+BN104+BO104+BP104&gt;0,MAXA(C$18:C103)+1,0)</f>
        <v>0</v>
      </c>
      <c r="D104" s="280">
        <f>IF(BR104+BS104+BT104+BU104+BV104&gt;0,MAXA(D$18:D103)+1,0)</f>
        <v>0</v>
      </c>
      <c r="E104" s="280">
        <f>IF(BX104+BY104+BZ104+CA104+CB104&gt;0,MAXA(E$18:E103)+1,0)</f>
        <v>0</v>
      </c>
      <c r="F104" s="280">
        <f>IF(CD104+CE104+CF104+CG104+CH104&gt;0,MAXA(F$18:F103)+1,0)</f>
        <v>0</v>
      </c>
      <c r="G104" s="280">
        <f>IF(CJ104+CK104+CL104+CM104+CN104&gt;0,MAXA(G$18:G103)+1,0)</f>
        <v>0</v>
      </c>
      <c r="H104" s="280">
        <f>IF(CP104+CQ104+CR104+CS104+CT104&gt;0,MAXA(H$18:H103)+1,0)</f>
        <v>0</v>
      </c>
      <c r="I104" s="280">
        <f>IF(CV104+CW104+CX104+CY104+CZ104&gt;0,MAXA(I$18:I103)+1,0)</f>
        <v>0</v>
      </c>
      <c r="J104" s="280">
        <f>IF(DB104+DC104+DD104+DE104+DF104&gt;0,MAXA(J$18:J103)+1,0)</f>
        <v>0</v>
      </c>
      <c r="K104" s="280">
        <f>IF(DH104+DI104+DJ104+DK104+DL104&gt;0,MAXA(K$18:K103)+1,0)</f>
        <v>0</v>
      </c>
      <c r="L104" s="280">
        <f>IF(DN104+DO104+DP104+DQ104+DR104&gt;0,MAXA(L$18:L103)+1,0)</f>
        <v>0</v>
      </c>
      <c r="M104" s="280">
        <f>IF(DT104+DU104+DV104+DW104+DX104&gt;0,MAXA(M$18:M103)+1,0)</f>
        <v>0</v>
      </c>
      <c r="N104" s="280">
        <f>IF(DZ104+EA104+EB104+EC104+ED104&gt;0,MAXA(N$18:N103)+1,0)</f>
        <v>0</v>
      </c>
      <c r="O104" s="280">
        <f>IF(EF104+EG104+EH104+EI104+EJ104&gt;0,MAXA(O$18:O103)+1,0)</f>
        <v>0</v>
      </c>
      <c r="P104" s="280">
        <f>IF(EL104+EM104+EN104+EO104+EP104&gt;0,MAXA(P$18:P103)+1,0)</f>
        <v>0</v>
      </c>
      <c r="Q104" s="280">
        <f>IF(ER104+ES104+ET104+EU104+EV104&gt;0,MAXA(Q$18:Q103)+1,0)</f>
        <v>0</v>
      </c>
      <c r="R104" s="280">
        <f>IF(EX104+EY104+EZ104+FA104+FB104&gt;0,MAXA(R$18:R103)+1,0)</f>
        <v>0</v>
      </c>
      <c r="S104" s="280">
        <f>IF(FD104+FE104+FF104+FG104+FH104&gt;0,MAXA(S$18:S103)+1,0)</f>
        <v>0</v>
      </c>
      <c r="T104" s="280">
        <f>IF(FJ104+FK104+FL104+FM104+FN104&gt;0,MAXA(T$18:T103)+1,0)</f>
        <v>0</v>
      </c>
      <c r="U104" s="280">
        <f>IF(FP104+FQ104+FR104+FS104+FT104&gt;0,MAXA(U$18:U103)+1,0)</f>
        <v>0</v>
      </c>
      <c r="V104" s="280">
        <f>IF(FV104+FW104+FX104+FY104+FZ104&gt;0,MAXA(V$18:V103)+1,0)</f>
        <v>0</v>
      </c>
      <c r="W104" s="280">
        <f>IF(GB104+GC104+GD104+GE104+GF104&gt;0,MAXA(W$18:W103)+1,0)</f>
        <v>0</v>
      </c>
      <c r="X104" s="280">
        <f>IF(GH104+GI104+GJ104+GK104+GL104&gt;0,MAXA(X$18:X103)+1,0)</f>
        <v>0</v>
      </c>
      <c r="Y104" s="280">
        <f>IF(GN104+GO104+GP104+GQ104+GR104&gt;0,MAXA(Y$18:Y103)+1,0)</f>
        <v>0</v>
      </c>
      <c r="Z104" s="280">
        <f>IF(GT104+GU104+GV104+GW104+GX104&gt;0,MAXA(Z$18:Z103)+1,0)</f>
        <v>0</v>
      </c>
      <c r="AA104" s="280">
        <f>IF(GZ104+HA104+HB104+HC104+HD104&gt;0,MAXA(AA$18:AA103)+1,0)</f>
        <v>0</v>
      </c>
      <c r="AB104" s="280">
        <f t="shared" si="63"/>
        <v>0</v>
      </c>
      <c r="AC104" s="280">
        <f t="shared" si="71"/>
        <v>0</v>
      </c>
      <c r="AD104" s="280">
        <f t="shared" si="72"/>
        <v>0</v>
      </c>
      <c r="AE104" s="280">
        <f t="shared" si="73"/>
        <v>0</v>
      </c>
      <c r="AF104" s="280">
        <f t="shared" si="64"/>
        <v>0</v>
      </c>
      <c r="AG104" s="280">
        <f t="shared" si="74"/>
        <v>0</v>
      </c>
      <c r="AH104" s="280">
        <f t="shared" si="65"/>
        <v>0</v>
      </c>
      <c r="AI104" s="280">
        <f t="shared" si="75"/>
        <v>0</v>
      </c>
      <c r="AJ104" s="280">
        <f t="shared" si="66"/>
        <v>0</v>
      </c>
      <c r="AK104" s="186" t="e">
        <f>MATCH(AY104,AY$18:AY536,0)</f>
        <v>#N/A</v>
      </c>
      <c r="AL104" s="280">
        <f t="shared" si="76"/>
        <v>0</v>
      </c>
      <c r="AM104" s="280">
        <f t="shared" si="77"/>
        <v>87</v>
      </c>
      <c r="AN104" s="415"/>
      <c r="AO104" s="416"/>
      <c r="AP104" s="303">
        <f t="shared" si="67"/>
        <v>0</v>
      </c>
      <c r="AQ104" s="304">
        <f t="shared" si="68"/>
        <v>0</v>
      </c>
      <c r="AR104" s="305">
        <f t="shared" si="69"/>
        <v>0</v>
      </c>
      <c r="AS104" s="284"/>
      <c r="AT104" s="285" t="str">
        <f t="shared" si="70"/>
        <v/>
      </c>
      <c r="AU104" s="286"/>
      <c r="AV104" s="287"/>
      <c r="AW104" s="288"/>
      <c r="AX104" s="308"/>
      <c r="AY104" s="290"/>
      <c r="AZ104" s="291"/>
      <c r="BA104" s="286"/>
      <c r="BB104" s="290"/>
      <c r="BC104" s="287"/>
      <c r="BD104" s="307"/>
      <c r="BE104" s="296"/>
      <c r="BF104" s="286"/>
      <c r="BG104" s="297"/>
      <c r="BH104" s="298"/>
      <c r="BI104" s="299"/>
      <c r="BJ104" s="300"/>
      <c r="BK104" s="301"/>
      <c r="BL104" s="286"/>
      <c r="BM104" s="297"/>
      <c r="BN104" s="298"/>
      <c r="BO104" s="299"/>
      <c r="BP104" s="300"/>
      <c r="BQ104" s="301"/>
      <c r="BR104" s="286"/>
      <c r="BS104" s="297"/>
      <c r="BT104" s="298"/>
      <c r="BU104" s="299"/>
      <c r="BV104" s="300"/>
      <c r="BW104" s="301"/>
      <c r="BX104" s="286"/>
      <c r="BY104" s="297"/>
      <c r="BZ104" s="298"/>
      <c r="CA104" s="299"/>
      <c r="CB104" s="300"/>
      <c r="CC104" s="291"/>
      <c r="CD104" s="286"/>
      <c r="CE104" s="297"/>
      <c r="CF104" s="298"/>
      <c r="CG104" s="299"/>
      <c r="CH104" s="300"/>
      <c r="CI104" s="291"/>
      <c r="CJ104" s="286"/>
      <c r="CK104" s="297"/>
      <c r="CL104" s="298"/>
      <c r="CM104" s="299"/>
      <c r="CN104" s="300"/>
      <c r="CO104" s="291"/>
      <c r="CP104" s="286"/>
      <c r="CQ104" s="297"/>
      <c r="CR104" s="298"/>
      <c r="CS104" s="299"/>
      <c r="CT104" s="300"/>
      <c r="CU104" s="291"/>
      <c r="CV104" s="286"/>
      <c r="CW104" s="297"/>
      <c r="CX104" s="298"/>
      <c r="CY104" s="299"/>
      <c r="CZ104" s="300"/>
      <c r="DA104" s="291"/>
      <c r="DB104" s="286"/>
      <c r="DC104" s="297"/>
      <c r="DD104" s="298"/>
      <c r="DE104" s="299"/>
      <c r="DF104" s="300"/>
      <c r="DG104" s="291"/>
      <c r="DH104" s="286"/>
      <c r="DI104" s="297"/>
      <c r="DJ104" s="298"/>
      <c r="DK104" s="299"/>
      <c r="DL104" s="300"/>
      <c r="DM104" s="291"/>
      <c r="DN104" s="286"/>
      <c r="DO104" s="297"/>
      <c r="DP104" s="298"/>
      <c r="DQ104" s="299"/>
      <c r="DR104" s="300"/>
      <c r="DS104" s="291"/>
      <c r="DT104" s="286"/>
      <c r="DU104" s="297"/>
      <c r="DV104" s="298"/>
      <c r="DW104" s="299"/>
      <c r="DX104" s="300"/>
      <c r="DY104" s="291"/>
      <c r="DZ104" s="286"/>
      <c r="EA104" s="297"/>
      <c r="EB104" s="298"/>
      <c r="EC104" s="299"/>
      <c r="ED104" s="300"/>
      <c r="EE104" s="291"/>
      <c r="EF104" s="286"/>
      <c r="EG104" s="297"/>
      <c r="EH104" s="298"/>
      <c r="EI104" s="299"/>
      <c r="EJ104" s="300"/>
      <c r="EK104" s="291"/>
      <c r="EL104" s="286"/>
      <c r="EM104" s="297"/>
      <c r="EN104" s="298"/>
      <c r="EO104" s="299"/>
      <c r="EP104" s="300"/>
      <c r="EQ104" s="291"/>
      <c r="ER104" s="286"/>
      <c r="ES104" s="297"/>
      <c r="ET104" s="298"/>
      <c r="EU104" s="299"/>
      <c r="EV104" s="300"/>
      <c r="EW104" s="291"/>
      <c r="EX104" s="286"/>
      <c r="EY104" s="297"/>
      <c r="EZ104" s="298"/>
      <c r="FA104" s="299"/>
      <c r="FB104" s="300"/>
      <c r="FC104" s="291"/>
      <c r="FD104" s="286"/>
      <c r="FE104" s="297"/>
      <c r="FF104" s="298"/>
      <c r="FG104" s="299"/>
      <c r="FH104" s="300"/>
      <c r="FI104" s="291"/>
      <c r="FJ104" s="286"/>
      <c r="FK104" s="297"/>
      <c r="FL104" s="298"/>
      <c r="FM104" s="299"/>
      <c r="FN104" s="300"/>
      <c r="FO104" s="291"/>
      <c r="FP104" s="286"/>
      <c r="FQ104" s="297"/>
      <c r="FR104" s="298"/>
      <c r="FS104" s="299"/>
      <c r="FT104" s="300"/>
      <c r="FU104" s="291"/>
      <c r="FV104" s="286"/>
      <c r="FW104" s="297"/>
      <c r="FX104" s="298"/>
      <c r="FY104" s="299"/>
      <c r="FZ104" s="300"/>
      <c r="GA104" s="291"/>
      <c r="GB104" s="286"/>
      <c r="GC104" s="297"/>
      <c r="GD104" s="298"/>
      <c r="GE104" s="299"/>
      <c r="GF104" s="300"/>
      <c r="GG104" s="291"/>
      <c r="GH104" s="286"/>
      <c r="GI104" s="297"/>
      <c r="GJ104" s="298"/>
      <c r="GK104" s="299"/>
      <c r="GL104" s="300"/>
      <c r="GM104" s="291"/>
      <c r="GN104" s="286"/>
      <c r="GO104" s="297"/>
      <c r="GP104" s="298"/>
      <c r="GQ104" s="299"/>
      <c r="GR104" s="300"/>
      <c r="GS104" s="291"/>
      <c r="GT104" s="286"/>
      <c r="GU104" s="297"/>
      <c r="GV104" s="298"/>
      <c r="GW104" s="299"/>
      <c r="GX104" s="300"/>
      <c r="GY104" s="291"/>
      <c r="GZ104" s="286"/>
      <c r="HA104" s="297"/>
      <c r="HB104" s="298"/>
      <c r="HC104" s="299"/>
      <c r="HD104" s="300"/>
    </row>
    <row r="105" spans="1:212" x14ac:dyDescent="0.25">
      <c r="A105" s="280">
        <f>IF(AL105=1,(MAXA(A$18:A104)+1),0)</f>
        <v>0</v>
      </c>
      <c r="B105" s="280">
        <f>IF(BF105+BG105+BH105+BI105+BJ105&gt;0,MAXA(B$18:B104)+1,0)</f>
        <v>0</v>
      </c>
      <c r="C105" s="280">
        <f>IF(BL105+BM105+BN105+BO105+BP105&gt;0,MAXA(C$18:C104)+1,0)</f>
        <v>0</v>
      </c>
      <c r="D105" s="280">
        <f>IF(BR105+BS105+BT105+BU105+BV105&gt;0,MAXA(D$18:D104)+1,0)</f>
        <v>0</v>
      </c>
      <c r="E105" s="280">
        <f>IF(BX105+BY105+BZ105+CA105+CB105&gt;0,MAXA(E$18:E104)+1,0)</f>
        <v>0</v>
      </c>
      <c r="F105" s="280">
        <f>IF(CD105+CE105+CF105+CG105+CH105&gt;0,MAXA(F$18:F104)+1,0)</f>
        <v>0</v>
      </c>
      <c r="G105" s="280">
        <f>IF(CJ105+CK105+CL105+CM105+CN105&gt;0,MAXA(G$18:G104)+1,0)</f>
        <v>0</v>
      </c>
      <c r="H105" s="280">
        <f>IF(CP105+CQ105+CR105+CS105+CT105&gt;0,MAXA(H$18:H104)+1,0)</f>
        <v>0</v>
      </c>
      <c r="I105" s="280">
        <f>IF(CV105+CW105+CX105+CY105+CZ105&gt;0,MAXA(I$18:I104)+1,0)</f>
        <v>0</v>
      </c>
      <c r="J105" s="280">
        <f>IF(DB105+DC105+DD105+DE105+DF105&gt;0,MAXA(J$18:J104)+1,0)</f>
        <v>0</v>
      </c>
      <c r="K105" s="280">
        <f>IF(DH105+DI105+DJ105+DK105+DL105&gt;0,MAXA(K$18:K104)+1,0)</f>
        <v>0</v>
      </c>
      <c r="L105" s="280">
        <f>IF(DN105+DO105+DP105+DQ105+DR105&gt;0,MAXA(L$18:L104)+1,0)</f>
        <v>0</v>
      </c>
      <c r="M105" s="280">
        <f>IF(DT105+DU105+DV105+DW105+DX105&gt;0,MAXA(M$18:M104)+1,0)</f>
        <v>0</v>
      </c>
      <c r="N105" s="280">
        <f>IF(DZ105+EA105+EB105+EC105+ED105&gt;0,MAXA(N$18:N104)+1,0)</f>
        <v>0</v>
      </c>
      <c r="O105" s="280">
        <f>IF(EF105+EG105+EH105+EI105+EJ105&gt;0,MAXA(O$18:O104)+1,0)</f>
        <v>0</v>
      </c>
      <c r="P105" s="280">
        <f>IF(EL105+EM105+EN105+EO105+EP105&gt;0,MAXA(P$18:P104)+1,0)</f>
        <v>0</v>
      </c>
      <c r="Q105" s="280">
        <f>IF(ER105+ES105+ET105+EU105+EV105&gt;0,MAXA(Q$18:Q104)+1,0)</f>
        <v>0</v>
      </c>
      <c r="R105" s="280">
        <f>IF(EX105+EY105+EZ105+FA105+FB105&gt;0,MAXA(R$18:R104)+1,0)</f>
        <v>0</v>
      </c>
      <c r="S105" s="280">
        <f>IF(FD105+FE105+FF105+FG105+FH105&gt;0,MAXA(S$18:S104)+1,0)</f>
        <v>0</v>
      </c>
      <c r="T105" s="280">
        <f>IF(FJ105+FK105+FL105+FM105+FN105&gt;0,MAXA(T$18:T104)+1,0)</f>
        <v>0</v>
      </c>
      <c r="U105" s="280">
        <f>IF(FP105+FQ105+FR105+FS105+FT105&gt;0,MAXA(U$18:U104)+1,0)</f>
        <v>0</v>
      </c>
      <c r="V105" s="280">
        <f>IF(FV105+FW105+FX105+FY105+FZ105&gt;0,MAXA(V$18:V104)+1,0)</f>
        <v>0</v>
      </c>
      <c r="W105" s="280">
        <f>IF(GB105+GC105+GD105+GE105+GF105&gt;0,MAXA(W$18:W104)+1,0)</f>
        <v>0</v>
      </c>
      <c r="X105" s="280">
        <f>IF(GH105+GI105+GJ105+GK105+GL105&gt;0,MAXA(X$18:X104)+1,0)</f>
        <v>0</v>
      </c>
      <c r="Y105" s="280">
        <f>IF(GN105+GO105+GP105+GQ105+GR105&gt;0,MAXA(Y$18:Y104)+1,0)</f>
        <v>0</v>
      </c>
      <c r="Z105" s="280">
        <f>IF(GT105+GU105+GV105+GW105+GX105&gt;0,MAXA(Z$18:Z104)+1,0)</f>
        <v>0</v>
      </c>
      <c r="AA105" s="280">
        <f>IF(GZ105+HA105+HB105+HC105+HD105&gt;0,MAXA(AA$18:AA104)+1,0)</f>
        <v>0</v>
      </c>
      <c r="AB105" s="280">
        <f t="shared" si="63"/>
        <v>0</v>
      </c>
      <c r="AC105" s="280">
        <f t="shared" si="71"/>
        <v>0</v>
      </c>
      <c r="AD105" s="280">
        <f t="shared" si="72"/>
        <v>0</v>
      </c>
      <c r="AE105" s="280">
        <f t="shared" si="73"/>
        <v>0</v>
      </c>
      <c r="AF105" s="280">
        <f t="shared" si="64"/>
        <v>0</v>
      </c>
      <c r="AG105" s="280">
        <f t="shared" si="74"/>
        <v>0</v>
      </c>
      <c r="AH105" s="280">
        <f t="shared" si="65"/>
        <v>0</v>
      </c>
      <c r="AI105" s="280">
        <f t="shared" si="75"/>
        <v>0</v>
      </c>
      <c r="AJ105" s="280">
        <f t="shared" si="66"/>
        <v>0</v>
      </c>
      <c r="AK105" s="186" t="e">
        <f>MATCH(AY105,AY$18:AY537,0)</f>
        <v>#N/A</v>
      </c>
      <c r="AL105" s="280">
        <f t="shared" si="76"/>
        <v>0</v>
      </c>
      <c r="AM105" s="280">
        <f t="shared" si="77"/>
        <v>88</v>
      </c>
      <c r="AN105" s="415"/>
      <c r="AO105" s="416"/>
      <c r="AP105" s="303">
        <f t="shared" si="67"/>
        <v>0</v>
      </c>
      <c r="AQ105" s="304">
        <f t="shared" si="68"/>
        <v>0</v>
      </c>
      <c r="AR105" s="305">
        <f t="shared" si="69"/>
        <v>0</v>
      </c>
      <c r="AS105" s="306"/>
      <c r="AT105" s="285" t="str">
        <f t="shared" si="70"/>
        <v/>
      </c>
      <c r="AU105" s="286"/>
      <c r="AV105" s="287"/>
      <c r="AW105" s="288"/>
      <c r="AX105" s="308"/>
      <c r="AY105" s="290"/>
      <c r="AZ105" s="291"/>
      <c r="BA105" s="286"/>
      <c r="BB105" s="290"/>
      <c r="BC105" s="287"/>
      <c r="BD105" s="307"/>
      <c r="BE105" s="296"/>
      <c r="BF105" s="286"/>
      <c r="BG105" s="297"/>
      <c r="BH105" s="298"/>
      <c r="BI105" s="299"/>
      <c r="BJ105" s="300"/>
      <c r="BK105" s="301"/>
      <c r="BL105" s="286"/>
      <c r="BM105" s="297"/>
      <c r="BN105" s="298"/>
      <c r="BO105" s="299"/>
      <c r="BP105" s="300"/>
      <c r="BQ105" s="301"/>
      <c r="BR105" s="286"/>
      <c r="BS105" s="297"/>
      <c r="BT105" s="298"/>
      <c r="BU105" s="299"/>
      <c r="BV105" s="300"/>
      <c r="BW105" s="301"/>
      <c r="BX105" s="286"/>
      <c r="BY105" s="297"/>
      <c r="BZ105" s="298"/>
      <c r="CA105" s="299"/>
      <c r="CB105" s="300"/>
      <c r="CC105" s="291"/>
      <c r="CD105" s="286"/>
      <c r="CE105" s="297"/>
      <c r="CF105" s="298"/>
      <c r="CG105" s="299"/>
      <c r="CH105" s="300"/>
      <c r="CI105" s="291"/>
      <c r="CJ105" s="286"/>
      <c r="CK105" s="297"/>
      <c r="CL105" s="298"/>
      <c r="CM105" s="299"/>
      <c r="CN105" s="300"/>
      <c r="CO105" s="291"/>
      <c r="CP105" s="286"/>
      <c r="CQ105" s="297"/>
      <c r="CR105" s="298"/>
      <c r="CS105" s="299"/>
      <c r="CT105" s="300"/>
      <c r="CU105" s="291"/>
      <c r="CV105" s="286"/>
      <c r="CW105" s="297"/>
      <c r="CX105" s="298"/>
      <c r="CY105" s="299"/>
      <c r="CZ105" s="300"/>
      <c r="DA105" s="291"/>
      <c r="DB105" s="286"/>
      <c r="DC105" s="297"/>
      <c r="DD105" s="298"/>
      <c r="DE105" s="299"/>
      <c r="DF105" s="300"/>
      <c r="DG105" s="291"/>
      <c r="DH105" s="286"/>
      <c r="DI105" s="297"/>
      <c r="DJ105" s="298"/>
      <c r="DK105" s="299"/>
      <c r="DL105" s="300"/>
      <c r="DM105" s="291"/>
      <c r="DN105" s="286"/>
      <c r="DO105" s="297"/>
      <c r="DP105" s="298"/>
      <c r="DQ105" s="299"/>
      <c r="DR105" s="300"/>
      <c r="DS105" s="291"/>
      <c r="DT105" s="286"/>
      <c r="DU105" s="297"/>
      <c r="DV105" s="298"/>
      <c r="DW105" s="299"/>
      <c r="DX105" s="300"/>
      <c r="DY105" s="291"/>
      <c r="DZ105" s="286"/>
      <c r="EA105" s="297"/>
      <c r="EB105" s="298"/>
      <c r="EC105" s="299"/>
      <c r="ED105" s="300"/>
      <c r="EE105" s="291"/>
      <c r="EF105" s="286"/>
      <c r="EG105" s="297"/>
      <c r="EH105" s="298"/>
      <c r="EI105" s="299"/>
      <c r="EJ105" s="300"/>
      <c r="EK105" s="291"/>
      <c r="EL105" s="286"/>
      <c r="EM105" s="297"/>
      <c r="EN105" s="298"/>
      <c r="EO105" s="299"/>
      <c r="EP105" s="300"/>
      <c r="EQ105" s="291"/>
      <c r="ER105" s="286"/>
      <c r="ES105" s="297"/>
      <c r="ET105" s="298"/>
      <c r="EU105" s="299"/>
      <c r="EV105" s="300"/>
      <c r="EW105" s="291"/>
      <c r="EX105" s="286"/>
      <c r="EY105" s="297"/>
      <c r="EZ105" s="298"/>
      <c r="FA105" s="299"/>
      <c r="FB105" s="300"/>
      <c r="FC105" s="291"/>
      <c r="FD105" s="286"/>
      <c r="FE105" s="297"/>
      <c r="FF105" s="298"/>
      <c r="FG105" s="299"/>
      <c r="FH105" s="300"/>
      <c r="FI105" s="291"/>
      <c r="FJ105" s="286"/>
      <c r="FK105" s="297"/>
      <c r="FL105" s="298"/>
      <c r="FM105" s="299"/>
      <c r="FN105" s="300"/>
      <c r="FO105" s="291"/>
      <c r="FP105" s="286"/>
      <c r="FQ105" s="297"/>
      <c r="FR105" s="298"/>
      <c r="FS105" s="299"/>
      <c r="FT105" s="300"/>
      <c r="FU105" s="291"/>
      <c r="FV105" s="286"/>
      <c r="FW105" s="297"/>
      <c r="FX105" s="298"/>
      <c r="FY105" s="299"/>
      <c r="FZ105" s="300"/>
      <c r="GA105" s="291"/>
      <c r="GB105" s="286"/>
      <c r="GC105" s="297"/>
      <c r="GD105" s="298"/>
      <c r="GE105" s="299"/>
      <c r="GF105" s="300"/>
      <c r="GG105" s="291"/>
      <c r="GH105" s="286"/>
      <c r="GI105" s="297"/>
      <c r="GJ105" s="298"/>
      <c r="GK105" s="299"/>
      <c r="GL105" s="300"/>
      <c r="GM105" s="291"/>
      <c r="GN105" s="286"/>
      <c r="GO105" s="297"/>
      <c r="GP105" s="298"/>
      <c r="GQ105" s="299"/>
      <c r="GR105" s="300"/>
      <c r="GS105" s="291"/>
      <c r="GT105" s="286"/>
      <c r="GU105" s="297"/>
      <c r="GV105" s="298"/>
      <c r="GW105" s="299"/>
      <c r="GX105" s="300"/>
      <c r="GY105" s="291"/>
      <c r="GZ105" s="286"/>
      <c r="HA105" s="297"/>
      <c r="HB105" s="298"/>
      <c r="HC105" s="299"/>
      <c r="HD105" s="300"/>
    </row>
    <row r="106" spans="1:212" x14ac:dyDescent="0.25">
      <c r="A106" s="280">
        <f>IF(AL106=1,(MAXA(A$18:A105)+1),0)</f>
        <v>0</v>
      </c>
      <c r="B106" s="280">
        <f>IF(BF106+BG106+BH106+BI106+BJ106&gt;0,MAXA(B$18:B105)+1,0)</f>
        <v>0</v>
      </c>
      <c r="C106" s="280">
        <f>IF(BL106+BM106+BN106+BO106+BP106&gt;0,MAXA(C$18:C105)+1,0)</f>
        <v>0</v>
      </c>
      <c r="D106" s="280">
        <f>IF(BR106+BS106+BT106+BU106+BV106&gt;0,MAXA(D$18:D105)+1,0)</f>
        <v>0</v>
      </c>
      <c r="E106" s="280">
        <f>IF(BX106+BY106+BZ106+CA106+CB106&gt;0,MAXA(E$18:E105)+1,0)</f>
        <v>0</v>
      </c>
      <c r="F106" s="280">
        <f>IF(CD106+CE106+CF106+CG106+CH106&gt;0,MAXA(F$18:F105)+1,0)</f>
        <v>0</v>
      </c>
      <c r="G106" s="280">
        <f>IF(CJ106+CK106+CL106+CM106+CN106&gt;0,MAXA(G$18:G105)+1,0)</f>
        <v>0</v>
      </c>
      <c r="H106" s="280">
        <f>IF(CP106+CQ106+CR106+CS106+CT106&gt;0,MAXA(H$18:H105)+1,0)</f>
        <v>0</v>
      </c>
      <c r="I106" s="280">
        <f>IF(CV106+CW106+CX106+CY106+CZ106&gt;0,MAXA(I$18:I105)+1,0)</f>
        <v>0</v>
      </c>
      <c r="J106" s="280">
        <f>IF(DB106+DC106+DD106+DE106+DF106&gt;0,MAXA(J$18:J105)+1,0)</f>
        <v>0</v>
      </c>
      <c r="K106" s="280">
        <f>IF(DH106+DI106+DJ106+DK106+DL106&gt;0,MAXA(K$18:K105)+1,0)</f>
        <v>0</v>
      </c>
      <c r="L106" s="280">
        <f>IF(DN106+DO106+DP106+DQ106+DR106&gt;0,MAXA(L$18:L105)+1,0)</f>
        <v>0</v>
      </c>
      <c r="M106" s="280">
        <f>IF(DT106+DU106+DV106+DW106+DX106&gt;0,MAXA(M$18:M105)+1,0)</f>
        <v>0</v>
      </c>
      <c r="N106" s="280">
        <f>IF(DZ106+EA106+EB106+EC106+ED106&gt;0,MAXA(N$18:N105)+1,0)</f>
        <v>0</v>
      </c>
      <c r="O106" s="280">
        <f>IF(EF106+EG106+EH106+EI106+EJ106&gt;0,MAXA(O$18:O105)+1,0)</f>
        <v>0</v>
      </c>
      <c r="P106" s="280">
        <f>IF(EL106+EM106+EN106+EO106+EP106&gt;0,MAXA(P$18:P105)+1,0)</f>
        <v>0</v>
      </c>
      <c r="Q106" s="280">
        <f>IF(ER106+ES106+ET106+EU106+EV106&gt;0,MAXA(Q$18:Q105)+1,0)</f>
        <v>0</v>
      </c>
      <c r="R106" s="280">
        <f>IF(EX106+EY106+EZ106+FA106+FB106&gt;0,MAXA(R$18:R105)+1,0)</f>
        <v>0</v>
      </c>
      <c r="S106" s="280">
        <f>IF(FD106+FE106+FF106+FG106+FH106&gt;0,MAXA(S$18:S105)+1,0)</f>
        <v>0</v>
      </c>
      <c r="T106" s="280">
        <f>IF(FJ106+FK106+FL106+FM106+FN106&gt;0,MAXA(T$18:T105)+1,0)</f>
        <v>0</v>
      </c>
      <c r="U106" s="280">
        <f>IF(FP106+FQ106+FR106+FS106+FT106&gt;0,MAXA(U$18:U105)+1,0)</f>
        <v>0</v>
      </c>
      <c r="V106" s="280">
        <f>IF(FV106+FW106+FX106+FY106+FZ106&gt;0,MAXA(V$18:V105)+1,0)</f>
        <v>0</v>
      </c>
      <c r="W106" s="280">
        <f>IF(GB106+GC106+GD106+GE106+GF106&gt;0,MAXA(W$18:W105)+1,0)</f>
        <v>0</v>
      </c>
      <c r="X106" s="280">
        <f>IF(GH106+GI106+GJ106+GK106+GL106&gt;0,MAXA(X$18:X105)+1,0)</f>
        <v>0</v>
      </c>
      <c r="Y106" s="280">
        <f>IF(GN106+GO106+GP106+GQ106+GR106&gt;0,MAXA(Y$18:Y105)+1,0)</f>
        <v>0</v>
      </c>
      <c r="Z106" s="280">
        <f>IF(GT106+GU106+GV106+GW106+GX106&gt;0,MAXA(Z$18:Z105)+1,0)</f>
        <v>0</v>
      </c>
      <c r="AA106" s="280">
        <f>IF(GZ106+HA106+HB106+HC106+HD106&gt;0,MAXA(AA$18:AA105)+1,0)</f>
        <v>0</v>
      </c>
      <c r="AB106" s="280">
        <f t="shared" si="63"/>
        <v>0</v>
      </c>
      <c r="AC106" s="280">
        <f t="shared" si="71"/>
        <v>0</v>
      </c>
      <c r="AD106" s="280">
        <f t="shared" si="72"/>
        <v>0</v>
      </c>
      <c r="AE106" s="280">
        <f t="shared" si="73"/>
        <v>0</v>
      </c>
      <c r="AF106" s="280">
        <f t="shared" si="64"/>
        <v>0</v>
      </c>
      <c r="AG106" s="280">
        <f t="shared" si="74"/>
        <v>0</v>
      </c>
      <c r="AH106" s="280">
        <f t="shared" si="65"/>
        <v>0</v>
      </c>
      <c r="AI106" s="280">
        <f t="shared" si="75"/>
        <v>0</v>
      </c>
      <c r="AJ106" s="280">
        <f t="shared" si="66"/>
        <v>0</v>
      </c>
      <c r="AK106" s="186" t="e">
        <f>MATCH(AY106,AY$18:AY538,0)</f>
        <v>#N/A</v>
      </c>
      <c r="AL106" s="280">
        <f t="shared" si="76"/>
        <v>0</v>
      </c>
      <c r="AM106" s="280">
        <f t="shared" si="77"/>
        <v>89</v>
      </c>
      <c r="AN106" s="415"/>
      <c r="AO106" s="416"/>
      <c r="AP106" s="303">
        <f t="shared" si="67"/>
        <v>0</v>
      </c>
      <c r="AQ106" s="304">
        <f t="shared" si="68"/>
        <v>0</v>
      </c>
      <c r="AR106" s="305">
        <f t="shared" si="69"/>
        <v>0</v>
      </c>
      <c r="AS106" s="284"/>
      <c r="AT106" s="285" t="str">
        <f t="shared" si="70"/>
        <v/>
      </c>
      <c r="AU106" s="286"/>
      <c r="AV106" s="287"/>
      <c r="AW106" s="288"/>
      <c r="AX106" s="289"/>
      <c r="AY106" s="290"/>
      <c r="AZ106" s="291"/>
      <c r="BA106" s="286"/>
      <c r="BB106" s="290"/>
      <c r="BC106" s="287"/>
      <c r="BD106" s="307"/>
      <c r="BE106" s="296"/>
      <c r="BF106" s="286"/>
      <c r="BG106" s="297"/>
      <c r="BH106" s="298"/>
      <c r="BI106" s="299"/>
      <c r="BJ106" s="300"/>
      <c r="BK106" s="301"/>
      <c r="BL106" s="286"/>
      <c r="BM106" s="297"/>
      <c r="BN106" s="298"/>
      <c r="BO106" s="299"/>
      <c r="BP106" s="300"/>
      <c r="BQ106" s="301"/>
      <c r="BR106" s="286"/>
      <c r="BS106" s="297"/>
      <c r="BT106" s="298"/>
      <c r="BU106" s="299"/>
      <c r="BV106" s="300"/>
      <c r="BW106" s="301"/>
      <c r="BX106" s="286"/>
      <c r="BY106" s="297"/>
      <c r="BZ106" s="298"/>
      <c r="CA106" s="299"/>
      <c r="CB106" s="300"/>
      <c r="CC106" s="291"/>
      <c r="CD106" s="286"/>
      <c r="CE106" s="297"/>
      <c r="CF106" s="298"/>
      <c r="CG106" s="299"/>
      <c r="CH106" s="300"/>
      <c r="CI106" s="291"/>
      <c r="CJ106" s="286"/>
      <c r="CK106" s="297"/>
      <c r="CL106" s="298"/>
      <c r="CM106" s="299"/>
      <c r="CN106" s="300"/>
      <c r="CO106" s="291"/>
      <c r="CP106" s="286"/>
      <c r="CQ106" s="297"/>
      <c r="CR106" s="298"/>
      <c r="CS106" s="299"/>
      <c r="CT106" s="300"/>
      <c r="CU106" s="291"/>
      <c r="CV106" s="286"/>
      <c r="CW106" s="297"/>
      <c r="CX106" s="298"/>
      <c r="CY106" s="299"/>
      <c r="CZ106" s="300"/>
      <c r="DA106" s="291"/>
      <c r="DB106" s="286"/>
      <c r="DC106" s="297"/>
      <c r="DD106" s="298"/>
      <c r="DE106" s="299"/>
      <c r="DF106" s="300"/>
      <c r="DG106" s="291"/>
      <c r="DH106" s="286"/>
      <c r="DI106" s="297"/>
      <c r="DJ106" s="298"/>
      <c r="DK106" s="299"/>
      <c r="DL106" s="300"/>
      <c r="DM106" s="291"/>
      <c r="DN106" s="286"/>
      <c r="DO106" s="297"/>
      <c r="DP106" s="298"/>
      <c r="DQ106" s="299"/>
      <c r="DR106" s="300"/>
      <c r="DS106" s="291"/>
      <c r="DT106" s="286"/>
      <c r="DU106" s="297"/>
      <c r="DV106" s="298"/>
      <c r="DW106" s="299"/>
      <c r="DX106" s="300"/>
      <c r="DY106" s="291"/>
      <c r="DZ106" s="286"/>
      <c r="EA106" s="297"/>
      <c r="EB106" s="298"/>
      <c r="EC106" s="299"/>
      <c r="ED106" s="300"/>
      <c r="EE106" s="291"/>
      <c r="EF106" s="286"/>
      <c r="EG106" s="297"/>
      <c r="EH106" s="298"/>
      <c r="EI106" s="299"/>
      <c r="EJ106" s="300"/>
      <c r="EK106" s="291"/>
      <c r="EL106" s="286"/>
      <c r="EM106" s="297"/>
      <c r="EN106" s="298"/>
      <c r="EO106" s="299"/>
      <c r="EP106" s="300"/>
      <c r="EQ106" s="291"/>
      <c r="ER106" s="286"/>
      <c r="ES106" s="297"/>
      <c r="ET106" s="298"/>
      <c r="EU106" s="299"/>
      <c r="EV106" s="300"/>
      <c r="EW106" s="291"/>
      <c r="EX106" s="286"/>
      <c r="EY106" s="297"/>
      <c r="EZ106" s="298"/>
      <c r="FA106" s="299"/>
      <c r="FB106" s="300"/>
      <c r="FC106" s="291"/>
      <c r="FD106" s="286"/>
      <c r="FE106" s="297"/>
      <c r="FF106" s="298"/>
      <c r="FG106" s="299"/>
      <c r="FH106" s="300"/>
      <c r="FI106" s="291"/>
      <c r="FJ106" s="286"/>
      <c r="FK106" s="297"/>
      <c r="FL106" s="298"/>
      <c r="FM106" s="299"/>
      <c r="FN106" s="300"/>
      <c r="FO106" s="291"/>
      <c r="FP106" s="286"/>
      <c r="FQ106" s="297"/>
      <c r="FR106" s="298"/>
      <c r="FS106" s="299"/>
      <c r="FT106" s="300"/>
      <c r="FU106" s="291"/>
      <c r="FV106" s="286"/>
      <c r="FW106" s="297"/>
      <c r="FX106" s="298"/>
      <c r="FY106" s="299"/>
      <c r="FZ106" s="300"/>
      <c r="GA106" s="291"/>
      <c r="GB106" s="286"/>
      <c r="GC106" s="297"/>
      <c r="GD106" s="298"/>
      <c r="GE106" s="299"/>
      <c r="GF106" s="300"/>
      <c r="GG106" s="291"/>
      <c r="GH106" s="286"/>
      <c r="GI106" s="297"/>
      <c r="GJ106" s="298"/>
      <c r="GK106" s="299"/>
      <c r="GL106" s="300"/>
      <c r="GM106" s="291"/>
      <c r="GN106" s="286"/>
      <c r="GO106" s="297"/>
      <c r="GP106" s="298"/>
      <c r="GQ106" s="299"/>
      <c r="GR106" s="300"/>
      <c r="GS106" s="291"/>
      <c r="GT106" s="286"/>
      <c r="GU106" s="297"/>
      <c r="GV106" s="298"/>
      <c r="GW106" s="299"/>
      <c r="GX106" s="300"/>
      <c r="GY106" s="291"/>
      <c r="GZ106" s="286"/>
      <c r="HA106" s="297"/>
      <c r="HB106" s="298"/>
      <c r="HC106" s="299"/>
      <c r="HD106" s="300"/>
    </row>
    <row r="107" spans="1:212" x14ac:dyDescent="0.25">
      <c r="A107" s="280">
        <f>IF(AL107=1,(MAXA(A$18:A106)+1),0)</f>
        <v>0</v>
      </c>
      <c r="B107" s="280">
        <f>IF(BF107+BG107+BH107+BI107+BJ107&gt;0,MAXA(B$18:B106)+1,0)</f>
        <v>0</v>
      </c>
      <c r="C107" s="280">
        <f>IF(BL107+BM107+BN107+BO107+BP107&gt;0,MAXA(C$18:C106)+1,0)</f>
        <v>0</v>
      </c>
      <c r="D107" s="280">
        <f>IF(BR107+BS107+BT107+BU107+BV107&gt;0,MAXA(D$18:D106)+1,0)</f>
        <v>0</v>
      </c>
      <c r="E107" s="280">
        <f>IF(BX107+BY107+BZ107+CA107+CB107&gt;0,MAXA(E$18:E106)+1,0)</f>
        <v>0</v>
      </c>
      <c r="F107" s="280">
        <f>IF(CD107+CE107+CF107+CG107+CH107&gt;0,MAXA(F$18:F106)+1,0)</f>
        <v>0</v>
      </c>
      <c r="G107" s="280">
        <f>IF(CJ107+CK107+CL107+CM107+CN107&gt;0,MAXA(G$18:G106)+1,0)</f>
        <v>0</v>
      </c>
      <c r="H107" s="280">
        <f>IF(CP107+CQ107+CR107+CS107+CT107&gt;0,MAXA(H$18:H106)+1,0)</f>
        <v>0</v>
      </c>
      <c r="I107" s="280">
        <f>IF(CV107+CW107+CX107+CY107+CZ107&gt;0,MAXA(I$18:I106)+1,0)</f>
        <v>0</v>
      </c>
      <c r="J107" s="280">
        <f>IF(DB107+DC107+DD107+DE107+DF107&gt;0,MAXA(J$18:J106)+1,0)</f>
        <v>0</v>
      </c>
      <c r="K107" s="280">
        <f>IF(DH107+DI107+DJ107+DK107+DL107&gt;0,MAXA(K$18:K106)+1,0)</f>
        <v>0</v>
      </c>
      <c r="L107" s="280">
        <f>IF(DN107+DO107+DP107+DQ107+DR107&gt;0,MAXA(L$18:L106)+1,0)</f>
        <v>0</v>
      </c>
      <c r="M107" s="280">
        <f>IF(DT107+DU107+DV107+DW107+DX107&gt;0,MAXA(M$18:M106)+1,0)</f>
        <v>0</v>
      </c>
      <c r="N107" s="280">
        <f>IF(DZ107+EA107+EB107+EC107+ED107&gt;0,MAXA(N$18:N106)+1,0)</f>
        <v>0</v>
      </c>
      <c r="O107" s="280">
        <f>IF(EF107+EG107+EH107+EI107+EJ107&gt;0,MAXA(O$18:O106)+1,0)</f>
        <v>0</v>
      </c>
      <c r="P107" s="280">
        <f>IF(EL107+EM107+EN107+EO107+EP107&gt;0,MAXA(P$18:P106)+1,0)</f>
        <v>0</v>
      </c>
      <c r="Q107" s="280">
        <f>IF(ER107+ES107+ET107+EU107+EV107&gt;0,MAXA(Q$18:Q106)+1,0)</f>
        <v>0</v>
      </c>
      <c r="R107" s="280">
        <f>IF(EX107+EY107+EZ107+FA107+FB107&gt;0,MAXA(R$18:R106)+1,0)</f>
        <v>0</v>
      </c>
      <c r="S107" s="280">
        <f>IF(FD107+FE107+FF107+FG107+FH107&gt;0,MAXA(S$18:S106)+1,0)</f>
        <v>0</v>
      </c>
      <c r="T107" s="280">
        <f>IF(FJ107+FK107+FL107+FM107+FN107&gt;0,MAXA(T$18:T106)+1,0)</f>
        <v>0</v>
      </c>
      <c r="U107" s="280">
        <f>IF(FP107+FQ107+FR107+FS107+FT107&gt;0,MAXA(U$18:U106)+1,0)</f>
        <v>0</v>
      </c>
      <c r="V107" s="280">
        <f>IF(FV107+FW107+FX107+FY107+FZ107&gt;0,MAXA(V$18:V106)+1,0)</f>
        <v>0</v>
      </c>
      <c r="W107" s="280">
        <f>IF(GB107+GC107+GD107+GE107+GF107&gt;0,MAXA(W$18:W106)+1,0)</f>
        <v>0</v>
      </c>
      <c r="X107" s="280">
        <f>IF(GH107+GI107+GJ107+GK107+GL107&gt;0,MAXA(X$18:X106)+1,0)</f>
        <v>0</v>
      </c>
      <c r="Y107" s="280">
        <f>IF(GN107+GO107+GP107+GQ107+GR107&gt;0,MAXA(Y$18:Y106)+1,0)</f>
        <v>0</v>
      </c>
      <c r="Z107" s="280">
        <f>IF(GT107+GU107+GV107+GW107+GX107&gt;0,MAXA(Z$18:Z106)+1,0)</f>
        <v>0</v>
      </c>
      <c r="AA107" s="280">
        <f>IF(GZ107+HA107+HB107+HC107+HD107&gt;0,MAXA(AA$18:AA106)+1,0)</f>
        <v>0</v>
      </c>
      <c r="AB107" s="280">
        <f t="shared" si="63"/>
        <v>0</v>
      </c>
      <c r="AC107" s="280">
        <f t="shared" si="71"/>
        <v>0</v>
      </c>
      <c r="AD107" s="280">
        <f t="shared" si="72"/>
        <v>0</v>
      </c>
      <c r="AE107" s="280">
        <f t="shared" si="73"/>
        <v>0</v>
      </c>
      <c r="AF107" s="280">
        <f t="shared" si="64"/>
        <v>0</v>
      </c>
      <c r="AG107" s="280">
        <f t="shared" si="74"/>
        <v>0</v>
      </c>
      <c r="AH107" s="280">
        <f t="shared" si="65"/>
        <v>0</v>
      </c>
      <c r="AI107" s="280">
        <f t="shared" si="75"/>
        <v>0</v>
      </c>
      <c r="AJ107" s="280">
        <f t="shared" si="66"/>
        <v>0</v>
      </c>
      <c r="AK107" s="186" t="e">
        <f>MATCH(AY107,AY$18:AY539,0)</f>
        <v>#N/A</v>
      </c>
      <c r="AL107" s="280">
        <f t="shared" si="76"/>
        <v>0</v>
      </c>
      <c r="AM107" s="280">
        <f t="shared" si="77"/>
        <v>90</v>
      </c>
      <c r="AN107" s="415"/>
      <c r="AO107" s="416"/>
      <c r="AP107" s="303">
        <f t="shared" si="67"/>
        <v>0</v>
      </c>
      <c r="AQ107" s="304">
        <f t="shared" si="68"/>
        <v>0</v>
      </c>
      <c r="AR107" s="305">
        <f t="shared" si="69"/>
        <v>0</v>
      </c>
      <c r="AS107" s="306"/>
      <c r="AT107" s="285" t="str">
        <f t="shared" si="70"/>
        <v/>
      </c>
      <c r="AU107" s="286"/>
      <c r="AV107" s="287"/>
      <c r="AW107" s="288"/>
      <c r="AX107" s="308"/>
      <c r="AY107" s="290"/>
      <c r="AZ107" s="291"/>
      <c r="BA107" s="286"/>
      <c r="BB107" s="290"/>
      <c r="BC107" s="287"/>
      <c r="BD107" s="307"/>
      <c r="BE107" s="296"/>
      <c r="BF107" s="286"/>
      <c r="BG107" s="297"/>
      <c r="BH107" s="298"/>
      <c r="BI107" s="299"/>
      <c r="BJ107" s="300"/>
      <c r="BK107" s="301"/>
      <c r="BL107" s="286"/>
      <c r="BM107" s="297"/>
      <c r="BN107" s="298"/>
      <c r="BO107" s="299"/>
      <c r="BP107" s="300"/>
      <c r="BQ107" s="301"/>
      <c r="BR107" s="286"/>
      <c r="BS107" s="297"/>
      <c r="BT107" s="298"/>
      <c r="BU107" s="299"/>
      <c r="BV107" s="300"/>
      <c r="BW107" s="301"/>
      <c r="BX107" s="286"/>
      <c r="BY107" s="297"/>
      <c r="BZ107" s="298"/>
      <c r="CA107" s="299"/>
      <c r="CB107" s="300"/>
      <c r="CC107" s="291"/>
      <c r="CD107" s="286"/>
      <c r="CE107" s="297"/>
      <c r="CF107" s="298"/>
      <c r="CG107" s="299"/>
      <c r="CH107" s="300"/>
      <c r="CI107" s="291"/>
      <c r="CJ107" s="286"/>
      <c r="CK107" s="297"/>
      <c r="CL107" s="298"/>
      <c r="CM107" s="299"/>
      <c r="CN107" s="300"/>
      <c r="CO107" s="291"/>
      <c r="CP107" s="286"/>
      <c r="CQ107" s="297"/>
      <c r="CR107" s="298"/>
      <c r="CS107" s="299"/>
      <c r="CT107" s="300"/>
      <c r="CU107" s="291"/>
      <c r="CV107" s="286"/>
      <c r="CW107" s="297"/>
      <c r="CX107" s="298"/>
      <c r="CY107" s="299"/>
      <c r="CZ107" s="300"/>
      <c r="DA107" s="291"/>
      <c r="DB107" s="286"/>
      <c r="DC107" s="297"/>
      <c r="DD107" s="298"/>
      <c r="DE107" s="299"/>
      <c r="DF107" s="300"/>
      <c r="DG107" s="291"/>
      <c r="DH107" s="286"/>
      <c r="DI107" s="297"/>
      <c r="DJ107" s="298"/>
      <c r="DK107" s="299"/>
      <c r="DL107" s="300"/>
      <c r="DM107" s="291"/>
      <c r="DN107" s="286"/>
      <c r="DO107" s="297"/>
      <c r="DP107" s="298"/>
      <c r="DQ107" s="299"/>
      <c r="DR107" s="300"/>
      <c r="DS107" s="291"/>
      <c r="DT107" s="286"/>
      <c r="DU107" s="297"/>
      <c r="DV107" s="298"/>
      <c r="DW107" s="299"/>
      <c r="DX107" s="300"/>
      <c r="DY107" s="291"/>
      <c r="DZ107" s="286"/>
      <c r="EA107" s="297"/>
      <c r="EB107" s="298"/>
      <c r="EC107" s="299"/>
      <c r="ED107" s="300"/>
      <c r="EE107" s="291"/>
      <c r="EF107" s="286"/>
      <c r="EG107" s="297"/>
      <c r="EH107" s="298"/>
      <c r="EI107" s="299"/>
      <c r="EJ107" s="300"/>
      <c r="EK107" s="291"/>
      <c r="EL107" s="286"/>
      <c r="EM107" s="297"/>
      <c r="EN107" s="298"/>
      <c r="EO107" s="299"/>
      <c r="EP107" s="300"/>
      <c r="EQ107" s="291"/>
      <c r="ER107" s="286"/>
      <c r="ES107" s="297"/>
      <c r="ET107" s="298"/>
      <c r="EU107" s="299"/>
      <c r="EV107" s="300"/>
      <c r="EW107" s="291"/>
      <c r="EX107" s="286"/>
      <c r="EY107" s="297"/>
      <c r="EZ107" s="298"/>
      <c r="FA107" s="299"/>
      <c r="FB107" s="300"/>
      <c r="FC107" s="291"/>
      <c r="FD107" s="286"/>
      <c r="FE107" s="297"/>
      <c r="FF107" s="298"/>
      <c r="FG107" s="299"/>
      <c r="FH107" s="300"/>
      <c r="FI107" s="291"/>
      <c r="FJ107" s="286"/>
      <c r="FK107" s="297"/>
      <c r="FL107" s="298"/>
      <c r="FM107" s="299"/>
      <c r="FN107" s="300"/>
      <c r="FO107" s="291"/>
      <c r="FP107" s="286"/>
      <c r="FQ107" s="297"/>
      <c r="FR107" s="298"/>
      <c r="FS107" s="299"/>
      <c r="FT107" s="300"/>
      <c r="FU107" s="291"/>
      <c r="FV107" s="286"/>
      <c r="FW107" s="297"/>
      <c r="FX107" s="298"/>
      <c r="FY107" s="299"/>
      <c r="FZ107" s="300"/>
      <c r="GA107" s="291"/>
      <c r="GB107" s="286"/>
      <c r="GC107" s="297"/>
      <c r="GD107" s="298"/>
      <c r="GE107" s="299"/>
      <c r="GF107" s="300"/>
      <c r="GG107" s="291"/>
      <c r="GH107" s="286"/>
      <c r="GI107" s="297"/>
      <c r="GJ107" s="298"/>
      <c r="GK107" s="299"/>
      <c r="GL107" s="300"/>
      <c r="GM107" s="291"/>
      <c r="GN107" s="286"/>
      <c r="GO107" s="297"/>
      <c r="GP107" s="298"/>
      <c r="GQ107" s="299"/>
      <c r="GR107" s="300"/>
      <c r="GS107" s="291"/>
      <c r="GT107" s="286"/>
      <c r="GU107" s="297"/>
      <c r="GV107" s="298"/>
      <c r="GW107" s="299"/>
      <c r="GX107" s="300"/>
      <c r="GY107" s="291"/>
      <c r="GZ107" s="286"/>
      <c r="HA107" s="297"/>
      <c r="HB107" s="298"/>
      <c r="HC107" s="299"/>
      <c r="HD107" s="300"/>
    </row>
    <row r="108" spans="1:212" x14ac:dyDescent="0.25">
      <c r="A108" s="280">
        <f>IF(AL108=1,(MAXA(A$18:A107)+1),0)</f>
        <v>0</v>
      </c>
      <c r="B108" s="280">
        <f>IF(BF108+BG108+BH108+BI108+BJ108&gt;0,MAXA(B$18:B107)+1,0)</f>
        <v>0</v>
      </c>
      <c r="C108" s="280">
        <f>IF(BL108+BM108+BN108+BO108+BP108&gt;0,MAXA(C$18:C107)+1,0)</f>
        <v>0</v>
      </c>
      <c r="D108" s="280">
        <f>IF(BR108+BS108+BT108+BU108+BV108&gt;0,MAXA(D$18:D107)+1,0)</f>
        <v>0</v>
      </c>
      <c r="E108" s="280">
        <f>IF(BX108+BY108+BZ108+CA108+CB108&gt;0,MAXA(E$18:E107)+1,0)</f>
        <v>0</v>
      </c>
      <c r="F108" s="280">
        <f>IF(CD108+CE108+CF108+CG108+CH108&gt;0,MAXA(F$18:F107)+1,0)</f>
        <v>0</v>
      </c>
      <c r="G108" s="280">
        <f>IF(CJ108+CK108+CL108+CM108+CN108&gt;0,MAXA(G$18:G107)+1,0)</f>
        <v>0</v>
      </c>
      <c r="H108" s="280">
        <f>IF(CP108+CQ108+CR108+CS108+CT108&gt;0,MAXA(H$18:H107)+1,0)</f>
        <v>0</v>
      </c>
      <c r="I108" s="280">
        <f>IF(CV108+CW108+CX108+CY108+CZ108&gt;0,MAXA(I$18:I107)+1,0)</f>
        <v>0</v>
      </c>
      <c r="J108" s="280">
        <f>IF(DB108+DC108+DD108+DE108+DF108&gt;0,MAXA(J$18:J107)+1,0)</f>
        <v>0</v>
      </c>
      <c r="K108" s="280">
        <f>IF(DH108+DI108+DJ108+DK108+DL108&gt;0,MAXA(K$18:K107)+1,0)</f>
        <v>0</v>
      </c>
      <c r="L108" s="280">
        <f>IF(DN108+DO108+DP108+DQ108+DR108&gt;0,MAXA(L$18:L107)+1,0)</f>
        <v>0</v>
      </c>
      <c r="M108" s="280">
        <f>IF(DT108+DU108+DV108+DW108+DX108&gt;0,MAXA(M$18:M107)+1,0)</f>
        <v>0</v>
      </c>
      <c r="N108" s="280">
        <f>IF(DZ108+EA108+EB108+EC108+ED108&gt;0,MAXA(N$18:N107)+1,0)</f>
        <v>0</v>
      </c>
      <c r="O108" s="280">
        <f>IF(EF108+EG108+EH108+EI108+EJ108&gt;0,MAXA(O$18:O107)+1,0)</f>
        <v>0</v>
      </c>
      <c r="P108" s="280">
        <f>IF(EL108+EM108+EN108+EO108+EP108&gt;0,MAXA(P$18:P107)+1,0)</f>
        <v>0</v>
      </c>
      <c r="Q108" s="280">
        <f>IF(ER108+ES108+ET108+EU108+EV108&gt;0,MAXA(Q$18:Q107)+1,0)</f>
        <v>0</v>
      </c>
      <c r="R108" s="280">
        <f>IF(EX108+EY108+EZ108+FA108+FB108&gt;0,MAXA(R$18:R107)+1,0)</f>
        <v>0</v>
      </c>
      <c r="S108" s="280">
        <f>IF(FD108+FE108+FF108+FG108+FH108&gt;0,MAXA(S$18:S107)+1,0)</f>
        <v>0</v>
      </c>
      <c r="T108" s="280">
        <f>IF(FJ108+FK108+FL108+FM108+FN108&gt;0,MAXA(T$18:T107)+1,0)</f>
        <v>0</v>
      </c>
      <c r="U108" s="280">
        <f>IF(FP108+FQ108+FR108+FS108+FT108&gt;0,MAXA(U$18:U107)+1,0)</f>
        <v>0</v>
      </c>
      <c r="V108" s="280">
        <f>IF(FV108+FW108+FX108+FY108+FZ108&gt;0,MAXA(V$18:V107)+1,0)</f>
        <v>0</v>
      </c>
      <c r="W108" s="280">
        <f>IF(GB108+GC108+GD108+GE108+GF108&gt;0,MAXA(W$18:W107)+1,0)</f>
        <v>0</v>
      </c>
      <c r="X108" s="280">
        <f>IF(GH108+GI108+GJ108+GK108+GL108&gt;0,MAXA(X$18:X107)+1,0)</f>
        <v>0</v>
      </c>
      <c r="Y108" s="280">
        <f>IF(GN108+GO108+GP108+GQ108+GR108&gt;0,MAXA(Y$18:Y107)+1,0)</f>
        <v>0</v>
      </c>
      <c r="Z108" s="280">
        <f>IF(GT108+GU108+GV108+GW108+GX108&gt;0,MAXA(Z$18:Z107)+1,0)</f>
        <v>0</v>
      </c>
      <c r="AA108" s="280">
        <f>IF(GZ108+HA108+HB108+HC108+HD108&gt;0,MAXA(AA$18:AA107)+1,0)</f>
        <v>0</v>
      </c>
      <c r="AB108" s="280">
        <f t="shared" si="63"/>
        <v>0</v>
      </c>
      <c r="AC108" s="280">
        <f t="shared" si="71"/>
        <v>0</v>
      </c>
      <c r="AD108" s="280">
        <f t="shared" si="72"/>
        <v>0</v>
      </c>
      <c r="AE108" s="280">
        <f t="shared" si="73"/>
        <v>0</v>
      </c>
      <c r="AF108" s="280">
        <f t="shared" si="64"/>
        <v>0</v>
      </c>
      <c r="AG108" s="280">
        <f t="shared" si="74"/>
        <v>0</v>
      </c>
      <c r="AH108" s="280">
        <f t="shared" si="65"/>
        <v>0</v>
      </c>
      <c r="AI108" s="280">
        <f t="shared" si="75"/>
        <v>0</v>
      </c>
      <c r="AJ108" s="280">
        <f t="shared" si="66"/>
        <v>0</v>
      </c>
      <c r="AK108" s="186" t="e">
        <f>MATCH(AY108,AY$18:AY540,0)</f>
        <v>#N/A</v>
      </c>
      <c r="AL108" s="280">
        <f t="shared" si="76"/>
        <v>0</v>
      </c>
      <c r="AM108" s="280">
        <f t="shared" si="77"/>
        <v>91</v>
      </c>
      <c r="AN108" s="415"/>
      <c r="AO108" s="416"/>
      <c r="AP108" s="303">
        <f t="shared" si="67"/>
        <v>0</v>
      </c>
      <c r="AQ108" s="304">
        <f t="shared" si="68"/>
        <v>0</v>
      </c>
      <c r="AR108" s="305">
        <f t="shared" si="69"/>
        <v>0</v>
      </c>
      <c r="AS108" s="284"/>
      <c r="AT108" s="285" t="str">
        <f t="shared" si="70"/>
        <v/>
      </c>
      <c r="AU108" s="286"/>
      <c r="AV108" s="287"/>
      <c r="AW108" s="288"/>
      <c r="AX108" s="308"/>
      <c r="AY108" s="290"/>
      <c r="AZ108" s="291"/>
      <c r="BA108" s="286"/>
      <c r="BB108" s="290"/>
      <c r="BC108" s="287"/>
      <c r="BD108" s="307"/>
      <c r="BE108" s="296"/>
      <c r="BF108" s="286"/>
      <c r="BG108" s="297"/>
      <c r="BH108" s="298"/>
      <c r="BI108" s="299"/>
      <c r="BJ108" s="300"/>
      <c r="BK108" s="301"/>
      <c r="BL108" s="286"/>
      <c r="BM108" s="297"/>
      <c r="BN108" s="298"/>
      <c r="BO108" s="299"/>
      <c r="BP108" s="300"/>
      <c r="BQ108" s="301"/>
      <c r="BR108" s="286"/>
      <c r="BS108" s="297"/>
      <c r="BT108" s="298"/>
      <c r="BU108" s="299"/>
      <c r="BV108" s="300"/>
      <c r="BW108" s="301"/>
      <c r="BX108" s="286"/>
      <c r="BY108" s="297"/>
      <c r="BZ108" s="298"/>
      <c r="CA108" s="299"/>
      <c r="CB108" s="300"/>
      <c r="CC108" s="291"/>
      <c r="CD108" s="286"/>
      <c r="CE108" s="297"/>
      <c r="CF108" s="298"/>
      <c r="CG108" s="299"/>
      <c r="CH108" s="300"/>
      <c r="CI108" s="291"/>
      <c r="CJ108" s="286"/>
      <c r="CK108" s="297"/>
      <c r="CL108" s="298"/>
      <c r="CM108" s="299"/>
      <c r="CN108" s="300"/>
      <c r="CO108" s="291"/>
      <c r="CP108" s="286"/>
      <c r="CQ108" s="297"/>
      <c r="CR108" s="298"/>
      <c r="CS108" s="299"/>
      <c r="CT108" s="300"/>
      <c r="CU108" s="291"/>
      <c r="CV108" s="286"/>
      <c r="CW108" s="297"/>
      <c r="CX108" s="298"/>
      <c r="CY108" s="299"/>
      <c r="CZ108" s="300"/>
      <c r="DA108" s="291"/>
      <c r="DB108" s="286"/>
      <c r="DC108" s="297"/>
      <c r="DD108" s="298"/>
      <c r="DE108" s="299"/>
      <c r="DF108" s="300"/>
      <c r="DG108" s="291"/>
      <c r="DH108" s="286"/>
      <c r="DI108" s="297"/>
      <c r="DJ108" s="298"/>
      <c r="DK108" s="299"/>
      <c r="DL108" s="300"/>
      <c r="DM108" s="291"/>
      <c r="DN108" s="286"/>
      <c r="DO108" s="297"/>
      <c r="DP108" s="298"/>
      <c r="DQ108" s="299"/>
      <c r="DR108" s="300"/>
      <c r="DS108" s="291"/>
      <c r="DT108" s="286"/>
      <c r="DU108" s="297"/>
      <c r="DV108" s="298"/>
      <c r="DW108" s="299"/>
      <c r="DX108" s="300"/>
      <c r="DY108" s="291"/>
      <c r="DZ108" s="286"/>
      <c r="EA108" s="297"/>
      <c r="EB108" s="298"/>
      <c r="EC108" s="299"/>
      <c r="ED108" s="300"/>
      <c r="EE108" s="291"/>
      <c r="EF108" s="286"/>
      <c r="EG108" s="297"/>
      <c r="EH108" s="298"/>
      <c r="EI108" s="299"/>
      <c r="EJ108" s="300"/>
      <c r="EK108" s="291"/>
      <c r="EL108" s="286"/>
      <c r="EM108" s="297"/>
      <c r="EN108" s="298"/>
      <c r="EO108" s="299"/>
      <c r="EP108" s="300"/>
      <c r="EQ108" s="291"/>
      <c r="ER108" s="286"/>
      <c r="ES108" s="297"/>
      <c r="ET108" s="298"/>
      <c r="EU108" s="299"/>
      <c r="EV108" s="300"/>
      <c r="EW108" s="291"/>
      <c r="EX108" s="286"/>
      <c r="EY108" s="297"/>
      <c r="EZ108" s="298"/>
      <c r="FA108" s="299"/>
      <c r="FB108" s="300"/>
      <c r="FC108" s="291"/>
      <c r="FD108" s="286"/>
      <c r="FE108" s="297"/>
      <c r="FF108" s="298"/>
      <c r="FG108" s="299"/>
      <c r="FH108" s="300"/>
      <c r="FI108" s="291"/>
      <c r="FJ108" s="286"/>
      <c r="FK108" s="297"/>
      <c r="FL108" s="298"/>
      <c r="FM108" s="299"/>
      <c r="FN108" s="300"/>
      <c r="FO108" s="291"/>
      <c r="FP108" s="286"/>
      <c r="FQ108" s="297"/>
      <c r="FR108" s="298"/>
      <c r="FS108" s="299"/>
      <c r="FT108" s="300"/>
      <c r="FU108" s="291"/>
      <c r="FV108" s="286"/>
      <c r="FW108" s="297"/>
      <c r="FX108" s="298"/>
      <c r="FY108" s="299"/>
      <c r="FZ108" s="300"/>
      <c r="GA108" s="291"/>
      <c r="GB108" s="286"/>
      <c r="GC108" s="297"/>
      <c r="GD108" s="298"/>
      <c r="GE108" s="299"/>
      <c r="GF108" s="300"/>
      <c r="GG108" s="291"/>
      <c r="GH108" s="286"/>
      <c r="GI108" s="297"/>
      <c r="GJ108" s="298"/>
      <c r="GK108" s="299"/>
      <c r="GL108" s="300"/>
      <c r="GM108" s="291"/>
      <c r="GN108" s="286"/>
      <c r="GO108" s="297"/>
      <c r="GP108" s="298"/>
      <c r="GQ108" s="299"/>
      <c r="GR108" s="300"/>
      <c r="GS108" s="291"/>
      <c r="GT108" s="286"/>
      <c r="GU108" s="297"/>
      <c r="GV108" s="298"/>
      <c r="GW108" s="299"/>
      <c r="GX108" s="300"/>
      <c r="GY108" s="291"/>
      <c r="GZ108" s="286"/>
      <c r="HA108" s="297"/>
      <c r="HB108" s="298"/>
      <c r="HC108" s="299"/>
      <c r="HD108" s="300"/>
    </row>
    <row r="109" spans="1:212" x14ac:dyDescent="0.25">
      <c r="A109" s="280">
        <f>IF(AL109=1,(MAXA(A$18:A108)+1),0)</f>
        <v>0</v>
      </c>
      <c r="B109" s="280">
        <f>IF(BF109+BG109+BH109+BI109+BJ109&gt;0,MAXA(B$18:B108)+1,0)</f>
        <v>0</v>
      </c>
      <c r="C109" s="280">
        <f>IF(BL109+BM109+BN109+BO109+BP109&gt;0,MAXA(C$18:C108)+1,0)</f>
        <v>0</v>
      </c>
      <c r="D109" s="280">
        <f>IF(BR109+BS109+BT109+BU109+BV109&gt;0,MAXA(D$18:D108)+1,0)</f>
        <v>0</v>
      </c>
      <c r="E109" s="280">
        <f>IF(BX109+BY109+BZ109+CA109+CB109&gt;0,MAXA(E$18:E108)+1,0)</f>
        <v>0</v>
      </c>
      <c r="F109" s="280">
        <f>IF(CD109+CE109+CF109+CG109+CH109&gt;0,MAXA(F$18:F108)+1,0)</f>
        <v>0</v>
      </c>
      <c r="G109" s="280">
        <f>IF(CJ109+CK109+CL109+CM109+CN109&gt;0,MAXA(G$18:G108)+1,0)</f>
        <v>0</v>
      </c>
      <c r="H109" s="280">
        <f>IF(CP109+CQ109+CR109+CS109+CT109&gt;0,MAXA(H$18:H108)+1,0)</f>
        <v>0</v>
      </c>
      <c r="I109" s="280">
        <f>IF(CV109+CW109+CX109+CY109+CZ109&gt;0,MAXA(I$18:I108)+1,0)</f>
        <v>0</v>
      </c>
      <c r="J109" s="280">
        <f>IF(DB109+DC109+DD109+DE109+DF109&gt;0,MAXA(J$18:J108)+1,0)</f>
        <v>0</v>
      </c>
      <c r="K109" s="280">
        <f>IF(DH109+DI109+DJ109+DK109+DL109&gt;0,MAXA(K$18:K108)+1,0)</f>
        <v>0</v>
      </c>
      <c r="L109" s="280">
        <f>IF(DN109+DO109+DP109+DQ109+DR109&gt;0,MAXA(L$18:L108)+1,0)</f>
        <v>0</v>
      </c>
      <c r="M109" s="280">
        <f>IF(DT109+DU109+DV109+DW109+DX109&gt;0,MAXA(M$18:M108)+1,0)</f>
        <v>0</v>
      </c>
      <c r="N109" s="280">
        <f>IF(DZ109+EA109+EB109+EC109+ED109&gt;0,MAXA(N$18:N108)+1,0)</f>
        <v>0</v>
      </c>
      <c r="O109" s="280">
        <f>IF(EF109+EG109+EH109+EI109+EJ109&gt;0,MAXA(O$18:O108)+1,0)</f>
        <v>0</v>
      </c>
      <c r="P109" s="280">
        <f>IF(EL109+EM109+EN109+EO109+EP109&gt;0,MAXA(P$18:P108)+1,0)</f>
        <v>0</v>
      </c>
      <c r="Q109" s="280">
        <f>IF(ER109+ES109+ET109+EU109+EV109&gt;0,MAXA(Q$18:Q108)+1,0)</f>
        <v>0</v>
      </c>
      <c r="R109" s="280">
        <f>IF(EX109+EY109+EZ109+FA109+FB109&gt;0,MAXA(R$18:R108)+1,0)</f>
        <v>0</v>
      </c>
      <c r="S109" s="280">
        <f>IF(FD109+FE109+FF109+FG109+FH109&gt;0,MAXA(S$18:S108)+1,0)</f>
        <v>0</v>
      </c>
      <c r="T109" s="280">
        <f>IF(FJ109+FK109+FL109+FM109+FN109&gt;0,MAXA(T$18:T108)+1,0)</f>
        <v>0</v>
      </c>
      <c r="U109" s="280">
        <f>IF(FP109+FQ109+FR109+FS109+FT109&gt;0,MAXA(U$18:U108)+1,0)</f>
        <v>0</v>
      </c>
      <c r="V109" s="280">
        <f>IF(FV109+FW109+FX109+FY109+FZ109&gt;0,MAXA(V$18:V108)+1,0)</f>
        <v>0</v>
      </c>
      <c r="W109" s="280">
        <f>IF(GB109+GC109+GD109+GE109+GF109&gt;0,MAXA(W$18:W108)+1,0)</f>
        <v>0</v>
      </c>
      <c r="X109" s="280">
        <f>IF(GH109+GI109+GJ109+GK109+GL109&gt;0,MAXA(X$18:X108)+1,0)</f>
        <v>0</v>
      </c>
      <c r="Y109" s="280">
        <f>IF(GN109+GO109+GP109+GQ109+GR109&gt;0,MAXA(Y$18:Y108)+1,0)</f>
        <v>0</v>
      </c>
      <c r="Z109" s="280">
        <f>IF(GT109+GU109+GV109+GW109+GX109&gt;0,MAXA(Z$18:Z108)+1,0)</f>
        <v>0</v>
      </c>
      <c r="AA109" s="280">
        <f>IF(GZ109+HA109+HB109+HC109+HD109&gt;0,MAXA(AA$18:AA108)+1,0)</f>
        <v>0</v>
      </c>
      <c r="AB109" s="280">
        <f t="shared" si="63"/>
        <v>0</v>
      </c>
      <c r="AC109" s="280">
        <f t="shared" si="71"/>
        <v>0</v>
      </c>
      <c r="AD109" s="280">
        <f t="shared" si="72"/>
        <v>0</v>
      </c>
      <c r="AE109" s="280">
        <f t="shared" si="73"/>
        <v>0</v>
      </c>
      <c r="AF109" s="280">
        <f t="shared" si="64"/>
        <v>0</v>
      </c>
      <c r="AG109" s="280">
        <f t="shared" si="74"/>
        <v>0</v>
      </c>
      <c r="AH109" s="280">
        <f t="shared" si="65"/>
        <v>0</v>
      </c>
      <c r="AI109" s="280">
        <f t="shared" si="75"/>
        <v>0</v>
      </c>
      <c r="AJ109" s="280">
        <f t="shared" si="66"/>
        <v>0</v>
      </c>
      <c r="AK109" s="186" t="e">
        <f>MATCH(AY109,AY$18:AY541,0)</f>
        <v>#N/A</v>
      </c>
      <c r="AL109" s="280">
        <f t="shared" si="76"/>
        <v>0</v>
      </c>
      <c r="AM109" s="280">
        <f t="shared" si="77"/>
        <v>92</v>
      </c>
      <c r="AN109" s="415"/>
      <c r="AO109" s="416"/>
      <c r="AP109" s="303">
        <f t="shared" si="67"/>
        <v>0</v>
      </c>
      <c r="AQ109" s="304">
        <f t="shared" si="68"/>
        <v>0</v>
      </c>
      <c r="AR109" s="305">
        <f t="shared" si="69"/>
        <v>0</v>
      </c>
      <c r="AS109" s="284"/>
      <c r="AT109" s="285" t="str">
        <f t="shared" si="70"/>
        <v/>
      </c>
      <c r="AU109" s="286"/>
      <c r="AV109" s="287"/>
      <c r="AW109" s="288"/>
      <c r="AX109" s="289"/>
      <c r="AY109" s="290"/>
      <c r="AZ109" s="291"/>
      <c r="BA109" s="286"/>
      <c r="BB109" s="290"/>
      <c r="BC109" s="287"/>
      <c r="BD109" s="307"/>
      <c r="BE109" s="296"/>
      <c r="BF109" s="286"/>
      <c r="BG109" s="297"/>
      <c r="BH109" s="298"/>
      <c r="BI109" s="299"/>
      <c r="BJ109" s="300"/>
      <c r="BK109" s="301"/>
      <c r="BL109" s="286"/>
      <c r="BM109" s="297"/>
      <c r="BN109" s="298"/>
      <c r="BO109" s="299"/>
      <c r="BP109" s="300"/>
      <c r="BQ109" s="301"/>
      <c r="BR109" s="286"/>
      <c r="BS109" s="297"/>
      <c r="BT109" s="298"/>
      <c r="BU109" s="299"/>
      <c r="BV109" s="300"/>
      <c r="BW109" s="301"/>
      <c r="BX109" s="286"/>
      <c r="BY109" s="297"/>
      <c r="BZ109" s="298"/>
      <c r="CA109" s="299"/>
      <c r="CB109" s="300"/>
      <c r="CC109" s="291"/>
      <c r="CD109" s="286"/>
      <c r="CE109" s="297"/>
      <c r="CF109" s="298"/>
      <c r="CG109" s="299"/>
      <c r="CH109" s="300"/>
      <c r="CI109" s="291"/>
      <c r="CJ109" s="286"/>
      <c r="CK109" s="297"/>
      <c r="CL109" s="298"/>
      <c r="CM109" s="299"/>
      <c r="CN109" s="300"/>
      <c r="CO109" s="291"/>
      <c r="CP109" s="286"/>
      <c r="CQ109" s="297"/>
      <c r="CR109" s="298"/>
      <c r="CS109" s="299"/>
      <c r="CT109" s="300"/>
      <c r="CU109" s="291"/>
      <c r="CV109" s="286"/>
      <c r="CW109" s="297"/>
      <c r="CX109" s="298"/>
      <c r="CY109" s="299"/>
      <c r="CZ109" s="300"/>
      <c r="DA109" s="291"/>
      <c r="DB109" s="286"/>
      <c r="DC109" s="297"/>
      <c r="DD109" s="298"/>
      <c r="DE109" s="299"/>
      <c r="DF109" s="300"/>
      <c r="DG109" s="291"/>
      <c r="DH109" s="286"/>
      <c r="DI109" s="297"/>
      <c r="DJ109" s="298"/>
      <c r="DK109" s="299"/>
      <c r="DL109" s="300"/>
      <c r="DM109" s="291"/>
      <c r="DN109" s="286"/>
      <c r="DO109" s="297"/>
      <c r="DP109" s="298"/>
      <c r="DQ109" s="299"/>
      <c r="DR109" s="300"/>
      <c r="DS109" s="291"/>
      <c r="DT109" s="286"/>
      <c r="DU109" s="297"/>
      <c r="DV109" s="298"/>
      <c r="DW109" s="299"/>
      <c r="DX109" s="300"/>
      <c r="DY109" s="291"/>
      <c r="DZ109" s="286"/>
      <c r="EA109" s="297"/>
      <c r="EB109" s="298"/>
      <c r="EC109" s="299"/>
      <c r="ED109" s="300"/>
      <c r="EE109" s="291"/>
      <c r="EF109" s="286"/>
      <c r="EG109" s="297"/>
      <c r="EH109" s="298"/>
      <c r="EI109" s="299"/>
      <c r="EJ109" s="300"/>
      <c r="EK109" s="291"/>
      <c r="EL109" s="286"/>
      <c r="EM109" s="297"/>
      <c r="EN109" s="298"/>
      <c r="EO109" s="299"/>
      <c r="EP109" s="300"/>
      <c r="EQ109" s="291"/>
      <c r="ER109" s="286"/>
      <c r="ES109" s="297"/>
      <c r="ET109" s="298"/>
      <c r="EU109" s="299"/>
      <c r="EV109" s="300"/>
      <c r="EW109" s="291"/>
      <c r="EX109" s="286"/>
      <c r="EY109" s="297"/>
      <c r="EZ109" s="298"/>
      <c r="FA109" s="299"/>
      <c r="FB109" s="300"/>
      <c r="FC109" s="291"/>
      <c r="FD109" s="286"/>
      <c r="FE109" s="297"/>
      <c r="FF109" s="298"/>
      <c r="FG109" s="299"/>
      <c r="FH109" s="300"/>
      <c r="FI109" s="291"/>
      <c r="FJ109" s="286"/>
      <c r="FK109" s="297"/>
      <c r="FL109" s="298"/>
      <c r="FM109" s="299"/>
      <c r="FN109" s="300"/>
      <c r="FO109" s="291"/>
      <c r="FP109" s="286"/>
      <c r="FQ109" s="297"/>
      <c r="FR109" s="298"/>
      <c r="FS109" s="299"/>
      <c r="FT109" s="300"/>
      <c r="FU109" s="291"/>
      <c r="FV109" s="286"/>
      <c r="FW109" s="297"/>
      <c r="FX109" s="298"/>
      <c r="FY109" s="299"/>
      <c r="FZ109" s="300"/>
      <c r="GA109" s="291"/>
      <c r="GB109" s="286"/>
      <c r="GC109" s="297"/>
      <c r="GD109" s="298"/>
      <c r="GE109" s="299"/>
      <c r="GF109" s="300"/>
      <c r="GG109" s="291"/>
      <c r="GH109" s="286"/>
      <c r="GI109" s="297"/>
      <c r="GJ109" s="298"/>
      <c r="GK109" s="299"/>
      <c r="GL109" s="300"/>
      <c r="GM109" s="291"/>
      <c r="GN109" s="286"/>
      <c r="GO109" s="297"/>
      <c r="GP109" s="298"/>
      <c r="GQ109" s="299"/>
      <c r="GR109" s="300"/>
      <c r="GS109" s="291"/>
      <c r="GT109" s="286"/>
      <c r="GU109" s="297"/>
      <c r="GV109" s="298"/>
      <c r="GW109" s="299"/>
      <c r="GX109" s="300"/>
      <c r="GY109" s="291"/>
      <c r="GZ109" s="286"/>
      <c r="HA109" s="297"/>
      <c r="HB109" s="298"/>
      <c r="HC109" s="299"/>
      <c r="HD109" s="300"/>
    </row>
    <row r="110" spans="1:212" x14ac:dyDescent="0.25">
      <c r="A110" s="280">
        <f>IF(AL110=1,(MAXA(A$18:A109)+1),0)</f>
        <v>0</v>
      </c>
      <c r="B110" s="280">
        <f>IF(BF110+BG110+BH110+BI110+BJ110&gt;0,MAXA(B$18:B109)+1,0)</f>
        <v>0</v>
      </c>
      <c r="C110" s="280">
        <f>IF(BL110+BM110+BN110+BO110+BP110&gt;0,MAXA(C$18:C109)+1,0)</f>
        <v>0</v>
      </c>
      <c r="D110" s="280">
        <f>IF(BR110+BS110+BT110+BU110+BV110&gt;0,MAXA(D$18:D109)+1,0)</f>
        <v>0</v>
      </c>
      <c r="E110" s="280">
        <f>IF(BX110+BY110+BZ110+CA110+CB110&gt;0,MAXA(E$18:E109)+1,0)</f>
        <v>0</v>
      </c>
      <c r="F110" s="280">
        <f>IF(CD110+CE110+CF110+CG110+CH110&gt;0,MAXA(F$18:F109)+1,0)</f>
        <v>0</v>
      </c>
      <c r="G110" s="280">
        <f>IF(CJ110+CK110+CL110+CM110+CN110&gt;0,MAXA(G$18:G109)+1,0)</f>
        <v>0</v>
      </c>
      <c r="H110" s="280">
        <f>IF(CP110+CQ110+CR110+CS110+CT110&gt;0,MAXA(H$18:H109)+1,0)</f>
        <v>0</v>
      </c>
      <c r="I110" s="280">
        <f>IF(CV110+CW110+CX110+CY110+CZ110&gt;0,MAXA(I$18:I109)+1,0)</f>
        <v>0</v>
      </c>
      <c r="J110" s="280">
        <f>IF(DB110+DC110+DD110+DE110+DF110&gt;0,MAXA(J$18:J109)+1,0)</f>
        <v>0</v>
      </c>
      <c r="K110" s="280">
        <f>IF(DH110+DI110+DJ110+DK110+DL110&gt;0,MAXA(K$18:K109)+1,0)</f>
        <v>0</v>
      </c>
      <c r="L110" s="280">
        <f>IF(DN110+DO110+DP110+DQ110+DR110&gt;0,MAXA(L$18:L109)+1,0)</f>
        <v>0</v>
      </c>
      <c r="M110" s="280">
        <f>IF(DT110+DU110+DV110+DW110+DX110&gt;0,MAXA(M$18:M109)+1,0)</f>
        <v>0</v>
      </c>
      <c r="N110" s="280">
        <f>IF(DZ110+EA110+EB110+EC110+ED110&gt;0,MAXA(N$18:N109)+1,0)</f>
        <v>0</v>
      </c>
      <c r="O110" s="280">
        <f>IF(EF110+EG110+EH110+EI110+EJ110&gt;0,MAXA(O$18:O109)+1,0)</f>
        <v>0</v>
      </c>
      <c r="P110" s="280">
        <f>IF(EL110+EM110+EN110+EO110+EP110&gt;0,MAXA(P$18:P109)+1,0)</f>
        <v>0</v>
      </c>
      <c r="Q110" s="280">
        <f>IF(ER110+ES110+ET110+EU110+EV110&gt;0,MAXA(Q$18:Q109)+1,0)</f>
        <v>0</v>
      </c>
      <c r="R110" s="280">
        <f>IF(EX110+EY110+EZ110+FA110+FB110&gt;0,MAXA(R$18:R109)+1,0)</f>
        <v>0</v>
      </c>
      <c r="S110" s="280">
        <f>IF(FD110+FE110+FF110+FG110+FH110&gt;0,MAXA(S$18:S109)+1,0)</f>
        <v>0</v>
      </c>
      <c r="T110" s="280">
        <f>IF(FJ110+FK110+FL110+FM110+FN110&gt;0,MAXA(T$18:T109)+1,0)</f>
        <v>0</v>
      </c>
      <c r="U110" s="280">
        <f>IF(FP110+FQ110+FR110+FS110+FT110&gt;0,MAXA(U$18:U109)+1,0)</f>
        <v>0</v>
      </c>
      <c r="V110" s="280">
        <f>IF(FV110+FW110+FX110+FY110+FZ110&gt;0,MAXA(V$18:V109)+1,0)</f>
        <v>0</v>
      </c>
      <c r="W110" s="280">
        <f>IF(GB110+GC110+GD110+GE110+GF110&gt;0,MAXA(W$18:W109)+1,0)</f>
        <v>0</v>
      </c>
      <c r="X110" s="280">
        <f>IF(GH110+GI110+GJ110+GK110+GL110&gt;0,MAXA(X$18:X109)+1,0)</f>
        <v>0</v>
      </c>
      <c r="Y110" s="280">
        <f>IF(GN110+GO110+GP110+GQ110+GR110&gt;0,MAXA(Y$18:Y109)+1,0)</f>
        <v>0</v>
      </c>
      <c r="Z110" s="280">
        <f>IF(GT110+GU110+GV110+GW110+GX110&gt;0,MAXA(Z$18:Z109)+1,0)</f>
        <v>0</v>
      </c>
      <c r="AA110" s="280">
        <f>IF(GZ110+HA110+HB110+HC110+HD110&gt;0,MAXA(AA$18:AA109)+1,0)</f>
        <v>0</v>
      </c>
      <c r="AB110" s="280">
        <f t="shared" si="63"/>
        <v>0</v>
      </c>
      <c r="AC110" s="280">
        <f t="shared" si="71"/>
        <v>0</v>
      </c>
      <c r="AD110" s="280">
        <f t="shared" si="72"/>
        <v>0</v>
      </c>
      <c r="AE110" s="280">
        <f t="shared" si="73"/>
        <v>0</v>
      </c>
      <c r="AF110" s="280">
        <f t="shared" si="64"/>
        <v>0</v>
      </c>
      <c r="AG110" s="280">
        <f t="shared" si="74"/>
        <v>0</v>
      </c>
      <c r="AH110" s="280">
        <f t="shared" si="65"/>
        <v>0</v>
      </c>
      <c r="AI110" s="280">
        <f t="shared" si="75"/>
        <v>0</v>
      </c>
      <c r="AJ110" s="280">
        <f t="shared" si="66"/>
        <v>0</v>
      </c>
      <c r="AK110" s="186" t="e">
        <f>MATCH(AY110,AY$18:AY542,0)</f>
        <v>#N/A</v>
      </c>
      <c r="AL110" s="280">
        <f t="shared" si="76"/>
        <v>0</v>
      </c>
      <c r="AM110" s="280">
        <f t="shared" si="77"/>
        <v>93</v>
      </c>
      <c r="AN110" s="415"/>
      <c r="AO110" s="416"/>
      <c r="AP110" s="303">
        <f t="shared" si="67"/>
        <v>0</v>
      </c>
      <c r="AQ110" s="304">
        <f t="shared" si="68"/>
        <v>0</v>
      </c>
      <c r="AR110" s="305">
        <f t="shared" si="69"/>
        <v>0</v>
      </c>
      <c r="AS110" s="284"/>
      <c r="AT110" s="285" t="str">
        <f t="shared" si="70"/>
        <v/>
      </c>
      <c r="AU110" s="286"/>
      <c r="AV110" s="287"/>
      <c r="AW110" s="288"/>
      <c r="AX110" s="289"/>
      <c r="AY110" s="290"/>
      <c r="AZ110" s="291"/>
      <c r="BA110" s="286"/>
      <c r="BB110" s="290"/>
      <c r="BC110" s="287"/>
      <c r="BD110" s="307"/>
      <c r="BE110" s="296"/>
      <c r="BF110" s="286"/>
      <c r="BG110" s="297"/>
      <c r="BH110" s="298"/>
      <c r="BI110" s="299"/>
      <c r="BJ110" s="300"/>
      <c r="BK110" s="301"/>
      <c r="BL110" s="286"/>
      <c r="BM110" s="297"/>
      <c r="BN110" s="298"/>
      <c r="BO110" s="299"/>
      <c r="BP110" s="300"/>
      <c r="BQ110" s="301"/>
      <c r="BR110" s="286"/>
      <c r="BS110" s="297"/>
      <c r="BT110" s="298"/>
      <c r="BU110" s="299"/>
      <c r="BV110" s="300"/>
      <c r="BW110" s="301"/>
      <c r="BX110" s="286"/>
      <c r="BY110" s="297"/>
      <c r="BZ110" s="298"/>
      <c r="CA110" s="299"/>
      <c r="CB110" s="300"/>
      <c r="CC110" s="291"/>
      <c r="CD110" s="286"/>
      <c r="CE110" s="297"/>
      <c r="CF110" s="298"/>
      <c r="CG110" s="299"/>
      <c r="CH110" s="300"/>
      <c r="CI110" s="291"/>
      <c r="CJ110" s="286"/>
      <c r="CK110" s="297"/>
      <c r="CL110" s="298"/>
      <c r="CM110" s="299"/>
      <c r="CN110" s="300"/>
      <c r="CO110" s="291"/>
      <c r="CP110" s="286"/>
      <c r="CQ110" s="297"/>
      <c r="CR110" s="298"/>
      <c r="CS110" s="299"/>
      <c r="CT110" s="300"/>
      <c r="CU110" s="291"/>
      <c r="CV110" s="286"/>
      <c r="CW110" s="297"/>
      <c r="CX110" s="298"/>
      <c r="CY110" s="299"/>
      <c r="CZ110" s="300"/>
      <c r="DA110" s="291"/>
      <c r="DB110" s="286"/>
      <c r="DC110" s="297"/>
      <c r="DD110" s="298"/>
      <c r="DE110" s="299"/>
      <c r="DF110" s="300"/>
      <c r="DG110" s="291"/>
      <c r="DH110" s="286"/>
      <c r="DI110" s="297"/>
      <c r="DJ110" s="298"/>
      <c r="DK110" s="299"/>
      <c r="DL110" s="300"/>
      <c r="DM110" s="291"/>
      <c r="DN110" s="286"/>
      <c r="DO110" s="297"/>
      <c r="DP110" s="298"/>
      <c r="DQ110" s="299"/>
      <c r="DR110" s="300"/>
      <c r="DS110" s="291"/>
      <c r="DT110" s="286"/>
      <c r="DU110" s="297"/>
      <c r="DV110" s="298"/>
      <c r="DW110" s="299"/>
      <c r="DX110" s="300"/>
      <c r="DY110" s="291"/>
      <c r="DZ110" s="286"/>
      <c r="EA110" s="297"/>
      <c r="EB110" s="298"/>
      <c r="EC110" s="299"/>
      <c r="ED110" s="300"/>
      <c r="EE110" s="291"/>
      <c r="EF110" s="286"/>
      <c r="EG110" s="297"/>
      <c r="EH110" s="298"/>
      <c r="EI110" s="299"/>
      <c r="EJ110" s="300"/>
      <c r="EK110" s="291"/>
      <c r="EL110" s="286"/>
      <c r="EM110" s="297"/>
      <c r="EN110" s="298"/>
      <c r="EO110" s="299"/>
      <c r="EP110" s="300"/>
      <c r="EQ110" s="291"/>
      <c r="ER110" s="286"/>
      <c r="ES110" s="297"/>
      <c r="ET110" s="298"/>
      <c r="EU110" s="299"/>
      <c r="EV110" s="300"/>
      <c r="EW110" s="291"/>
      <c r="EX110" s="286"/>
      <c r="EY110" s="297"/>
      <c r="EZ110" s="298"/>
      <c r="FA110" s="299"/>
      <c r="FB110" s="300"/>
      <c r="FC110" s="291"/>
      <c r="FD110" s="286"/>
      <c r="FE110" s="297"/>
      <c r="FF110" s="298"/>
      <c r="FG110" s="299"/>
      <c r="FH110" s="300"/>
      <c r="FI110" s="291"/>
      <c r="FJ110" s="286"/>
      <c r="FK110" s="297"/>
      <c r="FL110" s="298"/>
      <c r="FM110" s="299"/>
      <c r="FN110" s="300"/>
      <c r="FO110" s="291"/>
      <c r="FP110" s="286"/>
      <c r="FQ110" s="297"/>
      <c r="FR110" s="298"/>
      <c r="FS110" s="299"/>
      <c r="FT110" s="300"/>
      <c r="FU110" s="291"/>
      <c r="FV110" s="286"/>
      <c r="FW110" s="297"/>
      <c r="FX110" s="298"/>
      <c r="FY110" s="299"/>
      <c r="FZ110" s="300"/>
      <c r="GA110" s="291"/>
      <c r="GB110" s="286"/>
      <c r="GC110" s="297"/>
      <c r="GD110" s="298"/>
      <c r="GE110" s="299"/>
      <c r="GF110" s="300"/>
      <c r="GG110" s="291"/>
      <c r="GH110" s="286"/>
      <c r="GI110" s="297"/>
      <c r="GJ110" s="298"/>
      <c r="GK110" s="299"/>
      <c r="GL110" s="300"/>
      <c r="GM110" s="291"/>
      <c r="GN110" s="286"/>
      <c r="GO110" s="297"/>
      <c r="GP110" s="298"/>
      <c r="GQ110" s="299"/>
      <c r="GR110" s="300"/>
      <c r="GS110" s="291"/>
      <c r="GT110" s="286"/>
      <c r="GU110" s="297"/>
      <c r="GV110" s="298"/>
      <c r="GW110" s="299"/>
      <c r="GX110" s="300"/>
      <c r="GY110" s="291"/>
      <c r="GZ110" s="286"/>
      <c r="HA110" s="297"/>
      <c r="HB110" s="298"/>
      <c r="HC110" s="299"/>
      <c r="HD110" s="300"/>
    </row>
    <row r="111" spans="1:212" x14ac:dyDescent="0.25">
      <c r="A111" s="280">
        <f>IF(AL111=1,(MAXA(A$18:A110)+1),0)</f>
        <v>0</v>
      </c>
      <c r="B111" s="280">
        <f>IF(BF111+BG111+BH111+BI111+BJ111&gt;0,MAXA(B$18:B110)+1,0)</f>
        <v>0</v>
      </c>
      <c r="C111" s="280">
        <f>IF(BL111+BM111+BN111+BO111+BP111&gt;0,MAXA(C$18:C110)+1,0)</f>
        <v>0</v>
      </c>
      <c r="D111" s="280">
        <f>IF(BR111+BS111+BT111+BU111+BV111&gt;0,MAXA(D$18:D110)+1,0)</f>
        <v>0</v>
      </c>
      <c r="E111" s="280">
        <f>IF(BX111+BY111+BZ111+CA111+CB111&gt;0,MAXA(E$18:E110)+1,0)</f>
        <v>0</v>
      </c>
      <c r="F111" s="280">
        <f>IF(CD111+CE111+CF111+CG111+CH111&gt;0,MAXA(F$18:F110)+1,0)</f>
        <v>0</v>
      </c>
      <c r="G111" s="280">
        <f>IF(CJ111+CK111+CL111+CM111+CN111&gt;0,MAXA(G$18:G110)+1,0)</f>
        <v>0</v>
      </c>
      <c r="H111" s="280">
        <f>IF(CP111+CQ111+CR111+CS111+CT111&gt;0,MAXA(H$18:H110)+1,0)</f>
        <v>0</v>
      </c>
      <c r="I111" s="280">
        <f>IF(CV111+CW111+CX111+CY111+CZ111&gt;0,MAXA(I$18:I110)+1,0)</f>
        <v>0</v>
      </c>
      <c r="J111" s="280">
        <f>IF(DB111+DC111+DD111+DE111+DF111&gt;0,MAXA(J$18:J110)+1,0)</f>
        <v>0</v>
      </c>
      <c r="K111" s="280">
        <f>IF(DH111+DI111+DJ111+DK111+DL111&gt;0,MAXA(K$18:K110)+1,0)</f>
        <v>0</v>
      </c>
      <c r="L111" s="280">
        <f>IF(DN111+DO111+DP111+DQ111+DR111&gt;0,MAXA(L$18:L110)+1,0)</f>
        <v>0</v>
      </c>
      <c r="M111" s="280">
        <f>IF(DT111+DU111+DV111+DW111+DX111&gt;0,MAXA(M$18:M110)+1,0)</f>
        <v>0</v>
      </c>
      <c r="N111" s="280">
        <f>IF(DZ111+EA111+EB111+EC111+ED111&gt;0,MAXA(N$18:N110)+1,0)</f>
        <v>0</v>
      </c>
      <c r="O111" s="280">
        <f>IF(EF111+EG111+EH111+EI111+EJ111&gt;0,MAXA(O$18:O110)+1,0)</f>
        <v>0</v>
      </c>
      <c r="P111" s="280">
        <f>IF(EL111+EM111+EN111+EO111+EP111&gt;0,MAXA(P$18:P110)+1,0)</f>
        <v>0</v>
      </c>
      <c r="Q111" s="280">
        <f>IF(ER111+ES111+ET111+EU111+EV111&gt;0,MAXA(Q$18:Q110)+1,0)</f>
        <v>0</v>
      </c>
      <c r="R111" s="280">
        <f>IF(EX111+EY111+EZ111+FA111+FB111&gt;0,MAXA(R$18:R110)+1,0)</f>
        <v>0</v>
      </c>
      <c r="S111" s="280">
        <f>IF(FD111+FE111+FF111+FG111+FH111&gt;0,MAXA(S$18:S110)+1,0)</f>
        <v>0</v>
      </c>
      <c r="T111" s="280">
        <f>IF(FJ111+FK111+FL111+FM111+FN111&gt;0,MAXA(T$18:T110)+1,0)</f>
        <v>0</v>
      </c>
      <c r="U111" s="280">
        <f>IF(FP111+FQ111+FR111+FS111+FT111&gt;0,MAXA(U$18:U110)+1,0)</f>
        <v>0</v>
      </c>
      <c r="V111" s="280">
        <f>IF(FV111+FW111+FX111+FY111+FZ111&gt;0,MAXA(V$18:V110)+1,0)</f>
        <v>0</v>
      </c>
      <c r="W111" s="280">
        <f>IF(GB111+GC111+GD111+GE111+GF111&gt;0,MAXA(W$18:W110)+1,0)</f>
        <v>0</v>
      </c>
      <c r="X111" s="280">
        <f>IF(GH111+GI111+GJ111+GK111+GL111&gt;0,MAXA(X$18:X110)+1,0)</f>
        <v>0</v>
      </c>
      <c r="Y111" s="280">
        <f>IF(GN111+GO111+GP111+GQ111+GR111&gt;0,MAXA(Y$18:Y110)+1,0)</f>
        <v>0</v>
      </c>
      <c r="Z111" s="280">
        <f>IF(GT111+GU111+GV111+GW111+GX111&gt;0,MAXA(Z$18:Z110)+1,0)</f>
        <v>0</v>
      </c>
      <c r="AA111" s="280">
        <f>IF(GZ111+HA111+HB111+HC111+HD111&gt;0,MAXA(AA$18:AA110)+1,0)</f>
        <v>0</v>
      </c>
      <c r="AB111" s="280">
        <f t="shared" si="63"/>
        <v>0</v>
      </c>
      <c r="AC111" s="280">
        <f t="shared" si="71"/>
        <v>0</v>
      </c>
      <c r="AD111" s="280">
        <f t="shared" si="72"/>
        <v>0</v>
      </c>
      <c r="AE111" s="280">
        <f t="shared" si="73"/>
        <v>0</v>
      </c>
      <c r="AF111" s="280">
        <f t="shared" si="64"/>
        <v>0</v>
      </c>
      <c r="AG111" s="280">
        <f t="shared" si="74"/>
        <v>0</v>
      </c>
      <c r="AH111" s="280">
        <f t="shared" si="65"/>
        <v>0</v>
      </c>
      <c r="AI111" s="280">
        <f t="shared" si="75"/>
        <v>0</v>
      </c>
      <c r="AJ111" s="280">
        <f t="shared" si="66"/>
        <v>0</v>
      </c>
      <c r="AK111" s="186" t="e">
        <f>MATCH(AY111,AY$18:AY543,0)</f>
        <v>#N/A</v>
      </c>
      <c r="AL111" s="280">
        <f t="shared" si="76"/>
        <v>0</v>
      </c>
      <c r="AM111" s="280">
        <f t="shared" si="77"/>
        <v>94</v>
      </c>
      <c r="AN111" s="415"/>
      <c r="AO111" s="416"/>
      <c r="AP111" s="303">
        <f t="shared" si="67"/>
        <v>0</v>
      </c>
      <c r="AQ111" s="304">
        <f t="shared" si="68"/>
        <v>0</v>
      </c>
      <c r="AR111" s="305">
        <f t="shared" si="69"/>
        <v>0</v>
      </c>
      <c r="AS111" s="284"/>
      <c r="AT111" s="285" t="str">
        <f t="shared" si="70"/>
        <v/>
      </c>
      <c r="AU111" s="286"/>
      <c r="AV111" s="287"/>
      <c r="AW111" s="288"/>
      <c r="AX111" s="289"/>
      <c r="AY111" s="290"/>
      <c r="AZ111" s="291"/>
      <c r="BA111" s="286"/>
      <c r="BB111" s="290"/>
      <c r="BC111" s="287"/>
      <c r="BD111" s="307"/>
      <c r="BE111" s="296"/>
      <c r="BF111" s="286"/>
      <c r="BG111" s="297"/>
      <c r="BH111" s="298"/>
      <c r="BI111" s="299"/>
      <c r="BJ111" s="300"/>
      <c r="BK111" s="301"/>
      <c r="BL111" s="286"/>
      <c r="BM111" s="297"/>
      <c r="BN111" s="298"/>
      <c r="BO111" s="299"/>
      <c r="BP111" s="300"/>
      <c r="BQ111" s="301"/>
      <c r="BR111" s="286"/>
      <c r="BS111" s="297"/>
      <c r="BT111" s="298"/>
      <c r="BU111" s="299"/>
      <c r="BV111" s="300"/>
      <c r="BW111" s="301"/>
      <c r="BX111" s="286"/>
      <c r="BY111" s="297"/>
      <c r="BZ111" s="298"/>
      <c r="CA111" s="299"/>
      <c r="CB111" s="300"/>
      <c r="CC111" s="291"/>
      <c r="CD111" s="286"/>
      <c r="CE111" s="297"/>
      <c r="CF111" s="298"/>
      <c r="CG111" s="299"/>
      <c r="CH111" s="300"/>
      <c r="CI111" s="291"/>
      <c r="CJ111" s="286"/>
      <c r="CK111" s="297"/>
      <c r="CL111" s="298"/>
      <c r="CM111" s="299"/>
      <c r="CN111" s="300"/>
      <c r="CO111" s="291"/>
      <c r="CP111" s="286"/>
      <c r="CQ111" s="297"/>
      <c r="CR111" s="298"/>
      <c r="CS111" s="299"/>
      <c r="CT111" s="300"/>
      <c r="CU111" s="291"/>
      <c r="CV111" s="286"/>
      <c r="CW111" s="297"/>
      <c r="CX111" s="298"/>
      <c r="CY111" s="299"/>
      <c r="CZ111" s="300"/>
      <c r="DA111" s="291"/>
      <c r="DB111" s="286"/>
      <c r="DC111" s="297"/>
      <c r="DD111" s="298"/>
      <c r="DE111" s="299"/>
      <c r="DF111" s="300"/>
      <c r="DG111" s="291"/>
      <c r="DH111" s="286"/>
      <c r="DI111" s="297"/>
      <c r="DJ111" s="298"/>
      <c r="DK111" s="299"/>
      <c r="DL111" s="300"/>
      <c r="DM111" s="291"/>
      <c r="DN111" s="286"/>
      <c r="DO111" s="297"/>
      <c r="DP111" s="298"/>
      <c r="DQ111" s="299"/>
      <c r="DR111" s="300"/>
      <c r="DS111" s="291"/>
      <c r="DT111" s="286"/>
      <c r="DU111" s="297"/>
      <c r="DV111" s="298"/>
      <c r="DW111" s="299"/>
      <c r="DX111" s="300"/>
      <c r="DY111" s="291"/>
      <c r="DZ111" s="286"/>
      <c r="EA111" s="297"/>
      <c r="EB111" s="298"/>
      <c r="EC111" s="299"/>
      <c r="ED111" s="300"/>
      <c r="EE111" s="291"/>
      <c r="EF111" s="286"/>
      <c r="EG111" s="297"/>
      <c r="EH111" s="298"/>
      <c r="EI111" s="299"/>
      <c r="EJ111" s="300"/>
      <c r="EK111" s="291"/>
      <c r="EL111" s="286"/>
      <c r="EM111" s="297"/>
      <c r="EN111" s="298"/>
      <c r="EO111" s="299"/>
      <c r="EP111" s="300"/>
      <c r="EQ111" s="291"/>
      <c r="ER111" s="286"/>
      <c r="ES111" s="297"/>
      <c r="ET111" s="298"/>
      <c r="EU111" s="299"/>
      <c r="EV111" s="300"/>
      <c r="EW111" s="291"/>
      <c r="EX111" s="286"/>
      <c r="EY111" s="297"/>
      <c r="EZ111" s="298"/>
      <c r="FA111" s="299"/>
      <c r="FB111" s="300"/>
      <c r="FC111" s="291"/>
      <c r="FD111" s="286"/>
      <c r="FE111" s="297"/>
      <c r="FF111" s="298"/>
      <c r="FG111" s="299"/>
      <c r="FH111" s="300"/>
      <c r="FI111" s="291"/>
      <c r="FJ111" s="286"/>
      <c r="FK111" s="297"/>
      <c r="FL111" s="298"/>
      <c r="FM111" s="299"/>
      <c r="FN111" s="300"/>
      <c r="FO111" s="291"/>
      <c r="FP111" s="286"/>
      <c r="FQ111" s="297"/>
      <c r="FR111" s="298"/>
      <c r="FS111" s="299"/>
      <c r="FT111" s="300"/>
      <c r="FU111" s="291"/>
      <c r="FV111" s="286"/>
      <c r="FW111" s="297"/>
      <c r="FX111" s="298"/>
      <c r="FY111" s="299"/>
      <c r="FZ111" s="300"/>
      <c r="GA111" s="291"/>
      <c r="GB111" s="286"/>
      <c r="GC111" s="297"/>
      <c r="GD111" s="298"/>
      <c r="GE111" s="299"/>
      <c r="GF111" s="300"/>
      <c r="GG111" s="291"/>
      <c r="GH111" s="286"/>
      <c r="GI111" s="297"/>
      <c r="GJ111" s="298"/>
      <c r="GK111" s="299"/>
      <c r="GL111" s="300"/>
      <c r="GM111" s="291"/>
      <c r="GN111" s="286"/>
      <c r="GO111" s="297"/>
      <c r="GP111" s="298"/>
      <c r="GQ111" s="299"/>
      <c r="GR111" s="300"/>
      <c r="GS111" s="291"/>
      <c r="GT111" s="286"/>
      <c r="GU111" s="297"/>
      <c r="GV111" s="298"/>
      <c r="GW111" s="299"/>
      <c r="GX111" s="300"/>
      <c r="GY111" s="291"/>
      <c r="GZ111" s="286"/>
      <c r="HA111" s="297"/>
      <c r="HB111" s="298"/>
      <c r="HC111" s="299"/>
      <c r="HD111" s="300"/>
    </row>
    <row r="112" spans="1:212" x14ac:dyDescent="0.25">
      <c r="A112" s="280">
        <f>IF(AL112=1,(MAXA(A$18:A111)+1),0)</f>
        <v>0</v>
      </c>
      <c r="B112" s="280">
        <f>IF(BF112+BG112+BH112+BI112+BJ112&gt;0,MAXA(B$18:B111)+1,0)</f>
        <v>0</v>
      </c>
      <c r="C112" s="280">
        <f>IF(BL112+BM112+BN112+BO112+BP112&gt;0,MAXA(C$18:C111)+1,0)</f>
        <v>0</v>
      </c>
      <c r="D112" s="280">
        <f>IF(BR112+BS112+BT112+BU112+BV112&gt;0,MAXA(D$18:D111)+1,0)</f>
        <v>0</v>
      </c>
      <c r="E112" s="280">
        <f>IF(BX112+BY112+BZ112+CA112+CB112&gt;0,MAXA(E$18:E111)+1,0)</f>
        <v>0</v>
      </c>
      <c r="F112" s="280">
        <f>IF(CD112+CE112+CF112+CG112+CH112&gt;0,MAXA(F$18:F111)+1,0)</f>
        <v>0</v>
      </c>
      <c r="G112" s="280">
        <f>IF(CJ112+CK112+CL112+CM112+CN112&gt;0,MAXA(G$18:G111)+1,0)</f>
        <v>0</v>
      </c>
      <c r="H112" s="280">
        <f>IF(CP112+CQ112+CR112+CS112+CT112&gt;0,MAXA(H$18:H111)+1,0)</f>
        <v>0</v>
      </c>
      <c r="I112" s="280">
        <f>IF(CV112+CW112+CX112+CY112+CZ112&gt;0,MAXA(I$18:I111)+1,0)</f>
        <v>0</v>
      </c>
      <c r="J112" s="280">
        <f>IF(DB112+DC112+DD112+DE112+DF112&gt;0,MAXA(J$18:J111)+1,0)</f>
        <v>0</v>
      </c>
      <c r="K112" s="280">
        <f>IF(DH112+DI112+DJ112+DK112+DL112&gt;0,MAXA(K$18:K111)+1,0)</f>
        <v>0</v>
      </c>
      <c r="L112" s="280">
        <f>IF(DN112+DO112+DP112+DQ112+DR112&gt;0,MAXA(L$18:L111)+1,0)</f>
        <v>0</v>
      </c>
      <c r="M112" s="280">
        <f>IF(DT112+DU112+DV112+DW112+DX112&gt;0,MAXA(M$18:M111)+1,0)</f>
        <v>0</v>
      </c>
      <c r="N112" s="280">
        <f>IF(DZ112+EA112+EB112+EC112+ED112&gt;0,MAXA(N$18:N111)+1,0)</f>
        <v>0</v>
      </c>
      <c r="O112" s="280">
        <f>IF(EF112+EG112+EH112+EI112+EJ112&gt;0,MAXA(O$18:O111)+1,0)</f>
        <v>0</v>
      </c>
      <c r="P112" s="280">
        <f>IF(EL112+EM112+EN112+EO112+EP112&gt;0,MAXA(P$18:P111)+1,0)</f>
        <v>0</v>
      </c>
      <c r="Q112" s="280">
        <f>IF(ER112+ES112+ET112+EU112+EV112&gt;0,MAXA(Q$18:Q111)+1,0)</f>
        <v>0</v>
      </c>
      <c r="R112" s="280">
        <f>IF(EX112+EY112+EZ112+FA112+FB112&gt;0,MAXA(R$18:R111)+1,0)</f>
        <v>0</v>
      </c>
      <c r="S112" s="280">
        <f>IF(FD112+FE112+FF112+FG112+FH112&gt;0,MAXA(S$18:S111)+1,0)</f>
        <v>0</v>
      </c>
      <c r="T112" s="280">
        <f>IF(FJ112+FK112+FL112+FM112+FN112&gt;0,MAXA(T$18:T111)+1,0)</f>
        <v>0</v>
      </c>
      <c r="U112" s="280">
        <f>IF(FP112+FQ112+FR112+FS112+FT112&gt;0,MAXA(U$18:U111)+1,0)</f>
        <v>0</v>
      </c>
      <c r="V112" s="280">
        <f>IF(FV112+FW112+FX112+FY112+FZ112&gt;0,MAXA(V$18:V111)+1,0)</f>
        <v>0</v>
      </c>
      <c r="W112" s="280">
        <f>IF(GB112+GC112+GD112+GE112+GF112&gt;0,MAXA(W$18:W111)+1,0)</f>
        <v>0</v>
      </c>
      <c r="X112" s="280">
        <f>IF(GH112+GI112+GJ112+GK112+GL112&gt;0,MAXA(X$18:X111)+1,0)</f>
        <v>0</v>
      </c>
      <c r="Y112" s="280">
        <f>IF(GN112+GO112+GP112+GQ112+GR112&gt;0,MAXA(Y$18:Y111)+1,0)</f>
        <v>0</v>
      </c>
      <c r="Z112" s="280">
        <f>IF(GT112+GU112+GV112+GW112+GX112&gt;0,MAXA(Z$18:Z111)+1,0)</f>
        <v>0</v>
      </c>
      <c r="AA112" s="280">
        <f>IF(GZ112+HA112+HB112+HC112+HD112&gt;0,MAXA(AA$18:AA111)+1,0)</f>
        <v>0</v>
      </c>
      <c r="AB112" s="280">
        <f t="shared" si="63"/>
        <v>0</v>
      </c>
      <c r="AC112" s="280">
        <f t="shared" si="71"/>
        <v>0</v>
      </c>
      <c r="AD112" s="280">
        <f t="shared" si="72"/>
        <v>0</v>
      </c>
      <c r="AE112" s="280">
        <f t="shared" si="73"/>
        <v>0</v>
      </c>
      <c r="AF112" s="280">
        <f t="shared" si="64"/>
        <v>0</v>
      </c>
      <c r="AG112" s="280">
        <f t="shared" si="74"/>
        <v>0</v>
      </c>
      <c r="AH112" s="280">
        <f t="shared" si="65"/>
        <v>0</v>
      </c>
      <c r="AI112" s="280">
        <f t="shared" si="75"/>
        <v>0</v>
      </c>
      <c r="AJ112" s="280">
        <f t="shared" si="66"/>
        <v>0</v>
      </c>
      <c r="AK112" s="186" t="e">
        <f>MATCH(AY112,AY$18:AY544,0)</f>
        <v>#N/A</v>
      </c>
      <c r="AL112" s="280">
        <f t="shared" si="76"/>
        <v>0</v>
      </c>
      <c r="AM112" s="280">
        <f t="shared" si="77"/>
        <v>95</v>
      </c>
      <c r="AN112" s="415"/>
      <c r="AO112" s="416"/>
      <c r="AP112" s="303">
        <f t="shared" si="67"/>
        <v>0</v>
      </c>
      <c r="AQ112" s="304">
        <f t="shared" si="68"/>
        <v>0</v>
      </c>
      <c r="AR112" s="305">
        <f t="shared" si="69"/>
        <v>0</v>
      </c>
      <c r="AS112" s="284"/>
      <c r="AT112" s="285" t="str">
        <f t="shared" si="70"/>
        <v/>
      </c>
      <c r="AU112" s="286"/>
      <c r="AV112" s="287"/>
      <c r="AW112" s="288"/>
      <c r="AX112" s="289"/>
      <c r="AY112" s="290"/>
      <c r="AZ112" s="291"/>
      <c r="BA112" s="286"/>
      <c r="BB112" s="290"/>
      <c r="BC112" s="287"/>
      <c r="BD112" s="307"/>
      <c r="BE112" s="296"/>
      <c r="BF112" s="286"/>
      <c r="BG112" s="297"/>
      <c r="BH112" s="298"/>
      <c r="BI112" s="299"/>
      <c r="BJ112" s="300"/>
      <c r="BK112" s="301"/>
      <c r="BL112" s="286"/>
      <c r="BM112" s="297"/>
      <c r="BN112" s="298"/>
      <c r="BO112" s="299"/>
      <c r="BP112" s="300"/>
      <c r="BQ112" s="301"/>
      <c r="BR112" s="286"/>
      <c r="BS112" s="297"/>
      <c r="BT112" s="298"/>
      <c r="BU112" s="299"/>
      <c r="BV112" s="300"/>
      <c r="BW112" s="301"/>
      <c r="BX112" s="286"/>
      <c r="BY112" s="297"/>
      <c r="BZ112" s="298"/>
      <c r="CA112" s="299"/>
      <c r="CB112" s="300"/>
      <c r="CC112" s="291"/>
      <c r="CD112" s="286"/>
      <c r="CE112" s="297"/>
      <c r="CF112" s="298"/>
      <c r="CG112" s="299"/>
      <c r="CH112" s="300"/>
      <c r="CI112" s="291"/>
      <c r="CJ112" s="286"/>
      <c r="CK112" s="297"/>
      <c r="CL112" s="298"/>
      <c r="CM112" s="299"/>
      <c r="CN112" s="300"/>
      <c r="CO112" s="291"/>
      <c r="CP112" s="286"/>
      <c r="CQ112" s="297"/>
      <c r="CR112" s="298"/>
      <c r="CS112" s="299"/>
      <c r="CT112" s="300"/>
      <c r="CU112" s="291"/>
      <c r="CV112" s="286"/>
      <c r="CW112" s="297"/>
      <c r="CX112" s="298"/>
      <c r="CY112" s="299"/>
      <c r="CZ112" s="300"/>
      <c r="DA112" s="291"/>
      <c r="DB112" s="286"/>
      <c r="DC112" s="297"/>
      <c r="DD112" s="298"/>
      <c r="DE112" s="299"/>
      <c r="DF112" s="300"/>
      <c r="DG112" s="291"/>
      <c r="DH112" s="286"/>
      <c r="DI112" s="297"/>
      <c r="DJ112" s="298"/>
      <c r="DK112" s="299"/>
      <c r="DL112" s="300"/>
      <c r="DM112" s="291"/>
      <c r="DN112" s="286"/>
      <c r="DO112" s="297"/>
      <c r="DP112" s="298"/>
      <c r="DQ112" s="299"/>
      <c r="DR112" s="300"/>
      <c r="DS112" s="291"/>
      <c r="DT112" s="286"/>
      <c r="DU112" s="297"/>
      <c r="DV112" s="298"/>
      <c r="DW112" s="299"/>
      <c r="DX112" s="300"/>
      <c r="DY112" s="291"/>
      <c r="DZ112" s="286"/>
      <c r="EA112" s="297"/>
      <c r="EB112" s="298"/>
      <c r="EC112" s="299"/>
      <c r="ED112" s="300"/>
      <c r="EE112" s="291"/>
      <c r="EF112" s="286"/>
      <c r="EG112" s="297"/>
      <c r="EH112" s="298"/>
      <c r="EI112" s="299"/>
      <c r="EJ112" s="300"/>
      <c r="EK112" s="291"/>
      <c r="EL112" s="286"/>
      <c r="EM112" s="297"/>
      <c r="EN112" s="298"/>
      <c r="EO112" s="299"/>
      <c r="EP112" s="300"/>
      <c r="EQ112" s="291"/>
      <c r="ER112" s="286"/>
      <c r="ES112" s="297"/>
      <c r="ET112" s="298"/>
      <c r="EU112" s="299"/>
      <c r="EV112" s="300"/>
      <c r="EW112" s="291"/>
      <c r="EX112" s="286"/>
      <c r="EY112" s="297"/>
      <c r="EZ112" s="298"/>
      <c r="FA112" s="299"/>
      <c r="FB112" s="300"/>
      <c r="FC112" s="291"/>
      <c r="FD112" s="286"/>
      <c r="FE112" s="297"/>
      <c r="FF112" s="298"/>
      <c r="FG112" s="299"/>
      <c r="FH112" s="300"/>
      <c r="FI112" s="291"/>
      <c r="FJ112" s="286"/>
      <c r="FK112" s="297"/>
      <c r="FL112" s="298"/>
      <c r="FM112" s="299"/>
      <c r="FN112" s="300"/>
      <c r="FO112" s="291"/>
      <c r="FP112" s="286"/>
      <c r="FQ112" s="297"/>
      <c r="FR112" s="298"/>
      <c r="FS112" s="299"/>
      <c r="FT112" s="300"/>
      <c r="FU112" s="291"/>
      <c r="FV112" s="286"/>
      <c r="FW112" s="297"/>
      <c r="FX112" s="298"/>
      <c r="FY112" s="299"/>
      <c r="FZ112" s="300"/>
      <c r="GA112" s="291"/>
      <c r="GB112" s="286"/>
      <c r="GC112" s="297"/>
      <c r="GD112" s="298"/>
      <c r="GE112" s="299"/>
      <c r="GF112" s="300"/>
      <c r="GG112" s="291"/>
      <c r="GH112" s="286"/>
      <c r="GI112" s="297"/>
      <c r="GJ112" s="298"/>
      <c r="GK112" s="299"/>
      <c r="GL112" s="300"/>
      <c r="GM112" s="291"/>
      <c r="GN112" s="286"/>
      <c r="GO112" s="297"/>
      <c r="GP112" s="298"/>
      <c r="GQ112" s="299"/>
      <c r="GR112" s="300"/>
      <c r="GS112" s="291"/>
      <c r="GT112" s="286"/>
      <c r="GU112" s="297"/>
      <c r="GV112" s="298"/>
      <c r="GW112" s="299"/>
      <c r="GX112" s="300"/>
      <c r="GY112" s="291"/>
      <c r="GZ112" s="286"/>
      <c r="HA112" s="297"/>
      <c r="HB112" s="298"/>
      <c r="HC112" s="299"/>
      <c r="HD112" s="300"/>
    </row>
    <row r="113" spans="1:212" x14ac:dyDescent="0.25">
      <c r="A113" s="280">
        <f>IF(AL113=1,(MAXA(A$18:A112)+1),0)</f>
        <v>0</v>
      </c>
      <c r="B113" s="280">
        <f>IF(BF113+BG113+BH113+BI113+BJ113&gt;0,MAXA(B$18:B112)+1,0)</f>
        <v>0</v>
      </c>
      <c r="C113" s="280">
        <f>IF(BL113+BM113+BN113+BO113+BP113&gt;0,MAXA(C$18:C112)+1,0)</f>
        <v>0</v>
      </c>
      <c r="D113" s="280">
        <f>IF(BR113+BS113+BT113+BU113+BV113&gt;0,MAXA(D$18:D112)+1,0)</f>
        <v>0</v>
      </c>
      <c r="E113" s="280">
        <f>IF(BX113+BY113+BZ113+CA113+CB113&gt;0,MAXA(E$18:E112)+1,0)</f>
        <v>0</v>
      </c>
      <c r="F113" s="280">
        <f>IF(CD113+CE113+CF113+CG113+CH113&gt;0,MAXA(F$18:F112)+1,0)</f>
        <v>0</v>
      </c>
      <c r="G113" s="280">
        <f>IF(CJ113+CK113+CL113+CM113+CN113&gt;0,MAXA(G$18:G112)+1,0)</f>
        <v>0</v>
      </c>
      <c r="H113" s="280">
        <f>IF(CP113+CQ113+CR113+CS113+CT113&gt;0,MAXA(H$18:H112)+1,0)</f>
        <v>0</v>
      </c>
      <c r="I113" s="280">
        <f>IF(CV113+CW113+CX113+CY113+CZ113&gt;0,MAXA(I$18:I112)+1,0)</f>
        <v>0</v>
      </c>
      <c r="J113" s="280">
        <f>IF(DB113+DC113+DD113+DE113+DF113&gt;0,MAXA(J$18:J112)+1,0)</f>
        <v>0</v>
      </c>
      <c r="K113" s="280">
        <f>IF(DH113+DI113+DJ113+DK113+DL113&gt;0,MAXA(K$18:K112)+1,0)</f>
        <v>0</v>
      </c>
      <c r="L113" s="280">
        <f>IF(DN113+DO113+DP113+DQ113+DR113&gt;0,MAXA(L$18:L112)+1,0)</f>
        <v>0</v>
      </c>
      <c r="M113" s="280">
        <f>IF(DT113+DU113+DV113+DW113+DX113&gt;0,MAXA(M$18:M112)+1,0)</f>
        <v>0</v>
      </c>
      <c r="N113" s="280">
        <f>IF(DZ113+EA113+EB113+EC113+ED113&gt;0,MAXA(N$18:N112)+1,0)</f>
        <v>0</v>
      </c>
      <c r="O113" s="280">
        <f>IF(EF113+EG113+EH113+EI113+EJ113&gt;0,MAXA(O$18:O112)+1,0)</f>
        <v>0</v>
      </c>
      <c r="P113" s="280">
        <f>IF(EL113+EM113+EN113+EO113+EP113&gt;0,MAXA(P$18:P112)+1,0)</f>
        <v>0</v>
      </c>
      <c r="Q113" s="280">
        <f>IF(ER113+ES113+ET113+EU113+EV113&gt;0,MAXA(Q$18:Q112)+1,0)</f>
        <v>0</v>
      </c>
      <c r="R113" s="280">
        <f>IF(EX113+EY113+EZ113+FA113+FB113&gt;0,MAXA(R$18:R112)+1,0)</f>
        <v>0</v>
      </c>
      <c r="S113" s="280">
        <f>IF(FD113+FE113+FF113+FG113+FH113&gt;0,MAXA(S$18:S112)+1,0)</f>
        <v>0</v>
      </c>
      <c r="T113" s="280">
        <f>IF(FJ113+FK113+FL113+FM113+FN113&gt;0,MAXA(T$18:T112)+1,0)</f>
        <v>0</v>
      </c>
      <c r="U113" s="280">
        <f>IF(FP113+FQ113+FR113+FS113+FT113&gt;0,MAXA(U$18:U112)+1,0)</f>
        <v>0</v>
      </c>
      <c r="V113" s="280">
        <f>IF(FV113+FW113+FX113+FY113+FZ113&gt;0,MAXA(V$18:V112)+1,0)</f>
        <v>0</v>
      </c>
      <c r="W113" s="280">
        <f>IF(GB113+GC113+GD113+GE113+GF113&gt;0,MAXA(W$18:W112)+1,0)</f>
        <v>0</v>
      </c>
      <c r="X113" s="280">
        <f>IF(GH113+GI113+GJ113+GK113+GL113&gt;0,MAXA(X$18:X112)+1,0)</f>
        <v>0</v>
      </c>
      <c r="Y113" s="280">
        <f>IF(GN113+GO113+GP113+GQ113+GR113&gt;0,MAXA(Y$18:Y112)+1,0)</f>
        <v>0</v>
      </c>
      <c r="Z113" s="280">
        <f>IF(GT113+GU113+GV113+GW113+GX113&gt;0,MAXA(Z$18:Z112)+1,0)</f>
        <v>0</v>
      </c>
      <c r="AA113" s="280">
        <f>IF(GZ113+HA113+HB113+HC113+HD113&gt;0,MAXA(AA$18:AA112)+1,0)</f>
        <v>0</v>
      </c>
      <c r="AB113" s="280">
        <f t="shared" si="63"/>
        <v>0</v>
      </c>
      <c r="AC113" s="280">
        <f t="shared" si="71"/>
        <v>0</v>
      </c>
      <c r="AD113" s="280">
        <f t="shared" si="72"/>
        <v>0</v>
      </c>
      <c r="AE113" s="280">
        <f t="shared" si="73"/>
        <v>0</v>
      </c>
      <c r="AF113" s="280">
        <f t="shared" si="64"/>
        <v>0</v>
      </c>
      <c r="AG113" s="280">
        <f t="shared" si="74"/>
        <v>0</v>
      </c>
      <c r="AH113" s="280">
        <f t="shared" si="65"/>
        <v>0</v>
      </c>
      <c r="AI113" s="280">
        <f t="shared" si="75"/>
        <v>0</v>
      </c>
      <c r="AJ113" s="280">
        <f t="shared" si="66"/>
        <v>0</v>
      </c>
      <c r="AK113" s="186" t="e">
        <f>MATCH(AY113,AY$18:AY545,0)</f>
        <v>#N/A</v>
      </c>
      <c r="AL113" s="280">
        <f t="shared" si="76"/>
        <v>0</v>
      </c>
      <c r="AM113" s="280">
        <f t="shared" si="77"/>
        <v>96</v>
      </c>
      <c r="AN113" s="415"/>
      <c r="AO113" s="416"/>
      <c r="AP113" s="303">
        <f t="shared" si="67"/>
        <v>0</v>
      </c>
      <c r="AQ113" s="304">
        <f t="shared" si="68"/>
        <v>0</v>
      </c>
      <c r="AR113" s="305">
        <f t="shared" si="69"/>
        <v>0</v>
      </c>
      <c r="AS113" s="284"/>
      <c r="AT113" s="285" t="str">
        <f t="shared" si="70"/>
        <v/>
      </c>
      <c r="AU113" s="286"/>
      <c r="AV113" s="287"/>
      <c r="AW113" s="288"/>
      <c r="AX113" s="289"/>
      <c r="AY113" s="290"/>
      <c r="AZ113" s="291"/>
      <c r="BA113" s="286"/>
      <c r="BB113" s="290"/>
      <c r="BC113" s="287"/>
      <c r="BD113" s="307"/>
      <c r="BE113" s="296"/>
      <c r="BF113" s="286"/>
      <c r="BG113" s="297"/>
      <c r="BH113" s="298"/>
      <c r="BI113" s="299"/>
      <c r="BJ113" s="300"/>
      <c r="BK113" s="301"/>
      <c r="BL113" s="286"/>
      <c r="BM113" s="297"/>
      <c r="BN113" s="298"/>
      <c r="BO113" s="299"/>
      <c r="BP113" s="300"/>
      <c r="BQ113" s="301"/>
      <c r="BR113" s="286"/>
      <c r="BS113" s="297"/>
      <c r="BT113" s="298"/>
      <c r="BU113" s="299"/>
      <c r="BV113" s="300"/>
      <c r="BW113" s="301"/>
      <c r="BX113" s="286"/>
      <c r="BY113" s="297"/>
      <c r="BZ113" s="298"/>
      <c r="CA113" s="299"/>
      <c r="CB113" s="300"/>
      <c r="CC113" s="291"/>
      <c r="CD113" s="286"/>
      <c r="CE113" s="297"/>
      <c r="CF113" s="298"/>
      <c r="CG113" s="299"/>
      <c r="CH113" s="300"/>
      <c r="CI113" s="291"/>
      <c r="CJ113" s="286"/>
      <c r="CK113" s="297"/>
      <c r="CL113" s="298"/>
      <c r="CM113" s="299"/>
      <c r="CN113" s="300"/>
      <c r="CO113" s="291"/>
      <c r="CP113" s="286"/>
      <c r="CQ113" s="297"/>
      <c r="CR113" s="298"/>
      <c r="CS113" s="299"/>
      <c r="CT113" s="300"/>
      <c r="CU113" s="291"/>
      <c r="CV113" s="286"/>
      <c r="CW113" s="297"/>
      <c r="CX113" s="298"/>
      <c r="CY113" s="299"/>
      <c r="CZ113" s="300"/>
      <c r="DA113" s="291"/>
      <c r="DB113" s="286"/>
      <c r="DC113" s="297"/>
      <c r="DD113" s="298"/>
      <c r="DE113" s="299"/>
      <c r="DF113" s="300"/>
      <c r="DG113" s="291"/>
      <c r="DH113" s="286"/>
      <c r="DI113" s="297"/>
      <c r="DJ113" s="298"/>
      <c r="DK113" s="299"/>
      <c r="DL113" s="300"/>
      <c r="DM113" s="291"/>
      <c r="DN113" s="286"/>
      <c r="DO113" s="297"/>
      <c r="DP113" s="298"/>
      <c r="DQ113" s="299"/>
      <c r="DR113" s="300"/>
      <c r="DS113" s="291"/>
      <c r="DT113" s="286"/>
      <c r="DU113" s="297"/>
      <c r="DV113" s="298"/>
      <c r="DW113" s="299"/>
      <c r="DX113" s="300"/>
      <c r="DY113" s="291"/>
      <c r="DZ113" s="286"/>
      <c r="EA113" s="297"/>
      <c r="EB113" s="298"/>
      <c r="EC113" s="299"/>
      <c r="ED113" s="300"/>
      <c r="EE113" s="291"/>
      <c r="EF113" s="286"/>
      <c r="EG113" s="297"/>
      <c r="EH113" s="298"/>
      <c r="EI113" s="299"/>
      <c r="EJ113" s="300"/>
      <c r="EK113" s="291"/>
      <c r="EL113" s="286"/>
      <c r="EM113" s="297"/>
      <c r="EN113" s="298"/>
      <c r="EO113" s="299"/>
      <c r="EP113" s="300"/>
      <c r="EQ113" s="291"/>
      <c r="ER113" s="286"/>
      <c r="ES113" s="297"/>
      <c r="ET113" s="298"/>
      <c r="EU113" s="299"/>
      <c r="EV113" s="300"/>
      <c r="EW113" s="291"/>
      <c r="EX113" s="286"/>
      <c r="EY113" s="297"/>
      <c r="EZ113" s="298"/>
      <c r="FA113" s="299"/>
      <c r="FB113" s="300"/>
      <c r="FC113" s="291"/>
      <c r="FD113" s="286"/>
      <c r="FE113" s="297"/>
      <c r="FF113" s="298"/>
      <c r="FG113" s="299"/>
      <c r="FH113" s="300"/>
      <c r="FI113" s="291"/>
      <c r="FJ113" s="286"/>
      <c r="FK113" s="297"/>
      <c r="FL113" s="298"/>
      <c r="FM113" s="299"/>
      <c r="FN113" s="300"/>
      <c r="FO113" s="291"/>
      <c r="FP113" s="286"/>
      <c r="FQ113" s="297"/>
      <c r="FR113" s="298"/>
      <c r="FS113" s="299"/>
      <c r="FT113" s="300"/>
      <c r="FU113" s="291"/>
      <c r="FV113" s="286"/>
      <c r="FW113" s="297"/>
      <c r="FX113" s="298"/>
      <c r="FY113" s="299"/>
      <c r="FZ113" s="300"/>
      <c r="GA113" s="291"/>
      <c r="GB113" s="286"/>
      <c r="GC113" s="297"/>
      <c r="GD113" s="298"/>
      <c r="GE113" s="299"/>
      <c r="GF113" s="300"/>
      <c r="GG113" s="291"/>
      <c r="GH113" s="286"/>
      <c r="GI113" s="297"/>
      <c r="GJ113" s="298"/>
      <c r="GK113" s="299"/>
      <c r="GL113" s="300"/>
      <c r="GM113" s="291"/>
      <c r="GN113" s="286"/>
      <c r="GO113" s="297"/>
      <c r="GP113" s="298"/>
      <c r="GQ113" s="299"/>
      <c r="GR113" s="300"/>
      <c r="GS113" s="291"/>
      <c r="GT113" s="286"/>
      <c r="GU113" s="297"/>
      <c r="GV113" s="298"/>
      <c r="GW113" s="299"/>
      <c r="GX113" s="300"/>
      <c r="GY113" s="291"/>
      <c r="GZ113" s="286"/>
      <c r="HA113" s="297"/>
      <c r="HB113" s="298"/>
      <c r="HC113" s="299"/>
      <c r="HD113" s="300"/>
    </row>
    <row r="114" spans="1:212" x14ac:dyDescent="0.25">
      <c r="A114" s="280">
        <f>IF(AL114=1,(MAXA(A$18:A113)+1),0)</f>
        <v>0</v>
      </c>
      <c r="B114" s="280">
        <f>IF(BF114+BG114+BH114+BI114+BJ114&gt;0,MAXA(B$18:B113)+1,0)</f>
        <v>0</v>
      </c>
      <c r="C114" s="280">
        <f>IF(BL114+BM114+BN114+BO114+BP114&gt;0,MAXA(C$18:C113)+1,0)</f>
        <v>0</v>
      </c>
      <c r="D114" s="280">
        <f>IF(BR114+BS114+BT114+BU114+BV114&gt;0,MAXA(D$18:D113)+1,0)</f>
        <v>0</v>
      </c>
      <c r="E114" s="280">
        <f>IF(BX114+BY114+BZ114+CA114+CB114&gt;0,MAXA(E$18:E113)+1,0)</f>
        <v>0</v>
      </c>
      <c r="F114" s="280">
        <f>IF(CD114+CE114+CF114+CG114+CH114&gt;0,MAXA(F$18:F113)+1,0)</f>
        <v>0</v>
      </c>
      <c r="G114" s="280">
        <f>IF(CJ114+CK114+CL114+CM114+CN114&gt;0,MAXA(G$18:G113)+1,0)</f>
        <v>0</v>
      </c>
      <c r="H114" s="280">
        <f>IF(CP114+CQ114+CR114+CS114+CT114&gt;0,MAXA(H$18:H113)+1,0)</f>
        <v>0</v>
      </c>
      <c r="I114" s="280">
        <f>IF(CV114+CW114+CX114+CY114+CZ114&gt;0,MAXA(I$18:I113)+1,0)</f>
        <v>0</v>
      </c>
      <c r="J114" s="280">
        <f>IF(DB114+DC114+DD114+DE114+DF114&gt;0,MAXA(J$18:J113)+1,0)</f>
        <v>0</v>
      </c>
      <c r="K114" s="280">
        <f>IF(DH114+DI114+DJ114+DK114+DL114&gt;0,MAXA(K$18:K113)+1,0)</f>
        <v>0</v>
      </c>
      <c r="L114" s="280">
        <f>IF(DN114+DO114+DP114+DQ114+DR114&gt;0,MAXA(L$18:L113)+1,0)</f>
        <v>0</v>
      </c>
      <c r="M114" s="280">
        <f>IF(DT114+DU114+DV114+DW114+DX114&gt;0,MAXA(M$18:M113)+1,0)</f>
        <v>0</v>
      </c>
      <c r="N114" s="280">
        <f>IF(DZ114+EA114+EB114+EC114+ED114&gt;0,MAXA(N$18:N113)+1,0)</f>
        <v>0</v>
      </c>
      <c r="O114" s="280">
        <f>IF(EF114+EG114+EH114+EI114+EJ114&gt;0,MAXA(O$18:O113)+1,0)</f>
        <v>0</v>
      </c>
      <c r="P114" s="280">
        <f>IF(EL114+EM114+EN114+EO114+EP114&gt;0,MAXA(P$18:P113)+1,0)</f>
        <v>0</v>
      </c>
      <c r="Q114" s="280">
        <f>IF(ER114+ES114+ET114+EU114+EV114&gt;0,MAXA(Q$18:Q113)+1,0)</f>
        <v>0</v>
      </c>
      <c r="R114" s="280">
        <f>IF(EX114+EY114+EZ114+FA114+FB114&gt;0,MAXA(R$18:R113)+1,0)</f>
        <v>0</v>
      </c>
      <c r="S114" s="280">
        <f>IF(FD114+FE114+FF114+FG114+FH114&gt;0,MAXA(S$18:S113)+1,0)</f>
        <v>0</v>
      </c>
      <c r="T114" s="280">
        <f>IF(FJ114+FK114+FL114+FM114+FN114&gt;0,MAXA(T$18:T113)+1,0)</f>
        <v>0</v>
      </c>
      <c r="U114" s="280">
        <f>IF(FP114+FQ114+FR114+FS114+FT114&gt;0,MAXA(U$18:U113)+1,0)</f>
        <v>0</v>
      </c>
      <c r="V114" s="280">
        <f>IF(FV114+FW114+FX114+FY114+FZ114&gt;0,MAXA(V$18:V113)+1,0)</f>
        <v>0</v>
      </c>
      <c r="W114" s="280">
        <f>IF(GB114+GC114+GD114+GE114+GF114&gt;0,MAXA(W$18:W113)+1,0)</f>
        <v>0</v>
      </c>
      <c r="X114" s="280">
        <f>IF(GH114+GI114+GJ114+GK114+GL114&gt;0,MAXA(X$18:X113)+1,0)</f>
        <v>0</v>
      </c>
      <c r="Y114" s="280">
        <f>IF(GN114+GO114+GP114+GQ114+GR114&gt;0,MAXA(Y$18:Y113)+1,0)</f>
        <v>0</v>
      </c>
      <c r="Z114" s="280">
        <f>IF(GT114+GU114+GV114+GW114+GX114&gt;0,MAXA(Z$18:Z113)+1,0)</f>
        <v>0</v>
      </c>
      <c r="AA114" s="280">
        <f>IF(GZ114+HA114+HB114+HC114+HD114&gt;0,MAXA(AA$18:AA113)+1,0)</f>
        <v>0</v>
      </c>
      <c r="AB114" s="280">
        <f t="shared" si="63"/>
        <v>0</v>
      </c>
      <c r="AC114" s="280">
        <f t="shared" si="71"/>
        <v>0</v>
      </c>
      <c r="AD114" s="280">
        <f t="shared" si="72"/>
        <v>0</v>
      </c>
      <c r="AE114" s="280">
        <f t="shared" si="73"/>
        <v>0</v>
      </c>
      <c r="AF114" s="280">
        <f t="shared" si="64"/>
        <v>0</v>
      </c>
      <c r="AG114" s="280">
        <f t="shared" si="74"/>
        <v>0</v>
      </c>
      <c r="AH114" s="280">
        <f t="shared" si="65"/>
        <v>0</v>
      </c>
      <c r="AI114" s="280">
        <f t="shared" si="75"/>
        <v>0</v>
      </c>
      <c r="AJ114" s="280">
        <f t="shared" si="66"/>
        <v>0</v>
      </c>
      <c r="AK114" s="186" t="e">
        <f>MATCH(AY114,AY$18:AY546,0)</f>
        <v>#N/A</v>
      </c>
      <c r="AL114" s="280">
        <f t="shared" si="76"/>
        <v>0</v>
      </c>
      <c r="AM114" s="280">
        <f t="shared" si="77"/>
        <v>97</v>
      </c>
      <c r="AN114" s="415"/>
      <c r="AO114" s="416"/>
      <c r="AP114" s="303">
        <f t="shared" si="67"/>
        <v>0</v>
      </c>
      <c r="AQ114" s="304">
        <f t="shared" si="68"/>
        <v>0</v>
      </c>
      <c r="AR114" s="305">
        <f t="shared" si="69"/>
        <v>0</v>
      </c>
      <c r="AS114" s="284"/>
      <c r="AT114" s="285" t="str">
        <f t="shared" si="70"/>
        <v/>
      </c>
      <c r="AU114" s="286"/>
      <c r="AV114" s="287"/>
      <c r="AW114" s="288"/>
      <c r="AX114" s="289"/>
      <c r="AY114" s="290"/>
      <c r="AZ114" s="291"/>
      <c r="BA114" s="286"/>
      <c r="BB114" s="290"/>
      <c r="BC114" s="287"/>
      <c r="BD114" s="307"/>
      <c r="BE114" s="296"/>
      <c r="BF114" s="286"/>
      <c r="BG114" s="297"/>
      <c r="BH114" s="298"/>
      <c r="BI114" s="299"/>
      <c r="BJ114" s="300"/>
      <c r="BK114" s="301"/>
      <c r="BL114" s="286"/>
      <c r="BM114" s="297"/>
      <c r="BN114" s="298"/>
      <c r="BO114" s="299"/>
      <c r="BP114" s="300"/>
      <c r="BQ114" s="301"/>
      <c r="BR114" s="286"/>
      <c r="BS114" s="297"/>
      <c r="BT114" s="298"/>
      <c r="BU114" s="299"/>
      <c r="BV114" s="300"/>
      <c r="BW114" s="301"/>
      <c r="BX114" s="286"/>
      <c r="BY114" s="297"/>
      <c r="BZ114" s="298"/>
      <c r="CA114" s="299"/>
      <c r="CB114" s="300"/>
      <c r="CC114" s="291"/>
      <c r="CD114" s="286"/>
      <c r="CE114" s="297"/>
      <c r="CF114" s="298"/>
      <c r="CG114" s="299"/>
      <c r="CH114" s="300"/>
      <c r="CI114" s="291"/>
      <c r="CJ114" s="286"/>
      <c r="CK114" s="297"/>
      <c r="CL114" s="298"/>
      <c r="CM114" s="299"/>
      <c r="CN114" s="300"/>
      <c r="CO114" s="291"/>
      <c r="CP114" s="286"/>
      <c r="CQ114" s="297"/>
      <c r="CR114" s="298"/>
      <c r="CS114" s="299"/>
      <c r="CT114" s="300"/>
      <c r="CU114" s="291"/>
      <c r="CV114" s="286"/>
      <c r="CW114" s="297"/>
      <c r="CX114" s="298"/>
      <c r="CY114" s="299"/>
      <c r="CZ114" s="300"/>
      <c r="DA114" s="291"/>
      <c r="DB114" s="286"/>
      <c r="DC114" s="297"/>
      <c r="DD114" s="298"/>
      <c r="DE114" s="299"/>
      <c r="DF114" s="300"/>
      <c r="DG114" s="291"/>
      <c r="DH114" s="286"/>
      <c r="DI114" s="297"/>
      <c r="DJ114" s="298"/>
      <c r="DK114" s="299"/>
      <c r="DL114" s="300"/>
      <c r="DM114" s="291"/>
      <c r="DN114" s="286"/>
      <c r="DO114" s="297"/>
      <c r="DP114" s="298"/>
      <c r="DQ114" s="299"/>
      <c r="DR114" s="300"/>
      <c r="DS114" s="291"/>
      <c r="DT114" s="286"/>
      <c r="DU114" s="297"/>
      <c r="DV114" s="298"/>
      <c r="DW114" s="299"/>
      <c r="DX114" s="300"/>
      <c r="DY114" s="291"/>
      <c r="DZ114" s="286"/>
      <c r="EA114" s="297"/>
      <c r="EB114" s="298"/>
      <c r="EC114" s="299"/>
      <c r="ED114" s="300"/>
      <c r="EE114" s="291"/>
      <c r="EF114" s="286"/>
      <c r="EG114" s="297"/>
      <c r="EH114" s="298"/>
      <c r="EI114" s="299"/>
      <c r="EJ114" s="300"/>
      <c r="EK114" s="291"/>
      <c r="EL114" s="286"/>
      <c r="EM114" s="297"/>
      <c r="EN114" s="298"/>
      <c r="EO114" s="299"/>
      <c r="EP114" s="300"/>
      <c r="EQ114" s="291"/>
      <c r="ER114" s="286"/>
      <c r="ES114" s="297"/>
      <c r="ET114" s="298"/>
      <c r="EU114" s="299"/>
      <c r="EV114" s="300"/>
      <c r="EW114" s="291"/>
      <c r="EX114" s="286"/>
      <c r="EY114" s="297"/>
      <c r="EZ114" s="298"/>
      <c r="FA114" s="299"/>
      <c r="FB114" s="300"/>
      <c r="FC114" s="291"/>
      <c r="FD114" s="286"/>
      <c r="FE114" s="297"/>
      <c r="FF114" s="298"/>
      <c r="FG114" s="299"/>
      <c r="FH114" s="300"/>
      <c r="FI114" s="291"/>
      <c r="FJ114" s="286"/>
      <c r="FK114" s="297"/>
      <c r="FL114" s="298"/>
      <c r="FM114" s="299"/>
      <c r="FN114" s="300"/>
      <c r="FO114" s="291"/>
      <c r="FP114" s="286"/>
      <c r="FQ114" s="297"/>
      <c r="FR114" s="298"/>
      <c r="FS114" s="299"/>
      <c r="FT114" s="300"/>
      <c r="FU114" s="291"/>
      <c r="FV114" s="286"/>
      <c r="FW114" s="297"/>
      <c r="FX114" s="298"/>
      <c r="FY114" s="299"/>
      <c r="FZ114" s="300"/>
      <c r="GA114" s="291"/>
      <c r="GB114" s="286"/>
      <c r="GC114" s="297"/>
      <c r="GD114" s="298"/>
      <c r="GE114" s="299"/>
      <c r="GF114" s="300"/>
      <c r="GG114" s="291"/>
      <c r="GH114" s="286"/>
      <c r="GI114" s="297"/>
      <c r="GJ114" s="298"/>
      <c r="GK114" s="299"/>
      <c r="GL114" s="300"/>
      <c r="GM114" s="291"/>
      <c r="GN114" s="286"/>
      <c r="GO114" s="297"/>
      <c r="GP114" s="298"/>
      <c r="GQ114" s="299"/>
      <c r="GR114" s="300"/>
      <c r="GS114" s="291"/>
      <c r="GT114" s="286"/>
      <c r="GU114" s="297"/>
      <c r="GV114" s="298"/>
      <c r="GW114" s="299"/>
      <c r="GX114" s="300"/>
      <c r="GY114" s="291"/>
      <c r="GZ114" s="286"/>
      <c r="HA114" s="297"/>
      <c r="HB114" s="298"/>
      <c r="HC114" s="299"/>
      <c r="HD114" s="300"/>
    </row>
    <row r="115" spans="1:212" x14ac:dyDescent="0.25">
      <c r="A115" s="280">
        <f>IF(AL115=1,(MAXA(A$18:A114)+1),0)</f>
        <v>0</v>
      </c>
      <c r="B115" s="280">
        <f>IF(BF115+BG115+BH115+BI115+BJ115&gt;0,MAXA(B$18:B114)+1,0)</f>
        <v>0</v>
      </c>
      <c r="C115" s="280">
        <f>IF(BL115+BM115+BN115+BO115+BP115&gt;0,MAXA(C$18:C114)+1,0)</f>
        <v>0</v>
      </c>
      <c r="D115" s="280">
        <f>IF(BR115+BS115+BT115+BU115+BV115&gt;0,MAXA(D$18:D114)+1,0)</f>
        <v>0</v>
      </c>
      <c r="E115" s="280">
        <f>IF(BX115+BY115+BZ115+CA115+CB115&gt;0,MAXA(E$18:E114)+1,0)</f>
        <v>0</v>
      </c>
      <c r="F115" s="280">
        <f>IF(CD115+CE115+CF115+CG115+CH115&gt;0,MAXA(F$18:F114)+1,0)</f>
        <v>0</v>
      </c>
      <c r="G115" s="280">
        <f>IF(CJ115+CK115+CL115+CM115+CN115&gt;0,MAXA(G$18:G114)+1,0)</f>
        <v>0</v>
      </c>
      <c r="H115" s="280">
        <f>IF(CP115+CQ115+CR115+CS115+CT115&gt;0,MAXA(H$18:H114)+1,0)</f>
        <v>0</v>
      </c>
      <c r="I115" s="280">
        <f>IF(CV115+CW115+CX115+CY115+CZ115&gt;0,MAXA(I$18:I114)+1,0)</f>
        <v>0</v>
      </c>
      <c r="J115" s="280">
        <f>IF(DB115+DC115+DD115+DE115+DF115&gt;0,MAXA(J$18:J114)+1,0)</f>
        <v>0</v>
      </c>
      <c r="K115" s="280">
        <f>IF(DH115+DI115+DJ115+DK115+DL115&gt;0,MAXA(K$18:K114)+1,0)</f>
        <v>0</v>
      </c>
      <c r="L115" s="280">
        <f>IF(DN115+DO115+DP115+DQ115+DR115&gt;0,MAXA(L$18:L114)+1,0)</f>
        <v>0</v>
      </c>
      <c r="M115" s="280">
        <f>IF(DT115+DU115+DV115+DW115+DX115&gt;0,MAXA(M$18:M114)+1,0)</f>
        <v>0</v>
      </c>
      <c r="N115" s="280">
        <f>IF(DZ115+EA115+EB115+EC115+ED115&gt;0,MAXA(N$18:N114)+1,0)</f>
        <v>0</v>
      </c>
      <c r="O115" s="280">
        <f>IF(EF115+EG115+EH115+EI115+EJ115&gt;0,MAXA(O$18:O114)+1,0)</f>
        <v>0</v>
      </c>
      <c r="P115" s="280">
        <f>IF(EL115+EM115+EN115+EO115+EP115&gt;0,MAXA(P$18:P114)+1,0)</f>
        <v>0</v>
      </c>
      <c r="Q115" s="280">
        <f>IF(ER115+ES115+ET115+EU115+EV115&gt;0,MAXA(Q$18:Q114)+1,0)</f>
        <v>0</v>
      </c>
      <c r="R115" s="280">
        <f>IF(EX115+EY115+EZ115+FA115+FB115&gt;0,MAXA(R$18:R114)+1,0)</f>
        <v>0</v>
      </c>
      <c r="S115" s="280">
        <f>IF(FD115+FE115+FF115+FG115+FH115&gt;0,MAXA(S$18:S114)+1,0)</f>
        <v>0</v>
      </c>
      <c r="T115" s="280">
        <f>IF(FJ115+FK115+FL115+FM115+FN115&gt;0,MAXA(T$18:T114)+1,0)</f>
        <v>0</v>
      </c>
      <c r="U115" s="280">
        <f>IF(FP115+FQ115+FR115+FS115+FT115&gt;0,MAXA(U$18:U114)+1,0)</f>
        <v>0</v>
      </c>
      <c r="V115" s="280">
        <f>IF(FV115+FW115+FX115+FY115+FZ115&gt;0,MAXA(V$18:V114)+1,0)</f>
        <v>0</v>
      </c>
      <c r="W115" s="280">
        <f>IF(GB115+GC115+GD115+GE115+GF115&gt;0,MAXA(W$18:W114)+1,0)</f>
        <v>0</v>
      </c>
      <c r="X115" s="280">
        <f>IF(GH115+GI115+GJ115+GK115+GL115&gt;0,MAXA(X$18:X114)+1,0)</f>
        <v>0</v>
      </c>
      <c r="Y115" s="280">
        <f>IF(GN115+GO115+GP115+GQ115+GR115&gt;0,MAXA(Y$18:Y114)+1,0)</f>
        <v>0</v>
      </c>
      <c r="Z115" s="280">
        <f>IF(GT115+GU115+GV115+GW115+GX115&gt;0,MAXA(Z$18:Z114)+1,0)</f>
        <v>0</v>
      </c>
      <c r="AA115" s="280">
        <f>IF(GZ115+HA115+HB115+HC115+HD115&gt;0,MAXA(AA$18:AA114)+1,0)</f>
        <v>0</v>
      </c>
      <c r="AB115" s="280">
        <f t="shared" si="63"/>
        <v>0</v>
      </c>
      <c r="AC115" s="280">
        <f t="shared" si="71"/>
        <v>0</v>
      </c>
      <c r="AD115" s="280">
        <f t="shared" si="72"/>
        <v>0</v>
      </c>
      <c r="AE115" s="280">
        <f t="shared" si="73"/>
        <v>0</v>
      </c>
      <c r="AF115" s="280">
        <f t="shared" si="64"/>
        <v>0</v>
      </c>
      <c r="AG115" s="280">
        <f t="shared" si="74"/>
        <v>0</v>
      </c>
      <c r="AH115" s="280">
        <f t="shared" si="65"/>
        <v>0</v>
      </c>
      <c r="AI115" s="280">
        <f t="shared" si="75"/>
        <v>0</v>
      </c>
      <c r="AJ115" s="280">
        <f t="shared" si="66"/>
        <v>0</v>
      </c>
      <c r="AK115" s="186" t="e">
        <f>MATCH(AY115,AY$18:AY547,0)</f>
        <v>#N/A</v>
      </c>
      <c r="AL115" s="280">
        <f t="shared" si="76"/>
        <v>0</v>
      </c>
      <c r="AM115" s="280">
        <f t="shared" si="77"/>
        <v>98</v>
      </c>
      <c r="AN115" s="415"/>
      <c r="AO115" s="416"/>
      <c r="AP115" s="303">
        <f t="shared" si="67"/>
        <v>0</v>
      </c>
      <c r="AQ115" s="304">
        <f t="shared" si="68"/>
        <v>0</v>
      </c>
      <c r="AR115" s="305">
        <f t="shared" si="69"/>
        <v>0</v>
      </c>
      <c r="AS115" s="284"/>
      <c r="AT115" s="285" t="str">
        <f t="shared" si="70"/>
        <v/>
      </c>
      <c r="AU115" s="286"/>
      <c r="AV115" s="287"/>
      <c r="AW115" s="288"/>
      <c r="AX115" s="289"/>
      <c r="AY115" s="290"/>
      <c r="AZ115" s="291"/>
      <c r="BA115" s="286"/>
      <c r="BB115" s="290"/>
      <c r="BC115" s="287"/>
      <c r="BD115" s="307"/>
      <c r="BE115" s="296"/>
      <c r="BF115" s="286"/>
      <c r="BG115" s="297"/>
      <c r="BH115" s="298"/>
      <c r="BI115" s="299"/>
      <c r="BJ115" s="300"/>
      <c r="BK115" s="301"/>
      <c r="BL115" s="286"/>
      <c r="BM115" s="297"/>
      <c r="BN115" s="298"/>
      <c r="BO115" s="299"/>
      <c r="BP115" s="300"/>
      <c r="BQ115" s="301"/>
      <c r="BR115" s="286"/>
      <c r="BS115" s="297"/>
      <c r="BT115" s="298"/>
      <c r="BU115" s="299"/>
      <c r="BV115" s="300"/>
      <c r="BW115" s="301"/>
      <c r="BX115" s="286"/>
      <c r="BY115" s="297"/>
      <c r="BZ115" s="298"/>
      <c r="CA115" s="299"/>
      <c r="CB115" s="300"/>
      <c r="CC115" s="291"/>
      <c r="CD115" s="286"/>
      <c r="CE115" s="297"/>
      <c r="CF115" s="298"/>
      <c r="CG115" s="299"/>
      <c r="CH115" s="300"/>
      <c r="CI115" s="291"/>
      <c r="CJ115" s="286"/>
      <c r="CK115" s="297"/>
      <c r="CL115" s="298"/>
      <c r="CM115" s="299"/>
      <c r="CN115" s="300"/>
      <c r="CO115" s="291"/>
      <c r="CP115" s="286"/>
      <c r="CQ115" s="297"/>
      <c r="CR115" s="298"/>
      <c r="CS115" s="299"/>
      <c r="CT115" s="300"/>
      <c r="CU115" s="291"/>
      <c r="CV115" s="286"/>
      <c r="CW115" s="297"/>
      <c r="CX115" s="298"/>
      <c r="CY115" s="299"/>
      <c r="CZ115" s="300"/>
      <c r="DA115" s="291"/>
      <c r="DB115" s="286"/>
      <c r="DC115" s="297"/>
      <c r="DD115" s="298"/>
      <c r="DE115" s="299"/>
      <c r="DF115" s="300"/>
      <c r="DG115" s="291"/>
      <c r="DH115" s="286"/>
      <c r="DI115" s="297"/>
      <c r="DJ115" s="298"/>
      <c r="DK115" s="299"/>
      <c r="DL115" s="300"/>
      <c r="DM115" s="291"/>
      <c r="DN115" s="286"/>
      <c r="DO115" s="297"/>
      <c r="DP115" s="298"/>
      <c r="DQ115" s="299"/>
      <c r="DR115" s="300"/>
      <c r="DS115" s="291"/>
      <c r="DT115" s="286"/>
      <c r="DU115" s="297"/>
      <c r="DV115" s="298"/>
      <c r="DW115" s="299"/>
      <c r="DX115" s="300"/>
      <c r="DY115" s="291"/>
      <c r="DZ115" s="286"/>
      <c r="EA115" s="297"/>
      <c r="EB115" s="298"/>
      <c r="EC115" s="299"/>
      <c r="ED115" s="300"/>
      <c r="EE115" s="291"/>
      <c r="EF115" s="286"/>
      <c r="EG115" s="297"/>
      <c r="EH115" s="298"/>
      <c r="EI115" s="299"/>
      <c r="EJ115" s="300"/>
      <c r="EK115" s="291"/>
      <c r="EL115" s="286"/>
      <c r="EM115" s="297"/>
      <c r="EN115" s="298"/>
      <c r="EO115" s="299"/>
      <c r="EP115" s="300"/>
      <c r="EQ115" s="291"/>
      <c r="ER115" s="286"/>
      <c r="ES115" s="297"/>
      <c r="ET115" s="298"/>
      <c r="EU115" s="299"/>
      <c r="EV115" s="300"/>
      <c r="EW115" s="291"/>
      <c r="EX115" s="286"/>
      <c r="EY115" s="297"/>
      <c r="EZ115" s="298"/>
      <c r="FA115" s="299"/>
      <c r="FB115" s="300"/>
      <c r="FC115" s="291"/>
      <c r="FD115" s="286"/>
      <c r="FE115" s="297"/>
      <c r="FF115" s="298"/>
      <c r="FG115" s="299"/>
      <c r="FH115" s="300"/>
      <c r="FI115" s="291"/>
      <c r="FJ115" s="286"/>
      <c r="FK115" s="297"/>
      <c r="FL115" s="298"/>
      <c r="FM115" s="299"/>
      <c r="FN115" s="300"/>
      <c r="FO115" s="291"/>
      <c r="FP115" s="286"/>
      <c r="FQ115" s="297"/>
      <c r="FR115" s="298"/>
      <c r="FS115" s="299"/>
      <c r="FT115" s="300"/>
      <c r="FU115" s="291"/>
      <c r="FV115" s="286"/>
      <c r="FW115" s="297"/>
      <c r="FX115" s="298"/>
      <c r="FY115" s="299"/>
      <c r="FZ115" s="300"/>
      <c r="GA115" s="291"/>
      <c r="GB115" s="286"/>
      <c r="GC115" s="297"/>
      <c r="GD115" s="298"/>
      <c r="GE115" s="299"/>
      <c r="GF115" s="300"/>
      <c r="GG115" s="291"/>
      <c r="GH115" s="286"/>
      <c r="GI115" s="297"/>
      <c r="GJ115" s="298"/>
      <c r="GK115" s="299"/>
      <c r="GL115" s="300"/>
      <c r="GM115" s="291"/>
      <c r="GN115" s="286"/>
      <c r="GO115" s="297"/>
      <c r="GP115" s="298"/>
      <c r="GQ115" s="299"/>
      <c r="GR115" s="300"/>
      <c r="GS115" s="291"/>
      <c r="GT115" s="286"/>
      <c r="GU115" s="297"/>
      <c r="GV115" s="298"/>
      <c r="GW115" s="299"/>
      <c r="GX115" s="300"/>
      <c r="GY115" s="291"/>
      <c r="GZ115" s="286"/>
      <c r="HA115" s="297"/>
      <c r="HB115" s="298"/>
      <c r="HC115" s="299"/>
      <c r="HD115" s="300"/>
    </row>
    <row r="116" spans="1:212" x14ac:dyDescent="0.25">
      <c r="A116" s="280">
        <f>IF(AL116=1,(MAXA(A$18:A115)+1),0)</f>
        <v>0</v>
      </c>
      <c r="B116" s="280">
        <f>IF(BF116+BG116+BH116+BI116+BJ116&gt;0,MAXA(B$18:B115)+1,0)</f>
        <v>0</v>
      </c>
      <c r="C116" s="280">
        <f>IF(BL116+BM116+BN116+BO116+BP116&gt;0,MAXA(C$18:C115)+1,0)</f>
        <v>0</v>
      </c>
      <c r="D116" s="280">
        <f>IF(BR116+BS116+BT116+BU116+BV116&gt;0,MAXA(D$18:D115)+1,0)</f>
        <v>0</v>
      </c>
      <c r="E116" s="280">
        <f>IF(BX116+BY116+BZ116+CA116+CB116&gt;0,MAXA(E$18:E115)+1,0)</f>
        <v>0</v>
      </c>
      <c r="F116" s="280">
        <f>IF(CD116+CE116+CF116+CG116+CH116&gt;0,MAXA(F$18:F115)+1,0)</f>
        <v>0</v>
      </c>
      <c r="G116" s="280">
        <f>IF(CJ116+CK116+CL116+CM116+CN116&gt;0,MAXA(G$18:G115)+1,0)</f>
        <v>0</v>
      </c>
      <c r="H116" s="280">
        <f>IF(CP116+CQ116+CR116+CS116+CT116&gt;0,MAXA(H$18:H115)+1,0)</f>
        <v>0</v>
      </c>
      <c r="I116" s="280">
        <f>IF(CV116+CW116+CX116+CY116+CZ116&gt;0,MAXA(I$18:I115)+1,0)</f>
        <v>0</v>
      </c>
      <c r="J116" s="280">
        <f>IF(DB116+DC116+DD116+DE116+DF116&gt;0,MAXA(J$18:J115)+1,0)</f>
        <v>0</v>
      </c>
      <c r="K116" s="280">
        <f>IF(DH116+DI116+DJ116+DK116+DL116&gt;0,MAXA(K$18:K115)+1,0)</f>
        <v>0</v>
      </c>
      <c r="L116" s="280">
        <f>IF(DN116+DO116+DP116+DQ116+DR116&gt;0,MAXA(L$18:L115)+1,0)</f>
        <v>0</v>
      </c>
      <c r="M116" s="280">
        <f>IF(DT116+DU116+DV116+DW116+DX116&gt;0,MAXA(M$18:M115)+1,0)</f>
        <v>0</v>
      </c>
      <c r="N116" s="280">
        <f>IF(DZ116+EA116+EB116+EC116+ED116&gt;0,MAXA(N$18:N115)+1,0)</f>
        <v>0</v>
      </c>
      <c r="O116" s="280">
        <f>IF(EF116+EG116+EH116+EI116+EJ116&gt;0,MAXA(O$18:O115)+1,0)</f>
        <v>0</v>
      </c>
      <c r="P116" s="280">
        <f>IF(EL116+EM116+EN116+EO116+EP116&gt;0,MAXA(P$18:P115)+1,0)</f>
        <v>0</v>
      </c>
      <c r="Q116" s="280">
        <f>IF(ER116+ES116+ET116+EU116+EV116&gt;0,MAXA(Q$18:Q115)+1,0)</f>
        <v>0</v>
      </c>
      <c r="R116" s="280">
        <f>IF(EX116+EY116+EZ116+FA116+FB116&gt;0,MAXA(R$18:R115)+1,0)</f>
        <v>0</v>
      </c>
      <c r="S116" s="280">
        <f>IF(FD116+FE116+FF116+FG116+FH116&gt;0,MAXA(S$18:S115)+1,0)</f>
        <v>0</v>
      </c>
      <c r="T116" s="280">
        <f>IF(FJ116+FK116+FL116+FM116+FN116&gt;0,MAXA(T$18:T115)+1,0)</f>
        <v>0</v>
      </c>
      <c r="U116" s="280">
        <f>IF(FP116+FQ116+FR116+FS116+FT116&gt;0,MAXA(U$18:U115)+1,0)</f>
        <v>0</v>
      </c>
      <c r="V116" s="280">
        <f>IF(FV116+FW116+FX116+FY116+FZ116&gt;0,MAXA(V$18:V115)+1,0)</f>
        <v>0</v>
      </c>
      <c r="W116" s="280">
        <f>IF(GB116+GC116+GD116+GE116+GF116&gt;0,MAXA(W$18:W115)+1,0)</f>
        <v>0</v>
      </c>
      <c r="X116" s="280">
        <f>IF(GH116+GI116+GJ116+GK116+GL116&gt;0,MAXA(X$18:X115)+1,0)</f>
        <v>0</v>
      </c>
      <c r="Y116" s="280">
        <f>IF(GN116+GO116+GP116+GQ116+GR116&gt;0,MAXA(Y$18:Y115)+1,0)</f>
        <v>0</v>
      </c>
      <c r="Z116" s="280">
        <f>IF(GT116+GU116+GV116+GW116+GX116&gt;0,MAXA(Z$18:Z115)+1,0)</f>
        <v>0</v>
      </c>
      <c r="AA116" s="280">
        <f>IF(GZ116+HA116+HB116+HC116+HD116&gt;0,MAXA(AA$18:AA115)+1,0)</f>
        <v>0</v>
      </c>
      <c r="AB116" s="280">
        <f t="shared" si="63"/>
        <v>0</v>
      </c>
      <c r="AC116" s="280">
        <f t="shared" si="71"/>
        <v>0</v>
      </c>
      <c r="AD116" s="280">
        <f t="shared" si="72"/>
        <v>0</v>
      </c>
      <c r="AE116" s="280">
        <f t="shared" si="73"/>
        <v>0</v>
      </c>
      <c r="AF116" s="280">
        <f t="shared" si="64"/>
        <v>0</v>
      </c>
      <c r="AG116" s="280">
        <f t="shared" si="74"/>
        <v>0</v>
      </c>
      <c r="AH116" s="280">
        <f t="shared" si="65"/>
        <v>0</v>
      </c>
      <c r="AI116" s="280">
        <f t="shared" si="75"/>
        <v>0</v>
      </c>
      <c r="AJ116" s="280">
        <f t="shared" si="66"/>
        <v>0</v>
      </c>
      <c r="AK116" s="186" t="e">
        <f>MATCH(AY116,AY$18:AY548,0)</f>
        <v>#N/A</v>
      </c>
      <c r="AL116" s="280">
        <f t="shared" si="76"/>
        <v>0</v>
      </c>
      <c r="AM116" s="280">
        <f t="shared" si="77"/>
        <v>99</v>
      </c>
      <c r="AN116" s="415"/>
      <c r="AO116" s="416"/>
      <c r="AP116" s="303">
        <f t="shared" si="67"/>
        <v>0</v>
      </c>
      <c r="AQ116" s="304">
        <f t="shared" si="68"/>
        <v>0</v>
      </c>
      <c r="AR116" s="305">
        <f t="shared" si="69"/>
        <v>0</v>
      </c>
      <c r="AS116" s="284"/>
      <c r="AT116" s="285" t="str">
        <f t="shared" si="70"/>
        <v/>
      </c>
      <c r="AU116" s="286"/>
      <c r="AV116" s="287"/>
      <c r="AW116" s="288"/>
      <c r="AX116" s="289"/>
      <c r="AY116" s="290"/>
      <c r="AZ116" s="291"/>
      <c r="BA116" s="286"/>
      <c r="BB116" s="290"/>
      <c r="BC116" s="287"/>
      <c r="BD116" s="307"/>
      <c r="BE116" s="296"/>
      <c r="BF116" s="286"/>
      <c r="BG116" s="297"/>
      <c r="BH116" s="298"/>
      <c r="BI116" s="299"/>
      <c r="BJ116" s="300"/>
      <c r="BK116" s="301"/>
      <c r="BL116" s="286"/>
      <c r="BM116" s="297"/>
      <c r="BN116" s="298"/>
      <c r="BO116" s="299"/>
      <c r="BP116" s="300"/>
      <c r="BQ116" s="301"/>
      <c r="BR116" s="286"/>
      <c r="BS116" s="297"/>
      <c r="BT116" s="298"/>
      <c r="BU116" s="299"/>
      <c r="BV116" s="300"/>
      <c r="BW116" s="301"/>
      <c r="BX116" s="286"/>
      <c r="BY116" s="297"/>
      <c r="BZ116" s="298"/>
      <c r="CA116" s="299"/>
      <c r="CB116" s="300"/>
      <c r="CC116" s="291"/>
      <c r="CD116" s="286"/>
      <c r="CE116" s="297"/>
      <c r="CF116" s="298"/>
      <c r="CG116" s="299"/>
      <c r="CH116" s="300"/>
      <c r="CI116" s="291"/>
      <c r="CJ116" s="286"/>
      <c r="CK116" s="297"/>
      <c r="CL116" s="298"/>
      <c r="CM116" s="299"/>
      <c r="CN116" s="300"/>
      <c r="CO116" s="291"/>
      <c r="CP116" s="286"/>
      <c r="CQ116" s="297"/>
      <c r="CR116" s="298"/>
      <c r="CS116" s="299"/>
      <c r="CT116" s="300"/>
      <c r="CU116" s="291"/>
      <c r="CV116" s="286"/>
      <c r="CW116" s="297"/>
      <c r="CX116" s="298"/>
      <c r="CY116" s="299"/>
      <c r="CZ116" s="300"/>
      <c r="DA116" s="291"/>
      <c r="DB116" s="286"/>
      <c r="DC116" s="297"/>
      <c r="DD116" s="298"/>
      <c r="DE116" s="299"/>
      <c r="DF116" s="300"/>
      <c r="DG116" s="291"/>
      <c r="DH116" s="286"/>
      <c r="DI116" s="297"/>
      <c r="DJ116" s="298"/>
      <c r="DK116" s="299"/>
      <c r="DL116" s="300"/>
      <c r="DM116" s="291"/>
      <c r="DN116" s="286"/>
      <c r="DO116" s="297"/>
      <c r="DP116" s="298"/>
      <c r="DQ116" s="299"/>
      <c r="DR116" s="300"/>
      <c r="DS116" s="291"/>
      <c r="DT116" s="286"/>
      <c r="DU116" s="297"/>
      <c r="DV116" s="298"/>
      <c r="DW116" s="299"/>
      <c r="DX116" s="300"/>
      <c r="DY116" s="291"/>
      <c r="DZ116" s="286"/>
      <c r="EA116" s="297"/>
      <c r="EB116" s="298"/>
      <c r="EC116" s="299"/>
      <c r="ED116" s="300"/>
      <c r="EE116" s="291"/>
      <c r="EF116" s="286"/>
      <c r="EG116" s="297"/>
      <c r="EH116" s="298"/>
      <c r="EI116" s="299"/>
      <c r="EJ116" s="300"/>
      <c r="EK116" s="291"/>
      <c r="EL116" s="286"/>
      <c r="EM116" s="297"/>
      <c r="EN116" s="298"/>
      <c r="EO116" s="299"/>
      <c r="EP116" s="300"/>
      <c r="EQ116" s="291"/>
      <c r="ER116" s="286"/>
      <c r="ES116" s="297"/>
      <c r="ET116" s="298"/>
      <c r="EU116" s="299"/>
      <c r="EV116" s="300"/>
      <c r="EW116" s="291"/>
      <c r="EX116" s="286"/>
      <c r="EY116" s="297"/>
      <c r="EZ116" s="298"/>
      <c r="FA116" s="299"/>
      <c r="FB116" s="300"/>
      <c r="FC116" s="291"/>
      <c r="FD116" s="286"/>
      <c r="FE116" s="297"/>
      <c r="FF116" s="298"/>
      <c r="FG116" s="299"/>
      <c r="FH116" s="300"/>
      <c r="FI116" s="291"/>
      <c r="FJ116" s="286"/>
      <c r="FK116" s="297"/>
      <c r="FL116" s="298"/>
      <c r="FM116" s="299"/>
      <c r="FN116" s="300"/>
      <c r="FO116" s="291"/>
      <c r="FP116" s="286"/>
      <c r="FQ116" s="297"/>
      <c r="FR116" s="298"/>
      <c r="FS116" s="299"/>
      <c r="FT116" s="300"/>
      <c r="FU116" s="291"/>
      <c r="FV116" s="286"/>
      <c r="FW116" s="297"/>
      <c r="FX116" s="298"/>
      <c r="FY116" s="299"/>
      <c r="FZ116" s="300"/>
      <c r="GA116" s="291"/>
      <c r="GB116" s="286"/>
      <c r="GC116" s="297"/>
      <c r="GD116" s="298"/>
      <c r="GE116" s="299"/>
      <c r="GF116" s="300"/>
      <c r="GG116" s="291"/>
      <c r="GH116" s="286"/>
      <c r="GI116" s="297"/>
      <c r="GJ116" s="298"/>
      <c r="GK116" s="299"/>
      <c r="GL116" s="300"/>
      <c r="GM116" s="291"/>
      <c r="GN116" s="286"/>
      <c r="GO116" s="297"/>
      <c r="GP116" s="298"/>
      <c r="GQ116" s="299"/>
      <c r="GR116" s="300"/>
      <c r="GS116" s="291"/>
      <c r="GT116" s="286"/>
      <c r="GU116" s="297"/>
      <c r="GV116" s="298"/>
      <c r="GW116" s="299"/>
      <c r="GX116" s="300"/>
      <c r="GY116" s="291"/>
      <c r="GZ116" s="286"/>
      <c r="HA116" s="297"/>
      <c r="HB116" s="298"/>
      <c r="HC116" s="299"/>
      <c r="HD116" s="300"/>
    </row>
    <row r="117" spans="1:212" x14ac:dyDescent="0.25">
      <c r="A117" s="280">
        <f>IF(AL117=1,(MAXA(A$18:A116)+1),0)</f>
        <v>0</v>
      </c>
      <c r="B117" s="280">
        <f>IF(BF117+BG117+BH117+BI117+BJ117&gt;0,MAXA(B$18:B116)+1,0)</f>
        <v>0</v>
      </c>
      <c r="C117" s="280">
        <f>IF(BL117+BM117+BN117+BO117+BP117&gt;0,MAXA(C$18:C116)+1,0)</f>
        <v>0</v>
      </c>
      <c r="D117" s="280">
        <f>IF(BR117+BS117+BT117+BU117+BV117&gt;0,MAXA(D$18:D116)+1,0)</f>
        <v>0</v>
      </c>
      <c r="E117" s="280">
        <f>IF(BX117+BY117+BZ117+CA117+CB117&gt;0,MAXA(E$18:E116)+1,0)</f>
        <v>0</v>
      </c>
      <c r="F117" s="280">
        <f>IF(CD117+CE117+CF117+CG117+CH117&gt;0,MAXA(F$18:F116)+1,0)</f>
        <v>0</v>
      </c>
      <c r="G117" s="280">
        <f>IF(CJ117+CK117+CL117+CM117+CN117&gt;0,MAXA(G$18:G116)+1,0)</f>
        <v>0</v>
      </c>
      <c r="H117" s="280">
        <f>IF(CP117+CQ117+CR117+CS117+CT117&gt;0,MAXA(H$18:H116)+1,0)</f>
        <v>0</v>
      </c>
      <c r="I117" s="280">
        <f>IF(CV117+CW117+CX117+CY117+CZ117&gt;0,MAXA(I$18:I116)+1,0)</f>
        <v>0</v>
      </c>
      <c r="J117" s="280">
        <f>IF(DB117+DC117+DD117+DE117+DF117&gt;0,MAXA(J$18:J116)+1,0)</f>
        <v>0</v>
      </c>
      <c r="K117" s="280">
        <f>IF(DH117+DI117+DJ117+DK117+DL117&gt;0,MAXA(K$18:K116)+1,0)</f>
        <v>0</v>
      </c>
      <c r="L117" s="280">
        <f>IF(DN117+DO117+DP117+DQ117+DR117&gt;0,MAXA(L$18:L116)+1,0)</f>
        <v>0</v>
      </c>
      <c r="M117" s="280">
        <f>IF(DT117+DU117+DV117+DW117+DX117&gt;0,MAXA(M$18:M116)+1,0)</f>
        <v>0</v>
      </c>
      <c r="N117" s="280">
        <f>IF(DZ117+EA117+EB117+EC117+ED117&gt;0,MAXA(N$18:N116)+1,0)</f>
        <v>0</v>
      </c>
      <c r="O117" s="280">
        <f>IF(EF117+EG117+EH117+EI117+EJ117&gt;0,MAXA(O$18:O116)+1,0)</f>
        <v>0</v>
      </c>
      <c r="P117" s="280">
        <f>IF(EL117+EM117+EN117+EO117+EP117&gt;0,MAXA(P$18:P116)+1,0)</f>
        <v>0</v>
      </c>
      <c r="Q117" s="280">
        <f>IF(ER117+ES117+ET117+EU117+EV117&gt;0,MAXA(Q$18:Q116)+1,0)</f>
        <v>0</v>
      </c>
      <c r="R117" s="280">
        <f>IF(EX117+EY117+EZ117+FA117+FB117&gt;0,MAXA(R$18:R116)+1,0)</f>
        <v>0</v>
      </c>
      <c r="S117" s="280">
        <f>IF(FD117+FE117+FF117+FG117+FH117&gt;0,MAXA(S$18:S116)+1,0)</f>
        <v>0</v>
      </c>
      <c r="T117" s="280">
        <f>IF(FJ117+FK117+FL117+FM117+FN117&gt;0,MAXA(T$18:T116)+1,0)</f>
        <v>0</v>
      </c>
      <c r="U117" s="280">
        <f>IF(FP117+FQ117+FR117+FS117+FT117&gt;0,MAXA(U$18:U116)+1,0)</f>
        <v>0</v>
      </c>
      <c r="V117" s="280">
        <f>IF(FV117+FW117+FX117+FY117+FZ117&gt;0,MAXA(V$18:V116)+1,0)</f>
        <v>0</v>
      </c>
      <c r="W117" s="280">
        <f>IF(GB117+GC117+GD117+GE117+GF117&gt;0,MAXA(W$18:W116)+1,0)</f>
        <v>0</v>
      </c>
      <c r="X117" s="280">
        <f>IF(GH117+GI117+GJ117+GK117+GL117&gt;0,MAXA(X$18:X116)+1,0)</f>
        <v>0</v>
      </c>
      <c r="Y117" s="280">
        <f>IF(GN117+GO117+GP117+GQ117+GR117&gt;0,MAXA(Y$18:Y116)+1,0)</f>
        <v>0</v>
      </c>
      <c r="Z117" s="280">
        <f>IF(GT117+GU117+GV117+GW117+GX117&gt;0,MAXA(Z$18:Z116)+1,0)</f>
        <v>0</v>
      </c>
      <c r="AA117" s="280">
        <f>IF(GZ117+HA117+HB117+HC117+HD117&gt;0,MAXA(AA$18:AA116)+1,0)</f>
        <v>0</v>
      </c>
      <c r="AB117" s="280">
        <f t="shared" si="63"/>
        <v>0</v>
      </c>
      <c r="AC117" s="280">
        <f t="shared" si="71"/>
        <v>0</v>
      </c>
      <c r="AD117" s="280">
        <f t="shared" si="72"/>
        <v>0</v>
      </c>
      <c r="AE117" s="280">
        <f t="shared" si="73"/>
        <v>0</v>
      </c>
      <c r="AF117" s="280">
        <f t="shared" si="64"/>
        <v>0</v>
      </c>
      <c r="AG117" s="280">
        <f t="shared" si="74"/>
        <v>0</v>
      </c>
      <c r="AH117" s="280">
        <f t="shared" si="65"/>
        <v>0</v>
      </c>
      <c r="AI117" s="280">
        <f t="shared" si="75"/>
        <v>0</v>
      </c>
      <c r="AJ117" s="280">
        <f t="shared" si="66"/>
        <v>0</v>
      </c>
      <c r="AK117" s="186" t="e">
        <f>MATCH(AY117,AY$18:AY549,0)</f>
        <v>#N/A</v>
      </c>
      <c r="AL117" s="280">
        <f t="shared" si="76"/>
        <v>0</v>
      </c>
      <c r="AM117" s="280">
        <f t="shared" si="77"/>
        <v>100</v>
      </c>
      <c r="AN117" s="415"/>
      <c r="AO117" s="416"/>
      <c r="AP117" s="303">
        <f t="shared" si="67"/>
        <v>0</v>
      </c>
      <c r="AQ117" s="304">
        <f t="shared" si="68"/>
        <v>0</v>
      </c>
      <c r="AR117" s="305">
        <f t="shared" si="69"/>
        <v>0</v>
      </c>
      <c r="AS117" s="284"/>
      <c r="AT117" s="285" t="str">
        <f t="shared" si="70"/>
        <v/>
      </c>
      <c r="AU117" s="286"/>
      <c r="AV117" s="287"/>
      <c r="AW117" s="288"/>
      <c r="AX117" s="289"/>
      <c r="AY117" s="290"/>
      <c r="AZ117" s="291"/>
      <c r="BA117" s="286"/>
      <c r="BB117" s="290"/>
      <c r="BC117" s="287"/>
      <c r="BD117" s="307"/>
      <c r="BE117" s="296"/>
      <c r="BF117" s="286"/>
      <c r="BG117" s="297"/>
      <c r="BH117" s="298"/>
      <c r="BI117" s="299"/>
      <c r="BJ117" s="300"/>
      <c r="BK117" s="301"/>
      <c r="BL117" s="286"/>
      <c r="BM117" s="297"/>
      <c r="BN117" s="298"/>
      <c r="BO117" s="299"/>
      <c r="BP117" s="300"/>
      <c r="BQ117" s="301"/>
      <c r="BR117" s="286"/>
      <c r="BS117" s="297"/>
      <c r="BT117" s="298"/>
      <c r="BU117" s="299"/>
      <c r="BV117" s="300"/>
      <c r="BW117" s="301"/>
      <c r="BX117" s="286"/>
      <c r="BY117" s="297"/>
      <c r="BZ117" s="298"/>
      <c r="CA117" s="299"/>
      <c r="CB117" s="300"/>
      <c r="CC117" s="291"/>
      <c r="CD117" s="286"/>
      <c r="CE117" s="297"/>
      <c r="CF117" s="298"/>
      <c r="CG117" s="299"/>
      <c r="CH117" s="300"/>
      <c r="CI117" s="291"/>
      <c r="CJ117" s="286"/>
      <c r="CK117" s="297"/>
      <c r="CL117" s="298"/>
      <c r="CM117" s="299"/>
      <c r="CN117" s="300"/>
      <c r="CO117" s="291"/>
      <c r="CP117" s="286"/>
      <c r="CQ117" s="297"/>
      <c r="CR117" s="298"/>
      <c r="CS117" s="299"/>
      <c r="CT117" s="300"/>
      <c r="CU117" s="291"/>
      <c r="CV117" s="286"/>
      <c r="CW117" s="297"/>
      <c r="CX117" s="298"/>
      <c r="CY117" s="299"/>
      <c r="CZ117" s="300"/>
      <c r="DA117" s="291"/>
      <c r="DB117" s="286"/>
      <c r="DC117" s="297"/>
      <c r="DD117" s="298"/>
      <c r="DE117" s="299"/>
      <c r="DF117" s="300"/>
      <c r="DG117" s="291"/>
      <c r="DH117" s="286"/>
      <c r="DI117" s="297"/>
      <c r="DJ117" s="298"/>
      <c r="DK117" s="299"/>
      <c r="DL117" s="300"/>
      <c r="DM117" s="291"/>
      <c r="DN117" s="286"/>
      <c r="DO117" s="297"/>
      <c r="DP117" s="298"/>
      <c r="DQ117" s="299"/>
      <c r="DR117" s="300"/>
      <c r="DS117" s="291"/>
      <c r="DT117" s="286"/>
      <c r="DU117" s="297"/>
      <c r="DV117" s="298"/>
      <c r="DW117" s="299"/>
      <c r="DX117" s="300"/>
      <c r="DY117" s="291"/>
      <c r="DZ117" s="286"/>
      <c r="EA117" s="297"/>
      <c r="EB117" s="298"/>
      <c r="EC117" s="299"/>
      <c r="ED117" s="300"/>
      <c r="EE117" s="291"/>
      <c r="EF117" s="286"/>
      <c r="EG117" s="297"/>
      <c r="EH117" s="298"/>
      <c r="EI117" s="299"/>
      <c r="EJ117" s="300"/>
      <c r="EK117" s="291"/>
      <c r="EL117" s="286"/>
      <c r="EM117" s="297"/>
      <c r="EN117" s="298"/>
      <c r="EO117" s="299"/>
      <c r="EP117" s="300"/>
      <c r="EQ117" s="291"/>
      <c r="ER117" s="286"/>
      <c r="ES117" s="297"/>
      <c r="ET117" s="298"/>
      <c r="EU117" s="299"/>
      <c r="EV117" s="300"/>
      <c r="EW117" s="291"/>
      <c r="EX117" s="286"/>
      <c r="EY117" s="297"/>
      <c r="EZ117" s="298"/>
      <c r="FA117" s="299"/>
      <c r="FB117" s="300"/>
      <c r="FC117" s="291"/>
      <c r="FD117" s="286"/>
      <c r="FE117" s="297"/>
      <c r="FF117" s="298"/>
      <c r="FG117" s="299"/>
      <c r="FH117" s="300"/>
      <c r="FI117" s="291"/>
      <c r="FJ117" s="286"/>
      <c r="FK117" s="297"/>
      <c r="FL117" s="298"/>
      <c r="FM117" s="299"/>
      <c r="FN117" s="300"/>
      <c r="FO117" s="291"/>
      <c r="FP117" s="286"/>
      <c r="FQ117" s="297"/>
      <c r="FR117" s="298"/>
      <c r="FS117" s="299"/>
      <c r="FT117" s="300"/>
      <c r="FU117" s="291"/>
      <c r="FV117" s="286"/>
      <c r="FW117" s="297"/>
      <c r="FX117" s="298"/>
      <c r="FY117" s="299"/>
      <c r="FZ117" s="300"/>
      <c r="GA117" s="291"/>
      <c r="GB117" s="286"/>
      <c r="GC117" s="297"/>
      <c r="GD117" s="298"/>
      <c r="GE117" s="299"/>
      <c r="GF117" s="300"/>
      <c r="GG117" s="291"/>
      <c r="GH117" s="286"/>
      <c r="GI117" s="297"/>
      <c r="GJ117" s="298"/>
      <c r="GK117" s="299"/>
      <c r="GL117" s="300"/>
      <c r="GM117" s="291"/>
      <c r="GN117" s="286"/>
      <c r="GO117" s="297"/>
      <c r="GP117" s="298"/>
      <c r="GQ117" s="299"/>
      <c r="GR117" s="300"/>
      <c r="GS117" s="291"/>
      <c r="GT117" s="286"/>
      <c r="GU117" s="297"/>
      <c r="GV117" s="298"/>
      <c r="GW117" s="299"/>
      <c r="GX117" s="300"/>
      <c r="GY117" s="291"/>
      <c r="GZ117" s="286"/>
      <c r="HA117" s="297"/>
      <c r="HB117" s="298"/>
      <c r="HC117" s="299"/>
      <c r="HD117" s="300"/>
    </row>
    <row r="118" spans="1:212" x14ac:dyDescent="0.25">
      <c r="A118" s="280">
        <f>IF(AL118=1,(MAXA(A$18:A117)+1),0)</f>
        <v>0</v>
      </c>
      <c r="B118" s="280">
        <f>IF(BF118+BG118+BH118+BI118+BJ118&gt;0,MAXA(B$18:B117)+1,0)</f>
        <v>0</v>
      </c>
      <c r="C118" s="280">
        <f>IF(BL118+BM118+BN118+BO118+BP118&gt;0,MAXA(C$18:C117)+1,0)</f>
        <v>0</v>
      </c>
      <c r="D118" s="280">
        <f>IF(BR118+BS118+BT118+BU118+BV118&gt;0,MAXA(D$18:D117)+1,0)</f>
        <v>0</v>
      </c>
      <c r="E118" s="280">
        <f>IF(BX118+BY118+BZ118+CA118+CB118&gt;0,MAXA(E$18:E117)+1,0)</f>
        <v>0</v>
      </c>
      <c r="F118" s="280">
        <f>IF(CD118+CE118+CF118+CG118+CH118&gt;0,MAXA(F$18:F117)+1,0)</f>
        <v>0</v>
      </c>
      <c r="G118" s="280">
        <f>IF(CJ118+CK118+CL118+CM118+CN118&gt;0,MAXA(G$18:G117)+1,0)</f>
        <v>0</v>
      </c>
      <c r="H118" s="280">
        <f>IF(CP118+CQ118+CR118+CS118+CT118&gt;0,MAXA(H$18:H117)+1,0)</f>
        <v>0</v>
      </c>
      <c r="I118" s="280">
        <f>IF(CV118+CW118+CX118+CY118+CZ118&gt;0,MAXA(I$18:I117)+1,0)</f>
        <v>0</v>
      </c>
      <c r="J118" s="280">
        <f>IF(DB118+DC118+DD118+DE118+DF118&gt;0,MAXA(J$18:J117)+1,0)</f>
        <v>0</v>
      </c>
      <c r="K118" s="280">
        <f>IF(DH118+DI118+DJ118+DK118+DL118&gt;0,MAXA(K$18:K117)+1,0)</f>
        <v>0</v>
      </c>
      <c r="L118" s="280">
        <f>IF(DN118+DO118+DP118+DQ118+DR118&gt;0,MAXA(L$18:L117)+1,0)</f>
        <v>0</v>
      </c>
      <c r="M118" s="280">
        <f>IF(DT118+DU118+DV118+DW118+DX118&gt;0,MAXA(M$18:M117)+1,0)</f>
        <v>0</v>
      </c>
      <c r="N118" s="280">
        <f>IF(DZ118+EA118+EB118+EC118+ED118&gt;0,MAXA(N$18:N117)+1,0)</f>
        <v>0</v>
      </c>
      <c r="O118" s="280">
        <f>IF(EF118+EG118+EH118+EI118+EJ118&gt;0,MAXA(O$18:O117)+1,0)</f>
        <v>0</v>
      </c>
      <c r="P118" s="280">
        <f>IF(EL118+EM118+EN118+EO118+EP118&gt;0,MAXA(P$18:P117)+1,0)</f>
        <v>0</v>
      </c>
      <c r="Q118" s="280">
        <f>IF(ER118+ES118+ET118+EU118+EV118&gt;0,MAXA(Q$18:Q117)+1,0)</f>
        <v>0</v>
      </c>
      <c r="R118" s="280">
        <f>IF(EX118+EY118+EZ118+FA118+FB118&gt;0,MAXA(R$18:R117)+1,0)</f>
        <v>0</v>
      </c>
      <c r="S118" s="280">
        <f>IF(FD118+FE118+FF118+FG118+FH118&gt;0,MAXA(S$18:S117)+1,0)</f>
        <v>0</v>
      </c>
      <c r="T118" s="280">
        <f>IF(FJ118+FK118+FL118+FM118+FN118&gt;0,MAXA(T$18:T117)+1,0)</f>
        <v>0</v>
      </c>
      <c r="U118" s="280">
        <f>IF(FP118+FQ118+FR118+FS118+FT118&gt;0,MAXA(U$18:U117)+1,0)</f>
        <v>0</v>
      </c>
      <c r="V118" s="280">
        <f>IF(FV118+FW118+FX118+FY118+FZ118&gt;0,MAXA(V$18:V117)+1,0)</f>
        <v>0</v>
      </c>
      <c r="W118" s="280">
        <f>IF(GB118+GC118+GD118+GE118+GF118&gt;0,MAXA(W$18:W117)+1,0)</f>
        <v>0</v>
      </c>
      <c r="X118" s="280">
        <f>IF(GH118+GI118+GJ118+GK118+GL118&gt;0,MAXA(X$18:X117)+1,0)</f>
        <v>0</v>
      </c>
      <c r="Y118" s="280">
        <f>IF(GN118+GO118+GP118+GQ118+GR118&gt;0,MAXA(Y$18:Y117)+1,0)</f>
        <v>0</v>
      </c>
      <c r="Z118" s="280">
        <f>IF(GT118+GU118+GV118+GW118+GX118&gt;0,MAXA(Z$18:Z117)+1,0)</f>
        <v>0</v>
      </c>
      <c r="AA118" s="280">
        <f>IF(GZ118+HA118+HB118+HC118+HD118&gt;0,MAXA(AA$18:AA117)+1,0)</f>
        <v>0</v>
      </c>
      <c r="AB118" s="280">
        <f t="shared" si="63"/>
        <v>0</v>
      </c>
      <c r="AC118" s="280">
        <f t="shared" si="71"/>
        <v>0</v>
      </c>
      <c r="AD118" s="280">
        <f t="shared" si="72"/>
        <v>0</v>
      </c>
      <c r="AE118" s="280">
        <f t="shared" si="73"/>
        <v>0</v>
      </c>
      <c r="AF118" s="280">
        <f t="shared" si="64"/>
        <v>0</v>
      </c>
      <c r="AG118" s="280">
        <f t="shared" si="74"/>
        <v>0</v>
      </c>
      <c r="AH118" s="280">
        <f t="shared" si="65"/>
        <v>0</v>
      </c>
      <c r="AI118" s="280">
        <f t="shared" si="75"/>
        <v>0</v>
      </c>
      <c r="AJ118" s="280">
        <f t="shared" si="66"/>
        <v>0</v>
      </c>
      <c r="AK118" s="186" t="e">
        <f>MATCH(AY118,AY$18:AY550,0)</f>
        <v>#N/A</v>
      </c>
      <c r="AL118" s="280">
        <f t="shared" si="76"/>
        <v>0</v>
      </c>
      <c r="AM118" s="280">
        <f t="shared" si="77"/>
        <v>101</v>
      </c>
      <c r="AN118" s="415"/>
      <c r="AO118" s="416"/>
      <c r="AP118" s="303">
        <f t="shared" si="67"/>
        <v>0</v>
      </c>
      <c r="AQ118" s="304">
        <f t="shared" si="68"/>
        <v>0</v>
      </c>
      <c r="AR118" s="305">
        <f t="shared" si="69"/>
        <v>0</v>
      </c>
      <c r="AS118" s="284"/>
      <c r="AT118" s="285" t="str">
        <f t="shared" si="70"/>
        <v/>
      </c>
      <c r="AU118" s="286"/>
      <c r="AV118" s="287"/>
      <c r="AW118" s="288"/>
      <c r="AX118" s="289"/>
      <c r="AY118" s="290"/>
      <c r="AZ118" s="291"/>
      <c r="BA118" s="286"/>
      <c r="BB118" s="290"/>
      <c r="BC118" s="287"/>
      <c r="BD118" s="307"/>
      <c r="BE118" s="296"/>
      <c r="BF118" s="286"/>
      <c r="BG118" s="297"/>
      <c r="BH118" s="298"/>
      <c r="BI118" s="299"/>
      <c r="BJ118" s="300"/>
      <c r="BK118" s="301"/>
      <c r="BL118" s="286"/>
      <c r="BM118" s="297"/>
      <c r="BN118" s="298"/>
      <c r="BO118" s="299"/>
      <c r="BP118" s="300"/>
      <c r="BQ118" s="301"/>
      <c r="BR118" s="286"/>
      <c r="BS118" s="297"/>
      <c r="BT118" s="298"/>
      <c r="BU118" s="299"/>
      <c r="BV118" s="300"/>
      <c r="BW118" s="301"/>
      <c r="BX118" s="286"/>
      <c r="BY118" s="297"/>
      <c r="BZ118" s="298"/>
      <c r="CA118" s="299"/>
      <c r="CB118" s="300"/>
      <c r="CC118" s="291"/>
      <c r="CD118" s="286"/>
      <c r="CE118" s="297"/>
      <c r="CF118" s="298"/>
      <c r="CG118" s="299"/>
      <c r="CH118" s="300"/>
      <c r="CI118" s="291"/>
      <c r="CJ118" s="286"/>
      <c r="CK118" s="297"/>
      <c r="CL118" s="298"/>
      <c r="CM118" s="299"/>
      <c r="CN118" s="300"/>
      <c r="CO118" s="291"/>
      <c r="CP118" s="286"/>
      <c r="CQ118" s="297"/>
      <c r="CR118" s="298"/>
      <c r="CS118" s="299"/>
      <c r="CT118" s="300"/>
      <c r="CU118" s="291"/>
      <c r="CV118" s="286"/>
      <c r="CW118" s="297"/>
      <c r="CX118" s="298"/>
      <c r="CY118" s="299"/>
      <c r="CZ118" s="300"/>
      <c r="DA118" s="291"/>
      <c r="DB118" s="286"/>
      <c r="DC118" s="297"/>
      <c r="DD118" s="298"/>
      <c r="DE118" s="299"/>
      <c r="DF118" s="300"/>
      <c r="DG118" s="291"/>
      <c r="DH118" s="286"/>
      <c r="DI118" s="297"/>
      <c r="DJ118" s="298"/>
      <c r="DK118" s="299"/>
      <c r="DL118" s="300"/>
      <c r="DM118" s="291"/>
      <c r="DN118" s="286"/>
      <c r="DO118" s="297"/>
      <c r="DP118" s="298"/>
      <c r="DQ118" s="299"/>
      <c r="DR118" s="300"/>
      <c r="DS118" s="291"/>
      <c r="DT118" s="286"/>
      <c r="DU118" s="297"/>
      <c r="DV118" s="298"/>
      <c r="DW118" s="299"/>
      <c r="DX118" s="300"/>
      <c r="DY118" s="291"/>
      <c r="DZ118" s="286"/>
      <c r="EA118" s="297"/>
      <c r="EB118" s="298"/>
      <c r="EC118" s="299"/>
      <c r="ED118" s="300"/>
      <c r="EE118" s="291"/>
      <c r="EF118" s="286"/>
      <c r="EG118" s="297"/>
      <c r="EH118" s="298"/>
      <c r="EI118" s="299"/>
      <c r="EJ118" s="300"/>
      <c r="EK118" s="291"/>
      <c r="EL118" s="286"/>
      <c r="EM118" s="297"/>
      <c r="EN118" s="298"/>
      <c r="EO118" s="299"/>
      <c r="EP118" s="300"/>
      <c r="EQ118" s="291"/>
      <c r="ER118" s="286"/>
      <c r="ES118" s="297"/>
      <c r="ET118" s="298"/>
      <c r="EU118" s="299"/>
      <c r="EV118" s="300"/>
      <c r="EW118" s="291"/>
      <c r="EX118" s="286"/>
      <c r="EY118" s="297"/>
      <c r="EZ118" s="298"/>
      <c r="FA118" s="299"/>
      <c r="FB118" s="300"/>
      <c r="FC118" s="291"/>
      <c r="FD118" s="286"/>
      <c r="FE118" s="297"/>
      <c r="FF118" s="298"/>
      <c r="FG118" s="299"/>
      <c r="FH118" s="300"/>
      <c r="FI118" s="291"/>
      <c r="FJ118" s="286"/>
      <c r="FK118" s="297"/>
      <c r="FL118" s="298"/>
      <c r="FM118" s="299"/>
      <c r="FN118" s="300"/>
      <c r="FO118" s="291"/>
      <c r="FP118" s="286"/>
      <c r="FQ118" s="297"/>
      <c r="FR118" s="298"/>
      <c r="FS118" s="299"/>
      <c r="FT118" s="300"/>
      <c r="FU118" s="291"/>
      <c r="FV118" s="286"/>
      <c r="FW118" s="297"/>
      <c r="FX118" s="298"/>
      <c r="FY118" s="299"/>
      <c r="FZ118" s="300"/>
      <c r="GA118" s="291"/>
      <c r="GB118" s="286"/>
      <c r="GC118" s="297"/>
      <c r="GD118" s="298"/>
      <c r="GE118" s="299"/>
      <c r="GF118" s="300"/>
      <c r="GG118" s="291"/>
      <c r="GH118" s="286"/>
      <c r="GI118" s="297"/>
      <c r="GJ118" s="298"/>
      <c r="GK118" s="299"/>
      <c r="GL118" s="300"/>
      <c r="GM118" s="291"/>
      <c r="GN118" s="286"/>
      <c r="GO118" s="297"/>
      <c r="GP118" s="298"/>
      <c r="GQ118" s="299"/>
      <c r="GR118" s="300"/>
      <c r="GS118" s="291"/>
      <c r="GT118" s="286"/>
      <c r="GU118" s="297"/>
      <c r="GV118" s="298"/>
      <c r="GW118" s="299"/>
      <c r="GX118" s="300"/>
      <c r="GY118" s="291"/>
      <c r="GZ118" s="286"/>
      <c r="HA118" s="297"/>
      <c r="HB118" s="298"/>
      <c r="HC118" s="299"/>
      <c r="HD118" s="300"/>
    </row>
    <row r="119" spans="1:212" x14ac:dyDescent="0.25">
      <c r="A119" s="280">
        <f>IF(AL119=1,(MAXA(A$18:A118)+1),0)</f>
        <v>0</v>
      </c>
      <c r="B119" s="280">
        <f>IF(BF119+BG119+BH119+BI119+BJ119&gt;0,MAXA(B$18:B118)+1,0)</f>
        <v>0</v>
      </c>
      <c r="C119" s="280">
        <f>IF(BL119+BM119+BN119+BO119+BP119&gt;0,MAXA(C$18:C118)+1,0)</f>
        <v>0</v>
      </c>
      <c r="D119" s="280">
        <f>IF(BR119+BS119+BT119+BU119+BV119&gt;0,MAXA(D$18:D118)+1,0)</f>
        <v>0</v>
      </c>
      <c r="E119" s="280">
        <f>IF(BX119+BY119+BZ119+CA119+CB119&gt;0,MAXA(E$18:E118)+1,0)</f>
        <v>0</v>
      </c>
      <c r="F119" s="280">
        <f>IF(CD119+CE119+CF119+CG119+CH119&gt;0,MAXA(F$18:F118)+1,0)</f>
        <v>0</v>
      </c>
      <c r="G119" s="280">
        <f>IF(CJ119+CK119+CL119+CM119+CN119&gt;0,MAXA(G$18:G118)+1,0)</f>
        <v>0</v>
      </c>
      <c r="H119" s="280">
        <f>IF(CP119+CQ119+CR119+CS119+CT119&gt;0,MAXA(H$18:H118)+1,0)</f>
        <v>0</v>
      </c>
      <c r="I119" s="280">
        <f>IF(CV119+CW119+CX119+CY119+CZ119&gt;0,MAXA(I$18:I118)+1,0)</f>
        <v>0</v>
      </c>
      <c r="J119" s="280">
        <f>IF(DB119+DC119+DD119+DE119+DF119&gt;0,MAXA(J$18:J118)+1,0)</f>
        <v>0</v>
      </c>
      <c r="K119" s="280">
        <f>IF(DH119+DI119+DJ119+DK119+DL119&gt;0,MAXA(K$18:K118)+1,0)</f>
        <v>0</v>
      </c>
      <c r="L119" s="280">
        <f>IF(DN119+DO119+DP119+DQ119+DR119&gt;0,MAXA(L$18:L118)+1,0)</f>
        <v>0</v>
      </c>
      <c r="M119" s="280">
        <f>IF(DT119+DU119+DV119+DW119+DX119&gt;0,MAXA(M$18:M118)+1,0)</f>
        <v>0</v>
      </c>
      <c r="N119" s="280">
        <f>IF(DZ119+EA119+EB119+EC119+ED119&gt;0,MAXA(N$18:N118)+1,0)</f>
        <v>0</v>
      </c>
      <c r="O119" s="280">
        <f>IF(EF119+EG119+EH119+EI119+EJ119&gt;0,MAXA(O$18:O118)+1,0)</f>
        <v>0</v>
      </c>
      <c r="P119" s="280">
        <f>IF(EL119+EM119+EN119+EO119+EP119&gt;0,MAXA(P$18:P118)+1,0)</f>
        <v>0</v>
      </c>
      <c r="Q119" s="280">
        <f>IF(ER119+ES119+ET119+EU119+EV119&gt;0,MAXA(Q$18:Q118)+1,0)</f>
        <v>0</v>
      </c>
      <c r="R119" s="280">
        <f>IF(EX119+EY119+EZ119+FA119+FB119&gt;0,MAXA(R$18:R118)+1,0)</f>
        <v>0</v>
      </c>
      <c r="S119" s="280">
        <f>IF(FD119+FE119+FF119+FG119+FH119&gt;0,MAXA(S$18:S118)+1,0)</f>
        <v>0</v>
      </c>
      <c r="T119" s="280">
        <f>IF(FJ119+FK119+FL119+FM119+FN119&gt;0,MAXA(T$18:T118)+1,0)</f>
        <v>0</v>
      </c>
      <c r="U119" s="280">
        <f>IF(FP119+FQ119+FR119+FS119+FT119&gt;0,MAXA(U$18:U118)+1,0)</f>
        <v>0</v>
      </c>
      <c r="V119" s="280">
        <f>IF(FV119+FW119+FX119+FY119+FZ119&gt;0,MAXA(V$18:V118)+1,0)</f>
        <v>0</v>
      </c>
      <c r="W119" s="280">
        <f>IF(GB119+GC119+GD119+GE119+GF119&gt;0,MAXA(W$18:W118)+1,0)</f>
        <v>0</v>
      </c>
      <c r="X119" s="280">
        <f>IF(GH119+GI119+GJ119+GK119+GL119&gt;0,MAXA(X$18:X118)+1,0)</f>
        <v>0</v>
      </c>
      <c r="Y119" s="280">
        <f>IF(GN119+GO119+GP119+GQ119+GR119&gt;0,MAXA(Y$18:Y118)+1,0)</f>
        <v>0</v>
      </c>
      <c r="Z119" s="280">
        <f>IF(GT119+GU119+GV119+GW119+GX119&gt;0,MAXA(Z$18:Z118)+1,0)</f>
        <v>0</v>
      </c>
      <c r="AA119" s="280">
        <f>IF(GZ119+HA119+HB119+HC119+HD119&gt;0,MAXA(AA$18:AA118)+1,0)</f>
        <v>0</v>
      </c>
      <c r="AB119" s="280">
        <f t="shared" si="63"/>
        <v>0</v>
      </c>
      <c r="AC119" s="280">
        <f t="shared" si="71"/>
        <v>0</v>
      </c>
      <c r="AD119" s="280">
        <f t="shared" si="72"/>
        <v>0</v>
      </c>
      <c r="AE119" s="280">
        <f t="shared" si="73"/>
        <v>0</v>
      </c>
      <c r="AF119" s="280">
        <f t="shared" si="64"/>
        <v>0</v>
      </c>
      <c r="AG119" s="280">
        <f t="shared" si="74"/>
        <v>0</v>
      </c>
      <c r="AH119" s="280">
        <f t="shared" si="65"/>
        <v>0</v>
      </c>
      <c r="AI119" s="280">
        <f t="shared" si="75"/>
        <v>0</v>
      </c>
      <c r="AJ119" s="280">
        <f t="shared" si="66"/>
        <v>0</v>
      </c>
      <c r="AK119" s="186" t="e">
        <f>MATCH(AY119,AY$18:AY551,0)</f>
        <v>#N/A</v>
      </c>
      <c r="AL119" s="280">
        <f t="shared" si="76"/>
        <v>0</v>
      </c>
      <c r="AM119" s="280">
        <f t="shared" si="77"/>
        <v>102</v>
      </c>
      <c r="AN119" s="415"/>
      <c r="AO119" s="416"/>
      <c r="AP119" s="303">
        <f t="shared" si="67"/>
        <v>0</v>
      </c>
      <c r="AQ119" s="304">
        <f t="shared" si="68"/>
        <v>0</v>
      </c>
      <c r="AR119" s="305">
        <f t="shared" si="69"/>
        <v>0</v>
      </c>
      <c r="AS119" s="284"/>
      <c r="AT119" s="285" t="str">
        <f t="shared" si="70"/>
        <v/>
      </c>
      <c r="AU119" s="286"/>
      <c r="AV119" s="287"/>
      <c r="AW119" s="288"/>
      <c r="AX119" s="289"/>
      <c r="AY119" s="290"/>
      <c r="AZ119" s="291"/>
      <c r="BA119" s="286"/>
      <c r="BB119" s="290"/>
      <c r="BC119" s="287"/>
      <c r="BD119" s="307"/>
      <c r="BE119" s="296"/>
      <c r="BF119" s="286"/>
      <c r="BG119" s="297"/>
      <c r="BH119" s="298"/>
      <c r="BI119" s="299"/>
      <c r="BJ119" s="300"/>
      <c r="BK119" s="301"/>
      <c r="BL119" s="286"/>
      <c r="BM119" s="297"/>
      <c r="BN119" s="298"/>
      <c r="BO119" s="299"/>
      <c r="BP119" s="300"/>
      <c r="BQ119" s="301"/>
      <c r="BR119" s="286"/>
      <c r="BS119" s="297"/>
      <c r="BT119" s="298"/>
      <c r="BU119" s="299"/>
      <c r="BV119" s="300"/>
      <c r="BW119" s="301"/>
      <c r="BX119" s="286"/>
      <c r="BY119" s="297"/>
      <c r="BZ119" s="298"/>
      <c r="CA119" s="299"/>
      <c r="CB119" s="300"/>
      <c r="CC119" s="291"/>
      <c r="CD119" s="286"/>
      <c r="CE119" s="297"/>
      <c r="CF119" s="298"/>
      <c r="CG119" s="299"/>
      <c r="CH119" s="300"/>
      <c r="CI119" s="291"/>
      <c r="CJ119" s="286"/>
      <c r="CK119" s="297"/>
      <c r="CL119" s="298"/>
      <c r="CM119" s="299"/>
      <c r="CN119" s="300"/>
      <c r="CO119" s="291"/>
      <c r="CP119" s="286"/>
      <c r="CQ119" s="297"/>
      <c r="CR119" s="298"/>
      <c r="CS119" s="299"/>
      <c r="CT119" s="300"/>
      <c r="CU119" s="291"/>
      <c r="CV119" s="286"/>
      <c r="CW119" s="297"/>
      <c r="CX119" s="298"/>
      <c r="CY119" s="299"/>
      <c r="CZ119" s="300"/>
      <c r="DA119" s="291"/>
      <c r="DB119" s="286"/>
      <c r="DC119" s="297"/>
      <c r="DD119" s="298"/>
      <c r="DE119" s="299"/>
      <c r="DF119" s="300"/>
      <c r="DG119" s="291"/>
      <c r="DH119" s="286"/>
      <c r="DI119" s="297"/>
      <c r="DJ119" s="298"/>
      <c r="DK119" s="299"/>
      <c r="DL119" s="300"/>
      <c r="DM119" s="291"/>
      <c r="DN119" s="286"/>
      <c r="DO119" s="297"/>
      <c r="DP119" s="298"/>
      <c r="DQ119" s="299"/>
      <c r="DR119" s="300"/>
      <c r="DS119" s="291"/>
      <c r="DT119" s="286"/>
      <c r="DU119" s="297"/>
      <c r="DV119" s="298"/>
      <c r="DW119" s="299"/>
      <c r="DX119" s="300"/>
      <c r="DY119" s="291"/>
      <c r="DZ119" s="286"/>
      <c r="EA119" s="297"/>
      <c r="EB119" s="298"/>
      <c r="EC119" s="299"/>
      <c r="ED119" s="300"/>
      <c r="EE119" s="291"/>
      <c r="EF119" s="286"/>
      <c r="EG119" s="297"/>
      <c r="EH119" s="298"/>
      <c r="EI119" s="299"/>
      <c r="EJ119" s="300"/>
      <c r="EK119" s="291"/>
      <c r="EL119" s="286"/>
      <c r="EM119" s="297"/>
      <c r="EN119" s="298"/>
      <c r="EO119" s="299"/>
      <c r="EP119" s="300"/>
      <c r="EQ119" s="291"/>
      <c r="ER119" s="286"/>
      <c r="ES119" s="297"/>
      <c r="ET119" s="298"/>
      <c r="EU119" s="299"/>
      <c r="EV119" s="300"/>
      <c r="EW119" s="291"/>
      <c r="EX119" s="286"/>
      <c r="EY119" s="297"/>
      <c r="EZ119" s="298"/>
      <c r="FA119" s="299"/>
      <c r="FB119" s="300"/>
      <c r="FC119" s="291"/>
      <c r="FD119" s="286"/>
      <c r="FE119" s="297"/>
      <c r="FF119" s="298"/>
      <c r="FG119" s="299"/>
      <c r="FH119" s="300"/>
      <c r="FI119" s="291"/>
      <c r="FJ119" s="286"/>
      <c r="FK119" s="297"/>
      <c r="FL119" s="298"/>
      <c r="FM119" s="299"/>
      <c r="FN119" s="300"/>
      <c r="FO119" s="291"/>
      <c r="FP119" s="286"/>
      <c r="FQ119" s="297"/>
      <c r="FR119" s="298"/>
      <c r="FS119" s="299"/>
      <c r="FT119" s="300"/>
      <c r="FU119" s="291"/>
      <c r="FV119" s="286"/>
      <c r="FW119" s="297"/>
      <c r="FX119" s="298"/>
      <c r="FY119" s="299"/>
      <c r="FZ119" s="300"/>
      <c r="GA119" s="291"/>
      <c r="GB119" s="286"/>
      <c r="GC119" s="297"/>
      <c r="GD119" s="298"/>
      <c r="GE119" s="299"/>
      <c r="GF119" s="300"/>
      <c r="GG119" s="291"/>
      <c r="GH119" s="286"/>
      <c r="GI119" s="297"/>
      <c r="GJ119" s="298"/>
      <c r="GK119" s="299"/>
      <c r="GL119" s="300"/>
      <c r="GM119" s="291"/>
      <c r="GN119" s="286"/>
      <c r="GO119" s="297"/>
      <c r="GP119" s="298"/>
      <c r="GQ119" s="299"/>
      <c r="GR119" s="300"/>
      <c r="GS119" s="291"/>
      <c r="GT119" s="286"/>
      <c r="GU119" s="297"/>
      <c r="GV119" s="298"/>
      <c r="GW119" s="299"/>
      <c r="GX119" s="300"/>
      <c r="GY119" s="291"/>
      <c r="GZ119" s="286"/>
      <c r="HA119" s="297"/>
      <c r="HB119" s="298"/>
      <c r="HC119" s="299"/>
      <c r="HD119" s="300"/>
    </row>
    <row r="120" spans="1:212" x14ac:dyDescent="0.25">
      <c r="A120" s="280">
        <f>IF(AL120=1,(MAXA(A$18:A119)+1),0)</f>
        <v>0</v>
      </c>
      <c r="B120" s="280">
        <f>IF(BF120+BG120+BH120+BI120+BJ120&gt;0,MAXA(B$18:B119)+1,0)</f>
        <v>0</v>
      </c>
      <c r="C120" s="280">
        <f>IF(BL120+BM120+BN120+BO120+BP120&gt;0,MAXA(C$18:C119)+1,0)</f>
        <v>0</v>
      </c>
      <c r="D120" s="280">
        <f>IF(BR120+BS120+BT120+BU120+BV120&gt;0,MAXA(D$18:D119)+1,0)</f>
        <v>0</v>
      </c>
      <c r="E120" s="280">
        <f>IF(BX120+BY120+BZ120+CA120+CB120&gt;0,MAXA(E$18:E119)+1,0)</f>
        <v>0</v>
      </c>
      <c r="F120" s="280">
        <f>IF(CD120+CE120+CF120+CG120+CH120&gt;0,MAXA(F$18:F119)+1,0)</f>
        <v>0</v>
      </c>
      <c r="G120" s="280">
        <f>IF(CJ120+CK120+CL120+CM120+CN120&gt;0,MAXA(G$18:G119)+1,0)</f>
        <v>0</v>
      </c>
      <c r="H120" s="280">
        <f>IF(CP120+CQ120+CR120+CS120+CT120&gt;0,MAXA(H$18:H119)+1,0)</f>
        <v>0</v>
      </c>
      <c r="I120" s="280">
        <f>IF(CV120+CW120+CX120+CY120+CZ120&gt;0,MAXA(I$18:I119)+1,0)</f>
        <v>0</v>
      </c>
      <c r="J120" s="280">
        <f>IF(DB120+DC120+DD120+DE120+DF120&gt;0,MAXA(J$18:J119)+1,0)</f>
        <v>0</v>
      </c>
      <c r="K120" s="280">
        <f>IF(DH120+DI120+DJ120+DK120+DL120&gt;0,MAXA(K$18:K119)+1,0)</f>
        <v>0</v>
      </c>
      <c r="L120" s="280">
        <f>IF(DN120+DO120+DP120+DQ120+DR120&gt;0,MAXA(L$18:L119)+1,0)</f>
        <v>0</v>
      </c>
      <c r="M120" s="280">
        <f>IF(DT120+DU120+DV120+DW120+DX120&gt;0,MAXA(M$18:M119)+1,0)</f>
        <v>0</v>
      </c>
      <c r="N120" s="280">
        <f>IF(DZ120+EA120+EB120+EC120+ED120&gt;0,MAXA(N$18:N119)+1,0)</f>
        <v>0</v>
      </c>
      <c r="O120" s="280">
        <f>IF(EF120+EG120+EH120+EI120+EJ120&gt;0,MAXA(O$18:O119)+1,0)</f>
        <v>0</v>
      </c>
      <c r="P120" s="280">
        <f>IF(EL120+EM120+EN120+EO120+EP120&gt;0,MAXA(P$18:P119)+1,0)</f>
        <v>0</v>
      </c>
      <c r="Q120" s="280">
        <f>IF(ER120+ES120+ET120+EU120+EV120&gt;0,MAXA(Q$18:Q119)+1,0)</f>
        <v>0</v>
      </c>
      <c r="R120" s="280">
        <f>IF(EX120+EY120+EZ120+FA120+FB120&gt;0,MAXA(R$18:R119)+1,0)</f>
        <v>0</v>
      </c>
      <c r="S120" s="280">
        <f>IF(FD120+FE120+FF120+FG120+FH120&gt;0,MAXA(S$18:S119)+1,0)</f>
        <v>0</v>
      </c>
      <c r="T120" s="280">
        <f>IF(FJ120+FK120+FL120+FM120+FN120&gt;0,MAXA(T$18:T119)+1,0)</f>
        <v>0</v>
      </c>
      <c r="U120" s="280">
        <f>IF(FP120+FQ120+FR120+FS120+FT120&gt;0,MAXA(U$18:U119)+1,0)</f>
        <v>0</v>
      </c>
      <c r="V120" s="280">
        <f>IF(FV120+FW120+FX120+FY120+FZ120&gt;0,MAXA(V$18:V119)+1,0)</f>
        <v>0</v>
      </c>
      <c r="W120" s="280">
        <f>IF(GB120+GC120+GD120+GE120+GF120&gt;0,MAXA(W$18:W119)+1,0)</f>
        <v>0</v>
      </c>
      <c r="X120" s="280">
        <f>IF(GH120+GI120+GJ120+GK120+GL120&gt;0,MAXA(X$18:X119)+1,0)</f>
        <v>0</v>
      </c>
      <c r="Y120" s="280">
        <f>IF(GN120+GO120+GP120+GQ120+GR120&gt;0,MAXA(Y$18:Y119)+1,0)</f>
        <v>0</v>
      </c>
      <c r="Z120" s="280">
        <f>IF(GT120+GU120+GV120+GW120+GX120&gt;0,MAXA(Z$18:Z119)+1,0)</f>
        <v>0</v>
      </c>
      <c r="AA120" s="280">
        <f>IF(GZ120+HA120+HB120+HC120+HD120&gt;0,MAXA(AA$18:AA119)+1,0)</f>
        <v>0</v>
      </c>
      <c r="AB120" s="280">
        <f t="shared" si="63"/>
        <v>0</v>
      </c>
      <c r="AC120" s="280">
        <f t="shared" si="71"/>
        <v>0</v>
      </c>
      <c r="AD120" s="280">
        <f t="shared" si="72"/>
        <v>0</v>
      </c>
      <c r="AE120" s="280">
        <f t="shared" si="73"/>
        <v>0</v>
      </c>
      <c r="AF120" s="280">
        <f t="shared" si="64"/>
        <v>0</v>
      </c>
      <c r="AG120" s="280">
        <f t="shared" si="74"/>
        <v>0</v>
      </c>
      <c r="AH120" s="280">
        <f t="shared" si="65"/>
        <v>0</v>
      </c>
      <c r="AI120" s="280">
        <f t="shared" si="75"/>
        <v>0</v>
      </c>
      <c r="AJ120" s="280">
        <f t="shared" si="66"/>
        <v>0</v>
      </c>
      <c r="AK120" s="186" t="e">
        <f>MATCH(AY120,AY$18:AY552,0)</f>
        <v>#N/A</v>
      </c>
      <c r="AL120" s="280">
        <f t="shared" si="76"/>
        <v>0</v>
      </c>
      <c r="AM120" s="280">
        <f t="shared" si="77"/>
        <v>103</v>
      </c>
      <c r="AN120" s="415"/>
      <c r="AO120" s="416"/>
      <c r="AP120" s="303">
        <f t="shared" si="67"/>
        <v>0</v>
      </c>
      <c r="AQ120" s="304">
        <f t="shared" si="68"/>
        <v>0</v>
      </c>
      <c r="AR120" s="305">
        <f t="shared" si="69"/>
        <v>0</v>
      </c>
      <c r="AS120" s="284"/>
      <c r="AT120" s="285" t="str">
        <f t="shared" si="70"/>
        <v/>
      </c>
      <c r="AU120" s="286"/>
      <c r="AV120" s="286"/>
      <c r="AW120" s="288"/>
      <c r="AX120" s="289"/>
      <c r="AY120" s="290"/>
      <c r="AZ120" s="291"/>
      <c r="BA120" s="286"/>
      <c r="BB120" s="290"/>
      <c r="BC120" s="287"/>
      <c r="BD120" s="307"/>
      <c r="BE120" s="296"/>
      <c r="BF120" s="286"/>
      <c r="BG120" s="297"/>
      <c r="BH120" s="298"/>
      <c r="BI120" s="299"/>
      <c r="BJ120" s="300"/>
      <c r="BK120" s="301"/>
      <c r="BL120" s="286"/>
      <c r="BM120" s="297"/>
      <c r="BN120" s="298"/>
      <c r="BO120" s="299"/>
      <c r="BP120" s="300"/>
      <c r="BQ120" s="301"/>
      <c r="BR120" s="286"/>
      <c r="BS120" s="297"/>
      <c r="BT120" s="298"/>
      <c r="BU120" s="299"/>
      <c r="BV120" s="300"/>
      <c r="BW120" s="301"/>
      <c r="BX120" s="286"/>
      <c r="BY120" s="297"/>
      <c r="BZ120" s="298"/>
      <c r="CA120" s="299"/>
      <c r="CB120" s="300"/>
      <c r="CC120" s="291"/>
      <c r="CD120" s="286"/>
      <c r="CE120" s="297"/>
      <c r="CF120" s="298"/>
      <c r="CG120" s="299"/>
      <c r="CH120" s="300"/>
      <c r="CI120" s="291"/>
      <c r="CJ120" s="286"/>
      <c r="CK120" s="297"/>
      <c r="CL120" s="298"/>
      <c r="CM120" s="299"/>
      <c r="CN120" s="300"/>
      <c r="CO120" s="291"/>
      <c r="CP120" s="286"/>
      <c r="CQ120" s="297"/>
      <c r="CR120" s="298"/>
      <c r="CS120" s="299"/>
      <c r="CT120" s="300"/>
      <c r="CU120" s="291"/>
      <c r="CV120" s="286"/>
      <c r="CW120" s="297"/>
      <c r="CX120" s="298"/>
      <c r="CY120" s="299"/>
      <c r="CZ120" s="300"/>
      <c r="DA120" s="291"/>
      <c r="DB120" s="286"/>
      <c r="DC120" s="297"/>
      <c r="DD120" s="298"/>
      <c r="DE120" s="299"/>
      <c r="DF120" s="300"/>
      <c r="DG120" s="291"/>
      <c r="DH120" s="286"/>
      <c r="DI120" s="297"/>
      <c r="DJ120" s="298"/>
      <c r="DK120" s="299"/>
      <c r="DL120" s="300"/>
      <c r="DM120" s="291"/>
      <c r="DN120" s="286"/>
      <c r="DO120" s="297"/>
      <c r="DP120" s="298"/>
      <c r="DQ120" s="299"/>
      <c r="DR120" s="300"/>
      <c r="DS120" s="291"/>
      <c r="DT120" s="286"/>
      <c r="DU120" s="297"/>
      <c r="DV120" s="298"/>
      <c r="DW120" s="299"/>
      <c r="DX120" s="300"/>
      <c r="DY120" s="291"/>
      <c r="DZ120" s="286"/>
      <c r="EA120" s="297"/>
      <c r="EB120" s="298"/>
      <c r="EC120" s="299"/>
      <c r="ED120" s="300"/>
      <c r="EE120" s="291"/>
      <c r="EF120" s="286"/>
      <c r="EG120" s="297"/>
      <c r="EH120" s="298"/>
      <c r="EI120" s="299"/>
      <c r="EJ120" s="300"/>
      <c r="EK120" s="291"/>
      <c r="EL120" s="286"/>
      <c r="EM120" s="297"/>
      <c r="EN120" s="298"/>
      <c r="EO120" s="299"/>
      <c r="EP120" s="300"/>
      <c r="EQ120" s="291"/>
      <c r="ER120" s="286"/>
      <c r="ES120" s="297"/>
      <c r="ET120" s="298"/>
      <c r="EU120" s="299"/>
      <c r="EV120" s="300"/>
      <c r="EW120" s="291"/>
      <c r="EX120" s="286"/>
      <c r="EY120" s="297"/>
      <c r="EZ120" s="298"/>
      <c r="FA120" s="299"/>
      <c r="FB120" s="300"/>
      <c r="FC120" s="291"/>
      <c r="FD120" s="286"/>
      <c r="FE120" s="297"/>
      <c r="FF120" s="298"/>
      <c r="FG120" s="299"/>
      <c r="FH120" s="300"/>
      <c r="FI120" s="291"/>
      <c r="FJ120" s="286"/>
      <c r="FK120" s="297"/>
      <c r="FL120" s="298"/>
      <c r="FM120" s="299"/>
      <c r="FN120" s="300"/>
      <c r="FO120" s="291"/>
      <c r="FP120" s="286"/>
      <c r="FQ120" s="297"/>
      <c r="FR120" s="298"/>
      <c r="FS120" s="299"/>
      <c r="FT120" s="300"/>
      <c r="FU120" s="291"/>
      <c r="FV120" s="286"/>
      <c r="FW120" s="297"/>
      <c r="FX120" s="298"/>
      <c r="FY120" s="299"/>
      <c r="FZ120" s="300"/>
      <c r="GA120" s="291"/>
      <c r="GB120" s="286"/>
      <c r="GC120" s="297"/>
      <c r="GD120" s="298"/>
      <c r="GE120" s="299"/>
      <c r="GF120" s="300"/>
      <c r="GG120" s="291"/>
      <c r="GH120" s="286"/>
      <c r="GI120" s="297"/>
      <c r="GJ120" s="298"/>
      <c r="GK120" s="299"/>
      <c r="GL120" s="300"/>
      <c r="GM120" s="291"/>
      <c r="GN120" s="286"/>
      <c r="GO120" s="297"/>
      <c r="GP120" s="298"/>
      <c r="GQ120" s="299"/>
      <c r="GR120" s="300"/>
      <c r="GS120" s="291"/>
      <c r="GT120" s="286"/>
      <c r="GU120" s="297"/>
      <c r="GV120" s="298"/>
      <c r="GW120" s="299"/>
      <c r="GX120" s="300"/>
      <c r="GY120" s="291"/>
      <c r="GZ120" s="286"/>
      <c r="HA120" s="297"/>
      <c r="HB120" s="298"/>
      <c r="HC120" s="299"/>
      <c r="HD120" s="300"/>
    </row>
    <row r="121" spans="1:212" x14ac:dyDescent="0.25">
      <c r="A121" s="280">
        <f>IF(AL121=1,(MAXA(A$18:A120)+1),0)</f>
        <v>0</v>
      </c>
      <c r="B121" s="280">
        <f>IF(BF121+BG121+BH121+BI121+BJ121&gt;0,MAXA(B$18:B120)+1,0)</f>
        <v>0</v>
      </c>
      <c r="C121" s="280">
        <f>IF(BL121+BM121+BN121+BO121+BP121&gt;0,MAXA(C$18:C120)+1,0)</f>
        <v>0</v>
      </c>
      <c r="D121" s="280">
        <f>IF(BR121+BS121+BT121+BU121+BV121&gt;0,MAXA(D$18:D120)+1,0)</f>
        <v>0</v>
      </c>
      <c r="E121" s="280">
        <f>IF(BX121+BY121+BZ121+CA121+CB121&gt;0,MAXA(E$18:E120)+1,0)</f>
        <v>0</v>
      </c>
      <c r="F121" s="280">
        <f>IF(CD121+CE121+CF121+CG121+CH121&gt;0,MAXA(F$18:F120)+1,0)</f>
        <v>0</v>
      </c>
      <c r="G121" s="280">
        <f>IF(CJ121+CK121+CL121+CM121+CN121&gt;0,MAXA(G$18:G120)+1,0)</f>
        <v>0</v>
      </c>
      <c r="H121" s="280">
        <f>IF(CP121+CQ121+CR121+CS121+CT121&gt;0,MAXA(H$18:H120)+1,0)</f>
        <v>0</v>
      </c>
      <c r="I121" s="280">
        <f>IF(CV121+CW121+CX121+CY121+CZ121&gt;0,MAXA(I$18:I120)+1,0)</f>
        <v>0</v>
      </c>
      <c r="J121" s="280">
        <f>IF(DB121+DC121+DD121+DE121+DF121&gt;0,MAXA(J$18:J120)+1,0)</f>
        <v>0</v>
      </c>
      <c r="K121" s="280">
        <f>IF(DH121+DI121+DJ121+DK121+DL121&gt;0,MAXA(K$18:K120)+1,0)</f>
        <v>0</v>
      </c>
      <c r="L121" s="280">
        <f>IF(DN121+DO121+DP121+DQ121+DR121&gt;0,MAXA(L$18:L120)+1,0)</f>
        <v>0</v>
      </c>
      <c r="M121" s="280">
        <f>IF(DT121+DU121+DV121+DW121+DX121&gt;0,MAXA(M$18:M120)+1,0)</f>
        <v>0</v>
      </c>
      <c r="N121" s="280">
        <f>IF(DZ121+EA121+EB121+EC121+ED121&gt;0,MAXA(N$18:N120)+1,0)</f>
        <v>0</v>
      </c>
      <c r="O121" s="280">
        <f>IF(EF121+EG121+EH121+EI121+EJ121&gt;0,MAXA(O$18:O120)+1,0)</f>
        <v>0</v>
      </c>
      <c r="P121" s="280">
        <f>IF(EL121+EM121+EN121+EO121+EP121&gt;0,MAXA(P$18:P120)+1,0)</f>
        <v>0</v>
      </c>
      <c r="Q121" s="280">
        <f>IF(ER121+ES121+ET121+EU121+EV121&gt;0,MAXA(Q$18:Q120)+1,0)</f>
        <v>0</v>
      </c>
      <c r="R121" s="280">
        <f>IF(EX121+EY121+EZ121+FA121+FB121&gt;0,MAXA(R$18:R120)+1,0)</f>
        <v>0</v>
      </c>
      <c r="S121" s="280">
        <f>IF(FD121+FE121+FF121+FG121+FH121&gt;0,MAXA(S$18:S120)+1,0)</f>
        <v>0</v>
      </c>
      <c r="T121" s="280">
        <f>IF(FJ121+FK121+FL121+FM121+FN121&gt;0,MAXA(T$18:T120)+1,0)</f>
        <v>0</v>
      </c>
      <c r="U121" s="280">
        <f>IF(FP121+FQ121+FR121+FS121+FT121&gt;0,MAXA(U$18:U120)+1,0)</f>
        <v>0</v>
      </c>
      <c r="V121" s="280">
        <f>IF(FV121+FW121+FX121+FY121+FZ121&gt;0,MAXA(V$18:V120)+1,0)</f>
        <v>0</v>
      </c>
      <c r="W121" s="280">
        <f>IF(GB121+GC121+GD121+GE121+GF121&gt;0,MAXA(W$18:W120)+1,0)</f>
        <v>0</v>
      </c>
      <c r="X121" s="280">
        <f>IF(GH121+GI121+GJ121+GK121+GL121&gt;0,MAXA(X$18:X120)+1,0)</f>
        <v>0</v>
      </c>
      <c r="Y121" s="280">
        <f>IF(GN121+GO121+GP121+GQ121+GR121&gt;0,MAXA(Y$18:Y120)+1,0)</f>
        <v>0</v>
      </c>
      <c r="Z121" s="280">
        <f>IF(GT121+GU121+GV121+GW121+GX121&gt;0,MAXA(Z$18:Z120)+1,0)</f>
        <v>0</v>
      </c>
      <c r="AA121" s="280">
        <f>IF(GZ121+HA121+HB121+HC121+HD121&gt;0,MAXA(AA$18:AA120)+1,0)</f>
        <v>0</v>
      </c>
      <c r="AB121" s="280">
        <f t="shared" si="63"/>
        <v>0</v>
      </c>
      <c r="AC121" s="280">
        <f t="shared" si="71"/>
        <v>0</v>
      </c>
      <c r="AD121" s="280">
        <f t="shared" si="72"/>
        <v>0</v>
      </c>
      <c r="AE121" s="280">
        <f t="shared" si="73"/>
        <v>0</v>
      </c>
      <c r="AF121" s="280">
        <f t="shared" si="64"/>
        <v>0</v>
      </c>
      <c r="AG121" s="280">
        <f t="shared" si="74"/>
        <v>0</v>
      </c>
      <c r="AH121" s="280">
        <f t="shared" si="65"/>
        <v>0</v>
      </c>
      <c r="AI121" s="280">
        <f t="shared" si="75"/>
        <v>0</v>
      </c>
      <c r="AJ121" s="280">
        <f t="shared" si="66"/>
        <v>0</v>
      </c>
      <c r="AK121" s="186" t="e">
        <f>MATCH(AY121,AY$18:AY553,0)</f>
        <v>#N/A</v>
      </c>
      <c r="AL121" s="280">
        <f t="shared" si="76"/>
        <v>0</v>
      </c>
      <c r="AM121" s="280">
        <f t="shared" si="77"/>
        <v>104</v>
      </c>
      <c r="AN121" s="415"/>
      <c r="AO121" s="416"/>
      <c r="AP121" s="303">
        <f t="shared" si="67"/>
        <v>0</v>
      </c>
      <c r="AQ121" s="304">
        <f t="shared" si="68"/>
        <v>0</v>
      </c>
      <c r="AR121" s="305">
        <f t="shared" si="69"/>
        <v>0</v>
      </c>
      <c r="AS121" s="284"/>
      <c r="AT121" s="285" t="str">
        <f t="shared" si="70"/>
        <v/>
      </c>
      <c r="AU121" s="286"/>
      <c r="AV121" s="286"/>
      <c r="AW121" s="288"/>
      <c r="AX121" s="289"/>
      <c r="AY121" s="290"/>
      <c r="AZ121" s="291"/>
      <c r="BA121" s="286"/>
      <c r="BB121" s="290"/>
      <c r="BC121" s="287"/>
      <c r="BD121" s="307"/>
      <c r="BE121" s="296"/>
      <c r="BF121" s="286"/>
      <c r="BG121" s="297"/>
      <c r="BH121" s="298"/>
      <c r="BI121" s="299"/>
      <c r="BJ121" s="300"/>
      <c r="BK121" s="301"/>
      <c r="BL121" s="286"/>
      <c r="BM121" s="297"/>
      <c r="BN121" s="298"/>
      <c r="BO121" s="299"/>
      <c r="BP121" s="300"/>
      <c r="BQ121" s="301"/>
      <c r="BR121" s="286"/>
      <c r="BS121" s="297"/>
      <c r="BT121" s="298"/>
      <c r="BU121" s="299"/>
      <c r="BV121" s="300"/>
      <c r="BW121" s="301"/>
      <c r="BX121" s="286"/>
      <c r="BY121" s="297"/>
      <c r="BZ121" s="298"/>
      <c r="CA121" s="299"/>
      <c r="CB121" s="300"/>
      <c r="CC121" s="291"/>
      <c r="CD121" s="286"/>
      <c r="CE121" s="297"/>
      <c r="CF121" s="298"/>
      <c r="CG121" s="299"/>
      <c r="CH121" s="300"/>
      <c r="CI121" s="291"/>
      <c r="CJ121" s="286"/>
      <c r="CK121" s="297"/>
      <c r="CL121" s="298"/>
      <c r="CM121" s="299"/>
      <c r="CN121" s="300"/>
      <c r="CO121" s="291"/>
      <c r="CP121" s="286"/>
      <c r="CQ121" s="297"/>
      <c r="CR121" s="298"/>
      <c r="CS121" s="299"/>
      <c r="CT121" s="300"/>
      <c r="CU121" s="291"/>
      <c r="CV121" s="286"/>
      <c r="CW121" s="297"/>
      <c r="CX121" s="298"/>
      <c r="CY121" s="299"/>
      <c r="CZ121" s="300"/>
      <c r="DA121" s="291"/>
      <c r="DB121" s="286"/>
      <c r="DC121" s="297"/>
      <c r="DD121" s="298"/>
      <c r="DE121" s="299"/>
      <c r="DF121" s="300"/>
      <c r="DG121" s="291"/>
      <c r="DH121" s="286"/>
      <c r="DI121" s="297"/>
      <c r="DJ121" s="298"/>
      <c r="DK121" s="299"/>
      <c r="DL121" s="300"/>
      <c r="DM121" s="291"/>
      <c r="DN121" s="286"/>
      <c r="DO121" s="297"/>
      <c r="DP121" s="298"/>
      <c r="DQ121" s="299"/>
      <c r="DR121" s="300"/>
      <c r="DS121" s="291"/>
      <c r="DT121" s="286"/>
      <c r="DU121" s="297"/>
      <c r="DV121" s="298"/>
      <c r="DW121" s="299"/>
      <c r="DX121" s="300"/>
      <c r="DY121" s="291"/>
      <c r="DZ121" s="286"/>
      <c r="EA121" s="297"/>
      <c r="EB121" s="298"/>
      <c r="EC121" s="299"/>
      <c r="ED121" s="300"/>
      <c r="EE121" s="291"/>
      <c r="EF121" s="286"/>
      <c r="EG121" s="297"/>
      <c r="EH121" s="298"/>
      <c r="EI121" s="299"/>
      <c r="EJ121" s="300"/>
      <c r="EK121" s="291"/>
      <c r="EL121" s="286"/>
      <c r="EM121" s="297"/>
      <c r="EN121" s="298"/>
      <c r="EO121" s="299"/>
      <c r="EP121" s="300"/>
      <c r="EQ121" s="291"/>
      <c r="ER121" s="286"/>
      <c r="ES121" s="297"/>
      <c r="ET121" s="298"/>
      <c r="EU121" s="299"/>
      <c r="EV121" s="300"/>
      <c r="EW121" s="291"/>
      <c r="EX121" s="286"/>
      <c r="EY121" s="297"/>
      <c r="EZ121" s="298"/>
      <c r="FA121" s="299"/>
      <c r="FB121" s="300"/>
      <c r="FC121" s="291"/>
      <c r="FD121" s="286"/>
      <c r="FE121" s="297"/>
      <c r="FF121" s="298"/>
      <c r="FG121" s="299"/>
      <c r="FH121" s="300"/>
      <c r="FI121" s="291"/>
      <c r="FJ121" s="286"/>
      <c r="FK121" s="297"/>
      <c r="FL121" s="298"/>
      <c r="FM121" s="299"/>
      <c r="FN121" s="300"/>
      <c r="FO121" s="291"/>
      <c r="FP121" s="286"/>
      <c r="FQ121" s="297"/>
      <c r="FR121" s="298"/>
      <c r="FS121" s="299"/>
      <c r="FT121" s="300"/>
      <c r="FU121" s="291"/>
      <c r="FV121" s="286"/>
      <c r="FW121" s="297"/>
      <c r="FX121" s="298"/>
      <c r="FY121" s="299"/>
      <c r="FZ121" s="300"/>
      <c r="GA121" s="291"/>
      <c r="GB121" s="286"/>
      <c r="GC121" s="297"/>
      <c r="GD121" s="298"/>
      <c r="GE121" s="299"/>
      <c r="GF121" s="300"/>
      <c r="GG121" s="291"/>
      <c r="GH121" s="286"/>
      <c r="GI121" s="297"/>
      <c r="GJ121" s="298"/>
      <c r="GK121" s="299"/>
      <c r="GL121" s="300"/>
      <c r="GM121" s="291"/>
      <c r="GN121" s="286"/>
      <c r="GO121" s="297"/>
      <c r="GP121" s="298"/>
      <c r="GQ121" s="299"/>
      <c r="GR121" s="300"/>
      <c r="GS121" s="291"/>
      <c r="GT121" s="286"/>
      <c r="GU121" s="297"/>
      <c r="GV121" s="298"/>
      <c r="GW121" s="299"/>
      <c r="GX121" s="300"/>
      <c r="GY121" s="291"/>
      <c r="GZ121" s="286"/>
      <c r="HA121" s="297"/>
      <c r="HB121" s="298"/>
      <c r="HC121" s="299"/>
      <c r="HD121" s="300"/>
    </row>
    <row r="122" spans="1:212" x14ac:dyDescent="0.25">
      <c r="A122" s="280">
        <f>IF(AL122=1,(MAXA(A$18:A121)+1),0)</f>
        <v>0</v>
      </c>
      <c r="B122" s="280">
        <f>IF(BF122+BG122+BH122+BI122+BJ122&gt;0,MAXA(B$18:B121)+1,0)</f>
        <v>0</v>
      </c>
      <c r="C122" s="280">
        <f>IF(BL122+BM122+BN122+BO122+BP122&gt;0,MAXA(C$18:C121)+1,0)</f>
        <v>0</v>
      </c>
      <c r="D122" s="280">
        <f>IF(BR122+BS122+BT122+BU122+BV122&gt;0,MAXA(D$18:D121)+1,0)</f>
        <v>0</v>
      </c>
      <c r="E122" s="280">
        <f>IF(BX122+BY122+BZ122+CA122+CB122&gt;0,MAXA(E$18:E121)+1,0)</f>
        <v>0</v>
      </c>
      <c r="F122" s="280">
        <f>IF(CD122+CE122+CF122+CG122+CH122&gt;0,MAXA(F$18:F121)+1,0)</f>
        <v>0</v>
      </c>
      <c r="G122" s="280">
        <f>IF(CJ122+CK122+CL122+CM122+CN122&gt;0,MAXA(G$18:G121)+1,0)</f>
        <v>0</v>
      </c>
      <c r="H122" s="280">
        <f>IF(CP122+CQ122+CR122+CS122+CT122&gt;0,MAXA(H$18:H121)+1,0)</f>
        <v>0</v>
      </c>
      <c r="I122" s="280">
        <f>IF(CV122+CW122+CX122+CY122+CZ122&gt;0,MAXA(I$18:I121)+1,0)</f>
        <v>0</v>
      </c>
      <c r="J122" s="280">
        <f>IF(DB122+DC122+DD122+DE122+DF122&gt;0,MAXA(J$18:J121)+1,0)</f>
        <v>0</v>
      </c>
      <c r="K122" s="280">
        <f>IF(DH122+DI122+DJ122+DK122+DL122&gt;0,MAXA(K$18:K121)+1,0)</f>
        <v>0</v>
      </c>
      <c r="L122" s="280">
        <f>IF(DN122+DO122+DP122+DQ122+DR122&gt;0,MAXA(L$18:L121)+1,0)</f>
        <v>0</v>
      </c>
      <c r="M122" s="280">
        <f>IF(DT122+DU122+DV122+DW122+DX122&gt;0,MAXA(M$18:M121)+1,0)</f>
        <v>0</v>
      </c>
      <c r="N122" s="280">
        <f>IF(DZ122+EA122+EB122+EC122+ED122&gt;0,MAXA(N$18:N121)+1,0)</f>
        <v>0</v>
      </c>
      <c r="O122" s="280">
        <f>IF(EF122+EG122+EH122+EI122+EJ122&gt;0,MAXA(O$18:O121)+1,0)</f>
        <v>0</v>
      </c>
      <c r="P122" s="280">
        <f>IF(EL122+EM122+EN122+EO122+EP122&gt;0,MAXA(P$18:P121)+1,0)</f>
        <v>0</v>
      </c>
      <c r="Q122" s="280">
        <f>IF(ER122+ES122+ET122+EU122+EV122&gt;0,MAXA(Q$18:Q121)+1,0)</f>
        <v>0</v>
      </c>
      <c r="R122" s="280">
        <f>IF(EX122+EY122+EZ122+FA122+FB122&gt;0,MAXA(R$18:R121)+1,0)</f>
        <v>0</v>
      </c>
      <c r="S122" s="280">
        <f>IF(FD122+FE122+FF122+FG122+FH122&gt;0,MAXA(S$18:S121)+1,0)</f>
        <v>0</v>
      </c>
      <c r="T122" s="280">
        <f>IF(FJ122+FK122+FL122+FM122+FN122&gt;0,MAXA(T$18:T121)+1,0)</f>
        <v>0</v>
      </c>
      <c r="U122" s="280">
        <f>IF(FP122+FQ122+FR122+FS122+FT122&gt;0,MAXA(U$18:U121)+1,0)</f>
        <v>0</v>
      </c>
      <c r="V122" s="280">
        <f>IF(FV122+FW122+FX122+FY122+FZ122&gt;0,MAXA(V$18:V121)+1,0)</f>
        <v>0</v>
      </c>
      <c r="W122" s="280">
        <f>IF(GB122+GC122+GD122+GE122+GF122&gt;0,MAXA(W$18:W121)+1,0)</f>
        <v>0</v>
      </c>
      <c r="X122" s="280">
        <f>IF(GH122+GI122+GJ122+GK122+GL122&gt;0,MAXA(X$18:X121)+1,0)</f>
        <v>0</v>
      </c>
      <c r="Y122" s="280">
        <f>IF(GN122+GO122+GP122+GQ122+GR122&gt;0,MAXA(Y$18:Y121)+1,0)</f>
        <v>0</v>
      </c>
      <c r="Z122" s="280">
        <f>IF(GT122+GU122+GV122+GW122+GX122&gt;0,MAXA(Z$18:Z121)+1,0)</f>
        <v>0</v>
      </c>
      <c r="AA122" s="280">
        <f>IF(GZ122+HA122+HB122+HC122+HD122&gt;0,MAXA(AA$18:AA121)+1,0)</f>
        <v>0</v>
      </c>
      <c r="AB122" s="280">
        <f t="shared" si="63"/>
        <v>0</v>
      </c>
      <c r="AC122" s="280">
        <f t="shared" si="71"/>
        <v>0</v>
      </c>
      <c r="AD122" s="280">
        <f t="shared" si="72"/>
        <v>0</v>
      </c>
      <c r="AE122" s="280">
        <f t="shared" si="73"/>
        <v>0</v>
      </c>
      <c r="AF122" s="280">
        <f t="shared" si="64"/>
        <v>0</v>
      </c>
      <c r="AG122" s="280">
        <f t="shared" si="74"/>
        <v>0</v>
      </c>
      <c r="AH122" s="280">
        <f t="shared" si="65"/>
        <v>0</v>
      </c>
      <c r="AI122" s="280">
        <f t="shared" si="75"/>
        <v>0</v>
      </c>
      <c r="AJ122" s="280">
        <f t="shared" si="66"/>
        <v>0</v>
      </c>
      <c r="AK122" s="186" t="e">
        <f>MATCH(AY122,AY$18:AY554,0)</f>
        <v>#N/A</v>
      </c>
      <c r="AL122" s="280">
        <f t="shared" si="76"/>
        <v>0</v>
      </c>
      <c r="AM122" s="280">
        <f t="shared" si="77"/>
        <v>105</v>
      </c>
      <c r="AN122" s="415"/>
      <c r="AO122" s="416"/>
      <c r="AP122" s="303">
        <f t="shared" si="67"/>
        <v>0</v>
      </c>
      <c r="AQ122" s="304">
        <f t="shared" si="68"/>
        <v>0</v>
      </c>
      <c r="AR122" s="305">
        <f t="shared" si="69"/>
        <v>0</v>
      </c>
      <c r="AS122" s="284"/>
      <c r="AT122" s="285" t="str">
        <f t="shared" si="70"/>
        <v/>
      </c>
      <c r="AU122" s="286"/>
      <c r="AV122" s="286"/>
      <c r="AW122" s="288"/>
      <c r="AX122" s="289"/>
      <c r="AY122" s="290"/>
      <c r="AZ122" s="291"/>
      <c r="BA122" s="286"/>
      <c r="BB122" s="290"/>
      <c r="BC122" s="287"/>
      <c r="BD122" s="307"/>
      <c r="BE122" s="296"/>
      <c r="BF122" s="286"/>
      <c r="BG122" s="297"/>
      <c r="BH122" s="298"/>
      <c r="BI122" s="299"/>
      <c r="BJ122" s="300"/>
      <c r="BK122" s="301"/>
      <c r="BL122" s="286"/>
      <c r="BM122" s="297"/>
      <c r="BN122" s="298"/>
      <c r="BO122" s="299"/>
      <c r="BP122" s="300"/>
      <c r="BQ122" s="301"/>
      <c r="BR122" s="286"/>
      <c r="BS122" s="297"/>
      <c r="BT122" s="298"/>
      <c r="BU122" s="299"/>
      <c r="BV122" s="300"/>
      <c r="BW122" s="301"/>
      <c r="BX122" s="286"/>
      <c r="BY122" s="297"/>
      <c r="BZ122" s="298"/>
      <c r="CA122" s="299"/>
      <c r="CB122" s="300"/>
      <c r="CC122" s="291"/>
      <c r="CD122" s="286"/>
      <c r="CE122" s="297"/>
      <c r="CF122" s="298"/>
      <c r="CG122" s="299"/>
      <c r="CH122" s="300"/>
      <c r="CI122" s="291"/>
      <c r="CJ122" s="286"/>
      <c r="CK122" s="297"/>
      <c r="CL122" s="298"/>
      <c r="CM122" s="299"/>
      <c r="CN122" s="300"/>
      <c r="CO122" s="291"/>
      <c r="CP122" s="286"/>
      <c r="CQ122" s="297"/>
      <c r="CR122" s="298"/>
      <c r="CS122" s="299"/>
      <c r="CT122" s="300"/>
      <c r="CU122" s="291"/>
      <c r="CV122" s="286"/>
      <c r="CW122" s="297"/>
      <c r="CX122" s="298"/>
      <c r="CY122" s="299"/>
      <c r="CZ122" s="300"/>
      <c r="DA122" s="291"/>
      <c r="DB122" s="286"/>
      <c r="DC122" s="297"/>
      <c r="DD122" s="298"/>
      <c r="DE122" s="299"/>
      <c r="DF122" s="300"/>
      <c r="DG122" s="291"/>
      <c r="DH122" s="286"/>
      <c r="DI122" s="297"/>
      <c r="DJ122" s="298"/>
      <c r="DK122" s="299"/>
      <c r="DL122" s="300"/>
      <c r="DM122" s="291"/>
      <c r="DN122" s="286"/>
      <c r="DO122" s="297"/>
      <c r="DP122" s="298"/>
      <c r="DQ122" s="299"/>
      <c r="DR122" s="300"/>
      <c r="DS122" s="291"/>
      <c r="DT122" s="286"/>
      <c r="DU122" s="297"/>
      <c r="DV122" s="298"/>
      <c r="DW122" s="299"/>
      <c r="DX122" s="300"/>
      <c r="DY122" s="291"/>
      <c r="DZ122" s="286"/>
      <c r="EA122" s="297"/>
      <c r="EB122" s="298"/>
      <c r="EC122" s="299"/>
      <c r="ED122" s="300"/>
      <c r="EE122" s="291"/>
      <c r="EF122" s="286"/>
      <c r="EG122" s="297"/>
      <c r="EH122" s="298"/>
      <c r="EI122" s="299"/>
      <c r="EJ122" s="300"/>
      <c r="EK122" s="291"/>
      <c r="EL122" s="286"/>
      <c r="EM122" s="297"/>
      <c r="EN122" s="298"/>
      <c r="EO122" s="299"/>
      <c r="EP122" s="300"/>
      <c r="EQ122" s="291"/>
      <c r="ER122" s="286"/>
      <c r="ES122" s="297"/>
      <c r="ET122" s="298"/>
      <c r="EU122" s="299"/>
      <c r="EV122" s="300"/>
      <c r="EW122" s="291"/>
      <c r="EX122" s="286"/>
      <c r="EY122" s="297"/>
      <c r="EZ122" s="298"/>
      <c r="FA122" s="299"/>
      <c r="FB122" s="300"/>
      <c r="FC122" s="291"/>
      <c r="FD122" s="286"/>
      <c r="FE122" s="297"/>
      <c r="FF122" s="298"/>
      <c r="FG122" s="299"/>
      <c r="FH122" s="300"/>
      <c r="FI122" s="291"/>
      <c r="FJ122" s="286"/>
      <c r="FK122" s="297"/>
      <c r="FL122" s="298"/>
      <c r="FM122" s="299"/>
      <c r="FN122" s="300"/>
      <c r="FO122" s="291"/>
      <c r="FP122" s="286"/>
      <c r="FQ122" s="297"/>
      <c r="FR122" s="298"/>
      <c r="FS122" s="299"/>
      <c r="FT122" s="300"/>
      <c r="FU122" s="291"/>
      <c r="FV122" s="286"/>
      <c r="FW122" s="297"/>
      <c r="FX122" s="298"/>
      <c r="FY122" s="299"/>
      <c r="FZ122" s="300"/>
      <c r="GA122" s="291"/>
      <c r="GB122" s="286"/>
      <c r="GC122" s="297"/>
      <c r="GD122" s="298"/>
      <c r="GE122" s="299"/>
      <c r="GF122" s="300"/>
      <c r="GG122" s="291"/>
      <c r="GH122" s="286"/>
      <c r="GI122" s="297"/>
      <c r="GJ122" s="298"/>
      <c r="GK122" s="299"/>
      <c r="GL122" s="300"/>
      <c r="GM122" s="291"/>
      <c r="GN122" s="286"/>
      <c r="GO122" s="297"/>
      <c r="GP122" s="298"/>
      <c r="GQ122" s="299"/>
      <c r="GR122" s="300"/>
      <c r="GS122" s="291"/>
      <c r="GT122" s="286"/>
      <c r="GU122" s="297"/>
      <c r="GV122" s="298"/>
      <c r="GW122" s="299"/>
      <c r="GX122" s="300"/>
      <c r="GY122" s="291"/>
      <c r="GZ122" s="286"/>
      <c r="HA122" s="297"/>
      <c r="HB122" s="298"/>
      <c r="HC122" s="299"/>
      <c r="HD122" s="300"/>
    </row>
    <row r="123" spans="1:212" x14ac:dyDescent="0.25">
      <c r="A123" s="280">
        <f>IF(AL123=1,(MAXA(A$18:A122)+1),0)</f>
        <v>0</v>
      </c>
      <c r="B123" s="280">
        <f>IF(BF123+BG123+BH123+BI123+BJ123&gt;0,MAXA(B$18:B122)+1,0)</f>
        <v>0</v>
      </c>
      <c r="C123" s="280">
        <f>IF(BL123+BM123+BN123+BO123+BP123&gt;0,MAXA(C$18:C122)+1,0)</f>
        <v>0</v>
      </c>
      <c r="D123" s="280">
        <f>IF(BR123+BS123+BT123+BU123+BV123&gt;0,MAXA(D$18:D122)+1,0)</f>
        <v>0</v>
      </c>
      <c r="E123" s="280">
        <f>IF(BX123+BY123+BZ123+CA123+CB123&gt;0,MAXA(E$18:E122)+1,0)</f>
        <v>0</v>
      </c>
      <c r="F123" s="280">
        <f>IF(CD123+CE123+CF123+CG123+CH123&gt;0,MAXA(F$18:F122)+1,0)</f>
        <v>0</v>
      </c>
      <c r="G123" s="280">
        <f>IF(CJ123+CK123+CL123+CM123+CN123&gt;0,MAXA(G$18:G122)+1,0)</f>
        <v>0</v>
      </c>
      <c r="H123" s="280">
        <f>IF(CP123+CQ123+CR123+CS123+CT123&gt;0,MAXA(H$18:H122)+1,0)</f>
        <v>0</v>
      </c>
      <c r="I123" s="280">
        <f>IF(CV123+CW123+CX123+CY123+CZ123&gt;0,MAXA(I$18:I122)+1,0)</f>
        <v>0</v>
      </c>
      <c r="J123" s="280">
        <f>IF(DB123+DC123+DD123+DE123+DF123&gt;0,MAXA(J$18:J122)+1,0)</f>
        <v>0</v>
      </c>
      <c r="K123" s="280">
        <f>IF(DH123+DI123+DJ123+DK123+DL123&gt;0,MAXA(K$18:K122)+1,0)</f>
        <v>0</v>
      </c>
      <c r="L123" s="280">
        <f>IF(DN123+DO123+DP123+DQ123+DR123&gt;0,MAXA(L$18:L122)+1,0)</f>
        <v>0</v>
      </c>
      <c r="M123" s="280">
        <f>IF(DT123+DU123+DV123+DW123+DX123&gt;0,MAXA(M$18:M122)+1,0)</f>
        <v>0</v>
      </c>
      <c r="N123" s="280">
        <f>IF(DZ123+EA123+EB123+EC123+ED123&gt;0,MAXA(N$18:N122)+1,0)</f>
        <v>0</v>
      </c>
      <c r="O123" s="280">
        <f>IF(EF123+EG123+EH123+EI123+EJ123&gt;0,MAXA(O$18:O122)+1,0)</f>
        <v>0</v>
      </c>
      <c r="P123" s="280">
        <f>IF(EL123+EM123+EN123+EO123+EP123&gt;0,MAXA(P$18:P122)+1,0)</f>
        <v>0</v>
      </c>
      <c r="Q123" s="280">
        <f>IF(ER123+ES123+ET123+EU123+EV123&gt;0,MAXA(Q$18:Q122)+1,0)</f>
        <v>0</v>
      </c>
      <c r="R123" s="280">
        <f>IF(EX123+EY123+EZ123+FA123+FB123&gt;0,MAXA(R$18:R122)+1,0)</f>
        <v>0</v>
      </c>
      <c r="S123" s="280">
        <f>IF(FD123+FE123+FF123+FG123+FH123&gt;0,MAXA(S$18:S122)+1,0)</f>
        <v>0</v>
      </c>
      <c r="T123" s="280">
        <f>IF(FJ123+FK123+FL123+FM123+FN123&gt;0,MAXA(T$18:T122)+1,0)</f>
        <v>0</v>
      </c>
      <c r="U123" s="280">
        <f>IF(FP123+FQ123+FR123+FS123+FT123&gt;0,MAXA(U$18:U122)+1,0)</f>
        <v>0</v>
      </c>
      <c r="V123" s="280">
        <f>IF(FV123+FW123+FX123+FY123+FZ123&gt;0,MAXA(V$18:V122)+1,0)</f>
        <v>0</v>
      </c>
      <c r="W123" s="280">
        <f>IF(GB123+GC123+GD123+GE123+GF123&gt;0,MAXA(W$18:W122)+1,0)</f>
        <v>0</v>
      </c>
      <c r="X123" s="280">
        <f>IF(GH123+GI123+GJ123+GK123+GL123&gt;0,MAXA(X$18:X122)+1,0)</f>
        <v>0</v>
      </c>
      <c r="Y123" s="280">
        <f>IF(GN123+GO123+GP123+GQ123+GR123&gt;0,MAXA(Y$18:Y122)+1,0)</f>
        <v>0</v>
      </c>
      <c r="Z123" s="280">
        <f>IF(GT123+GU123+GV123+GW123+GX123&gt;0,MAXA(Z$18:Z122)+1,0)</f>
        <v>0</v>
      </c>
      <c r="AA123" s="280">
        <f>IF(GZ123+HA123+HB123+HC123+HD123&gt;0,MAXA(AA$18:AA122)+1,0)</f>
        <v>0</v>
      </c>
      <c r="AB123" s="280">
        <f t="shared" si="63"/>
        <v>0</v>
      </c>
      <c r="AC123" s="280">
        <f t="shared" si="71"/>
        <v>0</v>
      </c>
      <c r="AD123" s="280">
        <f t="shared" si="72"/>
        <v>0</v>
      </c>
      <c r="AE123" s="280">
        <f t="shared" si="73"/>
        <v>0</v>
      </c>
      <c r="AF123" s="280">
        <f t="shared" si="64"/>
        <v>0</v>
      </c>
      <c r="AG123" s="280">
        <f t="shared" si="74"/>
        <v>0</v>
      </c>
      <c r="AH123" s="280">
        <f t="shared" si="65"/>
        <v>0</v>
      </c>
      <c r="AI123" s="280">
        <f t="shared" si="75"/>
        <v>0</v>
      </c>
      <c r="AJ123" s="280">
        <f t="shared" si="66"/>
        <v>0</v>
      </c>
      <c r="AK123" s="186" t="e">
        <f>MATCH(AY123,AY$18:AY555,0)</f>
        <v>#N/A</v>
      </c>
      <c r="AL123" s="280">
        <f t="shared" si="76"/>
        <v>0</v>
      </c>
      <c r="AM123" s="280">
        <f t="shared" si="77"/>
        <v>106</v>
      </c>
      <c r="AN123" s="415"/>
      <c r="AO123" s="416"/>
      <c r="AP123" s="303">
        <f t="shared" si="67"/>
        <v>0</v>
      </c>
      <c r="AQ123" s="304">
        <f t="shared" si="68"/>
        <v>0</v>
      </c>
      <c r="AR123" s="305">
        <f t="shared" si="69"/>
        <v>0</v>
      </c>
      <c r="AS123" s="284"/>
      <c r="AT123" s="285" t="str">
        <f t="shared" si="70"/>
        <v/>
      </c>
      <c r="AU123" s="286"/>
      <c r="AV123" s="286"/>
      <c r="AW123" s="288"/>
      <c r="AX123" s="289"/>
      <c r="AY123" s="290"/>
      <c r="AZ123" s="291"/>
      <c r="BA123" s="286"/>
      <c r="BB123" s="290"/>
      <c r="BC123" s="287"/>
      <c r="BD123" s="307"/>
      <c r="BE123" s="296"/>
      <c r="BF123" s="286"/>
      <c r="BG123" s="297"/>
      <c r="BH123" s="298"/>
      <c r="BI123" s="299"/>
      <c r="BJ123" s="300"/>
      <c r="BK123" s="301"/>
      <c r="BL123" s="286"/>
      <c r="BM123" s="297"/>
      <c r="BN123" s="298"/>
      <c r="BO123" s="299"/>
      <c r="BP123" s="300"/>
      <c r="BQ123" s="301"/>
      <c r="BR123" s="286"/>
      <c r="BS123" s="297"/>
      <c r="BT123" s="298"/>
      <c r="BU123" s="299"/>
      <c r="BV123" s="300"/>
      <c r="BW123" s="301"/>
      <c r="BX123" s="286"/>
      <c r="BY123" s="297"/>
      <c r="BZ123" s="298"/>
      <c r="CA123" s="299"/>
      <c r="CB123" s="300"/>
      <c r="CC123" s="291"/>
      <c r="CD123" s="286"/>
      <c r="CE123" s="297"/>
      <c r="CF123" s="298"/>
      <c r="CG123" s="299"/>
      <c r="CH123" s="300"/>
      <c r="CI123" s="291"/>
      <c r="CJ123" s="286"/>
      <c r="CK123" s="297"/>
      <c r="CL123" s="298"/>
      <c r="CM123" s="299"/>
      <c r="CN123" s="300"/>
      <c r="CO123" s="291"/>
      <c r="CP123" s="286"/>
      <c r="CQ123" s="297"/>
      <c r="CR123" s="298"/>
      <c r="CS123" s="299"/>
      <c r="CT123" s="300"/>
      <c r="CU123" s="291"/>
      <c r="CV123" s="286"/>
      <c r="CW123" s="297"/>
      <c r="CX123" s="298"/>
      <c r="CY123" s="299"/>
      <c r="CZ123" s="300"/>
      <c r="DA123" s="291"/>
      <c r="DB123" s="286"/>
      <c r="DC123" s="297"/>
      <c r="DD123" s="298"/>
      <c r="DE123" s="299"/>
      <c r="DF123" s="300"/>
      <c r="DG123" s="291"/>
      <c r="DH123" s="286"/>
      <c r="DI123" s="297"/>
      <c r="DJ123" s="298"/>
      <c r="DK123" s="299"/>
      <c r="DL123" s="300"/>
      <c r="DM123" s="291"/>
      <c r="DN123" s="286"/>
      <c r="DO123" s="297"/>
      <c r="DP123" s="298"/>
      <c r="DQ123" s="299"/>
      <c r="DR123" s="300"/>
      <c r="DS123" s="291"/>
      <c r="DT123" s="286"/>
      <c r="DU123" s="297"/>
      <c r="DV123" s="298"/>
      <c r="DW123" s="299"/>
      <c r="DX123" s="300"/>
      <c r="DY123" s="291"/>
      <c r="DZ123" s="286"/>
      <c r="EA123" s="297"/>
      <c r="EB123" s="298"/>
      <c r="EC123" s="299"/>
      <c r="ED123" s="300"/>
      <c r="EE123" s="291"/>
      <c r="EF123" s="286"/>
      <c r="EG123" s="297"/>
      <c r="EH123" s="298"/>
      <c r="EI123" s="299"/>
      <c r="EJ123" s="300"/>
      <c r="EK123" s="291"/>
      <c r="EL123" s="286"/>
      <c r="EM123" s="297"/>
      <c r="EN123" s="298"/>
      <c r="EO123" s="299"/>
      <c r="EP123" s="300"/>
      <c r="EQ123" s="291"/>
      <c r="ER123" s="286"/>
      <c r="ES123" s="297"/>
      <c r="ET123" s="298"/>
      <c r="EU123" s="299"/>
      <c r="EV123" s="300"/>
      <c r="EW123" s="291"/>
      <c r="EX123" s="286"/>
      <c r="EY123" s="297"/>
      <c r="EZ123" s="298"/>
      <c r="FA123" s="299"/>
      <c r="FB123" s="300"/>
      <c r="FC123" s="291"/>
      <c r="FD123" s="286"/>
      <c r="FE123" s="297"/>
      <c r="FF123" s="298"/>
      <c r="FG123" s="299"/>
      <c r="FH123" s="300"/>
      <c r="FI123" s="291"/>
      <c r="FJ123" s="286"/>
      <c r="FK123" s="297"/>
      <c r="FL123" s="298"/>
      <c r="FM123" s="299"/>
      <c r="FN123" s="300"/>
      <c r="FO123" s="291"/>
      <c r="FP123" s="286"/>
      <c r="FQ123" s="297"/>
      <c r="FR123" s="298"/>
      <c r="FS123" s="299"/>
      <c r="FT123" s="300"/>
      <c r="FU123" s="291"/>
      <c r="FV123" s="286"/>
      <c r="FW123" s="297"/>
      <c r="FX123" s="298"/>
      <c r="FY123" s="299"/>
      <c r="FZ123" s="300"/>
      <c r="GA123" s="291"/>
      <c r="GB123" s="286"/>
      <c r="GC123" s="297"/>
      <c r="GD123" s="298"/>
      <c r="GE123" s="299"/>
      <c r="GF123" s="300"/>
      <c r="GG123" s="291"/>
      <c r="GH123" s="286"/>
      <c r="GI123" s="297"/>
      <c r="GJ123" s="298"/>
      <c r="GK123" s="299"/>
      <c r="GL123" s="300"/>
      <c r="GM123" s="291"/>
      <c r="GN123" s="286"/>
      <c r="GO123" s="297"/>
      <c r="GP123" s="298"/>
      <c r="GQ123" s="299"/>
      <c r="GR123" s="300"/>
      <c r="GS123" s="291"/>
      <c r="GT123" s="286"/>
      <c r="GU123" s="297"/>
      <c r="GV123" s="298"/>
      <c r="GW123" s="299"/>
      <c r="GX123" s="300"/>
      <c r="GY123" s="291"/>
      <c r="GZ123" s="286"/>
      <c r="HA123" s="297"/>
      <c r="HB123" s="298"/>
      <c r="HC123" s="299"/>
      <c r="HD123" s="300"/>
    </row>
    <row r="124" spans="1:212" x14ac:dyDescent="0.25">
      <c r="A124" s="280">
        <f>IF(AL124=1,(MAXA(A$18:A123)+1),0)</f>
        <v>0</v>
      </c>
      <c r="B124" s="280">
        <f>IF(BF124+BG124+BH124+BI124+BJ124&gt;0,MAXA(B$18:B123)+1,0)</f>
        <v>0</v>
      </c>
      <c r="C124" s="280">
        <f>IF(BL124+BM124+BN124+BO124+BP124&gt;0,MAXA(C$18:C123)+1,0)</f>
        <v>0</v>
      </c>
      <c r="D124" s="280">
        <f>IF(BR124+BS124+BT124+BU124+BV124&gt;0,MAXA(D$18:D123)+1,0)</f>
        <v>0</v>
      </c>
      <c r="E124" s="280">
        <f>IF(BX124+BY124+BZ124+CA124+CB124&gt;0,MAXA(E$18:E123)+1,0)</f>
        <v>0</v>
      </c>
      <c r="F124" s="280">
        <f>IF(CD124+CE124+CF124+CG124+CH124&gt;0,MAXA(F$18:F123)+1,0)</f>
        <v>0</v>
      </c>
      <c r="G124" s="280">
        <f>IF(CJ124+CK124+CL124+CM124+CN124&gt;0,MAXA(G$18:G123)+1,0)</f>
        <v>0</v>
      </c>
      <c r="H124" s="280">
        <f>IF(CP124+CQ124+CR124+CS124+CT124&gt;0,MAXA(H$18:H123)+1,0)</f>
        <v>0</v>
      </c>
      <c r="I124" s="280">
        <f>IF(CV124+CW124+CX124+CY124+CZ124&gt;0,MAXA(I$18:I123)+1,0)</f>
        <v>0</v>
      </c>
      <c r="J124" s="280">
        <f>IF(DB124+DC124+DD124+DE124+DF124&gt;0,MAXA(J$18:J123)+1,0)</f>
        <v>0</v>
      </c>
      <c r="K124" s="280">
        <f>IF(DH124+DI124+DJ124+DK124+DL124&gt;0,MAXA(K$18:K123)+1,0)</f>
        <v>0</v>
      </c>
      <c r="L124" s="280">
        <f>IF(DN124+DO124+DP124+DQ124+DR124&gt;0,MAXA(L$18:L123)+1,0)</f>
        <v>0</v>
      </c>
      <c r="M124" s="280">
        <f>IF(DT124+DU124+DV124+DW124+DX124&gt;0,MAXA(M$18:M123)+1,0)</f>
        <v>0</v>
      </c>
      <c r="N124" s="280">
        <f>IF(DZ124+EA124+EB124+EC124+ED124&gt;0,MAXA(N$18:N123)+1,0)</f>
        <v>0</v>
      </c>
      <c r="O124" s="280">
        <f>IF(EF124+EG124+EH124+EI124+EJ124&gt;0,MAXA(O$18:O123)+1,0)</f>
        <v>0</v>
      </c>
      <c r="P124" s="280">
        <f>IF(EL124+EM124+EN124+EO124+EP124&gt;0,MAXA(P$18:P123)+1,0)</f>
        <v>0</v>
      </c>
      <c r="Q124" s="280">
        <f>IF(ER124+ES124+ET124+EU124+EV124&gt;0,MAXA(Q$18:Q123)+1,0)</f>
        <v>0</v>
      </c>
      <c r="R124" s="280">
        <f>IF(EX124+EY124+EZ124+FA124+FB124&gt;0,MAXA(R$18:R123)+1,0)</f>
        <v>0</v>
      </c>
      <c r="S124" s="280">
        <f>IF(FD124+FE124+FF124+FG124+FH124&gt;0,MAXA(S$18:S123)+1,0)</f>
        <v>0</v>
      </c>
      <c r="T124" s="280">
        <f>IF(FJ124+FK124+FL124+FM124+FN124&gt;0,MAXA(T$18:T123)+1,0)</f>
        <v>0</v>
      </c>
      <c r="U124" s="280">
        <f>IF(FP124+FQ124+FR124+FS124+FT124&gt;0,MAXA(U$18:U123)+1,0)</f>
        <v>0</v>
      </c>
      <c r="V124" s="280">
        <f>IF(FV124+FW124+FX124+FY124+FZ124&gt;0,MAXA(V$18:V123)+1,0)</f>
        <v>0</v>
      </c>
      <c r="W124" s="280">
        <f>IF(GB124+GC124+GD124+GE124+GF124&gt;0,MAXA(W$18:W123)+1,0)</f>
        <v>0</v>
      </c>
      <c r="X124" s="280">
        <f>IF(GH124+GI124+GJ124+GK124+GL124&gt;0,MAXA(X$18:X123)+1,0)</f>
        <v>0</v>
      </c>
      <c r="Y124" s="280">
        <f>IF(GN124+GO124+GP124+GQ124+GR124&gt;0,MAXA(Y$18:Y123)+1,0)</f>
        <v>0</v>
      </c>
      <c r="Z124" s="280">
        <f>IF(GT124+GU124+GV124+GW124+GX124&gt;0,MAXA(Z$18:Z123)+1,0)</f>
        <v>0</v>
      </c>
      <c r="AA124" s="280">
        <f>IF(GZ124+HA124+HB124+HC124+HD124&gt;0,MAXA(AA$18:AA123)+1,0)</f>
        <v>0</v>
      </c>
      <c r="AB124" s="280">
        <f t="shared" si="63"/>
        <v>0</v>
      </c>
      <c r="AC124" s="280">
        <f t="shared" si="71"/>
        <v>0</v>
      </c>
      <c r="AD124" s="280">
        <f t="shared" si="72"/>
        <v>0</v>
      </c>
      <c r="AE124" s="280">
        <f t="shared" si="73"/>
        <v>0</v>
      </c>
      <c r="AF124" s="280">
        <f t="shared" si="64"/>
        <v>0</v>
      </c>
      <c r="AG124" s="280">
        <f t="shared" si="74"/>
        <v>0</v>
      </c>
      <c r="AH124" s="280">
        <f t="shared" si="65"/>
        <v>0</v>
      </c>
      <c r="AI124" s="280">
        <f t="shared" si="75"/>
        <v>0</v>
      </c>
      <c r="AJ124" s="280">
        <f t="shared" si="66"/>
        <v>0</v>
      </c>
      <c r="AK124" s="186" t="e">
        <f>MATCH(AY124,AY$18:AY556,0)</f>
        <v>#N/A</v>
      </c>
      <c r="AL124" s="280">
        <f t="shared" si="76"/>
        <v>0</v>
      </c>
      <c r="AM124" s="280">
        <f t="shared" si="77"/>
        <v>107</v>
      </c>
      <c r="AN124" s="415"/>
      <c r="AO124" s="416"/>
      <c r="AP124" s="303">
        <f t="shared" si="67"/>
        <v>0</v>
      </c>
      <c r="AQ124" s="304">
        <f t="shared" si="68"/>
        <v>0</v>
      </c>
      <c r="AR124" s="305">
        <f t="shared" si="69"/>
        <v>0</v>
      </c>
      <c r="AS124" s="284"/>
      <c r="AT124" s="285" t="str">
        <f t="shared" si="70"/>
        <v/>
      </c>
      <c r="AU124" s="286"/>
      <c r="AV124" s="286"/>
      <c r="AW124" s="288"/>
      <c r="AX124" s="289"/>
      <c r="AY124" s="290"/>
      <c r="AZ124" s="291"/>
      <c r="BA124" s="286"/>
      <c r="BB124" s="290"/>
      <c r="BC124" s="287"/>
      <c r="BD124" s="307"/>
      <c r="BE124" s="296"/>
      <c r="BF124" s="286"/>
      <c r="BG124" s="297"/>
      <c r="BH124" s="298"/>
      <c r="BI124" s="299"/>
      <c r="BJ124" s="300"/>
      <c r="BK124" s="301"/>
      <c r="BL124" s="286"/>
      <c r="BM124" s="297"/>
      <c r="BN124" s="298"/>
      <c r="BO124" s="299"/>
      <c r="BP124" s="300"/>
      <c r="BQ124" s="301"/>
      <c r="BR124" s="286"/>
      <c r="BS124" s="297"/>
      <c r="BT124" s="298"/>
      <c r="BU124" s="299"/>
      <c r="BV124" s="300"/>
      <c r="BW124" s="301"/>
      <c r="BX124" s="286"/>
      <c r="BY124" s="297"/>
      <c r="BZ124" s="298"/>
      <c r="CA124" s="299"/>
      <c r="CB124" s="300"/>
      <c r="CC124" s="291"/>
      <c r="CD124" s="286"/>
      <c r="CE124" s="297"/>
      <c r="CF124" s="298"/>
      <c r="CG124" s="299"/>
      <c r="CH124" s="300"/>
      <c r="CI124" s="291"/>
      <c r="CJ124" s="286"/>
      <c r="CK124" s="297"/>
      <c r="CL124" s="298"/>
      <c r="CM124" s="299"/>
      <c r="CN124" s="300"/>
      <c r="CO124" s="291"/>
      <c r="CP124" s="286"/>
      <c r="CQ124" s="297"/>
      <c r="CR124" s="298"/>
      <c r="CS124" s="299"/>
      <c r="CT124" s="300"/>
      <c r="CU124" s="291"/>
      <c r="CV124" s="286"/>
      <c r="CW124" s="297"/>
      <c r="CX124" s="298"/>
      <c r="CY124" s="299"/>
      <c r="CZ124" s="300"/>
      <c r="DA124" s="291"/>
      <c r="DB124" s="286"/>
      <c r="DC124" s="297"/>
      <c r="DD124" s="298"/>
      <c r="DE124" s="299"/>
      <c r="DF124" s="300"/>
      <c r="DG124" s="291"/>
      <c r="DH124" s="286"/>
      <c r="DI124" s="297"/>
      <c r="DJ124" s="298"/>
      <c r="DK124" s="299"/>
      <c r="DL124" s="300"/>
      <c r="DM124" s="291"/>
      <c r="DN124" s="286"/>
      <c r="DO124" s="297"/>
      <c r="DP124" s="298"/>
      <c r="DQ124" s="299"/>
      <c r="DR124" s="300"/>
      <c r="DS124" s="291"/>
      <c r="DT124" s="286"/>
      <c r="DU124" s="297"/>
      <c r="DV124" s="298"/>
      <c r="DW124" s="299"/>
      <c r="DX124" s="300"/>
      <c r="DY124" s="291"/>
      <c r="DZ124" s="286"/>
      <c r="EA124" s="297"/>
      <c r="EB124" s="298"/>
      <c r="EC124" s="299"/>
      <c r="ED124" s="300"/>
      <c r="EE124" s="291"/>
      <c r="EF124" s="286"/>
      <c r="EG124" s="297"/>
      <c r="EH124" s="298"/>
      <c r="EI124" s="299"/>
      <c r="EJ124" s="300"/>
      <c r="EK124" s="291"/>
      <c r="EL124" s="286"/>
      <c r="EM124" s="297"/>
      <c r="EN124" s="298"/>
      <c r="EO124" s="299"/>
      <c r="EP124" s="300"/>
      <c r="EQ124" s="291"/>
      <c r="ER124" s="286"/>
      <c r="ES124" s="297"/>
      <c r="ET124" s="298"/>
      <c r="EU124" s="299"/>
      <c r="EV124" s="300"/>
      <c r="EW124" s="291"/>
      <c r="EX124" s="286"/>
      <c r="EY124" s="297"/>
      <c r="EZ124" s="298"/>
      <c r="FA124" s="299"/>
      <c r="FB124" s="300"/>
      <c r="FC124" s="291"/>
      <c r="FD124" s="286"/>
      <c r="FE124" s="297"/>
      <c r="FF124" s="298"/>
      <c r="FG124" s="299"/>
      <c r="FH124" s="300"/>
      <c r="FI124" s="291"/>
      <c r="FJ124" s="286"/>
      <c r="FK124" s="297"/>
      <c r="FL124" s="298"/>
      <c r="FM124" s="299"/>
      <c r="FN124" s="300"/>
      <c r="FO124" s="291"/>
      <c r="FP124" s="286"/>
      <c r="FQ124" s="297"/>
      <c r="FR124" s="298"/>
      <c r="FS124" s="299"/>
      <c r="FT124" s="300"/>
      <c r="FU124" s="291"/>
      <c r="FV124" s="286"/>
      <c r="FW124" s="297"/>
      <c r="FX124" s="298"/>
      <c r="FY124" s="299"/>
      <c r="FZ124" s="300"/>
      <c r="GA124" s="291"/>
      <c r="GB124" s="286"/>
      <c r="GC124" s="297"/>
      <c r="GD124" s="298"/>
      <c r="GE124" s="299"/>
      <c r="GF124" s="300"/>
      <c r="GG124" s="291"/>
      <c r="GH124" s="286"/>
      <c r="GI124" s="297"/>
      <c r="GJ124" s="298"/>
      <c r="GK124" s="299"/>
      <c r="GL124" s="300"/>
      <c r="GM124" s="291"/>
      <c r="GN124" s="286"/>
      <c r="GO124" s="297"/>
      <c r="GP124" s="298"/>
      <c r="GQ124" s="299"/>
      <c r="GR124" s="300"/>
      <c r="GS124" s="291"/>
      <c r="GT124" s="286"/>
      <c r="GU124" s="297"/>
      <c r="GV124" s="298"/>
      <c r="GW124" s="299"/>
      <c r="GX124" s="300"/>
      <c r="GY124" s="291"/>
      <c r="GZ124" s="286"/>
      <c r="HA124" s="297"/>
      <c r="HB124" s="298"/>
      <c r="HC124" s="299"/>
      <c r="HD124" s="300"/>
    </row>
    <row r="125" spans="1:212" x14ac:dyDescent="0.25">
      <c r="A125" s="280">
        <f>IF(AL125=1,(MAXA(A$18:A124)+1),0)</f>
        <v>0</v>
      </c>
      <c r="B125" s="280">
        <f>IF(BF125+BG125+BH125+BI125+BJ125&gt;0,MAXA(B$18:B124)+1,0)</f>
        <v>0</v>
      </c>
      <c r="C125" s="280">
        <f>IF(BL125+BM125+BN125+BO125+BP125&gt;0,MAXA(C$18:C124)+1,0)</f>
        <v>0</v>
      </c>
      <c r="D125" s="280">
        <f>IF(BR125+BS125+BT125+BU125+BV125&gt;0,MAXA(D$18:D124)+1,0)</f>
        <v>0</v>
      </c>
      <c r="E125" s="280">
        <f>IF(BX125+BY125+BZ125+CA125+CB125&gt;0,MAXA(E$18:E124)+1,0)</f>
        <v>0</v>
      </c>
      <c r="F125" s="280">
        <f>IF(CD125+CE125+CF125+CG125+CH125&gt;0,MAXA(F$18:F124)+1,0)</f>
        <v>0</v>
      </c>
      <c r="G125" s="280">
        <f>IF(CJ125+CK125+CL125+CM125+CN125&gt;0,MAXA(G$18:G124)+1,0)</f>
        <v>0</v>
      </c>
      <c r="H125" s="280">
        <f>IF(CP125+CQ125+CR125+CS125+CT125&gt;0,MAXA(H$18:H124)+1,0)</f>
        <v>0</v>
      </c>
      <c r="I125" s="280">
        <f>IF(CV125+CW125+CX125+CY125+CZ125&gt;0,MAXA(I$18:I124)+1,0)</f>
        <v>0</v>
      </c>
      <c r="J125" s="280">
        <f>IF(DB125+DC125+DD125+DE125+DF125&gt;0,MAXA(J$18:J124)+1,0)</f>
        <v>0</v>
      </c>
      <c r="K125" s="280">
        <f>IF(DH125+DI125+DJ125+DK125+DL125&gt;0,MAXA(K$18:K124)+1,0)</f>
        <v>0</v>
      </c>
      <c r="L125" s="280">
        <f>IF(DN125+DO125+DP125+DQ125+DR125&gt;0,MAXA(L$18:L124)+1,0)</f>
        <v>0</v>
      </c>
      <c r="M125" s="280">
        <f>IF(DT125+DU125+DV125+DW125+DX125&gt;0,MAXA(M$18:M124)+1,0)</f>
        <v>0</v>
      </c>
      <c r="N125" s="280">
        <f>IF(DZ125+EA125+EB125+EC125+ED125&gt;0,MAXA(N$18:N124)+1,0)</f>
        <v>0</v>
      </c>
      <c r="O125" s="280">
        <f>IF(EF125+EG125+EH125+EI125+EJ125&gt;0,MAXA(O$18:O124)+1,0)</f>
        <v>0</v>
      </c>
      <c r="P125" s="280">
        <f>IF(EL125+EM125+EN125+EO125+EP125&gt;0,MAXA(P$18:P124)+1,0)</f>
        <v>0</v>
      </c>
      <c r="Q125" s="280">
        <f>IF(ER125+ES125+ET125+EU125+EV125&gt;0,MAXA(Q$18:Q124)+1,0)</f>
        <v>0</v>
      </c>
      <c r="R125" s="280">
        <f>IF(EX125+EY125+EZ125+FA125+FB125&gt;0,MAXA(R$18:R124)+1,0)</f>
        <v>0</v>
      </c>
      <c r="S125" s="280">
        <f>IF(FD125+FE125+FF125+FG125+FH125&gt;0,MAXA(S$18:S124)+1,0)</f>
        <v>0</v>
      </c>
      <c r="T125" s="280">
        <f>IF(FJ125+FK125+FL125+FM125+FN125&gt;0,MAXA(T$18:T124)+1,0)</f>
        <v>0</v>
      </c>
      <c r="U125" s="280">
        <f>IF(FP125+FQ125+FR125+FS125+FT125&gt;0,MAXA(U$18:U124)+1,0)</f>
        <v>0</v>
      </c>
      <c r="V125" s="280">
        <f>IF(FV125+FW125+FX125+FY125+FZ125&gt;0,MAXA(V$18:V124)+1,0)</f>
        <v>0</v>
      </c>
      <c r="W125" s="280">
        <f>IF(GB125+GC125+GD125+GE125+GF125&gt;0,MAXA(W$18:W124)+1,0)</f>
        <v>0</v>
      </c>
      <c r="X125" s="280">
        <f>IF(GH125+GI125+GJ125+GK125+GL125&gt;0,MAXA(X$18:X124)+1,0)</f>
        <v>0</v>
      </c>
      <c r="Y125" s="280">
        <f>IF(GN125+GO125+GP125+GQ125+GR125&gt;0,MAXA(Y$18:Y124)+1,0)</f>
        <v>0</v>
      </c>
      <c r="Z125" s="280">
        <f>IF(GT125+GU125+GV125+GW125+GX125&gt;0,MAXA(Z$18:Z124)+1,0)</f>
        <v>0</v>
      </c>
      <c r="AA125" s="280">
        <f>IF(GZ125+HA125+HB125+HC125+HD125&gt;0,MAXA(AA$18:AA124)+1,0)</f>
        <v>0</v>
      </c>
      <c r="AB125" s="280">
        <f t="shared" si="63"/>
        <v>0</v>
      </c>
      <c r="AC125" s="280">
        <f t="shared" si="71"/>
        <v>0</v>
      </c>
      <c r="AD125" s="280">
        <f t="shared" si="72"/>
        <v>0</v>
      </c>
      <c r="AE125" s="280">
        <f t="shared" si="73"/>
        <v>0</v>
      </c>
      <c r="AF125" s="280">
        <f t="shared" si="64"/>
        <v>0</v>
      </c>
      <c r="AG125" s="280">
        <f t="shared" si="74"/>
        <v>0</v>
      </c>
      <c r="AH125" s="280">
        <f t="shared" si="65"/>
        <v>0</v>
      </c>
      <c r="AI125" s="280">
        <f t="shared" si="75"/>
        <v>0</v>
      </c>
      <c r="AJ125" s="280">
        <f t="shared" si="66"/>
        <v>0</v>
      </c>
      <c r="AK125" s="186" t="e">
        <f>MATCH(AY125,AY$18:AY557,0)</f>
        <v>#N/A</v>
      </c>
      <c r="AL125" s="280">
        <f t="shared" si="76"/>
        <v>0</v>
      </c>
      <c r="AM125" s="280">
        <f t="shared" si="77"/>
        <v>108</v>
      </c>
      <c r="AN125" s="415"/>
      <c r="AO125" s="416"/>
      <c r="AP125" s="303">
        <f t="shared" si="67"/>
        <v>0</v>
      </c>
      <c r="AQ125" s="304">
        <f t="shared" si="68"/>
        <v>0</v>
      </c>
      <c r="AR125" s="305">
        <f t="shared" si="69"/>
        <v>0</v>
      </c>
      <c r="AS125" s="284"/>
      <c r="AT125" s="285" t="str">
        <f t="shared" si="70"/>
        <v/>
      </c>
      <c r="AU125" s="286"/>
      <c r="AV125" s="286"/>
      <c r="AW125" s="288"/>
      <c r="AX125" s="289"/>
      <c r="AY125" s="290"/>
      <c r="AZ125" s="291"/>
      <c r="BA125" s="286"/>
      <c r="BB125" s="290"/>
      <c r="BC125" s="287"/>
      <c r="BD125" s="307"/>
      <c r="BE125" s="296"/>
      <c r="BF125" s="286"/>
      <c r="BG125" s="297"/>
      <c r="BH125" s="298"/>
      <c r="BI125" s="299"/>
      <c r="BJ125" s="300"/>
      <c r="BK125" s="301"/>
      <c r="BL125" s="286"/>
      <c r="BM125" s="297"/>
      <c r="BN125" s="298"/>
      <c r="BO125" s="299"/>
      <c r="BP125" s="300"/>
      <c r="BQ125" s="301"/>
      <c r="BR125" s="286"/>
      <c r="BS125" s="297"/>
      <c r="BT125" s="298"/>
      <c r="BU125" s="299"/>
      <c r="BV125" s="300"/>
      <c r="BW125" s="301"/>
      <c r="BX125" s="286"/>
      <c r="BY125" s="297"/>
      <c r="BZ125" s="298"/>
      <c r="CA125" s="299"/>
      <c r="CB125" s="300"/>
      <c r="CC125" s="291"/>
      <c r="CD125" s="286"/>
      <c r="CE125" s="297"/>
      <c r="CF125" s="298"/>
      <c r="CG125" s="299"/>
      <c r="CH125" s="300"/>
      <c r="CI125" s="291"/>
      <c r="CJ125" s="286"/>
      <c r="CK125" s="297"/>
      <c r="CL125" s="298"/>
      <c r="CM125" s="299"/>
      <c r="CN125" s="300"/>
      <c r="CO125" s="291"/>
      <c r="CP125" s="286"/>
      <c r="CQ125" s="297"/>
      <c r="CR125" s="298"/>
      <c r="CS125" s="299"/>
      <c r="CT125" s="300"/>
      <c r="CU125" s="291"/>
      <c r="CV125" s="286"/>
      <c r="CW125" s="297"/>
      <c r="CX125" s="298"/>
      <c r="CY125" s="299"/>
      <c r="CZ125" s="300"/>
      <c r="DA125" s="291"/>
      <c r="DB125" s="286"/>
      <c r="DC125" s="297"/>
      <c r="DD125" s="298"/>
      <c r="DE125" s="299"/>
      <c r="DF125" s="300"/>
      <c r="DG125" s="291"/>
      <c r="DH125" s="286"/>
      <c r="DI125" s="297"/>
      <c r="DJ125" s="298"/>
      <c r="DK125" s="299"/>
      <c r="DL125" s="300"/>
      <c r="DM125" s="291"/>
      <c r="DN125" s="286"/>
      <c r="DO125" s="297"/>
      <c r="DP125" s="298"/>
      <c r="DQ125" s="299"/>
      <c r="DR125" s="300"/>
      <c r="DS125" s="291"/>
      <c r="DT125" s="286"/>
      <c r="DU125" s="297"/>
      <c r="DV125" s="298"/>
      <c r="DW125" s="299"/>
      <c r="DX125" s="300"/>
      <c r="DY125" s="291"/>
      <c r="DZ125" s="286"/>
      <c r="EA125" s="297"/>
      <c r="EB125" s="298"/>
      <c r="EC125" s="299"/>
      <c r="ED125" s="300"/>
      <c r="EE125" s="291"/>
      <c r="EF125" s="286"/>
      <c r="EG125" s="297"/>
      <c r="EH125" s="298"/>
      <c r="EI125" s="299"/>
      <c r="EJ125" s="300"/>
      <c r="EK125" s="291"/>
      <c r="EL125" s="286"/>
      <c r="EM125" s="297"/>
      <c r="EN125" s="298"/>
      <c r="EO125" s="299"/>
      <c r="EP125" s="300"/>
      <c r="EQ125" s="291"/>
      <c r="ER125" s="286"/>
      <c r="ES125" s="297"/>
      <c r="ET125" s="298"/>
      <c r="EU125" s="299"/>
      <c r="EV125" s="300"/>
      <c r="EW125" s="291"/>
      <c r="EX125" s="286"/>
      <c r="EY125" s="297"/>
      <c r="EZ125" s="298"/>
      <c r="FA125" s="299"/>
      <c r="FB125" s="300"/>
      <c r="FC125" s="291"/>
      <c r="FD125" s="286"/>
      <c r="FE125" s="297"/>
      <c r="FF125" s="298"/>
      <c r="FG125" s="299"/>
      <c r="FH125" s="300"/>
      <c r="FI125" s="291"/>
      <c r="FJ125" s="286"/>
      <c r="FK125" s="297"/>
      <c r="FL125" s="298"/>
      <c r="FM125" s="299"/>
      <c r="FN125" s="300"/>
      <c r="FO125" s="291"/>
      <c r="FP125" s="286"/>
      <c r="FQ125" s="297"/>
      <c r="FR125" s="298"/>
      <c r="FS125" s="299"/>
      <c r="FT125" s="300"/>
      <c r="FU125" s="291"/>
      <c r="FV125" s="286"/>
      <c r="FW125" s="297"/>
      <c r="FX125" s="298"/>
      <c r="FY125" s="299"/>
      <c r="FZ125" s="300"/>
      <c r="GA125" s="291"/>
      <c r="GB125" s="286"/>
      <c r="GC125" s="297"/>
      <c r="GD125" s="298"/>
      <c r="GE125" s="299"/>
      <c r="GF125" s="300"/>
      <c r="GG125" s="291"/>
      <c r="GH125" s="286"/>
      <c r="GI125" s="297"/>
      <c r="GJ125" s="298"/>
      <c r="GK125" s="299"/>
      <c r="GL125" s="300"/>
      <c r="GM125" s="291"/>
      <c r="GN125" s="286"/>
      <c r="GO125" s="297"/>
      <c r="GP125" s="298"/>
      <c r="GQ125" s="299"/>
      <c r="GR125" s="300"/>
      <c r="GS125" s="291"/>
      <c r="GT125" s="286"/>
      <c r="GU125" s="297"/>
      <c r="GV125" s="298"/>
      <c r="GW125" s="299"/>
      <c r="GX125" s="300"/>
      <c r="GY125" s="291"/>
      <c r="GZ125" s="286"/>
      <c r="HA125" s="297"/>
      <c r="HB125" s="298"/>
      <c r="HC125" s="299"/>
      <c r="HD125" s="300"/>
    </row>
    <row r="126" spans="1:212" x14ac:dyDescent="0.25">
      <c r="A126" s="280">
        <f>IF(AL126=1,(MAXA(A$18:A125)+1),0)</f>
        <v>0</v>
      </c>
      <c r="B126" s="280">
        <f>IF(BF126+BG126+BH126+BI126+BJ126&gt;0,MAXA(B$18:B125)+1,0)</f>
        <v>0</v>
      </c>
      <c r="C126" s="280">
        <f>IF(BL126+BM126+BN126+BO126+BP126&gt;0,MAXA(C$18:C125)+1,0)</f>
        <v>0</v>
      </c>
      <c r="D126" s="280">
        <f>IF(BR126+BS126+BT126+BU126+BV126&gt;0,MAXA(D$18:D125)+1,0)</f>
        <v>0</v>
      </c>
      <c r="E126" s="280">
        <f>IF(BX126+BY126+BZ126+CA126+CB126&gt;0,MAXA(E$18:E125)+1,0)</f>
        <v>0</v>
      </c>
      <c r="F126" s="280">
        <f>IF(CD126+CE126+CF126+CG126+CH126&gt;0,MAXA(F$18:F125)+1,0)</f>
        <v>0</v>
      </c>
      <c r="G126" s="280">
        <f>IF(CJ126+CK126+CL126+CM126+CN126&gt;0,MAXA(G$18:G125)+1,0)</f>
        <v>0</v>
      </c>
      <c r="H126" s="280">
        <f>IF(CP126+CQ126+CR126+CS126+CT126&gt;0,MAXA(H$18:H125)+1,0)</f>
        <v>0</v>
      </c>
      <c r="I126" s="280">
        <f>IF(CV126+CW126+CX126+CY126+CZ126&gt;0,MAXA(I$18:I125)+1,0)</f>
        <v>0</v>
      </c>
      <c r="J126" s="280">
        <f>IF(DB126+DC126+DD126+DE126+DF126&gt;0,MAXA(J$18:J125)+1,0)</f>
        <v>0</v>
      </c>
      <c r="K126" s="280">
        <f>IF(DH126+DI126+DJ126+DK126+DL126&gt;0,MAXA(K$18:K125)+1,0)</f>
        <v>0</v>
      </c>
      <c r="L126" s="280">
        <f>IF(DN126+DO126+DP126+DQ126+DR126&gt;0,MAXA(L$18:L125)+1,0)</f>
        <v>0</v>
      </c>
      <c r="M126" s="280">
        <f>IF(DT126+DU126+DV126+DW126+DX126&gt;0,MAXA(M$18:M125)+1,0)</f>
        <v>0</v>
      </c>
      <c r="N126" s="280">
        <f>IF(DZ126+EA126+EB126+EC126+ED126&gt;0,MAXA(N$18:N125)+1,0)</f>
        <v>0</v>
      </c>
      <c r="O126" s="280">
        <f>IF(EF126+EG126+EH126+EI126+EJ126&gt;0,MAXA(O$18:O125)+1,0)</f>
        <v>0</v>
      </c>
      <c r="P126" s="280">
        <f>IF(EL126+EM126+EN126+EO126+EP126&gt;0,MAXA(P$18:P125)+1,0)</f>
        <v>0</v>
      </c>
      <c r="Q126" s="280">
        <f>IF(ER126+ES126+ET126+EU126+EV126&gt;0,MAXA(Q$18:Q125)+1,0)</f>
        <v>0</v>
      </c>
      <c r="R126" s="280">
        <f>IF(EX126+EY126+EZ126+FA126+FB126&gt;0,MAXA(R$18:R125)+1,0)</f>
        <v>0</v>
      </c>
      <c r="S126" s="280">
        <f>IF(FD126+FE126+FF126+FG126+FH126&gt;0,MAXA(S$18:S125)+1,0)</f>
        <v>0</v>
      </c>
      <c r="T126" s="280">
        <f>IF(FJ126+FK126+FL126+FM126+FN126&gt;0,MAXA(T$18:T125)+1,0)</f>
        <v>0</v>
      </c>
      <c r="U126" s="280">
        <f>IF(FP126+FQ126+FR126+FS126+FT126&gt;0,MAXA(U$18:U125)+1,0)</f>
        <v>0</v>
      </c>
      <c r="V126" s="280">
        <f>IF(FV126+FW126+FX126+FY126+FZ126&gt;0,MAXA(V$18:V125)+1,0)</f>
        <v>0</v>
      </c>
      <c r="W126" s="280">
        <f>IF(GB126+GC126+GD126+GE126+GF126&gt;0,MAXA(W$18:W125)+1,0)</f>
        <v>0</v>
      </c>
      <c r="X126" s="280">
        <f>IF(GH126+GI126+GJ126+GK126+GL126&gt;0,MAXA(X$18:X125)+1,0)</f>
        <v>0</v>
      </c>
      <c r="Y126" s="280">
        <f>IF(GN126+GO126+GP126+GQ126+GR126&gt;0,MAXA(Y$18:Y125)+1,0)</f>
        <v>0</v>
      </c>
      <c r="Z126" s="280">
        <f>IF(GT126+GU126+GV126+GW126+GX126&gt;0,MAXA(Z$18:Z125)+1,0)</f>
        <v>0</v>
      </c>
      <c r="AA126" s="280">
        <f>IF(GZ126+HA126+HB126+HC126+HD126&gt;0,MAXA(AA$18:AA125)+1,0)</f>
        <v>0</v>
      </c>
      <c r="AB126" s="280">
        <f t="shared" si="63"/>
        <v>0</v>
      </c>
      <c r="AC126" s="280">
        <f t="shared" si="71"/>
        <v>0</v>
      </c>
      <c r="AD126" s="280">
        <f t="shared" si="72"/>
        <v>0</v>
      </c>
      <c r="AE126" s="280">
        <f t="shared" si="73"/>
        <v>0</v>
      </c>
      <c r="AF126" s="280">
        <f t="shared" si="64"/>
        <v>0</v>
      </c>
      <c r="AG126" s="280">
        <f t="shared" si="74"/>
        <v>0</v>
      </c>
      <c r="AH126" s="280">
        <f t="shared" si="65"/>
        <v>0</v>
      </c>
      <c r="AI126" s="280">
        <f t="shared" si="75"/>
        <v>0</v>
      </c>
      <c r="AJ126" s="280">
        <f t="shared" si="66"/>
        <v>0</v>
      </c>
      <c r="AK126" s="186" t="e">
        <f>MATCH(AY126,AY$18:AY558,0)</f>
        <v>#N/A</v>
      </c>
      <c r="AL126" s="280">
        <f t="shared" si="76"/>
        <v>0</v>
      </c>
      <c r="AM126" s="280">
        <f t="shared" si="77"/>
        <v>109</v>
      </c>
      <c r="AN126" s="415"/>
      <c r="AO126" s="416"/>
      <c r="AP126" s="303">
        <f t="shared" si="67"/>
        <v>0</v>
      </c>
      <c r="AQ126" s="304">
        <f t="shared" si="68"/>
        <v>0</v>
      </c>
      <c r="AR126" s="305">
        <f t="shared" si="69"/>
        <v>0</v>
      </c>
      <c r="AS126" s="284"/>
      <c r="AT126" s="285" t="str">
        <f t="shared" si="70"/>
        <v/>
      </c>
      <c r="AU126" s="286"/>
      <c r="AV126" s="286"/>
      <c r="AW126" s="288"/>
      <c r="AX126" s="289"/>
      <c r="AY126" s="290"/>
      <c r="AZ126" s="291"/>
      <c r="BA126" s="286"/>
      <c r="BB126" s="290"/>
      <c r="BC126" s="287"/>
      <c r="BD126" s="307"/>
      <c r="BE126" s="296"/>
      <c r="BF126" s="286"/>
      <c r="BG126" s="297"/>
      <c r="BH126" s="298"/>
      <c r="BI126" s="299"/>
      <c r="BJ126" s="300"/>
      <c r="BK126" s="301"/>
      <c r="BL126" s="286"/>
      <c r="BM126" s="297"/>
      <c r="BN126" s="298"/>
      <c r="BO126" s="299"/>
      <c r="BP126" s="300"/>
      <c r="BQ126" s="301"/>
      <c r="BR126" s="286"/>
      <c r="BS126" s="297"/>
      <c r="BT126" s="298"/>
      <c r="BU126" s="299"/>
      <c r="BV126" s="300"/>
      <c r="BW126" s="301"/>
      <c r="BX126" s="286"/>
      <c r="BY126" s="297"/>
      <c r="BZ126" s="298"/>
      <c r="CA126" s="299"/>
      <c r="CB126" s="300"/>
      <c r="CC126" s="291"/>
      <c r="CD126" s="286"/>
      <c r="CE126" s="297"/>
      <c r="CF126" s="298"/>
      <c r="CG126" s="299"/>
      <c r="CH126" s="300"/>
      <c r="CI126" s="291"/>
      <c r="CJ126" s="286"/>
      <c r="CK126" s="297"/>
      <c r="CL126" s="298"/>
      <c r="CM126" s="299"/>
      <c r="CN126" s="300"/>
      <c r="CO126" s="291"/>
      <c r="CP126" s="286"/>
      <c r="CQ126" s="297"/>
      <c r="CR126" s="298"/>
      <c r="CS126" s="299"/>
      <c r="CT126" s="300"/>
      <c r="CU126" s="291"/>
      <c r="CV126" s="286"/>
      <c r="CW126" s="297"/>
      <c r="CX126" s="298"/>
      <c r="CY126" s="299"/>
      <c r="CZ126" s="300"/>
      <c r="DA126" s="291"/>
      <c r="DB126" s="286"/>
      <c r="DC126" s="297"/>
      <c r="DD126" s="298"/>
      <c r="DE126" s="299"/>
      <c r="DF126" s="300"/>
      <c r="DG126" s="291"/>
      <c r="DH126" s="286"/>
      <c r="DI126" s="297"/>
      <c r="DJ126" s="298"/>
      <c r="DK126" s="299"/>
      <c r="DL126" s="300"/>
      <c r="DM126" s="291"/>
      <c r="DN126" s="286"/>
      <c r="DO126" s="297"/>
      <c r="DP126" s="298"/>
      <c r="DQ126" s="299"/>
      <c r="DR126" s="300"/>
      <c r="DS126" s="291"/>
      <c r="DT126" s="286"/>
      <c r="DU126" s="297"/>
      <c r="DV126" s="298"/>
      <c r="DW126" s="299"/>
      <c r="DX126" s="300"/>
      <c r="DY126" s="291"/>
      <c r="DZ126" s="286"/>
      <c r="EA126" s="297"/>
      <c r="EB126" s="298"/>
      <c r="EC126" s="299"/>
      <c r="ED126" s="300"/>
      <c r="EE126" s="291"/>
      <c r="EF126" s="286"/>
      <c r="EG126" s="297"/>
      <c r="EH126" s="298"/>
      <c r="EI126" s="299"/>
      <c r="EJ126" s="300"/>
      <c r="EK126" s="291"/>
      <c r="EL126" s="286"/>
      <c r="EM126" s="297"/>
      <c r="EN126" s="298"/>
      <c r="EO126" s="299"/>
      <c r="EP126" s="300"/>
      <c r="EQ126" s="291"/>
      <c r="ER126" s="286"/>
      <c r="ES126" s="297"/>
      <c r="ET126" s="298"/>
      <c r="EU126" s="299"/>
      <c r="EV126" s="300"/>
      <c r="EW126" s="291"/>
      <c r="EX126" s="286"/>
      <c r="EY126" s="297"/>
      <c r="EZ126" s="298"/>
      <c r="FA126" s="299"/>
      <c r="FB126" s="300"/>
      <c r="FC126" s="291"/>
      <c r="FD126" s="286"/>
      <c r="FE126" s="297"/>
      <c r="FF126" s="298"/>
      <c r="FG126" s="299"/>
      <c r="FH126" s="300"/>
      <c r="FI126" s="291"/>
      <c r="FJ126" s="286"/>
      <c r="FK126" s="297"/>
      <c r="FL126" s="298"/>
      <c r="FM126" s="299"/>
      <c r="FN126" s="300"/>
      <c r="FO126" s="291"/>
      <c r="FP126" s="286"/>
      <c r="FQ126" s="297"/>
      <c r="FR126" s="298"/>
      <c r="FS126" s="299"/>
      <c r="FT126" s="300"/>
      <c r="FU126" s="291"/>
      <c r="FV126" s="286"/>
      <c r="FW126" s="297"/>
      <c r="FX126" s="298"/>
      <c r="FY126" s="299"/>
      <c r="FZ126" s="300"/>
      <c r="GA126" s="291"/>
      <c r="GB126" s="286"/>
      <c r="GC126" s="297"/>
      <c r="GD126" s="298"/>
      <c r="GE126" s="299"/>
      <c r="GF126" s="300"/>
      <c r="GG126" s="291"/>
      <c r="GH126" s="286"/>
      <c r="GI126" s="297"/>
      <c r="GJ126" s="298"/>
      <c r="GK126" s="299"/>
      <c r="GL126" s="300"/>
      <c r="GM126" s="291"/>
      <c r="GN126" s="286"/>
      <c r="GO126" s="297"/>
      <c r="GP126" s="298"/>
      <c r="GQ126" s="299"/>
      <c r="GR126" s="300"/>
      <c r="GS126" s="291"/>
      <c r="GT126" s="286"/>
      <c r="GU126" s="297"/>
      <c r="GV126" s="298"/>
      <c r="GW126" s="299"/>
      <c r="GX126" s="300"/>
      <c r="GY126" s="291"/>
      <c r="GZ126" s="286"/>
      <c r="HA126" s="297"/>
      <c r="HB126" s="298"/>
      <c r="HC126" s="299"/>
      <c r="HD126" s="300"/>
    </row>
    <row r="127" spans="1:212" x14ac:dyDescent="0.25">
      <c r="A127" s="280">
        <f>IF(AL127=1,(MAXA(A$18:A126)+1),0)</f>
        <v>0</v>
      </c>
      <c r="B127" s="280">
        <f>IF(BF127+BG127+BH127+BI127+BJ127&gt;0,MAXA(B$18:B126)+1,0)</f>
        <v>0</v>
      </c>
      <c r="C127" s="280">
        <f>IF(BL127+BM127+BN127+BO127+BP127&gt;0,MAXA(C$18:C126)+1,0)</f>
        <v>0</v>
      </c>
      <c r="D127" s="280">
        <f>IF(BR127+BS127+BT127+BU127+BV127&gt;0,MAXA(D$18:D126)+1,0)</f>
        <v>0</v>
      </c>
      <c r="E127" s="280">
        <f>IF(BX127+BY127+BZ127+CA127+CB127&gt;0,MAXA(E$18:E126)+1,0)</f>
        <v>0</v>
      </c>
      <c r="F127" s="280">
        <f>IF(CD127+CE127+CF127+CG127+CH127&gt;0,MAXA(F$18:F126)+1,0)</f>
        <v>0</v>
      </c>
      <c r="G127" s="280">
        <f>IF(CJ127+CK127+CL127+CM127+CN127&gt;0,MAXA(G$18:G126)+1,0)</f>
        <v>0</v>
      </c>
      <c r="H127" s="280">
        <f>IF(CP127+CQ127+CR127+CS127+CT127&gt;0,MAXA(H$18:H126)+1,0)</f>
        <v>0</v>
      </c>
      <c r="I127" s="280">
        <f>IF(CV127+CW127+CX127+CY127+CZ127&gt;0,MAXA(I$18:I126)+1,0)</f>
        <v>0</v>
      </c>
      <c r="J127" s="280">
        <f>IF(DB127+DC127+DD127+DE127+DF127&gt;0,MAXA(J$18:J126)+1,0)</f>
        <v>0</v>
      </c>
      <c r="K127" s="280">
        <f>IF(DH127+DI127+DJ127+DK127+DL127&gt;0,MAXA(K$18:K126)+1,0)</f>
        <v>0</v>
      </c>
      <c r="L127" s="280">
        <f>IF(DN127+DO127+DP127+DQ127+DR127&gt;0,MAXA(L$18:L126)+1,0)</f>
        <v>0</v>
      </c>
      <c r="M127" s="280">
        <f>IF(DT127+DU127+DV127+DW127+DX127&gt;0,MAXA(M$18:M126)+1,0)</f>
        <v>0</v>
      </c>
      <c r="N127" s="280">
        <f>IF(DZ127+EA127+EB127+EC127+ED127&gt;0,MAXA(N$18:N126)+1,0)</f>
        <v>0</v>
      </c>
      <c r="O127" s="280">
        <f>IF(EF127+EG127+EH127+EI127+EJ127&gt;0,MAXA(O$18:O126)+1,0)</f>
        <v>0</v>
      </c>
      <c r="P127" s="280">
        <f>IF(EL127+EM127+EN127+EO127+EP127&gt;0,MAXA(P$18:P126)+1,0)</f>
        <v>0</v>
      </c>
      <c r="Q127" s="280">
        <f>IF(ER127+ES127+ET127+EU127+EV127&gt;0,MAXA(Q$18:Q126)+1,0)</f>
        <v>0</v>
      </c>
      <c r="R127" s="280">
        <f>IF(EX127+EY127+EZ127+FA127+FB127&gt;0,MAXA(R$18:R126)+1,0)</f>
        <v>0</v>
      </c>
      <c r="S127" s="280">
        <f>IF(FD127+FE127+FF127+FG127+FH127&gt;0,MAXA(S$18:S126)+1,0)</f>
        <v>0</v>
      </c>
      <c r="T127" s="280">
        <f>IF(FJ127+FK127+FL127+FM127+FN127&gt;0,MAXA(T$18:T126)+1,0)</f>
        <v>0</v>
      </c>
      <c r="U127" s="280">
        <f>IF(FP127+FQ127+FR127+FS127+FT127&gt;0,MAXA(U$18:U126)+1,0)</f>
        <v>0</v>
      </c>
      <c r="V127" s="280">
        <f>IF(FV127+FW127+FX127+FY127+FZ127&gt;0,MAXA(V$18:V126)+1,0)</f>
        <v>0</v>
      </c>
      <c r="W127" s="280">
        <f>IF(GB127+GC127+GD127+GE127+GF127&gt;0,MAXA(W$18:W126)+1,0)</f>
        <v>0</v>
      </c>
      <c r="X127" s="280">
        <f>IF(GH127+GI127+GJ127+GK127+GL127&gt;0,MAXA(X$18:X126)+1,0)</f>
        <v>0</v>
      </c>
      <c r="Y127" s="280">
        <f>IF(GN127+GO127+GP127+GQ127+GR127&gt;0,MAXA(Y$18:Y126)+1,0)</f>
        <v>0</v>
      </c>
      <c r="Z127" s="280">
        <f>IF(GT127+GU127+GV127+GW127+GX127&gt;0,MAXA(Z$18:Z126)+1,0)</f>
        <v>0</v>
      </c>
      <c r="AA127" s="280">
        <f>IF(GZ127+HA127+HB127+HC127+HD127&gt;0,MAXA(AA$18:AA126)+1,0)</f>
        <v>0</v>
      </c>
      <c r="AB127" s="280">
        <f t="shared" si="63"/>
        <v>0</v>
      </c>
      <c r="AC127" s="280">
        <f t="shared" si="71"/>
        <v>0</v>
      </c>
      <c r="AD127" s="280">
        <f t="shared" si="72"/>
        <v>0</v>
      </c>
      <c r="AE127" s="280">
        <f t="shared" si="73"/>
        <v>0</v>
      </c>
      <c r="AF127" s="280">
        <f t="shared" si="64"/>
        <v>0</v>
      </c>
      <c r="AG127" s="280">
        <f t="shared" si="74"/>
        <v>0</v>
      </c>
      <c r="AH127" s="280">
        <f t="shared" si="65"/>
        <v>0</v>
      </c>
      <c r="AI127" s="280">
        <f t="shared" si="75"/>
        <v>0</v>
      </c>
      <c r="AJ127" s="280">
        <f t="shared" si="66"/>
        <v>0</v>
      </c>
      <c r="AK127" s="186" t="e">
        <f>MATCH(AY127,AY$18:AY559,0)</f>
        <v>#N/A</v>
      </c>
      <c r="AL127" s="280">
        <f t="shared" si="76"/>
        <v>0</v>
      </c>
      <c r="AM127" s="280">
        <f t="shared" si="77"/>
        <v>110</v>
      </c>
      <c r="AN127" s="415"/>
      <c r="AO127" s="416"/>
      <c r="AP127" s="303">
        <f t="shared" si="67"/>
        <v>0</v>
      </c>
      <c r="AQ127" s="304">
        <f t="shared" si="68"/>
        <v>0</v>
      </c>
      <c r="AR127" s="305">
        <f t="shared" si="69"/>
        <v>0</v>
      </c>
      <c r="AS127" s="284"/>
      <c r="AT127" s="285" t="str">
        <f t="shared" si="70"/>
        <v/>
      </c>
      <c r="AU127" s="286"/>
      <c r="AV127" s="287"/>
      <c r="AW127" s="288"/>
      <c r="AX127" s="289"/>
      <c r="AY127" s="290"/>
      <c r="AZ127" s="291"/>
      <c r="BA127" s="286"/>
      <c r="BB127" s="290"/>
      <c r="BC127" s="287"/>
      <c r="BD127" s="307"/>
      <c r="BE127" s="309"/>
      <c r="BF127" s="286"/>
      <c r="BG127" s="297"/>
      <c r="BH127" s="298"/>
      <c r="BI127" s="299"/>
      <c r="BJ127" s="300"/>
      <c r="BK127" s="301"/>
      <c r="BL127" s="286"/>
      <c r="BM127" s="297"/>
      <c r="BN127" s="298"/>
      <c r="BO127" s="299"/>
      <c r="BP127" s="300"/>
      <c r="BQ127" s="301"/>
      <c r="BR127" s="286"/>
      <c r="BS127" s="297"/>
      <c r="BT127" s="298"/>
      <c r="BU127" s="299"/>
      <c r="BV127" s="300"/>
      <c r="BW127" s="301"/>
      <c r="BX127" s="286"/>
      <c r="BY127" s="297"/>
      <c r="BZ127" s="298"/>
      <c r="CA127" s="299"/>
      <c r="CB127" s="300"/>
      <c r="CC127" s="291"/>
      <c r="CD127" s="286"/>
      <c r="CE127" s="297"/>
      <c r="CF127" s="298"/>
      <c r="CG127" s="299"/>
      <c r="CH127" s="300"/>
      <c r="CI127" s="291"/>
      <c r="CJ127" s="286"/>
      <c r="CK127" s="297"/>
      <c r="CL127" s="298"/>
      <c r="CM127" s="299"/>
      <c r="CN127" s="300"/>
      <c r="CO127" s="291"/>
      <c r="CP127" s="286"/>
      <c r="CQ127" s="297"/>
      <c r="CR127" s="298"/>
      <c r="CS127" s="299"/>
      <c r="CT127" s="300"/>
      <c r="CU127" s="291"/>
      <c r="CV127" s="286"/>
      <c r="CW127" s="297"/>
      <c r="CX127" s="298"/>
      <c r="CY127" s="299"/>
      <c r="CZ127" s="300"/>
      <c r="DA127" s="291"/>
      <c r="DB127" s="286"/>
      <c r="DC127" s="297"/>
      <c r="DD127" s="298"/>
      <c r="DE127" s="299"/>
      <c r="DF127" s="300"/>
      <c r="DG127" s="291"/>
      <c r="DH127" s="286"/>
      <c r="DI127" s="297"/>
      <c r="DJ127" s="298"/>
      <c r="DK127" s="299"/>
      <c r="DL127" s="300"/>
      <c r="DM127" s="291"/>
      <c r="DN127" s="286"/>
      <c r="DO127" s="297"/>
      <c r="DP127" s="298"/>
      <c r="DQ127" s="299"/>
      <c r="DR127" s="300"/>
      <c r="DS127" s="291"/>
      <c r="DT127" s="286"/>
      <c r="DU127" s="297"/>
      <c r="DV127" s="298"/>
      <c r="DW127" s="299"/>
      <c r="DX127" s="300"/>
      <c r="DY127" s="291"/>
      <c r="DZ127" s="286"/>
      <c r="EA127" s="297"/>
      <c r="EB127" s="298"/>
      <c r="EC127" s="299"/>
      <c r="ED127" s="300"/>
      <c r="EE127" s="291"/>
      <c r="EF127" s="286"/>
      <c r="EG127" s="297"/>
      <c r="EH127" s="298"/>
      <c r="EI127" s="299"/>
      <c r="EJ127" s="300"/>
      <c r="EK127" s="291"/>
      <c r="EL127" s="286"/>
      <c r="EM127" s="297"/>
      <c r="EN127" s="298"/>
      <c r="EO127" s="299"/>
      <c r="EP127" s="300"/>
      <c r="EQ127" s="291"/>
      <c r="ER127" s="286"/>
      <c r="ES127" s="297"/>
      <c r="ET127" s="298"/>
      <c r="EU127" s="299"/>
      <c r="EV127" s="300"/>
      <c r="EW127" s="291"/>
      <c r="EX127" s="286"/>
      <c r="EY127" s="297"/>
      <c r="EZ127" s="298"/>
      <c r="FA127" s="299"/>
      <c r="FB127" s="300"/>
      <c r="FC127" s="291"/>
      <c r="FD127" s="286"/>
      <c r="FE127" s="297"/>
      <c r="FF127" s="298"/>
      <c r="FG127" s="299"/>
      <c r="FH127" s="300"/>
      <c r="FI127" s="291"/>
      <c r="FJ127" s="286"/>
      <c r="FK127" s="297"/>
      <c r="FL127" s="298"/>
      <c r="FM127" s="299"/>
      <c r="FN127" s="300"/>
      <c r="FO127" s="291"/>
      <c r="FP127" s="286"/>
      <c r="FQ127" s="297"/>
      <c r="FR127" s="298"/>
      <c r="FS127" s="299"/>
      <c r="FT127" s="300"/>
      <c r="FU127" s="291"/>
      <c r="FV127" s="286"/>
      <c r="FW127" s="297"/>
      <c r="FX127" s="298"/>
      <c r="FY127" s="299"/>
      <c r="FZ127" s="300"/>
      <c r="GA127" s="291"/>
      <c r="GB127" s="286"/>
      <c r="GC127" s="297"/>
      <c r="GD127" s="298"/>
      <c r="GE127" s="299"/>
      <c r="GF127" s="300"/>
      <c r="GG127" s="291"/>
      <c r="GH127" s="286"/>
      <c r="GI127" s="297"/>
      <c r="GJ127" s="298"/>
      <c r="GK127" s="299"/>
      <c r="GL127" s="300"/>
      <c r="GM127" s="291"/>
      <c r="GN127" s="286"/>
      <c r="GO127" s="297"/>
      <c r="GP127" s="298"/>
      <c r="GQ127" s="299"/>
      <c r="GR127" s="300"/>
      <c r="GS127" s="291"/>
      <c r="GT127" s="286"/>
      <c r="GU127" s="297"/>
      <c r="GV127" s="298"/>
      <c r="GW127" s="299"/>
      <c r="GX127" s="300"/>
      <c r="GY127" s="291"/>
      <c r="GZ127" s="286"/>
      <c r="HA127" s="297"/>
      <c r="HB127" s="298"/>
      <c r="HC127" s="299"/>
      <c r="HD127" s="300"/>
    </row>
    <row r="128" spans="1:212" x14ac:dyDescent="0.25">
      <c r="A128" s="280">
        <f>IF(AL128=1,(MAXA(A$18:A127)+1),0)</f>
        <v>0</v>
      </c>
      <c r="B128" s="280">
        <f>IF(BF128+BG128+BH128+BI128+BJ128&gt;0,MAXA(B$18:B127)+1,0)</f>
        <v>0</v>
      </c>
      <c r="C128" s="280">
        <f>IF(BL128+BM128+BN128+BO128+BP128&gt;0,MAXA(C$18:C127)+1,0)</f>
        <v>0</v>
      </c>
      <c r="D128" s="280">
        <f>IF(BR128+BS128+BT128+BU128+BV128&gt;0,MAXA(D$18:D127)+1,0)</f>
        <v>0</v>
      </c>
      <c r="E128" s="280">
        <f>IF(BX128+BY128+BZ128+CA128+CB128&gt;0,MAXA(E$18:E127)+1,0)</f>
        <v>0</v>
      </c>
      <c r="F128" s="280">
        <f>IF(CD128+CE128+CF128+CG128+CH128&gt;0,MAXA(F$18:F127)+1,0)</f>
        <v>0</v>
      </c>
      <c r="G128" s="280">
        <f>IF(CJ128+CK128+CL128+CM128+CN128&gt;0,MAXA(G$18:G127)+1,0)</f>
        <v>0</v>
      </c>
      <c r="H128" s="280">
        <f>IF(CP128+CQ128+CR128+CS128+CT128&gt;0,MAXA(H$18:H127)+1,0)</f>
        <v>0</v>
      </c>
      <c r="I128" s="280">
        <f>IF(CV128+CW128+CX128+CY128+CZ128&gt;0,MAXA(I$18:I127)+1,0)</f>
        <v>0</v>
      </c>
      <c r="J128" s="280">
        <f>IF(DB128+DC128+DD128+DE128+DF128&gt;0,MAXA(J$18:J127)+1,0)</f>
        <v>0</v>
      </c>
      <c r="K128" s="280">
        <f>IF(DH128+DI128+DJ128+DK128+DL128&gt;0,MAXA(K$18:K127)+1,0)</f>
        <v>0</v>
      </c>
      <c r="L128" s="280">
        <f>IF(DN128+DO128+DP128+DQ128+DR128&gt;0,MAXA(L$18:L127)+1,0)</f>
        <v>0</v>
      </c>
      <c r="M128" s="280">
        <f>IF(DT128+DU128+DV128+DW128+DX128&gt;0,MAXA(M$18:M127)+1,0)</f>
        <v>0</v>
      </c>
      <c r="N128" s="280">
        <f>IF(DZ128+EA128+EB128+EC128+ED128&gt;0,MAXA(N$18:N127)+1,0)</f>
        <v>0</v>
      </c>
      <c r="O128" s="280">
        <f>IF(EF128+EG128+EH128+EI128+EJ128&gt;0,MAXA(O$18:O127)+1,0)</f>
        <v>0</v>
      </c>
      <c r="P128" s="280">
        <f>IF(EL128+EM128+EN128+EO128+EP128&gt;0,MAXA(P$18:P127)+1,0)</f>
        <v>0</v>
      </c>
      <c r="Q128" s="280">
        <f>IF(ER128+ES128+ET128+EU128+EV128&gt;0,MAXA(Q$18:Q127)+1,0)</f>
        <v>0</v>
      </c>
      <c r="R128" s="280">
        <f>IF(EX128+EY128+EZ128+FA128+FB128&gt;0,MAXA(R$18:R127)+1,0)</f>
        <v>0</v>
      </c>
      <c r="S128" s="280">
        <f>IF(FD128+FE128+FF128+FG128+FH128&gt;0,MAXA(S$18:S127)+1,0)</f>
        <v>0</v>
      </c>
      <c r="T128" s="280">
        <f>IF(FJ128+FK128+FL128+FM128+FN128&gt;0,MAXA(T$18:T127)+1,0)</f>
        <v>0</v>
      </c>
      <c r="U128" s="280">
        <f>IF(FP128+FQ128+FR128+FS128+FT128&gt;0,MAXA(U$18:U127)+1,0)</f>
        <v>0</v>
      </c>
      <c r="V128" s="280">
        <f>IF(FV128+FW128+FX128+FY128+FZ128&gt;0,MAXA(V$18:V127)+1,0)</f>
        <v>0</v>
      </c>
      <c r="W128" s="280">
        <f>IF(GB128+GC128+GD128+GE128+GF128&gt;0,MAXA(W$18:W127)+1,0)</f>
        <v>0</v>
      </c>
      <c r="X128" s="280">
        <f>IF(GH128+GI128+GJ128+GK128+GL128&gt;0,MAXA(X$18:X127)+1,0)</f>
        <v>0</v>
      </c>
      <c r="Y128" s="280">
        <f>IF(GN128+GO128+GP128+GQ128+GR128&gt;0,MAXA(Y$18:Y127)+1,0)</f>
        <v>0</v>
      </c>
      <c r="Z128" s="280">
        <f>IF(GT128+GU128+GV128+GW128+GX128&gt;0,MAXA(Z$18:Z127)+1,0)</f>
        <v>0</v>
      </c>
      <c r="AA128" s="280">
        <f>IF(GZ128+HA128+HB128+HC128+HD128&gt;0,MAXA(AA$18:AA127)+1,0)</f>
        <v>0</v>
      </c>
      <c r="AB128" s="280">
        <f t="shared" si="63"/>
        <v>0</v>
      </c>
      <c r="AC128" s="280">
        <f t="shared" si="71"/>
        <v>0</v>
      </c>
      <c r="AD128" s="280">
        <f t="shared" si="72"/>
        <v>0</v>
      </c>
      <c r="AE128" s="280">
        <f t="shared" si="73"/>
        <v>0</v>
      </c>
      <c r="AF128" s="280">
        <f t="shared" si="64"/>
        <v>0</v>
      </c>
      <c r="AG128" s="280">
        <f t="shared" si="74"/>
        <v>0</v>
      </c>
      <c r="AH128" s="280">
        <f t="shared" si="65"/>
        <v>0</v>
      </c>
      <c r="AI128" s="280">
        <f t="shared" si="75"/>
        <v>0</v>
      </c>
      <c r="AJ128" s="280">
        <f t="shared" si="66"/>
        <v>0</v>
      </c>
      <c r="AK128" s="186" t="e">
        <f>MATCH(AY128,AY$18:AY560,0)</f>
        <v>#N/A</v>
      </c>
      <c r="AL128" s="280">
        <f t="shared" si="76"/>
        <v>0</v>
      </c>
      <c r="AM128" s="280">
        <f t="shared" si="77"/>
        <v>111</v>
      </c>
      <c r="AN128" s="415"/>
      <c r="AO128" s="416"/>
      <c r="AP128" s="303">
        <f t="shared" si="67"/>
        <v>0</v>
      </c>
      <c r="AQ128" s="304">
        <f t="shared" si="68"/>
        <v>0</v>
      </c>
      <c r="AR128" s="305">
        <f t="shared" si="69"/>
        <v>0</v>
      </c>
      <c r="AS128" s="284"/>
      <c r="AT128" s="285" t="str">
        <f t="shared" si="70"/>
        <v/>
      </c>
      <c r="AU128" s="286"/>
      <c r="AV128" s="287"/>
      <c r="AW128" s="288"/>
      <c r="AX128" s="289"/>
      <c r="AY128" s="290"/>
      <c r="AZ128" s="291"/>
      <c r="BA128" s="286"/>
      <c r="BB128" s="290"/>
      <c r="BC128" s="287"/>
      <c r="BD128" s="307"/>
      <c r="BE128" s="309"/>
      <c r="BF128" s="286"/>
      <c r="BG128" s="297"/>
      <c r="BH128" s="298"/>
      <c r="BI128" s="299"/>
      <c r="BJ128" s="300"/>
      <c r="BK128" s="301"/>
      <c r="BL128" s="286"/>
      <c r="BM128" s="297"/>
      <c r="BN128" s="298"/>
      <c r="BO128" s="299"/>
      <c r="BP128" s="300"/>
      <c r="BQ128" s="301"/>
      <c r="BR128" s="286"/>
      <c r="BS128" s="297"/>
      <c r="BT128" s="298"/>
      <c r="BU128" s="299"/>
      <c r="BV128" s="300"/>
      <c r="BW128" s="301"/>
      <c r="BX128" s="286"/>
      <c r="BY128" s="297"/>
      <c r="BZ128" s="298"/>
      <c r="CA128" s="299"/>
      <c r="CB128" s="300"/>
      <c r="CC128" s="291"/>
      <c r="CD128" s="286"/>
      <c r="CE128" s="297"/>
      <c r="CF128" s="298"/>
      <c r="CG128" s="299"/>
      <c r="CH128" s="300"/>
      <c r="CI128" s="291"/>
      <c r="CJ128" s="286"/>
      <c r="CK128" s="297"/>
      <c r="CL128" s="298"/>
      <c r="CM128" s="299"/>
      <c r="CN128" s="300"/>
      <c r="CO128" s="291"/>
      <c r="CP128" s="286"/>
      <c r="CQ128" s="297"/>
      <c r="CR128" s="298"/>
      <c r="CS128" s="299"/>
      <c r="CT128" s="300"/>
      <c r="CU128" s="291"/>
      <c r="CV128" s="286"/>
      <c r="CW128" s="297"/>
      <c r="CX128" s="298"/>
      <c r="CY128" s="299"/>
      <c r="CZ128" s="300"/>
      <c r="DA128" s="291"/>
      <c r="DB128" s="286"/>
      <c r="DC128" s="297"/>
      <c r="DD128" s="298"/>
      <c r="DE128" s="299"/>
      <c r="DF128" s="300"/>
      <c r="DG128" s="291"/>
      <c r="DH128" s="286"/>
      <c r="DI128" s="297"/>
      <c r="DJ128" s="298"/>
      <c r="DK128" s="299"/>
      <c r="DL128" s="300"/>
      <c r="DM128" s="291"/>
      <c r="DN128" s="286"/>
      <c r="DO128" s="297"/>
      <c r="DP128" s="298"/>
      <c r="DQ128" s="299"/>
      <c r="DR128" s="300"/>
      <c r="DS128" s="291"/>
      <c r="DT128" s="286"/>
      <c r="DU128" s="297"/>
      <c r="DV128" s="298"/>
      <c r="DW128" s="299"/>
      <c r="DX128" s="300"/>
      <c r="DY128" s="291"/>
      <c r="DZ128" s="286"/>
      <c r="EA128" s="297"/>
      <c r="EB128" s="298"/>
      <c r="EC128" s="299"/>
      <c r="ED128" s="300"/>
      <c r="EE128" s="291"/>
      <c r="EF128" s="286"/>
      <c r="EG128" s="297"/>
      <c r="EH128" s="298"/>
      <c r="EI128" s="299"/>
      <c r="EJ128" s="300"/>
      <c r="EK128" s="291"/>
      <c r="EL128" s="286"/>
      <c r="EM128" s="297"/>
      <c r="EN128" s="298"/>
      <c r="EO128" s="299"/>
      <c r="EP128" s="300"/>
      <c r="EQ128" s="291"/>
      <c r="ER128" s="286"/>
      <c r="ES128" s="297"/>
      <c r="ET128" s="298"/>
      <c r="EU128" s="299"/>
      <c r="EV128" s="300"/>
      <c r="EW128" s="291"/>
      <c r="EX128" s="286"/>
      <c r="EY128" s="297"/>
      <c r="EZ128" s="298"/>
      <c r="FA128" s="299"/>
      <c r="FB128" s="300"/>
      <c r="FC128" s="291"/>
      <c r="FD128" s="286"/>
      <c r="FE128" s="297"/>
      <c r="FF128" s="298"/>
      <c r="FG128" s="299"/>
      <c r="FH128" s="300"/>
      <c r="FI128" s="291"/>
      <c r="FJ128" s="286"/>
      <c r="FK128" s="297"/>
      <c r="FL128" s="298"/>
      <c r="FM128" s="299"/>
      <c r="FN128" s="300"/>
      <c r="FO128" s="291"/>
      <c r="FP128" s="286"/>
      <c r="FQ128" s="297"/>
      <c r="FR128" s="298"/>
      <c r="FS128" s="299"/>
      <c r="FT128" s="300"/>
      <c r="FU128" s="291"/>
      <c r="FV128" s="286"/>
      <c r="FW128" s="297"/>
      <c r="FX128" s="298"/>
      <c r="FY128" s="299"/>
      <c r="FZ128" s="300"/>
      <c r="GA128" s="291"/>
      <c r="GB128" s="286"/>
      <c r="GC128" s="297"/>
      <c r="GD128" s="298"/>
      <c r="GE128" s="299"/>
      <c r="GF128" s="300"/>
      <c r="GG128" s="291"/>
      <c r="GH128" s="286"/>
      <c r="GI128" s="297"/>
      <c r="GJ128" s="298"/>
      <c r="GK128" s="299"/>
      <c r="GL128" s="300"/>
      <c r="GM128" s="291"/>
      <c r="GN128" s="286"/>
      <c r="GO128" s="297"/>
      <c r="GP128" s="298"/>
      <c r="GQ128" s="299"/>
      <c r="GR128" s="300"/>
      <c r="GS128" s="291"/>
      <c r="GT128" s="286"/>
      <c r="GU128" s="297"/>
      <c r="GV128" s="298"/>
      <c r="GW128" s="299"/>
      <c r="GX128" s="300"/>
      <c r="GY128" s="291"/>
      <c r="GZ128" s="286"/>
      <c r="HA128" s="297"/>
      <c r="HB128" s="298"/>
      <c r="HC128" s="299"/>
      <c r="HD128" s="300"/>
    </row>
    <row r="129" spans="1:212" x14ac:dyDescent="0.25">
      <c r="A129" s="280">
        <f>IF(AL129=1,(MAXA(A$18:A128)+1),0)</f>
        <v>0</v>
      </c>
      <c r="B129" s="280">
        <f>IF(BF129+BG129+BH129+BI129+BJ129&gt;0,MAXA(B$18:B128)+1,0)</f>
        <v>0</v>
      </c>
      <c r="C129" s="280">
        <f>IF(BL129+BM129+BN129+BO129+BP129&gt;0,MAXA(C$18:C128)+1,0)</f>
        <v>0</v>
      </c>
      <c r="D129" s="280">
        <f>IF(BR129+BS129+BT129+BU129+BV129&gt;0,MAXA(D$18:D128)+1,0)</f>
        <v>0</v>
      </c>
      <c r="E129" s="280">
        <f>IF(BX129+BY129+BZ129+CA129+CB129&gt;0,MAXA(E$18:E128)+1,0)</f>
        <v>0</v>
      </c>
      <c r="F129" s="280">
        <f>IF(CD129+CE129+CF129+CG129+CH129&gt;0,MAXA(F$18:F128)+1,0)</f>
        <v>0</v>
      </c>
      <c r="G129" s="280">
        <f>IF(CJ129+CK129+CL129+CM129+CN129&gt;0,MAXA(G$18:G128)+1,0)</f>
        <v>0</v>
      </c>
      <c r="H129" s="280">
        <f>IF(CP129+CQ129+CR129+CS129+CT129&gt;0,MAXA(H$18:H128)+1,0)</f>
        <v>0</v>
      </c>
      <c r="I129" s="280">
        <f>IF(CV129+CW129+CX129+CY129+CZ129&gt;0,MAXA(I$18:I128)+1,0)</f>
        <v>0</v>
      </c>
      <c r="J129" s="280">
        <f>IF(DB129+DC129+DD129+DE129+DF129&gt;0,MAXA(J$18:J128)+1,0)</f>
        <v>0</v>
      </c>
      <c r="K129" s="280">
        <f>IF(DH129+DI129+DJ129+DK129+DL129&gt;0,MAXA(K$18:K128)+1,0)</f>
        <v>0</v>
      </c>
      <c r="L129" s="280">
        <f>IF(DN129+DO129+DP129+DQ129+DR129&gt;0,MAXA(L$18:L128)+1,0)</f>
        <v>0</v>
      </c>
      <c r="M129" s="280">
        <f>IF(DT129+DU129+DV129+DW129+DX129&gt;0,MAXA(M$18:M128)+1,0)</f>
        <v>0</v>
      </c>
      <c r="N129" s="280">
        <f>IF(DZ129+EA129+EB129+EC129+ED129&gt;0,MAXA(N$18:N128)+1,0)</f>
        <v>0</v>
      </c>
      <c r="O129" s="280">
        <f>IF(EF129+EG129+EH129+EI129+EJ129&gt;0,MAXA(O$18:O128)+1,0)</f>
        <v>0</v>
      </c>
      <c r="P129" s="280">
        <f>IF(EL129+EM129+EN129+EO129+EP129&gt;0,MAXA(P$18:P128)+1,0)</f>
        <v>0</v>
      </c>
      <c r="Q129" s="280">
        <f>IF(ER129+ES129+ET129+EU129+EV129&gt;0,MAXA(Q$18:Q128)+1,0)</f>
        <v>0</v>
      </c>
      <c r="R129" s="280">
        <f>IF(EX129+EY129+EZ129+FA129+FB129&gt;0,MAXA(R$18:R128)+1,0)</f>
        <v>0</v>
      </c>
      <c r="S129" s="280">
        <f>IF(FD129+FE129+FF129+FG129+FH129&gt;0,MAXA(S$18:S128)+1,0)</f>
        <v>0</v>
      </c>
      <c r="T129" s="280">
        <f>IF(FJ129+FK129+FL129+FM129+FN129&gt;0,MAXA(T$18:T128)+1,0)</f>
        <v>0</v>
      </c>
      <c r="U129" s="280">
        <f>IF(FP129+FQ129+FR129+FS129+FT129&gt;0,MAXA(U$18:U128)+1,0)</f>
        <v>0</v>
      </c>
      <c r="V129" s="280">
        <f>IF(FV129+FW129+FX129+FY129+FZ129&gt;0,MAXA(V$18:V128)+1,0)</f>
        <v>0</v>
      </c>
      <c r="W129" s="280">
        <f>IF(GB129+GC129+GD129+GE129+GF129&gt;0,MAXA(W$18:W128)+1,0)</f>
        <v>0</v>
      </c>
      <c r="X129" s="280">
        <f>IF(GH129+GI129+GJ129+GK129+GL129&gt;0,MAXA(X$18:X128)+1,0)</f>
        <v>0</v>
      </c>
      <c r="Y129" s="280">
        <f>IF(GN129+GO129+GP129+GQ129+GR129&gt;0,MAXA(Y$18:Y128)+1,0)</f>
        <v>0</v>
      </c>
      <c r="Z129" s="280">
        <f>IF(GT129+GU129+GV129+GW129+GX129&gt;0,MAXA(Z$18:Z128)+1,0)</f>
        <v>0</v>
      </c>
      <c r="AA129" s="280">
        <f>IF(GZ129+HA129+HB129+HC129+HD129&gt;0,MAXA(AA$18:AA128)+1,0)</f>
        <v>0</v>
      </c>
      <c r="AB129" s="280">
        <f t="shared" si="63"/>
        <v>0</v>
      </c>
      <c r="AC129" s="280">
        <f t="shared" si="71"/>
        <v>0</v>
      </c>
      <c r="AD129" s="280">
        <f t="shared" si="72"/>
        <v>0</v>
      </c>
      <c r="AE129" s="280">
        <f t="shared" si="73"/>
        <v>0</v>
      </c>
      <c r="AF129" s="280">
        <f t="shared" si="64"/>
        <v>0</v>
      </c>
      <c r="AG129" s="280">
        <f t="shared" si="74"/>
        <v>0</v>
      </c>
      <c r="AH129" s="280">
        <f t="shared" si="65"/>
        <v>0</v>
      </c>
      <c r="AI129" s="280">
        <f t="shared" si="75"/>
        <v>0</v>
      </c>
      <c r="AJ129" s="280">
        <f t="shared" si="66"/>
        <v>0</v>
      </c>
      <c r="AK129" s="186" t="e">
        <f>MATCH(AY129,AY$18:AY561,0)</f>
        <v>#N/A</v>
      </c>
      <c r="AL129" s="280">
        <f t="shared" si="76"/>
        <v>0</v>
      </c>
      <c r="AM129" s="280">
        <f t="shared" si="77"/>
        <v>112</v>
      </c>
      <c r="AN129" s="415"/>
      <c r="AO129" s="416"/>
      <c r="AP129" s="303">
        <f t="shared" si="67"/>
        <v>0</v>
      </c>
      <c r="AQ129" s="304">
        <f t="shared" si="68"/>
        <v>0</v>
      </c>
      <c r="AR129" s="305">
        <f t="shared" si="69"/>
        <v>0</v>
      </c>
      <c r="AS129" s="284"/>
      <c r="AT129" s="285" t="str">
        <f t="shared" si="70"/>
        <v/>
      </c>
      <c r="AU129" s="286"/>
      <c r="AV129" s="287"/>
      <c r="AW129" s="288"/>
      <c r="AX129" s="289"/>
      <c r="AY129" s="290"/>
      <c r="AZ129" s="291"/>
      <c r="BA129" s="286"/>
      <c r="BB129" s="290"/>
      <c r="BC129" s="287"/>
      <c r="BD129" s="307"/>
      <c r="BE129" s="309"/>
      <c r="BF129" s="286"/>
      <c r="BG129" s="297"/>
      <c r="BH129" s="298"/>
      <c r="BI129" s="299"/>
      <c r="BJ129" s="300"/>
      <c r="BK129" s="301"/>
      <c r="BL129" s="286"/>
      <c r="BM129" s="297"/>
      <c r="BN129" s="298"/>
      <c r="BO129" s="299"/>
      <c r="BP129" s="300"/>
      <c r="BQ129" s="301"/>
      <c r="BR129" s="286"/>
      <c r="BS129" s="297"/>
      <c r="BT129" s="298"/>
      <c r="BU129" s="299"/>
      <c r="BV129" s="300"/>
      <c r="BW129" s="301"/>
      <c r="BX129" s="286"/>
      <c r="BY129" s="297"/>
      <c r="BZ129" s="298"/>
      <c r="CA129" s="299"/>
      <c r="CB129" s="300"/>
      <c r="CC129" s="291"/>
      <c r="CD129" s="286"/>
      <c r="CE129" s="297"/>
      <c r="CF129" s="298"/>
      <c r="CG129" s="299"/>
      <c r="CH129" s="300"/>
      <c r="CI129" s="291"/>
      <c r="CJ129" s="286"/>
      <c r="CK129" s="297"/>
      <c r="CL129" s="298"/>
      <c r="CM129" s="299"/>
      <c r="CN129" s="300"/>
      <c r="CO129" s="291"/>
      <c r="CP129" s="286"/>
      <c r="CQ129" s="297"/>
      <c r="CR129" s="298"/>
      <c r="CS129" s="299"/>
      <c r="CT129" s="300"/>
      <c r="CU129" s="291"/>
      <c r="CV129" s="286"/>
      <c r="CW129" s="297"/>
      <c r="CX129" s="298"/>
      <c r="CY129" s="299"/>
      <c r="CZ129" s="300"/>
      <c r="DA129" s="291"/>
      <c r="DB129" s="286"/>
      <c r="DC129" s="297"/>
      <c r="DD129" s="298"/>
      <c r="DE129" s="299"/>
      <c r="DF129" s="300"/>
      <c r="DG129" s="291"/>
      <c r="DH129" s="286"/>
      <c r="DI129" s="297"/>
      <c r="DJ129" s="298"/>
      <c r="DK129" s="299"/>
      <c r="DL129" s="300"/>
      <c r="DM129" s="291"/>
      <c r="DN129" s="286"/>
      <c r="DO129" s="297"/>
      <c r="DP129" s="298"/>
      <c r="DQ129" s="299"/>
      <c r="DR129" s="300"/>
      <c r="DS129" s="291"/>
      <c r="DT129" s="286"/>
      <c r="DU129" s="297"/>
      <c r="DV129" s="298"/>
      <c r="DW129" s="299"/>
      <c r="DX129" s="300"/>
      <c r="DY129" s="291"/>
      <c r="DZ129" s="286"/>
      <c r="EA129" s="297"/>
      <c r="EB129" s="298"/>
      <c r="EC129" s="299"/>
      <c r="ED129" s="300"/>
      <c r="EE129" s="291"/>
      <c r="EF129" s="286"/>
      <c r="EG129" s="297"/>
      <c r="EH129" s="298"/>
      <c r="EI129" s="299"/>
      <c r="EJ129" s="300"/>
      <c r="EK129" s="291"/>
      <c r="EL129" s="286"/>
      <c r="EM129" s="297"/>
      <c r="EN129" s="298"/>
      <c r="EO129" s="299"/>
      <c r="EP129" s="300"/>
      <c r="EQ129" s="291"/>
      <c r="ER129" s="286"/>
      <c r="ES129" s="297"/>
      <c r="ET129" s="298"/>
      <c r="EU129" s="299"/>
      <c r="EV129" s="300"/>
      <c r="EW129" s="291"/>
      <c r="EX129" s="286"/>
      <c r="EY129" s="297"/>
      <c r="EZ129" s="298"/>
      <c r="FA129" s="299"/>
      <c r="FB129" s="300"/>
      <c r="FC129" s="291"/>
      <c r="FD129" s="286"/>
      <c r="FE129" s="297"/>
      <c r="FF129" s="298"/>
      <c r="FG129" s="299"/>
      <c r="FH129" s="300"/>
      <c r="FI129" s="291"/>
      <c r="FJ129" s="286"/>
      <c r="FK129" s="297"/>
      <c r="FL129" s="298"/>
      <c r="FM129" s="299"/>
      <c r="FN129" s="300"/>
      <c r="FO129" s="291"/>
      <c r="FP129" s="286"/>
      <c r="FQ129" s="297"/>
      <c r="FR129" s="298"/>
      <c r="FS129" s="299"/>
      <c r="FT129" s="300"/>
      <c r="FU129" s="291"/>
      <c r="FV129" s="286"/>
      <c r="FW129" s="297"/>
      <c r="FX129" s="298"/>
      <c r="FY129" s="299"/>
      <c r="FZ129" s="300"/>
      <c r="GA129" s="291"/>
      <c r="GB129" s="286"/>
      <c r="GC129" s="297"/>
      <c r="GD129" s="298"/>
      <c r="GE129" s="299"/>
      <c r="GF129" s="300"/>
      <c r="GG129" s="291"/>
      <c r="GH129" s="286"/>
      <c r="GI129" s="297"/>
      <c r="GJ129" s="298"/>
      <c r="GK129" s="299"/>
      <c r="GL129" s="300"/>
      <c r="GM129" s="291"/>
      <c r="GN129" s="286"/>
      <c r="GO129" s="297"/>
      <c r="GP129" s="298"/>
      <c r="GQ129" s="299"/>
      <c r="GR129" s="300"/>
      <c r="GS129" s="291"/>
      <c r="GT129" s="286"/>
      <c r="GU129" s="297"/>
      <c r="GV129" s="298"/>
      <c r="GW129" s="299"/>
      <c r="GX129" s="300"/>
      <c r="GY129" s="291"/>
      <c r="GZ129" s="286"/>
      <c r="HA129" s="297"/>
      <c r="HB129" s="298"/>
      <c r="HC129" s="299"/>
      <c r="HD129" s="300"/>
    </row>
    <row r="130" spans="1:212" x14ac:dyDescent="0.25">
      <c r="A130" s="280">
        <f>IF(AL130=1,(MAXA(A$18:A129)+1),0)</f>
        <v>0</v>
      </c>
      <c r="B130" s="280">
        <f>IF(BF130+BG130+BH130+BI130+BJ130&gt;0,MAXA(B$18:B129)+1,0)</f>
        <v>0</v>
      </c>
      <c r="C130" s="280">
        <f>IF(BL130+BM130+BN130+BO130+BP130&gt;0,MAXA(C$18:C129)+1,0)</f>
        <v>0</v>
      </c>
      <c r="D130" s="280">
        <f>IF(BR130+BS130+BT130+BU130+BV130&gt;0,MAXA(D$18:D129)+1,0)</f>
        <v>0</v>
      </c>
      <c r="E130" s="280">
        <f>IF(BX130+BY130+BZ130+CA130+CB130&gt;0,MAXA(E$18:E129)+1,0)</f>
        <v>0</v>
      </c>
      <c r="F130" s="280">
        <f>IF(CD130+CE130+CF130+CG130+CH130&gt;0,MAXA(F$18:F129)+1,0)</f>
        <v>0</v>
      </c>
      <c r="G130" s="280">
        <f>IF(CJ130+CK130+CL130+CM130+CN130&gt;0,MAXA(G$18:G129)+1,0)</f>
        <v>0</v>
      </c>
      <c r="H130" s="280">
        <f>IF(CP130+CQ130+CR130+CS130+CT130&gt;0,MAXA(H$18:H129)+1,0)</f>
        <v>0</v>
      </c>
      <c r="I130" s="280">
        <f>IF(CV130+CW130+CX130+CY130+CZ130&gt;0,MAXA(I$18:I129)+1,0)</f>
        <v>0</v>
      </c>
      <c r="J130" s="280">
        <f>IF(DB130+DC130+DD130+DE130+DF130&gt;0,MAXA(J$18:J129)+1,0)</f>
        <v>0</v>
      </c>
      <c r="K130" s="280">
        <f>IF(DH130+DI130+DJ130+DK130+DL130&gt;0,MAXA(K$18:K129)+1,0)</f>
        <v>0</v>
      </c>
      <c r="L130" s="280">
        <f>IF(DN130+DO130+DP130+DQ130+DR130&gt;0,MAXA(L$18:L129)+1,0)</f>
        <v>0</v>
      </c>
      <c r="M130" s="280">
        <f>IF(DT130+DU130+DV130+DW130+DX130&gt;0,MAXA(M$18:M129)+1,0)</f>
        <v>0</v>
      </c>
      <c r="N130" s="280">
        <f>IF(DZ130+EA130+EB130+EC130+ED130&gt;0,MAXA(N$18:N129)+1,0)</f>
        <v>0</v>
      </c>
      <c r="O130" s="280">
        <f>IF(EF130+EG130+EH130+EI130+EJ130&gt;0,MAXA(O$18:O129)+1,0)</f>
        <v>0</v>
      </c>
      <c r="P130" s="280">
        <f>IF(EL130+EM130+EN130+EO130+EP130&gt;0,MAXA(P$18:P129)+1,0)</f>
        <v>0</v>
      </c>
      <c r="Q130" s="280">
        <f>IF(ER130+ES130+ET130+EU130+EV130&gt;0,MAXA(Q$18:Q129)+1,0)</f>
        <v>0</v>
      </c>
      <c r="R130" s="280">
        <f>IF(EX130+EY130+EZ130+FA130+FB130&gt;0,MAXA(R$18:R129)+1,0)</f>
        <v>0</v>
      </c>
      <c r="S130" s="280">
        <f>IF(FD130+FE130+FF130+FG130+FH130&gt;0,MAXA(S$18:S129)+1,0)</f>
        <v>0</v>
      </c>
      <c r="T130" s="280">
        <f>IF(FJ130+FK130+FL130+FM130+FN130&gt;0,MAXA(T$18:T129)+1,0)</f>
        <v>0</v>
      </c>
      <c r="U130" s="280">
        <f>IF(FP130+FQ130+FR130+FS130+FT130&gt;0,MAXA(U$18:U129)+1,0)</f>
        <v>0</v>
      </c>
      <c r="V130" s="280">
        <f>IF(FV130+FW130+FX130+FY130+FZ130&gt;0,MAXA(V$18:V129)+1,0)</f>
        <v>0</v>
      </c>
      <c r="W130" s="280">
        <f>IF(GB130+GC130+GD130+GE130+GF130&gt;0,MAXA(W$18:W129)+1,0)</f>
        <v>0</v>
      </c>
      <c r="X130" s="280">
        <f>IF(GH130+GI130+GJ130+GK130+GL130&gt;0,MAXA(X$18:X129)+1,0)</f>
        <v>0</v>
      </c>
      <c r="Y130" s="280">
        <f>IF(GN130+GO130+GP130+GQ130+GR130&gt;0,MAXA(Y$18:Y129)+1,0)</f>
        <v>0</v>
      </c>
      <c r="Z130" s="280">
        <f>IF(GT130+GU130+GV130+GW130+GX130&gt;0,MAXA(Z$18:Z129)+1,0)</f>
        <v>0</v>
      </c>
      <c r="AA130" s="280">
        <f>IF(GZ130+HA130+HB130+HC130+HD130&gt;0,MAXA(AA$18:AA129)+1,0)</f>
        <v>0</v>
      </c>
      <c r="AB130" s="280">
        <f t="shared" si="63"/>
        <v>0</v>
      </c>
      <c r="AC130" s="280">
        <f t="shared" si="71"/>
        <v>0</v>
      </c>
      <c r="AD130" s="280">
        <f t="shared" si="72"/>
        <v>0</v>
      </c>
      <c r="AE130" s="280">
        <f t="shared" si="73"/>
        <v>0</v>
      </c>
      <c r="AF130" s="280">
        <f t="shared" si="64"/>
        <v>0</v>
      </c>
      <c r="AG130" s="280">
        <f t="shared" si="74"/>
        <v>0</v>
      </c>
      <c r="AH130" s="280">
        <f t="shared" si="65"/>
        <v>0</v>
      </c>
      <c r="AI130" s="280">
        <f t="shared" si="75"/>
        <v>0</v>
      </c>
      <c r="AJ130" s="280">
        <f t="shared" si="66"/>
        <v>0</v>
      </c>
      <c r="AK130" s="186" t="e">
        <f>MATCH(AY130,AY$18:AY562,0)</f>
        <v>#N/A</v>
      </c>
      <c r="AL130" s="280">
        <f t="shared" si="76"/>
        <v>0</v>
      </c>
      <c r="AM130" s="280">
        <f t="shared" si="77"/>
        <v>113</v>
      </c>
      <c r="AN130" s="415"/>
      <c r="AO130" s="416"/>
      <c r="AP130" s="303">
        <f t="shared" si="67"/>
        <v>0</v>
      </c>
      <c r="AQ130" s="304">
        <f t="shared" si="68"/>
        <v>0</v>
      </c>
      <c r="AR130" s="305">
        <f t="shared" si="69"/>
        <v>0</v>
      </c>
      <c r="AS130" s="284"/>
      <c r="AT130" s="285" t="str">
        <f t="shared" si="70"/>
        <v/>
      </c>
      <c r="AU130" s="286"/>
      <c r="AV130" s="287"/>
      <c r="AW130" s="288"/>
      <c r="AX130" s="289"/>
      <c r="AY130" s="290"/>
      <c r="AZ130" s="291"/>
      <c r="BA130" s="286"/>
      <c r="BB130" s="290"/>
      <c r="BC130" s="287"/>
      <c r="BD130" s="307"/>
      <c r="BE130" s="309"/>
      <c r="BF130" s="286"/>
      <c r="BG130" s="297"/>
      <c r="BH130" s="298"/>
      <c r="BI130" s="299"/>
      <c r="BJ130" s="300"/>
      <c r="BK130" s="301"/>
      <c r="BL130" s="286"/>
      <c r="BM130" s="297"/>
      <c r="BN130" s="298"/>
      <c r="BO130" s="299"/>
      <c r="BP130" s="300"/>
      <c r="BQ130" s="301"/>
      <c r="BR130" s="286"/>
      <c r="BS130" s="297"/>
      <c r="BT130" s="298"/>
      <c r="BU130" s="299"/>
      <c r="BV130" s="300"/>
      <c r="BW130" s="301"/>
      <c r="BX130" s="286"/>
      <c r="BY130" s="297"/>
      <c r="BZ130" s="298"/>
      <c r="CA130" s="299"/>
      <c r="CB130" s="300"/>
      <c r="CC130" s="291"/>
      <c r="CD130" s="286"/>
      <c r="CE130" s="297"/>
      <c r="CF130" s="298"/>
      <c r="CG130" s="299"/>
      <c r="CH130" s="300"/>
      <c r="CI130" s="291"/>
      <c r="CJ130" s="286"/>
      <c r="CK130" s="297"/>
      <c r="CL130" s="298"/>
      <c r="CM130" s="299"/>
      <c r="CN130" s="300"/>
      <c r="CO130" s="291"/>
      <c r="CP130" s="286"/>
      <c r="CQ130" s="297"/>
      <c r="CR130" s="298"/>
      <c r="CS130" s="299"/>
      <c r="CT130" s="300"/>
      <c r="CU130" s="291"/>
      <c r="CV130" s="286"/>
      <c r="CW130" s="297"/>
      <c r="CX130" s="298"/>
      <c r="CY130" s="299"/>
      <c r="CZ130" s="300"/>
      <c r="DA130" s="291"/>
      <c r="DB130" s="286"/>
      <c r="DC130" s="297"/>
      <c r="DD130" s="298"/>
      <c r="DE130" s="299"/>
      <c r="DF130" s="300"/>
      <c r="DG130" s="291"/>
      <c r="DH130" s="286"/>
      <c r="DI130" s="297"/>
      <c r="DJ130" s="298"/>
      <c r="DK130" s="299"/>
      <c r="DL130" s="300"/>
      <c r="DM130" s="291"/>
      <c r="DN130" s="286"/>
      <c r="DO130" s="297"/>
      <c r="DP130" s="298"/>
      <c r="DQ130" s="299"/>
      <c r="DR130" s="300"/>
      <c r="DS130" s="291"/>
      <c r="DT130" s="286"/>
      <c r="DU130" s="297"/>
      <c r="DV130" s="298"/>
      <c r="DW130" s="299"/>
      <c r="DX130" s="300"/>
      <c r="DY130" s="291"/>
      <c r="DZ130" s="286"/>
      <c r="EA130" s="297"/>
      <c r="EB130" s="298"/>
      <c r="EC130" s="299"/>
      <c r="ED130" s="300"/>
      <c r="EE130" s="291"/>
      <c r="EF130" s="286"/>
      <c r="EG130" s="297"/>
      <c r="EH130" s="298"/>
      <c r="EI130" s="299"/>
      <c r="EJ130" s="300"/>
      <c r="EK130" s="291"/>
      <c r="EL130" s="286"/>
      <c r="EM130" s="297"/>
      <c r="EN130" s="298"/>
      <c r="EO130" s="299"/>
      <c r="EP130" s="300"/>
      <c r="EQ130" s="291"/>
      <c r="ER130" s="286"/>
      <c r="ES130" s="297"/>
      <c r="ET130" s="298"/>
      <c r="EU130" s="299"/>
      <c r="EV130" s="300"/>
      <c r="EW130" s="291"/>
      <c r="EX130" s="286"/>
      <c r="EY130" s="297"/>
      <c r="EZ130" s="298"/>
      <c r="FA130" s="299"/>
      <c r="FB130" s="300"/>
      <c r="FC130" s="291"/>
      <c r="FD130" s="286"/>
      <c r="FE130" s="297"/>
      <c r="FF130" s="298"/>
      <c r="FG130" s="299"/>
      <c r="FH130" s="300"/>
      <c r="FI130" s="291"/>
      <c r="FJ130" s="286"/>
      <c r="FK130" s="297"/>
      <c r="FL130" s="298"/>
      <c r="FM130" s="299"/>
      <c r="FN130" s="300"/>
      <c r="FO130" s="291"/>
      <c r="FP130" s="286"/>
      <c r="FQ130" s="297"/>
      <c r="FR130" s="298"/>
      <c r="FS130" s="299"/>
      <c r="FT130" s="300"/>
      <c r="FU130" s="291"/>
      <c r="FV130" s="286"/>
      <c r="FW130" s="297"/>
      <c r="FX130" s="298"/>
      <c r="FY130" s="299"/>
      <c r="FZ130" s="300"/>
      <c r="GA130" s="291"/>
      <c r="GB130" s="286"/>
      <c r="GC130" s="297"/>
      <c r="GD130" s="298"/>
      <c r="GE130" s="299"/>
      <c r="GF130" s="300"/>
      <c r="GG130" s="291"/>
      <c r="GH130" s="286"/>
      <c r="GI130" s="297"/>
      <c r="GJ130" s="298"/>
      <c r="GK130" s="299"/>
      <c r="GL130" s="300"/>
      <c r="GM130" s="291"/>
      <c r="GN130" s="286"/>
      <c r="GO130" s="297"/>
      <c r="GP130" s="298"/>
      <c r="GQ130" s="299"/>
      <c r="GR130" s="300"/>
      <c r="GS130" s="291"/>
      <c r="GT130" s="286"/>
      <c r="GU130" s="297"/>
      <c r="GV130" s="298"/>
      <c r="GW130" s="299"/>
      <c r="GX130" s="300"/>
      <c r="GY130" s="291"/>
      <c r="GZ130" s="286"/>
      <c r="HA130" s="297"/>
      <c r="HB130" s="298"/>
      <c r="HC130" s="299"/>
      <c r="HD130" s="300"/>
    </row>
    <row r="131" spans="1:212" x14ac:dyDescent="0.25">
      <c r="A131" s="280">
        <f>IF(AL131=1,(MAXA(A$18:A130)+1),0)</f>
        <v>0</v>
      </c>
      <c r="B131" s="280">
        <f>IF(BF131+BG131+BH131+BI131+BJ131&gt;0,MAXA(B$18:B130)+1,0)</f>
        <v>0</v>
      </c>
      <c r="C131" s="280">
        <f>IF(BL131+BM131+BN131+BO131+BP131&gt;0,MAXA(C$18:C130)+1,0)</f>
        <v>0</v>
      </c>
      <c r="D131" s="280">
        <f>IF(BR131+BS131+BT131+BU131+BV131&gt;0,MAXA(D$18:D130)+1,0)</f>
        <v>0</v>
      </c>
      <c r="E131" s="280">
        <f>IF(BX131+BY131+BZ131+CA131+CB131&gt;0,MAXA(E$18:E130)+1,0)</f>
        <v>0</v>
      </c>
      <c r="F131" s="280">
        <f>IF(CD131+CE131+CF131+CG131+CH131&gt;0,MAXA(F$18:F130)+1,0)</f>
        <v>0</v>
      </c>
      <c r="G131" s="280">
        <f>IF(CJ131+CK131+CL131+CM131+CN131&gt;0,MAXA(G$18:G130)+1,0)</f>
        <v>0</v>
      </c>
      <c r="H131" s="280">
        <f>IF(CP131+CQ131+CR131+CS131+CT131&gt;0,MAXA(H$18:H130)+1,0)</f>
        <v>0</v>
      </c>
      <c r="I131" s="280">
        <f>IF(CV131+CW131+CX131+CY131+CZ131&gt;0,MAXA(I$18:I130)+1,0)</f>
        <v>0</v>
      </c>
      <c r="J131" s="280">
        <f>IF(DB131+DC131+DD131+DE131+DF131&gt;0,MAXA(J$18:J130)+1,0)</f>
        <v>0</v>
      </c>
      <c r="K131" s="280">
        <f>IF(DH131+DI131+DJ131+DK131+DL131&gt;0,MAXA(K$18:K130)+1,0)</f>
        <v>0</v>
      </c>
      <c r="L131" s="280">
        <f>IF(DN131+DO131+DP131+DQ131+DR131&gt;0,MAXA(L$18:L130)+1,0)</f>
        <v>0</v>
      </c>
      <c r="M131" s="280">
        <f>IF(DT131+DU131+DV131+DW131+DX131&gt;0,MAXA(M$18:M130)+1,0)</f>
        <v>0</v>
      </c>
      <c r="N131" s="280">
        <f>IF(DZ131+EA131+EB131+EC131+ED131&gt;0,MAXA(N$18:N130)+1,0)</f>
        <v>0</v>
      </c>
      <c r="O131" s="280">
        <f>IF(EF131+EG131+EH131+EI131+EJ131&gt;0,MAXA(O$18:O130)+1,0)</f>
        <v>0</v>
      </c>
      <c r="P131" s="280">
        <f>IF(EL131+EM131+EN131+EO131+EP131&gt;0,MAXA(P$18:P130)+1,0)</f>
        <v>0</v>
      </c>
      <c r="Q131" s="280">
        <f>IF(ER131+ES131+ET131+EU131+EV131&gt;0,MAXA(Q$18:Q130)+1,0)</f>
        <v>0</v>
      </c>
      <c r="R131" s="280">
        <f>IF(EX131+EY131+EZ131+FA131+FB131&gt;0,MAXA(R$18:R130)+1,0)</f>
        <v>0</v>
      </c>
      <c r="S131" s="280">
        <f>IF(FD131+FE131+FF131+FG131+FH131&gt;0,MAXA(S$18:S130)+1,0)</f>
        <v>0</v>
      </c>
      <c r="T131" s="280">
        <f>IF(FJ131+FK131+FL131+FM131+FN131&gt;0,MAXA(T$18:T130)+1,0)</f>
        <v>0</v>
      </c>
      <c r="U131" s="280">
        <f>IF(FP131+FQ131+FR131+FS131+FT131&gt;0,MAXA(U$18:U130)+1,0)</f>
        <v>0</v>
      </c>
      <c r="V131" s="280">
        <f>IF(FV131+FW131+FX131+FY131+FZ131&gt;0,MAXA(V$18:V130)+1,0)</f>
        <v>0</v>
      </c>
      <c r="W131" s="280">
        <f>IF(GB131+GC131+GD131+GE131+GF131&gt;0,MAXA(W$18:W130)+1,0)</f>
        <v>0</v>
      </c>
      <c r="X131" s="280">
        <f>IF(GH131+GI131+GJ131+GK131+GL131&gt;0,MAXA(X$18:X130)+1,0)</f>
        <v>0</v>
      </c>
      <c r="Y131" s="280">
        <f>IF(GN131+GO131+GP131+GQ131+GR131&gt;0,MAXA(Y$18:Y130)+1,0)</f>
        <v>0</v>
      </c>
      <c r="Z131" s="280">
        <f>IF(GT131+GU131+GV131+GW131+GX131&gt;0,MAXA(Z$18:Z130)+1,0)</f>
        <v>0</v>
      </c>
      <c r="AA131" s="280">
        <f>IF(GZ131+HA131+HB131+HC131+HD131&gt;0,MAXA(AA$18:AA130)+1,0)</f>
        <v>0</v>
      </c>
      <c r="AB131" s="280">
        <f t="shared" si="63"/>
        <v>0</v>
      </c>
      <c r="AC131" s="280">
        <f t="shared" si="71"/>
        <v>0</v>
      </c>
      <c r="AD131" s="280">
        <f t="shared" si="72"/>
        <v>0</v>
      </c>
      <c r="AE131" s="280">
        <f t="shared" si="73"/>
        <v>0</v>
      </c>
      <c r="AF131" s="280">
        <f t="shared" si="64"/>
        <v>0</v>
      </c>
      <c r="AG131" s="280">
        <f t="shared" si="74"/>
        <v>0</v>
      </c>
      <c r="AH131" s="280">
        <f t="shared" si="65"/>
        <v>0</v>
      </c>
      <c r="AI131" s="280">
        <f t="shared" si="75"/>
        <v>0</v>
      </c>
      <c r="AJ131" s="280">
        <f t="shared" si="66"/>
        <v>0</v>
      </c>
      <c r="AK131" s="186" t="e">
        <f>MATCH(AY131,AY$18:AY563,0)</f>
        <v>#N/A</v>
      </c>
      <c r="AL131" s="280">
        <f t="shared" si="76"/>
        <v>0</v>
      </c>
      <c r="AM131" s="280">
        <f t="shared" si="77"/>
        <v>114</v>
      </c>
      <c r="AN131" s="415"/>
      <c r="AO131" s="416"/>
      <c r="AP131" s="303">
        <f t="shared" si="67"/>
        <v>0</v>
      </c>
      <c r="AQ131" s="304">
        <f t="shared" si="68"/>
        <v>0</v>
      </c>
      <c r="AR131" s="305">
        <f t="shared" si="69"/>
        <v>0</v>
      </c>
      <c r="AS131" s="284"/>
      <c r="AT131" s="285" t="str">
        <f t="shared" si="70"/>
        <v/>
      </c>
      <c r="AU131" s="286"/>
      <c r="AV131" s="287"/>
      <c r="AW131" s="288"/>
      <c r="AX131" s="289"/>
      <c r="AY131" s="290"/>
      <c r="AZ131" s="291"/>
      <c r="BA131" s="286"/>
      <c r="BB131" s="290"/>
      <c r="BC131" s="287"/>
      <c r="BD131" s="307"/>
      <c r="BE131" s="309"/>
      <c r="BF131" s="286"/>
      <c r="BG131" s="297"/>
      <c r="BH131" s="298"/>
      <c r="BI131" s="299"/>
      <c r="BJ131" s="300"/>
      <c r="BK131" s="301"/>
      <c r="BL131" s="286"/>
      <c r="BM131" s="297"/>
      <c r="BN131" s="298"/>
      <c r="BO131" s="299"/>
      <c r="BP131" s="300"/>
      <c r="BQ131" s="301"/>
      <c r="BR131" s="286"/>
      <c r="BS131" s="297"/>
      <c r="BT131" s="298"/>
      <c r="BU131" s="299"/>
      <c r="BV131" s="300"/>
      <c r="BW131" s="301"/>
      <c r="BX131" s="286"/>
      <c r="BY131" s="297"/>
      <c r="BZ131" s="298"/>
      <c r="CA131" s="299"/>
      <c r="CB131" s="300"/>
      <c r="CC131" s="291"/>
      <c r="CD131" s="286"/>
      <c r="CE131" s="297"/>
      <c r="CF131" s="298"/>
      <c r="CG131" s="299"/>
      <c r="CH131" s="300"/>
      <c r="CI131" s="291"/>
      <c r="CJ131" s="286"/>
      <c r="CK131" s="297"/>
      <c r="CL131" s="298"/>
      <c r="CM131" s="299"/>
      <c r="CN131" s="300"/>
      <c r="CO131" s="291"/>
      <c r="CP131" s="286"/>
      <c r="CQ131" s="297"/>
      <c r="CR131" s="298"/>
      <c r="CS131" s="299"/>
      <c r="CT131" s="300"/>
      <c r="CU131" s="291"/>
      <c r="CV131" s="286"/>
      <c r="CW131" s="297"/>
      <c r="CX131" s="298"/>
      <c r="CY131" s="299"/>
      <c r="CZ131" s="300"/>
      <c r="DA131" s="291"/>
      <c r="DB131" s="286"/>
      <c r="DC131" s="297"/>
      <c r="DD131" s="298"/>
      <c r="DE131" s="299"/>
      <c r="DF131" s="300"/>
      <c r="DG131" s="291"/>
      <c r="DH131" s="286"/>
      <c r="DI131" s="297"/>
      <c r="DJ131" s="298"/>
      <c r="DK131" s="299"/>
      <c r="DL131" s="300"/>
      <c r="DM131" s="291"/>
      <c r="DN131" s="286"/>
      <c r="DO131" s="297"/>
      <c r="DP131" s="298"/>
      <c r="DQ131" s="299"/>
      <c r="DR131" s="300"/>
      <c r="DS131" s="291"/>
      <c r="DT131" s="286"/>
      <c r="DU131" s="297"/>
      <c r="DV131" s="298"/>
      <c r="DW131" s="299"/>
      <c r="DX131" s="300"/>
      <c r="DY131" s="291"/>
      <c r="DZ131" s="286"/>
      <c r="EA131" s="297"/>
      <c r="EB131" s="298"/>
      <c r="EC131" s="299"/>
      <c r="ED131" s="300"/>
      <c r="EE131" s="291"/>
      <c r="EF131" s="286"/>
      <c r="EG131" s="297"/>
      <c r="EH131" s="298"/>
      <c r="EI131" s="299"/>
      <c r="EJ131" s="300"/>
      <c r="EK131" s="291"/>
      <c r="EL131" s="286"/>
      <c r="EM131" s="297"/>
      <c r="EN131" s="298"/>
      <c r="EO131" s="299"/>
      <c r="EP131" s="300"/>
      <c r="EQ131" s="291"/>
      <c r="ER131" s="286"/>
      <c r="ES131" s="297"/>
      <c r="ET131" s="298"/>
      <c r="EU131" s="299"/>
      <c r="EV131" s="300"/>
      <c r="EW131" s="291"/>
      <c r="EX131" s="286"/>
      <c r="EY131" s="297"/>
      <c r="EZ131" s="298"/>
      <c r="FA131" s="299"/>
      <c r="FB131" s="300"/>
      <c r="FC131" s="291"/>
      <c r="FD131" s="286"/>
      <c r="FE131" s="297"/>
      <c r="FF131" s="298"/>
      <c r="FG131" s="299"/>
      <c r="FH131" s="300"/>
      <c r="FI131" s="291"/>
      <c r="FJ131" s="286"/>
      <c r="FK131" s="297"/>
      <c r="FL131" s="298"/>
      <c r="FM131" s="299"/>
      <c r="FN131" s="300"/>
      <c r="FO131" s="291"/>
      <c r="FP131" s="286"/>
      <c r="FQ131" s="297"/>
      <c r="FR131" s="298"/>
      <c r="FS131" s="299"/>
      <c r="FT131" s="300"/>
      <c r="FU131" s="291"/>
      <c r="FV131" s="286"/>
      <c r="FW131" s="297"/>
      <c r="FX131" s="298"/>
      <c r="FY131" s="299"/>
      <c r="FZ131" s="300"/>
      <c r="GA131" s="291"/>
      <c r="GB131" s="286"/>
      <c r="GC131" s="297"/>
      <c r="GD131" s="298"/>
      <c r="GE131" s="299"/>
      <c r="GF131" s="300"/>
      <c r="GG131" s="291"/>
      <c r="GH131" s="286"/>
      <c r="GI131" s="297"/>
      <c r="GJ131" s="298"/>
      <c r="GK131" s="299"/>
      <c r="GL131" s="300"/>
      <c r="GM131" s="291"/>
      <c r="GN131" s="286"/>
      <c r="GO131" s="297"/>
      <c r="GP131" s="298"/>
      <c r="GQ131" s="299"/>
      <c r="GR131" s="300"/>
      <c r="GS131" s="291"/>
      <c r="GT131" s="286"/>
      <c r="GU131" s="297"/>
      <c r="GV131" s="298"/>
      <c r="GW131" s="299"/>
      <c r="GX131" s="300"/>
      <c r="GY131" s="291"/>
      <c r="GZ131" s="286"/>
      <c r="HA131" s="297"/>
      <c r="HB131" s="298"/>
      <c r="HC131" s="299"/>
      <c r="HD131" s="300"/>
    </row>
    <row r="132" spans="1:212" x14ac:dyDescent="0.25">
      <c r="A132" s="280">
        <f>IF(AL132=1,(MAXA(A$18:A131)+1),0)</f>
        <v>0</v>
      </c>
      <c r="B132" s="280">
        <f>IF(BF132+BG132+BH132+BI132+BJ132&gt;0,MAXA(B$18:B131)+1,0)</f>
        <v>0</v>
      </c>
      <c r="C132" s="280">
        <f>IF(BL132+BM132+BN132+BO132+BP132&gt;0,MAXA(C$18:C131)+1,0)</f>
        <v>0</v>
      </c>
      <c r="D132" s="280">
        <f>IF(BR132+BS132+BT132+BU132+BV132&gt;0,MAXA(D$18:D131)+1,0)</f>
        <v>0</v>
      </c>
      <c r="E132" s="280">
        <f>IF(BX132+BY132+BZ132+CA132+CB132&gt;0,MAXA(E$18:E131)+1,0)</f>
        <v>0</v>
      </c>
      <c r="F132" s="280">
        <f>IF(CD132+CE132+CF132+CG132+CH132&gt;0,MAXA(F$18:F131)+1,0)</f>
        <v>0</v>
      </c>
      <c r="G132" s="280">
        <f>IF(CJ132+CK132+CL132+CM132+CN132&gt;0,MAXA(G$18:G131)+1,0)</f>
        <v>0</v>
      </c>
      <c r="H132" s="280">
        <f>IF(CP132+CQ132+CR132+CS132+CT132&gt;0,MAXA(H$18:H131)+1,0)</f>
        <v>0</v>
      </c>
      <c r="I132" s="280">
        <f>IF(CV132+CW132+CX132+CY132+CZ132&gt;0,MAXA(I$18:I131)+1,0)</f>
        <v>0</v>
      </c>
      <c r="J132" s="280">
        <f>IF(DB132+DC132+DD132+DE132+DF132&gt;0,MAXA(J$18:J131)+1,0)</f>
        <v>0</v>
      </c>
      <c r="K132" s="280">
        <f>IF(DH132+DI132+DJ132+DK132+DL132&gt;0,MAXA(K$18:K131)+1,0)</f>
        <v>0</v>
      </c>
      <c r="L132" s="280">
        <f>IF(DN132+DO132+DP132+DQ132+DR132&gt;0,MAXA(L$18:L131)+1,0)</f>
        <v>0</v>
      </c>
      <c r="M132" s="280">
        <f>IF(DT132+DU132+DV132+DW132+DX132&gt;0,MAXA(M$18:M131)+1,0)</f>
        <v>0</v>
      </c>
      <c r="N132" s="280">
        <f>IF(DZ132+EA132+EB132+EC132+ED132&gt;0,MAXA(N$18:N131)+1,0)</f>
        <v>0</v>
      </c>
      <c r="O132" s="280">
        <f>IF(EF132+EG132+EH132+EI132+EJ132&gt;0,MAXA(O$18:O131)+1,0)</f>
        <v>0</v>
      </c>
      <c r="P132" s="280">
        <f>IF(EL132+EM132+EN132+EO132+EP132&gt;0,MAXA(P$18:P131)+1,0)</f>
        <v>0</v>
      </c>
      <c r="Q132" s="280">
        <f>IF(ER132+ES132+ET132+EU132+EV132&gt;0,MAXA(Q$18:Q131)+1,0)</f>
        <v>0</v>
      </c>
      <c r="R132" s="280">
        <f>IF(EX132+EY132+EZ132+FA132+FB132&gt;0,MAXA(R$18:R131)+1,0)</f>
        <v>0</v>
      </c>
      <c r="S132" s="280">
        <f>IF(FD132+FE132+FF132+FG132+FH132&gt;0,MAXA(S$18:S131)+1,0)</f>
        <v>0</v>
      </c>
      <c r="T132" s="280">
        <f>IF(FJ132+FK132+FL132+FM132+FN132&gt;0,MAXA(T$18:T131)+1,0)</f>
        <v>0</v>
      </c>
      <c r="U132" s="280">
        <f>IF(FP132+FQ132+FR132+FS132+FT132&gt;0,MAXA(U$18:U131)+1,0)</f>
        <v>0</v>
      </c>
      <c r="V132" s="280">
        <f>IF(FV132+FW132+FX132+FY132+FZ132&gt;0,MAXA(V$18:V131)+1,0)</f>
        <v>0</v>
      </c>
      <c r="W132" s="280">
        <f>IF(GB132+GC132+GD132+GE132+GF132&gt;0,MAXA(W$18:W131)+1,0)</f>
        <v>0</v>
      </c>
      <c r="X132" s="280">
        <f>IF(GH132+GI132+GJ132+GK132+GL132&gt;0,MAXA(X$18:X131)+1,0)</f>
        <v>0</v>
      </c>
      <c r="Y132" s="280">
        <f>IF(GN132+GO132+GP132+GQ132+GR132&gt;0,MAXA(Y$18:Y131)+1,0)</f>
        <v>0</v>
      </c>
      <c r="Z132" s="280">
        <f>IF(GT132+GU132+GV132+GW132+GX132&gt;0,MAXA(Z$18:Z131)+1,0)</f>
        <v>0</v>
      </c>
      <c r="AA132" s="280">
        <f>IF(GZ132+HA132+HB132+HC132+HD132&gt;0,MAXA(AA$18:AA131)+1,0)</f>
        <v>0</v>
      </c>
      <c r="AB132" s="280">
        <f t="shared" ref="AB132:AB183" si="78">IF(AU132="Yes",1,0)</f>
        <v>0</v>
      </c>
      <c r="AC132" s="280">
        <f t="shared" si="71"/>
        <v>0</v>
      </c>
      <c r="AD132" s="280">
        <f t="shared" si="72"/>
        <v>0</v>
      </c>
      <c r="AE132" s="280">
        <f t="shared" si="73"/>
        <v>0</v>
      </c>
      <c r="AF132" s="280">
        <f t="shared" ref="AF132:AF183" si="79">IF(AD132&lt;&gt;AH132,1,0)</f>
        <v>0</v>
      </c>
      <c r="AG132" s="280">
        <f t="shared" si="74"/>
        <v>0</v>
      </c>
      <c r="AH132" s="280">
        <f t="shared" ref="AH132:AH183" si="80">IF(AV132="Yes",1,0)</f>
        <v>0</v>
      </c>
      <c r="AI132" s="280">
        <f t="shared" si="75"/>
        <v>0</v>
      </c>
      <c r="AJ132" s="280">
        <f t="shared" ref="AJ132:AJ183" si="81">IF(OR(AY132&lt;&gt;0,AX132="Yes"),1,0)</f>
        <v>0</v>
      </c>
      <c r="AK132" s="186" t="e">
        <f>MATCH(AY132,AY$18:AY564,0)</f>
        <v>#N/A</v>
      </c>
      <c r="AL132" s="280">
        <f t="shared" si="76"/>
        <v>0</v>
      </c>
      <c r="AM132" s="280">
        <f t="shared" si="77"/>
        <v>115</v>
      </c>
      <c r="AN132" s="415"/>
      <c r="AO132" s="416"/>
      <c r="AP132" s="303">
        <f t="shared" ref="AP132:AP183" si="82">AC132+AI132</f>
        <v>0</v>
      </c>
      <c r="AQ132" s="304">
        <f t="shared" ref="AQ132:AQ183" si="83">AD132</f>
        <v>0</v>
      </c>
      <c r="AR132" s="305">
        <f t="shared" ref="AR132:AR183" si="84">AE132</f>
        <v>0</v>
      </c>
      <c r="AS132" s="284"/>
      <c r="AT132" s="285" t="str">
        <f t="shared" si="70"/>
        <v/>
      </c>
      <c r="AU132" s="286"/>
      <c r="AV132" s="287"/>
      <c r="AW132" s="288"/>
      <c r="AX132" s="289"/>
      <c r="AY132" s="290"/>
      <c r="AZ132" s="291"/>
      <c r="BA132" s="286"/>
      <c r="BB132" s="290"/>
      <c r="BC132" s="287"/>
      <c r="BD132" s="307"/>
      <c r="BE132" s="309"/>
      <c r="BF132" s="286"/>
      <c r="BG132" s="297"/>
      <c r="BH132" s="298"/>
      <c r="BI132" s="299"/>
      <c r="BJ132" s="300"/>
      <c r="BK132" s="301"/>
      <c r="BL132" s="286"/>
      <c r="BM132" s="297"/>
      <c r="BN132" s="298"/>
      <c r="BO132" s="299"/>
      <c r="BP132" s="300"/>
      <c r="BQ132" s="301"/>
      <c r="BR132" s="286"/>
      <c r="BS132" s="297"/>
      <c r="BT132" s="298"/>
      <c r="BU132" s="299"/>
      <c r="BV132" s="300"/>
      <c r="BW132" s="301"/>
      <c r="BX132" s="286"/>
      <c r="BY132" s="297"/>
      <c r="BZ132" s="298"/>
      <c r="CA132" s="299"/>
      <c r="CB132" s="300"/>
      <c r="CC132" s="291"/>
      <c r="CD132" s="286"/>
      <c r="CE132" s="297"/>
      <c r="CF132" s="298"/>
      <c r="CG132" s="299"/>
      <c r="CH132" s="300"/>
      <c r="CI132" s="291"/>
      <c r="CJ132" s="286"/>
      <c r="CK132" s="297"/>
      <c r="CL132" s="298"/>
      <c r="CM132" s="299"/>
      <c r="CN132" s="300"/>
      <c r="CO132" s="291"/>
      <c r="CP132" s="286"/>
      <c r="CQ132" s="297"/>
      <c r="CR132" s="298"/>
      <c r="CS132" s="299"/>
      <c r="CT132" s="300"/>
      <c r="CU132" s="291"/>
      <c r="CV132" s="286"/>
      <c r="CW132" s="297"/>
      <c r="CX132" s="298"/>
      <c r="CY132" s="299"/>
      <c r="CZ132" s="300"/>
      <c r="DA132" s="291"/>
      <c r="DB132" s="286"/>
      <c r="DC132" s="297"/>
      <c r="DD132" s="298"/>
      <c r="DE132" s="299"/>
      <c r="DF132" s="300"/>
      <c r="DG132" s="291"/>
      <c r="DH132" s="286"/>
      <c r="DI132" s="297"/>
      <c r="DJ132" s="298"/>
      <c r="DK132" s="299"/>
      <c r="DL132" s="300"/>
      <c r="DM132" s="291"/>
      <c r="DN132" s="286"/>
      <c r="DO132" s="297"/>
      <c r="DP132" s="298"/>
      <c r="DQ132" s="299"/>
      <c r="DR132" s="300"/>
      <c r="DS132" s="291"/>
      <c r="DT132" s="286"/>
      <c r="DU132" s="297"/>
      <c r="DV132" s="298"/>
      <c r="DW132" s="299"/>
      <c r="DX132" s="300"/>
      <c r="DY132" s="291"/>
      <c r="DZ132" s="286"/>
      <c r="EA132" s="297"/>
      <c r="EB132" s="298"/>
      <c r="EC132" s="299"/>
      <c r="ED132" s="300"/>
      <c r="EE132" s="291"/>
      <c r="EF132" s="286"/>
      <c r="EG132" s="297"/>
      <c r="EH132" s="298"/>
      <c r="EI132" s="299"/>
      <c r="EJ132" s="300"/>
      <c r="EK132" s="291"/>
      <c r="EL132" s="286"/>
      <c r="EM132" s="297"/>
      <c r="EN132" s="298"/>
      <c r="EO132" s="299"/>
      <c r="EP132" s="300"/>
      <c r="EQ132" s="291"/>
      <c r="ER132" s="286"/>
      <c r="ES132" s="297"/>
      <c r="ET132" s="298"/>
      <c r="EU132" s="299"/>
      <c r="EV132" s="300"/>
      <c r="EW132" s="291"/>
      <c r="EX132" s="286"/>
      <c r="EY132" s="297"/>
      <c r="EZ132" s="298"/>
      <c r="FA132" s="299"/>
      <c r="FB132" s="300"/>
      <c r="FC132" s="291"/>
      <c r="FD132" s="286"/>
      <c r="FE132" s="297"/>
      <c r="FF132" s="298"/>
      <c r="FG132" s="299"/>
      <c r="FH132" s="300"/>
      <c r="FI132" s="291"/>
      <c r="FJ132" s="286"/>
      <c r="FK132" s="297"/>
      <c r="FL132" s="298"/>
      <c r="FM132" s="299"/>
      <c r="FN132" s="300"/>
      <c r="FO132" s="291"/>
      <c r="FP132" s="286"/>
      <c r="FQ132" s="297"/>
      <c r="FR132" s="298"/>
      <c r="FS132" s="299"/>
      <c r="FT132" s="300"/>
      <c r="FU132" s="291"/>
      <c r="FV132" s="286"/>
      <c r="FW132" s="297"/>
      <c r="FX132" s="298"/>
      <c r="FY132" s="299"/>
      <c r="FZ132" s="300"/>
      <c r="GA132" s="291"/>
      <c r="GB132" s="286"/>
      <c r="GC132" s="297"/>
      <c r="GD132" s="298"/>
      <c r="GE132" s="299"/>
      <c r="GF132" s="300"/>
      <c r="GG132" s="291"/>
      <c r="GH132" s="286"/>
      <c r="GI132" s="297"/>
      <c r="GJ132" s="298"/>
      <c r="GK132" s="299"/>
      <c r="GL132" s="300"/>
      <c r="GM132" s="291"/>
      <c r="GN132" s="286"/>
      <c r="GO132" s="297"/>
      <c r="GP132" s="298"/>
      <c r="GQ132" s="299"/>
      <c r="GR132" s="300"/>
      <c r="GS132" s="291"/>
      <c r="GT132" s="286"/>
      <c r="GU132" s="297"/>
      <c r="GV132" s="298"/>
      <c r="GW132" s="299"/>
      <c r="GX132" s="300"/>
      <c r="GY132" s="291"/>
      <c r="GZ132" s="286"/>
      <c r="HA132" s="297"/>
      <c r="HB132" s="298"/>
      <c r="HC132" s="299"/>
      <c r="HD132" s="300"/>
    </row>
    <row r="133" spans="1:212" x14ac:dyDescent="0.25">
      <c r="A133" s="280">
        <f>IF(AL133=1,(MAXA(A$18:A132)+1),0)</f>
        <v>0</v>
      </c>
      <c r="B133" s="280">
        <f>IF(BF133+BG133+BH133+BI133+BJ133&gt;0,MAXA(B$18:B132)+1,0)</f>
        <v>0</v>
      </c>
      <c r="C133" s="280">
        <f>IF(BL133+BM133+BN133+BO133+BP133&gt;0,MAXA(C$18:C132)+1,0)</f>
        <v>0</v>
      </c>
      <c r="D133" s="280">
        <f>IF(BR133+BS133+BT133+BU133+BV133&gt;0,MAXA(D$18:D132)+1,0)</f>
        <v>0</v>
      </c>
      <c r="E133" s="280">
        <f>IF(BX133+BY133+BZ133+CA133+CB133&gt;0,MAXA(E$18:E132)+1,0)</f>
        <v>0</v>
      </c>
      <c r="F133" s="280">
        <f>IF(CD133+CE133+CF133+CG133+CH133&gt;0,MAXA(F$18:F132)+1,0)</f>
        <v>0</v>
      </c>
      <c r="G133" s="280">
        <f>IF(CJ133+CK133+CL133+CM133+CN133&gt;0,MAXA(G$18:G132)+1,0)</f>
        <v>0</v>
      </c>
      <c r="H133" s="280">
        <f>IF(CP133+CQ133+CR133+CS133+CT133&gt;0,MAXA(H$18:H132)+1,0)</f>
        <v>0</v>
      </c>
      <c r="I133" s="280">
        <f>IF(CV133+CW133+CX133+CY133+CZ133&gt;0,MAXA(I$18:I132)+1,0)</f>
        <v>0</v>
      </c>
      <c r="J133" s="280">
        <f>IF(DB133+DC133+DD133+DE133+DF133&gt;0,MAXA(J$18:J132)+1,0)</f>
        <v>0</v>
      </c>
      <c r="K133" s="280">
        <f>IF(DH133+DI133+DJ133+DK133+DL133&gt;0,MAXA(K$18:K132)+1,0)</f>
        <v>0</v>
      </c>
      <c r="L133" s="280">
        <f>IF(DN133+DO133+DP133+DQ133+DR133&gt;0,MAXA(L$18:L132)+1,0)</f>
        <v>0</v>
      </c>
      <c r="M133" s="280">
        <f>IF(DT133+DU133+DV133+DW133+DX133&gt;0,MAXA(M$18:M132)+1,0)</f>
        <v>0</v>
      </c>
      <c r="N133" s="280">
        <f>IF(DZ133+EA133+EB133+EC133+ED133&gt;0,MAXA(N$18:N132)+1,0)</f>
        <v>0</v>
      </c>
      <c r="O133" s="280">
        <f>IF(EF133+EG133+EH133+EI133+EJ133&gt;0,MAXA(O$18:O132)+1,0)</f>
        <v>0</v>
      </c>
      <c r="P133" s="280">
        <f>IF(EL133+EM133+EN133+EO133+EP133&gt;0,MAXA(P$18:P132)+1,0)</f>
        <v>0</v>
      </c>
      <c r="Q133" s="280">
        <f>IF(ER133+ES133+ET133+EU133+EV133&gt;0,MAXA(Q$18:Q132)+1,0)</f>
        <v>0</v>
      </c>
      <c r="R133" s="280">
        <f>IF(EX133+EY133+EZ133+FA133+FB133&gt;0,MAXA(R$18:R132)+1,0)</f>
        <v>0</v>
      </c>
      <c r="S133" s="280">
        <f>IF(FD133+FE133+FF133+FG133+FH133&gt;0,MAXA(S$18:S132)+1,0)</f>
        <v>0</v>
      </c>
      <c r="T133" s="280">
        <f>IF(FJ133+FK133+FL133+FM133+FN133&gt;0,MAXA(T$18:T132)+1,0)</f>
        <v>0</v>
      </c>
      <c r="U133" s="280">
        <f>IF(FP133+FQ133+FR133+FS133+FT133&gt;0,MAXA(U$18:U132)+1,0)</f>
        <v>0</v>
      </c>
      <c r="V133" s="280">
        <f>IF(FV133+FW133+FX133+FY133+FZ133&gt;0,MAXA(V$18:V132)+1,0)</f>
        <v>0</v>
      </c>
      <c r="W133" s="280">
        <f>IF(GB133+GC133+GD133+GE133+GF133&gt;0,MAXA(W$18:W132)+1,0)</f>
        <v>0</v>
      </c>
      <c r="X133" s="280">
        <f>IF(GH133+GI133+GJ133+GK133+GL133&gt;0,MAXA(X$18:X132)+1,0)</f>
        <v>0</v>
      </c>
      <c r="Y133" s="280">
        <f>IF(GN133+GO133+GP133+GQ133+GR133&gt;0,MAXA(Y$18:Y132)+1,0)</f>
        <v>0</v>
      </c>
      <c r="Z133" s="280">
        <f>IF(GT133+GU133+GV133+GW133+GX133&gt;0,MAXA(Z$18:Z132)+1,0)</f>
        <v>0</v>
      </c>
      <c r="AA133" s="280">
        <f>IF(GZ133+HA133+HB133+HC133+HD133&gt;0,MAXA(AA$18:AA132)+1,0)</f>
        <v>0</v>
      </c>
      <c r="AB133" s="280">
        <f t="shared" si="78"/>
        <v>0</v>
      </c>
      <c r="AC133" s="280">
        <f t="shared" si="71"/>
        <v>0</v>
      </c>
      <c r="AD133" s="280">
        <f t="shared" si="72"/>
        <v>0</v>
      </c>
      <c r="AE133" s="280">
        <f t="shared" si="73"/>
        <v>0</v>
      </c>
      <c r="AF133" s="280">
        <f t="shared" si="79"/>
        <v>0</v>
      </c>
      <c r="AG133" s="280">
        <f t="shared" si="74"/>
        <v>0</v>
      </c>
      <c r="AH133" s="280">
        <f t="shared" si="80"/>
        <v>0</v>
      </c>
      <c r="AI133" s="280">
        <f t="shared" si="75"/>
        <v>0</v>
      </c>
      <c r="AJ133" s="280">
        <f t="shared" si="81"/>
        <v>0</v>
      </c>
      <c r="AK133" s="186" t="e">
        <f>MATCH(AY133,AY$18:AY565,0)</f>
        <v>#N/A</v>
      </c>
      <c r="AL133" s="280">
        <f t="shared" si="76"/>
        <v>0</v>
      </c>
      <c r="AM133" s="280">
        <f t="shared" si="77"/>
        <v>116</v>
      </c>
      <c r="AN133" s="415"/>
      <c r="AO133" s="416"/>
      <c r="AP133" s="303">
        <f t="shared" si="82"/>
        <v>0</v>
      </c>
      <c r="AQ133" s="304">
        <f t="shared" si="83"/>
        <v>0</v>
      </c>
      <c r="AR133" s="305">
        <f t="shared" si="84"/>
        <v>0</v>
      </c>
      <c r="AS133" s="284"/>
      <c r="AT133" s="285" t="str">
        <f t="shared" si="70"/>
        <v/>
      </c>
      <c r="AU133" s="286"/>
      <c r="AV133" s="287"/>
      <c r="AW133" s="288"/>
      <c r="AX133" s="289"/>
      <c r="AY133" s="290"/>
      <c r="AZ133" s="291"/>
      <c r="BA133" s="286"/>
      <c r="BB133" s="290"/>
      <c r="BC133" s="287"/>
      <c r="BD133" s="307"/>
      <c r="BE133" s="309"/>
      <c r="BF133" s="286"/>
      <c r="BG133" s="297"/>
      <c r="BH133" s="298"/>
      <c r="BI133" s="299"/>
      <c r="BJ133" s="300"/>
      <c r="BK133" s="301"/>
      <c r="BL133" s="286"/>
      <c r="BM133" s="297"/>
      <c r="BN133" s="298"/>
      <c r="BO133" s="299"/>
      <c r="BP133" s="300"/>
      <c r="BQ133" s="301"/>
      <c r="BR133" s="286"/>
      <c r="BS133" s="297"/>
      <c r="BT133" s="298"/>
      <c r="BU133" s="299"/>
      <c r="BV133" s="300"/>
      <c r="BW133" s="301"/>
      <c r="BX133" s="286"/>
      <c r="BY133" s="297"/>
      <c r="BZ133" s="298"/>
      <c r="CA133" s="299"/>
      <c r="CB133" s="300"/>
      <c r="CC133" s="291"/>
      <c r="CD133" s="286"/>
      <c r="CE133" s="297"/>
      <c r="CF133" s="298"/>
      <c r="CG133" s="299"/>
      <c r="CH133" s="300"/>
      <c r="CI133" s="291"/>
      <c r="CJ133" s="286"/>
      <c r="CK133" s="297"/>
      <c r="CL133" s="298"/>
      <c r="CM133" s="299"/>
      <c r="CN133" s="300"/>
      <c r="CO133" s="291"/>
      <c r="CP133" s="286"/>
      <c r="CQ133" s="297"/>
      <c r="CR133" s="298"/>
      <c r="CS133" s="299"/>
      <c r="CT133" s="300"/>
      <c r="CU133" s="291"/>
      <c r="CV133" s="286"/>
      <c r="CW133" s="297"/>
      <c r="CX133" s="298"/>
      <c r="CY133" s="299"/>
      <c r="CZ133" s="300"/>
      <c r="DA133" s="291"/>
      <c r="DB133" s="286"/>
      <c r="DC133" s="297"/>
      <c r="DD133" s="298"/>
      <c r="DE133" s="299"/>
      <c r="DF133" s="300"/>
      <c r="DG133" s="291"/>
      <c r="DH133" s="286"/>
      <c r="DI133" s="297"/>
      <c r="DJ133" s="298"/>
      <c r="DK133" s="299"/>
      <c r="DL133" s="300"/>
      <c r="DM133" s="291"/>
      <c r="DN133" s="286"/>
      <c r="DO133" s="297"/>
      <c r="DP133" s="298"/>
      <c r="DQ133" s="299"/>
      <c r="DR133" s="300"/>
      <c r="DS133" s="291"/>
      <c r="DT133" s="286"/>
      <c r="DU133" s="297"/>
      <c r="DV133" s="298"/>
      <c r="DW133" s="299"/>
      <c r="DX133" s="300"/>
      <c r="DY133" s="291"/>
      <c r="DZ133" s="286"/>
      <c r="EA133" s="297"/>
      <c r="EB133" s="298"/>
      <c r="EC133" s="299"/>
      <c r="ED133" s="300"/>
      <c r="EE133" s="291"/>
      <c r="EF133" s="286"/>
      <c r="EG133" s="297"/>
      <c r="EH133" s="298"/>
      <c r="EI133" s="299"/>
      <c r="EJ133" s="300"/>
      <c r="EK133" s="291"/>
      <c r="EL133" s="286"/>
      <c r="EM133" s="297"/>
      <c r="EN133" s="298"/>
      <c r="EO133" s="299"/>
      <c r="EP133" s="300"/>
      <c r="EQ133" s="291"/>
      <c r="ER133" s="286"/>
      <c r="ES133" s="297"/>
      <c r="ET133" s="298"/>
      <c r="EU133" s="299"/>
      <c r="EV133" s="300"/>
      <c r="EW133" s="291"/>
      <c r="EX133" s="286"/>
      <c r="EY133" s="297"/>
      <c r="EZ133" s="298"/>
      <c r="FA133" s="299"/>
      <c r="FB133" s="300"/>
      <c r="FC133" s="291"/>
      <c r="FD133" s="286"/>
      <c r="FE133" s="297"/>
      <c r="FF133" s="298"/>
      <c r="FG133" s="299"/>
      <c r="FH133" s="300"/>
      <c r="FI133" s="291"/>
      <c r="FJ133" s="286"/>
      <c r="FK133" s="297"/>
      <c r="FL133" s="298"/>
      <c r="FM133" s="299"/>
      <c r="FN133" s="300"/>
      <c r="FO133" s="291"/>
      <c r="FP133" s="286"/>
      <c r="FQ133" s="297"/>
      <c r="FR133" s="298"/>
      <c r="FS133" s="299"/>
      <c r="FT133" s="300"/>
      <c r="FU133" s="291"/>
      <c r="FV133" s="286"/>
      <c r="FW133" s="297"/>
      <c r="FX133" s="298"/>
      <c r="FY133" s="299"/>
      <c r="FZ133" s="300"/>
      <c r="GA133" s="291"/>
      <c r="GB133" s="286"/>
      <c r="GC133" s="297"/>
      <c r="GD133" s="298"/>
      <c r="GE133" s="299"/>
      <c r="GF133" s="300"/>
      <c r="GG133" s="291"/>
      <c r="GH133" s="286"/>
      <c r="GI133" s="297"/>
      <c r="GJ133" s="298"/>
      <c r="GK133" s="299"/>
      <c r="GL133" s="300"/>
      <c r="GM133" s="291"/>
      <c r="GN133" s="286"/>
      <c r="GO133" s="297"/>
      <c r="GP133" s="298"/>
      <c r="GQ133" s="299"/>
      <c r="GR133" s="300"/>
      <c r="GS133" s="291"/>
      <c r="GT133" s="286"/>
      <c r="GU133" s="297"/>
      <c r="GV133" s="298"/>
      <c r="GW133" s="299"/>
      <c r="GX133" s="300"/>
      <c r="GY133" s="291"/>
      <c r="GZ133" s="286"/>
      <c r="HA133" s="297"/>
      <c r="HB133" s="298"/>
      <c r="HC133" s="299"/>
      <c r="HD133" s="300"/>
    </row>
    <row r="134" spans="1:212" x14ac:dyDescent="0.25">
      <c r="A134" s="280">
        <f>IF(AL134=1,(MAXA(A$18:A133)+1),0)</f>
        <v>0</v>
      </c>
      <c r="B134" s="280">
        <f>IF(BF134+BG134+BH134+BI134+BJ134&gt;0,MAXA(B$18:B133)+1,0)</f>
        <v>0</v>
      </c>
      <c r="C134" s="280">
        <f>IF(BL134+BM134+BN134+BO134+BP134&gt;0,MAXA(C$18:C133)+1,0)</f>
        <v>0</v>
      </c>
      <c r="D134" s="280">
        <f>IF(BR134+BS134+BT134+BU134+BV134&gt;0,MAXA(D$18:D133)+1,0)</f>
        <v>0</v>
      </c>
      <c r="E134" s="280">
        <f>IF(BX134+BY134+BZ134+CA134+CB134&gt;0,MAXA(E$18:E133)+1,0)</f>
        <v>0</v>
      </c>
      <c r="F134" s="280">
        <f>IF(CD134+CE134+CF134+CG134+CH134&gt;0,MAXA(F$18:F133)+1,0)</f>
        <v>0</v>
      </c>
      <c r="G134" s="280">
        <f>IF(CJ134+CK134+CL134+CM134+CN134&gt;0,MAXA(G$18:G133)+1,0)</f>
        <v>0</v>
      </c>
      <c r="H134" s="280">
        <f>IF(CP134+CQ134+CR134+CS134+CT134&gt;0,MAXA(H$18:H133)+1,0)</f>
        <v>0</v>
      </c>
      <c r="I134" s="280">
        <f>IF(CV134+CW134+CX134+CY134+CZ134&gt;0,MAXA(I$18:I133)+1,0)</f>
        <v>0</v>
      </c>
      <c r="J134" s="280">
        <f>IF(DB134+DC134+DD134+DE134+DF134&gt;0,MAXA(J$18:J133)+1,0)</f>
        <v>0</v>
      </c>
      <c r="K134" s="280">
        <f>IF(DH134+DI134+DJ134+DK134+DL134&gt;0,MAXA(K$18:K133)+1,0)</f>
        <v>0</v>
      </c>
      <c r="L134" s="280">
        <f>IF(DN134+DO134+DP134+DQ134+DR134&gt;0,MAXA(L$18:L133)+1,0)</f>
        <v>0</v>
      </c>
      <c r="M134" s="280">
        <f>IF(DT134+DU134+DV134+DW134+DX134&gt;0,MAXA(M$18:M133)+1,0)</f>
        <v>0</v>
      </c>
      <c r="N134" s="280">
        <f>IF(DZ134+EA134+EB134+EC134+ED134&gt;0,MAXA(N$18:N133)+1,0)</f>
        <v>0</v>
      </c>
      <c r="O134" s="280">
        <f>IF(EF134+EG134+EH134+EI134+EJ134&gt;0,MAXA(O$18:O133)+1,0)</f>
        <v>0</v>
      </c>
      <c r="P134" s="280">
        <f>IF(EL134+EM134+EN134+EO134+EP134&gt;0,MAXA(P$18:P133)+1,0)</f>
        <v>0</v>
      </c>
      <c r="Q134" s="280">
        <f>IF(ER134+ES134+ET134+EU134+EV134&gt;0,MAXA(Q$18:Q133)+1,0)</f>
        <v>0</v>
      </c>
      <c r="R134" s="280">
        <f>IF(EX134+EY134+EZ134+FA134+FB134&gt;0,MAXA(R$18:R133)+1,0)</f>
        <v>0</v>
      </c>
      <c r="S134" s="280">
        <f>IF(FD134+FE134+FF134+FG134+FH134&gt;0,MAXA(S$18:S133)+1,0)</f>
        <v>0</v>
      </c>
      <c r="T134" s="280">
        <f>IF(FJ134+FK134+FL134+FM134+FN134&gt;0,MAXA(T$18:T133)+1,0)</f>
        <v>0</v>
      </c>
      <c r="U134" s="280">
        <f>IF(FP134+FQ134+FR134+FS134+FT134&gt;0,MAXA(U$18:U133)+1,0)</f>
        <v>0</v>
      </c>
      <c r="V134" s="280">
        <f>IF(FV134+FW134+FX134+FY134+FZ134&gt;0,MAXA(V$18:V133)+1,0)</f>
        <v>0</v>
      </c>
      <c r="W134" s="280">
        <f>IF(GB134+GC134+GD134+GE134+GF134&gt;0,MAXA(W$18:W133)+1,0)</f>
        <v>0</v>
      </c>
      <c r="X134" s="280">
        <f>IF(GH134+GI134+GJ134+GK134+GL134&gt;0,MAXA(X$18:X133)+1,0)</f>
        <v>0</v>
      </c>
      <c r="Y134" s="280">
        <f>IF(GN134+GO134+GP134+GQ134+GR134&gt;0,MAXA(Y$18:Y133)+1,0)</f>
        <v>0</v>
      </c>
      <c r="Z134" s="280">
        <f>IF(GT134+GU134+GV134+GW134+GX134&gt;0,MAXA(Z$18:Z133)+1,0)</f>
        <v>0</v>
      </c>
      <c r="AA134" s="280">
        <f>IF(GZ134+HA134+HB134+HC134+HD134&gt;0,MAXA(AA$18:AA133)+1,0)</f>
        <v>0</v>
      </c>
      <c r="AB134" s="280">
        <f t="shared" si="78"/>
        <v>0</v>
      </c>
      <c r="AC134" s="280">
        <f t="shared" si="71"/>
        <v>0</v>
      </c>
      <c r="AD134" s="280">
        <f t="shared" si="72"/>
        <v>0</v>
      </c>
      <c r="AE134" s="280">
        <f t="shared" si="73"/>
        <v>0</v>
      </c>
      <c r="AF134" s="280">
        <f t="shared" si="79"/>
        <v>0</v>
      </c>
      <c r="AG134" s="280">
        <f t="shared" si="74"/>
        <v>0</v>
      </c>
      <c r="AH134" s="280">
        <f t="shared" si="80"/>
        <v>0</v>
      </c>
      <c r="AI134" s="280">
        <f t="shared" si="75"/>
        <v>0</v>
      </c>
      <c r="AJ134" s="280">
        <f t="shared" si="81"/>
        <v>0</v>
      </c>
      <c r="AK134" s="186" t="e">
        <f>MATCH(AY134,AY$18:AY566,0)</f>
        <v>#N/A</v>
      </c>
      <c r="AL134" s="280">
        <f t="shared" si="76"/>
        <v>0</v>
      </c>
      <c r="AM134" s="280">
        <f t="shared" si="77"/>
        <v>117</v>
      </c>
      <c r="AN134" s="415"/>
      <c r="AO134" s="416"/>
      <c r="AP134" s="303">
        <f t="shared" si="82"/>
        <v>0</v>
      </c>
      <c r="AQ134" s="304">
        <f t="shared" si="83"/>
        <v>0</v>
      </c>
      <c r="AR134" s="305">
        <f t="shared" si="84"/>
        <v>0</v>
      </c>
      <c r="AS134" s="284"/>
      <c r="AT134" s="285" t="str">
        <f t="shared" si="70"/>
        <v/>
      </c>
      <c r="AU134" s="286"/>
      <c r="AV134" s="287"/>
      <c r="AW134" s="288"/>
      <c r="AX134" s="289"/>
      <c r="AY134" s="290"/>
      <c r="AZ134" s="291"/>
      <c r="BA134" s="286"/>
      <c r="BB134" s="290"/>
      <c r="BC134" s="287"/>
      <c r="BD134" s="307"/>
      <c r="BE134" s="309"/>
      <c r="BF134" s="286"/>
      <c r="BG134" s="297"/>
      <c r="BH134" s="298"/>
      <c r="BI134" s="299"/>
      <c r="BJ134" s="300"/>
      <c r="BK134" s="301"/>
      <c r="BL134" s="286"/>
      <c r="BM134" s="297"/>
      <c r="BN134" s="298"/>
      <c r="BO134" s="299"/>
      <c r="BP134" s="300"/>
      <c r="BQ134" s="301"/>
      <c r="BR134" s="286"/>
      <c r="BS134" s="297"/>
      <c r="BT134" s="298"/>
      <c r="BU134" s="299"/>
      <c r="BV134" s="300"/>
      <c r="BW134" s="301"/>
      <c r="BX134" s="286"/>
      <c r="BY134" s="297"/>
      <c r="BZ134" s="298"/>
      <c r="CA134" s="299"/>
      <c r="CB134" s="300"/>
      <c r="CC134" s="291"/>
      <c r="CD134" s="286"/>
      <c r="CE134" s="297"/>
      <c r="CF134" s="298"/>
      <c r="CG134" s="299"/>
      <c r="CH134" s="300"/>
      <c r="CI134" s="291"/>
      <c r="CJ134" s="286"/>
      <c r="CK134" s="297"/>
      <c r="CL134" s="298"/>
      <c r="CM134" s="299"/>
      <c r="CN134" s="300"/>
      <c r="CO134" s="291"/>
      <c r="CP134" s="286"/>
      <c r="CQ134" s="297"/>
      <c r="CR134" s="298"/>
      <c r="CS134" s="299"/>
      <c r="CT134" s="300"/>
      <c r="CU134" s="291"/>
      <c r="CV134" s="286"/>
      <c r="CW134" s="297"/>
      <c r="CX134" s="298"/>
      <c r="CY134" s="299"/>
      <c r="CZ134" s="300"/>
      <c r="DA134" s="291"/>
      <c r="DB134" s="286"/>
      <c r="DC134" s="297"/>
      <c r="DD134" s="298"/>
      <c r="DE134" s="299"/>
      <c r="DF134" s="300"/>
      <c r="DG134" s="291"/>
      <c r="DH134" s="286"/>
      <c r="DI134" s="297"/>
      <c r="DJ134" s="298"/>
      <c r="DK134" s="299"/>
      <c r="DL134" s="300"/>
      <c r="DM134" s="291"/>
      <c r="DN134" s="286"/>
      <c r="DO134" s="297"/>
      <c r="DP134" s="298"/>
      <c r="DQ134" s="299"/>
      <c r="DR134" s="300"/>
      <c r="DS134" s="291"/>
      <c r="DT134" s="286"/>
      <c r="DU134" s="297"/>
      <c r="DV134" s="298"/>
      <c r="DW134" s="299"/>
      <c r="DX134" s="300"/>
      <c r="DY134" s="291"/>
      <c r="DZ134" s="286"/>
      <c r="EA134" s="297"/>
      <c r="EB134" s="298"/>
      <c r="EC134" s="299"/>
      <c r="ED134" s="300"/>
      <c r="EE134" s="291"/>
      <c r="EF134" s="286"/>
      <c r="EG134" s="297"/>
      <c r="EH134" s="298"/>
      <c r="EI134" s="299"/>
      <c r="EJ134" s="300"/>
      <c r="EK134" s="291"/>
      <c r="EL134" s="286"/>
      <c r="EM134" s="297"/>
      <c r="EN134" s="298"/>
      <c r="EO134" s="299"/>
      <c r="EP134" s="300"/>
      <c r="EQ134" s="291"/>
      <c r="ER134" s="286"/>
      <c r="ES134" s="297"/>
      <c r="ET134" s="298"/>
      <c r="EU134" s="299"/>
      <c r="EV134" s="300"/>
      <c r="EW134" s="291"/>
      <c r="EX134" s="286"/>
      <c r="EY134" s="297"/>
      <c r="EZ134" s="298"/>
      <c r="FA134" s="299"/>
      <c r="FB134" s="300"/>
      <c r="FC134" s="291"/>
      <c r="FD134" s="286"/>
      <c r="FE134" s="297"/>
      <c r="FF134" s="298"/>
      <c r="FG134" s="299"/>
      <c r="FH134" s="300"/>
      <c r="FI134" s="291"/>
      <c r="FJ134" s="286"/>
      <c r="FK134" s="297"/>
      <c r="FL134" s="298"/>
      <c r="FM134" s="299"/>
      <c r="FN134" s="300"/>
      <c r="FO134" s="291"/>
      <c r="FP134" s="286"/>
      <c r="FQ134" s="297"/>
      <c r="FR134" s="298"/>
      <c r="FS134" s="299"/>
      <c r="FT134" s="300"/>
      <c r="FU134" s="291"/>
      <c r="FV134" s="286"/>
      <c r="FW134" s="297"/>
      <c r="FX134" s="298"/>
      <c r="FY134" s="299"/>
      <c r="FZ134" s="300"/>
      <c r="GA134" s="291"/>
      <c r="GB134" s="286"/>
      <c r="GC134" s="297"/>
      <c r="GD134" s="298"/>
      <c r="GE134" s="299"/>
      <c r="GF134" s="300"/>
      <c r="GG134" s="291"/>
      <c r="GH134" s="286"/>
      <c r="GI134" s="297"/>
      <c r="GJ134" s="298"/>
      <c r="GK134" s="299"/>
      <c r="GL134" s="300"/>
      <c r="GM134" s="291"/>
      <c r="GN134" s="286"/>
      <c r="GO134" s="297"/>
      <c r="GP134" s="298"/>
      <c r="GQ134" s="299"/>
      <c r="GR134" s="300"/>
      <c r="GS134" s="291"/>
      <c r="GT134" s="286"/>
      <c r="GU134" s="297"/>
      <c r="GV134" s="298"/>
      <c r="GW134" s="299"/>
      <c r="GX134" s="300"/>
      <c r="GY134" s="291"/>
      <c r="GZ134" s="286"/>
      <c r="HA134" s="297"/>
      <c r="HB134" s="298"/>
      <c r="HC134" s="299"/>
      <c r="HD134" s="300"/>
    </row>
    <row r="135" spans="1:212" x14ac:dyDescent="0.25">
      <c r="A135" s="280">
        <f>IF(AL135=1,(MAXA(A$18:A134)+1),0)</f>
        <v>0</v>
      </c>
      <c r="B135" s="280">
        <f>IF(BF135+BG135+BH135+BI135+BJ135&gt;0,MAXA(B$18:B134)+1,0)</f>
        <v>0</v>
      </c>
      <c r="C135" s="280">
        <f>IF(BL135+BM135+BN135+BO135+BP135&gt;0,MAXA(C$18:C134)+1,0)</f>
        <v>0</v>
      </c>
      <c r="D135" s="280">
        <f>IF(BR135+BS135+BT135+BU135+BV135&gt;0,MAXA(D$18:D134)+1,0)</f>
        <v>0</v>
      </c>
      <c r="E135" s="280">
        <f>IF(BX135+BY135+BZ135+CA135+CB135&gt;0,MAXA(E$18:E134)+1,0)</f>
        <v>0</v>
      </c>
      <c r="F135" s="280">
        <f>IF(CD135+CE135+CF135+CG135+CH135&gt;0,MAXA(F$18:F134)+1,0)</f>
        <v>0</v>
      </c>
      <c r="G135" s="280">
        <f>IF(CJ135+CK135+CL135+CM135+CN135&gt;0,MAXA(G$18:G134)+1,0)</f>
        <v>0</v>
      </c>
      <c r="H135" s="280">
        <f>IF(CP135+CQ135+CR135+CS135+CT135&gt;0,MAXA(H$18:H134)+1,0)</f>
        <v>0</v>
      </c>
      <c r="I135" s="280">
        <f>IF(CV135+CW135+CX135+CY135+CZ135&gt;0,MAXA(I$18:I134)+1,0)</f>
        <v>0</v>
      </c>
      <c r="J135" s="280">
        <f>IF(DB135+DC135+DD135+DE135+DF135&gt;0,MAXA(J$18:J134)+1,0)</f>
        <v>0</v>
      </c>
      <c r="K135" s="280">
        <f>IF(DH135+DI135+DJ135+DK135+DL135&gt;0,MAXA(K$18:K134)+1,0)</f>
        <v>0</v>
      </c>
      <c r="L135" s="280">
        <f>IF(DN135+DO135+DP135+DQ135+DR135&gt;0,MAXA(L$18:L134)+1,0)</f>
        <v>0</v>
      </c>
      <c r="M135" s="280">
        <f>IF(DT135+DU135+DV135+DW135+DX135&gt;0,MAXA(M$18:M134)+1,0)</f>
        <v>0</v>
      </c>
      <c r="N135" s="280">
        <f>IF(DZ135+EA135+EB135+EC135+ED135&gt;0,MAXA(N$18:N134)+1,0)</f>
        <v>0</v>
      </c>
      <c r="O135" s="280">
        <f>IF(EF135+EG135+EH135+EI135+EJ135&gt;0,MAXA(O$18:O134)+1,0)</f>
        <v>0</v>
      </c>
      <c r="P135" s="280">
        <f>IF(EL135+EM135+EN135+EO135+EP135&gt;0,MAXA(P$18:P134)+1,0)</f>
        <v>0</v>
      </c>
      <c r="Q135" s="280">
        <f>IF(ER135+ES135+ET135+EU135+EV135&gt;0,MAXA(Q$18:Q134)+1,0)</f>
        <v>0</v>
      </c>
      <c r="R135" s="280">
        <f>IF(EX135+EY135+EZ135+FA135+FB135&gt;0,MAXA(R$18:R134)+1,0)</f>
        <v>0</v>
      </c>
      <c r="S135" s="280">
        <f>IF(FD135+FE135+FF135+FG135+FH135&gt;0,MAXA(S$18:S134)+1,0)</f>
        <v>0</v>
      </c>
      <c r="T135" s="280">
        <f>IF(FJ135+FK135+FL135+FM135+FN135&gt;0,MAXA(T$18:T134)+1,0)</f>
        <v>0</v>
      </c>
      <c r="U135" s="280">
        <f>IF(FP135+FQ135+FR135+FS135+FT135&gt;0,MAXA(U$18:U134)+1,0)</f>
        <v>0</v>
      </c>
      <c r="V135" s="280">
        <f>IF(FV135+FW135+FX135+FY135+FZ135&gt;0,MAXA(V$18:V134)+1,0)</f>
        <v>0</v>
      </c>
      <c r="W135" s="280">
        <f>IF(GB135+GC135+GD135+GE135+GF135&gt;0,MAXA(W$18:W134)+1,0)</f>
        <v>0</v>
      </c>
      <c r="X135" s="280">
        <f>IF(GH135+GI135+GJ135+GK135+GL135&gt;0,MAXA(X$18:X134)+1,0)</f>
        <v>0</v>
      </c>
      <c r="Y135" s="280">
        <f>IF(GN135+GO135+GP135+GQ135+GR135&gt;0,MAXA(Y$18:Y134)+1,0)</f>
        <v>0</v>
      </c>
      <c r="Z135" s="280">
        <f>IF(GT135+GU135+GV135+GW135+GX135&gt;0,MAXA(Z$18:Z134)+1,0)</f>
        <v>0</v>
      </c>
      <c r="AA135" s="280">
        <f>IF(GZ135+HA135+HB135+HC135+HD135&gt;0,MAXA(AA$18:AA134)+1,0)</f>
        <v>0</v>
      </c>
      <c r="AB135" s="280">
        <f t="shared" si="78"/>
        <v>0</v>
      </c>
      <c r="AC135" s="280">
        <f t="shared" si="71"/>
        <v>0</v>
      </c>
      <c r="AD135" s="280">
        <f t="shared" si="72"/>
        <v>0</v>
      </c>
      <c r="AE135" s="280">
        <f t="shared" si="73"/>
        <v>0</v>
      </c>
      <c r="AF135" s="280">
        <f t="shared" si="79"/>
        <v>0</v>
      </c>
      <c r="AG135" s="280">
        <f t="shared" si="74"/>
        <v>0</v>
      </c>
      <c r="AH135" s="280">
        <f t="shared" si="80"/>
        <v>0</v>
      </c>
      <c r="AI135" s="280">
        <f t="shared" si="75"/>
        <v>0</v>
      </c>
      <c r="AJ135" s="280">
        <f t="shared" si="81"/>
        <v>0</v>
      </c>
      <c r="AK135" s="186" t="e">
        <f>MATCH(AY135,AY$18:AY567,0)</f>
        <v>#N/A</v>
      </c>
      <c r="AL135" s="280">
        <f t="shared" si="76"/>
        <v>0</v>
      </c>
      <c r="AM135" s="280">
        <f t="shared" si="77"/>
        <v>118</v>
      </c>
      <c r="AN135" s="415"/>
      <c r="AO135" s="416"/>
      <c r="AP135" s="303">
        <f t="shared" si="82"/>
        <v>0</v>
      </c>
      <c r="AQ135" s="304">
        <f t="shared" si="83"/>
        <v>0</v>
      </c>
      <c r="AR135" s="305">
        <f t="shared" si="84"/>
        <v>0</v>
      </c>
      <c r="AS135" s="284"/>
      <c r="AT135" s="285" t="str">
        <f t="shared" si="70"/>
        <v/>
      </c>
      <c r="AU135" s="286"/>
      <c r="AV135" s="287"/>
      <c r="AW135" s="288"/>
      <c r="AX135" s="289"/>
      <c r="AY135" s="290"/>
      <c r="AZ135" s="291"/>
      <c r="BA135" s="286"/>
      <c r="BB135" s="290"/>
      <c r="BC135" s="287"/>
      <c r="BD135" s="307"/>
      <c r="BE135" s="309"/>
      <c r="BF135" s="286"/>
      <c r="BG135" s="297"/>
      <c r="BH135" s="298"/>
      <c r="BI135" s="299"/>
      <c r="BJ135" s="300"/>
      <c r="BK135" s="301"/>
      <c r="BL135" s="286"/>
      <c r="BM135" s="297"/>
      <c r="BN135" s="298"/>
      <c r="BO135" s="299"/>
      <c r="BP135" s="300"/>
      <c r="BQ135" s="301"/>
      <c r="BR135" s="286"/>
      <c r="BS135" s="297"/>
      <c r="BT135" s="298"/>
      <c r="BU135" s="299"/>
      <c r="BV135" s="300"/>
      <c r="BW135" s="301"/>
      <c r="BX135" s="286"/>
      <c r="BY135" s="297"/>
      <c r="BZ135" s="298"/>
      <c r="CA135" s="299"/>
      <c r="CB135" s="300"/>
      <c r="CC135" s="291"/>
      <c r="CD135" s="286"/>
      <c r="CE135" s="297"/>
      <c r="CF135" s="298"/>
      <c r="CG135" s="299"/>
      <c r="CH135" s="300"/>
      <c r="CI135" s="291"/>
      <c r="CJ135" s="286"/>
      <c r="CK135" s="297"/>
      <c r="CL135" s="298"/>
      <c r="CM135" s="299"/>
      <c r="CN135" s="300"/>
      <c r="CO135" s="291"/>
      <c r="CP135" s="286"/>
      <c r="CQ135" s="297"/>
      <c r="CR135" s="298"/>
      <c r="CS135" s="299"/>
      <c r="CT135" s="300"/>
      <c r="CU135" s="291"/>
      <c r="CV135" s="286"/>
      <c r="CW135" s="297"/>
      <c r="CX135" s="298"/>
      <c r="CY135" s="299"/>
      <c r="CZ135" s="300"/>
      <c r="DA135" s="291"/>
      <c r="DB135" s="286"/>
      <c r="DC135" s="297"/>
      <c r="DD135" s="298"/>
      <c r="DE135" s="299"/>
      <c r="DF135" s="300"/>
      <c r="DG135" s="291"/>
      <c r="DH135" s="286"/>
      <c r="DI135" s="297"/>
      <c r="DJ135" s="298"/>
      <c r="DK135" s="299"/>
      <c r="DL135" s="300"/>
      <c r="DM135" s="291"/>
      <c r="DN135" s="286"/>
      <c r="DO135" s="297"/>
      <c r="DP135" s="298"/>
      <c r="DQ135" s="299"/>
      <c r="DR135" s="300"/>
      <c r="DS135" s="291"/>
      <c r="DT135" s="286"/>
      <c r="DU135" s="297"/>
      <c r="DV135" s="298"/>
      <c r="DW135" s="299"/>
      <c r="DX135" s="300"/>
      <c r="DY135" s="291"/>
      <c r="DZ135" s="286"/>
      <c r="EA135" s="297"/>
      <c r="EB135" s="298"/>
      <c r="EC135" s="299"/>
      <c r="ED135" s="300"/>
      <c r="EE135" s="291"/>
      <c r="EF135" s="286"/>
      <c r="EG135" s="297"/>
      <c r="EH135" s="298"/>
      <c r="EI135" s="299"/>
      <c r="EJ135" s="300"/>
      <c r="EK135" s="291"/>
      <c r="EL135" s="286"/>
      <c r="EM135" s="297"/>
      <c r="EN135" s="298"/>
      <c r="EO135" s="299"/>
      <c r="EP135" s="300"/>
      <c r="EQ135" s="291"/>
      <c r="ER135" s="286"/>
      <c r="ES135" s="297"/>
      <c r="ET135" s="298"/>
      <c r="EU135" s="299"/>
      <c r="EV135" s="300"/>
      <c r="EW135" s="291"/>
      <c r="EX135" s="286"/>
      <c r="EY135" s="297"/>
      <c r="EZ135" s="298"/>
      <c r="FA135" s="299"/>
      <c r="FB135" s="300"/>
      <c r="FC135" s="291"/>
      <c r="FD135" s="286"/>
      <c r="FE135" s="297"/>
      <c r="FF135" s="298"/>
      <c r="FG135" s="299"/>
      <c r="FH135" s="300"/>
      <c r="FI135" s="291"/>
      <c r="FJ135" s="286"/>
      <c r="FK135" s="297"/>
      <c r="FL135" s="298"/>
      <c r="FM135" s="299"/>
      <c r="FN135" s="300"/>
      <c r="FO135" s="291"/>
      <c r="FP135" s="286"/>
      <c r="FQ135" s="297"/>
      <c r="FR135" s="298"/>
      <c r="FS135" s="299"/>
      <c r="FT135" s="300"/>
      <c r="FU135" s="291"/>
      <c r="FV135" s="286"/>
      <c r="FW135" s="297"/>
      <c r="FX135" s="298"/>
      <c r="FY135" s="299"/>
      <c r="FZ135" s="300"/>
      <c r="GA135" s="291"/>
      <c r="GB135" s="286"/>
      <c r="GC135" s="297"/>
      <c r="GD135" s="298"/>
      <c r="GE135" s="299"/>
      <c r="GF135" s="300"/>
      <c r="GG135" s="291"/>
      <c r="GH135" s="286"/>
      <c r="GI135" s="297"/>
      <c r="GJ135" s="298"/>
      <c r="GK135" s="299"/>
      <c r="GL135" s="300"/>
      <c r="GM135" s="291"/>
      <c r="GN135" s="286"/>
      <c r="GO135" s="297"/>
      <c r="GP135" s="298"/>
      <c r="GQ135" s="299"/>
      <c r="GR135" s="300"/>
      <c r="GS135" s="291"/>
      <c r="GT135" s="286"/>
      <c r="GU135" s="297"/>
      <c r="GV135" s="298"/>
      <c r="GW135" s="299"/>
      <c r="GX135" s="300"/>
      <c r="GY135" s="291"/>
      <c r="GZ135" s="286"/>
      <c r="HA135" s="297"/>
      <c r="HB135" s="298"/>
      <c r="HC135" s="299"/>
      <c r="HD135" s="300"/>
    </row>
    <row r="136" spans="1:212" x14ac:dyDescent="0.25">
      <c r="A136" s="280">
        <f>IF(AL136=1,(MAXA(A$18:A135)+1),0)</f>
        <v>0</v>
      </c>
      <c r="B136" s="280">
        <f>IF(BF136+BG136+BH136+BI136+BJ136&gt;0,MAXA(B$18:B135)+1,0)</f>
        <v>0</v>
      </c>
      <c r="C136" s="280">
        <f>IF(BL136+BM136+BN136+BO136+BP136&gt;0,MAXA(C$18:C135)+1,0)</f>
        <v>0</v>
      </c>
      <c r="D136" s="280">
        <f>IF(BR136+BS136+BT136+BU136+BV136&gt;0,MAXA(D$18:D135)+1,0)</f>
        <v>0</v>
      </c>
      <c r="E136" s="280">
        <f>IF(BX136+BY136+BZ136+CA136+CB136&gt;0,MAXA(E$18:E135)+1,0)</f>
        <v>0</v>
      </c>
      <c r="F136" s="280">
        <f>IF(CD136+CE136+CF136+CG136+CH136&gt;0,MAXA(F$18:F135)+1,0)</f>
        <v>0</v>
      </c>
      <c r="G136" s="280">
        <f>IF(CJ136+CK136+CL136+CM136+CN136&gt;0,MAXA(G$18:G135)+1,0)</f>
        <v>0</v>
      </c>
      <c r="H136" s="280">
        <f>IF(CP136+CQ136+CR136+CS136+CT136&gt;0,MAXA(H$18:H135)+1,0)</f>
        <v>0</v>
      </c>
      <c r="I136" s="280">
        <f>IF(CV136+CW136+CX136+CY136+CZ136&gt;0,MAXA(I$18:I135)+1,0)</f>
        <v>0</v>
      </c>
      <c r="J136" s="280">
        <f>IF(DB136+DC136+DD136+DE136+DF136&gt;0,MAXA(J$18:J135)+1,0)</f>
        <v>0</v>
      </c>
      <c r="K136" s="280">
        <f>IF(DH136+DI136+DJ136+DK136+DL136&gt;0,MAXA(K$18:K135)+1,0)</f>
        <v>0</v>
      </c>
      <c r="L136" s="280">
        <f>IF(DN136+DO136+DP136+DQ136+DR136&gt;0,MAXA(L$18:L135)+1,0)</f>
        <v>0</v>
      </c>
      <c r="M136" s="280">
        <f>IF(DT136+DU136+DV136+DW136+DX136&gt;0,MAXA(M$18:M135)+1,0)</f>
        <v>0</v>
      </c>
      <c r="N136" s="280">
        <f>IF(DZ136+EA136+EB136+EC136+ED136&gt;0,MAXA(N$18:N135)+1,0)</f>
        <v>0</v>
      </c>
      <c r="O136" s="280">
        <f>IF(EF136+EG136+EH136+EI136+EJ136&gt;0,MAXA(O$18:O135)+1,0)</f>
        <v>0</v>
      </c>
      <c r="P136" s="280">
        <f>IF(EL136+EM136+EN136+EO136+EP136&gt;0,MAXA(P$18:P135)+1,0)</f>
        <v>0</v>
      </c>
      <c r="Q136" s="280">
        <f>IF(ER136+ES136+ET136+EU136+EV136&gt;0,MAXA(Q$18:Q135)+1,0)</f>
        <v>0</v>
      </c>
      <c r="R136" s="280">
        <f>IF(EX136+EY136+EZ136+FA136+FB136&gt;0,MAXA(R$18:R135)+1,0)</f>
        <v>0</v>
      </c>
      <c r="S136" s="280">
        <f>IF(FD136+FE136+FF136+FG136+FH136&gt;0,MAXA(S$18:S135)+1,0)</f>
        <v>0</v>
      </c>
      <c r="T136" s="280">
        <f>IF(FJ136+FK136+FL136+FM136+FN136&gt;0,MAXA(T$18:T135)+1,0)</f>
        <v>0</v>
      </c>
      <c r="U136" s="280">
        <f>IF(FP136+FQ136+FR136+FS136+FT136&gt;0,MAXA(U$18:U135)+1,0)</f>
        <v>0</v>
      </c>
      <c r="V136" s="280">
        <f>IF(FV136+FW136+FX136+FY136+FZ136&gt;0,MAXA(V$18:V135)+1,0)</f>
        <v>0</v>
      </c>
      <c r="W136" s="280">
        <f>IF(GB136+GC136+GD136+GE136+GF136&gt;0,MAXA(W$18:W135)+1,0)</f>
        <v>0</v>
      </c>
      <c r="X136" s="280">
        <f>IF(GH136+GI136+GJ136+GK136+GL136&gt;0,MAXA(X$18:X135)+1,0)</f>
        <v>0</v>
      </c>
      <c r="Y136" s="280">
        <f>IF(GN136+GO136+GP136+GQ136+GR136&gt;0,MAXA(Y$18:Y135)+1,0)</f>
        <v>0</v>
      </c>
      <c r="Z136" s="280">
        <f>IF(GT136+GU136+GV136+GW136+GX136&gt;0,MAXA(Z$18:Z135)+1,0)</f>
        <v>0</v>
      </c>
      <c r="AA136" s="280">
        <f>IF(GZ136+HA136+HB136+HC136+HD136&gt;0,MAXA(AA$18:AA135)+1,0)</f>
        <v>0</v>
      </c>
      <c r="AB136" s="280">
        <f t="shared" si="78"/>
        <v>0</v>
      </c>
      <c r="AC136" s="280">
        <f t="shared" si="71"/>
        <v>0</v>
      </c>
      <c r="AD136" s="280">
        <f t="shared" si="72"/>
        <v>0</v>
      </c>
      <c r="AE136" s="280">
        <f t="shared" si="73"/>
        <v>0</v>
      </c>
      <c r="AF136" s="280">
        <f t="shared" si="79"/>
        <v>0</v>
      </c>
      <c r="AG136" s="280">
        <f t="shared" si="74"/>
        <v>0</v>
      </c>
      <c r="AH136" s="280">
        <f t="shared" si="80"/>
        <v>0</v>
      </c>
      <c r="AI136" s="280">
        <f t="shared" si="75"/>
        <v>0</v>
      </c>
      <c r="AJ136" s="280">
        <f t="shared" si="81"/>
        <v>0</v>
      </c>
      <c r="AK136" s="186" t="e">
        <f>MATCH(AY136,AY$18:AY568,0)</f>
        <v>#N/A</v>
      </c>
      <c r="AL136" s="280">
        <f t="shared" si="76"/>
        <v>0</v>
      </c>
      <c r="AM136" s="280">
        <f t="shared" si="77"/>
        <v>119</v>
      </c>
      <c r="AN136" s="415"/>
      <c r="AO136" s="416"/>
      <c r="AP136" s="303">
        <f t="shared" si="82"/>
        <v>0</v>
      </c>
      <c r="AQ136" s="304">
        <f t="shared" si="83"/>
        <v>0</v>
      </c>
      <c r="AR136" s="305">
        <f t="shared" si="84"/>
        <v>0</v>
      </c>
      <c r="AS136" s="284"/>
      <c r="AT136" s="285" t="str">
        <f t="shared" si="70"/>
        <v/>
      </c>
      <c r="AU136" s="286"/>
      <c r="AV136" s="287"/>
      <c r="AW136" s="288"/>
      <c r="AX136" s="289"/>
      <c r="AY136" s="290"/>
      <c r="AZ136" s="291"/>
      <c r="BA136" s="286"/>
      <c r="BB136" s="290"/>
      <c r="BC136" s="287"/>
      <c r="BD136" s="307"/>
      <c r="BE136" s="309"/>
      <c r="BF136" s="286"/>
      <c r="BG136" s="297"/>
      <c r="BH136" s="298"/>
      <c r="BI136" s="299"/>
      <c r="BJ136" s="300"/>
      <c r="BK136" s="301"/>
      <c r="BL136" s="286"/>
      <c r="BM136" s="297"/>
      <c r="BN136" s="298"/>
      <c r="BO136" s="299"/>
      <c r="BP136" s="300"/>
      <c r="BQ136" s="301"/>
      <c r="BR136" s="286"/>
      <c r="BS136" s="297"/>
      <c r="BT136" s="298"/>
      <c r="BU136" s="299"/>
      <c r="BV136" s="300"/>
      <c r="BW136" s="301"/>
      <c r="BX136" s="286"/>
      <c r="BY136" s="297"/>
      <c r="BZ136" s="298"/>
      <c r="CA136" s="299"/>
      <c r="CB136" s="300"/>
      <c r="CC136" s="291"/>
      <c r="CD136" s="286"/>
      <c r="CE136" s="297"/>
      <c r="CF136" s="298"/>
      <c r="CG136" s="299"/>
      <c r="CH136" s="300"/>
      <c r="CI136" s="291"/>
      <c r="CJ136" s="286"/>
      <c r="CK136" s="297"/>
      <c r="CL136" s="298"/>
      <c r="CM136" s="299"/>
      <c r="CN136" s="300"/>
      <c r="CO136" s="291"/>
      <c r="CP136" s="286"/>
      <c r="CQ136" s="297"/>
      <c r="CR136" s="298"/>
      <c r="CS136" s="299"/>
      <c r="CT136" s="300"/>
      <c r="CU136" s="291"/>
      <c r="CV136" s="286"/>
      <c r="CW136" s="297"/>
      <c r="CX136" s="298"/>
      <c r="CY136" s="299"/>
      <c r="CZ136" s="300"/>
      <c r="DA136" s="291"/>
      <c r="DB136" s="286"/>
      <c r="DC136" s="297"/>
      <c r="DD136" s="298"/>
      <c r="DE136" s="299"/>
      <c r="DF136" s="300"/>
      <c r="DG136" s="291"/>
      <c r="DH136" s="286"/>
      <c r="DI136" s="297"/>
      <c r="DJ136" s="298"/>
      <c r="DK136" s="299"/>
      <c r="DL136" s="300"/>
      <c r="DM136" s="291"/>
      <c r="DN136" s="286"/>
      <c r="DO136" s="297"/>
      <c r="DP136" s="298"/>
      <c r="DQ136" s="299"/>
      <c r="DR136" s="300"/>
      <c r="DS136" s="291"/>
      <c r="DT136" s="286"/>
      <c r="DU136" s="297"/>
      <c r="DV136" s="298"/>
      <c r="DW136" s="299"/>
      <c r="DX136" s="300"/>
      <c r="DY136" s="291"/>
      <c r="DZ136" s="286"/>
      <c r="EA136" s="297"/>
      <c r="EB136" s="298"/>
      <c r="EC136" s="299"/>
      <c r="ED136" s="300"/>
      <c r="EE136" s="291"/>
      <c r="EF136" s="286"/>
      <c r="EG136" s="297"/>
      <c r="EH136" s="298"/>
      <c r="EI136" s="299"/>
      <c r="EJ136" s="300"/>
      <c r="EK136" s="291"/>
      <c r="EL136" s="286"/>
      <c r="EM136" s="297"/>
      <c r="EN136" s="298"/>
      <c r="EO136" s="299"/>
      <c r="EP136" s="300"/>
      <c r="EQ136" s="291"/>
      <c r="ER136" s="286"/>
      <c r="ES136" s="297"/>
      <c r="ET136" s="298"/>
      <c r="EU136" s="299"/>
      <c r="EV136" s="300"/>
      <c r="EW136" s="291"/>
      <c r="EX136" s="286"/>
      <c r="EY136" s="297"/>
      <c r="EZ136" s="298"/>
      <c r="FA136" s="299"/>
      <c r="FB136" s="300"/>
      <c r="FC136" s="291"/>
      <c r="FD136" s="286"/>
      <c r="FE136" s="297"/>
      <c r="FF136" s="298"/>
      <c r="FG136" s="299"/>
      <c r="FH136" s="300"/>
      <c r="FI136" s="291"/>
      <c r="FJ136" s="286"/>
      <c r="FK136" s="297"/>
      <c r="FL136" s="298"/>
      <c r="FM136" s="299"/>
      <c r="FN136" s="300"/>
      <c r="FO136" s="291"/>
      <c r="FP136" s="286"/>
      <c r="FQ136" s="297"/>
      <c r="FR136" s="298"/>
      <c r="FS136" s="299"/>
      <c r="FT136" s="300"/>
      <c r="FU136" s="291"/>
      <c r="FV136" s="286"/>
      <c r="FW136" s="297"/>
      <c r="FX136" s="298"/>
      <c r="FY136" s="299"/>
      <c r="FZ136" s="300"/>
      <c r="GA136" s="291"/>
      <c r="GB136" s="286"/>
      <c r="GC136" s="297"/>
      <c r="GD136" s="298"/>
      <c r="GE136" s="299"/>
      <c r="GF136" s="300"/>
      <c r="GG136" s="291"/>
      <c r="GH136" s="286"/>
      <c r="GI136" s="297"/>
      <c r="GJ136" s="298"/>
      <c r="GK136" s="299"/>
      <c r="GL136" s="300"/>
      <c r="GM136" s="291"/>
      <c r="GN136" s="286"/>
      <c r="GO136" s="297"/>
      <c r="GP136" s="298"/>
      <c r="GQ136" s="299"/>
      <c r="GR136" s="300"/>
      <c r="GS136" s="291"/>
      <c r="GT136" s="286"/>
      <c r="GU136" s="297"/>
      <c r="GV136" s="298"/>
      <c r="GW136" s="299"/>
      <c r="GX136" s="300"/>
      <c r="GY136" s="291"/>
      <c r="GZ136" s="286"/>
      <c r="HA136" s="297"/>
      <c r="HB136" s="298"/>
      <c r="HC136" s="299"/>
      <c r="HD136" s="300"/>
    </row>
    <row r="137" spans="1:212" x14ac:dyDescent="0.25">
      <c r="A137" s="280">
        <f>IF(AL137=1,(MAXA(A$18:A136)+1),0)</f>
        <v>0</v>
      </c>
      <c r="B137" s="280">
        <f>IF(BF137+BG137+BH137+BI137+BJ137&gt;0,MAXA(B$18:B136)+1,0)</f>
        <v>0</v>
      </c>
      <c r="C137" s="280">
        <f>IF(BL137+BM137+BN137+BO137+BP137&gt;0,MAXA(C$18:C136)+1,0)</f>
        <v>0</v>
      </c>
      <c r="D137" s="280">
        <f>IF(BR137+BS137+BT137+BU137+BV137&gt;0,MAXA(D$18:D136)+1,0)</f>
        <v>0</v>
      </c>
      <c r="E137" s="280">
        <f>IF(BX137+BY137+BZ137+CA137+CB137&gt;0,MAXA(E$18:E136)+1,0)</f>
        <v>0</v>
      </c>
      <c r="F137" s="280">
        <f>IF(CD137+CE137+CF137+CG137+CH137&gt;0,MAXA(F$18:F136)+1,0)</f>
        <v>0</v>
      </c>
      <c r="G137" s="280">
        <f>IF(CJ137+CK137+CL137+CM137+CN137&gt;0,MAXA(G$18:G136)+1,0)</f>
        <v>0</v>
      </c>
      <c r="H137" s="280">
        <f>IF(CP137+CQ137+CR137+CS137+CT137&gt;0,MAXA(H$18:H136)+1,0)</f>
        <v>0</v>
      </c>
      <c r="I137" s="280">
        <f>IF(CV137+CW137+CX137+CY137+CZ137&gt;0,MAXA(I$18:I136)+1,0)</f>
        <v>0</v>
      </c>
      <c r="J137" s="280">
        <f>IF(DB137+DC137+DD137+DE137+DF137&gt;0,MAXA(J$18:J136)+1,0)</f>
        <v>0</v>
      </c>
      <c r="K137" s="280">
        <f>IF(DH137+DI137+DJ137+DK137+DL137&gt;0,MAXA(K$18:K136)+1,0)</f>
        <v>0</v>
      </c>
      <c r="L137" s="280">
        <f>IF(DN137+DO137+DP137+DQ137+DR137&gt;0,MAXA(L$18:L136)+1,0)</f>
        <v>0</v>
      </c>
      <c r="M137" s="280">
        <f>IF(DT137+DU137+DV137+DW137+DX137&gt;0,MAXA(M$18:M136)+1,0)</f>
        <v>0</v>
      </c>
      <c r="N137" s="280">
        <f>IF(DZ137+EA137+EB137+EC137+ED137&gt;0,MAXA(N$18:N136)+1,0)</f>
        <v>0</v>
      </c>
      <c r="O137" s="280">
        <f>IF(EF137+EG137+EH137+EI137+EJ137&gt;0,MAXA(O$18:O136)+1,0)</f>
        <v>0</v>
      </c>
      <c r="P137" s="280">
        <f>IF(EL137+EM137+EN137+EO137+EP137&gt;0,MAXA(P$18:P136)+1,0)</f>
        <v>0</v>
      </c>
      <c r="Q137" s="280">
        <f>IF(ER137+ES137+ET137+EU137+EV137&gt;0,MAXA(Q$18:Q136)+1,0)</f>
        <v>0</v>
      </c>
      <c r="R137" s="280">
        <f>IF(EX137+EY137+EZ137+FA137+FB137&gt;0,MAXA(R$18:R136)+1,0)</f>
        <v>0</v>
      </c>
      <c r="S137" s="280">
        <f>IF(FD137+FE137+FF137+FG137+FH137&gt;0,MAXA(S$18:S136)+1,0)</f>
        <v>0</v>
      </c>
      <c r="T137" s="280">
        <f>IF(FJ137+FK137+FL137+FM137+FN137&gt;0,MAXA(T$18:T136)+1,0)</f>
        <v>0</v>
      </c>
      <c r="U137" s="280">
        <f>IF(FP137+FQ137+FR137+FS137+FT137&gt;0,MAXA(U$18:U136)+1,0)</f>
        <v>0</v>
      </c>
      <c r="V137" s="280">
        <f>IF(FV137+FW137+FX137+FY137+FZ137&gt;0,MAXA(V$18:V136)+1,0)</f>
        <v>0</v>
      </c>
      <c r="W137" s="280">
        <f>IF(GB137+GC137+GD137+GE137+GF137&gt;0,MAXA(W$18:W136)+1,0)</f>
        <v>0</v>
      </c>
      <c r="X137" s="280">
        <f>IF(GH137+GI137+GJ137+GK137+GL137&gt;0,MAXA(X$18:X136)+1,0)</f>
        <v>0</v>
      </c>
      <c r="Y137" s="280">
        <f>IF(GN137+GO137+GP137+GQ137+GR137&gt;0,MAXA(Y$18:Y136)+1,0)</f>
        <v>0</v>
      </c>
      <c r="Z137" s="280">
        <f>IF(GT137+GU137+GV137+GW137+GX137&gt;0,MAXA(Z$18:Z136)+1,0)</f>
        <v>0</v>
      </c>
      <c r="AA137" s="280">
        <f>IF(GZ137+HA137+HB137+HC137+HD137&gt;0,MAXA(AA$18:AA136)+1,0)</f>
        <v>0</v>
      </c>
      <c r="AB137" s="280">
        <f t="shared" si="78"/>
        <v>0</v>
      </c>
      <c r="AC137" s="280">
        <f t="shared" si="71"/>
        <v>0</v>
      </c>
      <c r="AD137" s="280">
        <f t="shared" si="72"/>
        <v>0</v>
      </c>
      <c r="AE137" s="280">
        <f t="shared" si="73"/>
        <v>0</v>
      </c>
      <c r="AF137" s="280">
        <f t="shared" si="79"/>
        <v>0</v>
      </c>
      <c r="AG137" s="280">
        <f t="shared" si="74"/>
        <v>0</v>
      </c>
      <c r="AH137" s="280">
        <f t="shared" si="80"/>
        <v>0</v>
      </c>
      <c r="AI137" s="280">
        <f t="shared" si="75"/>
        <v>0</v>
      </c>
      <c r="AJ137" s="280">
        <f t="shared" si="81"/>
        <v>0</v>
      </c>
      <c r="AK137" s="186" t="e">
        <f>MATCH(AY137,AY$18:AY569,0)</f>
        <v>#N/A</v>
      </c>
      <c r="AL137" s="280">
        <f t="shared" si="76"/>
        <v>0</v>
      </c>
      <c r="AM137" s="280">
        <f t="shared" si="77"/>
        <v>120</v>
      </c>
      <c r="AN137" s="415"/>
      <c r="AO137" s="416"/>
      <c r="AP137" s="303">
        <f t="shared" si="82"/>
        <v>0</v>
      </c>
      <c r="AQ137" s="304">
        <f t="shared" si="83"/>
        <v>0</v>
      </c>
      <c r="AR137" s="305">
        <f t="shared" si="84"/>
        <v>0</v>
      </c>
      <c r="AS137" s="284"/>
      <c r="AT137" s="285" t="str">
        <f t="shared" si="70"/>
        <v/>
      </c>
      <c r="AU137" s="286"/>
      <c r="AV137" s="287"/>
      <c r="AW137" s="288"/>
      <c r="AX137" s="289"/>
      <c r="AY137" s="290"/>
      <c r="AZ137" s="291"/>
      <c r="BA137" s="286"/>
      <c r="BB137" s="290"/>
      <c r="BC137" s="287"/>
      <c r="BD137" s="307"/>
      <c r="BE137" s="309"/>
      <c r="BF137" s="286"/>
      <c r="BG137" s="297"/>
      <c r="BH137" s="298"/>
      <c r="BI137" s="299"/>
      <c r="BJ137" s="300"/>
      <c r="BK137" s="301"/>
      <c r="BL137" s="286"/>
      <c r="BM137" s="297"/>
      <c r="BN137" s="298"/>
      <c r="BO137" s="299"/>
      <c r="BP137" s="300"/>
      <c r="BQ137" s="301"/>
      <c r="BR137" s="286"/>
      <c r="BS137" s="297"/>
      <c r="BT137" s="298"/>
      <c r="BU137" s="299"/>
      <c r="BV137" s="300"/>
      <c r="BW137" s="301"/>
      <c r="BX137" s="286"/>
      <c r="BY137" s="297"/>
      <c r="BZ137" s="298"/>
      <c r="CA137" s="299"/>
      <c r="CB137" s="300"/>
      <c r="CC137" s="291"/>
      <c r="CD137" s="286"/>
      <c r="CE137" s="297"/>
      <c r="CF137" s="298"/>
      <c r="CG137" s="299"/>
      <c r="CH137" s="300"/>
      <c r="CI137" s="291"/>
      <c r="CJ137" s="286"/>
      <c r="CK137" s="297"/>
      <c r="CL137" s="298"/>
      <c r="CM137" s="299"/>
      <c r="CN137" s="300"/>
      <c r="CO137" s="291"/>
      <c r="CP137" s="286"/>
      <c r="CQ137" s="297"/>
      <c r="CR137" s="298"/>
      <c r="CS137" s="299"/>
      <c r="CT137" s="300"/>
      <c r="CU137" s="291"/>
      <c r="CV137" s="286"/>
      <c r="CW137" s="297"/>
      <c r="CX137" s="298"/>
      <c r="CY137" s="299"/>
      <c r="CZ137" s="300"/>
      <c r="DA137" s="291"/>
      <c r="DB137" s="286"/>
      <c r="DC137" s="297"/>
      <c r="DD137" s="298"/>
      <c r="DE137" s="299"/>
      <c r="DF137" s="300"/>
      <c r="DG137" s="291"/>
      <c r="DH137" s="286"/>
      <c r="DI137" s="297"/>
      <c r="DJ137" s="298"/>
      <c r="DK137" s="299"/>
      <c r="DL137" s="300"/>
      <c r="DM137" s="291"/>
      <c r="DN137" s="286"/>
      <c r="DO137" s="297"/>
      <c r="DP137" s="298"/>
      <c r="DQ137" s="299"/>
      <c r="DR137" s="300"/>
      <c r="DS137" s="291"/>
      <c r="DT137" s="286"/>
      <c r="DU137" s="297"/>
      <c r="DV137" s="298"/>
      <c r="DW137" s="299"/>
      <c r="DX137" s="300"/>
      <c r="DY137" s="291"/>
      <c r="DZ137" s="286"/>
      <c r="EA137" s="297"/>
      <c r="EB137" s="298"/>
      <c r="EC137" s="299"/>
      <c r="ED137" s="300"/>
      <c r="EE137" s="291"/>
      <c r="EF137" s="286"/>
      <c r="EG137" s="297"/>
      <c r="EH137" s="298"/>
      <c r="EI137" s="299"/>
      <c r="EJ137" s="300"/>
      <c r="EK137" s="291"/>
      <c r="EL137" s="286"/>
      <c r="EM137" s="297"/>
      <c r="EN137" s="298"/>
      <c r="EO137" s="299"/>
      <c r="EP137" s="300"/>
      <c r="EQ137" s="291"/>
      <c r="ER137" s="286"/>
      <c r="ES137" s="297"/>
      <c r="ET137" s="298"/>
      <c r="EU137" s="299"/>
      <c r="EV137" s="300"/>
      <c r="EW137" s="291"/>
      <c r="EX137" s="286"/>
      <c r="EY137" s="297"/>
      <c r="EZ137" s="298"/>
      <c r="FA137" s="299"/>
      <c r="FB137" s="300"/>
      <c r="FC137" s="291"/>
      <c r="FD137" s="286"/>
      <c r="FE137" s="297"/>
      <c r="FF137" s="298"/>
      <c r="FG137" s="299"/>
      <c r="FH137" s="300"/>
      <c r="FI137" s="291"/>
      <c r="FJ137" s="286"/>
      <c r="FK137" s="297"/>
      <c r="FL137" s="298"/>
      <c r="FM137" s="299"/>
      <c r="FN137" s="300"/>
      <c r="FO137" s="291"/>
      <c r="FP137" s="286"/>
      <c r="FQ137" s="297"/>
      <c r="FR137" s="298"/>
      <c r="FS137" s="299"/>
      <c r="FT137" s="300"/>
      <c r="FU137" s="291"/>
      <c r="FV137" s="286"/>
      <c r="FW137" s="297"/>
      <c r="FX137" s="298"/>
      <c r="FY137" s="299"/>
      <c r="FZ137" s="300"/>
      <c r="GA137" s="291"/>
      <c r="GB137" s="286"/>
      <c r="GC137" s="297"/>
      <c r="GD137" s="298"/>
      <c r="GE137" s="299"/>
      <c r="GF137" s="300"/>
      <c r="GG137" s="291"/>
      <c r="GH137" s="286"/>
      <c r="GI137" s="297"/>
      <c r="GJ137" s="298"/>
      <c r="GK137" s="299"/>
      <c r="GL137" s="300"/>
      <c r="GM137" s="291"/>
      <c r="GN137" s="286"/>
      <c r="GO137" s="297"/>
      <c r="GP137" s="298"/>
      <c r="GQ137" s="299"/>
      <c r="GR137" s="300"/>
      <c r="GS137" s="291"/>
      <c r="GT137" s="286"/>
      <c r="GU137" s="297"/>
      <c r="GV137" s="298"/>
      <c r="GW137" s="299"/>
      <c r="GX137" s="300"/>
      <c r="GY137" s="291"/>
      <c r="GZ137" s="286"/>
      <c r="HA137" s="297"/>
      <c r="HB137" s="298"/>
      <c r="HC137" s="299"/>
      <c r="HD137" s="300"/>
    </row>
    <row r="138" spans="1:212" x14ac:dyDescent="0.25">
      <c r="A138" s="280">
        <f>IF(AL138=1,(MAXA(A$18:A137)+1),0)</f>
        <v>0</v>
      </c>
      <c r="B138" s="280">
        <f>IF(BF138+BG138+BH138+BI138+BJ138&gt;0,MAXA(B$18:B137)+1,0)</f>
        <v>0</v>
      </c>
      <c r="C138" s="280">
        <f>IF(BL138+BM138+BN138+BO138+BP138&gt;0,MAXA(C$18:C137)+1,0)</f>
        <v>0</v>
      </c>
      <c r="D138" s="280">
        <f>IF(BR138+BS138+BT138+BU138+BV138&gt;0,MAXA(D$18:D137)+1,0)</f>
        <v>0</v>
      </c>
      <c r="E138" s="280">
        <f>IF(BX138+BY138+BZ138+CA138+CB138&gt;0,MAXA(E$18:E137)+1,0)</f>
        <v>0</v>
      </c>
      <c r="F138" s="280">
        <f>IF(CD138+CE138+CF138+CG138+CH138&gt;0,MAXA(F$18:F137)+1,0)</f>
        <v>0</v>
      </c>
      <c r="G138" s="280">
        <f>IF(CJ138+CK138+CL138+CM138+CN138&gt;0,MAXA(G$18:G137)+1,0)</f>
        <v>0</v>
      </c>
      <c r="H138" s="280">
        <f>IF(CP138+CQ138+CR138+CS138+CT138&gt;0,MAXA(H$18:H137)+1,0)</f>
        <v>0</v>
      </c>
      <c r="I138" s="280">
        <f>IF(CV138+CW138+CX138+CY138+CZ138&gt;0,MAXA(I$18:I137)+1,0)</f>
        <v>0</v>
      </c>
      <c r="J138" s="280">
        <f>IF(DB138+DC138+DD138+DE138+DF138&gt;0,MAXA(J$18:J137)+1,0)</f>
        <v>0</v>
      </c>
      <c r="K138" s="280">
        <f>IF(DH138+DI138+DJ138+DK138+DL138&gt;0,MAXA(K$18:K137)+1,0)</f>
        <v>0</v>
      </c>
      <c r="L138" s="280">
        <f>IF(DN138+DO138+DP138+DQ138+DR138&gt;0,MAXA(L$18:L137)+1,0)</f>
        <v>0</v>
      </c>
      <c r="M138" s="280">
        <f>IF(DT138+DU138+DV138+DW138+DX138&gt;0,MAXA(M$18:M137)+1,0)</f>
        <v>0</v>
      </c>
      <c r="N138" s="280">
        <f>IF(DZ138+EA138+EB138+EC138+ED138&gt;0,MAXA(N$18:N137)+1,0)</f>
        <v>0</v>
      </c>
      <c r="O138" s="280">
        <f>IF(EF138+EG138+EH138+EI138+EJ138&gt;0,MAXA(O$18:O137)+1,0)</f>
        <v>0</v>
      </c>
      <c r="P138" s="280">
        <f>IF(EL138+EM138+EN138+EO138+EP138&gt;0,MAXA(P$18:P137)+1,0)</f>
        <v>0</v>
      </c>
      <c r="Q138" s="280">
        <f>IF(ER138+ES138+ET138+EU138+EV138&gt;0,MAXA(Q$18:Q137)+1,0)</f>
        <v>0</v>
      </c>
      <c r="R138" s="280">
        <f>IF(EX138+EY138+EZ138+FA138+FB138&gt;0,MAXA(R$18:R137)+1,0)</f>
        <v>0</v>
      </c>
      <c r="S138" s="280">
        <f>IF(FD138+FE138+FF138+FG138+FH138&gt;0,MAXA(S$18:S137)+1,0)</f>
        <v>0</v>
      </c>
      <c r="T138" s="280">
        <f>IF(FJ138+FK138+FL138+FM138+FN138&gt;0,MAXA(T$18:T137)+1,0)</f>
        <v>0</v>
      </c>
      <c r="U138" s="280">
        <f>IF(FP138+FQ138+FR138+FS138+FT138&gt;0,MAXA(U$18:U137)+1,0)</f>
        <v>0</v>
      </c>
      <c r="V138" s="280">
        <f>IF(FV138+FW138+FX138+FY138+FZ138&gt;0,MAXA(V$18:V137)+1,0)</f>
        <v>0</v>
      </c>
      <c r="W138" s="280">
        <f>IF(GB138+GC138+GD138+GE138+GF138&gt;0,MAXA(W$18:W137)+1,0)</f>
        <v>0</v>
      </c>
      <c r="X138" s="280">
        <f>IF(GH138+GI138+GJ138+GK138+GL138&gt;0,MAXA(X$18:X137)+1,0)</f>
        <v>0</v>
      </c>
      <c r="Y138" s="280">
        <f>IF(GN138+GO138+GP138+GQ138+GR138&gt;0,MAXA(Y$18:Y137)+1,0)</f>
        <v>0</v>
      </c>
      <c r="Z138" s="280">
        <f>IF(GT138+GU138+GV138+GW138+GX138&gt;0,MAXA(Z$18:Z137)+1,0)</f>
        <v>0</v>
      </c>
      <c r="AA138" s="280">
        <f>IF(GZ138+HA138+HB138+HC138+HD138&gt;0,MAXA(AA$18:AA137)+1,0)</f>
        <v>0</v>
      </c>
      <c r="AB138" s="280">
        <f t="shared" si="78"/>
        <v>0</v>
      </c>
      <c r="AC138" s="280">
        <f t="shared" si="71"/>
        <v>0</v>
      </c>
      <c r="AD138" s="280">
        <f t="shared" si="72"/>
        <v>0</v>
      </c>
      <c r="AE138" s="280">
        <f t="shared" si="73"/>
        <v>0</v>
      </c>
      <c r="AF138" s="280">
        <f t="shared" si="79"/>
        <v>0</v>
      </c>
      <c r="AG138" s="280">
        <f t="shared" si="74"/>
        <v>0</v>
      </c>
      <c r="AH138" s="280">
        <f t="shared" si="80"/>
        <v>0</v>
      </c>
      <c r="AI138" s="280">
        <f t="shared" si="75"/>
        <v>0</v>
      </c>
      <c r="AJ138" s="280">
        <f t="shared" si="81"/>
        <v>0</v>
      </c>
      <c r="AK138" s="186" t="e">
        <f>MATCH(AY138,AY$18:AY570,0)</f>
        <v>#N/A</v>
      </c>
      <c r="AL138" s="280">
        <f t="shared" si="76"/>
        <v>0</v>
      </c>
      <c r="AM138" s="280">
        <f t="shared" si="77"/>
        <v>121</v>
      </c>
      <c r="AN138" s="415"/>
      <c r="AO138" s="416"/>
      <c r="AP138" s="303">
        <f t="shared" si="82"/>
        <v>0</v>
      </c>
      <c r="AQ138" s="304">
        <f t="shared" si="83"/>
        <v>0</v>
      </c>
      <c r="AR138" s="305">
        <f t="shared" si="84"/>
        <v>0</v>
      </c>
      <c r="AS138" s="284"/>
      <c r="AT138" s="285" t="str">
        <f t="shared" si="70"/>
        <v/>
      </c>
      <c r="AU138" s="286"/>
      <c r="AV138" s="287"/>
      <c r="AW138" s="288"/>
      <c r="AX138" s="289"/>
      <c r="AY138" s="290"/>
      <c r="AZ138" s="291"/>
      <c r="BA138" s="286"/>
      <c r="BB138" s="290"/>
      <c r="BC138" s="287"/>
      <c r="BD138" s="307"/>
      <c r="BE138" s="309"/>
      <c r="BF138" s="286"/>
      <c r="BG138" s="297"/>
      <c r="BH138" s="298"/>
      <c r="BI138" s="299"/>
      <c r="BJ138" s="300"/>
      <c r="BK138" s="301"/>
      <c r="BL138" s="286"/>
      <c r="BM138" s="297"/>
      <c r="BN138" s="298"/>
      <c r="BO138" s="299"/>
      <c r="BP138" s="300"/>
      <c r="BQ138" s="301"/>
      <c r="BR138" s="286"/>
      <c r="BS138" s="297"/>
      <c r="BT138" s="298"/>
      <c r="BU138" s="299"/>
      <c r="BV138" s="300"/>
      <c r="BW138" s="301"/>
      <c r="BX138" s="286"/>
      <c r="BY138" s="297"/>
      <c r="BZ138" s="298"/>
      <c r="CA138" s="299"/>
      <c r="CB138" s="300"/>
      <c r="CC138" s="291"/>
      <c r="CD138" s="286"/>
      <c r="CE138" s="297"/>
      <c r="CF138" s="298"/>
      <c r="CG138" s="299"/>
      <c r="CH138" s="300"/>
      <c r="CI138" s="291"/>
      <c r="CJ138" s="286"/>
      <c r="CK138" s="297"/>
      <c r="CL138" s="298"/>
      <c r="CM138" s="299"/>
      <c r="CN138" s="300"/>
      <c r="CO138" s="291"/>
      <c r="CP138" s="286"/>
      <c r="CQ138" s="297"/>
      <c r="CR138" s="298"/>
      <c r="CS138" s="299"/>
      <c r="CT138" s="300"/>
      <c r="CU138" s="291"/>
      <c r="CV138" s="286"/>
      <c r="CW138" s="297"/>
      <c r="CX138" s="298"/>
      <c r="CY138" s="299"/>
      <c r="CZ138" s="300"/>
      <c r="DA138" s="291"/>
      <c r="DB138" s="286"/>
      <c r="DC138" s="297"/>
      <c r="DD138" s="298"/>
      <c r="DE138" s="299"/>
      <c r="DF138" s="300"/>
      <c r="DG138" s="291"/>
      <c r="DH138" s="286"/>
      <c r="DI138" s="297"/>
      <c r="DJ138" s="298"/>
      <c r="DK138" s="299"/>
      <c r="DL138" s="300"/>
      <c r="DM138" s="291"/>
      <c r="DN138" s="286"/>
      <c r="DO138" s="297"/>
      <c r="DP138" s="298"/>
      <c r="DQ138" s="299"/>
      <c r="DR138" s="300"/>
      <c r="DS138" s="291"/>
      <c r="DT138" s="286"/>
      <c r="DU138" s="297"/>
      <c r="DV138" s="298"/>
      <c r="DW138" s="299"/>
      <c r="DX138" s="300"/>
      <c r="DY138" s="291"/>
      <c r="DZ138" s="286"/>
      <c r="EA138" s="297"/>
      <c r="EB138" s="298"/>
      <c r="EC138" s="299"/>
      <c r="ED138" s="300"/>
      <c r="EE138" s="291"/>
      <c r="EF138" s="286"/>
      <c r="EG138" s="297"/>
      <c r="EH138" s="298"/>
      <c r="EI138" s="299"/>
      <c r="EJ138" s="300"/>
      <c r="EK138" s="291"/>
      <c r="EL138" s="286"/>
      <c r="EM138" s="297"/>
      <c r="EN138" s="298"/>
      <c r="EO138" s="299"/>
      <c r="EP138" s="300"/>
      <c r="EQ138" s="291"/>
      <c r="ER138" s="286"/>
      <c r="ES138" s="297"/>
      <c r="ET138" s="298"/>
      <c r="EU138" s="299"/>
      <c r="EV138" s="300"/>
      <c r="EW138" s="291"/>
      <c r="EX138" s="286"/>
      <c r="EY138" s="297"/>
      <c r="EZ138" s="298"/>
      <c r="FA138" s="299"/>
      <c r="FB138" s="300"/>
      <c r="FC138" s="291"/>
      <c r="FD138" s="286"/>
      <c r="FE138" s="297"/>
      <c r="FF138" s="298"/>
      <c r="FG138" s="299"/>
      <c r="FH138" s="300"/>
      <c r="FI138" s="291"/>
      <c r="FJ138" s="286"/>
      <c r="FK138" s="297"/>
      <c r="FL138" s="298"/>
      <c r="FM138" s="299"/>
      <c r="FN138" s="300"/>
      <c r="FO138" s="291"/>
      <c r="FP138" s="286"/>
      <c r="FQ138" s="297"/>
      <c r="FR138" s="298"/>
      <c r="FS138" s="299"/>
      <c r="FT138" s="300"/>
      <c r="FU138" s="291"/>
      <c r="FV138" s="286"/>
      <c r="FW138" s="297"/>
      <c r="FX138" s="298"/>
      <c r="FY138" s="299"/>
      <c r="FZ138" s="300"/>
      <c r="GA138" s="291"/>
      <c r="GB138" s="286"/>
      <c r="GC138" s="297"/>
      <c r="GD138" s="298"/>
      <c r="GE138" s="299"/>
      <c r="GF138" s="300"/>
      <c r="GG138" s="291"/>
      <c r="GH138" s="286"/>
      <c r="GI138" s="297"/>
      <c r="GJ138" s="298"/>
      <c r="GK138" s="299"/>
      <c r="GL138" s="300"/>
      <c r="GM138" s="291"/>
      <c r="GN138" s="286"/>
      <c r="GO138" s="297"/>
      <c r="GP138" s="298"/>
      <c r="GQ138" s="299"/>
      <c r="GR138" s="300"/>
      <c r="GS138" s="291"/>
      <c r="GT138" s="286"/>
      <c r="GU138" s="297"/>
      <c r="GV138" s="298"/>
      <c r="GW138" s="299"/>
      <c r="GX138" s="300"/>
      <c r="GY138" s="291"/>
      <c r="GZ138" s="286"/>
      <c r="HA138" s="297"/>
      <c r="HB138" s="298"/>
      <c r="HC138" s="299"/>
      <c r="HD138" s="300"/>
    </row>
    <row r="139" spans="1:212" x14ac:dyDescent="0.25">
      <c r="A139" s="280">
        <f>IF(AL139=1,(MAXA(A$18:A138)+1),0)</f>
        <v>0</v>
      </c>
      <c r="B139" s="280">
        <f>IF(BF139+BG139+BH139+BI139+BJ139&gt;0,MAXA(B$18:B138)+1,0)</f>
        <v>0</v>
      </c>
      <c r="C139" s="280">
        <f>IF(BL139+BM139+BN139+BO139+BP139&gt;0,MAXA(C$18:C138)+1,0)</f>
        <v>0</v>
      </c>
      <c r="D139" s="280">
        <f>IF(BR139+BS139+BT139+BU139+BV139&gt;0,MAXA(D$18:D138)+1,0)</f>
        <v>0</v>
      </c>
      <c r="E139" s="280">
        <f>IF(BX139+BY139+BZ139+CA139+CB139&gt;0,MAXA(E$18:E138)+1,0)</f>
        <v>0</v>
      </c>
      <c r="F139" s="280">
        <f>IF(CD139+CE139+CF139+CG139+CH139&gt;0,MAXA(F$18:F138)+1,0)</f>
        <v>0</v>
      </c>
      <c r="G139" s="280">
        <f>IF(CJ139+CK139+CL139+CM139+CN139&gt;0,MAXA(G$18:G138)+1,0)</f>
        <v>0</v>
      </c>
      <c r="H139" s="280">
        <f>IF(CP139+CQ139+CR139+CS139+CT139&gt;0,MAXA(H$18:H138)+1,0)</f>
        <v>0</v>
      </c>
      <c r="I139" s="280">
        <f>IF(CV139+CW139+CX139+CY139+CZ139&gt;0,MAXA(I$18:I138)+1,0)</f>
        <v>0</v>
      </c>
      <c r="J139" s="280">
        <f>IF(DB139+DC139+DD139+DE139+DF139&gt;0,MAXA(J$18:J138)+1,0)</f>
        <v>0</v>
      </c>
      <c r="K139" s="280">
        <f>IF(DH139+DI139+DJ139+DK139+DL139&gt;0,MAXA(K$18:K138)+1,0)</f>
        <v>0</v>
      </c>
      <c r="L139" s="280">
        <f>IF(DN139+DO139+DP139+DQ139+DR139&gt;0,MAXA(L$18:L138)+1,0)</f>
        <v>0</v>
      </c>
      <c r="M139" s="280">
        <f>IF(DT139+DU139+DV139+DW139+DX139&gt;0,MAXA(M$18:M138)+1,0)</f>
        <v>0</v>
      </c>
      <c r="N139" s="280">
        <f>IF(DZ139+EA139+EB139+EC139+ED139&gt;0,MAXA(N$18:N138)+1,0)</f>
        <v>0</v>
      </c>
      <c r="O139" s="280">
        <f>IF(EF139+EG139+EH139+EI139+EJ139&gt;0,MAXA(O$18:O138)+1,0)</f>
        <v>0</v>
      </c>
      <c r="P139" s="280">
        <f>IF(EL139+EM139+EN139+EO139+EP139&gt;0,MAXA(P$18:P138)+1,0)</f>
        <v>0</v>
      </c>
      <c r="Q139" s="280">
        <f>IF(ER139+ES139+ET139+EU139+EV139&gt;0,MAXA(Q$18:Q138)+1,0)</f>
        <v>0</v>
      </c>
      <c r="R139" s="280">
        <f>IF(EX139+EY139+EZ139+FA139+FB139&gt;0,MAXA(R$18:R138)+1,0)</f>
        <v>0</v>
      </c>
      <c r="S139" s="280">
        <f>IF(FD139+FE139+FF139+FG139+FH139&gt;0,MAXA(S$18:S138)+1,0)</f>
        <v>0</v>
      </c>
      <c r="T139" s="280">
        <f>IF(FJ139+FK139+FL139+FM139+FN139&gt;0,MAXA(T$18:T138)+1,0)</f>
        <v>0</v>
      </c>
      <c r="U139" s="280">
        <f>IF(FP139+FQ139+FR139+FS139+FT139&gt;0,MAXA(U$18:U138)+1,0)</f>
        <v>0</v>
      </c>
      <c r="V139" s="280">
        <f>IF(FV139+FW139+FX139+FY139+FZ139&gt;0,MAXA(V$18:V138)+1,0)</f>
        <v>0</v>
      </c>
      <c r="W139" s="280">
        <f>IF(GB139+GC139+GD139+GE139+GF139&gt;0,MAXA(W$18:W138)+1,0)</f>
        <v>0</v>
      </c>
      <c r="X139" s="280">
        <f>IF(GH139+GI139+GJ139+GK139+GL139&gt;0,MAXA(X$18:X138)+1,0)</f>
        <v>0</v>
      </c>
      <c r="Y139" s="280">
        <f>IF(GN139+GO139+GP139+GQ139+GR139&gt;0,MAXA(Y$18:Y138)+1,0)</f>
        <v>0</v>
      </c>
      <c r="Z139" s="280">
        <f>IF(GT139+GU139+GV139+GW139+GX139&gt;0,MAXA(Z$18:Z138)+1,0)</f>
        <v>0</v>
      </c>
      <c r="AA139" s="280">
        <f>IF(GZ139+HA139+HB139+HC139+HD139&gt;0,MAXA(AA$18:AA138)+1,0)</f>
        <v>0</v>
      </c>
      <c r="AB139" s="280">
        <f t="shared" si="78"/>
        <v>0</v>
      </c>
      <c r="AC139" s="280">
        <f t="shared" si="71"/>
        <v>0</v>
      </c>
      <c r="AD139" s="280">
        <f t="shared" si="72"/>
        <v>0</v>
      </c>
      <c r="AE139" s="280">
        <f t="shared" si="73"/>
        <v>0</v>
      </c>
      <c r="AF139" s="280">
        <f t="shared" si="79"/>
        <v>0</v>
      </c>
      <c r="AG139" s="280">
        <f t="shared" si="74"/>
        <v>0</v>
      </c>
      <c r="AH139" s="280">
        <f t="shared" si="80"/>
        <v>0</v>
      </c>
      <c r="AI139" s="280">
        <f t="shared" si="75"/>
        <v>0</v>
      </c>
      <c r="AJ139" s="280">
        <f t="shared" si="81"/>
        <v>0</v>
      </c>
      <c r="AK139" s="186" t="e">
        <f>MATCH(AY139,AY$18:AY571,0)</f>
        <v>#N/A</v>
      </c>
      <c r="AL139" s="280">
        <f t="shared" si="76"/>
        <v>0</v>
      </c>
      <c r="AM139" s="280">
        <f t="shared" si="77"/>
        <v>122</v>
      </c>
      <c r="AN139" s="415"/>
      <c r="AO139" s="416"/>
      <c r="AP139" s="303">
        <f t="shared" si="82"/>
        <v>0</v>
      </c>
      <c r="AQ139" s="304">
        <f t="shared" si="83"/>
        <v>0</v>
      </c>
      <c r="AR139" s="305">
        <f t="shared" si="84"/>
        <v>0</v>
      </c>
      <c r="AS139" s="284"/>
      <c r="AT139" s="285" t="str">
        <f t="shared" si="70"/>
        <v/>
      </c>
      <c r="AU139" s="286"/>
      <c r="AV139" s="287"/>
      <c r="AW139" s="288"/>
      <c r="AX139" s="289"/>
      <c r="AY139" s="290"/>
      <c r="AZ139" s="291"/>
      <c r="BA139" s="286"/>
      <c r="BB139" s="290"/>
      <c r="BC139" s="287"/>
      <c r="BD139" s="307"/>
      <c r="BE139" s="309"/>
      <c r="BF139" s="286"/>
      <c r="BG139" s="297"/>
      <c r="BH139" s="298"/>
      <c r="BI139" s="299"/>
      <c r="BJ139" s="300"/>
      <c r="BK139" s="301"/>
      <c r="BL139" s="286"/>
      <c r="BM139" s="297"/>
      <c r="BN139" s="298"/>
      <c r="BO139" s="299"/>
      <c r="BP139" s="300"/>
      <c r="BQ139" s="301"/>
      <c r="BR139" s="286"/>
      <c r="BS139" s="297"/>
      <c r="BT139" s="298"/>
      <c r="BU139" s="299"/>
      <c r="BV139" s="300"/>
      <c r="BW139" s="301"/>
      <c r="BX139" s="286"/>
      <c r="BY139" s="297"/>
      <c r="BZ139" s="298"/>
      <c r="CA139" s="299"/>
      <c r="CB139" s="300"/>
      <c r="CC139" s="291"/>
      <c r="CD139" s="286"/>
      <c r="CE139" s="297"/>
      <c r="CF139" s="298"/>
      <c r="CG139" s="299"/>
      <c r="CH139" s="300"/>
      <c r="CI139" s="291"/>
      <c r="CJ139" s="286"/>
      <c r="CK139" s="297"/>
      <c r="CL139" s="298"/>
      <c r="CM139" s="299"/>
      <c r="CN139" s="300"/>
      <c r="CO139" s="291"/>
      <c r="CP139" s="286"/>
      <c r="CQ139" s="297"/>
      <c r="CR139" s="298"/>
      <c r="CS139" s="299"/>
      <c r="CT139" s="300"/>
      <c r="CU139" s="291"/>
      <c r="CV139" s="286"/>
      <c r="CW139" s="297"/>
      <c r="CX139" s="298"/>
      <c r="CY139" s="299"/>
      <c r="CZ139" s="300"/>
      <c r="DA139" s="291"/>
      <c r="DB139" s="286"/>
      <c r="DC139" s="297"/>
      <c r="DD139" s="298"/>
      <c r="DE139" s="299"/>
      <c r="DF139" s="300"/>
      <c r="DG139" s="291"/>
      <c r="DH139" s="286"/>
      <c r="DI139" s="297"/>
      <c r="DJ139" s="298"/>
      <c r="DK139" s="299"/>
      <c r="DL139" s="300"/>
      <c r="DM139" s="291"/>
      <c r="DN139" s="286"/>
      <c r="DO139" s="297"/>
      <c r="DP139" s="298"/>
      <c r="DQ139" s="299"/>
      <c r="DR139" s="300"/>
      <c r="DS139" s="291"/>
      <c r="DT139" s="286"/>
      <c r="DU139" s="297"/>
      <c r="DV139" s="298"/>
      <c r="DW139" s="299"/>
      <c r="DX139" s="300"/>
      <c r="DY139" s="291"/>
      <c r="DZ139" s="286"/>
      <c r="EA139" s="297"/>
      <c r="EB139" s="298"/>
      <c r="EC139" s="299"/>
      <c r="ED139" s="300"/>
      <c r="EE139" s="291"/>
      <c r="EF139" s="286"/>
      <c r="EG139" s="297"/>
      <c r="EH139" s="298"/>
      <c r="EI139" s="299"/>
      <c r="EJ139" s="300"/>
      <c r="EK139" s="291"/>
      <c r="EL139" s="286"/>
      <c r="EM139" s="297"/>
      <c r="EN139" s="298"/>
      <c r="EO139" s="299"/>
      <c r="EP139" s="300"/>
      <c r="EQ139" s="291"/>
      <c r="ER139" s="286"/>
      <c r="ES139" s="297"/>
      <c r="ET139" s="298"/>
      <c r="EU139" s="299"/>
      <c r="EV139" s="300"/>
      <c r="EW139" s="291"/>
      <c r="EX139" s="286"/>
      <c r="EY139" s="297"/>
      <c r="EZ139" s="298"/>
      <c r="FA139" s="299"/>
      <c r="FB139" s="300"/>
      <c r="FC139" s="291"/>
      <c r="FD139" s="286"/>
      <c r="FE139" s="297"/>
      <c r="FF139" s="298"/>
      <c r="FG139" s="299"/>
      <c r="FH139" s="300"/>
      <c r="FI139" s="291"/>
      <c r="FJ139" s="286"/>
      <c r="FK139" s="297"/>
      <c r="FL139" s="298"/>
      <c r="FM139" s="299"/>
      <c r="FN139" s="300"/>
      <c r="FO139" s="291"/>
      <c r="FP139" s="286"/>
      <c r="FQ139" s="297"/>
      <c r="FR139" s="298"/>
      <c r="FS139" s="299"/>
      <c r="FT139" s="300"/>
      <c r="FU139" s="291"/>
      <c r="FV139" s="286"/>
      <c r="FW139" s="297"/>
      <c r="FX139" s="298"/>
      <c r="FY139" s="299"/>
      <c r="FZ139" s="300"/>
      <c r="GA139" s="291"/>
      <c r="GB139" s="286"/>
      <c r="GC139" s="297"/>
      <c r="GD139" s="298"/>
      <c r="GE139" s="299"/>
      <c r="GF139" s="300"/>
      <c r="GG139" s="291"/>
      <c r="GH139" s="286"/>
      <c r="GI139" s="297"/>
      <c r="GJ139" s="298"/>
      <c r="GK139" s="299"/>
      <c r="GL139" s="300"/>
      <c r="GM139" s="291"/>
      <c r="GN139" s="286"/>
      <c r="GO139" s="297"/>
      <c r="GP139" s="298"/>
      <c r="GQ139" s="299"/>
      <c r="GR139" s="300"/>
      <c r="GS139" s="291"/>
      <c r="GT139" s="286"/>
      <c r="GU139" s="297"/>
      <c r="GV139" s="298"/>
      <c r="GW139" s="299"/>
      <c r="GX139" s="300"/>
      <c r="GY139" s="291"/>
      <c r="GZ139" s="286"/>
      <c r="HA139" s="297"/>
      <c r="HB139" s="298"/>
      <c r="HC139" s="299"/>
      <c r="HD139" s="300"/>
    </row>
    <row r="140" spans="1:212" x14ac:dyDescent="0.25">
      <c r="A140" s="280">
        <f>IF(AL140=1,(MAXA(A$18:A139)+1),0)</f>
        <v>0</v>
      </c>
      <c r="B140" s="280">
        <f>IF(BF140+BG140+BH140+BI140+BJ140&gt;0,MAXA(B$18:B139)+1,0)</f>
        <v>0</v>
      </c>
      <c r="C140" s="280">
        <f>IF(BL140+BM140+BN140+BO140+BP140&gt;0,MAXA(C$18:C139)+1,0)</f>
        <v>0</v>
      </c>
      <c r="D140" s="280">
        <f>IF(BR140+BS140+BT140+BU140+BV140&gt;0,MAXA(D$18:D139)+1,0)</f>
        <v>0</v>
      </c>
      <c r="E140" s="280">
        <f>IF(BX140+BY140+BZ140+CA140+CB140&gt;0,MAXA(E$18:E139)+1,0)</f>
        <v>0</v>
      </c>
      <c r="F140" s="280">
        <f>IF(CD140+CE140+CF140+CG140+CH140&gt;0,MAXA(F$18:F139)+1,0)</f>
        <v>0</v>
      </c>
      <c r="G140" s="280">
        <f>IF(CJ140+CK140+CL140+CM140+CN140&gt;0,MAXA(G$18:G139)+1,0)</f>
        <v>0</v>
      </c>
      <c r="H140" s="280">
        <f>IF(CP140+CQ140+CR140+CS140+CT140&gt;0,MAXA(H$18:H139)+1,0)</f>
        <v>0</v>
      </c>
      <c r="I140" s="280">
        <f>IF(CV140+CW140+CX140+CY140+CZ140&gt;0,MAXA(I$18:I139)+1,0)</f>
        <v>0</v>
      </c>
      <c r="J140" s="280">
        <f>IF(DB140+DC140+DD140+DE140+DF140&gt;0,MAXA(J$18:J139)+1,0)</f>
        <v>0</v>
      </c>
      <c r="K140" s="280">
        <f>IF(DH140+DI140+DJ140+DK140+DL140&gt;0,MAXA(K$18:K139)+1,0)</f>
        <v>0</v>
      </c>
      <c r="L140" s="280">
        <f>IF(DN140+DO140+DP140+DQ140+DR140&gt;0,MAXA(L$18:L139)+1,0)</f>
        <v>0</v>
      </c>
      <c r="M140" s="280">
        <f>IF(DT140+DU140+DV140+DW140+DX140&gt;0,MAXA(M$18:M139)+1,0)</f>
        <v>0</v>
      </c>
      <c r="N140" s="280">
        <f>IF(DZ140+EA140+EB140+EC140+ED140&gt;0,MAXA(N$18:N139)+1,0)</f>
        <v>0</v>
      </c>
      <c r="O140" s="280">
        <f>IF(EF140+EG140+EH140+EI140+EJ140&gt;0,MAXA(O$18:O139)+1,0)</f>
        <v>0</v>
      </c>
      <c r="P140" s="280">
        <f>IF(EL140+EM140+EN140+EO140+EP140&gt;0,MAXA(P$18:P139)+1,0)</f>
        <v>0</v>
      </c>
      <c r="Q140" s="280">
        <f>IF(ER140+ES140+ET140+EU140+EV140&gt;0,MAXA(Q$18:Q139)+1,0)</f>
        <v>0</v>
      </c>
      <c r="R140" s="280">
        <f>IF(EX140+EY140+EZ140+FA140+FB140&gt;0,MAXA(R$18:R139)+1,0)</f>
        <v>0</v>
      </c>
      <c r="S140" s="280">
        <f>IF(FD140+FE140+FF140+FG140+FH140&gt;0,MAXA(S$18:S139)+1,0)</f>
        <v>0</v>
      </c>
      <c r="T140" s="280">
        <f>IF(FJ140+FK140+FL140+FM140+FN140&gt;0,MAXA(T$18:T139)+1,0)</f>
        <v>0</v>
      </c>
      <c r="U140" s="280">
        <f>IF(FP140+FQ140+FR140+FS140+FT140&gt;0,MAXA(U$18:U139)+1,0)</f>
        <v>0</v>
      </c>
      <c r="V140" s="280">
        <f>IF(FV140+FW140+FX140+FY140+FZ140&gt;0,MAXA(V$18:V139)+1,0)</f>
        <v>0</v>
      </c>
      <c r="W140" s="280">
        <f>IF(GB140+GC140+GD140+GE140+GF140&gt;0,MAXA(W$18:W139)+1,0)</f>
        <v>0</v>
      </c>
      <c r="X140" s="280">
        <f>IF(GH140+GI140+GJ140+GK140+GL140&gt;0,MAXA(X$18:X139)+1,0)</f>
        <v>0</v>
      </c>
      <c r="Y140" s="280">
        <f>IF(GN140+GO140+GP140+GQ140+GR140&gt;0,MAXA(Y$18:Y139)+1,0)</f>
        <v>0</v>
      </c>
      <c r="Z140" s="280">
        <f>IF(GT140+GU140+GV140+GW140+GX140&gt;0,MAXA(Z$18:Z139)+1,0)</f>
        <v>0</v>
      </c>
      <c r="AA140" s="280">
        <f>IF(GZ140+HA140+HB140+HC140+HD140&gt;0,MAXA(AA$18:AA139)+1,0)</f>
        <v>0</v>
      </c>
      <c r="AB140" s="280">
        <f t="shared" si="78"/>
        <v>0</v>
      </c>
      <c r="AC140" s="280">
        <f t="shared" si="71"/>
        <v>0</v>
      </c>
      <c r="AD140" s="280">
        <f t="shared" si="72"/>
        <v>0</v>
      </c>
      <c r="AE140" s="280">
        <f t="shared" si="73"/>
        <v>0</v>
      </c>
      <c r="AF140" s="280">
        <f t="shared" si="79"/>
        <v>0</v>
      </c>
      <c r="AG140" s="280">
        <f t="shared" si="74"/>
        <v>0</v>
      </c>
      <c r="AH140" s="280">
        <f t="shared" si="80"/>
        <v>0</v>
      </c>
      <c r="AI140" s="280">
        <f t="shared" si="75"/>
        <v>0</v>
      </c>
      <c r="AJ140" s="280">
        <f t="shared" si="81"/>
        <v>0</v>
      </c>
      <c r="AK140" s="186" t="e">
        <f>MATCH(AY140,AY$18:AY572,0)</f>
        <v>#N/A</v>
      </c>
      <c r="AL140" s="280">
        <f t="shared" si="76"/>
        <v>0</v>
      </c>
      <c r="AM140" s="280">
        <f t="shared" si="77"/>
        <v>123</v>
      </c>
      <c r="AN140" s="415"/>
      <c r="AO140" s="416"/>
      <c r="AP140" s="303">
        <f t="shared" si="82"/>
        <v>0</v>
      </c>
      <c r="AQ140" s="304">
        <f t="shared" si="83"/>
        <v>0</v>
      </c>
      <c r="AR140" s="305">
        <f t="shared" si="84"/>
        <v>0</v>
      </c>
      <c r="AS140" s="284"/>
      <c r="AT140" s="285" t="str">
        <f t="shared" si="70"/>
        <v/>
      </c>
      <c r="AU140" s="286"/>
      <c r="AV140" s="287"/>
      <c r="AW140" s="288"/>
      <c r="AX140" s="289"/>
      <c r="AY140" s="290"/>
      <c r="AZ140" s="291"/>
      <c r="BA140" s="286"/>
      <c r="BB140" s="290"/>
      <c r="BC140" s="287"/>
      <c r="BD140" s="307"/>
      <c r="BE140" s="309"/>
      <c r="BF140" s="286"/>
      <c r="BG140" s="297"/>
      <c r="BH140" s="298"/>
      <c r="BI140" s="299"/>
      <c r="BJ140" s="300"/>
      <c r="BK140" s="301"/>
      <c r="BL140" s="286"/>
      <c r="BM140" s="297"/>
      <c r="BN140" s="298"/>
      <c r="BO140" s="299"/>
      <c r="BP140" s="300"/>
      <c r="BQ140" s="301"/>
      <c r="BR140" s="286"/>
      <c r="BS140" s="297"/>
      <c r="BT140" s="298"/>
      <c r="BU140" s="299"/>
      <c r="BV140" s="300"/>
      <c r="BW140" s="301"/>
      <c r="BX140" s="286"/>
      <c r="BY140" s="297"/>
      <c r="BZ140" s="298"/>
      <c r="CA140" s="299"/>
      <c r="CB140" s="300"/>
      <c r="CC140" s="291"/>
      <c r="CD140" s="286"/>
      <c r="CE140" s="297"/>
      <c r="CF140" s="298"/>
      <c r="CG140" s="299"/>
      <c r="CH140" s="300"/>
      <c r="CI140" s="291"/>
      <c r="CJ140" s="286"/>
      <c r="CK140" s="297"/>
      <c r="CL140" s="298"/>
      <c r="CM140" s="299"/>
      <c r="CN140" s="300"/>
      <c r="CO140" s="291"/>
      <c r="CP140" s="286"/>
      <c r="CQ140" s="297"/>
      <c r="CR140" s="298"/>
      <c r="CS140" s="299"/>
      <c r="CT140" s="300"/>
      <c r="CU140" s="291"/>
      <c r="CV140" s="286"/>
      <c r="CW140" s="297"/>
      <c r="CX140" s="298"/>
      <c r="CY140" s="299"/>
      <c r="CZ140" s="300"/>
      <c r="DA140" s="291"/>
      <c r="DB140" s="286"/>
      <c r="DC140" s="297"/>
      <c r="DD140" s="298"/>
      <c r="DE140" s="299"/>
      <c r="DF140" s="300"/>
      <c r="DG140" s="291"/>
      <c r="DH140" s="286"/>
      <c r="DI140" s="297"/>
      <c r="DJ140" s="298"/>
      <c r="DK140" s="299"/>
      <c r="DL140" s="300"/>
      <c r="DM140" s="291"/>
      <c r="DN140" s="286"/>
      <c r="DO140" s="297"/>
      <c r="DP140" s="298"/>
      <c r="DQ140" s="299"/>
      <c r="DR140" s="300"/>
      <c r="DS140" s="291"/>
      <c r="DT140" s="286"/>
      <c r="DU140" s="297"/>
      <c r="DV140" s="298"/>
      <c r="DW140" s="299"/>
      <c r="DX140" s="300"/>
      <c r="DY140" s="291"/>
      <c r="DZ140" s="286"/>
      <c r="EA140" s="297"/>
      <c r="EB140" s="298"/>
      <c r="EC140" s="299"/>
      <c r="ED140" s="300"/>
      <c r="EE140" s="291"/>
      <c r="EF140" s="286"/>
      <c r="EG140" s="297"/>
      <c r="EH140" s="298"/>
      <c r="EI140" s="299"/>
      <c r="EJ140" s="300"/>
      <c r="EK140" s="291"/>
      <c r="EL140" s="286"/>
      <c r="EM140" s="297"/>
      <c r="EN140" s="298"/>
      <c r="EO140" s="299"/>
      <c r="EP140" s="300"/>
      <c r="EQ140" s="291"/>
      <c r="ER140" s="286"/>
      <c r="ES140" s="297"/>
      <c r="ET140" s="298"/>
      <c r="EU140" s="299"/>
      <c r="EV140" s="300"/>
      <c r="EW140" s="291"/>
      <c r="EX140" s="286"/>
      <c r="EY140" s="297"/>
      <c r="EZ140" s="298"/>
      <c r="FA140" s="299"/>
      <c r="FB140" s="300"/>
      <c r="FC140" s="291"/>
      <c r="FD140" s="286"/>
      <c r="FE140" s="297"/>
      <c r="FF140" s="298"/>
      <c r="FG140" s="299"/>
      <c r="FH140" s="300"/>
      <c r="FI140" s="291"/>
      <c r="FJ140" s="286"/>
      <c r="FK140" s="297"/>
      <c r="FL140" s="298"/>
      <c r="FM140" s="299"/>
      <c r="FN140" s="300"/>
      <c r="FO140" s="291"/>
      <c r="FP140" s="286"/>
      <c r="FQ140" s="297"/>
      <c r="FR140" s="298"/>
      <c r="FS140" s="299"/>
      <c r="FT140" s="300"/>
      <c r="FU140" s="291"/>
      <c r="FV140" s="286"/>
      <c r="FW140" s="297"/>
      <c r="FX140" s="298"/>
      <c r="FY140" s="299"/>
      <c r="FZ140" s="300"/>
      <c r="GA140" s="291"/>
      <c r="GB140" s="286"/>
      <c r="GC140" s="297"/>
      <c r="GD140" s="298"/>
      <c r="GE140" s="299"/>
      <c r="GF140" s="300"/>
      <c r="GG140" s="291"/>
      <c r="GH140" s="286"/>
      <c r="GI140" s="297"/>
      <c r="GJ140" s="298"/>
      <c r="GK140" s="299"/>
      <c r="GL140" s="300"/>
      <c r="GM140" s="291"/>
      <c r="GN140" s="286"/>
      <c r="GO140" s="297"/>
      <c r="GP140" s="298"/>
      <c r="GQ140" s="299"/>
      <c r="GR140" s="300"/>
      <c r="GS140" s="291"/>
      <c r="GT140" s="286"/>
      <c r="GU140" s="297"/>
      <c r="GV140" s="298"/>
      <c r="GW140" s="299"/>
      <c r="GX140" s="300"/>
      <c r="GY140" s="291"/>
      <c r="GZ140" s="286"/>
      <c r="HA140" s="297"/>
      <c r="HB140" s="298"/>
      <c r="HC140" s="299"/>
      <c r="HD140" s="300"/>
    </row>
    <row r="141" spans="1:212" x14ac:dyDescent="0.25">
      <c r="A141" s="280">
        <f>IF(AL141=1,(MAXA(A$18:A140)+1),0)</f>
        <v>0</v>
      </c>
      <c r="B141" s="280">
        <f>IF(BF141+BG141+BH141+BI141+BJ141&gt;0,MAXA(B$18:B140)+1,0)</f>
        <v>0</v>
      </c>
      <c r="C141" s="280">
        <f>IF(BL141+BM141+BN141+BO141+BP141&gt;0,MAXA(C$18:C140)+1,0)</f>
        <v>0</v>
      </c>
      <c r="D141" s="280">
        <f>IF(BR141+BS141+BT141+BU141+BV141&gt;0,MAXA(D$18:D140)+1,0)</f>
        <v>0</v>
      </c>
      <c r="E141" s="280">
        <f>IF(BX141+BY141+BZ141+CA141+CB141&gt;0,MAXA(E$18:E140)+1,0)</f>
        <v>0</v>
      </c>
      <c r="F141" s="280">
        <f>IF(CD141+CE141+CF141+CG141+CH141&gt;0,MAXA(F$18:F140)+1,0)</f>
        <v>0</v>
      </c>
      <c r="G141" s="280">
        <f>IF(CJ141+CK141+CL141+CM141+CN141&gt;0,MAXA(G$18:G140)+1,0)</f>
        <v>0</v>
      </c>
      <c r="H141" s="280">
        <f>IF(CP141+CQ141+CR141+CS141+CT141&gt;0,MAXA(H$18:H140)+1,0)</f>
        <v>0</v>
      </c>
      <c r="I141" s="280">
        <f>IF(CV141+CW141+CX141+CY141+CZ141&gt;0,MAXA(I$18:I140)+1,0)</f>
        <v>0</v>
      </c>
      <c r="J141" s="280">
        <f>IF(DB141+DC141+DD141+DE141+DF141&gt;0,MAXA(J$18:J140)+1,0)</f>
        <v>0</v>
      </c>
      <c r="K141" s="280">
        <f>IF(DH141+DI141+DJ141+DK141+DL141&gt;0,MAXA(K$18:K140)+1,0)</f>
        <v>0</v>
      </c>
      <c r="L141" s="280">
        <f>IF(DN141+DO141+DP141+DQ141+DR141&gt;0,MAXA(L$18:L140)+1,0)</f>
        <v>0</v>
      </c>
      <c r="M141" s="280">
        <f>IF(DT141+DU141+DV141+DW141+DX141&gt;0,MAXA(M$18:M140)+1,0)</f>
        <v>0</v>
      </c>
      <c r="N141" s="280">
        <f>IF(DZ141+EA141+EB141+EC141+ED141&gt;0,MAXA(N$18:N140)+1,0)</f>
        <v>0</v>
      </c>
      <c r="O141" s="280">
        <f>IF(EF141+EG141+EH141+EI141+EJ141&gt;0,MAXA(O$18:O140)+1,0)</f>
        <v>0</v>
      </c>
      <c r="P141" s="280">
        <f>IF(EL141+EM141+EN141+EO141+EP141&gt;0,MAXA(P$18:P140)+1,0)</f>
        <v>0</v>
      </c>
      <c r="Q141" s="280">
        <f>IF(ER141+ES141+ET141+EU141+EV141&gt;0,MAXA(Q$18:Q140)+1,0)</f>
        <v>0</v>
      </c>
      <c r="R141" s="280">
        <f>IF(EX141+EY141+EZ141+FA141+FB141&gt;0,MAXA(R$18:R140)+1,0)</f>
        <v>0</v>
      </c>
      <c r="S141" s="280">
        <f>IF(FD141+FE141+FF141+FG141+FH141&gt;0,MAXA(S$18:S140)+1,0)</f>
        <v>0</v>
      </c>
      <c r="T141" s="280">
        <f>IF(FJ141+FK141+FL141+FM141+FN141&gt;0,MAXA(T$18:T140)+1,0)</f>
        <v>0</v>
      </c>
      <c r="U141" s="280">
        <f>IF(FP141+FQ141+FR141+FS141+FT141&gt;0,MAXA(U$18:U140)+1,0)</f>
        <v>0</v>
      </c>
      <c r="V141" s="280">
        <f>IF(FV141+FW141+FX141+FY141+FZ141&gt;0,MAXA(V$18:V140)+1,0)</f>
        <v>0</v>
      </c>
      <c r="W141" s="280">
        <f>IF(GB141+GC141+GD141+GE141+GF141&gt;0,MAXA(W$18:W140)+1,0)</f>
        <v>0</v>
      </c>
      <c r="X141" s="280">
        <f>IF(GH141+GI141+GJ141+GK141+GL141&gt;0,MAXA(X$18:X140)+1,0)</f>
        <v>0</v>
      </c>
      <c r="Y141" s="280">
        <f>IF(GN141+GO141+GP141+GQ141+GR141&gt;0,MAXA(Y$18:Y140)+1,0)</f>
        <v>0</v>
      </c>
      <c r="Z141" s="280">
        <f>IF(GT141+GU141+GV141+GW141+GX141&gt;0,MAXA(Z$18:Z140)+1,0)</f>
        <v>0</v>
      </c>
      <c r="AA141" s="280">
        <f>IF(GZ141+HA141+HB141+HC141+HD141&gt;0,MAXA(AA$18:AA140)+1,0)</f>
        <v>0</v>
      </c>
      <c r="AB141" s="280">
        <f t="shared" si="78"/>
        <v>0</v>
      </c>
      <c r="AC141" s="280">
        <f t="shared" si="71"/>
        <v>0</v>
      </c>
      <c r="AD141" s="280">
        <f t="shared" si="72"/>
        <v>0</v>
      </c>
      <c r="AE141" s="280">
        <f t="shared" si="73"/>
        <v>0</v>
      </c>
      <c r="AF141" s="280">
        <f t="shared" si="79"/>
        <v>0</v>
      </c>
      <c r="AG141" s="280">
        <f t="shared" si="74"/>
        <v>0</v>
      </c>
      <c r="AH141" s="280">
        <f t="shared" si="80"/>
        <v>0</v>
      </c>
      <c r="AI141" s="280">
        <f t="shared" si="75"/>
        <v>0</v>
      </c>
      <c r="AJ141" s="280">
        <f t="shared" si="81"/>
        <v>0</v>
      </c>
      <c r="AK141" s="186" t="e">
        <f>MATCH(AY141,AY$18:AY573,0)</f>
        <v>#N/A</v>
      </c>
      <c r="AL141" s="280">
        <f t="shared" si="76"/>
        <v>0</v>
      </c>
      <c r="AM141" s="280">
        <f t="shared" si="77"/>
        <v>124</v>
      </c>
      <c r="AN141" s="415"/>
      <c r="AO141" s="416"/>
      <c r="AP141" s="303">
        <f t="shared" si="82"/>
        <v>0</v>
      </c>
      <c r="AQ141" s="304">
        <f t="shared" si="83"/>
        <v>0</v>
      </c>
      <c r="AR141" s="305">
        <f t="shared" si="84"/>
        <v>0</v>
      </c>
      <c r="AS141" s="284"/>
      <c r="AT141" s="285" t="str">
        <f t="shared" si="70"/>
        <v/>
      </c>
      <c r="AU141" s="286"/>
      <c r="AV141" s="287"/>
      <c r="AW141" s="288"/>
      <c r="AX141" s="289"/>
      <c r="AY141" s="290"/>
      <c r="AZ141" s="291"/>
      <c r="BA141" s="286"/>
      <c r="BB141" s="290"/>
      <c r="BC141" s="287"/>
      <c r="BD141" s="307"/>
      <c r="BE141" s="309"/>
      <c r="BF141" s="286"/>
      <c r="BG141" s="297"/>
      <c r="BH141" s="298"/>
      <c r="BI141" s="299"/>
      <c r="BJ141" s="300"/>
      <c r="BK141" s="301"/>
      <c r="BL141" s="286"/>
      <c r="BM141" s="297"/>
      <c r="BN141" s="298"/>
      <c r="BO141" s="299"/>
      <c r="BP141" s="300"/>
      <c r="BQ141" s="301"/>
      <c r="BR141" s="286"/>
      <c r="BS141" s="297"/>
      <c r="BT141" s="298"/>
      <c r="BU141" s="299"/>
      <c r="BV141" s="300"/>
      <c r="BW141" s="301"/>
      <c r="BX141" s="286"/>
      <c r="BY141" s="297"/>
      <c r="BZ141" s="298"/>
      <c r="CA141" s="299"/>
      <c r="CB141" s="300"/>
      <c r="CC141" s="291"/>
      <c r="CD141" s="286"/>
      <c r="CE141" s="297"/>
      <c r="CF141" s="298"/>
      <c r="CG141" s="299"/>
      <c r="CH141" s="300"/>
      <c r="CI141" s="291"/>
      <c r="CJ141" s="286"/>
      <c r="CK141" s="297"/>
      <c r="CL141" s="298"/>
      <c r="CM141" s="299"/>
      <c r="CN141" s="300"/>
      <c r="CO141" s="291"/>
      <c r="CP141" s="286"/>
      <c r="CQ141" s="297"/>
      <c r="CR141" s="298"/>
      <c r="CS141" s="299"/>
      <c r="CT141" s="300"/>
      <c r="CU141" s="291"/>
      <c r="CV141" s="286"/>
      <c r="CW141" s="297"/>
      <c r="CX141" s="298"/>
      <c r="CY141" s="299"/>
      <c r="CZ141" s="300"/>
      <c r="DA141" s="291"/>
      <c r="DB141" s="286"/>
      <c r="DC141" s="297"/>
      <c r="DD141" s="298"/>
      <c r="DE141" s="299"/>
      <c r="DF141" s="300"/>
      <c r="DG141" s="291"/>
      <c r="DH141" s="286"/>
      <c r="DI141" s="297"/>
      <c r="DJ141" s="298"/>
      <c r="DK141" s="299"/>
      <c r="DL141" s="300"/>
      <c r="DM141" s="291"/>
      <c r="DN141" s="286"/>
      <c r="DO141" s="297"/>
      <c r="DP141" s="298"/>
      <c r="DQ141" s="299"/>
      <c r="DR141" s="300"/>
      <c r="DS141" s="291"/>
      <c r="DT141" s="286"/>
      <c r="DU141" s="297"/>
      <c r="DV141" s="298"/>
      <c r="DW141" s="299"/>
      <c r="DX141" s="300"/>
      <c r="DY141" s="291"/>
      <c r="DZ141" s="286"/>
      <c r="EA141" s="297"/>
      <c r="EB141" s="298"/>
      <c r="EC141" s="299"/>
      <c r="ED141" s="300"/>
      <c r="EE141" s="291"/>
      <c r="EF141" s="286"/>
      <c r="EG141" s="297"/>
      <c r="EH141" s="298"/>
      <c r="EI141" s="299"/>
      <c r="EJ141" s="300"/>
      <c r="EK141" s="291"/>
      <c r="EL141" s="286"/>
      <c r="EM141" s="297"/>
      <c r="EN141" s="298"/>
      <c r="EO141" s="299"/>
      <c r="EP141" s="300"/>
      <c r="EQ141" s="291"/>
      <c r="ER141" s="286"/>
      <c r="ES141" s="297"/>
      <c r="ET141" s="298"/>
      <c r="EU141" s="299"/>
      <c r="EV141" s="300"/>
      <c r="EW141" s="291"/>
      <c r="EX141" s="286"/>
      <c r="EY141" s="297"/>
      <c r="EZ141" s="298"/>
      <c r="FA141" s="299"/>
      <c r="FB141" s="300"/>
      <c r="FC141" s="291"/>
      <c r="FD141" s="286"/>
      <c r="FE141" s="297"/>
      <c r="FF141" s="298"/>
      <c r="FG141" s="299"/>
      <c r="FH141" s="300"/>
      <c r="FI141" s="291"/>
      <c r="FJ141" s="286"/>
      <c r="FK141" s="297"/>
      <c r="FL141" s="298"/>
      <c r="FM141" s="299"/>
      <c r="FN141" s="300"/>
      <c r="FO141" s="291"/>
      <c r="FP141" s="286"/>
      <c r="FQ141" s="297"/>
      <c r="FR141" s="298"/>
      <c r="FS141" s="299"/>
      <c r="FT141" s="300"/>
      <c r="FU141" s="291"/>
      <c r="FV141" s="286"/>
      <c r="FW141" s="297"/>
      <c r="FX141" s="298"/>
      <c r="FY141" s="299"/>
      <c r="FZ141" s="300"/>
      <c r="GA141" s="291"/>
      <c r="GB141" s="286"/>
      <c r="GC141" s="297"/>
      <c r="GD141" s="298"/>
      <c r="GE141" s="299"/>
      <c r="GF141" s="300"/>
      <c r="GG141" s="291"/>
      <c r="GH141" s="286"/>
      <c r="GI141" s="297"/>
      <c r="GJ141" s="298"/>
      <c r="GK141" s="299"/>
      <c r="GL141" s="300"/>
      <c r="GM141" s="291"/>
      <c r="GN141" s="286"/>
      <c r="GO141" s="297"/>
      <c r="GP141" s="298"/>
      <c r="GQ141" s="299"/>
      <c r="GR141" s="300"/>
      <c r="GS141" s="291"/>
      <c r="GT141" s="286"/>
      <c r="GU141" s="297"/>
      <c r="GV141" s="298"/>
      <c r="GW141" s="299"/>
      <c r="GX141" s="300"/>
      <c r="GY141" s="291"/>
      <c r="GZ141" s="286"/>
      <c r="HA141" s="297"/>
      <c r="HB141" s="298"/>
      <c r="HC141" s="299"/>
      <c r="HD141" s="300"/>
    </row>
    <row r="142" spans="1:212" x14ac:dyDescent="0.25">
      <c r="A142" s="280">
        <f>IF(AL142=1,(MAXA(A$18:A141)+1),0)</f>
        <v>0</v>
      </c>
      <c r="B142" s="280">
        <f>IF(BF142+BG142+BH142+BI142+BJ142&gt;0,MAXA(B$18:B141)+1,0)</f>
        <v>0</v>
      </c>
      <c r="C142" s="280">
        <f>IF(BL142+BM142+BN142+BO142+BP142&gt;0,MAXA(C$18:C141)+1,0)</f>
        <v>0</v>
      </c>
      <c r="D142" s="280">
        <f>IF(BR142+BS142+BT142+BU142+BV142&gt;0,MAXA(D$18:D141)+1,0)</f>
        <v>0</v>
      </c>
      <c r="E142" s="280">
        <f>IF(BX142+BY142+BZ142+CA142+CB142&gt;0,MAXA(E$18:E141)+1,0)</f>
        <v>0</v>
      </c>
      <c r="F142" s="280">
        <f>IF(CD142+CE142+CF142+CG142+CH142&gt;0,MAXA(F$18:F141)+1,0)</f>
        <v>0</v>
      </c>
      <c r="G142" s="280">
        <f>IF(CJ142+CK142+CL142+CM142+CN142&gt;0,MAXA(G$18:G141)+1,0)</f>
        <v>0</v>
      </c>
      <c r="H142" s="280">
        <f>IF(CP142+CQ142+CR142+CS142+CT142&gt;0,MAXA(H$18:H141)+1,0)</f>
        <v>0</v>
      </c>
      <c r="I142" s="280">
        <f>IF(CV142+CW142+CX142+CY142+CZ142&gt;0,MAXA(I$18:I141)+1,0)</f>
        <v>0</v>
      </c>
      <c r="J142" s="280">
        <f>IF(DB142+DC142+DD142+DE142+DF142&gt;0,MAXA(J$18:J141)+1,0)</f>
        <v>0</v>
      </c>
      <c r="K142" s="280">
        <f>IF(DH142+DI142+DJ142+DK142+DL142&gt;0,MAXA(K$18:K141)+1,0)</f>
        <v>0</v>
      </c>
      <c r="L142" s="280">
        <f>IF(DN142+DO142+DP142+DQ142+DR142&gt;0,MAXA(L$18:L141)+1,0)</f>
        <v>0</v>
      </c>
      <c r="M142" s="280">
        <f>IF(DT142+DU142+DV142+DW142+DX142&gt;0,MAXA(M$18:M141)+1,0)</f>
        <v>0</v>
      </c>
      <c r="N142" s="280">
        <f>IF(DZ142+EA142+EB142+EC142+ED142&gt;0,MAXA(N$18:N141)+1,0)</f>
        <v>0</v>
      </c>
      <c r="O142" s="280">
        <f>IF(EF142+EG142+EH142+EI142+EJ142&gt;0,MAXA(O$18:O141)+1,0)</f>
        <v>0</v>
      </c>
      <c r="P142" s="280">
        <f>IF(EL142+EM142+EN142+EO142+EP142&gt;0,MAXA(P$18:P141)+1,0)</f>
        <v>0</v>
      </c>
      <c r="Q142" s="280">
        <f>IF(ER142+ES142+ET142+EU142+EV142&gt;0,MAXA(Q$18:Q141)+1,0)</f>
        <v>0</v>
      </c>
      <c r="R142" s="280">
        <f>IF(EX142+EY142+EZ142+FA142+FB142&gt;0,MAXA(R$18:R141)+1,0)</f>
        <v>0</v>
      </c>
      <c r="S142" s="280">
        <f>IF(FD142+FE142+FF142+FG142+FH142&gt;0,MAXA(S$18:S141)+1,0)</f>
        <v>0</v>
      </c>
      <c r="T142" s="280">
        <f>IF(FJ142+FK142+FL142+FM142+FN142&gt;0,MAXA(T$18:T141)+1,0)</f>
        <v>0</v>
      </c>
      <c r="U142" s="280">
        <f>IF(FP142+FQ142+FR142+FS142+FT142&gt;0,MAXA(U$18:U141)+1,0)</f>
        <v>0</v>
      </c>
      <c r="V142" s="280">
        <f>IF(FV142+FW142+FX142+FY142+FZ142&gt;0,MAXA(V$18:V141)+1,0)</f>
        <v>0</v>
      </c>
      <c r="W142" s="280">
        <f>IF(GB142+GC142+GD142+GE142+GF142&gt;0,MAXA(W$18:W141)+1,0)</f>
        <v>0</v>
      </c>
      <c r="X142" s="280">
        <f>IF(GH142+GI142+GJ142+GK142+GL142&gt;0,MAXA(X$18:X141)+1,0)</f>
        <v>0</v>
      </c>
      <c r="Y142" s="280">
        <f>IF(GN142+GO142+GP142+GQ142+GR142&gt;0,MAXA(Y$18:Y141)+1,0)</f>
        <v>0</v>
      </c>
      <c r="Z142" s="280">
        <f>IF(GT142+GU142+GV142+GW142+GX142&gt;0,MAXA(Z$18:Z141)+1,0)</f>
        <v>0</v>
      </c>
      <c r="AA142" s="280">
        <f>IF(GZ142+HA142+HB142+HC142+HD142&gt;0,MAXA(AA$18:AA141)+1,0)</f>
        <v>0</v>
      </c>
      <c r="AB142" s="280">
        <f t="shared" si="78"/>
        <v>0</v>
      </c>
      <c r="AC142" s="280">
        <f t="shared" si="71"/>
        <v>0</v>
      </c>
      <c r="AD142" s="280">
        <f t="shared" si="72"/>
        <v>0</v>
      </c>
      <c r="AE142" s="280">
        <f t="shared" si="73"/>
        <v>0</v>
      </c>
      <c r="AF142" s="280">
        <f t="shared" si="79"/>
        <v>0</v>
      </c>
      <c r="AG142" s="280">
        <f t="shared" si="74"/>
        <v>0</v>
      </c>
      <c r="AH142" s="280">
        <f t="shared" si="80"/>
        <v>0</v>
      </c>
      <c r="AI142" s="280">
        <f t="shared" si="75"/>
        <v>0</v>
      </c>
      <c r="AJ142" s="280">
        <f t="shared" si="81"/>
        <v>0</v>
      </c>
      <c r="AK142" s="186" t="e">
        <f>MATCH(AY142,AY$18:AY574,0)</f>
        <v>#N/A</v>
      </c>
      <c r="AL142" s="280">
        <f t="shared" si="76"/>
        <v>0</v>
      </c>
      <c r="AM142" s="280">
        <f t="shared" si="77"/>
        <v>125</v>
      </c>
      <c r="AN142" s="415"/>
      <c r="AO142" s="416"/>
      <c r="AP142" s="303">
        <f t="shared" si="82"/>
        <v>0</v>
      </c>
      <c r="AQ142" s="304">
        <f t="shared" si="83"/>
        <v>0</v>
      </c>
      <c r="AR142" s="305">
        <f t="shared" si="84"/>
        <v>0</v>
      </c>
      <c r="AS142" s="284"/>
      <c r="AT142" s="285" t="str">
        <f t="shared" si="70"/>
        <v/>
      </c>
      <c r="AU142" s="286"/>
      <c r="AV142" s="287"/>
      <c r="AW142" s="288"/>
      <c r="AX142" s="289"/>
      <c r="AY142" s="290"/>
      <c r="AZ142" s="291"/>
      <c r="BA142" s="286"/>
      <c r="BB142" s="290"/>
      <c r="BC142" s="287"/>
      <c r="BD142" s="307"/>
      <c r="BE142" s="309"/>
      <c r="BF142" s="286"/>
      <c r="BG142" s="297"/>
      <c r="BH142" s="298"/>
      <c r="BI142" s="299"/>
      <c r="BJ142" s="300"/>
      <c r="BK142" s="301"/>
      <c r="BL142" s="286"/>
      <c r="BM142" s="297"/>
      <c r="BN142" s="298"/>
      <c r="BO142" s="299"/>
      <c r="BP142" s="300"/>
      <c r="BQ142" s="301"/>
      <c r="BR142" s="286"/>
      <c r="BS142" s="297"/>
      <c r="BT142" s="298"/>
      <c r="BU142" s="299"/>
      <c r="BV142" s="300"/>
      <c r="BW142" s="301"/>
      <c r="BX142" s="286"/>
      <c r="BY142" s="297"/>
      <c r="BZ142" s="298"/>
      <c r="CA142" s="299"/>
      <c r="CB142" s="300"/>
      <c r="CC142" s="291"/>
      <c r="CD142" s="286"/>
      <c r="CE142" s="297"/>
      <c r="CF142" s="298"/>
      <c r="CG142" s="299"/>
      <c r="CH142" s="300"/>
      <c r="CI142" s="291"/>
      <c r="CJ142" s="286"/>
      <c r="CK142" s="297"/>
      <c r="CL142" s="298"/>
      <c r="CM142" s="299"/>
      <c r="CN142" s="300"/>
      <c r="CO142" s="291"/>
      <c r="CP142" s="286"/>
      <c r="CQ142" s="297"/>
      <c r="CR142" s="298"/>
      <c r="CS142" s="299"/>
      <c r="CT142" s="300"/>
      <c r="CU142" s="291"/>
      <c r="CV142" s="286"/>
      <c r="CW142" s="297"/>
      <c r="CX142" s="298"/>
      <c r="CY142" s="299"/>
      <c r="CZ142" s="300"/>
      <c r="DA142" s="291"/>
      <c r="DB142" s="286"/>
      <c r="DC142" s="297"/>
      <c r="DD142" s="298"/>
      <c r="DE142" s="299"/>
      <c r="DF142" s="300"/>
      <c r="DG142" s="291"/>
      <c r="DH142" s="286"/>
      <c r="DI142" s="297"/>
      <c r="DJ142" s="298"/>
      <c r="DK142" s="299"/>
      <c r="DL142" s="300"/>
      <c r="DM142" s="291"/>
      <c r="DN142" s="286"/>
      <c r="DO142" s="297"/>
      <c r="DP142" s="298"/>
      <c r="DQ142" s="299"/>
      <c r="DR142" s="300"/>
      <c r="DS142" s="291"/>
      <c r="DT142" s="286"/>
      <c r="DU142" s="297"/>
      <c r="DV142" s="298"/>
      <c r="DW142" s="299"/>
      <c r="DX142" s="300"/>
      <c r="DY142" s="291"/>
      <c r="DZ142" s="286"/>
      <c r="EA142" s="297"/>
      <c r="EB142" s="298"/>
      <c r="EC142" s="299"/>
      <c r="ED142" s="300"/>
      <c r="EE142" s="291"/>
      <c r="EF142" s="286"/>
      <c r="EG142" s="297"/>
      <c r="EH142" s="298"/>
      <c r="EI142" s="299"/>
      <c r="EJ142" s="300"/>
      <c r="EK142" s="291"/>
      <c r="EL142" s="286"/>
      <c r="EM142" s="297"/>
      <c r="EN142" s="298"/>
      <c r="EO142" s="299"/>
      <c r="EP142" s="300"/>
      <c r="EQ142" s="291"/>
      <c r="ER142" s="286"/>
      <c r="ES142" s="297"/>
      <c r="ET142" s="298"/>
      <c r="EU142" s="299"/>
      <c r="EV142" s="300"/>
      <c r="EW142" s="291"/>
      <c r="EX142" s="286"/>
      <c r="EY142" s="297"/>
      <c r="EZ142" s="298"/>
      <c r="FA142" s="299"/>
      <c r="FB142" s="300"/>
      <c r="FC142" s="291"/>
      <c r="FD142" s="286"/>
      <c r="FE142" s="297"/>
      <c r="FF142" s="298"/>
      <c r="FG142" s="299"/>
      <c r="FH142" s="300"/>
      <c r="FI142" s="291"/>
      <c r="FJ142" s="286"/>
      <c r="FK142" s="297"/>
      <c r="FL142" s="298"/>
      <c r="FM142" s="299"/>
      <c r="FN142" s="300"/>
      <c r="FO142" s="291"/>
      <c r="FP142" s="286"/>
      <c r="FQ142" s="297"/>
      <c r="FR142" s="298"/>
      <c r="FS142" s="299"/>
      <c r="FT142" s="300"/>
      <c r="FU142" s="291"/>
      <c r="FV142" s="286"/>
      <c r="FW142" s="297"/>
      <c r="FX142" s="298"/>
      <c r="FY142" s="299"/>
      <c r="FZ142" s="300"/>
      <c r="GA142" s="291"/>
      <c r="GB142" s="286"/>
      <c r="GC142" s="297"/>
      <c r="GD142" s="298"/>
      <c r="GE142" s="299"/>
      <c r="GF142" s="300"/>
      <c r="GG142" s="291"/>
      <c r="GH142" s="286"/>
      <c r="GI142" s="297"/>
      <c r="GJ142" s="298"/>
      <c r="GK142" s="299"/>
      <c r="GL142" s="300"/>
      <c r="GM142" s="291"/>
      <c r="GN142" s="286"/>
      <c r="GO142" s="297"/>
      <c r="GP142" s="298"/>
      <c r="GQ142" s="299"/>
      <c r="GR142" s="300"/>
      <c r="GS142" s="291"/>
      <c r="GT142" s="286"/>
      <c r="GU142" s="297"/>
      <c r="GV142" s="298"/>
      <c r="GW142" s="299"/>
      <c r="GX142" s="300"/>
      <c r="GY142" s="291"/>
      <c r="GZ142" s="286"/>
      <c r="HA142" s="297"/>
      <c r="HB142" s="298"/>
      <c r="HC142" s="299"/>
      <c r="HD142" s="300"/>
    </row>
    <row r="143" spans="1:212" x14ac:dyDescent="0.25">
      <c r="A143" s="280">
        <f>IF(AL143=1,(MAXA(A$18:A142)+1),0)</f>
        <v>0</v>
      </c>
      <c r="B143" s="280">
        <f>IF(BF143+BG143+BH143+BI143+BJ143&gt;0,MAXA(B$18:B142)+1,0)</f>
        <v>0</v>
      </c>
      <c r="C143" s="280">
        <f>IF(BL143+BM143+BN143+BO143+BP143&gt;0,MAXA(C$18:C142)+1,0)</f>
        <v>0</v>
      </c>
      <c r="D143" s="280">
        <f>IF(BR143+BS143+BT143+BU143+BV143&gt;0,MAXA(D$18:D142)+1,0)</f>
        <v>0</v>
      </c>
      <c r="E143" s="280">
        <f>IF(BX143+BY143+BZ143+CA143+CB143&gt;0,MAXA(E$18:E142)+1,0)</f>
        <v>0</v>
      </c>
      <c r="F143" s="280">
        <f>IF(CD143+CE143+CF143+CG143+CH143&gt;0,MAXA(F$18:F142)+1,0)</f>
        <v>0</v>
      </c>
      <c r="G143" s="280">
        <f>IF(CJ143+CK143+CL143+CM143+CN143&gt;0,MAXA(G$18:G142)+1,0)</f>
        <v>0</v>
      </c>
      <c r="H143" s="280">
        <f>IF(CP143+CQ143+CR143+CS143+CT143&gt;0,MAXA(H$18:H142)+1,0)</f>
        <v>0</v>
      </c>
      <c r="I143" s="280">
        <f>IF(CV143+CW143+CX143+CY143+CZ143&gt;0,MAXA(I$18:I142)+1,0)</f>
        <v>0</v>
      </c>
      <c r="J143" s="280">
        <f>IF(DB143+DC143+DD143+DE143+DF143&gt;0,MAXA(J$18:J142)+1,0)</f>
        <v>0</v>
      </c>
      <c r="K143" s="280">
        <f>IF(DH143+DI143+DJ143+DK143+DL143&gt;0,MAXA(K$18:K142)+1,0)</f>
        <v>0</v>
      </c>
      <c r="L143" s="280">
        <f>IF(DN143+DO143+DP143+DQ143+DR143&gt;0,MAXA(L$18:L142)+1,0)</f>
        <v>0</v>
      </c>
      <c r="M143" s="280">
        <f>IF(DT143+DU143+DV143+DW143+DX143&gt;0,MAXA(M$18:M142)+1,0)</f>
        <v>0</v>
      </c>
      <c r="N143" s="280">
        <f>IF(DZ143+EA143+EB143+EC143+ED143&gt;0,MAXA(N$18:N142)+1,0)</f>
        <v>0</v>
      </c>
      <c r="O143" s="280">
        <f>IF(EF143+EG143+EH143+EI143+EJ143&gt;0,MAXA(O$18:O142)+1,0)</f>
        <v>0</v>
      </c>
      <c r="P143" s="280">
        <f>IF(EL143+EM143+EN143+EO143+EP143&gt;0,MAXA(P$18:P142)+1,0)</f>
        <v>0</v>
      </c>
      <c r="Q143" s="280">
        <f>IF(ER143+ES143+ET143+EU143+EV143&gt;0,MAXA(Q$18:Q142)+1,0)</f>
        <v>0</v>
      </c>
      <c r="R143" s="280">
        <f>IF(EX143+EY143+EZ143+FA143+FB143&gt;0,MAXA(R$18:R142)+1,0)</f>
        <v>0</v>
      </c>
      <c r="S143" s="280">
        <f>IF(FD143+FE143+FF143+FG143+FH143&gt;0,MAXA(S$18:S142)+1,0)</f>
        <v>0</v>
      </c>
      <c r="T143" s="280">
        <f>IF(FJ143+FK143+FL143+FM143+FN143&gt;0,MAXA(T$18:T142)+1,0)</f>
        <v>0</v>
      </c>
      <c r="U143" s="280">
        <f>IF(FP143+FQ143+FR143+FS143+FT143&gt;0,MAXA(U$18:U142)+1,0)</f>
        <v>0</v>
      </c>
      <c r="V143" s="280">
        <f>IF(FV143+FW143+FX143+FY143+FZ143&gt;0,MAXA(V$18:V142)+1,0)</f>
        <v>0</v>
      </c>
      <c r="W143" s="280">
        <f>IF(GB143+GC143+GD143+GE143+GF143&gt;0,MAXA(W$18:W142)+1,0)</f>
        <v>0</v>
      </c>
      <c r="X143" s="280">
        <f>IF(GH143+GI143+GJ143+GK143+GL143&gt;0,MAXA(X$18:X142)+1,0)</f>
        <v>0</v>
      </c>
      <c r="Y143" s="280">
        <f>IF(GN143+GO143+GP143+GQ143+GR143&gt;0,MAXA(Y$18:Y142)+1,0)</f>
        <v>0</v>
      </c>
      <c r="Z143" s="280">
        <f>IF(GT143+GU143+GV143+GW143+GX143&gt;0,MAXA(Z$18:Z142)+1,0)</f>
        <v>0</v>
      </c>
      <c r="AA143" s="280">
        <f>IF(GZ143+HA143+HB143+HC143+HD143&gt;0,MAXA(AA$18:AA142)+1,0)</f>
        <v>0</v>
      </c>
      <c r="AB143" s="280">
        <f t="shared" si="78"/>
        <v>0</v>
      </c>
      <c r="AC143" s="280">
        <f t="shared" si="71"/>
        <v>0</v>
      </c>
      <c r="AD143" s="280">
        <f t="shared" si="72"/>
        <v>0</v>
      </c>
      <c r="AE143" s="280">
        <f t="shared" si="73"/>
        <v>0</v>
      </c>
      <c r="AF143" s="280">
        <f t="shared" si="79"/>
        <v>0</v>
      </c>
      <c r="AG143" s="280">
        <f t="shared" si="74"/>
        <v>0</v>
      </c>
      <c r="AH143" s="280">
        <f t="shared" si="80"/>
        <v>0</v>
      </c>
      <c r="AI143" s="280">
        <f t="shared" si="75"/>
        <v>0</v>
      </c>
      <c r="AJ143" s="280">
        <f t="shared" si="81"/>
        <v>0</v>
      </c>
      <c r="AK143" s="186" t="e">
        <f>MATCH(AY143,AY$18:AY575,0)</f>
        <v>#N/A</v>
      </c>
      <c r="AL143" s="280">
        <f t="shared" si="76"/>
        <v>0</v>
      </c>
      <c r="AM143" s="280">
        <f t="shared" si="77"/>
        <v>126</v>
      </c>
      <c r="AN143" s="415"/>
      <c r="AO143" s="416"/>
      <c r="AP143" s="303">
        <f t="shared" si="82"/>
        <v>0</v>
      </c>
      <c r="AQ143" s="304">
        <f t="shared" si="83"/>
        <v>0</v>
      </c>
      <c r="AR143" s="305">
        <f t="shared" si="84"/>
        <v>0</v>
      </c>
      <c r="AS143" s="284"/>
      <c r="AT143" s="285" t="str">
        <f t="shared" si="70"/>
        <v/>
      </c>
      <c r="AU143" s="286"/>
      <c r="AV143" s="287"/>
      <c r="AW143" s="288"/>
      <c r="AX143" s="289"/>
      <c r="AY143" s="290"/>
      <c r="AZ143" s="291"/>
      <c r="BA143" s="286"/>
      <c r="BB143" s="290"/>
      <c r="BC143" s="287"/>
      <c r="BD143" s="307"/>
      <c r="BE143" s="309"/>
      <c r="BF143" s="286"/>
      <c r="BG143" s="297"/>
      <c r="BH143" s="298"/>
      <c r="BI143" s="299"/>
      <c r="BJ143" s="300"/>
      <c r="BK143" s="301"/>
      <c r="BL143" s="286"/>
      <c r="BM143" s="297"/>
      <c r="BN143" s="298"/>
      <c r="BO143" s="299"/>
      <c r="BP143" s="300"/>
      <c r="BQ143" s="301"/>
      <c r="BR143" s="286"/>
      <c r="BS143" s="297"/>
      <c r="BT143" s="298"/>
      <c r="BU143" s="299"/>
      <c r="BV143" s="300"/>
      <c r="BW143" s="301"/>
      <c r="BX143" s="286"/>
      <c r="BY143" s="297"/>
      <c r="BZ143" s="298"/>
      <c r="CA143" s="299"/>
      <c r="CB143" s="300"/>
      <c r="CC143" s="291"/>
      <c r="CD143" s="286"/>
      <c r="CE143" s="297"/>
      <c r="CF143" s="298"/>
      <c r="CG143" s="299"/>
      <c r="CH143" s="300"/>
      <c r="CI143" s="291"/>
      <c r="CJ143" s="286"/>
      <c r="CK143" s="297"/>
      <c r="CL143" s="298"/>
      <c r="CM143" s="299"/>
      <c r="CN143" s="300"/>
      <c r="CO143" s="291"/>
      <c r="CP143" s="286"/>
      <c r="CQ143" s="297"/>
      <c r="CR143" s="298"/>
      <c r="CS143" s="299"/>
      <c r="CT143" s="300"/>
      <c r="CU143" s="291"/>
      <c r="CV143" s="286"/>
      <c r="CW143" s="297"/>
      <c r="CX143" s="298"/>
      <c r="CY143" s="299"/>
      <c r="CZ143" s="300"/>
      <c r="DA143" s="291"/>
      <c r="DB143" s="286"/>
      <c r="DC143" s="297"/>
      <c r="DD143" s="298"/>
      <c r="DE143" s="299"/>
      <c r="DF143" s="300"/>
      <c r="DG143" s="291"/>
      <c r="DH143" s="286"/>
      <c r="DI143" s="297"/>
      <c r="DJ143" s="298"/>
      <c r="DK143" s="299"/>
      <c r="DL143" s="300"/>
      <c r="DM143" s="291"/>
      <c r="DN143" s="286"/>
      <c r="DO143" s="297"/>
      <c r="DP143" s="298"/>
      <c r="DQ143" s="299"/>
      <c r="DR143" s="300"/>
      <c r="DS143" s="291"/>
      <c r="DT143" s="286"/>
      <c r="DU143" s="297"/>
      <c r="DV143" s="298"/>
      <c r="DW143" s="299"/>
      <c r="DX143" s="300"/>
      <c r="DY143" s="291"/>
      <c r="DZ143" s="286"/>
      <c r="EA143" s="297"/>
      <c r="EB143" s="298"/>
      <c r="EC143" s="299"/>
      <c r="ED143" s="300"/>
      <c r="EE143" s="291"/>
      <c r="EF143" s="286"/>
      <c r="EG143" s="297"/>
      <c r="EH143" s="298"/>
      <c r="EI143" s="299"/>
      <c r="EJ143" s="300"/>
      <c r="EK143" s="291"/>
      <c r="EL143" s="286"/>
      <c r="EM143" s="297"/>
      <c r="EN143" s="298"/>
      <c r="EO143" s="299"/>
      <c r="EP143" s="300"/>
      <c r="EQ143" s="291"/>
      <c r="ER143" s="286"/>
      <c r="ES143" s="297"/>
      <c r="ET143" s="298"/>
      <c r="EU143" s="299"/>
      <c r="EV143" s="300"/>
      <c r="EW143" s="291"/>
      <c r="EX143" s="286"/>
      <c r="EY143" s="297"/>
      <c r="EZ143" s="298"/>
      <c r="FA143" s="299"/>
      <c r="FB143" s="300"/>
      <c r="FC143" s="291"/>
      <c r="FD143" s="286"/>
      <c r="FE143" s="297"/>
      <c r="FF143" s="298"/>
      <c r="FG143" s="299"/>
      <c r="FH143" s="300"/>
      <c r="FI143" s="291"/>
      <c r="FJ143" s="286"/>
      <c r="FK143" s="297"/>
      <c r="FL143" s="298"/>
      <c r="FM143" s="299"/>
      <c r="FN143" s="300"/>
      <c r="FO143" s="291"/>
      <c r="FP143" s="286"/>
      <c r="FQ143" s="297"/>
      <c r="FR143" s="298"/>
      <c r="FS143" s="299"/>
      <c r="FT143" s="300"/>
      <c r="FU143" s="291"/>
      <c r="FV143" s="286"/>
      <c r="FW143" s="297"/>
      <c r="FX143" s="298"/>
      <c r="FY143" s="299"/>
      <c r="FZ143" s="300"/>
      <c r="GA143" s="291"/>
      <c r="GB143" s="286"/>
      <c r="GC143" s="297"/>
      <c r="GD143" s="298"/>
      <c r="GE143" s="299"/>
      <c r="GF143" s="300"/>
      <c r="GG143" s="291"/>
      <c r="GH143" s="286"/>
      <c r="GI143" s="297"/>
      <c r="GJ143" s="298"/>
      <c r="GK143" s="299"/>
      <c r="GL143" s="300"/>
      <c r="GM143" s="291"/>
      <c r="GN143" s="286"/>
      <c r="GO143" s="297"/>
      <c r="GP143" s="298"/>
      <c r="GQ143" s="299"/>
      <c r="GR143" s="300"/>
      <c r="GS143" s="291"/>
      <c r="GT143" s="286"/>
      <c r="GU143" s="297"/>
      <c r="GV143" s="298"/>
      <c r="GW143" s="299"/>
      <c r="GX143" s="300"/>
      <c r="GY143" s="291"/>
      <c r="GZ143" s="286"/>
      <c r="HA143" s="297"/>
      <c r="HB143" s="298"/>
      <c r="HC143" s="299"/>
      <c r="HD143" s="300"/>
    </row>
    <row r="144" spans="1:212" x14ac:dyDescent="0.25">
      <c r="A144" s="280">
        <f>IF(AL144=1,(MAXA(A$18:A143)+1),0)</f>
        <v>0</v>
      </c>
      <c r="B144" s="280">
        <f>IF(BF144+BG144+BH144+BI144+BJ144&gt;0,MAXA(B$18:B143)+1,0)</f>
        <v>0</v>
      </c>
      <c r="C144" s="280">
        <f>IF(BL144+BM144+BN144+BO144+BP144&gt;0,MAXA(C$18:C143)+1,0)</f>
        <v>0</v>
      </c>
      <c r="D144" s="280">
        <f>IF(BR144+BS144+BT144+BU144+BV144&gt;0,MAXA(D$18:D143)+1,0)</f>
        <v>0</v>
      </c>
      <c r="E144" s="280">
        <f>IF(BX144+BY144+BZ144+CA144+CB144&gt;0,MAXA(E$18:E143)+1,0)</f>
        <v>0</v>
      </c>
      <c r="F144" s="280">
        <f>IF(CD144+CE144+CF144+CG144+CH144&gt;0,MAXA(F$18:F143)+1,0)</f>
        <v>0</v>
      </c>
      <c r="G144" s="280">
        <f>IF(CJ144+CK144+CL144+CM144+CN144&gt;0,MAXA(G$18:G143)+1,0)</f>
        <v>0</v>
      </c>
      <c r="H144" s="280">
        <f>IF(CP144+CQ144+CR144+CS144+CT144&gt;0,MAXA(H$18:H143)+1,0)</f>
        <v>0</v>
      </c>
      <c r="I144" s="280">
        <f>IF(CV144+CW144+CX144+CY144+CZ144&gt;0,MAXA(I$18:I143)+1,0)</f>
        <v>0</v>
      </c>
      <c r="J144" s="280">
        <f>IF(DB144+DC144+DD144+DE144+DF144&gt;0,MAXA(J$18:J143)+1,0)</f>
        <v>0</v>
      </c>
      <c r="K144" s="280">
        <f>IF(DH144+DI144+DJ144+DK144+DL144&gt;0,MAXA(K$18:K143)+1,0)</f>
        <v>0</v>
      </c>
      <c r="L144" s="280">
        <f>IF(DN144+DO144+DP144+DQ144+DR144&gt;0,MAXA(L$18:L143)+1,0)</f>
        <v>0</v>
      </c>
      <c r="M144" s="280">
        <f>IF(DT144+DU144+DV144+DW144+DX144&gt;0,MAXA(M$18:M143)+1,0)</f>
        <v>0</v>
      </c>
      <c r="N144" s="280">
        <f>IF(DZ144+EA144+EB144+EC144+ED144&gt;0,MAXA(N$18:N143)+1,0)</f>
        <v>0</v>
      </c>
      <c r="O144" s="280">
        <f>IF(EF144+EG144+EH144+EI144+EJ144&gt;0,MAXA(O$18:O143)+1,0)</f>
        <v>0</v>
      </c>
      <c r="P144" s="280">
        <f>IF(EL144+EM144+EN144+EO144+EP144&gt;0,MAXA(P$18:P143)+1,0)</f>
        <v>0</v>
      </c>
      <c r="Q144" s="280">
        <f>IF(ER144+ES144+ET144+EU144+EV144&gt;0,MAXA(Q$18:Q143)+1,0)</f>
        <v>0</v>
      </c>
      <c r="R144" s="280">
        <f>IF(EX144+EY144+EZ144+FA144+FB144&gt;0,MAXA(R$18:R143)+1,0)</f>
        <v>0</v>
      </c>
      <c r="S144" s="280">
        <f>IF(FD144+FE144+FF144+FG144+FH144&gt;0,MAXA(S$18:S143)+1,0)</f>
        <v>0</v>
      </c>
      <c r="T144" s="280">
        <f>IF(FJ144+FK144+FL144+FM144+FN144&gt;0,MAXA(T$18:T143)+1,0)</f>
        <v>0</v>
      </c>
      <c r="U144" s="280">
        <f>IF(FP144+FQ144+FR144+FS144+FT144&gt;0,MAXA(U$18:U143)+1,0)</f>
        <v>0</v>
      </c>
      <c r="V144" s="280">
        <f>IF(FV144+FW144+FX144+FY144+FZ144&gt;0,MAXA(V$18:V143)+1,0)</f>
        <v>0</v>
      </c>
      <c r="W144" s="280">
        <f>IF(GB144+GC144+GD144+GE144+GF144&gt;0,MAXA(W$18:W143)+1,0)</f>
        <v>0</v>
      </c>
      <c r="X144" s="280">
        <f>IF(GH144+GI144+GJ144+GK144+GL144&gt;0,MAXA(X$18:X143)+1,0)</f>
        <v>0</v>
      </c>
      <c r="Y144" s="280">
        <f>IF(GN144+GO144+GP144+GQ144+GR144&gt;0,MAXA(Y$18:Y143)+1,0)</f>
        <v>0</v>
      </c>
      <c r="Z144" s="280">
        <f>IF(GT144+GU144+GV144+GW144+GX144&gt;0,MAXA(Z$18:Z143)+1,0)</f>
        <v>0</v>
      </c>
      <c r="AA144" s="280">
        <f>IF(GZ144+HA144+HB144+HC144+HD144&gt;0,MAXA(AA$18:AA143)+1,0)</f>
        <v>0</v>
      </c>
      <c r="AB144" s="280">
        <f t="shared" si="78"/>
        <v>0</v>
      </c>
      <c r="AC144" s="280">
        <f t="shared" si="71"/>
        <v>0</v>
      </c>
      <c r="AD144" s="280">
        <f t="shared" si="72"/>
        <v>0</v>
      </c>
      <c r="AE144" s="280">
        <f t="shared" si="73"/>
        <v>0</v>
      </c>
      <c r="AF144" s="280">
        <f t="shared" si="79"/>
        <v>0</v>
      </c>
      <c r="AG144" s="280">
        <f t="shared" si="74"/>
        <v>0</v>
      </c>
      <c r="AH144" s="280">
        <f t="shared" si="80"/>
        <v>0</v>
      </c>
      <c r="AI144" s="280">
        <f t="shared" si="75"/>
        <v>0</v>
      </c>
      <c r="AJ144" s="280">
        <f t="shared" si="81"/>
        <v>0</v>
      </c>
      <c r="AK144" s="186" t="e">
        <f>MATCH(AY144,AY$18:AY576,0)</f>
        <v>#N/A</v>
      </c>
      <c r="AL144" s="280">
        <f t="shared" si="76"/>
        <v>0</v>
      </c>
      <c r="AM144" s="280">
        <f t="shared" si="77"/>
        <v>127</v>
      </c>
      <c r="AN144" s="415"/>
      <c r="AO144" s="416"/>
      <c r="AP144" s="303">
        <f t="shared" si="82"/>
        <v>0</v>
      </c>
      <c r="AQ144" s="304">
        <f t="shared" si="83"/>
        <v>0</v>
      </c>
      <c r="AR144" s="305">
        <f t="shared" si="84"/>
        <v>0</v>
      </c>
      <c r="AS144" s="284"/>
      <c r="AT144" s="285" t="str">
        <f t="shared" si="70"/>
        <v/>
      </c>
      <c r="AU144" s="286"/>
      <c r="AV144" s="287"/>
      <c r="AW144" s="288"/>
      <c r="AX144" s="289"/>
      <c r="AY144" s="290"/>
      <c r="AZ144" s="291"/>
      <c r="BA144" s="286"/>
      <c r="BB144" s="290"/>
      <c r="BC144" s="287"/>
      <c r="BD144" s="307"/>
      <c r="BE144" s="309"/>
      <c r="BF144" s="286"/>
      <c r="BG144" s="297"/>
      <c r="BH144" s="298"/>
      <c r="BI144" s="299"/>
      <c r="BJ144" s="300"/>
      <c r="BK144" s="301"/>
      <c r="BL144" s="286"/>
      <c r="BM144" s="297"/>
      <c r="BN144" s="298"/>
      <c r="BO144" s="299"/>
      <c r="BP144" s="300"/>
      <c r="BQ144" s="301"/>
      <c r="BR144" s="286"/>
      <c r="BS144" s="297"/>
      <c r="BT144" s="298"/>
      <c r="BU144" s="299"/>
      <c r="BV144" s="300"/>
      <c r="BW144" s="301"/>
      <c r="BX144" s="286"/>
      <c r="BY144" s="297"/>
      <c r="BZ144" s="298"/>
      <c r="CA144" s="299"/>
      <c r="CB144" s="300"/>
      <c r="CC144" s="291"/>
      <c r="CD144" s="286"/>
      <c r="CE144" s="297"/>
      <c r="CF144" s="298"/>
      <c r="CG144" s="299"/>
      <c r="CH144" s="300"/>
      <c r="CI144" s="291"/>
      <c r="CJ144" s="286"/>
      <c r="CK144" s="297"/>
      <c r="CL144" s="298"/>
      <c r="CM144" s="299"/>
      <c r="CN144" s="300"/>
      <c r="CO144" s="291"/>
      <c r="CP144" s="286"/>
      <c r="CQ144" s="297"/>
      <c r="CR144" s="298"/>
      <c r="CS144" s="299"/>
      <c r="CT144" s="300"/>
      <c r="CU144" s="291"/>
      <c r="CV144" s="286"/>
      <c r="CW144" s="297"/>
      <c r="CX144" s="298"/>
      <c r="CY144" s="299"/>
      <c r="CZ144" s="300"/>
      <c r="DA144" s="291"/>
      <c r="DB144" s="286"/>
      <c r="DC144" s="297"/>
      <c r="DD144" s="298"/>
      <c r="DE144" s="299"/>
      <c r="DF144" s="300"/>
      <c r="DG144" s="291"/>
      <c r="DH144" s="286"/>
      <c r="DI144" s="297"/>
      <c r="DJ144" s="298"/>
      <c r="DK144" s="299"/>
      <c r="DL144" s="300"/>
      <c r="DM144" s="291"/>
      <c r="DN144" s="286"/>
      <c r="DO144" s="297"/>
      <c r="DP144" s="298"/>
      <c r="DQ144" s="299"/>
      <c r="DR144" s="300"/>
      <c r="DS144" s="291"/>
      <c r="DT144" s="286"/>
      <c r="DU144" s="297"/>
      <c r="DV144" s="298"/>
      <c r="DW144" s="299"/>
      <c r="DX144" s="300"/>
      <c r="DY144" s="291"/>
      <c r="DZ144" s="286"/>
      <c r="EA144" s="297"/>
      <c r="EB144" s="298"/>
      <c r="EC144" s="299"/>
      <c r="ED144" s="300"/>
      <c r="EE144" s="291"/>
      <c r="EF144" s="286"/>
      <c r="EG144" s="297"/>
      <c r="EH144" s="298"/>
      <c r="EI144" s="299"/>
      <c r="EJ144" s="300"/>
      <c r="EK144" s="291"/>
      <c r="EL144" s="286"/>
      <c r="EM144" s="297"/>
      <c r="EN144" s="298"/>
      <c r="EO144" s="299"/>
      <c r="EP144" s="300"/>
      <c r="EQ144" s="291"/>
      <c r="ER144" s="286"/>
      <c r="ES144" s="297"/>
      <c r="ET144" s="298"/>
      <c r="EU144" s="299"/>
      <c r="EV144" s="300"/>
      <c r="EW144" s="291"/>
      <c r="EX144" s="286"/>
      <c r="EY144" s="297"/>
      <c r="EZ144" s="298"/>
      <c r="FA144" s="299"/>
      <c r="FB144" s="300"/>
      <c r="FC144" s="291"/>
      <c r="FD144" s="286"/>
      <c r="FE144" s="297"/>
      <c r="FF144" s="298"/>
      <c r="FG144" s="299"/>
      <c r="FH144" s="300"/>
      <c r="FI144" s="291"/>
      <c r="FJ144" s="286"/>
      <c r="FK144" s="297"/>
      <c r="FL144" s="298"/>
      <c r="FM144" s="299"/>
      <c r="FN144" s="300"/>
      <c r="FO144" s="291"/>
      <c r="FP144" s="286"/>
      <c r="FQ144" s="297"/>
      <c r="FR144" s="298"/>
      <c r="FS144" s="299"/>
      <c r="FT144" s="300"/>
      <c r="FU144" s="291"/>
      <c r="FV144" s="286"/>
      <c r="FW144" s="297"/>
      <c r="FX144" s="298"/>
      <c r="FY144" s="299"/>
      <c r="FZ144" s="300"/>
      <c r="GA144" s="291"/>
      <c r="GB144" s="286"/>
      <c r="GC144" s="297"/>
      <c r="GD144" s="298"/>
      <c r="GE144" s="299"/>
      <c r="GF144" s="300"/>
      <c r="GG144" s="291"/>
      <c r="GH144" s="286"/>
      <c r="GI144" s="297"/>
      <c r="GJ144" s="298"/>
      <c r="GK144" s="299"/>
      <c r="GL144" s="300"/>
      <c r="GM144" s="291"/>
      <c r="GN144" s="286"/>
      <c r="GO144" s="297"/>
      <c r="GP144" s="298"/>
      <c r="GQ144" s="299"/>
      <c r="GR144" s="300"/>
      <c r="GS144" s="291"/>
      <c r="GT144" s="286"/>
      <c r="GU144" s="297"/>
      <c r="GV144" s="298"/>
      <c r="GW144" s="299"/>
      <c r="GX144" s="300"/>
      <c r="GY144" s="291"/>
      <c r="GZ144" s="286"/>
      <c r="HA144" s="297"/>
      <c r="HB144" s="298"/>
      <c r="HC144" s="299"/>
      <c r="HD144" s="300"/>
    </row>
    <row r="145" spans="1:212" x14ac:dyDescent="0.25">
      <c r="A145" s="280">
        <f>IF(AL145=1,(MAXA(A$18:A144)+1),0)</f>
        <v>0</v>
      </c>
      <c r="B145" s="280">
        <f>IF(BF145+BG145+BH145+BI145+BJ145&gt;0,MAXA(B$18:B144)+1,0)</f>
        <v>0</v>
      </c>
      <c r="C145" s="280">
        <f>IF(BL145+BM145+BN145+BO145+BP145&gt;0,MAXA(C$18:C144)+1,0)</f>
        <v>0</v>
      </c>
      <c r="D145" s="280">
        <f>IF(BR145+BS145+BT145+BU145+BV145&gt;0,MAXA(D$18:D144)+1,0)</f>
        <v>0</v>
      </c>
      <c r="E145" s="280">
        <f>IF(BX145+BY145+BZ145+CA145+CB145&gt;0,MAXA(E$18:E144)+1,0)</f>
        <v>0</v>
      </c>
      <c r="F145" s="280">
        <f>IF(CD145+CE145+CF145+CG145+CH145&gt;0,MAXA(F$18:F144)+1,0)</f>
        <v>0</v>
      </c>
      <c r="G145" s="280">
        <f>IF(CJ145+CK145+CL145+CM145+CN145&gt;0,MAXA(G$18:G144)+1,0)</f>
        <v>0</v>
      </c>
      <c r="H145" s="280">
        <f>IF(CP145+CQ145+CR145+CS145+CT145&gt;0,MAXA(H$18:H144)+1,0)</f>
        <v>0</v>
      </c>
      <c r="I145" s="280">
        <f>IF(CV145+CW145+CX145+CY145+CZ145&gt;0,MAXA(I$18:I144)+1,0)</f>
        <v>0</v>
      </c>
      <c r="J145" s="280">
        <f>IF(DB145+DC145+DD145+DE145+DF145&gt;0,MAXA(J$18:J144)+1,0)</f>
        <v>0</v>
      </c>
      <c r="K145" s="280">
        <f>IF(DH145+DI145+DJ145+DK145+DL145&gt;0,MAXA(K$18:K144)+1,0)</f>
        <v>0</v>
      </c>
      <c r="L145" s="280">
        <f>IF(DN145+DO145+DP145+DQ145+DR145&gt;0,MAXA(L$18:L144)+1,0)</f>
        <v>0</v>
      </c>
      <c r="M145" s="280">
        <f>IF(DT145+DU145+DV145+DW145+DX145&gt;0,MAXA(M$18:M144)+1,0)</f>
        <v>0</v>
      </c>
      <c r="N145" s="280">
        <f>IF(DZ145+EA145+EB145+EC145+ED145&gt;0,MAXA(N$18:N144)+1,0)</f>
        <v>0</v>
      </c>
      <c r="O145" s="280">
        <f>IF(EF145+EG145+EH145+EI145+EJ145&gt;0,MAXA(O$18:O144)+1,0)</f>
        <v>0</v>
      </c>
      <c r="P145" s="280">
        <f>IF(EL145+EM145+EN145+EO145+EP145&gt;0,MAXA(P$18:P144)+1,0)</f>
        <v>0</v>
      </c>
      <c r="Q145" s="280">
        <f>IF(ER145+ES145+ET145+EU145+EV145&gt;0,MAXA(Q$18:Q144)+1,0)</f>
        <v>0</v>
      </c>
      <c r="R145" s="280">
        <f>IF(EX145+EY145+EZ145+FA145+FB145&gt;0,MAXA(R$18:R144)+1,0)</f>
        <v>0</v>
      </c>
      <c r="S145" s="280">
        <f>IF(FD145+FE145+FF145+FG145+FH145&gt;0,MAXA(S$18:S144)+1,0)</f>
        <v>0</v>
      </c>
      <c r="T145" s="280">
        <f>IF(FJ145+FK145+FL145+FM145+FN145&gt;0,MAXA(T$18:T144)+1,0)</f>
        <v>0</v>
      </c>
      <c r="U145" s="280">
        <f>IF(FP145+FQ145+FR145+FS145+FT145&gt;0,MAXA(U$18:U144)+1,0)</f>
        <v>0</v>
      </c>
      <c r="V145" s="280">
        <f>IF(FV145+FW145+FX145+FY145+FZ145&gt;0,MAXA(V$18:V144)+1,0)</f>
        <v>0</v>
      </c>
      <c r="W145" s="280">
        <f>IF(GB145+GC145+GD145+GE145+GF145&gt;0,MAXA(W$18:W144)+1,0)</f>
        <v>0</v>
      </c>
      <c r="X145" s="280">
        <f>IF(GH145+GI145+GJ145+GK145+GL145&gt;0,MAXA(X$18:X144)+1,0)</f>
        <v>0</v>
      </c>
      <c r="Y145" s="280">
        <f>IF(GN145+GO145+GP145+GQ145+GR145&gt;0,MAXA(Y$18:Y144)+1,0)</f>
        <v>0</v>
      </c>
      <c r="Z145" s="280">
        <f>IF(GT145+GU145+GV145+GW145+GX145&gt;0,MAXA(Z$18:Z144)+1,0)</f>
        <v>0</v>
      </c>
      <c r="AA145" s="280">
        <f>IF(GZ145+HA145+HB145+HC145+HD145&gt;0,MAXA(AA$18:AA144)+1,0)</f>
        <v>0</v>
      </c>
      <c r="AB145" s="280">
        <f t="shared" si="78"/>
        <v>0</v>
      </c>
      <c r="AC145" s="280">
        <f t="shared" si="71"/>
        <v>0</v>
      </c>
      <c r="AD145" s="280">
        <f t="shared" si="72"/>
        <v>0</v>
      </c>
      <c r="AE145" s="280">
        <f t="shared" si="73"/>
        <v>0</v>
      </c>
      <c r="AF145" s="280">
        <f t="shared" si="79"/>
        <v>0</v>
      </c>
      <c r="AG145" s="280">
        <f t="shared" si="74"/>
        <v>0</v>
      </c>
      <c r="AH145" s="280">
        <f t="shared" si="80"/>
        <v>0</v>
      </c>
      <c r="AI145" s="280">
        <f t="shared" si="75"/>
        <v>0</v>
      </c>
      <c r="AJ145" s="280">
        <f t="shared" si="81"/>
        <v>0</v>
      </c>
      <c r="AK145" s="186" t="e">
        <f>MATCH(AY145,AY$18:AY577,0)</f>
        <v>#N/A</v>
      </c>
      <c r="AL145" s="280">
        <f t="shared" si="76"/>
        <v>0</v>
      </c>
      <c r="AM145" s="280">
        <f t="shared" si="77"/>
        <v>128</v>
      </c>
      <c r="AN145" s="415"/>
      <c r="AO145" s="416"/>
      <c r="AP145" s="303">
        <f t="shared" si="82"/>
        <v>0</v>
      </c>
      <c r="AQ145" s="304">
        <f t="shared" si="83"/>
        <v>0</v>
      </c>
      <c r="AR145" s="305">
        <f t="shared" si="84"/>
        <v>0</v>
      </c>
      <c r="AS145" s="284"/>
      <c r="AT145" s="285" t="str">
        <f t="shared" si="70"/>
        <v/>
      </c>
      <c r="AU145" s="286"/>
      <c r="AV145" s="287"/>
      <c r="AW145" s="288"/>
      <c r="AX145" s="289"/>
      <c r="AY145" s="290"/>
      <c r="AZ145" s="291"/>
      <c r="BA145" s="286"/>
      <c r="BB145" s="290"/>
      <c r="BC145" s="287"/>
      <c r="BD145" s="307"/>
      <c r="BE145" s="309"/>
      <c r="BF145" s="286"/>
      <c r="BG145" s="297"/>
      <c r="BH145" s="298"/>
      <c r="BI145" s="299"/>
      <c r="BJ145" s="300"/>
      <c r="BK145" s="301"/>
      <c r="BL145" s="286"/>
      <c r="BM145" s="297"/>
      <c r="BN145" s="298"/>
      <c r="BO145" s="299"/>
      <c r="BP145" s="300"/>
      <c r="BQ145" s="301"/>
      <c r="BR145" s="286"/>
      <c r="BS145" s="297"/>
      <c r="BT145" s="298"/>
      <c r="BU145" s="299"/>
      <c r="BV145" s="300"/>
      <c r="BW145" s="301"/>
      <c r="BX145" s="286"/>
      <c r="BY145" s="297"/>
      <c r="BZ145" s="298"/>
      <c r="CA145" s="299"/>
      <c r="CB145" s="300"/>
      <c r="CC145" s="291"/>
      <c r="CD145" s="286"/>
      <c r="CE145" s="297"/>
      <c r="CF145" s="298"/>
      <c r="CG145" s="299"/>
      <c r="CH145" s="300"/>
      <c r="CI145" s="291"/>
      <c r="CJ145" s="286"/>
      <c r="CK145" s="297"/>
      <c r="CL145" s="298"/>
      <c r="CM145" s="299"/>
      <c r="CN145" s="300"/>
      <c r="CO145" s="291"/>
      <c r="CP145" s="286"/>
      <c r="CQ145" s="297"/>
      <c r="CR145" s="298"/>
      <c r="CS145" s="299"/>
      <c r="CT145" s="300"/>
      <c r="CU145" s="291"/>
      <c r="CV145" s="286"/>
      <c r="CW145" s="297"/>
      <c r="CX145" s="298"/>
      <c r="CY145" s="299"/>
      <c r="CZ145" s="300"/>
      <c r="DA145" s="291"/>
      <c r="DB145" s="286"/>
      <c r="DC145" s="297"/>
      <c r="DD145" s="298"/>
      <c r="DE145" s="299"/>
      <c r="DF145" s="300"/>
      <c r="DG145" s="291"/>
      <c r="DH145" s="286"/>
      <c r="DI145" s="297"/>
      <c r="DJ145" s="298"/>
      <c r="DK145" s="299"/>
      <c r="DL145" s="300"/>
      <c r="DM145" s="291"/>
      <c r="DN145" s="286"/>
      <c r="DO145" s="297"/>
      <c r="DP145" s="298"/>
      <c r="DQ145" s="299"/>
      <c r="DR145" s="300"/>
      <c r="DS145" s="291"/>
      <c r="DT145" s="286"/>
      <c r="DU145" s="297"/>
      <c r="DV145" s="298"/>
      <c r="DW145" s="299"/>
      <c r="DX145" s="300"/>
      <c r="DY145" s="291"/>
      <c r="DZ145" s="286"/>
      <c r="EA145" s="297"/>
      <c r="EB145" s="298"/>
      <c r="EC145" s="299"/>
      <c r="ED145" s="300"/>
      <c r="EE145" s="291"/>
      <c r="EF145" s="286"/>
      <c r="EG145" s="297"/>
      <c r="EH145" s="298"/>
      <c r="EI145" s="299"/>
      <c r="EJ145" s="300"/>
      <c r="EK145" s="291"/>
      <c r="EL145" s="286"/>
      <c r="EM145" s="297"/>
      <c r="EN145" s="298"/>
      <c r="EO145" s="299"/>
      <c r="EP145" s="300"/>
      <c r="EQ145" s="291"/>
      <c r="ER145" s="286"/>
      <c r="ES145" s="297"/>
      <c r="ET145" s="298"/>
      <c r="EU145" s="299"/>
      <c r="EV145" s="300"/>
      <c r="EW145" s="291"/>
      <c r="EX145" s="286"/>
      <c r="EY145" s="297"/>
      <c r="EZ145" s="298"/>
      <c r="FA145" s="299"/>
      <c r="FB145" s="300"/>
      <c r="FC145" s="291"/>
      <c r="FD145" s="286"/>
      <c r="FE145" s="297"/>
      <c r="FF145" s="298"/>
      <c r="FG145" s="299"/>
      <c r="FH145" s="300"/>
      <c r="FI145" s="291"/>
      <c r="FJ145" s="286"/>
      <c r="FK145" s="297"/>
      <c r="FL145" s="298"/>
      <c r="FM145" s="299"/>
      <c r="FN145" s="300"/>
      <c r="FO145" s="291"/>
      <c r="FP145" s="286"/>
      <c r="FQ145" s="297"/>
      <c r="FR145" s="298"/>
      <c r="FS145" s="299"/>
      <c r="FT145" s="300"/>
      <c r="FU145" s="291"/>
      <c r="FV145" s="286"/>
      <c r="FW145" s="297"/>
      <c r="FX145" s="298"/>
      <c r="FY145" s="299"/>
      <c r="FZ145" s="300"/>
      <c r="GA145" s="291"/>
      <c r="GB145" s="286"/>
      <c r="GC145" s="297"/>
      <c r="GD145" s="298"/>
      <c r="GE145" s="299"/>
      <c r="GF145" s="300"/>
      <c r="GG145" s="291"/>
      <c r="GH145" s="286"/>
      <c r="GI145" s="297"/>
      <c r="GJ145" s="298"/>
      <c r="GK145" s="299"/>
      <c r="GL145" s="300"/>
      <c r="GM145" s="291"/>
      <c r="GN145" s="286"/>
      <c r="GO145" s="297"/>
      <c r="GP145" s="298"/>
      <c r="GQ145" s="299"/>
      <c r="GR145" s="300"/>
      <c r="GS145" s="291"/>
      <c r="GT145" s="286"/>
      <c r="GU145" s="297"/>
      <c r="GV145" s="298"/>
      <c r="GW145" s="299"/>
      <c r="GX145" s="300"/>
      <c r="GY145" s="291"/>
      <c r="GZ145" s="286"/>
      <c r="HA145" s="297"/>
      <c r="HB145" s="298"/>
      <c r="HC145" s="299"/>
      <c r="HD145" s="300"/>
    </row>
    <row r="146" spans="1:212" x14ac:dyDescent="0.25">
      <c r="A146" s="280">
        <f>IF(AL146=1,(MAXA(A$18:A145)+1),0)</f>
        <v>0</v>
      </c>
      <c r="B146" s="280">
        <f>IF(BF146+BG146+BH146+BI146+BJ146&gt;0,MAXA(B$18:B145)+1,0)</f>
        <v>0</v>
      </c>
      <c r="C146" s="280">
        <f>IF(BL146+BM146+BN146+BO146+BP146&gt;0,MAXA(C$18:C145)+1,0)</f>
        <v>0</v>
      </c>
      <c r="D146" s="280">
        <f>IF(BR146+BS146+BT146+BU146+BV146&gt;0,MAXA(D$18:D145)+1,0)</f>
        <v>0</v>
      </c>
      <c r="E146" s="280">
        <f>IF(BX146+BY146+BZ146+CA146+CB146&gt;0,MAXA(E$18:E145)+1,0)</f>
        <v>0</v>
      </c>
      <c r="F146" s="280">
        <f>IF(CD146+CE146+CF146+CG146+CH146&gt;0,MAXA(F$18:F145)+1,0)</f>
        <v>0</v>
      </c>
      <c r="G146" s="280">
        <f>IF(CJ146+CK146+CL146+CM146+CN146&gt;0,MAXA(G$18:G145)+1,0)</f>
        <v>0</v>
      </c>
      <c r="H146" s="280">
        <f>IF(CP146+CQ146+CR146+CS146+CT146&gt;0,MAXA(H$18:H145)+1,0)</f>
        <v>0</v>
      </c>
      <c r="I146" s="280">
        <f>IF(CV146+CW146+CX146+CY146+CZ146&gt;0,MAXA(I$18:I145)+1,0)</f>
        <v>0</v>
      </c>
      <c r="J146" s="280">
        <f>IF(DB146+DC146+DD146+DE146+DF146&gt;0,MAXA(J$18:J145)+1,0)</f>
        <v>0</v>
      </c>
      <c r="K146" s="280">
        <f>IF(DH146+DI146+DJ146+DK146+DL146&gt;0,MAXA(K$18:K145)+1,0)</f>
        <v>0</v>
      </c>
      <c r="L146" s="280">
        <f>IF(DN146+DO146+DP146+DQ146+DR146&gt;0,MAXA(L$18:L145)+1,0)</f>
        <v>0</v>
      </c>
      <c r="M146" s="280">
        <f>IF(DT146+DU146+DV146+DW146+DX146&gt;0,MAXA(M$18:M145)+1,0)</f>
        <v>0</v>
      </c>
      <c r="N146" s="280">
        <f>IF(DZ146+EA146+EB146+EC146+ED146&gt;0,MAXA(N$18:N145)+1,0)</f>
        <v>0</v>
      </c>
      <c r="O146" s="280">
        <f>IF(EF146+EG146+EH146+EI146+EJ146&gt;0,MAXA(O$18:O145)+1,0)</f>
        <v>0</v>
      </c>
      <c r="P146" s="280">
        <f>IF(EL146+EM146+EN146+EO146+EP146&gt;0,MAXA(P$18:P145)+1,0)</f>
        <v>0</v>
      </c>
      <c r="Q146" s="280">
        <f>IF(ER146+ES146+ET146+EU146+EV146&gt;0,MAXA(Q$18:Q145)+1,0)</f>
        <v>0</v>
      </c>
      <c r="R146" s="280">
        <f>IF(EX146+EY146+EZ146+FA146+FB146&gt;0,MAXA(R$18:R145)+1,0)</f>
        <v>0</v>
      </c>
      <c r="S146" s="280">
        <f>IF(FD146+FE146+FF146+FG146+FH146&gt;0,MAXA(S$18:S145)+1,0)</f>
        <v>0</v>
      </c>
      <c r="T146" s="280">
        <f>IF(FJ146+FK146+FL146+FM146+FN146&gt;0,MAXA(T$18:T145)+1,0)</f>
        <v>0</v>
      </c>
      <c r="U146" s="280">
        <f>IF(FP146+FQ146+FR146+FS146+FT146&gt;0,MAXA(U$18:U145)+1,0)</f>
        <v>0</v>
      </c>
      <c r="V146" s="280">
        <f>IF(FV146+FW146+FX146+FY146+FZ146&gt;0,MAXA(V$18:V145)+1,0)</f>
        <v>0</v>
      </c>
      <c r="W146" s="280">
        <f>IF(GB146+GC146+GD146+GE146+GF146&gt;0,MAXA(W$18:W145)+1,0)</f>
        <v>0</v>
      </c>
      <c r="X146" s="280">
        <f>IF(GH146+GI146+GJ146+GK146+GL146&gt;0,MAXA(X$18:X145)+1,0)</f>
        <v>0</v>
      </c>
      <c r="Y146" s="280">
        <f>IF(GN146+GO146+GP146+GQ146+GR146&gt;0,MAXA(Y$18:Y145)+1,0)</f>
        <v>0</v>
      </c>
      <c r="Z146" s="280">
        <f>IF(GT146+GU146+GV146+GW146+GX146&gt;0,MAXA(Z$18:Z145)+1,0)</f>
        <v>0</v>
      </c>
      <c r="AA146" s="280">
        <f>IF(GZ146+HA146+HB146+HC146+HD146&gt;0,MAXA(AA$18:AA145)+1,0)</f>
        <v>0</v>
      </c>
      <c r="AB146" s="280">
        <f t="shared" si="78"/>
        <v>0</v>
      </c>
      <c r="AC146" s="280">
        <f t="shared" si="71"/>
        <v>0</v>
      </c>
      <c r="AD146" s="280">
        <f t="shared" si="72"/>
        <v>0</v>
      </c>
      <c r="AE146" s="280">
        <f t="shared" si="73"/>
        <v>0</v>
      </c>
      <c r="AF146" s="280">
        <f t="shared" si="79"/>
        <v>0</v>
      </c>
      <c r="AG146" s="280">
        <f t="shared" si="74"/>
        <v>0</v>
      </c>
      <c r="AH146" s="280">
        <f t="shared" si="80"/>
        <v>0</v>
      </c>
      <c r="AI146" s="280">
        <f t="shared" si="75"/>
        <v>0</v>
      </c>
      <c r="AJ146" s="280">
        <f t="shared" si="81"/>
        <v>0</v>
      </c>
      <c r="AK146" s="186" t="e">
        <f>MATCH(AY146,AY$18:AY578,0)</f>
        <v>#N/A</v>
      </c>
      <c r="AL146" s="280">
        <f t="shared" si="76"/>
        <v>0</v>
      </c>
      <c r="AM146" s="280">
        <f t="shared" si="77"/>
        <v>129</v>
      </c>
      <c r="AN146" s="415"/>
      <c r="AO146" s="416"/>
      <c r="AP146" s="303">
        <f t="shared" si="82"/>
        <v>0</v>
      </c>
      <c r="AQ146" s="304">
        <f t="shared" si="83"/>
        <v>0</v>
      </c>
      <c r="AR146" s="305">
        <f t="shared" si="84"/>
        <v>0</v>
      </c>
      <c r="AS146" s="284"/>
      <c r="AT146" s="285" t="str">
        <f t="shared" ref="AT146:AT209" si="85">IF(AS146&lt;&gt;0,VLOOKUP(AS146,$AR$1:$AS$15,2,FALSE),"")</f>
        <v/>
      </c>
      <c r="AU146" s="286"/>
      <c r="AV146" s="287"/>
      <c r="AW146" s="288"/>
      <c r="AX146" s="289"/>
      <c r="AY146" s="290"/>
      <c r="AZ146" s="291"/>
      <c r="BA146" s="286"/>
      <c r="BB146" s="290"/>
      <c r="BC146" s="287"/>
      <c r="BD146" s="307"/>
      <c r="BE146" s="309"/>
      <c r="BF146" s="286"/>
      <c r="BG146" s="297"/>
      <c r="BH146" s="298"/>
      <c r="BI146" s="299"/>
      <c r="BJ146" s="300"/>
      <c r="BK146" s="301"/>
      <c r="BL146" s="286"/>
      <c r="BM146" s="297"/>
      <c r="BN146" s="298"/>
      <c r="BO146" s="299"/>
      <c r="BP146" s="300"/>
      <c r="BQ146" s="301"/>
      <c r="BR146" s="286"/>
      <c r="BS146" s="297"/>
      <c r="BT146" s="298"/>
      <c r="BU146" s="299"/>
      <c r="BV146" s="300"/>
      <c r="BW146" s="301"/>
      <c r="BX146" s="286"/>
      <c r="BY146" s="297"/>
      <c r="BZ146" s="298"/>
      <c r="CA146" s="299"/>
      <c r="CB146" s="300"/>
      <c r="CC146" s="291"/>
      <c r="CD146" s="286"/>
      <c r="CE146" s="297"/>
      <c r="CF146" s="298"/>
      <c r="CG146" s="299"/>
      <c r="CH146" s="300"/>
      <c r="CI146" s="291"/>
      <c r="CJ146" s="286"/>
      <c r="CK146" s="297"/>
      <c r="CL146" s="298"/>
      <c r="CM146" s="299"/>
      <c r="CN146" s="300"/>
      <c r="CO146" s="291"/>
      <c r="CP146" s="286"/>
      <c r="CQ146" s="297"/>
      <c r="CR146" s="298"/>
      <c r="CS146" s="299"/>
      <c r="CT146" s="300"/>
      <c r="CU146" s="291"/>
      <c r="CV146" s="286"/>
      <c r="CW146" s="297"/>
      <c r="CX146" s="298"/>
      <c r="CY146" s="299"/>
      <c r="CZ146" s="300"/>
      <c r="DA146" s="291"/>
      <c r="DB146" s="286"/>
      <c r="DC146" s="297"/>
      <c r="DD146" s="298"/>
      <c r="DE146" s="299"/>
      <c r="DF146" s="300"/>
      <c r="DG146" s="291"/>
      <c r="DH146" s="286"/>
      <c r="DI146" s="297"/>
      <c r="DJ146" s="298"/>
      <c r="DK146" s="299"/>
      <c r="DL146" s="300"/>
      <c r="DM146" s="291"/>
      <c r="DN146" s="286"/>
      <c r="DO146" s="297"/>
      <c r="DP146" s="298"/>
      <c r="DQ146" s="299"/>
      <c r="DR146" s="300"/>
      <c r="DS146" s="291"/>
      <c r="DT146" s="286"/>
      <c r="DU146" s="297"/>
      <c r="DV146" s="298"/>
      <c r="DW146" s="299"/>
      <c r="DX146" s="300"/>
      <c r="DY146" s="291"/>
      <c r="DZ146" s="286"/>
      <c r="EA146" s="297"/>
      <c r="EB146" s="298"/>
      <c r="EC146" s="299"/>
      <c r="ED146" s="300"/>
      <c r="EE146" s="291"/>
      <c r="EF146" s="286"/>
      <c r="EG146" s="297"/>
      <c r="EH146" s="298"/>
      <c r="EI146" s="299"/>
      <c r="EJ146" s="300"/>
      <c r="EK146" s="291"/>
      <c r="EL146" s="286"/>
      <c r="EM146" s="297"/>
      <c r="EN146" s="298"/>
      <c r="EO146" s="299"/>
      <c r="EP146" s="300"/>
      <c r="EQ146" s="291"/>
      <c r="ER146" s="286"/>
      <c r="ES146" s="297"/>
      <c r="ET146" s="298"/>
      <c r="EU146" s="299"/>
      <c r="EV146" s="300"/>
      <c r="EW146" s="291"/>
      <c r="EX146" s="286"/>
      <c r="EY146" s="297"/>
      <c r="EZ146" s="298"/>
      <c r="FA146" s="299"/>
      <c r="FB146" s="300"/>
      <c r="FC146" s="291"/>
      <c r="FD146" s="286"/>
      <c r="FE146" s="297"/>
      <c r="FF146" s="298"/>
      <c r="FG146" s="299"/>
      <c r="FH146" s="300"/>
      <c r="FI146" s="291"/>
      <c r="FJ146" s="286"/>
      <c r="FK146" s="297"/>
      <c r="FL146" s="298"/>
      <c r="FM146" s="299"/>
      <c r="FN146" s="300"/>
      <c r="FO146" s="291"/>
      <c r="FP146" s="286"/>
      <c r="FQ146" s="297"/>
      <c r="FR146" s="298"/>
      <c r="FS146" s="299"/>
      <c r="FT146" s="300"/>
      <c r="FU146" s="291"/>
      <c r="FV146" s="286"/>
      <c r="FW146" s="297"/>
      <c r="FX146" s="298"/>
      <c r="FY146" s="299"/>
      <c r="FZ146" s="300"/>
      <c r="GA146" s="291"/>
      <c r="GB146" s="286"/>
      <c r="GC146" s="297"/>
      <c r="GD146" s="298"/>
      <c r="GE146" s="299"/>
      <c r="GF146" s="300"/>
      <c r="GG146" s="291"/>
      <c r="GH146" s="286"/>
      <c r="GI146" s="297"/>
      <c r="GJ146" s="298"/>
      <c r="GK146" s="299"/>
      <c r="GL146" s="300"/>
      <c r="GM146" s="291"/>
      <c r="GN146" s="286"/>
      <c r="GO146" s="297"/>
      <c r="GP146" s="298"/>
      <c r="GQ146" s="299"/>
      <c r="GR146" s="300"/>
      <c r="GS146" s="291"/>
      <c r="GT146" s="286"/>
      <c r="GU146" s="297"/>
      <c r="GV146" s="298"/>
      <c r="GW146" s="299"/>
      <c r="GX146" s="300"/>
      <c r="GY146" s="291"/>
      <c r="GZ146" s="286"/>
      <c r="HA146" s="297"/>
      <c r="HB146" s="298"/>
      <c r="HC146" s="299"/>
      <c r="HD146" s="300"/>
    </row>
    <row r="147" spans="1:212" x14ac:dyDescent="0.25">
      <c r="A147" s="280">
        <f>IF(AL147=1,(MAXA(A$18:A146)+1),0)</f>
        <v>0</v>
      </c>
      <c r="B147" s="280">
        <f>IF(BF147+BG147+BH147+BI147+BJ147&gt;0,MAXA(B$18:B146)+1,0)</f>
        <v>0</v>
      </c>
      <c r="C147" s="280">
        <f>IF(BL147+BM147+BN147+BO147+BP147&gt;0,MAXA(C$18:C146)+1,0)</f>
        <v>0</v>
      </c>
      <c r="D147" s="280">
        <f>IF(BR147+BS147+BT147+BU147+BV147&gt;0,MAXA(D$18:D146)+1,0)</f>
        <v>0</v>
      </c>
      <c r="E147" s="280">
        <f>IF(BX147+BY147+BZ147+CA147+CB147&gt;0,MAXA(E$18:E146)+1,0)</f>
        <v>0</v>
      </c>
      <c r="F147" s="280">
        <f>IF(CD147+CE147+CF147+CG147+CH147&gt;0,MAXA(F$18:F146)+1,0)</f>
        <v>0</v>
      </c>
      <c r="G147" s="280">
        <f>IF(CJ147+CK147+CL147+CM147+CN147&gt;0,MAXA(G$18:G146)+1,0)</f>
        <v>0</v>
      </c>
      <c r="H147" s="280">
        <f>IF(CP147+CQ147+CR147+CS147+CT147&gt;0,MAXA(H$18:H146)+1,0)</f>
        <v>0</v>
      </c>
      <c r="I147" s="280">
        <f>IF(CV147+CW147+CX147+CY147+CZ147&gt;0,MAXA(I$18:I146)+1,0)</f>
        <v>0</v>
      </c>
      <c r="J147" s="280">
        <f>IF(DB147+DC147+DD147+DE147+DF147&gt;0,MAXA(J$18:J146)+1,0)</f>
        <v>0</v>
      </c>
      <c r="K147" s="280">
        <f>IF(DH147+DI147+DJ147+DK147+DL147&gt;0,MAXA(K$18:K146)+1,0)</f>
        <v>0</v>
      </c>
      <c r="L147" s="280">
        <f>IF(DN147+DO147+DP147+DQ147+DR147&gt;0,MAXA(L$18:L146)+1,0)</f>
        <v>0</v>
      </c>
      <c r="M147" s="280">
        <f>IF(DT147+DU147+DV147+DW147+DX147&gt;0,MAXA(M$18:M146)+1,0)</f>
        <v>0</v>
      </c>
      <c r="N147" s="280">
        <f>IF(DZ147+EA147+EB147+EC147+ED147&gt;0,MAXA(N$18:N146)+1,0)</f>
        <v>0</v>
      </c>
      <c r="O147" s="280">
        <f>IF(EF147+EG147+EH147+EI147+EJ147&gt;0,MAXA(O$18:O146)+1,0)</f>
        <v>0</v>
      </c>
      <c r="P147" s="280">
        <f>IF(EL147+EM147+EN147+EO147+EP147&gt;0,MAXA(P$18:P146)+1,0)</f>
        <v>0</v>
      </c>
      <c r="Q147" s="280">
        <f>IF(ER147+ES147+ET147+EU147+EV147&gt;0,MAXA(Q$18:Q146)+1,0)</f>
        <v>0</v>
      </c>
      <c r="R147" s="280">
        <f>IF(EX147+EY147+EZ147+FA147+FB147&gt;0,MAXA(R$18:R146)+1,0)</f>
        <v>0</v>
      </c>
      <c r="S147" s="280">
        <f>IF(FD147+FE147+FF147+FG147+FH147&gt;0,MAXA(S$18:S146)+1,0)</f>
        <v>0</v>
      </c>
      <c r="T147" s="280">
        <f>IF(FJ147+FK147+FL147+FM147+FN147&gt;0,MAXA(T$18:T146)+1,0)</f>
        <v>0</v>
      </c>
      <c r="U147" s="280">
        <f>IF(FP147+FQ147+FR147+FS147+FT147&gt;0,MAXA(U$18:U146)+1,0)</f>
        <v>0</v>
      </c>
      <c r="V147" s="280">
        <f>IF(FV147+FW147+FX147+FY147+FZ147&gt;0,MAXA(V$18:V146)+1,0)</f>
        <v>0</v>
      </c>
      <c r="W147" s="280">
        <f>IF(GB147+GC147+GD147+GE147+GF147&gt;0,MAXA(W$18:W146)+1,0)</f>
        <v>0</v>
      </c>
      <c r="X147" s="280">
        <f>IF(GH147+GI147+GJ147+GK147+GL147&gt;0,MAXA(X$18:X146)+1,0)</f>
        <v>0</v>
      </c>
      <c r="Y147" s="280">
        <f>IF(GN147+GO147+GP147+GQ147+GR147&gt;0,MAXA(Y$18:Y146)+1,0)</f>
        <v>0</v>
      </c>
      <c r="Z147" s="280">
        <f>IF(GT147+GU147+GV147+GW147+GX147&gt;0,MAXA(Z$18:Z146)+1,0)</f>
        <v>0</v>
      </c>
      <c r="AA147" s="280">
        <f>IF(GZ147+HA147+HB147+HC147+HD147&gt;0,MAXA(AA$18:AA146)+1,0)</f>
        <v>0</v>
      </c>
      <c r="AB147" s="280">
        <f t="shared" si="78"/>
        <v>0</v>
      </c>
      <c r="AC147" s="280">
        <f t="shared" ref="AC147:AC183" si="86">BA147+BF147+BG147+BL147+BM147+BR147+BS147+BX147+BY147+CD147+CE147+CJ147+CK147+CP147+CQ147+CV147+CW147+DB147+DC147+DH147+DI147+DN147+DO147+DT147+DU147+DZ147+EA147+EF147+EG147</f>
        <v>0</v>
      </c>
      <c r="AD147" s="280">
        <f t="shared" ref="AD147:AD183" si="87">BD147+BJ147+BP147+BV147+CB147+CH147+CN147+CT147+CZ147+DF147+DL147+DR147+DX147+ED147+EJ147</f>
        <v>0</v>
      </c>
      <c r="AE147" s="280">
        <f t="shared" ref="AE147:AE183" si="88">BC147+BI147+BO147+BU147+CA147+CG147+CM147+CS147+CY147+DE147+DK147+DQ147+DW147+EC147+EI147</f>
        <v>0</v>
      </c>
      <c r="AF147" s="280">
        <f t="shared" si="79"/>
        <v>0</v>
      </c>
      <c r="AG147" s="280">
        <f t="shared" ref="AG147:AG183" si="89">IF(AND(AS147="OP",AJ147=1,AR147=0),1,0)</f>
        <v>0</v>
      </c>
      <c r="AH147" s="280">
        <f t="shared" si="80"/>
        <v>0</v>
      </c>
      <c r="AI147" s="280">
        <f t="shared" ref="AI147:AI183" si="90">BB147+BH147+BN147+BT147+BZ147+CF147+CL147+CR147+CX147+DD147+DJ147+DP147+DV147+EB147+EH147</f>
        <v>0</v>
      </c>
      <c r="AJ147" s="280">
        <f t="shared" si="81"/>
        <v>0</v>
      </c>
      <c r="AK147" s="186" t="e">
        <f>MATCH(AY147,AY$18:AY579,0)</f>
        <v>#N/A</v>
      </c>
      <c r="AL147" s="280">
        <f t="shared" ref="AL147:AL183" si="91">IF(OR(AP147&gt;0,AQ147&gt;0),1,0)</f>
        <v>0</v>
      </c>
      <c r="AM147" s="280">
        <f t="shared" si="77"/>
        <v>130</v>
      </c>
      <c r="AN147" s="415"/>
      <c r="AO147" s="416"/>
      <c r="AP147" s="303">
        <f t="shared" si="82"/>
        <v>0</v>
      </c>
      <c r="AQ147" s="304">
        <f t="shared" si="83"/>
        <v>0</v>
      </c>
      <c r="AR147" s="305">
        <f t="shared" si="84"/>
        <v>0</v>
      </c>
      <c r="AS147" s="284"/>
      <c r="AT147" s="285" t="str">
        <f t="shared" si="85"/>
        <v/>
      </c>
      <c r="AU147" s="286"/>
      <c r="AV147" s="287"/>
      <c r="AW147" s="288"/>
      <c r="AX147" s="289"/>
      <c r="AY147" s="290"/>
      <c r="AZ147" s="291"/>
      <c r="BA147" s="286"/>
      <c r="BB147" s="290"/>
      <c r="BC147" s="287"/>
      <c r="BD147" s="307"/>
      <c r="BE147" s="309"/>
      <c r="BF147" s="286"/>
      <c r="BG147" s="297"/>
      <c r="BH147" s="298"/>
      <c r="BI147" s="299"/>
      <c r="BJ147" s="300"/>
      <c r="BK147" s="301"/>
      <c r="BL147" s="286"/>
      <c r="BM147" s="297"/>
      <c r="BN147" s="298"/>
      <c r="BO147" s="299"/>
      <c r="BP147" s="300"/>
      <c r="BQ147" s="301"/>
      <c r="BR147" s="286"/>
      <c r="BS147" s="297"/>
      <c r="BT147" s="298"/>
      <c r="BU147" s="299"/>
      <c r="BV147" s="300"/>
      <c r="BW147" s="301"/>
      <c r="BX147" s="286"/>
      <c r="BY147" s="297"/>
      <c r="BZ147" s="298"/>
      <c r="CA147" s="299"/>
      <c r="CB147" s="300"/>
      <c r="CC147" s="291"/>
      <c r="CD147" s="286"/>
      <c r="CE147" s="297"/>
      <c r="CF147" s="298"/>
      <c r="CG147" s="299"/>
      <c r="CH147" s="300"/>
      <c r="CI147" s="291"/>
      <c r="CJ147" s="286"/>
      <c r="CK147" s="297"/>
      <c r="CL147" s="298"/>
      <c r="CM147" s="299"/>
      <c r="CN147" s="300"/>
      <c r="CO147" s="291"/>
      <c r="CP147" s="286"/>
      <c r="CQ147" s="297"/>
      <c r="CR147" s="298"/>
      <c r="CS147" s="299"/>
      <c r="CT147" s="300"/>
      <c r="CU147" s="291"/>
      <c r="CV147" s="286"/>
      <c r="CW147" s="297"/>
      <c r="CX147" s="298"/>
      <c r="CY147" s="299"/>
      <c r="CZ147" s="300"/>
      <c r="DA147" s="291"/>
      <c r="DB147" s="286"/>
      <c r="DC147" s="297"/>
      <c r="DD147" s="298"/>
      <c r="DE147" s="299"/>
      <c r="DF147" s="300"/>
      <c r="DG147" s="291"/>
      <c r="DH147" s="286"/>
      <c r="DI147" s="297"/>
      <c r="DJ147" s="298"/>
      <c r="DK147" s="299"/>
      <c r="DL147" s="300"/>
      <c r="DM147" s="291"/>
      <c r="DN147" s="286"/>
      <c r="DO147" s="297"/>
      <c r="DP147" s="298"/>
      <c r="DQ147" s="299"/>
      <c r="DR147" s="300"/>
      <c r="DS147" s="291"/>
      <c r="DT147" s="286"/>
      <c r="DU147" s="297"/>
      <c r="DV147" s="298"/>
      <c r="DW147" s="299"/>
      <c r="DX147" s="300"/>
      <c r="DY147" s="291"/>
      <c r="DZ147" s="286"/>
      <c r="EA147" s="297"/>
      <c r="EB147" s="298"/>
      <c r="EC147" s="299"/>
      <c r="ED147" s="300"/>
      <c r="EE147" s="291"/>
      <c r="EF147" s="286"/>
      <c r="EG147" s="297"/>
      <c r="EH147" s="298"/>
      <c r="EI147" s="299"/>
      <c r="EJ147" s="300"/>
      <c r="EK147" s="291"/>
      <c r="EL147" s="286"/>
      <c r="EM147" s="297"/>
      <c r="EN147" s="298"/>
      <c r="EO147" s="299"/>
      <c r="EP147" s="300"/>
      <c r="EQ147" s="291"/>
      <c r="ER147" s="286"/>
      <c r="ES147" s="297"/>
      <c r="ET147" s="298"/>
      <c r="EU147" s="299"/>
      <c r="EV147" s="300"/>
      <c r="EW147" s="291"/>
      <c r="EX147" s="286"/>
      <c r="EY147" s="297"/>
      <c r="EZ147" s="298"/>
      <c r="FA147" s="299"/>
      <c r="FB147" s="300"/>
      <c r="FC147" s="291"/>
      <c r="FD147" s="286"/>
      <c r="FE147" s="297"/>
      <c r="FF147" s="298"/>
      <c r="FG147" s="299"/>
      <c r="FH147" s="300"/>
      <c r="FI147" s="291"/>
      <c r="FJ147" s="286"/>
      <c r="FK147" s="297"/>
      <c r="FL147" s="298"/>
      <c r="FM147" s="299"/>
      <c r="FN147" s="300"/>
      <c r="FO147" s="291"/>
      <c r="FP147" s="286"/>
      <c r="FQ147" s="297"/>
      <c r="FR147" s="298"/>
      <c r="FS147" s="299"/>
      <c r="FT147" s="300"/>
      <c r="FU147" s="291"/>
      <c r="FV147" s="286"/>
      <c r="FW147" s="297"/>
      <c r="FX147" s="298"/>
      <c r="FY147" s="299"/>
      <c r="FZ147" s="300"/>
      <c r="GA147" s="291"/>
      <c r="GB147" s="286"/>
      <c r="GC147" s="297"/>
      <c r="GD147" s="298"/>
      <c r="GE147" s="299"/>
      <c r="GF147" s="300"/>
      <c r="GG147" s="291"/>
      <c r="GH147" s="286"/>
      <c r="GI147" s="297"/>
      <c r="GJ147" s="298"/>
      <c r="GK147" s="299"/>
      <c r="GL147" s="300"/>
      <c r="GM147" s="291"/>
      <c r="GN147" s="286"/>
      <c r="GO147" s="297"/>
      <c r="GP147" s="298"/>
      <c r="GQ147" s="299"/>
      <c r="GR147" s="300"/>
      <c r="GS147" s="291"/>
      <c r="GT147" s="286"/>
      <c r="GU147" s="297"/>
      <c r="GV147" s="298"/>
      <c r="GW147" s="299"/>
      <c r="GX147" s="300"/>
      <c r="GY147" s="291"/>
      <c r="GZ147" s="286"/>
      <c r="HA147" s="297"/>
      <c r="HB147" s="298"/>
      <c r="HC147" s="299"/>
      <c r="HD147" s="300"/>
    </row>
    <row r="148" spans="1:212" x14ac:dyDescent="0.25">
      <c r="A148" s="280">
        <f>IF(AL148=1,(MAXA(A$18:A147)+1),0)</f>
        <v>0</v>
      </c>
      <c r="B148" s="280">
        <f>IF(BF148+BG148+BH148+BI148+BJ148&gt;0,MAXA(B$18:B147)+1,0)</f>
        <v>0</v>
      </c>
      <c r="C148" s="280">
        <f>IF(BL148+BM148+BN148+BO148+BP148&gt;0,MAXA(C$18:C147)+1,0)</f>
        <v>0</v>
      </c>
      <c r="D148" s="280">
        <f>IF(BR148+BS148+BT148+BU148+BV148&gt;0,MAXA(D$18:D147)+1,0)</f>
        <v>0</v>
      </c>
      <c r="E148" s="280">
        <f>IF(BX148+BY148+BZ148+CA148+CB148&gt;0,MAXA(E$18:E147)+1,0)</f>
        <v>0</v>
      </c>
      <c r="F148" s="280">
        <f>IF(CD148+CE148+CF148+CG148+CH148&gt;0,MAXA(F$18:F147)+1,0)</f>
        <v>0</v>
      </c>
      <c r="G148" s="280">
        <f>IF(CJ148+CK148+CL148+CM148+CN148&gt;0,MAXA(G$18:G147)+1,0)</f>
        <v>0</v>
      </c>
      <c r="H148" s="280">
        <f>IF(CP148+CQ148+CR148+CS148+CT148&gt;0,MAXA(H$18:H147)+1,0)</f>
        <v>0</v>
      </c>
      <c r="I148" s="280">
        <f>IF(CV148+CW148+CX148+CY148+CZ148&gt;0,MAXA(I$18:I147)+1,0)</f>
        <v>0</v>
      </c>
      <c r="J148" s="280">
        <f>IF(DB148+DC148+DD148+DE148+DF148&gt;0,MAXA(J$18:J147)+1,0)</f>
        <v>0</v>
      </c>
      <c r="K148" s="280">
        <f>IF(DH148+DI148+DJ148+DK148+DL148&gt;0,MAXA(K$18:K147)+1,0)</f>
        <v>0</v>
      </c>
      <c r="L148" s="280">
        <f>IF(DN148+DO148+DP148+DQ148+DR148&gt;0,MAXA(L$18:L147)+1,0)</f>
        <v>0</v>
      </c>
      <c r="M148" s="280">
        <f>IF(DT148+DU148+DV148+DW148+DX148&gt;0,MAXA(M$18:M147)+1,0)</f>
        <v>0</v>
      </c>
      <c r="N148" s="280">
        <f>IF(DZ148+EA148+EB148+EC148+ED148&gt;0,MAXA(N$18:N147)+1,0)</f>
        <v>0</v>
      </c>
      <c r="O148" s="280">
        <f>IF(EF148+EG148+EH148+EI148+EJ148&gt;0,MAXA(O$18:O147)+1,0)</f>
        <v>0</v>
      </c>
      <c r="P148" s="280">
        <f>IF(EL148+EM148+EN148+EO148+EP148&gt;0,MAXA(P$18:P147)+1,0)</f>
        <v>0</v>
      </c>
      <c r="Q148" s="280">
        <f>IF(ER148+ES148+ET148+EU148+EV148&gt;0,MAXA(Q$18:Q147)+1,0)</f>
        <v>0</v>
      </c>
      <c r="R148" s="280">
        <f>IF(EX148+EY148+EZ148+FA148+FB148&gt;0,MAXA(R$18:R147)+1,0)</f>
        <v>0</v>
      </c>
      <c r="S148" s="280">
        <f>IF(FD148+FE148+FF148+FG148+FH148&gt;0,MAXA(S$18:S147)+1,0)</f>
        <v>0</v>
      </c>
      <c r="T148" s="280">
        <f>IF(FJ148+FK148+FL148+FM148+FN148&gt;0,MAXA(T$18:T147)+1,0)</f>
        <v>0</v>
      </c>
      <c r="U148" s="280">
        <f>IF(FP148+FQ148+FR148+FS148+FT148&gt;0,MAXA(U$18:U147)+1,0)</f>
        <v>0</v>
      </c>
      <c r="V148" s="280">
        <f>IF(FV148+FW148+FX148+FY148+FZ148&gt;0,MAXA(V$18:V147)+1,0)</f>
        <v>0</v>
      </c>
      <c r="W148" s="280">
        <f>IF(GB148+GC148+GD148+GE148+GF148&gt;0,MAXA(W$18:W147)+1,0)</f>
        <v>0</v>
      </c>
      <c r="X148" s="280">
        <f>IF(GH148+GI148+GJ148+GK148+GL148&gt;0,MAXA(X$18:X147)+1,0)</f>
        <v>0</v>
      </c>
      <c r="Y148" s="280">
        <f>IF(GN148+GO148+GP148+GQ148+GR148&gt;0,MAXA(Y$18:Y147)+1,0)</f>
        <v>0</v>
      </c>
      <c r="Z148" s="280">
        <f>IF(GT148+GU148+GV148+GW148+GX148&gt;0,MAXA(Z$18:Z147)+1,0)</f>
        <v>0</v>
      </c>
      <c r="AA148" s="280">
        <f>IF(GZ148+HA148+HB148+HC148+HD148&gt;0,MAXA(AA$18:AA147)+1,0)</f>
        <v>0</v>
      </c>
      <c r="AB148" s="280">
        <f t="shared" si="78"/>
        <v>0</v>
      </c>
      <c r="AC148" s="280">
        <f t="shared" si="86"/>
        <v>0</v>
      </c>
      <c r="AD148" s="280">
        <f t="shared" si="87"/>
        <v>0</v>
      </c>
      <c r="AE148" s="280">
        <f t="shared" si="88"/>
        <v>0</v>
      </c>
      <c r="AF148" s="280">
        <f t="shared" si="79"/>
        <v>0</v>
      </c>
      <c r="AG148" s="280">
        <f t="shared" si="89"/>
        <v>0</v>
      </c>
      <c r="AH148" s="280">
        <f t="shared" si="80"/>
        <v>0</v>
      </c>
      <c r="AI148" s="280">
        <f t="shared" si="90"/>
        <v>0</v>
      </c>
      <c r="AJ148" s="280">
        <f t="shared" si="81"/>
        <v>0</v>
      </c>
      <c r="AK148" s="186" t="e">
        <f>MATCH(AY148,AY$18:AY580,0)</f>
        <v>#N/A</v>
      </c>
      <c r="AL148" s="280">
        <f t="shared" si="91"/>
        <v>0</v>
      </c>
      <c r="AM148" s="280">
        <f t="shared" si="77"/>
        <v>131</v>
      </c>
      <c r="AN148" s="415"/>
      <c r="AO148" s="416"/>
      <c r="AP148" s="303">
        <f t="shared" si="82"/>
        <v>0</v>
      </c>
      <c r="AQ148" s="304">
        <f t="shared" si="83"/>
        <v>0</v>
      </c>
      <c r="AR148" s="305">
        <f t="shared" si="84"/>
        <v>0</v>
      </c>
      <c r="AS148" s="284"/>
      <c r="AT148" s="285" t="str">
        <f t="shared" si="85"/>
        <v/>
      </c>
      <c r="AU148" s="286"/>
      <c r="AV148" s="287"/>
      <c r="AW148" s="288"/>
      <c r="AX148" s="289"/>
      <c r="AY148" s="290"/>
      <c r="AZ148" s="291"/>
      <c r="BA148" s="286"/>
      <c r="BB148" s="290"/>
      <c r="BC148" s="287"/>
      <c r="BD148" s="307"/>
      <c r="BE148" s="309"/>
      <c r="BF148" s="286"/>
      <c r="BG148" s="297"/>
      <c r="BH148" s="298"/>
      <c r="BI148" s="299"/>
      <c r="BJ148" s="300"/>
      <c r="BK148" s="301"/>
      <c r="BL148" s="286"/>
      <c r="BM148" s="297"/>
      <c r="BN148" s="298"/>
      <c r="BO148" s="299"/>
      <c r="BP148" s="300"/>
      <c r="BQ148" s="301"/>
      <c r="BR148" s="286"/>
      <c r="BS148" s="297"/>
      <c r="BT148" s="298"/>
      <c r="BU148" s="299"/>
      <c r="BV148" s="300"/>
      <c r="BW148" s="301"/>
      <c r="BX148" s="286"/>
      <c r="BY148" s="297"/>
      <c r="BZ148" s="298"/>
      <c r="CA148" s="299"/>
      <c r="CB148" s="300"/>
      <c r="CC148" s="291"/>
      <c r="CD148" s="286"/>
      <c r="CE148" s="297"/>
      <c r="CF148" s="298"/>
      <c r="CG148" s="299"/>
      <c r="CH148" s="300"/>
      <c r="CI148" s="291"/>
      <c r="CJ148" s="286"/>
      <c r="CK148" s="297"/>
      <c r="CL148" s="298"/>
      <c r="CM148" s="299"/>
      <c r="CN148" s="300"/>
      <c r="CO148" s="291"/>
      <c r="CP148" s="286"/>
      <c r="CQ148" s="297"/>
      <c r="CR148" s="298"/>
      <c r="CS148" s="299"/>
      <c r="CT148" s="300"/>
      <c r="CU148" s="291"/>
      <c r="CV148" s="286"/>
      <c r="CW148" s="297"/>
      <c r="CX148" s="298"/>
      <c r="CY148" s="299"/>
      <c r="CZ148" s="300"/>
      <c r="DA148" s="291"/>
      <c r="DB148" s="286"/>
      <c r="DC148" s="297"/>
      <c r="DD148" s="298"/>
      <c r="DE148" s="299"/>
      <c r="DF148" s="300"/>
      <c r="DG148" s="291"/>
      <c r="DH148" s="286"/>
      <c r="DI148" s="297"/>
      <c r="DJ148" s="298"/>
      <c r="DK148" s="299"/>
      <c r="DL148" s="300"/>
      <c r="DM148" s="291"/>
      <c r="DN148" s="286"/>
      <c r="DO148" s="297"/>
      <c r="DP148" s="298"/>
      <c r="DQ148" s="299"/>
      <c r="DR148" s="300"/>
      <c r="DS148" s="291"/>
      <c r="DT148" s="286"/>
      <c r="DU148" s="297"/>
      <c r="DV148" s="298"/>
      <c r="DW148" s="299"/>
      <c r="DX148" s="300"/>
      <c r="DY148" s="291"/>
      <c r="DZ148" s="286"/>
      <c r="EA148" s="297"/>
      <c r="EB148" s="298"/>
      <c r="EC148" s="299"/>
      <c r="ED148" s="300"/>
      <c r="EE148" s="291"/>
      <c r="EF148" s="286"/>
      <c r="EG148" s="297"/>
      <c r="EH148" s="298"/>
      <c r="EI148" s="299"/>
      <c r="EJ148" s="300"/>
      <c r="EK148" s="291"/>
      <c r="EL148" s="286"/>
      <c r="EM148" s="297"/>
      <c r="EN148" s="298"/>
      <c r="EO148" s="299"/>
      <c r="EP148" s="300"/>
      <c r="EQ148" s="291"/>
      <c r="ER148" s="286"/>
      <c r="ES148" s="297"/>
      <c r="ET148" s="298"/>
      <c r="EU148" s="299"/>
      <c r="EV148" s="300"/>
      <c r="EW148" s="291"/>
      <c r="EX148" s="286"/>
      <c r="EY148" s="297"/>
      <c r="EZ148" s="298"/>
      <c r="FA148" s="299"/>
      <c r="FB148" s="300"/>
      <c r="FC148" s="291"/>
      <c r="FD148" s="286"/>
      <c r="FE148" s="297"/>
      <c r="FF148" s="298"/>
      <c r="FG148" s="299"/>
      <c r="FH148" s="300"/>
      <c r="FI148" s="291"/>
      <c r="FJ148" s="286"/>
      <c r="FK148" s="297"/>
      <c r="FL148" s="298"/>
      <c r="FM148" s="299"/>
      <c r="FN148" s="300"/>
      <c r="FO148" s="291"/>
      <c r="FP148" s="286"/>
      <c r="FQ148" s="297"/>
      <c r="FR148" s="298"/>
      <c r="FS148" s="299"/>
      <c r="FT148" s="300"/>
      <c r="FU148" s="291"/>
      <c r="FV148" s="286"/>
      <c r="FW148" s="297"/>
      <c r="FX148" s="298"/>
      <c r="FY148" s="299"/>
      <c r="FZ148" s="300"/>
      <c r="GA148" s="291"/>
      <c r="GB148" s="286"/>
      <c r="GC148" s="297"/>
      <c r="GD148" s="298"/>
      <c r="GE148" s="299"/>
      <c r="GF148" s="300"/>
      <c r="GG148" s="291"/>
      <c r="GH148" s="286"/>
      <c r="GI148" s="297"/>
      <c r="GJ148" s="298"/>
      <c r="GK148" s="299"/>
      <c r="GL148" s="300"/>
      <c r="GM148" s="291"/>
      <c r="GN148" s="286"/>
      <c r="GO148" s="297"/>
      <c r="GP148" s="298"/>
      <c r="GQ148" s="299"/>
      <c r="GR148" s="300"/>
      <c r="GS148" s="291"/>
      <c r="GT148" s="286"/>
      <c r="GU148" s="297"/>
      <c r="GV148" s="298"/>
      <c r="GW148" s="299"/>
      <c r="GX148" s="300"/>
      <c r="GY148" s="291"/>
      <c r="GZ148" s="286"/>
      <c r="HA148" s="297"/>
      <c r="HB148" s="298"/>
      <c r="HC148" s="299"/>
      <c r="HD148" s="300"/>
    </row>
    <row r="149" spans="1:212" x14ac:dyDescent="0.25">
      <c r="A149" s="280">
        <f>IF(AL149=1,(MAXA(A$18:A148)+1),0)</f>
        <v>0</v>
      </c>
      <c r="B149" s="280">
        <f>IF(BF149+BG149+BH149+BI149+BJ149&gt;0,MAXA(B$18:B148)+1,0)</f>
        <v>0</v>
      </c>
      <c r="C149" s="280">
        <f>IF(BL149+BM149+BN149+BO149+BP149&gt;0,MAXA(C$18:C148)+1,0)</f>
        <v>0</v>
      </c>
      <c r="D149" s="280">
        <f>IF(BR149+BS149+BT149+BU149+BV149&gt;0,MAXA(D$18:D148)+1,0)</f>
        <v>0</v>
      </c>
      <c r="E149" s="280">
        <f>IF(BX149+BY149+BZ149+CA149+CB149&gt;0,MAXA(E$18:E148)+1,0)</f>
        <v>0</v>
      </c>
      <c r="F149" s="280">
        <f>IF(CD149+CE149+CF149+CG149+CH149&gt;0,MAXA(F$18:F148)+1,0)</f>
        <v>0</v>
      </c>
      <c r="G149" s="280">
        <f>IF(CJ149+CK149+CL149+CM149+CN149&gt;0,MAXA(G$18:G148)+1,0)</f>
        <v>0</v>
      </c>
      <c r="H149" s="280">
        <f>IF(CP149+CQ149+CR149+CS149+CT149&gt;0,MAXA(H$18:H148)+1,0)</f>
        <v>0</v>
      </c>
      <c r="I149" s="280">
        <f>IF(CV149+CW149+CX149+CY149+CZ149&gt;0,MAXA(I$18:I148)+1,0)</f>
        <v>0</v>
      </c>
      <c r="J149" s="280">
        <f>IF(DB149+DC149+DD149+DE149+DF149&gt;0,MAXA(J$18:J148)+1,0)</f>
        <v>0</v>
      </c>
      <c r="K149" s="280">
        <f>IF(DH149+DI149+DJ149+DK149+DL149&gt;0,MAXA(K$18:K148)+1,0)</f>
        <v>0</v>
      </c>
      <c r="L149" s="280">
        <f>IF(DN149+DO149+DP149+DQ149+DR149&gt;0,MAXA(L$18:L148)+1,0)</f>
        <v>0</v>
      </c>
      <c r="M149" s="280">
        <f>IF(DT149+DU149+DV149+DW149+DX149&gt;0,MAXA(M$18:M148)+1,0)</f>
        <v>0</v>
      </c>
      <c r="N149" s="280">
        <f>IF(DZ149+EA149+EB149+EC149+ED149&gt;0,MAXA(N$18:N148)+1,0)</f>
        <v>0</v>
      </c>
      <c r="O149" s="280">
        <f>IF(EF149+EG149+EH149+EI149+EJ149&gt;0,MAXA(O$18:O148)+1,0)</f>
        <v>0</v>
      </c>
      <c r="P149" s="280">
        <f>IF(EL149+EM149+EN149+EO149+EP149&gt;0,MAXA(P$18:P148)+1,0)</f>
        <v>0</v>
      </c>
      <c r="Q149" s="280">
        <f>IF(ER149+ES149+ET149+EU149+EV149&gt;0,MAXA(Q$18:Q148)+1,0)</f>
        <v>0</v>
      </c>
      <c r="R149" s="280">
        <f>IF(EX149+EY149+EZ149+FA149+FB149&gt;0,MAXA(R$18:R148)+1,0)</f>
        <v>0</v>
      </c>
      <c r="S149" s="280">
        <f>IF(FD149+FE149+FF149+FG149+FH149&gt;0,MAXA(S$18:S148)+1,0)</f>
        <v>0</v>
      </c>
      <c r="T149" s="280">
        <f>IF(FJ149+FK149+FL149+FM149+FN149&gt;0,MAXA(T$18:T148)+1,0)</f>
        <v>0</v>
      </c>
      <c r="U149" s="280">
        <f>IF(FP149+FQ149+FR149+FS149+FT149&gt;0,MAXA(U$18:U148)+1,0)</f>
        <v>0</v>
      </c>
      <c r="V149" s="280">
        <f>IF(FV149+FW149+FX149+FY149+FZ149&gt;0,MAXA(V$18:V148)+1,0)</f>
        <v>0</v>
      </c>
      <c r="W149" s="280">
        <f>IF(GB149+GC149+GD149+GE149+GF149&gt;0,MAXA(W$18:W148)+1,0)</f>
        <v>0</v>
      </c>
      <c r="X149" s="280">
        <f>IF(GH149+GI149+GJ149+GK149+GL149&gt;0,MAXA(X$18:X148)+1,0)</f>
        <v>0</v>
      </c>
      <c r="Y149" s="280">
        <f>IF(GN149+GO149+GP149+GQ149+GR149&gt;0,MAXA(Y$18:Y148)+1,0)</f>
        <v>0</v>
      </c>
      <c r="Z149" s="280">
        <f>IF(GT149+GU149+GV149+GW149+GX149&gt;0,MAXA(Z$18:Z148)+1,0)</f>
        <v>0</v>
      </c>
      <c r="AA149" s="280">
        <f>IF(GZ149+HA149+HB149+HC149+HD149&gt;0,MAXA(AA$18:AA148)+1,0)</f>
        <v>0</v>
      </c>
      <c r="AB149" s="280">
        <f t="shared" si="78"/>
        <v>0</v>
      </c>
      <c r="AC149" s="280">
        <f t="shared" si="86"/>
        <v>0</v>
      </c>
      <c r="AD149" s="280">
        <f t="shared" si="87"/>
        <v>0</v>
      </c>
      <c r="AE149" s="280">
        <f t="shared" si="88"/>
        <v>0</v>
      </c>
      <c r="AF149" s="280">
        <f t="shared" si="79"/>
        <v>0</v>
      </c>
      <c r="AG149" s="280">
        <f t="shared" si="89"/>
        <v>0</v>
      </c>
      <c r="AH149" s="280">
        <f t="shared" si="80"/>
        <v>0</v>
      </c>
      <c r="AI149" s="280">
        <f t="shared" si="90"/>
        <v>0</v>
      </c>
      <c r="AJ149" s="280">
        <f t="shared" si="81"/>
        <v>0</v>
      </c>
      <c r="AK149" s="186" t="e">
        <f>MATCH(AY149,AY$18:AY581,0)</f>
        <v>#N/A</v>
      </c>
      <c r="AL149" s="280">
        <f t="shared" si="91"/>
        <v>0</v>
      </c>
      <c r="AM149" s="280">
        <f t="shared" si="77"/>
        <v>132</v>
      </c>
      <c r="AN149" s="415"/>
      <c r="AO149" s="416"/>
      <c r="AP149" s="303">
        <f t="shared" si="82"/>
        <v>0</v>
      </c>
      <c r="AQ149" s="304">
        <f t="shared" si="83"/>
        <v>0</v>
      </c>
      <c r="AR149" s="305">
        <f t="shared" si="84"/>
        <v>0</v>
      </c>
      <c r="AS149" s="284"/>
      <c r="AT149" s="285" t="str">
        <f t="shared" si="85"/>
        <v/>
      </c>
      <c r="AU149" s="286"/>
      <c r="AV149" s="287"/>
      <c r="AW149" s="288"/>
      <c r="AX149" s="289"/>
      <c r="AY149" s="290"/>
      <c r="AZ149" s="291"/>
      <c r="BA149" s="286"/>
      <c r="BB149" s="290"/>
      <c r="BC149" s="287"/>
      <c r="BD149" s="307"/>
      <c r="BE149" s="309"/>
      <c r="BF149" s="286"/>
      <c r="BG149" s="297"/>
      <c r="BH149" s="298"/>
      <c r="BI149" s="299"/>
      <c r="BJ149" s="300"/>
      <c r="BK149" s="301"/>
      <c r="BL149" s="286"/>
      <c r="BM149" s="297"/>
      <c r="BN149" s="298"/>
      <c r="BO149" s="299"/>
      <c r="BP149" s="300"/>
      <c r="BQ149" s="301"/>
      <c r="BR149" s="286"/>
      <c r="BS149" s="297"/>
      <c r="BT149" s="298"/>
      <c r="BU149" s="299"/>
      <c r="BV149" s="300"/>
      <c r="BW149" s="301"/>
      <c r="BX149" s="286"/>
      <c r="BY149" s="297"/>
      <c r="BZ149" s="298"/>
      <c r="CA149" s="299"/>
      <c r="CB149" s="300"/>
      <c r="CC149" s="291"/>
      <c r="CD149" s="286"/>
      <c r="CE149" s="297"/>
      <c r="CF149" s="298"/>
      <c r="CG149" s="299"/>
      <c r="CH149" s="300"/>
      <c r="CI149" s="291"/>
      <c r="CJ149" s="286"/>
      <c r="CK149" s="297"/>
      <c r="CL149" s="298"/>
      <c r="CM149" s="299"/>
      <c r="CN149" s="300"/>
      <c r="CO149" s="291"/>
      <c r="CP149" s="286"/>
      <c r="CQ149" s="297"/>
      <c r="CR149" s="298"/>
      <c r="CS149" s="299"/>
      <c r="CT149" s="300"/>
      <c r="CU149" s="291"/>
      <c r="CV149" s="286"/>
      <c r="CW149" s="297"/>
      <c r="CX149" s="298"/>
      <c r="CY149" s="299"/>
      <c r="CZ149" s="300"/>
      <c r="DA149" s="291"/>
      <c r="DB149" s="286"/>
      <c r="DC149" s="297"/>
      <c r="DD149" s="298"/>
      <c r="DE149" s="299"/>
      <c r="DF149" s="300"/>
      <c r="DG149" s="291"/>
      <c r="DH149" s="286"/>
      <c r="DI149" s="297"/>
      <c r="DJ149" s="298"/>
      <c r="DK149" s="299"/>
      <c r="DL149" s="300"/>
      <c r="DM149" s="291"/>
      <c r="DN149" s="286"/>
      <c r="DO149" s="297"/>
      <c r="DP149" s="298"/>
      <c r="DQ149" s="299"/>
      <c r="DR149" s="300"/>
      <c r="DS149" s="291"/>
      <c r="DT149" s="286"/>
      <c r="DU149" s="297"/>
      <c r="DV149" s="298"/>
      <c r="DW149" s="299"/>
      <c r="DX149" s="300"/>
      <c r="DY149" s="291"/>
      <c r="DZ149" s="286"/>
      <c r="EA149" s="297"/>
      <c r="EB149" s="298"/>
      <c r="EC149" s="299"/>
      <c r="ED149" s="300"/>
      <c r="EE149" s="291"/>
      <c r="EF149" s="286"/>
      <c r="EG149" s="297"/>
      <c r="EH149" s="298"/>
      <c r="EI149" s="299"/>
      <c r="EJ149" s="300"/>
      <c r="EK149" s="291"/>
      <c r="EL149" s="286"/>
      <c r="EM149" s="297"/>
      <c r="EN149" s="298"/>
      <c r="EO149" s="299"/>
      <c r="EP149" s="300"/>
      <c r="EQ149" s="291"/>
      <c r="ER149" s="286"/>
      <c r="ES149" s="297"/>
      <c r="ET149" s="298"/>
      <c r="EU149" s="299"/>
      <c r="EV149" s="300"/>
      <c r="EW149" s="291"/>
      <c r="EX149" s="286"/>
      <c r="EY149" s="297"/>
      <c r="EZ149" s="298"/>
      <c r="FA149" s="299"/>
      <c r="FB149" s="300"/>
      <c r="FC149" s="291"/>
      <c r="FD149" s="286"/>
      <c r="FE149" s="297"/>
      <c r="FF149" s="298"/>
      <c r="FG149" s="299"/>
      <c r="FH149" s="300"/>
      <c r="FI149" s="291"/>
      <c r="FJ149" s="286"/>
      <c r="FK149" s="297"/>
      <c r="FL149" s="298"/>
      <c r="FM149" s="299"/>
      <c r="FN149" s="300"/>
      <c r="FO149" s="291"/>
      <c r="FP149" s="286"/>
      <c r="FQ149" s="297"/>
      <c r="FR149" s="298"/>
      <c r="FS149" s="299"/>
      <c r="FT149" s="300"/>
      <c r="FU149" s="291"/>
      <c r="FV149" s="286"/>
      <c r="FW149" s="297"/>
      <c r="FX149" s="298"/>
      <c r="FY149" s="299"/>
      <c r="FZ149" s="300"/>
      <c r="GA149" s="291"/>
      <c r="GB149" s="286"/>
      <c r="GC149" s="297"/>
      <c r="GD149" s="298"/>
      <c r="GE149" s="299"/>
      <c r="GF149" s="300"/>
      <c r="GG149" s="291"/>
      <c r="GH149" s="286"/>
      <c r="GI149" s="297"/>
      <c r="GJ149" s="298"/>
      <c r="GK149" s="299"/>
      <c r="GL149" s="300"/>
      <c r="GM149" s="291"/>
      <c r="GN149" s="286"/>
      <c r="GO149" s="297"/>
      <c r="GP149" s="298"/>
      <c r="GQ149" s="299"/>
      <c r="GR149" s="300"/>
      <c r="GS149" s="291"/>
      <c r="GT149" s="286"/>
      <c r="GU149" s="297"/>
      <c r="GV149" s="298"/>
      <c r="GW149" s="299"/>
      <c r="GX149" s="300"/>
      <c r="GY149" s="291"/>
      <c r="GZ149" s="286"/>
      <c r="HA149" s="297"/>
      <c r="HB149" s="298"/>
      <c r="HC149" s="299"/>
      <c r="HD149" s="300"/>
    </row>
    <row r="150" spans="1:212" x14ac:dyDescent="0.25">
      <c r="A150" s="280">
        <f>IF(AL150=1,(MAXA(A$18:A149)+1),0)</f>
        <v>0</v>
      </c>
      <c r="B150" s="280">
        <f>IF(BF150+BG150+BH150+BI150+BJ150&gt;0,MAXA(B$18:B149)+1,0)</f>
        <v>0</v>
      </c>
      <c r="C150" s="280">
        <f>IF(BL150+BM150+BN150+BO150+BP150&gt;0,MAXA(C$18:C149)+1,0)</f>
        <v>0</v>
      </c>
      <c r="D150" s="280">
        <f>IF(BR150+BS150+BT150+BU150+BV150&gt;0,MAXA(D$18:D149)+1,0)</f>
        <v>0</v>
      </c>
      <c r="E150" s="280">
        <f>IF(BX150+BY150+BZ150+CA150+CB150&gt;0,MAXA(E$18:E149)+1,0)</f>
        <v>0</v>
      </c>
      <c r="F150" s="280">
        <f>IF(CD150+CE150+CF150+CG150+CH150&gt;0,MAXA(F$18:F149)+1,0)</f>
        <v>0</v>
      </c>
      <c r="G150" s="280">
        <f>IF(CJ150+CK150+CL150+CM150+CN150&gt;0,MAXA(G$18:G149)+1,0)</f>
        <v>0</v>
      </c>
      <c r="H150" s="280">
        <f>IF(CP150+CQ150+CR150+CS150+CT150&gt;0,MAXA(H$18:H149)+1,0)</f>
        <v>0</v>
      </c>
      <c r="I150" s="280">
        <f>IF(CV150+CW150+CX150+CY150+CZ150&gt;0,MAXA(I$18:I149)+1,0)</f>
        <v>0</v>
      </c>
      <c r="J150" s="280">
        <f>IF(DB150+DC150+DD150+DE150+DF150&gt;0,MAXA(J$18:J149)+1,0)</f>
        <v>0</v>
      </c>
      <c r="K150" s="280">
        <f>IF(DH150+DI150+DJ150+DK150+DL150&gt;0,MAXA(K$18:K149)+1,0)</f>
        <v>0</v>
      </c>
      <c r="L150" s="280">
        <f>IF(DN150+DO150+DP150+DQ150+DR150&gt;0,MAXA(L$18:L149)+1,0)</f>
        <v>0</v>
      </c>
      <c r="M150" s="280">
        <f>IF(DT150+DU150+DV150+DW150+DX150&gt;0,MAXA(M$18:M149)+1,0)</f>
        <v>0</v>
      </c>
      <c r="N150" s="280">
        <f>IF(DZ150+EA150+EB150+EC150+ED150&gt;0,MAXA(N$18:N149)+1,0)</f>
        <v>0</v>
      </c>
      <c r="O150" s="280">
        <f>IF(EF150+EG150+EH150+EI150+EJ150&gt;0,MAXA(O$18:O149)+1,0)</f>
        <v>0</v>
      </c>
      <c r="P150" s="280">
        <f>IF(EL150+EM150+EN150+EO150+EP150&gt;0,MAXA(P$18:P149)+1,0)</f>
        <v>0</v>
      </c>
      <c r="Q150" s="280">
        <f>IF(ER150+ES150+ET150+EU150+EV150&gt;0,MAXA(Q$18:Q149)+1,0)</f>
        <v>0</v>
      </c>
      <c r="R150" s="280">
        <f>IF(EX150+EY150+EZ150+FA150+FB150&gt;0,MAXA(R$18:R149)+1,0)</f>
        <v>0</v>
      </c>
      <c r="S150" s="280">
        <f>IF(FD150+FE150+FF150+FG150+FH150&gt;0,MAXA(S$18:S149)+1,0)</f>
        <v>0</v>
      </c>
      <c r="T150" s="280">
        <f>IF(FJ150+FK150+FL150+FM150+FN150&gt;0,MAXA(T$18:T149)+1,0)</f>
        <v>0</v>
      </c>
      <c r="U150" s="280">
        <f>IF(FP150+FQ150+FR150+FS150+FT150&gt;0,MAXA(U$18:U149)+1,0)</f>
        <v>0</v>
      </c>
      <c r="V150" s="280">
        <f>IF(FV150+FW150+FX150+FY150+FZ150&gt;0,MAXA(V$18:V149)+1,0)</f>
        <v>0</v>
      </c>
      <c r="W150" s="280">
        <f>IF(GB150+GC150+GD150+GE150+GF150&gt;0,MAXA(W$18:W149)+1,0)</f>
        <v>0</v>
      </c>
      <c r="X150" s="280">
        <f>IF(GH150+GI150+GJ150+GK150+GL150&gt;0,MAXA(X$18:X149)+1,0)</f>
        <v>0</v>
      </c>
      <c r="Y150" s="280">
        <f>IF(GN150+GO150+GP150+GQ150+GR150&gt;0,MAXA(Y$18:Y149)+1,0)</f>
        <v>0</v>
      </c>
      <c r="Z150" s="280">
        <f>IF(GT150+GU150+GV150+GW150+GX150&gt;0,MAXA(Z$18:Z149)+1,0)</f>
        <v>0</v>
      </c>
      <c r="AA150" s="280">
        <f>IF(GZ150+HA150+HB150+HC150+HD150&gt;0,MAXA(AA$18:AA149)+1,0)</f>
        <v>0</v>
      </c>
      <c r="AB150" s="280">
        <f t="shared" si="78"/>
        <v>0</v>
      </c>
      <c r="AC150" s="280">
        <f t="shared" si="86"/>
        <v>0</v>
      </c>
      <c r="AD150" s="280">
        <f t="shared" si="87"/>
        <v>0</v>
      </c>
      <c r="AE150" s="280">
        <f t="shared" si="88"/>
        <v>0</v>
      </c>
      <c r="AF150" s="280">
        <f t="shared" si="79"/>
        <v>0</v>
      </c>
      <c r="AG150" s="280">
        <f t="shared" si="89"/>
        <v>0</v>
      </c>
      <c r="AH150" s="280">
        <f t="shared" si="80"/>
        <v>0</v>
      </c>
      <c r="AI150" s="280">
        <f t="shared" si="90"/>
        <v>0</v>
      </c>
      <c r="AJ150" s="280">
        <f t="shared" si="81"/>
        <v>0</v>
      </c>
      <c r="AK150" s="186" t="e">
        <f>MATCH(AY150,AY$18:AY582,0)</f>
        <v>#N/A</v>
      </c>
      <c r="AL150" s="280">
        <f t="shared" si="91"/>
        <v>0</v>
      </c>
      <c r="AM150" s="280">
        <f t="shared" si="77"/>
        <v>133</v>
      </c>
      <c r="AN150" s="415"/>
      <c r="AO150" s="416"/>
      <c r="AP150" s="303">
        <f t="shared" si="82"/>
        <v>0</v>
      </c>
      <c r="AQ150" s="304">
        <f t="shared" si="83"/>
        <v>0</v>
      </c>
      <c r="AR150" s="305">
        <f t="shared" si="84"/>
        <v>0</v>
      </c>
      <c r="AS150" s="284"/>
      <c r="AT150" s="285" t="str">
        <f t="shared" si="85"/>
        <v/>
      </c>
      <c r="AU150" s="286"/>
      <c r="AV150" s="287"/>
      <c r="AW150" s="288"/>
      <c r="AX150" s="289"/>
      <c r="AY150" s="290"/>
      <c r="AZ150" s="291"/>
      <c r="BA150" s="286"/>
      <c r="BB150" s="290"/>
      <c r="BC150" s="287"/>
      <c r="BD150" s="307"/>
      <c r="BE150" s="309"/>
      <c r="BF150" s="286"/>
      <c r="BG150" s="297"/>
      <c r="BH150" s="298"/>
      <c r="BI150" s="299"/>
      <c r="BJ150" s="300"/>
      <c r="BK150" s="301"/>
      <c r="BL150" s="286"/>
      <c r="BM150" s="297"/>
      <c r="BN150" s="298"/>
      <c r="BO150" s="299"/>
      <c r="BP150" s="300"/>
      <c r="BQ150" s="301"/>
      <c r="BR150" s="286"/>
      <c r="BS150" s="297"/>
      <c r="BT150" s="298"/>
      <c r="BU150" s="299"/>
      <c r="BV150" s="300"/>
      <c r="BW150" s="301"/>
      <c r="BX150" s="286"/>
      <c r="BY150" s="297"/>
      <c r="BZ150" s="298"/>
      <c r="CA150" s="299"/>
      <c r="CB150" s="300"/>
      <c r="CC150" s="291"/>
      <c r="CD150" s="286"/>
      <c r="CE150" s="297"/>
      <c r="CF150" s="298"/>
      <c r="CG150" s="299"/>
      <c r="CH150" s="300"/>
      <c r="CI150" s="291"/>
      <c r="CJ150" s="286"/>
      <c r="CK150" s="297"/>
      <c r="CL150" s="298"/>
      <c r="CM150" s="299"/>
      <c r="CN150" s="300"/>
      <c r="CO150" s="291"/>
      <c r="CP150" s="286"/>
      <c r="CQ150" s="297"/>
      <c r="CR150" s="298"/>
      <c r="CS150" s="299"/>
      <c r="CT150" s="300"/>
      <c r="CU150" s="291"/>
      <c r="CV150" s="286"/>
      <c r="CW150" s="297"/>
      <c r="CX150" s="298"/>
      <c r="CY150" s="299"/>
      <c r="CZ150" s="300"/>
      <c r="DA150" s="291"/>
      <c r="DB150" s="286"/>
      <c r="DC150" s="297"/>
      <c r="DD150" s="298"/>
      <c r="DE150" s="299"/>
      <c r="DF150" s="300"/>
      <c r="DG150" s="291"/>
      <c r="DH150" s="286"/>
      <c r="DI150" s="297"/>
      <c r="DJ150" s="298"/>
      <c r="DK150" s="299"/>
      <c r="DL150" s="300"/>
      <c r="DM150" s="291"/>
      <c r="DN150" s="286"/>
      <c r="DO150" s="297"/>
      <c r="DP150" s="298"/>
      <c r="DQ150" s="299"/>
      <c r="DR150" s="300"/>
      <c r="DS150" s="291"/>
      <c r="DT150" s="286"/>
      <c r="DU150" s="297"/>
      <c r="DV150" s="298"/>
      <c r="DW150" s="299"/>
      <c r="DX150" s="300"/>
      <c r="DY150" s="291"/>
      <c r="DZ150" s="286"/>
      <c r="EA150" s="297"/>
      <c r="EB150" s="298"/>
      <c r="EC150" s="299"/>
      <c r="ED150" s="300"/>
      <c r="EE150" s="291"/>
      <c r="EF150" s="286"/>
      <c r="EG150" s="297"/>
      <c r="EH150" s="298"/>
      <c r="EI150" s="299"/>
      <c r="EJ150" s="300"/>
      <c r="EK150" s="291"/>
      <c r="EL150" s="286"/>
      <c r="EM150" s="297"/>
      <c r="EN150" s="298"/>
      <c r="EO150" s="299"/>
      <c r="EP150" s="300"/>
      <c r="EQ150" s="291"/>
      <c r="ER150" s="286"/>
      <c r="ES150" s="297"/>
      <c r="ET150" s="298"/>
      <c r="EU150" s="299"/>
      <c r="EV150" s="300"/>
      <c r="EW150" s="291"/>
      <c r="EX150" s="286"/>
      <c r="EY150" s="297"/>
      <c r="EZ150" s="298"/>
      <c r="FA150" s="299"/>
      <c r="FB150" s="300"/>
      <c r="FC150" s="291"/>
      <c r="FD150" s="286"/>
      <c r="FE150" s="297"/>
      <c r="FF150" s="298"/>
      <c r="FG150" s="299"/>
      <c r="FH150" s="300"/>
      <c r="FI150" s="291"/>
      <c r="FJ150" s="286"/>
      <c r="FK150" s="297"/>
      <c r="FL150" s="298"/>
      <c r="FM150" s="299"/>
      <c r="FN150" s="300"/>
      <c r="FO150" s="291"/>
      <c r="FP150" s="286"/>
      <c r="FQ150" s="297"/>
      <c r="FR150" s="298"/>
      <c r="FS150" s="299"/>
      <c r="FT150" s="300"/>
      <c r="FU150" s="291"/>
      <c r="FV150" s="286"/>
      <c r="FW150" s="297"/>
      <c r="FX150" s="298"/>
      <c r="FY150" s="299"/>
      <c r="FZ150" s="300"/>
      <c r="GA150" s="291"/>
      <c r="GB150" s="286"/>
      <c r="GC150" s="297"/>
      <c r="GD150" s="298"/>
      <c r="GE150" s="299"/>
      <c r="GF150" s="300"/>
      <c r="GG150" s="291"/>
      <c r="GH150" s="286"/>
      <c r="GI150" s="297"/>
      <c r="GJ150" s="298"/>
      <c r="GK150" s="299"/>
      <c r="GL150" s="300"/>
      <c r="GM150" s="291"/>
      <c r="GN150" s="286"/>
      <c r="GO150" s="297"/>
      <c r="GP150" s="298"/>
      <c r="GQ150" s="299"/>
      <c r="GR150" s="300"/>
      <c r="GS150" s="291"/>
      <c r="GT150" s="286"/>
      <c r="GU150" s="297"/>
      <c r="GV150" s="298"/>
      <c r="GW150" s="299"/>
      <c r="GX150" s="300"/>
      <c r="GY150" s="291"/>
      <c r="GZ150" s="286"/>
      <c r="HA150" s="297"/>
      <c r="HB150" s="298"/>
      <c r="HC150" s="299"/>
      <c r="HD150" s="300"/>
    </row>
    <row r="151" spans="1:212" x14ac:dyDescent="0.25">
      <c r="A151" s="280">
        <f>IF(AL151=1,(MAXA(A$18:A150)+1),0)</f>
        <v>0</v>
      </c>
      <c r="B151" s="280">
        <f>IF(BF151+BG151+BH151+BI151+BJ151&gt;0,MAXA(B$18:B150)+1,0)</f>
        <v>0</v>
      </c>
      <c r="C151" s="280">
        <f>IF(BL151+BM151+BN151+BO151+BP151&gt;0,MAXA(C$18:C150)+1,0)</f>
        <v>0</v>
      </c>
      <c r="D151" s="280">
        <f>IF(BR151+BS151+BT151+BU151+BV151&gt;0,MAXA(D$18:D150)+1,0)</f>
        <v>0</v>
      </c>
      <c r="E151" s="280">
        <f>IF(BX151+BY151+BZ151+CA151+CB151&gt;0,MAXA(E$18:E150)+1,0)</f>
        <v>0</v>
      </c>
      <c r="F151" s="280">
        <f>IF(CD151+CE151+CF151+CG151+CH151&gt;0,MAXA(F$18:F150)+1,0)</f>
        <v>0</v>
      </c>
      <c r="G151" s="280">
        <f>IF(CJ151+CK151+CL151+CM151+CN151&gt;0,MAXA(G$18:G150)+1,0)</f>
        <v>0</v>
      </c>
      <c r="H151" s="280">
        <f>IF(CP151+CQ151+CR151+CS151+CT151&gt;0,MAXA(H$18:H150)+1,0)</f>
        <v>0</v>
      </c>
      <c r="I151" s="280">
        <f>IF(CV151+CW151+CX151+CY151+CZ151&gt;0,MAXA(I$18:I150)+1,0)</f>
        <v>0</v>
      </c>
      <c r="J151" s="280">
        <f>IF(DB151+DC151+DD151+DE151+DF151&gt;0,MAXA(J$18:J150)+1,0)</f>
        <v>0</v>
      </c>
      <c r="K151" s="280">
        <f>IF(DH151+DI151+DJ151+DK151+DL151&gt;0,MAXA(K$18:K150)+1,0)</f>
        <v>0</v>
      </c>
      <c r="L151" s="280">
        <f>IF(DN151+DO151+DP151+DQ151+DR151&gt;0,MAXA(L$18:L150)+1,0)</f>
        <v>0</v>
      </c>
      <c r="M151" s="280">
        <f>IF(DT151+DU151+DV151+DW151+DX151&gt;0,MAXA(M$18:M150)+1,0)</f>
        <v>0</v>
      </c>
      <c r="N151" s="280">
        <f>IF(DZ151+EA151+EB151+EC151+ED151&gt;0,MAXA(N$18:N150)+1,0)</f>
        <v>0</v>
      </c>
      <c r="O151" s="280">
        <f>IF(EF151+EG151+EH151+EI151+EJ151&gt;0,MAXA(O$18:O150)+1,0)</f>
        <v>0</v>
      </c>
      <c r="P151" s="280">
        <f>IF(EL151+EM151+EN151+EO151+EP151&gt;0,MAXA(P$18:P150)+1,0)</f>
        <v>0</v>
      </c>
      <c r="Q151" s="280">
        <f>IF(ER151+ES151+ET151+EU151+EV151&gt;0,MAXA(Q$18:Q150)+1,0)</f>
        <v>0</v>
      </c>
      <c r="R151" s="280">
        <f>IF(EX151+EY151+EZ151+FA151+FB151&gt;0,MAXA(R$18:R150)+1,0)</f>
        <v>0</v>
      </c>
      <c r="S151" s="280">
        <f>IF(FD151+FE151+FF151+FG151+FH151&gt;0,MAXA(S$18:S150)+1,0)</f>
        <v>0</v>
      </c>
      <c r="T151" s="280">
        <f>IF(FJ151+FK151+FL151+FM151+FN151&gt;0,MAXA(T$18:T150)+1,0)</f>
        <v>0</v>
      </c>
      <c r="U151" s="280">
        <f>IF(FP151+FQ151+FR151+FS151+FT151&gt;0,MAXA(U$18:U150)+1,0)</f>
        <v>0</v>
      </c>
      <c r="V151" s="280">
        <f>IF(FV151+FW151+FX151+FY151+FZ151&gt;0,MAXA(V$18:V150)+1,0)</f>
        <v>0</v>
      </c>
      <c r="W151" s="280">
        <f>IF(GB151+GC151+GD151+GE151+GF151&gt;0,MAXA(W$18:W150)+1,0)</f>
        <v>0</v>
      </c>
      <c r="X151" s="280">
        <f>IF(GH151+GI151+GJ151+GK151+GL151&gt;0,MAXA(X$18:X150)+1,0)</f>
        <v>0</v>
      </c>
      <c r="Y151" s="280">
        <f>IF(GN151+GO151+GP151+GQ151+GR151&gt;0,MAXA(Y$18:Y150)+1,0)</f>
        <v>0</v>
      </c>
      <c r="Z151" s="280">
        <f>IF(GT151+GU151+GV151+GW151+GX151&gt;0,MAXA(Z$18:Z150)+1,0)</f>
        <v>0</v>
      </c>
      <c r="AA151" s="280">
        <f>IF(GZ151+HA151+HB151+HC151+HD151&gt;0,MAXA(AA$18:AA150)+1,0)</f>
        <v>0</v>
      </c>
      <c r="AB151" s="280">
        <f t="shared" si="78"/>
        <v>0</v>
      </c>
      <c r="AC151" s="280">
        <f t="shared" si="86"/>
        <v>0</v>
      </c>
      <c r="AD151" s="280">
        <f t="shared" si="87"/>
        <v>0</v>
      </c>
      <c r="AE151" s="280">
        <f t="shared" si="88"/>
        <v>0</v>
      </c>
      <c r="AF151" s="280">
        <f t="shared" si="79"/>
        <v>0</v>
      </c>
      <c r="AG151" s="280">
        <f t="shared" si="89"/>
        <v>0</v>
      </c>
      <c r="AH151" s="280">
        <f t="shared" si="80"/>
        <v>0</v>
      </c>
      <c r="AI151" s="280">
        <f t="shared" si="90"/>
        <v>0</v>
      </c>
      <c r="AJ151" s="280">
        <f t="shared" si="81"/>
        <v>0</v>
      </c>
      <c r="AK151" s="186" t="e">
        <f>MATCH(AY151,AY$18:AY583,0)</f>
        <v>#N/A</v>
      </c>
      <c r="AL151" s="280">
        <f t="shared" si="91"/>
        <v>0</v>
      </c>
      <c r="AM151" s="280">
        <f t="shared" si="77"/>
        <v>134</v>
      </c>
      <c r="AN151" s="415"/>
      <c r="AO151" s="416"/>
      <c r="AP151" s="303">
        <f t="shared" si="82"/>
        <v>0</v>
      </c>
      <c r="AQ151" s="304">
        <f t="shared" si="83"/>
        <v>0</v>
      </c>
      <c r="AR151" s="305">
        <f t="shared" si="84"/>
        <v>0</v>
      </c>
      <c r="AS151" s="284"/>
      <c r="AT151" s="285" t="str">
        <f t="shared" si="85"/>
        <v/>
      </c>
      <c r="AU151" s="286"/>
      <c r="AV151" s="287"/>
      <c r="AW151" s="288"/>
      <c r="AX151" s="289"/>
      <c r="AY151" s="290"/>
      <c r="AZ151" s="291"/>
      <c r="BA151" s="286"/>
      <c r="BB151" s="290"/>
      <c r="BC151" s="287"/>
      <c r="BD151" s="307"/>
      <c r="BE151" s="309"/>
      <c r="BF151" s="286"/>
      <c r="BG151" s="297"/>
      <c r="BH151" s="298"/>
      <c r="BI151" s="299"/>
      <c r="BJ151" s="300"/>
      <c r="BK151" s="301"/>
      <c r="BL151" s="286"/>
      <c r="BM151" s="297"/>
      <c r="BN151" s="298"/>
      <c r="BO151" s="299"/>
      <c r="BP151" s="300"/>
      <c r="BQ151" s="301"/>
      <c r="BR151" s="286"/>
      <c r="BS151" s="297"/>
      <c r="BT151" s="298"/>
      <c r="BU151" s="299"/>
      <c r="BV151" s="300"/>
      <c r="BW151" s="301"/>
      <c r="BX151" s="286"/>
      <c r="BY151" s="297"/>
      <c r="BZ151" s="298"/>
      <c r="CA151" s="299"/>
      <c r="CB151" s="300"/>
      <c r="CC151" s="291"/>
      <c r="CD151" s="286"/>
      <c r="CE151" s="297"/>
      <c r="CF151" s="298"/>
      <c r="CG151" s="299"/>
      <c r="CH151" s="300"/>
      <c r="CI151" s="291"/>
      <c r="CJ151" s="286"/>
      <c r="CK151" s="297"/>
      <c r="CL151" s="298"/>
      <c r="CM151" s="299"/>
      <c r="CN151" s="300"/>
      <c r="CO151" s="291"/>
      <c r="CP151" s="286"/>
      <c r="CQ151" s="297"/>
      <c r="CR151" s="298"/>
      <c r="CS151" s="299"/>
      <c r="CT151" s="300"/>
      <c r="CU151" s="291"/>
      <c r="CV151" s="286"/>
      <c r="CW151" s="297"/>
      <c r="CX151" s="298"/>
      <c r="CY151" s="299"/>
      <c r="CZ151" s="300"/>
      <c r="DA151" s="291"/>
      <c r="DB151" s="286"/>
      <c r="DC151" s="297"/>
      <c r="DD151" s="298"/>
      <c r="DE151" s="299"/>
      <c r="DF151" s="300"/>
      <c r="DG151" s="291"/>
      <c r="DH151" s="286"/>
      <c r="DI151" s="297"/>
      <c r="DJ151" s="298"/>
      <c r="DK151" s="299"/>
      <c r="DL151" s="300"/>
      <c r="DM151" s="291"/>
      <c r="DN151" s="286"/>
      <c r="DO151" s="297"/>
      <c r="DP151" s="298"/>
      <c r="DQ151" s="299"/>
      <c r="DR151" s="300"/>
      <c r="DS151" s="291"/>
      <c r="DT151" s="286"/>
      <c r="DU151" s="297"/>
      <c r="DV151" s="298"/>
      <c r="DW151" s="299"/>
      <c r="DX151" s="300"/>
      <c r="DY151" s="291"/>
      <c r="DZ151" s="286"/>
      <c r="EA151" s="297"/>
      <c r="EB151" s="298"/>
      <c r="EC151" s="299"/>
      <c r="ED151" s="300"/>
      <c r="EE151" s="291"/>
      <c r="EF151" s="286"/>
      <c r="EG151" s="297"/>
      <c r="EH151" s="298"/>
      <c r="EI151" s="299"/>
      <c r="EJ151" s="300"/>
      <c r="EK151" s="291"/>
      <c r="EL151" s="286"/>
      <c r="EM151" s="297"/>
      <c r="EN151" s="298"/>
      <c r="EO151" s="299"/>
      <c r="EP151" s="300"/>
      <c r="EQ151" s="291"/>
      <c r="ER151" s="286"/>
      <c r="ES151" s="297"/>
      <c r="ET151" s="298"/>
      <c r="EU151" s="299"/>
      <c r="EV151" s="300"/>
      <c r="EW151" s="291"/>
      <c r="EX151" s="286"/>
      <c r="EY151" s="297"/>
      <c r="EZ151" s="298"/>
      <c r="FA151" s="299"/>
      <c r="FB151" s="300"/>
      <c r="FC151" s="291"/>
      <c r="FD151" s="286"/>
      <c r="FE151" s="297"/>
      <c r="FF151" s="298"/>
      <c r="FG151" s="299"/>
      <c r="FH151" s="300"/>
      <c r="FI151" s="291"/>
      <c r="FJ151" s="286"/>
      <c r="FK151" s="297"/>
      <c r="FL151" s="298"/>
      <c r="FM151" s="299"/>
      <c r="FN151" s="300"/>
      <c r="FO151" s="291"/>
      <c r="FP151" s="286"/>
      <c r="FQ151" s="297"/>
      <c r="FR151" s="298"/>
      <c r="FS151" s="299"/>
      <c r="FT151" s="300"/>
      <c r="FU151" s="291"/>
      <c r="FV151" s="286"/>
      <c r="FW151" s="297"/>
      <c r="FX151" s="298"/>
      <c r="FY151" s="299"/>
      <c r="FZ151" s="300"/>
      <c r="GA151" s="291"/>
      <c r="GB151" s="286"/>
      <c r="GC151" s="297"/>
      <c r="GD151" s="298"/>
      <c r="GE151" s="299"/>
      <c r="GF151" s="300"/>
      <c r="GG151" s="291"/>
      <c r="GH151" s="286"/>
      <c r="GI151" s="297"/>
      <c r="GJ151" s="298"/>
      <c r="GK151" s="299"/>
      <c r="GL151" s="300"/>
      <c r="GM151" s="291"/>
      <c r="GN151" s="286"/>
      <c r="GO151" s="297"/>
      <c r="GP151" s="298"/>
      <c r="GQ151" s="299"/>
      <c r="GR151" s="300"/>
      <c r="GS151" s="291"/>
      <c r="GT151" s="286"/>
      <c r="GU151" s="297"/>
      <c r="GV151" s="298"/>
      <c r="GW151" s="299"/>
      <c r="GX151" s="300"/>
      <c r="GY151" s="291"/>
      <c r="GZ151" s="286"/>
      <c r="HA151" s="297"/>
      <c r="HB151" s="298"/>
      <c r="HC151" s="299"/>
      <c r="HD151" s="300"/>
    </row>
    <row r="152" spans="1:212" x14ac:dyDescent="0.25">
      <c r="A152" s="280">
        <f>IF(AL152=1,(MAXA(A$18:A151)+1),0)</f>
        <v>0</v>
      </c>
      <c r="B152" s="280">
        <f>IF(BF152+BG152+BH152+BI152+BJ152&gt;0,MAXA(B$18:B151)+1,0)</f>
        <v>0</v>
      </c>
      <c r="C152" s="280">
        <f>IF(BL152+BM152+BN152+BO152+BP152&gt;0,MAXA(C$18:C151)+1,0)</f>
        <v>0</v>
      </c>
      <c r="D152" s="280">
        <f>IF(BR152+BS152+BT152+BU152+BV152&gt;0,MAXA(D$18:D151)+1,0)</f>
        <v>0</v>
      </c>
      <c r="E152" s="280">
        <f>IF(BX152+BY152+BZ152+CA152+CB152&gt;0,MAXA(E$18:E151)+1,0)</f>
        <v>0</v>
      </c>
      <c r="F152" s="280">
        <f>IF(CD152+CE152+CF152+CG152+CH152&gt;0,MAXA(F$18:F151)+1,0)</f>
        <v>0</v>
      </c>
      <c r="G152" s="280">
        <f>IF(CJ152+CK152+CL152+CM152+CN152&gt;0,MAXA(G$18:G151)+1,0)</f>
        <v>0</v>
      </c>
      <c r="H152" s="280">
        <f>IF(CP152+CQ152+CR152+CS152+CT152&gt;0,MAXA(H$18:H151)+1,0)</f>
        <v>0</v>
      </c>
      <c r="I152" s="280">
        <f>IF(CV152+CW152+CX152+CY152+CZ152&gt;0,MAXA(I$18:I151)+1,0)</f>
        <v>0</v>
      </c>
      <c r="J152" s="280">
        <f>IF(DB152+DC152+DD152+DE152+DF152&gt;0,MAXA(J$18:J151)+1,0)</f>
        <v>0</v>
      </c>
      <c r="K152" s="280">
        <f>IF(DH152+DI152+DJ152+DK152+DL152&gt;0,MAXA(K$18:K151)+1,0)</f>
        <v>0</v>
      </c>
      <c r="L152" s="280">
        <f>IF(DN152+DO152+DP152+DQ152+DR152&gt;0,MAXA(L$18:L151)+1,0)</f>
        <v>0</v>
      </c>
      <c r="M152" s="280">
        <f>IF(DT152+DU152+DV152+DW152+DX152&gt;0,MAXA(M$18:M151)+1,0)</f>
        <v>0</v>
      </c>
      <c r="N152" s="280">
        <f>IF(DZ152+EA152+EB152+EC152+ED152&gt;0,MAXA(N$18:N151)+1,0)</f>
        <v>0</v>
      </c>
      <c r="O152" s="280">
        <f>IF(EF152+EG152+EH152+EI152+EJ152&gt;0,MAXA(O$18:O151)+1,0)</f>
        <v>0</v>
      </c>
      <c r="P152" s="280">
        <f>IF(EL152+EM152+EN152+EO152+EP152&gt;0,MAXA(P$18:P151)+1,0)</f>
        <v>0</v>
      </c>
      <c r="Q152" s="280">
        <f>IF(ER152+ES152+ET152+EU152+EV152&gt;0,MAXA(Q$18:Q151)+1,0)</f>
        <v>0</v>
      </c>
      <c r="R152" s="280">
        <f>IF(EX152+EY152+EZ152+FA152+FB152&gt;0,MAXA(R$18:R151)+1,0)</f>
        <v>0</v>
      </c>
      <c r="S152" s="280">
        <f>IF(FD152+FE152+FF152+FG152+FH152&gt;0,MAXA(S$18:S151)+1,0)</f>
        <v>0</v>
      </c>
      <c r="T152" s="280">
        <f>IF(FJ152+FK152+FL152+FM152+FN152&gt;0,MAXA(T$18:T151)+1,0)</f>
        <v>0</v>
      </c>
      <c r="U152" s="280">
        <f>IF(FP152+FQ152+FR152+FS152+FT152&gt;0,MAXA(U$18:U151)+1,0)</f>
        <v>0</v>
      </c>
      <c r="V152" s="280">
        <f>IF(FV152+FW152+FX152+FY152+FZ152&gt;0,MAXA(V$18:V151)+1,0)</f>
        <v>0</v>
      </c>
      <c r="W152" s="280">
        <f>IF(GB152+GC152+GD152+GE152+GF152&gt;0,MAXA(W$18:W151)+1,0)</f>
        <v>0</v>
      </c>
      <c r="X152" s="280">
        <f>IF(GH152+GI152+GJ152+GK152+GL152&gt;0,MAXA(X$18:X151)+1,0)</f>
        <v>0</v>
      </c>
      <c r="Y152" s="280">
        <f>IF(GN152+GO152+GP152+GQ152+GR152&gt;0,MAXA(Y$18:Y151)+1,0)</f>
        <v>0</v>
      </c>
      <c r="Z152" s="280">
        <f>IF(GT152+GU152+GV152+GW152+GX152&gt;0,MAXA(Z$18:Z151)+1,0)</f>
        <v>0</v>
      </c>
      <c r="AA152" s="280">
        <f>IF(GZ152+HA152+HB152+HC152+HD152&gt;0,MAXA(AA$18:AA151)+1,0)</f>
        <v>0</v>
      </c>
      <c r="AB152" s="280">
        <f t="shared" si="78"/>
        <v>0</v>
      </c>
      <c r="AC152" s="280">
        <f t="shared" si="86"/>
        <v>0</v>
      </c>
      <c r="AD152" s="280">
        <f t="shared" si="87"/>
        <v>0</v>
      </c>
      <c r="AE152" s="280">
        <f t="shared" si="88"/>
        <v>0</v>
      </c>
      <c r="AF152" s="280">
        <f t="shared" si="79"/>
        <v>0</v>
      </c>
      <c r="AG152" s="280">
        <f t="shared" si="89"/>
        <v>0</v>
      </c>
      <c r="AH152" s="280">
        <f t="shared" si="80"/>
        <v>0</v>
      </c>
      <c r="AI152" s="280">
        <f t="shared" si="90"/>
        <v>0</v>
      </c>
      <c r="AJ152" s="280">
        <f t="shared" si="81"/>
        <v>0</v>
      </c>
      <c r="AK152" s="186" t="e">
        <f>MATCH(AY152,AY$18:AY584,0)</f>
        <v>#N/A</v>
      </c>
      <c r="AL152" s="280">
        <f t="shared" si="91"/>
        <v>0</v>
      </c>
      <c r="AM152" s="280">
        <f t="shared" ref="AM152:AM215" si="92">AM151+1</f>
        <v>135</v>
      </c>
      <c r="AN152" s="415"/>
      <c r="AO152" s="416"/>
      <c r="AP152" s="303">
        <f t="shared" si="82"/>
        <v>0</v>
      </c>
      <c r="AQ152" s="304">
        <f t="shared" si="83"/>
        <v>0</v>
      </c>
      <c r="AR152" s="305">
        <f t="shared" si="84"/>
        <v>0</v>
      </c>
      <c r="AS152" s="284"/>
      <c r="AT152" s="285" t="str">
        <f t="shared" si="85"/>
        <v/>
      </c>
      <c r="AU152" s="286"/>
      <c r="AV152" s="287"/>
      <c r="AW152" s="288"/>
      <c r="AX152" s="289"/>
      <c r="AY152" s="290"/>
      <c r="AZ152" s="291"/>
      <c r="BA152" s="286"/>
      <c r="BB152" s="290"/>
      <c r="BC152" s="287"/>
      <c r="BD152" s="307"/>
      <c r="BE152" s="309"/>
      <c r="BF152" s="286"/>
      <c r="BG152" s="297"/>
      <c r="BH152" s="298"/>
      <c r="BI152" s="299"/>
      <c r="BJ152" s="300"/>
      <c r="BK152" s="301"/>
      <c r="BL152" s="286"/>
      <c r="BM152" s="297"/>
      <c r="BN152" s="298"/>
      <c r="BO152" s="299"/>
      <c r="BP152" s="300"/>
      <c r="BQ152" s="301"/>
      <c r="BR152" s="286"/>
      <c r="BS152" s="297"/>
      <c r="BT152" s="298"/>
      <c r="BU152" s="299"/>
      <c r="BV152" s="300"/>
      <c r="BW152" s="301"/>
      <c r="BX152" s="286"/>
      <c r="BY152" s="297"/>
      <c r="BZ152" s="298"/>
      <c r="CA152" s="299"/>
      <c r="CB152" s="300"/>
      <c r="CC152" s="291"/>
      <c r="CD152" s="286"/>
      <c r="CE152" s="297"/>
      <c r="CF152" s="298"/>
      <c r="CG152" s="299"/>
      <c r="CH152" s="300"/>
      <c r="CI152" s="291"/>
      <c r="CJ152" s="286"/>
      <c r="CK152" s="297"/>
      <c r="CL152" s="298"/>
      <c r="CM152" s="299"/>
      <c r="CN152" s="300"/>
      <c r="CO152" s="291"/>
      <c r="CP152" s="286"/>
      <c r="CQ152" s="297"/>
      <c r="CR152" s="298"/>
      <c r="CS152" s="299"/>
      <c r="CT152" s="300"/>
      <c r="CU152" s="291"/>
      <c r="CV152" s="286"/>
      <c r="CW152" s="297"/>
      <c r="CX152" s="298"/>
      <c r="CY152" s="299"/>
      <c r="CZ152" s="300"/>
      <c r="DA152" s="291"/>
      <c r="DB152" s="286"/>
      <c r="DC152" s="297"/>
      <c r="DD152" s="298"/>
      <c r="DE152" s="299"/>
      <c r="DF152" s="300"/>
      <c r="DG152" s="291"/>
      <c r="DH152" s="286"/>
      <c r="DI152" s="297"/>
      <c r="DJ152" s="298"/>
      <c r="DK152" s="299"/>
      <c r="DL152" s="300"/>
      <c r="DM152" s="291"/>
      <c r="DN152" s="286"/>
      <c r="DO152" s="297"/>
      <c r="DP152" s="298"/>
      <c r="DQ152" s="299"/>
      <c r="DR152" s="300"/>
      <c r="DS152" s="291"/>
      <c r="DT152" s="286"/>
      <c r="DU152" s="297"/>
      <c r="DV152" s="298"/>
      <c r="DW152" s="299"/>
      <c r="DX152" s="300"/>
      <c r="DY152" s="291"/>
      <c r="DZ152" s="286"/>
      <c r="EA152" s="297"/>
      <c r="EB152" s="298"/>
      <c r="EC152" s="299"/>
      <c r="ED152" s="300"/>
      <c r="EE152" s="291"/>
      <c r="EF152" s="286"/>
      <c r="EG152" s="297"/>
      <c r="EH152" s="298"/>
      <c r="EI152" s="299"/>
      <c r="EJ152" s="300"/>
      <c r="EK152" s="291"/>
      <c r="EL152" s="286"/>
      <c r="EM152" s="297"/>
      <c r="EN152" s="298"/>
      <c r="EO152" s="299"/>
      <c r="EP152" s="300"/>
      <c r="EQ152" s="291"/>
      <c r="ER152" s="286"/>
      <c r="ES152" s="297"/>
      <c r="ET152" s="298"/>
      <c r="EU152" s="299"/>
      <c r="EV152" s="300"/>
      <c r="EW152" s="291"/>
      <c r="EX152" s="286"/>
      <c r="EY152" s="297"/>
      <c r="EZ152" s="298"/>
      <c r="FA152" s="299"/>
      <c r="FB152" s="300"/>
      <c r="FC152" s="291"/>
      <c r="FD152" s="286"/>
      <c r="FE152" s="297"/>
      <c r="FF152" s="298"/>
      <c r="FG152" s="299"/>
      <c r="FH152" s="300"/>
      <c r="FI152" s="291"/>
      <c r="FJ152" s="286"/>
      <c r="FK152" s="297"/>
      <c r="FL152" s="298"/>
      <c r="FM152" s="299"/>
      <c r="FN152" s="300"/>
      <c r="FO152" s="291"/>
      <c r="FP152" s="286"/>
      <c r="FQ152" s="297"/>
      <c r="FR152" s="298"/>
      <c r="FS152" s="299"/>
      <c r="FT152" s="300"/>
      <c r="FU152" s="291"/>
      <c r="FV152" s="286"/>
      <c r="FW152" s="297"/>
      <c r="FX152" s="298"/>
      <c r="FY152" s="299"/>
      <c r="FZ152" s="300"/>
      <c r="GA152" s="291"/>
      <c r="GB152" s="286"/>
      <c r="GC152" s="297"/>
      <c r="GD152" s="298"/>
      <c r="GE152" s="299"/>
      <c r="GF152" s="300"/>
      <c r="GG152" s="291"/>
      <c r="GH152" s="286"/>
      <c r="GI152" s="297"/>
      <c r="GJ152" s="298"/>
      <c r="GK152" s="299"/>
      <c r="GL152" s="300"/>
      <c r="GM152" s="291"/>
      <c r="GN152" s="286"/>
      <c r="GO152" s="297"/>
      <c r="GP152" s="298"/>
      <c r="GQ152" s="299"/>
      <c r="GR152" s="300"/>
      <c r="GS152" s="291"/>
      <c r="GT152" s="286"/>
      <c r="GU152" s="297"/>
      <c r="GV152" s="298"/>
      <c r="GW152" s="299"/>
      <c r="GX152" s="300"/>
      <c r="GY152" s="291"/>
      <c r="GZ152" s="286"/>
      <c r="HA152" s="297"/>
      <c r="HB152" s="298"/>
      <c r="HC152" s="299"/>
      <c r="HD152" s="300"/>
    </row>
    <row r="153" spans="1:212" x14ac:dyDescent="0.25">
      <c r="A153" s="280">
        <f>IF(AL153=1,(MAXA(A$18:A152)+1),0)</f>
        <v>0</v>
      </c>
      <c r="B153" s="280">
        <f>IF(BF153+BG153+BH153+BI153+BJ153&gt;0,MAXA(B$18:B152)+1,0)</f>
        <v>0</v>
      </c>
      <c r="C153" s="280">
        <f>IF(BL153+BM153+BN153+BO153+BP153&gt;0,MAXA(C$18:C152)+1,0)</f>
        <v>0</v>
      </c>
      <c r="D153" s="280">
        <f>IF(BR153+BS153+BT153+BU153+BV153&gt;0,MAXA(D$18:D152)+1,0)</f>
        <v>0</v>
      </c>
      <c r="E153" s="280">
        <f>IF(BX153+BY153+BZ153+CA153+CB153&gt;0,MAXA(E$18:E152)+1,0)</f>
        <v>0</v>
      </c>
      <c r="F153" s="280">
        <f>IF(CD153+CE153+CF153+CG153+CH153&gt;0,MAXA(F$18:F152)+1,0)</f>
        <v>0</v>
      </c>
      <c r="G153" s="280">
        <f>IF(CJ153+CK153+CL153+CM153+CN153&gt;0,MAXA(G$18:G152)+1,0)</f>
        <v>0</v>
      </c>
      <c r="H153" s="280">
        <f>IF(CP153+CQ153+CR153+CS153+CT153&gt;0,MAXA(H$18:H152)+1,0)</f>
        <v>0</v>
      </c>
      <c r="I153" s="280">
        <f>IF(CV153+CW153+CX153+CY153+CZ153&gt;0,MAXA(I$18:I152)+1,0)</f>
        <v>0</v>
      </c>
      <c r="J153" s="280">
        <f>IF(DB153+DC153+DD153+DE153+DF153&gt;0,MAXA(J$18:J152)+1,0)</f>
        <v>0</v>
      </c>
      <c r="K153" s="280">
        <f>IF(DH153+DI153+DJ153+DK153+DL153&gt;0,MAXA(K$18:K152)+1,0)</f>
        <v>0</v>
      </c>
      <c r="L153" s="280">
        <f>IF(DN153+DO153+DP153+DQ153+DR153&gt;0,MAXA(L$18:L152)+1,0)</f>
        <v>0</v>
      </c>
      <c r="M153" s="280">
        <f>IF(DT153+DU153+DV153+DW153+DX153&gt;0,MAXA(M$18:M152)+1,0)</f>
        <v>0</v>
      </c>
      <c r="N153" s="280">
        <f>IF(DZ153+EA153+EB153+EC153+ED153&gt;0,MAXA(N$18:N152)+1,0)</f>
        <v>0</v>
      </c>
      <c r="O153" s="280">
        <f>IF(EF153+EG153+EH153+EI153+EJ153&gt;0,MAXA(O$18:O152)+1,0)</f>
        <v>0</v>
      </c>
      <c r="P153" s="280">
        <f>IF(EL153+EM153+EN153+EO153+EP153&gt;0,MAXA(P$18:P152)+1,0)</f>
        <v>0</v>
      </c>
      <c r="Q153" s="280">
        <f>IF(ER153+ES153+ET153+EU153+EV153&gt;0,MAXA(Q$18:Q152)+1,0)</f>
        <v>0</v>
      </c>
      <c r="R153" s="280">
        <f>IF(EX153+EY153+EZ153+FA153+FB153&gt;0,MAXA(R$18:R152)+1,0)</f>
        <v>0</v>
      </c>
      <c r="S153" s="280">
        <f>IF(FD153+FE153+FF153+FG153+FH153&gt;0,MAXA(S$18:S152)+1,0)</f>
        <v>0</v>
      </c>
      <c r="T153" s="280">
        <f>IF(FJ153+FK153+FL153+FM153+FN153&gt;0,MAXA(T$18:T152)+1,0)</f>
        <v>0</v>
      </c>
      <c r="U153" s="280">
        <f>IF(FP153+FQ153+FR153+FS153+FT153&gt;0,MAXA(U$18:U152)+1,0)</f>
        <v>0</v>
      </c>
      <c r="V153" s="280">
        <f>IF(FV153+FW153+FX153+FY153+FZ153&gt;0,MAXA(V$18:V152)+1,0)</f>
        <v>0</v>
      </c>
      <c r="W153" s="280">
        <f>IF(GB153+GC153+GD153+GE153+GF153&gt;0,MAXA(W$18:W152)+1,0)</f>
        <v>0</v>
      </c>
      <c r="X153" s="280">
        <f>IF(GH153+GI153+GJ153+GK153+GL153&gt;0,MAXA(X$18:X152)+1,0)</f>
        <v>0</v>
      </c>
      <c r="Y153" s="280">
        <f>IF(GN153+GO153+GP153+GQ153+GR153&gt;0,MAXA(Y$18:Y152)+1,0)</f>
        <v>0</v>
      </c>
      <c r="Z153" s="280">
        <f>IF(GT153+GU153+GV153+GW153+GX153&gt;0,MAXA(Z$18:Z152)+1,0)</f>
        <v>0</v>
      </c>
      <c r="AA153" s="280">
        <f>IF(GZ153+HA153+HB153+HC153+HD153&gt;0,MAXA(AA$18:AA152)+1,0)</f>
        <v>0</v>
      </c>
      <c r="AB153" s="280">
        <f t="shared" si="78"/>
        <v>0</v>
      </c>
      <c r="AC153" s="280">
        <f t="shared" si="86"/>
        <v>0</v>
      </c>
      <c r="AD153" s="280">
        <f t="shared" si="87"/>
        <v>0</v>
      </c>
      <c r="AE153" s="280">
        <f t="shared" si="88"/>
        <v>0</v>
      </c>
      <c r="AF153" s="280">
        <f t="shared" si="79"/>
        <v>0</v>
      </c>
      <c r="AG153" s="280">
        <f t="shared" si="89"/>
        <v>0</v>
      </c>
      <c r="AH153" s="280">
        <f t="shared" si="80"/>
        <v>0</v>
      </c>
      <c r="AI153" s="280">
        <f t="shared" si="90"/>
        <v>0</v>
      </c>
      <c r="AJ153" s="280">
        <f t="shared" si="81"/>
        <v>0</v>
      </c>
      <c r="AK153" s="186" t="e">
        <f>MATCH(AY153,AY$18:AY585,0)</f>
        <v>#N/A</v>
      </c>
      <c r="AL153" s="280">
        <f t="shared" si="91"/>
        <v>0</v>
      </c>
      <c r="AM153" s="280">
        <f t="shared" si="92"/>
        <v>136</v>
      </c>
      <c r="AN153" s="415"/>
      <c r="AO153" s="416"/>
      <c r="AP153" s="303">
        <f t="shared" si="82"/>
        <v>0</v>
      </c>
      <c r="AQ153" s="304">
        <f t="shared" si="83"/>
        <v>0</v>
      </c>
      <c r="AR153" s="305">
        <f t="shared" si="84"/>
        <v>0</v>
      </c>
      <c r="AS153" s="284"/>
      <c r="AT153" s="285" t="str">
        <f t="shared" si="85"/>
        <v/>
      </c>
      <c r="AU153" s="286"/>
      <c r="AV153" s="287"/>
      <c r="AW153" s="288"/>
      <c r="AX153" s="289"/>
      <c r="AY153" s="290"/>
      <c r="AZ153" s="291"/>
      <c r="BA153" s="286"/>
      <c r="BB153" s="290"/>
      <c r="BC153" s="287"/>
      <c r="BD153" s="307"/>
      <c r="BE153" s="309"/>
      <c r="BF153" s="286"/>
      <c r="BG153" s="297"/>
      <c r="BH153" s="298"/>
      <c r="BI153" s="299"/>
      <c r="BJ153" s="300"/>
      <c r="BK153" s="301"/>
      <c r="BL153" s="286"/>
      <c r="BM153" s="297"/>
      <c r="BN153" s="298"/>
      <c r="BO153" s="299"/>
      <c r="BP153" s="300"/>
      <c r="BQ153" s="301"/>
      <c r="BR153" s="286"/>
      <c r="BS153" s="297"/>
      <c r="BT153" s="298"/>
      <c r="BU153" s="299"/>
      <c r="BV153" s="300"/>
      <c r="BW153" s="301"/>
      <c r="BX153" s="286"/>
      <c r="BY153" s="297"/>
      <c r="BZ153" s="298"/>
      <c r="CA153" s="299"/>
      <c r="CB153" s="300"/>
      <c r="CC153" s="291"/>
      <c r="CD153" s="286"/>
      <c r="CE153" s="297"/>
      <c r="CF153" s="298"/>
      <c r="CG153" s="299"/>
      <c r="CH153" s="300"/>
      <c r="CI153" s="291"/>
      <c r="CJ153" s="286"/>
      <c r="CK153" s="297"/>
      <c r="CL153" s="298"/>
      <c r="CM153" s="299"/>
      <c r="CN153" s="300"/>
      <c r="CO153" s="291"/>
      <c r="CP153" s="286"/>
      <c r="CQ153" s="297"/>
      <c r="CR153" s="298"/>
      <c r="CS153" s="299"/>
      <c r="CT153" s="300"/>
      <c r="CU153" s="291"/>
      <c r="CV153" s="286"/>
      <c r="CW153" s="297"/>
      <c r="CX153" s="298"/>
      <c r="CY153" s="299"/>
      <c r="CZ153" s="300"/>
      <c r="DA153" s="291"/>
      <c r="DB153" s="286"/>
      <c r="DC153" s="297"/>
      <c r="DD153" s="298"/>
      <c r="DE153" s="299"/>
      <c r="DF153" s="300"/>
      <c r="DG153" s="291"/>
      <c r="DH153" s="286"/>
      <c r="DI153" s="297"/>
      <c r="DJ153" s="298"/>
      <c r="DK153" s="299"/>
      <c r="DL153" s="300"/>
      <c r="DM153" s="291"/>
      <c r="DN153" s="286"/>
      <c r="DO153" s="297"/>
      <c r="DP153" s="298"/>
      <c r="DQ153" s="299"/>
      <c r="DR153" s="300"/>
      <c r="DS153" s="291"/>
      <c r="DT153" s="286"/>
      <c r="DU153" s="297"/>
      <c r="DV153" s="298"/>
      <c r="DW153" s="299"/>
      <c r="DX153" s="300"/>
      <c r="DY153" s="291"/>
      <c r="DZ153" s="286"/>
      <c r="EA153" s="297"/>
      <c r="EB153" s="298"/>
      <c r="EC153" s="299"/>
      <c r="ED153" s="300"/>
      <c r="EE153" s="291"/>
      <c r="EF153" s="286"/>
      <c r="EG153" s="297"/>
      <c r="EH153" s="298"/>
      <c r="EI153" s="299"/>
      <c r="EJ153" s="300"/>
      <c r="EK153" s="291"/>
      <c r="EL153" s="286"/>
      <c r="EM153" s="297"/>
      <c r="EN153" s="298"/>
      <c r="EO153" s="299"/>
      <c r="EP153" s="300"/>
      <c r="EQ153" s="291"/>
      <c r="ER153" s="286"/>
      <c r="ES153" s="297"/>
      <c r="ET153" s="298"/>
      <c r="EU153" s="299"/>
      <c r="EV153" s="300"/>
      <c r="EW153" s="291"/>
      <c r="EX153" s="286"/>
      <c r="EY153" s="297"/>
      <c r="EZ153" s="298"/>
      <c r="FA153" s="299"/>
      <c r="FB153" s="300"/>
      <c r="FC153" s="291"/>
      <c r="FD153" s="286"/>
      <c r="FE153" s="297"/>
      <c r="FF153" s="298"/>
      <c r="FG153" s="299"/>
      <c r="FH153" s="300"/>
      <c r="FI153" s="291"/>
      <c r="FJ153" s="286"/>
      <c r="FK153" s="297"/>
      <c r="FL153" s="298"/>
      <c r="FM153" s="299"/>
      <c r="FN153" s="300"/>
      <c r="FO153" s="291"/>
      <c r="FP153" s="286"/>
      <c r="FQ153" s="297"/>
      <c r="FR153" s="298"/>
      <c r="FS153" s="299"/>
      <c r="FT153" s="300"/>
      <c r="FU153" s="291"/>
      <c r="FV153" s="286"/>
      <c r="FW153" s="297"/>
      <c r="FX153" s="298"/>
      <c r="FY153" s="299"/>
      <c r="FZ153" s="300"/>
      <c r="GA153" s="291"/>
      <c r="GB153" s="286"/>
      <c r="GC153" s="297"/>
      <c r="GD153" s="298"/>
      <c r="GE153" s="299"/>
      <c r="GF153" s="300"/>
      <c r="GG153" s="291"/>
      <c r="GH153" s="286"/>
      <c r="GI153" s="297"/>
      <c r="GJ153" s="298"/>
      <c r="GK153" s="299"/>
      <c r="GL153" s="300"/>
      <c r="GM153" s="291"/>
      <c r="GN153" s="286"/>
      <c r="GO153" s="297"/>
      <c r="GP153" s="298"/>
      <c r="GQ153" s="299"/>
      <c r="GR153" s="300"/>
      <c r="GS153" s="291"/>
      <c r="GT153" s="286"/>
      <c r="GU153" s="297"/>
      <c r="GV153" s="298"/>
      <c r="GW153" s="299"/>
      <c r="GX153" s="300"/>
      <c r="GY153" s="291"/>
      <c r="GZ153" s="286"/>
      <c r="HA153" s="297"/>
      <c r="HB153" s="298"/>
      <c r="HC153" s="299"/>
      <c r="HD153" s="300"/>
    </row>
    <row r="154" spans="1:212" x14ac:dyDescent="0.25">
      <c r="A154" s="280">
        <f>IF(AL154=1,(MAXA(A$18:A153)+1),0)</f>
        <v>0</v>
      </c>
      <c r="B154" s="280">
        <f>IF(BF154+BG154+BH154+BI154+BJ154&gt;0,MAXA(B$18:B153)+1,0)</f>
        <v>0</v>
      </c>
      <c r="C154" s="280">
        <f>IF(BL154+BM154+BN154+BO154+BP154&gt;0,MAXA(C$18:C153)+1,0)</f>
        <v>0</v>
      </c>
      <c r="D154" s="280">
        <f>IF(BR154+BS154+BT154+BU154+BV154&gt;0,MAXA(D$18:D153)+1,0)</f>
        <v>0</v>
      </c>
      <c r="E154" s="280">
        <f>IF(BX154+BY154+BZ154+CA154+CB154&gt;0,MAXA(E$18:E153)+1,0)</f>
        <v>0</v>
      </c>
      <c r="F154" s="280">
        <f>IF(CD154+CE154+CF154+CG154+CH154&gt;0,MAXA(F$18:F153)+1,0)</f>
        <v>0</v>
      </c>
      <c r="G154" s="280">
        <f>IF(CJ154+CK154+CL154+CM154+CN154&gt;0,MAXA(G$18:G153)+1,0)</f>
        <v>0</v>
      </c>
      <c r="H154" s="280">
        <f>IF(CP154+CQ154+CR154+CS154+CT154&gt;0,MAXA(H$18:H153)+1,0)</f>
        <v>0</v>
      </c>
      <c r="I154" s="280">
        <f>IF(CV154+CW154+CX154+CY154+CZ154&gt;0,MAXA(I$18:I153)+1,0)</f>
        <v>0</v>
      </c>
      <c r="J154" s="280">
        <f>IF(DB154+DC154+DD154+DE154+DF154&gt;0,MAXA(J$18:J153)+1,0)</f>
        <v>0</v>
      </c>
      <c r="K154" s="280">
        <f>IF(DH154+DI154+DJ154+DK154+DL154&gt;0,MAXA(K$18:K153)+1,0)</f>
        <v>0</v>
      </c>
      <c r="L154" s="280">
        <f>IF(DN154+DO154+DP154+DQ154+DR154&gt;0,MAXA(L$18:L153)+1,0)</f>
        <v>0</v>
      </c>
      <c r="M154" s="280">
        <f>IF(DT154+DU154+DV154+DW154+DX154&gt;0,MAXA(M$18:M153)+1,0)</f>
        <v>0</v>
      </c>
      <c r="N154" s="280">
        <f>IF(DZ154+EA154+EB154+EC154+ED154&gt;0,MAXA(N$18:N153)+1,0)</f>
        <v>0</v>
      </c>
      <c r="O154" s="280">
        <f>IF(EF154+EG154+EH154+EI154+EJ154&gt;0,MAXA(O$18:O153)+1,0)</f>
        <v>0</v>
      </c>
      <c r="P154" s="280">
        <f>IF(EL154+EM154+EN154+EO154+EP154&gt;0,MAXA(P$18:P153)+1,0)</f>
        <v>0</v>
      </c>
      <c r="Q154" s="280">
        <f>IF(ER154+ES154+ET154+EU154+EV154&gt;0,MAXA(Q$18:Q153)+1,0)</f>
        <v>0</v>
      </c>
      <c r="R154" s="280">
        <f>IF(EX154+EY154+EZ154+FA154+FB154&gt;0,MAXA(R$18:R153)+1,0)</f>
        <v>0</v>
      </c>
      <c r="S154" s="280">
        <f>IF(FD154+FE154+FF154+FG154+FH154&gt;0,MAXA(S$18:S153)+1,0)</f>
        <v>0</v>
      </c>
      <c r="T154" s="280">
        <f>IF(FJ154+FK154+FL154+FM154+FN154&gt;0,MAXA(T$18:T153)+1,0)</f>
        <v>0</v>
      </c>
      <c r="U154" s="280">
        <f>IF(FP154+FQ154+FR154+FS154+FT154&gt;0,MAXA(U$18:U153)+1,0)</f>
        <v>0</v>
      </c>
      <c r="V154" s="280">
        <f>IF(FV154+FW154+FX154+FY154+FZ154&gt;0,MAXA(V$18:V153)+1,0)</f>
        <v>0</v>
      </c>
      <c r="W154" s="280">
        <f>IF(GB154+GC154+GD154+GE154+GF154&gt;0,MAXA(W$18:W153)+1,0)</f>
        <v>0</v>
      </c>
      <c r="X154" s="280">
        <f>IF(GH154+GI154+GJ154+GK154+GL154&gt;0,MAXA(X$18:X153)+1,0)</f>
        <v>0</v>
      </c>
      <c r="Y154" s="280">
        <f>IF(GN154+GO154+GP154+GQ154+GR154&gt;0,MAXA(Y$18:Y153)+1,0)</f>
        <v>0</v>
      </c>
      <c r="Z154" s="280">
        <f>IF(GT154+GU154+GV154+GW154+GX154&gt;0,MAXA(Z$18:Z153)+1,0)</f>
        <v>0</v>
      </c>
      <c r="AA154" s="280">
        <f>IF(GZ154+HA154+HB154+HC154+HD154&gt;0,MAXA(AA$18:AA153)+1,0)</f>
        <v>0</v>
      </c>
      <c r="AB154" s="280">
        <f t="shared" si="78"/>
        <v>0</v>
      </c>
      <c r="AC154" s="280">
        <f t="shared" si="86"/>
        <v>0</v>
      </c>
      <c r="AD154" s="280">
        <f t="shared" si="87"/>
        <v>0</v>
      </c>
      <c r="AE154" s="280">
        <f t="shared" si="88"/>
        <v>0</v>
      </c>
      <c r="AF154" s="280">
        <f t="shared" si="79"/>
        <v>0</v>
      </c>
      <c r="AG154" s="280">
        <f t="shared" si="89"/>
        <v>0</v>
      </c>
      <c r="AH154" s="280">
        <f t="shared" si="80"/>
        <v>0</v>
      </c>
      <c r="AI154" s="280">
        <f t="shared" si="90"/>
        <v>0</v>
      </c>
      <c r="AJ154" s="280">
        <f t="shared" si="81"/>
        <v>0</v>
      </c>
      <c r="AK154" s="186" t="e">
        <f>MATCH(AY154,AY$18:AY586,0)</f>
        <v>#N/A</v>
      </c>
      <c r="AL154" s="280">
        <f t="shared" si="91"/>
        <v>0</v>
      </c>
      <c r="AM154" s="280">
        <f t="shared" si="92"/>
        <v>137</v>
      </c>
      <c r="AN154" s="415"/>
      <c r="AO154" s="416"/>
      <c r="AP154" s="303">
        <f t="shared" si="82"/>
        <v>0</v>
      </c>
      <c r="AQ154" s="304">
        <f t="shared" si="83"/>
        <v>0</v>
      </c>
      <c r="AR154" s="305">
        <f t="shared" si="84"/>
        <v>0</v>
      </c>
      <c r="AS154" s="284"/>
      <c r="AT154" s="285" t="str">
        <f t="shared" si="85"/>
        <v/>
      </c>
      <c r="AU154" s="286"/>
      <c r="AV154" s="287"/>
      <c r="AW154" s="288"/>
      <c r="AX154" s="289"/>
      <c r="AY154" s="290"/>
      <c r="AZ154" s="291"/>
      <c r="BA154" s="286"/>
      <c r="BB154" s="290"/>
      <c r="BC154" s="287"/>
      <c r="BD154" s="307"/>
      <c r="BE154" s="309"/>
      <c r="BF154" s="286"/>
      <c r="BG154" s="297"/>
      <c r="BH154" s="298"/>
      <c r="BI154" s="299"/>
      <c r="BJ154" s="300"/>
      <c r="BK154" s="301"/>
      <c r="BL154" s="286"/>
      <c r="BM154" s="297"/>
      <c r="BN154" s="298"/>
      <c r="BO154" s="299"/>
      <c r="BP154" s="300"/>
      <c r="BQ154" s="301"/>
      <c r="BR154" s="286"/>
      <c r="BS154" s="297"/>
      <c r="BT154" s="298"/>
      <c r="BU154" s="299"/>
      <c r="BV154" s="300"/>
      <c r="BW154" s="301"/>
      <c r="BX154" s="286"/>
      <c r="BY154" s="297"/>
      <c r="BZ154" s="298"/>
      <c r="CA154" s="299"/>
      <c r="CB154" s="300"/>
      <c r="CC154" s="291"/>
      <c r="CD154" s="286"/>
      <c r="CE154" s="297"/>
      <c r="CF154" s="298"/>
      <c r="CG154" s="299"/>
      <c r="CH154" s="300"/>
      <c r="CI154" s="291"/>
      <c r="CJ154" s="286"/>
      <c r="CK154" s="297"/>
      <c r="CL154" s="298"/>
      <c r="CM154" s="299"/>
      <c r="CN154" s="300"/>
      <c r="CO154" s="291"/>
      <c r="CP154" s="286"/>
      <c r="CQ154" s="297"/>
      <c r="CR154" s="298"/>
      <c r="CS154" s="299"/>
      <c r="CT154" s="300"/>
      <c r="CU154" s="291"/>
      <c r="CV154" s="286"/>
      <c r="CW154" s="297"/>
      <c r="CX154" s="298"/>
      <c r="CY154" s="299"/>
      <c r="CZ154" s="300"/>
      <c r="DA154" s="291"/>
      <c r="DB154" s="286"/>
      <c r="DC154" s="297"/>
      <c r="DD154" s="298"/>
      <c r="DE154" s="299"/>
      <c r="DF154" s="300"/>
      <c r="DG154" s="291"/>
      <c r="DH154" s="286"/>
      <c r="DI154" s="297"/>
      <c r="DJ154" s="298"/>
      <c r="DK154" s="299"/>
      <c r="DL154" s="300"/>
      <c r="DM154" s="291"/>
      <c r="DN154" s="286"/>
      <c r="DO154" s="297"/>
      <c r="DP154" s="298"/>
      <c r="DQ154" s="299"/>
      <c r="DR154" s="300"/>
      <c r="DS154" s="291"/>
      <c r="DT154" s="286"/>
      <c r="DU154" s="297"/>
      <c r="DV154" s="298"/>
      <c r="DW154" s="299"/>
      <c r="DX154" s="300"/>
      <c r="DY154" s="291"/>
      <c r="DZ154" s="286"/>
      <c r="EA154" s="297"/>
      <c r="EB154" s="298"/>
      <c r="EC154" s="299"/>
      <c r="ED154" s="300"/>
      <c r="EE154" s="291"/>
      <c r="EF154" s="286"/>
      <c r="EG154" s="297"/>
      <c r="EH154" s="298"/>
      <c r="EI154" s="299"/>
      <c r="EJ154" s="300"/>
      <c r="EK154" s="291"/>
      <c r="EL154" s="286"/>
      <c r="EM154" s="297"/>
      <c r="EN154" s="298"/>
      <c r="EO154" s="299"/>
      <c r="EP154" s="300"/>
      <c r="EQ154" s="291"/>
      <c r="ER154" s="286"/>
      <c r="ES154" s="297"/>
      <c r="ET154" s="298"/>
      <c r="EU154" s="299"/>
      <c r="EV154" s="300"/>
      <c r="EW154" s="291"/>
      <c r="EX154" s="286"/>
      <c r="EY154" s="297"/>
      <c r="EZ154" s="298"/>
      <c r="FA154" s="299"/>
      <c r="FB154" s="300"/>
      <c r="FC154" s="291"/>
      <c r="FD154" s="286"/>
      <c r="FE154" s="297"/>
      <c r="FF154" s="298"/>
      <c r="FG154" s="299"/>
      <c r="FH154" s="300"/>
      <c r="FI154" s="291"/>
      <c r="FJ154" s="286"/>
      <c r="FK154" s="297"/>
      <c r="FL154" s="298"/>
      <c r="FM154" s="299"/>
      <c r="FN154" s="300"/>
      <c r="FO154" s="291"/>
      <c r="FP154" s="286"/>
      <c r="FQ154" s="297"/>
      <c r="FR154" s="298"/>
      <c r="FS154" s="299"/>
      <c r="FT154" s="300"/>
      <c r="FU154" s="291"/>
      <c r="FV154" s="286"/>
      <c r="FW154" s="297"/>
      <c r="FX154" s="298"/>
      <c r="FY154" s="299"/>
      <c r="FZ154" s="300"/>
      <c r="GA154" s="291"/>
      <c r="GB154" s="286"/>
      <c r="GC154" s="297"/>
      <c r="GD154" s="298"/>
      <c r="GE154" s="299"/>
      <c r="GF154" s="300"/>
      <c r="GG154" s="291"/>
      <c r="GH154" s="286"/>
      <c r="GI154" s="297"/>
      <c r="GJ154" s="298"/>
      <c r="GK154" s="299"/>
      <c r="GL154" s="300"/>
      <c r="GM154" s="291"/>
      <c r="GN154" s="286"/>
      <c r="GO154" s="297"/>
      <c r="GP154" s="298"/>
      <c r="GQ154" s="299"/>
      <c r="GR154" s="300"/>
      <c r="GS154" s="291"/>
      <c r="GT154" s="286"/>
      <c r="GU154" s="297"/>
      <c r="GV154" s="298"/>
      <c r="GW154" s="299"/>
      <c r="GX154" s="300"/>
      <c r="GY154" s="291"/>
      <c r="GZ154" s="286"/>
      <c r="HA154" s="297"/>
      <c r="HB154" s="298"/>
      <c r="HC154" s="299"/>
      <c r="HD154" s="300"/>
    </row>
    <row r="155" spans="1:212" x14ac:dyDescent="0.25">
      <c r="A155" s="280">
        <f>IF(AL155=1,(MAXA(A$18:A154)+1),0)</f>
        <v>0</v>
      </c>
      <c r="B155" s="280">
        <f>IF(BF155+BG155+BH155+BI155+BJ155&gt;0,MAXA(B$18:B154)+1,0)</f>
        <v>0</v>
      </c>
      <c r="C155" s="280">
        <f>IF(BL155+BM155+BN155+BO155+BP155&gt;0,MAXA(C$18:C154)+1,0)</f>
        <v>0</v>
      </c>
      <c r="D155" s="280">
        <f>IF(BR155+BS155+BT155+BU155+BV155&gt;0,MAXA(D$18:D154)+1,0)</f>
        <v>0</v>
      </c>
      <c r="E155" s="280">
        <f>IF(BX155+BY155+BZ155+CA155+CB155&gt;0,MAXA(E$18:E154)+1,0)</f>
        <v>0</v>
      </c>
      <c r="F155" s="280">
        <f>IF(CD155+CE155+CF155+CG155+CH155&gt;0,MAXA(F$18:F154)+1,0)</f>
        <v>0</v>
      </c>
      <c r="G155" s="280">
        <f>IF(CJ155+CK155+CL155+CM155+CN155&gt;0,MAXA(G$18:G154)+1,0)</f>
        <v>0</v>
      </c>
      <c r="H155" s="280">
        <f>IF(CP155+CQ155+CR155+CS155+CT155&gt;0,MAXA(H$18:H154)+1,0)</f>
        <v>0</v>
      </c>
      <c r="I155" s="280">
        <f>IF(CV155+CW155+CX155+CY155+CZ155&gt;0,MAXA(I$18:I154)+1,0)</f>
        <v>0</v>
      </c>
      <c r="J155" s="280">
        <f>IF(DB155+DC155+DD155+DE155+DF155&gt;0,MAXA(J$18:J154)+1,0)</f>
        <v>0</v>
      </c>
      <c r="K155" s="280">
        <f>IF(DH155+DI155+DJ155+DK155+DL155&gt;0,MAXA(K$18:K154)+1,0)</f>
        <v>0</v>
      </c>
      <c r="L155" s="280">
        <f>IF(DN155+DO155+DP155+DQ155+DR155&gt;0,MAXA(L$18:L154)+1,0)</f>
        <v>0</v>
      </c>
      <c r="M155" s="280">
        <f>IF(DT155+DU155+DV155+DW155+DX155&gt;0,MAXA(M$18:M154)+1,0)</f>
        <v>0</v>
      </c>
      <c r="N155" s="280">
        <f>IF(DZ155+EA155+EB155+EC155+ED155&gt;0,MAXA(N$18:N154)+1,0)</f>
        <v>0</v>
      </c>
      <c r="O155" s="280">
        <f>IF(EF155+EG155+EH155+EI155+EJ155&gt;0,MAXA(O$18:O154)+1,0)</f>
        <v>0</v>
      </c>
      <c r="P155" s="280">
        <f>IF(EL155+EM155+EN155+EO155+EP155&gt;0,MAXA(P$18:P154)+1,0)</f>
        <v>0</v>
      </c>
      <c r="Q155" s="280">
        <f>IF(ER155+ES155+ET155+EU155+EV155&gt;0,MAXA(Q$18:Q154)+1,0)</f>
        <v>0</v>
      </c>
      <c r="R155" s="280">
        <f>IF(EX155+EY155+EZ155+FA155+FB155&gt;0,MAXA(R$18:R154)+1,0)</f>
        <v>0</v>
      </c>
      <c r="S155" s="280">
        <f>IF(FD155+FE155+FF155+FG155+FH155&gt;0,MAXA(S$18:S154)+1,0)</f>
        <v>0</v>
      </c>
      <c r="T155" s="280">
        <f>IF(FJ155+FK155+FL155+FM155+FN155&gt;0,MAXA(T$18:T154)+1,0)</f>
        <v>0</v>
      </c>
      <c r="U155" s="280">
        <f>IF(FP155+FQ155+FR155+FS155+FT155&gt;0,MAXA(U$18:U154)+1,0)</f>
        <v>0</v>
      </c>
      <c r="V155" s="280">
        <f>IF(FV155+FW155+FX155+FY155+FZ155&gt;0,MAXA(V$18:V154)+1,0)</f>
        <v>0</v>
      </c>
      <c r="W155" s="280">
        <f>IF(GB155+GC155+GD155+GE155+GF155&gt;0,MAXA(W$18:W154)+1,0)</f>
        <v>0</v>
      </c>
      <c r="X155" s="280">
        <f>IF(GH155+GI155+GJ155+GK155+GL155&gt;0,MAXA(X$18:X154)+1,0)</f>
        <v>0</v>
      </c>
      <c r="Y155" s="280">
        <f>IF(GN155+GO155+GP155+GQ155+GR155&gt;0,MAXA(Y$18:Y154)+1,0)</f>
        <v>0</v>
      </c>
      <c r="Z155" s="280">
        <f>IF(GT155+GU155+GV155+GW155+GX155&gt;0,MAXA(Z$18:Z154)+1,0)</f>
        <v>0</v>
      </c>
      <c r="AA155" s="280">
        <f>IF(GZ155+HA155+HB155+HC155+HD155&gt;0,MAXA(AA$18:AA154)+1,0)</f>
        <v>0</v>
      </c>
      <c r="AB155" s="280">
        <f t="shared" si="78"/>
        <v>0</v>
      </c>
      <c r="AC155" s="280">
        <f t="shared" si="86"/>
        <v>0</v>
      </c>
      <c r="AD155" s="280">
        <f t="shared" si="87"/>
        <v>0</v>
      </c>
      <c r="AE155" s="280">
        <f t="shared" si="88"/>
        <v>0</v>
      </c>
      <c r="AF155" s="280">
        <f t="shared" si="79"/>
        <v>0</v>
      </c>
      <c r="AG155" s="280">
        <f t="shared" si="89"/>
        <v>0</v>
      </c>
      <c r="AH155" s="280">
        <f t="shared" si="80"/>
        <v>0</v>
      </c>
      <c r="AI155" s="280">
        <f t="shared" si="90"/>
        <v>0</v>
      </c>
      <c r="AJ155" s="280">
        <f t="shared" si="81"/>
        <v>0</v>
      </c>
      <c r="AK155" s="186" t="e">
        <f>MATCH(AY155,AY$18:AY587,0)</f>
        <v>#N/A</v>
      </c>
      <c r="AL155" s="280">
        <f t="shared" si="91"/>
        <v>0</v>
      </c>
      <c r="AM155" s="280">
        <f t="shared" si="92"/>
        <v>138</v>
      </c>
      <c r="AN155" s="415"/>
      <c r="AO155" s="416"/>
      <c r="AP155" s="303">
        <f t="shared" si="82"/>
        <v>0</v>
      </c>
      <c r="AQ155" s="304">
        <f t="shared" si="83"/>
        <v>0</v>
      </c>
      <c r="AR155" s="305">
        <f t="shared" si="84"/>
        <v>0</v>
      </c>
      <c r="AS155" s="284"/>
      <c r="AT155" s="285" t="str">
        <f t="shared" si="85"/>
        <v/>
      </c>
      <c r="AU155" s="286"/>
      <c r="AV155" s="287"/>
      <c r="AW155" s="288"/>
      <c r="AX155" s="289"/>
      <c r="AY155" s="290"/>
      <c r="AZ155" s="291"/>
      <c r="BA155" s="286"/>
      <c r="BB155" s="290"/>
      <c r="BC155" s="287"/>
      <c r="BD155" s="307"/>
      <c r="BE155" s="309"/>
      <c r="BF155" s="286"/>
      <c r="BG155" s="297"/>
      <c r="BH155" s="298"/>
      <c r="BI155" s="299"/>
      <c r="BJ155" s="300"/>
      <c r="BK155" s="301"/>
      <c r="BL155" s="286"/>
      <c r="BM155" s="297"/>
      <c r="BN155" s="298"/>
      <c r="BO155" s="299"/>
      <c r="BP155" s="300"/>
      <c r="BQ155" s="301"/>
      <c r="BR155" s="286"/>
      <c r="BS155" s="297"/>
      <c r="BT155" s="298"/>
      <c r="BU155" s="299"/>
      <c r="BV155" s="300"/>
      <c r="BW155" s="301"/>
      <c r="BX155" s="286"/>
      <c r="BY155" s="297"/>
      <c r="BZ155" s="298"/>
      <c r="CA155" s="299"/>
      <c r="CB155" s="300"/>
      <c r="CC155" s="291"/>
      <c r="CD155" s="286"/>
      <c r="CE155" s="297"/>
      <c r="CF155" s="298"/>
      <c r="CG155" s="299"/>
      <c r="CH155" s="300"/>
      <c r="CI155" s="291"/>
      <c r="CJ155" s="286"/>
      <c r="CK155" s="297"/>
      <c r="CL155" s="298"/>
      <c r="CM155" s="299"/>
      <c r="CN155" s="300"/>
      <c r="CO155" s="291"/>
      <c r="CP155" s="286"/>
      <c r="CQ155" s="297"/>
      <c r="CR155" s="298"/>
      <c r="CS155" s="299"/>
      <c r="CT155" s="300"/>
      <c r="CU155" s="291"/>
      <c r="CV155" s="286"/>
      <c r="CW155" s="297"/>
      <c r="CX155" s="298"/>
      <c r="CY155" s="299"/>
      <c r="CZ155" s="300"/>
      <c r="DA155" s="291"/>
      <c r="DB155" s="286"/>
      <c r="DC155" s="297"/>
      <c r="DD155" s="298"/>
      <c r="DE155" s="299"/>
      <c r="DF155" s="300"/>
      <c r="DG155" s="291"/>
      <c r="DH155" s="286"/>
      <c r="DI155" s="297"/>
      <c r="DJ155" s="298"/>
      <c r="DK155" s="299"/>
      <c r="DL155" s="300"/>
      <c r="DM155" s="291"/>
      <c r="DN155" s="286"/>
      <c r="DO155" s="297"/>
      <c r="DP155" s="298"/>
      <c r="DQ155" s="299"/>
      <c r="DR155" s="300"/>
      <c r="DS155" s="291"/>
      <c r="DT155" s="286"/>
      <c r="DU155" s="297"/>
      <c r="DV155" s="298"/>
      <c r="DW155" s="299"/>
      <c r="DX155" s="300"/>
      <c r="DY155" s="291"/>
      <c r="DZ155" s="286"/>
      <c r="EA155" s="297"/>
      <c r="EB155" s="298"/>
      <c r="EC155" s="299"/>
      <c r="ED155" s="300"/>
      <c r="EE155" s="291"/>
      <c r="EF155" s="286"/>
      <c r="EG155" s="297"/>
      <c r="EH155" s="298"/>
      <c r="EI155" s="299"/>
      <c r="EJ155" s="300"/>
      <c r="EK155" s="291"/>
      <c r="EL155" s="286"/>
      <c r="EM155" s="297"/>
      <c r="EN155" s="298"/>
      <c r="EO155" s="299"/>
      <c r="EP155" s="300"/>
      <c r="EQ155" s="291"/>
      <c r="ER155" s="286"/>
      <c r="ES155" s="297"/>
      <c r="ET155" s="298"/>
      <c r="EU155" s="299"/>
      <c r="EV155" s="300"/>
      <c r="EW155" s="291"/>
      <c r="EX155" s="286"/>
      <c r="EY155" s="297"/>
      <c r="EZ155" s="298"/>
      <c r="FA155" s="299"/>
      <c r="FB155" s="300"/>
      <c r="FC155" s="291"/>
      <c r="FD155" s="286"/>
      <c r="FE155" s="297"/>
      <c r="FF155" s="298"/>
      <c r="FG155" s="299"/>
      <c r="FH155" s="300"/>
      <c r="FI155" s="291"/>
      <c r="FJ155" s="286"/>
      <c r="FK155" s="297"/>
      <c r="FL155" s="298"/>
      <c r="FM155" s="299"/>
      <c r="FN155" s="300"/>
      <c r="FO155" s="291"/>
      <c r="FP155" s="286"/>
      <c r="FQ155" s="297"/>
      <c r="FR155" s="298"/>
      <c r="FS155" s="299"/>
      <c r="FT155" s="300"/>
      <c r="FU155" s="291"/>
      <c r="FV155" s="286"/>
      <c r="FW155" s="297"/>
      <c r="FX155" s="298"/>
      <c r="FY155" s="299"/>
      <c r="FZ155" s="300"/>
      <c r="GA155" s="291"/>
      <c r="GB155" s="286"/>
      <c r="GC155" s="297"/>
      <c r="GD155" s="298"/>
      <c r="GE155" s="299"/>
      <c r="GF155" s="300"/>
      <c r="GG155" s="291"/>
      <c r="GH155" s="286"/>
      <c r="GI155" s="297"/>
      <c r="GJ155" s="298"/>
      <c r="GK155" s="299"/>
      <c r="GL155" s="300"/>
      <c r="GM155" s="291"/>
      <c r="GN155" s="286"/>
      <c r="GO155" s="297"/>
      <c r="GP155" s="298"/>
      <c r="GQ155" s="299"/>
      <c r="GR155" s="300"/>
      <c r="GS155" s="291"/>
      <c r="GT155" s="286"/>
      <c r="GU155" s="297"/>
      <c r="GV155" s="298"/>
      <c r="GW155" s="299"/>
      <c r="GX155" s="300"/>
      <c r="GY155" s="291"/>
      <c r="GZ155" s="286"/>
      <c r="HA155" s="297"/>
      <c r="HB155" s="298"/>
      <c r="HC155" s="299"/>
      <c r="HD155" s="300"/>
    </row>
    <row r="156" spans="1:212" x14ac:dyDescent="0.25">
      <c r="A156" s="280">
        <f>IF(AL156=1,(MAXA(A$18:A155)+1),0)</f>
        <v>0</v>
      </c>
      <c r="B156" s="280">
        <f>IF(BF156+BG156+BH156+BI156+BJ156&gt;0,MAXA(B$18:B155)+1,0)</f>
        <v>0</v>
      </c>
      <c r="C156" s="280">
        <f>IF(BL156+BM156+BN156+BO156+BP156&gt;0,MAXA(C$18:C155)+1,0)</f>
        <v>0</v>
      </c>
      <c r="D156" s="280">
        <f>IF(BR156+BS156+BT156+BU156+BV156&gt;0,MAXA(D$18:D155)+1,0)</f>
        <v>0</v>
      </c>
      <c r="E156" s="280">
        <f>IF(BX156+BY156+BZ156+CA156+CB156&gt;0,MAXA(E$18:E155)+1,0)</f>
        <v>0</v>
      </c>
      <c r="F156" s="280">
        <f>IF(CD156+CE156+CF156+CG156+CH156&gt;0,MAXA(F$18:F155)+1,0)</f>
        <v>0</v>
      </c>
      <c r="G156" s="280">
        <f>IF(CJ156+CK156+CL156+CM156+CN156&gt;0,MAXA(G$18:G155)+1,0)</f>
        <v>0</v>
      </c>
      <c r="H156" s="280">
        <f>IF(CP156+CQ156+CR156+CS156+CT156&gt;0,MAXA(H$18:H155)+1,0)</f>
        <v>0</v>
      </c>
      <c r="I156" s="280">
        <f>IF(CV156+CW156+CX156+CY156+CZ156&gt;0,MAXA(I$18:I155)+1,0)</f>
        <v>0</v>
      </c>
      <c r="J156" s="280">
        <f>IF(DB156+DC156+DD156+DE156+DF156&gt;0,MAXA(J$18:J155)+1,0)</f>
        <v>0</v>
      </c>
      <c r="K156" s="280">
        <f>IF(DH156+DI156+DJ156+DK156+DL156&gt;0,MAXA(K$18:K155)+1,0)</f>
        <v>0</v>
      </c>
      <c r="L156" s="280">
        <f>IF(DN156+DO156+DP156+DQ156+DR156&gt;0,MAXA(L$18:L155)+1,0)</f>
        <v>0</v>
      </c>
      <c r="M156" s="280">
        <f>IF(DT156+DU156+DV156+DW156+DX156&gt;0,MAXA(M$18:M155)+1,0)</f>
        <v>0</v>
      </c>
      <c r="N156" s="280">
        <f>IF(DZ156+EA156+EB156+EC156+ED156&gt;0,MAXA(N$18:N155)+1,0)</f>
        <v>0</v>
      </c>
      <c r="O156" s="280">
        <f>IF(EF156+EG156+EH156+EI156+EJ156&gt;0,MAXA(O$18:O155)+1,0)</f>
        <v>0</v>
      </c>
      <c r="P156" s="280">
        <f>IF(EL156+EM156+EN156+EO156+EP156&gt;0,MAXA(P$18:P155)+1,0)</f>
        <v>0</v>
      </c>
      <c r="Q156" s="280">
        <f>IF(ER156+ES156+ET156+EU156+EV156&gt;0,MAXA(Q$18:Q155)+1,0)</f>
        <v>0</v>
      </c>
      <c r="R156" s="280">
        <f>IF(EX156+EY156+EZ156+FA156+FB156&gt;0,MAXA(R$18:R155)+1,0)</f>
        <v>0</v>
      </c>
      <c r="S156" s="280">
        <f>IF(FD156+FE156+FF156+FG156+FH156&gt;0,MAXA(S$18:S155)+1,0)</f>
        <v>0</v>
      </c>
      <c r="T156" s="280">
        <f>IF(FJ156+FK156+FL156+FM156+FN156&gt;0,MAXA(T$18:T155)+1,0)</f>
        <v>0</v>
      </c>
      <c r="U156" s="280">
        <f>IF(FP156+FQ156+FR156+FS156+FT156&gt;0,MAXA(U$18:U155)+1,0)</f>
        <v>0</v>
      </c>
      <c r="V156" s="280">
        <f>IF(FV156+FW156+FX156+FY156+FZ156&gt;0,MAXA(V$18:V155)+1,0)</f>
        <v>0</v>
      </c>
      <c r="W156" s="280">
        <f>IF(GB156+GC156+GD156+GE156+GF156&gt;0,MAXA(W$18:W155)+1,0)</f>
        <v>0</v>
      </c>
      <c r="X156" s="280">
        <f>IF(GH156+GI156+GJ156+GK156+GL156&gt;0,MAXA(X$18:X155)+1,0)</f>
        <v>0</v>
      </c>
      <c r="Y156" s="280">
        <f>IF(GN156+GO156+GP156+GQ156+GR156&gt;0,MAXA(Y$18:Y155)+1,0)</f>
        <v>0</v>
      </c>
      <c r="Z156" s="280">
        <f>IF(GT156+GU156+GV156+GW156+GX156&gt;0,MAXA(Z$18:Z155)+1,0)</f>
        <v>0</v>
      </c>
      <c r="AA156" s="280">
        <f>IF(GZ156+HA156+HB156+HC156+HD156&gt;0,MAXA(AA$18:AA155)+1,0)</f>
        <v>0</v>
      </c>
      <c r="AB156" s="280">
        <f t="shared" si="78"/>
        <v>0</v>
      </c>
      <c r="AC156" s="280">
        <f t="shared" si="86"/>
        <v>0</v>
      </c>
      <c r="AD156" s="280">
        <f t="shared" si="87"/>
        <v>0</v>
      </c>
      <c r="AE156" s="280">
        <f t="shared" si="88"/>
        <v>0</v>
      </c>
      <c r="AF156" s="280">
        <f t="shared" si="79"/>
        <v>0</v>
      </c>
      <c r="AG156" s="280">
        <f t="shared" si="89"/>
        <v>0</v>
      </c>
      <c r="AH156" s="280">
        <f t="shared" si="80"/>
        <v>0</v>
      </c>
      <c r="AI156" s="280">
        <f t="shared" si="90"/>
        <v>0</v>
      </c>
      <c r="AJ156" s="280">
        <f t="shared" si="81"/>
        <v>0</v>
      </c>
      <c r="AK156" s="186" t="e">
        <f>MATCH(AY156,AY$18:AY588,0)</f>
        <v>#N/A</v>
      </c>
      <c r="AL156" s="280">
        <f t="shared" si="91"/>
        <v>0</v>
      </c>
      <c r="AM156" s="280">
        <f t="shared" si="92"/>
        <v>139</v>
      </c>
      <c r="AN156" s="415"/>
      <c r="AO156" s="416"/>
      <c r="AP156" s="303">
        <f t="shared" si="82"/>
        <v>0</v>
      </c>
      <c r="AQ156" s="304">
        <f t="shared" si="83"/>
        <v>0</v>
      </c>
      <c r="AR156" s="305">
        <f t="shared" si="84"/>
        <v>0</v>
      </c>
      <c r="AS156" s="284"/>
      <c r="AT156" s="285" t="str">
        <f t="shared" si="85"/>
        <v/>
      </c>
      <c r="AU156" s="286"/>
      <c r="AV156" s="287"/>
      <c r="AW156" s="288"/>
      <c r="AX156" s="289"/>
      <c r="AY156" s="290"/>
      <c r="AZ156" s="291"/>
      <c r="BA156" s="286"/>
      <c r="BB156" s="290"/>
      <c r="BC156" s="287"/>
      <c r="BD156" s="307"/>
      <c r="BE156" s="309"/>
      <c r="BF156" s="286"/>
      <c r="BG156" s="297"/>
      <c r="BH156" s="298"/>
      <c r="BI156" s="299"/>
      <c r="BJ156" s="300"/>
      <c r="BK156" s="301"/>
      <c r="BL156" s="286"/>
      <c r="BM156" s="297"/>
      <c r="BN156" s="298"/>
      <c r="BO156" s="299"/>
      <c r="BP156" s="300"/>
      <c r="BQ156" s="301"/>
      <c r="BR156" s="286"/>
      <c r="BS156" s="297"/>
      <c r="BT156" s="298"/>
      <c r="BU156" s="299"/>
      <c r="BV156" s="300"/>
      <c r="BW156" s="301"/>
      <c r="BX156" s="286"/>
      <c r="BY156" s="297"/>
      <c r="BZ156" s="298"/>
      <c r="CA156" s="299"/>
      <c r="CB156" s="300"/>
      <c r="CC156" s="291"/>
      <c r="CD156" s="286"/>
      <c r="CE156" s="297"/>
      <c r="CF156" s="298"/>
      <c r="CG156" s="299"/>
      <c r="CH156" s="300"/>
      <c r="CI156" s="291"/>
      <c r="CJ156" s="286"/>
      <c r="CK156" s="297"/>
      <c r="CL156" s="298"/>
      <c r="CM156" s="299"/>
      <c r="CN156" s="300"/>
      <c r="CO156" s="291"/>
      <c r="CP156" s="286"/>
      <c r="CQ156" s="297"/>
      <c r="CR156" s="298"/>
      <c r="CS156" s="299"/>
      <c r="CT156" s="300"/>
      <c r="CU156" s="291"/>
      <c r="CV156" s="286"/>
      <c r="CW156" s="297"/>
      <c r="CX156" s="298"/>
      <c r="CY156" s="299"/>
      <c r="CZ156" s="300"/>
      <c r="DA156" s="291"/>
      <c r="DB156" s="286"/>
      <c r="DC156" s="297"/>
      <c r="DD156" s="298"/>
      <c r="DE156" s="299"/>
      <c r="DF156" s="300"/>
      <c r="DG156" s="291"/>
      <c r="DH156" s="286"/>
      <c r="DI156" s="297"/>
      <c r="DJ156" s="298"/>
      <c r="DK156" s="299"/>
      <c r="DL156" s="300"/>
      <c r="DM156" s="291"/>
      <c r="DN156" s="286"/>
      <c r="DO156" s="297"/>
      <c r="DP156" s="298"/>
      <c r="DQ156" s="299"/>
      <c r="DR156" s="300"/>
      <c r="DS156" s="291"/>
      <c r="DT156" s="286"/>
      <c r="DU156" s="297"/>
      <c r="DV156" s="298"/>
      <c r="DW156" s="299"/>
      <c r="DX156" s="300"/>
      <c r="DY156" s="291"/>
      <c r="DZ156" s="286"/>
      <c r="EA156" s="297"/>
      <c r="EB156" s="298"/>
      <c r="EC156" s="299"/>
      <c r="ED156" s="300"/>
      <c r="EE156" s="291"/>
      <c r="EF156" s="286"/>
      <c r="EG156" s="297"/>
      <c r="EH156" s="298"/>
      <c r="EI156" s="299"/>
      <c r="EJ156" s="300"/>
      <c r="EK156" s="291"/>
      <c r="EL156" s="286"/>
      <c r="EM156" s="297"/>
      <c r="EN156" s="298"/>
      <c r="EO156" s="299"/>
      <c r="EP156" s="300"/>
      <c r="EQ156" s="291"/>
      <c r="ER156" s="286"/>
      <c r="ES156" s="297"/>
      <c r="ET156" s="298"/>
      <c r="EU156" s="299"/>
      <c r="EV156" s="300"/>
      <c r="EW156" s="291"/>
      <c r="EX156" s="286"/>
      <c r="EY156" s="297"/>
      <c r="EZ156" s="298"/>
      <c r="FA156" s="299"/>
      <c r="FB156" s="300"/>
      <c r="FC156" s="291"/>
      <c r="FD156" s="286"/>
      <c r="FE156" s="297"/>
      <c r="FF156" s="298"/>
      <c r="FG156" s="299"/>
      <c r="FH156" s="300"/>
      <c r="FI156" s="291"/>
      <c r="FJ156" s="286"/>
      <c r="FK156" s="297"/>
      <c r="FL156" s="298"/>
      <c r="FM156" s="299"/>
      <c r="FN156" s="300"/>
      <c r="FO156" s="291"/>
      <c r="FP156" s="286"/>
      <c r="FQ156" s="297"/>
      <c r="FR156" s="298"/>
      <c r="FS156" s="299"/>
      <c r="FT156" s="300"/>
      <c r="FU156" s="291"/>
      <c r="FV156" s="286"/>
      <c r="FW156" s="297"/>
      <c r="FX156" s="298"/>
      <c r="FY156" s="299"/>
      <c r="FZ156" s="300"/>
      <c r="GA156" s="291"/>
      <c r="GB156" s="286"/>
      <c r="GC156" s="297"/>
      <c r="GD156" s="298"/>
      <c r="GE156" s="299"/>
      <c r="GF156" s="300"/>
      <c r="GG156" s="291"/>
      <c r="GH156" s="286"/>
      <c r="GI156" s="297"/>
      <c r="GJ156" s="298"/>
      <c r="GK156" s="299"/>
      <c r="GL156" s="300"/>
      <c r="GM156" s="291"/>
      <c r="GN156" s="286"/>
      <c r="GO156" s="297"/>
      <c r="GP156" s="298"/>
      <c r="GQ156" s="299"/>
      <c r="GR156" s="300"/>
      <c r="GS156" s="291"/>
      <c r="GT156" s="286"/>
      <c r="GU156" s="297"/>
      <c r="GV156" s="298"/>
      <c r="GW156" s="299"/>
      <c r="GX156" s="300"/>
      <c r="GY156" s="291"/>
      <c r="GZ156" s="286"/>
      <c r="HA156" s="297"/>
      <c r="HB156" s="298"/>
      <c r="HC156" s="299"/>
      <c r="HD156" s="300"/>
    </row>
    <row r="157" spans="1:212" x14ac:dyDescent="0.25">
      <c r="A157" s="280">
        <f>IF(AL157=1,(MAXA(A$18:A156)+1),0)</f>
        <v>0</v>
      </c>
      <c r="B157" s="280">
        <f>IF(BF157+BG157+BH157+BI157+BJ157&gt;0,MAXA(B$18:B156)+1,0)</f>
        <v>0</v>
      </c>
      <c r="C157" s="280">
        <f>IF(BL157+BM157+BN157+BO157+BP157&gt;0,MAXA(C$18:C156)+1,0)</f>
        <v>0</v>
      </c>
      <c r="D157" s="280">
        <f>IF(BR157+BS157+BT157+BU157+BV157&gt;0,MAXA(D$18:D156)+1,0)</f>
        <v>0</v>
      </c>
      <c r="E157" s="280">
        <f>IF(BX157+BY157+BZ157+CA157+CB157&gt;0,MAXA(E$18:E156)+1,0)</f>
        <v>0</v>
      </c>
      <c r="F157" s="280">
        <f>IF(CD157+CE157+CF157+CG157+CH157&gt;0,MAXA(F$18:F156)+1,0)</f>
        <v>0</v>
      </c>
      <c r="G157" s="280">
        <f>IF(CJ157+CK157+CL157+CM157+CN157&gt;0,MAXA(G$18:G156)+1,0)</f>
        <v>0</v>
      </c>
      <c r="H157" s="280">
        <f>IF(CP157+CQ157+CR157+CS157+CT157&gt;0,MAXA(H$18:H156)+1,0)</f>
        <v>0</v>
      </c>
      <c r="I157" s="280">
        <f>IF(CV157+CW157+CX157+CY157+CZ157&gt;0,MAXA(I$18:I156)+1,0)</f>
        <v>0</v>
      </c>
      <c r="J157" s="280">
        <f>IF(DB157+DC157+DD157+DE157+DF157&gt;0,MAXA(J$18:J156)+1,0)</f>
        <v>0</v>
      </c>
      <c r="K157" s="280">
        <f>IF(DH157+DI157+DJ157+DK157+DL157&gt;0,MAXA(K$18:K156)+1,0)</f>
        <v>0</v>
      </c>
      <c r="L157" s="280">
        <f>IF(DN157+DO157+DP157+DQ157+DR157&gt;0,MAXA(L$18:L156)+1,0)</f>
        <v>0</v>
      </c>
      <c r="M157" s="280">
        <f>IF(DT157+DU157+DV157+DW157+DX157&gt;0,MAXA(M$18:M156)+1,0)</f>
        <v>0</v>
      </c>
      <c r="N157" s="280">
        <f>IF(DZ157+EA157+EB157+EC157+ED157&gt;0,MAXA(N$18:N156)+1,0)</f>
        <v>0</v>
      </c>
      <c r="O157" s="280">
        <f>IF(EF157+EG157+EH157+EI157+EJ157&gt;0,MAXA(O$18:O156)+1,0)</f>
        <v>0</v>
      </c>
      <c r="P157" s="280">
        <f>IF(EL157+EM157+EN157+EO157+EP157&gt;0,MAXA(P$18:P156)+1,0)</f>
        <v>0</v>
      </c>
      <c r="Q157" s="280">
        <f>IF(ER157+ES157+ET157+EU157+EV157&gt;0,MAXA(Q$18:Q156)+1,0)</f>
        <v>0</v>
      </c>
      <c r="R157" s="280">
        <f>IF(EX157+EY157+EZ157+FA157+FB157&gt;0,MAXA(R$18:R156)+1,0)</f>
        <v>0</v>
      </c>
      <c r="S157" s="280">
        <f>IF(FD157+FE157+FF157+FG157+FH157&gt;0,MAXA(S$18:S156)+1,0)</f>
        <v>0</v>
      </c>
      <c r="T157" s="280">
        <f>IF(FJ157+FK157+FL157+FM157+FN157&gt;0,MAXA(T$18:T156)+1,0)</f>
        <v>0</v>
      </c>
      <c r="U157" s="280">
        <f>IF(FP157+FQ157+FR157+FS157+FT157&gt;0,MAXA(U$18:U156)+1,0)</f>
        <v>0</v>
      </c>
      <c r="V157" s="280">
        <f>IF(FV157+FW157+FX157+FY157+FZ157&gt;0,MAXA(V$18:V156)+1,0)</f>
        <v>0</v>
      </c>
      <c r="W157" s="280">
        <f>IF(GB157+GC157+GD157+GE157+GF157&gt;0,MAXA(W$18:W156)+1,0)</f>
        <v>0</v>
      </c>
      <c r="X157" s="280">
        <f>IF(GH157+GI157+GJ157+GK157+GL157&gt;0,MAXA(X$18:X156)+1,0)</f>
        <v>0</v>
      </c>
      <c r="Y157" s="280">
        <f>IF(GN157+GO157+GP157+GQ157+GR157&gt;0,MAXA(Y$18:Y156)+1,0)</f>
        <v>0</v>
      </c>
      <c r="Z157" s="280">
        <f>IF(GT157+GU157+GV157+GW157+GX157&gt;0,MAXA(Z$18:Z156)+1,0)</f>
        <v>0</v>
      </c>
      <c r="AA157" s="280">
        <f>IF(GZ157+HA157+HB157+HC157+HD157&gt;0,MAXA(AA$18:AA156)+1,0)</f>
        <v>0</v>
      </c>
      <c r="AB157" s="280">
        <f t="shared" si="78"/>
        <v>0</v>
      </c>
      <c r="AC157" s="280">
        <f t="shared" si="86"/>
        <v>0</v>
      </c>
      <c r="AD157" s="280">
        <f t="shared" si="87"/>
        <v>0</v>
      </c>
      <c r="AE157" s="280">
        <f t="shared" si="88"/>
        <v>0</v>
      </c>
      <c r="AF157" s="280">
        <f t="shared" si="79"/>
        <v>0</v>
      </c>
      <c r="AG157" s="280">
        <f t="shared" si="89"/>
        <v>0</v>
      </c>
      <c r="AH157" s="280">
        <f t="shared" si="80"/>
        <v>0</v>
      </c>
      <c r="AI157" s="280">
        <f t="shared" si="90"/>
        <v>0</v>
      </c>
      <c r="AJ157" s="280">
        <f t="shared" si="81"/>
        <v>0</v>
      </c>
      <c r="AK157" s="186" t="e">
        <f>MATCH(AY157,AY$18:AY589,0)</f>
        <v>#N/A</v>
      </c>
      <c r="AL157" s="280">
        <f t="shared" si="91"/>
        <v>0</v>
      </c>
      <c r="AM157" s="280">
        <f t="shared" si="92"/>
        <v>140</v>
      </c>
      <c r="AN157" s="415"/>
      <c r="AO157" s="416"/>
      <c r="AP157" s="303">
        <f t="shared" si="82"/>
        <v>0</v>
      </c>
      <c r="AQ157" s="304">
        <f t="shared" si="83"/>
        <v>0</v>
      </c>
      <c r="AR157" s="305">
        <f t="shared" si="84"/>
        <v>0</v>
      </c>
      <c r="AS157" s="284"/>
      <c r="AT157" s="285" t="str">
        <f t="shared" si="85"/>
        <v/>
      </c>
      <c r="AU157" s="286"/>
      <c r="AV157" s="287"/>
      <c r="AW157" s="288"/>
      <c r="AX157" s="289"/>
      <c r="AY157" s="290"/>
      <c r="AZ157" s="291"/>
      <c r="BA157" s="286"/>
      <c r="BB157" s="290"/>
      <c r="BC157" s="287"/>
      <c r="BD157" s="307"/>
      <c r="BE157" s="309"/>
      <c r="BF157" s="286"/>
      <c r="BG157" s="297"/>
      <c r="BH157" s="298"/>
      <c r="BI157" s="299"/>
      <c r="BJ157" s="300"/>
      <c r="BK157" s="301"/>
      <c r="BL157" s="286"/>
      <c r="BM157" s="297"/>
      <c r="BN157" s="298"/>
      <c r="BO157" s="299"/>
      <c r="BP157" s="300"/>
      <c r="BQ157" s="301"/>
      <c r="BR157" s="286"/>
      <c r="BS157" s="297"/>
      <c r="BT157" s="298"/>
      <c r="BU157" s="299"/>
      <c r="BV157" s="300"/>
      <c r="BW157" s="301"/>
      <c r="BX157" s="286"/>
      <c r="BY157" s="297"/>
      <c r="BZ157" s="298"/>
      <c r="CA157" s="299"/>
      <c r="CB157" s="300"/>
      <c r="CC157" s="291"/>
      <c r="CD157" s="286"/>
      <c r="CE157" s="297"/>
      <c r="CF157" s="298"/>
      <c r="CG157" s="299"/>
      <c r="CH157" s="300"/>
      <c r="CI157" s="291"/>
      <c r="CJ157" s="286"/>
      <c r="CK157" s="297"/>
      <c r="CL157" s="298"/>
      <c r="CM157" s="299"/>
      <c r="CN157" s="300"/>
      <c r="CO157" s="291"/>
      <c r="CP157" s="286"/>
      <c r="CQ157" s="297"/>
      <c r="CR157" s="298"/>
      <c r="CS157" s="299"/>
      <c r="CT157" s="300"/>
      <c r="CU157" s="291"/>
      <c r="CV157" s="286"/>
      <c r="CW157" s="297"/>
      <c r="CX157" s="298"/>
      <c r="CY157" s="299"/>
      <c r="CZ157" s="300"/>
      <c r="DA157" s="291"/>
      <c r="DB157" s="286"/>
      <c r="DC157" s="297"/>
      <c r="DD157" s="298"/>
      <c r="DE157" s="299"/>
      <c r="DF157" s="300"/>
      <c r="DG157" s="291"/>
      <c r="DH157" s="286"/>
      <c r="DI157" s="297"/>
      <c r="DJ157" s="298"/>
      <c r="DK157" s="299"/>
      <c r="DL157" s="300"/>
      <c r="DM157" s="291"/>
      <c r="DN157" s="286"/>
      <c r="DO157" s="297"/>
      <c r="DP157" s="298"/>
      <c r="DQ157" s="299"/>
      <c r="DR157" s="300"/>
      <c r="DS157" s="291"/>
      <c r="DT157" s="286"/>
      <c r="DU157" s="297"/>
      <c r="DV157" s="298"/>
      <c r="DW157" s="299"/>
      <c r="DX157" s="300"/>
      <c r="DY157" s="291"/>
      <c r="DZ157" s="286"/>
      <c r="EA157" s="297"/>
      <c r="EB157" s="298"/>
      <c r="EC157" s="299"/>
      <c r="ED157" s="300"/>
      <c r="EE157" s="291"/>
      <c r="EF157" s="286"/>
      <c r="EG157" s="297"/>
      <c r="EH157" s="298"/>
      <c r="EI157" s="299"/>
      <c r="EJ157" s="300"/>
      <c r="EK157" s="291"/>
      <c r="EL157" s="286"/>
      <c r="EM157" s="297"/>
      <c r="EN157" s="298"/>
      <c r="EO157" s="299"/>
      <c r="EP157" s="300"/>
      <c r="EQ157" s="291"/>
      <c r="ER157" s="286"/>
      <c r="ES157" s="297"/>
      <c r="ET157" s="298"/>
      <c r="EU157" s="299"/>
      <c r="EV157" s="300"/>
      <c r="EW157" s="291"/>
      <c r="EX157" s="286"/>
      <c r="EY157" s="297"/>
      <c r="EZ157" s="298"/>
      <c r="FA157" s="299"/>
      <c r="FB157" s="300"/>
      <c r="FC157" s="291"/>
      <c r="FD157" s="286"/>
      <c r="FE157" s="297"/>
      <c r="FF157" s="298"/>
      <c r="FG157" s="299"/>
      <c r="FH157" s="300"/>
      <c r="FI157" s="291"/>
      <c r="FJ157" s="286"/>
      <c r="FK157" s="297"/>
      <c r="FL157" s="298"/>
      <c r="FM157" s="299"/>
      <c r="FN157" s="300"/>
      <c r="FO157" s="291"/>
      <c r="FP157" s="286"/>
      <c r="FQ157" s="297"/>
      <c r="FR157" s="298"/>
      <c r="FS157" s="299"/>
      <c r="FT157" s="300"/>
      <c r="FU157" s="291"/>
      <c r="FV157" s="286"/>
      <c r="FW157" s="297"/>
      <c r="FX157" s="298"/>
      <c r="FY157" s="299"/>
      <c r="FZ157" s="300"/>
      <c r="GA157" s="291"/>
      <c r="GB157" s="286"/>
      <c r="GC157" s="297"/>
      <c r="GD157" s="298"/>
      <c r="GE157" s="299"/>
      <c r="GF157" s="300"/>
      <c r="GG157" s="291"/>
      <c r="GH157" s="286"/>
      <c r="GI157" s="297"/>
      <c r="GJ157" s="298"/>
      <c r="GK157" s="299"/>
      <c r="GL157" s="300"/>
      <c r="GM157" s="291"/>
      <c r="GN157" s="286"/>
      <c r="GO157" s="297"/>
      <c r="GP157" s="298"/>
      <c r="GQ157" s="299"/>
      <c r="GR157" s="300"/>
      <c r="GS157" s="291"/>
      <c r="GT157" s="286"/>
      <c r="GU157" s="297"/>
      <c r="GV157" s="298"/>
      <c r="GW157" s="299"/>
      <c r="GX157" s="300"/>
      <c r="GY157" s="291"/>
      <c r="GZ157" s="286"/>
      <c r="HA157" s="297"/>
      <c r="HB157" s="298"/>
      <c r="HC157" s="299"/>
      <c r="HD157" s="300"/>
    </row>
    <row r="158" spans="1:212" x14ac:dyDescent="0.25">
      <c r="A158" s="280">
        <f>IF(AL158=1,(MAXA(A$18:A157)+1),0)</f>
        <v>0</v>
      </c>
      <c r="B158" s="280">
        <f>IF(BF158+BG158+BH158+BI158+BJ158&gt;0,MAXA(B$18:B157)+1,0)</f>
        <v>0</v>
      </c>
      <c r="C158" s="280">
        <f>IF(BL158+BM158+BN158+BO158+BP158&gt;0,MAXA(C$18:C157)+1,0)</f>
        <v>0</v>
      </c>
      <c r="D158" s="280">
        <f>IF(BR158+BS158+BT158+BU158+BV158&gt;0,MAXA(D$18:D157)+1,0)</f>
        <v>0</v>
      </c>
      <c r="E158" s="280">
        <f>IF(BX158+BY158+BZ158+CA158+CB158&gt;0,MAXA(E$18:E157)+1,0)</f>
        <v>0</v>
      </c>
      <c r="F158" s="280">
        <f>IF(CD158+CE158+CF158+CG158+CH158&gt;0,MAXA(F$18:F157)+1,0)</f>
        <v>0</v>
      </c>
      <c r="G158" s="280">
        <f>IF(CJ158+CK158+CL158+CM158+CN158&gt;0,MAXA(G$18:G157)+1,0)</f>
        <v>0</v>
      </c>
      <c r="H158" s="280">
        <f>IF(CP158+CQ158+CR158+CS158+CT158&gt;0,MAXA(H$18:H157)+1,0)</f>
        <v>0</v>
      </c>
      <c r="I158" s="280">
        <f>IF(CV158+CW158+CX158+CY158+CZ158&gt;0,MAXA(I$18:I157)+1,0)</f>
        <v>0</v>
      </c>
      <c r="J158" s="280">
        <f>IF(DB158+DC158+DD158+DE158+DF158&gt;0,MAXA(J$18:J157)+1,0)</f>
        <v>0</v>
      </c>
      <c r="K158" s="280">
        <f>IF(DH158+DI158+DJ158+DK158+DL158&gt;0,MAXA(K$18:K157)+1,0)</f>
        <v>0</v>
      </c>
      <c r="L158" s="280">
        <f>IF(DN158+DO158+DP158+DQ158+DR158&gt;0,MAXA(L$18:L157)+1,0)</f>
        <v>0</v>
      </c>
      <c r="M158" s="280">
        <f>IF(DT158+DU158+DV158+DW158+DX158&gt;0,MAXA(M$18:M157)+1,0)</f>
        <v>0</v>
      </c>
      <c r="N158" s="280">
        <f>IF(DZ158+EA158+EB158+EC158+ED158&gt;0,MAXA(N$18:N157)+1,0)</f>
        <v>0</v>
      </c>
      <c r="O158" s="280">
        <f>IF(EF158+EG158+EH158+EI158+EJ158&gt;0,MAXA(O$18:O157)+1,0)</f>
        <v>0</v>
      </c>
      <c r="P158" s="280">
        <f>IF(EL158+EM158+EN158+EO158+EP158&gt;0,MAXA(P$18:P157)+1,0)</f>
        <v>0</v>
      </c>
      <c r="Q158" s="280">
        <f>IF(ER158+ES158+ET158+EU158+EV158&gt;0,MAXA(Q$18:Q157)+1,0)</f>
        <v>0</v>
      </c>
      <c r="R158" s="280">
        <f>IF(EX158+EY158+EZ158+FA158+FB158&gt;0,MAXA(R$18:R157)+1,0)</f>
        <v>0</v>
      </c>
      <c r="S158" s="280">
        <f>IF(FD158+FE158+FF158+FG158+FH158&gt;0,MAXA(S$18:S157)+1,0)</f>
        <v>0</v>
      </c>
      <c r="T158" s="280">
        <f>IF(FJ158+FK158+FL158+FM158+FN158&gt;0,MAXA(T$18:T157)+1,0)</f>
        <v>0</v>
      </c>
      <c r="U158" s="280">
        <f>IF(FP158+FQ158+FR158+FS158+FT158&gt;0,MAXA(U$18:U157)+1,0)</f>
        <v>0</v>
      </c>
      <c r="V158" s="280">
        <f>IF(FV158+FW158+FX158+FY158+FZ158&gt;0,MAXA(V$18:V157)+1,0)</f>
        <v>0</v>
      </c>
      <c r="W158" s="280">
        <f>IF(GB158+GC158+GD158+GE158+GF158&gt;0,MAXA(W$18:W157)+1,0)</f>
        <v>0</v>
      </c>
      <c r="X158" s="280">
        <f>IF(GH158+GI158+GJ158+GK158+GL158&gt;0,MAXA(X$18:X157)+1,0)</f>
        <v>0</v>
      </c>
      <c r="Y158" s="280">
        <f>IF(GN158+GO158+GP158+GQ158+GR158&gt;0,MAXA(Y$18:Y157)+1,0)</f>
        <v>0</v>
      </c>
      <c r="Z158" s="280">
        <f>IF(GT158+GU158+GV158+GW158+GX158&gt;0,MAXA(Z$18:Z157)+1,0)</f>
        <v>0</v>
      </c>
      <c r="AA158" s="280">
        <f>IF(GZ158+HA158+HB158+HC158+HD158&gt;0,MAXA(AA$18:AA157)+1,0)</f>
        <v>0</v>
      </c>
      <c r="AB158" s="280">
        <f t="shared" si="78"/>
        <v>0</v>
      </c>
      <c r="AC158" s="280">
        <f t="shared" si="86"/>
        <v>0</v>
      </c>
      <c r="AD158" s="280">
        <f t="shared" si="87"/>
        <v>0</v>
      </c>
      <c r="AE158" s="280">
        <f t="shared" si="88"/>
        <v>0</v>
      </c>
      <c r="AF158" s="280">
        <f t="shared" si="79"/>
        <v>0</v>
      </c>
      <c r="AG158" s="280">
        <f t="shared" si="89"/>
        <v>0</v>
      </c>
      <c r="AH158" s="280">
        <f t="shared" si="80"/>
        <v>0</v>
      </c>
      <c r="AI158" s="280">
        <f t="shared" si="90"/>
        <v>0</v>
      </c>
      <c r="AJ158" s="280">
        <f t="shared" si="81"/>
        <v>0</v>
      </c>
      <c r="AK158" s="186" t="e">
        <f>MATCH(AY158,AY$18:AY590,0)</f>
        <v>#N/A</v>
      </c>
      <c r="AL158" s="280">
        <f t="shared" si="91"/>
        <v>0</v>
      </c>
      <c r="AM158" s="280">
        <f t="shared" si="92"/>
        <v>141</v>
      </c>
      <c r="AN158" s="415"/>
      <c r="AO158" s="416"/>
      <c r="AP158" s="303">
        <f t="shared" si="82"/>
        <v>0</v>
      </c>
      <c r="AQ158" s="304">
        <f t="shared" si="83"/>
        <v>0</v>
      </c>
      <c r="AR158" s="305">
        <f t="shared" si="84"/>
        <v>0</v>
      </c>
      <c r="AS158" s="284"/>
      <c r="AT158" s="285" t="str">
        <f t="shared" si="85"/>
        <v/>
      </c>
      <c r="AU158" s="286"/>
      <c r="AV158" s="287"/>
      <c r="AW158" s="288"/>
      <c r="AX158" s="289"/>
      <c r="AY158" s="290"/>
      <c r="AZ158" s="291"/>
      <c r="BA158" s="286"/>
      <c r="BB158" s="290"/>
      <c r="BC158" s="287"/>
      <c r="BD158" s="307"/>
      <c r="BE158" s="309"/>
      <c r="BF158" s="286"/>
      <c r="BG158" s="297"/>
      <c r="BH158" s="298"/>
      <c r="BI158" s="299"/>
      <c r="BJ158" s="300"/>
      <c r="BK158" s="301"/>
      <c r="BL158" s="286"/>
      <c r="BM158" s="297"/>
      <c r="BN158" s="298"/>
      <c r="BO158" s="299"/>
      <c r="BP158" s="300"/>
      <c r="BQ158" s="301"/>
      <c r="BR158" s="286"/>
      <c r="BS158" s="297"/>
      <c r="BT158" s="298"/>
      <c r="BU158" s="299"/>
      <c r="BV158" s="300"/>
      <c r="BW158" s="301"/>
      <c r="BX158" s="286"/>
      <c r="BY158" s="297"/>
      <c r="BZ158" s="298"/>
      <c r="CA158" s="299"/>
      <c r="CB158" s="300"/>
      <c r="CC158" s="291"/>
      <c r="CD158" s="286"/>
      <c r="CE158" s="297"/>
      <c r="CF158" s="298"/>
      <c r="CG158" s="299"/>
      <c r="CH158" s="300"/>
      <c r="CI158" s="291"/>
      <c r="CJ158" s="286"/>
      <c r="CK158" s="297"/>
      <c r="CL158" s="298"/>
      <c r="CM158" s="299"/>
      <c r="CN158" s="300"/>
      <c r="CO158" s="291"/>
      <c r="CP158" s="286"/>
      <c r="CQ158" s="297"/>
      <c r="CR158" s="298"/>
      <c r="CS158" s="299"/>
      <c r="CT158" s="300"/>
      <c r="CU158" s="291"/>
      <c r="CV158" s="286"/>
      <c r="CW158" s="297"/>
      <c r="CX158" s="298"/>
      <c r="CY158" s="299"/>
      <c r="CZ158" s="300"/>
      <c r="DA158" s="291"/>
      <c r="DB158" s="286"/>
      <c r="DC158" s="297"/>
      <c r="DD158" s="298"/>
      <c r="DE158" s="299"/>
      <c r="DF158" s="300"/>
      <c r="DG158" s="291"/>
      <c r="DH158" s="286"/>
      <c r="DI158" s="297"/>
      <c r="DJ158" s="298"/>
      <c r="DK158" s="299"/>
      <c r="DL158" s="300"/>
      <c r="DM158" s="291"/>
      <c r="DN158" s="286"/>
      <c r="DO158" s="297"/>
      <c r="DP158" s="298"/>
      <c r="DQ158" s="299"/>
      <c r="DR158" s="300"/>
      <c r="DS158" s="291"/>
      <c r="DT158" s="286"/>
      <c r="DU158" s="297"/>
      <c r="DV158" s="298"/>
      <c r="DW158" s="299"/>
      <c r="DX158" s="300"/>
      <c r="DY158" s="291"/>
      <c r="DZ158" s="286"/>
      <c r="EA158" s="297"/>
      <c r="EB158" s="298"/>
      <c r="EC158" s="299"/>
      <c r="ED158" s="300"/>
      <c r="EE158" s="291"/>
      <c r="EF158" s="286"/>
      <c r="EG158" s="297"/>
      <c r="EH158" s="298"/>
      <c r="EI158" s="299"/>
      <c r="EJ158" s="300"/>
      <c r="EK158" s="291"/>
      <c r="EL158" s="286"/>
      <c r="EM158" s="297"/>
      <c r="EN158" s="298"/>
      <c r="EO158" s="299"/>
      <c r="EP158" s="300"/>
      <c r="EQ158" s="291"/>
      <c r="ER158" s="286"/>
      <c r="ES158" s="297"/>
      <c r="ET158" s="298"/>
      <c r="EU158" s="299"/>
      <c r="EV158" s="300"/>
      <c r="EW158" s="291"/>
      <c r="EX158" s="286"/>
      <c r="EY158" s="297"/>
      <c r="EZ158" s="298"/>
      <c r="FA158" s="299"/>
      <c r="FB158" s="300"/>
      <c r="FC158" s="291"/>
      <c r="FD158" s="286"/>
      <c r="FE158" s="297"/>
      <c r="FF158" s="298"/>
      <c r="FG158" s="299"/>
      <c r="FH158" s="300"/>
      <c r="FI158" s="291"/>
      <c r="FJ158" s="286"/>
      <c r="FK158" s="297"/>
      <c r="FL158" s="298"/>
      <c r="FM158" s="299"/>
      <c r="FN158" s="300"/>
      <c r="FO158" s="291"/>
      <c r="FP158" s="286"/>
      <c r="FQ158" s="297"/>
      <c r="FR158" s="298"/>
      <c r="FS158" s="299"/>
      <c r="FT158" s="300"/>
      <c r="FU158" s="291"/>
      <c r="FV158" s="286"/>
      <c r="FW158" s="297"/>
      <c r="FX158" s="298"/>
      <c r="FY158" s="299"/>
      <c r="FZ158" s="300"/>
      <c r="GA158" s="291"/>
      <c r="GB158" s="286"/>
      <c r="GC158" s="297"/>
      <c r="GD158" s="298"/>
      <c r="GE158" s="299"/>
      <c r="GF158" s="300"/>
      <c r="GG158" s="291"/>
      <c r="GH158" s="286"/>
      <c r="GI158" s="297"/>
      <c r="GJ158" s="298"/>
      <c r="GK158" s="299"/>
      <c r="GL158" s="300"/>
      <c r="GM158" s="291"/>
      <c r="GN158" s="286"/>
      <c r="GO158" s="297"/>
      <c r="GP158" s="298"/>
      <c r="GQ158" s="299"/>
      <c r="GR158" s="300"/>
      <c r="GS158" s="291"/>
      <c r="GT158" s="286"/>
      <c r="GU158" s="297"/>
      <c r="GV158" s="298"/>
      <c r="GW158" s="299"/>
      <c r="GX158" s="300"/>
      <c r="GY158" s="291"/>
      <c r="GZ158" s="286"/>
      <c r="HA158" s="297"/>
      <c r="HB158" s="298"/>
      <c r="HC158" s="299"/>
      <c r="HD158" s="300"/>
    </row>
    <row r="159" spans="1:212" x14ac:dyDescent="0.25">
      <c r="A159" s="280">
        <f>IF(AL159=1,(MAXA(A$18:A158)+1),0)</f>
        <v>0</v>
      </c>
      <c r="B159" s="280">
        <f>IF(BF159+BG159+BH159+BI159+BJ159&gt;0,MAXA(B$18:B158)+1,0)</f>
        <v>0</v>
      </c>
      <c r="C159" s="280">
        <f>IF(BL159+BM159+BN159+BO159+BP159&gt;0,MAXA(C$18:C158)+1,0)</f>
        <v>0</v>
      </c>
      <c r="D159" s="280">
        <f>IF(BR159+BS159+BT159+BU159+BV159&gt;0,MAXA(D$18:D158)+1,0)</f>
        <v>0</v>
      </c>
      <c r="E159" s="280">
        <f>IF(BX159+BY159+BZ159+CA159+CB159&gt;0,MAXA(E$18:E158)+1,0)</f>
        <v>0</v>
      </c>
      <c r="F159" s="280">
        <f>IF(CD159+CE159+CF159+CG159+CH159&gt;0,MAXA(F$18:F158)+1,0)</f>
        <v>0</v>
      </c>
      <c r="G159" s="280">
        <f>IF(CJ159+CK159+CL159+CM159+CN159&gt;0,MAXA(G$18:G158)+1,0)</f>
        <v>0</v>
      </c>
      <c r="H159" s="280">
        <f>IF(CP159+CQ159+CR159+CS159+CT159&gt;0,MAXA(H$18:H158)+1,0)</f>
        <v>0</v>
      </c>
      <c r="I159" s="280">
        <f>IF(CV159+CW159+CX159+CY159+CZ159&gt;0,MAXA(I$18:I158)+1,0)</f>
        <v>0</v>
      </c>
      <c r="J159" s="280">
        <f>IF(DB159+DC159+DD159+DE159+DF159&gt;0,MAXA(J$18:J158)+1,0)</f>
        <v>0</v>
      </c>
      <c r="K159" s="280">
        <f>IF(DH159+DI159+DJ159+DK159+DL159&gt;0,MAXA(K$18:K158)+1,0)</f>
        <v>0</v>
      </c>
      <c r="L159" s="280">
        <f>IF(DN159+DO159+DP159+DQ159+DR159&gt;0,MAXA(L$18:L158)+1,0)</f>
        <v>0</v>
      </c>
      <c r="M159" s="280">
        <f>IF(DT159+DU159+DV159+DW159+DX159&gt;0,MAXA(M$18:M158)+1,0)</f>
        <v>0</v>
      </c>
      <c r="N159" s="280">
        <f>IF(DZ159+EA159+EB159+EC159+ED159&gt;0,MAXA(N$18:N158)+1,0)</f>
        <v>0</v>
      </c>
      <c r="O159" s="280">
        <f>IF(EF159+EG159+EH159+EI159+EJ159&gt;0,MAXA(O$18:O158)+1,0)</f>
        <v>0</v>
      </c>
      <c r="P159" s="280">
        <f>IF(EL159+EM159+EN159+EO159+EP159&gt;0,MAXA(P$18:P158)+1,0)</f>
        <v>0</v>
      </c>
      <c r="Q159" s="280">
        <f>IF(ER159+ES159+ET159+EU159+EV159&gt;0,MAXA(Q$18:Q158)+1,0)</f>
        <v>0</v>
      </c>
      <c r="R159" s="280">
        <f>IF(EX159+EY159+EZ159+FA159+FB159&gt;0,MAXA(R$18:R158)+1,0)</f>
        <v>0</v>
      </c>
      <c r="S159" s="280">
        <f>IF(FD159+FE159+FF159+FG159+FH159&gt;0,MAXA(S$18:S158)+1,0)</f>
        <v>0</v>
      </c>
      <c r="T159" s="280">
        <f>IF(FJ159+FK159+FL159+FM159+FN159&gt;0,MAXA(T$18:T158)+1,0)</f>
        <v>0</v>
      </c>
      <c r="U159" s="280">
        <f>IF(FP159+FQ159+FR159+FS159+FT159&gt;0,MAXA(U$18:U158)+1,0)</f>
        <v>0</v>
      </c>
      <c r="V159" s="280">
        <f>IF(FV159+FW159+FX159+FY159+FZ159&gt;0,MAXA(V$18:V158)+1,0)</f>
        <v>0</v>
      </c>
      <c r="W159" s="280">
        <f>IF(GB159+GC159+GD159+GE159+GF159&gt;0,MAXA(W$18:W158)+1,0)</f>
        <v>0</v>
      </c>
      <c r="X159" s="280">
        <f>IF(GH159+GI159+GJ159+GK159+GL159&gt;0,MAXA(X$18:X158)+1,0)</f>
        <v>0</v>
      </c>
      <c r="Y159" s="280">
        <f>IF(GN159+GO159+GP159+GQ159+GR159&gt;0,MAXA(Y$18:Y158)+1,0)</f>
        <v>0</v>
      </c>
      <c r="Z159" s="280">
        <f>IF(GT159+GU159+GV159+GW159+GX159&gt;0,MAXA(Z$18:Z158)+1,0)</f>
        <v>0</v>
      </c>
      <c r="AA159" s="280">
        <f>IF(GZ159+HA159+HB159+HC159+HD159&gt;0,MAXA(AA$18:AA158)+1,0)</f>
        <v>0</v>
      </c>
      <c r="AB159" s="280">
        <f t="shared" si="78"/>
        <v>0</v>
      </c>
      <c r="AC159" s="280">
        <f t="shared" si="86"/>
        <v>0</v>
      </c>
      <c r="AD159" s="280">
        <f t="shared" si="87"/>
        <v>0</v>
      </c>
      <c r="AE159" s="280">
        <f t="shared" si="88"/>
        <v>0</v>
      </c>
      <c r="AF159" s="280">
        <f t="shared" si="79"/>
        <v>0</v>
      </c>
      <c r="AG159" s="280">
        <f t="shared" si="89"/>
        <v>0</v>
      </c>
      <c r="AH159" s="280">
        <f t="shared" si="80"/>
        <v>0</v>
      </c>
      <c r="AI159" s="280">
        <f t="shared" si="90"/>
        <v>0</v>
      </c>
      <c r="AJ159" s="280">
        <f t="shared" si="81"/>
        <v>0</v>
      </c>
      <c r="AK159" s="186" t="e">
        <f>MATCH(AY159,AY$18:AY591,0)</f>
        <v>#N/A</v>
      </c>
      <c r="AL159" s="280">
        <f t="shared" si="91"/>
        <v>0</v>
      </c>
      <c r="AM159" s="280">
        <f t="shared" si="92"/>
        <v>142</v>
      </c>
      <c r="AN159" s="415"/>
      <c r="AO159" s="416"/>
      <c r="AP159" s="303">
        <f t="shared" si="82"/>
        <v>0</v>
      </c>
      <c r="AQ159" s="304">
        <f t="shared" si="83"/>
        <v>0</v>
      </c>
      <c r="AR159" s="305">
        <f t="shared" si="84"/>
        <v>0</v>
      </c>
      <c r="AS159" s="284"/>
      <c r="AT159" s="285" t="str">
        <f t="shared" si="85"/>
        <v/>
      </c>
      <c r="AU159" s="286"/>
      <c r="AV159" s="287"/>
      <c r="AW159" s="288"/>
      <c r="AX159" s="289"/>
      <c r="AY159" s="290"/>
      <c r="AZ159" s="291"/>
      <c r="BA159" s="286"/>
      <c r="BB159" s="290"/>
      <c r="BC159" s="287"/>
      <c r="BD159" s="307"/>
      <c r="BE159" s="309"/>
      <c r="BF159" s="286"/>
      <c r="BG159" s="297"/>
      <c r="BH159" s="298"/>
      <c r="BI159" s="299"/>
      <c r="BJ159" s="300"/>
      <c r="BK159" s="301"/>
      <c r="BL159" s="286"/>
      <c r="BM159" s="297"/>
      <c r="BN159" s="298"/>
      <c r="BO159" s="299"/>
      <c r="BP159" s="300"/>
      <c r="BQ159" s="301"/>
      <c r="BR159" s="286"/>
      <c r="BS159" s="297"/>
      <c r="BT159" s="298"/>
      <c r="BU159" s="299"/>
      <c r="BV159" s="300"/>
      <c r="BW159" s="301"/>
      <c r="BX159" s="286"/>
      <c r="BY159" s="297"/>
      <c r="BZ159" s="298"/>
      <c r="CA159" s="299"/>
      <c r="CB159" s="300"/>
      <c r="CC159" s="291"/>
      <c r="CD159" s="286"/>
      <c r="CE159" s="297"/>
      <c r="CF159" s="298"/>
      <c r="CG159" s="299"/>
      <c r="CH159" s="300"/>
      <c r="CI159" s="291"/>
      <c r="CJ159" s="286"/>
      <c r="CK159" s="297"/>
      <c r="CL159" s="298"/>
      <c r="CM159" s="299"/>
      <c r="CN159" s="300"/>
      <c r="CO159" s="291"/>
      <c r="CP159" s="286"/>
      <c r="CQ159" s="297"/>
      <c r="CR159" s="298"/>
      <c r="CS159" s="299"/>
      <c r="CT159" s="300"/>
      <c r="CU159" s="291"/>
      <c r="CV159" s="286"/>
      <c r="CW159" s="297"/>
      <c r="CX159" s="298"/>
      <c r="CY159" s="299"/>
      <c r="CZ159" s="300"/>
      <c r="DA159" s="291"/>
      <c r="DB159" s="286"/>
      <c r="DC159" s="297"/>
      <c r="DD159" s="298"/>
      <c r="DE159" s="299"/>
      <c r="DF159" s="300"/>
      <c r="DG159" s="291"/>
      <c r="DH159" s="286"/>
      <c r="DI159" s="297"/>
      <c r="DJ159" s="298"/>
      <c r="DK159" s="299"/>
      <c r="DL159" s="300"/>
      <c r="DM159" s="291"/>
      <c r="DN159" s="286"/>
      <c r="DO159" s="297"/>
      <c r="DP159" s="298"/>
      <c r="DQ159" s="299"/>
      <c r="DR159" s="300"/>
      <c r="DS159" s="291"/>
      <c r="DT159" s="286"/>
      <c r="DU159" s="297"/>
      <c r="DV159" s="298"/>
      <c r="DW159" s="299"/>
      <c r="DX159" s="300"/>
      <c r="DY159" s="291"/>
      <c r="DZ159" s="286"/>
      <c r="EA159" s="297"/>
      <c r="EB159" s="298"/>
      <c r="EC159" s="299"/>
      <c r="ED159" s="300"/>
      <c r="EE159" s="291"/>
      <c r="EF159" s="286"/>
      <c r="EG159" s="297"/>
      <c r="EH159" s="298"/>
      <c r="EI159" s="299"/>
      <c r="EJ159" s="300"/>
      <c r="EK159" s="291"/>
      <c r="EL159" s="286"/>
      <c r="EM159" s="297"/>
      <c r="EN159" s="298"/>
      <c r="EO159" s="299"/>
      <c r="EP159" s="300"/>
      <c r="EQ159" s="291"/>
      <c r="ER159" s="286"/>
      <c r="ES159" s="297"/>
      <c r="ET159" s="298"/>
      <c r="EU159" s="299"/>
      <c r="EV159" s="300"/>
      <c r="EW159" s="291"/>
      <c r="EX159" s="286"/>
      <c r="EY159" s="297"/>
      <c r="EZ159" s="298"/>
      <c r="FA159" s="299"/>
      <c r="FB159" s="300"/>
      <c r="FC159" s="291"/>
      <c r="FD159" s="286"/>
      <c r="FE159" s="297"/>
      <c r="FF159" s="298"/>
      <c r="FG159" s="299"/>
      <c r="FH159" s="300"/>
      <c r="FI159" s="291"/>
      <c r="FJ159" s="286"/>
      <c r="FK159" s="297"/>
      <c r="FL159" s="298"/>
      <c r="FM159" s="299"/>
      <c r="FN159" s="300"/>
      <c r="FO159" s="291"/>
      <c r="FP159" s="286"/>
      <c r="FQ159" s="297"/>
      <c r="FR159" s="298"/>
      <c r="FS159" s="299"/>
      <c r="FT159" s="300"/>
      <c r="FU159" s="291"/>
      <c r="FV159" s="286"/>
      <c r="FW159" s="297"/>
      <c r="FX159" s="298"/>
      <c r="FY159" s="299"/>
      <c r="FZ159" s="300"/>
      <c r="GA159" s="291"/>
      <c r="GB159" s="286"/>
      <c r="GC159" s="297"/>
      <c r="GD159" s="298"/>
      <c r="GE159" s="299"/>
      <c r="GF159" s="300"/>
      <c r="GG159" s="291"/>
      <c r="GH159" s="286"/>
      <c r="GI159" s="297"/>
      <c r="GJ159" s="298"/>
      <c r="GK159" s="299"/>
      <c r="GL159" s="300"/>
      <c r="GM159" s="291"/>
      <c r="GN159" s="286"/>
      <c r="GO159" s="297"/>
      <c r="GP159" s="298"/>
      <c r="GQ159" s="299"/>
      <c r="GR159" s="300"/>
      <c r="GS159" s="291"/>
      <c r="GT159" s="286"/>
      <c r="GU159" s="297"/>
      <c r="GV159" s="298"/>
      <c r="GW159" s="299"/>
      <c r="GX159" s="300"/>
      <c r="GY159" s="291"/>
      <c r="GZ159" s="286"/>
      <c r="HA159" s="297"/>
      <c r="HB159" s="298"/>
      <c r="HC159" s="299"/>
      <c r="HD159" s="300"/>
    </row>
    <row r="160" spans="1:212" x14ac:dyDescent="0.25">
      <c r="A160" s="280">
        <f>IF(AL160=1,(MAXA(A$18:A159)+1),0)</f>
        <v>0</v>
      </c>
      <c r="B160" s="280">
        <f>IF(BF160+BG160+BH160+BI160+BJ160&gt;0,MAXA(B$18:B159)+1,0)</f>
        <v>0</v>
      </c>
      <c r="C160" s="280">
        <f>IF(BL160+BM160+BN160+BO160+BP160&gt;0,MAXA(C$18:C159)+1,0)</f>
        <v>0</v>
      </c>
      <c r="D160" s="280">
        <f>IF(BR160+BS160+BT160+BU160+BV160&gt;0,MAXA(D$18:D159)+1,0)</f>
        <v>0</v>
      </c>
      <c r="E160" s="280">
        <f>IF(BX160+BY160+BZ160+CA160+CB160&gt;0,MAXA(E$18:E159)+1,0)</f>
        <v>0</v>
      </c>
      <c r="F160" s="280">
        <f>IF(CD160+CE160+CF160+CG160+CH160&gt;0,MAXA(F$18:F159)+1,0)</f>
        <v>0</v>
      </c>
      <c r="G160" s="280">
        <f>IF(CJ160+CK160+CL160+CM160+CN160&gt;0,MAXA(G$18:G159)+1,0)</f>
        <v>0</v>
      </c>
      <c r="H160" s="280">
        <f>IF(CP160+CQ160+CR160+CS160+CT160&gt;0,MAXA(H$18:H159)+1,0)</f>
        <v>0</v>
      </c>
      <c r="I160" s="280">
        <f>IF(CV160+CW160+CX160+CY160+CZ160&gt;0,MAXA(I$18:I159)+1,0)</f>
        <v>0</v>
      </c>
      <c r="J160" s="280">
        <f>IF(DB160+DC160+DD160+DE160+DF160&gt;0,MAXA(J$18:J159)+1,0)</f>
        <v>0</v>
      </c>
      <c r="K160" s="280">
        <f>IF(DH160+DI160+DJ160+DK160+DL160&gt;0,MAXA(K$18:K159)+1,0)</f>
        <v>0</v>
      </c>
      <c r="L160" s="280">
        <f>IF(DN160+DO160+DP160+DQ160+DR160&gt;0,MAXA(L$18:L159)+1,0)</f>
        <v>0</v>
      </c>
      <c r="M160" s="280">
        <f>IF(DT160+DU160+DV160+DW160+DX160&gt;0,MAXA(M$18:M159)+1,0)</f>
        <v>0</v>
      </c>
      <c r="N160" s="280">
        <f>IF(DZ160+EA160+EB160+EC160+ED160&gt;0,MAXA(N$18:N159)+1,0)</f>
        <v>0</v>
      </c>
      <c r="O160" s="280">
        <f>IF(EF160+EG160+EH160+EI160+EJ160&gt;0,MAXA(O$18:O159)+1,0)</f>
        <v>0</v>
      </c>
      <c r="P160" s="280">
        <f>IF(EL160+EM160+EN160+EO160+EP160&gt;0,MAXA(P$18:P159)+1,0)</f>
        <v>0</v>
      </c>
      <c r="Q160" s="280">
        <f>IF(ER160+ES160+ET160+EU160+EV160&gt;0,MAXA(Q$18:Q159)+1,0)</f>
        <v>0</v>
      </c>
      <c r="R160" s="280">
        <f>IF(EX160+EY160+EZ160+FA160+FB160&gt;0,MAXA(R$18:R159)+1,0)</f>
        <v>0</v>
      </c>
      <c r="S160" s="280">
        <f>IF(FD160+FE160+FF160+FG160+FH160&gt;0,MAXA(S$18:S159)+1,0)</f>
        <v>0</v>
      </c>
      <c r="T160" s="280">
        <f>IF(FJ160+FK160+FL160+FM160+FN160&gt;0,MAXA(T$18:T159)+1,0)</f>
        <v>0</v>
      </c>
      <c r="U160" s="280">
        <f>IF(FP160+FQ160+FR160+FS160+FT160&gt;0,MAXA(U$18:U159)+1,0)</f>
        <v>0</v>
      </c>
      <c r="V160" s="280">
        <f>IF(FV160+FW160+FX160+FY160+FZ160&gt;0,MAXA(V$18:V159)+1,0)</f>
        <v>0</v>
      </c>
      <c r="W160" s="280">
        <f>IF(GB160+GC160+GD160+GE160+GF160&gt;0,MAXA(W$18:W159)+1,0)</f>
        <v>0</v>
      </c>
      <c r="X160" s="280">
        <f>IF(GH160+GI160+GJ160+GK160+GL160&gt;0,MAXA(X$18:X159)+1,0)</f>
        <v>0</v>
      </c>
      <c r="Y160" s="280">
        <f>IF(GN160+GO160+GP160+GQ160+GR160&gt;0,MAXA(Y$18:Y159)+1,0)</f>
        <v>0</v>
      </c>
      <c r="Z160" s="280">
        <f>IF(GT160+GU160+GV160+GW160+GX160&gt;0,MAXA(Z$18:Z159)+1,0)</f>
        <v>0</v>
      </c>
      <c r="AA160" s="280">
        <f>IF(GZ160+HA160+HB160+HC160+HD160&gt;0,MAXA(AA$18:AA159)+1,0)</f>
        <v>0</v>
      </c>
      <c r="AB160" s="280">
        <f t="shared" si="78"/>
        <v>0</v>
      </c>
      <c r="AC160" s="280">
        <f t="shared" si="86"/>
        <v>0</v>
      </c>
      <c r="AD160" s="280">
        <f t="shared" si="87"/>
        <v>0</v>
      </c>
      <c r="AE160" s="280">
        <f t="shared" si="88"/>
        <v>0</v>
      </c>
      <c r="AF160" s="280">
        <f t="shared" si="79"/>
        <v>0</v>
      </c>
      <c r="AG160" s="280">
        <f t="shared" si="89"/>
        <v>0</v>
      </c>
      <c r="AH160" s="280">
        <f t="shared" si="80"/>
        <v>0</v>
      </c>
      <c r="AI160" s="280">
        <f t="shared" si="90"/>
        <v>0</v>
      </c>
      <c r="AJ160" s="280">
        <f t="shared" si="81"/>
        <v>0</v>
      </c>
      <c r="AK160" s="186" t="e">
        <f>MATCH(AY160,AY$18:AY592,0)</f>
        <v>#N/A</v>
      </c>
      <c r="AL160" s="280">
        <f t="shared" si="91"/>
        <v>0</v>
      </c>
      <c r="AM160" s="280">
        <f t="shared" si="92"/>
        <v>143</v>
      </c>
      <c r="AN160" s="415"/>
      <c r="AO160" s="416"/>
      <c r="AP160" s="303">
        <f t="shared" si="82"/>
        <v>0</v>
      </c>
      <c r="AQ160" s="304">
        <f t="shared" si="83"/>
        <v>0</v>
      </c>
      <c r="AR160" s="305">
        <f t="shared" si="84"/>
        <v>0</v>
      </c>
      <c r="AS160" s="284"/>
      <c r="AT160" s="285" t="str">
        <f t="shared" si="85"/>
        <v/>
      </c>
      <c r="AU160" s="286"/>
      <c r="AV160" s="287"/>
      <c r="AW160" s="288"/>
      <c r="AX160" s="289"/>
      <c r="AY160" s="290"/>
      <c r="AZ160" s="291"/>
      <c r="BA160" s="286"/>
      <c r="BB160" s="290"/>
      <c r="BC160" s="287"/>
      <c r="BD160" s="307"/>
      <c r="BE160" s="309"/>
      <c r="BF160" s="286"/>
      <c r="BG160" s="297"/>
      <c r="BH160" s="298"/>
      <c r="BI160" s="299"/>
      <c r="BJ160" s="300"/>
      <c r="BK160" s="301"/>
      <c r="BL160" s="286"/>
      <c r="BM160" s="297"/>
      <c r="BN160" s="298"/>
      <c r="BO160" s="299"/>
      <c r="BP160" s="300"/>
      <c r="BQ160" s="301"/>
      <c r="BR160" s="286"/>
      <c r="BS160" s="297"/>
      <c r="BT160" s="298"/>
      <c r="BU160" s="299"/>
      <c r="BV160" s="300"/>
      <c r="BW160" s="301"/>
      <c r="BX160" s="286"/>
      <c r="BY160" s="297"/>
      <c r="BZ160" s="298"/>
      <c r="CA160" s="299"/>
      <c r="CB160" s="300"/>
      <c r="CC160" s="291"/>
      <c r="CD160" s="286"/>
      <c r="CE160" s="297"/>
      <c r="CF160" s="298"/>
      <c r="CG160" s="299"/>
      <c r="CH160" s="300"/>
      <c r="CI160" s="291"/>
      <c r="CJ160" s="286"/>
      <c r="CK160" s="297"/>
      <c r="CL160" s="298"/>
      <c r="CM160" s="299"/>
      <c r="CN160" s="300"/>
      <c r="CO160" s="291"/>
      <c r="CP160" s="286"/>
      <c r="CQ160" s="297"/>
      <c r="CR160" s="298"/>
      <c r="CS160" s="299"/>
      <c r="CT160" s="300"/>
      <c r="CU160" s="291"/>
      <c r="CV160" s="286"/>
      <c r="CW160" s="297"/>
      <c r="CX160" s="298"/>
      <c r="CY160" s="299"/>
      <c r="CZ160" s="300"/>
      <c r="DA160" s="291"/>
      <c r="DB160" s="286"/>
      <c r="DC160" s="297"/>
      <c r="DD160" s="298"/>
      <c r="DE160" s="299"/>
      <c r="DF160" s="300"/>
      <c r="DG160" s="291"/>
      <c r="DH160" s="286"/>
      <c r="DI160" s="297"/>
      <c r="DJ160" s="298"/>
      <c r="DK160" s="299"/>
      <c r="DL160" s="300"/>
      <c r="DM160" s="291"/>
      <c r="DN160" s="286"/>
      <c r="DO160" s="297"/>
      <c r="DP160" s="298"/>
      <c r="DQ160" s="299"/>
      <c r="DR160" s="300"/>
      <c r="DS160" s="291"/>
      <c r="DT160" s="286"/>
      <c r="DU160" s="297"/>
      <c r="DV160" s="298"/>
      <c r="DW160" s="299"/>
      <c r="DX160" s="300"/>
      <c r="DY160" s="291"/>
      <c r="DZ160" s="286"/>
      <c r="EA160" s="297"/>
      <c r="EB160" s="298"/>
      <c r="EC160" s="299"/>
      <c r="ED160" s="300"/>
      <c r="EE160" s="291"/>
      <c r="EF160" s="286"/>
      <c r="EG160" s="297"/>
      <c r="EH160" s="298"/>
      <c r="EI160" s="299"/>
      <c r="EJ160" s="300"/>
      <c r="EK160" s="291"/>
      <c r="EL160" s="286"/>
      <c r="EM160" s="297"/>
      <c r="EN160" s="298"/>
      <c r="EO160" s="299"/>
      <c r="EP160" s="300"/>
      <c r="EQ160" s="291"/>
      <c r="ER160" s="286"/>
      <c r="ES160" s="297"/>
      <c r="ET160" s="298"/>
      <c r="EU160" s="299"/>
      <c r="EV160" s="300"/>
      <c r="EW160" s="291"/>
      <c r="EX160" s="286"/>
      <c r="EY160" s="297"/>
      <c r="EZ160" s="298"/>
      <c r="FA160" s="299"/>
      <c r="FB160" s="300"/>
      <c r="FC160" s="291"/>
      <c r="FD160" s="286"/>
      <c r="FE160" s="297"/>
      <c r="FF160" s="298"/>
      <c r="FG160" s="299"/>
      <c r="FH160" s="300"/>
      <c r="FI160" s="291"/>
      <c r="FJ160" s="286"/>
      <c r="FK160" s="297"/>
      <c r="FL160" s="298"/>
      <c r="FM160" s="299"/>
      <c r="FN160" s="300"/>
      <c r="FO160" s="291"/>
      <c r="FP160" s="286"/>
      <c r="FQ160" s="297"/>
      <c r="FR160" s="298"/>
      <c r="FS160" s="299"/>
      <c r="FT160" s="300"/>
      <c r="FU160" s="291"/>
      <c r="FV160" s="286"/>
      <c r="FW160" s="297"/>
      <c r="FX160" s="298"/>
      <c r="FY160" s="299"/>
      <c r="FZ160" s="300"/>
      <c r="GA160" s="291"/>
      <c r="GB160" s="286"/>
      <c r="GC160" s="297"/>
      <c r="GD160" s="298"/>
      <c r="GE160" s="299"/>
      <c r="GF160" s="300"/>
      <c r="GG160" s="291"/>
      <c r="GH160" s="286"/>
      <c r="GI160" s="297"/>
      <c r="GJ160" s="298"/>
      <c r="GK160" s="299"/>
      <c r="GL160" s="300"/>
      <c r="GM160" s="291"/>
      <c r="GN160" s="286"/>
      <c r="GO160" s="297"/>
      <c r="GP160" s="298"/>
      <c r="GQ160" s="299"/>
      <c r="GR160" s="300"/>
      <c r="GS160" s="291"/>
      <c r="GT160" s="286"/>
      <c r="GU160" s="297"/>
      <c r="GV160" s="298"/>
      <c r="GW160" s="299"/>
      <c r="GX160" s="300"/>
      <c r="GY160" s="291"/>
      <c r="GZ160" s="286"/>
      <c r="HA160" s="297"/>
      <c r="HB160" s="298"/>
      <c r="HC160" s="299"/>
      <c r="HD160" s="300"/>
    </row>
    <row r="161" spans="1:212" x14ac:dyDescent="0.25">
      <c r="A161" s="280">
        <f>IF(AL161=1,(MAXA(A$18:A160)+1),0)</f>
        <v>0</v>
      </c>
      <c r="B161" s="280">
        <f>IF(BF161+BG161+BH161+BI161+BJ161&gt;0,MAXA(B$18:B160)+1,0)</f>
        <v>0</v>
      </c>
      <c r="C161" s="280">
        <f>IF(BL161+BM161+BN161+BO161+BP161&gt;0,MAXA(C$18:C160)+1,0)</f>
        <v>0</v>
      </c>
      <c r="D161" s="280">
        <f>IF(BR161+BS161+BT161+BU161+BV161&gt;0,MAXA(D$18:D160)+1,0)</f>
        <v>0</v>
      </c>
      <c r="E161" s="280">
        <f>IF(BX161+BY161+BZ161+CA161+CB161&gt;0,MAXA(E$18:E160)+1,0)</f>
        <v>0</v>
      </c>
      <c r="F161" s="280">
        <f>IF(CD161+CE161+CF161+CG161+CH161&gt;0,MAXA(F$18:F160)+1,0)</f>
        <v>0</v>
      </c>
      <c r="G161" s="280">
        <f>IF(CJ161+CK161+CL161+CM161+CN161&gt;0,MAXA(G$18:G160)+1,0)</f>
        <v>0</v>
      </c>
      <c r="H161" s="280">
        <f>IF(CP161+CQ161+CR161+CS161+CT161&gt;0,MAXA(H$18:H160)+1,0)</f>
        <v>0</v>
      </c>
      <c r="I161" s="280">
        <f>IF(CV161+CW161+CX161+CY161+CZ161&gt;0,MAXA(I$18:I160)+1,0)</f>
        <v>0</v>
      </c>
      <c r="J161" s="280">
        <f>IF(DB161+DC161+DD161+DE161+DF161&gt;0,MAXA(J$18:J160)+1,0)</f>
        <v>0</v>
      </c>
      <c r="K161" s="280">
        <f>IF(DH161+DI161+DJ161+DK161+DL161&gt;0,MAXA(K$18:K160)+1,0)</f>
        <v>0</v>
      </c>
      <c r="L161" s="280">
        <f>IF(DN161+DO161+DP161+DQ161+DR161&gt;0,MAXA(L$18:L160)+1,0)</f>
        <v>0</v>
      </c>
      <c r="M161" s="280">
        <f>IF(DT161+DU161+DV161+DW161+DX161&gt;0,MAXA(M$18:M160)+1,0)</f>
        <v>0</v>
      </c>
      <c r="N161" s="280">
        <f>IF(DZ161+EA161+EB161+EC161+ED161&gt;0,MAXA(N$18:N160)+1,0)</f>
        <v>0</v>
      </c>
      <c r="O161" s="280">
        <f>IF(EF161+EG161+EH161+EI161+EJ161&gt;0,MAXA(O$18:O160)+1,0)</f>
        <v>0</v>
      </c>
      <c r="P161" s="280">
        <f>IF(EL161+EM161+EN161+EO161+EP161&gt;0,MAXA(P$18:P160)+1,0)</f>
        <v>0</v>
      </c>
      <c r="Q161" s="280">
        <f>IF(ER161+ES161+ET161+EU161+EV161&gt;0,MAXA(Q$18:Q160)+1,0)</f>
        <v>0</v>
      </c>
      <c r="R161" s="280">
        <f>IF(EX161+EY161+EZ161+FA161+FB161&gt;0,MAXA(R$18:R160)+1,0)</f>
        <v>0</v>
      </c>
      <c r="S161" s="280">
        <f>IF(FD161+FE161+FF161+FG161+FH161&gt;0,MAXA(S$18:S160)+1,0)</f>
        <v>0</v>
      </c>
      <c r="T161" s="280">
        <f>IF(FJ161+FK161+FL161+FM161+FN161&gt;0,MAXA(T$18:T160)+1,0)</f>
        <v>0</v>
      </c>
      <c r="U161" s="280">
        <f>IF(FP161+FQ161+FR161+FS161+FT161&gt;0,MAXA(U$18:U160)+1,0)</f>
        <v>0</v>
      </c>
      <c r="V161" s="280">
        <f>IF(FV161+FW161+FX161+FY161+FZ161&gt;0,MAXA(V$18:V160)+1,0)</f>
        <v>0</v>
      </c>
      <c r="W161" s="280">
        <f>IF(GB161+GC161+GD161+GE161+GF161&gt;0,MAXA(W$18:W160)+1,0)</f>
        <v>0</v>
      </c>
      <c r="X161" s="280">
        <f>IF(GH161+GI161+GJ161+GK161+GL161&gt;0,MAXA(X$18:X160)+1,0)</f>
        <v>0</v>
      </c>
      <c r="Y161" s="280">
        <f>IF(GN161+GO161+GP161+GQ161+GR161&gt;0,MAXA(Y$18:Y160)+1,0)</f>
        <v>0</v>
      </c>
      <c r="Z161" s="280">
        <f>IF(GT161+GU161+GV161+GW161+GX161&gt;0,MAXA(Z$18:Z160)+1,0)</f>
        <v>0</v>
      </c>
      <c r="AA161" s="280">
        <f>IF(GZ161+HA161+HB161+HC161+HD161&gt;0,MAXA(AA$18:AA160)+1,0)</f>
        <v>0</v>
      </c>
      <c r="AB161" s="280">
        <f t="shared" si="78"/>
        <v>0</v>
      </c>
      <c r="AC161" s="280">
        <f t="shared" si="86"/>
        <v>0</v>
      </c>
      <c r="AD161" s="280">
        <f t="shared" si="87"/>
        <v>0</v>
      </c>
      <c r="AE161" s="280">
        <f t="shared" si="88"/>
        <v>0</v>
      </c>
      <c r="AF161" s="280">
        <f t="shared" si="79"/>
        <v>0</v>
      </c>
      <c r="AG161" s="280">
        <f t="shared" si="89"/>
        <v>0</v>
      </c>
      <c r="AH161" s="280">
        <f t="shared" si="80"/>
        <v>0</v>
      </c>
      <c r="AI161" s="280">
        <f t="shared" si="90"/>
        <v>0</v>
      </c>
      <c r="AJ161" s="280">
        <f t="shared" si="81"/>
        <v>0</v>
      </c>
      <c r="AK161" s="186" t="e">
        <f>MATCH(AY161,AY$18:AY593,0)</f>
        <v>#N/A</v>
      </c>
      <c r="AL161" s="280">
        <f t="shared" si="91"/>
        <v>0</v>
      </c>
      <c r="AM161" s="280">
        <f t="shared" si="92"/>
        <v>144</v>
      </c>
      <c r="AN161" s="415"/>
      <c r="AO161" s="416"/>
      <c r="AP161" s="303">
        <f t="shared" si="82"/>
        <v>0</v>
      </c>
      <c r="AQ161" s="304">
        <f t="shared" si="83"/>
        <v>0</v>
      </c>
      <c r="AR161" s="305">
        <f t="shared" si="84"/>
        <v>0</v>
      </c>
      <c r="AS161" s="284"/>
      <c r="AT161" s="285" t="str">
        <f t="shared" si="85"/>
        <v/>
      </c>
      <c r="AU161" s="286"/>
      <c r="AV161" s="287"/>
      <c r="AW161" s="288"/>
      <c r="AX161" s="289"/>
      <c r="AY161" s="290"/>
      <c r="AZ161" s="291"/>
      <c r="BA161" s="286"/>
      <c r="BB161" s="290"/>
      <c r="BC161" s="287"/>
      <c r="BD161" s="307"/>
      <c r="BE161" s="309"/>
      <c r="BF161" s="286"/>
      <c r="BG161" s="297"/>
      <c r="BH161" s="298"/>
      <c r="BI161" s="299"/>
      <c r="BJ161" s="300"/>
      <c r="BK161" s="301"/>
      <c r="BL161" s="286"/>
      <c r="BM161" s="297"/>
      <c r="BN161" s="298"/>
      <c r="BO161" s="299"/>
      <c r="BP161" s="300"/>
      <c r="BQ161" s="301"/>
      <c r="BR161" s="286"/>
      <c r="BS161" s="297"/>
      <c r="BT161" s="298"/>
      <c r="BU161" s="299"/>
      <c r="BV161" s="300"/>
      <c r="BW161" s="301"/>
      <c r="BX161" s="286"/>
      <c r="BY161" s="297"/>
      <c r="BZ161" s="298"/>
      <c r="CA161" s="299"/>
      <c r="CB161" s="300"/>
      <c r="CC161" s="291"/>
      <c r="CD161" s="286"/>
      <c r="CE161" s="297"/>
      <c r="CF161" s="298"/>
      <c r="CG161" s="299"/>
      <c r="CH161" s="300"/>
      <c r="CI161" s="291"/>
      <c r="CJ161" s="286"/>
      <c r="CK161" s="297"/>
      <c r="CL161" s="298"/>
      <c r="CM161" s="299"/>
      <c r="CN161" s="300"/>
      <c r="CO161" s="291"/>
      <c r="CP161" s="286"/>
      <c r="CQ161" s="297"/>
      <c r="CR161" s="298"/>
      <c r="CS161" s="299"/>
      <c r="CT161" s="300"/>
      <c r="CU161" s="291"/>
      <c r="CV161" s="286"/>
      <c r="CW161" s="297"/>
      <c r="CX161" s="298"/>
      <c r="CY161" s="299"/>
      <c r="CZ161" s="300"/>
      <c r="DA161" s="291"/>
      <c r="DB161" s="286"/>
      <c r="DC161" s="297"/>
      <c r="DD161" s="298"/>
      <c r="DE161" s="299"/>
      <c r="DF161" s="300"/>
      <c r="DG161" s="291"/>
      <c r="DH161" s="286"/>
      <c r="DI161" s="297"/>
      <c r="DJ161" s="298"/>
      <c r="DK161" s="299"/>
      <c r="DL161" s="300"/>
      <c r="DM161" s="291"/>
      <c r="DN161" s="286"/>
      <c r="DO161" s="297"/>
      <c r="DP161" s="298"/>
      <c r="DQ161" s="299"/>
      <c r="DR161" s="300"/>
      <c r="DS161" s="291"/>
      <c r="DT161" s="286"/>
      <c r="DU161" s="297"/>
      <c r="DV161" s="298"/>
      <c r="DW161" s="299"/>
      <c r="DX161" s="300"/>
      <c r="DY161" s="291"/>
      <c r="DZ161" s="286"/>
      <c r="EA161" s="297"/>
      <c r="EB161" s="298"/>
      <c r="EC161" s="299"/>
      <c r="ED161" s="300"/>
      <c r="EE161" s="291"/>
      <c r="EF161" s="286"/>
      <c r="EG161" s="297"/>
      <c r="EH161" s="298"/>
      <c r="EI161" s="299"/>
      <c r="EJ161" s="300"/>
      <c r="EK161" s="291"/>
      <c r="EL161" s="286"/>
      <c r="EM161" s="297"/>
      <c r="EN161" s="298"/>
      <c r="EO161" s="299"/>
      <c r="EP161" s="300"/>
      <c r="EQ161" s="291"/>
      <c r="ER161" s="286"/>
      <c r="ES161" s="297"/>
      <c r="ET161" s="298"/>
      <c r="EU161" s="299"/>
      <c r="EV161" s="300"/>
      <c r="EW161" s="291"/>
      <c r="EX161" s="286"/>
      <c r="EY161" s="297"/>
      <c r="EZ161" s="298"/>
      <c r="FA161" s="299"/>
      <c r="FB161" s="300"/>
      <c r="FC161" s="291"/>
      <c r="FD161" s="286"/>
      <c r="FE161" s="297"/>
      <c r="FF161" s="298"/>
      <c r="FG161" s="299"/>
      <c r="FH161" s="300"/>
      <c r="FI161" s="291"/>
      <c r="FJ161" s="286"/>
      <c r="FK161" s="297"/>
      <c r="FL161" s="298"/>
      <c r="FM161" s="299"/>
      <c r="FN161" s="300"/>
      <c r="FO161" s="291"/>
      <c r="FP161" s="286"/>
      <c r="FQ161" s="297"/>
      <c r="FR161" s="298"/>
      <c r="FS161" s="299"/>
      <c r="FT161" s="300"/>
      <c r="FU161" s="291"/>
      <c r="FV161" s="286"/>
      <c r="FW161" s="297"/>
      <c r="FX161" s="298"/>
      <c r="FY161" s="299"/>
      <c r="FZ161" s="300"/>
      <c r="GA161" s="291"/>
      <c r="GB161" s="286"/>
      <c r="GC161" s="297"/>
      <c r="GD161" s="298"/>
      <c r="GE161" s="299"/>
      <c r="GF161" s="300"/>
      <c r="GG161" s="291"/>
      <c r="GH161" s="286"/>
      <c r="GI161" s="297"/>
      <c r="GJ161" s="298"/>
      <c r="GK161" s="299"/>
      <c r="GL161" s="300"/>
      <c r="GM161" s="291"/>
      <c r="GN161" s="286"/>
      <c r="GO161" s="297"/>
      <c r="GP161" s="298"/>
      <c r="GQ161" s="299"/>
      <c r="GR161" s="300"/>
      <c r="GS161" s="291"/>
      <c r="GT161" s="286"/>
      <c r="GU161" s="297"/>
      <c r="GV161" s="298"/>
      <c r="GW161" s="299"/>
      <c r="GX161" s="300"/>
      <c r="GY161" s="291"/>
      <c r="GZ161" s="286"/>
      <c r="HA161" s="297"/>
      <c r="HB161" s="298"/>
      <c r="HC161" s="299"/>
      <c r="HD161" s="300"/>
    </row>
    <row r="162" spans="1:212" x14ac:dyDescent="0.25">
      <c r="A162" s="280">
        <f>IF(AL162=1,(MAXA(A$18:A161)+1),0)</f>
        <v>0</v>
      </c>
      <c r="B162" s="280">
        <f>IF(BF162+BG162+BH162+BI162+BJ162&gt;0,MAXA(B$18:B161)+1,0)</f>
        <v>0</v>
      </c>
      <c r="C162" s="280">
        <f>IF(BL162+BM162+BN162+BO162+BP162&gt;0,MAXA(C$18:C161)+1,0)</f>
        <v>0</v>
      </c>
      <c r="D162" s="280">
        <f>IF(BR162+BS162+BT162+BU162+BV162&gt;0,MAXA(D$18:D161)+1,0)</f>
        <v>0</v>
      </c>
      <c r="E162" s="280">
        <f>IF(BX162+BY162+BZ162+CA162+CB162&gt;0,MAXA(E$18:E161)+1,0)</f>
        <v>0</v>
      </c>
      <c r="F162" s="280">
        <f>IF(CD162+CE162+CF162+CG162+CH162&gt;0,MAXA(F$18:F161)+1,0)</f>
        <v>0</v>
      </c>
      <c r="G162" s="280">
        <f>IF(CJ162+CK162+CL162+CM162+CN162&gt;0,MAXA(G$18:G161)+1,0)</f>
        <v>0</v>
      </c>
      <c r="H162" s="280">
        <f>IF(CP162+CQ162+CR162+CS162+CT162&gt;0,MAXA(H$18:H161)+1,0)</f>
        <v>0</v>
      </c>
      <c r="I162" s="280">
        <f>IF(CV162+CW162+CX162+CY162+CZ162&gt;0,MAXA(I$18:I161)+1,0)</f>
        <v>0</v>
      </c>
      <c r="J162" s="280">
        <f>IF(DB162+DC162+DD162+DE162+DF162&gt;0,MAXA(J$18:J161)+1,0)</f>
        <v>0</v>
      </c>
      <c r="K162" s="280">
        <f>IF(DH162+DI162+DJ162+DK162+DL162&gt;0,MAXA(K$18:K161)+1,0)</f>
        <v>0</v>
      </c>
      <c r="L162" s="280">
        <f>IF(DN162+DO162+DP162+DQ162+DR162&gt;0,MAXA(L$18:L161)+1,0)</f>
        <v>0</v>
      </c>
      <c r="M162" s="280">
        <f>IF(DT162+DU162+DV162+DW162+DX162&gt;0,MAXA(M$18:M161)+1,0)</f>
        <v>0</v>
      </c>
      <c r="N162" s="280">
        <f>IF(DZ162+EA162+EB162+EC162+ED162&gt;0,MAXA(N$18:N161)+1,0)</f>
        <v>0</v>
      </c>
      <c r="O162" s="280">
        <f>IF(EF162+EG162+EH162+EI162+EJ162&gt;0,MAXA(O$18:O161)+1,0)</f>
        <v>0</v>
      </c>
      <c r="P162" s="280">
        <f>IF(EL162+EM162+EN162+EO162+EP162&gt;0,MAXA(P$18:P161)+1,0)</f>
        <v>0</v>
      </c>
      <c r="Q162" s="280">
        <f>IF(ER162+ES162+ET162+EU162+EV162&gt;0,MAXA(Q$18:Q161)+1,0)</f>
        <v>0</v>
      </c>
      <c r="R162" s="280">
        <f>IF(EX162+EY162+EZ162+FA162+FB162&gt;0,MAXA(R$18:R161)+1,0)</f>
        <v>0</v>
      </c>
      <c r="S162" s="280">
        <f>IF(FD162+FE162+FF162+FG162+FH162&gt;0,MAXA(S$18:S161)+1,0)</f>
        <v>0</v>
      </c>
      <c r="T162" s="280">
        <f>IF(FJ162+FK162+FL162+FM162+FN162&gt;0,MAXA(T$18:T161)+1,0)</f>
        <v>0</v>
      </c>
      <c r="U162" s="280">
        <f>IF(FP162+FQ162+FR162+FS162+FT162&gt;0,MAXA(U$18:U161)+1,0)</f>
        <v>0</v>
      </c>
      <c r="V162" s="280">
        <f>IF(FV162+FW162+FX162+FY162+FZ162&gt;0,MAXA(V$18:V161)+1,0)</f>
        <v>0</v>
      </c>
      <c r="W162" s="280">
        <f>IF(GB162+GC162+GD162+GE162+GF162&gt;0,MAXA(W$18:W161)+1,0)</f>
        <v>0</v>
      </c>
      <c r="X162" s="280">
        <f>IF(GH162+GI162+GJ162+GK162+GL162&gt;0,MAXA(X$18:X161)+1,0)</f>
        <v>0</v>
      </c>
      <c r="Y162" s="280">
        <f>IF(GN162+GO162+GP162+GQ162+GR162&gt;0,MAXA(Y$18:Y161)+1,0)</f>
        <v>0</v>
      </c>
      <c r="Z162" s="280">
        <f>IF(GT162+GU162+GV162+GW162+GX162&gt;0,MAXA(Z$18:Z161)+1,0)</f>
        <v>0</v>
      </c>
      <c r="AA162" s="280">
        <f>IF(GZ162+HA162+HB162+HC162+HD162&gt;0,MAXA(AA$18:AA161)+1,0)</f>
        <v>0</v>
      </c>
      <c r="AB162" s="280">
        <f t="shared" si="78"/>
        <v>0</v>
      </c>
      <c r="AC162" s="280">
        <f t="shared" si="86"/>
        <v>0</v>
      </c>
      <c r="AD162" s="280">
        <f t="shared" si="87"/>
        <v>0</v>
      </c>
      <c r="AE162" s="280">
        <f t="shared" si="88"/>
        <v>0</v>
      </c>
      <c r="AF162" s="280">
        <f t="shared" si="79"/>
        <v>0</v>
      </c>
      <c r="AG162" s="280">
        <f t="shared" si="89"/>
        <v>0</v>
      </c>
      <c r="AH162" s="280">
        <f t="shared" si="80"/>
        <v>0</v>
      </c>
      <c r="AI162" s="280">
        <f t="shared" si="90"/>
        <v>0</v>
      </c>
      <c r="AJ162" s="280">
        <f t="shared" si="81"/>
        <v>0</v>
      </c>
      <c r="AK162" s="186" t="e">
        <f>MATCH(AY162,AY$18:AY594,0)</f>
        <v>#N/A</v>
      </c>
      <c r="AL162" s="280">
        <f t="shared" si="91"/>
        <v>0</v>
      </c>
      <c r="AM162" s="280">
        <f t="shared" si="92"/>
        <v>145</v>
      </c>
      <c r="AN162" s="415"/>
      <c r="AO162" s="416"/>
      <c r="AP162" s="303">
        <f t="shared" si="82"/>
        <v>0</v>
      </c>
      <c r="AQ162" s="304">
        <f t="shared" si="83"/>
        <v>0</v>
      </c>
      <c r="AR162" s="305">
        <f t="shared" si="84"/>
        <v>0</v>
      </c>
      <c r="AS162" s="284"/>
      <c r="AT162" s="285" t="str">
        <f t="shared" si="85"/>
        <v/>
      </c>
      <c r="AU162" s="286"/>
      <c r="AV162" s="287"/>
      <c r="AW162" s="288"/>
      <c r="AX162" s="289"/>
      <c r="AY162" s="290"/>
      <c r="AZ162" s="291"/>
      <c r="BA162" s="286"/>
      <c r="BB162" s="290"/>
      <c r="BC162" s="287"/>
      <c r="BD162" s="307"/>
      <c r="BE162" s="309"/>
      <c r="BF162" s="286"/>
      <c r="BG162" s="297"/>
      <c r="BH162" s="298"/>
      <c r="BI162" s="299"/>
      <c r="BJ162" s="300"/>
      <c r="BK162" s="301"/>
      <c r="BL162" s="286"/>
      <c r="BM162" s="297"/>
      <c r="BN162" s="298"/>
      <c r="BO162" s="299"/>
      <c r="BP162" s="300"/>
      <c r="BQ162" s="301"/>
      <c r="BR162" s="286"/>
      <c r="BS162" s="297"/>
      <c r="BT162" s="298"/>
      <c r="BU162" s="299"/>
      <c r="BV162" s="300"/>
      <c r="BW162" s="301"/>
      <c r="BX162" s="286"/>
      <c r="BY162" s="297"/>
      <c r="BZ162" s="298"/>
      <c r="CA162" s="299"/>
      <c r="CB162" s="300"/>
      <c r="CC162" s="291"/>
      <c r="CD162" s="286"/>
      <c r="CE162" s="297"/>
      <c r="CF162" s="298"/>
      <c r="CG162" s="299"/>
      <c r="CH162" s="300"/>
      <c r="CI162" s="291"/>
      <c r="CJ162" s="286"/>
      <c r="CK162" s="297"/>
      <c r="CL162" s="298"/>
      <c r="CM162" s="299"/>
      <c r="CN162" s="300"/>
      <c r="CO162" s="291"/>
      <c r="CP162" s="286"/>
      <c r="CQ162" s="297"/>
      <c r="CR162" s="298"/>
      <c r="CS162" s="299"/>
      <c r="CT162" s="300"/>
      <c r="CU162" s="291"/>
      <c r="CV162" s="286"/>
      <c r="CW162" s="297"/>
      <c r="CX162" s="298"/>
      <c r="CY162" s="299"/>
      <c r="CZ162" s="300"/>
      <c r="DA162" s="291"/>
      <c r="DB162" s="286"/>
      <c r="DC162" s="297"/>
      <c r="DD162" s="298"/>
      <c r="DE162" s="299"/>
      <c r="DF162" s="300"/>
      <c r="DG162" s="291"/>
      <c r="DH162" s="286"/>
      <c r="DI162" s="297"/>
      <c r="DJ162" s="298"/>
      <c r="DK162" s="299"/>
      <c r="DL162" s="300"/>
      <c r="DM162" s="291"/>
      <c r="DN162" s="286"/>
      <c r="DO162" s="297"/>
      <c r="DP162" s="298"/>
      <c r="DQ162" s="299"/>
      <c r="DR162" s="300"/>
      <c r="DS162" s="291"/>
      <c r="DT162" s="286"/>
      <c r="DU162" s="297"/>
      <c r="DV162" s="298"/>
      <c r="DW162" s="299"/>
      <c r="DX162" s="300"/>
      <c r="DY162" s="291"/>
      <c r="DZ162" s="286"/>
      <c r="EA162" s="297"/>
      <c r="EB162" s="298"/>
      <c r="EC162" s="299"/>
      <c r="ED162" s="300"/>
      <c r="EE162" s="291"/>
      <c r="EF162" s="286"/>
      <c r="EG162" s="297"/>
      <c r="EH162" s="298"/>
      <c r="EI162" s="299"/>
      <c r="EJ162" s="300"/>
      <c r="EK162" s="291"/>
      <c r="EL162" s="286"/>
      <c r="EM162" s="297"/>
      <c r="EN162" s="298"/>
      <c r="EO162" s="299"/>
      <c r="EP162" s="300"/>
      <c r="EQ162" s="291"/>
      <c r="ER162" s="286"/>
      <c r="ES162" s="297"/>
      <c r="ET162" s="298"/>
      <c r="EU162" s="299"/>
      <c r="EV162" s="300"/>
      <c r="EW162" s="291"/>
      <c r="EX162" s="286"/>
      <c r="EY162" s="297"/>
      <c r="EZ162" s="298"/>
      <c r="FA162" s="299"/>
      <c r="FB162" s="300"/>
      <c r="FC162" s="291"/>
      <c r="FD162" s="286"/>
      <c r="FE162" s="297"/>
      <c r="FF162" s="298"/>
      <c r="FG162" s="299"/>
      <c r="FH162" s="300"/>
      <c r="FI162" s="291"/>
      <c r="FJ162" s="286"/>
      <c r="FK162" s="297"/>
      <c r="FL162" s="298"/>
      <c r="FM162" s="299"/>
      <c r="FN162" s="300"/>
      <c r="FO162" s="291"/>
      <c r="FP162" s="286"/>
      <c r="FQ162" s="297"/>
      <c r="FR162" s="298"/>
      <c r="FS162" s="299"/>
      <c r="FT162" s="300"/>
      <c r="FU162" s="291"/>
      <c r="FV162" s="286"/>
      <c r="FW162" s="297"/>
      <c r="FX162" s="298"/>
      <c r="FY162" s="299"/>
      <c r="FZ162" s="300"/>
      <c r="GA162" s="291"/>
      <c r="GB162" s="286"/>
      <c r="GC162" s="297"/>
      <c r="GD162" s="298"/>
      <c r="GE162" s="299"/>
      <c r="GF162" s="300"/>
      <c r="GG162" s="291"/>
      <c r="GH162" s="286"/>
      <c r="GI162" s="297"/>
      <c r="GJ162" s="298"/>
      <c r="GK162" s="299"/>
      <c r="GL162" s="300"/>
      <c r="GM162" s="291"/>
      <c r="GN162" s="286"/>
      <c r="GO162" s="297"/>
      <c r="GP162" s="298"/>
      <c r="GQ162" s="299"/>
      <c r="GR162" s="300"/>
      <c r="GS162" s="291"/>
      <c r="GT162" s="286"/>
      <c r="GU162" s="297"/>
      <c r="GV162" s="298"/>
      <c r="GW162" s="299"/>
      <c r="GX162" s="300"/>
      <c r="GY162" s="291"/>
      <c r="GZ162" s="286"/>
      <c r="HA162" s="297"/>
      <c r="HB162" s="298"/>
      <c r="HC162" s="299"/>
      <c r="HD162" s="300"/>
    </row>
    <row r="163" spans="1:212" x14ac:dyDescent="0.25">
      <c r="A163" s="280">
        <f>IF(AL163=1,(MAXA(A$18:A162)+1),0)</f>
        <v>0</v>
      </c>
      <c r="B163" s="280">
        <f>IF(BF163+BG163+BH163+BI163+BJ163&gt;0,MAXA(B$18:B162)+1,0)</f>
        <v>0</v>
      </c>
      <c r="C163" s="280">
        <f>IF(BL163+BM163+BN163+BO163+BP163&gt;0,MAXA(C$18:C162)+1,0)</f>
        <v>0</v>
      </c>
      <c r="D163" s="280">
        <f>IF(BR163+BS163+BT163+BU163+BV163&gt;0,MAXA(D$18:D162)+1,0)</f>
        <v>0</v>
      </c>
      <c r="E163" s="280">
        <f>IF(BX163+BY163+BZ163+CA163+CB163&gt;0,MAXA(E$18:E162)+1,0)</f>
        <v>0</v>
      </c>
      <c r="F163" s="280">
        <f>IF(CD163+CE163+CF163+CG163+CH163&gt;0,MAXA(F$18:F162)+1,0)</f>
        <v>0</v>
      </c>
      <c r="G163" s="280">
        <f>IF(CJ163+CK163+CL163+CM163+CN163&gt;0,MAXA(G$18:G162)+1,0)</f>
        <v>0</v>
      </c>
      <c r="H163" s="280">
        <f>IF(CP163+CQ163+CR163+CS163+CT163&gt;0,MAXA(H$18:H162)+1,0)</f>
        <v>0</v>
      </c>
      <c r="I163" s="280">
        <f>IF(CV163+CW163+CX163+CY163+CZ163&gt;0,MAXA(I$18:I162)+1,0)</f>
        <v>0</v>
      </c>
      <c r="J163" s="280">
        <f>IF(DB163+DC163+DD163+DE163+DF163&gt;0,MAXA(J$18:J162)+1,0)</f>
        <v>0</v>
      </c>
      <c r="K163" s="280">
        <f>IF(DH163+DI163+DJ163+DK163+DL163&gt;0,MAXA(K$18:K162)+1,0)</f>
        <v>0</v>
      </c>
      <c r="L163" s="280">
        <f>IF(DN163+DO163+DP163+DQ163+DR163&gt;0,MAXA(L$18:L162)+1,0)</f>
        <v>0</v>
      </c>
      <c r="M163" s="280">
        <f>IF(DT163+DU163+DV163+DW163+DX163&gt;0,MAXA(M$18:M162)+1,0)</f>
        <v>0</v>
      </c>
      <c r="N163" s="280">
        <f>IF(DZ163+EA163+EB163+EC163+ED163&gt;0,MAXA(N$18:N162)+1,0)</f>
        <v>0</v>
      </c>
      <c r="O163" s="280">
        <f>IF(EF163+EG163+EH163+EI163+EJ163&gt;0,MAXA(O$18:O162)+1,0)</f>
        <v>0</v>
      </c>
      <c r="P163" s="280">
        <f>IF(EL163+EM163+EN163+EO163+EP163&gt;0,MAXA(P$18:P162)+1,0)</f>
        <v>0</v>
      </c>
      <c r="Q163" s="280">
        <f>IF(ER163+ES163+ET163+EU163+EV163&gt;0,MAXA(Q$18:Q162)+1,0)</f>
        <v>0</v>
      </c>
      <c r="R163" s="280">
        <f>IF(EX163+EY163+EZ163+FA163+FB163&gt;0,MAXA(R$18:R162)+1,0)</f>
        <v>0</v>
      </c>
      <c r="S163" s="280">
        <f>IF(FD163+FE163+FF163+FG163+FH163&gt;0,MAXA(S$18:S162)+1,0)</f>
        <v>0</v>
      </c>
      <c r="T163" s="280">
        <f>IF(FJ163+FK163+FL163+FM163+FN163&gt;0,MAXA(T$18:T162)+1,0)</f>
        <v>0</v>
      </c>
      <c r="U163" s="280">
        <f>IF(FP163+FQ163+FR163+FS163+FT163&gt;0,MAXA(U$18:U162)+1,0)</f>
        <v>0</v>
      </c>
      <c r="V163" s="280">
        <f>IF(FV163+FW163+FX163+FY163+FZ163&gt;0,MAXA(V$18:V162)+1,0)</f>
        <v>0</v>
      </c>
      <c r="W163" s="280">
        <f>IF(GB163+GC163+GD163+GE163+GF163&gt;0,MAXA(W$18:W162)+1,0)</f>
        <v>0</v>
      </c>
      <c r="X163" s="280">
        <f>IF(GH163+GI163+GJ163+GK163+GL163&gt;0,MAXA(X$18:X162)+1,0)</f>
        <v>0</v>
      </c>
      <c r="Y163" s="280">
        <f>IF(GN163+GO163+GP163+GQ163+GR163&gt;0,MAXA(Y$18:Y162)+1,0)</f>
        <v>0</v>
      </c>
      <c r="Z163" s="280">
        <f>IF(GT163+GU163+GV163+GW163+GX163&gt;0,MAXA(Z$18:Z162)+1,0)</f>
        <v>0</v>
      </c>
      <c r="AA163" s="280">
        <f>IF(GZ163+HA163+HB163+HC163+HD163&gt;0,MAXA(AA$18:AA162)+1,0)</f>
        <v>0</v>
      </c>
      <c r="AB163" s="280">
        <f t="shared" si="78"/>
        <v>0</v>
      </c>
      <c r="AC163" s="280">
        <f t="shared" si="86"/>
        <v>0</v>
      </c>
      <c r="AD163" s="280">
        <f t="shared" si="87"/>
        <v>0</v>
      </c>
      <c r="AE163" s="280">
        <f t="shared" si="88"/>
        <v>0</v>
      </c>
      <c r="AF163" s="280">
        <f t="shared" si="79"/>
        <v>0</v>
      </c>
      <c r="AG163" s="280">
        <f t="shared" si="89"/>
        <v>0</v>
      </c>
      <c r="AH163" s="280">
        <f t="shared" si="80"/>
        <v>0</v>
      </c>
      <c r="AI163" s="280">
        <f t="shared" si="90"/>
        <v>0</v>
      </c>
      <c r="AJ163" s="280">
        <f t="shared" si="81"/>
        <v>0</v>
      </c>
      <c r="AK163" s="186" t="e">
        <f>MATCH(AY163,AY$18:AY595,0)</f>
        <v>#N/A</v>
      </c>
      <c r="AL163" s="280">
        <f t="shared" si="91"/>
        <v>0</v>
      </c>
      <c r="AM163" s="280">
        <f t="shared" si="92"/>
        <v>146</v>
      </c>
      <c r="AN163" s="415"/>
      <c r="AO163" s="416"/>
      <c r="AP163" s="303">
        <f t="shared" si="82"/>
        <v>0</v>
      </c>
      <c r="AQ163" s="304">
        <f t="shared" si="83"/>
        <v>0</v>
      </c>
      <c r="AR163" s="305">
        <f t="shared" si="84"/>
        <v>0</v>
      </c>
      <c r="AS163" s="284"/>
      <c r="AT163" s="285" t="str">
        <f t="shared" si="85"/>
        <v/>
      </c>
      <c r="AU163" s="286"/>
      <c r="AV163" s="287"/>
      <c r="AW163" s="288"/>
      <c r="AX163" s="289"/>
      <c r="AY163" s="290"/>
      <c r="AZ163" s="291"/>
      <c r="BA163" s="286"/>
      <c r="BB163" s="290"/>
      <c r="BC163" s="287"/>
      <c r="BD163" s="307"/>
      <c r="BE163" s="309"/>
      <c r="BF163" s="286"/>
      <c r="BG163" s="297"/>
      <c r="BH163" s="298"/>
      <c r="BI163" s="299"/>
      <c r="BJ163" s="300"/>
      <c r="BK163" s="301"/>
      <c r="BL163" s="286"/>
      <c r="BM163" s="297"/>
      <c r="BN163" s="298"/>
      <c r="BO163" s="299"/>
      <c r="BP163" s="300"/>
      <c r="BQ163" s="301"/>
      <c r="BR163" s="286"/>
      <c r="BS163" s="297"/>
      <c r="BT163" s="298"/>
      <c r="BU163" s="299"/>
      <c r="BV163" s="300"/>
      <c r="BW163" s="301"/>
      <c r="BX163" s="286"/>
      <c r="BY163" s="297"/>
      <c r="BZ163" s="298"/>
      <c r="CA163" s="299"/>
      <c r="CB163" s="300"/>
      <c r="CC163" s="291"/>
      <c r="CD163" s="286"/>
      <c r="CE163" s="297"/>
      <c r="CF163" s="298"/>
      <c r="CG163" s="299"/>
      <c r="CH163" s="300"/>
      <c r="CI163" s="291"/>
      <c r="CJ163" s="286"/>
      <c r="CK163" s="297"/>
      <c r="CL163" s="298"/>
      <c r="CM163" s="299"/>
      <c r="CN163" s="300"/>
      <c r="CO163" s="291"/>
      <c r="CP163" s="286"/>
      <c r="CQ163" s="297"/>
      <c r="CR163" s="298"/>
      <c r="CS163" s="299"/>
      <c r="CT163" s="300"/>
      <c r="CU163" s="291"/>
      <c r="CV163" s="286"/>
      <c r="CW163" s="297"/>
      <c r="CX163" s="298"/>
      <c r="CY163" s="299"/>
      <c r="CZ163" s="300"/>
      <c r="DA163" s="291"/>
      <c r="DB163" s="286"/>
      <c r="DC163" s="297"/>
      <c r="DD163" s="298"/>
      <c r="DE163" s="299"/>
      <c r="DF163" s="300"/>
      <c r="DG163" s="291"/>
      <c r="DH163" s="286"/>
      <c r="DI163" s="297"/>
      <c r="DJ163" s="298"/>
      <c r="DK163" s="299"/>
      <c r="DL163" s="300"/>
      <c r="DM163" s="291"/>
      <c r="DN163" s="286"/>
      <c r="DO163" s="297"/>
      <c r="DP163" s="298"/>
      <c r="DQ163" s="299"/>
      <c r="DR163" s="300"/>
      <c r="DS163" s="291"/>
      <c r="DT163" s="286"/>
      <c r="DU163" s="297"/>
      <c r="DV163" s="298"/>
      <c r="DW163" s="299"/>
      <c r="DX163" s="300"/>
      <c r="DY163" s="291"/>
      <c r="DZ163" s="286"/>
      <c r="EA163" s="297"/>
      <c r="EB163" s="298"/>
      <c r="EC163" s="299"/>
      <c r="ED163" s="300"/>
      <c r="EE163" s="291"/>
      <c r="EF163" s="286"/>
      <c r="EG163" s="297"/>
      <c r="EH163" s="298"/>
      <c r="EI163" s="299"/>
      <c r="EJ163" s="300"/>
      <c r="EK163" s="291"/>
      <c r="EL163" s="286"/>
      <c r="EM163" s="297"/>
      <c r="EN163" s="298"/>
      <c r="EO163" s="299"/>
      <c r="EP163" s="300"/>
      <c r="EQ163" s="291"/>
      <c r="ER163" s="286"/>
      <c r="ES163" s="297"/>
      <c r="ET163" s="298"/>
      <c r="EU163" s="299"/>
      <c r="EV163" s="300"/>
      <c r="EW163" s="291"/>
      <c r="EX163" s="286"/>
      <c r="EY163" s="297"/>
      <c r="EZ163" s="298"/>
      <c r="FA163" s="299"/>
      <c r="FB163" s="300"/>
      <c r="FC163" s="291"/>
      <c r="FD163" s="286"/>
      <c r="FE163" s="297"/>
      <c r="FF163" s="298"/>
      <c r="FG163" s="299"/>
      <c r="FH163" s="300"/>
      <c r="FI163" s="291"/>
      <c r="FJ163" s="286"/>
      <c r="FK163" s="297"/>
      <c r="FL163" s="298"/>
      <c r="FM163" s="299"/>
      <c r="FN163" s="300"/>
      <c r="FO163" s="291"/>
      <c r="FP163" s="286"/>
      <c r="FQ163" s="297"/>
      <c r="FR163" s="298"/>
      <c r="FS163" s="299"/>
      <c r="FT163" s="300"/>
      <c r="FU163" s="291"/>
      <c r="FV163" s="286"/>
      <c r="FW163" s="297"/>
      <c r="FX163" s="298"/>
      <c r="FY163" s="299"/>
      <c r="FZ163" s="300"/>
      <c r="GA163" s="291"/>
      <c r="GB163" s="286"/>
      <c r="GC163" s="297"/>
      <c r="GD163" s="298"/>
      <c r="GE163" s="299"/>
      <c r="GF163" s="300"/>
      <c r="GG163" s="291"/>
      <c r="GH163" s="286"/>
      <c r="GI163" s="297"/>
      <c r="GJ163" s="298"/>
      <c r="GK163" s="299"/>
      <c r="GL163" s="300"/>
      <c r="GM163" s="291"/>
      <c r="GN163" s="286"/>
      <c r="GO163" s="297"/>
      <c r="GP163" s="298"/>
      <c r="GQ163" s="299"/>
      <c r="GR163" s="300"/>
      <c r="GS163" s="291"/>
      <c r="GT163" s="286"/>
      <c r="GU163" s="297"/>
      <c r="GV163" s="298"/>
      <c r="GW163" s="299"/>
      <c r="GX163" s="300"/>
      <c r="GY163" s="291"/>
      <c r="GZ163" s="286"/>
      <c r="HA163" s="297"/>
      <c r="HB163" s="298"/>
      <c r="HC163" s="299"/>
      <c r="HD163" s="300"/>
    </row>
    <row r="164" spans="1:212" x14ac:dyDescent="0.25">
      <c r="A164" s="280">
        <f>IF(AL164=1,(MAXA(A$18:A163)+1),0)</f>
        <v>0</v>
      </c>
      <c r="B164" s="280">
        <f>IF(BF164+BG164+BH164+BI164+BJ164&gt;0,MAXA(B$18:B163)+1,0)</f>
        <v>0</v>
      </c>
      <c r="C164" s="280">
        <f>IF(BL164+BM164+BN164+BO164+BP164&gt;0,MAXA(C$18:C163)+1,0)</f>
        <v>0</v>
      </c>
      <c r="D164" s="280">
        <f>IF(BR164+BS164+BT164+BU164+BV164&gt;0,MAXA(D$18:D163)+1,0)</f>
        <v>0</v>
      </c>
      <c r="E164" s="280">
        <f>IF(BX164+BY164+BZ164+CA164+CB164&gt;0,MAXA(E$18:E163)+1,0)</f>
        <v>0</v>
      </c>
      <c r="F164" s="280">
        <f>IF(CD164+CE164+CF164+CG164+CH164&gt;0,MAXA(F$18:F163)+1,0)</f>
        <v>0</v>
      </c>
      <c r="G164" s="280">
        <f>IF(CJ164+CK164+CL164+CM164+CN164&gt;0,MAXA(G$18:G163)+1,0)</f>
        <v>0</v>
      </c>
      <c r="H164" s="280">
        <f>IF(CP164+CQ164+CR164+CS164+CT164&gt;0,MAXA(H$18:H163)+1,0)</f>
        <v>0</v>
      </c>
      <c r="I164" s="280">
        <f>IF(CV164+CW164+CX164+CY164+CZ164&gt;0,MAXA(I$18:I163)+1,0)</f>
        <v>0</v>
      </c>
      <c r="J164" s="280">
        <f>IF(DB164+DC164+DD164+DE164+DF164&gt;0,MAXA(J$18:J163)+1,0)</f>
        <v>0</v>
      </c>
      <c r="K164" s="280">
        <f>IF(DH164+DI164+DJ164+DK164+DL164&gt;0,MAXA(K$18:K163)+1,0)</f>
        <v>0</v>
      </c>
      <c r="L164" s="280">
        <f>IF(DN164+DO164+DP164+DQ164+DR164&gt;0,MAXA(L$18:L163)+1,0)</f>
        <v>0</v>
      </c>
      <c r="M164" s="280">
        <f>IF(DT164+DU164+DV164+DW164+DX164&gt;0,MAXA(M$18:M163)+1,0)</f>
        <v>0</v>
      </c>
      <c r="N164" s="280">
        <f>IF(DZ164+EA164+EB164+EC164+ED164&gt;0,MAXA(N$18:N163)+1,0)</f>
        <v>0</v>
      </c>
      <c r="O164" s="280">
        <f>IF(EF164+EG164+EH164+EI164+EJ164&gt;0,MAXA(O$18:O163)+1,0)</f>
        <v>0</v>
      </c>
      <c r="P164" s="280">
        <f>IF(EL164+EM164+EN164+EO164+EP164&gt;0,MAXA(P$18:P163)+1,0)</f>
        <v>0</v>
      </c>
      <c r="Q164" s="280">
        <f>IF(ER164+ES164+ET164+EU164+EV164&gt;0,MAXA(Q$18:Q163)+1,0)</f>
        <v>0</v>
      </c>
      <c r="R164" s="280">
        <f>IF(EX164+EY164+EZ164+FA164+FB164&gt;0,MAXA(R$18:R163)+1,0)</f>
        <v>0</v>
      </c>
      <c r="S164" s="280">
        <f>IF(FD164+FE164+FF164+FG164+FH164&gt;0,MAXA(S$18:S163)+1,0)</f>
        <v>0</v>
      </c>
      <c r="T164" s="280">
        <f>IF(FJ164+FK164+FL164+FM164+FN164&gt;0,MAXA(T$18:T163)+1,0)</f>
        <v>0</v>
      </c>
      <c r="U164" s="280">
        <f>IF(FP164+FQ164+FR164+FS164+FT164&gt;0,MAXA(U$18:U163)+1,0)</f>
        <v>0</v>
      </c>
      <c r="V164" s="280">
        <f>IF(FV164+FW164+FX164+FY164+FZ164&gt;0,MAXA(V$18:V163)+1,0)</f>
        <v>0</v>
      </c>
      <c r="W164" s="280">
        <f>IF(GB164+GC164+GD164+GE164+GF164&gt;0,MAXA(W$18:W163)+1,0)</f>
        <v>0</v>
      </c>
      <c r="X164" s="280">
        <f>IF(GH164+GI164+GJ164+GK164+GL164&gt;0,MAXA(X$18:X163)+1,0)</f>
        <v>0</v>
      </c>
      <c r="Y164" s="280">
        <f>IF(GN164+GO164+GP164+GQ164+GR164&gt;0,MAXA(Y$18:Y163)+1,0)</f>
        <v>0</v>
      </c>
      <c r="Z164" s="280">
        <f>IF(GT164+GU164+GV164+GW164+GX164&gt;0,MAXA(Z$18:Z163)+1,0)</f>
        <v>0</v>
      </c>
      <c r="AA164" s="280">
        <f>IF(GZ164+HA164+HB164+HC164+HD164&gt;0,MAXA(AA$18:AA163)+1,0)</f>
        <v>0</v>
      </c>
      <c r="AB164" s="280">
        <f t="shared" si="78"/>
        <v>0</v>
      </c>
      <c r="AC164" s="280">
        <f t="shared" si="86"/>
        <v>0</v>
      </c>
      <c r="AD164" s="280">
        <f t="shared" si="87"/>
        <v>0</v>
      </c>
      <c r="AE164" s="280">
        <f t="shared" si="88"/>
        <v>0</v>
      </c>
      <c r="AF164" s="280">
        <f t="shared" si="79"/>
        <v>0</v>
      </c>
      <c r="AG164" s="280">
        <f t="shared" si="89"/>
        <v>0</v>
      </c>
      <c r="AH164" s="280">
        <f t="shared" si="80"/>
        <v>0</v>
      </c>
      <c r="AI164" s="280">
        <f t="shared" si="90"/>
        <v>0</v>
      </c>
      <c r="AJ164" s="280">
        <f t="shared" si="81"/>
        <v>0</v>
      </c>
      <c r="AK164" s="186" t="e">
        <f>MATCH(AY164,AY$18:AY596,0)</f>
        <v>#N/A</v>
      </c>
      <c r="AL164" s="280">
        <f t="shared" si="91"/>
        <v>0</v>
      </c>
      <c r="AM164" s="280">
        <f t="shared" si="92"/>
        <v>147</v>
      </c>
      <c r="AN164" s="415"/>
      <c r="AO164" s="416"/>
      <c r="AP164" s="303">
        <f t="shared" si="82"/>
        <v>0</v>
      </c>
      <c r="AQ164" s="304">
        <f t="shared" si="83"/>
        <v>0</v>
      </c>
      <c r="AR164" s="305">
        <f t="shared" si="84"/>
        <v>0</v>
      </c>
      <c r="AS164" s="284"/>
      <c r="AT164" s="285" t="str">
        <f t="shared" si="85"/>
        <v/>
      </c>
      <c r="AU164" s="286"/>
      <c r="AV164" s="287"/>
      <c r="AW164" s="288"/>
      <c r="AX164" s="289"/>
      <c r="AY164" s="290"/>
      <c r="AZ164" s="291"/>
      <c r="BA164" s="286"/>
      <c r="BB164" s="290"/>
      <c r="BC164" s="287"/>
      <c r="BD164" s="307"/>
      <c r="BE164" s="309"/>
      <c r="BF164" s="286"/>
      <c r="BG164" s="297"/>
      <c r="BH164" s="298"/>
      <c r="BI164" s="299"/>
      <c r="BJ164" s="300"/>
      <c r="BK164" s="301"/>
      <c r="BL164" s="286"/>
      <c r="BM164" s="297"/>
      <c r="BN164" s="298"/>
      <c r="BO164" s="299"/>
      <c r="BP164" s="300"/>
      <c r="BQ164" s="301"/>
      <c r="BR164" s="286"/>
      <c r="BS164" s="297"/>
      <c r="BT164" s="298"/>
      <c r="BU164" s="299"/>
      <c r="BV164" s="300"/>
      <c r="BW164" s="301"/>
      <c r="BX164" s="286"/>
      <c r="BY164" s="297"/>
      <c r="BZ164" s="298"/>
      <c r="CA164" s="299"/>
      <c r="CB164" s="300"/>
      <c r="CC164" s="291"/>
      <c r="CD164" s="286"/>
      <c r="CE164" s="297"/>
      <c r="CF164" s="298"/>
      <c r="CG164" s="299"/>
      <c r="CH164" s="300"/>
      <c r="CI164" s="291"/>
      <c r="CJ164" s="286"/>
      <c r="CK164" s="297"/>
      <c r="CL164" s="298"/>
      <c r="CM164" s="299"/>
      <c r="CN164" s="300"/>
      <c r="CO164" s="291"/>
      <c r="CP164" s="286"/>
      <c r="CQ164" s="297"/>
      <c r="CR164" s="298"/>
      <c r="CS164" s="299"/>
      <c r="CT164" s="300"/>
      <c r="CU164" s="291"/>
      <c r="CV164" s="286"/>
      <c r="CW164" s="297"/>
      <c r="CX164" s="298"/>
      <c r="CY164" s="299"/>
      <c r="CZ164" s="300"/>
      <c r="DA164" s="291"/>
      <c r="DB164" s="286"/>
      <c r="DC164" s="297"/>
      <c r="DD164" s="298"/>
      <c r="DE164" s="299"/>
      <c r="DF164" s="300"/>
      <c r="DG164" s="291"/>
      <c r="DH164" s="286"/>
      <c r="DI164" s="297"/>
      <c r="DJ164" s="298"/>
      <c r="DK164" s="299"/>
      <c r="DL164" s="300"/>
      <c r="DM164" s="291"/>
      <c r="DN164" s="286"/>
      <c r="DO164" s="297"/>
      <c r="DP164" s="298"/>
      <c r="DQ164" s="299"/>
      <c r="DR164" s="300"/>
      <c r="DS164" s="291"/>
      <c r="DT164" s="286"/>
      <c r="DU164" s="297"/>
      <c r="DV164" s="298"/>
      <c r="DW164" s="299"/>
      <c r="DX164" s="300"/>
      <c r="DY164" s="291"/>
      <c r="DZ164" s="286"/>
      <c r="EA164" s="297"/>
      <c r="EB164" s="298"/>
      <c r="EC164" s="299"/>
      <c r="ED164" s="300"/>
      <c r="EE164" s="291"/>
      <c r="EF164" s="286"/>
      <c r="EG164" s="297"/>
      <c r="EH164" s="298"/>
      <c r="EI164" s="299"/>
      <c r="EJ164" s="300"/>
      <c r="EK164" s="291"/>
      <c r="EL164" s="286"/>
      <c r="EM164" s="297"/>
      <c r="EN164" s="298"/>
      <c r="EO164" s="299"/>
      <c r="EP164" s="300"/>
      <c r="EQ164" s="291"/>
      <c r="ER164" s="286"/>
      <c r="ES164" s="297"/>
      <c r="ET164" s="298"/>
      <c r="EU164" s="299"/>
      <c r="EV164" s="300"/>
      <c r="EW164" s="291"/>
      <c r="EX164" s="286"/>
      <c r="EY164" s="297"/>
      <c r="EZ164" s="298"/>
      <c r="FA164" s="299"/>
      <c r="FB164" s="300"/>
      <c r="FC164" s="291"/>
      <c r="FD164" s="286"/>
      <c r="FE164" s="297"/>
      <c r="FF164" s="298"/>
      <c r="FG164" s="299"/>
      <c r="FH164" s="300"/>
      <c r="FI164" s="291"/>
      <c r="FJ164" s="286"/>
      <c r="FK164" s="297"/>
      <c r="FL164" s="298"/>
      <c r="FM164" s="299"/>
      <c r="FN164" s="300"/>
      <c r="FO164" s="291"/>
      <c r="FP164" s="286"/>
      <c r="FQ164" s="297"/>
      <c r="FR164" s="298"/>
      <c r="FS164" s="299"/>
      <c r="FT164" s="300"/>
      <c r="FU164" s="291"/>
      <c r="FV164" s="286"/>
      <c r="FW164" s="297"/>
      <c r="FX164" s="298"/>
      <c r="FY164" s="299"/>
      <c r="FZ164" s="300"/>
      <c r="GA164" s="291"/>
      <c r="GB164" s="286"/>
      <c r="GC164" s="297"/>
      <c r="GD164" s="298"/>
      <c r="GE164" s="299"/>
      <c r="GF164" s="300"/>
      <c r="GG164" s="291"/>
      <c r="GH164" s="286"/>
      <c r="GI164" s="297"/>
      <c r="GJ164" s="298"/>
      <c r="GK164" s="299"/>
      <c r="GL164" s="300"/>
      <c r="GM164" s="291"/>
      <c r="GN164" s="286"/>
      <c r="GO164" s="297"/>
      <c r="GP164" s="298"/>
      <c r="GQ164" s="299"/>
      <c r="GR164" s="300"/>
      <c r="GS164" s="291"/>
      <c r="GT164" s="286"/>
      <c r="GU164" s="297"/>
      <c r="GV164" s="298"/>
      <c r="GW164" s="299"/>
      <c r="GX164" s="300"/>
      <c r="GY164" s="291"/>
      <c r="GZ164" s="286"/>
      <c r="HA164" s="297"/>
      <c r="HB164" s="298"/>
      <c r="HC164" s="299"/>
      <c r="HD164" s="300"/>
    </row>
    <row r="165" spans="1:212" x14ac:dyDescent="0.25">
      <c r="A165" s="280">
        <f>IF(AL165=1,(MAXA(A$18:A164)+1),0)</f>
        <v>0</v>
      </c>
      <c r="B165" s="280">
        <f>IF(BF165+BG165+BH165+BI165+BJ165&gt;0,MAXA(B$18:B164)+1,0)</f>
        <v>0</v>
      </c>
      <c r="C165" s="280">
        <f>IF(BL165+BM165+BN165+BO165+BP165&gt;0,MAXA(C$18:C164)+1,0)</f>
        <v>0</v>
      </c>
      <c r="D165" s="280">
        <f>IF(BR165+BS165+BT165+BU165+BV165&gt;0,MAXA(D$18:D164)+1,0)</f>
        <v>0</v>
      </c>
      <c r="E165" s="280">
        <f>IF(BX165+BY165+BZ165+CA165+CB165&gt;0,MAXA(E$18:E164)+1,0)</f>
        <v>0</v>
      </c>
      <c r="F165" s="280">
        <f>IF(CD165+CE165+CF165+CG165+CH165&gt;0,MAXA(F$18:F164)+1,0)</f>
        <v>0</v>
      </c>
      <c r="G165" s="280">
        <f>IF(CJ165+CK165+CL165+CM165+CN165&gt;0,MAXA(G$18:G164)+1,0)</f>
        <v>0</v>
      </c>
      <c r="H165" s="280">
        <f>IF(CP165+CQ165+CR165+CS165+CT165&gt;0,MAXA(H$18:H164)+1,0)</f>
        <v>0</v>
      </c>
      <c r="I165" s="280">
        <f>IF(CV165+CW165+CX165+CY165+CZ165&gt;0,MAXA(I$18:I164)+1,0)</f>
        <v>0</v>
      </c>
      <c r="J165" s="280">
        <f>IF(DB165+DC165+DD165+DE165+DF165&gt;0,MAXA(J$18:J164)+1,0)</f>
        <v>0</v>
      </c>
      <c r="K165" s="280">
        <f>IF(DH165+DI165+DJ165+DK165+DL165&gt;0,MAXA(K$18:K164)+1,0)</f>
        <v>0</v>
      </c>
      <c r="L165" s="280">
        <f>IF(DN165+DO165+DP165+DQ165+DR165&gt;0,MAXA(L$18:L164)+1,0)</f>
        <v>0</v>
      </c>
      <c r="M165" s="280">
        <f>IF(DT165+DU165+DV165+DW165+DX165&gt;0,MAXA(M$18:M164)+1,0)</f>
        <v>0</v>
      </c>
      <c r="N165" s="280">
        <f>IF(DZ165+EA165+EB165+EC165+ED165&gt;0,MAXA(N$18:N164)+1,0)</f>
        <v>0</v>
      </c>
      <c r="O165" s="280">
        <f>IF(EF165+EG165+EH165+EI165+EJ165&gt;0,MAXA(O$18:O164)+1,0)</f>
        <v>0</v>
      </c>
      <c r="P165" s="280">
        <f>IF(EL165+EM165+EN165+EO165+EP165&gt;0,MAXA(P$18:P164)+1,0)</f>
        <v>0</v>
      </c>
      <c r="Q165" s="280">
        <f>IF(ER165+ES165+ET165+EU165+EV165&gt;0,MAXA(Q$18:Q164)+1,0)</f>
        <v>0</v>
      </c>
      <c r="R165" s="280">
        <f>IF(EX165+EY165+EZ165+FA165+FB165&gt;0,MAXA(R$18:R164)+1,0)</f>
        <v>0</v>
      </c>
      <c r="S165" s="280">
        <f>IF(FD165+FE165+FF165+FG165+FH165&gt;0,MAXA(S$18:S164)+1,0)</f>
        <v>0</v>
      </c>
      <c r="T165" s="280">
        <f>IF(FJ165+FK165+FL165+FM165+FN165&gt;0,MAXA(T$18:T164)+1,0)</f>
        <v>0</v>
      </c>
      <c r="U165" s="280">
        <f>IF(FP165+FQ165+FR165+FS165+FT165&gt;0,MAXA(U$18:U164)+1,0)</f>
        <v>0</v>
      </c>
      <c r="V165" s="280">
        <f>IF(FV165+FW165+FX165+FY165+FZ165&gt;0,MAXA(V$18:V164)+1,0)</f>
        <v>0</v>
      </c>
      <c r="W165" s="280">
        <f>IF(GB165+GC165+GD165+GE165+GF165&gt;0,MAXA(W$18:W164)+1,0)</f>
        <v>0</v>
      </c>
      <c r="X165" s="280">
        <f>IF(GH165+GI165+GJ165+GK165+GL165&gt;0,MAXA(X$18:X164)+1,0)</f>
        <v>0</v>
      </c>
      <c r="Y165" s="280">
        <f>IF(GN165+GO165+GP165+GQ165+GR165&gt;0,MAXA(Y$18:Y164)+1,0)</f>
        <v>0</v>
      </c>
      <c r="Z165" s="280">
        <f>IF(GT165+GU165+GV165+GW165+GX165&gt;0,MAXA(Z$18:Z164)+1,0)</f>
        <v>0</v>
      </c>
      <c r="AA165" s="280">
        <f>IF(GZ165+HA165+HB165+HC165+HD165&gt;0,MAXA(AA$18:AA164)+1,0)</f>
        <v>0</v>
      </c>
      <c r="AB165" s="280">
        <f t="shared" si="78"/>
        <v>0</v>
      </c>
      <c r="AC165" s="280">
        <f t="shared" si="86"/>
        <v>0</v>
      </c>
      <c r="AD165" s="280">
        <f t="shared" si="87"/>
        <v>0</v>
      </c>
      <c r="AE165" s="280">
        <f t="shared" si="88"/>
        <v>0</v>
      </c>
      <c r="AF165" s="280">
        <f t="shared" si="79"/>
        <v>0</v>
      </c>
      <c r="AG165" s="280">
        <f t="shared" si="89"/>
        <v>0</v>
      </c>
      <c r="AH165" s="280">
        <f t="shared" si="80"/>
        <v>0</v>
      </c>
      <c r="AI165" s="280">
        <f t="shared" si="90"/>
        <v>0</v>
      </c>
      <c r="AJ165" s="280">
        <f t="shared" si="81"/>
        <v>0</v>
      </c>
      <c r="AK165" s="186" t="e">
        <f>MATCH(AY165,AY$18:AY597,0)</f>
        <v>#N/A</v>
      </c>
      <c r="AL165" s="280">
        <f t="shared" si="91"/>
        <v>0</v>
      </c>
      <c r="AM165" s="280">
        <f t="shared" si="92"/>
        <v>148</v>
      </c>
      <c r="AN165" s="415"/>
      <c r="AO165" s="416"/>
      <c r="AP165" s="303">
        <f t="shared" si="82"/>
        <v>0</v>
      </c>
      <c r="AQ165" s="304">
        <f t="shared" si="83"/>
        <v>0</v>
      </c>
      <c r="AR165" s="305">
        <f t="shared" si="84"/>
        <v>0</v>
      </c>
      <c r="AS165" s="284"/>
      <c r="AT165" s="285" t="str">
        <f t="shared" si="85"/>
        <v/>
      </c>
      <c r="AU165" s="286"/>
      <c r="AV165" s="287"/>
      <c r="AW165" s="288"/>
      <c r="AX165" s="289"/>
      <c r="AY165" s="290"/>
      <c r="AZ165" s="291"/>
      <c r="BA165" s="286"/>
      <c r="BB165" s="290"/>
      <c r="BC165" s="287"/>
      <c r="BD165" s="307"/>
      <c r="BE165" s="309"/>
      <c r="BF165" s="286"/>
      <c r="BG165" s="297"/>
      <c r="BH165" s="298"/>
      <c r="BI165" s="299"/>
      <c r="BJ165" s="300"/>
      <c r="BK165" s="301"/>
      <c r="BL165" s="286"/>
      <c r="BM165" s="297"/>
      <c r="BN165" s="298"/>
      <c r="BO165" s="299"/>
      <c r="BP165" s="300"/>
      <c r="BQ165" s="301"/>
      <c r="BR165" s="286"/>
      <c r="BS165" s="297"/>
      <c r="BT165" s="298"/>
      <c r="BU165" s="299"/>
      <c r="BV165" s="300"/>
      <c r="BW165" s="301"/>
      <c r="BX165" s="286"/>
      <c r="BY165" s="297"/>
      <c r="BZ165" s="298"/>
      <c r="CA165" s="299"/>
      <c r="CB165" s="300"/>
      <c r="CC165" s="291"/>
      <c r="CD165" s="286"/>
      <c r="CE165" s="297"/>
      <c r="CF165" s="298"/>
      <c r="CG165" s="299"/>
      <c r="CH165" s="300"/>
      <c r="CI165" s="291"/>
      <c r="CJ165" s="286"/>
      <c r="CK165" s="297"/>
      <c r="CL165" s="298"/>
      <c r="CM165" s="299"/>
      <c r="CN165" s="300"/>
      <c r="CO165" s="291"/>
      <c r="CP165" s="286"/>
      <c r="CQ165" s="297"/>
      <c r="CR165" s="298"/>
      <c r="CS165" s="299"/>
      <c r="CT165" s="300"/>
      <c r="CU165" s="291"/>
      <c r="CV165" s="286"/>
      <c r="CW165" s="297"/>
      <c r="CX165" s="298"/>
      <c r="CY165" s="299"/>
      <c r="CZ165" s="300"/>
      <c r="DA165" s="291"/>
      <c r="DB165" s="286"/>
      <c r="DC165" s="297"/>
      <c r="DD165" s="298"/>
      <c r="DE165" s="299"/>
      <c r="DF165" s="300"/>
      <c r="DG165" s="291"/>
      <c r="DH165" s="286"/>
      <c r="DI165" s="297"/>
      <c r="DJ165" s="298"/>
      <c r="DK165" s="299"/>
      <c r="DL165" s="300"/>
      <c r="DM165" s="291"/>
      <c r="DN165" s="286"/>
      <c r="DO165" s="297"/>
      <c r="DP165" s="298"/>
      <c r="DQ165" s="299"/>
      <c r="DR165" s="300"/>
      <c r="DS165" s="291"/>
      <c r="DT165" s="286"/>
      <c r="DU165" s="297"/>
      <c r="DV165" s="298"/>
      <c r="DW165" s="299"/>
      <c r="DX165" s="300"/>
      <c r="DY165" s="291"/>
      <c r="DZ165" s="286"/>
      <c r="EA165" s="297"/>
      <c r="EB165" s="298"/>
      <c r="EC165" s="299"/>
      <c r="ED165" s="300"/>
      <c r="EE165" s="291"/>
      <c r="EF165" s="286"/>
      <c r="EG165" s="297"/>
      <c r="EH165" s="298"/>
      <c r="EI165" s="299"/>
      <c r="EJ165" s="300"/>
      <c r="EK165" s="291"/>
      <c r="EL165" s="286"/>
      <c r="EM165" s="297"/>
      <c r="EN165" s="298"/>
      <c r="EO165" s="299"/>
      <c r="EP165" s="300"/>
      <c r="EQ165" s="291"/>
      <c r="ER165" s="286"/>
      <c r="ES165" s="297"/>
      <c r="ET165" s="298"/>
      <c r="EU165" s="299"/>
      <c r="EV165" s="300"/>
      <c r="EW165" s="291"/>
      <c r="EX165" s="286"/>
      <c r="EY165" s="297"/>
      <c r="EZ165" s="298"/>
      <c r="FA165" s="299"/>
      <c r="FB165" s="300"/>
      <c r="FC165" s="291"/>
      <c r="FD165" s="286"/>
      <c r="FE165" s="297"/>
      <c r="FF165" s="298"/>
      <c r="FG165" s="299"/>
      <c r="FH165" s="300"/>
      <c r="FI165" s="291"/>
      <c r="FJ165" s="286"/>
      <c r="FK165" s="297"/>
      <c r="FL165" s="298"/>
      <c r="FM165" s="299"/>
      <c r="FN165" s="300"/>
      <c r="FO165" s="291"/>
      <c r="FP165" s="286"/>
      <c r="FQ165" s="297"/>
      <c r="FR165" s="298"/>
      <c r="FS165" s="299"/>
      <c r="FT165" s="300"/>
      <c r="FU165" s="291"/>
      <c r="FV165" s="286"/>
      <c r="FW165" s="297"/>
      <c r="FX165" s="298"/>
      <c r="FY165" s="299"/>
      <c r="FZ165" s="300"/>
      <c r="GA165" s="291"/>
      <c r="GB165" s="286"/>
      <c r="GC165" s="297"/>
      <c r="GD165" s="298"/>
      <c r="GE165" s="299"/>
      <c r="GF165" s="300"/>
      <c r="GG165" s="291"/>
      <c r="GH165" s="286"/>
      <c r="GI165" s="297"/>
      <c r="GJ165" s="298"/>
      <c r="GK165" s="299"/>
      <c r="GL165" s="300"/>
      <c r="GM165" s="291"/>
      <c r="GN165" s="286"/>
      <c r="GO165" s="297"/>
      <c r="GP165" s="298"/>
      <c r="GQ165" s="299"/>
      <c r="GR165" s="300"/>
      <c r="GS165" s="291"/>
      <c r="GT165" s="286"/>
      <c r="GU165" s="297"/>
      <c r="GV165" s="298"/>
      <c r="GW165" s="299"/>
      <c r="GX165" s="300"/>
      <c r="GY165" s="291"/>
      <c r="GZ165" s="286"/>
      <c r="HA165" s="297"/>
      <c r="HB165" s="298"/>
      <c r="HC165" s="299"/>
      <c r="HD165" s="300"/>
    </row>
    <row r="166" spans="1:212" x14ac:dyDescent="0.25">
      <c r="A166" s="280">
        <f>IF(AL166=1,(MAXA(A$18:A165)+1),0)</f>
        <v>0</v>
      </c>
      <c r="B166" s="280">
        <f>IF(BF166+BG166+BH166+BI166+BJ166&gt;0,MAXA(B$18:B165)+1,0)</f>
        <v>0</v>
      </c>
      <c r="C166" s="280">
        <f>IF(BL166+BM166+BN166+BO166+BP166&gt;0,MAXA(C$18:C165)+1,0)</f>
        <v>0</v>
      </c>
      <c r="D166" s="280">
        <f>IF(BR166+BS166+BT166+BU166+BV166&gt;0,MAXA(D$18:D165)+1,0)</f>
        <v>0</v>
      </c>
      <c r="E166" s="280">
        <f>IF(BX166+BY166+BZ166+CA166+CB166&gt;0,MAXA(E$18:E165)+1,0)</f>
        <v>0</v>
      </c>
      <c r="F166" s="280">
        <f>IF(CD166+CE166+CF166+CG166+CH166&gt;0,MAXA(F$18:F165)+1,0)</f>
        <v>0</v>
      </c>
      <c r="G166" s="280">
        <f>IF(CJ166+CK166+CL166+CM166+CN166&gt;0,MAXA(G$18:G165)+1,0)</f>
        <v>0</v>
      </c>
      <c r="H166" s="280">
        <f>IF(CP166+CQ166+CR166+CS166+CT166&gt;0,MAXA(H$18:H165)+1,0)</f>
        <v>0</v>
      </c>
      <c r="I166" s="280">
        <f>IF(CV166+CW166+CX166+CY166+CZ166&gt;0,MAXA(I$18:I165)+1,0)</f>
        <v>0</v>
      </c>
      <c r="J166" s="280">
        <f>IF(DB166+DC166+DD166+DE166+DF166&gt;0,MAXA(J$18:J165)+1,0)</f>
        <v>0</v>
      </c>
      <c r="K166" s="280">
        <f>IF(DH166+DI166+DJ166+DK166+DL166&gt;0,MAXA(K$18:K165)+1,0)</f>
        <v>0</v>
      </c>
      <c r="L166" s="280">
        <f>IF(DN166+DO166+DP166+DQ166+DR166&gt;0,MAXA(L$18:L165)+1,0)</f>
        <v>0</v>
      </c>
      <c r="M166" s="280">
        <f>IF(DT166+DU166+DV166+DW166+DX166&gt;0,MAXA(M$18:M165)+1,0)</f>
        <v>0</v>
      </c>
      <c r="N166" s="280">
        <f>IF(DZ166+EA166+EB166+EC166+ED166&gt;0,MAXA(N$18:N165)+1,0)</f>
        <v>0</v>
      </c>
      <c r="O166" s="280">
        <f>IF(EF166+EG166+EH166+EI166+EJ166&gt;0,MAXA(O$18:O165)+1,0)</f>
        <v>0</v>
      </c>
      <c r="P166" s="280">
        <f>IF(EL166+EM166+EN166+EO166+EP166&gt;0,MAXA(P$18:P165)+1,0)</f>
        <v>0</v>
      </c>
      <c r="Q166" s="280">
        <f>IF(ER166+ES166+ET166+EU166+EV166&gt;0,MAXA(Q$18:Q165)+1,0)</f>
        <v>0</v>
      </c>
      <c r="R166" s="280">
        <f>IF(EX166+EY166+EZ166+FA166+FB166&gt;0,MAXA(R$18:R165)+1,0)</f>
        <v>0</v>
      </c>
      <c r="S166" s="280">
        <f>IF(FD166+FE166+FF166+FG166+FH166&gt;0,MAXA(S$18:S165)+1,0)</f>
        <v>0</v>
      </c>
      <c r="T166" s="280">
        <f>IF(FJ166+FK166+FL166+FM166+FN166&gt;0,MAXA(T$18:T165)+1,0)</f>
        <v>0</v>
      </c>
      <c r="U166" s="280">
        <f>IF(FP166+FQ166+FR166+FS166+FT166&gt;0,MAXA(U$18:U165)+1,0)</f>
        <v>0</v>
      </c>
      <c r="V166" s="280">
        <f>IF(FV166+FW166+FX166+FY166+FZ166&gt;0,MAXA(V$18:V165)+1,0)</f>
        <v>0</v>
      </c>
      <c r="W166" s="280">
        <f>IF(GB166+GC166+GD166+GE166+GF166&gt;0,MAXA(W$18:W165)+1,0)</f>
        <v>0</v>
      </c>
      <c r="X166" s="280">
        <f>IF(GH166+GI166+GJ166+GK166+GL166&gt;0,MAXA(X$18:X165)+1,0)</f>
        <v>0</v>
      </c>
      <c r="Y166" s="280">
        <f>IF(GN166+GO166+GP166+GQ166+GR166&gt;0,MAXA(Y$18:Y165)+1,0)</f>
        <v>0</v>
      </c>
      <c r="Z166" s="280">
        <f>IF(GT166+GU166+GV166+GW166+GX166&gt;0,MAXA(Z$18:Z165)+1,0)</f>
        <v>0</v>
      </c>
      <c r="AA166" s="280">
        <f>IF(GZ166+HA166+HB166+HC166+HD166&gt;0,MAXA(AA$18:AA165)+1,0)</f>
        <v>0</v>
      </c>
      <c r="AB166" s="280">
        <f t="shared" si="78"/>
        <v>0</v>
      </c>
      <c r="AC166" s="280">
        <f t="shared" si="86"/>
        <v>0</v>
      </c>
      <c r="AD166" s="280">
        <f t="shared" si="87"/>
        <v>0</v>
      </c>
      <c r="AE166" s="280">
        <f t="shared" si="88"/>
        <v>0</v>
      </c>
      <c r="AF166" s="280">
        <f t="shared" si="79"/>
        <v>0</v>
      </c>
      <c r="AG166" s="280">
        <f t="shared" si="89"/>
        <v>0</v>
      </c>
      <c r="AH166" s="280">
        <f t="shared" si="80"/>
        <v>0</v>
      </c>
      <c r="AI166" s="280">
        <f t="shared" si="90"/>
        <v>0</v>
      </c>
      <c r="AJ166" s="280">
        <f t="shared" si="81"/>
        <v>0</v>
      </c>
      <c r="AK166" s="186" t="e">
        <f>MATCH(AY166,AY$18:AY598,0)</f>
        <v>#N/A</v>
      </c>
      <c r="AL166" s="280">
        <f t="shared" si="91"/>
        <v>0</v>
      </c>
      <c r="AM166" s="280">
        <f t="shared" si="92"/>
        <v>149</v>
      </c>
      <c r="AN166" s="415"/>
      <c r="AO166" s="416"/>
      <c r="AP166" s="303">
        <f t="shared" si="82"/>
        <v>0</v>
      </c>
      <c r="AQ166" s="304">
        <f t="shared" si="83"/>
        <v>0</v>
      </c>
      <c r="AR166" s="305">
        <f t="shared" si="84"/>
        <v>0</v>
      </c>
      <c r="AS166" s="284"/>
      <c r="AT166" s="285" t="str">
        <f t="shared" si="85"/>
        <v/>
      </c>
      <c r="AU166" s="286"/>
      <c r="AV166" s="287"/>
      <c r="AW166" s="288"/>
      <c r="AX166" s="289"/>
      <c r="AY166" s="290"/>
      <c r="AZ166" s="291"/>
      <c r="BA166" s="286"/>
      <c r="BB166" s="290"/>
      <c r="BC166" s="287"/>
      <c r="BD166" s="307"/>
      <c r="BE166" s="309"/>
      <c r="BF166" s="286"/>
      <c r="BG166" s="297"/>
      <c r="BH166" s="298"/>
      <c r="BI166" s="299"/>
      <c r="BJ166" s="300"/>
      <c r="BK166" s="301"/>
      <c r="BL166" s="286"/>
      <c r="BM166" s="297"/>
      <c r="BN166" s="298"/>
      <c r="BO166" s="299"/>
      <c r="BP166" s="300"/>
      <c r="BQ166" s="301"/>
      <c r="BR166" s="286"/>
      <c r="BS166" s="297"/>
      <c r="BT166" s="298"/>
      <c r="BU166" s="299"/>
      <c r="BV166" s="300"/>
      <c r="BW166" s="301"/>
      <c r="BX166" s="286"/>
      <c r="BY166" s="297"/>
      <c r="BZ166" s="298"/>
      <c r="CA166" s="299"/>
      <c r="CB166" s="300"/>
      <c r="CC166" s="291"/>
      <c r="CD166" s="286"/>
      <c r="CE166" s="297"/>
      <c r="CF166" s="298"/>
      <c r="CG166" s="299"/>
      <c r="CH166" s="300"/>
      <c r="CI166" s="291"/>
      <c r="CJ166" s="286"/>
      <c r="CK166" s="297"/>
      <c r="CL166" s="298"/>
      <c r="CM166" s="299"/>
      <c r="CN166" s="300"/>
      <c r="CO166" s="291"/>
      <c r="CP166" s="286"/>
      <c r="CQ166" s="297"/>
      <c r="CR166" s="298"/>
      <c r="CS166" s="299"/>
      <c r="CT166" s="300"/>
      <c r="CU166" s="291"/>
      <c r="CV166" s="286"/>
      <c r="CW166" s="297"/>
      <c r="CX166" s="298"/>
      <c r="CY166" s="299"/>
      <c r="CZ166" s="300"/>
      <c r="DA166" s="291"/>
      <c r="DB166" s="286"/>
      <c r="DC166" s="297"/>
      <c r="DD166" s="298"/>
      <c r="DE166" s="299"/>
      <c r="DF166" s="300"/>
      <c r="DG166" s="291"/>
      <c r="DH166" s="286"/>
      <c r="DI166" s="297"/>
      <c r="DJ166" s="298"/>
      <c r="DK166" s="299"/>
      <c r="DL166" s="300"/>
      <c r="DM166" s="291"/>
      <c r="DN166" s="286"/>
      <c r="DO166" s="297"/>
      <c r="DP166" s="298"/>
      <c r="DQ166" s="299"/>
      <c r="DR166" s="300"/>
      <c r="DS166" s="291"/>
      <c r="DT166" s="286"/>
      <c r="DU166" s="297"/>
      <c r="DV166" s="298"/>
      <c r="DW166" s="299"/>
      <c r="DX166" s="300"/>
      <c r="DY166" s="291"/>
      <c r="DZ166" s="286"/>
      <c r="EA166" s="297"/>
      <c r="EB166" s="298"/>
      <c r="EC166" s="299"/>
      <c r="ED166" s="300"/>
      <c r="EE166" s="291"/>
      <c r="EF166" s="286"/>
      <c r="EG166" s="297"/>
      <c r="EH166" s="298"/>
      <c r="EI166" s="299"/>
      <c r="EJ166" s="300"/>
      <c r="EK166" s="291"/>
      <c r="EL166" s="286"/>
      <c r="EM166" s="297"/>
      <c r="EN166" s="298"/>
      <c r="EO166" s="299"/>
      <c r="EP166" s="300"/>
      <c r="EQ166" s="291"/>
      <c r="ER166" s="286"/>
      <c r="ES166" s="297"/>
      <c r="ET166" s="298"/>
      <c r="EU166" s="299"/>
      <c r="EV166" s="300"/>
      <c r="EW166" s="291"/>
      <c r="EX166" s="286"/>
      <c r="EY166" s="297"/>
      <c r="EZ166" s="298"/>
      <c r="FA166" s="299"/>
      <c r="FB166" s="300"/>
      <c r="FC166" s="291"/>
      <c r="FD166" s="286"/>
      <c r="FE166" s="297"/>
      <c r="FF166" s="298"/>
      <c r="FG166" s="299"/>
      <c r="FH166" s="300"/>
      <c r="FI166" s="291"/>
      <c r="FJ166" s="286"/>
      <c r="FK166" s="297"/>
      <c r="FL166" s="298"/>
      <c r="FM166" s="299"/>
      <c r="FN166" s="300"/>
      <c r="FO166" s="291"/>
      <c r="FP166" s="286"/>
      <c r="FQ166" s="297"/>
      <c r="FR166" s="298"/>
      <c r="FS166" s="299"/>
      <c r="FT166" s="300"/>
      <c r="FU166" s="291"/>
      <c r="FV166" s="286"/>
      <c r="FW166" s="297"/>
      <c r="FX166" s="298"/>
      <c r="FY166" s="299"/>
      <c r="FZ166" s="300"/>
      <c r="GA166" s="291"/>
      <c r="GB166" s="286"/>
      <c r="GC166" s="297"/>
      <c r="GD166" s="298"/>
      <c r="GE166" s="299"/>
      <c r="GF166" s="300"/>
      <c r="GG166" s="291"/>
      <c r="GH166" s="286"/>
      <c r="GI166" s="297"/>
      <c r="GJ166" s="298"/>
      <c r="GK166" s="299"/>
      <c r="GL166" s="300"/>
      <c r="GM166" s="291"/>
      <c r="GN166" s="286"/>
      <c r="GO166" s="297"/>
      <c r="GP166" s="298"/>
      <c r="GQ166" s="299"/>
      <c r="GR166" s="300"/>
      <c r="GS166" s="291"/>
      <c r="GT166" s="286"/>
      <c r="GU166" s="297"/>
      <c r="GV166" s="298"/>
      <c r="GW166" s="299"/>
      <c r="GX166" s="300"/>
      <c r="GY166" s="291"/>
      <c r="GZ166" s="286"/>
      <c r="HA166" s="297"/>
      <c r="HB166" s="298"/>
      <c r="HC166" s="299"/>
      <c r="HD166" s="300"/>
    </row>
    <row r="167" spans="1:212" x14ac:dyDescent="0.25">
      <c r="A167" s="280">
        <f>IF(AL167=1,(MAXA(A$18:A166)+1),0)</f>
        <v>0</v>
      </c>
      <c r="B167" s="280">
        <f>IF(BF167+BG167+BH167+BI167+BJ167&gt;0,MAXA(B$18:B166)+1,0)</f>
        <v>0</v>
      </c>
      <c r="C167" s="280">
        <f>IF(BL167+BM167+BN167+BO167+BP167&gt;0,MAXA(C$18:C166)+1,0)</f>
        <v>0</v>
      </c>
      <c r="D167" s="280">
        <f>IF(BR167+BS167+BT167+BU167+BV167&gt;0,MAXA(D$18:D166)+1,0)</f>
        <v>0</v>
      </c>
      <c r="E167" s="280">
        <f>IF(BX167+BY167+BZ167+CA167+CB167&gt;0,MAXA(E$18:E166)+1,0)</f>
        <v>0</v>
      </c>
      <c r="F167" s="280">
        <f>IF(CD167+CE167+CF167+CG167+CH167&gt;0,MAXA(F$18:F166)+1,0)</f>
        <v>0</v>
      </c>
      <c r="G167" s="280">
        <f>IF(CJ167+CK167+CL167+CM167+CN167&gt;0,MAXA(G$18:G166)+1,0)</f>
        <v>0</v>
      </c>
      <c r="H167" s="280">
        <f>IF(CP167+CQ167+CR167+CS167+CT167&gt;0,MAXA(H$18:H166)+1,0)</f>
        <v>0</v>
      </c>
      <c r="I167" s="280">
        <f>IF(CV167+CW167+CX167+CY167+CZ167&gt;0,MAXA(I$18:I166)+1,0)</f>
        <v>0</v>
      </c>
      <c r="J167" s="280">
        <f>IF(DB167+DC167+DD167+DE167+DF167&gt;0,MAXA(J$18:J166)+1,0)</f>
        <v>0</v>
      </c>
      <c r="K167" s="280">
        <f>IF(DH167+DI167+DJ167+DK167+DL167&gt;0,MAXA(K$18:K166)+1,0)</f>
        <v>0</v>
      </c>
      <c r="L167" s="280">
        <f>IF(DN167+DO167+DP167+DQ167+DR167&gt;0,MAXA(L$18:L166)+1,0)</f>
        <v>0</v>
      </c>
      <c r="M167" s="280">
        <f>IF(DT167+DU167+DV167+DW167+DX167&gt;0,MAXA(M$18:M166)+1,0)</f>
        <v>0</v>
      </c>
      <c r="N167" s="280">
        <f>IF(DZ167+EA167+EB167+EC167+ED167&gt;0,MAXA(N$18:N166)+1,0)</f>
        <v>0</v>
      </c>
      <c r="O167" s="280">
        <f>IF(EF167+EG167+EH167+EI167+EJ167&gt;0,MAXA(O$18:O166)+1,0)</f>
        <v>0</v>
      </c>
      <c r="P167" s="280">
        <f>IF(EL167+EM167+EN167+EO167+EP167&gt;0,MAXA(P$18:P166)+1,0)</f>
        <v>0</v>
      </c>
      <c r="Q167" s="280">
        <f>IF(ER167+ES167+ET167+EU167+EV167&gt;0,MAXA(Q$18:Q166)+1,0)</f>
        <v>0</v>
      </c>
      <c r="R167" s="280">
        <f>IF(EX167+EY167+EZ167+FA167+FB167&gt;0,MAXA(R$18:R166)+1,0)</f>
        <v>0</v>
      </c>
      <c r="S167" s="280">
        <f>IF(FD167+FE167+FF167+FG167+FH167&gt;0,MAXA(S$18:S166)+1,0)</f>
        <v>0</v>
      </c>
      <c r="T167" s="280">
        <f>IF(FJ167+FK167+FL167+FM167+FN167&gt;0,MAXA(T$18:T166)+1,0)</f>
        <v>0</v>
      </c>
      <c r="U167" s="280">
        <f>IF(FP167+FQ167+FR167+FS167+FT167&gt;0,MAXA(U$18:U166)+1,0)</f>
        <v>0</v>
      </c>
      <c r="V167" s="280">
        <f>IF(FV167+FW167+FX167+FY167+FZ167&gt;0,MAXA(V$18:V166)+1,0)</f>
        <v>0</v>
      </c>
      <c r="W167" s="280">
        <f>IF(GB167+GC167+GD167+GE167+GF167&gt;0,MAXA(W$18:W166)+1,0)</f>
        <v>0</v>
      </c>
      <c r="X167" s="280">
        <f>IF(GH167+GI167+GJ167+GK167+GL167&gt;0,MAXA(X$18:X166)+1,0)</f>
        <v>0</v>
      </c>
      <c r="Y167" s="280">
        <f>IF(GN167+GO167+GP167+GQ167+GR167&gt;0,MAXA(Y$18:Y166)+1,0)</f>
        <v>0</v>
      </c>
      <c r="Z167" s="280">
        <f>IF(GT167+GU167+GV167+GW167+GX167&gt;0,MAXA(Z$18:Z166)+1,0)</f>
        <v>0</v>
      </c>
      <c r="AA167" s="280">
        <f>IF(GZ167+HA167+HB167+HC167+HD167&gt;0,MAXA(AA$18:AA166)+1,0)</f>
        <v>0</v>
      </c>
      <c r="AB167" s="280">
        <f t="shared" si="78"/>
        <v>0</v>
      </c>
      <c r="AC167" s="280">
        <f t="shared" si="86"/>
        <v>0</v>
      </c>
      <c r="AD167" s="280">
        <f t="shared" si="87"/>
        <v>0</v>
      </c>
      <c r="AE167" s="280">
        <f t="shared" si="88"/>
        <v>0</v>
      </c>
      <c r="AF167" s="280">
        <f t="shared" si="79"/>
        <v>0</v>
      </c>
      <c r="AG167" s="280">
        <f t="shared" si="89"/>
        <v>0</v>
      </c>
      <c r="AH167" s="280">
        <f t="shared" si="80"/>
        <v>0</v>
      </c>
      <c r="AI167" s="280">
        <f t="shared" si="90"/>
        <v>0</v>
      </c>
      <c r="AJ167" s="280">
        <f t="shared" si="81"/>
        <v>0</v>
      </c>
      <c r="AK167" s="186" t="e">
        <f>MATCH(AY167,AY$18:AY599,0)</f>
        <v>#N/A</v>
      </c>
      <c r="AL167" s="280">
        <f t="shared" si="91"/>
        <v>0</v>
      </c>
      <c r="AM167" s="280">
        <f t="shared" si="92"/>
        <v>150</v>
      </c>
      <c r="AN167" s="415"/>
      <c r="AO167" s="416"/>
      <c r="AP167" s="303">
        <f t="shared" si="82"/>
        <v>0</v>
      </c>
      <c r="AQ167" s="304">
        <f t="shared" si="83"/>
        <v>0</v>
      </c>
      <c r="AR167" s="305">
        <f t="shared" si="84"/>
        <v>0</v>
      </c>
      <c r="AS167" s="284"/>
      <c r="AT167" s="285" t="str">
        <f t="shared" si="85"/>
        <v/>
      </c>
      <c r="AU167" s="286"/>
      <c r="AV167" s="287"/>
      <c r="AW167" s="288"/>
      <c r="AX167" s="289"/>
      <c r="AY167" s="290"/>
      <c r="AZ167" s="291"/>
      <c r="BA167" s="286"/>
      <c r="BB167" s="290"/>
      <c r="BC167" s="287"/>
      <c r="BD167" s="307"/>
      <c r="BE167" s="309"/>
      <c r="BF167" s="286"/>
      <c r="BG167" s="297"/>
      <c r="BH167" s="298"/>
      <c r="BI167" s="299"/>
      <c r="BJ167" s="300"/>
      <c r="BK167" s="301"/>
      <c r="BL167" s="286"/>
      <c r="BM167" s="297"/>
      <c r="BN167" s="298"/>
      <c r="BO167" s="299"/>
      <c r="BP167" s="300"/>
      <c r="BQ167" s="301"/>
      <c r="BR167" s="286"/>
      <c r="BS167" s="297"/>
      <c r="BT167" s="298"/>
      <c r="BU167" s="299"/>
      <c r="BV167" s="300"/>
      <c r="BW167" s="301"/>
      <c r="BX167" s="286"/>
      <c r="BY167" s="297"/>
      <c r="BZ167" s="298"/>
      <c r="CA167" s="299"/>
      <c r="CB167" s="300"/>
      <c r="CC167" s="291"/>
      <c r="CD167" s="286"/>
      <c r="CE167" s="297"/>
      <c r="CF167" s="298"/>
      <c r="CG167" s="299"/>
      <c r="CH167" s="300"/>
      <c r="CI167" s="291"/>
      <c r="CJ167" s="286"/>
      <c r="CK167" s="297"/>
      <c r="CL167" s="298"/>
      <c r="CM167" s="299"/>
      <c r="CN167" s="300"/>
      <c r="CO167" s="291"/>
      <c r="CP167" s="286"/>
      <c r="CQ167" s="297"/>
      <c r="CR167" s="298"/>
      <c r="CS167" s="299"/>
      <c r="CT167" s="300"/>
      <c r="CU167" s="291"/>
      <c r="CV167" s="286"/>
      <c r="CW167" s="297"/>
      <c r="CX167" s="298"/>
      <c r="CY167" s="299"/>
      <c r="CZ167" s="300"/>
      <c r="DA167" s="291"/>
      <c r="DB167" s="286"/>
      <c r="DC167" s="297"/>
      <c r="DD167" s="298"/>
      <c r="DE167" s="299"/>
      <c r="DF167" s="300"/>
      <c r="DG167" s="291"/>
      <c r="DH167" s="286"/>
      <c r="DI167" s="297"/>
      <c r="DJ167" s="298"/>
      <c r="DK167" s="299"/>
      <c r="DL167" s="300"/>
      <c r="DM167" s="291"/>
      <c r="DN167" s="286"/>
      <c r="DO167" s="297"/>
      <c r="DP167" s="298"/>
      <c r="DQ167" s="299"/>
      <c r="DR167" s="300"/>
      <c r="DS167" s="291"/>
      <c r="DT167" s="286"/>
      <c r="DU167" s="297"/>
      <c r="DV167" s="298"/>
      <c r="DW167" s="299"/>
      <c r="DX167" s="300"/>
      <c r="DY167" s="291"/>
      <c r="DZ167" s="286"/>
      <c r="EA167" s="297"/>
      <c r="EB167" s="298"/>
      <c r="EC167" s="299"/>
      <c r="ED167" s="300"/>
      <c r="EE167" s="291"/>
      <c r="EF167" s="286"/>
      <c r="EG167" s="297"/>
      <c r="EH167" s="298"/>
      <c r="EI167" s="299"/>
      <c r="EJ167" s="300"/>
      <c r="EK167" s="291"/>
      <c r="EL167" s="286"/>
      <c r="EM167" s="297"/>
      <c r="EN167" s="298"/>
      <c r="EO167" s="299"/>
      <c r="EP167" s="300"/>
      <c r="EQ167" s="291"/>
      <c r="ER167" s="286"/>
      <c r="ES167" s="297"/>
      <c r="ET167" s="298"/>
      <c r="EU167" s="299"/>
      <c r="EV167" s="300"/>
      <c r="EW167" s="291"/>
      <c r="EX167" s="286"/>
      <c r="EY167" s="297"/>
      <c r="EZ167" s="298"/>
      <c r="FA167" s="299"/>
      <c r="FB167" s="300"/>
      <c r="FC167" s="291"/>
      <c r="FD167" s="286"/>
      <c r="FE167" s="297"/>
      <c r="FF167" s="298"/>
      <c r="FG167" s="299"/>
      <c r="FH167" s="300"/>
      <c r="FI167" s="291"/>
      <c r="FJ167" s="286"/>
      <c r="FK167" s="297"/>
      <c r="FL167" s="298"/>
      <c r="FM167" s="299"/>
      <c r="FN167" s="300"/>
      <c r="FO167" s="291"/>
      <c r="FP167" s="286"/>
      <c r="FQ167" s="297"/>
      <c r="FR167" s="298"/>
      <c r="FS167" s="299"/>
      <c r="FT167" s="300"/>
      <c r="FU167" s="291"/>
      <c r="FV167" s="286"/>
      <c r="FW167" s="297"/>
      <c r="FX167" s="298"/>
      <c r="FY167" s="299"/>
      <c r="FZ167" s="300"/>
      <c r="GA167" s="291"/>
      <c r="GB167" s="286"/>
      <c r="GC167" s="297"/>
      <c r="GD167" s="298"/>
      <c r="GE167" s="299"/>
      <c r="GF167" s="300"/>
      <c r="GG167" s="291"/>
      <c r="GH167" s="286"/>
      <c r="GI167" s="297"/>
      <c r="GJ167" s="298"/>
      <c r="GK167" s="299"/>
      <c r="GL167" s="300"/>
      <c r="GM167" s="291"/>
      <c r="GN167" s="286"/>
      <c r="GO167" s="297"/>
      <c r="GP167" s="298"/>
      <c r="GQ167" s="299"/>
      <c r="GR167" s="300"/>
      <c r="GS167" s="291"/>
      <c r="GT167" s="286"/>
      <c r="GU167" s="297"/>
      <c r="GV167" s="298"/>
      <c r="GW167" s="299"/>
      <c r="GX167" s="300"/>
      <c r="GY167" s="291"/>
      <c r="GZ167" s="286"/>
      <c r="HA167" s="297"/>
      <c r="HB167" s="298"/>
      <c r="HC167" s="299"/>
      <c r="HD167" s="300"/>
    </row>
    <row r="168" spans="1:212" x14ac:dyDescent="0.25">
      <c r="A168" s="280">
        <f>IF(AL168=1,(MAXA(A$18:A167)+1),0)</f>
        <v>0</v>
      </c>
      <c r="B168" s="280">
        <f>IF(BF168+BG168+BH168+BI168+BJ168&gt;0,MAXA(B$18:B167)+1,0)</f>
        <v>0</v>
      </c>
      <c r="C168" s="280">
        <f>IF(BL168+BM168+BN168+BO168+BP168&gt;0,MAXA(C$18:C167)+1,0)</f>
        <v>0</v>
      </c>
      <c r="D168" s="280">
        <f>IF(BR168+BS168+BT168+BU168+BV168&gt;0,MAXA(D$18:D167)+1,0)</f>
        <v>0</v>
      </c>
      <c r="E168" s="280">
        <f>IF(BX168+BY168+BZ168+CA168+CB168&gt;0,MAXA(E$18:E167)+1,0)</f>
        <v>0</v>
      </c>
      <c r="F168" s="280">
        <f>IF(CD168+CE168+CF168+CG168+CH168&gt;0,MAXA(F$18:F167)+1,0)</f>
        <v>0</v>
      </c>
      <c r="G168" s="280">
        <f>IF(CJ168+CK168+CL168+CM168+CN168&gt;0,MAXA(G$18:G167)+1,0)</f>
        <v>0</v>
      </c>
      <c r="H168" s="280">
        <f>IF(CP168+CQ168+CR168+CS168+CT168&gt;0,MAXA(H$18:H167)+1,0)</f>
        <v>0</v>
      </c>
      <c r="I168" s="280">
        <f>IF(CV168+CW168+CX168+CY168+CZ168&gt;0,MAXA(I$18:I167)+1,0)</f>
        <v>0</v>
      </c>
      <c r="J168" s="280">
        <f>IF(DB168+DC168+DD168+DE168+DF168&gt;0,MAXA(J$18:J167)+1,0)</f>
        <v>0</v>
      </c>
      <c r="K168" s="280">
        <f>IF(DH168+DI168+DJ168+DK168+DL168&gt;0,MAXA(K$18:K167)+1,0)</f>
        <v>0</v>
      </c>
      <c r="L168" s="280">
        <f>IF(DN168+DO168+DP168+DQ168+DR168&gt;0,MAXA(L$18:L167)+1,0)</f>
        <v>0</v>
      </c>
      <c r="M168" s="280">
        <f>IF(DT168+DU168+DV168+DW168+DX168&gt;0,MAXA(M$18:M167)+1,0)</f>
        <v>0</v>
      </c>
      <c r="N168" s="280">
        <f>IF(DZ168+EA168+EB168+EC168+ED168&gt;0,MAXA(N$18:N167)+1,0)</f>
        <v>0</v>
      </c>
      <c r="O168" s="280">
        <f>IF(EF168+EG168+EH168+EI168+EJ168&gt;0,MAXA(O$18:O167)+1,0)</f>
        <v>0</v>
      </c>
      <c r="P168" s="280">
        <f>IF(EL168+EM168+EN168+EO168+EP168&gt;0,MAXA(P$18:P167)+1,0)</f>
        <v>0</v>
      </c>
      <c r="Q168" s="280">
        <f>IF(ER168+ES168+ET168+EU168+EV168&gt;0,MAXA(Q$18:Q167)+1,0)</f>
        <v>0</v>
      </c>
      <c r="R168" s="280">
        <f>IF(EX168+EY168+EZ168+FA168+FB168&gt;0,MAXA(R$18:R167)+1,0)</f>
        <v>0</v>
      </c>
      <c r="S168" s="280">
        <f>IF(FD168+FE168+FF168+FG168+FH168&gt;0,MAXA(S$18:S167)+1,0)</f>
        <v>0</v>
      </c>
      <c r="T168" s="280">
        <f>IF(FJ168+FK168+FL168+FM168+FN168&gt;0,MAXA(T$18:T167)+1,0)</f>
        <v>0</v>
      </c>
      <c r="U168" s="280">
        <f>IF(FP168+FQ168+FR168+FS168+FT168&gt;0,MAXA(U$18:U167)+1,0)</f>
        <v>0</v>
      </c>
      <c r="V168" s="280">
        <f>IF(FV168+FW168+FX168+FY168+FZ168&gt;0,MAXA(V$18:V167)+1,0)</f>
        <v>0</v>
      </c>
      <c r="W168" s="280">
        <f>IF(GB168+GC168+GD168+GE168+GF168&gt;0,MAXA(W$18:W167)+1,0)</f>
        <v>0</v>
      </c>
      <c r="X168" s="280">
        <f>IF(GH168+GI168+GJ168+GK168+GL168&gt;0,MAXA(X$18:X167)+1,0)</f>
        <v>0</v>
      </c>
      <c r="Y168" s="280">
        <f>IF(GN168+GO168+GP168+GQ168+GR168&gt;0,MAXA(Y$18:Y167)+1,0)</f>
        <v>0</v>
      </c>
      <c r="Z168" s="280">
        <f>IF(GT168+GU168+GV168+GW168+GX168&gt;0,MAXA(Z$18:Z167)+1,0)</f>
        <v>0</v>
      </c>
      <c r="AA168" s="280">
        <f>IF(GZ168+HA168+HB168+HC168+HD168&gt;0,MAXA(AA$18:AA167)+1,0)</f>
        <v>0</v>
      </c>
      <c r="AB168" s="280">
        <f t="shared" si="78"/>
        <v>0</v>
      </c>
      <c r="AC168" s="280">
        <f t="shared" si="86"/>
        <v>0</v>
      </c>
      <c r="AD168" s="280">
        <f t="shared" si="87"/>
        <v>0</v>
      </c>
      <c r="AE168" s="280">
        <f t="shared" si="88"/>
        <v>0</v>
      </c>
      <c r="AF168" s="280">
        <f t="shared" si="79"/>
        <v>0</v>
      </c>
      <c r="AG168" s="280">
        <f t="shared" si="89"/>
        <v>0</v>
      </c>
      <c r="AH168" s="280">
        <f t="shared" si="80"/>
        <v>0</v>
      </c>
      <c r="AI168" s="280">
        <f t="shared" si="90"/>
        <v>0</v>
      </c>
      <c r="AJ168" s="280">
        <f t="shared" si="81"/>
        <v>0</v>
      </c>
      <c r="AK168" s="186" t="e">
        <f>MATCH(AY168,AY$18:AY600,0)</f>
        <v>#N/A</v>
      </c>
      <c r="AL168" s="280">
        <f t="shared" si="91"/>
        <v>0</v>
      </c>
      <c r="AM168" s="280">
        <f t="shared" si="92"/>
        <v>151</v>
      </c>
      <c r="AN168" s="415"/>
      <c r="AO168" s="416"/>
      <c r="AP168" s="303">
        <f t="shared" si="82"/>
        <v>0</v>
      </c>
      <c r="AQ168" s="304">
        <f t="shared" si="83"/>
        <v>0</v>
      </c>
      <c r="AR168" s="305">
        <f t="shared" si="84"/>
        <v>0</v>
      </c>
      <c r="AS168" s="284"/>
      <c r="AT168" s="285" t="str">
        <f t="shared" si="85"/>
        <v/>
      </c>
      <c r="AU168" s="286"/>
      <c r="AV168" s="287"/>
      <c r="AW168" s="288"/>
      <c r="AX168" s="289"/>
      <c r="AY168" s="290"/>
      <c r="AZ168" s="291"/>
      <c r="BA168" s="286"/>
      <c r="BB168" s="290"/>
      <c r="BC168" s="287"/>
      <c r="BD168" s="307"/>
      <c r="BE168" s="309"/>
      <c r="BF168" s="286"/>
      <c r="BG168" s="297"/>
      <c r="BH168" s="298"/>
      <c r="BI168" s="299"/>
      <c r="BJ168" s="300"/>
      <c r="BK168" s="301"/>
      <c r="BL168" s="286"/>
      <c r="BM168" s="297"/>
      <c r="BN168" s="298"/>
      <c r="BO168" s="299"/>
      <c r="BP168" s="300"/>
      <c r="BQ168" s="301"/>
      <c r="BR168" s="286"/>
      <c r="BS168" s="297"/>
      <c r="BT168" s="298"/>
      <c r="BU168" s="299"/>
      <c r="BV168" s="300"/>
      <c r="BW168" s="301"/>
      <c r="BX168" s="286"/>
      <c r="BY168" s="297"/>
      <c r="BZ168" s="298"/>
      <c r="CA168" s="299"/>
      <c r="CB168" s="300"/>
      <c r="CC168" s="291"/>
      <c r="CD168" s="286"/>
      <c r="CE168" s="297"/>
      <c r="CF168" s="298"/>
      <c r="CG168" s="299"/>
      <c r="CH168" s="300"/>
      <c r="CI168" s="291"/>
      <c r="CJ168" s="286"/>
      <c r="CK168" s="297"/>
      <c r="CL168" s="298"/>
      <c r="CM168" s="299"/>
      <c r="CN168" s="300"/>
      <c r="CO168" s="291"/>
      <c r="CP168" s="286"/>
      <c r="CQ168" s="297"/>
      <c r="CR168" s="298"/>
      <c r="CS168" s="299"/>
      <c r="CT168" s="300"/>
      <c r="CU168" s="291"/>
      <c r="CV168" s="286"/>
      <c r="CW168" s="297"/>
      <c r="CX168" s="298"/>
      <c r="CY168" s="299"/>
      <c r="CZ168" s="300"/>
      <c r="DA168" s="291"/>
      <c r="DB168" s="286"/>
      <c r="DC168" s="297"/>
      <c r="DD168" s="298"/>
      <c r="DE168" s="299"/>
      <c r="DF168" s="300"/>
      <c r="DG168" s="291"/>
      <c r="DH168" s="286"/>
      <c r="DI168" s="297"/>
      <c r="DJ168" s="298"/>
      <c r="DK168" s="299"/>
      <c r="DL168" s="300"/>
      <c r="DM168" s="291"/>
      <c r="DN168" s="286"/>
      <c r="DO168" s="297"/>
      <c r="DP168" s="298"/>
      <c r="DQ168" s="299"/>
      <c r="DR168" s="300"/>
      <c r="DS168" s="291"/>
      <c r="DT168" s="286"/>
      <c r="DU168" s="297"/>
      <c r="DV168" s="298"/>
      <c r="DW168" s="299"/>
      <c r="DX168" s="300"/>
      <c r="DY168" s="291"/>
      <c r="DZ168" s="286"/>
      <c r="EA168" s="297"/>
      <c r="EB168" s="298"/>
      <c r="EC168" s="299"/>
      <c r="ED168" s="300"/>
      <c r="EE168" s="291"/>
      <c r="EF168" s="286"/>
      <c r="EG168" s="297"/>
      <c r="EH168" s="298"/>
      <c r="EI168" s="299"/>
      <c r="EJ168" s="300"/>
      <c r="EK168" s="291"/>
      <c r="EL168" s="286"/>
      <c r="EM168" s="297"/>
      <c r="EN168" s="298"/>
      <c r="EO168" s="299"/>
      <c r="EP168" s="300"/>
      <c r="EQ168" s="291"/>
      <c r="ER168" s="286"/>
      <c r="ES168" s="297"/>
      <c r="ET168" s="298"/>
      <c r="EU168" s="299"/>
      <c r="EV168" s="300"/>
      <c r="EW168" s="291"/>
      <c r="EX168" s="286"/>
      <c r="EY168" s="297"/>
      <c r="EZ168" s="298"/>
      <c r="FA168" s="299"/>
      <c r="FB168" s="300"/>
      <c r="FC168" s="291"/>
      <c r="FD168" s="286"/>
      <c r="FE168" s="297"/>
      <c r="FF168" s="298"/>
      <c r="FG168" s="299"/>
      <c r="FH168" s="300"/>
      <c r="FI168" s="291"/>
      <c r="FJ168" s="286"/>
      <c r="FK168" s="297"/>
      <c r="FL168" s="298"/>
      <c r="FM168" s="299"/>
      <c r="FN168" s="300"/>
      <c r="FO168" s="291"/>
      <c r="FP168" s="286"/>
      <c r="FQ168" s="297"/>
      <c r="FR168" s="298"/>
      <c r="FS168" s="299"/>
      <c r="FT168" s="300"/>
      <c r="FU168" s="291"/>
      <c r="FV168" s="286"/>
      <c r="FW168" s="297"/>
      <c r="FX168" s="298"/>
      <c r="FY168" s="299"/>
      <c r="FZ168" s="300"/>
      <c r="GA168" s="291"/>
      <c r="GB168" s="286"/>
      <c r="GC168" s="297"/>
      <c r="GD168" s="298"/>
      <c r="GE168" s="299"/>
      <c r="GF168" s="300"/>
      <c r="GG168" s="291"/>
      <c r="GH168" s="286"/>
      <c r="GI168" s="297"/>
      <c r="GJ168" s="298"/>
      <c r="GK168" s="299"/>
      <c r="GL168" s="300"/>
      <c r="GM168" s="291"/>
      <c r="GN168" s="286"/>
      <c r="GO168" s="297"/>
      <c r="GP168" s="298"/>
      <c r="GQ168" s="299"/>
      <c r="GR168" s="300"/>
      <c r="GS168" s="291"/>
      <c r="GT168" s="286"/>
      <c r="GU168" s="297"/>
      <c r="GV168" s="298"/>
      <c r="GW168" s="299"/>
      <c r="GX168" s="300"/>
      <c r="GY168" s="291"/>
      <c r="GZ168" s="286"/>
      <c r="HA168" s="297"/>
      <c r="HB168" s="298"/>
      <c r="HC168" s="299"/>
      <c r="HD168" s="300"/>
    </row>
    <row r="169" spans="1:212" x14ac:dyDescent="0.25">
      <c r="A169" s="280">
        <f>IF(AL169=1,(MAXA(A$18:A168)+1),0)</f>
        <v>0</v>
      </c>
      <c r="B169" s="280">
        <f>IF(BF169+BG169+BH169+BI169+BJ169&gt;0,MAXA(B$18:B168)+1,0)</f>
        <v>0</v>
      </c>
      <c r="C169" s="280">
        <f>IF(BL169+BM169+BN169+BO169+BP169&gt;0,MAXA(C$18:C168)+1,0)</f>
        <v>0</v>
      </c>
      <c r="D169" s="280">
        <f>IF(BR169+BS169+BT169+BU169+BV169&gt;0,MAXA(D$18:D168)+1,0)</f>
        <v>0</v>
      </c>
      <c r="E169" s="280">
        <f>IF(BX169+BY169+BZ169+CA169+CB169&gt;0,MAXA(E$18:E168)+1,0)</f>
        <v>0</v>
      </c>
      <c r="F169" s="280">
        <f>IF(CD169+CE169+CF169+CG169+CH169&gt;0,MAXA(F$18:F168)+1,0)</f>
        <v>0</v>
      </c>
      <c r="G169" s="280">
        <f>IF(CJ169+CK169+CL169+CM169+CN169&gt;0,MAXA(G$18:G168)+1,0)</f>
        <v>0</v>
      </c>
      <c r="H169" s="280">
        <f>IF(CP169+CQ169+CR169+CS169+CT169&gt;0,MAXA(H$18:H168)+1,0)</f>
        <v>0</v>
      </c>
      <c r="I169" s="280">
        <f>IF(CV169+CW169+CX169+CY169+CZ169&gt;0,MAXA(I$18:I168)+1,0)</f>
        <v>0</v>
      </c>
      <c r="J169" s="280">
        <f>IF(DB169+DC169+DD169+DE169+DF169&gt;0,MAXA(J$18:J168)+1,0)</f>
        <v>0</v>
      </c>
      <c r="K169" s="280">
        <f>IF(DH169+DI169+DJ169+DK169+DL169&gt;0,MAXA(K$18:K168)+1,0)</f>
        <v>0</v>
      </c>
      <c r="L169" s="280">
        <f>IF(DN169+DO169+DP169+DQ169+DR169&gt;0,MAXA(L$18:L168)+1,0)</f>
        <v>0</v>
      </c>
      <c r="M169" s="280">
        <f>IF(DT169+DU169+DV169+DW169+DX169&gt;0,MAXA(M$18:M168)+1,0)</f>
        <v>0</v>
      </c>
      <c r="N169" s="280">
        <f>IF(DZ169+EA169+EB169+EC169+ED169&gt;0,MAXA(N$18:N168)+1,0)</f>
        <v>0</v>
      </c>
      <c r="O169" s="280">
        <f>IF(EF169+EG169+EH169+EI169+EJ169&gt;0,MAXA(O$18:O168)+1,0)</f>
        <v>0</v>
      </c>
      <c r="P169" s="280">
        <f>IF(EL169+EM169+EN169+EO169+EP169&gt;0,MAXA(P$18:P168)+1,0)</f>
        <v>0</v>
      </c>
      <c r="Q169" s="280">
        <f>IF(ER169+ES169+ET169+EU169+EV169&gt;0,MAXA(Q$18:Q168)+1,0)</f>
        <v>0</v>
      </c>
      <c r="R169" s="280">
        <f>IF(EX169+EY169+EZ169+FA169+FB169&gt;0,MAXA(R$18:R168)+1,0)</f>
        <v>0</v>
      </c>
      <c r="S169" s="280">
        <f>IF(FD169+FE169+FF169+FG169+FH169&gt;0,MAXA(S$18:S168)+1,0)</f>
        <v>0</v>
      </c>
      <c r="T169" s="280">
        <f>IF(FJ169+FK169+FL169+FM169+FN169&gt;0,MAXA(T$18:T168)+1,0)</f>
        <v>0</v>
      </c>
      <c r="U169" s="280">
        <f>IF(FP169+FQ169+FR169+FS169+FT169&gt;0,MAXA(U$18:U168)+1,0)</f>
        <v>0</v>
      </c>
      <c r="V169" s="280">
        <f>IF(FV169+FW169+FX169+FY169+FZ169&gt;0,MAXA(V$18:V168)+1,0)</f>
        <v>0</v>
      </c>
      <c r="W169" s="280">
        <f>IF(GB169+GC169+GD169+GE169+GF169&gt;0,MAXA(W$18:W168)+1,0)</f>
        <v>0</v>
      </c>
      <c r="X169" s="280">
        <f>IF(GH169+GI169+GJ169+GK169+GL169&gt;0,MAXA(X$18:X168)+1,0)</f>
        <v>0</v>
      </c>
      <c r="Y169" s="280">
        <f>IF(GN169+GO169+GP169+GQ169+GR169&gt;0,MAXA(Y$18:Y168)+1,0)</f>
        <v>0</v>
      </c>
      <c r="Z169" s="280">
        <f>IF(GT169+GU169+GV169+GW169+GX169&gt;0,MAXA(Z$18:Z168)+1,0)</f>
        <v>0</v>
      </c>
      <c r="AA169" s="280">
        <f>IF(GZ169+HA169+HB169+HC169+HD169&gt;0,MAXA(AA$18:AA168)+1,0)</f>
        <v>0</v>
      </c>
      <c r="AB169" s="280">
        <f t="shared" si="78"/>
        <v>0</v>
      </c>
      <c r="AC169" s="280">
        <f t="shared" si="86"/>
        <v>0</v>
      </c>
      <c r="AD169" s="280">
        <f t="shared" si="87"/>
        <v>0</v>
      </c>
      <c r="AE169" s="280">
        <f t="shared" si="88"/>
        <v>0</v>
      </c>
      <c r="AF169" s="280">
        <f t="shared" si="79"/>
        <v>0</v>
      </c>
      <c r="AG169" s="280">
        <f t="shared" si="89"/>
        <v>0</v>
      </c>
      <c r="AH169" s="280">
        <f t="shared" si="80"/>
        <v>0</v>
      </c>
      <c r="AI169" s="280">
        <f t="shared" si="90"/>
        <v>0</v>
      </c>
      <c r="AJ169" s="280">
        <f t="shared" si="81"/>
        <v>0</v>
      </c>
      <c r="AK169" s="186" t="e">
        <f>MATCH(AY169,AY$18:AY601,0)</f>
        <v>#N/A</v>
      </c>
      <c r="AL169" s="280">
        <f t="shared" si="91"/>
        <v>0</v>
      </c>
      <c r="AM169" s="280">
        <f t="shared" si="92"/>
        <v>152</v>
      </c>
      <c r="AN169" s="415"/>
      <c r="AO169" s="416"/>
      <c r="AP169" s="303">
        <f t="shared" si="82"/>
        <v>0</v>
      </c>
      <c r="AQ169" s="304">
        <f t="shared" si="83"/>
        <v>0</v>
      </c>
      <c r="AR169" s="305">
        <f t="shared" si="84"/>
        <v>0</v>
      </c>
      <c r="AS169" s="284"/>
      <c r="AT169" s="285" t="str">
        <f t="shared" si="85"/>
        <v/>
      </c>
      <c r="AU169" s="286"/>
      <c r="AV169" s="287"/>
      <c r="AW169" s="288"/>
      <c r="AX169" s="289"/>
      <c r="AY169" s="290"/>
      <c r="AZ169" s="291"/>
      <c r="BA169" s="286"/>
      <c r="BB169" s="290"/>
      <c r="BC169" s="287"/>
      <c r="BD169" s="307"/>
      <c r="BE169" s="309"/>
      <c r="BF169" s="286"/>
      <c r="BG169" s="297"/>
      <c r="BH169" s="298"/>
      <c r="BI169" s="299"/>
      <c r="BJ169" s="300"/>
      <c r="BK169" s="301"/>
      <c r="BL169" s="286"/>
      <c r="BM169" s="297"/>
      <c r="BN169" s="298"/>
      <c r="BO169" s="299"/>
      <c r="BP169" s="300"/>
      <c r="BQ169" s="301"/>
      <c r="BR169" s="286"/>
      <c r="BS169" s="297"/>
      <c r="BT169" s="298"/>
      <c r="BU169" s="299"/>
      <c r="BV169" s="300"/>
      <c r="BW169" s="301"/>
      <c r="BX169" s="286"/>
      <c r="BY169" s="297"/>
      <c r="BZ169" s="298"/>
      <c r="CA169" s="299"/>
      <c r="CB169" s="300"/>
      <c r="CC169" s="291"/>
      <c r="CD169" s="286"/>
      <c r="CE169" s="297"/>
      <c r="CF169" s="298"/>
      <c r="CG169" s="299"/>
      <c r="CH169" s="300"/>
      <c r="CI169" s="291"/>
      <c r="CJ169" s="286"/>
      <c r="CK169" s="297"/>
      <c r="CL169" s="298"/>
      <c r="CM169" s="299"/>
      <c r="CN169" s="300"/>
      <c r="CO169" s="291"/>
      <c r="CP169" s="286"/>
      <c r="CQ169" s="297"/>
      <c r="CR169" s="298"/>
      <c r="CS169" s="299"/>
      <c r="CT169" s="300"/>
      <c r="CU169" s="291"/>
      <c r="CV169" s="286"/>
      <c r="CW169" s="297"/>
      <c r="CX169" s="298"/>
      <c r="CY169" s="299"/>
      <c r="CZ169" s="300"/>
      <c r="DA169" s="291"/>
      <c r="DB169" s="286"/>
      <c r="DC169" s="297"/>
      <c r="DD169" s="298"/>
      <c r="DE169" s="299"/>
      <c r="DF169" s="300"/>
      <c r="DG169" s="291"/>
      <c r="DH169" s="286"/>
      <c r="DI169" s="297"/>
      <c r="DJ169" s="298"/>
      <c r="DK169" s="299"/>
      <c r="DL169" s="300"/>
      <c r="DM169" s="291"/>
      <c r="DN169" s="286"/>
      <c r="DO169" s="297"/>
      <c r="DP169" s="298"/>
      <c r="DQ169" s="299"/>
      <c r="DR169" s="300"/>
      <c r="DS169" s="291"/>
      <c r="DT169" s="286"/>
      <c r="DU169" s="297"/>
      <c r="DV169" s="298"/>
      <c r="DW169" s="299"/>
      <c r="DX169" s="300"/>
      <c r="DY169" s="291"/>
      <c r="DZ169" s="286"/>
      <c r="EA169" s="297"/>
      <c r="EB169" s="298"/>
      <c r="EC169" s="299"/>
      <c r="ED169" s="300"/>
      <c r="EE169" s="291"/>
      <c r="EF169" s="286"/>
      <c r="EG169" s="297"/>
      <c r="EH169" s="298"/>
      <c r="EI169" s="299"/>
      <c r="EJ169" s="300"/>
      <c r="EK169" s="291"/>
      <c r="EL169" s="286"/>
      <c r="EM169" s="297"/>
      <c r="EN169" s="298"/>
      <c r="EO169" s="299"/>
      <c r="EP169" s="300"/>
      <c r="EQ169" s="291"/>
      <c r="ER169" s="286"/>
      <c r="ES169" s="297"/>
      <c r="ET169" s="298"/>
      <c r="EU169" s="299"/>
      <c r="EV169" s="300"/>
      <c r="EW169" s="291"/>
      <c r="EX169" s="286"/>
      <c r="EY169" s="297"/>
      <c r="EZ169" s="298"/>
      <c r="FA169" s="299"/>
      <c r="FB169" s="300"/>
      <c r="FC169" s="291"/>
      <c r="FD169" s="286"/>
      <c r="FE169" s="297"/>
      <c r="FF169" s="298"/>
      <c r="FG169" s="299"/>
      <c r="FH169" s="300"/>
      <c r="FI169" s="291"/>
      <c r="FJ169" s="286"/>
      <c r="FK169" s="297"/>
      <c r="FL169" s="298"/>
      <c r="FM169" s="299"/>
      <c r="FN169" s="300"/>
      <c r="FO169" s="291"/>
      <c r="FP169" s="286"/>
      <c r="FQ169" s="297"/>
      <c r="FR169" s="298"/>
      <c r="FS169" s="299"/>
      <c r="FT169" s="300"/>
      <c r="FU169" s="291"/>
      <c r="FV169" s="286"/>
      <c r="FW169" s="297"/>
      <c r="FX169" s="298"/>
      <c r="FY169" s="299"/>
      <c r="FZ169" s="300"/>
      <c r="GA169" s="291"/>
      <c r="GB169" s="286"/>
      <c r="GC169" s="297"/>
      <c r="GD169" s="298"/>
      <c r="GE169" s="299"/>
      <c r="GF169" s="300"/>
      <c r="GG169" s="291"/>
      <c r="GH169" s="286"/>
      <c r="GI169" s="297"/>
      <c r="GJ169" s="298"/>
      <c r="GK169" s="299"/>
      <c r="GL169" s="300"/>
      <c r="GM169" s="291"/>
      <c r="GN169" s="286"/>
      <c r="GO169" s="297"/>
      <c r="GP169" s="298"/>
      <c r="GQ169" s="299"/>
      <c r="GR169" s="300"/>
      <c r="GS169" s="291"/>
      <c r="GT169" s="286"/>
      <c r="GU169" s="297"/>
      <c r="GV169" s="298"/>
      <c r="GW169" s="299"/>
      <c r="GX169" s="300"/>
      <c r="GY169" s="291"/>
      <c r="GZ169" s="286"/>
      <c r="HA169" s="297"/>
      <c r="HB169" s="298"/>
      <c r="HC169" s="299"/>
      <c r="HD169" s="300"/>
    </row>
    <row r="170" spans="1:212" x14ac:dyDescent="0.25">
      <c r="A170" s="280">
        <f>IF(AL170=1,(MAXA(A$18:A169)+1),0)</f>
        <v>0</v>
      </c>
      <c r="B170" s="280">
        <f>IF(BF170+BG170+BH170+BI170+BJ170&gt;0,MAXA(B$18:B169)+1,0)</f>
        <v>0</v>
      </c>
      <c r="C170" s="280">
        <f>IF(BL170+BM170+BN170+BO170+BP170&gt;0,MAXA(C$18:C169)+1,0)</f>
        <v>0</v>
      </c>
      <c r="D170" s="280">
        <f>IF(BR170+BS170+BT170+BU170+BV170&gt;0,MAXA(D$18:D169)+1,0)</f>
        <v>0</v>
      </c>
      <c r="E170" s="280">
        <f>IF(BX170+BY170+BZ170+CA170+CB170&gt;0,MAXA(E$18:E169)+1,0)</f>
        <v>0</v>
      </c>
      <c r="F170" s="280">
        <f>IF(CD170+CE170+CF170+CG170+CH170&gt;0,MAXA(F$18:F169)+1,0)</f>
        <v>0</v>
      </c>
      <c r="G170" s="280">
        <f>IF(CJ170+CK170+CL170+CM170+CN170&gt;0,MAXA(G$18:G169)+1,0)</f>
        <v>0</v>
      </c>
      <c r="H170" s="280">
        <f>IF(CP170+CQ170+CR170+CS170+CT170&gt;0,MAXA(H$18:H169)+1,0)</f>
        <v>0</v>
      </c>
      <c r="I170" s="280">
        <f>IF(CV170+CW170+CX170+CY170+CZ170&gt;0,MAXA(I$18:I169)+1,0)</f>
        <v>0</v>
      </c>
      <c r="J170" s="280">
        <f>IF(DB170+DC170+DD170+DE170+DF170&gt;0,MAXA(J$18:J169)+1,0)</f>
        <v>0</v>
      </c>
      <c r="K170" s="280">
        <f>IF(DH170+DI170+DJ170+DK170+DL170&gt;0,MAXA(K$18:K169)+1,0)</f>
        <v>0</v>
      </c>
      <c r="L170" s="280">
        <f>IF(DN170+DO170+DP170+DQ170+DR170&gt;0,MAXA(L$18:L169)+1,0)</f>
        <v>0</v>
      </c>
      <c r="M170" s="280">
        <f>IF(DT170+DU170+DV170+DW170+DX170&gt;0,MAXA(M$18:M169)+1,0)</f>
        <v>0</v>
      </c>
      <c r="N170" s="280">
        <f>IF(DZ170+EA170+EB170+EC170+ED170&gt;0,MAXA(N$18:N169)+1,0)</f>
        <v>0</v>
      </c>
      <c r="O170" s="280">
        <f>IF(EF170+EG170+EH170+EI170+EJ170&gt;0,MAXA(O$18:O169)+1,0)</f>
        <v>0</v>
      </c>
      <c r="P170" s="280">
        <f>IF(EL170+EM170+EN170+EO170+EP170&gt;0,MAXA(P$18:P169)+1,0)</f>
        <v>0</v>
      </c>
      <c r="Q170" s="280">
        <f>IF(ER170+ES170+ET170+EU170+EV170&gt;0,MAXA(Q$18:Q169)+1,0)</f>
        <v>0</v>
      </c>
      <c r="R170" s="280">
        <f>IF(EX170+EY170+EZ170+FA170+FB170&gt;0,MAXA(R$18:R169)+1,0)</f>
        <v>0</v>
      </c>
      <c r="S170" s="280">
        <f>IF(FD170+FE170+FF170+FG170+FH170&gt;0,MAXA(S$18:S169)+1,0)</f>
        <v>0</v>
      </c>
      <c r="T170" s="280">
        <f>IF(FJ170+FK170+FL170+FM170+FN170&gt;0,MAXA(T$18:T169)+1,0)</f>
        <v>0</v>
      </c>
      <c r="U170" s="280">
        <f>IF(FP170+FQ170+FR170+FS170+FT170&gt;0,MAXA(U$18:U169)+1,0)</f>
        <v>0</v>
      </c>
      <c r="V170" s="280">
        <f>IF(FV170+FW170+FX170+FY170+FZ170&gt;0,MAXA(V$18:V169)+1,0)</f>
        <v>0</v>
      </c>
      <c r="W170" s="280">
        <f>IF(GB170+GC170+GD170+GE170+GF170&gt;0,MAXA(W$18:W169)+1,0)</f>
        <v>0</v>
      </c>
      <c r="X170" s="280">
        <f>IF(GH170+GI170+GJ170+GK170+GL170&gt;0,MAXA(X$18:X169)+1,0)</f>
        <v>0</v>
      </c>
      <c r="Y170" s="280">
        <f>IF(GN170+GO170+GP170+GQ170+GR170&gt;0,MAXA(Y$18:Y169)+1,0)</f>
        <v>0</v>
      </c>
      <c r="Z170" s="280">
        <f>IF(GT170+GU170+GV170+GW170+GX170&gt;0,MAXA(Z$18:Z169)+1,0)</f>
        <v>0</v>
      </c>
      <c r="AA170" s="280">
        <f>IF(GZ170+HA170+HB170+HC170+HD170&gt;0,MAXA(AA$18:AA169)+1,0)</f>
        <v>0</v>
      </c>
      <c r="AB170" s="280">
        <f t="shared" si="78"/>
        <v>0</v>
      </c>
      <c r="AC170" s="280">
        <f t="shared" si="86"/>
        <v>0</v>
      </c>
      <c r="AD170" s="280">
        <f t="shared" si="87"/>
        <v>0</v>
      </c>
      <c r="AE170" s="280">
        <f t="shared" si="88"/>
        <v>0</v>
      </c>
      <c r="AF170" s="280">
        <f t="shared" si="79"/>
        <v>0</v>
      </c>
      <c r="AG170" s="280">
        <f t="shared" si="89"/>
        <v>0</v>
      </c>
      <c r="AH170" s="280">
        <f t="shared" si="80"/>
        <v>0</v>
      </c>
      <c r="AI170" s="280">
        <f t="shared" si="90"/>
        <v>0</v>
      </c>
      <c r="AJ170" s="280">
        <f t="shared" si="81"/>
        <v>0</v>
      </c>
      <c r="AK170" s="186" t="e">
        <f>MATCH(AY170,AY$18:AY602,0)</f>
        <v>#N/A</v>
      </c>
      <c r="AL170" s="280">
        <f t="shared" si="91"/>
        <v>0</v>
      </c>
      <c r="AM170" s="280">
        <f t="shared" si="92"/>
        <v>153</v>
      </c>
      <c r="AN170" s="415"/>
      <c r="AO170" s="416"/>
      <c r="AP170" s="303">
        <f t="shared" si="82"/>
        <v>0</v>
      </c>
      <c r="AQ170" s="304">
        <f t="shared" si="83"/>
        <v>0</v>
      </c>
      <c r="AR170" s="305">
        <f t="shared" si="84"/>
        <v>0</v>
      </c>
      <c r="AS170" s="284"/>
      <c r="AT170" s="285" t="str">
        <f t="shared" si="85"/>
        <v/>
      </c>
      <c r="AU170" s="286"/>
      <c r="AV170" s="287"/>
      <c r="AW170" s="288"/>
      <c r="AX170" s="289"/>
      <c r="AY170" s="290"/>
      <c r="AZ170" s="291"/>
      <c r="BA170" s="286"/>
      <c r="BB170" s="290"/>
      <c r="BC170" s="287"/>
      <c r="BD170" s="307"/>
      <c r="BE170" s="309"/>
      <c r="BF170" s="286"/>
      <c r="BG170" s="297"/>
      <c r="BH170" s="298"/>
      <c r="BI170" s="299"/>
      <c r="BJ170" s="300"/>
      <c r="BK170" s="301"/>
      <c r="BL170" s="286"/>
      <c r="BM170" s="297"/>
      <c r="BN170" s="298"/>
      <c r="BO170" s="299"/>
      <c r="BP170" s="300"/>
      <c r="BQ170" s="301"/>
      <c r="BR170" s="286"/>
      <c r="BS170" s="297"/>
      <c r="BT170" s="298"/>
      <c r="BU170" s="299"/>
      <c r="BV170" s="300"/>
      <c r="BW170" s="301"/>
      <c r="BX170" s="286"/>
      <c r="BY170" s="297"/>
      <c r="BZ170" s="298"/>
      <c r="CA170" s="299"/>
      <c r="CB170" s="300"/>
      <c r="CC170" s="291"/>
      <c r="CD170" s="286"/>
      <c r="CE170" s="297"/>
      <c r="CF170" s="298"/>
      <c r="CG170" s="299"/>
      <c r="CH170" s="300"/>
      <c r="CI170" s="291"/>
      <c r="CJ170" s="286"/>
      <c r="CK170" s="297"/>
      <c r="CL170" s="298"/>
      <c r="CM170" s="299"/>
      <c r="CN170" s="300"/>
      <c r="CO170" s="291"/>
      <c r="CP170" s="286"/>
      <c r="CQ170" s="297"/>
      <c r="CR170" s="298"/>
      <c r="CS170" s="299"/>
      <c r="CT170" s="300"/>
      <c r="CU170" s="291"/>
      <c r="CV170" s="286"/>
      <c r="CW170" s="297"/>
      <c r="CX170" s="298"/>
      <c r="CY170" s="299"/>
      <c r="CZ170" s="300"/>
      <c r="DA170" s="291"/>
      <c r="DB170" s="286"/>
      <c r="DC170" s="297"/>
      <c r="DD170" s="298"/>
      <c r="DE170" s="299"/>
      <c r="DF170" s="300"/>
      <c r="DG170" s="291"/>
      <c r="DH170" s="286"/>
      <c r="DI170" s="297"/>
      <c r="DJ170" s="298"/>
      <c r="DK170" s="299"/>
      <c r="DL170" s="300"/>
      <c r="DM170" s="291"/>
      <c r="DN170" s="286"/>
      <c r="DO170" s="297"/>
      <c r="DP170" s="298"/>
      <c r="DQ170" s="299"/>
      <c r="DR170" s="300"/>
      <c r="DS170" s="291"/>
      <c r="DT170" s="286"/>
      <c r="DU170" s="297"/>
      <c r="DV170" s="298"/>
      <c r="DW170" s="299"/>
      <c r="DX170" s="300"/>
      <c r="DY170" s="291"/>
      <c r="DZ170" s="286"/>
      <c r="EA170" s="297"/>
      <c r="EB170" s="298"/>
      <c r="EC170" s="299"/>
      <c r="ED170" s="300"/>
      <c r="EE170" s="291"/>
      <c r="EF170" s="286"/>
      <c r="EG170" s="297"/>
      <c r="EH170" s="298"/>
      <c r="EI170" s="299"/>
      <c r="EJ170" s="300"/>
      <c r="EK170" s="291"/>
      <c r="EL170" s="286"/>
      <c r="EM170" s="297"/>
      <c r="EN170" s="298"/>
      <c r="EO170" s="299"/>
      <c r="EP170" s="300"/>
      <c r="EQ170" s="291"/>
      <c r="ER170" s="286"/>
      <c r="ES170" s="297"/>
      <c r="ET170" s="298"/>
      <c r="EU170" s="299"/>
      <c r="EV170" s="300"/>
      <c r="EW170" s="291"/>
      <c r="EX170" s="286"/>
      <c r="EY170" s="297"/>
      <c r="EZ170" s="298"/>
      <c r="FA170" s="299"/>
      <c r="FB170" s="300"/>
      <c r="FC170" s="291"/>
      <c r="FD170" s="286"/>
      <c r="FE170" s="297"/>
      <c r="FF170" s="298"/>
      <c r="FG170" s="299"/>
      <c r="FH170" s="300"/>
      <c r="FI170" s="291"/>
      <c r="FJ170" s="286"/>
      <c r="FK170" s="297"/>
      <c r="FL170" s="298"/>
      <c r="FM170" s="299"/>
      <c r="FN170" s="300"/>
      <c r="FO170" s="291"/>
      <c r="FP170" s="286"/>
      <c r="FQ170" s="297"/>
      <c r="FR170" s="298"/>
      <c r="FS170" s="299"/>
      <c r="FT170" s="300"/>
      <c r="FU170" s="291"/>
      <c r="FV170" s="286"/>
      <c r="FW170" s="297"/>
      <c r="FX170" s="298"/>
      <c r="FY170" s="299"/>
      <c r="FZ170" s="300"/>
      <c r="GA170" s="291"/>
      <c r="GB170" s="286"/>
      <c r="GC170" s="297"/>
      <c r="GD170" s="298"/>
      <c r="GE170" s="299"/>
      <c r="GF170" s="300"/>
      <c r="GG170" s="291"/>
      <c r="GH170" s="286"/>
      <c r="GI170" s="297"/>
      <c r="GJ170" s="298"/>
      <c r="GK170" s="299"/>
      <c r="GL170" s="300"/>
      <c r="GM170" s="291"/>
      <c r="GN170" s="286"/>
      <c r="GO170" s="297"/>
      <c r="GP170" s="298"/>
      <c r="GQ170" s="299"/>
      <c r="GR170" s="300"/>
      <c r="GS170" s="291"/>
      <c r="GT170" s="286"/>
      <c r="GU170" s="297"/>
      <c r="GV170" s="298"/>
      <c r="GW170" s="299"/>
      <c r="GX170" s="300"/>
      <c r="GY170" s="291"/>
      <c r="GZ170" s="286"/>
      <c r="HA170" s="297"/>
      <c r="HB170" s="298"/>
      <c r="HC170" s="299"/>
      <c r="HD170" s="300"/>
    </row>
    <row r="171" spans="1:212" x14ac:dyDescent="0.25">
      <c r="A171" s="280">
        <f>IF(AL171=1,(MAXA(A$18:A170)+1),0)</f>
        <v>0</v>
      </c>
      <c r="B171" s="280">
        <f>IF(BF171+BG171+BH171+BI171+BJ171&gt;0,MAXA(B$18:B170)+1,0)</f>
        <v>0</v>
      </c>
      <c r="C171" s="280">
        <f>IF(BL171+BM171+BN171+BO171+BP171&gt;0,MAXA(C$18:C170)+1,0)</f>
        <v>0</v>
      </c>
      <c r="D171" s="280">
        <f>IF(BR171+BS171+BT171+BU171+BV171&gt;0,MAXA(D$18:D170)+1,0)</f>
        <v>0</v>
      </c>
      <c r="E171" s="280">
        <f>IF(BX171+BY171+BZ171+CA171+CB171&gt;0,MAXA(E$18:E170)+1,0)</f>
        <v>0</v>
      </c>
      <c r="F171" s="280">
        <f>IF(CD171+CE171+CF171+CG171+CH171&gt;0,MAXA(F$18:F170)+1,0)</f>
        <v>0</v>
      </c>
      <c r="G171" s="280">
        <f>IF(CJ171+CK171+CL171+CM171+CN171&gt;0,MAXA(G$18:G170)+1,0)</f>
        <v>0</v>
      </c>
      <c r="H171" s="280">
        <f>IF(CP171+CQ171+CR171+CS171+CT171&gt;0,MAXA(H$18:H170)+1,0)</f>
        <v>0</v>
      </c>
      <c r="I171" s="280">
        <f>IF(CV171+CW171+CX171+CY171+CZ171&gt;0,MAXA(I$18:I170)+1,0)</f>
        <v>0</v>
      </c>
      <c r="J171" s="280">
        <f>IF(DB171+DC171+DD171+DE171+DF171&gt;0,MAXA(J$18:J170)+1,0)</f>
        <v>0</v>
      </c>
      <c r="K171" s="280">
        <f>IF(DH171+DI171+DJ171+DK171+DL171&gt;0,MAXA(K$18:K170)+1,0)</f>
        <v>0</v>
      </c>
      <c r="L171" s="280">
        <f>IF(DN171+DO171+DP171+DQ171+DR171&gt;0,MAXA(L$18:L170)+1,0)</f>
        <v>0</v>
      </c>
      <c r="M171" s="280">
        <f>IF(DT171+DU171+DV171+DW171+DX171&gt;0,MAXA(M$18:M170)+1,0)</f>
        <v>0</v>
      </c>
      <c r="N171" s="280">
        <f>IF(DZ171+EA171+EB171+EC171+ED171&gt;0,MAXA(N$18:N170)+1,0)</f>
        <v>0</v>
      </c>
      <c r="O171" s="280">
        <f>IF(EF171+EG171+EH171+EI171+EJ171&gt;0,MAXA(O$18:O170)+1,0)</f>
        <v>0</v>
      </c>
      <c r="P171" s="280">
        <f>IF(EL171+EM171+EN171+EO171+EP171&gt;0,MAXA(P$18:P170)+1,0)</f>
        <v>0</v>
      </c>
      <c r="Q171" s="280">
        <f>IF(ER171+ES171+ET171+EU171+EV171&gt;0,MAXA(Q$18:Q170)+1,0)</f>
        <v>0</v>
      </c>
      <c r="R171" s="280">
        <f>IF(EX171+EY171+EZ171+FA171+FB171&gt;0,MAXA(R$18:R170)+1,0)</f>
        <v>0</v>
      </c>
      <c r="S171" s="280">
        <f>IF(FD171+FE171+FF171+FG171+FH171&gt;0,MAXA(S$18:S170)+1,0)</f>
        <v>0</v>
      </c>
      <c r="T171" s="280">
        <f>IF(FJ171+FK171+FL171+FM171+FN171&gt;0,MAXA(T$18:T170)+1,0)</f>
        <v>0</v>
      </c>
      <c r="U171" s="280">
        <f>IF(FP171+FQ171+FR171+FS171+FT171&gt;0,MAXA(U$18:U170)+1,0)</f>
        <v>0</v>
      </c>
      <c r="V171" s="280">
        <f>IF(FV171+FW171+FX171+FY171+FZ171&gt;0,MAXA(V$18:V170)+1,0)</f>
        <v>0</v>
      </c>
      <c r="W171" s="280">
        <f>IF(GB171+GC171+GD171+GE171+GF171&gt;0,MAXA(W$18:W170)+1,0)</f>
        <v>0</v>
      </c>
      <c r="X171" s="280">
        <f>IF(GH171+GI171+GJ171+GK171+GL171&gt;0,MAXA(X$18:X170)+1,0)</f>
        <v>0</v>
      </c>
      <c r="Y171" s="280">
        <f>IF(GN171+GO171+GP171+GQ171+GR171&gt;0,MAXA(Y$18:Y170)+1,0)</f>
        <v>0</v>
      </c>
      <c r="Z171" s="280">
        <f>IF(GT171+GU171+GV171+GW171+GX171&gt;0,MAXA(Z$18:Z170)+1,0)</f>
        <v>0</v>
      </c>
      <c r="AA171" s="280">
        <f>IF(GZ171+HA171+HB171+HC171+HD171&gt;0,MAXA(AA$18:AA170)+1,0)</f>
        <v>0</v>
      </c>
      <c r="AB171" s="280">
        <f t="shared" si="78"/>
        <v>0</v>
      </c>
      <c r="AC171" s="280">
        <f t="shared" si="86"/>
        <v>0</v>
      </c>
      <c r="AD171" s="280">
        <f t="shared" si="87"/>
        <v>0</v>
      </c>
      <c r="AE171" s="280">
        <f t="shared" si="88"/>
        <v>0</v>
      </c>
      <c r="AF171" s="280">
        <f t="shared" si="79"/>
        <v>0</v>
      </c>
      <c r="AG171" s="280">
        <f t="shared" si="89"/>
        <v>0</v>
      </c>
      <c r="AH171" s="280">
        <f t="shared" si="80"/>
        <v>0</v>
      </c>
      <c r="AI171" s="280">
        <f t="shared" si="90"/>
        <v>0</v>
      </c>
      <c r="AJ171" s="280">
        <f t="shared" si="81"/>
        <v>0</v>
      </c>
      <c r="AK171" s="186" t="e">
        <f>MATCH(AY171,AY$18:AY603,0)</f>
        <v>#N/A</v>
      </c>
      <c r="AL171" s="280">
        <f t="shared" si="91"/>
        <v>0</v>
      </c>
      <c r="AM171" s="280">
        <f t="shared" si="92"/>
        <v>154</v>
      </c>
      <c r="AN171" s="415"/>
      <c r="AO171" s="416"/>
      <c r="AP171" s="303">
        <f t="shared" si="82"/>
        <v>0</v>
      </c>
      <c r="AQ171" s="304">
        <f t="shared" si="83"/>
        <v>0</v>
      </c>
      <c r="AR171" s="305">
        <f t="shared" si="84"/>
        <v>0</v>
      </c>
      <c r="AS171" s="284"/>
      <c r="AT171" s="285" t="str">
        <f t="shared" si="85"/>
        <v/>
      </c>
      <c r="AU171" s="286"/>
      <c r="AV171" s="287"/>
      <c r="AW171" s="288"/>
      <c r="AX171" s="289"/>
      <c r="AY171" s="290"/>
      <c r="AZ171" s="291"/>
      <c r="BA171" s="286"/>
      <c r="BB171" s="290"/>
      <c r="BC171" s="287"/>
      <c r="BD171" s="307"/>
      <c r="BE171" s="309"/>
      <c r="BF171" s="286"/>
      <c r="BG171" s="297"/>
      <c r="BH171" s="298"/>
      <c r="BI171" s="299"/>
      <c r="BJ171" s="300"/>
      <c r="BK171" s="301"/>
      <c r="BL171" s="286"/>
      <c r="BM171" s="297"/>
      <c r="BN171" s="298"/>
      <c r="BO171" s="299"/>
      <c r="BP171" s="300"/>
      <c r="BQ171" s="301"/>
      <c r="BR171" s="286"/>
      <c r="BS171" s="297"/>
      <c r="BT171" s="298"/>
      <c r="BU171" s="299"/>
      <c r="BV171" s="300"/>
      <c r="BW171" s="301"/>
      <c r="BX171" s="286"/>
      <c r="BY171" s="297"/>
      <c r="BZ171" s="298"/>
      <c r="CA171" s="299"/>
      <c r="CB171" s="300"/>
      <c r="CC171" s="291"/>
      <c r="CD171" s="286"/>
      <c r="CE171" s="297"/>
      <c r="CF171" s="298"/>
      <c r="CG171" s="299"/>
      <c r="CH171" s="300"/>
      <c r="CI171" s="291"/>
      <c r="CJ171" s="286"/>
      <c r="CK171" s="297"/>
      <c r="CL171" s="298"/>
      <c r="CM171" s="299"/>
      <c r="CN171" s="300"/>
      <c r="CO171" s="291"/>
      <c r="CP171" s="286"/>
      <c r="CQ171" s="297"/>
      <c r="CR171" s="298"/>
      <c r="CS171" s="299"/>
      <c r="CT171" s="300"/>
      <c r="CU171" s="291"/>
      <c r="CV171" s="286"/>
      <c r="CW171" s="297"/>
      <c r="CX171" s="298"/>
      <c r="CY171" s="299"/>
      <c r="CZ171" s="300"/>
      <c r="DA171" s="291"/>
      <c r="DB171" s="286"/>
      <c r="DC171" s="297"/>
      <c r="DD171" s="298"/>
      <c r="DE171" s="299"/>
      <c r="DF171" s="300"/>
      <c r="DG171" s="291"/>
      <c r="DH171" s="286"/>
      <c r="DI171" s="297"/>
      <c r="DJ171" s="298"/>
      <c r="DK171" s="299"/>
      <c r="DL171" s="300"/>
      <c r="DM171" s="291"/>
      <c r="DN171" s="286"/>
      <c r="DO171" s="297"/>
      <c r="DP171" s="298"/>
      <c r="DQ171" s="299"/>
      <c r="DR171" s="300"/>
      <c r="DS171" s="291"/>
      <c r="DT171" s="286"/>
      <c r="DU171" s="297"/>
      <c r="DV171" s="298"/>
      <c r="DW171" s="299"/>
      <c r="DX171" s="300"/>
      <c r="DY171" s="291"/>
      <c r="DZ171" s="286"/>
      <c r="EA171" s="297"/>
      <c r="EB171" s="298"/>
      <c r="EC171" s="299"/>
      <c r="ED171" s="300"/>
      <c r="EE171" s="291"/>
      <c r="EF171" s="286"/>
      <c r="EG171" s="297"/>
      <c r="EH171" s="298"/>
      <c r="EI171" s="299"/>
      <c r="EJ171" s="300"/>
      <c r="EK171" s="291"/>
      <c r="EL171" s="286"/>
      <c r="EM171" s="297"/>
      <c r="EN171" s="298"/>
      <c r="EO171" s="299"/>
      <c r="EP171" s="300"/>
      <c r="EQ171" s="291"/>
      <c r="ER171" s="286"/>
      <c r="ES171" s="297"/>
      <c r="ET171" s="298"/>
      <c r="EU171" s="299"/>
      <c r="EV171" s="300"/>
      <c r="EW171" s="291"/>
      <c r="EX171" s="286"/>
      <c r="EY171" s="297"/>
      <c r="EZ171" s="298"/>
      <c r="FA171" s="299"/>
      <c r="FB171" s="300"/>
      <c r="FC171" s="291"/>
      <c r="FD171" s="286"/>
      <c r="FE171" s="297"/>
      <c r="FF171" s="298"/>
      <c r="FG171" s="299"/>
      <c r="FH171" s="300"/>
      <c r="FI171" s="291"/>
      <c r="FJ171" s="286"/>
      <c r="FK171" s="297"/>
      <c r="FL171" s="298"/>
      <c r="FM171" s="299"/>
      <c r="FN171" s="300"/>
      <c r="FO171" s="291"/>
      <c r="FP171" s="286"/>
      <c r="FQ171" s="297"/>
      <c r="FR171" s="298"/>
      <c r="FS171" s="299"/>
      <c r="FT171" s="300"/>
      <c r="FU171" s="291"/>
      <c r="FV171" s="286"/>
      <c r="FW171" s="297"/>
      <c r="FX171" s="298"/>
      <c r="FY171" s="299"/>
      <c r="FZ171" s="300"/>
      <c r="GA171" s="291"/>
      <c r="GB171" s="286"/>
      <c r="GC171" s="297"/>
      <c r="GD171" s="298"/>
      <c r="GE171" s="299"/>
      <c r="GF171" s="300"/>
      <c r="GG171" s="291"/>
      <c r="GH171" s="286"/>
      <c r="GI171" s="297"/>
      <c r="GJ171" s="298"/>
      <c r="GK171" s="299"/>
      <c r="GL171" s="300"/>
      <c r="GM171" s="291"/>
      <c r="GN171" s="286"/>
      <c r="GO171" s="297"/>
      <c r="GP171" s="298"/>
      <c r="GQ171" s="299"/>
      <c r="GR171" s="300"/>
      <c r="GS171" s="291"/>
      <c r="GT171" s="286"/>
      <c r="GU171" s="297"/>
      <c r="GV171" s="298"/>
      <c r="GW171" s="299"/>
      <c r="GX171" s="300"/>
      <c r="GY171" s="291"/>
      <c r="GZ171" s="286"/>
      <c r="HA171" s="297"/>
      <c r="HB171" s="298"/>
      <c r="HC171" s="299"/>
      <c r="HD171" s="300"/>
    </row>
    <row r="172" spans="1:212" x14ac:dyDescent="0.25">
      <c r="A172" s="280">
        <f>IF(AL172=1,(MAXA(A$18:A171)+1),0)</f>
        <v>0</v>
      </c>
      <c r="B172" s="280">
        <f>IF(BF172+BG172+BH172+BI172+BJ172&gt;0,MAXA(B$18:B171)+1,0)</f>
        <v>0</v>
      </c>
      <c r="C172" s="280">
        <f>IF(BL172+BM172+BN172+BO172+BP172&gt;0,MAXA(C$18:C171)+1,0)</f>
        <v>0</v>
      </c>
      <c r="D172" s="280">
        <f>IF(BR172+BS172+BT172+BU172+BV172&gt;0,MAXA(D$18:D171)+1,0)</f>
        <v>0</v>
      </c>
      <c r="E172" s="280">
        <f>IF(BX172+BY172+BZ172+CA172+CB172&gt;0,MAXA(E$18:E171)+1,0)</f>
        <v>0</v>
      </c>
      <c r="F172" s="280">
        <f>IF(CD172+CE172+CF172+CG172+CH172&gt;0,MAXA(F$18:F171)+1,0)</f>
        <v>0</v>
      </c>
      <c r="G172" s="280">
        <f>IF(CJ172+CK172+CL172+CM172+CN172&gt;0,MAXA(G$18:G171)+1,0)</f>
        <v>0</v>
      </c>
      <c r="H172" s="280">
        <f>IF(CP172+CQ172+CR172+CS172+CT172&gt;0,MAXA(H$18:H171)+1,0)</f>
        <v>0</v>
      </c>
      <c r="I172" s="280">
        <f>IF(CV172+CW172+CX172+CY172+CZ172&gt;0,MAXA(I$18:I171)+1,0)</f>
        <v>0</v>
      </c>
      <c r="J172" s="280">
        <f>IF(DB172+DC172+DD172+DE172+DF172&gt;0,MAXA(J$18:J171)+1,0)</f>
        <v>0</v>
      </c>
      <c r="K172" s="280">
        <f>IF(DH172+DI172+DJ172+DK172+DL172&gt;0,MAXA(K$18:K171)+1,0)</f>
        <v>0</v>
      </c>
      <c r="L172" s="280">
        <f>IF(DN172+DO172+DP172+DQ172+DR172&gt;0,MAXA(L$18:L171)+1,0)</f>
        <v>0</v>
      </c>
      <c r="M172" s="280">
        <f>IF(DT172+DU172+DV172+DW172+DX172&gt;0,MAXA(M$18:M171)+1,0)</f>
        <v>0</v>
      </c>
      <c r="N172" s="280">
        <f>IF(DZ172+EA172+EB172+EC172+ED172&gt;0,MAXA(N$18:N171)+1,0)</f>
        <v>0</v>
      </c>
      <c r="O172" s="280">
        <f>IF(EF172+EG172+EH172+EI172+EJ172&gt;0,MAXA(O$18:O171)+1,0)</f>
        <v>0</v>
      </c>
      <c r="P172" s="280">
        <f>IF(EL172+EM172+EN172+EO172+EP172&gt;0,MAXA(P$18:P171)+1,0)</f>
        <v>0</v>
      </c>
      <c r="Q172" s="280">
        <f>IF(ER172+ES172+ET172+EU172+EV172&gt;0,MAXA(Q$18:Q171)+1,0)</f>
        <v>0</v>
      </c>
      <c r="R172" s="280">
        <f>IF(EX172+EY172+EZ172+FA172+FB172&gt;0,MAXA(R$18:R171)+1,0)</f>
        <v>0</v>
      </c>
      <c r="S172" s="280">
        <f>IF(FD172+FE172+FF172+FG172+FH172&gt;0,MAXA(S$18:S171)+1,0)</f>
        <v>0</v>
      </c>
      <c r="T172" s="280">
        <f>IF(FJ172+FK172+FL172+FM172+FN172&gt;0,MAXA(T$18:T171)+1,0)</f>
        <v>0</v>
      </c>
      <c r="U172" s="280">
        <f>IF(FP172+FQ172+FR172+FS172+FT172&gt;0,MAXA(U$18:U171)+1,0)</f>
        <v>0</v>
      </c>
      <c r="V172" s="280">
        <f>IF(FV172+FW172+FX172+FY172+FZ172&gt;0,MAXA(V$18:V171)+1,0)</f>
        <v>0</v>
      </c>
      <c r="W172" s="280">
        <f>IF(GB172+GC172+GD172+GE172+GF172&gt;0,MAXA(W$18:W171)+1,0)</f>
        <v>0</v>
      </c>
      <c r="X172" s="280">
        <f>IF(GH172+GI172+GJ172+GK172+GL172&gt;0,MAXA(X$18:X171)+1,0)</f>
        <v>0</v>
      </c>
      <c r="Y172" s="280">
        <f>IF(GN172+GO172+GP172+GQ172+GR172&gt;0,MAXA(Y$18:Y171)+1,0)</f>
        <v>0</v>
      </c>
      <c r="Z172" s="280">
        <f>IF(GT172+GU172+GV172+GW172+GX172&gt;0,MAXA(Z$18:Z171)+1,0)</f>
        <v>0</v>
      </c>
      <c r="AA172" s="280">
        <f>IF(GZ172+HA172+HB172+HC172+HD172&gt;0,MAXA(AA$18:AA171)+1,0)</f>
        <v>0</v>
      </c>
      <c r="AB172" s="280">
        <f t="shared" si="78"/>
        <v>0</v>
      </c>
      <c r="AC172" s="280">
        <f t="shared" si="86"/>
        <v>0</v>
      </c>
      <c r="AD172" s="280">
        <f t="shared" si="87"/>
        <v>0</v>
      </c>
      <c r="AE172" s="280">
        <f t="shared" si="88"/>
        <v>0</v>
      </c>
      <c r="AF172" s="280">
        <f t="shared" si="79"/>
        <v>0</v>
      </c>
      <c r="AG172" s="280">
        <f t="shared" si="89"/>
        <v>0</v>
      </c>
      <c r="AH172" s="280">
        <f t="shared" si="80"/>
        <v>0</v>
      </c>
      <c r="AI172" s="280">
        <f t="shared" si="90"/>
        <v>0</v>
      </c>
      <c r="AJ172" s="280">
        <f t="shared" si="81"/>
        <v>0</v>
      </c>
      <c r="AK172" s="186" t="e">
        <f>MATCH(AY172,AY$18:AY604,0)</f>
        <v>#N/A</v>
      </c>
      <c r="AL172" s="280">
        <f t="shared" si="91"/>
        <v>0</v>
      </c>
      <c r="AM172" s="280">
        <f t="shared" si="92"/>
        <v>155</v>
      </c>
      <c r="AN172" s="415"/>
      <c r="AO172" s="416"/>
      <c r="AP172" s="303">
        <f t="shared" si="82"/>
        <v>0</v>
      </c>
      <c r="AQ172" s="304">
        <f t="shared" si="83"/>
        <v>0</v>
      </c>
      <c r="AR172" s="305">
        <f t="shared" si="84"/>
        <v>0</v>
      </c>
      <c r="AS172" s="284"/>
      <c r="AT172" s="285" t="str">
        <f t="shared" si="85"/>
        <v/>
      </c>
      <c r="AU172" s="286"/>
      <c r="AV172" s="287"/>
      <c r="AW172" s="288"/>
      <c r="AX172" s="289"/>
      <c r="AY172" s="290"/>
      <c r="AZ172" s="291"/>
      <c r="BA172" s="286"/>
      <c r="BB172" s="290"/>
      <c r="BC172" s="287"/>
      <c r="BD172" s="307"/>
      <c r="BE172" s="309"/>
      <c r="BF172" s="286"/>
      <c r="BG172" s="297"/>
      <c r="BH172" s="298"/>
      <c r="BI172" s="299"/>
      <c r="BJ172" s="300"/>
      <c r="BK172" s="301"/>
      <c r="BL172" s="286"/>
      <c r="BM172" s="297"/>
      <c r="BN172" s="298"/>
      <c r="BO172" s="299"/>
      <c r="BP172" s="300"/>
      <c r="BQ172" s="301"/>
      <c r="BR172" s="286"/>
      <c r="BS172" s="297"/>
      <c r="BT172" s="298"/>
      <c r="BU172" s="299"/>
      <c r="BV172" s="300"/>
      <c r="BW172" s="301"/>
      <c r="BX172" s="286"/>
      <c r="BY172" s="297"/>
      <c r="BZ172" s="298"/>
      <c r="CA172" s="299"/>
      <c r="CB172" s="300"/>
      <c r="CC172" s="291"/>
      <c r="CD172" s="286"/>
      <c r="CE172" s="297"/>
      <c r="CF172" s="298"/>
      <c r="CG172" s="299"/>
      <c r="CH172" s="300"/>
      <c r="CI172" s="291"/>
      <c r="CJ172" s="286"/>
      <c r="CK172" s="297"/>
      <c r="CL172" s="298"/>
      <c r="CM172" s="299"/>
      <c r="CN172" s="300"/>
      <c r="CO172" s="291"/>
      <c r="CP172" s="286"/>
      <c r="CQ172" s="297"/>
      <c r="CR172" s="298"/>
      <c r="CS172" s="299"/>
      <c r="CT172" s="300"/>
      <c r="CU172" s="291"/>
      <c r="CV172" s="286"/>
      <c r="CW172" s="297"/>
      <c r="CX172" s="298"/>
      <c r="CY172" s="299"/>
      <c r="CZ172" s="300"/>
      <c r="DA172" s="291"/>
      <c r="DB172" s="286"/>
      <c r="DC172" s="297"/>
      <c r="DD172" s="298"/>
      <c r="DE172" s="299"/>
      <c r="DF172" s="300"/>
      <c r="DG172" s="291"/>
      <c r="DH172" s="286"/>
      <c r="DI172" s="297"/>
      <c r="DJ172" s="298"/>
      <c r="DK172" s="299"/>
      <c r="DL172" s="300"/>
      <c r="DM172" s="291"/>
      <c r="DN172" s="286"/>
      <c r="DO172" s="297"/>
      <c r="DP172" s="298"/>
      <c r="DQ172" s="299"/>
      <c r="DR172" s="300"/>
      <c r="DS172" s="291"/>
      <c r="DT172" s="286"/>
      <c r="DU172" s="297"/>
      <c r="DV172" s="298"/>
      <c r="DW172" s="299"/>
      <c r="DX172" s="300"/>
      <c r="DY172" s="291"/>
      <c r="DZ172" s="286"/>
      <c r="EA172" s="297"/>
      <c r="EB172" s="298"/>
      <c r="EC172" s="299"/>
      <c r="ED172" s="300"/>
      <c r="EE172" s="291"/>
      <c r="EF172" s="286"/>
      <c r="EG172" s="297"/>
      <c r="EH172" s="298"/>
      <c r="EI172" s="299"/>
      <c r="EJ172" s="300"/>
      <c r="EK172" s="291"/>
      <c r="EL172" s="286"/>
      <c r="EM172" s="297"/>
      <c r="EN172" s="298"/>
      <c r="EO172" s="299"/>
      <c r="EP172" s="300"/>
      <c r="EQ172" s="291"/>
      <c r="ER172" s="286"/>
      <c r="ES172" s="297"/>
      <c r="ET172" s="298"/>
      <c r="EU172" s="299"/>
      <c r="EV172" s="300"/>
      <c r="EW172" s="291"/>
      <c r="EX172" s="286"/>
      <c r="EY172" s="297"/>
      <c r="EZ172" s="298"/>
      <c r="FA172" s="299"/>
      <c r="FB172" s="300"/>
      <c r="FC172" s="291"/>
      <c r="FD172" s="286"/>
      <c r="FE172" s="297"/>
      <c r="FF172" s="298"/>
      <c r="FG172" s="299"/>
      <c r="FH172" s="300"/>
      <c r="FI172" s="291"/>
      <c r="FJ172" s="286"/>
      <c r="FK172" s="297"/>
      <c r="FL172" s="298"/>
      <c r="FM172" s="299"/>
      <c r="FN172" s="300"/>
      <c r="FO172" s="291"/>
      <c r="FP172" s="286"/>
      <c r="FQ172" s="297"/>
      <c r="FR172" s="298"/>
      <c r="FS172" s="299"/>
      <c r="FT172" s="300"/>
      <c r="FU172" s="291"/>
      <c r="FV172" s="286"/>
      <c r="FW172" s="297"/>
      <c r="FX172" s="298"/>
      <c r="FY172" s="299"/>
      <c r="FZ172" s="300"/>
      <c r="GA172" s="291"/>
      <c r="GB172" s="286"/>
      <c r="GC172" s="297"/>
      <c r="GD172" s="298"/>
      <c r="GE172" s="299"/>
      <c r="GF172" s="300"/>
      <c r="GG172" s="291"/>
      <c r="GH172" s="286"/>
      <c r="GI172" s="297"/>
      <c r="GJ172" s="298"/>
      <c r="GK172" s="299"/>
      <c r="GL172" s="300"/>
      <c r="GM172" s="291"/>
      <c r="GN172" s="286"/>
      <c r="GO172" s="297"/>
      <c r="GP172" s="298"/>
      <c r="GQ172" s="299"/>
      <c r="GR172" s="300"/>
      <c r="GS172" s="291"/>
      <c r="GT172" s="286"/>
      <c r="GU172" s="297"/>
      <c r="GV172" s="298"/>
      <c r="GW172" s="299"/>
      <c r="GX172" s="300"/>
      <c r="GY172" s="291"/>
      <c r="GZ172" s="286"/>
      <c r="HA172" s="297"/>
      <c r="HB172" s="298"/>
      <c r="HC172" s="299"/>
      <c r="HD172" s="300"/>
    </row>
    <row r="173" spans="1:212" x14ac:dyDescent="0.25">
      <c r="A173" s="280">
        <f>IF(AL173=1,(MAXA(A$18:A172)+1),0)</f>
        <v>0</v>
      </c>
      <c r="B173" s="280">
        <f>IF(BF173+BG173+BH173+BI173+BJ173&gt;0,MAXA(B$18:B172)+1,0)</f>
        <v>0</v>
      </c>
      <c r="C173" s="280">
        <f>IF(BL173+BM173+BN173+BO173+BP173&gt;0,MAXA(C$18:C172)+1,0)</f>
        <v>0</v>
      </c>
      <c r="D173" s="280">
        <f>IF(BR173+BS173+BT173+BU173+BV173&gt;0,MAXA(D$18:D172)+1,0)</f>
        <v>0</v>
      </c>
      <c r="E173" s="280">
        <f>IF(BX173+BY173+BZ173+CA173+CB173&gt;0,MAXA(E$18:E172)+1,0)</f>
        <v>0</v>
      </c>
      <c r="F173" s="280">
        <f>IF(CD173+CE173+CF173+CG173+CH173&gt;0,MAXA(F$18:F172)+1,0)</f>
        <v>0</v>
      </c>
      <c r="G173" s="280">
        <f>IF(CJ173+CK173+CL173+CM173+CN173&gt;0,MAXA(G$18:G172)+1,0)</f>
        <v>0</v>
      </c>
      <c r="H173" s="280">
        <f>IF(CP173+CQ173+CR173+CS173+CT173&gt;0,MAXA(H$18:H172)+1,0)</f>
        <v>0</v>
      </c>
      <c r="I173" s="280">
        <f>IF(CV173+CW173+CX173+CY173+CZ173&gt;0,MAXA(I$18:I172)+1,0)</f>
        <v>0</v>
      </c>
      <c r="J173" s="280">
        <f>IF(DB173+DC173+DD173+DE173+DF173&gt;0,MAXA(J$18:J172)+1,0)</f>
        <v>0</v>
      </c>
      <c r="K173" s="280">
        <f>IF(DH173+DI173+DJ173+DK173+DL173&gt;0,MAXA(K$18:K172)+1,0)</f>
        <v>0</v>
      </c>
      <c r="L173" s="280">
        <f>IF(DN173+DO173+DP173+DQ173+DR173&gt;0,MAXA(L$18:L172)+1,0)</f>
        <v>0</v>
      </c>
      <c r="M173" s="280">
        <f>IF(DT173+DU173+DV173+DW173+DX173&gt;0,MAXA(M$18:M172)+1,0)</f>
        <v>0</v>
      </c>
      <c r="N173" s="280">
        <f>IF(DZ173+EA173+EB173+EC173+ED173&gt;0,MAXA(N$18:N172)+1,0)</f>
        <v>0</v>
      </c>
      <c r="O173" s="280">
        <f>IF(EF173+EG173+EH173+EI173+EJ173&gt;0,MAXA(O$18:O172)+1,0)</f>
        <v>0</v>
      </c>
      <c r="P173" s="280">
        <f>IF(EL173+EM173+EN173+EO173+EP173&gt;0,MAXA(P$18:P172)+1,0)</f>
        <v>0</v>
      </c>
      <c r="Q173" s="280">
        <f>IF(ER173+ES173+ET173+EU173+EV173&gt;0,MAXA(Q$18:Q172)+1,0)</f>
        <v>0</v>
      </c>
      <c r="R173" s="280">
        <f>IF(EX173+EY173+EZ173+FA173+FB173&gt;0,MAXA(R$18:R172)+1,0)</f>
        <v>0</v>
      </c>
      <c r="S173" s="280">
        <f>IF(FD173+FE173+FF173+FG173+FH173&gt;0,MAXA(S$18:S172)+1,0)</f>
        <v>0</v>
      </c>
      <c r="T173" s="280">
        <f>IF(FJ173+FK173+FL173+FM173+FN173&gt;0,MAXA(T$18:T172)+1,0)</f>
        <v>0</v>
      </c>
      <c r="U173" s="280">
        <f>IF(FP173+FQ173+FR173+FS173+FT173&gt;0,MAXA(U$18:U172)+1,0)</f>
        <v>0</v>
      </c>
      <c r="V173" s="280">
        <f>IF(FV173+FW173+FX173+FY173+FZ173&gt;0,MAXA(V$18:V172)+1,0)</f>
        <v>0</v>
      </c>
      <c r="W173" s="280">
        <f>IF(GB173+GC173+GD173+GE173+GF173&gt;0,MAXA(W$18:W172)+1,0)</f>
        <v>0</v>
      </c>
      <c r="X173" s="280">
        <f>IF(GH173+GI173+GJ173+GK173+GL173&gt;0,MAXA(X$18:X172)+1,0)</f>
        <v>0</v>
      </c>
      <c r="Y173" s="280">
        <f>IF(GN173+GO173+GP173+GQ173+GR173&gt;0,MAXA(Y$18:Y172)+1,0)</f>
        <v>0</v>
      </c>
      <c r="Z173" s="280">
        <f>IF(GT173+GU173+GV173+GW173+GX173&gt;0,MAXA(Z$18:Z172)+1,0)</f>
        <v>0</v>
      </c>
      <c r="AA173" s="280">
        <f>IF(GZ173+HA173+HB173+HC173+HD173&gt;0,MAXA(AA$18:AA172)+1,0)</f>
        <v>0</v>
      </c>
      <c r="AB173" s="280">
        <f t="shared" si="78"/>
        <v>0</v>
      </c>
      <c r="AC173" s="280">
        <f t="shared" si="86"/>
        <v>0</v>
      </c>
      <c r="AD173" s="280">
        <f t="shared" si="87"/>
        <v>0</v>
      </c>
      <c r="AE173" s="280">
        <f t="shared" si="88"/>
        <v>0</v>
      </c>
      <c r="AF173" s="280">
        <f t="shared" si="79"/>
        <v>0</v>
      </c>
      <c r="AG173" s="280">
        <f t="shared" si="89"/>
        <v>0</v>
      </c>
      <c r="AH173" s="280">
        <f t="shared" si="80"/>
        <v>0</v>
      </c>
      <c r="AI173" s="280">
        <f t="shared" si="90"/>
        <v>0</v>
      </c>
      <c r="AJ173" s="280">
        <f t="shared" si="81"/>
        <v>0</v>
      </c>
      <c r="AK173" s="186" t="e">
        <f>MATCH(AY173,AY$18:AY605,0)</f>
        <v>#N/A</v>
      </c>
      <c r="AL173" s="280">
        <f t="shared" si="91"/>
        <v>0</v>
      </c>
      <c r="AM173" s="280">
        <f t="shared" si="92"/>
        <v>156</v>
      </c>
      <c r="AN173" s="415"/>
      <c r="AO173" s="416"/>
      <c r="AP173" s="303">
        <f t="shared" si="82"/>
        <v>0</v>
      </c>
      <c r="AQ173" s="304">
        <f t="shared" si="83"/>
        <v>0</v>
      </c>
      <c r="AR173" s="305">
        <f t="shared" si="84"/>
        <v>0</v>
      </c>
      <c r="AS173" s="284"/>
      <c r="AT173" s="285" t="str">
        <f t="shared" si="85"/>
        <v/>
      </c>
      <c r="AU173" s="286"/>
      <c r="AV173" s="287"/>
      <c r="AW173" s="288"/>
      <c r="AX173" s="289"/>
      <c r="AY173" s="290"/>
      <c r="AZ173" s="291"/>
      <c r="BA173" s="286"/>
      <c r="BB173" s="290"/>
      <c r="BC173" s="287"/>
      <c r="BD173" s="307"/>
      <c r="BE173" s="309"/>
      <c r="BF173" s="286"/>
      <c r="BG173" s="297"/>
      <c r="BH173" s="298"/>
      <c r="BI173" s="299"/>
      <c r="BJ173" s="300"/>
      <c r="BK173" s="301"/>
      <c r="BL173" s="286"/>
      <c r="BM173" s="297"/>
      <c r="BN173" s="298"/>
      <c r="BO173" s="299"/>
      <c r="BP173" s="300"/>
      <c r="BQ173" s="301"/>
      <c r="BR173" s="286"/>
      <c r="BS173" s="297"/>
      <c r="BT173" s="298"/>
      <c r="BU173" s="299"/>
      <c r="BV173" s="300"/>
      <c r="BW173" s="301"/>
      <c r="BX173" s="286"/>
      <c r="BY173" s="297"/>
      <c r="BZ173" s="298"/>
      <c r="CA173" s="299"/>
      <c r="CB173" s="300"/>
      <c r="CC173" s="291"/>
      <c r="CD173" s="286"/>
      <c r="CE173" s="297"/>
      <c r="CF173" s="298"/>
      <c r="CG173" s="299"/>
      <c r="CH173" s="300"/>
      <c r="CI173" s="291"/>
      <c r="CJ173" s="286"/>
      <c r="CK173" s="297"/>
      <c r="CL173" s="298"/>
      <c r="CM173" s="299"/>
      <c r="CN173" s="300"/>
      <c r="CO173" s="291"/>
      <c r="CP173" s="286"/>
      <c r="CQ173" s="297"/>
      <c r="CR173" s="298"/>
      <c r="CS173" s="299"/>
      <c r="CT173" s="300"/>
      <c r="CU173" s="291"/>
      <c r="CV173" s="286"/>
      <c r="CW173" s="297"/>
      <c r="CX173" s="298"/>
      <c r="CY173" s="299"/>
      <c r="CZ173" s="300"/>
      <c r="DA173" s="291"/>
      <c r="DB173" s="286"/>
      <c r="DC173" s="297"/>
      <c r="DD173" s="298"/>
      <c r="DE173" s="299"/>
      <c r="DF173" s="300"/>
      <c r="DG173" s="291"/>
      <c r="DH173" s="286"/>
      <c r="DI173" s="297"/>
      <c r="DJ173" s="298"/>
      <c r="DK173" s="299"/>
      <c r="DL173" s="300"/>
      <c r="DM173" s="291"/>
      <c r="DN173" s="286"/>
      <c r="DO173" s="297"/>
      <c r="DP173" s="298"/>
      <c r="DQ173" s="299"/>
      <c r="DR173" s="300"/>
      <c r="DS173" s="291"/>
      <c r="DT173" s="286"/>
      <c r="DU173" s="297"/>
      <c r="DV173" s="298"/>
      <c r="DW173" s="299"/>
      <c r="DX173" s="300"/>
      <c r="DY173" s="291"/>
      <c r="DZ173" s="286"/>
      <c r="EA173" s="297"/>
      <c r="EB173" s="298"/>
      <c r="EC173" s="299"/>
      <c r="ED173" s="300"/>
      <c r="EE173" s="291"/>
      <c r="EF173" s="286"/>
      <c r="EG173" s="297"/>
      <c r="EH173" s="298"/>
      <c r="EI173" s="299"/>
      <c r="EJ173" s="300"/>
      <c r="EK173" s="291"/>
      <c r="EL173" s="286"/>
      <c r="EM173" s="297"/>
      <c r="EN173" s="298"/>
      <c r="EO173" s="299"/>
      <c r="EP173" s="300"/>
      <c r="EQ173" s="291"/>
      <c r="ER173" s="286"/>
      <c r="ES173" s="297"/>
      <c r="ET173" s="298"/>
      <c r="EU173" s="299"/>
      <c r="EV173" s="300"/>
      <c r="EW173" s="291"/>
      <c r="EX173" s="286"/>
      <c r="EY173" s="297"/>
      <c r="EZ173" s="298"/>
      <c r="FA173" s="299"/>
      <c r="FB173" s="300"/>
      <c r="FC173" s="291"/>
      <c r="FD173" s="286"/>
      <c r="FE173" s="297"/>
      <c r="FF173" s="298"/>
      <c r="FG173" s="299"/>
      <c r="FH173" s="300"/>
      <c r="FI173" s="291"/>
      <c r="FJ173" s="286"/>
      <c r="FK173" s="297"/>
      <c r="FL173" s="298"/>
      <c r="FM173" s="299"/>
      <c r="FN173" s="300"/>
      <c r="FO173" s="291"/>
      <c r="FP173" s="286"/>
      <c r="FQ173" s="297"/>
      <c r="FR173" s="298"/>
      <c r="FS173" s="299"/>
      <c r="FT173" s="300"/>
      <c r="FU173" s="291"/>
      <c r="FV173" s="286"/>
      <c r="FW173" s="297"/>
      <c r="FX173" s="298"/>
      <c r="FY173" s="299"/>
      <c r="FZ173" s="300"/>
      <c r="GA173" s="291"/>
      <c r="GB173" s="286"/>
      <c r="GC173" s="297"/>
      <c r="GD173" s="298"/>
      <c r="GE173" s="299"/>
      <c r="GF173" s="300"/>
      <c r="GG173" s="291"/>
      <c r="GH173" s="286"/>
      <c r="GI173" s="297"/>
      <c r="GJ173" s="298"/>
      <c r="GK173" s="299"/>
      <c r="GL173" s="300"/>
      <c r="GM173" s="291"/>
      <c r="GN173" s="286"/>
      <c r="GO173" s="297"/>
      <c r="GP173" s="298"/>
      <c r="GQ173" s="299"/>
      <c r="GR173" s="300"/>
      <c r="GS173" s="291"/>
      <c r="GT173" s="286"/>
      <c r="GU173" s="297"/>
      <c r="GV173" s="298"/>
      <c r="GW173" s="299"/>
      <c r="GX173" s="300"/>
      <c r="GY173" s="291"/>
      <c r="GZ173" s="286"/>
      <c r="HA173" s="297"/>
      <c r="HB173" s="298"/>
      <c r="HC173" s="299"/>
      <c r="HD173" s="300"/>
    </row>
    <row r="174" spans="1:212" x14ac:dyDescent="0.25">
      <c r="A174" s="280">
        <f>IF(AL174=1,(MAXA(A$18:A173)+1),0)</f>
        <v>0</v>
      </c>
      <c r="B174" s="280">
        <f>IF(BF174+BG174+BH174+BI174+BJ174&gt;0,MAXA(B$18:B173)+1,0)</f>
        <v>0</v>
      </c>
      <c r="C174" s="280">
        <f>IF(BL174+BM174+BN174+BO174+BP174&gt;0,MAXA(C$18:C173)+1,0)</f>
        <v>0</v>
      </c>
      <c r="D174" s="280">
        <f>IF(BR174+BS174+BT174+BU174+BV174&gt;0,MAXA(D$18:D173)+1,0)</f>
        <v>0</v>
      </c>
      <c r="E174" s="280">
        <f>IF(BX174+BY174+BZ174+CA174+CB174&gt;0,MAXA(E$18:E173)+1,0)</f>
        <v>0</v>
      </c>
      <c r="F174" s="280">
        <f>IF(CD174+CE174+CF174+CG174+CH174&gt;0,MAXA(F$18:F173)+1,0)</f>
        <v>0</v>
      </c>
      <c r="G174" s="280">
        <f>IF(CJ174+CK174+CL174+CM174+CN174&gt;0,MAXA(G$18:G173)+1,0)</f>
        <v>0</v>
      </c>
      <c r="H174" s="280">
        <f>IF(CP174+CQ174+CR174+CS174+CT174&gt;0,MAXA(H$18:H173)+1,0)</f>
        <v>0</v>
      </c>
      <c r="I174" s="280">
        <f>IF(CV174+CW174+CX174+CY174+CZ174&gt;0,MAXA(I$18:I173)+1,0)</f>
        <v>0</v>
      </c>
      <c r="J174" s="280">
        <f>IF(DB174+DC174+DD174+DE174+DF174&gt;0,MAXA(J$18:J173)+1,0)</f>
        <v>0</v>
      </c>
      <c r="K174" s="280">
        <f>IF(DH174+DI174+DJ174+DK174+DL174&gt;0,MAXA(K$18:K173)+1,0)</f>
        <v>0</v>
      </c>
      <c r="L174" s="280">
        <f>IF(DN174+DO174+DP174+DQ174+DR174&gt;0,MAXA(L$18:L173)+1,0)</f>
        <v>0</v>
      </c>
      <c r="M174" s="280">
        <f>IF(DT174+DU174+DV174+DW174+DX174&gt;0,MAXA(M$18:M173)+1,0)</f>
        <v>0</v>
      </c>
      <c r="N174" s="280">
        <f>IF(DZ174+EA174+EB174+EC174+ED174&gt;0,MAXA(N$18:N173)+1,0)</f>
        <v>0</v>
      </c>
      <c r="O174" s="280">
        <f>IF(EF174+EG174+EH174+EI174+EJ174&gt;0,MAXA(O$18:O173)+1,0)</f>
        <v>0</v>
      </c>
      <c r="P174" s="280">
        <f>IF(EL174+EM174+EN174+EO174+EP174&gt;0,MAXA(P$18:P173)+1,0)</f>
        <v>0</v>
      </c>
      <c r="Q174" s="280">
        <f>IF(ER174+ES174+ET174+EU174+EV174&gt;0,MAXA(Q$18:Q173)+1,0)</f>
        <v>0</v>
      </c>
      <c r="R174" s="280">
        <f>IF(EX174+EY174+EZ174+FA174+FB174&gt;0,MAXA(R$18:R173)+1,0)</f>
        <v>0</v>
      </c>
      <c r="S174" s="280">
        <f>IF(FD174+FE174+FF174+FG174+FH174&gt;0,MAXA(S$18:S173)+1,0)</f>
        <v>0</v>
      </c>
      <c r="T174" s="280">
        <f>IF(FJ174+FK174+FL174+FM174+FN174&gt;0,MAXA(T$18:T173)+1,0)</f>
        <v>0</v>
      </c>
      <c r="U174" s="280">
        <f>IF(FP174+FQ174+FR174+FS174+FT174&gt;0,MAXA(U$18:U173)+1,0)</f>
        <v>0</v>
      </c>
      <c r="V174" s="280">
        <f>IF(FV174+FW174+FX174+FY174+FZ174&gt;0,MAXA(V$18:V173)+1,0)</f>
        <v>0</v>
      </c>
      <c r="W174" s="280">
        <f>IF(GB174+GC174+GD174+GE174+GF174&gt;0,MAXA(W$18:W173)+1,0)</f>
        <v>0</v>
      </c>
      <c r="X174" s="280">
        <f>IF(GH174+GI174+GJ174+GK174+GL174&gt;0,MAXA(X$18:X173)+1,0)</f>
        <v>0</v>
      </c>
      <c r="Y174" s="280">
        <f>IF(GN174+GO174+GP174+GQ174+GR174&gt;0,MAXA(Y$18:Y173)+1,0)</f>
        <v>0</v>
      </c>
      <c r="Z174" s="280">
        <f>IF(GT174+GU174+GV174+GW174+GX174&gt;0,MAXA(Z$18:Z173)+1,0)</f>
        <v>0</v>
      </c>
      <c r="AA174" s="280">
        <f>IF(GZ174+HA174+HB174+HC174+HD174&gt;0,MAXA(AA$18:AA173)+1,0)</f>
        <v>0</v>
      </c>
      <c r="AB174" s="280">
        <f t="shared" si="78"/>
        <v>0</v>
      </c>
      <c r="AC174" s="280">
        <f t="shared" si="86"/>
        <v>0</v>
      </c>
      <c r="AD174" s="280">
        <f t="shared" si="87"/>
        <v>0</v>
      </c>
      <c r="AE174" s="280">
        <f t="shared" si="88"/>
        <v>0</v>
      </c>
      <c r="AF174" s="280">
        <f t="shared" si="79"/>
        <v>0</v>
      </c>
      <c r="AG174" s="280">
        <f t="shared" si="89"/>
        <v>0</v>
      </c>
      <c r="AH174" s="280">
        <f t="shared" si="80"/>
        <v>0</v>
      </c>
      <c r="AI174" s="280">
        <f t="shared" si="90"/>
        <v>0</v>
      </c>
      <c r="AJ174" s="280">
        <f t="shared" si="81"/>
        <v>0</v>
      </c>
      <c r="AK174" s="186" t="e">
        <f>MATCH(AY174,AY$18:AY606,0)</f>
        <v>#N/A</v>
      </c>
      <c r="AL174" s="280">
        <f t="shared" si="91"/>
        <v>0</v>
      </c>
      <c r="AM174" s="280">
        <f t="shared" si="92"/>
        <v>157</v>
      </c>
      <c r="AN174" s="415"/>
      <c r="AO174" s="416"/>
      <c r="AP174" s="303">
        <f t="shared" si="82"/>
        <v>0</v>
      </c>
      <c r="AQ174" s="304">
        <f t="shared" si="83"/>
        <v>0</v>
      </c>
      <c r="AR174" s="305">
        <f t="shared" si="84"/>
        <v>0</v>
      </c>
      <c r="AS174" s="284"/>
      <c r="AT174" s="285" t="str">
        <f t="shared" si="85"/>
        <v/>
      </c>
      <c r="AU174" s="286"/>
      <c r="AV174" s="287"/>
      <c r="AW174" s="288"/>
      <c r="AX174" s="289"/>
      <c r="AY174" s="290"/>
      <c r="AZ174" s="291"/>
      <c r="BA174" s="286"/>
      <c r="BB174" s="290"/>
      <c r="BC174" s="287"/>
      <c r="BD174" s="307"/>
      <c r="BE174" s="309"/>
      <c r="BF174" s="286"/>
      <c r="BG174" s="297"/>
      <c r="BH174" s="298"/>
      <c r="BI174" s="299"/>
      <c r="BJ174" s="300"/>
      <c r="BK174" s="301"/>
      <c r="BL174" s="286"/>
      <c r="BM174" s="297"/>
      <c r="BN174" s="298"/>
      <c r="BO174" s="299"/>
      <c r="BP174" s="300"/>
      <c r="BQ174" s="301"/>
      <c r="BR174" s="286"/>
      <c r="BS174" s="297"/>
      <c r="BT174" s="298"/>
      <c r="BU174" s="299"/>
      <c r="BV174" s="300"/>
      <c r="BW174" s="301"/>
      <c r="BX174" s="286"/>
      <c r="BY174" s="297"/>
      <c r="BZ174" s="298"/>
      <c r="CA174" s="299"/>
      <c r="CB174" s="300"/>
      <c r="CC174" s="291"/>
      <c r="CD174" s="286"/>
      <c r="CE174" s="297"/>
      <c r="CF174" s="298"/>
      <c r="CG174" s="299"/>
      <c r="CH174" s="300"/>
      <c r="CI174" s="291"/>
      <c r="CJ174" s="286"/>
      <c r="CK174" s="297"/>
      <c r="CL174" s="298"/>
      <c r="CM174" s="299"/>
      <c r="CN174" s="300"/>
      <c r="CO174" s="291"/>
      <c r="CP174" s="286"/>
      <c r="CQ174" s="297"/>
      <c r="CR174" s="298"/>
      <c r="CS174" s="299"/>
      <c r="CT174" s="300"/>
      <c r="CU174" s="291"/>
      <c r="CV174" s="286"/>
      <c r="CW174" s="297"/>
      <c r="CX174" s="298"/>
      <c r="CY174" s="299"/>
      <c r="CZ174" s="300"/>
      <c r="DA174" s="291"/>
      <c r="DB174" s="286"/>
      <c r="DC174" s="297"/>
      <c r="DD174" s="298"/>
      <c r="DE174" s="299"/>
      <c r="DF174" s="300"/>
      <c r="DG174" s="291"/>
      <c r="DH174" s="286"/>
      <c r="DI174" s="297"/>
      <c r="DJ174" s="298"/>
      <c r="DK174" s="299"/>
      <c r="DL174" s="300"/>
      <c r="DM174" s="291"/>
      <c r="DN174" s="286"/>
      <c r="DO174" s="297"/>
      <c r="DP174" s="298"/>
      <c r="DQ174" s="299"/>
      <c r="DR174" s="300"/>
      <c r="DS174" s="291"/>
      <c r="DT174" s="286"/>
      <c r="DU174" s="297"/>
      <c r="DV174" s="298"/>
      <c r="DW174" s="299"/>
      <c r="DX174" s="300"/>
      <c r="DY174" s="291"/>
      <c r="DZ174" s="286"/>
      <c r="EA174" s="297"/>
      <c r="EB174" s="298"/>
      <c r="EC174" s="299"/>
      <c r="ED174" s="300"/>
      <c r="EE174" s="291"/>
      <c r="EF174" s="286"/>
      <c r="EG174" s="297"/>
      <c r="EH174" s="298"/>
      <c r="EI174" s="299"/>
      <c r="EJ174" s="300"/>
      <c r="EK174" s="291"/>
      <c r="EL174" s="286"/>
      <c r="EM174" s="297"/>
      <c r="EN174" s="298"/>
      <c r="EO174" s="299"/>
      <c r="EP174" s="300"/>
      <c r="EQ174" s="291"/>
      <c r="ER174" s="286"/>
      <c r="ES174" s="297"/>
      <c r="ET174" s="298"/>
      <c r="EU174" s="299"/>
      <c r="EV174" s="300"/>
      <c r="EW174" s="291"/>
      <c r="EX174" s="286"/>
      <c r="EY174" s="297"/>
      <c r="EZ174" s="298"/>
      <c r="FA174" s="299"/>
      <c r="FB174" s="300"/>
      <c r="FC174" s="291"/>
      <c r="FD174" s="286"/>
      <c r="FE174" s="297"/>
      <c r="FF174" s="298"/>
      <c r="FG174" s="299"/>
      <c r="FH174" s="300"/>
      <c r="FI174" s="291"/>
      <c r="FJ174" s="286"/>
      <c r="FK174" s="297"/>
      <c r="FL174" s="298"/>
      <c r="FM174" s="299"/>
      <c r="FN174" s="300"/>
      <c r="FO174" s="291"/>
      <c r="FP174" s="286"/>
      <c r="FQ174" s="297"/>
      <c r="FR174" s="298"/>
      <c r="FS174" s="299"/>
      <c r="FT174" s="300"/>
      <c r="FU174" s="291"/>
      <c r="FV174" s="286"/>
      <c r="FW174" s="297"/>
      <c r="FX174" s="298"/>
      <c r="FY174" s="299"/>
      <c r="FZ174" s="300"/>
      <c r="GA174" s="291"/>
      <c r="GB174" s="286"/>
      <c r="GC174" s="297"/>
      <c r="GD174" s="298"/>
      <c r="GE174" s="299"/>
      <c r="GF174" s="300"/>
      <c r="GG174" s="291"/>
      <c r="GH174" s="286"/>
      <c r="GI174" s="297"/>
      <c r="GJ174" s="298"/>
      <c r="GK174" s="299"/>
      <c r="GL174" s="300"/>
      <c r="GM174" s="291"/>
      <c r="GN174" s="286"/>
      <c r="GO174" s="297"/>
      <c r="GP174" s="298"/>
      <c r="GQ174" s="299"/>
      <c r="GR174" s="300"/>
      <c r="GS174" s="291"/>
      <c r="GT174" s="286"/>
      <c r="GU174" s="297"/>
      <c r="GV174" s="298"/>
      <c r="GW174" s="299"/>
      <c r="GX174" s="300"/>
      <c r="GY174" s="291"/>
      <c r="GZ174" s="286"/>
      <c r="HA174" s="297"/>
      <c r="HB174" s="298"/>
      <c r="HC174" s="299"/>
      <c r="HD174" s="300"/>
    </row>
    <row r="175" spans="1:212" x14ac:dyDescent="0.25">
      <c r="A175" s="280">
        <f>IF(AL175=1,(MAXA(A$18:A174)+1),0)</f>
        <v>0</v>
      </c>
      <c r="B175" s="280">
        <f>IF(BF175+BG175+BH175+BI175+BJ175&gt;0,MAXA(B$18:B174)+1,0)</f>
        <v>0</v>
      </c>
      <c r="C175" s="280">
        <f>IF(BL175+BM175+BN175+BO175+BP175&gt;0,MAXA(C$18:C174)+1,0)</f>
        <v>0</v>
      </c>
      <c r="D175" s="280">
        <f>IF(BR175+BS175+BT175+BU175+BV175&gt;0,MAXA(D$18:D174)+1,0)</f>
        <v>0</v>
      </c>
      <c r="E175" s="280">
        <f>IF(BX175+BY175+BZ175+CA175+CB175&gt;0,MAXA(E$18:E174)+1,0)</f>
        <v>0</v>
      </c>
      <c r="F175" s="280">
        <f>IF(CD175+CE175+CF175+CG175+CH175&gt;0,MAXA(F$18:F174)+1,0)</f>
        <v>0</v>
      </c>
      <c r="G175" s="280">
        <f>IF(CJ175+CK175+CL175+CM175+CN175&gt;0,MAXA(G$18:G174)+1,0)</f>
        <v>0</v>
      </c>
      <c r="H175" s="280">
        <f>IF(CP175+CQ175+CR175+CS175+CT175&gt;0,MAXA(H$18:H174)+1,0)</f>
        <v>0</v>
      </c>
      <c r="I175" s="280">
        <f>IF(CV175+CW175+CX175+CY175+CZ175&gt;0,MAXA(I$18:I174)+1,0)</f>
        <v>0</v>
      </c>
      <c r="J175" s="280">
        <f>IF(DB175+DC175+DD175+DE175+DF175&gt;0,MAXA(J$18:J174)+1,0)</f>
        <v>0</v>
      </c>
      <c r="K175" s="280">
        <f>IF(DH175+DI175+DJ175+DK175+DL175&gt;0,MAXA(K$18:K174)+1,0)</f>
        <v>0</v>
      </c>
      <c r="L175" s="280">
        <f>IF(DN175+DO175+DP175+DQ175+DR175&gt;0,MAXA(L$18:L174)+1,0)</f>
        <v>0</v>
      </c>
      <c r="M175" s="280">
        <f>IF(DT175+DU175+DV175+DW175+DX175&gt;0,MAXA(M$18:M174)+1,0)</f>
        <v>0</v>
      </c>
      <c r="N175" s="280">
        <f>IF(DZ175+EA175+EB175+EC175+ED175&gt;0,MAXA(N$18:N174)+1,0)</f>
        <v>0</v>
      </c>
      <c r="O175" s="280">
        <f>IF(EF175+EG175+EH175+EI175+EJ175&gt;0,MAXA(O$18:O174)+1,0)</f>
        <v>0</v>
      </c>
      <c r="P175" s="280">
        <f>IF(EL175+EM175+EN175+EO175+EP175&gt;0,MAXA(P$18:P174)+1,0)</f>
        <v>0</v>
      </c>
      <c r="Q175" s="280">
        <f>IF(ER175+ES175+ET175+EU175+EV175&gt;0,MAXA(Q$18:Q174)+1,0)</f>
        <v>0</v>
      </c>
      <c r="R175" s="280">
        <f>IF(EX175+EY175+EZ175+FA175+FB175&gt;0,MAXA(R$18:R174)+1,0)</f>
        <v>0</v>
      </c>
      <c r="S175" s="280">
        <f>IF(FD175+FE175+FF175+FG175+FH175&gt;0,MAXA(S$18:S174)+1,0)</f>
        <v>0</v>
      </c>
      <c r="T175" s="280">
        <f>IF(FJ175+FK175+FL175+FM175+FN175&gt;0,MAXA(T$18:T174)+1,0)</f>
        <v>0</v>
      </c>
      <c r="U175" s="280">
        <f>IF(FP175+FQ175+FR175+FS175+FT175&gt;0,MAXA(U$18:U174)+1,0)</f>
        <v>0</v>
      </c>
      <c r="V175" s="280">
        <f>IF(FV175+FW175+FX175+FY175+FZ175&gt;0,MAXA(V$18:V174)+1,0)</f>
        <v>0</v>
      </c>
      <c r="W175" s="280">
        <f>IF(GB175+GC175+GD175+GE175+GF175&gt;0,MAXA(W$18:W174)+1,0)</f>
        <v>0</v>
      </c>
      <c r="X175" s="280">
        <f>IF(GH175+GI175+GJ175+GK175+GL175&gt;0,MAXA(X$18:X174)+1,0)</f>
        <v>0</v>
      </c>
      <c r="Y175" s="280">
        <f>IF(GN175+GO175+GP175+GQ175+GR175&gt;0,MAXA(Y$18:Y174)+1,0)</f>
        <v>0</v>
      </c>
      <c r="Z175" s="280">
        <f>IF(GT175+GU175+GV175+GW175+GX175&gt;0,MAXA(Z$18:Z174)+1,0)</f>
        <v>0</v>
      </c>
      <c r="AA175" s="280">
        <f>IF(GZ175+HA175+HB175+HC175+HD175&gt;0,MAXA(AA$18:AA174)+1,0)</f>
        <v>0</v>
      </c>
      <c r="AB175" s="280">
        <f t="shared" si="78"/>
        <v>0</v>
      </c>
      <c r="AC175" s="280">
        <f t="shared" si="86"/>
        <v>0</v>
      </c>
      <c r="AD175" s="280">
        <f t="shared" si="87"/>
        <v>0</v>
      </c>
      <c r="AE175" s="280">
        <f t="shared" si="88"/>
        <v>0</v>
      </c>
      <c r="AF175" s="280">
        <f t="shared" si="79"/>
        <v>0</v>
      </c>
      <c r="AG175" s="280">
        <f t="shared" si="89"/>
        <v>0</v>
      </c>
      <c r="AH175" s="280">
        <f t="shared" si="80"/>
        <v>0</v>
      </c>
      <c r="AI175" s="280">
        <f t="shared" si="90"/>
        <v>0</v>
      </c>
      <c r="AJ175" s="280">
        <f t="shared" si="81"/>
        <v>0</v>
      </c>
      <c r="AK175" s="186" t="e">
        <f>MATCH(AY175,AY$18:AY607,0)</f>
        <v>#N/A</v>
      </c>
      <c r="AL175" s="280">
        <f t="shared" si="91"/>
        <v>0</v>
      </c>
      <c r="AM175" s="280">
        <f t="shared" si="92"/>
        <v>158</v>
      </c>
      <c r="AN175" s="415"/>
      <c r="AO175" s="416"/>
      <c r="AP175" s="303">
        <f t="shared" si="82"/>
        <v>0</v>
      </c>
      <c r="AQ175" s="304">
        <f t="shared" si="83"/>
        <v>0</v>
      </c>
      <c r="AR175" s="305">
        <f t="shared" si="84"/>
        <v>0</v>
      </c>
      <c r="AS175" s="284"/>
      <c r="AT175" s="285" t="str">
        <f t="shared" si="85"/>
        <v/>
      </c>
      <c r="AU175" s="286"/>
      <c r="AV175" s="287"/>
      <c r="AW175" s="288"/>
      <c r="AX175" s="289"/>
      <c r="AY175" s="290"/>
      <c r="AZ175" s="291"/>
      <c r="BA175" s="286"/>
      <c r="BB175" s="290"/>
      <c r="BC175" s="287"/>
      <c r="BD175" s="307"/>
      <c r="BE175" s="309"/>
      <c r="BF175" s="286"/>
      <c r="BG175" s="297"/>
      <c r="BH175" s="298"/>
      <c r="BI175" s="299"/>
      <c r="BJ175" s="300"/>
      <c r="BK175" s="301"/>
      <c r="BL175" s="286"/>
      <c r="BM175" s="297"/>
      <c r="BN175" s="298"/>
      <c r="BO175" s="299"/>
      <c r="BP175" s="300"/>
      <c r="BQ175" s="301"/>
      <c r="BR175" s="286"/>
      <c r="BS175" s="297"/>
      <c r="BT175" s="298"/>
      <c r="BU175" s="299"/>
      <c r="BV175" s="300"/>
      <c r="BW175" s="301"/>
      <c r="BX175" s="286"/>
      <c r="BY175" s="297"/>
      <c r="BZ175" s="298"/>
      <c r="CA175" s="299"/>
      <c r="CB175" s="300"/>
      <c r="CC175" s="291"/>
      <c r="CD175" s="286"/>
      <c r="CE175" s="297"/>
      <c r="CF175" s="298"/>
      <c r="CG175" s="299"/>
      <c r="CH175" s="300"/>
      <c r="CI175" s="291"/>
      <c r="CJ175" s="286"/>
      <c r="CK175" s="297"/>
      <c r="CL175" s="298"/>
      <c r="CM175" s="299"/>
      <c r="CN175" s="300"/>
      <c r="CO175" s="291"/>
      <c r="CP175" s="286"/>
      <c r="CQ175" s="297"/>
      <c r="CR175" s="298"/>
      <c r="CS175" s="299"/>
      <c r="CT175" s="300"/>
      <c r="CU175" s="291"/>
      <c r="CV175" s="286"/>
      <c r="CW175" s="297"/>
      <c r="CX175" s="298"/>
      <c r="CY175" s="299"/>
      <c r="CZ175" s="300"/>
      <c r="DA175" s="291"/>
      <c r="DB175" s="286"/>
      <c r="DC175" s="297"/>
      <c r="DD175" s="298"/>
      <c r="DE175" s="299"/>
      <c r="DF175" s="300"/>
      <c r="DG175" s="291"/>
      <c r="DH175" s="286"/>
      <c r="DI175" s="297"/>
      <c r="DJ175" s="298"/>
      <c r="DK175" s="299"/>
      <c r="DL175" s="300"/>
      <c r="DM175" s="291"/>
      <c r="DN175" s="286"/>
      <c r="DO175" s="297"/>
      <c r="DP175" s="298"/>
      <c r="DQ175" s="299"/>
      <c r="DR175" s="300"/>
      <c r="DS175" s="291"/>
      <c r="DT175" s="286"/>
      <c r="DU175" s="297"/>
      <c r="DV175" s="298"/>
      <c r="DW175" s="299"/>
      <c r="DX175" s="300"/>
      <c r="DY175" s="291"/>
      <c r="DZ175" s="286"/>
      <c r="EA175" s="297"/>
      <c r="EB175" s="298"/>
      <c r="EC175" s="299"/>
      <c r="ED175" s="300"/>
      <c r="EE175" s="291"/>
      <c r="EF175" s="286"/>
      <c r="EG175" s="297"/>
      <c r="EH175" s="298"/>
      <c r="EI175" s="299"/>
      <c r="EJ175" s="300"/>
      <c r="EK175" s="291"/>
      <c r="EL175" s="286"/>
      <c r="EM175" s="297"/>
      <c r="EN175" s="298"/>
      <c r="EO175" s="299"/>
      <c r="EP175" s="300"/>
      <c r="EQ175" s="291"/>
      <c r="ER175" s="286"/>
      <c r="ES175" s="297"/>
      <c r="ET175" s="298"/>
      <c r="EU175" s="299"/>
      <c r="EV175" s="300"/>
      <c r="EW175" s="291"/>
      <c r="EX175" s="286"/>
      <c r="EY175" s="297"/>
      <c r="EZ175" s="298"/>
      <c r="FA175" s="299"/>
      <c r="FB175" s="300"/>
      <c r="FC175" s="291"/>
      <c r="FD175" s="286"/>
      <c r="FE175" s="297"/>
      <c r="FF175" s="298"/>
      <c r="FG175" s="299"/>
      <c r="FH175" s="300"/>
      <c r="FI175" s="291"/>
      <c r="FJ175" s="286"/>
      <c r="FK175" s="297"/>
      <c r="FL175" s="298"/>
      <c r="FM175" s="299"/>
      <c r="FN175" s="300"/>
      <c r="FO175" s="291"/>
      <c r="FP175" s="286"/>
      <c r="FQ175" s="297"/>
      <c r="FR175" s="298"/>
      <c r="FS175" s="299"/>
      <c r="FT175" s="300"/>
      <c r="FU175" s="291"/>
      <c r="FV175" s="286"/>
      <c r="FW175" s="297"/>
      <c r="FX175" s="298"/>
      <c r="FY175" s="299"/>
      <c r="FZ175" s="300"/>
      <c r="GA175" s="291"/>
      <c r="GB175" s="286"/>
      <c r="GC175" s="297"/>
      <c r="GD175" s="298"/>
      <c r="GE175" s="299"/>
      <c r="GF175" s="300"/>
      <c r="GG175" s="291"/>
      <c r="GH175" s="286"/>
      <c r="GI175" s="297"/>
      <c r="GJ175" s="298"/>
      <c r="GK175" s="299"/>
      <c r="GL175" s="300"/>
      <c r="GM175" s="291"/>
      <c r="GN175" s="286"/>
      <c r="GO175" s="297"/>
      <c r="GP175" s="298"/>
      <c r="GQ175" s="299"/>
      <c r="GR175" s="300"/>
      <c r="GS175" s="291"/>
      <c r="GT175" s="286"/>
      <c r="GU175" s="297"/>
      <c r="GV175" s="298"/>
      <c r="GW175" s="299"/>
      <c r="GX175" s="300"/>
      <c r="GY175" s="291"/>
      <c r="GZ175" s="286"/>
      <c r="HA175" s="297"/>
      <c r="HB175" s="298"/>
      <c r="HC175" s="299"/>
      <c r="HD175" s="300"/>
    </row>
    <row r="176" spans="1:212" x14ac:dyDescent="0.25">
      <c r="A176" s="280">
        <f>IF(AL176=1,(MAXA(A$18:A175)+1),0)</f>
        <v>0</v>
      </c>
      <c r="B176" s="280">
        <f>IF(BF176+BG176+BH176+BI176+BJ176&gt;0,MAXA(B$18:B175)+1,0)</f>
        <v>0</v>
      </c>
      <c r="C176" s="280">
        <f>IF(BL176+BM176+BN176+BO176+BP176&gt;0,MAXA(C$18:C175)+1,0)</f>
        <v>0</v>
      </c>
      <c r="D176" s="280">
        <f>IF(BR176+BS176+BT176+BU176+BV176&gt;0,MAXA(D$18:D175)+1,0)</f>
        <v>0</v>
      </c>
      <c r="E176" s="280">
        <f>IF(BX176+BY176+BZ176+CA176+CB176&gt;0,MAXA(E$18:E175)+1,0)</f>
        <v>0</v>
      </c>
      <c r="F176" s="280">
        <f>IF(CD176+CE176+CF176+CG176+CH176&gt;0,MAXA(F$18:F175)+1,0)</f>
        <v>0</v>
      </c>
      <c r="G176" s="280">
        <f>IF(CJ176+CK176+CL176+CM176+CN176&gt;0,MAXA(G$18:G175)+1,0)</f>
        <v>0</v>
      </c>
      <c r="H176" s="280">
        <f>IF(CP176+CQ176+CR176+CS176+CT176&gt;0,MAXA(H$18:H175)+1,0)</f>
        <v>0</v>
      </c>
      <c r="I176" s="280">
        <f>IF(CV176+CW176+CX176+CY176+CZ176&gt;0,MAXA(I$18:I175)+1,0)</f>
        <v>0</v>
      </c>
      <c r="J176" s="280">
        <f>IF(DB176+DC176+DD176+DE176+DF176&gt;0,MAXA(J$18:J175)+1,0)</f>
        <v>0</v>
      </c>
      <c r="K176" s="280">
        <f>IF(DH176+DI176+DJ176+DK176+DL176&gt;0,MAXA(K$18:K175)+1,0)</f>
        <v>0</v>
      </c>
      <c r="L176" s="280">
        <f>IF(DN176+DO176+DP176+DQ176+DR176&gt;0,MAXA(L$18:L175)+1,0)</f>
        <v>0</v>
      </c>
      <c r="M176" s="280">
        <f>IF(DT176+DU176+DV176+DW176+DX176&gt;0,MAXA(M$18:M175)+1,0)</f>
        <v>0</v>
      </c>
      <c r="N176" s="280">
        <f>IF(DZ176+EA176+EB176+EC176+ED176&gt;0,MAXA(N$18:N175)+1,0)</f>
        <v>0</v>
      </c>
      <c r="O176" s="280">
        <f>IF(EF176+EG176+EH176+EI176+EJ176&gt;0,MAXA(O$18:O175)+1,0)</f>
        <v>0</v>
      </c>
      <c r="P176" s="280">
        <f>IF(EL176+EM176+EN176+EO176+EP176&gt;0,MAXA(P$18:P175)+1,0)</f>
        <v>0</v>
      </c>
      <c r="Q176" s="280">
        <f>IF(ER176+ES176+ET176+EU176+EV176&gt;0,MAXA(Q$18:Q175)+1,0)</f>
        <v>0</v>
      </c>
      <c r="R176" s="280">
        <f>IF(EX176+EY176+EZ176+FA176+FB176&gt;0,MAXA(R$18:R175)+1,0)</f>
        <v>0</v>
      </c>
      <c r="S176" s="280">
        <f>IF(FD176+FE176+FF176+FG176+FH176&gt;0,MAXA(S$18:S175)+1,0)</f>
        <v>0</v>
      </c>
      <c r="T176" s="280">
        <f>IF(FJ176+FK176+FL176+FM176+FN176&gt;0,MAXA(T$18:T175)+1,0)</f>
        <v>0</v>
      </c>
      <c r="U176" s="280">
        <f>IF(FP176+FQ176+FR176+FS176+FT176&gt;0,MAXA(U$18:U175)+1,0)</f>
        <v>0</v>
      </c>
      <c r="V176" s="280">
        <f>IF(FV176+FW176+FX176+FY176+FZ176&gt;0,MAXA(V$18:V175)+1,0)</f>
        <v>0</v>
      </c>
      <c r="W176" s="280">
        <f>IF(GB176+GC176+GD176+GE176+GF176&gt;0,MAXA(W$18:W175)+1,0)</f>
        <v>0</v>
      </c>
      <c r="X176" s="280">
        <f>IF(GH176+GI176+GJ176+GK176+GL176&gt;0,MAXA(X$18:X175)+1,0)</f>
        <v>0</v>
      </c>
      <c r="Y176" s="280">
        <f>IF(GN176+GO176+GP176+GQ176+GR176&gt;0,MAXA(Y$18:Y175)+1,0)</f>
        <v>0</v>
      </c>
      <c r="Z176" s="280">
        <f>IF(GT176+GU176+GV176+GW176+GX176&gt;0,MAXA(Z$18:Z175)+1,0)</f>
        <v>0</v>
      </c>
      <c r="AA176" s="280">
        <f>IF(GZ176+HA176+HB176+HC176+HD176&gt;0,MAXA(AA$18:AA175)+1,0)</f>
        <v>0</v>
      </c>
      <c r="AB176" s="280">
        <f t="shared" si="78"/>
        <v>0</v>
      </c>
      <c r="AC176" s="280">
        <f t="shared" si="86"/>
        <v>0</v>
      </c>
      <c r="AD176" s="280">
        <f t="shared" si="87"/>
        <v>0</v>
      </c>
      <c r="AE176" s="280">
        <f t="shared" si="88"/>
        <v>0</v>
      </c>
      <c r="AF176" s="280">
        <f t="shared" si="79"/>
        <v>0</v>
      </c>
      <c r="AG176" s="280">
        <f t="shared" si="89"/>
        <v>0</v>
      </c>
      <c r="AH176" s="280">
        <f t="shared" si="80"/>
        <v>0</v>
      </c>
      <c r="AI176" s="280">
        <f t="shared" si="90"/>
        <v>0</v>
      </c>
      <c r="AJ176" s="280">
        <f t="shared" si="81"/>
        <v>0</v>
      </c>
      <c r="AK176" s="186" t="e">
        <f>MATCH(AY176,AY$18:AY608,0)</f>
        <v>#N/A</v>
      </c>
      <c r="AL176" s="280">
        <f t="shared" si="91"/>
        <v>0</v>
      </c>
      <c r="AM176" s="280">
        <f t="shared" si="92"/>
        <v>159</v>
      </c>
      <c r="AN176" s="415"/>
      <c r="AO176" s="416"/>
      <c r="AP176" s="303">
        <f t="shared" si="82"/>
        <v>0</v>
      </c>
      <c r="AQ176" s="304">
        <f t="shared" si="83"/>
        <v>0</v>
      </c>
      <c r="AR176" s="305">
        <f t="shared" si="84"/>
        <v>0</v>
      </c>
      <c r="AS176" s="284"/>
      <c r="AT176" s="285" t="str">
        <f t="shared" si="85"/>
        <v/>
      </c>
      <c r="AU176" s="286"/>
      <c r="AV176" s="287"/>
      <c r="AW176" s="288"/>
      <c r="AX176" s="289"/>
      <c r="AY176" s="290"/>
      <c r="AZ176" s="291"/>
      <c r="BA176" s="286"/>
      <c r="BB176" s="290"/>
      <c r="BC176" s="287"/>
      <c r="BD176" s="307"/>
      <c r="BE176" s="309"/>
      <c r="BF176" s="286"/>
      <c r="BG176" s="297"/>
      <c r="BH176" s="298"/>
      <c r="BI176" s="299"/>
      <c r="BJ176" s="300"/>
      <c r="BK176" s="301"/>
      <c r="BL176" s="286"/>
      <c r="BM176" s="297"/>
      <c r="BN176" s="298"/>
      <c r="BO176" s="299"/>
      <c r="BP176" s="300"/>
      <c r="BQ176" s="301"/>
      <c r="BR176" s="286"/>
      <c r="BS176" s="297"/>
      <c r="BT176" s="298"/>
      <c r="BU176" s="299"/>
      <c r="BV176" s="300"/>
      <c r="BW176" s="301"/>
      <c r="BX176" s="286"/>
      <c r="BY176" s="297"/>
      <c r="BZ176" s="298"/>
      <c r="CA176" s="299"/>
      <c r="CB176" s="300"/>
      <c r="CC176" s="291"/>
      <c r="CD176" s="286"/>
      <c r="CE176" s="297"/>
      <c r="CF176" s="298"/>
      <c r="CG176" s="299"/>
      <c r="CH176" s="300"/>
      <c r="CI176" s="291"/>
      <c r="CJ176" s="286"/>
      <c r="CK176" s="297"/>
      <c r="CL176" s="298"/>
      <c r="CM176" s="299"/>
      <c r="CN176" s="300"/>
      <c r="CO176" s="291"/>
      <c r="CP176" s="286"/>
      <c r="CQ176" s="297"/>
      <c r="CR176" s="298"/>
      <c r="CS176" s="299"/>
      <c r="CT176" s="300"/>
      <c r="CU176" s="291"/>
      <c r="CV176" s="286"/>
      <c r="CW176" s="297"/>
      <c r="CX176" s="298"/>
      <c r="CY176" s="299"/>
      <c r="CZ176" s="300"/>
      <c r="DA176" s="291"/>
      <c r="DB176" s="286"/>
      <c r="DC176" s="297"/>
      <c r="DD176" s="298"/>
      <c r="DE176" s="299"/>
      <c r="DF176" s="300"/>
      <c r="DG176" s="291"/>
      <c r="DH176" s="286"/>
      <c r="DI176" s="297"/>
      <c r="DJ176" s="298"/>
      <c r="DK176" s="299"/>
      <c r="DL176" s="300"/>
      <c r="DM176" s="291"/>
      <c r="DN176" s="286"/>
      <c r="DO176" s="297"/>
      <c r="DP176" s="298"/>
      <c r="DQ176" s="299"/>
      <c r="DR176" s="300"/>
      <c r="DS176" s="291"/>
      <c r="DT176" s="286"/>
      <c r="DU176" s="297"/>
      <c r="DV176" s="298"/>
      <c r="DW176" s="299"/>
      <c r="DX176" s="300"/>
      <c r="DY176" s="291"/>
      <c r="DZ176" s="286"/>
      <c r="EA176" s="297"/>
      <c r="EB176" s="298"/>
      <c r="EC176" s="299"/>
      <c r="ED176" s="300"/>
      <c r="EE176" s="291"/>
      <c r="EF176" s="286"/>
      <c r="EG176" s="297"/>
      <c r="EH176" s="298"/>
      <c r="EI176" s="299"/>
      <c r="EJ176" s="300"/>
      <c r="EK176" s="291"/>
      <c r="EL176" s="286"/>
      <c r="EM176" s="297"/>
      <c r="EN176" s="298"/>
      <c r="EO176" s="299"/>
      <c r="EP176" s="300"/>
      <c r="EQ176" s="291"/>
      <c r="ER176" s="286"/>
      <c r="ES176" s="297"/>
      <c r="ET176" s="298"/>
      <c r="EU176" s="299"/>
      <c r="EV176" s="300"/>
      <c r="EW176" s="291"/>
      <c r="EX176" s="286"/>
      <c r="EY176" s="297"/>
      <c r="EZ176" s="298"/>
      <c r="FA176" s="299"/>
      <c r="FB176" s="300"/>
      <c r="FC176" s="291"/>
      <c r="FD176" s="286"/>
      <c r="FE176" s="297"/>
      <c r="FF176" s="298"/>
      <c r="FG176" s="299"/>
      <c r="FH176" s="300"/>
      <c r="FI176" s="291"/>
      <c r="FJ176" s="286"/>
      <c r="FK176" s="297"/>
      <c r="FL176" s="298"/>
      <c r="FM176" s="299"/>
      <c r="FN176" s="300"/>
      <c r="FO176" s="291"/>
      <c r="FP176" s="286"/>
      <c r="FQ176" s="297"/>
      <c r="FR176" s="298"/>
      <c r="FS176" s="299"/>
      <c r="FT176" s="300"/>
      <c r="FU176" s="291"/>
      <c r="FV176" s="286"/>
      <c r="FW176" s="297"/>
      <c r="FX176" s="298"/>
      <c r="FY176" s="299"/>
      <c r="FZ176" s="300"/>
      <c r="GA176" s="291"/>
      <c r="GB176" s="286"/>
      <c r="GC176" s="297"/>
      <c r="GD176" s="298"/>
      <c r="GE176" s="299"/>
      <c r="GF176" s="300"/>
      <c r="GG176" s="291"/>
      <c r="GH176" s="286"/>
      <c r="GI176" s="297"/>
      <c r="GJ176" s="298"/>
      <c r="GK176" s="299"/>
      <c r="GL176" s="300"/>
      <c r="GM176" s="291"/>
      <c r="GN176" s="286"/>
      <c r="GO176" s="297"/>
      <c r="GP176" s="298"/>
      <c r="GQ176" s="299"/>
      <c r="GR176" s="300"/>
      <c r="GS176" s="291"/>
      <c r="GT176" s="286"/>
      <c r="GU176" s="297"/>
      <c r="GV176" s="298"/>
      <c r="GW176" s="299"/>
      <c r="GX176" s="300"/>
      <c r="GY176" s="291"/>
      <c r="GZ176" s="286"/>
      <c r="HA176" s="297"/>
      <c r="HB176" s="298"/>
      <c r="HC176" s="299"/>
      <c r="HD176" s="300"/>
    </row>
    <row r="177" spans="1:212" x14ac:dyDescent="0.25">
      <c r="A177" s="280">
        <f>IF(AL177=1,(MAXA(A$18:A176)+1),0)</f>
        <v>0</v>
      </c>
      <c r="B177" s="280">
        <f>IF(BF177+BG177+BH177+BI177+BJ177&gt;0,MAXA(B$18:B176)+1,0)</f>
        <v>0</v>
      </c>
      <c r="C177" s="280">
        <f>IF(BL177+BM177+BN177+BO177+BP177&gt;0,MAXA(C$18:C176)+1,0)</f>
        <v>0</v>
      </c>
      <c r="D177" s="280">
        <f>IF(BR177+BS177+BT177+BU177+BV177&gt;0,MAXA(D$18:D176)+1,0)</f>
        <v>0</v>
      </c>
      <c r="E177" s="280">
        <f>IF(BX177+BY177+BZ177+CA177+CB177&gt;0,MAXA(E$18:E176)+1,0)</f>
        <v>0</v>
      </c>
      <c r="F177" s="280">
        <f>IF(CD177+CE177+CF177+CG177+CH177&gt;0,MAXA(F$18:F176)+1,0)</f>
        <v>0</v>
      </c>
      <c r="G177" s="280">
        <f>IF(CJ177+CK177+CL177+CM177+CN177&gt;0,MAXA(G$18:G176)+1,0)</f>
        <v>0</v>
      </c>
      <c r="H177" s="280">
        <f>IF(CP177+CQ177+CR177+CS177+CT177&gt;0,MAXA(H$18:H176)+1,0)</f>
        <v>0</v>
      </c>
      <c r="I177" s="280">
        <f>IF(CV177+CW177+CX177+CY177+CZ177&gt;0,MAXA(I$18:I176)+1,0)</f>
        <v>0</v>
      </c>
      <c r="J177" s="280">
        <f>IF(DB177+DC177+DD177+DE177+DF177&gt;0,MAXA(J$18:J176)+1,0)</f>
        <v>0</v>
      </c>
      <c r="K177" s="280">
        <f>IF(DH177+DI177+DJ177+DK177+DL177&gt;0,MAXA(K$18:K176)+1,0)</f>
        <v>0</v>
      </c>
      <c r="L177" s="280">
        <f>IF(DN177+DO177+DP177+DQ177+DR177&gt;0,MAXA(L$18:L176)+1,0)</f>
        <v>0</v>
      </c>
      <c r="M177" s="280">
        <f>IF(DT177+DU177+DV177+DW177+DX177&gt;0,MAXA(M$18:M176)+1,0)</f>
        <v>0</v>
      </c>
      <c r="N177" s="280">
        <f>IF(DZ177+EA177+EB177+EC177+ED177&gt;0,MAXA(N$18:N176)+1,0)</f>
        <v>0</v>
      </c>
      <c r="O177" s="280">
        <f>IF(EF177+EG177+EH177+EI177+EJ177&gt;0,MAXA(O$18:O176)+1,0)</f>
        <v>0</v>
      </c>
      <c r="P177" s="280">
        <f>IF(EL177+EM177+EN177+EO177+EP177&gt;0,MAXA(P$18:P176)+1,0)</f>
        <v>0</v>
      </c>
      <c r="Q177" s="280">
        <f>IF(ER177+ES177+ET177+EU177+EV177&gt;0,MAXA(Q$18:Q176)+1,0)</f>
        <v>0</v>
      </c>
      <c r="R177" s="280">
        <f>IF(EX177+EY177+EZ177+FA177+FB177&gt;0,MAXA(R$18:R176)+1,0)</f>
        <v>0</v>
      </c>
      <c r="S177" s="280">
        <f>IF(FD177+FE177+FF177+FG177+FH177&gt;0,MAXA(S$18:S176)+1,0)</f>
        <v>0</v>
      </c>
      <c r="T177" s="280">
        <f>IF(FJ177+FK177+FL177+FM177+FN177&gt;0,MAXA(T$18:T176)+1,0)</f>
        <v>0</v>
      </c>
      <c r="U177" s="280">
        <f>IF(FP177+FQ177+FR177+FS177+FT177&gt;0,MAXA(U$18:U176)+1,0)</f>
        <v>0</v>
      </c>
      <c r="V177" s="280">
        <f>IF(FV177+FW177+FX177+FY177+FZ177&gt;0,MAXA(V$18:V176)+1,0)</f>
        <v>0</v>
      </c>
      <c r="W177" s="280">
        <f>IF(GB177+GC177+GD177+GE177+GF177&gt;0,MAXA(W$18:W176)+1,0)</f>
        <v>0</v>
      </c>
      <c r="X177" s="280">
        <f>IF(GH177+GI177+GJ177+GK177+GL177&gt;0,MAXA(X$18:X176)+1,0)</f>
        <v>0</v>
      </c>
      <c r="Y177" s="280">
        <f>IF(GN177+GO177+GP177+GQ177+GR177&gt;0,MAXA(Y$18:Y176)+1,0)</f>
        <v>0</v>
      </c>
      <c r="Z177" s="280">
        <f>IF(GT177+GU177+GV177+GW177+GX177&gt;0,MAXA(Z$18:Z176)+1,0)</f>
        <v>0</v>
      </c>
      <c r="AA177" s="280">
        <f>IF(GZ177+HA177+HB177+HC177+HD177&gt;0,MAXA(AA$18:AA176)+1,0)</f>
        <v>0</v>
      </c>
      <c r="AB177" s="280">
        <f t="shared" si="78"/>
        <v>0</v>
      </c>
      <c r="AC177" s="280">
        <f t="shared" si="86"/>
        <v>0</v>
      </c>
      <c r="AD177" s="280">
        <f t="shared" si="87"/>
        <v>0</v>
      </c>
      <c r="AE177" s="280">
        <f t="shared" si="88"/>
        <v>0</v>
      </c>
      <c r="AF177" s="280">
        <f t="shared" si="79"/>
        <v>0</v>
      </c>
      <c r="AG177" s="280">
        <f t="shared" si="89"/>
        <v>0</v>
      </c>
      <c r="AH177" s="280">
        <f t="shared" si="80"/>
        <v>0</v>
      </c>
      <c r="AI177" s="280">
        <f t="shared" si="90"/>
        <v>0</v>
      </c>
      <c r="AJ177" s="280">
        <f t="shared" si="81"/>
        <v>0</v>
      </c>
      <c r="AK177" s="186" t="e">
        <f>MATCH(AY177,AY$18:AY609,0)</f>
        <v>#N/A</v>
      </c>
      <c r="AL177" s="280">
        <f t="shared" si="91"/>
        <v>0</v>
      </c>
      <c r="AM177" s="280">
        <f t="shared" si="92"/>
        <v>160</v>
      </c>
      <c r="AN177" s="415"/>
      <c r="AO177" s="416"/>
      <c r="AP177" s="303">
        <f t="shared" si="82"/>
        <v>0</v>
      </c>
      <c r="AQ177" s="304">
        <f t="shared" si="83"/>
        <v>0</v>
      </c>
      <c r="AR177" s="305">
        <f t="shared" si="84"/>
        <v>0</v>
      </c>
      <c r="AS177" s="284"/>
      <c r="AT177" s="285" t="str">
        <f t="shared" si="85"/>
        <v/>
      </c>
      <c r="AU177" s="286"/>
      <c r="AV177" s="287"/>
      <c r="AW177" s="288"/>
      <c r="AX177" s="289"/>
      <c r="AY177" s="290"/>
      <c r="AZ177" s="291"/>
      <c r="BA177" s="286"/>
      <c r="BB177" s="290"/>
      <c r="BC177" s="287"/>
      <c r="BD177" s="307"/>
      <c r="BE177" s="309"/>
      <c r="BF177" s="286"/>
      <c r="BG177" s="297"/>
      <c r="BH177" s="298"/>
      <c r="BI177" s="299"/>
      <c r="BJ177" s="300"/>
      <c r="BK177" s="301"/>
      <c r="BL177" s="286"/>
      <c r="BM177" s="297"/>
      <c r="BN177" s="298"/>
      <c r="BO177" s="299"/>
      <c r="BP177" s="300"/>
      <c r="BQ177" s="301"/>
      <c r="BR177" s="286"/>
      <c r="BS177" s="297"/>
      <c r="BT177" s="298"/>
      <c r="BU177" s="299"/>
      <c r="BV177" s="300"/>
      <c r="BW177" s="301"/>
      <c r="BX177" s="286"/>
      <c r="BY177" s="297"/>
      <c r="BZ177" s="298"/>
      <c r="CA177" s="299"/>
      <c r="CB177" s="300"/>
      <c r="CC177" s="291"/>
      <c r="CD177" s="286"/>
      <c r="CE177" s="297"/>
      <c r="CF177" s="298"/>
      <c r="CG177" s="299"/>
      <c r="CH177" s="300"/>
      <c r="CI177" s="291"/>
      <c r="CJ177" s="286"/>
      <c r="CK177" s="297"/>
      <c r="CL177" s="298"/>
      <c r="CM177" s="299"/>
      <c r="CN177" s="300"/>
      <c r="CO177" s="291"/>
      <c r="CP177" s="286"/>
      <c r="CQ177" s="297"/>
      <c r="CR177" s="298"/>
      <c r="CS177" s="299"/>
      <c r="CT177" s="300"/>
      <c r="CU177" s="291"/>
      <c r="CV177" s="286"/>
      <c r="CW177" s="297"/>
      <c r="CX177" s="298"/>
      <c r="CY177" s="299"/>
      <c r="CZ177" s="300"/>
      <c r="DA177" s="291"/>
      <c r="DB177" s="286"/>
      <c r="DC177" s="297"/>
      <c r="DD177" s="298"/>
      <c r="DE177" s="299"/>
      <c r="DF177" s="300"/>
      <c r="DG177" s="291"/>
      <c r="DH177" s="286"/>
      <c r="DI177" s="297"/>
      <c r="DJ177" s="298"/>
      <c r="DK177" s="299"/>
      <c r="DL177" s="300"/>
      <c r="DM177" s="291"/>
      <c r="DN177" s="286"/>
      <c r="DO177" s="297"/>
      <c r="DP177" s="298"/>
      <c r="DQ177" s="299"/>
      <c r="DR177" s="300"/>
      <c r="DS177" s="291"/>
      <c r="DT177" s="286"/>
      <c r="DU177" s="297"/>
      <c r="DV177" s="298"/>
      <c r="DW177" s="299"/>
      <c r="DX177" s="300"/>
      <c r="DY177" s="291"/>
      <c r="DZ177" s="286"/>
      <c r="EA177" s="297"/>
      <c r="EB177" s="298"/>
      <c r="EC177" s="299"/>
      <c r="ED177" s="300"/>
      <c r="EE177" s="291"/>
      <c r="EF177" s="286"/>
      <c r="EG177" s="297"/>
      <c r="EH177" s="298"/>
      <c r="EI177" s="299"/>
      <c r="EJ177" s="300"/>
      <c r="EK177" s="291"/>
      <c r="EL177" s="286"/>
      <c r="EM177" s="297"/>
      <c r="EN177" s="298"/>
      <c r="EO177" s="299"/>
      <c r="EP177" s="300"/>
      <c r="EQ177" s="291"/>
      <c r="ER177" s="286"/>
      <c r="ES177" s="297"/>
      <c r="ET177" s="298"/>
      <c r="EU177" s="299"/>
      <c r="EV177" s="300"/>
      <c r="EW177" s="291"/>
      <c r="EX177" s="286"/>
      <c r="EY177" s="297"/>
      <c r="EZ177" s="298"/>
      <c r="FA177" s="299"/>
      <c r="FB177" s="300"/>
      <c r="FC177" s="291"/>
      <c r="FD177" s="286"/>
      <c r="FE177" s="297"/>
      <c r="FF177" s="298"/>
      <c r="FG177" s="299"/>
      <c r="FH177" s="300"/>
      <c r="FI177" s="291"/>
      <c r="FJ177" s="286"/>
      <c r="FK177" s="297"/>
      <c r="FL177" s="298"/>
      <c r="FM177" s="299"/>
      <c r="FN177" s="300"/>
      <c r="FO177" s="291"/>
      <c r="FP177" s="286"/>
      <c r="FQ177" s="297"/>
      <c r="FR177" s="298"/>
      <c r="FS177" s="299"/>
      <c r="FT177" s="300"/>
      <c r="FU177" s="291"/>
      <c r="FV177" s="286"/>
      <c r="FW177" s="297"/>
      <c r="FX177" s="298"/>
      <c r="FY177" s="299"/>
      <c r="FZ177" s="300"/>
      <c r="GA177" s="291"/>
      <c r="GB177" s="286"/>
      <c r="GC177" s="297"/>
      <c r="GD177" s="298"/>
      <c r="GE177" s="299"/>
      <c r="GF177" s="300"/>
      <c r="GG177" s="291"/>
      <c r="GH177" s="286"/>
      <c r="GI177" s="297"/>
      <c r="GJ177" s="298"/>
      <c r="GK177" s="299"/>
      <c r="GL177" s="300"/>
      <c r="GM177" s="291"/>
      <c r="GN177" s="286"/>
      <c r="GO177" s="297"/>
      <c r="GP177" s="298"/>
      <c r="GQ177" s="299"/>
      <c r="GR177" s="300"/>
      <c r="GS177" s="291"/>
      <c r="GT177" s="286"/>
      <c r="GU177" s="297"/>
      <c r="GV177" s="298"/>
      <c r="GW177" s="299"/>
      <c r="GX177" s="300"/>
      <c r="GY177" s="291"/>
      <c r="GZ177" s="286"/>
      <c r="HA177" s="297"/>
      <c r="HB177" s="298"/>
      <c r="HC177" s="299"/>
      <c r="HD177" s="300"/>
    </row>
    <row r="178" spans="1:212" x14ac:dyDescent="0.25">
      <c r="A178" s="280">
        <f>IF(AL178=1,(MAXA(A$18:A177)+1),0)</f>
        <v>0</v>
      </c>
      <c r="B178" s="280">
        <f>IF(BF178+BG178+BH178+BI178+BJ178&gt;0,MAXA(B$18:B177)+1,0)</f>
        <v>0</v>
      </c>
      <c r="C178" s="280">
        <f>IF(BL178+BM178+BN178+BO178+BP178&gt;0,MAXA(C$18:C177)+1,0)</f>
        <v>0</v>
      </c>
      <c r="D178" s="280">
        <f>IF(BR178+BS178+BT178+BU178+BV178&gt;0,MAXA(D$18:D177)+1,0)</f>
        <v>0</v>
      </c>
      <c r="E178" s="280">
        <f>IF(BX178+BY178+BZ178+CA178+CB178&gt;0,MAXA(E$18:E177)+1,0)</f>
        <v>0</v>
      </c>
      <c r="F178" s="280">
        <f>IF(CD178+CE178+CF178+CG178+CH178&gt;0,MAXA(F$18:F177)+1,0)</f>
        <v>0</v>
      </c>
      <c r="G178" s="280">
        <f>IF(CJ178+CK178+CL178+CM178+CN178&gt;0,MAXA(G$18:G177)+1,0)</f>
        <v>0</v>
      </c>
      <c r="H178" s="280">
        <f>IF(CP178+CQ178+CR178+CS178+CT178&gt;0,MAXA(H$18:H177)+1,0)</f>
        <v>0</v>
      </c>
      <c r="I178" s="280">
        <f>IF(CV178+CW178+CX178+CY178+CZ178&gt;0,MAXA(I$18:I177)+1,0)</f>
        <v>0</v>
      </c>
      <c r="J178" s="280">
        <f>IF(DB178+DC178+DD178+DE178+DF178&gt;0,MAXA(J$18:J177)+1,0)</f>
        <v>0</v>
      </c>
      <c r="K178" s="280">
        <f>IF(DH178+DI178+DJ178+DK178+DL178&gt;0,MAXA(K$18:K177)+1,0)</f>
        <v>0</v>
      </c>
      <c r="L178" s="280">
        <f>IF(DN178+DO178+DP178+DQ178+DR178&gt;0,MAXA(L$18:L177)+1,0)</f>
        <v>0</v>
      </c>
      <c r="M178" s="280">
        <f>IF(DT178+DU178+DV178+DW178+DX178&gt;0,MAXA(M$18:M177)+1,0)</f>
        <v>0</v>
      </c>
      <c r="N178" s="280">
        <f>IF(DZ178+EA178+EB178+EC178+ED178&gt;0,MAXA(N$18:N177)+1,0)</f>
        <v>0</v>
      </c>
      <c r="O178" s="280">
        <f>IF(EF178+EG178+EH178+EI178+EJ178&gt;0,MAXA(O$18:O177)+1,0)</f>
        <v>0</v>
      </c>
      <c r="P178" s="280">
        <f>IF(EL178+EM178+EN178+EO178+EP178&gt;0,MAXA(P$18:P177)+1,0)</f>
        <v>0</v>
      </c>
      <c r="Q178" s="280">
        <f>IF(ER178+ES178+ET178+EU178+EV178&gt;0,MAXA(Q$18:Q177)+1,0)</f>
        <v>0</v>
      </c>
      <c r="R178" s="280">
        <f>IF(EX178+EY178+EZ178+FA178+FB178&gt;0,MAXA(R$18:R177)+1,0)</f>
        <v>0</v>
      </c>
      <c r="S178" s="280">
        <f>IF(FD178+FE178+FF178+FG178+FH178&gt;0,MAXA(S$18:S177)+1,0)</f>
        <v>0</v>
      </c>
      <c r="T178" s="280">
        <f>IF(FJ178+FK178+FL178+FM178+FN178&gt;0,MAXA(T$18:T177)+1,0)</f>
        <v>0</v>
      </c>
      <c r="U178" s="280">
        <f>IF(FP178+FQ178+FR178+FS178+FT178&gt;0,MAXA(U$18:U177)+1,0)</f>
        <v>0</v>
      </c>
      <c r="V178" s="280">
        <f>IF(FV178+FW178+FX178+FY178+FZ178&gt;0,MAXA(V$18:V177)+1,0)</f>
        <v>0</v>
      </c>
      <c r="W178" s="280">
        <f>IF(GB178+GC178+GD178+GE178+GF178&gt;0,MAXA(W$18:W177)+1,0)</f>
        <v>0</v>
      </c>
      <c r="X178" s="280">
        <f>IF(GH178+GI178+GJ178+GK178+GL178&gt;0,MAXA(X$18:X177)+1,0)</f>
        <v>0</v>
      </c>
      <c r="Y178" s="280">
        <f>IF(GN178+GO178+GP178+GQ178+GR178&gt;0,MAXA(Y$18:Y177)+1,0)</f>
        <v>0</v>
      </c>
      <c r="Z178" s="280">
        <f>IF(GT178+GU178+GV178+GW178+GX178&gt;0,MAXA(Z$18:Z177)+1,0)</f>
        <v>0</v>
      </c>
      <c r="AA178" s="280">
        <f>IF(GZ178+HA178+HB178+HC178+HD178&gt;0,MAXA(AA$18:AA177)+1,0)</f>
        <v>0</v>
      </c>
      <c r="AB178" s="280">
        <f t="shared" si="78"/>
        <v>0</v>
      </c>
      <c r="AC178" s="280">
        <f t="shared" si="86"/>
        <v>0</v>
      </c>
      <c r="AD178" s="280">
        <f t="shared" si="87"/>
        <v>0</v>
      </c>
      <c r="AE178" s="280">
        <f t="shared" si="88"/>
        <v>0</v>
      </c>
      <c r="AF178" s="280">
        <f t="shared" si="79"/>
        <v>0</v>
      </c>
      <c r="AG178" s="280">
        <f t="shared" si="89"/>
        <v>0</v>
      </c>
      <c r="AH178" s="280">
        <f t="shared" si="80"/>
        <v>0</v>
      </c>
      <c r="AI178" s="280">
        <f t="shared" si="90"/>
        <v>0</v>
      </c>
      <c r="AJ178" s="280">
        <f t="shared" si="81"/>
        <v>0</v>
      </c>
      <c r="AK178" s="186" t="e">
        <f>MATCH(AY178,AY$18:AY610,0)</f>
        <v>#N/A</v>
      </c>
      <c r="AL178" s="280">
        <f t="shared" si="91"/>
        <v>0</v>
      </c>
      <c r="AM178" s="280">
        <f t="shared" si="92"/>
        <v>161</v>
      </c>
      <c r="AN178" s="415"/>
      <c r="AO178" s="416"/>
      <c r="AP178" s="303">
        <f t="shared" si="82"/>
        <v>0</v>
      </c>
      <c r="AQ178" s="304">
        <f t="shared" si="83"/>
        <v>0</v>
      </c>
      <c r="AR178" s="305">
        <f t="shared" si="84"/>
        <v>0</v>
      </c>
      <c r="AS178" s="284"/>
      <c r="AT178" s="285" t="str">
        <f t="shared" si="85"/>
        <v/>
      </c>
      <c r="AU178" s="286"/>
      <c r="AV178" s="287"/>
      <c r="AW178" s="288"/>
      <c r="AX178" s="289"/>
      <c r="AY178" s="290"/>
      <c r="AZ178" s="291"/>
      <c r="BA178" s="286"/>
      <c r="BB178" s="290"/>
      <c r="BC178" s="287"/>
      <c r="BD178" s="307"/>
      <c r="BE178" s="309"/>
      <c r="BF178" s="286"/>
      <c r="BG178" s="297"/>
      <c r="BH178" s="298"/>
      <c r="BI178" s="299"/>
      <c r="BJ178" s="300"/>
      <c r="BK178" s="301"/>
      <c r="BL178" s="286"/>
      <c r="BM178" s="297"/>
      <c r="BN178" s="298"/>
      <c r="BO178" s="299"/>
      <c r="BP178" s="300"/>
      <c r="BQ178" s="301"/>
      <c r="BR178" s="286"/>
      <c r="BS178" s="297"/>
      <c r="BT178" s="298"/>
      <c r="BU178" s="299"/>
      <c r="BV178" s="300"/>
      <c r="BW178" s="301"/>
      <c r="BX178" s="286"/>
      <c r="BY178" s="297"/>
      <c r="BZ178" s="298"/>
      <c r="CA178" s="299"/>
      <c r="CB178" s="300"/>
      <c r="CC178" s="291"/>
      <c r="CD178" s="286"/>
      <c r="CE178" s="297"/>
      <c r="CF178" s="298"/>
      <c r="CG178" s="299"/>
      <c r="CH178" s="300"/>
      <c r="CI178" s="291"/>
      <c r="CJ178" s="286"/>
      <c r="CK178" s="297"/>
      <c r="CL178" s="298"/>
      <c r="CM178" s="299"/>
      <c r="CN178" s="300"/>
      <c r="CO178" s="291"/>
      <c r="CP178" s="286"/>
      <c r="CQ178" s="297"/>
      <c r="CR178" s="298"/>
      <c r="CS178" s="299"/>
      <c r="CT178" s="300"/>
      <c r="CU178" s="291"/>
      <c r="CV178" s="286"/>
      <c r="CW178" s="297"/>
      <c r="CX178" s="298"/>
      <c r="CY178" s="299"/>
      <c r="CZ178" s="300"/>
      <c r="DA178" s="291"/>
      <c r="DB178" s="286"/>
      <c r="DC178" s="297"/>
      <c r="DD178" s="298"/>
      <c r="DE178" s="299"/>
      <c r="DF178" s="300"/>
      <c r="DG178" s="291"/>
      <c r="DH178" s="286"/>
      <c r="DI178" s="297"/>
      <c r="DJ178" s="298"/>
      <c r="DK178" s="299"/>
      <c r="DL178" s="300"/>
      <c r="DM178" s="291"/>
      <c r="DN178" s="286"/>
      <c r="DO178" s="297"/>
      <c r="DP178" s="298"/>
      <c r="DQ178" s="299"/>
      <c r="DR178" s="300"/>
      <c r="DS178" s="291"/>
      <c r="DT178" s="286"/>
      <c r="DU178" s="297"/>
      <c r="DV178" s="298"/>
      <c r="DW178" s="299"/>
      <c r="DX178" s="300"/>
      <c r="DY178" s="291"/>
      <c r="DZ178" s="286"/>
      <c r="EA178" s="297"/>
      <c r="EB178" s="298"/>
      <c r="EC178" s="299"/>
      <c r="ED178" s="300"/>
      <c r="EE178" s="291"/>
      <c r="EF178" s="286"/>
      <c r="EG178" s="297"/>
      <c r="EH178" s="298"/>
      <c r="EI178" s="299"/>
      <c r="EJ178" s="300"/>
      <c r="EK178" s="291"/>
      <c r="EL178" s="286"/>
      <c r="EM178" s="297"/>
      <c r="EN178" s="298"/>
      <c r="EO178" s="299"/>
      <c r="EP178" s="300"/>
      <c r="EQ178" s="291"/>
      <c r="ER178" s="286"/>
      <c r="ES178" s="297"/>
      <c r="ET178" s="298"/>
      <c r="EU178" s="299"/>
      <c r="EV178" s="300"/>
      <c r="EW178" s="291"/>
      <c r="EX178" s="286"/>
      <c r="EY178" s="297"/>
      <c r="EZ178" s="298"/>
      <c r="FA178" s="299"/>
      <c r="FB178" s="300"/>
      <c r="FC178" s="291"/>
      <c r="FD178" s="286"/>
      <c r="FE178" s="297"/>
      <c r="FF178" s="298"/>
      <c r="FG178" s="299"/>
      <c r="FH178" s="300"/>
      <c r="FI178" s="291"/>
      <c r="FJ178" s="286"/>
      <c r="FK178" s="297"/>
      <c r="FL178" s="298"/>
      <c r="FM178" s="299"/>
      <c r="FN178" s="300"/>
      <c r="FO178" s="291"/>
      <c r="FP178" s="286"/>
      <c r="FQ178" s="297"/>
      <c r="FR178" s="298"/>
      <c r="FS178" s="299"/>
      <c r="FT178" s="300"/>
      <c r="FU178" s="291"/>
      <c r="FV178" s="286"/>
      <c r="FW178" s="297"/>
      <c r="FX178" s="298"/>
      <c r="FY178" s="299"/>
      <c r="FZ178" s="300"/>
      <c r="GA178" s="291"/>
      <c r="GB178" s="286"/>
      <c r="GC178" s="297"/>
      <c r="GD178" s="298"/>
      <c r="GE178" s="299"/>
      <c r="GF178" s="300"/>
      <c r="GG178" s="291"/>
      <c r="GH178" s="286"/>
      <c r="GI178" s="297"/>
      <c r="GJ178" s="298"/>
      <c r="GK178" s="299"/>
      <c r="GL178" s="300"/>
      <c r="GM178" s="291"/>
      <c r="GN178" s="286"/>
      <c r="GO178" s="297"/>
      <c r="GP178" s="298"/>
      <c r="GQ178" s="299"/>
      <c r="GR178" s="300"/>
      <c r="GS178" s="291"/>
      <c r="GT178" s="286"/>
      <c r="GU178" s="297"/>
      <c r="GV178" s="298"/>
      <c r="GW178" s="299"/>
      <c r="GX178" s="300"/>
      <c r="GY178" s="291"/>
      <c r="GZ178" s="286"/>
      <c r="HA178" s="297"/>
      <c r="HB178" s="298"/>
      <c r="HC178" s="299"/>
      <c r="HD178" s="300"/>
    </row>
    <row r="179" spans="1:212" x14ac:dyDescent="0.25">
      <c r="A179" s="280">
        <f>IF(AL179=1,(MAXA(A$18:A178)+1),0)</f>
        <v>0</v>
      </c>
      <c r="B179" s="280">
        <f>IF(BF179+BG179+BH179+BI179+BJ179&gt;0,MAXA(B$18:B178)+1,0)</f>
        <v>0</v>
      </c>
      <c r="C179" s="280">
        <f>IF(BL179+BM179+BN179+BO179+BP179&gt;0,MAXA(C$18:C178)+1,0)</f>
        <v>0</v>
      </c>
      <c r="D179" s="280">
        <f>IF(BR179+BS179+BT179+BU179+BV179&gt;0,MAXA(D$18:D178)+1,0)</f>
        <v>0</v>
      </c>
      <c r="E179" s="280">
        <f>IF(BX179+BY179+BZ179+CA179+CB179&gt;0,MAXA(E$18:E178)+1,0)</f>
        <v>0</v>
      </c>
      <c r="F179" s="280">
        <f>IF(CD179+CE179+CF179+CG179+CH179&gt;0,MAXA(F$18:F178)+1,0)</f>
        <v>0</v>
      </c>
      <c r="G179" s="280">
        <f>IF(CJ179+CK179+CL179+CM179+CN179&gt;0,MAXA(G$18:G178)+1,0)</f>
        <v>0</v>
      </c>
      <c r="H179" s="280">
        <f>IF(CP179+CQ179+CR179+CS179+CT179&gt;0,MAXA(H$18:H178)+1,0)</f>
        <v>0</v>
      </c>
      <c r="I179" s="280">
        <f>IF(CV179+CW179+CX179+CY179+CZ179&gt;0,MAXA(I$18:I178)+1,0)</f>
        <v>0</v>
      </c>
      <c r="J179" s="280">
        <f>IF(DB179+DC179+DD179+DE179+DF179&gt;0,MAXA(J$18:J178)+1,0)</f>
        <v>0</v>
      </c>
      <c r="K179" s="280">
        <f>IF(DH179+DI179+DJ179+DK179+DL179&gt;0,MAXA(K$18:K178)+1,0)</f>
        <v>0</v>
      </c>
      <c r="L179" s="280">
        <f>IF(DN179+DO179+DP179+DQ179+DR179&gt;0,MAXA(L$18:L178)+1,0)</f>
        <v>0</v>
      </c>
      <c r="M179" s="280">
        <f>IF(DT179+DU179+DV179+DW179+DX179&gt;0,MAXA(M$18:M178)+1,0)</f>
        <v>0</v>
      </c>
      <c r="N179" s="280">
        <f>IF(DZ179+EA179+EB179+EC179+ED179&gt;0,MAXA(N$18:N178)+1,0)</f>
        <v>0</v>
      </c>
      <c r="O179" s="280">
        <f>IF(EF179+EG179+EH179+EI179+EJ179&gt;0,MAXA(O$18:O178)+1,0)</f>
        <v>0</v>
      </c>
      <c r="P179" s="280">
        <f>IF(EL179+EM179+EN179+EO179+EP179&gt;0,MAXA(P$18:P178)+1,0)</f>
        <v>0</v>
      </c>
      <c r="Q179" s="280">
        <f>IF(ER179+ES179+ET179+EU179+EV179&gt;0,MAXA(Q$18:Q178)+1,0)</f>
        <v>0</v>
      </c>
      <c r="R179" s="280">
        <f>IF(EX179+EY179+EZ179+FA179+FB179&gt;0,MAXA(R$18:R178)+1,0)</f>
        <v>0</v>
      </c>
      <c r="S179" s="280">
        <f>IF(FD179+FE179+FF179+FG179+FH179&gt;0,MAXA(S$18:S178)+1,0)</f>
        <v>0</v>
      </c>
      <c r="T179" s="280">
        <f>IF(FJ179+FK179+FL179+FM179+FN179&gt;0,MAXA(T$18:T178)+1,0)</f>
        <v>0</v>
      </c>
      <c r="U179" s="280">
        <f>IF(FP179+FQ179+FR179+FS179+FT179&gt;0,MAXA(U$18:U178)+1,0)</f>
        <v>0</v>
      </c>
      <c r="V179" s="280">
        <f>IF(FV179+FW179+FX179+FY179+FZ179&gt;0,MAXA(V$18:V178)+1,0)</f>
        <v>0</v>
      </c>
      <c r="W179" s="280">
        <f>IF(GB179+GC179+GD179+GE179+GF179&gt;0,MAXA(W$18:W178)+1,0)</f>
        <v>0</v>
      </c>
      <c r="X179" s="280">
        <f>IF(GH179+GI179+GJ179+GK179+GL179&gt;0,MAXA(X$18:X178)+1,0)</f>
        <v>0</v>
      </c>
      <c r="Y179" s="280">
        <f>IF(GN179+GO179+GP179+GQ179+GR179&gt;0,MAXA(Y$18:Y178)+1,0)</f>
        <v>0</v>
      </c>
      <c r="Z179" s="280">
        <f>IF(GT179+GU179+GV179+GW179+GX179&gt;0,MAXA(Z$18:Z178)+1,0)</f>
        <v>0</v>
      </c>
      <c r="AA179" s="280">
        <f>IF(GZ179+HA179+HB179+HC179+HD179&gt;0,MAXA(AA$18:AA178)+1,0)</f>
        <v>0</v>
      </c>
      <c r="AB179" s="280">
        <f t="shared" si="78"/>
        <v>0</v>
      </c>
      <c r="AC179" s="280">
        <f t="shared" si="86"/>
        <v>0</v>
      </c>
      <c r="AD179" s="280">
        <f t="shared" si="87"/>
        <v>0</v>
      </c>
      <c r="AE179" s="280">
        <f t="shared" si="88"/>
        <v>0</v>
      </c>
      <c r="AF179" s="280">
        <f t="shared" si="79"/>
        <v>0</v>
      </c>
      <c r="AG179" s="280">
        <f t="shared" si="89"/>
        <v>0</v>
      </c>
      <c r="AH179" s="280">
        <f t="shared" si="80"/>
        <v>0</v>
      </c>
      <c r="AI179" s="280">
        <f t="shared" si="90"/>
        <v>0</v>
      </c>
      <c r="AJ179" s="280">
        <f t="shared" si="81"/>
        <v>0</v>
      </c>
      <c r="AK179" s="186" t="e">
        <f>MATCH(AY179,AY$18:AY611,0)</f>
        <v>#N/A</v>
      </c>
      <c r="AL179" s="280">
        <f t="shared" si="91"/>
        <v>0</v>
      </c>
      <c r="AM179" s="280">
        <f t="shared" si="92"/>
        <v>162</v>
      </c>
      <c r="AN179" s="415"/>
      <c r="AO179" s="416"/>
      <c r="AP179" s="303">
        <f t="shared" si="82"/>
        <v>0</v>
      </c>
      <c r="AQ179" s="304">
        <f t="shared" si="83"/>
        <v>0</v>
      </c>
      <c r="AR179" s="305">
        <f t="shared" si="84"/>
        <v>0</v>
      </c>
      <c r="AS179" s="284"/>
      <c r="AT179" s="285" t="str">
        <f t="shared" si="85"/>
        <v/>
      </c>
      <c r="AU179" s="286"/>
      <c r="AV179" s="287"/>
      <c r="AW179" s="288"/>
      <c r="AX179" s="289"/>
      <c r="AY179" s="290"/>
      <c r="AZ179" s="291"/>
      <c r="BA179" s="286"/>
      <c r="BB179" s="290"/>
      <c r="BC179" s="287"/>
      <c r="BD179" s="307"/>
      <c r="BE179" s="309"/>
      <c r="BF179" s="286"/>
      <c r="BG179" s="297"/>
      <c r="BH179" s="298"/>
      <c r="BI179" s="299"/>
      <c r="BJ179" s="300"/>
      <c r="BK179" s="301"/>
      <c r="BL179" s="286"/>
      <c r="BM179" s="297"/>
      <c r="BN179" s="298"/>
      <c r="BO179" s="299"/>
      <c r="BP179" s="300"/>
      <c r="BQ179" s="301"/>
      <c r="BR179" s="286"/>
      <c r="BS179" s="297"/>
      <c r="BT179" s="298"/>
      <c r="BU179" s="299"/>
      <c r="BV179" s="300"/>
      <c r="BW179" s="301"/>
      <c r="BX179" s="286"/>
      <c r="BY179" s="297"/>
      <c r="BZ179" s="298"/>
      <c r="CA179" s="299"/>
      <c r="CB179" s="300"/>
      <c r="CC179" s="291"/>
      <c r="CD179" s="286"/>
      <c r="CE179" s="297"/>
      <c r="CF179" s="298"/>
      <c r="CG179" s="299"/>
      <c r="CH179" s="300"/>
      <c r="CI179" s="291"/>
      <c r="CJ179" s="286"/>
      <c r="CK179" s="297"/>
      <c r="CL179" s="298"/>
      <c r="CM179" s="299"/>
      <c r="CN179" s="300"/>
      <c r="CO179" s="291"/>
      <c r="CP179" s="286"/>
      <c r="CQ179" s="297"/>
      <c r="CR179" s="298"/>
      <c r="CS179" s="299"/>
      <c r="CT179" s="300"/>
      <c r="CU179" s="291"/>
      <c r="CV179" s="286"/>
      <c r="CW179" s="297"/>
      <c r="CX179" s="298"/>
      <c r="CY179" s="299"/>
      <c r="CZ179" s="300"/>
      <c r="DA179" s="291"/>
      <c r="DB179" s="286"/>
      <c r="DC179" s="297"/>
      <c r="DD179" s="298"/>
      <c r="DE179" s="299"/>
      <c r="DF179" s="300"/>
      <c r="DG179" s="291"/>
      <c r="DH179" s="286"/>
      <c r="DI179" s="297"/>
      <c r="DJ179" s="298"/>
      <c r="DK179" s="299"/>
      <c r="DL179" s="300"/>
      <c r="DM179" s="291"/>
      <c r="DN179" s="286"/>
      <c r="DO179" s="297"/>
      <c r="DP179" s="298"/>
      <c r="DQ179" s="299"/>
      <c r="DR179" s="300"/>
      <c r="DS179" s="291"/>
      <c r="DT179" s="286"/>
      <c r="DU179" s="297"/>
      <c r="DV179" s="298"/>
      <c r="DW179" s="299"/>
      <c r="DX179" s="300"/>
      <c r="DY179" s="291"/>
      <c r="DZ179" s="286"/>
      <c r="EA179" s="297"/>
      <c r="EB179" s="298"/>
      <c r="EC179" s="299"/>
      <c r="ED179" s="300"/>
      <c r="EE179" s="291"/>
      <c r="EF179" s="286"/>
      <c r="EG179" s="297"/>
      <c r="EH179" s="298"/>
      <c r="EI179" s="299"/>
      <c r="EJ179" s="300"/>
      <c r="EK179" s="291"/>
      <c r="EL179" s="286"/>
      <c r="EM179" s="297"/>
      <c r="EN179" s="298"/>
      <c r="EO179" s="299"/>
      <c r="EP179" s="300"/>
      <c r="EQ179" s="291"/>
      <c r="ER179" s="286"/>
      <c r="ES179" s="297"/>
      <c r="ET179" s="298"/>
      <c r="EU179" s="299"/>
      <c r="EV179" s="300"/>
      <c r="EW179" s="291"/>
      <c r="EX179" s="286"/>
      <c r="EY179" s="297"/>
      <c r="EZ179" s="298"/>
      <c r="FA179" s="299"/>
      <c r="FB179" s="300"/>
      <c r="FC179" s="291"/>
      <c r="FD179" s="286"/>
      <c r="FE179" s="297"/>
      <c r="FF179" s="298"/>
      <c r="FG179" s="299"/>
      <c r="FH179" s="300"/>
      <c r="FI179" s="291"/>
      <c r="FJ179" s="286"/>
      <c r="FK179" s="297"/>
      <c r="FL179" s="298"/>
      <c r="FM179" s="299"/>
      <c r="FN179" s="300"/>
      <c r="FO179" s="291"/>
      <c r="FP179" s="286"/>
      <c r="FQ179" s="297"/>
      <c r="FR179" s="298"/>
      <c r="FS179" s="299"/>
      <c r="FT179" s="300"/>
      <c r="FU179" s="291"/>
      <c r="FV179" s="286"/>
      <c r="FW179" s="297"/>
      <c r="FX179" s="298"/>
      <c r="FY179" s="299"/>
      <c r="FZ179" s="300"/>
      <c r="GA179" s="291"/>
      <c r="GB179" s="286"/>
      <c r="GC179" s="297"/>
      <c r="GD179" s="298"/>
      <c r="GE179" s="299"/>
      <c r="GF179" s="300"/>
      <c r="GG179" s="291"/>
      <c r="GH179" s="286"/>
      <c r="GI179" s="297"/>
      <c r="GJ179" s="298"/>
      <c r="GK179" s="299"/>
      <c r="GL179" s="300"/>
      <c r="GM179" s="291"/>
      <c r="GN179" s="286"/>
      <c r="GO179" s="297"/>
      <c r="GP179" s="298"/>
      <c r="GQ179" s="299"/>
      <c r="GR179" s="300"/>
      <c r="GS179" s="291"/>
      <c r="GT179" s="286"/>
      <c r="GU179" s="297"/>
      <c r="GV179" s="298"/>
      <c r="GW179" s="299"/>
      <c r="GX179" s="300"/>
      <c r="GY179" s="291"/>
      <c r="GZ179" s="286"/>
      <c r="HA179" s="297"/>
      <c r="HB179" s="298"/>
      <c r="HC179" s="299"/>
      <c r="HD179" s="300"/>
    </row>
    <row r="180" spans="1:212" x14ac:dyDescent="0.25">
      <c r="A180" s="280">
        <f>IF(AL180=1,(MAXA(A$18:A179)+1),0)</f>
        <v>0</v>
      </c>
      <c r="B180" s="280">
        <f>IF(BF180+BG180+BH180+BI180+BJ180&gt;0,MAXA(B$18:B179)+1,0)</f>
        <v>0</v>
      </c>
      <c r="C180" s="280">
        <f>IF(BL180+BM180+BN180+BO180+BP180&gt;0,MAXA(C$18:C179)+1,0)</f>
        <v>0</v>
      </c>
      <c r="D180" s="280">
        <f>IF(BR180+BS180+BT180+BU180+BV180&gt;0,MAXA(D$18:D179)+1,0)</f>
        <v>0</v>
      </c>
      <c r="E180" s="280">
        <f>IF(BX180+BY180+BZ180+CA180+CB180&gt;0,MAXA(E$18:E179)+1,0)</f>
        <v>0</v>
      </c>
      <c r="F180" s="280">
        <f>IF(CD180+CE180+CF180+CG180+CH180&gt;0,MAXA(F$18:F179)+1,0)</f>
        <v>0</v>
      </c>
      <c r="G180" s="280">
        <f>IF(CJ180+CK180+CL180+CM180+CN180&gt;0,MAXA(G$18:G179)+1,0)</f>
        <v>0</v>
      </c>
      <c r="H180" s="280">
        <f>IF(CP180+CQ180+CR180+CS180+CT180&gt;0,MAXA(H$18:H179)+1,0)</f>
        <v>0</v>
      </c>
      <c r="I180" s="280">
        <f>IF(CV180+CW180+CX180+CY180+CZ180&gt;0,MAXA(I$18:I179)+1,0)</f>
        <v>0</v>
      </c>
      <c r="J180" s="280">
        <f>IF(DB180+DC180+DD180+DE180+DF180&gt;0,MAXA(J$18:J179)+1,0)</f>
        <v>0</v>
      </c>
      <c r="K180" s="280">
        <f>IF(DH180+DI180+DJ180+DK180+DL180&gt;0,MAXA(K$18:K179)+1,0)</f>
        <v>0</v>
      </c>
      <c r="L180" s="280">
        <f>IF(DN180+DO180+DP180+DQ180+DR180&gt;0,MAXA(L$18:L179)+1,0)</f>
        <v>0</v>
      </c>
      <c r="M180" s="280">
        <f>IF(DT180+DU180+DV180+DW180+DX180&gt;0,MAXA(M$18:M179)+1,0)</f>
        <v>0</v>
      </c>
      <c r="N180" s="280">
        <f>IF(DZ180+EA180+EB180+EC180+ED180&gt;0,MAXA(N$18:N179)+1,0)</f>
        <v>0</v>
      </c>
      <c r="O180" s="280">
        <f>IF(EF180+EG180+EH180+EI180+EJ180&gt;0,MAXA(O$18:O179)+1,0)</f>
        <v>0</v>
      </c>
      <c r="P180" s="280">
        <f>IF(EL180+EM180+EN180+EO180+EP180&gt;0,MAXA(P$18:P179)+1,0)</f>
        <v>0</v>
      </c>
      <c r="Q180" s="280">
        <f>IF(ER180+ES180+ET180+EU180+EV180&gt;0,MAXA(Q$18:Q179)+1,0)</f>
        <v>0</v>
      </c>
      <c r="R180" s="280">
        <f>IF(EX180+EY180+EZ180+FA180+FB180&gt;0,MAXA(R$18:R179)+1,0)</f>
        <v>0</v>
      </c>
      <c r="S180" s="280">
        <f>IF(FD180+FE180+FF180+FG180+FH180&gt;0,MAXA(S$18:S179)+1,0)</f>
        <v>0</v>
      </c>
      <c r="T180" s="280">
        <f>IF(FJ180+FK180+FL180+FM180+FN180&gt;0,MAXA(T$18:T179)+1,0)</f>
        <v>0</v>
      </c>
      <c r="U180" s="280">
        <f>IF(FP180+FQ180+FR180+FS180+FT180&gt;0,MAXA(U$18:U179)+1,0)</f>
        <v>0</v>
      </c>
      <c r="V180" s="280">
        <f>IF(FV180+FW180+FX180+FY180+FZ180&gt;0,MAXA(V$18:V179)+1,0)</f>
        <v>0</v>
      </c>
      <c r="W180" s="280">
        <f>IF(GB180+GC180+GD180+GE180+GF180&gt;0,MAXA(W$18:W179)+1,0)</f>
        <v>0</v>
      </c>
      <c r="X180" s="280">
        <f>IF(GH180+GI180+GJ180+GK180+GL180&gt;0,MAXA(X$18:X179)+1,0)</f>
        <v>0</v>
      </c>
      <c r="Y180" s="280">
        <f>IF(GN180+GO180+GP180+GQ180+GR180&gt;0,MAXA(Y$18:Y179)+1,0)</f>
        <v>0</v>
      </c>
      <c r="Z180" s="280">
        <f>IF(GT180+GU180+GV180+GW180+GX180&gt;0,MAXA(Z$18:Z179)+1,0)</f>
        <v>0</v>
      </c>
      <c r="AA180" s="280">
        <f>IF(GZ180+HA180+HB180+HC180+HD180&gt;0,MAXA(AA$18:AA179)+1,0)</f>
        <v>0</v>
      </c>
      <c r="AB180" s="280">
        <f t="shared" si="78"/>
        <v>0</v>
      </c>
      <c r="AC180" s="280">
        <f t="shared" si="86"/>
        <v>0</v>
      </c>
      <c r="AD180" s="280">
        <f t="shared" si="87"/>
        <v>0</v>
      </c>
      <c r="AE180" s="280">
        <f t="shared" si="88"/>
        <v>0</v>
      </c>
      <c r="AF180" s="280">
        <f t="shared" si="79"/>
        <v>0</v>
      </c>
      <c r="AG180" s="280">
        <f t="shared" si="89"/>
        <v>0</v>
      </c>
      <c r="AH180" s="280">
        <f t="shared" si="80"/>
        <v>0</v>
      </c>
      <c r="AI180" s="280">
        <f t="shared" si="90"/>
        <v>0</v>
      </c>
      <c r="AJ180" s="280">
        <f t="shared" si="81"/>
        <v>0</v>
      </c>
      <c r="AK180" s="186" t="e">
        <f>MATCH(AY180,AY$18:AY612,0)</f>
        <v>#N/A</v>
      </c>
      <c r="AL180" s="280">
        <f t="shared" si="91"/>
        <v>0</v>
      </c>
      <c r="AM180" s="280">
        <f t="shared" si="92"/>
        <v>163</v>
      </c>
      <c r="AN180" s="415"/>
      <c r="AO180" s="416"/>
      <c r="AP180" s="303">
        <f t="shared" si="82"/>
        <v>0</v>
      </c>
      <c r="AQ180" s="304">
        <f t="shared" si="83"/>
        <v>0</v>
      </c>
      <c r="AR180" s="305">
        <f t="shared" si="84"/>
        <v>0</v>
      </c>
      <c r="AS180" s="284"/>
      <c r="AT180" s="285" t="str">
        <f t="shared" si="85"/>
        <v/>
      </c>
      <c r="AU180" s="286"/>
      <c r="AV180" s="287"/>
      <c r="AW180" s="288"/>
      <c r="AX180" s="289"/>
      <c r="AY180" s="290"/>
      <c r="AZ180" s="291"/>
      <c r="BA180" s="286"/>
      <c r="BB180" s="290"/>
      <c r="BC180" s="287"/>
      <c r="BD180" s="307"/>
      <c r="BE180" s="309"/>
      <c r="BF180" s="286"/>
      <c r="BG180" s="297"/>
      <c r="BH180" s="298"/>
      <c r="BI180" s="299"/>
      <c r="BJ180" s="300"/>
      <c r="BK180" s="301"/>
      <c r="BL180" s="286"/>
      <c r="BM180" s="297"/>
      <c r="BN180" s="298"/>
      <c r="BO180" s="299"/>
      <c r="BP180" s="300"/>
      <c r="BQ180" s="301"/>
      <c r="BR180" s="286"/>
      <c r="BS180" s="297"/>
      <c r="BT180" s="298"/>
      <c r="BU180" s="299"/>
      <c r="BV180" s="300"/>
      <c r="BW180" s="301"/>
      <c r="BX180" s="286"/>
      <c r="BY180" s="297"/>
      <c r="BZ180" s="298"/>
      <c r="CA180" s="299"/>
      <c r="CB180" s="300"/>
      <c r="CC180" s="291"/>
      <c r="CD180" s="286"/>
      <c r="CE180" s="297"/>
      <c r="CF180" s="298"/>
      <c r="CG180" s="299"/>
      <c r="CH180" s="300"/>
      <c r="CI180" s="291"/>
      <c r="CJ180" s="286"/>
      <c r="CK180" s="297"/>
      <c r="CL180" s="298"/>
      <c r="CM180" s="299"/>
      <c r="CN180" s="300"/>
      <c r="CO180" s="291"/>
      <c r="CP180" s="286"/>
      <c r="CQ180" s="297"/>
      <c r="CR180" s="298"/>
      <c r="CS180" s="299"/>
      <c r="CT180" s="300"/>
      <c r="CU180" s="291"/>
      <c r="CV180" s="286"/>
      <c r="CW180" s="297"/>
      <c r="CX180" s="298"/>
      <c r="CY180" s="299"/>
      <c r="CZ180" s="300"/>
      <c r="DA180" s="291"/>
      <c r="DB180" s="286"/>
      <c r="DC180" s="297"/>
      <c r="DD180" s="298"/>
      <c r="DE180" s="299"/>
      <c r="DF180" s="300"/>
      <c r="DG180" s="291"/>
      <c r="DH180" s="286"/>
      <c r="DI180" s="297"/>
      <c r="DJ180" s="298"/>
      <c r="DK180" s="299"/>
      <c r="DL180" s="300"/>
      <c r="DM180" s="291"/>
      <c r="DN180" s="286"/>
      <c r="DO180" s="297"/>
      <c r="DP180" s="298"/>
      <c r="DQ180" s="299"/>
      <c r="DR180" s="300"/>
      <c r="DS180" s="291"/>
      <c r="DT180" s="286"/>
      <c r="DU180" s="297"/>
      <c r="DV180" s="298"/>
      <c r="DW180" s="299"/>
      <c r="DX180" s="300"/>
      <c r="DY180" s="291"/>
      <c r="DZ180" s="286"/>
      <c r="EA180" s="297"/>
      <c r="EB180" s="298"/>
      <c r="EC180" s="299"/>
      <c r="ED180" s="300"/>
      <c r="EE180" s="291"/>
      <c r="EF180" s="286"/>
      <c r="EG180" s="297"/>
      <c r="EH180" s="298"/>
      <c r="EI180" s="299"/>
      <c r="EJ180" s="300"/>
      <c r="EK180" s="291"/>
      <c r="EL180" s="286"/>
      <c r="EM180" s="297"/>
      <c r="EN180" s="298"/>
      <c r="EO180" s="299"/>
      <c r="EP180" s="300"/>
      <c r="EQ180" s="291"/>
      <c r="ER180" s="286"/>
      <c r="ES180" s="297"/>
      <c r="ET180" s="298"/>
      <c r="EU180" s="299"/>
      <c r="EV180" s="300"/>
      <c r="EW180" s="291"/>
      <c r="EX180" s="286"/>
      <c r="EY180" s="297"/>
      <c r="EZ180" s="298"/>
      <c r="FA180" s="299"/>
      <c r="FB180" s="300"/>
      <c r="FC180" s="291"/>
      <c r="FD180" s="286"/>
      <c r="FE180" s="297"/>
      <c r="FF180" s="298"/>
      <c r="FG180" s="299"/>
      <c r="FH180" s="300"/>
      <c r="FI180" s="291"/>
      <c r="FJ180" s="286"/>
      <c r="FK180" s="297"/>
      <c r="FL180" s="298"/>
      <c r="FM180" s="299"/>
      <c r="FN180" s="300"/>
      <c r="FO180" s="291"/>
      <c r="FP180" s="286"/>
      <c r="FQ180" s="297"/>
      <c r="FR180" s="298"/>
      <c r="FS180" s="299"/>
      <c r="FT180" s="300"/>
      <c r="FU180" s="291"/>
      <c r="FV180" s="286"/>
      <c r="FW180" s="297"/>
      <c r="FX180" s="298"/>
      <c r="FY180" s="299"/>
      <c r="FZ180" s="300"/>
      <c r="GA180" s="291"/>
      <c r="GB180" s="286"/>
      <c r="GC180" s="297"/>
      <c r="GD180" s="298"/>
      <c r="GE180" s="299"/>
      <c r="GF180" s="300"/>
      <c r="GG180" s="291"/>
      <c r="GH180" s="286"/>
      <c r="GI180" s="297"/>
      <c r="GJ180" s="298"/>
      <c r="GK180" s="299"/>
      <c r="GL180" s="300"/>
      <c r="GM180" s="291"/>
      <c r="GN180" s="286"/>
      <c r="GO180" s="297"/>
      <c r="GP180" s="298"/>
      <c r="GQ180" s="299"/>
      <c r="GR180" s="300"/>
      <c r="GS180" s="291"/>
      <c r="GT180" s="286"/>
      <c r="GU180" s="297"/>
      <c r="GV180" s="298"/>
      <c r="GW180" s="299"/>
      <c r="GX180" s="300"/>
      <c r="GY180" s="291"/>
      <c r="GZ180" s="286"/>
      <c r="HA180" s="297"/>
      <c r="HB180" s="298"/>
      <c r="HC180" s="299"/>
      <c r="HD180" s="300"/>
    </row>
    <row r="181" spans="1:212" x14ac:dyDescent="0.25">
      <c r="A181" s="280">
        <f>IF(AL181=1,(MAXA(A$18:A180)+1),0)</f>
        <v>0</v>
      </c>
      <c r="B181" s="280">
        <f>IF(BF181+BG181+BH181+BI181+BJ181&gt;0,MAXA(B$18:B180)+1,0)</f>
        <v>0</v>
      </c>
      <c r="C181" s="280">
        <f>IF(BL181+BM181+BN181+BO181+BP181&gt;0,MAXA(C$18:C180)+1,0)</f>
        <v>0</v>
      </c>
      <c r="D181" s="280">
        <f>IF(BR181+BS181+BT181+BU181+BV181&gt;0,MAXA(D$18:D180)+1,0)</f>
        <v>0</v>
      </c>
      <c r="E181" s="280">
        <f>IF(BX181+BY181+BZ181+CA181+CB181&gt;0,MAXA(E$18:E180)+1,0)</f>
        <v>0</v>
      </c>
      <c r="F181" s="280">
        <f>IF(CD181+CE181+CF181+CG181+CH181&gt;0,MAXA(F$18:F180)+1,0)</f>
        <v>0</v>
      </c>
      <c r="G181" s="280">
        <f>IF(CJ181+CK181+CL181+CM181+CN181&gt;0,MAXA(G$18:G180)+1,0)</f>
        <v>0</v>
      </c>
      <c r="H181" s="280">
        <f>IF(CP181+CQ181+CR181+CS181+CT181&gt;0,MAXA(H$18:H180)+1,0)</f>
        <v>0</v>
      </c>
      <c r="I181" s="280">
        <f>IF(CV181+CW181+CX181+CY181+CZ181&gt;0,MAXA(I$18:I180)+1,0)</f>
        <v>0</v>
      </c>
      <c r="J181" s="280">
        <f>IF(DB181+DC181+DD181+DE181+DF181&gt;0,MAXA(J$18:J180)+1,0)</f>
        <v>0</v>
      </c>
      <c r="K181" s="280">
        <f>IF(DH181+DI181+DJ181+DK181+DL181&gt;0,MAXA(K$18:K180)+1,0)</f>
        <v>0</v>
      </c>
      <c r="L181" s="280">
        <f>IF(DN181+DO181+DP181+DQ181+DR181&gt;0,MAXA(L$18:L180)+1,0)</f>
        <v>0</v>
      </c>
      <c r="M181" s="280">
        <f>IF(DT181+DU181+DV181+DW181+DX181&gt;0,MAXA(M$18:M180)+1,0)</f>
        <v>0</v>
      </c>
      <c r="N181" s="280">
        <f>IF(DZ181+EA181+EB181+EC181+ED181&gt;0,MAXA(N$18:N180)+1,0)</f>
        <v>0</v>
      </c>
      <c r="O181" s="280">
        <f>IF(EF181+EG181+EH181+EI181+EJ181&gt;0,MAXA(O$18:O180)+1,0)</f>
        <v>0</v>
      </c>
      <c r="P181" s="280">
        <f>IF(EL181+EM181+EN181+EO181+EP181&gt;0,MAXA(P$18:P180)+1,0)</f>
        <v>0</v>
      </c>
      <c r="Q181" s="280">
        <f>IF(ER181+ES181+ET181+EU181+EV181&gt;0,MAXA(Q$18:Q180)+1,0)</f>
        <v>0</v>
      </c>
      <c r="R181" s="280">
        <f>IF(EX181+EY181+EZ181+FA181+FB181&gt;0,MAXA(R$18:R180)+1,0)</f>
        <v>0</v>
      </c>
      <c r="S181" s="280">
        <f>IF(FD181+FE181+FF181+FG181+FH181&gt;0,MAXA(S$18:S180)+1,0)</f>
        <v>0</v>
      </c>
      <c r="T181" s="280">
        <f>IF(FJ181+FK181+FL181+FM181+FN181&gt;0,MAXA(T$18:T180)+1,0)</f>
        <v>0</v>
      </c>
      <c r="U181" s="280">
        <f>IF(FP181+FQ181+FR181+FS181+FT181&gt;0,MAXA(U$18:U180)+1,0)</f>
        <v>0</v>
      </c>
      <c r="V181" s="280">
        <f>IF(FV181+FW181+FX181+FY181+FZ181&gt;0,MAXA(V$18:V180)+1,0)</f>
        <v>0</v>
      </c>
      <c r="W181" s="280">
        <f>IF(GB181+GC181+GD181+GE181+GF181&gt;0,MAXA(W$18:W180)+1,0)</f>
        <v>0</v>
      </c>
      <c r="X181" s="280">
        <f>IF(GH181+GI181+GJ181+GK181+GL181&gt;0,MAXA(X$18:X180)+1,0)</f>
        <v>0</v>
      </c>
      <c r="Y181" s="280">
        <f>IF(GN181+GO181+GP181+GQ181+GR181&gt;0,MAXA(Y$18:Y180)+1,0)</f>
        <v>0</v>
      </c>
      <c r="Z181" s="280">
        <f>IF(GT181+GU181+GV181+GW181+GX181&gt;0,MAXA(Z$18:Z180)+1,0)</f>
        <v>0</v>
      </c>
      <c r="AA181" s="280">
        <f>IF(GZ181+HA181+HB181+HC181+HD181&gt;0,MAXA(AA$18:AA180)+1,0)</f>
        <v>0</v>
      </c>
      <c r="AB181" s="280">
        <f t="shared" si="78"/>
        <v>0</v>
      </c>
      <c r="AC181" s="280">
        <f t="shared" si="86"/>
        <v>0</v>
      </c>
      <c r="AD181" s="280">
        <f t="shared" si="87"/>
        <v>0</v>
      </c>
      <c r="AE181" s="280">
        <f t="shared" si="88"/>
        <v>0</v>
      </c>
      <c r="AF181" s="280">
        <f t="shared" si="79"/>
        <v>0</v>
      </c>
      <c r="AG181" s="280">
        <f t="shared" si="89"/>
        <v>0</v>
      </c>
      <c r="AH181" s="280">
        <f t="shared" si="80"/>
        <v>0</v>
      </c>
      <c r="AI181" s="280">
        <f t="shared" si="90"/>
        <v>0</v>
      </c>
      <c r="AJ181" s="280">
        <f t="shared" si="81"/>
        <v>0</v>
      </c>
      <c r="AK181" s="186" t="e">
        <f>MATCH(AY181,AY$18:AY613,0)</f>
        <v>#N/A</v>
      </c>
      <c r="AL181" s="280">
        <f t="shared" si="91"/>
        <v>0</v>
      </c>
      <c r="AM181" s="280">
        <f t="shared" si="92"/>
        <v>164</v>
      </c>
      <c r="AN181" s="415"/>
      <c r="AO181" s="416"/>
      <c r="AP181" s="303">
        <f t="shared" si="82"/>
        <v>0</v>
      </c>
      <c r="AQ181" s="304">
        <f t="shared" si="83"/>
        <v>0</v>
      </c>
      <c r="AR181" s="305">
        <f t="shared" si="84"/>
        <v>0</v>
      </c>
      <c r="AS181" s="284"/>
      <c r="AT181" s="285" t="str">
        <f t="shared" si="85"/>
        <v/>
      </c>
      <c r="AU181" s="286"/>
      <c r="AV181" s="287"/>
      <c r="AW181" s="288"/>
      <c r="AX181" s="289"/>
      <c r="AY181" s="290"/>
      <c r="AZ181" s="291"/>
      <c r="BA181" s="286"/>
      <c r="BB181" s="290"/>
      <c r="BC181" s="287"/>
      <c r="BD181" s="307"/>
      <c r="BE181" s="309"/>
      <c r="BF181" s="286"/>
      <c r="BG181" s="297"/>
      <c r="BH181" s="298"/>
      <c r="BI181" s="299"/>
      <c r="BJ181" s="300"/>
      <c r="BK181" s="301"/>
      <c r="BL181" s="286"/>
      <c r="BM181" s="297"/>
      <c r="BN181" s="298"/>
      <c r="BO181" s="299"/>
      <c r="BP181" s="300"/>
      <c r="BQ181" s="301"/>
      <c r="BR181" s="286"/>
      <c r="BS181" s="297"/>
      <c r="BT181" s="298"/>
      <c r="BU181" s="299"/>
      <c r="BV181" s="300"/>
      <c r="BW181" s="301"/>
      <c r="BX181" s="286"/>
      <c r="BY181" s="297"/>
      <c r="BZ181" s="298"/>
      <c r="CA181" s="299"/>
      <c r="CB181" s="300"/>
      <c r="CC181" s="291"/>
      <c r="CD181" s="286"/>
      <c r="CE181" s="297"/>
      <c r="CF181" s="298"/>
      <c r="CG181" s="299"/>
      <c r="CH181" s="300"/>
      <c r="CI181" s="291"/>
      <c r="CJ181" s="286"/>
      <c r="CK181" s="297"/>
      <c r="CL181" s="298"/>
      <c r="CM181" s="299"/>
      <c r="CN181" s="300"/>
      <c r="CO181" s="291"/>
      <c r="CP181" s="286"/>
      <c r="CQ181" s="297"/>
      <c r="CR181" s="298"/>
      <c r="CS181" s="299"/>
      <c r="CT181" s="300"/>
      <c r="CU181" s="291"/>
      <c r="CV181" s="286"/>
      <c r="CW181" s="297"/>
      <c r="CX181" s="298"/>
      <c r="CY181" s="299"/>
      <c r="CZ181" s="300"/>
      <c r="DA181" s="291"/>
      <c r="DB181" s="286"/>
      <c r="DC181" s="297"/>
      <c r="DD181" s="298"/>
      <c r="DE181" s="299"/>
      <c r="DF181" s="300"/>
      <c r="DG181" s="291"/>
      <c r="DH181" s="286"/>
      <c r="DI181" s="297"/>
      <c r="DJ181" s="298"/>
      <c r="DK181" s="299"/>
      <c r="DL181" s="300"/>
      <c r="DM181" s="291"/>
      <c r="DN181" s="286"/>
      <c r="DO181" s="297"/>
      <c r="DP181" s="298"/>
      <c r="DQ181" s="299"/>
      <c r="DR181" s="300"/>
      <c r="DS181" s="291"/>
      <c r="DT181" s="286"/>
      <c r="DU181" s="297"/>
      <c r="DV181" s="298"/>
      <c r="DW181" s="299"/>
      <c r="DX181" s="300"/>
      <c r="DY181" s="291"/>
      <c r="DZ181" s="286"/>
      <c r="EA181" s="297"/>
      <c r="EB181" s="298"/>
      <c r="EC181" s="299"/>
      <c r="ED181" s="300"/>
      <c r="EE181" s="291"/>
      <c r="EF181" s="286"/>
      <c r="EG181" s="297"/>
      <c r="EH181" s="298"/>
      <c r="EI181" s="299"/>
      <c r="EJ181" s="300"/>
      <c r="EK181" s="291"/>
      <c r="EL181" s="286"/>
      <c r="EM181" s="297"/>
      <c r="EN181" s="298"/>
      <c r="EO181" s="299"/>
      <c r="EP181" s="300"/>
      <c r="EQ181" s="291"/>
      <c r="ER181" s="286"/>
      <c r="ES181" s="297"/>
      <c r="ET181" s="298"/>
      <c r="EU181" s="299"/>
      <c r="EV181" s="300"/>
      <c r="EW181" s="291"/>
      <c r="EX181" s="286"/>
      <c r="EY181" s="297"/>
      <c r="EZ181" s="298"/>
      <c r="FA181" s="299"/>
      <c r="FB181" s="300"/>
      <c r="FC181" s="291"/>
      <c r="FD181" s="286"/>
      <c r="FE181" s="297"/>
      <c r="FF181" s="298"/>
      <c r="FG181" s="299"/>
      <c r="FH181" s="300"/>
      <c r="FI181" s="291"/>
      <c r="FJ181" s="286"/>
      <c r="FK181" s="297"/>
      <c r="FL181" s="298"/>
      <c r="FM181" s="299"/>
      <c r="FN181" s="300"/>
      <c r="FO181" s="291"/>
      <c r="FP181" s="286"/>
      <c r="FQ181" s="297"/>
      <c r="FR181" s="298"/>
      <c r="FS181" s="299"/>
      <c r="FT181" s="300"/>
      <c r="FU181" s="291"/>
      <c r="FV181" s="286"/>
      <c r="FW181" s="297"/>
      <c r="FX181" s="298"/>
      <c r="FY181" s="299"/>
      <c r="FZ181" s="300"/>
      <c r="GA181" s="291"/>
      <c r="GB181" s="286"/>
      <c r="GC181" s="297"/>
      <c r="GD181" s="298"/>
      <c r="GE181" s="299"/>
      <c r="GF181" s="300"/>
      <c r="GG181" s="291"/>
      <c r="GH181" s="286"/>
      <c r="GI181" s="297"/>
      <c r="GJ181" s="298"/>
      <c r="GK181" s="299"/>
      <c r="GL181" s="300"/>
      <c r="GM181" s="291"/>
      <c r="GN181" s="286"/>
      <c r="GO181" s="297"/>
      <c r="GP181" s="298"/>
      <c r="GQ181" s="299"/>
      <c r="GR181" s="300"/>
      <c r="GS181" s="291"/>
      <c r="GT181" s="286"/>
      <c r="GU181" s="297"/>
      <c r="GV181" s="298"/>
      <c r="GW181" s="299"/>
      <c r="GX181" s="300"/>
      <c r="GY181" s="291"/>
      <c r="GZ181" s="286"/>
      <c r="HA181" s="297"/>
      <c r="HB181" s="298"/>
      <c r="HC181" s="299"/>
      <c r="HD181" s="300"/>
    </row>
    <row r="182" spans="1:212" x14ac:dyDescent="0.25">
      <c r="A182" s="280">
        <f>IF(AL182=1,(MAXA(A$18:A181)+1),0)</f>
        <v>0</v>
      </c>
      <c r="B182" s="280">
        <f>IF(BF182+BG182+BH182+BI182+BJ182&gt;0,MAXA(B$18:B181)+1,0)</f>
        <v>0</v>
      </c>
      <c r="C182" s="280">
        <f>IF(BL182+BM182+BN182+BO182+BP182&gt;0,MAXA(C$18:C181)+1,0)</f>
        <v>0</v>
      </c>
      <c r="D182" s="280">
        <f>IF(BR182+BS182+BT182+BU182+BV182&gt;0,MAXA(D$18:D181)+1,0)</f>
        <v>0</v>
      </c>
      <c r="E182" s="280">
        <f>IF(BX182+BY182+BZ182+CA182+CB182&gt;0,MAXA(E$18:E181)+1,0)</f>
        <v>0</v>
      </c>
      <c r="F182" s="280">
        <f>IF(CD182+CE182+CF182+CG182+CH182&gt;0,MAXA(F$18:F181)+1,0)</f>
        <v>0</v>
      </c>
      <c r="G182" s="280">
        <f>IF(CJ182+CK182+CL182+CM182+CN182&gt;0,MAXA(G$18:G181)+1,0)</f>
        <v>0</v>
      </c>
      <c r="H182" s="280">
        <f>IF(CP182+CQ182+CR182+CS182+CT182&gt;0,MAXA(H$18:H181)+1,0)</f>
        <v>0</v>
      </c>
      <c r="I182" s="280">
        <f>IF(CV182+CW182+CX182+CY182+CZ182&gt;0,MAXA(I$18:I181)+1,0)</f>
        <v>0</v>
      </c>
      <c r="J182" s="280">
        <f>IF(DB182+DC182+DD182+DE182+DF182&gt;0,MAXA(J$18:J181)+1,0)</f>
        <v>0</v>
      </c>
      <c r="K182" s="280">
        <f>IF(DH182+DI182+DJ182+DK182+DL182&gt;0,MAXA(K$18:K181)+1,0)</f>
        <v>0</v>
      </c>
      <c r="L182" s="280">
        <f>IF(DN182+DO182+DP182+DQ182+DR182&gt;0,MAXA(L$18:L181)+1,0)</f>
        <v>0</v>
      </c>
      <c r="M182" s="280">
        <f>IF(DT182+DU182+DV182+DW182+DX182&gt;0,MAXA(M$18:M181)+1,0)</f>
        <v>0</v>
      </c>
      <c r="N182" s="280">
        <f>IF(DZ182+EA182+EB182+EC182+ED182&gt;0,MAXA(N$18:N181)+1,0)</f>
        <v>0</v>
      </c>
      <c r="O182" s="280">
        <f>IF(EF182+EG182+EH182+EI182+EJ182&gt;0,MAXA(O$18:O181)+1,0)</f>
        <v>0</v>
      </c>
      <c r="P182" s="280">
        <f>IF(EL182+EM182+EN182+EO182+EP182&gt;0,MAXA(P$18:P181)+1,0)</f>
        <v>0</v>
      </c>
      <c r="Q182" s="280">
        <f>IF(ER182+ES182+ET182+EU182+EV182&gt;0,MAXA(Q$18:Q181)+1,0)</f>
        <v>0</v>
      </c>
      <c r="R182" s="280">
        <f>IF(EX182+EY182+EZ182+FA182+FB182&gt;0,MAXA(R$18:R181)+1,0)</f>
        <v>0</v>
      </c>
      <c r="S182" s="280">
        <f>IF(FD182+FE182+FF182+FG182+FH182&gt;0,MAXA(S$18:S181)+1,0)</f>
        <v>0</v>
      </c>
      <c r="T182" s="280">
        <f>IF(FJ182+FK182+FL182+FM182+FN182&gt;0,MAXA(T$18:T181)+1,0)</f>
        <v>0</v>
      </c>
      <c r="U182" s="280">
        <f>IF(FP182+FQ182+FR182+FS182+FT182&gt;0,MAXA(U$18:U181)+1,0)</f>
        <v>0</v>
      </c>
      <c r="V182" s="280">
        <f>IF(FV182+FW182+FX182+FY182+FZ182&gt;0,MAXA(V$18:V181)+1,0)</f>
        <v>0</v>
      </c>
      <c r="W182" s="280">
        <f>IF(GB182+GC182+GD182+GE182+GF182&gt;0,MAXA(W$18:W181)+1,0)</f>
        <v>0</v>
      </c>
      <c r="X182" s="280">
        <f>IF(GH182+GI182+GJ182+GK182+GL182&gt;0,MAXA(X$18:X181)+1,0)</f>
        <v>0</v>
      </c>
      <c r="Y182" s="280">
        <f>IF(GN182+GO182+GP182+GQ182+GR182&gt;0,MAXA(Y$18:Y181)+1,0)</f>
        <v>0</v>
      </c>
      <c r="Z182" s="280">
        <f>IF(GT182+GU182+GV182+GW182+GX182&gt;0,MAXA(Z$18:Z181)+1,0)</f>
        <v>0</v>
      </c>
      <c r="AA182" s="280">
        <f>IF(GZ182+HA182+HB182+HC182+HD182&gt;0,MAXA(AA$18:AA181)+1,0)</f>
        <v>0</v>
      </c>
      <c r="AB182" s="280">
        <f t="shared" si="78"/>
        <v>0</v>
      </c>
      <c r="AC182" s="280">
        <f t="shared" si="86"/>
        <v>0</v>
      </c>
      <c r="AD182" s="280">
        <f t="shared" si="87"/>
        <v>0</v>
      </c>
      <c r="AE182" s="280">
        <f t="shared" si="88"/>
        <v>0</v>
      </c>
      <c r="AF182" s="280">
        <f t="shared" si="79"/>
        <v>0</v>
      </c>
      <c r="AG182" s="280">
        <f t="shared" si="89"/>
        <v>0</v>
      </c>
      <c r="AH182" s="280">
        <f t="shared" si="80"/>
        <v>0</v>
      </c>
      <c r="AI182" s="280">
        <f t="shared" si="90"/>
        <v>0</v>
      </c>
      <c r="AJ182" s="280">
        <f t="shared" si="81"/>
        <v>0</v>
      </c>
      <c r="AK182" s="186" t="e">
        <f>MATCH(AY182,AY$18:AY614,0)</f>
        <v>#N/A</v>
      </c>
      <c r="AL182" s="280">
        <f t="shared" si="91"/>
        <v>0</v>
      </c>
      <c r="AM182" s="280">
        <f t="shared" si="92"/>
        <v>165</v>
      </c>
      <c r="AN182" s="415"/>
      <c r="AO182" s="416"/>
      <c r="AP182" s="303">
        <f t="shared" si="82"/>
        <v>0</v>
      </c>
      <c r="AQ182" s="304">
        <f t="shared" si="83"/>
        <v>0</v>
      </c>
      <c r="AR182" s="305">
        <f t="shared" si="84"/>
        <v>0</v>
      </c>
      <c r="AS182" s="284"/>
      <c r="AT182" s="285" t="str">
        <f t="shared" si="85"/>
        <v/>
      </c>
      <c r="AU182" s="286"/>
      <c r="AV182" s="287"/>
      <c r="AW182" s="288"/>
      <c r="AX182" s="289"/>
      <c r="AY182" s="290"/>
      <c r="AZ182" s="291"/>
      <c r="BA182" s="286"/>
      <c r="BB182" s="290"/>
      <c r="BC182" s="287"/>
      <c r="BD182" s="307"/>
      <c r="BE182" s="309"/>
      <c r="BF182" s="286"/>
      <c r="BG182" s="297"/>
      <c r="BH182" s="298"/>
      <c r="BI182" s="299"/>
      <c r="BJ182" s="300"/>
      <c r="BK182" s="301"/>
      <c r="BL182" s="286"/>
      <c r="BM182" s="297"/>
      <c r="BN182" s="298"/>
      <c r="BO182" s="299"/>
      <c r="BP182" s="300"/>
      <c r="BQ182" s="301"/>
      <c r="BR182" s="286"/>
      <c r="BS182" s="297"/>
      <c r="BT182" s="298"/>
      <c r="BU182" s="299"/>
      <c r="BV182" s="300"/>
      <c r="BW182" s="301"/>
      <c r="BX182" s="286"/>
      <c r="BY182" s="297"/>
      <c r="BZ182" s="298"/>
      <c r="CA182" s="299"/>
      <c r="CB182" s="300"/>
      <c r="CC182" s="291"/>
      <c r="CD182" s="286"/>
      <c r="CE182" s="297"/>
      <c r="CF182" s="298"/>
      <c r="CG182" s="299"/>
      <c r="CH182" s="300"/>
      <c r="CI182" s="291"/>
      <c r="CJ182" s="286"/>
      <c r="CK182" s="297"/>
      <c r="CL182" s="298"/>
      <c r="CM182" s="299"/>
      <c r="CN182" s="300"/>
      <c r="CO182" s="291"/>
      <c r="CP182" s="286"/>
      <c r="CQ182" s="297"/>
      <c r="CR182" s="298"/>
      <c r="CS182" s="299"/>
      <c r="CT182" s="300"/>
      <c r="CU182" s="291"/>
      <c r="CV182" s="286"/>
      <c r="CW182" s="297"/>
      <c r="CX182" s="298"/>
      <c r="CY182" s="299"/>
      <c r="CZ182" s="300"/>
      <c r="DA182" s="291"/>
      <c r="DB182" s="286"/>
      <c r="DC182" s="297"/>
      <c r="DD182" s="298"/>
      <c r="DE182" s="299"/>
      <c r="DF182" s="300"/>
      <c r="DG182" s="291"/>
      <c r="DH182" s="286"/>
      <c r="DI182" s="297"/>
      <c r="DJ182" s="298"/>
      <c r="DK182" s="299"/>
      <c r="DL182" s="300"/>
      <c r="DM182" s="291"/>
      <c r="DN182" s="286"/>
      <c r="DO182" s="297"/>
      <c r="DP182" s="298"/>
      <c r="DQ182" s="299"/>
      <c r="DR182" s="300"/>
      <c r="DS182" s="291"/>
      <c r="DT182" s="286"/>
      <c r="DU182" s="297"/>
      <c r="DV182" s="298"/>
      <c r="DW182" s="299"/>
      <c r="DX182" s="300"/>
      <c r="DY182" s="291"/>
      <c r="DZ182" s="286"/>
      <c r="EA182" s="297"/>
      <c r="EB182" s="298"/>
      <c r="EC182" s="299"/>
      <c r="ED182" s="300"/>
      <c r="EE182" s="291"/>
      <c r="EF182" s="286"/>
      <c r="EG182" s="297"/>
      <c r="EH182" s="298"/>
      <c r="EI182" s="299"/>
      <c r="EJ182" s="300"/>
      <c r="EK182" s="291"/>
      <c r="EL182" s="286"/>
      <c r="EM182" s="297"/>
      <c r="EN182" s="298"/>
      <c r="EO182" s="299"/>
      <c r="EP182" s="300"/>
      <c r="EQ182" s="291"/>
      <c r="ER182" s="286"/>
      <c r="ES182" s="297"/>
      <c r="ET182" s="298"/>
      <c r="EU182" s="299"/>
      <c r="EV182" s="300"/>
      <c r="EW182" s="291"/>
      <c r="EX182" s="286"/>
      <c r="EY182" s="297"/>
      <c r="EZ182" s="298"/>
      <c r="FA182" s="299"/>
      <c r="FB182" s="300"/>
      <c r="FC182" s="291"/>
      <c r="FD182" s="286"/>
      <c r="FE182" s="297"/>
      <c r="FF182" s="298"/>
      <c r="FG182" s="299"/>
      <c r="FH182" s="300"/>
      <c r="FI182" s="291"/>
      <c r="FJ182" s="286"/>
      <c r="FK182" s="297"/>
      <c r="FL182" s="298"/>
      <c r="FM182" s="299"/>
      <c r="FN182" s="300"/>
      <c r="FO182" s="291"/>
      <c r="FP182" s="286"/>
      <c r="FQ182" s="297"/>
      <c r="FR182" s="298"/>
      <c r="FS182" s="299"/>
      <c r="FT182" s="300"/>
      <c r="FU182" s="291"/>
      <c r="FV182" s="286"/>
      <c r="FW182" s="297"/>
      <c r="FX182" s="298"/>
      <c r="FY182" s="299"/>
      <c r="FZ182" s="300"/>
      <c r="GA182" s="291"/>
      <c r="GB182" s="286"/>
      <c r="GC182" s="297"/>
      <c r="GD182" s="298"/>
      <c r="GE182" s="299"/>
      <c r="GF182" s="300"/>
      <c r="GG182" s="291"/>
      <c r="GH182" s="286"/>
      <c r="GI182" s="297"/>
      <c r="GJ182" s="298"/>
      <c r="GK182" s="299"/>
      <c r="GL182" s="300"/>
      <c r="GM182" s="291"/>
      <c r="GN182" s="286"/>
      <c r="GO182" s="297"/>
      <c r="GP182" s="298"/>
      <c r="GQ182" s="299"/>
      <c r="GR182" s="300"/>
      <c r="GS182" s="291"/>
      <c r="GT182" s="286"/>
      <c r="GU182" s="297"/>
      <c r="GV182" s="298"/>
      <c r="GW182" s="299"/>
      <c r="GX182" s="300"/>
      <c r="GY182" s="291"/>
      <c r="GZ182" s="286"/>
      <c r="HA182" s="297"/>
      <c r="HB182" s="298"/>
      <c r="HC182" s="299"/>
      <c r="HD182" s="300"/>
    </row>
    <row r="183" spans="1:212" x14ac:dyDescent="0.25">
      <c r="A183" s="280">
        <f>IF(AL183=1,(MAXA(A$18:A182)+1),0)</f>
        <v>0</v>
      </c>
      <c r="B183" s="280">
        <f>IF(BF183+BG183+BH183+BI183+BJ183&gt;0,MAXA(B$18:B182)+1,0)</f>
        <v>0</v>
      </c>
      <c r="C183" s="280">
        <f>IF(BL183+BM183+BN183+BO183+BP183&gt;0,MAXA(C$18:C182)+1,0)</f>
        <v>0</v>
      </c>
      <c r="D183" s="280">
        <f>IF(BR183+BS183+BT183+BU183+BV183&gt;0,MAXA(D$18:D182)+1,0)</f>
        <v>0</v>
      </c>
      <c r="E183" s="280">
        <f>IF(BX183+BY183+BZ183+CA183+CB183&gt;0,MAXA(E$18:E182)+1,0)</f>
        <v>0</v>
      </c>
      <c r="F183" s="280">
        <f>IF(CD183+CE183+CF183+CG183+CH183&gt;0,MAXA(F$18:F182)+1,0)</f>
        <v>0</v>
      </c>
      <c r="G183" s="280">
        <f>IF(CJ183+CK183+CL183+CM183+CN183&gt;0,MAXA(G$18:G182)+1,0)</f>
        <v>0</v>
      </c>
      <c r="H183" s="280">
        <f>IF(CP183+CQ183+CR183+CS183+CT183&gt;0,MAXA(H$18:H182)+1,0)</f>
        <v>0</v>
      </c>
      <c r="I183" s="280">
        <f>IF(CV183+CW183+CX183+CY183+CZ183&gt;0,MAXA(I$18:I182)+1,0)</f>
        <v>0</v>
      </c>
      <c r="J183" s="280">
        <f>IF(DB183+DC183+DD183+DE183+DF183&gt;0,MAXA(J$18:J182)+1,0)</f>
        <v>0</v>
      </c>
      <c r="K183" s="280">
        <f>IF(DH183+DI183+DJ183+DK183+DL183&gt;0,MAXA(K$18:K182)+1,0)</f>
        <v>0</v>
      </c>
      <c r="L183" s="280">
        <f>IF(DN183+DO183+DP183+DQ183+DR183&gt;0,MAXA(L$18:L182)+1,0)</f>
        <v>0</v>
      </c>
      <c r="M183" s="280">
        <f>IF(DT183+DU183+DV183+DW183+DX183&gt;0,MAXA(M$18:M182)+1,0)</f>
        <v>0</v>
      </c>
      <c r="N183" s="280">
        <f>IF(DZ183+EA183+EB183+EC183+ED183&gt;0,MAXA(N$18:N182)+1,0)</f>
        <v>0</v>
      </c>
      <c r="O183" s="280">
        <f>IF(EF183+EG183+EH183+EI183+EJ183&gt;0,MAXA(O$18:O182)+1,0)</f>
        <v>0</v>
      </c>
      <c r="P183" s="280">
        <f>IF(EL183+EM183+EN183+EO183+EP183&gt;0,MAXA(P$18:P182)+1,0)</f>
        <v>0</v>
      </c>
      <c r="Q183" s="280">
        <f>IF(ER183+ES183+ET183+EU183+EV183&gt;0,MAXA(Q$18:Q182)+1,0)</f>
        <v>0</v>
      </c>
      <c r="R183" s="280">
        <f>IF(EX183+EY183+EZ183+FA183+FB183&gt;0,MAXA(R$18:R182)+1,0)</f>
        <v>0</v>
      </c>
      <c r="S183" s="280">
        <f>IF(FD183+FE183+FF183+FG183+FH183&gt;0,MAXA(S$18:S182)+1,0)</f>
        <v>0</v>
      </c>
      <c r="T183" s="280">
        <f>IF(FJ183+FK183+FL183+FM183+FN183&gt;0,MAXA(T$18:T182)+1,0)</f>
        <v>0</v>
      </c>
      <c r="U183" s="280">
        <f>IF(FP183+FQ183+FR183+FS183+FT183&gt;0,MAXA(U$18:U182)+1,0)</f>
        <v>0</v>
      </c>
      <c r="V183" s="280">
        <f>IF(FV183+FW183+FX183+FY183+FZ183&gt;0,MAXA(V$18:V182)+1,0)</f>
        <v>0</v>
      </c>
      <c r="W183" s="280">
        <f>IF(GB183+GC183+GD183+GE183+GF183&gt;0,MAXA(W$18:W182)+1,0)</f>
        <v>0</v>
      </c>
      <c r="X183" s="280">
        <f>IF(GH183+GI183+GJ183+GK183+GL183&gt;0,MAXA(X$18:X182)+1,0)</f>
        <v>0</v>
      </c>
      <c r="Y183" s="280">
        <f>IF(GN183+GO183+GP183+GQ183+GR183&gt;0,MAXA(Y$18:Y182)+1,0)</f>
        <v>0</v>
      </c>
      <c r="Z183" s="280">
        <f>IF(GT183+GU183+GV183+GW183+GX183&gt;0,MAXA(Z$18:Z182)+1,0)</f>
        <v>0</v>
      </c>
      <c r="AA183" s="280">
        <f>IF(GZ183+HA183+HB183+HC183+HD183&gt;0,MAXA(AA$18:AA182)+1,0)</f>
        <v>0</v>
      </c>
      <c r="AB183" s="280">
        <f t="shared" si="78"/>
        <v>0</v>
      </c>
      <c r="AC183" s="280">
        <f t="shared" si="86"/>
        <v>0</v>
      </c>
      <c r="AD183" s="280">
        <f t="shared" si="87"/>
        <v>0</v>
      </c>
      <c r="AE183" s="280">
        <f t="shared" si="88"/>
        <v>0</v>
      </c>
      <c r="AF183" s="280">
        <f t="shared" si="79"/>
        <v>0</v>
      </c>
      <c r="AG183" s="280">
        <f t="shared" si="89"/>
        <v>0</v>
      </c>
      <c r="AH183" s="280">
        <f t="shared" si="80"/>
        <v>0</v>
      </c>
      <c r="AI183" s="280">
        <f t="shared" si="90"/>
        <v>0</v>
      </c>
      <c r="AJ183" s="280">
        <f t="shared" si="81"/>
        <v>0</v>
      </c>
      <c r="AK183" s="186" t="e">
        <f>MATCH(AY183,AY$18:AY615,0)</f>
        <v>#N/A</v>
      </c>
      <c r="AL183" s="280">
        <f t="shared" si="91"/>
        <v>0</v>
      </c>
      <c r="AM183" s="280">
        <f t="shared" si="92"/>
        <v>166</v>
      </c>
      <c r="AN183" s="415"/>
      <c r="AO183" s="416"/>
      <c r="AP183" s="303">
        <f t="shared" si="82"/>
        <v>0</v>
      </c>
      <c r="AQ183" s="304">
        <f t="shared" si="83"/>
        <v>0</v>
      </c>
      <c r="AR183" s="305">
        <f t="shared" si="84"/>
        <v>0</v>
      </c>
      <c r="AS183" s="284"/>
      <c r="AT183" s="285" t="str">
        <f t="shared" si="85"/>
        <v/>
      </c>
      <c r="AU183" s="286"/>
      <c r="AV183" s="287"/>
      <c r="AW183" s="288"/>
      <c r="AX183" s="289"/>
      <c r="AY183" s="290"/>
      <c r="AZ183" s="291"/>
      <c r="BA183" s="286"/>
      <c r="BB183" s="290"/>
      <c r="BC183" s="287"/>
      <c r="BD183" s="307"/>
      <c r="BE183" s="309"/>
      <c r="BF183" s="286"/>
      <c r="BG183" s="297"/>
      <c r="BH183" s="298"/>
      <c r="BI183" s="299"/>
      <c r="BJ183" s="300"/>
      <c r="BK183" s="301"/>
      <c r="BL183" s="286"/>
      <c r="BM183" s="297"/>
      <c r="BN183" s="298"/>
      <c r="BO183" s="299"/>
      <c r="BP183" s="300"/>
      <c r="BQ183" s="301"/>
      <c r="BR183" s="286"/>
      <c r="BS183" s="297"/>
      <c r="BT183" s="298"/>
      <c r="BU183" s="299"/>
      <c r="BV183" s="300"/>
      <c r="BW183" s="301"/>
      <c r="BX183" s="286"/>
      <c r="BY183" s="297"/>
      <c r="BZ183" s="298"/>
      <c r="CA183" s="299"/>
      <c r="CB183" s="300"/>
      <c r="CC183" s="291"/>
      <c r="CD183" s="286"/>
      <c r="CE183" s="297"/>
      <c r="CF183" s="298"/>
      <c r="CG183" s="299"/>
      <c r="CH183" s="300"/>
      <c r="CI183" s="291"/>
      <c r="CJ183" s="286"/>
      <c r="CK183" s="297"/>
      <c r="CL183" s="298"/>
      <c r="CM183" s="299"/>
      <c r="CN183" s="300"/>
      <c r="CO183" s="291"/>
      <c r="CP183" s="286"/>
      <c r="CQ183" s="297"/>
      <c r="CR183" s="298"/>
      <c r="CS183" s="299"/>
      <c r="CT183" s="300"/>
      <c r="CU183" s="291"/>
      <c r="CV183" s="286"/>
      <c r="CW183" s="297"/>
      <c r="CX183" s="298"/>
      <c r="CY183" s="299"/>
      <c r="CZ183" s="300"/>
      <c r="DA183" s="291"/>
      <c r="DB183" s="286"/>
      <c r="DC183" s="297"/>
      <c r="DD183" s="298"/>
      <c r="DE183" s="299"/>
      <c r="DF183" s="300"/>
      <c r="DG183" s="291"/>
      <c r="DH183" s="286"/>
      <c r="DI183" s="297"/>
      <c r="DJ183" s="298"/>
      <c r="DK183" s="299"/>
      <c r="DL183" s="300"/>
      <c r="DM183" s="291"/>
      <c r="DN183" s="286"/>
      <c r="DO183" s="297"/>
      <c r="DP183" s="298"/>
      <c r="DQ183" s="299"/>
      <c r="DR183" s="300"/>
      <c r="DS183" s="291"/>
      <c r="DT183" s="286"/>
      <c r="DU183" s="297"/>
      <c r="DV183" s="298"/>
      <c r="DW183" s="299"/>
      <c r="DX183" s="300"/>
      <c r="DY183" s="291"/>
      <c r="DZ183" s="286"/>
      <c r="EA183" s="297"/>
      <c r="EB183" s="298"/>
      <c r="EC183" s="299"/>
      <c r="ED183" s="300"/>
      <c r="EE183" s="291"/>
      <c r="EF183" s="286"/>
      <c r="EG183" s="297"/>
      <c r="EH183" s="298"/>
      <c r="EI183" s="299"/>
      <c r="EJ183" s="300"/>
      <c r="EK183" s="291"/>
      <c r="EL183" s="286"/>
      <c r="EM183" s="297"/>
      <c r="EN183" s="298"/>
      <c r="EO183" s="299"/>
      <c r="EP183" s="300"/>
      <c r="EQ183" s="291"/>
      <c r="ER183" s="286"/>
      <c r="ES183" s="297"/>
      <c r="ET183" s="298"/>
      <c r="EU183" s="299"/>
      <c r="EV183" s="300"/>
      <c r="EW183" s="291"/>
      <c r="EX183" s="286"/>
      <c r="EY183" s="297"/>
      <c r="EZ183" s="298"/>
      <c r="FA183" s="299"/>
      <c r="FB183" s="300"/>
      <c r="FC183" s="291"/>
      <c r="FD183" s="286"/>
      <c r="FE183" s="297"/>
      <c r="FF183" s="298"/>
      <c r="FG183" s="299"/>
      <c r="FH183" s="300"/>
      <c r="FI183" s="291"/>
      <c r="FJ183" s="286"/>
      <c r="FK183" s="297"/>
      <c r="FL183" s="298"/>
      <c r="FM183" s="299"/>
      <c r="FN183" s="300"/>
      <c r="FO183" s="291"/>
      <c r="FP183" s="286"/>
      <c r="FQ183" s="297"/>
      <c r="FR183" s="298"/>
      <c r="FS183" s="299"/>
      <c r="FT183" s="300"/>
      <c r="FU183" s="291"/>
      <c r="FV183" s="286"/>
      <c r="FW183" s="297"/>
      <c r="FX183" s="298"/>
      <c r="FY183" s="299"/>
      <c r="FZ183" s="300"/>
      <c r="GA183" s="291"/>
      <c r="GB183" s="286"/>
      <c r="GC183" s="297"/>
      <c r="GD183" s="298"/>
      <c r="GE183" s="299"/>
      <c r="GF183" s="300"/>
      <c r="GG183" s="291"/>
      <c r="GH183" s="286"/>
      <c r="GI183" s="297"/>
      <c r="GJ183" s="298"/>
      <c r="GK183" s="299"/>
      <c r="GL183" s="300"/>
      <c r="GM183" s="291"/>
      <c r="GN183" s="286"/>
      <c r="GO183" s="297"/>
      <c r="GP183" s="298"/>
      <c r="GQ183" s="299"/>
      <c r="GR183" s="300"/>
      <c r="GS183" s="291"/>
      <c r="GT183" s="286"/>
      <c r="GU183" s="297"/>
      <c r="GV183" s="298"/>
      <c r="GW183" s="299"/>
      <c r="GX183" s="300"/>
      <c r="GY183" s="291"/>
      <c r="GZ183" s="286"/>
      <c r="HA183" s="297"/>
      <c r="HB183" s="298"/>
      <c r="HC183" s="299"/>
      <c r="HD183" s="300"/>
    </row>
    <row r="184" spans="1:212" x14ac:dyDescent="0.25">
      <c r="A184" s="280">
        <f>IF(AL184=1,(MAXA(A$18:A183)+1),0)</f>
        <v>0</v>
      </c>
      <c r="B184" s="280">
        <f>IF(BF184+BG184+BH184+BI184+BJ184&gt;0,MAXA(B$18:B183)+1,0)</f>
        <v>0</v>
      </c>
      <c r="C184" s="280">
        <f>IF(BL184+BM184+BN184+BO184+BP184&gt;0,MAXA(C$18:C183)+1,0)</f>
        <v>0</v>
      </c>
      <c r="D184" s="280">
        <f>IF(BR184+BS184+BT184+BU184+BV184&gt;0,MAXA(D$18:D183)+1,0)</f>
        <v>0</v>
      </c>
      <c r="E184" s="280">
        <f>IF(BX184+BY184+BZ184+CA184+CB184&gt;0,MAXA(E$18:E183)+1,0)</f>
        <v>0</v>
      </c>
      <c r="F184" s="280">
        <f>IF(CD184+CE184+CF184+CG184+CH184&gt;0,MAXA(F$18:F183)+1,0)</f>
        <v>0</v>
      </c>
      <c r="G184" s="280">
        <f>IF(CJ184+CK184+CL184+CM184+CN184&gt;0,MAXA(G$18:G183)+1,0)</f>
        <v>0</v>
      </c>
      <c r="H184" s="280">
        <f>IF(CP184+CQ184+CR184+CS184+CT184&gt;0,MAXA(H$18:H183)+1,0)</f>
        <v>0</v>
      </c>
      <c r="I184" s="280">
        <f>IF(CV184+CW184+CX184+CY184+CZ184&gt;0,MAXA(I$18:I183)+1,0)</f>
        <v>0</v>
      </c>
      <c r="J184" s="280">
        <f>IF(DB184+DC184+DD184+DE184+DF184&gt;0,MAXA(J$18:J183)+1,0)</f>
        <v>0</v>
      </c>
      <c r="K184" s="280">
        <f>IF(DH184+DI184+DJ184+DK184+DL184&gt;0,MAXA(K$18:K183)+1,0)</f>
        <v>0</v>
      </c>
      <c r="L184" s="280">
        <f>IF(DN184+DO184+DP184+DQ184+DR184&gt;0,MAXA(L$18:L183)+1,0)</f>
        <v>0</v>
      </c>
      <c r="M184" s="280">
        <f>IF(DT184+DU184+DV184+DW184+DX184&gt;0,MAXA(M$18:M183)+1,0)</f>
        <v>0</v>
      </c>
      <c r="N184" s="280">
        <f>IF(DZ184+EA184+EB184+EC184+ED184&gt;0,MAXA(N$18:N183)+1,0)</f>
        <v>0</v>
      </c>
      <c r="O184" s="280">
        <f>IF(EF184+EG184+EH184+EI184+EJ184&gt;0,MAXA(O$18:O183)+1,0)</f>
        <v>0</v>
      </c>
      <c r="P184" s="280">
        <f>IF(EL184+EM184+EN184+EO184+EP184&gt;0,MAXA(P$18:P183)+1,0)</f>
        <v>0</v>
      </c>
      <c r="Q184" s="280">
        <f>IF(ER184+ES184+ET184+EU184+EV184&gt;0,MAXA(Q$18:Q183)+1,0)</f>
        <v>0</v>
      </c>
      <c r="R184" s="280">
        <f>IF(EX184+EY184+EZ184+FA184+FB184&gt;0,MAXA(R$18:R183)+1,0)</f>
        <v>0</v>
      </c>
      <c r="S184" s="280">
        <f>IF(FD184+FE184+FF184+FG184+FH184&gt;0,MAXA(S$18:S183)+1,0)</f>
        <v>0</v>
      </c>
      <c r="T184" s="280">
        <f>IF(FJ184+FK184+FL184+FM184+FN184&gt;0,MAXA(T$18:T183)+1,0)</f>
        <v>0</v>
      </c>
      <c r="U184" s="280">
        <f>IF(FP184+FQ184+FR184+FS184+FT184&gt;0,MAXA(U$18:U183)+1,0)</f>
        <v>0</v>
      </c>
      <c r="V184" s="280">
        <f>IF(FV184+FW184+FX184+FY184+FZ184&gt;0,MAXA(V$18:V183)+1,0)</f>
        <v>0</v>
      </c>
      <c r="W184" s="280">
        <f>IF(GB184+GC184+GD184+GE184+GF184&gt;0,MAXA(W$18:W183)+1,0)</f>
        <v>0</v>
      </c>
      <c r="X184" s="280">
        <f>IF(GH184+GI184+GJ184+GK184+GL184&gt;0,MAXA(X$18:X183)+1,0)</f>
        <v>0</v>
      </c>
      <c r="Y184" s="280">
        <f>IF(GN184+GO184+GP184+GQ184+GR184&gt;0,MAXA(Y$18:Y183)+1,0)</f>
        <v>0</v>
      </c>
      <c r="Z184" s="280">
        <f>IF(GT184+GU184+GV184+GW184+GX184&gt;0,MAXA(Z$18:Z183)+1,0)</f>
        <v>0</v>
      </c>
      <c r="AA184" s="280">
        <f>IF(GZ184+HA184+HB184+HC184+HD184&gt;0,MAXA(AA$18:AA183)+1,0)</f>
        <v>0</v>
      </c>
      <c r="AB184" s="280">
        <f t="shared" ref="AB184:AB200" si="93">IF(AU184="Yes",1,0)</f>
        <v>0</v>
      </c>
      <c r="AC184" s="280">
        <f t="shared" ref="AC184:AC200" si="94">BA184+BF184+BG184+BL184+BM184+BR184+BS184+BX184+BY184+CD184+CE184+CJ184+CK184+CP184+CQ184+CV184+CW184+DB184+DC184+DH184+DI184+DN184+DO184+DT184+DU184+DZ184+EA184+EF184+EG184</f>
        <v>0</v>
      </c>
      <c r="AD184" s="280">
        <f t="shared" ref="AD184:AD200" si="95">BD184+BJ184+BP184+BV184+CB184+CH184+CN184+CT184+CZ184+DF184+DL184+DR184+DX184+ED184+EJ184</f>
        <v>0</v>
      </c>
      <c r="AE184" s="280">
        <f t="shared" ref="AE184:AE200" si="96">BC184+BI184+BO184+BU184+CA184+CG184+CM184+CS184+CY184+DE184+DK184+DQ184+DW184+EC184+EI184</f>
        <v>0</v>
      </c>
      <c r="AF184" s="280">
        <f t="shared" ref="AF184:AF200" si="97">IF(AD184&lt;&gt;AH184,1,0)</f>
        <v>0</v>
      </c>
      <c r="AG184" s="280">
        <f t="shared" ref="AG184:AG200" si="98">IF(AND(AS184="OP",AJ184=1,AR184=0),1,0)</f>
        <v>0</v>
      </c>
      <c r="AH184" s="280">
        <f t="shared" ref="AH184:AH200" si="99">IF(AV184="Yes",1,0)</f>
        <v>0</v>
      </c>
      <c r="AI184" s="280">
        <f t="shared" ref="AI184:AI200" si="100">BB184+BH184+BN184+BT184+BZ184+CF184+CL184+CR184+CX184+DD184+DJ184+DP184+DV184+EB184+EH184</f>
        <v>0</v>
      </c>
      <c r="AJ184" s="280">
        <f t="shared" ref="AJ184:AJ200" si="101">IF(OR(AY184&lt;&gt;0,AX184="Yes"),1,0)</f>
        <v>0</v>
      </c>
      <c r="AK184" s="186" t="e">
        <f>MATCH(AY184,AY$18:AY616,0)</f>
        <v>#N/A</v>
      </c>
      <c r="AL184" s="280">
        <f t="shared" ref="AL184:AL200" si="102">IF(OR(AP184&gt;0,AQ184&gt;0),1,0)</f>
        <v>0</v>
      </c>
      <c r="AM184" s="280">
        <f t="shared" si="92"/>
        <v>167</v>
      </c>
      <c r="AN184" s="415"/>
      <c r="AO184" s="416"/>
      <c r="AP184" s="303">
        <f t="shared" ref="AP184:AP200" si="103">AC184+AI184</f>
        <v>0</v>
      </c>
      <c r="AQ184" s="304">
        <f t="shared" ref="AQ184:AQ200" si="104">AD184</f>
        <v>0</v>
      </c>
      <c r="AR184" s="305">
        <f t="shared" ref="AR184:AR200" si="105">AE184</f>
        <v>0</v>
      </c>
      <c r="AS184" s="284"/>
      <c r="AT184" s="285" t="str">
        <f t="shared" si="85"/>
        <v/>
      </c>
      <c r="AU184" s="286"/>
      <c r="AV184" s="287"/>
      <c r="AW184" s="288"/>
      <c r="AX184" s="289"/>
      <c r="AY184" s="290"/>
      <c r="AZ184" s="291"/>
      <c r="BA184" s="286"/>
      <c r="BB184" s="290"/>
      <c r="BC184" s="287"/>
      <c r="BD184" s="307"/>
      <c r="BE184" s="309"/>
      <c r="BF184" s="286"/>
      <c r="BG184" s="297"/>
      <c r="BH184" s="298"/>
      <c r="BI184" s="299"/>
      <c r="BJ184" s="300"/>
      <c r="BK184" s="301"/>
      <c r="BL184" s="286"/>
      <c r="BM184" s="297"/>
      <c r="BN184" s="298"/>
      <c r="BO184" s="299"/>
      <c r="BP184" s="300"/>
      <c r="BQ184" s="301"/>
      <c r="BR184" s="286"/>
      <c r="BS184" s="297"/>
      <c r="BT184" s="298"/>
      <c r="BU184" s="299"/>
      <c r="BV184" s="300"/>
      <c r="BW184" s="301"/>
      <c r="BX184" s="286"/>
      <c r="BY184" s="297"/>
      <c r="BZ184" s="298"/>
      <c r="CA184" s="299"/>
      <c r="CB184" s="300"/>
      <c r="CC184" s="291"/>
      <c r="CD184" s="286"/>
      <c r="CE184" s="297"/>
      <c r="CF184" s="298"/>
      <c r="CG184" s="299"/>
      <c r="CH184" s="300"/>
      <c r="CI184" s="291"/>
      <c r="CJ184" s="286"/>
      <c r="CK184" s="297"/>
      <c r="CL184" s="298"/>
      <c r="CM184" s="299"/>
      <c r="CN184" s="300"/>
      <c r="CO184" s="291"/>
      <c r="CP184" s="286"/>
      <c r="CQ184" s="297"/>
      <c r="CR184" s="298"/>
      <c r="CS184" s="299"/>
      <c r="CT184" s="300"/>
      <c r="CU184" s="291"/>
      <c r="CV184" s="286"/>
      <c r="CW184" s="297"/>
      <c r="CX184" s="298"/>
      <c r="CY184" s="299"/>
      <c r="CZ184" s="300"/>
      <c r="DA184" s="291"/>
      <c r="DB184" s="286"/>
      <c r="DC184" s="297"/>
      <c r="DD184" s="298"/>
      <c r="DE184" s="299"/>
      <c r="DF184" s="300"/>
      <c r="DG184" s="291"/>
      <c r="DH184" s="286"/>
      <c r="DI184" s="297"/>
      <c r="DJ184" s="298"/>
      <c r="DK184" s="299"/>
      <c r="DL184" s="300"/>
      <c r="DM184" s="291"/>
      <c r="DN184" s="286"/>
      <c r="DO184" s="297"/>
      <c r="DP184" s="298"/>
      <c r="DQ184" s="299"/>
      <c r="DR184" s="300"/>
      <c r="DS184" s="291"/>
      <c r="DT184" s="286"/>
      <c r="DU184" s="297"/>
      <c r="DV184" s="298"/>
      <c r="DW184" s="299"/>
      <c r="DX184" s="300"/>
      <c r="DY184" s="291"/>
      <c r="DZ184" s="286"/>
      <c r="EA184" s="297"/>
      <c r="EB184" s="298"/>
      <c r="EC184" s="299"/>
      <c r="ED184" s="300"/>
      <c r="EE184" s="291"/>
      <c r="EF184" s="286"/>
      <c r="EG184" s="297"/>
      <c r="EH184" s="298"/>
      <c r="EI184" s="299"/>
      <c r="EJ184" s="300"/>
      <c r="EK184" s="291"/>
      <c r="EL184" s="286"/>
      <c r="EM184" s="297"/>
      <c r="EN184" s="298"/>
      <c r="EO184" s="299"/>
      <c r="EP184" s="300"/>
      <c r="EQ184" s="291"/>
      <c r="ER184" s="286"/>
      <c r="ES184" s="297"/>
      <c r="ET184" s="298"/>
      <c r="EU184" s="299"/>
      <c r="EV184" s="300"/>
      <c r="EW184" s="291"/>
      <c r="EX184" s="286"/>
      <c r="EY184" s="297"/>
      <c r="EZ184" s="298"/>
      <c r="FA184" s="299"/>
      <c r="FB184" s="300"/>
      <c r="FC184" s="291"/>
      <c r="FD184" s="286"/>
      <c r="FE184" s="297"/>
      <c r="FF184" s="298"/>
      <c r="FG184" s="299"/>
      <c r="FH184" s="300"/>
      <c r="FI184" s="291"/>
      <c r="FJ184" s="286"/>
      <c r="FK184" s="297"/>
      <c r="FL184" s="298"/>
      <c r="FM184" s="299"/>
      <c r="FN184" s="300"/>
      <c r="FO184" s="291"/>
      <c r="FP184" s="286"/>
      <c r="FQ184" s="297"/>
      <c r="FR184" s="298"/>
      <c r="FS184" s="299"/>
      <c r="FT184" s="300"/>
      <c r="FU184" s="291"/>
      <c r="FV184" s="286"/>
      <c r="FW184" s="297"/>
      <c r="FX184" s="298"/>
      <c r="FY184" s="299"/>
      <c r="FZ184" s="300"/>
      <c r="GA184" s="291"/>
      <c r="GB184" s="286"/>
      <c r="GC184" s="297"/>
      <c r="GD184" s="298"/>
      <c r="GE184" s="299"/>
      <c r="GF184" s="300"/>
      <c r="GG184" s="291"/>
      <c r="GH184" s="286"/>
      <c r="GI184" s="297"/>
      <c r="GJ184" s="298"/>
      <c r="GK184" s="299"/>
      <c r="GL184" s="300"/>
      <c r="GM184" s="291"/>
      <c r="GN184" s="286"/>
      <c r="GO184" s="297"/>
      <c r="GP184" s="298"/>
      <c r="GQ184" s="299"/>
      <c r="GR184" s="300"/>
      <c r="GS184" s="291"/>
      <c r="GT184" s="286"/>
      <c r="GU184" s="297"/>
      <c r="GV184" s="298"/>
      <c r="GW184" s="299"/>
      <c r="GX184" s="300"/>
      <c r="GY184" s="291"/>
      <c r="GZ184" s="286"/>
      <c r="HA184" s="297"/>
      <c r="HB184" s="298"/>
      <c r="HC184" s="299"/>
      <c r="HD184" s="300"/>
    </row>
    <row r="185" spans="1:212" x14ac:dyDescent="0.25">
      <c r="A185" s="280">
        <f>IF(AL185=1,(MAXA(A$18:A184)+1),0)</f>
        <v>0</v>
      </c>
      <c r="B185" s="280">
        <f>IF(BF185+BG185+BH185+BI185+BJ185&gt;0,MAXA(B$18:B184)+1,0)</f>
        <v>0</v>
      </c>
      <c r="C185" s="280">
        <f>IF(BL185+BM185+BN185+BO185+BP185&gt;0,MAXA(C$18:C184)+1,0)</f>
        <v>0</v>
      </c>
      <c r="D185" s="280">
        <f>IF(BR185+BS185+BT185+BU185+BV185&gt;0,MAXA(D$18:D184)+1,0)</f>
        <v>0</v>
      </c>
      <c r="E185" s="280">
        <f>IF(BX185+BY185+BZ185+CA185+CB185&gt;0,MAXA(E$18:E184)+1,0)</f>
        <v>0</v>
      </c>
      <c r="F185" s="280">
        <f>IF(CD185+CE185+CF185+CG185+CH185&gt;0,MAXA(F$18:F184)+1,0)</f>
        <v>0</v>
      </c>
      <c r="G185" s="280">
        <f>IF(CJ185+CK185+CL185+CM185+CN185&gt;0,MAXA(G$18:G184)+1,0)</f>
        <v>0</v>
      </c>
      <c r="H185" s="280">
        <f>IF(CP185+CQ185+CR185+CS185+CT185&gt;0,MAXA(H$18:H184)+1,0)</f>
        <v>0</v>
      </c>
      <c r="I185" s="280">
        <f>IF(CV185+CW185+CX185+CY185+CZ185&gt;0,MAXA(I$18:I184)+1,0)</f>
        <v>0</v>
      </c>
      <c r="J185" s="280">
        <f>IF(DB185+DC185+DD185+DE185+DF185&gt;0,MAXA(J$18:J184)+1,0)</f>
        <v>0</v>
      </c>
      <c r="K185" s="280">
        <f>IF(DH185+DI185+DJ185+DK185+DL185&gt;0,MAXA(K$18:K184)+1,0)</f>
        <v>0</v>
      </c>
      <c r="L185" s="280">
        <f>IF(DN185+DO185+DP185+DQ185+DR185&gt;0,MAXA(L$18:L184)+1,0)</f>
        <v>0</v>
      </c>
      <c r="M185" s="280">
        <f>IF(DT185+DU185+DV185+DW185+DX185&gt;0,MAXA(M$18:M184)+1,0)</f>
        <v>0</v>
      </c>
      <c r="N185" s="280">
        <f>IF(DZ185+EA185+EB185+EC185+ED185&gt;0,MAXA(N$18:N184)+1,0)</f>
        <v>0</v>
      </c>
      <c r="O185" s="280">
        <f>IF(EF185+EG185+EH185+EI185+EJ185&gt;0,MAXA(O$18:O184)+1,0)</f>
        <v>0</v>
      </c>
      <c r="P185" s="280">
        <f>IF(EL185+EM185+EN185+EO185+EP185&gt;0,MAXA(P$18:P184)+1,0)</f>
        <v>0</v>
      </c>
      <c r="Q185" s="280">
        <f>IF(ER185+ES185+ET185+EU185+EV185&gt;0,MAXA(Q$18:Q184)+1,0)</f>
        <v>0</v>
      </c>
      <c r="R185" s="280">
        <f>IF(EX185+EY185+EZ185+FA185+FB185&gt;0,MAXA(R$18:R184)+1,0)</f>
        <v>0</v>
      </c>
      <c r="S185" s="280">
        <f>IF(FD185+FE185+FF185+FG185+FH185&gt;0,MAXA(S$18:S184)+1,0)</f>
        <v>0</v>
      </c>
      <c r="T185" s="280">
        <f>IF(FJ185+FK185+FL185+FM185+FN185&gt;0,MAXA(T$18:T184)+1,0)</f>
        <v>0</v>
      </c>
      <c r="U185" s="280">
        <f>IF(FP185+FQ185+FR185+FS185+FT185&gt;0,MAXA(U$18:U184)+1,0)</f>
        <v>0</v>
      </c>
      <c r="V185" s="280">
        <f>IF(FV185+FW185+FX185+FY185+FZ185&gt;0,MAXA(V$18:V184)+1,0)</f>
        <v>0</v>
      </c>
      <c r="W185" s="280">
        <f>IF(GB185+GC185+GD185+GE185+GF185&gt;0,MAXA(W$18:W184)+1,0)</f>
        <v>0</v>
      </c>
      <c r="X185" s="280">
        <f>IF(GH185+GI185+GJ185+GK185+GL185&gt;0,MAXA(X$18:X184)+1,0)</f>
        <v>0</v>
      </c>
      <c r="Y185" s="280">
        <f>IF(GN185+GO185+GP185+GQ185+GR185&gt;0,MAXA(Y$18:Y184)+1,0)</f>
        <v>0</v>
      </c>
      <c r="Z185" s="280">
        <f>IF(GT185+GU185+GV185+GW185+GX185&gt;0,MAXA(Z$18:Z184)+1,0)</f>
        <v>0</v>
      </c>
      <c r="AA185" s="280">
        <f>IF(GZ185+HA185+HB185+HC185+HD185&gt;0,MAXA(AA$18:AA184)+1,0)</f>
        <v>0</v>
      </c>
      <c r="AB185" s="280">
        <f t="shared" si="93"/>
        <v>0</v>
      </c>
      <c r="AC185" s="280">
        <f t="shared" si="94"/>
        <v>0</v>
      </c>
      <c r="AD185" s="280">
        <f t="shared" si="95"/>
        <v>0</v>
      </c>
      <c r="AE185" s="280">
        <f t="shared" si="96"/>
        <v>0</v>
      </c>
      <c r="AF185" s="280">
        <f t="shared" si="97"/>
        <v>0</v>
      </c>
      <c r="AG185" s="280">
        <f t="shared" si="98"/>
        <v>0</v>
      </c>
      <c r="AH185" s="280">
        <f t="shared" si="99"/>
        <v>0</v>
      </c>
      <c r="AI185" s="280">
        <f t="shared" si="100"/>
        <v>0</v>
      </c>
      <c r="AJ185" s="280">
        <f t="shared" si="101"/>
        <v>0</v>
      </c>
      <c r="AK185" s="186" t="e">
        <f>MATCH(AY185,AY$18:AY617,0)</f>
        <v>#N/A</v>
      </c>
      <c r="AL185" s="280">
        <f t="shared" si="102"/>
        <v>0</v>
      </c>
      <c r="AM185" s="280">
        <f t="shared" si="92"/>
        <v>168</v>
      </c>
      <c r="AN185" s="415"/>
      <c r="AO185" s="416"/>
      <c r="AP185" s="303">
        <f t="shared" si="103"/>
        <v>0</v>
      </c>
      <c r="AQ185" s="304">
        <f t="shared" si="104"/>
        <v>0</v>
      </c>
      <c r="AR185" s="305">
        <f t="shared" si="105"/>
        <v>0</v>
      </c>
      <c r="AS185" s="284"/>
      <c r="AT185" s="285" t="str">
        <f t="shared" si="85"/>
        <v/>
      </c>
      <c r="AU185" s="286"/>
      <c r="AV185" s="287"/>
      <c r="AW185" s="288"/>
      <c r="AX185" s="289"/>
      <c r="AY185" s="290"/>
      <c r="AZ185" s="291"/>
      <c r="BA185" s="286"/>
      <c r="BB185" s="290"/>
      <c r="BC185" s="287"/>
      <c r="BD185" s="307"/>
      <c r="BE185" s="309"/>
      <c r="BF185" s="286"/>
      <c r="BG185" s="297"/>
      <c r="BH185" s="298"/>
      <c r="BI185" s="299"/>
      <c r="BJ185" s="300"/>
      <c r="BK185" s="301"/>
      <c r="BL185" s="286"/>
      <c r="BM185" s="297"/>
      <c r="BN185" s="298"/>
      <c r="BO185" s="299"/>
      <c r="BP185" s="300"/>
      <c r="BQ185" s="301"/>
      <c r="BR185" s="286"/>
      <c r="BS185" s="297"/>
      <c r="BT185" s="298"/>
      <c r="BU185" s="299"/>
      <c r="BV185" s="300"/>
      <c r="BW185" s="301"/>
      <c r="BX185" s="286"/>
      <c r="BY185" s="297"/>
      <c r="BZ185" s="298"/>
      <c r="CA185" s="299"/>
      <c r="CB185" s="300"/>
      <c r="CC185" s="291"/>
      <c r="CD185" s="286"/>
      <c r="CE185" s="297"/>
      <c r="CF185" s="298"/>
      <c r="CG185" s="299"/>
      <c r="CH185" s="300"/>
      <c r="CI185" s="291"/>
      <c r="CJ185" s="286"/>
      <c r="CK185" s="297"/>
      <c r="CL185" s="298"/>
      <c r="CM185" s="299"/>
      <c r="CN185" s="300"/>
      <c r="CO185" s="291"/>
      <c r="CP185" s="286"/>
      <c r="CQ185" s="297"/>
      <c r="CR185" s="298"/>
      <c r="CS185" s="299"/>
      <c r="CT185" s="300"/>
      <c r="CU185" s="291"/>
      <c r="CV185" s="286"/>
      <c r="CW185" s="297"/>
      <c r="CX185" s="298"/>
      <c r="CY185" s="299"/>
      <c r="CZ185" s="300"/>
      <c r="DA185" s="291"/>
      <c r="DB185" s="286"/>
      <c r="DC185" s="297"/>
      <c r="DD185" s="298"/>
      <c r="DE185" s="299"/>
      <c r="DF185" s="300"/>
      <c r="DG185" s="291"/>
      <c r="DH185" s="286"/>
      <c r="DI185" s="297"/>
      <c r="DJ185" s="298"/>
      <c r="DK185" s="299"/>
      <c r="DL185" s="300"/>
      <c r="DM185" s="291"/>
      <c r="DN185" s="286"/>
      <c r="DO185" s="297"/>
      <c r="DP185" s="298"/>
      <c r="DQ185" s="299"/>
      <c r="DR185" s="300"/>
      <c r="DS185" s="291"/>
      <c r="DT185" s="286"/>
      <c r="DU185" s="297"/>
      <c r="DV185" s="298"/>
      <c r="DW185" s="299"/>
      <c r="DX185" s="300"/>
      <c r="DY185" s="291"/>
      <c r="DZ185" s="286"/>
      <c r="EA185" s="297"/>
      <c r="EB185" s="298"/>
      <c r="EC185" s="299"/>
      <c r="ED185" s="300"/>
      <c r="EE185" s="291"/>
      <c r="EF185" s="286"/>
      <c r="EG185" s="297"/>
      <c r="EH185" s="298"/>
      <c r="EI185" s="299"/>
      <c r="EJ185" s="300"/>
      <c r="EK185" s="291"/>
      <c r="EL185" s="286"/>
      <c r="EM185" s="297"/>
      <c r="EN185" s="298"/>
      <c r="EO185" s="299"/>
      <c r="EP185" s="300"/>
      <c r="EQ185" s="291"/>
      <c r="ER185" s="286"/>
      <c r="ES185" s="297"/>
      <c r="ET185" s="298"/>
      <c r="EU185" s="299"/>
      <c r="EV185" s="300"/>
      <c r="EW185" s="291"/>
      <c r="EX185" s="286"/>
      <c r="EY185" s="297"/>
      <c r="EZ185" s="298"/>
      <c r="FA185" s="299"/>
      <c r="FB185" s="300"/>
      <c r="FC185" s="291"/>
      <c r="FD185" s="286"/>
      <c r="FE185" s="297"/>
      <c r="FF185" s="298"/>
      <c r="FG185" s="299"/>
      <c r="FH185" s="300"/>
      <c r="FI185" s="291"/>
      <c r="FJ185" s="286"/>
      <c r="FK185" s="297"/>
      <c r="FL185" s="298"/>
      <c r="FM185" s="299"/>
      <c r="FN185" s="300"/>
      <c r="FO185" s="291"/>
      <c r="FP185" s="286"/>
      <c r="FQ185" s="297"/>
      <c r="FR185" s="298"/>
      <c r="FS185" s="299"/>
      <c r="FT185" s="300"/>
      <c r="FU185" s="291"/>
      <c r="FV185" s="286"/>
      <c r="FW185" s="297"/>
      <c r="FX185" s="298"/>
      <c r="FY185" s="299"/>
      <c r="FZ185" s="300"/>
      <c r="GA185" s="291"/>
      <c r="GB185" s="286"/>
      <c r="GC185" s="297"/>
      <c r="GD185" s="298"/>
      <c r="GE185" s="299"/>
      <c r="GF185" s="300"/>
      <c r="GG185" s="291"/>
      <c r="GH185" s="286"/>
      <c r="GI185" s="297"/>
      <c r="GJ185" s="298"/>
      <c r="GK185" s="299"/>
      <c r="GL185" s="300"/>
      <c r="GM185" s="291"/>
      <c r="GN185" s="286"/>
      <c r="GO185" s="297"/>
      <c r="GP185" s="298"/>
      <c r="GQ185" s="299"/>
      <c r="GR185" s="300"/>
      <c r="GS185" s="291"/>
      <c r="GT185" s="286"/>
      <c r="GU185" s="297"/>
      <c r="GV185" s="298"/>
      <c r="GW185" s="299"/>
      <c r="GX185" s="300"/>
      <c r="GY185" s="291"/>
      <c r="GZ185" s="286"/>
      <c r="HA185" s="297"/>
      <c r="HB185" s="298"/>
      <c r="HC185" s="299"/>
      <c r="HD185" s="300"/>
    </row>
    <row r="186" spans="1:212" x14ac:dyDescent="0.25">
      <c r="A186" s="280">
        <f>IF(AL186=1,(MAXA(A$18:A185)+1),0)</f>
        <v>0</v>
      </c>
      <c r="B186" s="280">
        <f>IF(BF186+BG186+BH186+BI186+BJ186&gt;0,MAXA(B$18:B185)+1,0)</f>
        <v>0</v>
      </c>
      <c r="C186" s="280">
        <f>IF(BL186+BM186+BN186+BO186+BP186&gt;0,MAXA(C$18:C185)+1,0)</f>
        <v>0</v>
      </c>
      <c r="D186" s="280">
        <f>IF(BR186+BS186+BT186+BU186+BV186&gt;0,MAXA(D$18:D185)+1,0)</f>
        <v>0</v>
      </c>
      <c r="E186" s="280">
        <f>IF(BX186+BY186+BZ186+CA186+CB186&gt;0,MAXA(E$18:E185)+1,0)</f>
        <v>0</v>
      </c>
      <c r="F186" s="280">
        <f>IF(CD186+CE186+CF186+CG186+CH186&gt;0,MAXA(F$18:F185)+1,0)</f>
        <v>0</v>
      </c>
      <c r="G186" s="280">
        <f>IF(CJ186+CK186+CL186+CM186+CN186&gt;0,MAXA(G$18:G185)+1,0)</f>
        <v>0</v>
      </c>
      <c r="H186" s="280">
        <f>IF(CP186+CQ186+CR186+CS186+CT186&gt;0,MAXA(H$18:H185)+1,0)</f>
        <v>0</v>
      </c>
      <c r="I186" s="280">
        <f>IF(CV186+CW186+CX186+CY186+CZ186&gt;0,MAXA(I$18:I185)+1,0)</f>
        <v>0</v>
      </c>
      <c r="J186" s="280">
        <f>IF(DB186+DC186+DD186+DE186+DF186&gt;0,MAXA(J$18:J185)+1,0)</f>
        <v>0</v>
      </c>
      <c r="K186" s="280">
        <f>IF(DH186+DI186+DJ186+DK186+DL186&gt;0,MAXA(K$18:K185)+1,0)</f>
        <v>0</v>
      </c>
      <c r="L186" s="280">
        <f>IF(DN186+DO186+DP186+DQ186+DR186&gt;0,MAXA(L$18:L185)+1,0)</f>
        <v>0</v>
      </c>
      <c r="M186" s="280">
        <f>IF(DT186+DU186+DV186+DW186+DX186&gt;0,MAXA(M$18:M185)+1,0)</f>
        <v>0</v>
      </c>
      <c r="N186" s="280">
        <f>IF(DZ186+EA186+EB186+EC186+ED186&gt;0,MAXA(N$18:N185)+1,0)</f>
        <v>0</v>
      </c>
      <c r="O186" s="280">
        <f>IF(EF186+EG186+EH186+EI186+EJ186&gt;0,MAXA(O$18:O185)+1,0)</f>
        <v>0</v>
      </c>
      <c r="P186" s="280">
        <f>IF(EL186+EM186+EN186+EO186+EP186&gt;0,MAXA(P$18:P185)+1,0)</f>
        <v>0</v>
      </c>
      <c r="Q186" s="280">
        <f>IF(ER186+ES186+ET186+EU186+EV186&gt;0,MAXA(Q$18:Q185)+1,0)</f>
        <v>0</v>
      </c>
      <c r="R186" s="280">
        <f>IF(EX186+EY186+EZ186+FA186+FB186&gt;0,MAXA(R$18:R185)+1,0)</f>
        <v>0</v>
      </c>
      <c r="S186" s="280">
        <f>IF(FD186+FE186+FF186+FG186+FH186&gt;0,MAXA(S$18:S185)+1,0)</f>
        <v>0</v>
      </c>
      <c r="T186" s="280">
        <f>IF(FJ186+FK186+FL186+FM186+FN186&gt;0,MAXA(T$18:T185)+1,0)</f>
        <v>0</v>
      </c>
      <c r="U186" s="280">
        <f>IF(FP186+FQ186+FR186+FS186+FT186&gt;0,MAXA(U$18:U185)+1,0)</f>
        <v>0</v>
      </c>
      <c r="V186" s="280">
        <f>IF(FV186+FW186+FX186+FY186+FZ186&gt;0,MAXA(V$18:V185)+1,0)</f>
        <v>0</v>
      </c>
      <c r="W186" s="280">
        <f>IF(GB186+GC186+GD186+GE186+GF186&gt;0,MAXA(W$18:W185)+1,0)</f>
        <v>0</v>
      </c>
      <c r="X186" s="280">
        <f>IF(GH186+GI186+GJ186+GK186+GL186&gt;0,MAXA(X$18:X185)+1,0)</f>
        <v>0</v>
      </c>
      <c r="Y186" s="280">
        <f>IF(GN186+GO186+GP186+GQ186+GR186&gt;0,MAXA(Y$18:Y185)+1,0)</f>
        <v>0</v>
      </c>
      <c r="Z186" s="280">
        <f>IF(GT186+GU186+GV186+GW186+GX186&gt;0,MAXA(Z$18:Z185)+1,0)</f>
        <v>0</v>
      </c>
      <c r="AA186" s="280">
        <f>IF(GZ186+HA186+HB186+HC186+HD186&gt;0,MAXA(AA$18:AA185)+1,0)</f>
        <v>0</v>
      </c>
      <c r="AB186" s="280">
        <f t="shared" si="93"/>
        <v>0</v>
      </c>
      <c r="AC186" s="280">
        <f t="shared" si="94"/>
        <v>0</v>
      </c>
      <c r="AD186" s="280">
        <f t="shared" si="95"/>
        <v>0</v>
      </c>
      <c r="AE186" s="280">
        <f t="shared" si="96"/>
        <v>0</v>
      </c>
      <c r="AF186" s="280">
        <f t="shared" si="97"/>
        <v>0</v>
      </c>
      <c r="AG186" s="280">
        <f t="shared" si="98"/>
        <v>0</v>
      </c>
      <c r="AH186" s="280">
        <f t="shared" si="99"/>
        <v>0</v>
      </c>
      <c r="AI186" s="280">
        <f t="shared" si="100"/>
        <v>0</v>
      </c>
      <c r="AJ186" s="280">
        <f t="shared" si="101"/>
        <v>0</v>
      </c>
      <c r="AK186" s="186" t="e">
        <f>MATCH(AY186,AY$18:AY618,0)</f>
        <v>#N/A</v>
      </c>
      <c r="AL186" s="280">
        <f t="shared" si="102"/>
        <v>0</v>
      </c>
      <c r="AM186" s="280">
        <f t="shared" si="92"/>
        <v>169</v>
      </c>
      <c r="AN186" s="415"/>
      <c r="AO186" s="416"/>
      <c r="AP186" s="303">
        <f t="shared" si="103"/>
        <v>0</v>
      </c>
      <c r="AQ186" s="304">
        <f t="shared" si="104"/>
        <v>0</v>
      </c>
      <c r="AR186" s="305">
        <f t="shared" si="105"/>
        <v>0</v>
      </c>
      <c r="AS186" s="284"/>
      <c r="AT186" s="285" t="str">
        <f t="shared" si="85"/>
        <v/>
      </c>
      <c r="AU186" s="286"/>
      <c r="AV186" s="287"/>
      <c r="AW186" s="288"/>
      <c r="AX186" s="289"/>
      <c r="AY186" s="290"/>
      <c r="AZ186" s="291"/>
      <c r="BA186" s="286"/>
      <c r="BB186" s="290"/>
      <c r="BC186" s="287"/>
      <c r="BD186" s="307"/>
      <c r="BE186" s="309"/>
      <c r="BF186" s="286"/>
      <c r="BG186" s="297"/>
      <c r="BH186" s="298"/>
      <c r="BI186" s="299"/>
      <c r="BJ186" s="300"/>
      <c r="BK186" s="301"/>
      <c r="BL186" s="286"/>
      <c r="BM186" s="297"/>
      <c r="BN186" s="298"/>
      <c r="BO186" s="299"/>
      <c r="BP186" s="300"/>
      <c r="BQ186" s="301"/>
      <c r="BR186" s="286"/>
      <c r="BS186" s="297"/>
      <c r="BT186" s="298"/>
      <c r="BU186" s="299"/>
      <c r="BV186" s="300"/>
      <c r="BW186" s="301"/>
      <c r="BX186" s="286"/>
      <c r="BY186" s="297"/>
      <c r="BZ186" s="298"/>
      <c r="CA186" s="299"/>
      <c r="CB186" s="300"/>
      <c r="CC186" s="291"/>
      <c r="CD186" s="286"/>
      <c r="CE186" s="297"/>
      <c r="CF186" s="298"/>
      <c r="CG186" s="299"/>
      <c r="CH186" s="300"/>
      <c r="CI186" s="291"/>
      <c r="CJ186" s="286"/>
      <c r="CK186" s="297"/>
      <c r="CL186" s="298"/>
      <c r="CM186" s="299"/>
      <c r="CN186" s="300"/>
      <c r="CO186" s="291"/>
      <c r="CP186" s="286"/>
      <c r="CQ186" s="297"/>
      <c r="CR186" s="298"/>
      <c r="CS186" s="299"/>
      <c r="CT186" s="300"/>
      <c r="CU186" s="291"/>
      <c r="CV186" s="286"/>
      <c r="CW186" s="297"/>
      <c r="CX186" s="298"/>
      <c r="CY186" s="299"/>
      <c r="CZ186" s="300"/>
      <c r="DA186" s="291"/>
      <c r="DB186" s="286"/>
      <c r="DC186" s="297"/>
      <c r="DD186" s="298"/>
      <c r="DE186" s="299"/>
      <c r="DF186" s="300"/>
      <c r="DG186" s="291"/>
      <c r="DH186" s="286"/>
      <c r="DI186" s="297"/>
      <c r="DJ186" s="298"/>
      <c r="DK186" s="299"/>
      <c r="DL186" s="300"/>
      <c r="DM186" s="291"/>
      <c r="DN186" s="286"/>
      <c r="DO186" s="297"/>
      <c r="DP186" s="298"/>
      <c r="DQ186" s="299"/>
      <c r="DR186" s="300"/>
      <c r="DS186" s="291"/>
      <c r="DT186" s="286"/>
      <c r="DU186" s="297"/>
      <c r="DV186" s="298"/>
      <c r="DW186" s="299"/>
      <c r="DX186" s="300"/>
      <c r="DY186" s="291"/>
      <c r="DZ186" s="286"/>
      <c r="EA186" s="297"/>
      <c r="EB186" s="298"/>
      <c r="EC186" s="299"/>
      <c r="ED186" s="300"/>
      <c r="EE186" s="291"/>
      <c r="EF186" s="286"/>
      <c r="EG186" s="297"/>
      <c r="EH186" s="298"/>
      <c r="EI186" s="299"/>
      <c r="EJ186" s="300"/>
      <c r="EK186" s="291"/>
      <c r="EL186" s="286"/>
      <c r="EM186" s="297"/>
      <c r="EN186" s="298"/>
      <c r="EO186" s="299"/>
      <c r="EP186" s="300"/>
      <c r="EQ186" s="291"/>
      <c r="ER186" s="286"/>
      <c r="ES186" s="297"/>
      <c r="ET186" s="298"/>
      <c r="EU186" s="299"/>
      <c r="EV186" s="300"/>
      <c r="EW186" s="291"/>
      <c r="EX186" s="286"/>
      <c r="EY186" s="297"/>
      <c r="EZ186" s="298"/>
      <c r="FA186" s="299"/>
      <c r="FB186" s="300"/>
      <c r="FC186" s="291"/>
      <c r="FD186" s="286"/>
      <c r="FE186" s="297"/>
      <c r="FF186" s="298"/>
      <c r="FG186" s="299"/>
      <c r="FH186" s="300"/>
      <c r="FI186" s="291"/>
      <c r="FJ186" s="286"/>
      <c r="FK186" s="297"/>
      <c r="FL186" s="298"/>
      <c r="FM186" s="299"/>
      <c r="FN186" s="300"/>
      <c r="FO186" s="291"/>
      <c r="FP186" s="286"/>
      <c r="FQ186" s="297"/>
      <c r="FR186" s="298"/>
      <c r="FS186" s="299"/>
      <c r="FT186" s="300"/>
      <c r="FU186" s="291"/>
      <c r="FV186" s="286"/>
      <c r="FW186" s="297"/>
      <c r="FX186" s="298"/>
      <c r="FY186" s="299"/>
      <c r="FZ186" s="300"/>
      <c r="GA186" s="291"/>
      <c r="GB186" s="286"/>
      <c r="GC186" s="297"/>
      <c r="GD186" s="298"/>
      <c r="GE186" s="299"/>
      <c r="GF186" s="300"/>
      <c r="GG186" s="291"/>
      <c r="GH186" s="286"/>
      <c r="GI186" s="297"/>
      <c r="GJ186" s="298"/>
      <c r="GK186" s="299"/>
      <c r="GL186" s="300"/>
      <c r="GM186" s="291"/>
      <c r="GN186" s="286"/>
      <c r="GO186" s="297"/>
      <c r="GP186" s="298"/>
      <c r="GQ186" s="299"/>
      <c r="GR186" s="300"/>
      <c r="GS186" s="291"/>
      <c r="GT186" s="286"/>
      <c r="GU186" s="297"/>
      <c r="GV186" s="298"/>
      <c r="GW186" s="299"/>
      <c r="GX186" s="300"/>
      <c r="GY186" s="291"/>
      <c r="GZ186" s="286"/>
      <c r="HA186" s="297"/>
      <c r="HB186" s="298"/>
      <c r="HC186" s="299"/>
      <c r="HD186" s="300"/>
    </row>
    <row r="187" spans="1:212" x14ac:dyDescent="0.25">
      <c r="A187" s="280">
        <f>IF(AL187=1,(MAXA(A$18:A186)+1),0)</f>
        <v>0</v>
      </c>
      <c r="B187" s="280">
        <f>IF(BF187+BG187+BH187+BI187+BJ187&gt;0,MAXA(B$18:B186)+1,0)</f>
        <v>0</v>
      </c>
      <c r="C187" s="280">
        <f>IF(BL187+BM187+BN187+BO187+BP187&gt;0,MAXA(C$18:C186)+1,0)</f>
        <v>0</v>
      </c>
      <c r="D187" s="280">
        <f>IF(BR187+BS187+BT187+BU187+BV187&gt;0,MAXA(D$18:D186)+1,0)</f>
        <v>0</v>
      </c>
      <c r="E187" s="280">
        <f>IF(BX187+BY187+BZ187+CA187+CB187&gt;0,MAXA(E$18:E186)+1,0)</f>
        <v>0</v>
      </c>
      <c r="F187" s="280">
        <f>IF(CD187+CE187+CF187+CG187+CH187&gt;0,MAXA(F$18:F186)+1,0)</f>
        <v>0</v>
      </c>
      <c r="G187" s="280">
        <f>IF(CJ187+CK187+CL187+CM187+CN187&gt;0,MAXA(G$18:G186)+1,0)</f>
        <v>0</v>
      </c>
      <c r="H187" s="280">
        <f>IF(CP187+CQ187+CR187+CS187+CT187&gt;0,MAXA(H$18:H186)+1,0)</f>
        <v>0</v>
      </c>
      <c r="I187" s="280">
        <f>IF(CV187+CW187+CX187+CY187+CZ187&gt;0,MAXA(I$18:I186)+1,0)</f>
        <v>0</v>
      </c>
      <c r="J187" s="280">
        <f>IF(DB187+DC187+DD187+DE187+DF187&gt;0,MAXA(J$18:J186)+1,0)</f>
        <v>0</v>
      </c>
      <c r="K187" s="280">
        <f>IF(DH187+DI187+DJ187+DK187+DL187&gt;0,MAXA(K$18:K186)+1,0)</f>
        <v>0</v>
      </c>
      <c r="L187" s="280">
        <f>IF(DN187+DO187+DP187+DQ187+DR187&gt;0,MAXA(L$18:L186)+1,0)</f>
        <v>0</v>
      </c>
      <c r="M187" s="280">
        <f>IF(DT187+DU187+DV187+DW187+DX187&gt;0,MAXA(M$18:M186)+1,0)</f>
        <v>0</v>
      </c>
      <c r="N187" s="280">
        <f>IF(DZ187+EA187+EB187+EC187+ED187&gt;0,MAXA(N$18:N186)+1,0)</f>
        <v>0</v>
      </c>
      <c r="O187" s="280">
        <f>IF(EF187+EG187+EH187+EI187+EJ187&gt;0,MAXA(O$18:O186)+1,0)</f>
        <v>0</v>
      </c>
      <c r="P187" s="280">
        <f>IF(EL187+EM187+EN187+EO187+EP187&gt;0,MAXA(P$18:P186)+1,0)</f>
        <v>0</v>
      </c>
      <c r="Q187" s="280">
        <f>IF(ER187+ES187+ET187+EU187+EV187&gt;0,MAXA(Q$18:Q186)+1,0)</f>
        <v>0</v>
      </c>
      <c r="R187" s="280">
        <f>IF(EX187+EY187+EZ187+FA187+FB187&gt;0,MAXA(R$18:R186)+1,0)</f>
        <v>0</v>
      </c>
      <c r="S187" s="280">
        <f>IF(FD187+FE187+FF187+FG187+FH187&gt;0,MAXA(S$18:S186)+1,0)</f>
        <v>0</v>
      </c>
      <c r="T187" s="280">
        <f>IF(FJ187+FK187+FL187+FM187+FN187&gt;0,MAXA(T$18:T186)+1,0)</f>
        <v>0</v>
      </c>
      <c r="U187" s="280">
        <f>IF(FP187+FQ187+FR187+FS187+FT187&gt;0,MAXA(U$18:U186)+1,0)</f>
        <v>0</v>
      </c>
      <c r="V187" s="280">
        <f>IF(FV187+FW187+FX187+FY187+FZ187&gt;0,MAXA(V$18:V186)+1,0)</f>
        <v>0</v>
      </c>
      <c r="W187" s="280">
        <f>IF(GB187+GC187+GD187+GE187+GF187&gt;0,MAXA(W$18:W186)+1,0)</f>
        <v>0</v>
      </c>
      <c r="X187" s="280">
        <f>IF(GH187+GI187+GJ187+GK187+GL187&gt;0,MAXA(X$18:X186)+1,0)</f>
        <v>0</v>
      </c>
      <c r="Y187" s="280">
        <f>IF(GN187+GO187+GP187+GQ187+GR187&gt;0,MAXA(Y$18:Y186)+1,0)</f>
        <v>0</v>
      </c>
      <c r="Z187" s="280">
        <f>IF(GT187+GU187+GV187+GW187+GX187&gt;0,MAXA(Z$18:Z186)+1,0)</f>
        <v>0</v>
      </c>
      <c r="AA187" s="280">
        <f>IF(GZ187+HA187+HB187+HC187+HD187&gt;0,MAXA(AA$18:AA186)+1,0)</f>
        <v>0</v>
      </c>
      <c r="AB187" s="280">
        <f t="shared" si="93"/>
        <v>0</v>
      </c>
      <c r="AC187" s="280">
        <f t="shared" si="94"/>
        <v>0</v>
      </c>
      <c r="AD187" s="280">
        <f t="shared" si="95"/>
        <v>0</v>
      </c>
      <c r="AE187" s="280">
        <f t="shared" si="96"/>
        <v>0</v>
      </c>
      <c r="AF187" s="280">
        <f t="shared" si="97"/>
        <v>0</v>
      </c>
      <c r="AG187" s="280">
        <f t="shared" si="98"/>
        <v>0</v>
      </c>
      <c r="AH187" s="280">
        <f t="shared" si="99"/>
        <v>0</v>
      </c>
      <c r="AI187" s="280">
        <f t="shared" si="100"/>
        <v>0</v>
      </c>
      <c r="AJ187" s="280">
        <f t="shared" si="101"/>
        <v>0</v>
      </c>
      <c r="AK187" s="186" t="e">
        <f>MATCH(AY187,AY$18:AY619,0)</f>
        <v>#N/A</v>
      </c>
      <c r="AL187" s="280">
        <f t="shared" si="102"/>
        <v>0</v>
      </c>
      <c r="AM187" s="280">
        <f t="shared" si="92"/>
        <v>170</v>
      </c>
      <c r="AN187" s="415"/>
      <c r="AO187" s="416"/>
      <c r="AP187" s="303">
        <f t="shared" si="103"/>
        <v>0</v>
      </c>
      <c r="AQ187" s="304">
        <f t="shared" si="104"/>
        <v>0</v>
      </c>
      <c r="AR187" s="305">
        <f t="shared" si="105"/>
        <v>0</v>
      </c>
      <c r="AS187" s="284"/>
      <c r="AT187" s="285" t="str">
        <f t="shared" si="85"/>
        <v/>
      </c>
      <c r="AU187" s="286"/>
      <c r="AV187" s="287"/>
      <c r="AW187" s="288"/>
      <c r="AX187" s="289"/>
      <c r="AY187" s="290"/>
      <c r="AZ187" s="291"/>
      <c r="BA187" s="286"/>
      <c r="BB187" s="290"/>
      <c r="BC187" s="287"/>
      <c r="BD187" s="307"/>
      <c r="BE187" s="309"/>
      <c r="BF187" s="286"/>
      <c r="BG187" s="297"/>
      <c r="BH187" s="298"/>
      <c r="BI187" s="299"/>
      <c r="BJ187" s="300"/>
      <c r="BK187" s="301"/>
      <c r="BL187" s="286"/>
      <c r="BM187" s="297"/>
      <c r="BN187" s="298"/>
      <c r="BO187" s="299"/>
      <c r="BP187" s="300"/>
      <c r="BQ187" s="301"/>
      <c r="BR187" s="286"/>
      <c r="BS187" s="297"/>
      <c r="BT187" s="298"/>
      <c r="BU187" s="299"/>
      <c r="BV187" s="300"/>
      <c r="BW187" s="301"/>
      <c r="BX187" s="286"/>
      <c r="BY187" s="297"/>
      <c r="BZ187" s="298"/>
      <c r="CA187" s="299"/>
      <c r="CB187" s="300"/>
      <c r="CC187" s="291"/>
      <c r="CD187" s="286"/>
      <c r="CE187" s="297"/>
      <c r="CF187" s="298"/>
      <c r="CG187" s="299"/>
      <c r="CH187" s="300"/>
      <c r="CI187" s="291"/>
      <c r="CJ187" s="286"/>
      <c r="CK187" s="297"/>
      <c r="CL187" s="298"/>
      <c r="CM187" s="299"/>
      <c r="CN187" s="300"/>
      <c r="CO187" s="291"/>
      <c r="CP187" s="286"/>
      <c r="CQ187" s="297"/>
      <c r="CR187" s="298"/>
      <c r="CS187" s="299"/>
      <c r="CT187" s="300"/>
      <c r="CU187" s="291"/>
      <c r="CV187" s="286"/>
      <c r="CW187" s="297"/>
      <c r="CX187" s="298"/>
      <c r="CY187" s="299"/>
      <c r="CZ187" s="300"/>
      <c r="DA187" s="291"/>
      <c r="DB187" s="286"/>
      <c r="DC187" s="297"/>
      <c r="DD187" s="298"/>
      <c r="DE187" s="299"/>
      <c r="DF187" s="300"/>
      <c r="DG187" s="291"/>
      <c r="DH187" s="286"/>
      <c r="DI187" s="297"/>
      <c r="DJ187" s="298"/>
      <c r="DK187" s="299"/>
      <c r="DL187" s="300"/>
      <c r="DM187" s="291"/>
      <c r="DN187" s="286"/>
      <c r="DO187" s="297"/>
      <c r="DP187" s="298"/>
      <c r="DQ187" s="299"/>
      <c r="DR187" s="300"/>
      <c r="DS187" s="291"/>
      <c r="DT187" s="286"/>
      <c r="DU187" s="297"/>
      <c r="DV187" s="298"/>
      <c r="DW187" s="299"/>
      <c r="DX187" s="300"/>
      <c r="DY187" s="291"/>
      <c r="DZ187" s="286"/>
      <c r="EA187" s="297"/>
      <c r="EB187" s="298"/>
      <c r="EC187" s="299"/>
      <c r="ED187" s="300"/>
      <c r="EE187" s="291"/>
      <c r="EF187" s="286"/>
      <c r="EG187" s="297"/>
      <c r="EH187" s="298"/>
      <c r="EI187" s="299"/>
      <c r="EJ187" s="300"/>
      <c r="EK187" s="291"/>
      <c r="EL187" s="286"/>
      <c r="EM187" s="297"/>
      <c r="EN187" s="298"/>
      <c r="EO187" s="299"/>
      <c r="EP187" s="300"/>
      <c r="EQ187" s="291"/>
      <c r="ER187" s="286"/>
      <c r="ES187" s="297"/>
      <c r="ET187" s="298"/>
      <c r="EU187" s="299"/>
      <c r="EV187" s="300"/>
      <c r="EW187" s="291"/>
      <c r="EX187" s="286"/>
      <c r="EY187" s="297"/>
      <c r="EZ187" s="298"/>
      <c r="FA187" s="299"/>
      <c r="FB187" s="300"/>
      <c r="FC187" s="291"/>
      <c r="FD187" s="286"/>
      <c r="FE187" s="297"/>
      <c r="FF187" s="298"/>
      <c r="FG187" s="299"/>
      <c r="FH187" s="300"/>
      <c r="FI187" s="291"/>
      <c r="FJ187" s="286"/>
      <c r="FK187" s="297"/>
      <c r="FL187" s="298"/>
      <c r="FM187" s="299"/>
      <c r="FN187" s="300"/>
      <c r="FO187" s="291"/>
      <c r="FP187" s="286"/>
      <c r="FQ187" s="297"/>
      <c r="FR187" s="298"/>
      <c r="FS187" s="299"/>
      <c r="FT187" s="300"/>
      <c r="FU187" s="291"/>
      <c r="FV187" s="286"/>
      <c r="FW187" s="297"/>
      <c r="FX187" s="298"/>
      <c r="FY187" s="299"/>
      <c r="FZ187" s="300"/>
      <c r="GA187" s="291"/>
      <c r="GB187" s="286"/>
      <c r="GC187" s="297"/>
      <c r="GD187" s="298"/>
      <c r="GE187" s="299"/>
      <c r="GF187" s="300"/>
      <c r="GG187" s="291"/>
      <c r="GH187" s="286"/>
      <c r="GI187" s="297"/>
      <c r="GJ187" s="298"/>
      <c r="GK187" s="299"/>
      <c r="GL187" s="300"/>
      <c r="GM187" s="291"/>
      <c r="GN187" s="286"/>
      <c r="GO187" s="297"/>
      <c r="GP187" s="298"/>
      <c r="GQ187" s="299"/>
      <c r="GR187" s="300"/>
      <c r="GS187" s="291"/>
      <c r="GT187" s="286"/>
      <c r="GU187" s="297"/>
      <c r="GV187" s="298"/>
      <c r="GW187" s="299"/>
      <c r="GX187" s="300"/>
      <c r="GY187" s="291"/>
      <c r="GZ187" s="286"/>
      <c r="HA187" s="297"/>
      <c r="HB187" s="298"/>
      <c r="HC187" s="299"/>
      <c r="HD187" s="300"/>
    </row>
    <row r="188" spans="1:212" x14ac:dyDescent="0.25">
      <c r="A188" s="280">
        <f>IF(AL188=1,(MAXA(A$18:A187)+1),0)</f>
        <v>0</v>
      </c>
      <c r="B188" s="280">
        <f>IF(BF188+BG188+BH188+BI188+BJ188&gt;0,MAXA(B$18:B187)+1,0)</f>
        <v>0</v>
      </c>
      <c r="C188" s="280">
        <f>IF(BL188+BM188+BN188+BO188+BP188&gt;0,MAXA(C$18:C187)+1,0)</f>
        <v>0</v>
      </c>
      <c r="D188" s="280">
        <f>IF(BR188+BS188+BT188+BU188+BV188&gt;0,MAXA(D$18:D187)+1,0)</f>
        <v>0</v>
      </c>
      <c r="E188" s="280">
        <f>IF(BX188+BY188+BZ188+CA188+CB188&gt;0,MAXA(E$18:E187)+1,0)</f>
        <v>0</v>
      </c>
      <c r="F188" s="280">
        <f>IF(CD188+CE188+CF188+CG188+CH188&gt;0,MAXA(F$18:F187)+1,0)</f>
        <v>0</v>
      </c>
      <c r="G188" s="280">
        <f>IF(CJ188+CK188+CL188+CM188+CN188&gt;0,MAXA(G$18:G187)+1,0)</f>
        <v>0</v>
      </c>
      <c r="H188" s="280">
        <f>IF(CP188+CQ188+CR188+CS188+CT188&gt;0,MAXA(H$18:H187)+1,0)</f>
        <v>0</v>
      </c>
      <c r="I188" s="280">
        <f>IF(CV188+CW188+CX188+CY188+CZ188&gt;0,MAXA(I$18:I187)+1,0)</f>
        <v>0</v>
      </c>
      <c r="J188" s="280">
        <f>IF(DB188+DC188+DD188+DE188+DF188&gt;0,MAXA(J$18:J187)+1,0)</f>
        <v>0</v>
      </c>
      <c r="K188" s="280">
        <f>IF(DH188+DI188+DJ188+DK188+DL188&gt;0,MAXA(K$18:K187)+1,0)</f>
        <v>0</v>
      </c>
      <c r="L188" s="280">
        <f>IF(DN188+DO188+DP188+DQ188+DR188&gt;0,MAXA(L$18:L187)+1,0)</f>
        <v>0</v>
      </c>
      <c r="M188" s="280">
        <f>IF(DT188+DU188+DV188+DW188+DX188&gt;0,MAXA(M$18:M187)+1,0)</f>
        <v>0</v>
      </c>
      <c r="N188" s="280">
        <f>IF(DZ188+EA188+EB188+EC188+ED188&gt;0,MAXA(N$18:N187)+1,0)</f>
        <v>0</v>
      </c>
      <c r="O188" s="280">
        <f>IF(EF188+EG188+EH188+EI188+EJ188&gt;0,MAXA(O$18:O187)+1,0)</f>
        <v>0</v>
      </c>
      <c r="P188" s="280">
        <f>IF(EL188+EM188+EN188+EO188+EP188&gt;0,MAXA(P$18:P187)+1,0)</f>
        <v>0</v>
      </c>
      <c r="Q188" s="280">
        <f>IF(ER188+ES188+ET188+EU188+EV188&gt;0,MAXA(Q$18:Q187)+1,0)</f>
        <v>0</v>
      </c>
      <c r="R188" s="280">
        <f>IF(EX188+EY188+EZ188+FA188+FB188&gt;0,MAXA(R$18:R187)+1,0)</f>
        <v>0</v>
      </c>
      <c r="S188" s="280">
        <f>IF(FD188+FE188+FF188+FG188+FH188&gt;0,MAXA(S$18:S187)+1,0)</f>
        <v>0</v>
      </c>
      <c r="T188" s="280">
        <f>IF(FJ188+FK188+FL188+FM188+FN188&gt;0,MAXA(T$18:T187)+1,0)</f>
        <v>0</v>
      </c>
      <c r="U188" s="280">
        <f>IF(FP188+FQ188+FR188+FS188+FT188&gt;0,MAXA(U$18:U187)+1,0)</f>
        <v>0</v>
      </c>
      <c r="V188" s="280">
        <f>IF(FV188+FW188+FX188+FY188+FZ188&gt;0,MAXA(V$18:V187)+1,0)</f>
        <v>0</v>
      </c>
      <c r="W188" s="280">
        <f>IF(GB188+GC188+GD188+GE188+GF188&gt;0,MAXA(W$18:W187)+1,0)</f>
        <v>0</v>
      </c>
      <c r="X188" s="280">
        <f>IF(GH188+GI188+GJ188+GK188+GL188&gt;0,MAXA(X$18:X187)+1,0)</f>
        <v>0</v>
      </c>
      <c r="Y188" s="280">
        <f>IF(GN188+GO188+GP188+GQ188+GR188&gt;0,MAXA(Y$18:Y187)+1,0)</f>
        <v>0</v>
      </c>
      <c r="Z188" s="280">
        <f>IF(GT188+GU188+GV188+GW188+GX188&gt;0,MAXA(Z$18:Z187)+1,0)</f>
        <v>0</v>
      </c>
      <c r="AA188" s="280">
        <f>IF(GZ188+HA188+HB188+HC188+HD188&gt;0,MAXA(AA$18:AA187)+1,0)</f>
        <v>0</v>
      </c>
      <c r="AB188" s="280">
        <f t="shared" si="93"/>
        <v>0</v>
      </c>
      <c r="AC188" s="280">
        <f t="shared" si="94"/>
        <v>0</v>
      </c>
      <c r="AD188" s="280">
        <f t="shared" si="95"/>
        <v>0</v>
      </c>
      <c r="AE188" s="280">
        <f t="shared" si="96"/>
        <v>0</v>
      </c>
      <c r="AF188" s="280">
        <f t="shared" si="97"/>
        <v>0</v>
      </c>
      <c r="AG188" s="280">
        <f t="shared" si="98"/>
        <v>0</v>
      </c>
      <c r="AH188" s="280">
        <f t="shared" si="99"/>
        <v>0</v>
      </c>
      <c r="AI188" s="280">
        <f t="shared" si="100"/>
        <v>0</v>
      </c>
      <c r="AJ188" s="280">
        <f t="shared" si="101"/>
        <v>0</v>
      </c>
      <c r="AK188" s="186" t="e">
        <f>MATCH(AY188,AY$18:AY620,0)</f>
        <v>#N/A</v>
      </c>
      <c r="AL188" s="280">
        <f t="shared" si="102"/>
        <v>0</v>
      </c>
      <c r="AM188" s="280">
        <f t="shared" si="92"/>
        <v>171</v>
      </c>
      <c r="AN188" s="415"/>
      <c r="AO188" s="416"/>
      <c r="AP188" s="303">
        <f t="shared" si="103"/>
        <v>0</v>
      </c>
      <c r="AQ188" s="304">
        <f t="shared" si="104"/>
        <v>0</v>
      </c>
      <c r="AR188" s="305">
        <f t="shared" si="105"/>
        <v>0</v>
      </c>
      <c r="AS188" s="284"/>
      <c r="AT188" s="285" t="str">
        <f t="shared" si="85"/>
        <v/>
      </c>
      <c r="AU188" s="286"/>
      <c r="AV188" s="287"/>
      <c r="AW188" s="288"/>
      <c r="AX188" s="289"/>
      <c r="AY188" s="290"/>
      <c r="AZ188" s="291"/>
      <c r="BA188" s="286"/>
      <c r="BB188" s="290"/>
      <c r="BC188" s="287"/>
      <c r="BD188" s="307"/>
      <c r="BE188" s="309"/>
      <c r="BF188" s="286"/>
      <c r="BG188" s="297"/>
      <c r="BH188" s="298"/>
      <c r="BI188" s="299"/>
      <c r="BJ188" s="300"/>
      <c r="BK188" s="301"/>
      <c r="BL188" s="286"/>
      <c r="BM188" s="297"/>
      <c r="BN188" s="298"/>
      <c r="BO188" s="299"/>
      <c r="BP188" s="300"/>
      <c r="BQ188" s="301"/>
      <c r="BR188" s="286"/>
      <c r="BS188" s="297"/>
      <c r="BT188" s="298"/>
      <c r="BU188" s="299"/>
      <c r="BV188" s="300"/>
      <c r="BW188" s="301"/>
      <c r="BX188" s="286"/>
      <c r="BY188" s="297"/>
      <c r="BZ188" s="298"/>
      <c r="CA188" s="299"/>
      <c r="CB188" s="300"/>
      <c r="CC188" s="291"/>
      <c r="CD188" s="286"/>
      <c r="CE188" s="297"/>
      <c r="CF188" s="298"/>
      <c r="CG188" s="299"/>
      <c r="CH188" s="300"/>
      <c r="CI188" s="291"/>
      <c r="CJ188" s="286"/>
      <c r="CK188" s="297"/>
      <c r="CL188" s="298"/>
      <c r="CM188" s="299"/>
      <c r="CN188" s="300"/>
      <c r="CO188" s="291"/>
      <c r="CP188" s="286"/>
      <c r="CQ188" s="297"/>
      <c r="CR188" s="298"/>
      <c r="CS188" s="299"/>
      <c r="CT188" s="300"/>
      <c r="CU188" s="291"/>
      <c r="CV188" s="286"/>
      <c r="CW188" s="297"/>
      <c r="CX188" s="298"/>
      <c r="CY188" s="299"/>
      <c r="CZ188" s="300"/>
      <c r="DA188" s="291"/>
      <c r="DB188" s="286"/>
      <c r="DC188" s="297"/>
      <c r="DD188" s="298"/>
      <c r="DE188" s="299"/>
      <c r="DF188" s="300"/>
      <c r="DG188" s="291"/>
      <c r="DH188" s="286"/>
      <c r="DI188" s="297"/>
      <c r="DJ188" s="298"/>
      <c r="DK188" s="299"/>
      <c r="DL188" s="300"/>
      <c r="DM188" s="291"/>
      <c r="DN188" s="286"/>
      <c r="DO188" s="297"/>
      <c r="DP188" s="298"/>
      <c r="DQ188" s="299"/>
      <c r="DR188" s="300"/>
      <c r="DS188" s="291"/>
      <c r="DT188" s="286"/>
      <c r="DU188" s="297"/>
      <c r="DV188" s="298"/>
      <c r="DW188" s="299"/>
      <c r="DX188" s="300"/>
      <c r="DY188" s="291"/>
      <c r="DZ188" s="286"/>
      <c r="EA188" s="297"/>
      <c r="EB188" s="298"/>
      <c r="EC188" s="299"/>
      <c r="ED188" s="300"/>
      <c r="EE188" s="291"/>
      <c r="EF188" s="286"/>
      <c r="EG188" s="297"/>
      <c r="EH188" s="298"/>
      <c r="EI188" s="299"/>
      <c r="EJ188" s="300"/>
      <c r="EK188" s="291"/>
      <c r="EL188" s="286"/>
      <c r="EM188" s="297"/>
      <c r="EN188" s="298"/>
      <c r="EO188" s="299"/>
      <c r="EP188" s="300"/>
      <c r="EQ188" s="291"/>
      <c r="ER188" s="286"/>
      <c r="ES188" s="297"/>
      <c r="ET188" s="298"/>
      <c r="EU188" s="299"/>
      <c r="EV188" s="300"/>
      <c r="EW188" s="291"/>
      <c r="EX188" s="286"/>
      <c r="EY188" s="297"/>
      <c r="EZ188" s="298"/>
      <c r="FA188" s="299"/>
      <c r="FB188" s="300"/>
      <c r="FC188" s="291"/>
      <c r="FD188" s="286"/>
      <c r="FE188" s="297"/>
      <c r="FF188" s="298"/>
      <c r="FG188" s="299"/>
      <c r="FH188" s="300"/>
      <c r="FI188" s="291"/>
      <c r="FJ188" s="286"/>
      <c r="FK188" s="297"/>
      <c r="FL188" s="298"/>
      <c r="FM188" s="299"/>
      <c r="FN188" s="300"/>
      <c r="FO188" s="291"/>
      <c r="FP188" s="286"/>
      <c r="FQ188" s="297"/>
      <c r="FR188" s="298"/>
      <c r="FS188" s="299"/>
      <c r="FT188" s="300"/>
      <c r="FU188" s="291"/>
      <c r="FV188" s="286"/>
      <c r="FW188" s="297"/>
      <c r="FX188" s="298"/>
      <c r="FY188" s="299"/>
      <c r="FZ188" s="300"/>
      <c r="GA188" s="291"/>
      <c r="GB188" s="286"/>
      <c r="GC188" s="297"/>
      <c r="GD188" s="298"/>
      <c r="GE188" s="299"/>
      <c r="GF188" s="300"/>
      <c r="GG188" s="291"/>
      <c r="GH188" s="286"/>
      <c r="GI188" s="297"/>
      <c r="GJ188" s="298"/>
      <c r="GK188" s="299"/>
      <c r="GL188" s="300"/>
      <c r="GM188" s="291"/>
      <c r="GN188" s="286"/>
      <c r="GO188" s="297"/>
      <c r="GP188" s="298"/>
      <c r="GQ188" s="299"/>
      <c r="GR188" s="300"/>
      <c r="GS188" s="291"/>
      <c r="GT188" s="286"/>
      <c r="GU188" s="297"/>
      <c r="GV188" s="298"/>
      <c r="GW188" s="299"/>
      <c r="GX188" s="300"/>
      <c r="GY188" s="291"/>
      <c r="GZ188" s="286"/>
      <c r="HA188" s="297"/>
      <c r="HB188" s="298"/>
      <c r="HC188" s="299"/>
      <c r="HD188" s="300"/>
    </row>
    <row r="189" spans="1:212" x14ac:dyDescent="0.25">
      <c r="A189" s="280">
        <f>IF(AL189=1,(MAXA(A$18:A188)+1),0)</f>
        <v>0</v>
      </c>
      <c r="B189" s="280">
        <f>IF(BF189+BG189+BH189+BI189+BJ189&gt;0,MAXA(B$18:B188)+1,0)</f>
        <v>0</v>
      </c>
      <c r="C189" s="280">
        <f>IF(BL189+BM189+BN189+BO189+BP189&gt;0,MAXA(C$18:C188)+1,0)</f>
        <v>0</v>
      </c>
      <c r="D189" s="280">
        <f>IF(BR189+BS189+BT189+BU189+BV189&gt;0,MAXA(D$18:D188)+1,0)</f>
        <v>0</v>
      </c>
      <c r="E189" s="280">
        <f>IF(BX189+BY189+BZ189+CA189+CB189&gt;0,MAXA(E$18:E188)+1,0)</f>
        <v>0</v>
      </c>
      <c r="F189" s="280">
        <f>IF(CD189+CE189+CF189+CG189+CH189&gt;0,MAXA(F$18:F188)+1,0)</f>
        <v>0</v>
      </c>
      <c r="G189" s="280">
        <f>IF(CJ189+CK189+CL189+CM189+CN189&gt;0,MAXA(G$18:G188)+1,0)</f>
        <v>0</v>
      </c>
      <c r="H189" s="280">
        <f>IF(CP189+CQ189+CR189+CS189+CT189&gt;0,MAXA(H$18:H188)+1,0)</f>
        <v>0</v>
      </c>
      <c r="I189" s="280">
        <f>IF(CV189+CW189+CX189+CY189+CZ189&gt;0,MAXA(I$18:I188)+1,0)</f>
        <v>0</v>
      </c>
      <c r="J189" s="280">
        <f>IF(DB189+DC189+DD189+DE189+DF189&gt;0,MAXA(J$18:J188)+1,0)</f>
        <v>0</v>
      </c>
      <c r="K189" s="280">
        <f>IF(DH189+DI189+DJ189+DK189+DL189&gt;0,MAXA(K$18:K188)+1,0)</f>
        <v>0</v>
      </c>
      <c r="L189" s="280">
        <f>IF(DN189+DO189+DP189+DQ189+DR189&gt;0,MAXA(L$18:L188)+1,0)</f>
        <v>0</v>
      </c>
      <c r="M189" s="280">
        <f>IF(DT189+DU189+DV189+DW189+DX189&gt;0,MAXA(M$18:M188)+1,0)</f>
        <v>0</v>
      </c>
      <c r="N189" s="280">
        <f>IF(DZ189+EA189+EB189+EC189+ED189&gt;0,MAXA(N$18:N188)+1,0)</f>
        <v>0</v>
      </c>
      <c r="O189" s="280">
        <f>IF(EF189+EG189+EH189+EI189+EJ189&gt;0,MAXA(O$18:O188)+1,0)</f>
        <v>0</v>
      </c>
      <c r="P189" s="280">
        <f>IF(EL189+EM189+EN189+EO189+EP189&gt;0,MAXA(P$18:P188)+1,0)</f>
        <v>0</v>
      </c>
      <c r="Q189" s="280">
        <f>IF(ER189+ES189+ET189+EU189+EV189&gt;0,MAXA(Q$18:Q188)+1,0)</f>
        <v>0</v>
      </c>
      <c r="R189" s="280">
        <f>IF(EX189+EY189+EZ189+FA189+FB189&gt;0,MAXA(R$18:R188)+1,0)</f>
        <v>0</v>
      </c>
      <c r="S189" s="280">
        <f>IF(FD189+FE189+FF189+FG189+FH189&gt;0,MAXA(S$18:S188)+1,0)</f>
        <v>0</v>
      </c>
      <c r="T189" s="280">
        <f>IF(FJ189+FK189+FL189+FM189+FN189&gt;0,MAXA(T$18:T188)+1,0)</f>
        <v>0</v>
      </c>
      <c r="U189" s="280">
        <f>IF(FP189+FQ189+FR189+FS189+FT189&gt;0,MAXA(U$18:U188)+1,0)</f>
        <v>0</v>
      </c>
      <c r="V189" s="280">
        <f>IF(FV189+FW189+FX189+FY189+FZ189&gt;0,MAXA(V$18:V188)+1,0)</f>
        <v>0</v>
      </c>
      <c r="W189" s="280">
        <f>IF(GB189+GC189+GD189+GE189+GF189&gt;0,MAXA(W$18:W188)+1,0)</f>
        <v>0</v>
      </c>
      <c r="X189" s="280">
        <f>IF(GH189+GI189+GJ189+GK189+GL189&gt;0,MAXA(X$18:X188)+1,0)</f>
        <v>0</v>
      </c>
      <c r="Y189" s="280">
        <f>IF(GN189+GO189+GP189+GQ189+GR189&gt;0,MAXA(Y$18:Y188)+1,0)</f>
        <v>0</v>
      </c>
      <c r="Z189" s="280">
        <f>IF(GT189+GU189+GV189+GW189+GX189&gt;0,MAXA(Z$18:Z188)+1,0)</f>
        <v>0</v>
      </c>
      <c r="AA189" s="280">
        <f>IF(GZ189+HA189+HB189+HC189+HD189&gt;0,MAXA(AA$18:AA188)+1,0)</f>
        <v>0</v>
      </c>
      <c r="AB189" s="280">
        <f t="shared" si="93"/>
        <v>0</v>
      </c>
      <c r="AC189" s="280">
        <f t="shared" si="94"/>
        <v>0</v>
      </c>
      <c r="AD189" s="280">
        <f t="shared" si="95"/>
        <v>0</v>
      </c>
      <c r="AE189" s="280">
        <f t="shared" si="96"/>
        <v>0</v>
      </c>
      <c r="AF189" s="280">
        <f t="shared" si="97"/>
        <v>0</v>
      </c>
      <c r="AG189" s="280">
        <f t="shared" si="98"/>
        <v>0</v>
      </c>
      <c r="AH189" s="280">
        <f t="shared" si="99"/>
        <v>0</v>
      </c>
      <c r="AI189" s="280">
        <f t="shared" si="100"/>
        <v>0</v>
      </c>
      <c r="AJ189" s="280">
        <f t="shared" si="101"/>
        <v>0</v>
      </c>
      <c r="AK189" s="186" t="e">
        <f>MATCH(AY189,AY$18:AY621,0)</f>
        <v>#N/A</v>
      </c>
      <c r="AL189" s="280">
        <f t="shared" si="102"/>
        <v>0</v>
      </c>
      <c r="AM189" s="280">
        <f t="shared" si="92"/>
        <v>172</v>
      </c>
      <c r="AN189" s="415"/>
      <c r="AO189" s="416"/>
      <c r="AP189" s="303">
        <f t="shared" si="103"/>
        <v>0</v>
      </c>
      <c r="AQ189" s="304">
        <f t="shared" si="104"/>
        <v>0</v>
      </c>
      <c r="AR189" s="305">
        <f t="shared" si="105"/>
        <v>0</v>
      </c>
      <c r="AS189" s="284"/>
      <c r="AT189" s="285" t="str">
        <f t="shared" si="85"/>
        <v/>
      </c>
      <c r="AU189" s="286"/>
      <c r="AV189" s="287"/>
      <c r="AW189" s="288"/>
      <c r="AX189" s="289"/>
      <c r="AY189" s="290"/>
      <c r="AZ189" s="291"/>
      <c r="BA189" s="286"/>
      <c r="BB189" s="290"/>
      <c r="BC189" s="287"/>
      <c r="BD189" s="307"/>
      <c r="BE189" s="309"/>
      <c r="BF189" s="286"/>
      <c r="BG189" s="297"/>
      <c r="BH189" s="298"/>
      <c r="BI189" s="299"/>
      <c r="BJ189" s="300"/>
      <c r="BK189" s="301"/>
      <c r="BL189" s="286"/>
      <c r="BM189" s="297"/>
      <c r="BN189" s="298"/>
      <c r="BO189" s="299"/>
      <c r="BP189" s="300"/>
      <c r="BQ189" s="301"/>
      <c r="BR189" s="286"/>
      <c r="BS189" s="297"/>
      <c r="BT189" s="298"/>
      <c r="BU189" s="299"/>
      <c r="BV189" s="300"/>
      <c r="BW189" s="301"/>
      <c r="BX189" s="286"/>
      <c r="BY189" s="297"/>
      <c r="BZ189" s="298"/>
      <c r="CA189" s="299"/>
      <c r="CB189" s="300"/>
      <c r="CC189" s="291"/>
      <c r="CD189" s="286"/>
      <c r="CE189" s="297"/>
      <c r="CF189" s="298"/>
      <c r="CG189" s="299"/>
      <c r="CH189" s="300"/>
      <c r="CI189" s="291"/>
      <c r="CJ189" s="286"/>
      <c r="CK189" s="297"/>
      <c r="CL189" s="298"/>
      <c r="CM189" s="299"/>
      <c r="CN189" s="300"/>
      <c r="CO189" s="291"/>
      <c r="CP189" s="286"/>
      <c r="CQ189" s="297"/>
      <c r="CR189" s="298"/>
      <c r="CS189" s="299"/>
      <c r="CT189" s="300"/>
      <c r="CU189" s="291"/>
      <c r="CV189" s="286"/>
      <c r="CW189" s="297"/>
      <c r="CX189" s="298"/>
      <c r="CY189" s="299"/>
      <c r="CZ189" s="300"/>
      <c r="DA189" s="291"/>
      <c r="DB189" s="286"/>
      <c r="DC189" s="297"/>
      <c r="DD189" s="298"/>
      <c r="DE189" s="299"/>
      <c r="DF189" s="300"/>
      <c r="DG189" s="291"/>
      <c r="DH189" s="286"/>
      <c r="DI189" s="297"/>
      <c r="DJ189" s="298"/>
      <c r="DK189" s="299"/>
      <c r="DL189" s="300"/>
      <c r="DM189" s="291"/>
      <c r="DN189" s="286"/>
      <c r="DO189" s="297"/>
      <c r="DP189" s="298"/>
      <c r="DQ189" s="299"/>
      <c r="DR189" s="300"/>
      <c r="DS189" s="291"/>
      <c r="DT189" s="286"/>
      <c r="DU189" s="297"/>
      <c r="DV189" s="298"/>
      <c r="DW189" s="299"/>
      <c r="DX189" s="300"/>
      <c r="DY189" s="291"/>
      <c r="DZ189" s="286"/>
      <c r="EA189" s="297"/>
      <c r="EB189" s="298"/>
      <c r="EC189" s="299"/>
      <c r="ED189" s="300"/>
      <c r="EE189" s="291"/>
      <c r="EF189" s="286"/>
      <c r="EG189" s="297"/>
      <c r="EH189" s="298"/>
      <c r="EI189" s="299"/>
      <c r="EJ189" s="300"/>
      <c r="EK189" s="291"/>
      <c r="EL189" s="286"/>
      <c r="EM189" s="297"/>
      <c r="EN189" s="298"/>
      <c r="EO189" s="299"/>
      <c r="EP189" s="300"/>
      <c r="EQ189" s="291"/>
      <c r="ER189" s="286"/>
      <c r="ES189" s="297"/>
      <c r="ET189" s="298"/>
      <c r="EU189" s="299"/>
      <c r="EV189" s="300"/>
      <c r="EW189" s="291"/>
      <c r="EX189" s="286"/>
      <c r="EY189" s="297"/>
      <c r="EZ189" s="298"/>
      <c r="FA189" s="299"/>
      <c r="FB189" s="300"/>
      <c r="FC189" s="291"/>
      <c r="FD189" s="286"/>
      <c r="FE189" s="297"/>
      <c r="FF189" s="298"/>
      <c r="FG189" s="299"/>
      <c r="FH189" s="300"/>
      <c r="FI189" s="291"/>
      <c r="FJ189" s="286"/>
      <c r="FK189" s="297"/>
      <c r="FL189" s="298"/>
      <c r="FM189" s="299"/>
      <c r="FN189" s="300"/>
      <c r="FO189" s="291"/>
      <c r="FP189" s="286"/>
      <c r="FQ189" s="297"/>
      <c r="FR189" s="298"/>
      <c r="FS189" s="299"/>
      <c r="FT189" s="300"/>
      <c r="FU189" s="291"/>
      <c r="FV189" s="286"/>
      <c r="FW189" s="297"/>
      <c r="FX189" s="298"/>
      <c r="FY189" s="299"/>
      <c r="FZ189" s="300"/>
      <c r="GA189" s="291"/>
      <c r="GB189" s="286"/>
      <c r="GC189" s="297"/>
      <c r="GD189" s="298"/>
      <c r="GE189" s="299"/>
      <c r="GF189" s="300"/>
      <c r="GG189" s="291"/>
      <c r="GH189" s="286"/>
      <c r="GI189" s="297"/>
      <c r="GJ189" s="298"/>
      <c r="GK189" s="299"/>
      <c r="GL189" s="300"/>
      <c r="GM189" s="291"/>
      <c r="GN189" s="286"/>
      <c r="GO189" s="297"/>
      <c r="GP189" s="298"/>
      <c r="GQ189" s="299"/>
      <c r="GR189" s="300"/>
      <c r="GS189" s="291"/>
      <c r="GT189" s="286"/>
      <c r="GU189" s="297"/>
      <c r="GV189" s="298"/>
      <c r="GW189" s="299"/>
      <c r="GX189" s="300"/>
      <c r="GY189" s="291"/>
      <c r="GZ189" s="286"/>
      <c r="HA189" s="297"/>
      <c r="HB189" s="298"/>
      <c r="HC189" s="299"/>
      <c r="HD189" s="300"/>
    </row>
    <row r="190" spans="1:212" x14ac:dyDescent="0.25">
      <c r="A190" s="280">
        <f>IF(AL190=1,(MAXA(A$18:A189)+1),0)</f>
        <v>0</v>
      </c>
      <c r="B190" s="280">
        <f>IF(BF190+BG190+BH190+BI190+BJ190&gt;0,MAXA(B$18:B189)+1,0)</f>
        <v>0</v>
      </c>
      <c r="C190" s="280">
        <f>IF(BL190+BM190+BN190+BO190+BP190&gt;0,MAXA(C$18:C189)+1,0)</f>
        <v>0</v>
      </c>
      <c r="D190" s="280">
        <f>IF(BR190+BS190+BT190+BU190+BV190&gt;0,MAXA(D$18:D189)+1,0)</f>
        <v>0</v>
      </c>
      <c r="E190" s="280">
        <f>IF(BX190+BY190+BZ190+CA190+CB190&gt;0,MAXA(E$18:E189)+1,0)</f>
        <v>0</v>
      </c>
      <c r="F190" s="280">
        <f>IF(CD190+CE190+CF190+CG190+CH190&gt;0,MAXA(F$18:F189)+1,0)</f>
        <v>0</v>
      </c>
      <c r="G190" s="280">
        <f>IF(CJ190+CK190+CL190+CM190+CN190&gt;0,MAXA(G$18:G189)+1,0)</f>
        <v>0</v>
      </c>
      <c r="H190" s="280">
        <f>IF(CP190+CQ190+CR190+CS190+CT190&gt;0,MAXA(H$18:H189)+1,0)</f>
        <v>0</v>
      </c>
      <c r="I190" s="280">
        <f>IF(CV190+CW190+CX190+CY190+CZ190&gt;0,MAXA(I$18:I189)+1,0)</f>
        <v>0</v>
      </c>
      <c r="J190" s="280">
        <f>IF(DB190+DC190+DD190+DE190+DF190&gt;0,MAXA(J$18:J189)+1,0)</f>
        <v>0</v>
      </c>
      <c r="K190" s="280">
        <f>IF(DH190+DI190+DJ190+DK190+DL190&gt;0,MAXA(K$18:K189)+1,0)</f>
        <v>0</v>
      </c>
      <c r="L190" s="280">
        <f>IF(DN190+DO190+DP190+DQ190+DR190&gt;0,MAXA(L$18:L189)+1,0)</f>
        <v>0</v>
      </c>
      <c r="M190" s="280">
        <f>IF(DT190+DU190+DV190+DW190+DX190&gt;0,MAXA(M$18:M189)+1,0)</f>
        <v>0</v>
      </c>
      <c r="N190" s="280">
        <f>IF(DZ190+EA190+EB190+EC190+ED190&gt;0,MAXA(N$18:N189)+1,0)</f>
        <v>0</v>
      </c>
      <c r="O190" s="280">
        <f>IF(EF190+EG190+EH190+EI190+EJ190&gt;0,MAXA(O$18:O189)+1,0)</f>
        <v>0</v>
      </c>
      <c r="P190" s="280">
        <f>IF(EL190+EM190+EN190+EO190+EP190&gt;0,MAXA(P$18:P189)+1,0)</f>
        <v>0</v>
      </c>
      <c r="Q190" s="280">
        <f>IF(ER190+ES190+ET190+EU190+EV190&gt;0,MAXA(Q$18:Q189)+1,0)</f>
        <v>0</v>
      </c>
      <c r="R190" s="280">
        <f>IF(EX190+EY190+EZ190+FA190+FB190&gt;0,MAXA(R$18:R189)+1,0)</f>
        <v>0</v>
      </c>
      <c r="S190" s="280">
        <f>IF(FD190+FE190+FF190+FG190+FH190&gt;0,MAXA(S$18:S189)+1,0)</f>
        <v>0</v>
      </c>
      <c r="T190" s="280">
        <f>IF(FJ190+FK190+FL190+FM190+FN190&gt;0,MAXA(T$18:T189)+1,0)</f>
        <v>0</v>
      </c>
      <c r="U190" s="280">
        <f>IF(FP190+FQ190+FR190+FS190+FT190&gt;0,MAXA(U$18:U189)+1,0)</f>
        <v>0</v>
      </c>
      <c r="V190" s="280">
        <f>IF(FV190+FW190+FX190+FY190+FZ190&gt;0,MAXA(V$18:V189)+1,0)</f>
        <v>0</v>
      </c>
      <c r="W190" s="280">
        <f>IF(GB190+GC190+GD190+GE190+GF190&gt;0,MAXA(W$18:W189)+1,0)</f>
        <v>0</v>
      </c>
      <c r="X190" s="280">
        <f>IF(GH190+GI190+GJ190+GK190+GL190&gt;0,MAXA(X$18:X189)+1,0)</f>
        <v>0</v>
      </c>
      <c r="Y190" s="280">
        <f>IF(GN190+GO190+GP190+GQ190+GR190&gt;0,MAXA(Y$18:Y189)+1,0)</f>
        <v>0</v>
      </c>
      <c r="Z190" s="280">
        <f>IF(GT190+GU190+GV190+GW190+GX190&gt;0,MAXA(Z$18:Z189)+1,0)</f>
        <v>0</v>
      </c>
      <c r="AA190" s="280">
        <f>IF(GZ190+HA190+HB190+HC190+HD190&gt;0,MAXA(AA$18:AA189)+1,0)</f>
        <v>0</v>
      </c>
      <c r="AB190" s="280">
        <f t="shared" si="93"/>
        <v>0</v>
      </c>
      <c r="AC190" s="280">
        <f t="shared" si="94"/>
        <v>0</v>
      </c>
      <c r="AD190" s="280">
        <f t="shared" si="95"/>
        <v>0</v>
      </c>
      <c r="AE190" s="280">
        <f t="shared" si="96"/>
        <v>0</v>
      </c>
      <c r="AF190" s="280">
        <f t="shared" si="97"/>
        <v>0</v>
      </c>
      <c r="AG190" s="280">
        <f t="shared" si="98"/>
        <v>0</v>
      </c>
      <c r="AH190" s="280">
        <f t="shared" si="99"/>
        <v>0</v>
      </c>
      <c r="AI190" s="280">
        <f t="shared" si="100"/>
        <v>0</v>
      </c>
      <c r="AJ190" s="280">
        <f t="shared" si="101"/>
        <v>0</v>
      </c>
      <c r="AK190" s="186" t="e">
        <f>MATCH(AY190,AY$18:AY622,0)</f>
        <v>#N/A</v>
      </c>
      <c r="AL190" s="280">
        <f t="shared" si="102"/>
        <v>0</v>
      </c>
      <c r="AM190" s="280">
        <f t="shared" si="92"/>
        <v>173</v>
      </c>
      <c r="AN190" s="415"/>
      <c r="AO190" s="416"/>
      <c r="AP190" s="303">
        <f t="shared" si="103"/>
        <v>0</v>
      </c>
      <c r="AQ190" s="304">
        <f t="shared" si="104"/>
        <v>0</v>
      </c>
      <c r="AR190" s="305">
        <f t="shared" si="105"/>
        <v>0</v>
      </c>
      <c r="AS190" s="284"/>
      <c r="AT190" s="285" t="str">
        <f t="shared" si="85"/>
        <v/>
      </c>
      <c r="AU190" s="286"/>
      <c r="AV190" s="287"/>
      <c r="AW190" s="288"/>
      <c r="AX190" s="289"/>
      <c r="AY190" s="290"/>
      <c r="AZ190" s="291"/>
      <c r="BA190" s="286"/>
      <c r="BB190" s="290"/>
      <c r="BC190" s="287"/>
      <c r="BD190" s="307"/>
      <c r="BE190" s="309"/>
      <c r="BF190" s="286"/>
      <c r="BG190" s="297"/>
      <c r="BH190" s="298"/>
      <c r="BI190" s="299"/>
      <c r="BJ190" s="300"/>
      <c r="BK190" s="301"/>
      <c r="BL190" s="286"/>
      <c r="BM190" s="297"/>
      <c r="BN190" s="298"/>
      <c r="BO190" s="299"/>
      <c r="BP190" s="300"/>
      <c r="BQ190" s="301"/>
      <c r="BR190" s="286"/>
      <c r="BS190" s="297"/>
      <c r="BT190" s="298"/>
      <c r="BU190" s="299"/>
      <c r="BV190" s="300"/>
      <c r="BW190" s="301"/>
      <c r="BX190" s="286"/>
      <c r="BY190" s="297"/>
      <c r="BZ190" s="298"/>
      <c r="CA190" s="299"/>
      <c r="CB190" s="300"/>
      <c r="CC190" s="291"/>
      <c r="CD190" s="286"/>
      <c r="CE190" s="297"/>
      <c r="CF190" s="298"/>
      <c r="CG190" s="299"/>
      <c r="CH190" s="300"/>
      <c r="CI190" s="291"/>
      <c r="CJ190" s="286"/>
      <c r="CK190" s="297"/>
      <c r="CL190" s="298"/>
      <c r="CM190" s="299"/>
      <c r="CN190" s="300"/>
      <c r="CO190" s="291"/>
      <c r="CP190" s="286"/>
      <c r="CQ190" s="297"/>
      <c r="CR190" s="298"/>
      <c r="CS190" s="299"/>
      <c r="CT190" s="300"/>
      <c r="CU190" s="291"/>
      <c r="CV190" s="286"/>
      <c r="CW190" s="297"/>
      <c r="CX190" s="298"/>
      <c r="CY190" s="299"/>
      <c r="CZ190" s="300"/>
      <c r="DA190" s="291"/>
      <c r="DB190" s="286"/>
      <c r="DC190" s="297"/>
      <c r="DD190" s="298"/>
      <c r="DE190" s="299"/>
      <c r="DF190" s="300"/>
      <c r="DG190" s="291"/>
      <c r="DH190" s="286"/>
      <c r="DI190" s="297"/>
      <c r="DJ190" s="298"/>
      <c r="DK190" s="299"/>
      <c r="DL190" s="300"/>
      <c r="DM190" s="291"/>
      <c r="DN190" s="286"/>
      <c r="DO190" s="297"/>
      <c r="DP190" s="298"/>
      <c r="DQ190" s="299"/>
      <c r="DR190" s="300"/>
      <c r="DS190" s="291"/>
      <c r="DT190" s="286"/>
      <c r="DU190" s="297"/>
      <c r="DV190" s="298"/>
      <c r="DW190" s="299"/>
      <c r="DX190" s="300"/>
      <c r="DY190" s="291"/>
      <c r="DZ190" s="286"/>
      <c r="EA190" s="297"/>
      <c r="EB190" s="298"/>
      <c r="EC190" s="299"/>
      <c r="ED190" s="300"/>
      <c r="EE190" s="291"/>
      <c r="EF190" s="286"/>
      <c r="EG190" s="297"/>
      <c r="EH190" s="298"/>
      <c r="EI190" s="299"/>
      <c r="EJ190" s="300"/>
      <c r="EK190" s="291"/>
      <c r="EL190" s="286"/>
      <c r="EM190" s="297"/>
      <c r="EN190" s="298"/>
      <c r="EO190" s="299"/>
      <c r="EP190" s="300"/>
      <c r="EQ190" s="291"/>
      <c r="ER190" s="286"/>
      <c r="ES190" s="297"/>
      <c r="ET190" s="298"/>
      <c r="EU190" s="299"/>
      <c r="EV190" s="300"/>
      <c r="EW190" s="291"/>
      <c r="EX190" s="286"/>
      <c r="EY190" s="297"/>
      <c r="EZ190" s="298"/>
      <c r="FA190" s="299"/>
      <c r="FB190" s="300"/>
      <c r="FC190" s="291"/>
      <c r="FD190" s="286"/>
      <c r="FE190" s="297"/>
      <c r="FF190" s="298"/>
      <c r="FG190" s="299"/>
      <c r="FH190" s="300"/>
      <c r="FI190" s="291"/>
      <c r="FJ190" s="286"/>
      <c r="FK190" s="297"/>
      <c r="FL190" s="298"/>
      <c r="FM190" s="299"/>
      <c r="FN190" s="300"/>
      <c r="FO190" s="291"/>
      <c r="FP190" s="286"/>
      <c r="FQ190" s="297"/>
      <c r="FR190" s="298"/>
      <c r="FS190" s="299"/>
      <c r="FT190" s="300"/>
      <c r="FU190" s="291"/>
      <c r="FV190" s="286"/>
      <c r="FW190" s="297"/>
      <c r="FX190" s="298"/>
      <c r="FY190" s="299"/>
      <c r="FZ190" s="300"/>
      <c r="GA190" s="291"/>
      <c r="GB190" s="286"/>
      <c r="GC190" s="297"/>
      <c r="GD190" s="298"/>
      <c r="GE190" s="299"/>
      <c r="GF190" s="300"/>
      <c r="GG190" s="291"/>
      <c r="GH190" s="286"/>
      <c r="GI190" s="297"/>
      <c r="GJ190" s="298"/>
      <c r="GK190" s="299"/>
      <c r="GL190" s="300"/>
      <c r="GM190" s="291"/>
      <c r="GN190" s="286"/>
      <c r="GO190" s="297"/>
      <c r="GP190" s="298"/>
      <c r="GQ190" s="299"/>
      <c r="GR190" s="300"/>
      <c r="GS190" s="291"/>
      <c r="GT190" s="286"/>
      <c r="GU190" s="297"/>
      <c r="GV190" s="298"/>
      <c r="GW190" s="299"/>
      <c r="GX190" s="300"/>
      <c r="GY190" s="291"/>
      <c r="GZ190" s="286"/>
      <c r="HA190" s="297"/>
      <c r="HB190" s="298"/>
      <c r="HC190" s="299"/>
      <c r="HD190" s="300"/>
    </row>
    <row r="191" spans="1:212" x14ac:dyDescent="0.25">
      <c r="A191" s="280">
        <f>IF(AL191=1,(MAXA(A$18:A190)+1),0)</f>
        <v>0</v>
      </c>
      <c r="B191" s="280">
        <f>IF(BF191+BG191+BH191+BI191+BJ191&gt;0,MAXA(B$18:B190)+1,0)</f>
        <v>0</v>
      </c>
      <c r="C191" s="280">
        <f>IF(BL191+BM191+BN191+BO191+BP191&gt;0,MAXA(C$18:C190)+1,0)</f>
        <v>0</v>
      </c>
      <c r="D191" s="280">
        <f>IF(BR191+BS191+BT191+BU191+BV191&gt;0,MAXA(D$18:D190)+1,0)</f>
        <v>0</v>
      </c>
      <c r="E191" s="280">
        <f>IF(BX191+BY191+BZ191+CA191+CB191&gt;0,MAXA(E$18:E190)+1,0)</f>
        <v>0</v>
      </c>
      <c r="F191" s="280">
        <f>IF(CD191+CE191+CF191+CG191+CH191&gt;0,MAXA(F$18:F190)+1,0)</f>
        <v>0</v>
      </c>
      <c r="G191" s="280">
        <f>IF(CJ191+CK191+CL191+CM191+CN191&gt;0,MAXA(G$18:G190)+1,0)</f>
        <v>0</v>
      </c>
      <c r="H191" s="280">
        <f>IF(CP191+CQ191+CR191+CS191+CT191&gt;0,MAXA(H$18:H190)+1,0)</f>
        <v>0</v>
      </c>
      <c r="I191" s="280">
        <f>IF(CV191+CW191+CX191+CY191+CZ191&gt;0,MAXA(I$18:I190)+1,0)</f>
        <v>0</v>
      </c>
      <c r="J191" s="280">
        <f>IF(DB191+DC191+DD191+DE191+DF191&gt;0,MAXA(J$18:J190)+1,0)</f>
        <v>0</v>
      </c>
      <c r="K191" s="280">
        <f>IF(DH191+DI191+DJ191+DK191+DL191&gt;0,MAXA(K$18:K190)+1,0)</f>
        <v>0</v>
      </c>
      <c r="L191" s="280">
        <f>IF(DN191+DO191+DP191+DQ191+DR191&gt;0,MAXA(L$18:L190)+1,0)</f>
        <v>0</v>
      </c>
      <c r="M191" s="280">
        <f>IF(DT191+DU191+DV191+DW191+DX191&gt;0,MAXA(M$18:M190)+1,0)</f>
        <v>0</v>
      </c>
      <c r="N191" s="280">
        <f>IF(DZ191+EA191+EB191+EC191+ED191&gt;0,MAXA(N$18:N190)+1,0)</f>
        <v>0</v>
      </c>
      <c r="O191" s="280">
        <f>IF(EF191+EG191+EH191+EI191+EJ191&gt;0,MAXA(O$18:O190)+1,0)</f>
        <v>0</v>
      </c>
      <c r="P191" s="280">
        <f>IF(EL191+EM191+EN191+EO191+EP191&gt;0,MAXA(P$18:P190)+1,0)</f>
        <v>0</v>
      </c>
      <c r="Q191" s="280">
        <f>IF(ER191+ES191+ET191+EU191+EV191&gt;0,MAXA(Q$18:Q190)+1,0)</f>
        <v>0</v>
      </c>
      <c r="R191" s="280">
        <f>IF(EX191+EY191+EZ191+FA191+FB191&gt;0,MAXA(R$18:R190)+1,0)</f>
        <v>0</v>
      </c>
      <c r="S191" s="280">
        <f>IF(FD191+FE191+FF191+FG191+FH191&gt;0,MAXA(S$18:S190)+1,0)</f>
        <v>0</v>
      </c>
      <c r="T191" s="280">
        <f>IF(FJ191+FK191+FL191+FM191+FN191&gt;0,MAXA(T$18:T190)+1,0)</f>
        <v>0</v>
      </c>
      <c r="U191" s="280">
        <f>IF(FP191+FQ191+FR191+FS191+FT191&gt;0,MAXA(U$18:U190)+1,0)</f>
        <v>0</v>
      </c>
      <c r="V191" s="280">
        <f>IF(FV191+FW191+FX191+FY191+FZ191&gt;0,MAXA(V$18:V190)+1,0)</f>
        <v>0</v>
      </c>
      <c r="W191" s="280">
        <f>IF(GB191+GC191+GD191+GE191+GF191&gt;0,MAXA(W$18:W190)+1,0)</f>
        <v>0</v>
      </c>
      <c r="X191" s="280">
        <f>IF(GH191+GI191+GJ191+GK191+GL191&gt;0,MAXA(X$18:X190)+1,0)</f>
        <v>0</v>
      </c>
      <c r="Y191" s="280">
        <f>IF(GN191+GO191+GP191+GQ191+GR191&gt;0,MAXA(Y$18:Y190)+1,0)</f>
        <v>0</v>
      </c>
      <c r="Z191" s="280">
        <f>IF(GT191+GU191+GV191+GW191+GX191&gt;0,MAXA(Z$18:Z190)+1,0)</f>
        <v>0</v>
      </c>
      <c r="AA191" s="280">
        <f>IF(GZ191+HA191+HB191+HC191+HD191&gt;0,MAXA(AA$18:AA190)+1,0)</f>
        <v>0</v>
      </c>
      <c r="AB191" s="280">
        <f t="shared" si="93"/>
        <v>0</v>
      </c>
      <c r="AC191" s="280">
        <f t="shared" si="94"/>
        <v>0</v>
      </c>
      <c r="AD191" s="280">
        <f t="shared" si="95"/>
        <v>0</v>
      </c>
      <c r="AE191" s="280">
        <f t="shared" si="96"/>
        <v>0</v>
      </c>
      <c r="AF191" s="280">
        <f t="shared" si="97"/>
        <v>0</v>
      </c>
      <c r="AG191" s="280">
        <f t="shared" si="98"/>
        <v>0</v>
      </c>
      <c r="AH191" s="280">
        <f t="shared" si="99"/>
        <v>0</v>
      </c>
      <c r="AI191" s="280">
        <f t="shared" si="100"/>
        <v>0</v>
      </c>
      <c r="AJ191" s="280">
        <f t="shared" si="101"/>
        <v>0</v>
      </c>
      <c r="AK191" s="186" t="e">
        <f>MATCH(AY191,AY$18:AY623,0)</f>
        <v>#N/A</v>
      </c>
      <c r="AL191" s="280">
        <f t="shared" si="102"/>
        <v>0</v>
      </c>
      <c r="AM191" s="280">
        <f t="shared" si="92"/>
        <v>174</v>
      </c>
      <c r="AN191" s="415"/>
      <c r="AO191" s="416"/>
      <c r="AP191" s="303">
        <f t="shared" si="103"/>
        <v>0</v>
      </c>
      <c r="AQ191" s="304">
        <f t="shared" si="104"/>
        <v>0</v>
      </c>
      <c r="AR191" s="305">
        <f t="shared" si="105"/>
        <v>0</v>
      </c>
      <c r="AS191" s="284"/>
      <c r="AT191" s="285" t="str">
        <f t="shared" si="85"/>
        <v/>
      </c>
      <c r="AU191" s="286"/>
      <c r="AV191" s="287"/>
      <c r="AW191" s="288"/>
      <c r="AX191" s="289"/>
      <c r="AY191" s="290"/>
      <c r="AZ191" s="291"/>
      <c r="BA191" s="286"/>
      <c r="BB191" s="290"/>
      <c r="BC191" s="287"/>
      <c r="BD191" s="307"/>
      <c r="BE191" s="309"/>
      <c r="BF191" s="286"/>
      <c r="BG191" s="297"/>
      <c r="BH191" s="298"/>
      <c r="BI191" s="299"/>
      <c r="BJ191" s="300"/>
      <c r="BK191" s="301"/>
      <c r="BL191" s="286"/>
      <c r="BM191" s="297"/>
      <c r="BN191" s="298"/>
      <c r="BO191" s="299"/>
      <c r="BP191" s="300"/>
      <c r="BQ191" s="301"/>
      <c r="BR191" s="286"/>
      <c r="BS191" s="297"/>
      <c r="BT191" s="298"/>
      <c r="BU191" s="299"/>
      <c r="BV191" s="300"/>
      <c r="BW191" s="301"/>
      <c r="BX191" s="286"/>
      <c r="BY191" s="297"/>
      <c r="BZ191" s="298"/>
      <c r="CA191" s="299"/>
      <c r="CB191" s="300"/>
      <c r="CC191" s="291"/>
      <c r="CD191" s="286"/>
      <c r="CE191" s="297"/>
      <c r="CF191" s="298"/>
      <c r="CG191" s="299"/>
      <c r="CH191" s="300"/>
      <c r="CI191" s="291"/>
      <c r="CJ191" s="286"/>
      <c r="CK191" s="297"/>
      <c r="CL191" s="298"/>
      <c r="CM191" s="299"/>
      <c r="CN191" s="300"/>
      <c r="CO191" s="291"/>
      <c r="CP191" s="286"/>
      <c r="CQ191" s="297"/>
      <c r="CR191" s="298"/>
      <c r="CS191" s="299"/>
      <c r="CT191" s="300"/>
      <c r="CU191" s="291"/>
      <c r="CV191" s="286"/>
      <c r="CW191" s="297"/>
      <c r="CX191" s="298"/>
      <c r="CY191" s="299"/>
      <c r="CZ191" s="300"/>
      <c r="DA191" s="291"/>
      <c r="DB191" s="286"/>
      <c r="DC191" s="297"/>
      <c r="DD191" s="298"/>
      <c r="DE191" s="299"/>
      <c r="DF191" s="300"/>
      <c r="DG191" s="291"/>
      <c r="DH191" s="286"/>
      <c r="DI191" s="297"/>
      <c r="DJ191" s="298"/>
      <c r="DK191" s="299"/>
      <c r="DL191" s="300"/>
      <c r="DM191" s="291"/>
      <c r="DN191" s="286"/>
      <c r="DO191" s="297"/>
      <c r="DP191" s="298"/>
      <c r="DQ191" s="299"/>
      <c r="DR191" s="300"/>
      <c r="DS191" s="291"/>
      <c r="DT191" s="286"/>
      <c r="DU191" s="297"/>
      <c r="DV191" s="298"/>
      <c r="DW191" s="299"/>
      <c r="DX191" s="300"/>
      <c r="DY191" s="291"/>
      <c r="DZ191" s="286"/>
      <c r="EA191" s="297"/>
      <c r="EB191" s="298"/>
      <c r="EC191" s="299"/>
      <c r="ED191" s="300"/>
      <c r="EE191" s="291"/>
      <c r="EF191" s="286"/>
      <c r="EG191" s="297"/>
      <c r="EH191" s="298"/>
      <c r="EI191" s="299"/>
      <c r="EJ191" s="300"/>
      <c r="EK191" s="291"/>
      <c r="EL191" s="286"/>
      <c r="EM191" s="297"/>
      <c r="EN191" s="298"/>
      <c r="EO191" s="299"/>
      <c r="EP191" s="300"/>
      <c r="EQ191" s="291"/>
      <c r="ER191" s="286"/>
      <c r="ES191" s="297"/>
      <c r="ET191" s="298"/>
      <c r="EU191" s="299"/>
      <c r="EV191" s="300"/>
      <c r="EW191" s="291"/>
      <c r="EX191" s="286"/>
      <c r="EY191" s="297"/>
      <c r="EZ191" s="298"/>
      <c r="FA191" s="299"/>
      <c r="FB191" s="300"/>
      <c r="FC191" s="291"/>
      <c r="FD191" s="286"/>
      <c r="FE191" s="297"/>
      <c r="FF191" s="298"/>
      <c r="FG191" s="299"/>
      <c r="FH191" s="300"/>
      <c r="FI191" s="291"/>
      <c r="FJ191" s="286"/>
      <c r="FK191" s="297"/>
      <c r="FL191" s="298"/>
      <c r="FM191" s="299"/>
      <c r="FN191" s="300"/>
      <c r="FO191" s="291"/>
      <c r="FP191" s="286"/>
      <c r="FQ191" s="297"/>
      <c r="FR191" s="298"/>
      <c r="FS191" s="299"/>
      <c r="FT191" s="300"/>
      <c r="FU191" s="291"/>
      <c r="FV191" s="286"/>
      <c r="FW191" s="297"/>
      <c r="FX191" s="298"/>
      <c r="FY191" s="299"/>
      <c r="FZ191" s="300"/>
      <c r="GA191" s="291"/>
      <c r="GB191" s="286"/>
      <c r="GC191" s="297"/>
      <c r="GD191" s="298"/>
      <c r="GE191" s="299"/>
      <c r="GF191" s="300"/>
      <c r="GG191" s="291"/>
      <c r="GH191" s="286"/>
      <c r="GI191" s="297"/>
      <c r="GJ191" s="298"/>
      <c r="GK191" s="299"/>
      <c r="GL191" s="300"/>
      <c r="GM191" s="291"/>
      <c r="GN191" s="286"/>
      <c r="GO191" s="297"/>
      <c r="GP191" s="298"/>
      <c r="GQ191" s="299"/>
      <c r="GR191" s="300"/>
      <c r="GS191" s="291"/>
      <c r="GT191" s="286"/>
      <c r="GU191" s="297"/>
      <c r="GV191" s="298"/>
      <c r="GW191" s="299"/>
      <c r="GX191" s="300"/>
      <c r="GY191" s="291"/>
      <c r="GZ191" s="286"/>
      <c r="HA191" s="297"/>
      <c r="HB191" s="298"/>
      <c r="HC191" s="299"/>
      <c r="HD191" s="300"/>
    </row>
    <row r="192" spans="1:212" x14ac:dyDescent="0.25">
      <c r="A192" s="280">
        <f>IF(AL192=1,(MAXA(A$18:A191)+1),0)</f>
        <v>0</v>
      </c>
      <c r="B192" s="280">
        <f>IF(BF192+BG192+BH192+BI192+BJ192&gt;0,MAXA(B$18:B191)+1,0)</f>
        <v>0</v>
      </c>
      <c r="C192" s="280">
        <f>IF(BL192+BM192+BN192+BO192+BP192&gt;0,MAXA(C$18:C191)+1,0)</f>
        <v>0</v>
      </c>
      <c r="D192" s="280">
        <f>IF(BR192+BS192+BT192+BU192+BV192&gt;0,MAXA(D$18:D191)+1,0)</f>
        <v>0</v>
      </c>
      <c r="E192" s="280">
        <f>IF(BX192+BY192+BZ192+CA192+CB192&gt;0,MAXA(E$18:E191)+1,0)</f>
        <v>0</v>
      </c>
      <c r="F192" s="280">
        <f>IF(CD192+CE192+CF192+CG192+CH192&gt;0,MAXA(F$18:F191)+1,0)</f>
        <v>0</v>
      </c>
      <c r="G192" s="280">
        <f>IF(CJ192+CK192+CL192+CM192+CN192&gt;0,MAXA(G$18:G191)+1,0)</f>
        <v>0</v>
      </c>
      <c r="H192" s="280">
        <f>IF(CP192+CQ192+CR192+CS192+CT192&gt;0,MAXA(H$18:H191)+1,0)</f>
        <v>0</v>
      </c>
      <c r="I192" s="280">
        <f>IF(CV192+CW192+CX192+CY192+CZ192&gt;0,MAXA(I$18:I191)+1,0)</f>
        <v>0</v>
      </c>
      <c r="J192" s="280">
        <f>IF(DB192+DC192+DD192+DE192+DF192&gt;0,MAXA(J$18:J191)+1,0)</f>
        <v>0</v>
      </c>
      <c r="K192" s="280">
        <f>IF(DH192+DI192+DJ192+DK192+DL192&gt;0,MAXA(K$18:K191)+1,0)</f>
        <v>0</v>
      </c>
      <c r="L192" s="280">
        <f>IF(DN192+DO192+DP192+DQ192+DR192&gt;0,MAXA(L$18:L191)+1,0)</f>
        <v>0</v>
      </c>
      <c r="M192" s="280">
        <f>IF(DT192+DU192+DV192+DW192+DX192&gt;0,MAXA(M$18:M191)+1,0)</f>
        <v>0</v>
      </c>
      <c r="N192" s="280">
        <f>IF(DZ192+EA192+EB192+EC192+ED192&gt;0,MAXA(N$18:N191)+1,0)</f>
        <v>0</v>
      </c>
      <c r="O192" s="280">
        <f>IF(EF192+EG192+EH192+EI192+EJ192&gt;0,MAXA(O$18:O191)+1,0)</f>
        <v>0</v>
      </c>
      <c r="P192" s="280">
        <f>IF(EL192+EM192+EN192+EO192+EP192&gt;0,MAXA(P$18:P191)+1,0)</f>
        <v>0</v>
      </c>
      <c r="Q192" s="280">
        <f>IF(ER192+ES192+ET192+EU192+EV192&gt;0,MAXA(Q$18:Q191)+1,0)</f>
        <v>0</v>
      </c>
      <c r="R192" s="280">
        <f>IF(EX192+EY192+EZ192+FA192+FB192&gt;0,MAXA(R$18:R191)+1,0)</f>
        <v>0</v>
      </c>
      <c r="S192" s="280">
        <f>IF(FD192+FE192+FF192+FG192+FH192&gt;0,MAXA(S$18:S191)+1,0)</f>
        <v>0</v>
      </c>
      <c r="T192" s="280">
        <f>IF(FJ192+FK192+FL192+FM192+FN192&gt;0,MAXA(T$18:T191)+1,0)</f>
        <v>0</v>
      </c>
      <c r="U192" s="280">
        <f>IF(FP192+FQ192+FR192+FS192+FT192&gt;0,MAXA(U$18:U191)+1,0)</f>
        <v>0</v>
      </c>
      <c r="V192" s="280">
        <f>IF(FV192+FW192+FX192+FY192+FZ192&gt;0,MAXA(V$18:V191)+1,0)</f>
        <v>0</v>
      </c>
      <c r="W192" s="280">
        <f>IF(GB192+GC192+GD192+GE192+GF192&gt;0,MAXA(W$18:W191)+1,0)</f>
        <v>0</v>
      </c>
      <c r="X192" s="280">
        <f>IF(GH192+GI192+GJ192+GK192+GL192&gt;0,MAXA(X$18:X191)+1,0)</f>
        <v>0</v>
      </c>
      <c r="Y192" s="280">
        <f>IF(GN192+GO192+GP192+GQ192+GR192&gt;0,MAXA(Y$18:Y191)+1,0)</f>
        <v>0</v>
      </c>
      <c r="Z192" s="280">
        <f>IF(GT192+GU192+GV192+GW192+GX192&gt;0,MAXA(Z$18:Z191)+1,0)</f>
        <v>0</v>
      </c>
      <c r="AA192" s="280">
        <f>IF(GZ192+HA192+HB192+HC192+HD192&gt;0,MAXA(AA$18:AA191)+1,0)</f>
        <v>0</v>
      </c>
      <c r="AB192" s="280">
        <f t="shared" si="93"/>
        <v>0</v>
      </c>
      <c r="AC192" s="280">
        <f t="shared" si="94"/>
        <v>0</v>
      </c>
      <c r="AD192" s="280">
        <f t="shared" si="95"/>
        <v>0</v>
      </c>
      <c r="AE192" s="280">
        <f t="shared" si="96"/>
        <v>0</v>
      </c>
      <c r="AF192" s="280">
        <f t="shared" si="97"/>
        <v>0</v>
      </c>
      <c r="AG192" s="280">
        <f t="shared" si="98"/>
        <v>0</v>
      </c>
      <c r="AH192" s="280">
        <f t="shared" si="99"/>
        <v>0</v>
      </c>
      <c r="AI192" s="280">
        <f t="shared" si="100"/>
        <v>0</v>
      </c>
      <c r="AJ192" s="280">
        <f t="shared" si="101"/>
        <v>0</v>
      </c>
      <c r="AK192" s="186" t="e">
        <f>MATCH(AY192,AY$18:AY624,0)</f>
        <v>#N/A</v>
      </c>
      <c r="AL192" s="280">
        <f t="shared" si="102"/>
        <v>0</v>
      </c>
      <c r="AM192" s="280">
        <f t="shared" si="92"/>
        <v>175</v>
      </c>
      <c r="AN192" s="415"/>
      <c r="AO192" s="416"/>
      <c r="AP192" s="303">
        <f t="shared" si="103"/>
        <v>0</v>
      </c>
      <c r="AQ192" s="304">
        <f t="shared" si="104"/>
        <v>0</v>
      </c>
      <c r="AR192" s="305">
        <f t="shared" si="105"/>
        <v>0</v>
      </c>
      <c r="AS192" s="284"/>
      <c r="AT192" s="285" t="str">
        <f t="shared" si="85"/>
        <v/>
      </c>
      <c r="AU192" s="286"/>
      <c r="AV192" s="287"/>
      <c r="AW192" s="288"/>
      <c r="AX192" s="289"/>
      <c r="AY192" s="290"/>
      <c r="AZ192" s="291"/>
      <c r="BA192" s="286"/>
      <c r="BB192" s="290"/>
      <c r="BC192" s="287"/>
      <c r="BD192" s="307"/>
      <c r="BE192" s="309"/>
      <c r="BF192" s="286"/>
      <c r="BG192" s="297"/>
      <c r="BH192" s="298"/>
      <c r="BI192" s="299"/>
      <c r="BJ192" s="300"/>
      <c r="BK192" s="301"/>
      <c r="BL192" s="286"/>
      <c r="BM192" s="297"/>
      <c r="BN192" s="298"/>
      <c r="BO192" s="299"/>
      <c r="BP192" s="300"/>
      <c r="BQ192" s="301"/>
      <c r="BR192" s="286"/>
      <c r="BS192" s="297"/>
      <c r="BT192" s="298"/>
      <c r="BU192" s="299"/>
      <c r="BV192" s="300"/>
      <c r="BW192" s="301"/>
      <c r="BX192" s="286"/>
      <c r="BY192" s="297"/>
      <c r="BZ192" s="298"/>
      <c r="CA192" s="299"/>
      <c r="CB192" s="300"/>
      <c r="CC192" s="291"/>
      <c r="CD192" s="286"/>
      <c r="CE192" s="297"/>
      <c r="CF192" s="298"/>
      <c r="CG192" s="299"/>
      <c r="CH192" s="300"/>
      <c r="CI192" s="291"/>
      <c r="CJ192" s="286"/>
      <c r="CK192" s="297"/>
      <c r="CL192" s="298"/>
      <c r="CM192" s="299"/>
      <c r="CN192" s="300"/>
      <c r="CO192" s="291"/>
      <c r="CP192" s="286"/>
      <c r="CQ192" s="297"/>
      <c r="CR192" s="298"/>
      <c r="CS192" s="299"/>
      <c r="CT192" s="300"/>
      <c r="CU192" s="291"/>
      <c r="CV192" s="286"/>
      <c r="CW192" s="297"/>
      <c r="CX192" s="298"/>
      <c r="CY192" s="299"/>
      <c r="CZ192" s="300"/>
      <c r="DA192" s="291"/>
      <c r="DB192" s="286"/>
      <c r="DC192" s="297"/>
      <c r="DD192" s="298"/>
      <c r="DE192" s="299"/>
      <c r="DF192" s="300"/>
      <c r="DG192" s="291"/>
      <c r="DH192" s="286"/>
      <c r="DI192" s="297"/>
      <c r="DJ192" s="298"/>
      <c r="DK192" s="299"/>
      <c r="DL192" s="300"/>
      <c r="DM192" s="291"/>
      <c r="DN192" s="286"/>
      <c r="DO192" s="297"/>
      <c r="DP192" s="298"/>
      <c r="DQ192" s="299"/>
      <c r="DR192" s="300"/>
      <c r="DS192" s="291"/>
      <c r="DT192" s="286"/>
      <c r="DU192" s="297"/>
      <c r="DV192" s="298"/>
      <c r="DW192" s="299"/>
      <c r="DX192" s="300"/>
      <c r="DY192" s="291"/>
      <c r="DZ192" s="286"/>
      <c r="EA192" s="297"/>
      <c r="EB192" s="298"/>
      <c r="EC192" s="299"/>
      <c r="ED192" s="300"/>
      <c r="EE192" s="291"/>
      <c r="EF192" s="286"/>
      <c r="EG192" s="297"/>
      <c r="EH192" s="298"/>
      <c r="EI192" s="299"/>
      <c r="EJ192" s="300"/>
      <c r="EK192" s="291"/>
      <c r="EL192" s="286"/>
      <c r="EM192" s="297"/>
      <c r="EN192" s="298"/>
      <c r="EO192" s="299"/>
      <c r="EP192" s="300"/>
      <c r="EQ192" s="291"/>
      <c r="ER192" s="286"/>
      <c r="ES192" s="297"/>
      <c r="ET192" s="298"/>
      <c r="EU192" s="299"/>
      <c r="EV192" s="300"/>
      <c r="EW192" s="291"/>
      <c r="EX192" s="286"/>
      <c r="EY192" s="297"/>
      <c r="EZ192" s="298"/>
      <c r="FA192" s="299"/>
      <c r="FB192" s="300"/>
      <c r="FC192" s="291"/>
      <c r="FD192" s="286"/>
      <c r="FE192" s="297"/>
      <c r="FF192" s="298"/>
      <c r="FG192" s="299"/>
      <c r="FH192" s="300"/>
      <c r="FI192" s="291"/>
      <c r="FJ192" s="286"/>
      <c r="FK192" s="297"/>
      <c r="FL192" s="298"/>
      <c r="FM192" s="299"/>
      <c r="FN192" s="300"/>
      <c r="FO192" s="291"/>
      <c r="FP192" s="286"/>
      <c r="FQ192" s="297"/>
      <c r="FR192" s="298"/>
      <c r="FS192" s="299"/>
      <c r="FT192" s="300"/>
      <c r="FU192" s="291"/>
      <c r="FV192" s="286"/>
      <c r="FW192" s="297"/>
      <c r="FX192" s="298"/>
      <c r="FY192" s="299"/>
      <c r="FZ192" s="300"/>
      <c r="GA192" s="291"/>
      <c r="GB192" s="286"/>
      <c r="GC192" s="297"/>
      <c r="GD192" s="298"/>
      <c r="GE192" s="299"/>
      <c r="GF192" s="300"/>
      <c r="GG192" s="291"/>
      <c r="GH192" s="286"/>
      <c r="GI192" s="297"/>
      <c r="GJ192" s="298"/>
      <c r="GK192" s="299"/>
      <c r="GL192" s="300"/>
      <c r="GM192" s="291"/>
      <c r="GN192" s="286"/>
      <c r="GO192" s="297"/>
      <c r="GP192" s="298"/>
      <c r="GQ192" s="299"/>
      <c r="GR192" s="300"/>
      <c r="GS192" s="291"/>
      <c r="GT192" s="286"/>
      <c r="GU192" s="297"/>
      <c r="GV192" s="298"/>
      <c r="GW192" s="299"/>
      <c r="GX192" s="300"/>
      <c r="GY192" s="291"/>
      <c r="GZ192" s="286"/>
      <c r="HA192" s="297"/>
      <c r="HB192" s="298"/>
      <c r="HC192" s="299"/>
      <c r="HD192" s="300"/>
    </row>
    <row r="193" spans="1:212" x14ac:dyDescent="0.25">
      <c r="A193" s="280">
        <f>IF(AL193=1,(MAXA(A$18:A192)+1),0)</f>
        <v>0</v>
      </c>
      <c r="B193" s="280">
        <f>IF(BF193+BG193+BH193+BI193+BJ193&gt;0,MAXA(B$18:B192)+1,0)</f>
        <v>0</v>
      </c>
      <c r="C193" s="280">
        <f>IF(BL193+BM193+BN193+BO193+BP193&gt;0,MAXA(C$18:C192)+1,0)</f>
        <v>0</v>
      </c>
      <c r="D193" s="280">
        <f>IF(BR193+BS193+BT193+BU193+BV193&gt;0,MAXA(D$18:D192)+1,0)</f>
        <v>0</v>
      </c>
      <c r="E193" s="280">
        <f>IF(BX193+BY193+BZ193+CA193+CB193&gt;0,MAXA(E$18:E192)+1,0)</f>
        <v>0</v>
      </c>
      <c r="F193" s="280">
        <f>IF(CD193+CE193+CF193+CG193+CH193&gt;0,MAXA(F$18:F192)+1,0)</f>
        <v>0</v>
      </c>
      <c r="G193" s="280">
        <f>IF(CJ193+CK193+CL193+CM193+CN193&gt;0,MAXA(G$18:G192)+1,0)</f>
        <v>0</v>
      </c>
      <c r="H193" s="280">
        <f>IF(CP193+CQ193+CR193+CS193+CT193&gt;0,MAXA(H$18:H192)+1,0)</f>
        <v>0</v>
      </c>
      <c r="I193" s="280">
        <f>IF(CV193+CW193+CX193+CY193+CZ193&gt;0,MAXA(I$18:I192)+1,0)</f>
        <v>0</v>
      </c>
      <c r="J193" s="280">
        <f>IF(DB193+DC193+DD193+DE193+DF193&gt;0,MAXA(J$18:J192)+1,0)</f>
        <v>0</v>
      </c>
      <c r="K193" s="280">
        <f>IF(DH193+DI193+DJ193+DK193+DL193&gt;0,MAXA(K$18:K192)+1,0)</f>
        <v>0</v>
      </c>
      <c r="L193" s="280">
        <f>IF(DN193+DO193+DP193+DQ193+DR193&gt;0,MAXA(L$18:L192)+1,0)</f>
        <v>0</v>
      </c>
      <c r="M193" s="280">
        <f>IF(DT193+DU193+DV193+DW193+DX193&gt;0,MAXA(M$18:M192)+1,0)</f>
        <v>0</v>
      </c>
      <c r="N193" s="280">
        <f>IF(DZ193+EA193+EB193+EC193+ED193&gt;0,MAXA(N$18:N192)+1,0)</f>
        <v>0</v>
      </c>
      <c r="O193" s="280">
        <f>IF(EF193+EG193+EH193+EI193+EJ193&gt;0,MAXA(O$18:O192)+1,0)</f>
        <v>0</v>
      </c>
      <c r="P193" s="280">
        <f>IF(EL193+EM193+EN193+EO193+EP193&gt;0,MAXA(P$18:P192)+1,0)</f>
        <v>0</v>
      </c>
      <c r="Q193" s="280">
        <f>IF(ER193+ES193+ET193+EU193+EV193&gt;0,MAXA(Q$18:Q192)+1,0)</f>
        <v>0</v>
      </c>
      <c r="R193" s="280">
        <f>IF(EX193+EY193+EZ193+FA193+FB193&gt;0,MAXA(R$18:R192)+1,0)</f>
        <v>0</v>
      </c>
      <c r="S193" s="280">
        <f>IF(FD193+FE193+FF193+FG193+FH193&gt;0,MAXA(S$18:S192)+1,0)</f>
        <v>0</v>
      </c>
      <c r="T193" s="280">
        <f>IF(FJ193+FK193+FL193+FM193+FN193&gt;0,MAXA(T$18:T192)+1,0)</f>
        <v>0</v>
      </c>
      <c r="U193" s="280">
        <f>IF(FP193+FQ193+FR193+FS193+FT193&gt;0,MAXA(U$18:U192)+1,0)</f>
        <v>0</v>
      </c>
      <c r="V193" s="280">
        <f>IF(FV193+FW193+FX193+FY193+FZ193&gt;0,MAXA(V$18:V192)+1,0)</f>
        <v>0</v>
      </c>
      <c r="W193" s="280">
        <f>IF(GB193+GC193+GD193+GE193+GF193&gt;0,MAXA(W$18:W192)+1,0)</f>
        <v>0</v>
      </c>
      <c r="X193" s="280">
        <f>IF(GH193+GI193+GJ193+GK193+GL193&gt;0,MAXA(X$18:X192)+1,0)</f>
        <v>0</v>
      </c>
      <c r="Y193" s="280">
        <f>IF(GN193+GO193+GP193+GQ193+GR193&gt;0,MAXA(Y$18:Y192)+1,0)</f>
        <v>0</v>
      </c>
      <c r="Z193" s="280">
        <f>IF(GT193+GU193+GV193+GW193+GX193&gt;0,MAXA(Z$18:Z192)+1,0)</f>
        <v>0</v>
      </c>
      <c r="AA193" s="280">
        <f>IF(GZ193+HA193+HB193+HC193+HD193&gt;0,MAXA(AA$18:AA192)+1,0)</f>
        <v>0</v>
      </c>
      <c r="AB193" s="280">
        <f t="shared" si="93"/>
        <v>0</v>
      </c>
      <c r="AC193" s="280">
        <f t="shared" si="94"/>
        <v>0</v>
      </c>
      <c r="AD193" s="280">
        <f t="shared" si="95"/>
        <v>0</v>
      </c>
      <c r="AE193" s="280">
        <f t="shared" si="96"/>
        <v>0</v>
      </c>
      <c r="AF193" s="280">
        <f t="shared" si="97"/>
        <v>0</v>
      </c>
      <c r="AG193" s="280">
        <f t="shared" si="98"/>
        <v>0</v>
      </c>
      <c r="AH193" s="280">
        <f t="shared" si="99"/>
        <v>0</v>
      </c>
      <c r="AI193" s="280">
        <f t="shared" si="100"/>
        <v>0</v>
      </c>
      <c r="AJ193" s="280">
        <f t="shared" si="101"/>
        <v>0</v>
      </c>
      <c r="AK193" s="186" t="e">
        <f>MATCH(AY193,AY$18:AY625,0)</f>
        <v>#N/A</v>
      </c>
      <c r="AL193" s="280">
        <f t="shared" si="102"/>
        <v>0</v>
      </c>
      <c r="AM193" s="280">
        <f t="shared" si="92"/>
        <v>176</v>
      </c>
      <c r="AN193" s="415"/>
      <c r="AO193" s="416"/>
      <c r="AP193" s="303">
        <f t="shared" si="103"/>
        <v>0</v>
      </c>
      <c r="AQ193" s="304">
        <f t="shared" si="104"/>
        <v>0</v>
      </c>
      <c r="AR193" s="305">
        <f t="shared" si="105"/>
        <v>0</v>
      </c>
      <c r="AS193" s="284"/>
      <c r="AT193" s="285" t="str">
        <f t="shared" si="85"/>
        <v/>
      </c>
      <c r="AU193" s="286"/>
      <c r="AV193" s="287"/>
      <c r="AW193" s="288"/>
      <c r="AX193" s="289"/>
      <c r="AY193" s="290"/>
      <c r="AZ193" s="291"/>
      <c r="BA193" s="286"/>
      <c r="BB193" s="290"/>
      <c r="BC193" s="287"/>
      <c r="BD193" s="307"/>
      <c r="BE193" s="309"/>
      <c r="BF193" s="286"/>
      <c r="BG193" s="297"/>
      <c r="BH193" s="298"/>
      <c r="BI193" s="299"/>
      <c r="BJ193" s="300"/>
      <c r="BK193" s="301"/>
      <c r="BL193" s="286"/>
      <c r="BM193" s="297"/>
      <c r="BN193" s="298"/>
      <c r="BO193" s="299"/>
      <c r="BP193" s="300"/>
      <c r="BQ193" s="301"/>
      <c r="BR193" s="286"/>
      <c r="BS193" s="297"/>
      <c r="BT193" s="298"/>
      <c r="BU193" s="299"/>
      <c r="BV193" s="300"/>
      <c r="BW193" s="301"/>
      <c r="BX193" s="286"/>
      <c r="BY193" s="297"/>
      <c r="BZ193" s="298"/>
      <c r="CA193" s="299"/>
      <c r="CB193" s="300"/>
      <c r="CC193" s="291"/>
      <c r="CD193" s="286"/>
      <c r="CE193" s="297"/>
      <c r="CF193" s="298"/>
      <c r="CG193" s="299"/>
      <c r="CH193" s="300"/>
      <c r="CI193" s="291"/>
      <c r="CJ193" s="286"/>
      <c r="CK193" s="297"/>
      <c r="CL193" s="298"/>
      <c r="CM193" s="299"/>
      <c r="CN193" s="300"/>
      <c r="CO193" s="291"/>
      <c r="CP193" s="286"/>
      <c r="CQ193" s="297"/>
      <c r="CR193" s="298"/>
      <c r="CS193" s="299"/>
      <c r="CT193" s="300"/>
      <c r="CU193" s="291"/>
      <c r="CV193" s="286"/>
      <c r="CW193" s="297"/>
      <c r="CX193" s="298"/>
      <c r="CY193" s="299"/>
      <c r="CZ193" s="300"/>
      <c r="DA193" s="291"/>
      <c r="DB193" s="286"/>
      <c r="DC193" s="297"/>
      <c r="DD193" s="298"/>
      <c r="DE193" s="299"/>
      <c r="DF193" s="300"/>
      <c r="DG193" s="291"/>
      <c r="DH193" s="286"/>
      <c r="DI193" s="297"/>
      <c r="DJ193" s="298"/>
      <c r="DK193" s="299"/>
      <c r="DL193" s="300"/>
      <c r="DM193" s="291"/>
      <c r="DN193" s="286"/>
      <c r="DO193" s="297"/>
      <c r="DP193" s="298"/>
      <c r="DQ193" s="299"/>
      <c r="DR193" s="300"/>
      <c r="DS193" s="291"/>
      <c r="DT193" s="286"/>
      <c r="DU193" s="297"/>
      <c r="DV193" s="298"/>
      <c r="DW193" s="299"/>
      <c r="DX193" s="300"/>
      <c r="DY193" s="291"/>
      <c r="DZ193" s="286"/>
      <c r="EA193" s="297"/>
      <c r="EB193" s="298"/>
      <c r="EC193" s="299"/>
      <c r="ED193" s="300"/>
      <c r="EE193" s="291"/>
      <c r="EF193" s="286"/>
      <c r="EG193" s="297"/>
      <c r="EH193" s="298"/>
      <c r="EI193" s="299"/>
      <c r="EJ193" s="300"/>
      <c r="EK193" s="291"/>
      <c r="EL193" s="286"/>
      <c r="EM193" s="297"/>
      <c r="EN193" s="298"/>
      <c r="EO193" s="299"/>
      <c r="EP193" s="300"/>
      <c r="EQ193" s="291"/>
      <c r="ER193" s="286"/>
      <c r="ES193" s="297"/>
      <c r="ET193" s="298"/>
      <c r="EU193" s="299"/>
      <c r="EV193" s="300"/>
      <c r="EW193" s="291"/>
      <c r="EX193" s="286"/>
      <c r="EY193" s="297"/>
      <c r="EZ193" s="298"/>
      <c r="FA193" s="299"/>
      <c r="FB193" s="300"/>
      <c r="FC193" s="291"/>
      <c r="FD193" s="286"/>
      <c r="FE193" s="297"/>
      <c r="FF193" s="298"/>
      <c r="FG193" s="299"/>
      <c r="FH193" s="300"/>
      <c r="FI193" s="291"/>
      <c r="FJ193" s="286"/>
      <c r="FK193" s="297"/>
      <c r="FL193" s="298"/>
      <c r="FM193" s="299"/>
      <c r="FN193" s="300"/>
      <c r="FO193" s="291"/>
      <c r="FP193" s="286"/>
      <c r="FQ193" s="297"/>
      <c r="FR193" s="298"/>
      <c r="FS193" s="299"/>
      <c r="FT193" s="300"/>
      <c r="FU193" s="291"/>
      <c r="FV193" s="286"/>
      <c r="FW193" s="297"/>
      <c r="FX193" s="298"/>
      <c r="FY193" s="299"/>
      <c r="FZ193" s="300"/>
      <c r="GA193" s="291"/>
      <c r="GB193" s="286"/>
      <c r="GC193" s="297"/>
      <c r="GD193" s="298"/>
      <c r="GE193" s="299"/>
      <c r="GF193" s="300"/>
      <c r="GG193" s="291"/>
      <c r="GH193" s="286"/>
      <c r="GI193" s="297"/>
      <c r="GJ193" s="298"/>
      <c r="GK193" s="299"/>
      <c r="GL193" s="300"/>
      <c r="GM193" s="291"/>
      <c r="GN193" s="286"/>
      <c r="GO193" s="297"/>
      <c r="GP193" s="298"/>
      <c r="GQ193" s="299"/>
      <c r="GR193" s="300"/>
      <c r="GS193" s="291"/>
      <c r="GT193" s="286"/>
      <c r="GU193" s="297"/>
      <c r="GV193" s="298"/>
      <c r="GW193" s="299"/>
      <c r="GX193" s="300"/>
      <c r="GY193" s="291"/>
      <c r="GZ193" s="286"/>
      <c r="HA193" s="297"/>
      <c r="HB193" s="298"/>
      <c r="HC193" s="299"/>
      <c r="HD193" s="300"/>
    </row>
    <row r="194" spans="1:212" x14ac:dyDescent="0.25">
      <c r="A194" s="280">
        <f>IF(AL194=1,(MAXA(A$18:A193)+1),0)</f>
        <v>0</v>
      </c>
      <c r="B194" s="280">
        <f>IF(BF194+BG194+BH194+BI194+BJ194&gt;0,MAXA(B$18:B193)+1,0)</f>
        <v>0</v>
      </c>
      <c r="C194" s="280">
        <f>IF(BL194+BM194+BN194+BO194+BP194&gt;0,MAXA(C$18:C193)+1,0)</f>
        <v>0</v>
      </c>
      <c r="D194" s="280">
        <f>IF(BR194+BS194+BT194+BU194+BV194&gt;0,MAXA(D$18:D193)+1,0)</f>
        <v>0</v>
      </c>
      <c r="E194" s="280">
        <f>IF(BX194+BY194+BZ194+CA194+CB194&gt;0,MAXA(E$18:E193)+1,0)</f>
        <v>0</v>
      </c>
      <c r="F194" s="280">
        <f>IF(CD194+CE194+CF194+CG194+CH194&gt;0,MAXA(F$18:F193)+1,0)</f>
        <v>0</v>
      </c>
      <c r="G194" s="280">
        <f>IF(CJ194+CK194+CL194+CM194+CN194&gt;0,MAXA(G$18:G193)+1,0)</f>
        <v>0</v>
      </c>
      <c r="H194" s="280">
        <f>IF(CP194+CQ194+CR194+CS194+CT194&gt;0,MAXA(H$18:H193)+1,0)</f>
        <v>0</v>
      </c>
      <c r="I194" s="280">
        <f>IF(CV194+CW194+CX194+CY194+CZ194&gt;0,MAXA(I$18:I193)+1,0)</f>
        <v>0</v>
      </c>
      <c r="J194" s="280">
        <f>IF(DB194+DC194+DD194+DE194+DF194&gt;0,MAXA(J$18:J193)+1,0)</f>
        <v>0</v>
      </c>
      <c r="K194" s="280">
        <f>IF(DH194+DI194+DJ194+DK194+DL194&gt;0,MAXA(K$18:K193)+1,0)</f>
        <v>0</v>
      </c>
      <c r="L194" s="280">
        <f>IF(DN194+DO194+DP194+DQ194+DR194&gt;0,MAXA(L$18:L193)+1,0)</f>
        <v>0</v>
      </c>
      <c r="M194" s="280">
        <f>IF(DT194+DU194+DV194+DW194+DX194&gt;0,MAXA(M$18:M193)+1,0)</f>
        <v>0</v>
      </c>
      <c r="N194" s="280">
        <f>IF(DZ194+EA194+EB194+EC194+ED194&gt;0,MAXA(N$18:N193)+1,0)</f>
        <v>0</v>
      </c>
      <c r="O194" s="280">
        <f>IF(EF194+EG194+EH194+EI194+EJ194&gt;0,MAXA(O$18:O193)+1,0)</f>
        <v>0</v>
      </c>
      <c r="P194" s="280">
        <f>IF(EL194+EM194+EN194+EO194+EP194&gt;0,MAXA(P$18:P193)+1,0)</f>
        <v>0</v>
      </c>
      <c r="Q194" s="280">
        <f>IF(ER194+ES194+ET194+EU194+EV194&gt;0,MAXA(Q$18:Q193)+1,0)</f>
        <v>0</v>
      </c>
      <c r="R194" s="280">
        <f>IF(EX194+EY194+EZ194+FA194+FB194&gt;0,MAXA(R$18:R193)+1,0)</f>
        <v>0</v>
      </c>
      <c r="S194" s="280">
        <f>IF(FD194+FE194+FF194+FG194+FH194&gt;0,MAXA(S$18:S193)+1,0)</f>
        <v>0</v>
      </c>
      <c r="T194" s="280">
        <f>IF(FJ194+FK194+FL194+FM194+FN194&gt;0,MAXA(T$18:T193)+1,0)</f>
        <v>0</v>
      </c>
      <c r="U194" s="280">
        <f>IF(FP194+FQ194+FR194+FS194+FT194&gt;0,MAXA(U$18:U193)+1,0)</f>
        <v>0</v>
      </c>
      <c r="V194" s="280">
        <f>IF(FV194+FW194+FX194+FY194+FZ194&gt;0,MAXA(V$18:V193)+1,0)</f>
        <v>0</v>
      </c>
      <c r="W194" s="280">
        <f>IF(GB194+GC194+GD194+GE194+GF194&gt;0,MAXA(W$18:W193)+1,0)</f>
        <v>0</v>
      </c>
      <c r="X194" s="280">
        <f>IF(GH194+GI194+GJ194+GK194+GL194&gt;0,MAXA(X$18:X193)+1,0)</f>
        <v>0</v>
      </c>
      <c r="Y194" s="280">
        <f>IF(GN194+GO194+GP194+GQ194+GR194&gt;0,MAXA(Y$18:Y193)+1,0)</f>
        <v>0</v>
      </c>
      <c r="Z194" s="280">
        <f>IF(GT194+GU194+GV194+GW194+GX194&gt;0,MAXA(Z$18:Z193)+1,0)</f>
        <v>0</v>
      </c>
      <c r="AA194" s="280">
        <f>IF(GZ194+HA194+HB194+HC194+HD194&gt;0,MAXA(AA$18:AA193)+1,0)</f>
        <v>0</v>
      </c>
      <c r="AB194" s="280">
        <f t="shared" si="93"/>
        <v>0</v>
      </c>
      <c r="AC194" s="280">
        <f t="shared" si="94"/>
        <v>0</v>
      </c>
      <c r="AD194" s="280">
        <f t="shared" si="95"/>
        <v>0</v>
      </c>
      <c r="AE194" s="280">
        <f t="shared" si="96"/>
        <v>0</v>
      </c>
      <c r="AF194" s="280">
        <f t="shared" si="97"/>
        <v>0</v>
      </c>
      <c r="AG194" s="280">
        <f t="shared" si="98"/>
        <v>0</v>
      </c>
      <c r="AH194" s="280">
        <f t="shared" si="99"/>
        <v>0</v>
      </c>
      <c r="AI194" s="280">
        <f t="shared" si="100"/>
        <v>0</v>
      </c>
      <c r="AJ194" s="280">
        <f t="shared" si="101"/>
        <v>0</v>
      </c>
      <c r="AK194" s="186" t="e">
        <f>MATCH(AY194,AY$18:AY626,0)</f>
        <v>#N/A</v>
      </c>
      <c r="AL194" s="280">
        <f t="shared" si="102"/>
        <v>0</v>
      </c>
      <c r="AM194" s="280">
        <f t="shared" si="92"/>
        <v>177</v>
      </c>
      <c r="AN194" s="415"/>
      <c r="AO194" s="416"/>
      <c r="AP194" s="303">
        <f t="shared" si="103"/>
        <v>0</v>
      </c>
      <c r="AQ194" s="304">
        <f t="shared" si="104"/>
        <v>0</v>
      </c>
      <c r="AR194" s="305">
        <f t="shared" si="105"/>
        <v>0</v>
      </c>
      <c r="AS194" s="284"/>
      <c r="AT194" s="285" t="str">
        <f t="shared" si="85"/>
        <v/>
      </c>
      <c r="AU194" s="286"/>
      <c r="AV194" s="287"/>
      <c r="AW194" s="288"/>
      <c r="AX194" s="289"/>
      <c r="AY194" s="290"/>
      <c r="AZ194" s="291"/>
      <c r="BA194" s="286"/>
      <c r="BB194" s="290"/>
      <c r="BC194" s="287"/>
      <c r="BD194" s="307"/>
      <c r="BE194" s="309"/>
      <c r="BF194" s="286"/>
      <c r="BG194" s="297"/>
      <c r="BH194" s="298"/>
      <c r="BI194" s="299"/>
      <c r="BJ194" s="300"/>
      <c r="BK194" s="301"/>
      <c r="BL194" s="286"/>
      <c r="BM194" s="297"/>
      <c r="BN194" s="298"/>
      <c r="BO194" s="299"/>
      <c r="BP194" s="300"/>
      <c r="BQ194" s="301"/>
      <c r="BR194" s="286"/>
      <c r="BS194" s="297"/>
      <c r="BT194" s="298"/>
      <c r="BU194" s="299"/>
      <c r="BV194" s="300"/>
      <c r="BW194" s="301"/>
      <c r="BX194" s="286"/>
      <c r="BY194" s="297"/>
      <c r="BZ194" s="298"/>
      <c r="CA194" s="299"/>
      <c r="CB194" s="300"/>
      <c r="CC194" s="291"/>
      <c r="CD194" s="286"/>
      <c r="CE194" s="297"/>
      <c r="CF194" s="298"/>
      <c r="CG194" s="299"/>
      <c r="CH194" s="300"/>
      <c r="CI194" s="291"/>
      <c r="CJ194" s="286"/>
      <c r="CK194" s="297"/>
      <c r="CL194" s="298"/>
      <c r="CM194" s="299"/>
      <c r="CN194" s="300"/>
      <c r="CO194" s="291"/>
      <c r="CP194" s="286"/>
      <c r="CQ194" s="297"/>
      <c r="CR194" s="298"/>
      <c r="CS194" s="299"/>
      <c r="CT194" s="300"/>
      <c r="CU194" s="291"/>
      <c r="CV194" s="286"/>
      <c r="CW194" s="297"/>
      <c r="CX194" s="298"/>
      <c r="CY194" s="299"/>
      <c r="CZ194" s="300"/>
      <c r="DA194" s="291"/>
      <c r="DB194" s="286"/>
      <c r="DC194" s="297"/>
      <c r="DD194" s="298"/>
      <c r="DE194" s="299"/>
      <c r="DF194" s="300"/>
      <c r="DG194" s="291"/>
      <c r="DH194" s="286"/>
      <c r="DI194" s="297"/>
      <c r="DJ194" s="298"/>
      <c r="DK194" s="299"/>
      <c r="DL194" s="300"/>
      <c r="DM194" s="291"/>
      <c r="DN194" s="286"/>
      <c r="DO194" s="297"/>
      <c r="DP194" s="298"/>
      <c r="DQ194" s="299"/>
      <c r="DR194" s="300"/>
      <c r="DS194" s="291"/>
      <c r="DT194" s="286"/>
      <c r="DU194" s="297"/>
      <c r="DV194" s="298"/>
      <c r="DW194" s="299"/>
      <c r="DX194" s="300"/>
      <c r="DY194" s="291"/>
      <c r="DZ194" s="286"/>
      <c r="EA194" s="297"/>
      <c r="EB194" s="298"/>
      <c r="EC194" s="299"/>
      <c r="ED194" s="300"/>
      <c r="EE194" s="291"/>
      <c r="EF194" s="286"/>
      <c r="EG194" s="297"/>
      <c r="EH194" s="298"/>
      <c r="EI194" s="299"/>
      <c r="EJ194" s="300"/>
      <c r="EK194" s="291"/>
      <c r="EL194" s="286"/>
      <c r="EM194" s="297"/>
      <c r="EN194" s="298"/>
      <c r="EO194" s="299"/>
      <c r="EP194" s="300"/>
      <c r="EQ194" s="291"/>
      <c r="ER194" s="286"/>
      <c r="ES194" s="297"/>
      <c r="ET194" s="298"/>
      <c r="EU194" s="299"/>
      <c r="EV194" s="300"/>
      <c r="EW194" s="291"/>
      <c r="EX194" s="286"/>
      <c r="EY194" s="297"/>
      <c r="EZ194" s="298"/>
      <c r="FA194" s="299"/>
      <c r="FB194" s="300"/>
      <c r="FC194" s="291"/>
      <c r="FD194" s="286"/>
      <c r="FE194" s="297"/>
      <c r="FF194" s="298"/>
      <c r="FG194" s="299"/>
      <c r="FH194" s="300"/>
      <c r="FI194" s="291"/>
      <c r="FJ194" s="286"/>
      <c r="FK194" s="297"/>
      <c r="FL194" s="298"/>
      <c r="FM194" s="299"/>
      <c r="FN194" s="300"/>
      <c r="FO194" s="291"/>
      <c r="FP194" s="286"/>
      <c r="FQ194" s="297"/>
      <c r="FR194" s="298"/>
      <c r="FS194" s="299"/>
      <c r="FT194" s="300"/>
      <c r="FU194" s="291"/>
      <c r="FV194" s="286"/>
      <c r="FW194" s="297"/>
      <c r="FX194" s="298"/>
      <c r="FY194" s="299"/>
      <c r="FZ194" s="300"/>
      <c r="GA194" s="291"/>
      <c r="GB194" s="286"/>
      <c r="GC194" s="297"/>
      <c r="GD194" s="298"/>
      <c r="GE194" s="299"/>
      <c r="GF194" s="300"/>
      <c r="GG194" s="291"/>
      <c r="GH194" s="286"/>
      <c r="GI194" s="297"/>
      <c r="GJ194" s="298"/>
      <c r="GK194" s="299"/>
      <c r="GL194" s="300"/>
      <c r="GM194" s="291"/>
      <c r="GN194" s="286"/>
      <c r="GO194" s="297"/>
      <c r="GP194" s="298"/>
      <c r="GQ194" s="299"/>
      <c r="GR194" s="300"/>
      <c r="GS194" s="291"/>
      <c r="GT194" s="286"/>
      <c r="GU194" s="297"/>
      <c r="GV194" s="298"/>
      <c r="GW194" s="299"/>
      <c r="GX194" s="300"/>
      <c r="GY194" s="291"/>
      <c r="GZ194" s="286"/>
      <c r="HA194" s="297"/>
      <c r="HB194" s="298"/>
      <c r="HC194" s="299"/>
      <c r="HD194" s="300"/>
    </row>
    <row r="195" spans="1:212" x14ac:dyDescent="0.25">
      <c r="A195" s="280">
        <f>IF(AL195=1,(MAXA(A$18:A194)+1),0)</f>
        <v>0</v>
      </c>
      <c r="B195" s="280">
        <f>IF(BF195+BG195+BH195+BI195+BJ195&gt;0,MAXA(B$18:B194)+1,0)</f>
        <v>0</v>
      </c>
      <c r="C195" s="280">
        <f>IF(BL195+BM195+BN195+BO195+BP195&gt;0,MAXA(C$18:C194)+1,0)</f>
        <v>0</v>
      </c>
      <c r="D195" s="280">
        <f>IF(BR195+BS195+BT195+BU195+BV195&gt;0,MAXA(D$18:D194)+1,0)</f>
        <v>0</v>
      </c>
      <c r="E195" s="280">
        <f>IF(BX195+BY195+BZ195+CA195+CB195&gt;0,MAXA(E$18:E194)+1,0)</f>
        <v>0</v>
      </c>
      <c r="F195" s="280">
        <f>IF(CD195+CE195+CF195+CG195+CH195&gt;0,MAXA(F$18:F194)+1,0)</f>
        <v>0</v>
      </c>
      <c r="G195" s="280">
        <f>IF(CJ195+CK195+CL195+CM195+CN195&gt;0,MAXA(G$18:G194)+1,0)</f>
        <v>0</v>
      </c>
      <c r="H195" s="280">
        <f>IF(CP195+CQ195+CR195+CS195+CT195&gt;0,MAXA(H$18:H194)+1,0)</f>
        <v>0</v>
      </c>
      <c r="I195" s="280">
        <f>IF(CV195+CW195+CX195+CY195+CZ195&gt;0,MAXA(I$18:I194)+1,0)</f>
        <v>0</v>
      </c>
      <c r="J195" s="280">
        <f>IF(DB195+DC195+DD195+DE195+DF195&gt;0,MAXA(J$18:J194)+1,0)</f>
        <v>0</v>
      </c>
      <c r="K195" s="280">
        <f>IF(DH195+DI195+DJ195+DK195+DL195&gt;0,MAXA(K$18:K194)+1,0)</f>
        <v>0</v>
      </c>
      <c r="L195" s="280">
        <f>IF(DN195+DO195+DP195+DQ195+DR195&gt;0,MAXA(L$18:L194)+1,0)</f>
        <v>0</v>
      </c>
      <c r="M195" s="280">
        <f>IF(DT195+DU195+DV195+DW195+DX195&gt;0,MAXA(M$18:M194)+1,0)</f>
        <v>0</v>
      </c>
      <c r="N195" s="280">
        <f>IF(DZ195+EA195+EB195+EC195+ED195&gt;0,MAXA(N$18:N194)+1,0)</f>
        <v>0</v>
      </c>
      <c r="O195" s="280">
        <f>IF(EF195+EG195+EH195+EI195+EJ195&gt;0,MAXA(O$18:O194)+1,0)</f>
        <v>0</v>
      </c>
      <c r="P195" s="280">
        <f>IF(EL195+EM195+EN195+EO195+EP195&gt;0,MAXA(P$18:P194)+1,0)</f>
        <v>0</v>
      </c>
      <c r="Q195" s="280">
        <f>IF(ER195+ES195+ET195+EU195+EV195&gt;0,MAXA(Q$18:Q194)+1,0)</f>
        <v>0</v>
      </c>
      <c r="R195" s="280">
        <f>IF(EX195+EY195+EZ195+FA195+FB195&gt;0,MAXA(R$18:R194)+1,0)</f>
        <v>0</v>
      </c>
      <c r="S195" s="280">
        <f>IF(FD195+FE195+FF195+FG195+FH195&gt;0,MAXA(S$18:S194)+1,0)</f>
        <v>0</v>
      </c>
      <c r="T195" s="280">
        <f>IF(FJ195+FK195+FL195+FM195+FN195&gt;0,MAXA(T$18:T194)+1,0)</f>
        <v>0</v>
      </c>
      <c r="U195" s="280">
        <f>IF(FP195+FQ195+FR195+FS195+FT195&gt;0,MAXA(U$18:U194)+1,0)</f>
        <v>0</v>
      </c>
      <c r="V195" s="280">
        <f>IF(FV195+FW195+FX195+FY195+FZ195&gt;0,MAXA(V$18:V194)+1,0)</f>
        <v>0</v>
      </c>
      <c r="W195" s="280">
        <f>IF(GB195+GC195+GD195+GE195+GF195&gt;0,MAXA(W$18:W194)+1,0)</f>
        <v>0</v>
      </c>
      <c r="X195" s="280">
        <f>IF(GH195+GI195+GJ195+GK195+GL195&gt;0,MAXA(X$18:X194)+1,0)</f>
        <v>0</v>
      </c>
      <c r="Y195" s="280">
        <f>IF(GN195+GO195+GP195+GQ195+GR195&gt;0,MAXA(Y$18:Y194)+1,0)</f>
        <v>0</v>
      </c>
      <c r="Z195" s="280">
        <f>IF(GT195+GU195+GV195+GW195+GX195&gt;0,MAXA(Z$18:Z194)+1,0)</f>
        <v>0</v>
      </c>
      <c r="AA195" s="280">
        <f>IF(GZ195+HA195+HB195+HC195+HD195&gt;0,MAXA(AA$18:AA194)+1,0)</f>
        <v>0</v>
      </c>
      <c r="AB195" s="280">
        <f t="shared" si="93"/>
        <v>0</v>
      </c>
      <c r="AC195" s="280">
        <f t="shared" si="94"/>
        <v>0</v>
      </c>
      <c r="AD195" s="280">
        <f t="shared" si="95"/>
        <v>0</v>
      </c>
      <c r="AE195" s="280">
        <f t="shared" si="96"/>
        <v>0</v>
      </c>
      <c r="AF195" s="280">
        <f t="shared" si="97"/>
        <v>0</v>
      </c>
      <c r="AG195" s="280">
        <f t="shared" si="98"/>
        <v>0</v>
      </c>
      <c r="AH195" s="280">
        <f t="shared" si="99"/>
        <v>0</v>
      </c>
      <c r="AI195" s="280">
        <f t="shared" si="100"/>
        <v>0</v>
      </c>
      <c r="AJ195" s="280">
        <f t="shared" si="101"/>
        <v>0</v>
      </c>
      <c r="AK195" s="186" t="e">
        <f>MATCH(AY195,AY$18:AY627,0)</f>
        <v>#N/A</v>
      </c>
      <c r="AL195" s="280">
        <f t="shared" si="102"/>
        <v>0</v>
      </c>
      <c r="AM195" s="280">
        <f t="shared" si="92"/>
        <v>178</v>
      </c>
      <c r="AN195" s="415"/>
      <c r="AO195" s="416"/>
      <c r="AP195" s="303">
        <f t="shared" si="103"/>
        <v>0</v>
      </c>
      <c r="AQ195" s="304">
        <f t="shared" si="104"/>
        <v>0</v>
      </c>
      <c r="AR195" s="305">
        <f t="shared" si="105"/>
        <v>0</v>
      </c>
      <c r="AS195" s="284"/>
      <c r="AT195" s="285" t="str">
        <f t="shared" si="85"/>
        <v/>
      </c>
      <c r="AU195" s="286"/>
      <c r="AV195" s="287"/>
      <c r="AW195" s="288"/>
      <c r="AX195" s="289"/>
      <c r="AY195" s="290"/>
      <c r="AZ195" s="291"/>
      <c r="BA195" s="286"/>
      <c r="BB195" s="290"/>
      <c r="BC195" s="287"/>
      <c r="BD195" s="307"/>
      <c r="BE195" s="309"/>
      <c r="BF195" s="286"/>
      <c r="BG195" s="297"/>
      <c r="BH195" s="298"/>
      <c r="BI195" s="299"/>
      <c r="BJ195" s="300"/>
      <c r="BK195" s="301"/>
      <c r="BL195" s="286"/>
      <c r="BM195" s="297"/>
      <c r="BN195" s="298"/>
      <c r="BO195" s="299"/>
      <c r="BP195" s="300"/>
      <c r="BQ195" s="301"/>
      <c r="BR195" s="286"/>
      <c r="BS195" s="297"/>
      <c r="BT195" s="298"/>
      <c r="BU195" s="299"/>
      <c r="BV195" s="300"/>
      <c r="BW195" s="301"/>
      <c r="BX195" s="286"/>
      <c r="BY195" s="297"/>
      <c r="BZ195" s="298"/>
      <c r="CA195" s="299"/>
      <c r="CB195" s="300"/>
      <c r="CC195" s="291"/>
      <c r="CD195" s="286"/>
      <c r="CE195" s="297"/>
      <c r="CF195" s="298"/>
      <c r="CG195" s="299"/>
      <c r="CH195" s="300"/>
      <c r="CI195" s="291"/>
      <c r="CJ195" s="286"/>
      <c r="CK195" s="297"/>
      <c r="CL195" s="298"/>
      <c r="CM195" s="299"/>
      <c r="CN195" s="300"/>
      <c r="CO195" s="291"/>
      <c r="CP195" s="286"/>
      <c r="CQ195" s="297"/>
      <c r="CR195" s="298"/>
      <c r="CS195" s="299"/>
      <c r="CT195" s="300"/>
      <c r="CU195" s="291"/>
      <c r="CV195" s="286"/>
      <c r="CW195" s="297"/>
      <c r="CX195" s="298"/>
      <c r="CY195" s="299"/>
      <c r="CZ195" s="300"/>
      <c r="DA195" s="291"/>
      <c r="DB195" s="286"/>
      <c r="DC195" s="297"/>
      <c r="DD195" s="298"/>
      <c r="DE195" s="299"/>
      <c r="DF195" s="300"/>
      <c r="DG195" s="291"/>
      <c r="DH195" s="286"/>
      <c r="DI195" s="297"/>
      <c r="DJ195" s="298"/>
      <c r="DK195" s="299"/>
      <c r="DL195" s="300"/>
      <c r="DM195" s="291"/>
      <c r="DN195" s="286"/>
      <c r="DO195" s="297"/>
      <c r="DP195" s="298"/>
      <c r="DQ195" s="299"/>
      <c r="DR195" s="300"/>
      <c r="DS195" s="291"/>
      <c r="DT195" s="286"/>
      <c r="DU195" s="297"/>
      <c r="DV195" s="298"/>
      <c r="DW195" s="299"/>
      <c r="DX195" s="300"/>
      <c r="DY195" s="291"/>
      <c r="DZ195" s="286"/>
      <c r="EA195" s="297"/>
      <c r="EB195" s="298"/>
      <c r="EC195" s="299"/>
      <c r="ED195" s="300"/>
      <c r="EE195" s="291"/>
      <c r="EF195" s="286"/>
      <c r="EG195" s="297"/>
      <c r="EH195" s="298"/>
      <c r="EI195" s="299"/>
      <c r="EJ195" s="300"/>
      <c r="EK195" s="291"/>
      <c r="EL195" s="286"/>
      <c r="EM195" s="297"/>
      <c r="EN195" s="298"/>
      <c r="EO195" s="299"/>
      <c r="EP195" s="300"/>
      <c r="EQ195" s="291"/>
      <c r="ER195" s="286"/>
      <c r="ES195" s="297"/>
      <c r="ET195" s="298"/>
      <c r="EU195" s="299"/>
      <c r="EV195" s="300"/>
      <c r="EW195" s="291"/>
      <c r="EX195" s="286"/>
      <c r="EY195" s="297"/>
      <c r="EZ195" s="298"/>
      <c r="FA195" s="299"/>
      <c r="FB195" s="300"/>
      <c r="FC195" s="291"/>
      <c r="FD195" s="286"/>
      <c r="FE195" s="297"/>
      <c r="FF195" s="298"/>
      <c r="FG195" s="299"/>
      <c r="FH195" s="300"/>
      <c r="FI195" s="291"/>
      <c r="FJ195" s="286"/>
      <c r="FK195" s="297"/>
      <c r="FL195" s="298"/>
      <c r="FM195" s="299"/>
      <c r="FN195" s="300"/>
      <c r="FO195" s="291"/>
      <c r="FP195" s="286"/>
      <c r="FQ195" s="297"/>
      <c r="FR195" s="298"/>
      <c r="FS195" s="299"/>
      <c r="FT195" s="300"/>
      <c r="FU195" s="291"/>
      <c r="FV195" s="286"/>
      <c r="FW195" s="297"/>
      <c r="FX195" s="298"/>
      <c r="FY195" s="299"/>
      <c r="FZ195" s="300"/>
      <c r="GA195" s="291"/>
      <c r="GB195" s="286"/>
      <c r="GC195" s="297"/>
      <c r="GD195" s="298"/>
      <c r="GE195" s="299"/>
      <c r="GF195" s="300"/>
      <c r="GG195" s="291"/>
      <c r="GH195" s="286"/>
      <c r="GI195" s="297"/>
      <c r="GJ195" s="298"/>
      <c r="GK195" s="299"/>
      <c r="GL195" s="300"/>
      <c r="GM195" s="291"/>
      <c r="GN195" s="286"/>
      <c r="GO195" s="297"/>
      <c r="GP195" s="298"/>
      <c r="GQ195" s="299"/>
      <c r="GR195" s="300"/>
      <c r="GS195" s="291"/>
      <c r="GT195" s="286"/>
      <c r="GU195" s="297"/>
      <c r="GV195" s="298"/>
      <c r="GW195" s="299"/>
      <c r="GX195" s="300"/>
      <c r="GY195" s="291"/>
      <c r="GZ195" s="286"/>
      <c r="HA195" s="297"/>
      <c r="HB195" s="298"/>
      <c r="HC195" s="299"/>
      <c r="HD195" s="300"/>
    </row>
    <row r="196" spans="1:212" x14ac:dyDescent="0.25">
      <c r="A196" s="280">
        <f>IF(AL196=1,(MAXA(A$18:A195)+1),0)</f>
        <v>0</v>
      </c>
      <c r="B196" s="280">
        <f>IF(BF196+BG196+BH196+BI196+BJ196&gt;0,MAXA(B$18:B195)+1,0)</f>
        <v>0</v>
      </c>
      <c r="C196" s="280">
        <f>IF(BL196+BM196+BN196+BO196+BP196&gt;0,MAXA(C$18:C195)+1,0)</f>
        <v>0</v>
      </c>
      <c r="D196" s="280">
        <f>IF(BR196+BS196+BT196+BU196+BV196&gt;0,MAXA(D$18:D195)+1,0)</f>
        <v>0</v>
      </c>
      <c r="E196" s="280">
        <f>IF(BX196+BY196+BZ196+CA196+CB196&gt;0,MAXA(E$18:E195)+1,0)</f>
        <v>0</v>
      </c>
      <c r="F196" s="280">
        <f>IF(CD196+CE196+CF196+CG196+CH196&gt;0,MAXA(F$18:F195)+1,0)</f>
        <v>0</v>
      </c>
      <c r="G196" s="280">
        <f>IF(CJ196+CK196+CL196+CM196+CN196&gt;0,MAXA(G$18:G195)+1,0)</f>
        <v>0</v>
      </c>
      <c r="H196" s="280">
        <f>IF(CP196+CQ196+CR196+CS196+CT196&gt;0,MAXA(H$18:H195)+1,0)</f>
        <v>0</v>
      </c>
      <c r="I196" s="280">
        <f>IF(CV196+CW196+CX196+CY196+CZ196&gt;0,MAXA(I$18:I195)+1,0)</f>
        <v>0</v>
      </c>
      <c r="J196" s="280">
        <f>IF(DB196+DC196+DD196+DE196+DF196&gt;0,MAXA(J$18:J195)+1,0)</f>
        <v>0</v>
      </c>
      <c r="K196" s="280">
        <f>IF(DH196+DI196+DJ196+DK196+DL196&gt;0,MAXA(K$18:K195)+1,0)</f>
        <v>0</v>
      </c>
      <c r="L196" s="280">
        <f>IF(DN196+DO196+DP196+DQ196+DR196&gt;0,MAXA(L$18:L195)+1,0)</f>
        <v>0</v>
      </c>
      <c r="M196" s="280">
        <f>IF(DT196+DU196+DV196+DW196+DX196&gt;0,MAXA(M$18:M195)+1,0)</f>
        <v>0</v>
      </c>
      <c r="N196" s="280">
        <f>IF(DZ196+EA196+EB196+EC196+ED196&gt;0,MAXA(N$18:N195)+1,0)</f>
        <v>0</v>
      </c>
      <c r="O196" s="280">
        <f>IF(EF196+EG196+EH196+EI196+EJ196&gt;0,MAXA(O$18:O195)+1,0)</f>
        <v>0</v>
      </c>
      <c r="P196" s="280">
        <f>IF(EL196+EM196+EN196+EO196+EP196&gt;0,MAXA(P$18:P195)+1,0)</f>
        <v>0</v>
      </c>
      <c r="Q196" s="280">
        <f>IF(ER196+ES196+ET196+EU196+EV196&gt;0,MAXA(Q$18:Q195)+1,0)</f>
        <v>0</v>
      </c>
      <c r="R196" s="280">
        <f>IF(EX196+EY196+EZ196+FA196+FB196&gt;0,MAXA(R$18:R195)+1,0)</f>
        <v>0</v>
      </c>
      <c r="S196" s="280">
        <f>IF(FD196+FE196+FF196+FG196+FH196&gt;0,MAXA(S$18:S195)+1,0)</f>
        <v>0</v>
      </c>
      <c r="T196" s="280">
        <f>IF(FJ196+FK196+FL196+FM196+FN196&gt;0,MAXA(T$18:T195)+1,0)</f>
        <v>0</v>
      </c>
      <c r="U196" s="280">
        <f>IF(FP196+FQ196+FR196+FS196+FT196&gt;0,MAXA(U$18:U195)+1,0)</f>
        <v>0</v>
      </c>
      <c r="V196" s="280">
        <f>IF(FV196+FW196+FX196+FY196+FZ196&gt;0,MAXA(V$18:V195)+1,0)</f>
        <v>0</v>
      </c>
      <c r="W196" s="280">
        <f>IF(GB196+GC196+GD196+GE196+GF196&gt;0,MAXA(W$18:W195)+1,0)</f>
        <v>0</v>
      </c>
      <c r="X196" s="280">
        <f>IF(GH196+GI196+GJ196+GK196+GL196&gt;0,MAXA(X$18:X195)+1,0)</f>
        <v>0</v>
      </c>
      <c r="Y196" s="280">
        <f>IF(GN196+GO196+GP196+GQ196+GR196&gt;0,MAXA(Y$18:Y195)+1,0)</f>
        <v>0</v>
      </c>
      <c r="Z196" s="280">
        <f>IF(GT196+GU196+GV196+GW196+GX196&gt;0,MAXA(Z$18:Z195)+1,0)</f>
        <v>0</v>
      </c>
      <c r="AA196" s="280">
        <f>IF(GZ196+HA196+HB196+HC196+HD196&gt;0,MAXA(AA$18:AA195)+1,0)</f>
        <v>0</v>
      </c>
      <c r="AB196" s="280">
        <f t="shared" si="93"/>
        <v>0</v>
      </c>
      <c r="AC196" s="280">
        <f t="shared" si="94"/>
        <v>0</v>
      </c>
      <c r="AD196" s="280">
        <f t="shared" si="95"/>
        <v>0</v>
      </c>
      <c r="AE196" s="280">
        <f t="shared" si="96"/>
        <v>0</v>
      </c>
      <c r="AF196" s="280">
        <f t="shared" si="97"/>
        <v>0</v>
      </c>
      <c r="AG196" s="280">
        <f t="shared" si="98"/>
        <v>0</v>
      </c>
      <c r="AH196" s="280">
        <f t="shared" si="99"/>
        <v>0</v>
      </c>
      <c r="AI196" s="280">
        <f t="shared" si="100"/>
        <v>0</v>
      </c>
      <c r="AJ196" s="280">
        <f t="shared" si="101"/>
        <v>0</v>
      </c>
      <c r="AK196" s="186" t="e">
        <f>MATCH(AY196,AY$18:AY628,0)</f>
        <v>#N/A</v>
      </c>
      <c r="AL196" s="280">
        <f t="shared" si="102"/>
        <v>0</v>
      </c>
      <c r="AM196" s="280">
        <f t="shared" si="92"/>
        <v>179</v>
      </c>
      <c r="AN196" s="415"/>
      <c r="AO196" s="416"/>
      <c r="AP196" s="303">
        <f t="shared" si="103"/>
        <v>0</v>
      </c>
      <c r="AQ196" s="304">
        <f t="shared" si="104"/>
        <v>0</v>
      </c>
      <c r="AR196" s="305">
        <f t="shared" si="105"/>
        <v>0</v>
      </c>
      <c r="AS196" s="284"/>
      <c r="AT196" s="285" t="str">
        <f t="shared" si="85"/>
        <v/>
      </c>
      <c r="AU196" s="286"/>
      <c r="AV196" s="287"/>
      <c r="AW196" s="288"/>
      <c r="AX196" s="289"/>
      <c r="AY196" s="290"/>
      <c r="AZ196" s="291"/>
      <c r="BA196" s="286"/>
      <c r="BB196" s="290"/>
      <c r="BC196" s="287"/>
      <c r="BD196" s="307"/>
      <c r="BE196" s="309"/>
      <c r="BF196" s="286"/>
      <c r="BG196" s="297"/>
      <c r="BH196" s="298"/>
      <c r="BI196" s="299"/>
      <c r="BJ196" s="300"/>
      <c r="BK196" s="301"/>
      <c r="BL196" s="286"/>
      <c r="BM196" s="297"/>
      <c r="BN196" s="298"/>
      <c r="BO196" s="299"/>
      <c r="BP196" s="300"/>
      <c r="BQ196" s="301"/>
      <c r="BR196" s="286"/>
      <c r="BS196" s="297"/>
      <c r="BT196" s="298"/>
      <c r="BU196" s="299"/>
      <c r="BV196" s="300"/>
      <c r="BW196" s="301"/>
      <c r="BX196" s="286"/>
      <c r="BY196" s="297"/>
      <c r="BZ196" s="298"/>
      <c r="CA196" s="299"/>
      <c r="CB196" s="300"/>
      <c r="CC196" s="291"/>
      <c r="CD196" s="286"/>
      <c r="CE196" s="297"/>
      <c r="CF196" s="298"/>
      <c r="CG196" s="299"/>
      <c r="CH196" s="300"/>
      <c r="CI196" s="291"/>
      <c r="CJ196" s="286"/>
      <c r="CK196" s="297"/>
      <c r="CL196" s="298"/>
      <c r="CM196" s="299"/>
      <c r="CN196" s="300"/>
      <c r="CO196" s="291"/>
      <c r="CP196" s="286"/>
      <c r="CQ196" s="297"/>
      <c r="CR196" s="298"/>
      <c r="CS196" s="299"/>
      <c r="CT196" s="300"/>
      <c r="CU196" s="291"/>
      <c r="CV196" s="286"/>
      <c r="CW196" s="297"/>
      <c r="CX196" s="298"/>
      <c r="CY196" s="299"/>
      <c r="CZ196" s="300"/>
      <c r="DA196" s="291"/>
      <c r="DB196" s="286"/>
      <c r="DC196" s="297"/>
      <c r="DD196" s="298"/>
      <c r="DE196" s="299"/>
      <c r="DF196" s="300"/>
      <c r="DG196" s="291"/>
      <c r="DH196" s="286"/>
      <c r="DI196" s="297"/>
      <c r="DJ196" s="298"/>
      <c r="DK196" s="299"/>
      <c r="DL196" s="300"/>
      <c r="DM196" s="291"/>
      <c r="DN196" s="286"/>
      <c r="DO196" s="297"/>
      <c r="DP196" s="298"/>
      <c r="DQ196" s="299"/>
      <c r="DR196" s="300"/>
      <c r="DS196" s="291"/>
      <c r="DT196" s="286"/>
      <c r="DU196" s="297"/>
      <c r="DV196" s="298"/>
      <c r="DW196" s="299"/>
      <c r="DX196" s="300"/>
      <c r="DY196" s="291"/>
      <c r="DZ196" s="286"/>
      <c r="EA196" s="297"/>
      <c r="EB196" s="298"/>
      <c r="EC196" s="299"/>
      <c r="ED196" s="300"/>
      <c r="EE196" s="291"/>
      <c r="EF196" s="286"/>
      <c r="EG196" s="297"/>
      <c r="EH196" s="298"/>
      <c r="EI196" s="299"/>
      <c r="EJ196" s="300"/>
      <c r="EK196" s="291"/>
      <c r="EL196" s="286"/>
      <c r="EM196" s="297"/>
      <c r="EN196" s="298"/>
      <c r="EO196" s="299"/>
      <c r="EP196" s="300"/>
      <c r="EQ196" s="291"/>
      <c r="ER196" s="286"/>
      <c r="ES196" s="297"/>
      <c r="ET196" s="298"/>
      <c r="EU196" s="299"/>
      <c r="EV196" s="300"/>
      <c r="EW196" s="291"/>
      <c r="EX196" s="286"/>
      <c r="EY196" s="297"/>
      <c r="EZ196" s="298"/>
      <c r="FA196" s="299"/>
      <c r="FB196" s="300"/>
      <c r="FC196" s="291"/>
      <c r="FD196" s="286"/>
      <c r="FE196" s="297"/>
      <c r="FF196" s="298"/>
      <c r="FG196" s="299"/>
      <c r="FH196" s="300"/>
      <c r="FI196" s="291"/>
      <c r="FJ196" s="286"/>
      <c r="FK196" s="297"/>
      <c r="FL196" s="298"/>
      <c r="FM196" s="299"/>
      <c r="FN196" s="300"/>
      <c r="FO196" s="291"/>
      <c r="FP196" s="286"/>
      <c r="FQ196" s="297"/>
      <c r="FR196" s="298"/>
      <c r="FS196" s="299"/>
      <c r="FT196" s="300"/>
      <c r="FU196" s="291"/>
      <c r="FV196" s="286"/>
      <c r="FW196" s="297"/>
      <c r="FX196" s="298"/>
      <c r="FY196" s="299"/>
      <c r="FZ196" s="300"/>
      <c r="GA196" s="291"/>
      <c r="GB196" s="286"/>
      <c r="GC196" s="297"/>
      <c r="GD196" s="298"/>
      <c r="GE196" s="299"/>
      <c r="GF196" s="300"/>
      <c r="GG196" s="291"/>
      <c r="GH196" s="286"/>
      <c r="GI196" s="297"/>
      <c r="GJ196" s="298"/>
      <c r="GK196" s="299"/>
      <c r="GL196" s="300"/>
      <c r="GM196" s="291"/>
      <c r="GN196" s="286"/>
      <c r="GO196" s="297"/>
      <c r="GP196" s="298"/>
      <c r="GQ196" s="299"/>
      <c r="GR196" s="300"/>
      <c r="GS196" s="291"/>
      <c r="GT196" s="286"/>
      <c r="GU196" s="297"/>
      <c r="GV196" s="298"/>
      <c r="GW196" s="299"/>
      <c r="GX196" s="300"/>
      <c r="GY196" s="291"/>
      <c r="GZ196" s="286"/>
      <c r="HA196" s="297"/>
      <c r="HB196" s="298"/>
      <c r="HC196" s="299"/>
      <c r="HD196" s="300"/>
    </row>
    <row r="197" spans="1:212" x14ac:dyDescent="0.25">
      <c r="A197" s="280">
        <f>IF(AL197=1,(MAXA(A$18:A196)+1),0)</f>
        <v>0</v>
      </c>
      <c r="B197" s="280">
        <f>IF(BF197+BG197+BH197+BI197+BJ197&gt;0,MAXA(B$18:B196)+1,0)</f>
        <v>0</v>
      </c>
      <c r="C197" s="280">
        <f>IF(BL197+BM197+BN197+BO197+BP197&gt;0,MAXA(C$18:C196)+1,0)</f>
        <v>0</v>
      </c>
      <c r="D197" s="280">
        <f>IF(BR197+BS197+BT197+BU197+BV197&gt;0,MAXA(D$18:D196)+1,0)</f>
        <v>0</v>
      </c>
      <c r="E197" s="280">
        <f>IF(BX197+BY197+BZ197+CA197+CB197&gt;0,MAXA(E$18:E196)+1,0)</f>
        <v>0</v>
      </c>
      <c r="F197" s="280">
        <f>IF(CD197+CE197+CF197+CG197+CH197&gt;0,MAXA(F$18:F196)+1,0)</f>
        <v>0</v>
      </c>
      <c r="G197" s="280">
        <f>IF(CJ197+CK197+CL197+CM197+CN197&gt;0,MAXA(G$18:G196)+1,0)</f>
        <v>0</v>
      </c>
      <c r="H197" s="280">
        <f>IF(CP197+CQ197+CR197+CS197+CT197&gt;0,MAXA(H$18:H196)+1,0)</f>
        <v>0</v>
      </c>
      <c r="I197" s="280">
        <f>IF(CV197+CW197+CX197+CY197+CZ197&gt;0,MAXA(I$18:I196)+1,0)</f>
        <v>0</v>
      </c>
      <c r="J197" s="280">
        <f>IF(DB197+DC197+DD197+DE197+DF197&gt;0,MAXA(J$18:J196)+1,0)</f>
        <v>0</v>
      </c>
      <c r="K197" s="280">
        <f>IF(DH197+DI197+DJ197+DK197+DL197&gt;0,MAXA(K$18:K196)+1,0)</f>
        <v>0</v>
      </c>
      <c r="L197" s="280">
        <f>IF(DN197+DO197+DP197+DQ197+DR197&gt;0,MAXA(L$18:L196)+1,0)</f>
        <v>0</v>
      </c>
      <c r="M197" s="280">
        <f>IF(DT197+DU197+DV197+DW197+DX197&gt;0,MAXA(M$18:M196)+1,0)</f>
        <v>0</v>
      </c>
      <c r="N197" s="280">
        <f>IF(DZ197+EA197+EB197+EC197+ED197&gt;0,MAXA(N$18:N196)+1,0)</f>
        <v>0</v>
      </c>
      <c r="O197" s="280">
        <f>IF(EF197+EG197+EH197+EI197+EJ197&gt;0,MAXA(O$18:O196)+1,0)</f>
        <v>0</v>
      </c>
      <c r="P197" s="280">
        <f>IF(EL197+EM197+EN197+EO197+EP197&gt;0,MAXA(P$18:P196)+1,0)</f>
        <v>0</v>
      </c>
      <c r="Q197" s="280">
        <f>IF(ER197+ES197+ET197+EU197+EV197&gt;0,MAXA(Q$18:Q196)+1,0)</f>
        <v>0</v>
      </c>
      <c r="R197" s="280">
        <f>IF(EX197+EY197+EZ197+FA197+FB197&gt;0,MAXA(R$18:R196)+1,0)</f>
        <v>0</v>
      </c>
      <c r="S197" s="280">
        <f>IF(FD197+FE197+FF197+FG197+FH197&gt;0,MAXA(S$18:S196)+1,0)</f>
        <v>0</v>
      </c>
      <c r="T197" s="280">
        <f>IF(FJ197+FK197+FL197+FM197+FN197&gt;0,MAXA(T$18:T196)+1,0)</f>
        <v>0</v>
      </c>
      <c r="U197" s="280">
        <f>IF(FP197+FQ197+FR197+FS197+FT197&gt;0,MAXA(U$18:U196)+1,0)</f>
        <v>0</v>
      </c>
      <c r="V197" s="280">
        <f>IF(FV197+FW197+FX197+FY197+FZ197&gt;0,MAXA(V$18:V196)+1,0)</f>
        <v>0</v>
      </c>
      <c r="W197" s="280">
        <f>IF(GB197+GC197+GD197+GE197+GF197&gt;0,MAXA(W$18:W196)+1,0)</f>
        <v>0</v>
      </c>
      <c r="X197" s="280">
        <f>IF(GH197+GI197+GJ197+GK197+GL197&gt;0,MAXA(X$18:X196)+1,0)</f>
        <v>0</v>
      </c>
      <c r="Y197" s="280">
        <f>IF(GN197+GO197+GP197+GQ197+GR197&gt;0,MAXA(Y$18:Y196)+1,0)</f>
        <v>0</v>
      </c>
      <c r="Z197" s="280">
        <f>IF(GT197+GU197+GV197+GW197+GX197&gt;0,MAXA(Z$18:Z196)+1,0)</f>
        <v>0</v>
      </c>
      <c r="AA197" s="280">
        <f>IF(GZ197+HA197+HB197+HC197+HD197&gt;0,MAXA(AA$18:AA196)+1,0)</f>
        <v>0</v>
      </c>
      <c r="AB197" s="280">
        <f t="shared" si="93"/>
        <v>0</v>
      </c>
      <c r="AC197" s="280">
        <f t="shared" si="94"/>
        <v>0</v>
      </c>
      <c r="AD197" s="280">
        <f t="shared" si="95"/>
        <v>0</v>
      </c>
      <c r="AE197" s="280">
        <f t="shared" si="96"/>
        <v>0</v>
      </c>
      <c r="AF197" s="280">
        <f t="shared" si="97"/>
        <v>0</v>
      </c>
      <c r="AG197" s="280">
        <f t="shared" si="98"/>
        <v>0</v>
      </c>
      <c r="AH197" s="280">
        <f t="shared" si="99"/>
        <v>0</v>
      </c>
      <c r="AI197" s="280">
        <f t="shared" si="100"/>
        <v>0</v>
      </c>
      <c r="AJ197" s="280">
        <f t="shared" si="101"/>
        <v>0</v>
      </c>
      <c r="AK197" s="186" t="e">
        <f>MATCH(AY197,AY$18:AY629,0)</f>
        <v>#N/A</v>
      </c>
      <c r="AL197" s="280">
        <f t="shared" si="102"/>
        <v>0</v>
      </c>
      <c r="AM197" s="280">
        <f t="shared" si="92"/>
        <v>180</v>
      </c>
      <c r="AN197" s="415"/>
      <c r="AO197" s="416"/>
      <c r="AP197" s="303">
        <f t="shared" si="103"/>
        <v>0</v>
      </c>
      <c r="AQ197" s="304">
        <f t="shared" si="104"/>
        <v>0</v>
      </c>
      <c r="AR197" s="305">
        <f t="shared" si="105"/>
        <v>0</v>
      </c>
      <c r="AS197" s="284"/>
      <c r="AT197" s="285" t="str">
        <f t="shared" si="85"/>
        <v/>
      </c>
      <c r="AU197" s="286"/>
      <c r="AV197" s="287"/>
      <c r="AW197" s="288"/>
      <c r="AX197" s="289"/>
      <c r="AY197" s="290"/>
      <c r="AZ197" s="291"/>
      <c r="BA197" s="286"/>
      <c r="BB197" s="290"/>
      <c r="BC197" s="287"/>
      <c r="BD197" s="307"/>
      <c r="BE197" s="309"/>
      <c r="BF197" s="286"/>
      <c r="BG197" s="297"/>
      <c r="BH197" s="298"/>
      <c r="BI197" s="299"/>
      <c r="BJ197" s="300"/>
      <c r="BK197" s="301"/>
      <c r="BL197" s="286"/>
      <c r="BM197" s="297"/>
      <c r="BN197" s="298"/>
      <c r="BO197" s="299"/>
      <c r="BP197" s="300"/>
      <c r="BQ197" s="301"/>
      <c r="BR197" s="286"/>
      <c r="BS197" s="297"/>
      <c r="BT197" s="298"/>
      <c r="BU197" s="299"/>
      <c r="BV197" s="300"/>
      <c r="BW197" s="301"/>
      <c r="BX197" s="286"/>
      <c r="BY197" s="297"/>
      <c r="BZ197" s="298"/>
      <c r="CA197" s="299"/>
      <c r="CB197" s="300"/>
      <c r="CC197" s="291"/>
      <c r="CD197" s="286"/>
      <c r="CE197" s="297"/>
      <c r="CF197" s="298"/>
      <c r="CG197" s="299"/>
      <c r="CH197" s="300"/>
      <c r="CI197" s="291"/>
      <c r="CJ197" s="286"/>
      <c r="CK197" s="297"/>
      <c r="CL197" s="298"/>
      <c r="CM197" s="299"/>
      <c r="CN197" s="300"/>
      <c r="CO197" s="291"/>
      <c r="CP197" s="286"/>
      <c r="CQ197" s="297"/>
      <c r="CR197" s="298"/>
      <c r="CS197" s="299"/>
      <c r="CT197" s="300"/>
      <c r="CU197" s="291"/>
      <c r="CV197" s="286"/>
      <c r="CW197" s="297"/>
      <c r="CX197" s="298"/>
      <c r="CY197" s="299"/>
      <c r="CZ197" s="300"/>
      <c r="DA197" s="291"/>
      <c r="DB197" s="286"/>
      <c r="DC197" s="297"/>
      <c r="DD197" s="298"/>
      <c r="DE197" s="299"/>
      <c r="DF197" s="300"/>
      <c r="DG197" s="291"/>
      <c r="DH197" s="286"/>
      <c r="DI197" s="297"/>
      <c r="DJ197" s="298"/>
      <c r="DK197" s="299"/>
      <c r="DL197" s="300"/>
      <c r="DM197" s="291"/>
      <c r="DN197" s="286"/>
      <c r="DO197" s="297"/>
      <c r="DP197" s="298"/>
      <c r="DQ197" s="299"/>
      <c r="DR197" s="300"/>
      <c r="DS197" s="291"/>
      <c r="DT197" s="286"/>
      <c r="DU197" s="297"/>
      <c r="DV197" s="298"/>
      <c r="DW197" s="299"/>
      <c r="DX197" s="300"/>
      <c r="DY197" s="291"/>
      <c r="DZ197" s="286"/>
      <c r="EA197" s="297"/>
      <c r="EB197" s="298"/>
      <c r="EC197" s="299"/>
      <c r="ED197" s="300"/>
      <c r="EE197" s="291"/>
      <c r="EF197" s="286"/>
      <c r="EG197" s="297"/>
      <c r="EH197" s="298"/>
      <c r="EI197" s="299"/>
      <c r="EJ197" s="300"/>
      <c r="EK197" s="291"/>
      <c r="EL197" s="286"/>
      <c r="EM197" s="297"/>
      <c r="EN197" s="298"/>
      <c r="EO197" s="299"/>
      <c r="EP197" s="300"/>
      <c r="EQ197" s="291"/>
      <c r="ER197" s="286"/>
      <c r="ES197" s="297"/>
      <c r="ET197" s="298"/>
      <c r="EU197" s="299"/>
      <c r="EV197" s="300"/>
      <c r="EW197" s="291"/>
      <c r="EX197" s="286"/>
      <c r="EY197" s="297"/>
      <c r="EZ197" s="298"/>
      <c r="FA197" s="299"/>
      <c r="FB197" s="300"/>
      <c r="FC197" s="291"/>
      <c r="FD197" s="286"/>
      <c r="FE197" s="297"/>
      <c r="FF197" s="298"/>
      <c r="FG197" s="299"/>
      <c r="FH197" s="300"/>
      <c r="FI197" s="291"/>
      <c r="FJ197" s="286"/>
      <c r="FK197" s="297"/>
      <c r="FL197" s="298"/>
      <c r="FM197" s="299"/>
      <c r="FN197" s="300"/>
      <c r="FO197" s="291"/>
      <c r="FP197" s="286"/>
      <c r="FQ197" s="297"/>
      <c r="FR197" s="298"/>
      <c r="FS197" s="299"/>
      <c r="FT197" s="300"/>
      <c r="FU197" s="291"/>
      <c r="FV197" s="286"/>
      <c r="FW197" s="297"/>
      <c r="FX197" s="298"/>
      <c r="FY197" s="299"/>
      <c r="FZ197" s="300"/>
      <c r="GA197" s="291"/>
      <c r="GB197" s="286"/>
      <c r="GC197" s="297"/>
      <c r="GD197" s="298"/>
      <c r="GE197" s="299"/>
      <c r="GF197" s="300"/>
      <c r="GG197" s="291"/>
      <c r="GH197" s="286"/>
      <c r="GI197" s="297"/>
      <c r="GJ197" s="298"/>
      <c r="GK197" s="299"/>
      <c r="GL197" s="300"/>
      <c r="GM197" s="291"/>
      <c r="GN197" s="286"/>
      <c r="GO197" s="297"/>
      <c r="GP197" s="298"/>
      <c r="GQ197" s="299"/>
      <c r="GR197" s="300"/>
      <c r="GS197" s="291"/>
      <c r="GT197" s="286"/>
      <c r="GU197" s="297"/>
      <c r="GV197" s="298"/>
      <c r="GW197" s="299"/>
      <c r="GX197" s="300"/>
      <c r="GY197" s="291"/>
      <c r="GZ197" s="286"/>
      <c r="HA197" s="297"/>
      <c r="HB197" s="298"/>
      <c r="HC197" s="299"/>
      <c r="HD197" s="300"/>
    </row>
    <row r="198" spans="1:212" x14ac:dyDescent="0.25">
      <c r="A198" s="280">
        <f>IF(AL198=1,(MAXA(A$18:A197)+1),0)</f>
        <v>0</v>
      </c>
      <c r="B198" s="280">
        <f>IF(BF198+BG198+BH198+BI198+BJ198&gt;0,MAXA(B$18:B197)+1,0)</f>
        <v>0</v>
      </c>
      <c r="C198" s="280">
        <f>IF(BL198+BM198+BN198+BO198+BP198&gt;0,MAXA(C$18:C197)+1,0)</f>
        <v>0</v>
      </c>
      <c r="D198" s="280">
        <f>IF(BR198+BS198+BT198+BU198+BV198&gt;0,MAXA(D$18:D197)+1,0)</f>
        <v>0</v>
      </c>
      <c r="E198" s="280">
        <f>IF(BX198+BY198+BZ198+CA198+CB198&gt;0,MAXA(E$18:E197)+1,0)</f>
        <v>0</v>
      </c>
      <c r="F198" s="280">
        <f>IF(CD198+CE198+CF198+CG198+CH198&gt;0,MAXA(F$18:F197)+1,0)</f>
        <v>0</v>
      </c>
      <c r="G198" s="280">
        <f>IF(CJ198+CK198+CL198+CM198+CN198&gt;0,MAXA(G$18:G197)+1,0)</f>
        <v>0</v>
      </c>
      <c r="H198" s="280">
        <f>IF(CP198+CQ198+CR198+CS198+CT198&gt;0,MAXA(H$18:H197)+1,0)</f>
        <v>0</v>
      </c>
      <c r="I198" s="280">
        <f>IF(CV198+CW198+CX198+CY198+CZ198&gt;0,MAXA(I$18:I197)+1,0)</f>
        <v>0</v>
      </c>
      <c r="J198" s="280">
        <f>IF(DB198+DC198+DD198+DE198+DF198&gt;0,MAXA(J$18:J197)+1,0)</f>
        <v>0</v>
      </c>
      <c r="K198" s="280">
        <f>IF(DH198+DI198+DJ198+DK198+DL198&gt;0,MAXA(K$18:K197)+1,0)</f>
        <v>0</v>
      </c>
      <c r="L198" s="280">
        <f>IF(DN198+DO198+DP198+DQ198+DR198&gt;0,MAXA(L$18:L197)+1,0)</f>
        <v>0</v>
      </c>
      <c r="M198" s="280">
        <f>IF(DT198+DU198+DV198+DW198+DX198&gt;0,MAXA(M$18:M197)+1,0)</f>
        <v>0</v>
      </c>
      <c r="N198" s="280">
        <f>IF(DZ198+EA198+EB198+EC198+ED198&gt;0,MAXA(N$18:N197)+1,0)</f>
        <v>0</v>
      </c>
      <c r="O198" s="280">
        <f>IF(EF198+EG198+EH198+EI198+EJ198&gt;0,MAXA(O$18:O197)+1,0)</f>
        <v>0</v>
      </c>
      <c r="P198" s="280">
        <f>IF(EL198+EM198+EN198+EO198+EP198&gt;0,MAXA(P$18:P197)+1,0)</f>
        <v>0</v>
      </c>
      <c r="Q198" s="280">
        <f>IF(ER198+ES198+ET198+EU198+EV198&gt;0,MAXA(Q$18:Q197)+1,0)</f>
        <v>0</v>
      </c>
      <c r="R198" s="280">
        <f>IF(EX198+EY198+EZ198+FA198+FB198&gt;0,MAXA(R$18:R197)+1,0)</f>
        <v>0</v>
      </c>
      <c r="S198" s="280">
        <f>IF(FD198+FE198+FF198+FG198+FH198&gt;0,MAXA(S$18:S197)+1,0)</f>
        <v>0</v>
      </c>
      <c r="T198" s="280">
        <f>IF(FJ198+FK198+FL198+FM198+FN198&gt;0,MAXA(T$18:T197)+1,0)</f>
        <v>0</v>
      </c>
      <c r="U198" s="280">
        <f>IF(FP198+FQ198+FR198+FS198+FT198&gt;0,MAXA(U$18:U197)+1,0)</f>
        <v>0</v>
      </c>
      <c r="V198" s="280">
        <f>IF(FV198+FW198+FX198+FY198+FZ198&gt;0,MAXA(V$18:V197)+1,0)</f>
        <v>0</v>
      </c>
      <c r="W198" s="280">
        <f>IF(GB198+GC198+GD198+GE198+GF198&gt;0,MAXA(W$18:W197)+1,0)</f>
        <v>0</v>
      </c>
      <c r="X198" s="280">
        <f>IF(GH198+GI198+GJ198+GK198+GL198&gt;0,MAXA(X$18:X197)+1,0)</f>
        <v>0</v>
      </c>
      <c r="Y198" s="280">
        <f>IF(GN198+GO198+GP198+GQ198+GR198&gt;0,MAXA(Y$18:Y197)+1,0)</f>
        <v>0</v>
      </c>
      <c r="Z198" s="280">
        <f>IF(GT198+GU198+GV198+GW198+GX198&gt;0,MAXA(Z$18:Z197)+1,0)</f>
        <v>0</v>
      </c>
      <c r="AA198" s="280">
        <f>IF(GZ198+HA198+HB198+HC198+HD198&gt;0,MAXA(AA$18:AA197)+1,0)</f>
        <v>0</v>
      </c>
      <c r="AB198" s="280">
        <f t="shared" si="93"/>
        <v>0</v>
      </c>
      <c r="AC198" s="280">
        <f t="shared" si="94"/>
        <v>0</v>
      </c>
      <c r="AD198" s="280">
        <f t="shared" si="95"/>
        <v>0</v>
      </c>
      <c r="AE198" s="280">
        <f t="shared" si="96"/>
        <v>0</v>
      </c>
      <c r="AF198" s="280">
        <f t="shared" si="97"/>
        <v>0</v>
      </c>
      <c r="AG198" s="280">
        <f t="shared" si="98"/>
        <v>0</v>
      </c>
      <c r="AH198" s="280">
        <f t="shared" si="99"/>
        <v>0</v>
      </c>
      <c r="AI198" s="280">
        <f t="shared" si="100"/>
        <v>0</v>
      </c>
      <c r="AJ198" s="280">
        <f t="shared" si="101"/>
        <v>0</v>
      </c>
      <c r="AK198" s="186" t="e">
        <f>MATCH(AY198,AY$18:AY630,0)</f>
        <v>#N/A</v>
      </c>
      <c r="AL198" s="280">
        <f t="shared" si="102"/>
        <v>0</v>
      </c>
      <c r="AM198" s="280">
        <f t="shared" si="92"/>
        <v>181</v>
      </c>
      <c r="AN198" s="415"/>
      <c r="AO198" s="416"/>
      <c r="AP198" s="303">
        <f t="shared" si="103"/>
        <v>0</v>
      </c>
      <c r="AQ198" s="304">
        <f t="shared" si="104"/>
        <v>0</v>
      </c>
      <c r="AR198" s="305">
        <f t="shared" si="105"/>
        <v>0</v>
      </c>
      <c r="AS198" s="284"/>
      <c r="AT198" s="285" t="str">
        <f t="shared" si="85"/>
        <v/>
      </c>
      <c r="AU198" s="286"/>
      <c r="AV198" s="287"/>
      <c r="AW198" s="288"/>
      <c r="AX198" s="289"/>
      <c r="AY198" s="290"/>
      <c r="AZ198" s="291"/>
      <c r="BA198" s="286"/>
      <c r="BB198" s="290"/>
      <c r="BC198" s="287"/>
      <c r="BD198" s="307"/>
      <c r="BE198" s="309"/>
      <c r="BF198" s="286"/>
      <c r="BG198" s="297"/>
      <c r="BH198" s="298"/>
      <c r="BI198" s="299"/>
      <c r="BJ198" s="300"/>
      <c r="BK198" s="301"/>
      <c r="BL198" s="286"/>
      <c r="BM198" s="297"/>
      <c r="BN198" s="298"/>
      <c r="BO198" s="299"/>
      <c r="BP198" s="300"/>
      <c r="BQ198" s="301"/>
      <c r="BR198" s="286"/>
      <c r="BS198" s="297"/>
      <c r="BT198" s="298"/>
      <c r="BU198" s="299"/>
      <c r="BV198" s="300"/>
      <c r="BW198" s="301"/>
      <c r="BX198" s="286"/>
      <c r="BY198" s="297"/>
      <c r="BZ198" s="298"/>
      <c r="CA198" s="299"/>
      <c r="CB198" s="300"/>
      <c r="CC198" s="291"/>
      <c r="CD198" s="286"/>
      <c r="CE198" s="297"/>
      <c r="CF198" s="298"/>
      <c r="CG198" s="299"/>
      <c r="CH198" s="300"/>
      <c r="CI198" s="291"/>
      <c r="CJ198" s="286"/>
      <c r="CK198" s="297"/>
      <c r="CL198" s="298"/>
      <c r="CM198" s="299"/>
      <c r="CN198" s="300"/>
      <c r="CO198" s="291"/>
      <c r="CP198" s="286"/>
      <c r="CQ198" s="297"/>
      <c r="CR198" s="298"/>
      <c r="CS198" s="299"/>
      <c r="CT198" s="300"/>
      <c r="CU198" s="291"/>
      <c r="CV198" s="286"/>
      <c r="CW198" s="297"/>
      <c r="CX198" s="298"/>
      <c r="CY198" s="299"/>
      <c r="CZ198" s="300"/>
      <c r="DA198" s="291"/>
      <c r="DB198" s="286"/>
      <c r="DC198" s="297"/>
      <c r="DD198" s="298"/>
      <c r="DE198" s="299"/>
      <c r="DF198" s="300"/>
      <c r="DG198" s="291"/>
      <c r="DH198" s="286"/>
      <c r="DI198" s="297"/>
      <c r="DJ198" s="298"/>
      <c r="DK198" s="299"/>
      <c r="DL198" s="300"/>
      <c r="DM198" s="291"/>
      <c r="DN198" s="286"/>
      <c r="DO198" s="297"/>
      <c r="DP198" s="298"/>
      <c r="DQ198" s="299"/>
      <c r="DR198" s="300"/>
      <c r="DS198" s="291"/>
      <c r="DT198" s="286"/>
      <c r="DU198" s="297"/>
      <c r="DV198" s="298"/>
      <c r="DW198" s="299"/>
      <c r="DX198" s="300"/>
      <c r="DY198" s="291"/>
      <c r="DZ198" s="286"/>
      <c r="EA198" s="297"/>
      <c r="EB198" s="298"/>
      <c r="EC198" s="299"/>
      <c r="ED198" s="300"/>
      <c r="EE198" s="291"/>
      <c r="EF198" s="286"/>
      <c r="EG198" s="297"/>
      <c r="EH198" s="298"/>
      <c r="EI198" s="299"/>
      <c r="EJ198" s="300"/>
      <c r="EK198" s="291"/>
      <c r="EL198" s="286"/>
      <c r="EM198" s="297"/>
      <c r="EN198" s="298"/>
      <c r="EO198" s="299"/>
      <c r="EP198" s="300"/>
      <c r="EQ198" s="291"/>
      <c r="ER198" s="286"/>
      <c r="ES198" s="297"/>
      <c r="ET198" s="298"/>
      <c r="EU198" s="299"/>
      <c r="EV198" s="300"/>
      <c r="EW198" s="291"/>
      <c r="EX198" s="286"/>
      <c r="EY198" s="297"/>
      <c r="EZ198" s="298"/>
      <c r="FA198" s="299"/>
      <c r="FB198" s="300"/>
      <c r="FC198" s="291"/>
      <c r="FD198" s="286"/>
      <c r="FE198" s="297"/>
      <c r="FF198" s="298"/>
      <c r="FG198" s="299"/>
      <c r="FH198" s="300"/>
      <c r="FI198" s="291"/>
      <c r="FJ198" s="286"/>
      <c r="FK198" s="297"/>
      <c r="FL198" s="298"/>
      <c r="FM198" s="299"/>
      <c r="FN198" s="300"/>
      <c r="FO198" s="291"/>
      <c r="FP198" s="286"/>
      <c r="FQ198" s="297"/>
      <c r="FR198" s="298"/>
      <c r="FS198" s="299"/>
      <c r="FT198" s="300"/>
      <c r="FU198" s="291"/>
      <c r="FV198" s="286"/>
      <c r="FW198" s="297"/>
      <c r="FX198" s="298"/>
      <c r="FY198" s="299"/>
      <c r="FZ198" s="300"/>
      <c r="GA198" s="291"/>
      <c r="GB198" s="286"/>
      <c r="GC198" s="297"/>
      <c r="GD198" s="298"/>
      <c r="GE198" s="299"/>
      <c r="GF198" s="300"/>
      <c r="GG198" s="291"/>
      <c r="GH198" s="286"/>
      <c r="GI198" s="297"/>
      <c r="GJ198" s="298"/>
      <c r="GK198" s="299"/>
      <c r="GL198" s="300"/>
      <c r="GM198" s="291"/>
      <c r="GN198" s="286"/>
      <c r="GO198" s="297"/>
      <c r="GP198" s="298"/>
      <c r="GQ198" s="299"/>
      <c r="GR198" s="300"/>
      <c r="GS198" s="291"/>
      <c r="GT198" s="286"/>
      <c r="GU198" s="297"/>
      <c r="GV198" s="298"/>
      <c r="GW198" s="299"/>
      <c r="GX198" s="300"/>
      <c r="GY198" s="291"/>
      <c r="GZ198" s="286"/>
      <c r="HA198" s="297"/>
      <c r="HB198" s="298"/>
      <c r="HC198" s="299"/>
      <c r="HD198" s="300"/>
    </row>
    <row r="199" spans="1:212" x14ac:dyDescent="0.25">
      <c r="A199" s="280">
        <f>IF(AL199=1,(MAXA(A$18:A198)+1),0)</f>
        <v>0</v>
      </c>
      <c r="B199" s="280">
        <f>IF(BF199+BG199+BH199+BI199+BJ199&gt;0,MAXA(B$18:B198)+1,0)</f>
        <v>0</v>
      </c>
      <c r="C199" s="280">
        <f>IF(BL199+BM199+BN199+BO199+BP199&gt;0,MAXA(C$18:C198)+1,0)</f>
        <v>0</v>
      </c>
      <c r="D199" s="280">
        <f>IF(BR199+BS199+BT199+BU199+BV199&gt;0,MAXA(D$18:D198)+1,0)</f>
        <v>0</v>
      </c>
      <c r="E199" s="280">
        <f>IF(BX199+BY199+BZ199+CA199+CB199&gt;0,MAXA(E$18:E198)+1,0)</f>
        <v>0</v>
      </c>
      <c r="F199" s="280">
        <f>IF(CD199+CE199+CF199+CG199+CH199&gt;0,MAXA(F$18:F198)+1,0)</f>
        <v>0</v>
      </c>
      <c r="G199" s="280">
        <f>IF(CJ199+CK199+CL199+CM199+CN199&gt;0,MAXA(G$18:G198)+1,0)</f>
        <v>0</v>
      </c>
      <c r="H199" s="280">
        <f>IF(CP199+CQ199+CR199+CS199+CT199&gt;0,MAXA(H$18:H198)+1,0)</f>
        <v>0</v>
      </c>
      <c r="I199" s="280">
        <f>IF(CV199+CW199+CX199+CY199+CZ199&gt;0,MAXA(I$18:I198)+1,0)</f>
        <v>0</v>
      </c>
      <c r="J199" s="280">
        <f>IF(DB199+DC199+DD199+DE199+DF199&gt;0,MAXA(J$18:J198)+1,0)</f>
        <v>0</v>
      </c>
      <c r="K199" s="280">
        <f>IF(DH199+DI199+DJ199+DK199+DL199&gt;0,MAXA(K$18:K198)+1,0)</f>
        <v>0</v>
      </c>
      <c r="L199" s="280">
        <f>IF(DN199+DO199+DP199+DQ199+DR199&gt;0,MAXA(L$18:L198)+1,0)</f>
        <v>0</v>
      </c>
      <c r="M199" s="280">
        <f>IF(DT199+DU199+DV199+DW199+DX199&gt;0,MAXA(M$18:M198)+1,0)</f>
        <v>0</v>
      </c>
      <c r="N199" s="280">
        <f>IF(DZ199+EA199+EB199+EC199+ED199&gt;0,MAXA(N$18:N198)+1,0)</f>
        <v>0</v>
      </c>
      <c r="O199" s="280">
        <f>IF(EF199+EG199+EH199+EI199+EJ199&gt;0,MAXA(O$18:O198)+1,0)</f>
        <v>0</v>
      </c>
      <c r="P199" s="280">
        <f>IF(EL199+EM199+EN199+EO199+EP199&gt;0,MAXA(P$18:P198)+1,0)</f>
        <v>0</v>
      </c>
      <c r="Q199" s="280">
        <f>IF(ER199+ES199+ET199+EU199+EV199&gt;0,MAXA(Q$18:Q198)+1,0)</f>
        <v>0</v>
      </c>
      <c r="R199" s="280">
        <f>IF(EX199+EY199+EZ199+FA199+FB199&gt;0,MAXA(R$18:R198)+1,0)</f>
        <v>0</v>
      </c>
      <c r="S199" s="280">
        <f>IF(FD199+FE199+FF199+FG199+FH199&gt;0,MAXA(S$18:S198)+1,0)</f>
        <v>0</v>
      </c>
      <c r="T199" s="280">
        <f>IF(FJ199+FK199+FL199+FM199+FN199&gt;0,MAXA(T$18:T198)+1,0)</f>
        <v>0</v>
      </c>
      <c r="U199" s="280">
        <f>IF(FP199+FQ199+FR199+FS199+FT199&gt;0,MAXA(U$18:U198)+1,0)</f>
        <v>0</v>
      </c>
      <c r="V199" s="280">
        <f>IF(FV199+FW199+FX199+FY199+FZ199&gt;0,MAXA(V$18:V198)+1,0)</f>
        <v>0</v>
      </c>
      <c r="W199" s="280">
        <f>IF(GB199+GC199+GD199+GE199+GF199&gt;0,MAXA(W$18:W198)+1,0)</f>
        <v>0</v>
      </c>
      <c r="X199" s="280">
        <f>IF(GH199+GI199+GJ199+GK199+GL199&gt;0,MAXA(X$18:X198)+1,0)</f>
        <v>0</v>
      </c>
      <c r="Y199" s="280">
        <f>IF(GN199+GO199+GP199+GQ199+GR199&gt;0,MAXA(Y$18:Y198)+1,0)</f>
        <v>0</v>
      </c>
      <c r="Z199" s="280">
        <f>IF(GT199+GU199+GV199+GW199+GX199&gt;0,MAXA(Z$18:Z198)+1,0)</f>
        <v>0</v>
      </c>
      <c r="AA199" s="280">
        <f>IF(GZ199+HA199+HB199+HC199+HD199&gt;0,MAXA(AA$18:AA198)+1,0)</f>
        <v>0</v>
      </c>
      <c r="AB199" s="280">
        <f t="shared" si="93"/>
        <v>0</v>
      </c>
      <c r="AC199" s="280">
        <f t="shared" si="94"/>
        <v>0</v>
      </c>
      <c r="AD199" s="280">
        <f t="shared" si="95"/>
        <v>0</v>
      </c>
      <c r="AE199" s="280">
        <f t="shared" si="96"/>
        <v>0</v>
      </c>
      <c r="AF199" s="280">
        <f t="shared" si="97"/>
        <v>0</v>
      </c>
      <c r="AG199" s="280">
        <f t="shared" si="98"/>
        <v>0</v>
      </c>
      <c r="AH199" s="280">
        <f t="shared" si="99"/>
        <v>0</v>
      </c>
      <c r="AI199" s="280">
        <f t="shared" si="100"/>
        <v>0</v>
      </c>
      <c r="AJ199" s="280">
        <f t="shared" si="101"/>
        <v>0</v>
      </c>
      <c r="AK199" s="186" t="e">
        <f>MATCH(AY199,AY$18:AY631,0)</f>
        <v>#N/A</v>
      </c>
      <c r="AL199" s="280">
        <f t="shared" si="102"/>
        <v>0</v>
      </c>
      <c r="AM199" s="280">
        <f t="shared" si="92"/>
        <v>182</v>
      </c>
      <c r="AN199" s="415"/>
      <c r="AO199" s="416"/>
      <c r="AP199" s="303">
        <f t="shared" si="103"/>
        <v>0</v>
      </c>
      <c r="AQ199" s="304">
        <f t="shared" si="104"/>
        <v>0</v>
      </c>
      <c r="AR199" s="305">
        <f t="shared" si="105"/>
        <v>0</v>
      </c>
      <c r="AS199" s="284"/>
      <c r="AT199" s="285" t="str">
        <f t="shared" si="85"/>
        <v/>
      </c>
      <c r="AU199" s="286"/>
      <c r="AV199" s="287"/>
      <c r="AW199" s="288"/>
      <c r="AX199" s="289"/>
      <c r="AY199" s="290"/>
      <c r="AZ199" s="291"/>
      <c r="BA199" s="286"/>
      <c r="BB199" s="290"/>
      <c r="BC199" s="287"/>
      <c r="BD199" s="307"/>
      <c r="BE199" s="309"/>
      <c r="BF199" s="286"/>
      <c r="BG199" s="297"/>
      <c r="BH199" s="298"/>
      <c r="BI199" s="299"/>
      <c r="BJ199" s="300"/>
      <c r="BK199" s="301"/>
      <c r="BL199" s="286"/>
      <c r="BM199" s="297"/>
      <c r="BN199" s="298"/>
      <c r="BO199" s="299"/>
      <c r="BP199" s="300"/>
      <c r="BQ199" s="301"/>
      <c r="BR199" s="286"/>
      <c r="BS199" s="297"/>
      <c r="BT199" s="298"/>
      <c r="BU199" s="299"/>
      <c r="BV199" s="300"/>
      <c r="BW199" s="301"/>
      <c r="BX199" s="286"/>
      <c r="BY199" s="297"/>
      <c r="BZ199" s="298"/>
      <c r="CA199" s="299"/>
      <c r="CB199" s="300"/>
      <c r="CC199" s="291"/>
      <c r="CD199" s="286"/>
      <c r="CE199" s="297"/>
      <c r="CF199" s="298"/>
      <c r="CG199" s="299"/>
      <c r="CH199" s="300"/>
      <c r="CI199" s="291"/>
      <c r="CJ199" s="286"/>
      <c r="CK199" s="297"/>
      <c r="CL199" s="298"/>
      <c r="CM199" s="299"/>
      <c r="CN199" s="300"/>
      <c r="CO199" s="291"/>
      <c r="CP199" s="286"/>
      <c r="CQ199" s="297"/>
      <c r="CR199" s="298"/>
      <c r="CS199" s="299"/>
      <c r="CT199" s="300"/>
      <c r="CU199" s="291"/>
      <c r="CV199" s="286"/>
      <c r="CW199" s="297"/>
      <c r="CX199" s="298"/>
      <c r="CY199" s="299"/>
      <c r="CZ199" s="300"/>
      <c r="DA199" s="291"/>
      <c r="DB199" s="286"/>
      <c r="DC199" s="297"/>
      <c r="DD199" s="298"/>
      <c r="DE199" s="299"/>
      <c r="DF199" s="300"/>
      <c r="DG199" s="291"/>
      <c r="DH199" s="286"/>
      <c r="DI199" s="297"/>
      <c r="DJ199" s="298"/>
      <c r="DK199" s="299"/>
      <c r="DL199" s="300"/>
      <c r="DM199" s="291"/>
      <c r="DN199" s="286"/>
      <c r="DO199" s="297"/>
      <c r="DP199" s="298"/>
      <c r="DQ199" s="299"/>
      <c r="DR199" s="300"/>
      <c r="DS199" s="291"/>
      <c r="DT199" s="286"/>
      <c r="DU199" s="297"/>
      <c r="DV199" s="298"/>
      <c r="DW199" s="299"/>
      <c r="DX199" s="300"/>
      <c r="DY199" s="291"/>
      <c r="DZ199" s="286"/>
      <c r="EA199" s="297"/>
      <c r="EB199" s="298"/>
      <c r="EC199" s="299"/>
      <c r="ED199" s="300"/>
      <c r="EE199" s="291"/>
      <c r="EF199" s="286"/>
      <c r="EG199" s="297"/>
      <c r="EH199" s="298"/>
      <c r="EI199" s="299"/>
      <c r="EJ199" s="300"/>
      <c r="EK199" s="291"/>
      <c r="EL199" s="286"/>
      <c r="EM199" s="297"/>
      <c r="EN199" s="298"/>
      <c r="EO199" s="299"/>
      <c r="EP199" s="300"/>
      <c r="EQ199" s="291"/>
      <c r="ER199" s="286"/>
      <c r="ES199" s="297"/>
      <c r="ET199" s="298"/>
      <c r="EU199" s="299"/>
      <c r="EV199" s="300"/>
      <c r="EW199" s="291"/>
      <c r="EX199" s="286"/>
      <c r="EY199" s="297"/>
      <c r="EZ199" s="298"/>
      <c r="FA199" s="299"/>
      <c r="FB199" s="300"/>
      <c r="FC199" s="291"/>
      <c r="FD199" s="286"/>
      <c r="FE199" s="297"/>
      <c r="FF199" s="298"/>
      <c r="FG199" s="299"/>
      <c r="FH199" s="300"/>
      <c r="FI199" s="291"/>
      <c r="FJ199" s="286"/>
      <c r="FK199" s="297"/>
      <c r="FL199" s="298"/>
      <c r="FM199" s="299"/>
      <c r="FN199" s="300"/>
      <c r="FO199" s="291"/>
      <c r="FP199" s="286"/>
      <c r="FQ199" s="297"/>
      <c r="FR199" s="298"/>
      <c r="FS199" s="299"/>
      <c r="FT199" s="300"/>
      <c r="FU199" s="291"/>
      <c r="FV199" s="286"/>
      <c r="FW199" s="297"/>
      <c r="FX199" s="298"/>
      <c r="FY199" s="299"/>
      <c r="FZ199" s="300"/>
      <c r="GA199" s="291"/>
      <c r="GB199" s="286"/>
      <c r="GC199" s="297"/>
      <c r="GD199" s="298"/>
      <c r="GE199" s="299"/>
      <c r="GF199" s="300"/>
      <c r="GG199" s="291"/>
      <c r="GH199" s="286"/>
      <c r="GI199" s="297"/>
      <c r="GJ199" s="298"/>
      <c r="GK199" s="299"/>
      <c r="GL199" s="300"/>
      <c r="GM199" s="291"/>
      <c r="GN199" s="286"/>
      <c r="GO199" s="297"/>
      <c r="GP199" s="298"/>
      <c r="GQ199" s="299"/>
      <c r="GR199" s="300"/>
      <c r="GS199" s="291"/>
      <c r="GT199" s="286"/>
      <c r="GU199" s="297"/>
      <c r="GV199" s="298"/>
      <c r="GW199" s="299"/>
      <c r="GX199" s="300"/>
      <c r="GY199" s="291"/>
      <c r="GZ199" s="286"/>
      <c r="HA199" s="297"/>
      <c r="HB199" s="298"/>
      <c r="HC199" s="299"/>
      <c r="HD199" s="300"/>
    </row>
    <row r="200" spans="1:212" x14ac:dyDescent="0.25">
      <c r="A200" s="280">
        <f>IF(AL200=1,(MAXA(A$18:A199)+1),0)</f>
        <v>0</v>
      </c>
      <c r="B200" s="280">
        <f>IF(BF200+BG200+BH200+BI200+BJ200&gt;0,MAXA(B$18:B199)+1,0)</f>
        <v>0</v>
      </c>
      <c r="C200" s="280">
        <f>IF(BL200+BM200+BN200+BO200+BP200&gt;0,MAXA(C$18:C199)+1,0)</f>
        <v>0</v>
      </c>
      <c r="D200" s="280">
        <f>IF(BR200+BS200+BT200+BU200+BV200&gt;0,MAXA(D$18:D199)+1,0)</f>
        <v>0</v>
      </c>
      <c r="E200" s="280">
        <f>IF(BX200+BY200+BZ200+CA200+CB200&gt;0,MAXA(E$18:E199)+1,0)</f>
        <v>0</v>
      </c>
      <c r="F200" s="280">
        <f>IF(CD200+CE200+CF200+CG200+CH200&gt;0,MAXA(F$18:F199)+1,0)</f>
        <v>0</v>
      </c>
      <c r="G200" s="280">
        <f>IF(CJ200+CK200+CL200+CM200+CN200&gt;0,MAXA(G$18:G199)+1,0)</f>
        <v>0</v>
      </c>
      <c r="H200" s="280">
        <f>IF(CP200+CQ200+CR200+CS200+CT200&gt;0,MAXA(H$18:H199)+1,0)</f>
        <v>0</v>
      </c>
      <c r="I200" s="280">
        <f>IF(CV200+CW200+CX200+CY200+CZ200&gt;0,MAXA(I$18:I199)+1,0)</f>
        <v>0</v>
      </c>
      <c r="J200" s="280">
        <f>IF(DB200+DC200+DD200+DE200+DF200&gt;0,MAXA(J$18:J199)+1,0)</f>
        <v>0</v>
      </c>
      <c r="K200" s="280">
        <f>IF(DH200+DI200+DJ200+DK200+DL200&gt;0,MAXA(K$18:K199)+1,0)</f>
        <v>0</v>
      </c>
      <c r="L200" s="280">
        <f>IF(DN200+DO200+DP200+DQ200+DR200&gt;0,MAXA(L$18:L199)+1,0)</f>
        <v>0</v>
      </c>
      <c r="M200" s="280">
        <f>IF(DT200+DU200+DV200+DW200+DX200&gt;0,MAXA(M$18:M199)+1,0)</f>
        <v>0</v>
      </c>
      <c r="N200" s="280">
        <f>IF(DZ200+EA200+EB200+EC200+ED200&gt;0,MAXA(N$18:N199)+1,0)</f>
        <v>0</v>
      </c>
      <c r="O200" s="280">
        <f>IF(EF200+EG200+EH200+EI200+EJ200&gt;0,MAXA(O$18:O199)+1,0)</f>
        <v>0</v>
      </c>
      <c r="P200" s="280">
        <f>IF(EL200+EM200+EN200+EO200+EP200&gt;0,MAXA(P$18:P199)+1,0)</f>
        <v>0</v>
      </c>
      <c r="Q200" s="280">
        <f>IF(ER200+ES200+ET200+EU200+EV200&gt;0,MAXA(Q$18:Q199)+1,0)</f>
        <v>0</v>
      </c>
      <c r="R200" s="280">
        <f>IF(EX200+EY200+EZ200+FA200+FB200&gt;0,MAXA(R$18:R199)+1,0)</f>
        <v>0</v>
      </c>
      <c r="S200" s="280">
        <f>IF(FD200+FE200+FF200+FG200+FH200&gt;0,MAXA(S$18:S199)+1,0)</f>
        <v>0</v>
      </c>
      <c r="T200" s="280">
        <f>IF(FJ200+FK200+FL200+FM200+FN200&gt;0,MAXA(T$18:T199)+1,0)</f>
        <v>0</v>
      </c>
      <c r="U200" s="280">
        <f>IF(FP200+FQ200+FR200+FS200+FT200&gt;0,MAXA(U$18:U199)+1,0)</f>
        <v>0</v>
      </c>
      <c r="V200" s="280">
        <f>IF(FV200+FW200+FX200+FY200+FZ200&gt;0,MAXA(V$18:V199)+1,0)</f>
        <v>0</v>
      </c>
      <c r="W200" s="280">
        <f>IF(GB200+GC200+GD200+GE200+GF200&gt;0,MAXA(W$18:W199)+1,0)</f>
        <v>0</v>
      </c>
      <c r="X200" s="280">
        <f>IF(GH200+GI200+GJ200+GK200+GL200&gt;0,MAXA(X$18:X199)+1,0)</f>
        <v>0</v>
      </c>
      <c r="Y200" s="280">
        <f>IF(GN200+GO200+GP200+GQ200+GR200&gt;0,MAXA(Y$18:Y199)+1,0)</f>
        <v>0</v>
      </c>
      <c r="Z200" s="280">
        <f>IF(GT200+GU200+GV200+GW200+GX200&gt;0,MAXA(Z$18:Z199)+1,0)</f>
        <v>0</v>
      </c>
      <c r="AA200" s="280">
        <f>IF(GZ200+HA200+HB200+HC200+HD200&gt;0,MAXA(AA$18:AA199)+1,0)</f>
        <v>0</v>
      </c>
      <c r="AB200" s="280">
        <f t="shared" si="93"/>
        <v>0</v>
      </c>
      <c r="AC200" s="280">
        <f t="shared" si="94"/>
        <v>0</v>
      </c>
      <c r="AD200" s="280">
        <f t="shared" si="95"/>
        <v>0</v>
      </c>
      <c r="AE200" s="280">
        <f t="shared" si="96"/>
        <v>0</v>
      </c>
      <c r="AF200" s="280">
        <f t="shared" si="97"/>
        <v>0</v>
      </c>
      <c r="AG200" s="280">
        <f t="shared" si="98"/>
        <v>0</v>
      </c>
      <c r="AH200" s="280">
        <f t="shared" si="99"/>
        <v>0</v>
      </c>
      <c r="AI200" s="280">
        <f t="shared" si="100"/>
        <v>0</v>
      </c>
      <c r="AJ200" s="280">
        <f t="shared" si="101"/>
        <v>0</v>
      </c>
      <c r="AK200" s="186" t="e">
        <f>MATCH(AY200,AY$18:AY632,0)</f>
        <v>#N/A</v>
      </c>
      <c r="AL200" s="280">
        <f t="shared" si="102"/>
        <v>0</v>
      </c>
      <c r="AM200" s="280">
        <f t="shared" si="92"/>
        <v>183</v>
      </c>
      <c r="AN200" s="415"/>
      <c r="AO200" s="416"/>
      <c r="AP200" s="303">
        <f t="shared" si="103"/>
        <v>0</v>
      </c>
      <c r="AQ200" s="304">
        <f t="shared" si="104"/>
        <v>0</v>
      </c>
      <c r="AR200" s="305">
        <f t="shared" si="105"/>
        <v>0</v>
      </c>
      <c r="AS200" s="284"/>
      <c r="AT200" s="285" t="str">
        <f t="shared" si="85"/>
        <v/>
      </c>
      <c r="AU200" s="286"/>
      <c r="AV200" s="287"/>
      <c r="AW200" s="288"/>
      <c r="AX200" s="289"/>
      <c r="AY200" s="290"/>
      <c r="AZ200" s="291"/>
      <c r="BA200" s="286"/>
      <c r="BB200" s="290"/>
      <c r="BC200" s="287"/>
      <c r="BD200" s="307"/>
      <c r="BE200" s="309"/>
      <c r="BF200" s="286"/>
      <c r="BG200" s="297"/>
      <c r="BH200" s="298"/>
      <c r="BI200" s="299"/>
      <c r="BJ200" s="300"/>
      <c r="BK200" s="301"/>
      <c r="BL200" s="286"/>
      <c r="BM200" s="297"/>
      <c r="BN200" s="298"/>
      <c r="BO200" s="299"/>
      <c r="BP200" s="300"/>
      <c r="BQ200" s="301"/>
      <c r="BR200" s="286"/>
      <c r="BS200" s="297"/>
      <c r="BT200" s="298"/>
      <c r="BU200" s="299"/>
      <c r="BV200" s="300"/>
      <c r="BW200" s="301"/>
      <c r="BX200" s="286"/>
      <c r="BY200" s="297"/>
      <c r="BZ200" s="298"/>
      <c r="CA200" s="299"/>
      <c r="CB200" s="300"/>
      <c r="CC200" s="291"/>
      <c r="CD200" s="286"/>
      <c r="CE200" s="297"/>
      <c r="CF200" s="298"/>
      <c r="CG200" s="299"/>
      <c r="CH200" s="300"/>
      <c r="CI200" s="291"/>
      <c r="CJ200" s="286"/>
      <c r="CK200" s="297"/>
      <c r="CL200" s="298"/>
      <c r="CM200" s="299"/>
      <c r="CN200" s="300"/>
      <c r="CO200" s="291"/>
      <c r="CP200" s="286"/>
      <c r="CQ200" s="297"/>
      <c r="CR200" s="298"/>
      <c r="CS200" s="299"/>
      <c r="CT200" s="300"/>
      <c r="CU200" s="291"/>
      <c r="CV200" s="286"/>
      <c r="CW200" s="297"/>
      <c r="CX200" s="298"/>
      <c r="CY200" s="299"/>
      <c r="CZ200" s="300"/>
      <c r="DA200" s="291"/>
      <c r="DB200" s="286"/>
      <c r="DC200" s="297"/>
      <c r="DD200" s="298"/>
      <c r="DE200" s="299"/>
      <c r="DF200" s="300"/>
      <c r="DG200" s="291"/>
      <c r="DH200" s="286"/>
      <c r="DI200" s="297"/>
      <c r="DJ200" s="298"/>
      <c r="DK200" s="299"/>
      <c r="DL200" s="300"/>
      <c r="DM200" s="291"/>
      <c r="DN200" s="286"/>
      <c r="DO200" s="297"/>
      <c r="DP200" s="298"/>
      <c r="DQ200" s="299"/>
      <c r="DR200" s="300"/>
      <c r="DS200" s="291"/>
      <c r="DT200" s="286"/>
      <c r="DU200" s="297"/>
      <c r="DV200" s="298"/>
      <c r="DW200" s="299"/>
      <c r="DX200" s="300"/>
      <c r="DY200" s="291"/>
      <c r="DZ200" s="286"/>
      <c r="EA200" s="297"/>
      <c r="EB200" s="298"/>
      <c r="EC200" s="299"/>
      <c r="ED200" s="300"/>
      <c r="EE200" s="291"/>
      <c r="EF200" s="286"/>
      <c r="EG200" s="297"/>
      <c r="EH200" s="298"/>
      <c r="EI200" s="299"/>
      <c r="EJ200" s="300"/>
      <c r="EK200" s="291"/>
      <c r="EL200" s="286"/>
      <c r="EM200" s="297"/>
      <c r="EN200" s="298"/>
      <c r="EO200" s="299"/>
      <c r="EP200" s="300"/>
      <c r="EQ200" s="291"/>
      <c r="ER200" s="286"/>
      <c r="ES200" s="297"/>
      <c r="ET200" s="298"/>
      <c r="EU200" s="299"/>
      <c r="EV200" s="300"/>
      <c r="EW200" s="291"/>
      <c r="EX200" s="286"/>
      <c r="EY200" s="297"/>
      <c r="EZ200" s="298"/>
      <c r="FA200" s="299"/>
      <c r="FB200" s="300"/>
      <c r="FC200" s="291"/>
      <c r="FD200" s="286"/>
      <c r="FE200" s="297"/>
      <c r="FF200" s="298"/>
      <c r="FG200" s="299"/>
      <c r="FH200" s="300"/>
      <c r="FI200" s="291"/>
      <c r="FJ200" s="286"/>
      <c r="FK200" s="297"/>
      <c r="FL200" s="298"/>
      <c r="FM200" s="299"/>
      <c r="FN200" s="300"/>
      <c r="FO200" s="291"/>
      <c r="FP200" s="286"/>
      <c r="FQ200" s="297"/>
      <c r="FR200" s="298"/>
      <c r="FS200" s="299"/>
      <c r="FT200" s="300"/>
      <c r="FU200" s="291"/>
      <c r="FV200" s="286"/>
      <c r="FW200" s="297"/>
      <c r="FX200" s="298"/>
      <c r="FY200" s="299"/>
      <c r="FZ200" s="300"/>
      <c r="GA200" s="291"/>
      <c r="GB200" s="286"/>
      <c r="GC200" s="297"/>
      <c r="GD200" s="298"/>
      <c r="GE200" s="299"/>
      <c r="GF200" s="300"/>
      <c r="GG200" s="291"/>
      <c r="GH200" s="286"/>
      <c r="GI200" s="297"/>
      <c r="GJ200" s="298"/>
      <c r="GK200" s="299"/>
      <c r="GL200" s="300"/>
      <c r="GM200" s="291"/>
      <c r="GN200" s="286"/>
      <c r="GO200" s="297"/>
      <c r="GP200" s="298"/>
      <c r="GQ200" s="299"/>
      <c r="GR200" s="300"/>
      <c r="GS200" s="291"/>
      <c r="GT200" s="286"/>
      <c r="GU200" s="297"/>
      <c r="GV200" s="298"/>
      <c r="GW200" s="299"/>
      <c r="GX200" s="300"/>
      <c r="GY200" s="291"/>
      <c r="GZ200" s="286"/>
      <c r="HA200" s="297"/>
      <c r="HB200" s="298"/>
      <c r="HC200" s="299"/>
      <c r="HD200" s="300"/>
    </row>
    <row r="201" spans="1:212" x14ac:dyDescent="0.25">
      <c r="A201" s="280">
        <f>IF(AL201=1,(MAXA(A$18:A200)+1),0)</f>
        <v>0</v>
      </c>
      <c r="B201" s="280">
        <f>IF(BF201+BG201+BH201+BI201+BJ201&gt;0,MAXA(B$18:B200)+1,0)</f>
        <v>0</v>
      </c>
      <c r="C201" s="280">
        <f>IF(BL201+BM201+BN201+BO201+BP201&gt;0,MAXA(C$18:C200)+1,0)</f>
        <v>0</v>
      </c>
      <c r="D201" s="280">
        <f>IF(BR201+BS201+BT201+BU201+BV201&gt;0,MAXA(D$18:D200)+1,0)</f>
        <v>0</v>
      </c>
      <c r="E201" s="280">
        <f>IF(BX201+BY201+BZ201+CA201+CB201&gt;0,MAXA(E$18:E200)+1,0)</f>
        <v>0</v>
      </c>
      <c r="F201" s="280">
        <f>IF(CD201+CE201+CF201+CG201+CH201&gt;0,MAXA(F$18:F200)+1,0)</f>
        <v>0</v>
      </c>
      <c r="G201" s="280">
        <f>IF(CJ201+CK201+CL201+CM201+CN201&gt;0,MAXA(G$18:G200)+1,0)</f>
        <v>0</v>
      </c>
      <c r="H201" s="280">
        <f>IF(CP201+CQ201+CR201+CS201+CT201&gt;0,MAXA(H$18:H200)+1,0)</f>
        <v>0</v>
      </c>
      <c r="I201" s="280">
        <f>IF(CV201+CW201+CX201+CY201+CZ201&gt;0,MAXA(I$18:I200)+1,0)</f>
        <v>0</v>
      </c>
      <c r="J201" s="280">
        <f>IF(DB201+DC201+DD201+DE201+DF201&gt;0,MAXA(J$18:J200)+1,0)</f>
        <v>0</v>
      </c>
      <c r="K201" s="280">
        <f>IF(DH201+DI201+DJ201+DK201+DL201&gt;0,MAXA(K$18:K200)+1,0)</f>
        <v>0</v>
      </c>
      <c r="L201" s="280">
        <f>IF(DN201+DO201+DP201+DQ201+DR201&gt;0,MAXA(L$18:L200)+1,0)</f>
        <v>0</v>
      </c>
      <c r="M201" s="280">
        <f>IF(DT201+DU201+DV201+DW201+DX201&gt;0,MAXA(M$18:M200)+1,0)</f>
        <v>0</v>
      </c>
      <c r="N201" s="280">
        <f>IF(DZ201+EA201+EB201+EC201+ED201&gt;0,MAXA(N$18:N200)+1,0)</f>
        <v>0</v>
      </c>
      <c r="O201" s="280">
        <f>IF(EF201+EG201+EH201+EI201+EJ201&gt;0,MAXA(O$18:O200)+1,0)</f>
        <v>0</v>
      </c>
      <c r="P201" s="280">
        <f>IF(EL201+EM201+EN201+EO201+EP201&gt;0,MAXA(P$18:P200)+1,0)</f>
        <v>0</v>
      </c>
      <c r="Q201" s="280">
        <f>IF(ER201+ES201+ET201+EU201+EV201&gt;0,MAXA(Q$18:Q200)+1,0)</f>
        <v>0</v>
      </c>
      <c r="R201" s="280">
        <f>IF(EX201+EY201+EZ201+FA201+FB201&gt;0,MAXA(R$18:R200)+1,0)</f>
        <v>0</v>
      </c>
      <c r="S201" s="280">
        <f>IF(FD201+FE201+FF201+FG201+FH201&gt;0,MAXA(S$18:S200)+1,0)</f>
        <v>0</v>
      </c>
      <c r="T201" s="280">
        <f>IF(FJ201+FK201+FL201+FM201+FN201&gt;0,MAXA(T$18:T200)+1,0)</f>
        <v>0</v>
      </c>
      <c r="U201" s="280">
        <f>IF(FP201+FQ201+FR201+FS201+FT201&gt;0,MAXA(U$18:U200)+1,0)</f>
        <v>0</v>
      </c>
      <c r="V201" s="280">
        <f>IF(FV201+FW201+FX201+FY201+FZ201&gt;0,MAXA(V$18:V200)+1,0)</f>
        <v>0</v>
      </c>
      <c r="W201" s="280">
        <f>IF(GB201+GC201+GD201+GE201+GF201&gt;0,MAXA(W$18:W200)+1,0)</f>
        <v>0</v>
      </c>
      <c r="X201" s="280">
        <f>IF(GH201+GI201+GJ201+GK201+GL201&gt;0,MAXA(X$18:X200)+1,0)</f>
        <v>0</v>
      </c>
      <c r="Y201" s="280">
        <f>IF(GN201+GO201+GP201+GQ201+GR201&gt;0,MAXA(Y$18:Y200)+1,0)</f>
        <v>0</v>
      </c>
      <c r="Z201" s="280">
        <f>IF(GT201+GU201+GV201+GW201+GX201&gt;0,MAXA(Z$18:Z200)+1,0)</f>
        <v>0</v>
      </c>
      <c r="AA201" s="280">
        <f>IF(GZ201+HA201+HB201+HC201+HD201&gt;0,MAXA(AA$18:AA200)+1,0)</f>
        <v>0</v>
      </c>
      <c r="AB201" s="280">
        <f t="shared" ref="AB201:AB208" si="106">IF(AU201="Yes",1,0)</f>
        <v>0</v>
      </c>
      <c r="AC201" s="280">
        <f t="shared" ref="AC201:AC208" si="107">BA201+BF201+BG201+BL201+BM201+BR201+BS201+BX201+BY201+CD201+CE201+CJ201+CK201+CP201+CQ201+CV201+CW201+DB201+DC201+DH201+DI201+DN201+DO201+DT201+DU201+DZ201+EA201+EF201+EG201</f>
        <v>0</v>
      </c>
      <c r="AD201" s="280">
        <f t="shared" ref="AD201:AD208" si="108">BD201+BJ201+BP201+BV201+CB201+CH201+CN201+CT201+CZ201+DF201+DL201+DR201+DX201+ED201+EJ201</f>
        <v>0</v>
      </c>
      <c r="AE201" s="280">
        <f t="shared" ref="AE201:AE208" si="109">BC201+BI201+BO201+BU201+CA201+CG201+CM201+CS201+CY201+DE201+DK201+DQ201+DW201+EC201+EI201</f>
        <v>0</v>
      </c>
      <c r="AF201" s="280">
        <f t="shared" ref="AF201:AF208" si="110">IF(AD201&lt;&gt;AH201,1,0)</f>
        <v>0</v>
      </c>
      <c r="AG201" s="280">
        <f t="shared" ref="AG201:AG208" si="111">IF(AND(AS201="OP",AJ201=1,AR201=0),1,0)</f>
        <v>0</v>
      </c>
      <c r="AH201" s="280">
        <f t="shared" ref="AH201:AH208" si="112">IF(AV201="Yes",1,0)</f>
        <v>0</v>
      </c>
      <c r="AI201" s="280">
        <f t="shared" ref="AI201:AI208" si="113">BB201+BH201+BN201+BT201+BZ201+CF201+CL201+CR201+CX201+DD201+DJ201+DP201+DV201+EB201+EH201</f>
        <v>0</v>
      </c>
      <c r="AJ201" s="280">
        <f t="shared" ref="AJ201:AJ208" si="114">IF(OR(AY201&lt;&gt;0,AX201="Yes"),1,0)</f>
        <v>0</v>
      </c>
      <c r="AK201" s="186" t="e">
        <f>MATCH(AY201,AY$18:AY633,0)</f>
        <v>#N/A</v>
      </c>
      <c r="AL201" s="280">
        <f t="shared" ref="AL201:AL208" si="115">IF(OR(AP201&gt;0,AQ201&gt;0),1,0)</f>
        <v>0</v>
      </c>
      <c r="AM201" s="280">
        <f t="shared" si="92"/>
        <v>184</v>
      </c>
      <c r="AN201" s="415"/>
      <c r="AO201" s="416"/>
      <c r="AP201" s="303">
        <f t="shared" ref="AP201:AP208" si="116">AC201+AI201</f>
        <v>0</v>
      </c>
      <c r="AQ201" s="304">
        <f t="shared" ref="AQ201:AQ208" si="117">AD201</f>
        <v>0</v>
      </c>
      <c r="AR201" s="305">
        <f t="shared" ref="AR201:AR208" si="118">AE201</f>
        <v>0</v>
      </c>
      <c r="AS201" s="284"/>
      <c r="AT201" s="285" t="str">
        <f t="shared" si="85"/>
        <v/>
      </c>
      <c r="AU201" s="286"/>
      <c r="AV201" s="287"/>
      <c r="AW201" s="288"/>
      <c r="AX201" s="289"/>
      <c r="AY201" s="290"/>
      <c r="AZ201" s="291"/>
      <c r="BA201" s="286"/>
      <c r="BB201" s="290"/>
      <c r="BC201" s="287"/>
      <c r="BD201" s="307"/>
      <c r="BE201" s="309"/>
      <c r="BF201" s="286"/>
      <c r="BG201" s="297"/>
      <c r="BH201" s="298"/>
      <c r="BI201" s="299"/>
      <c r="BJ201" s="300"/>
      <c r="BK201" s="301"/>
      <c r="BL201" s="286"/>
      <c r="BM201" s="297"/>
      <c r="BN201" s="298"/>
      <c r="BO201" s="299"/>
      <c r="BP201" s="300"/>
      <c r="BQ201" s="301"/>
      <c r="BR201" s="286"/>
      <c r="BS201" s="297"/>
      <c r="BT201" s="298"/>
      <c r="BU201" s="299"/>
      <c r="BV201" s="300"/>
      <c r="BW201" s="301"/>
      <c r="BX201" s="286"/>
      <c r="BY201" s="297"/>
      <c r="BZ201" s="298"/>
      <c r="CA201" s="299"/>
      <c r="CB201" s="300"/>
      <c r="CC201" s="291"/>
      <c r="CD201" s="286"/>
      <c r="CE201" s="297"/>
      <c r="CF201" s="298"/>
      <c r="CG201" s="299"/>
      <c r="CH201" s="300"/>
      <c r="CI201" s="291"/>
      <c r="CJ201" s="286"/>
      <c r="CK201" s="297"/>
      <c r="CL201" s="298"/>
      <c r="CM201" s="299"/>
      <c r="CN201" s="300"/>
      <c r="CO201" s="291"/>
      <c r="CP201" s="286"/>
      <c r="CQ201" s="297"/>
      <c r="CR201" s="298"/>
      <c r="CS201" s="299"/>
      <c r="CT201" s="300"/>
      <c r="CU201" s="291"/>
      <c r="CV201" s="286"/>
      <c r="CW201" s="297"/>
      <c r="CX201" s="298"/>
      <c r="CY201" s="299"/>
      <c r="CZ201" s="300"/>
      <c r="DA201" s="291"/>
      <c r="DB201" s="286"/>
      <c r="DC201" s="297"/>
      <c r="DD201" s="298"/>
      <c r="DE201" s="299"/>
      <c r="DF201" s="300"/>
      <c r="DG201" s="291"/>
      <c r="DH201" s="286"/>
      <c r="DI201" s="297"/>
      <c r="DJ201" s="298"/>
      <c r="DK201" s="299"/>
      <c r="DL201" s="300"/>
      <c r="DM201" s="291"/>
      <c r="DN201" s="286"/>
      <c r="DO201" s="297"/>
      <c r="DP201" s="298"/>
      <c r="DQ201" s="299"/>
      <c r="DR201" s="300"/>
      <c r="DS201" s="291"/>
      <c r="DT201" s="286"/>
      <c r="DU201" s="297"/>
      <c r="DV201" s="298"/>
      <c r="DW201" s="299"/>
      <c r="DX201" s="300"/>
      <c r="DY201" s="291"/>
      <c r="DZ201" s="286"/>
      <c r="EA201" s="297"/>
      <c r="EB201" s="298"/>
      <c r="EC201" s="299"/>
      <c r="ED201" s="300"/>
      <c r="EE201" s="291"/>
      <c r="EF201" s="286"/>
      <c r="EG201" s="297"/>
      <c r="EH201" s="298"/>
      <c r="EI201" s="299"/>
      <c r="EJ201" s="300"/>
      <c r="EK201" s="291"/>
      <c r="EL201" s="286"/>
      <c r="EM201" s="297"/>
      <c r="EN201" s="298"/>
      <c r="EO201" s="299"/>
      <c r="EP201" s="300"/>
      <c r="EQ201" s="291"/>
      <c r="ER201" s="286"/>
      <c r="ES201" s="297"/>
      <c r="ET201" s="298"/>
      <c r="EU201" s="299"/>
      <c r="EV201" s="300"/>
      <c r="EW201" s="291"/>
      <c r="EX201" s="286"/>
      <c r="EY201" s="297"/>
      <c r="EZ201" s="298"/>
      <c r="FA201" s="299"/>
      <c r="FB201" s="300"/>
      <c r="FC201" s="291"/>
      <c r="FD201" s="286"/>
      <c r="FE201" s="297"/>
      <c r="FF201" s="298"/>
      <c r="FG201" s="299"/>
      <c r="FH201" s="300"/>
      <c r="FI201" s="291"/>
      <c r="FJ201" s="286"/>
      <c r="FK201" s="297"/>
      <c r="FL201" s="298"/>
      <c r="FM201" s="299"/>
      <c r="FN201" s="300"/>
      <c r="FO201" s="291"/>
      <c r="FP201" s="286"/>
      <c r="FQ201" s="297"/>
      <c r="FR201" s="298"/>
      <c r="FS201" s="299"/>
      <c r="FT201" s="300"/>
      <c r="FU201" s="291"/>
      <c r="FV201" s="286"/>
      <c r="FW201" s="297"/>
      <c r="FX201" s="298"/>
      <c r="FY201" s="299"/>
      <c r="FZ201" s="300"/>
      <c r="GA201" s="291"/>
      <c r="GB201" s="286"/>
      <c r="GC201" s="297"/>
      <c r="GD201" s="298"/>
      <c r="GE201" s="299"/>
      <c r="GF201" s="300"/>
      <c r="GG201" s="291"/>
      <c r="GH201" s="286"/>
      <c r="GI201" s="297"/>
      <c r="GJ201" s="298"/>
      <c r="GK201" s="299"/>
      <c r="GL201" s="300"/>
      <c r="GM201" s="291"/>
      <c r="GN201" s="286"/>
      <c r="GO201" s="297"/>
      <c r="GP201" s="298"/>
      <c r="GQ201" s="299"/>
      <c r="GR201" s="300"/>
      <c r="GS201" s="291"/>
      <c r="GT201" s="286"/>
      <c r="GU201" s="297"/>
      <c r="GV201" s="298"/>
      <c r="GW201" s="299"/>
      <c r="GX201" s="300"/>
      <c r="GY201" s="291"/>
      <c r="GZ201" s="286"/>
      <c r="HA201" s="297"/>
      <c r="HB201" s="298"/>
      <c r="HC201" s="299"/>
      <c r="HD201" s="300"/>
    </row>
    <row r="202" spans="1:212" x14ac:dyDescent="0.25">
      <c r="A202" s="280">
        <f>IF(AL202=1,(MAXA(A$18:A201)+1),0)</f>
        <v>0</v>
      </c>
      <c r="B202" s="280">
        <f>IF(BF202+BG202+BH202+BI202+BJ202&gt;0,MAXA(B$18:B201)+1,0)</f>
        <v>0</v>
      </c>
      <c r="C202" s="280">
        <f>IF(BL202+BM202+BN202+BO202+BP202&gt;0,MAXA(C$18:C201)+1,0)</f>
        <v>0</v>
      </c>
      <c r="D202" s="280">
        <f>IF(BR202+BS202+BT202+BU202+BV202&gt;0,MAXA(D$18:D201)+1,0)</f>
        <v>0</v>
      </c>
      <c r="E202" s="280">
        <f>IF(BX202+BY202+BZ202+CA202+CB202&gt;0,MAXA(E$18:E201)+1,0)</f>
        <v>0</v>
      </c>
      <c r="F202" s="280">
        <f>IF(CD202+CE202+CF202+CG202+CH202&gt;0,MAXA(F$18:F201)+1,0)</f>
        <v>0</v>
      </c>
      <c r="G202" s="280">
        <f>IF(CJ202+CK202+CL202+CM202+CN202&gt;0,MAXA(G$18:G201)+1,0)</f>
        <v>0</v>
      </c>
      <c r="H202" s="280">
        <f>IF(CP202+CQ202+CR202+CS202+CT202&gt;0,MAXA(H$18:H201)+1,0)</f>
        <v>0</v>
      </c>
      <c r="I202" s="280">
        <f>IF(CV202+CW202+CX202+CY202+CZ202&gt;0,MAXA(I$18:I201)+1,0)</f>
        <v>0</v>
      </c>
      <c r="J202" s="280">
        <f>IF(DB202+DC202+DD202+DE202+DF202&gt;0,MAXA(J$18:J201)+1,0)</f>
        <v>0</v>
      </c>
      <c r="K202" s="280">
        <f>IF(DH202+DI202+DJ202+DK202+DL202&gt;0,MAXA(K$18:K201)+1,0)</f>
        <v>0</v>
      </c>
      <c r="L202" s="280">
        <f>IF(DN202+DO202+DP202+DQ202+DR202&gt;0,MAXA(L$18:L201)+1,0)</f>
        <v>0</v>
      </c>
      <c r="M202" s="280">
        <f>IF(DT202+DU202+DV202+DW202+DX202&gt;0,MAXA(M$18:M201)+1,0)</f>
        <v>0</v>
      </c>
      <c r="N202" s="280">
        <f>IF(DZ202+EA202+EB202+EC202+ED202&gt;0,MAXA(N$18:N201)+1,0)</f>
        <v>0</v>
      </c>
      <c r="O202" s="280">
        <f>IF(EF202+EG202+EH202+EI202+EJ202&gt;0,MAXA(O$18:O201)+1,0)</f>
        <v>0</v>
      </c>
      <c r="P202" s="280">
        <f>IF(EL202+EM202+EN202+EO202+EP202&gt;0,MAXA(P$18:P201)+1,0)</f>
        <v>0</v>
      </c>
      <c r="Q202" s="280">
        <f>IF(ER202+ES202+ET202+EU202+EV202&gt;0,MAXA(Q$18:Q201)+1,0)</f>
        <v>0</v>
      </c>
      <c r="R202" s="280">
        <f>IF(EX202+EY202+EZ202+FA202+FB202&gt;0,MAXA(R$18:R201)+1,0)</f>
        <v>0</v>
      </c>
      <c r="S202" s="280">
        <f>IF(FD202+FE202+FF202+FG202+FH202&gt;0,MAXA(S$18:S201)+1,0)</f>
        <v>0</v>
      </c>
      <c r="T202" s="280">
        <f>IF(FJ202+FK202+FL202+FM202+FN202&gt;0,MAXA(T$18:T201)+1,0)</f>
        <v>0</v>
      </c>
      <c r="U202" s="280">
        <f>IF(FP202+FQ202+FR202+FS202+FT202&gt;0,MAXA(U$18:U201)+1,0)</f>
        <v>0</v>
      </c>
      <c r="V202" s="280">
        <f>IF(FV202+FW202+FX202+FY202+FZ202&gt;0,MAXA(V$18:V201)+1,0)</f>
        <v>0</v>
      </c>
      <c r="W202" s="280">
        <f>IF(GB202+GC202+GD202+GE202+GF202&gt;0,MAXA(W$18:W201)+1,0)</f>
        <v>0</v>
      </c>
      <c r="X202" s="280">
        <f>IF(GH202+GI202+GJ202+GK202+GL202&gt;0,MAXA(X$18:X201)+1,0)</f>
        <v>0</v>
      </c>
      <c r="Y202" s="280">
        <f>IF(GN202+GO202+GP202+GQ202+GR202&gt;0,MAXA(Y$18:Y201)+1,0)</f>
        <v>0</v>
      </c>
      <c r="Z202" s="280">
        <f>IF(GT202+GU202+GV202+GW202+GX202&gt;0,MAXA(Z$18:Z201)+1,0)</f>
        <v>0</v>
      </c>
      <c r="AA202" s="280">
        <f>IF(GZ202+HA202+HB202+HC202+HD202&gt;0,MAXA(AA$18:AA201)+1,0)</f>
        <v>0</v>
      </c>
      <c r="AB202" s="280">
        <f t="shared" si="106"/>
        <v>0</v>
      </c>
      <c r="AC202" s="280">
        <f t="shared" si="107"/>
        <v>0</v>
      </c>
      <c r="AD202" s="280">
        <f t="shared" si="108"/>
        <v>0</v>
      </c>
      <c r="AE202" s="280">
        <f t="shared" si="109"/>
        <v>0</v>
      </c>
      <c r="AF202" s="280">
        <f t="shared" si="110"/>
        <v>0</v>
      </c>
      <c r="AG202" s="280">
        <f t="shared" si="111"/>
        <v>0</v>
      </c>
      <c r="AH202" s="280">
        <f t="shared" si="112"/>
        <v>0</v>
      </c>
      <c r="AI202" s="280">
        <f t="shared" si="113"/>
        <v>0</v>
      </c>
      <c r="AJ202" s="280">
        <f t="shared" si="114"/>
        <v>0</v>
      </c>
      <c r="AK202" s="186" t="e">
        <f>MATCH(AY202,AY$18:AY634,0)</f>
        <v>#N/A</v>
      </c>
      <c r="AL202" s="280">
        <f t="shared" si="115"/>
        <v>0</v>
      </c>
      <c r="AM202" s="280">
        <f t="shared" si="92"/>
        <v>185</v>
      </c>
      <c r="AN202" s="415"/>
      <c r="AO202" s="416"/>
      <c r="AP202" s="303">
        <f t="shared" si="116"/>
        <v>0</v>
      </c>
      <c r="AQ202" s="304">
        <f t="shared" si="117"/>
        <v>0</v>
      </c>
      <c r="AR202" s="305">
        <f t="shared" si="118"/>
        <v>0</v>
      </c>
      <c r="AS202" s="284"/>
      <c r="AT202" s="285" t="str">
        <f t="shared" si="85"/>
        <v/>
      </c>
      <c r="AU202" s="286"/>
      <c r="AV202" s="287"/>
      <c r="AW202" s="288"/>
      <c r="AX202" s="289"/>
      <c r="AY202" s="290"/>
      <c r="AZ202" s="291"/>
      <c r="BA202" s="286"/>
      <c r="BB202" s="290"/>
      <c r="BC202" s="287"/>
      <c r="BD202" s="307"/>
      <c r="BE202" s="309"/>
      <c r="BF202" s="286"/>
      <c r="BG202" s="297"/>
      <c r="BH202" s="298"/>
      <c r="BI202" s="299"/>
      <c r="BJ202" s="300"/>
      <c r="BK202" s="301"/>
      <c r="BL202" s="286"/>
      <c r="BM202" s="297"/>
      <c r="BN202" s="298"/>
      <c r="BO202" s="299"/>
      <c r="BP202" s="300"/>
      <c r="BQ202" s="301"/>
      <c r="BR202" s="286"/>
      <c r="BS202" s="297"/>
      <c r="BT202" s="298"/>
      <c r="BU202" s="299"/>
      <c r="BV202" s="300"/>
      <c r="BW202" s="301"/>
      <c r="BX202" s="286"/>
      <c r="BY202" s="297"/>
      <c r="BZ202" s="298"/>
      <c r="CA202" s="299"/>
      <c r="CB202" s="300"/>
      <c r="CC202" s="291"/>
      <c r="CD202" s="286"/>
      <c r="CE202" s="297"/>
      <c r="CF202" s="298"/>
      <c r="CG202" s="299"/>
      <c r="CH202" s="300"/>
      <c r="CI202" s="291"/>
      <c r="CJ202" s="286"/>
      <c r="CK202" s="297"/>
      <c r="CL202" s="298"/>
      <c r="CM202" s="299"/>
      <c r="CN202" s="300"/>
      <c r="CO202" s="291"/>
      <c r="CP202" s="286"/>
      <c r="CQ202" s="297"/>
      <c r="CR202" s="298"/>
      <c r="CS202" s="299"/>
      <c r="CT202" s="300"/>
      <c r="CU202" s="291"/>
      <c r="CV202" s="286"/>
      <c r="CW202" s="297"/>
      <c r="CX202" s="298"/>
      <c r="CY202" s="299"/>
      <c r="CZ202" s="300"/>
      <c r="DA202" s="291"/>
      <c r="DB202" s="286"/>
      <c r="DC202" s="297"/>
      <c r="DD202" s="298"/>
      <c r="DE202" s="299"/>
      <c r="DF202" s="300"/>
      <c r="DG202" s="291"/>
      <c r="DH202" s="286"/>
      <c r="DI202" s="297"/>
      <c r="DJ202" s="298"/>
      <c r="DK202" s="299"/>
      <c r="DL202" s="300"/>
      <c r="DM202" s="291"/>
      <c r="DN202" s="286"/>
      <c r="DO202" s="297"/>
      <c r="DP202" s="298"/>
      <c r="DQ202" s="299"/>
      <c r="DR202" s="300"/>
      <c r="DS202" s="291"/>
      <c r="DT202" s="286"/>
      <c r="DU202" s="297"/>
      <c r="DV202" s="298"/>
      <c r="DW202" s="299"/>
      <c r="DX202" s="300"/>
      <c r="DY202" s="291"/>
      <c r="DZ202" s="286"/>
      <c r="EA202" s="297"/>
      <c r="EB202" s="298"/>
      <c r="EC202" s="299"/>
      <c r="ED202" s="300"/>
      <c r="EE202" s="291"/>
      <c r="EF202" s="286"/>
      <c r="EG202" s="297"/>
      <c r="EH202" s="298"/>
      <c r="EI202" s="299"/>
      <c r="EJ202" s="300"/>
      <c r="EK202" s="291"/>
      <c r="EL202" s="286"/>
      <c r="EM202" s="297"/>
      <c r="EN202" s="298"/>
      <c r="EO202" s="299"/>
      <c r="EP202" s="300"/>
      <c r="EQ202" s="291"/>
      <c r="ER202" s="286"/>
      <c r="ES202" s="297"/>
      <c r="ET202" s="298"/>
      <c r="EU202" s="299"/>
      <c r="EV202" s="300"/>
      <c r="EW202" s="291"/>
      <c r="EX202" s="286"/>
      <c r="EY202" s="297"/>
      <c r="EZ202" s="298"/>
      <c r="FA202" s="299"/>
      <c r="FB202" s="300"/>
      <c r="FC202" s="291"/>
      <c r="FD202" s="286"/>
      <c r="FE202" s="297"/>
      <c r="FF202" s="298"/>
      <c r="FG202" s="299"/>
      <c r="FH202" s="300"/>
      <c r="FI202" s="291"/>
      <c r="FJ202" s="286"/>
      <c r="FK202" s="297"/>
      <c r="FL202" s="298"/>
      <c r="FM202" s="299"/>
      <c r="FN202" s="300"/>
      <c r="FO202" s="291"/>
      <c r="FP202" s="286"/>
      <c r="FQ202" s="297"/>
      <c r="FR202" s="298"/>
      <c r="FS202" s="299"/>
      <c r="FT202" s="300"/>
      <c r="FU202" s="291"/>
      <c r="FV202" s="286"/>
      <c r="FW202" s="297"/>
      <c r="FX202" s="298"/>
      <c r="FY202" s="299"/>
      <c r="FZ202" s="300"/>
      <c r="GA202" s="291"/>
      <c r="GB202" s="286"/>
      <c r="GC202" s="297"/>
      <c r="GD202" s="298"/>
      <c r="GE202" s="299"/>
      <c r="GF202" s="300"/>
      <c r="GG202" s="291"/>
      <c r="GH202" s="286"/>
      <c r="GI202" s="297"/>
      <c r="GJ202" s="298"/>
      <c r="GK202" s="299"/>
      <c r="GL202" s="300"/>
      <c r="GM202" s="291"/>
      <c r="GN202" s="286"/>
      <c r="GO202" s="297"/>
      <c r="GP202" s="298"/>
      <c r="GQ202" s="299"/>
      <c r="GR202" s="300"/>
      <c r="GS202" s="291"/>
      <c r="GT202" s="286"/>
      <c r="GU202" s="297"/>
      <c r="GV202" s="298"/>
      <c r="GW202" s="299"/>
      <c r="GX202" s="300"/>
      <c r="GY202" s="291"/>
      <c r="GZ202" s="286"/>
      <c r="HA202" s="297"/>
      <c r="HB202" s="298"/>
      <c r="HC202" s="299"/>
      <c r="HD202" s="300"/>
    </row>
    <row r="203" spans="1:212" x14ac:dyDescent="0.25">
      <c r="A203" s="280">
        <f>IF(AL203=1,(MAXA(A$18:A202)+1),0)</f>
        <v>0</v>
      </c>
      <c r="B203" s="280">
        <f>IF(BF203+BG203+BH203+BI203+BJ203&gt;0,MAXA(B$18:B202)+1,0)</f>
        <v>0</v>
      </c>
      <c r="C203" s="280">
        <f>IF(BL203+BM203+BN203+BO203+BP203&gt;0,MAXA(C$18:C202)+1,0)</f>
        <v>0</v>
      </c>
      <c r="D203" s="280">
        <f>IF(BR203+BS203+BT203+BU203+BV203&gt;0,MAXA(D$18:D202)+1,0)</f>
        <v>0</v>
      </c>
      <c r="E203" s="280">
        <f>IF(BX203+BY203+BZ203+CA203+CB203&gt;0,MAXA(E$18:E202)+1,0)</f>
        <v>0</v>
      </c>
      <c r="F203" s="280">
        <f>IF(CD203+CE203+CF203+CG203+CH203&gt;0,MAXA(F$18:F202)+1,0)</f>
        <v>0</v>
      </c>
      <c r="G203" s="280">
        <f>IF(CJ203+CK203+CL203+CM203+CN203&gt;0,MAXA(G$18:G202)+1,0)</f>
        <v>0</v>
      </c>
      <c r="H203" s="280">
        <f>IF(CP203+CQ203+CR203+CS203+CT203&gt;0,MAXA(H$18:H202)+1,0)</f>
        <v>0</v>
      </c>
      <c r="I203" s="280">
        <f>IF(CV203+CW203+CX203+CY203+CZ203&gt;0,MAXA(I$18:I202)+1,0)</f>
        <v>0</v>
      </c>
      <c r="J203" s="280">
        <f>IF(DB203+DC203+DD203+DE203+DF203&gt;0,MAXA(J$18:J202)+1,0)</f>
        <v>0</v>
      </c>
      <c r="K203" s="280">
        <f>IF(DH203+DI203+DJ203+DK203+DL203&gt;0,MAXA(K$18:K202)+1,0)</f>
        <v>0</v>
      </c>
      <c r="L203" s="280">
        <f>IF(DN203+DO203+DP203+DQ203+DR203&gt;0,MAXA(L$18:L202)+1,0)</f>
        <v>0</v>
      </c>
      <c r="M203" s="280">
        <f>IF(DT203+DU203+DV203+DW203+DX203&gt;0,MAXA(M$18:M202)+1,0)</f>
        <v>0</v>
      </c>
      <c r="N203" s="280">
        <f>IF(DZ203+EA203+EB203+EC203+ED203&gt;0,MAXA(N$18:N202)+1,0)</f>
        <v>0</v>
      </c>
      <c r="O203" s="280">
        <f>IF(EF203+EG203+EH203+EI203+EJ203&gt;0,MAXA(O$18:O202)+1,0)</f>
        <v>0</v>
      </c>
      <c r="P203" s="280">
        <f>IF(EL203+EM203+EN203+EO203+EP203&gt;0,MAXA(P$18:P202)+1,0)</f>
        <v>0</v>
      </c>
      <c r="Q203" s="280">
        <f>IF(ER203+ES203+ET203+EU203+EV203&gt;0,MAXA(Q$18:Q202)+1,0)</f>
        <v>0</v>
      </c>
      <c r="R203" s="280">
        <f>IF(EX203+EY203+EZ203+FA203+FB203&gt;0,MAXA(R$18:R202)+1,0)</f>
        <v>0</v>
      </c>
      <c r="S203" s="280">
        <f>IF(FD203+FE203+FF203+FG203+FH203&gt;0,MAXA(S$18:S202)+1,0)</f>
        <v>0</v>
      </c>
      <c r="T203" s="280">
        <f>IF(FJ203+FK203+FL203+FM203+FN203&gt;0,MAXA(T$18:T202)+1,0)</f>
        <v>0</v>
      </c>
      <c r="U203" s="280">
        <f>IF(FP203+FQ203+FR203+FS203+FT203&gt;0,MAXA(U$18:U202)+1,0)</f>
        <v>0</v>
      </c>
      <c r="V203" s="280">
        <f>IF(FV203+FW203+FX203+FY203+FZ203&gt;0,MAXA(V$18:V202)+1,0)</f>
        <v>0</v>
      </c>
      <c r="W203" s="280">
        <f>IF(GB203+GC203+GD203+GE203+GF203&gt;0,MAXA(W$18:W202)+1,0)</f>
        <v>0</v>
      </c>
      <c r="X203" s="280">
        <f>IF(GH203+GI203+GJ203+GK203+GL203&gt;0,MAXA(X$18:X202)+1,0)</f>
        <v>0</v>
      </c>
      <c r="Y203" s="280">
        <f>IF(GN203+GO203+GP203+GQ203+GR203&gt;0,MAXA(Y$18:Y202)+1,0)</f>
        <v>0</v>
      </c>
      <c r="Z203" s="280">
        <f>IF(GT203+GU203+GV203+GW203+GX203&gt;0,MAXA(Z$18:Z202)+1,0)</f>
        <v>0</v>
      </c>
      <c r="AA203" s="280">
        <f>IF(GZ203+HA203+HB203+HC203+HD203&gt;0,MAXA(AA$18:AA202)+1,0)</f>
        <v>0</v>
      </c>
      <c r="AB203" s="280">
        <f t="shared" si="106"/>
        <v>0</v>
      </c>
      <c r="AC203" s="280">
        <f t="shared" si="107"/>
        <v>0</v>
      </c>
      <c r="AD203" s="280">
        <f t="shared" si="108"/>
        <v>0</v>
      </c>
      <c r="AE203" s="280">
        <f t="shared" si="109"/>
        <v>0</v>
      </c>
      <c r="AF203" s="280">
        <f t="shared" si="110"/>
        <v>0</v>
      </c>
      <c r="AG203" s="280">
        <f t="shared" si="111"/>
        <v>0</v>
      </c>
      <c r="AH203" s="280">
        <f t="shared" si="112"/>
        <v>0</v>
      </c>
      <c r="AI203" s="280">
        <f t="shared" si="113"/>
        <v>0</v>
      </c>
      <c r="AJ203" s="280">
        <f t="shared" si="114"/>
        <v>0</v>
      </c>
      <c r="AK203" s="186" t="e">
        <f>MATCH(AY203,AY$18:AY635,0)</f>
        <v>#N/A</v>
      </c>
      <c r="AL203" s="280">
        <f t="shared" si="115"/>
        <v>0</v>
      </c>
      <c r="AM203" s="280">
        <f t="shared" si="92"/>
        <v>186</v>
      </c>
      <c r="AN203" s="415"/>
      <c r="AO203" s="416"/>
      <c r="AP203" s="303">
        <f t="shared" si="116"/>
        <v>0</v>
      </c>
      <c r="AQ203" s="304">
        <f t="shared" si="117"/>
        <v>0</v>
      </c>
      <c r="AR203" s="305">
        <f t="shared" si="118"/>
        <v>0</v>
      </c>
      <c r="AS203" s="284"/>
      <c r="AT203" s="285" t="str">
        <f t="shared" si="85"/>
        <v/>
      </c>
      <c r="AU203" s="286"/>
      <c r="AV203" s="287"/>
      <c r="AW203" s="288"/>
      <c r="AX203" s="289"/>
      <c r="AY203" s="290"/>
      <c r="AZ203" s="291"/>
      <c r="BA203" s="286"/>
      <c r="BB203" s="290"/>
      <c r="BC203" s="287"/>
      <c r="BD203" s="307"/>
      <c r="BE203" s="309"/>
      <c r="BF203" s="286"/>
      <c r="BG203" s="297"/>
      <c r="BH203" s="298"/>
      <c r="BI203" s="299"/>
      <c r="BJ203" s="300"/>
      <c r="BK203" s="301"/>
      <c r="BL203" s="286"/>
      <c r="BM203" s="297"/>
      <c r="BN203" s="298"/>
      <c r="BO203" s="299"/>
      <c r="BP203" s="300"/>
      <c r="BQ203" s="301"/>
      <c r="BR203" s="286"/>
      <c r="BS203" s="297"/>
      <c r="BT203" s="298"/>
      <c r="BU203" s="299"/>
      <c r="BV203" s="300"/>
      <c r="BW203" s="301"/>
      <c r="BX203" s="286"/>
      <c r="BY203" s="297"/>
      <c r="BZ203" s="298"/>
      <c r="CA203" s="299"/>
      <c r="CB203" s="300"/>
      <c r="CC203" s="291"/>
      <c r="CD203" s="286"/>
      <c r="CE203" s="297"/>
      <c r="CF203" s="298"/>
      <c r="CG203" s="299"/>
      <c r="CH203" s="300"/>
      <c r="CI203" s="291"/>
      <c r="CJ203" s="286"/>
      <c r="CK203" s="297"/>
      <c r="CL203" s="298"/>
      <c r="CM203" s="299"/>
      <c r="CN203" s="300"/>
      <c r="CO203" s="291"/>
      <c r="CP203" s="286"/>
      <c r="CQ203" s="297"/>
      <c r="CR203" s="298"/>
      <c r="CS203" s="299"/>
      <c r="CT203" s="300"/>
      <c r="CU203" s="291"/>
      <c r="CV203" s="286"/>
      <c r="CW203" s="297"/>
      <c r="CX203" s="298"/>
      <c r="CY203" s="299"/>
      <c r="CZ203" s="300"/>
      <c r="DA203" s="291"/>
      <c r="DB203" s="286"/>
      <c r="DC203" s="297"/>
      <c r="DD203" s="298"/>
      <c r="DE203" s="299"/>
      <c r="DF203" s="300"/>
      <c r="DG203" s="291"/>
      <c r="DH203" s="286"/>
      <c r="DI203" s="297"/>
      <c r="DJ203" s="298"/>
      <c r="DK203" s="299"/>
      <c r="DL203" s="300"/>
      <c r="DM203" s="291"/>
      <c r="DN203" s="286"/>
      <c r="DO203" s="297"/>
      <c r="DP203" s="298"/>
      <c r="DQ203" s="299"/>
      <c r="DR203" s="300"/>
      <c r="DS203" s="291"/>
      <c r="DT203" s="286"/>
      <c r="DU203" s="297"/>
      <c r="DV203" s="298"/>
      <c r="DW203" s="299"/>
      <c r="DX203" s="300"/>
      <c r="DY203" s="291"/>
      <c r="DZ203" s="286"/>
      <c r="EA203" s="297"/>
      <c r="EB203" s="298"/>
      <c r="EC203" s="299"/>
      <c r="ED203" s="300"/>
      <c r="EE203" s="291"/>
      <c r="EF203" s="286"/>
      <c r="EG203" s="297"/>
      <c r="EH203" s="298"/>
      <c r="EI203" s="299"/>
      <c r="EJ203" s="300"/>
      <c r="EK203" s="291"/>
      <c r="EL203" s="286"/>
      <c r="EM203" s="297"/>
      <c r="EN203" s="298"/>
      <c r="EO203" s="299"/>
      <c r="EP203" s="300"/>
      <c r="EQ203" s="291"/>
      <c r="ER203" s="286"/>
      <c r="ES203" s="297"/>
      <c r="ET203" s="298"/>
      <c r="EU203" s="299"/>
      <c r="EV203" s="300"/>
      <c r="EW203" s="291"/>
      <c r="EX203" s="286"/>
      <c r="EY203" s="297"/>
      <c r="EZ203" s="298"/>
      <c r="FA203" s="299"/>
      <c r="FB203" s="300"/>
      <c r="FC203" s="291"/>
      <c r="FD203" s="286"/>
      <c r="FE203" s="297"/>
      <c r="FF203" s="298"/>
      <c r="FG203" s="299"/>
      <c r="FH203" s="300"/>
      <c r="FI203" s="291"/>
      <c r="FJ203" s="286"/>
      <c r="FK203" s="297"/>
      <c r="FL203" s="298"/>
      <c r="FM203" s="299"/>
      <c r="FN203" s="300"/>
      <c r="FO203" s="291"/>
      <c r="FP203" s="286"/>
      <c r="FQ203" s="297"/>
      <c r="FR203" s="298"/>
      <c r="FS203" s="299"/>
      <c r="FT203" s="300"/>
      <c r="FU203" s="291"/>
      <c r="FV203" s="286"/>
      <c r="FW203" s="297"/>
      <c r="FX203" s="298"/>
      <c r="FY203" s="299"/>
      <c r="FZ203" s="300"/>
      <c r="GA203" s="291"/>
      <c r="GB203" s="286"/>
      <c r="GC203" s="297"/>
      <c r="GD203" s="298"/>
      <c r="GE203" s="299"/>
      <c r="GF203" s="300"/>
      <c r="GG203" s="291"/>
      <c r="GH203" s="286"/>
      <c r="GI203" s="297"/>
      <c r="GJ203" s="298"/>
      <c r="GK203" s="299"/>
      <c r="GL203" s="300"/>
      <c r="GM203" s="291"/>
      <c r="GN203" s="286"/>
      <c r="GO203" s="297"/>
      <c r="GP203" s="298"/>
      <c r="GQ203" s="299"/>
      <c r="GR203" s="300"/>
      <c r="GS203" s="291"/>
      <c r="GT203" s="286"/>
      <c r="GU203" s="297"/>
      <c r="GV203" s="298"/>
      <c r="GW203" s="299"/>
      <c r="GX203" s="300"/>
      <c r="GY203" s="291"/>
      <c r="GZ203" s="286"/>
      <c r="HA203" s="297"/>
      <c r="HB203" s="298"/>
      <c r="HC203" s="299"/>
      <c r="HD203" s="300"/>
    </row>
    <row r="204" spans="1:212" x14ac:dyDescent="0.25">
      <c r="A204" s="280">
        <f>IF(AL204=1,(MAXA(A$18:A203)+1),0)</f>
        <v>0</v>
      </c>
      <c r="B204" s="280">
        <f>IF(BF204+BG204+BH204+BI204+BJ204&gt;0,MAXA(B$18:B203)+1,0)</f>
        <v>0</v>
      </c>
      <c r="C204" s="280">
        <f>IF(BL204+BM204+BN204+BO204+BP204&gt;0,MAXA(C$18:C203)+1,0)</f>
        <v>0</v>
      </c>
      <c r="D204" s="280">
        <f>IF(BR204+BS204+BT204+BU204+BV204&gt;0,MAXA(D$18:D203)+1,0)</f>
        <v>0</v>
      </c>
      <c r="E204" s="280">
        <f>IF(BX204+BY204+BZ204+CA204+CB204&gt;0,MAXA(E$18:E203)+1,0)</f>
        <v>0</v>
      </c>
      <c r="F204" s="280">
        <f>IF(CD204+CE204+CF204+CG204+CH204&gt;0,MAXA(F$18:F203)+1,0)</f>
        <v>0</v>
      </c>
      <c r="G204" s="280">
        <f>IF(CJ204+CK204+CL204+CM204+CN204&gt;0,MAXA(G$18:G203)+1,0)</f>
        <v>0</v>
      </c>
      <c r="H204" s="280">
        <f>IF(CP204+CQ204+CR204+CS204+CT204&gt;0,MAXA(H$18:H203)+1,0)</f>
        <v>0</v>
      </c>
      <c r="I204" s="280">
        <f>IF(CV204+CW204+CX204+CY204+CZ204&gt;0,MAXA(I$18:I203)+1,0)</f>
        <v>0</v>
      </c>
      <c r="J204" s="280">
        <f>IF(DB204+DC204+DD204+DE204+DF204&gt;0,MAXA(J$18:J203)+1,0)</f>
        <v>0</v>
      </c>
      <c r="K204" s="280">
        <f>IF(DH204+DI204+DJ204+DK204+DL204&gt;0,MAXA(K$18:K203)+1,0)</f>
        <v>0</v>
      </c>
      <c r="L204" s="280">
        <f>IF(DN204+DO204+DP204+DQ204+DR204&gt;0,MAXA(L$18:L203)+1,0)</f>
        <v>0</v>
      </c>
      <c r="M204" s="280">
        <f>IF(DT204+DU204+DV204+DW204+DX204&gt;0,MAXA(M$18:M203)+1,0)</f>
        <v>0</v>
      </c>
      <c r="N204" s="280">
        <f>IF(DZ204+EA204+EB204+EC204+ED204&gt;0,MAXA(N$18:N203)+1,0)</f>
        <v>0</v>
      </c>
      <c r="O204" s="280">
        <f>IF(EF204+EG204+EH204+EI204+EJ204&gt;0,MAXA(O$18:O203)+1,0)</f>
        <v>0</v>
      </c>
      <c r="P204" s="280">
        <f>IF(EL204+EM204+EN204+EO204+EP204&gt;0,MAXA(P$18:P203)+1,0)</f>
        <v>0</v>
      </c>
      <c r="Q204" s="280">
        <f>IF(ER204+ES204+ET204+EU204+EV204&gt;0,MAXA(Q$18:Q203)+1,0)</f>
        <v>0</v>
      </c>
      <c r="R204" s="280">
        <f>IF(EX204+EY204+EZ204+FA204+FB204&gt;0,MAXA(R$18:R203)+1,0)</f>
        <v>0</v>
      </c>
      <c r="S204" s="280">
        <f>IF(FD204+FE204+FF204+FG204+FH204&gt;0,MAXA(S$18:S203)+1,0)</f>
        <v>0</v>
      </c>
      <c r="T204" s="280">
        <f>IF(FJ204+FK204+FL204+FM204+FN204&gt;0,MAXA(T$18:T203)+1,0)</f>
        <v>0</v>
      </c>
      <c r="U204" s="280">
        <f>IF(FP204+FQ204+FR204+FS204+FT204&gt;0,MAXA(U$18:U203)+1,0)</f>
        <v>0</v>
      </c>
      <c r="V204" s="280">
        <f>IF(FV204+FW204+FX204+FY204+FZ204&gt;0,MAXA(V$18:V203)+1,0)</f>
        <v>0</v>
      </c>
      <c r="W204" s="280">
        <f>IF(GB204+GC204+GD204+GE204+GF204&gt;0,MAXA(W$18:W203)+1,0)</f>
        <v>0</v>
      </c>
      <c r="X204" s="280">
        <f>IF(GH204+GI204+GJ204+GK204+GL204&gt;0,MAXA(X$18:X203)+1,0)</f>
        <v>0</v>
      </c>
      <c r="Y204" s="280">
        <f>IF(GN204+GO204+GP204+GQ204+GR204&gt;0,MAXA(Y$18:Y203)+1,0)</f>
        <v>0</v>
      </c>
      <c r="Z204" s="280">
        <f>IF(GT204+GU204+GV204+GW204+GX204&gt;0,MAXA(Z$18:Z203)+1,0)</f>
        <v>0</v>
      </c>
      <c r="AA204" s="280">
        <f>IF(GZ204+HA204+HB204+HC204+HD204&gt;0,MAXA(AA$18:AA203)+1,0)</f>
        <v>0</v>
      </c>
      <c r="AB204" s="280">
        <f t="shared" si="106"/>
        <v>0</v>
      </c>
      <c r="AC204" s="280">
        <f t="shared" si="107"/>
        <v>0</v>
      </c>
      <c r="AD204" s="280">
        <f t="shared" si="108"/>
        <v>0</v>
      </c>
      <c r="AE204" s="280">
        <f t="shared" si="109"/>
        <v>0</v>
      </c>
      <c r="AF204" s="280">
        <f t="shared" si="110"/>
        <v>0</v>
      </c>
      <c r="AG204" s="280">
        <f t="shared" si="111"/>
        <v>0</v>
      </c>
      <c r="AH204" s="280">
        <f t="shared" si="112"/>
        <v>0</v>
      </c>
      <c r="AI204" s="280">
        <f t="shared" si="113"/>
        <v>0</v>
      </c>
      <c r="AJ204" s="280">
        <f t="shared" si="114"/>
        <v>0</v>
      </c>
      <c r="AK204" s="186" t="e">
        <f>MATCH(AY204,AY$18:AY636,0)</f>
        <v>#N/A</v>
      </c>
      <c r="AL204" s="280">
        <f t="shared" si="115"/>
        <v>0</v>
      </c>
      <c r="AM204" s="280">
        <f t="shared" si="92"/>
        <v>187</v>
      </c>
      <c r="AN204" s="415"/>
      <c r="AO204" s="416"/>
      <c r="AP204" s="303">
        <f t="shared" si="116"/>
        <v>0</v>
      </c>
      <c r="AQ204" s="304">
        <f t="shared" si="117"/>
        <v>0</v>
      </c>
      <c r="AR204" s="305">
        <f t="shared" si="118"/>
        <v>0</v>
      </c>
      <c r="AS204" s="284"/>
      <c r="AT204" s="285" t="str">
        <f t="shared" si="85"/>
        <v/>
      </c>
      <c r="AU204" s="286"/>
      <c r="AV204" s="287"/>
      <c r="AW204" s="288"/>
      <c r="AX204" s="289"/>
      <c r="AY204" s="290"/>
      <c r="AZ204" s="291"/>
      <c r="BA204" s="286"/>
      <c r="BB204" s="290"/>
      <c r="BC204" s="287"/>
      <c r="BD204" s="307"/>
      <c r="BE204" s="309"/>
      <c r="BF204" s="286"/>
      <c r="BG204" s="297"/>
      <c r="BH204" s="298"/>
      <c r="BI204" s="299"/>
      <c r="BJ204" s="300"/>
      <c r="BK204" s="301"/>
      <c r="BL204" s="286"/>
      <c r="BM204" s="297"/>
      <c r="BN204" s="298"/>
      <c r="BO204" s="299"/>
      <c r="BP204" s="300"/>
      <c r="BQ204" s="301"/>
      <c r="BR204" s="286"/>
      <c r="BS204" s="297"/>
      <c r="BT204" s="298"/>
      <c r="BU204" s="299"/>
      <c r="BV204" s="300"/>
      <c r="BW204" s="301"/>
      <c r="BX204" s="286"/>
      <c r="BY204" s="297"/>
      <c r="BZ204" s="298"/>
      <c r="CA204" s="299"/>
      <c r="CB204" s="300"/>
      <c r="CC204" s="291"/>
      <c r="CD204" s="286"/>
      <c r="CE204" s="297"/>
      <c r="CF204" s="298"/>
      <c r="CG204" s="299"/>
      <c r="CH204" s="300"/>
      <c r="CI204" s="291"/>
      <c r="CJ204" s="286"/>
      <c r="CK204" s="297"/>
      <c r="CL204" s="298"/>
      <c r="CM204" s="299"/>
      <c r="CN204" s="300"/>
      <c r="CO204" s="291"/>
      <c r="CP204" s="286"/>
      <c r="CQ204" s="297"/>
      <c r="CR204" s="298"/>
      <c r="CS204" s="299"/>
      <c r="CT204" s="300"/>
      <c r="CU204" s="291"/>
      <c r="CV204" s="286"/>
      <c r="CW204" s="297"/>
      <c r="CX204" s="298"/>
      <c r="CY204" s="299"/>
      <c r="CZ204" s="300"/>
      <c r="DA204" s="291"/>
      <c r="DB204" s="286"/>
      <c r="DC204" s="297"/>
      <c r="DD204" s="298"/>
      <c r="DE204" s="299"/>
      <c r="DF204" s="300"/>
      <c r="DG204" s="291"/>
      <c r="DH204" s="286"/>
      <c r="DI204" s="297"/>
      <c r="DJ204" s="298"/>
      <c r="DK204" s="299"/>
      <c r="DL204" s="300"/>
      <c r="DM204" s="291"/>
      <c r="DN204" s="286"/>
      <c r="DO204" s="297"/>
      <c r="DP204" s="298"/>
      <c r="DQ204" s="299"/>
      <c r="DR204" s="300"/>
      <c r="DS204" s="291"/>
      <c r="DT204" s="286"/>
      <c r="DU204" s="297"/>
      <c r="DV204" s="298"/>
      <c r="DW204" s="299"/>
      <c r="DX204" s="300"/>
      <c r="DY204" s="291"/>
      <c r="DZ204" s="286"/>
      <c r="EA204" s="297"/>
      <c r="EB204" s="298"/>
      <c r="EC204" s="299"/>
      <c r="ED204" s="300"/>
      <c r="EE204" s="291"/>
      <c r="EF204" s="286"/>
      <c r="EG204" s="297"/>
      <c r="EH204" s="298"/>
      <c r="EI204" s="299"/>
      <c r="EJ204" s="300"/>
      <c r="EK204" s="291"/>
      <c r="EL204" s="286"/>
      <c r="EM204" s="297"/>
      <c r="EN204" s="298"/>
      <c r="EO204" s="299"/>
      <c r="EP204" s="300"/>
      <c r="EQ204" s="291"/>
      <c r="ER204" s="286"/>
      <c r="ES204" s="297"/>
      <c r="ET204" s="298"/>
      <c r="EU204" s="299"/>
      <c r="EV204" s="300"/>
      <c r="EW204" s="291"/>
      <c r="EX204" s="286"/>
      <c r="EY204" s="297"/>
      <c r="EZ204" s="298"/>
      <c r="FA204" s="299"/>
      <c r="FB204" s="300"/>
      <c r="FC204" s="291"/>
      <c r="FD204" s="286"/>
      <c r="FE204" s="297"/>
      <c r="FF204" s="298"/>
      <c r="FG204" s="299"/>
      <c r="FH204" s="300"/>
      <c r="FI204" s="291"/>
      <c r="FJ204" s="286"/>
      <c r="FK204" s="297"/>
      <c r="FL204" s="298"/>
      <c r="FM204" s="299"/>
      <c r="FN204" s="300"/>
      <c r="FO204" s="291"/>
      <c r="FP204" s="286"/>
      <c r="FQ204" s="297"/>
      <c r="FR204" s="298"/>
      <c r="FS204" s="299"/>
      <c r="FT204" s="300"/>
      <c r="FU204" s="291"/>
      <c r="FV204" s="286"/>
      <c r="FW204" s="297"/>
      <c r="FX204" s="298"/>
      <c r="FY204" s="299"/>
      <c r="FZ204" s="300"/>
      <c r="GA204" s="291"/>
      <c r="GB204" s="286"/>
      <c r="GC204" s="297"/>
      <c r="GD204" s="298"/>
      <c r="GE204" s="299"/>
      <c r="GF204" s="300"/>
      <c r="GG204" s="291"/>
      <c r="GH204" s="286"/>
      <c r="GI204" s="297"/>
      <c r="GJ204" s="298"/>
      <c r="GK204" s="299"/>
      <c r="GL204" s="300"/>
      <c r="GM204" s="291"/>
      <c r="GN204" s="286"/>
      <c r="GO204" s="297"/>
      <c r="GP204" s="298"/>
      <c r="GQ204" s="299"/>
      <c r="GR204" s="300"/>
      <c r="GS204" s="291"/>
      <c r="GT204" s="286"/>
      <c r="GU204" s="297"/>
      <c r="GV204" s="298"/>
      <c r="GW204" s="299"/>
      <c r="GX204" s="300"/>
      <c r="GY204" s="291"/>
      <c r="GZ204" s="286"/>
      <c r="HA204" s="297"/>
      <c r="HB204" s="298"/>
      <c r="HC204" s="299"/>
      <c r="HD204" s="300"/>
    </row>
    <row r="205" spans="1:212" x14ac:dyDescent="0.25">
      <c r="A205" s="280">
        <f>IF(AL205=1,(MAXA(A$18:A204)+1),0)</f>
        <v>0</v>
      </c>
      <c r="B205" s="280">
        <f>IF(BF205+BG205+BH205+BI205+BJ205&gt;0,MAXA(B$18:B204)+1,0)</f>
        <v>0</v>
      </c>
      <c r="C205" s="280">
        <f>IF(BL205+BM205+BN205+BO205+BP205&gt;0,MAXA(C$18:C204)+1,0)</f>
        <v>0</v>
      </c>
      <c r="D205" s="280">
        <f>IF(BR205+BS205+BT205+BU205+BV205&gt;0,MAXA(D$18:D204)+1,0)</f>
        <v>0</v>
      </c>
      <c r="E205" s="280">
        <f>IF(BX205+BY205+BZ205+CA205+CB205&gt;0,MAXA(E$18:E204)+1,0)</f>
        <v>0</v>
      </c>
      <c r="F205" s="280">
        <f>IF(CD205+CE205+CF205+CG205+CH205&gt;0,MAXA(F$18:F204)+1,0)</f>
        <v>0</v>
      </c>
      <c r="G205" s="280">
        <f>IF(CJ205+CK205+CL205+CM205+CN205&gt;0,MAXA(G$18:G204)+1,0)</f>
        <v>0</v>
      </c>
      <c r="H205" s="280">
        <f>IF(CP205+CQ205+CR205+CS205+CT205&gt;0,MAXA(H$18:H204)+1,0)</f>
        <v>0</v>
      </c>
      <c r="I205" s="280">
        <f>IF(CV205+CW205+CX205+CY205+CZ205&gt;0,MAXA(I$18:I204)+1,0)</f>
        <v>0</v>
      </c>
      <c r="J205" s="280">
        <f>IF(DB205+DC205+DD205+DE205+DF205&gt;0,MAXA(J$18:J204)+1,0)</f>
        <v>0</v>
      </c>
      <c r="K205" s="280">
        <f>IF(DH205+DI205+DJ205+DK205+DL205&gt;0,MAXA(K$18:K204)+1,0)</f>
        <v>0</v>
      </c>
      <c r="L205" s="280">
        <f>IF(DN205+DO205+DP205+DQ205+DR205&gt;0,MAXA(L$18:L204)+1,0)</f>
        <v>0</v>
      </c>
      <c r="M205" s="280">
        <f>IF(DT205+DU205+DV205+DW205+DX205&gt;0,MAXA(M$18:M204)+1,0)</f>
        <v>0</v>
      </c>
      <c r="N205" s="280">
        <f>IF(DZ205+EA205+EB205+EC205+ED205&gt;0,MAXA(N$18:N204)+1,0)</f>
        <v>0</v>
      </c>
      <c r="O205" s="280">
        <f>IF(EF205+EG205+EH205+EI205+EJ205&gt;0,MAXA(O$18:O204)+1,0)</f>
        <v>0</v>
      </c>
      <c r="P205" s="280">
        <f>IF(EL205+EM205+EN205+EO205+EP205&gt;0,MAXA(P$18:P204)+1,0)</f>
        <v>0</v>
      </c>
      <c r="Q205" s="280">
        <f>IF(ER205+ES205+ET205+EU205+EV205&gt;0,MAXA(Q$18:Q204)+1,0)</f>
        <v>0</v>
      </c>
      <c r="R205" s="280">
        <f>IF(EX205+EY205+EZ205+FA205+FB205&gt;0,MAXA(R$18:R204)+1,0)</f>
        <v>0</v>
      </c>
      <c r="S205" s="280">
        <f>IF(FD205+FE205+FF205+FG205+FH205&gt;0,MAXA(S$18:S204)+1,0)</f>
        <v>0</v>
      </c>
      <c r="T205" s="280">
        <f>IF(FJ205+FK205+FL205+FM205+FN205&gt;0,MAXA(T$18:T204)+1,0)</f>
        <v>0</v>
      </c>
      <c r="U205" s="280">
        <f>IF(FP205+FQ205+FR205+FS205+FT205&gt;0,MAXA(U$18:U204)+1,0)</f>
        <v>0</v>
      </c>
      <c r="V205" s="280">
        <f>IF(FV205+FW205+FX205+FY205+FZ205&gt;0,MAXA(V$18:V204)+1,0)</f>
        <v>0</v>
      </c>
      <c r="W205" s="280">
        <f>IF(GB205+GC205+GD205+GE205+GF205&gt;0,MAXA(W$18:W204)+1,0)</f>
        <v>0</v>
      </c>
      <c r="X205" s="280">
        <f>IF(GH205+GI205+GJ205+GK205+GL205&gt;0,MAXA(X$18:X204)+1,0)</f>
        <v>0</v>
      </c>
      <c r="Y205" s="280">
        <f>IF(GN205+GO205+GP205+GQ205+GR205&gt;0,MAXA(Y$18:Y204)+1,0)</f>
        <v>0</v>
      </c>
      <c r="Z205" s="280">
        <f>IF(GT205+GU205+GV205+GW205+GX205&gt;0,MAXA(Z$18:Z204)+1,0)</f>
        <v>0</v>
      </c>
      <c r="AA205" s="280">
        <f>IF(GZ205+HA205+HB205+HC205+HD205&gt;0,MAXA(AA$18:AA204)+1,0)</f>
        <v>0</v>
      </c>
      <c r="AB205" s="280">
        <f t="shared" si="106"/>
        <v>0</v>
      </c>
      <c r="AC205" s="280">
        <f t="shared" si="107"/>
        <v>0</v>
      </c>
      <c r="AD205" s="280">
        <f t="shared" si="108"/>
        <v>0</v>
      </c>
      <c r="AE205" s="280">
        <f t="shared" si="109"/>
        <v>0</v>
      </c>
      <c r="AF205" s="280">
        <f t="shared" si="110"/>
        <v>0</v>
      </c>
      <c r="AG205" s="280">
        <f t="shared" si="111"/>
        <v>0</v>
      </c>
      <c r="AH205" s="280">
        <f t="shared" si="112"/>
        <v>0</v>
      </c>
      <c r="AI205" s="280">
        <f t="shared" si="113"/>
        <v>0</v>
      </c>
      <c r="AJ205" s="280">
        <f t="shared" si="114"/>
        <v>0</v>
      </c>
      <c r="AK205" s="186" t="e">
        <f>MATCH(AY205,AY$18:AY637,0)</f>
        <v>#N/A</v>
      </c>
      <c r="AL205" s="280">
        <f t="shared" si="115"/>
        <v>0</v>
      </c>
      <c r="AM205" s="280">
        <f t="shared" si="92"/>
        <v>188</v>
      </c>
      <c r="AN205" s="415"/>
      <c r="AO205" s="416"/>
      <c r="AP205" s="303">
        <f t="shared" si="116"/>
        <v>0</v>
      </c>
      <c r="AQ205" s="304">
        <f t="shared" si="117"/>
        <v>0</v>
      </c>
      <c r="AR205" s="305">
        <f t="shared" si="118"/>
        <v>0</v>
      </c>
      <c r="AS205" s="284"/>
      <c r="AT205" s="285" t="str">
        <f t="shared" si="85"/>
        <v/>
      </c>
      <c r="AU205" s="286"/>
      <c r="AV205" s="287"/>
      <c r="AW205" s="288"/>
      <c r="AX205" s="289"/>
      <c r="AY205" s="290"/>
      <c r="AZ205" s="291"/>
      <c r="BA205" s="286"/>
      <c r="BB205" s="290"/>
      <c r="BC205" s="287"/>
      <c r="BD205" s="307"/>
      <c r="BE205" s="309"/>
      <c r="BF205" s="286"/>
      <c r="BG205" s="297"/>
      <c r="BH205" s="298"/>
      <c r="BI205" s="299"/>
      <c r="BJ205" s="300"/>
      <c r="BK205" s="301"/>
      <c r="BL205" s="286"/>
      <c r="BM205" s="297"/>
      <c r="BN205" s="298"/>
      <c r="BO205" s="299"/>
      <c r="BP205" s="300"/>
      <c r="BQ205" s="301"/>
      <c r="BR205" s="286"/>
      <c r="BS205" s="297"/>
      <c r="BT205" s="298"/>
      <c r="BU205" s="299"/>
      <c r="BV205" s="300"/>
      <c r="BW205" s="301"/>
      <c r="BX205" s="286"/>
      <c r="BY205" s="297"/>
      <c r="BZ205" s="298"/>
      <c r="CA205" s="299"/>
      <c r="CB205" s="300"/>
      <c r="CC205" s="291"/>
      <c r="CD205" s="286"/>
      <c r="CE205" s="297"/>
      <c r="CF205" s="298"/>
      <c r="CG205" s="299"/>
      <c r="CH205" s="300"/>
      <c r="CI205" s="291"/>
      <c r="CJ205" s="286"/>
      <c r="CK205" s="297"/>
      <c r="CL205" s="298"/>
      <c r="CM205" s="299"/>
      <c r="CN205" s="300"/>
      <c r="CO205" s="291"/>
      <c r="CP205" s="286"/>
      <c r="CQ205" s="297"/>
      <c r="CR205" s="298"/>
      <c r="CS205" s="299"/>
      <c r="CT205" s="300"/>
      <c r="CU205" s="291"/>
      <c r="CV205" s="286"/>
      <c r="CW205" s="297"/>
      <c r="CX205" s="298"/>
      <c r="CY205" s="299"/>
      <c r="CZ205" s="300"/>
      <c r="DA205" s="291"/>
      <c r="DB205" s="286"/>
      <c r="DC205" s="297"/>
      <c r="DD205" s="298"/>
      <c r="DE205" s="299"/>
      <c r="DF205" s="300"/>
      <c r="DG205" s="291"/>
      <c r="DH205" s="286"/>
      <c r="DI205" s="297"/>
      <c r="DJ205" s="298"/>
      <c r="DK205" s="299"/>
      <c r="DL205" s="300"/>
      <c r="DM205" s="291"/>
      <c r="DN205" s="286"/>
      <c r="DO205" s="297"/>
      <c r="DP205" s="298"/>
      <c r="DQ205" s="299"/>
      <c r="DR205" s="300"/>
      <c r="DS205" s="291"/>
      <c r="DT205" s="286"/>
      <c r="DU205" s="297"/>
      <c r="DV205" s="298"/>
      <c r="DW205" s="299"/>
      <c r="DX205" s="300"/>
      <c r="DY205" s="291"/>
      <c r="DZ205" s="286"/>
      <c r="EA205" s="297"/>
      <c r="EB205" s="298"/>
      <c r="EC205" s="299"/>
      <c r="ED205" s="300"/>
      <c r="EE205" s="291"/>
      <c r="EF205" s="286"/>
      <c r="EG205" s="297"/>
      <c r="EH205" s="298"/>
      <c r="EI205" s="299"/>
      <c r="EJ205" s="300"/>
      <c r="EK205" s="291"/>
      <c r="EL205" s="286"/>
      <c r="EM205" s="297"/>
      <c r="EN205" s="298"/>
      <c r="EO205" s="299"/>
      <c r="EP205" s="300"/>
      <c r="EQ205" s="291"/>
      <c r="ER205" s="286"/>
      <c r="ES205" s="297"/>
      <c r="ET205" s="298"/>
      <c r="EU205" s="299"/>
      <c r="EV205" s="300"/>
      <c r="EW205" s="291"/>
      <c r="EX205" s="286"/>
      <c r="EY205" s="297"/>
      <c r="EZ205" s="298"/>
      <c r="FA205" s="299"/>
      <c r="FB205" s="300"/>
      <c r="FC205" s="291"/>
      <c r="FD205" s="286"/>
      <c r="FE205" s="297"/>
      <c r="FF205" s="298"/>
      <c r="FG205" s="299"/>
      <c r="FH205" s="300"/>
      <c r="FI205" s="291"/>
      <c r="FJ205" s="286"/>
      <c r="FK205" s="297"/>
      <c r="FL205" s="298"/>
      <c r="FM205" s="299"/>
      <c r="FN205" s="300"/>
      <c r="FO205" s="291"/>
      <c r="FP205" s="286"/>
      <c r="FQ205" s="297"/>
      <c r="FR205" s="298"/>
      <c r="FS205" s="299"/>
      <c r="FT205" s="300"/>
      <c r="FU205" s="291"/>
      <c r="FV205" s="286"/>
      <c r="FW205" s="297"/>
      <c r="FX205" s="298"/>
      <c r="FY205" s="299"/>
      <c r="FZ205" s="300"/>
      <c r="GA205" s="291"/>
      <c r="GB205" s="286"/>
      <c r="GC205" s="297"/>
      <c r="GD205" s="298"/>
      <c r="GE205" s="299"/>
      <c r="GF205" s="300"/>
      <c r="GG205" s="291"/>
      <c r="GH205" s="286"/>
      <c r="GI205" s="297"/>
      <c r="GJ205" s="298"/>
      <c r="GK205" s="299"/>
      <c r="GL205" s="300"/>
      <c r="GM205" s="291"/>
      <c r="GN205" s="286"/>
      <c r="GO205" s="297"/>
      <c r="GP205" s="298"/>
      <c r="GQ205" s="299"/>
      <c r="GR205" s="300"/>
      <c r="GS205" s="291"/>
      <c r="GT205" s="286"/>
      <c r="GU205" s="297"/>
      <c r="GV205" s="298"/>
      <c r="GW205" s="299"/>
      <c r="GX205" s="300"/>
      <c r="GY205" s="291"/>
      <c r="GZ205" s="286"/>
      <c r="HA205" s="297"/>
      <c r="HB205" s="298"/>
      <c r="HC205" s="299"/>
      <c r="HD205" s="300"/>
    </row>
    <row r="206" spans="1:212" x14ac:dyDescent="0.25">
      <c r="A206" s="280">
        <f>IF(AL206=1,(MAXA(A$18:A205)+1),0)</f>
        <v>0</v>
      </c>
      <c r="B206" s="280">
        <f>IF(BF206+BG206+BH206+BI206+BJ206&gt;0,MAXA(B$18:B205)+1,0)</f>
        <v>0</v>
      </c>
      <c r="C206" s="280">
        <f>IF(BL206+BM206+BN206+BO206+BP206&gt;0,MAXA(C$18:C205)+1,0)</f>
        <v>0</v>
      </c>
      <c r="D206" s="280">
        <f>IF(BR206+BS206+BT206+BU206+BV206&gt;0,MAXA(D$18:D205)+1,0)</f>
        <v>0</v>
      </c>
      <c r="E206" s="280">
        <f>IF(BX206+BY206+BZ206+CA206+CB206&gt;0,MAXA(E$18:E205)+1,0)</f>
        <v>0</v>
      </c>
      <c r="F206" s="280">
        <f>IF(CD206+CE206+CF206+CG206+CH206&gt;0,MAXA(F$18:F205)+1,0)</f>
        <v>0</v>
      </c>
      <c r="G206" s="280">
        <f>IF(CJ206+CK206+CL206+CM206+CN206&gt;0,MAXA(G$18:G205)+1,0)</f>
        <v>0</v>
      </c>
      <c r="H206" s="280">
        <f>IF(CP206+CQ206+CR206+CS206+CT206&gt;0,MAXA(H$18:H205)+1,0)</f>
        <v>0</v>
      </c>
      <c r="I206" s="280">
        <f>IF(CV206+CW206+CX206+CY206+CZ206&gt;0,MAXA(I$18:I205)+1,0)</f>
        <v>0</v>
      </c>
      <c r="J206" s="280">
        <f>IF(DB206+DC206+DD206+DE206+DF206&gt;0,MAXA(J$18:J205)+1,0)</f>
        <v>0</v>
      </c>
      <c r="K206" s="280">
        <f>IF(DH206+DI206+DJ206+DK206+DL206&gt;0,MAXA(K$18:K205)+1,0)</f>
        <v>0</v>
      </c>
      <c r="L206" s="280">
        <f>IF(DN206+DO206+DP206+DQ206+DR206&gt;0,MAXA(L$18:L205)+1,0)</f>
        <v>0</v>
      </c>
      <c r="M206" s="280">
        <f>IF(DT206+DU206+DV206+DW206+DX206&gt;0,MAXA(M$18:M205)+1,0)</f>
        <v>0</v>
      </c>
      <c r="N206" s="280">
        <f>IF(DZ206+EA206+EB206+EC206+ED206&gt;0,MAXA(N$18:N205)+1,0)</f>
        <v>0</v>
      </c>
      <c r="O206" s="280">
        <f>IF(EF206+EG206+EH206+EI206+EJ206&gt;0,MAXA(O$18:O205)+1,0)</f>
        <v>0</v>
      </c>
      <c r="P206" s="280">
        <f>IF(EL206+EM206+EN206+EO206+EP206&gt;0,MAXA(P$18:P205)+1,0)</f>
        <v>0</v>
      </c>
      <c r="Q206" s="280">
        <f>IF(ER206+ES206+ET206+EU206+EV206&gt;0,MAXA(Q$18:Q205)+1,0)</f>
        <v>0</v>
      </c>
      <c r="R206" s="280">
        <f>IF(EX206+EY206+EZ206+FA206+FB206&gt;0,MAXA(R$18:R205)+1,0)</f>
        <v>0</v>
      </c>
      <c r="S206" s="280">
        <f>IF(FD206+FE206+FF206+FG206+FH206&gt;0,MAXA(S$18:S205)+1,0)</f>
        <v>0</v>
      </c>
      <c r="T206" s="280">
        <f>IF(FJ206+FK206+FL206+FM206+FN206&gt;0,MAXA(T$18:T205)+1,0)</f>
        <v>0</v>
      </c>
      <c r="U206" s="280">
        <f>IF(FP206+FQ206+FR206+FS206+FT206&gt;0,MAXA(U$18:U205)+1,0)</f>
        <v>0</v>
      </c>
      <c r="V206" s="280">
        <f>IF(FV206+FW206+FX206+FY206+FZ206&gt;0,MAXA(V$18:V205)+1,0)</f>
        <v>0</v>
      </c>
      <c r="W206" s="280">
        <f>IF(GB206+GC206+GD206+GE206+GF206&gt;0,MAXA(W$18:W205)+1,0)</f>
        <v>0</v>
      </c>
      <c r="X206" s="280">
        <f>IF(GH206+GI206+GJ206+GK206+GL206&gt;0,MAXA(X$18:X205)+1,0)</f>
        <v>0</v>
      </c>
      <c r="Y206" s="280">
        <f>IF(GN206+GO206+GP206+GQ206+GR206&gt;0,MAXA(Y$18:Y205)+1,0)</f>
        <v>0</v>
      </c>
      <c r="Z206" s="280">
        <f>IF(GT206+GU206+GV206+GW206+GX206&gt;0,MAXA(Z$18:Z205)+1,0)</f>
        <v>0</v>
      </c>
      <c r="AA206" s="280">
        <f>IF(GZ206+HA206+HB206+HC206+HD206&gt;0,MAXA(AA$18:AA205)+1,0)</f>
        <v>0</v>
      </c>
      <c r="AB206" s="280">
        <f t="shared" si="106"/>
        <v>0</v>
      </c>
      <c r="AC206" s="280">
        <f t="shared" si="107"/>
        <v>0</v>
      </c>
      <c r="AD206" s="280">
        <f t="shared" si="108"/>
        <v>0</v>
      </c>
      <c r="AE206" s="280">
        <f t="shared" si="109"/>
        <v>0</v>
      </c>
      <c r="AF206" s="280">
        <f t="shared" si="110"/>
        <v>0</v>
      </c>
      <c r="AG206" s="280">
        <f t="shared" si="111"/>
        <v>0</v>
      </c>
      <c r="AH206" s="280">
        <f t="shared" si="112"/>
        <v>0</v>
      </c>
      <c r="AI206" s="280">
        <f t="shared" si="113"/>
        <v>0</v>
      </c>
      <c r="AJ206" s="280">
        <f t="shared" si="114"/>
        <v>0</v>
      </c>
      <c r="AK206" s="186" t="e">
        <f>MATCH(AY206,AY$18:AY638,0)</f>
        <v>#N/A</v>
      </c>
      <c r="AL206" s="280">
        <f t="shared" si="115"/>
        <v>0</v>
      </c>
      <c r="AM206" s="280">
        <f t="shared" si="92"/>
        <v>189</v>
      </c>
      <c r="AN206" s="415"/>
      <c r="AO206" s="416"/>
      <c r="AP206" s="303">
        <f t="shared" si="116"/>
        <v>0</v>
      </c>
      <c r="AQ206" s="304">
        <f t="shared" si="117"/>
        <v>0</v>
      </c>
      <c r="AR206" s="305">
        <f t="shared" si="118"/>
        <v>0</v>
      </c>
      <c r="AS206" s="284"/>
      <c r="AT206" s="285" t="str">
        <f t="shared" si="85"/>
        <v/>
      </c>
      <c r="AU206" s="286"/>
      <c r="AV206" s="287"/>
      <c r="AW206" s="288"/>
      <c r="AX206" s="289"/>
      <c r="AY206" s="290"/>
      <c r="AZ206" s="291"/>
      <c r="BA206" s="286"/>
      <c r="BB206" s="290"/>
      <c r="BC206" s="287"/>
      <c r="BD206" s="307"/>
      <c r="BE206" s="309"/>
      <c r="BF206" s="286"/>
      <c r="BG206" s="297"/>
      <c r="BH206" s="298"/>
      <c r="BI206" s="299"/>
      <c r="BJ206" s="300"/>
      <c r="BK206" s="301"/>
      <c r="BL206" s="286"/>
      <c r="BM206" s="297"/>
      <c r="BN206" s="298"/>
      <c r="BO206" s="299"/>
      <c r="BP206" s="300"/>
      <c r="BQ206" s="301"/>
      <c r="BR206" s="286"/>
      <c r="BS206" s="297"/>
      <c r="BT206" s="298"/>
      <c r="BU206" s="299"/>
      <c r="BV206" s="300"/>
      <c r="BW206" s="301"/>
      <c r="BX206" s="286"/>
      <c r="BY206" s="297"/>
      <c r="BZ206" s="298"/>
      <c r="CA206" s="299"/>
      <c r="CB206" s="300"/>
      <c r="CC206" s="291"/>
      <c r="CD206" s="286"/>
      <c r="CE206" s="297"/>
      <c r="CF206" s="298"/>
      <c r="CG206" s="299"/>
      <c r="CH206" s="300"/>
      <c r="CI206" s="291"/>
      <c r="CJ206" s="286"/>
      <c r="CK206" s="297"/>
      <c r="CL206" s="298"/>
      <c r="CM206" s="299"/>
      <c r="CN206" s="300"/>
      <c r="CO206" s="291"/>
      <c r="CP206" s="286"/>
      <c r="CQ206" s="297"/>
      <c r="CR206" s="298"/>
      <c r="CS206" s="299"/>
      <c r="CT206" s="300"/>
      <c r="CU206" s="291"/>
      <c r="CV206" s="286"/>
      <c r="CW206" s="297"/>
      <c r="CX206" s="298"/>
      <c r="CY206" s="299"/>
      <c r="CZ206" s="300"/>
      <c r="DA206" s="291"/>
      <c r="DB206" s="286"/>
      <c r="DC206" s="297"/>
      <c r="DD206" s="298"/>
      <c r="DE206" s="299"/>
      <c r="DF206" s="300"/>
      <c r="DG206" s="291"/>
      <c r="DH206" s="286"/>
      <c r="DI206" s="297"/>
      <c r="DJ206" s="298"/>
      <c r="DK206" s="299"/>
      <c r="DL206" s="300"/>
      <c r="DM206" s="291"/>
      <c r="DN206" s="286"/>
      <c r="DO206" s="297"/>
      <c r="DP206" s="298"/>
      <c r="DQ206" s="299"/>
      <c r="DR206" s="300"/>
      <c r="DS206" s="291"/>
      <c r="DT206" s="286"/>
      <c r="DU206" s="297"/>
      <c r="DV206" s="298"/>
      <c r="DW206" s="299"/>
      <c r="DX206" s="300"/>
      <c r="DY206" s="291"/>
      <c r="DZ206" s="286"/>
      <c r="EA206" s="297"/>
      <c r="EB206" s="298"/>
      <c r="EC206" s="299"/>
      <c r="ED206" s="300"/>
      <c r="EE206" s="291"/>
      <c r="EF206" s="286"/>
      <c r="EG206" s="297"/>
      <c r="EH206" s="298"/>
      <c r="EI206" s="299"/>
      <c r="EJ206" s="300"/>
      <c r="EK206" s="291"/>
      <c r="EL206" s="286"/>
      <c r="EM206" s="297"/>
      <c r="EN206" s="298"/>
      <c r="EO206" s="299"/>
      <c r="EP206" s="300"/>
      <c r="EQ206" s="291"/>
      <c r="ER206" s="286"/>
      <c r="ES206" s="297"/>
      <c r="ET206" s="298"/>
      <c r="EU206" s="299"/>
      <c r="EV206" s="300"/>
      <c r="EW206" s="291"/>
      <c r="EX206" s="286"/>
      <c r="EY206" s="297"/>
      <c r="EZ206" s="298"/>
      <c r="FA206" s="299"/>
      <c r="FB206" s="300"/>
      <c r="FC206" s="291"/>
      <c r="FD206" s="286"/>
      <c r="FE206" s="297"/>
      <c r="FF206" s="298"/>
      <c r="FG206" s="299"/>
      <c r="FH206" s="300"/>
      <c r="FI206" s="291"/>
      <c r="FJ206" s="286"/>
      <c r="FK206" s="297"/>
      <c r="FL206" s="298"/>
      <c r="FM206" s="299"/>
      <c r="FN206" s="300"/>
      <c r="FO206" s="291"/>
      <c r="FP206" s="286"/>
      <c r="FQ206" s="297"/>
      <c r="FR206" s="298"/>
      <c r="FS206" s="299"/>
      <c r="FT206" s="300"/>
      <c r="FU206" s="291"/>
      <c r="FV206" s="286"/>
      <c r="FW206" s="297"/>
      <c r="FX206" s="298"/>
      <c r="FY206" s="299"/>
      <c r="FZ206" s="300"/>
      <c r="GA206" s="291"/>
      <c r="GB206" s="286"/>
      <c r="GC206" s="297"/>
      <c r="GD206" s="298"/>
      <c r="GE206" s="299"/>
      <c r="GF206" s="300"/>
      <c r="GG206" s="291"/>
      <c r="GH206" s="286"/>
      <c r="GI206" s="297"/>
      <c r="GJ206" s="298"/>
      <c r="GK206" s="299"/>
      <c r="GL206" s="300"/>
      <c r="GM206" s="291"/>
      <c r="GN206" s="286"/>
      <c r="GO206" s="297"/>
      <c r="GP206" s="298"/>
      <c r="GQ206" s="299"/>
      <c r="GR206" s="300"/>
      <c r="GS206" s="291"/>
      <c r="GT206" s="286"/>
      <c r="GU206" s="297"/>
      <c r="GV206" s="298"/>
      <c r="GW206" s="299"/>
      <c r="GX206" s="300"/>
      <c r="GY206" s="291"/>
      <c r="GZ206" s="286"/>
      <c r="HA206" s="297"/>
      <c r="HB206" s="298"/>
      <c r="HC206" s="299"/>
      <c r="HD206" s="300"/>
    </row>
    <row r="207" spans="1:212" x14ac:dyDescent="0.25">
      <c r="A207" s="280">
        <f>IF(AL207=1,(MAXA(A$18:A206)+1),0)</f>
        <v>0</v>
      </c>
      <c r="B207" s="280">
        <f>IF(BF207+BG207+BH207+BI207+BJ207&gt;0,MAXA(B$18:B206)+1,0)</f>
        <v>0</v>
      </c>
      <c r="C207" s="280">
        <f>IF(BL207+BM207+BN207+BO207+BP207&gt;0,MAXA(C$18:C206)+1,0)</f>
        <v>0</v>
      </c>
      <c r="D207" s="280">
        <f>IF(BR207+BS207+BT207+BU207+BV207&gt;0,MAXA(D$18:D206)+1,0)</f>
        <v>0</v>
      </c>
      <c r="E207" s="280">
        <f>IF(BX207+BY207+BZ207+CA207+CB207&gt;0,MAXA(E$18:E206)+1,0)</f>
        <v>0</v>
      </c>
      <c r="F207" s="280">
        <f>IF(CD207+CE207+CF207+CG207+CH207&gt;0,MAXA(F$18:F206)+1,0)</f>
        <v>0</v>
      </c>
      <c r="G207" s="280">
        <f>IF(CJ207+CK207+CL207+CM207+CN207&gt;0,MAXA(G$18:G206)+1,0)</f>
        <v>0</v>
      </c>
      <c r="H207" s="280">
        <f>IF(CP207+CQ207+CR207+CS207+CT207&gt;0,MAXA(H$18:H206)+1,0)</f>
        <v>0</v>
      </c>
      <c r="I207" s="280">
        <f>IF(CV207+CW207+CX207+CY207+CZ207&gt;0,MAXA(I$18:I206)+1,0)</f>
        <v>0</v>
      </c>
      <c r="J207" s="280">
        <f>IF(DB207+DC207+DD207+DE207+DF207&gt;0,MAXA(J$18:J206)+1,0)</f>
        <v>0</v>
      </c>
      <c r="K207" s="280">
        <f>IF(DH207+DI207+DJ207+DK207+DL207&gt;0,MAXA(K$18:K206)+1,0)</f>
        <v>0</v>
      </c>
      <c r="L207" s="280">
        <f>IF(DN207+DO207+DP207+DQ207+DR207&gt;0,MAXA(L$18:L206)+1,0)</f>
        <v>0</v>
      </c>
      <c r="M207" s="280">
        <f>IF(DT207+DU207+DV207+DW207+DX207&gt;0,MAXA(M$18:M206)+1,0)</f>
        <v>0</v>
      </c>
      <c r="N207" s="280">
        <f>IF(DZ207+EA207+EB207+EC207+ED207&gt;0,MAXA(N$18:N206)+1,0)</f>
        <v>0</v>
      </c>
      <c r="O207" s="280">
        <f>IF(EF207+EG207+EH207+EI207+EJ207&gt;0,MAXA(O$18:O206)+1,0)</f>
        <v>0</v>
      </c>
      <c r="P207" s="280">
        <f>IF(EL207+EM207+EN207+EO207+EP207&gt;0,MAXA(P$18:P206)+1,0)</f>
        <v>0</v>
      </c>
      <c r="Q207" s="280">
        <f>IF(ER207+ES207+ET207+EU207+EV207&gt;0,MAXA(Q$18:Q206)+1,0)</f>
        <v>0</v>
      </c>
      <c r="R207" s="280">
        <f>IF(EX207+EY207+EZ207+FA207+FB207&gt;0,MAXA(R$18:R206)+1,0)</f>
        <v>0</v>
      </c>
      <c r="S207" s="280">
        <f>IF(FD207+FE207+FF207+FG207+FH207&gt;0,MAXA(S$18:S206)+1,0)</f>
        <v>0</v>
      </c>
      <c r="T207" s="280">
        <f>IF(FJ207+FK207+FL207+FM207+FN207&gt;0,MAXA(T$18:T206)+1,0)</f>
        <v>0</v>
      </c>
      <c r="U207" s="280">
        <f>IF(FP207+FQ207+FR207+FS207+FT207&gt;0,MAXA(U$18:U206)+1,0)</f>
        <v>0</v>
      </c>
      <c r="V207" s="280">
        <f>IF(FV207+FW207+FX207+FY207+FZ207&gt;0,MAXA(V$18:V206)+1,0)</f>
        <v>0</v>
      </c>
      <c r="W207" s="280">
        <f>IF(GB207+GC207+GD207+GE207+GF207&gt;0,MAXA(W$18:W206)+1,0)</f>
        <v>0</v>
      </c>
      <c r="X207" s="280">
        <f>IF(GH207+GI207+GJ207+GK207+GL207&gt;0,MAXA(X$18:X206)+1,0)</f>
        <v>0</v>
      </c>
      <c r="Y207" s="280">
        <f>IF(GN207+GO207+GP207+GQ207+GR207&gt;0,MAXA(Y$18:Y206)+1,0)</f>
        <v>0</v>
      </c>
      <c r="Z207" s="280">
        <f>IF(GT207+GU207+GV207+GW207+GX207&gt;0,MAXA(Z$18:Z206)+1,0)</f>
        <v>0</v>
      </c>
      <c r="AA207" s="280">
        <f>IF(GZ207+HA207+HB207+HC207+HD207&gt;0,MAXA(AA$18:AA206)+1,0)</f>
        <v>0</v>
      </c>
      <c r="AB207" s="280">
        <f t="shared" si="106"/>
        <v>0</v>
      </c>
      <c r="AC207" s="280">
        <f t="shared" si="107"/>
        <v>0</v>
      </c>
      <c r="AD207" s="280">
        <f t="shared" si="108"/>
        <v>0</v>
      </c>
      <c r="AE207" s="280">
        <f t="shared" si="109"/>
        <v>0</v>
      </c>
      <c r="AF207" s="280">
        <f t="shared" si="110"/>
        <v>0</v>
      </c>
      <c r="AG207" s="280">
        <f t="shared" si="111"/>
        <v>0</v>
      </c>
      <c r="AH207" s="280">
        <f t="shared" si="112"/>
        <v>0</v>
      </c>
      <c r="AI207" s="280">
        <f t="shared" si="113"/>
        <v>0</v>
      </c>
      <c r="AJ207" s="280">
        <f t="shared" si="114"/>
        <v>0</v>
      </c>
      <c r="AK207" s="186" t="e">
        <f>MATCH(AY207,AY$18:AY639,0)</f>
        <v>#N/A</v>
      </c>
      <c r="AL207" s="280">
        <f t="shared" si="115"/>
        <v>0</v>
      </c>
      <c r="AM207" s="280">
        <f t="shared" si="92"/>
        <v>190</v>
      </c>
      <c r="AN207" s="415"/>
      <c r="AO207" s="416"/>
      <c r="AP207" s="303">
        <f t="shared" si="116"/>
        <v>0</v>
      </c>
      <c r="AQ207" s="304">
        <f t="shared" si="117"/>
        <v>0</v>
      </c>
      <c r="AR207" s="305">
        <f t="shared" si="118"/>
        <v>0</v>
      </c>
      <c r="AS207" s="284"/>
      <c r="AT207" s="285" t="str">
        <f t="shared" si="85"/>
        <v/>
      </c>
      <c r="AU207" s="286"/>
      <c r="AV207" s="287"/>
      <c r="AW207" s="288"/>
      <c r="AX207" s="289"/>
      <c r="AY207" s="290"/>
      <c r="AZ207" s="291"/>
      <c r="BA207" s="286"/>
      <c r="BB207" s="290"/>
      <c r="BC207" s="287"/>
      <c r="BD207" s="307"/>
      <c r="BE207" s="309"/>
      <c r="BF207" s="286"/>
      <c r="BG207" s="297"/>
      <c r="BH207" s="298"/>
      <c r="BI207" s="299"/>
      <c r="BJ207" s="300"/>
      <c r="BK207" s="301"/>
      <c r="BL207" s="286"/>
      <c r="BM207" s="297"/>
      <c r="BN207" s="298"/>
      <c r="BO207" s="299"/>
      <c r="BP207" s="300"/>
      <c r="BQ207" s="301"/>
      <c r="BR207" s="286"/>
      <c r="BS207" s="297"/>
      <c r="BT207" s="298"/>
      <c r="BU207" s="299"/>
      <c r="BV207" s="300"/>
      <c r="BW207" s="301"/>
      <c r="BX207" s="286"/>
      <c r="BY207" s="297"/>
      <c r="BZ207" s="298"/>
      <c r="CA207" s="299"/>
      <c r="CB207" s="300"/>
      <c r="CC207" s="291"/>
      <c r="CD207" s="286"/>
      <c r="CE207" s="297"/>
      <c r="CF207" s="298"/>
      <c r="CG207" s="299"/>
      <c r="CH207" s="300"/>
      <c r="CI207" s="291"/>
      <c r="CJ207" s="286"/>
      <c r="CK207" s="297"/>
      <c r="CL207" s="298"/>
      <c r="CM207" s="299"/>
      <c r="CN207" s="300"/>
      <c r="CO207" s="291"/>
      <c r="CP207" s="286"/>
      <c r="CQ207" s="297"/>
      <c r="CR207" s="298"/>
      <c r="CS207" s="299"/>
      <c r="CT207" s="300"/>
      <c r="CU207" s="291"/>
      <c r="CV207" s="286"/>
      <c r="CW207" s="297"/>
      <c r="CX207" s="298"/>
      <c r="CY207" s="299"/>
      <c r="CZ207" s="300"/>
      <c r="DA207" s="291"/>
      <c r="DB207" s="286"/>
      <c r="DC207" s="297"/>
      <c r="DD207" s="298"/>
      <c r="DE207" s="299"/>
      <c r="DF207" s="300"/>
      <c r="DG207" s="291"/>
      <c r="DH207" s="286"/>
      <c r="DI207" s="297"/>
      <c r="DJ207" s="298"/>
      <c r="DK207" s="299"/>
      <c r="DL207" s="300"/>
      <c r="DM207" s="291"/>
      <c r="DN207" s="286"/>
      <c r="DO207" s="297"/>
      <c r="DP207" s="298"/>
      <c r="DQ207" s="299"/>
      <c r="DR207" s="300"/>
      <c r="DS207" s="291"/>
      <c r="DT207" s="286"/>
      <c r="DU207" s="297"/>
      <c r="DV207" s="298"/>
      <c r="DW207" s="299"/>
      <c r="DX207" s="300"/>
      <c r="DY207" s="291"/>
      <c r="DZ207" s="286"/>
      <c r="EA207" s="297"/>
      <c r="EB207" s="298"/>
      <c r="EC207" s="299"/>
      <c r="ED207" s="300"/>
      <c r="EE207" s="291"/>
      <c r="EF207" s="286"/>
      <c r="EG207" s="297"/>
      <c r="EH207" s="298"/>
      <c r="EI207" s="299"/>
      <c r="EJ207" s="300"/>
      <c r="EK207" s="291"/>
      <c r="EL207" s="286"/>
      <c r="EM207" s="297"/>
      <c r="EN207" s="298"/>
      <c r="EO207" s="299"/>
      <c r="EP207" s="300"/>
      <c r="EQ207" s="291"/>
      <c r="ER207" s="286"/>
      <c r="ES207" s="297"/>
      <c r="ET207" s="298"/>
      <c r="EU207" s="299"/>
      <c r="EV207" s="300"/>
      <c r="EW207" s="291"/>
      <c r="EX207" s="286"/>
      <c r="EY207" s="297"/>
      <c r="EZ207" s="298"/>
      <c r="FA207" s="299"/>
      <c r="FB207" s="300"/>
      <c r="FC207" s="291"/>
      <c r="FD207" s="286"/>
      <c r="FE207" s="297"/>
      <c r="FF207" s="298"/>
      <c r="FG207" s="299"/>
      <c r="FH207" s="300"/>
      <c r="FI207" s="291"/>
      <c r="FJ207" s="286"/>
      <c r="FK207" s="297"/>
      <c r="FL207" s="298"/>
      <c r="FM207" s="299"/>
      <c r="FN207" s="300"/>
      <c r="FO207" s="291"/>
      <c r="FP207" s="286"/>
      <c r="FQ207" s="297"/>
      <c r="FR207" s="298"/>
      <c r="FS207" s="299"/>
      <c r="FT207" s="300"/>
      <c r="FU207" s="291"/>
      <c r="FV207" s="286"/>
      <c r="FW207" s="297"/>
      <c r="FX207" s="298"/>
      <c r="FY207" s="299"/>
      <c r="FZ207" s="300"/>
      <c r="GA207" s="291"/>
      <c r="GB207" s="286"/>
      <c r="GC207" s="297"/>
      <c r="GD207" s="298"/>
      <c r="GE207" s="299"/>
      <c r="GF207" s="300"/>
      <c r="GG207" s="291"/>
      <c r="GH207" s="286"/>
      <c r="GI207" s="297"/>
      <c r="GJ207" s="298"/>
      <c r="GK207" s="299"/>
      <c r="GL207" s="300"/>
      <c r="GM207" s="291"/>
      <c r="GN207" s="286"/>
      <c r="GO207" s="297"/>
      <c r="GP207" s="298"/>
      <c r="GQ207" s="299"/>
      <c r="GR207" s="300"/>
      <c r="GS207" s="291"/>
      <c r="GT207" s="286"/>
      <c r="GU207" s="297"/>
      <c r="GV207" s="298"/>
      <c r="GW207" s="299"/>
      <c r="GX207" s="300"/>
      <c r="GY207" s="291"/>
      <c r="GZ207" s="286"/>
      <c r="HA207" s="297"/>
      <c r="HB207" s="298"/>
      <c r="HC207" s="299"/>
      <c r="HD207" s="300"/>
    </row>
    <row r="208" spans="1:212" x14ac:dyDescent="0.25">
      <c r="A208" s="280">
        <f>IF(AL208=1,(MAXA(A$18:A207)+1),0)</f>
        <v>0</v>
      </c>
      <c r="B208" s="280">
        <f>IF(BF208+BG208+BH208+BI208+BJ208&gt;0,MAXA(B$18:B207)+1,0)</f>
        <v>0</v>
      </c>
      <c r="C208" s="280">
        <f>IF(BL208+BM208+BN208+BO208+BP208&gt;0,MAXA(C$18:C207)+1,0)</f>
        <v>0</v>
      </c>
      <c r="D208" s="280">
        <f>IF(BR208+BS208+BT208+BU208+BV208&gt;0,MAXA(D$18:D207)+1,0)</f>
        <v>0</v>
      </c>
      <c r="E208" s="280">
        <f>IF(BX208+BY208+BZ208+CA208+CB208&gt;0,MAXA(E$18:E207)+1,0)</f>
        <v>0</v>
      </c>
      <c r="F208" s="280">
        <f>IF(CD208+CE208+CF208+CG208+CH208&gt;0,MAXA(F$18:F207)+1,0)</f>
        <v>0</v>
      </c>
      <c r="G208" s="280">
        <f>IF(CJ208+CK208+CL208+CM208+CN208&gt;0,MAXA(G$18:G207)+1,0)</f>
        <v>0</v>
      </c>
      <c r="H208" s="280">
        <f>IF(CP208+CQ208+CR208+CS208+CT208&gt;0,MAXA(H$18:H207)+1,0)</f>
        <v>0</v>
      </c>
      <c r="I208" s="280">
        <f>IF(CV208+CW208+CX208+CY208+CZ208&gt;0,MAXA(I$18:I207)+1,0)</f>
        <v>0</v>
      </c>
      <c r="J208" s="280">
        <f>IF(DB208+DC208+DD208+DE208+DF208&gt;0,MAXA(J$18:J207)+1,0)</f>
        <v>0</v>
      </c>
      <c r="K208" s="280">
        <f>IF(DH208+DI208+DJ208+DK208+DL208&gt;0,MAXA(K$18:K207)+1,0)</f>
        <v>0</v>
      </c>
      <c r="L208" s="280">
        <f>IF(DN208+DO208+DP208+DQ208+DR208&gt;0,MAXA(L$18:L207)+1,0)</f>
        <v>0</v>
      </c>
      <c r="M208" s="280">
        <f>IF(DT208+DU208+DV208+DW208+DX208&gt;0,MAXA(M$18:M207)+1,0)</f>
        <v>0</v>
      </c>
      <c r="N208" s="280">
        <f>IF(DZ208+EA208+EB208+EC208+ED208&gt;0,MAXA(N$18:N207)+1,0)</f>
        <v>0</v>
      </c>
      <c r="O208" s="280">
        <f>IF(EF208+EG208+EH208+EI208+EJ208&gt;0,MAXA(O$18:O207)+1,0)</f>
        <v>0</v>
      </c>
      <c r="P208" s="280">
        <f>IF(EL208+EM208+EN208+EO208+EP208&gt;0,MAXA(P$18:P207)+1,0)</f>
        <v>0</v>
      </c>
      <c r="Q208" s="280">
        <f>IF(ER208+ES208+ET208+EU208+EV208&gt;0,MAXA(Q$18:Q207)+1,0)</f>
        <v>0</v>
      </c>
      <c r="R208" s="280">
        <f>IF(EX208+EY208+EZ208+FA208+FB208&gt;0,MAXA(R$18:R207)+1,0)</f>
        <v>0</v>
      </c>
      <c r="S208" s="280">
        <f>IF(FD208+FE208+FF208+FG208+FH208&gt;0,MAXA(S$18:S207)+1,0)</f>
        <v>0</v>
      </c>
      <c r="T208" s="280">
        <f>IF(FJ208+FK208+FL208+FM208+FN208&gt;0,MAXA(T$18:T207)+1,0)</f>
        <v>0</v>
      </c>
      <c r="U208" s="280">
        <f>IF(FP208+FQ208+FR208+FS208+FT208&gt;0,MAXA(U$18:U207)+1,0)</f>
        <v>0</v>
      </c>
      <c r="V208" s="280">
        <f>IF(FV208+FW208+FX208+FY208+FZ208&gt;0,MAXA(V$18:V207)+1,0)</f>
        <v>0</v>
      </c>
      <c r="W208" s="280">
        <f>IF(GB208+GC208+GD208+GE208+GF208&gt;0,MAXA(W$18:W207)+1,0)</f>
        <v>0</v>
      </c>
      <c r="X208" s="280">
        <f>IF(GH208+GI208+GJ208+GK208+GL208&gt;0,MAXA(X$18:X207)+1,0)</f>
        <v>0</v>
      </c>
      <c r="Y208" s="280">
        <f>IF(GN208+GO208+GP208+GQ208+GR208&gt;0,MAXA(Y$18:Y207)+1,0)</f>
        <v>0</v>
      </c>
      <c r="Z208" s="280">
        <f>IF(GT208+GU208+GV208+GW208+GX208&gt;0,MAXA(Z$18:Z207)+1,0)</f>
        <v>0</v>
      </c>
      <c r="AA208" s="280">
        <f>IF(GZ208+HA208+HB208+HC208+HD208&gt;0,MAXA(AA$18:AA207)+1,0)</f>
        <v>0</v>
      </c>
      <c r="AB208" s="280">
        <f t="shared" si="106"/>
        <v>0</v>
      </c>
      <c r="AC208" s="280">
        <f t="shared" si="107"/>
        <v>0</v>
      </c>
      <c r="AD208" s="280">
        <f t="shared" si="108"/>
        <v>0</v>
      </c>
      <c r="AE208" s="280">
        <f t="shared" si="109"/>
        <v>0</v>
      </c>
      <c r="AF208" s="280">
        <f t="shared" si="110"/>
        <v>0</v>
      </c>
      <c r="AG208" s="280">
        <f t="shared" si="111"/>
        <v>0</v>
      </c>
      <c r="AH208" s="280">
        <f t="shared" si="112"/>
        <v>0</v>
      </c>
      <c r="AI208" s="280">
        <f t="shared" si="113"/>
        <v>0</v>
      </c>
      <c r="AJ208" s="280">
        <f t="shared" si="114"/>
        <v>0</v>
      </c>
      <c r="AK208" s="186" t="e">
        <f>MATCH(AY208,AY$18:AY640,0)</f>
        <v>#N/A</v>
      </c>
      <c r="AL208" s="280">
        <f t="shared" si="115"/>
        <v>0</v>
      </c>
      <c r="AM208" s="280">
        <f t="shared" si="92"/>
        <v>191</v>
      </c>
      <c r="AN208" s="415"/>
      <c r="AO208" s="416"/>
      <c r="AP208" s="303">
        <f t="shared" si="116"/>
        <v>0</v>
      </c>
      <c r="AQ208" s="304">
        <f t="shared" si="117"/>
        <v>0</v>
      </c>
      <c r="AR208" s="305">
        <f t="shared" si="118"/>
        <v>0</v>
      </c>
      <c r="AS208" s="284"/>
      <c r="AT208" s="285" t="str">
        <f t="shared" si="85"/>
        <v/>
      </c>
      <c r="AU208" s="286"/>
      <c r="AV208" s="287"/>
      <c r="AW208" s="288"/>
      <c r="AX208" s="289"/>
      <c r="AY208" s="290"/>
      <c r="AZ208" s="291"/>
      <c r="BA208" s="286"/>
      <c r="BB208" s="290"/>
      <c r="BC208" s="287"/>
      <c r="BD208" s="307"/>
      <c r="BE208" s="309"/>
      <c r="BF208" s="286"/>
      <c r="BG208" s="297"/>
      <c r="BH208" s="298"/>
      <c r="BI208" s="299"/>
      <c r="BJ208" s="300"/>
      <c r="BK208" s="301"/>
      <c r="BL208" s="286"/>
      <c r="BM208" s="297"/>
      <c r="BN208" s="298"/>
      <c r="BO208" s="299"/>
      <c r="BP208" s="300"/>
      <c r="BQ208" s="301"/>
      <c r="BR208" s="286"/>
      <c r="BS208" s="297"/>
      <c r="BT208" s="298"/>
      <c r="BU208" s="299"/>
      <c r="BV208" s="300"/>
      <c r="BW208" s="301"/>
      <c r="BX208" s="286"/>
      <c r="BY208" s="297"/>
      <c r="BZ208" s="298"/>
      <c r="CA208" s="299"/>
      <c r="CB208" s="300"/>
      <c r="CC208" s="291"/>
      <c r="CD208" s="286"/>
      <c r="CE208" s="297"/>
      <c r="CF208" s="298"/>
      <c r="CG208" s="299"/>
      <c r="CH208" s="300"/>
      <c r="CI208" s="291"/>
      <c r="CJ208" s="286"/>
      <c r="CK208" s="297"/>
      <c r="CL208" s="298"/>
      <c r="CM208" s="299"/>
      <c r="CN208" s="300"/>
      <c r="CO208" s="291"/>
      <c r="CP208" s="286"/>
      <c r="CQ208" s="297"/>
      <c r="CR208" s="298"/>
      <c r="CS208" s="299"/>
      <c r="CT208" s="300"/>
      <c r="CU208" s="291"/>
      <c r="CV208" s="286"/>
      <c r="CW208" s="297"/>
      <c r="CX208" s="298"/>
      <c r="CY208" s="299"/>
      <c r="CZ208" s="300"/>
      <c r="DA208" s="291"/>
      <c r="DB208" s="286"/>
      <c r="DC208" s="297"/>
      <c r="DD208" s="298"/>
      <c r="DE208" s="299"/>
      <c r="DF208" s="300"/>
      <c r="DG208" s="291"/>
      <c r="DH208" s="286"/>
      <c r="DI208" s="297"/>
      <c r="DJ208" s="298"/>
      <c r="DK208" s="299"/>
      <c r="DL208" s="300"/>
      <c r="DM208" s="291"/>
      <c r="DN208" s="286"/>
      <c r="DO208" s="297"/>
      <c r="DP208" s="298"/>
      <c r="DQ208" s="299"/>
      <c r="DR208" s="300"/>
      <c r="DS208" s="291"/>
      <c r="DT208" s="286"/>
      <c r="DU208" s="297"/>
      <c r="DV208" s="298"/>
      <c r="DW208" s="299"/>
      <c r="DX208" s="300"/>
      <c r="DY208" s="291"/>
      <c r="DZ208" s="286"/>
      <c r="EA208" s="297"/>
      <c r="EB208" s="298"/>
      <c r="EC208" s="299"/>
      <c r="ED208" s="300"/>
      <c r="EE208" s="291"/>
      <c r="EF208" s="286"/>
      <c r="EG208" s="297"/>
      <c r="EH208" s="298"/>
      <c r="EI208" s="299"/>
      <c r="EJ208" s="300"/>
      <c r="EK208" s="291"/>
      <c r="EL208" s="286"/>
      <c r="EM208" s="297"/>
      <c r="EN208" s="298"/>
      <c r="EO208" s="299"/>
      <c r="EP208" s="300"/>
      <c r="EQ208" s="291"/>
      <c r="ER208" s="286"/>
      <c r="ES208" s="297"/>
      <c r="ET208" s="298"/>
      <c r="EU208" s="299"/>
      <c r="EV208" s="300"/>
      <c r="EW208" s="291"/>
      <c r="EX208" s="286"/>
      <c r="EY208" s="297"/>
      <c r="EZ208" s="298"/>
      <c r="FA208" s="299"/>
      <c r="FB208" s="300"/>
      <c r="FC208" s="291"/>
      <c r="FD208" s="286"/>
      <c r="FE208" s="297"/>
      <c r="FF208" s="298"/>
      <c r="FG208" s="299"/>
      <c r="FH208" s="300"/>
      <c r="FI208" s="291"/>
      <c r="FJ208" s="286"/>
      <c r="FK208" s="297"/>
      <c r="FL208" s="298"/>
      <c r="FM208" s="299"/>
      <c r="FN208" s="300"/>
      <c r="FO208" s="291"/>
      <c r="FP208" s="286"/>
      <c r="FQ208" s="297"/>
      <c r="FR208" s="298"/>
      <c r="FS208" s="299"/>
      <c r="FT208" s="300"/>
      <c r="FU208" s="291"/>
      <c r="FV208" s="286"/>
      <c r="FW208" s="297"/>
      <c r="FX208" s="298"/>
      <c r="FY208" s="299"/>
      <c r="FZ208" s="300"/>
      <c r="GA208" s="291"/>
      <c r="GB208" s="286"/>
      <c r="GC208" s="297"/>
      <c r="GD208" s="298"/>
      <c r="GE208" s="299"/>
      <c r="GF208" s="300"/>
      <c r="GG208" s="291"/>
      <c r="GH208" s="286"/>
      <c r="GI208" s="297"/>
      <c r="GJ208" s="298"/>
      <c r="GK208" s="299"/>
      <c r="GL208" s="300"/>
      <c r="GM208" s="291"/>
      <c r="GN208" s="286"/>
      <c r="GO208" s="297"/>
      <c r="GP208" s="298"/>
      <c r="GQ208" s="299"/>
      <c r="GR208" s="300"/>
      <c r="GS208" s="291"/>
      <c r="GT208" s="286"/>
      <c r="GU208" s="297"/>
      <c r="GV208" s="298"/>
      <c r="GW208" s="299"/>
      <c r="GX208" s="300"/>
      <c r="GY208" s="291"/>
      <c r="GZ208" s="286"/>
      <c r="HA208" s="297"/>
      <c r="HB208" s="298"/>
      <c r="HC208" s="299"/>
      <c r="HD208" s="300"/>
    </row>
    <row r="209" spans="1:212" x14ac:dyDescent="0.25">
      <c r="A209" s="280">
        <f>IF(AL209=1,(MAXA(A$18:A208)+1),0)</f>
        <v>0</v>
      </c>
      <c r="B209" s="280">
        <f>IF(BF209+BG209+BH209+BI209+BJ209&gt;0,MAXA(B$18:B208)+1,0)</f>
        <v>0</v>
      </c>
      <c r="C209" s="280">
        <f>IF(BL209+BM209+BN209+BO209+BP209&gt;0,MAXA(C$18:C208)+1,0)</f>
        <v>0</v>
      </c>
      <c r="D209" s="280">
        <f>IF(BR209+BS209+BT209+BU209+BV209&gt;0,MAXA(D$18:D208)+1,0)</f>
        <v>0</v>
      </c>
      <c r="E209" s="280">
        <f>IF(BX209+BY209+BZ209+CA209+CB209&gt;0,MAXA(E$18:E208)+1,0)</f>
        <v>0</v>
      </c>
      <c r="F209" s="280">
        <f>IF(CD209+CE209+CF209+CG209+CH209&gt;0,MAXA(F$18:F208)+1,0)</f>
        <v>0</v>
      </c>
      <c r="G209" s="280">
        <f>IF(CJ209+CK209+CL209+CM209+CN209&gt;0,MAXA(G$18:G208)+1,0)</f>
        <v>0</v>
      </c>
      <c r="H209" s="280">
        <f>IF(CP209+CQ209+CR209+CS209+CT209&gt;0,MAXA(H$18:H208)+1,0)</f>
        <v>0</v>
      </c>
      <c r="I209" s="280">
        <f>IF(CV209+CW209+CX209+CY209+CZ209&gt;0,MAXA(I$18:I208)+1,0)</f>
        <v>0</v>
      </c>
      <c r="J209" s="280">
        <f>IF(DB209+DC209+DD209+DE209+DF209&gt;0,MAXA(J$18:J208)+1,0)</f>
        <v>0</v>
      </c>
      <c r="K209" s="280">
        <f>IF(DH209+DI209+DJ209+DK209+DL209&gt;0,MAXA(K$18:K208)+1,0)</f>
        <v>0</v>
      </c>
      <c r="L209" s="280">
        <f>IF(DN209+DO209+DP209+DQ209+DR209&gt;0,MAXA(L$18:L208)+1,0)</f>
        <v>0</v>
      </c>
      <c r="M209" s="280">
        <f>IF(DT209+DU209+DV209+DW209+DX209&gt;0,MAXA(M$18:M208)+1,0)</f>
        <v>0</v>
      </c>
      <c r="N209" s="280">
        <f>IF(DZ209+EA209+EB209+EC209+ED209&gt;0,MAXA(N$18:N208)+1,0)</f>
        <v>0</v>
      </c>
      <c r="O209" s="280">
        <f>IF(EF209+EG209+EH209+EI209+EJ209&gt;0,MAXA(O$18:O208)+1,0)</f>
        <v>0</v>
      </c>
      <c r="P209" s="280">
        <f>IF(EL209+EM209+EN209+EO209+EP209&gt;0,MAXA(P$18:P208)+1,0)</f>
        <v>0</v>
      </c>
      <c r="Q209" s="280">
        <f>IF(ER209+ES209+ET209+EU209+EV209&gt;0,MAXA(Q$18:Q208)+1,0)</f>
        <v>0</v>
      </c>
      <c r="R209" s="280">
        <f>IF(EX209+EY209+EZ209+FA209+FB209&gt;0,MAXA(R$18:R208)+1,0)</f>
        <v>0</v>
      </c>
      <c r="S209" s="280">
        <f>IF(FD209+FE209+FF209+FG209+FH209&gt;0,MAXA(S$18:S208)+1,0)</f>
        <v>0</v>
      </c>
      <c r="T209" s="280">
        <f>IF(FJ209+FK209+FL209+FM209+FN209&gt;0,MAXA(T$18:T208)+1,0)</f>
        <v>0</v>
      </c>
      <c r="U209" s="280">
        <f>IF(FP209+FQ209+FR209+FS209+FT209&gt;0,MAXA(U$18:U208)+1,0)</f>
        <v>0</v>
      </c>
      <c r="V209" s="280">
        <f>IF(FV209+FW209+FX209+FY209+FZ209&gt;0,MAXA(V$18:V208)+1,0)</f>
        <v>0</v>
      </c>
      <c r="W209" s="280">
        <f>IF(GB209+GC209+GD209+GE209+GF209&gt;0,MAXA(W$18:W208)+1,0)</f>
        <v>0</v>
      </c>
      <c r="X209" s="280">
        <f>IF(GH209+GI209+GJ209+GK209+GL209&gt;0,MAXA(X$18:X208)+1,0)</f>
        <v>0</v>
      </c>
      <c r="Y209" s="280">
        <f>IF(GN209+GO209+GP209+GQ209+GR209&gt;0,MAXA(Y$18:Y208)+1,0)</f>
        <v>0</v>
      </c>
      <c r="Z209" s="280">
        <f>IF(GT209+GU209+GV209+GW209+GX209&gt;0,MAXA(Z$18:Z208)+1,0)</f>
        <v>0</v>
      </c>
      <c r="AA209" s="280">
        <f>IF(GZ209+HA209+HB209+HC209+HD209&gt;0,MAXA(AA$18:AA208)+1,0)</f>
        <v>0</v>
      </c>
      <c r="AB209" s="280">
        <f t="shared" ref="AB209:AB272" si="119">IF(AU209="Yes",1,0)</f>
        <v>0</v>
      </c>
      <c r="AC209" s="280">
        <f t="shared" ref="AC209:AC272" si="120">BA209+BF209+BG209+BL209+BM209+BR209+BS209+BX209+BY209+CD209+CE209+CJ209+CK209+CP209+CQ209+CV209+CW209+DB209+DC209+DH209+DI209+DN209+DO209+DT209+DU209+DZ209+EA209+EF209+EG209</f>
        <v>0</v>
      </c>
      <c r="AD209" s="280">
        <f t="shared" ref="AD209:AD272" si="121">BD209+BJ209+BP209+BV209+CB209+CH209+CN209+CT209+CZ209+DF209+DL209+DR209+DX209+ED209+EJ209</f>
        <v>0</v>
      </c>
      <c r="AE209" s="280">
        <f t="shared" ref="AE209:AE272" si="122">BC209+BI209+BO209+BU209+CA209+CG209+CM209+CS209+CY209+DE209+DK209+DQ209+DW209+EC209+EI209</f>
        <v>0</v>
      </c>
      <c r="AF209" s="280">
        <f t="shared" ref="AF209:AF272" si="123">IF(AD209&lt;&gt;AH209,1,0)</f>
        <v>0</v>
      </c>
      <c r="AG209" s="280">
        <f t="shared" ref="AG209:AG272" si="124">IF(AND(AS209="OP",AJ209=1,AR209=0),1,0)</f>
        <v>0</v>
      </c>
      <c r="AH209" s="280">
        <f t="shared" ref="AH209:AH272" si="125">IF(AV209="Yes",1,0)</f>
        <v>0</v>
      </c>
      <c r="AI209" s="280">
        <f t="shared" ref="AI209:AI272" si="126">BB209+BH209+BN209+BT209+BZ209+CF209+CL209+CR209+CX209+DD209+DJ209+DP209+DV209+EB209+EH209</f>
        <v>0</v>
      </c>
      <c r="AJ209" s="280">
        <f t="shared" ref="AJ209:AJ272" si="127">IF(OR(AY209&lt;&gt;0,AX209="Yes"),1,0)</f>
        <v>0</v>
      </c>
      <c r="AK209" s="186" t="e">
        <f>MATCH(AY209,AY$18:AY641,0)</f>
        <v>#N/A</v>
      </c>
      <c r="AL209" s="280">
        <f t="shared" ref="AL209:AL272" si="128">IF(OR(AP209&gt;0,AQ209&gt;0),1,0)</f>
        <v>0</v>
      </c>
      <c r="AM209" s="280">
        <f t="shared" si="92"/>
        <v>192</v>
      </c>
      <c r="AN209" s="415"/>
      <c r="AO209" s="416"/>
      <c r="AP209" s="303">
        <f t="shared" ref="AP209:AP272" si="129">AC209+AI209</f>
        <v>0</v>
      </c>
      <c r="AQ209" s="304">
        <f t="shared" ref="AQ209:AQ272" si="130">AD209</f>
        <v>0</v>
      </c>
      <c r="AR209" s="305">
        <f t="shared" ref="AR209:AR272" si="131">AE209</f>
        <v>0</v>
      </c>
      <c r="AS209" s="284"/>
      <c r="AT209" s="285" t="str">
        <f t="shared" si="85"/>
        <v/>
      </c>
      <c r="AU209" s="286"/>
      <c r="AV209" s="287"/>
      <c r="AW209" s="288"/>
      <c r="AX209" s="289"/>
      <c r="AY209" s="290"/>
      <c r="AZ209" s="291"/>
      <c r="BA209" s="286"/>
      <c r="BB209" s="290"/>
      <c r="BC209" s="287"/>
      <c r="BD209" s="307"/>
      <c r="BE209" s="309"/>
      <c r="BF209" s="286"/>
      <c r="BG209" s="297"/>
      <c r="BH209" s="298"/>
      <c r="BI209" s="299"/>
      <c r="BJ209" s="300"/>
      <c r="BK209" s="301"/>
      <c r="BL209" s="286"/>
      <c r="BM209" s="297"/>
      <c r="BN209" s="298"/>
      <c r="BO209" s="299"/>
      <c r="BP209" s="300"/>
      <c r="BQ209" s="301"/>
      <c r="BR209" s="286"/>
      <c r="BS209" s="297"/>
      <c r="BT209" s="298"/>
      <c r="BU209" s="299"/>
      <c r="BV209" s="300"/>
      <c r="BW209" s="301"/>
      <c r="BX209" s="286"/>
      <c r="BY209" s="297"/>
      <c r="BZ209" s="298"/>
      <c r="CA209" s="299"/>
      <c r="CB209" s="300"/>
      <c r="CC209" s="291"/>
      <c r="CD209" s="286"/>
      <c r="CE209" s="297"/>
      <c r="CF209" s="298"/>
      <c r="CG209" s="299"/>
      <c r="CH209" s="300"/>
      <c r="CI209" s="291"/>
      <c r="CJ209" s="286"/>
      <c r="CK209" s="297"/>
      <c r="CL209" s="298"/>
      <c r="CM209" s="299"/>
      <c r="CN209" s="300"/>
      <c r="CO209" s="291"/>
      <c r="CP209" s="286"/>
      <c r="CQ209" s="297"/>
      <c r="CR209" s="298"/>
      <c r="CS209" s="299"/>
      <c r="CT209" s="300"/>
      <c r="CU209" s="291"/>
      <c r="CV209" s="286"/>
      <c r="CW209" s="297"/>
      <c r="CX209" s="298"/>
      <c r="CY209" s="299"/>
      <c r="CZ209" s="300"/>
      <c r="DA209" s="291"/>
      <c r="DB209" s="286"/>
      <c r="DC209" s="297"/>
      <c r="DD209" s="298"/>
      <c r="DE209" s="299"/>
      <c r="DF209" s="300"/>
      <c r="DG209" s="291"/>
      <c r="DH209" s="286"/>
      <c r="DI209" s="297"/>
      <c r="DJ209" s="298"/>
      <c r="DK209" s="299"/>
      <c r="DL209" s="300"/>
      <c r="DM209" s="291"/>
      <c r="DN209" s="286"/>
      <c r="DO209" s="297"/>
      <c r="DP209" s="298"/>
      <c r="DQ209" s="299"/>
      <c r="DR209" s="300"/>
      <c r="DS209" s="291"/>
      <c r="DT209" s="286"/>
      <c r="DU209" s="297"/>
      <c r="DV209" s="298"/>
      <c r="DW209" s="299"/>
      <c r="DX209" s="300"/>
      <c r="DY209" s="291"/>
      <c r="DZ209" s="286"/>
      <c r="EA209" s="297"/>
      <c r="EB209" s="298"/>
      <c r="EC209" s="299"/>
      <c r="ED209" s="300"/>
      <c r="EE209" s="291"/>
      <c r="EF209" s="286"/>
      <c r="EG209" s="297"/>
      <c r="EH209" s="298"/>
      <c r="EI209" s="299"/>
      <c r="EJ209" s="300"/>
      <c r="EK209" s="291"/>
      <c r="EL209" s="286"/>
      <c r="EM209" s="297"/>
      <c r="EN209" s="298"/>
      <c r="EO209" s="299"/>
      <c r="EP209" s="300"/>
      <c r="EQ209" s="291"/>
      <c r="ER209" s="286"/>
      <c r="ES209" s="297"/>
      <c r="ET209" s="298"/>
      <c r="EU209" s="299"/>
      <c r="EV209" s="300"/>
      <c r="EW209" s="291"/>
      <c r="EX209" s="286"/>
      <c r="EY209" s="297"/>
      <c r="EZ209" s="298"/>
      <c r="FA209" s="299"/>
      <c r="FB209" s="300"/>
      <c r="FC209" s="291"/>
      <c r="FD209" s="286"/>
      <c r="FE209" s="297"/>
      <c r="FF209" s="298"/>
      <c r="FG209" s="299"/>
      <c r="FH209" s="300"/>
      <c r="FI209" s="291"/>
      <c r="FJ209" s="286"/>
      <c r="FK209" s="297"/>
      <c r="FL209" s="298"/>
      <c r="FM209" s="299"/>
      <c r="FN209" s="300"/>
      <c r="FO209" s="291"/>
      <c r="FP209" s="286"/>
      <c r="FQ209" s="297"/>
      <c r="FR209" s="298"/>
      <c r="FS209" s="299"/>
      <c r="FT209" s="300"/>
      <c r="FU209" s="291"/>
      <c r="FV209" s="286"/>
      <c r="FW209" s="297"/>
      <c r="FX209" s="298"/>
      <c r="FY209" s="299"/>
      <c r="FZ209" s="300"/>
      <c r="GA209" s="291"/>
      <c r="GB209" s="286"/>
      <c r="GC209" s="297"/>
      <c r="GD209" s="298"/>
      <c r="GE209" s="299"/>
      <c r="GF209" s="300"/>
      <c r="GG209" s="291"/>
      <c r="GH209" s="286"/>
      <c r="GI209" s="297"/>
      <c r="GJ209" s="298"/>
      <c r="GK209" s="299"/>
      <c r="GL209" s="300"/>
      <c r="GM209" s="291"/>
      <c r="GN209" s="286"/>
      <c r="GO209" s="297"/>
      <c r="GP209" s="298"/>
      <c r="GQ209" s="299"/>
      <c r="GR209" s="300"/>
      <c r="GS209" s="291"/>
      <c r="GT209" s="286"/>
      <c r="GU209" s="297"/>
      <c r="GV209" s="298"/>
      <c r="GW209" s="299"/>
      <c r="GX209" s="300"/>
      <c r="GY209" s="291"/>
      <c r="GZ209" s="286"/>
      <c r="HA209" s="297"/>
      <c r="HB209" s="298"/>
      <c r="HC209" s="299"/>
      <c r="HD209" s="300"/>
    </row>
    <row r="210" spans="1:212" x14ac:dyDescent="0.25">
      <c r="A210" s="280">
        <f>IF(AL210=1,(MAXA(A$18:A209)+1),0)</f>
        <v>0</v>
      </c>
      <c r="B210" s="280">
        <f>IF(BF210+BG210+BH210+BI210+BJ210&gt;0,MAXA(B$18:B209)+1,0)</f>
        <v>0</v>
      </c>
      <c r="C210" s="280">
        <f>IF(BL210+BM210+BN210+BO210+BP210&gt;0,MAXA(C$18:C209)+1,0)</f>
        <v>0</v>
      </c>
      <c r="D210" s="280">
        <f>IF(BR210+BS210+BT210+BU210+BV210&gt;0,MAXA(D$18:D209)+1,0)</f>
        <v>0</v>
      </c>
      <c r="E210" s="280">
        <f>IF(BX210+BY210+BZ210+CA210+CB210&gt;0,MAXA(E$18:E209)+1,0)</f>
        <v>0</v>
      </c>
      <c r="F210" s="280">
        <f>IF(CD210+CE210+CF210+CG210+CH210&gt;0,MAXA(F$18:F209)+1,0)</f>
        <v>0</v>
      </c>
      <c r="G210" s="280">
        <f>IF(CJ210+CK210+CL210+CM210+CN210&gt;0,MAXA(G$18:G209)+1,0)</f>
        <v>0</v>
      </c>
      <c r="H210" s="280">
        <f>IF(CP210+CQ210+CR210+CS210+CT210&gt;0,MAXA(H$18:H209)+1,0)</f>
        <v>0</v>
      </c>
      <c r="I210" s="280">
        <f>IF(CV210+CW210+CX210+CY210+CZ210&gt;0,MAXA(I$18:I209)+1,0)</f>
        <v>0</v>
      </c>
      <c r="J210" s="280">
        <f>IF(DB210+DC210+DD210+DE210+DF210&gt;0,MAXA(J$18:J209)+1,0)</f>
        <v>0</v>
      </c>
      <c r="K210" s="280">
        <f>IF(DH210+DI210+DJ210+DK210+DL210&gt;0,MAXA(K$18:K209)+1,0)</f>
        <v>0</v>
      </c>
      <c r="L210" s="280">
        <f>IF(DN210+DO210+DP210+DQ210+DR210&gt;0,MAXA(L$18:L209)+1,0)</f>
        <v>0</v>
      </c>
      <c r="M210" s="280">
        <f>IF(DT210+DU210+DV210+DW210+DX210&gt;0,MAXA(M$18:M209)+1,0)</f>
        <v>0</v>
      </c>
      <c r="N210" s="280">
        <f>IF(DZ210+EA210+EB210+EC210+ED210&gt;0,MAXA(N$18:N209)+1,0)</f>
        <v>0</v>
      </c>
      <c r="O210" s="280">
        <f>IF(EF210+EG210+EH210+EI210+EJ210&gt;0,MAXA(O$18:O209)+1,0)</f>
        <v>0</v>
      </c>
      <c r="P210" s="280">
        <f>IF(EL210+EM210+EN210+EO210+EP210&gt;0,MAXA(P$18:P209)+1,0)</f>
        <v>0</v>
      </c>
      <c r="Q210" s="280">
        <f>IF(ER210+ES210+ET210+EU210+EV210&gt;0,MAXA(Q$18:Q209)+1,0)</f>
        <v>0</v>
      </c>
      <c r="R210" s="280">
        <f>IF(EX210+EY210+EZ210+FA210+FB210&gt;0,MAXA(R$18:R209)+1,0)</f>
        <v>0</v>
      </c>
      <c r="S210" s="280">
        <f>IF(FD210+FE210+FF210+FG210+FH210&gt;0,MAXA(S$18:S209)+1,0)</f>
        <v>0</v>
      </c>
      <c r="T210" s="280">
        <f>IF(FJ210+FK210+FL210+FM210+FN210&gt;0,MAXA(T$18:T209)+1,0)</f>
        <v>0</v>
      </c>
      <c r="U210" s="280">
        <f>IF(FP210+FQ210+FR210+FS210+FT210&gt;0,MAXA(U$18:U209)+1,0)</f>
        <v>0</v>
      </c>
      <c r="V210" s="280">
        <f>IF(FV210+FW210+FX210+FY210+FZ210&gt;0,MAXA(V$18:V209)+1,0)</f>
        <v>0</v>
      </c>
      <c r="W210" s="280">
        <f>IF(GB210+GC210+GD210+GE210+GF210&gt;0,MAXA(W$18:W209)+1,0)</f>
        <v>0</v>
      </c>
      <c r="X210" s="280">
        <f>IF(GH210+GI210+GJ210+GK210+GL210&gt;0,MAXA(X$18:X209)+1,0)</f>
        <v>0</v>
      </c>
      <c r="Y210" s="280">
        <f>IF(GN210+GO210+GP210+GQ210+GR210&gt;0,MAXA(Y$18:Y209)+1,0)</f>
        <v>0</v>
      </c>
      <c r="Z210" s="280">
        <f>IF(GT210+GU210+GV210+GW210+GX210&gt;0,MAXA(Z$18:Z209)+1,0)</f>
        <v>0</v>
      </c>
      <c r="AA210" s="280">
        <f>IF(GZ210+HA210+HB210+HC210+HD210&gt;0,MAXA(AA$18:AA209)+1,0)</f>
        <v>0</v>
      </c>
      <c r="AB210" s="280">
        <f t="shared" si="119"/>
        <v>0</v>
      </c>
      <c r="AC210" s="280">
        <f t="shared" si="120"/>
        <v>0</v>
      </c>
      <c r="AD210" s="280">
        <f t="shared" si="121"/>
        <v>0</v>
      </c>
      <c r="AE210" s="280">
        <f t="shared" si="122"/>
        <v>0</v>
      </c>
      <c r="AF210" s="280">
        <f t="shared" si="123"/>
        <v>0</v>
      </c>
      <c r="AG210" s="280">
        <f t="shared" si="124"/>
        <v>0</v>
      </c>
      <c r="AH210" s="280">
        <f t="shared" si="125"/>
        <v>0</v>
      </c>
      <c r="AI210" s="280">
        <f t="shared" si="126"/>
        <v>0</v>
      </c>
      <c r="AJ210" s="280">
        <f t="shared" si="127"/>
        <v>0</v>
      </c>
      <c r="AK210" s="186" t="e">
        <f>MATCH(AY210,AY$18:AY642,0)</f>
        <v>#N/A</v>
      </c>
      <c r="AL210" s="280">
        <f t="shared" si="128"/>
        <v>0</v>
      </c>
      <c r="AM210" s="280">
        <f t="shared" si="92"/>
        <v>193</v>
      </c>
      <c r="AN210" s="415"/>
      <c r="AO210" s="416"/>
      <c r="AP210" s="303">
        <f t="shared" si="129"/>
        <v>0</v>
      </c>
      <c r="AQ210" s="304">
        <f t="shared" si="130"/>
        <v>0</v>
      </c>
      <c r="AR210" s="305">
        <f t="shared" si="131"/>
        <v>0</v>
      </c>
      <c r="AS210" s="284"/>
      <c r="AT210" s="285" t="str">
        <f t="shared" ref="AT210:AT273" si="132">IF(AS210&lt;&gt;0,VLOOKUP(AS210,$AR$1:$AS$15,2,FALSE),"")</f>
        <v/>
      </c>
      <c r="AU210" s="286"/>
      <c r="AV210" s="287"/>
      <c r="AW210" s="288"/>
      <c r="AX210" s="289"/>
      <c r="AY210" s="290"/>
      <c r="AZ210" s="291"/>
      <c r="BA210" s="286"/>
      <c r="BB210" s="290"/>
      <c r="BC210" s="287"/>
      <c r="BD210" s="307"/>
      <c r="BE210" s="309"/>
      <c r="BF210" s="286"/>
      <c r="BG210" s="297"/>
      <c r="BH210" s="298"/>
      <c r="BI210" s="299"/>
      <c r="BJ210" s="300"/>
      <c r="BK210" s="301"/>
      <c r="BL210" s="286"/>
      <c r="BM210" s="297"/>
      <c r="BN210" s="298"/>
      <c r="BO210" s="299"/>
      <c r="BP210" s="300"/>
      <c r="BQ210" s="301"/>
      <c r="BR210" s="286"/>
      <c r="BS210" s="297"/>
      <c r="BT210" s="298"/>
      <c r="BU210" s="299"/>
      <c r="BV210" s="300"/>
      <c r="BW210" s="301"/>
      <c r="BX210" s="286"/>
      <c r="BY210" s="297"/>
      <c r="BZ210" s="298"/>
      <c r="CA210" s="299"/>
      <c r="CB210" s="300"/>
      <c r="CC210" s="291"/>
      <c r="CD210" s="286"/>
      <c r="CE210" s="297"/>
      <c r="CF210" s="298"/>
      <c r="CG210" s="299"/>
      <c r="CH210" s="300"/>
      <c r="CI210" s="291"/>
      <c r="CJ210" s="286"/>
      <c r="CK210" s="297"/>
      <c r="CL210" s="298"/>
      <c r="CM210" s="299"/>
      <c r="CN210" s="300"/>
      <c r="CO210" s="291"/>
      <c r="CP210" s="286"/>
      <c r="CQ210" s="297"/>
      <c r="CR210" s="298"/>
      <c r="CS210" s="299"/>
      <c r="CT210" s="300"/>
      <c r="CU210" s="291"/>
      <c r="CV210" s="286"/>
      <c r="CW210" s="297"/>
      <c r="CX210" s="298"/>
      <c r="CY210" s="299"/>
      <c r="CZ210" s="300"/>
      <c r="DA210" s="291"/>
      <c r="DB210" s="286"/>
      <c r="DC210" s="297"/>
      <c r="DD210" s="298"/>
      <c r="DE210" s="299"/>
      <c r="DF210" s="300"/>
      <c r="DG210" s="291"/>
      <c r="DH210" s="286"/>
      <c r="DI210" s="297"/>
      <c r="DJ210" s="298"/>
      <c r="DK210" s="299"/>
      <c r="DL210" s="300"/>
      <c r="DM210" s="291"/>
      <c r="DN210" s="286"/>
      <c r="DO210" s="297"/>
      <c r="DP210" s="298"/>
      <c r="DQ210" s="299"/>
      <c r="DR210" s="300"/>
      <c r="DS210" s="291"/>
      <c r="DT210" s="286"/>
      <c r="DU210" s="297"/>
      <c r="DV210" s="298"/>
      <c r="DW210" s="299"/>
      <c r="DX210" s="300"/>
      <c r="DY210" s="291"/>
      <c r="DZ210" s="286"/>
      <c r="EA210" s="297"/>
      <c r="EB210" s="298"/>
      <c r="EC210" s="299"/>
      <c r="ED210" s="300"/>
      <c r="EE210" s="291"/>
      <c r="EF210" s="286"/>
      <c r="EG210" s="297"/>
      <c r="EH210" s="298"/>
      <c r="EI210" s="299"/>
      <c r="EJ210" s="300"/>
      <c r="EK210" s="291"/>
      <c r="EL210" s="286"/>
      <c r="EM210" s="297"/>
      <c r="EN210" s="298"/>
      <c r="EO210" s="299"/>
      <c r="EP210" s="300"/>
      <c r="EQ210" s="291"/>
      <c r="ER210" s="286"/>
      <c r="ES210" s="297"/>
      <c r="ET210" s="298"/>
      <c r="EU210" s="299"/>
      <c r="EV210" s="300"/>
      <c r="EW210" s="291"/>
      <c r="EX210" s="286"/>
      <c r="EY210" s="297"/>
      <c r="EZ210" s="298"/>
      <c r="FA210" s="299"/>
      <c r="FB210" s="300"/>
      <c r="FC210" s="291"/>
      <c r="FD210" s="286"/>
      <c r="FE210" s="297"/>
      <c r="FF210" s="298"/>
      <c r="FG210" s="299"/>
      <c r="FH210" s="300"/>
      <c r="FI210" s="291"/>
      <c r="FJ210" s="286"/>
      <c r="FK210" s="297"/>
      <c r="FL210" s="298"/>
      <c r="FM210" s="299"/>
      <c r="FN210" s="300"/>
      <c r="FO210" s="291"/>
      <c r="FP210" s="286"/>
      <c r="FQ210" s="297"/>
      <c r="FR210" s="298"/>
      <c r="FS210" s="299"/>
      <c r="FT210" s="300"/>
      <c r="FU210" s="291"/>
      <c r="FV210" s="286"/>
      <c r="FW210" s="297"/>
      <c r="FX210" s="298"/>
      <c r="FY210" s="299"/>
      <c r="FZ210" s="300"/>
      <c r="GA210" s="291"/>
      <c r="GB210" s="286"/>
      <c r="GC210" s="297"/>
      <c r="GD210" s="298"/>
      <c r="GE210" s="299"/>
      <c r="GF210" s="300"/>
      <c r="GG210" s="291"/>
      <c r="GH210" s="286"/>
      <c r="GI210" s="297"/>
      <c r="GJ210" s="298"/>
      <c r="GK210" s="299"/>
      <c r="GL210" s="300"/>
      <c r="GM210" s="291"/>
      <c r="GN210" s="286"/>
      <c r="GO210" s="297"/>
      <c r="GP210" s="298"/>
      <c r="GQ210" s="299"/>
      <c r="GR210" s="300"/>
      <c r="GS210" s="291"/>
      <c r="GT210" s="286"/>
      <c r="GU210" s="297"/>
      <c r="GV210" s="298"/>
      <c r="GW210" s="299"/>
      <c r="GX210" s="300"/>
      <c r="GY210" s="291"/>
      <c r="GZ210" s="286"/>
      <c r="HA210" s="297"/>
      <c r="HB210" s="298"/>
      <c r="HC210" s="299"/>
      <c r="HD210" s="300"/>
    </row>
    <row r="211" spans="1:212" x14ac:dyDescent="0.25">
      <c r="A211" s="280">
        <f>IF(AL211=1,(MAXA(A$18:A210)+1),0)</f>
        <v>0</v>
      </c>
      <c r="B211" s="280">
        <f>IF(BF211+BG211+BH211+BI211+BJ211&gt;0,MAXA(B$18:B210)+1,0)</f>
        <v>0</v>
      </c>
      <c r="C211" s="280">
        <f>IF(BL211+BM211+BN211+BO211+BP211&gt;0,MAXA(C$18:C210)+1,0)</f>
        <v>0</v>
      </c>
      <c r="D211" s="280">
        <f>IF(BR211+BS211+BT211+BU211+BV211&gt;0,MAXA(D$18:D210)+1,0)</f>
        <v>0</v>
      </c>
      <c r="E211" s="280">
        <f>IF(BX211+BY211+BZ211+CA211+CB211&gt;0,MAXA(E$18:E210)+1,0)</f>
        <v>0</v>
      </c>
      <c r="F211" s="280">
        <f>IF(CD211+CE211+CF211+CG211+CH211&gt;0,MAXA(F$18:F210)+1,0)</f>
        <v>0</v>
      </c>
      <c r="G211" s="280">
        <f>IF(CJ211+CK211+CL211+CM211+CN211&gt;0,MAXA(G$18:G210)+1,0)</f>
        <v>0</v>
      </c>
      <c r="H211" s="280">
        <f>IF(CP211+CQ211+CR211+CS211+CT211&gt;0,MAXA(H$18:H210)+1,0)</f>
        <v>0</v>
      </c>
      <c r="I211" s="280">
        <f>IF(CV211+CW211+CX211+CY211+CZ211&gt;0,MAXA(I$18:I210)+1,0)</f>
        <v>0</v>
      </c>
      <c r="J211" s="280">
        <f>IF(DB211+DC211+DD211+DE211+DF211&gt;0,MAXA(J$18:J210)+1,0)</f>
        <v>0</v>
      </c>
      <c r="K211" s="280">
        <f>IF(DH211+DI211+DJ211+DK211+DL211&gt;0,MAXA(K$18:K210)+1,0)</f>
        <v>0</v>
      </c>
      <c r="L211" s="280">
        <f>IF(DN211+DO211+DP211+DQ211+DR211&gt;0,MAXA(L$18:L210)+1,0)</f>
        <v>0</v>
      </c>
      <c r="M211" s="280">
        <f>IF(DT211+DU211+DV211+DW211+DX211&gt;0,MAXA(M$18:M210)+1,0)</f>
        <v>0</v>
      </c>
      <c r="N211" s="280">
        <f>IF(DZ211+EA211+EB211+EC211+ED211&gt;0,MAXA(N$18:N210)+1,0)</f>
        <v>0</v>
      </c>
      <c r="O211" s="280">
        <f>IF(EF211+EG211+EH211+EI211+EJ211&gt;0,MAXA(O$18:O210)+1,0)</f>
        <v>0</v>
      </c>
      <c r="P211" s="280">
        <f>IF(EL211+EM211+EN211+EO211+EP211&gt;0,MAXA(P$18:P210)+1,0)</f>
        <v>0</v>
      </c>
      <c r="Q211" s="280">
        <f>IF(ER211+ES211+ET211+EU211+EV211&gt;0,MAXA(Q$18:Q210)+1,0)</f>
        <v>0</v>
      </c>
      <c r="R211" s="280">
        <f>IF(EX211+EY211+EZ211+FA211+FB211&gt;0,MAXA(R$18:R210)+1,0)</f>
        <v>0</v>
      </c>
      <c r="S211" s="280">
        <f>IF(FD211+FE211+FF211+FG211+FH211&gt;0,MAXA(S$18:S210)+1,0)</f>
        <v>0</v>
      </c>
      <c r="T211" s="280">
        <f>IF(FJ211+FK211+FL211+FM211+FN211&gt;0,MAXA(T$18:T210)+1,0)</f>
        <v>0</v>
      </c>
      <c r="U211" s="280">
        <f>IF(FP211+FQ211+FR211+FS211+FT211&gt;0,MAXA(U$18:U210)+1,0)</f>
        <v>0</v>
      </c>
      <c r="V211" s="280">
        <f>IF(FV211+FW211+FX211+FY211+FZ211&gt;0,MAXA(V$18:V210)+1,0)</f>
        <v>0</v>
      </c>
      <c r="W211" s="280">
        <f>IF(GB211+GC211+GD211+GE211+GF211&gt;0,MAXA(W$18:W210)+1,0)</f>
        <v>0</v>
      </c>
      <c r="X211" s="280">
        <f>IF(GH211+GI211+GJ211+GK211+GL211&gt;0,MAXA(X$18:X210)+1,0)</f>
        <v>0</v>
      </c>
      <c r="Y211" s="280">
        <f>IF(GN211+GO211+GP211+GQ211+GR211&gt;0,MAXA(Y$18:Y210)+1,0)</f>
        <v>0</v>
      </c>
      <c r="Z211" s="280">
        <f>IF(GT211+GU211+GV211+GW211+GX211&gt;0,MAXA(Z$18:Z210)+1,0)</f>
        <v>0</v>
      </c>
      <c r="AA211" s="280">
        <f>IF(GZ211+HA211+HB211+HC211+HD211&gt;0,MAXA(AA$18:AA210)+1,0)</f>
        <v>0</v>
      </c>
      <c r="AB211" s="280">
        <f t="shared" si="119"/>
        <v>0</v>
      </c>
      <c r="AC211" s="280">
        <f t="shared" si="120"/>
        <v>0</v>
      </c>
      <c r="AD211" s="280">
        <f t="shared" si="121"/>
        <v>0</v>
      </c>
      <c r="AE211" s="280">
        <f t="shared" si="122"/>
        <v>0</v>
      </c>
      <c r="AF211" s="280">
        <f t="shared" si="123"/>
        <v>0</v>
      </c>
      <c r="AG211" s="280">
        <f t="shared" si="124"/>
        <v>0</v>
      </c>
      <c r="AH211" s="280">
        <f t="shared" si="125"/>
        <v>0</v>
      </c>
      <c r="AI211" s="280">
        <f t="shared" si="126"/>
        <v>0</v>
      </c>
      <c r="AJ211" s="280">
        <f t="shared" si="127"/>
        <v>0</v>
      </c>
      <c r="AK211" s="186" t="e">
        <f>MATCH(AY211,AY$18:AY643,0)</f>
        <v>#N/A</v>
      </c>
      <c r="AL211" s="280">
        <f t="shared" si="128"/>
        <v>0</v>
      </c>
      <c r="AM211" s="280">
        <f t="shared" si="92"/>
        <v>194</v>
      </c>
      <c r="AN211" s="415"/>
      <c r="AO211" s="416"/>
      <c r="AP211" s="303">
        <f t="shared" si="129"/>
        <v>0</v>
      </c>
      <c r="AQ211" s="304">
        <f t="shared" si="130"/>
        <v>0</v>
      </c>
      <c r="AR211" s="305">
        <f t="shared" si="131"/>
        <v>0</v>
      </c>
      <c r="AS211" s="284"/>
      <c r="AT211" s="285" t="str">
        <f t="shared" si="132"/>
        <v/>
      </c>
      <c r="AU211" s="286"/>
      <c r="AV211" s="287"/>
      <c r="AW211" s="288"/>
      <c r="AX211" s="289"/>
      <c r="AY211" s="290"/>
      <c r="AZ211" s="291"/>
      <c r="BA211" s="286"/>
      <c r="BB211" s="290"/>
      <c r="BC211" s="287"/>
      <c r="BD211" s="307"/>
      <c r="BE211" s="309"/>
      <c r="BF211" s="286"/>
      <c r="BG211" s="297"/>
      <c r="BH211" s="298"/>
      <c r="BI211" s="299"/>
      <c r="BJ211" s="300"/>
      <c r="BK211" s="301"/>
      <c r="BL211" s="286"/>
      <c r="BM211" s="297"/>
      <c r="BN211" s="298"/>
      <c r="BO211" s="299"/>
      <c r="BP211" s="300"/>
      <c r="BQ211" s="301"/>
      <c r="BR211" s="286"/>
      <c r="BS211" s="297"/>
      <c r="BT211" s="298"/>
      <c r="BU211" s="299"/>
      <c r="BV211" s="300"/>
      <c r="BW211" s="301"/>
      <c r="BX211" s="286"/>
      <c r="BY211" s="297"/>
      <c r="BZ211" s="298"/>
      <c r="CA211" s="299"/>
      <c r="CB211" s="300"/>
      <c r="CC211" s="291"/>
      <c r="CD211" s="286"/>
      <c r="CE211" s="297"/>
      <c r="CF211" s="298"/>
      <c r="CG211" s="299"/>
      <c r="CH211" s="300"/>
      <c r="CI211" s="291"/>
      <c r="CJ211" s="286"/>
      <c r="CK211" s="297"/>
      <c r="CL211" s="298"/>
      <c r="CM211" s="299"/>
      <c r="CN211" s="300"/>
      <c r="CO211" s="291"/>
      <c r="CP211" s="286"/>
      <c r="CQ211" s="297"/>
      <c r="CR211" s="298"/>
      <c r="CS211" s="299"/>
      <c r="CT211" s="300"/>
      <c r="CU211" s="291"/>
      <c r="CV211" s="286"/>
      <c r="CW211" s="297"/>
      <c r="CX211" s="298"/>
      <c r="CY211" s="299"/>
      <c r="CZ211" s="300"/>
      <c r="DA211" s="291"/>
      <c r="DB211" s="286"/>
      <c r="DC211" s="297"/>
      <c r="DD211" s="298"/>
      <c r="DE211" s="299"/>
      <c r="DF211" s="300"/>
      <c r="DG211" s="291"/>
      <c r="DH211" s="286"/>
      <c r="DI211" s="297"/>
      <c r="DJ211" s="298"/>
      <c r="DK211" s="299"/>
      <c r="DL211" s="300"/>
      <c r="DM211" s="291"/>
      <c r="DN211" s="286"/>
      <c r="DO211" s="297"/>
      <c r="DP211" s="298"/>
      <c r="DQ211" s="299"/>
      <c r="DR211" s="300"/>
      <c r="DS211" s="291"/>
      <c r="DT211" s="286"/>
      <c r="DU211" s="297"/>
      <c r="DV211" s="298"/>
      <c r="DW211" s="299"/>
      <c r="DX211" s="300"/>
      <c r="DY211" s="291"/>
      <c r="DZ211" s="286"/>
      <c r="EA211" s="297"/>
      <c r="EB211" s="298"/>
      <c r="EC211" s="299"/>
      <c r="ED211" s="300"/>
      <c r="EE211" s="291"/>
      <c r="EF211" s="286"/>
      <c r="EG211" s="297"/>
      <c r="EH211" s="298"/>
      <c r="EI211" s="299"/>
      <c r="EJ211" s="300"/>
      <c r="EK211" s="291"/>
      <c r="EL211" s="286"/>
      <c r="EM211" s="297"/>
      <c r="EN211" s="298"/>
      <c r="EO211" s="299"/>
      <c r="EP211" s="300"/>
      <c r="EQ211" s="291"/>
      <c r="ER211" s="286"/>
      <c r="ES211" s="297"/>
      <c r="ET211" s="298"/>
      <c r="EU211" s="299"/>
      <c r="EV211" s="300"/>
      <c r="EW211" s="291"/>
      <c r="EX211" s="286"/>
      <c r="EY211" s="297"/>
      <c r="EZ211" s="298"/>
      <c r="FA211" s="299"/>
      <c r="FB211" s="300"/>
      <c r="FC211" s="291"/>
      <c r="FD211" s="286"/>
      <c r="FE211" s="297"/>
      <c r="FF211" s="298"/>
      <c r="FG211" s="299"/>
      <c r="FH211" s="300"/>
      <c r="FI211" s="291"/>
      <c r="FJ211" s="286"/>
      <c r="FK211" s="297"/>
      <c r="FL211" s="298"/>
      <c r="FM211" s="299"/>
      <c r="FN211" s="300"/>
      <c r="FO211" s="291"/>
      <c r="FP211" s="286"/>
      <c r="FQ211" s="297"/>
      <c r="FR211" s="298"/>
      <c r="FS211" s="299"/>
      <c r="FT211" s="300"/>
      <c r="FU211" s="291"/>
      <c r="FV211" s="286"/>
      <c r="FW211" s="297"/>
      <c r="FX211" s="298"/>
      <c r="FY211" s="299"/>
      <c r="FZ211" s="300"/>
      <c r="GA211" s="291"/>
      <c r="GB211" s="286"/>
      <c r="GC211" s="297"/>
      <c r="GD211" s="298"/>
      <c r="GE211" s="299"/>
      <c r="GF211" s="300"/>
      <c r="GG211" s="291"/>
      <c r="GH211" s="286"/>
      <c r="GI211" s="297"/>
      <c r="GJ211" s="298"/>
      <c r="GK211" s="299"/>
      <c r="GL211" s="300"/>
      <c r="GM211" s="291"/>
      <c r="GN211" s="286"/>
      <c r="GO211" s="297"/>
      <c r="GP211" s="298"/>
      <c r="GQ211" s="299"/>
      <c r="GR211" s="300"/>
      <c r="GS211" s="291"/>
      <c r="GT211" s="286"/>
      <c r="GU211" s="297"/>
      <c r="GV211" s="298"/>
      <c r="GW211" s="299"/>
      <c r="GX211" s="300"/>
      <c r="GY211" s="291"/>
      <c r="GZ211" s="286"/>
      <c r="HA211" s="297"/>
      <c r="HB211" s="298"/>
      <c r="HC211" s="299"/>
      <c r="HD211" s="300"/>
    </row>
    <row r="212" spans="1:212" x14ac:dyDescent="0.25">
      <c r="A212" s="280">
        <f>IF(AL212=1,(MAXA(A$18:A211)+1),0)</f>
        <v>0</v>
      </c>
      <c r="B212" s="280">
        <f>IF(BF212+BG212+BH212+BI212+BJ212&gt;0,MAXA(B$18:B211)+1,0)</f>
        <v>0</v>
      </c>
      <c r="C212" s="280">
        <f>IF(BL212+BM212+BN212+BO212+BP212&gt;0,MAXA(C$18:C211)+1,0)</f>
        <v>0</v>
      </c>
      <c r="D212" s="280">
        <f>IF(BR212+BS212+BT212+BU212+BV212&gt;0,MAXA(D$18:D211)+1,0)</f>
        <v>0</v>
      </c>
      <c r="E212" s="280">
        <f>IF(BX212+BY212+BZ212+CA212+CB212&gt;0,MAXA(E$18:E211)+1,0)</f>
        <v>0</v>
      </c>
      <c r="F212" s="280">
        <f>IF(CD212+CE212+CF212+CG212+CH212&gt;0,MAXA(F$18:F211)+1,0)</f>
        <v>0</v>
      </c>
      <c r="G212" s="280">
        <f>IF(CJ212+CK212+CL212+CM212+CN212&gt;0,MAXA(G$18:G211)+1,0)</f>
        <v>0</v>
      </c>
      <c r="H212" s="280">
        <f>IF(CP212+CQ212+CR212+CS212+CT212&gt;0,MAXA(H$18:H211)+1,0)</f>
        <v>0</v>
      </c>
      <c r="I212" s="280">
        <f>IF(CV212+CW212+CX212+CY212+CZ212&gt;0,MAXA(I$18:I211)+1,0)</f>
        <v>0</v>
      </c>
      <c r="J212" s="280">
        <f>IF(DB212+DC212+DD212+DE212+DF212&gt;0,MAXA(J$18:J211)+1,0)</f>
        <v>0</v>
      </c>
      <c r="K212" s="280">
        <f>IF(DH212+DI212+DJ212+DK212+DL212&gt;0,MAXA(K$18:K211)+1,0)</f>
        <v>0</v>
      </c>
      <c r="L212" s="280">
        <f>IF(DN212+DO212+DP212+DQ212+DR212&gt;0,MAXA(L$18:L211)+1,0)</f>
        <v>0</v>
      </c>
      <c r="M212" s="280">
        <f>IF(DT212+DU212+DV212+DW212+DX212&gt;0,MAXA(M$18:M211)+1,0)</f>
        <v>0</v>
      </c>
      <c r="N212" s="280">
        <f>IF(DZ212+EA212+EB212+EC212+ED212&gt;0,MAXA(N$18:N211)+1,0)</f>
        <v>0</v>
      </c>
      <c r="O212" s="280">
        <f>IF(EF212+EG212+EH212+EI212+EJ212&gt;0,MAXA(O$18:O211)+1,0)</f>
        <v>0</v>
      </c>
      <c r="P212" s="280">
        <f>IF(EL212+EM212+EN212+EO212+EP212&gt;0,MAXA(P$18:P211)+1,0)</f>
        <v>0</v>
      </c>
      <c r="Q212" s="280">
        <f>IF(ER212+ES212+ET212+EU212+EV212&gt;0,MAXA(Q$18:Q211)+1,0)</f>
        <v>0</v>
      </c>
      <c r="R212" s="280">
        <f>IF(EX212+EY212+EZ212+FA212+FB212&gt;0,MAXA(R$18:R211)+1,0)</f>
        <v>0</v>
      </c>
      <c r="S212" s="280">
        <f>IF(FD212+FE212+FF212+FG212+FH212&gt;0,MAXA(S$18:S211)+1,0)</f>
        <v>0</v>
      </c>
      <c r="T212" s="280">
        <f>IF(FJ212+FK212+FL212+FM212+FN212&gt;0,MAXA(T$18:T211)+1,0)</f>
        <v>0</v>
      </c>
      <c r="U212" s="280">
        <f>IF(FP212+FQ212+FR212+FS212+FT212&gt;0,MAXA(U$18:U211)+1,0)</f>
        <v>0</v>
      </c>
      <c r="V212" s="280">
        <f>IF(FV212+FW212+FX212+FY212+FZ212&gt;0,MAXA(V$18:V211)+1,0)</f>
        <v>0</v>
      </c>
      <c r="W212" s="280">
        <f>IF(GB212+GC212+GD212+GE212+GF212&gt;0,MAXA(W$18:W211)+1,0)</f>
        <v>0</v>
      </c>
      <c r="X212" s="280">
        <f>IF(GH212+GI212+GJ212+GK212+GL212&gt;0,MAXA(X$18:X211)+1,0)</f>
        <v>0</v>
      </c>
      <c r="Y212" s="280">
        <f>IF(GN212+GO212+GP212+GQ212+GR212&gt;0,MAXA(Y$18:Y211)+1,0)</f>
        <v>0</v>
      </c>
      <c r="Z212" s="280">
        <f>IF(GT212+GU212+GV212+GW212+GX212&gt;0,MAXA(Z$18:Z211)+1,0)</f>
        <v>0</v>
      </c>
      <c r="AA212" s="280">
        <f>IF(GZ212+HA212+HB212+HC212+HD212&gt;0,MAXA(AA$18:AA211)+1,0)</f>
        <v>0</v>
      </c>
      <c r="AB212" s="280">
        <f t="shared" si="119"/>
        <v>0</v>
      </c>
      <c r="AC212" s="280">
        <f t="shared" si="120"/>
        <v>0</v>
      </c>
      <c r="AD212" s="280">
        <f t="shared" si="121"/>
        <v>0</v>
      </c>
      <c r="AE212" s="280">
        <f t="shared" si="122"/>
        <v>0</v>
      </c>
      <c r="AF212" s="280">
        <f t="shared" si="123"/>
        <v>0</v>
      </c>
      <c r="AG212" s="280">
        <f t="shared" si="124"/>
        <v>0</v>
      </c>
      <c r="AH212" s="280">
        <f t="shared" si="125"/>
        <v>0</v>
      </c>
      <c r="AI212" s="280">
        <f t="shared" si="126"/>
        <v>0</v>
      </c>
      <c r="AJ212" s="280">
        <f t="shared" si="127"/>
        <v>0</v>
      </c>
      <c r="AK212" s="186" t="e">
        <f>MATCH(AY212,AY$18:AY644,0)</f>
        <v>#N/A</v>
      </c>
      <c r="AL212" s="280">
        <f t="shared" si="128"/>
        <v>0</v>
      </c>
      <c r="AM212" s="280">
        <f t="shared" si="92"/>
        <v>195</v>
      </c>
      <c r="AN212" s="415"/>
      <c r="AO212" s="416"/>
      <c r="AP212" s="303">
        <f t="shared" si="129"/>
        <v>0</v>
      </c>
      <c r="AQ212" s="304">
        <f t="shared" si="130"/>
        <v>0</v>
      </c>
      <c r="AR212" s="305">
        <f t="shared" si="131"/>
        <v>0</v>
      </c>
      <c r="AS212" s="284"/>
      <c r="AT212" s="285" t="str">
        <f t="shared" si="132"/>
        <v/>
      </c>
      <c r="AU212" s="286"/>
      <c r="AV212" s="287"/>
      <c r="AW212" s="288"/>
      <c r="AX212" s="289"/>
      <c r="AY212" s="290"/>
      <c r="AZ212" s="291"/>
      <c r="BA212" s="286"/>
      <c r="BB212" s="290"/>
      <c r="BC212" s="287"/>
      <c r="BD212" s="307"/>
      <c r="BE212" s="309"/>
      <c r="BF212" s="286"/>
      <c r="BG212" s="297"/>
      <c r="BH212" s="298"/>
      <c r="BI212" s="299"/>
      <c r="BJ212" s="300"/>
      <c r="BK212" s="301"/>
      <c r="BL212" s="286"/>
      <c r="BM212" s="297"/>
      <c r="BN212" s="298"/>
      <c r="BO212" s="299"/>
      <c r="BP212" s="300"/>
      <c r="BQ212" s="301"/>
      <c r="BR212" s="286"/>
      <c r="BS212" s="297"/>
      <c r="BT212" s="298"/>
      <c r="BU212" s="299"/>
      <c r="BV212" s="300"/>
      <c r="BW212" s="301"/>
      <c r="BX212" s="286"/>
      <c r="BY212" s="297"/>
      <c r="BZ212" s="298"/>
      <c r="CA212" s="299"/>
      <c r="CB212" s="300"/>
      <c r="CC212" s="291"/>
      <c r="CD212" s="286"/>
      <c r="CE212" s="297"/>
      <c r="CF212" s="298"/>
      <c r="CG212" s="299"/>
      <c r="CH212" s="300"/>
      <c r="CI212" s="291"/>
      <c r="CJ212" s="286"/>
      <c r="CK212" s="297"/>
      <c r="CL212" s="298"/>
      <c r="CM212" s="299"/>
      <c r="CN212" s="300"/>
      <c r="CO212" s="291"/>
      <c r="CP212" s="286"/>
      <c r="CQ212" s="297"/>
      <c r="CR212" s="298"/>
      <c r="CS212" s="299"/>
      <c r="CT212" s="300"/>
      <c r="CU212" s="291"/>
      <c r="CV212" s="286"/>
      <c r="CW212" s="297"/>
      <c r="CX212" s="298"/>
      <c r="CY212" s="299"/>
      <c r="CZ212" s="300"/>
      <c r="DA212" s="291"/>
      <c r="DB212" s="286"/>
      <c r="DC212" s="297"/>
      <c r="DD212" s="298"/>
      <c r="DE212" s="299"/>
      <c r="DF212" s="300"/>
      <c r="DG212" s="291"/>
      <c r="DH212" s="286"/>
      <c r="DI212" s="297"/>
      <c r="DJ212" s="298"/>
      <c r="DK212" s="299"/>
      <c r="DL212" s="300"/>
      <c r="DM212" s="291"/>
      <c r="DN212" s="286"/>
      <c r="DO212" s="297"/>
      <c r="DP212" s="298"/>
      <c r="DQ212" s="299"/>
      <c r="DR212" s="300"/>
      <c r="DS212" s="291"/>
      <c r="DT212" s="286"/>
      <c r="DU212" s="297"/>
      <c r="DV212" s="298"/>
      <c r="DW212" s="299"/>
      <c r="DX212" s="300"/>
      <c r="DY212" s="291"/>
      <c r="DZ212" s="286"/>
      <c r="EA212" s="297"/>
      <c r="EB212" s="298"/>
      <c r="EC212" s="299"/>
      <c r="ED212" s="300"/>
      <c r="EE212" s="291"/>
      <c r="EF212" s="286"/>
      <c r="EG212" s="297"/>
      <c r="EH212" s="298"/>
      <c r="EI212" s="299"/>
      <c r="EJ212" s="300"/>
      <c r="EK212" s="291"/>
      <c r="EL212" s="286"/>
      <c r="EM212" s="297"/>
      <c r="EN212" s="298"/>
      <c r="EO212" s="299"/>
      <c r="EP212" s="300"/>
      <c r="EQ212" s="291"/>
      <c r="ER212" s="286"/>
      <c r="ES212" s="297"/>
      <c r="ET212" s="298"/>
      <c r="EU212" s="299"/>
      <c r="EV212" s="300"/>
      <c r="EW212" s="291"/>
      <c r="EX212" s="286"/>
      <c r="EY212" s="297"/>
      <c r="EZ212" s="298"/>
      <c r="FA212" s="299"/>
      <c r="FB212" s="300"/>
      <c r="FC212" s="291"/>
      <c r="FD212" s="286"/>
      <c r="FE212" s="297"/>
      <c r="FF212" s="298"/>
      <c r="FG212" s="299"/>
      <c r="FH212" s="300"/>
      <c r="FI212" s="291"/>
      <c r="FJ212" s="286"/>
      <c r="FK212" s="297"/>
      <c r="FL212" s="298"/>
      <c r="FM212" s="299"/>
      <c r="FN212" s="300"/>
      <c r="FO212" s="291"/>
      <c r="FP212" s="286"/>
      <c r="FQ212" s="297"/>
      <c r="FR212" s="298"/>
      <c r="FS212" s="299"/>
      <c r="FT212" s="300"/>
      <c r="FU212" s="291"/>
      <c r="FV212" s="286"/>
      <c r="FW212" s="297"/>
      <c r="FX212" s="298"/>
      <c r="FY212" s="299"/>
      <c r="FZ212" s="300"/>
      <c r="GA212" s="291"/>
      <c r="GB212" s="286"/>
      <c r="GC212" s="297"/>
      <c r="GD212" s="298"/>
      <c r="GE212" s="299"/>
      <c r="GF212" s="300"/>
      <c r="GG212" s="291"/>
      <c r="GH212" s="286"/>
      <c r="GI212" s="297"/>
      <c r="GJ212" s="298"/>
      <c r="GK212" s="299"/>
      <c r="GL212" s="300"/>
      <c r="GM212" s="291"/>
      <c r="GN212" s="286"/>
      <c r="GO212" s="297"/>
      <c r="GP212" s="298"/>
      <c r="GQ212" s="299"/>
      <c r="GR212" s="300"/>
      <c r="GS212" s="291"/>
      <c r="GT212" s="286"/>
      <c r="GU212" s="297"/>
      <c r="GV212" s="298"/>
      <c r="GW212" s="299"/>
      <c r="GX212" s="300"/>
      <c r="GY212" s="291"/>
      <c r="GZ212" s="286"/>
      <c r="HA212" s="297"/>
      <c r="HB212" s="298"/>
      <c r="HC212" s="299"/>
      <c r="HD212" s="300"/>
    </row>
    <row r="213" spans="1:212" x14ac:dyDescent="0.25">
      <c r="A213" s="280">
        <f>IF(AL213=1,(MAXA(A$18:A212)+1),0)</f>
        <v>0</v>
      </c>
      <c r="B213" s="280">
        <f>IF(BF213+BG213+BH213+BI213+BJ213&gt;0,MAXA(B$18:B212)+1,0)</f>
        <v>0</v>
      </c>
      <c r="C213" s="280">
        <f>IF(BL213+BM213+BN213+BO213+BP213&gt;0,MAXA(C$18:C212)+1,0)</f>
        <v>0</v>
      </c>
      <c r="D213" s="280">
        <f>IF(BR213+BS213+BT213+BU213+BV213&gt;0,MAXA(D$18:D212)+1,0)</f>
        <v>0</v>
      </c>
      <c r="E213" s="280">
        <f>IF(BX213+BY213+BZ213+CA213+CB213&gt;0,MAXA(E$18:E212)+1,0)</f>
        <v>0</v>
      </c>
      <c r="F213" s="280">
        <f>IF(CD213+CE213+CF213+CG213+CH213&gt;0,MAXA(F$18:F212)+1,0)</f>
        <v>0</v>
      </c>
      <c r="G213" s="280">
        <f>IF(CJ213+CK213+CL213+CM213+CN213&gt;0,MAXA(G$18:G212)+1,0)</f>
        <v>0</v>
      </c>
      <c r="H213" s="280">
        <f>IF(CP213+CQ213+CR213+CS213+CT213&gt;0,MAXA(H$18:H212)+1,0)</f>
        <v>0</v>
      </c>
      <c r="I213" s="280">
        <f>IF(CV213+CW213+CX213+CY213+CZ213&gt;0,MAXA(I$18:I212)+1,0)</f>
        <v>0</v>
      </c>
      <c r="J213" s="280">
        <f>IF(DB213+DC213+DD213+DE213+DF213&gt;0,MAXA(J$18:J212)+1,0)</f>
        <v>0</v>
      </c>
      <c r="K213" s="280">
        <f>IF(DH213+DI213+DJ213+DK213+DL213&gt;0,MAXA(K$18:K212)+1,0)</f>
        <v>0</v>
      </c>
      <c r="L213" s="280">
        <f>IF(DN213+DO213+DP213+DQ213+DR213&gt;0,MAXA(L$18:L212)+1,0)</f>
        <v>0</v>
      </c>
      <c r="M213" s="280">
        <f>IF(DT213+DU213+DV213+DW213+DX213&gt;0,MAXA(M$18:M212)+1,0)</f>
        <v>0</v>
      </c>
      <c r="N213" s="280">
        <f>IF(DZ213+EA213+EB213+EC213+ED213&gt;0,MAXA(N$18:N212)+1,0)</f>
        <v>0</v>
      </c>
      <c r="O213" s="280">
        <f>IF(EF213+EG213+EH213+EI213+EJ213&gt;0,MAXA(O$18:O212)+1,0)</f>
        <v>0</v>
      </c>
      <c r="P213" s="280">
        <f>IF(EL213+EM213+EN213+EO213+EP213&gt;0,MAXA(P$18:P212)+1,0)</f>
        <v>0</v>
      </c>
      <c r="Q213" s="280">
        <f>IF(ER213+ES213+ET213+EU213+EV213&gt;0,MAXA(Q$18:Q212)+1,0)</f>
        <v>0</v>
      </c>
      <c r="R213" s="280">
        <f>IF(EX213+EY213+EZ213+FA213+FB213&gt;0,MAXA(R$18:R212)+1,0)</f>
        <v>0</v>
      </c>
      <c r="S213" s="280">
        <f>IF(FD213+FE213+FF213+FG213+FH213&gt;0,MAXA(S$18:S212)+1,0)</f>
        <v>0</v>
      </c>
      <c r="T213" s="280">
        <f>IF(FJ213+FK213+FL213+FM213+FN213&gt;0,MAXA(T$18:T212)+1,0)</f>
        <v>0</v>
      </c>
      <c r="U213" s="280">
        <f>IF(FP213+FQ213+FR213+FS213+FT213&gt;0,MAXA(U$18:U212)+1,0)</f>
        <v>0</v>
      </c>
      <c r="V213" s="280">
        <f>IF(FV213+FW213+FX213+FY213+FZ213&gt;0,MAXA(V$18:V212)+1,0)</f>
        <v>0</v>
      </c>
      <c r="W213" s="280">
        <f>IF(GB213+GC213+GD213+GE213+GF213&gt;0,MAXA(W$18:W212)+1,0)</f>
        <v>0</v>
      </c>
      <c r="X213" s="280">
        <f>IF(GH213+GI213+GJ213+GK213+GL213&gt;0,MAXA(X$18:X212)+1,0)</f>
        <v>0</v>
      </c>
      <c r="Y213" s="280">
        <f>IF(GN213+GO213+GP213+GQ213+GR213&gt;0,MAXA(Y$18:Y212)+1,0)</f>
        <v>0</v>
      </c>
      <c r="Z213" s="280">
        <f>IF(GT213+GU213+GV213+GW213+GX213&gt;0,MAXA(Z$18:Z212)+1,0)</f>
        <v>0</v>
      </c>
      <c r="AA213" s="280">
        <f>IF(GZ213+HA213+HB213+HC213+HD213&gt;0,MAXA(AA$18:AA212)+1,0)</f>
        <v>0</v>
      </c>
      <c r="AB213" s="280">
        <f t="shared" si="119"/>
        <v>0</v>
      </c>
      <c r="AC213" s="280">
        <f t="shared" si="120"/>
        <v>0</v>
      </c>
      <c r="AD213" s="280">
        <f t="shared" si="121"/>
        <v>0</v>
      </c>
      <c r="AE213" s="280">
        <f t="shared" si="122"/>
        <v>0</v>
      </c>
      <c r="AF213" s="280">
        <f t="shared" si="123"/>
        <v>0</v>
      </c>
      <c r="AG213" s="280">
        <f t="shared" si="124"/>
        <v>0</v>
      </c>
      <c r="AH213" s="280">
        <f t="shared" si="125"/>
        <v>0</v>
      </c>
      <c r="AI213" s="280">
        <f t="shared" si="126"/>
        <v>0</v>
      </c>
      <c r="AJ213" s="280">
        <f t="shared" si="127"/>
        <v>0</v>
      </c>
      <c r="AK213" s="186" t="e">
        <f>MATCH(AY213,AY$18:AY645,0)</f>
        <v>#N/A</v>
      </c>
      <c r="AL213" s="280">
        <f t="shared" si="128"/>
        <v>0</v>
      </c>
      <c r="AM213" s="280">
        <f t="shared" si="92"/>
        <v>196</v>
      </c>
      <c r="AN213" s="415"/>
      <c r="AO213" s="416"/>
      <c r="AP213" s="303">
        <f t="shared" si="129"/>
        <v>0</v>
      </c>
      <c r="AQ213" s="304">
        <f t="shared" si="130"/>
        <v>0</v>
      </c>
      <c r="AR213" s="305">
        <f t="shared" si="131"/>
        <v>0</v>
      </c>
      <c r="AS213" s="284"/>
      <c r="AT213" s="285" t="str">
        <f t="shared" si="132"/>
        <v/>
      </c>
      <c r="AU213" s="286"/>
      <c r="AV213" s="287"/>
      <c r="AW213" s="288"/>
      <c r="AX213" s="289"/>
      <c r="AY213" s="290"/>
      <c r="AZ213" s="291"/>
      <c r="BA213" s="286"/>
      <c r="BB213" s="290"/>
      <c r="BC213" s="287"/>
      <c r="BD213" s="307"/>
      <c r="BE213" s="309"/>
      <c r="BF213" s="286"/>
      <c r="BG213" s="297"/>
      <c r="BH213" s="298"/>
      <c r="BI213" s="299"/>
      <c r="BJ213" s="300"/>
      <c r="BK213" s="301"/>
      <c r="BL213" s="286"/>
      <c r="BM213" s="297"/>
      <c r="BN213" s="298"/>
      <c r="BO213" s="299"/>
      <c r="BP213" s="300"/>
      <c r="BQ213" s="301"/>
      <c r="BR213" s="286"/>
      <c r="BS213" s="297"/>
      <c r="BT213" s="298"/>
      <c r="BU213" s="299"/>
      <c r="BV213" s="300"/>
      <c r="BW213" s="301"/>
      <c r="BX213" s="286"/>
      <c r="BY213" s="297"/>
      <c r="BZ213" s="298"/>
      <c r="CA213" s="299"/>
      <c r="CB213" s="300"/>
      <c r="CC213" s="291"/>
      <c r="CD213" s="286"/>
      <c r="CE213" s="297"/>
      <c r="CF213" s="298"/>
      <c r="CG213" s="299"/>
      <c r="CH213" s="300"/>
      <c r="CI213" s="291"/>
      <c r="CJ213" s="286"/>
      <c r="CK213" s="297"/>
      <c r="CL213" s="298"/>
      <c r="CM213" s="299"/>
      <c r="CN213" s="300"/>
      <c r="CO213" s="291"/>
      <c r="CP213" s="286"/>
      <c r="CQ213" s="297"/>
      <c r="CR213" s="298"/>
      <c r="CS213" s="299"/>
      <c r="CT213" s="300"/>
      <c r="CU213" s="291"/>
      <c r="CV213" s="286"/>
      <c r="CW213" s="297"/>
      <c r="CX213" s="298"/>
      <c r="CY213" s="299"/>
      <c r="CZ213" s="300"/>
      <c r="DA213" s="291"/>
      <c r="DB213" s="286"/>
      <c r="DC213" s="297"/>
      <c r="DD213" s="298"/>
      <c r="DE213" s="299"/>
      <c r="DF213" s="300"/>
      <c r="DG213" s="291"/>
      <c r="DH213" s="286"/>
      <c r="DI213" s="297"/>
      <c r="DJ213" s="298"/>
      <c r="DK213" s="299"/>
      <c r="DL213" s="300"/>
      <c r="DM213" s="291"/>
      <c r="DN213" s="286"/>
      <c r="DO213" s="297"/>
      <c r="DP213" s="298"/>
      <c r="DQ213" s="299"/>
      <c r="DR213" s="300"/>
      <c r="DS213" s="291"/>
      <c r="DT213" s="286"/>
      <c r="DU213" s="297"/>
      <c r="DV213" s="298"/>
      <c r="DW213" s="299"/>
      <c r="DX213" s="300"/>
      <c r="DY213" s="291"/>
      <c r="DZ213" s="286"/>
      <c r="EA213" s="297"/>
      <c r="EB213" s="298"/>
      <c r="EC213" s="299"/>
      <c r="ED213" s="300"/>
      <c r="EE213" s="291"/>
      <c r="EF213" s="286"/>
      <c r="EG213" s="297"/>
      <c r="EH213" s="298"/>
      <c r="EI213" s="299"/>
      <c r="EJ213" s="300"/>
      <c r="EK213" s="291"/>
      <c r="EL213" s="286"/>
      <c r="EM213" s="297"/>
      <c r="EN213" s="298"/>
      <c r="EO213" s="299"/>
      <c r="EP213" s="300"/>
      <c r="EQ213" s="291"/>
      <c r="ER213" s="286"/>
      <c r="ES213" s="297"/>
      <c r="ET213" s="298"/>
      <c r="EU213" s="299"/>
      <c r="EV213" s="300"/>
      <c r="EW213" s="291"/>
      <c r="EX213" s="286"/>
      <c r="EY213" s="297"/>
      <c r="EZ213" s="298"/>
      <c r="FA213" s="299"/>
      <c r="FB213" s="300"/>
      <c r="FC213" s="291"/>
      <c r="FD213" s="286"/>
      <c r="FE213" s="297"/>
      <c r="FF213" s="298"/>
      <c r="FG213" s="299"/>
      <c r="FH213" s="300"/>
      <c r="FI213" s="291"/>
      <c r="FJ213" s="286"/>
      <c r="FK213" s="297"/>
      <c r="FL213" s="298"/>
      <c r="FM213" s="299"/>
      <c r="FN213" s="300"/>
      <c r="FO213" s="291"/>
      <c r="FP213" s="286"/>
      <c r="FQ213" s="297"/>
      <c r="FR213" s="298"/>
      <c r="FS213" s="299"/>
      <c r="FT213" s="300"/>
      <c r="FU213" s="291"/>
      <c r="FV213" s="286"/>
      <c r="FW213" s="297"/>
      <c r="FX213" s="298"/>
      <c r="FY213" s="299"/>
      <c r="FZ213" s="300"/>
      <c r="GA213" s="291"/>
      <c r="GB213" s="286"/>
      <c r="GC213" s="297"/>
      <c r="GD213" s="298"/>
      <c r="GE213" s="299"/>
      <c r="GF213" s="300"/>
      <c r="GG213" s="291"/>
      <c r="GH213" s="286"/>
      <c r="GI213" s="297"/>
      <c r="GJ213" s="298"/>
      <c r="GK213" s="299"/>
      <c r="GL213" s="300"/>
      <c r="GM213" s="291"/>
      <c r="GN213" s="286"/>
      <c r="GO213" s="297"/>
      <c r="GP213" s="298"/>
      <c r="GQ213" s="299"/>
      <c r="GR213" s="300"/>
      <c r="GS213" s="291"/>
      <c r="GT213" s="286"/>
      <c r="GU213" s="297"/>
      <c r="GV213" s="298"/>
      <c r="GW213" s="299"/>
      <c r="GX213" s="300"/>
      <c r="GY213" s="291"/>
      <c r="GZ213" s="286"/>
      <c r="HA213" s="297"/>
      <c r="HB213" s="298"/>
      <c r="HC213" s="299"/>
      <c r="HD213" s="300"/>
    </row>
    <row r="214" spans="1:212" x14ac:dyDescent="0.25">
      <c r="A214" s="280">
        <f>IF(AL214=1,(MAXA(A$18:A213)+1),0)</f>
        <v>0</v>
      </c>
      <c r="B214" s="280">
        <f>IF(BF214+BG214+BH214+BI214+BJ214&gt;0,MAXA(B$18:B213)+1,0)</f>
        <v>0</v>
      </c>
      <c r="C214" s="280">
        <f>IF(BL214+BM214+BN214+BO214+BP214&gt;0,MAXA(C$18:C213)+1,0)</f>
        <v>0</v>
      </c>
      <c r="D214" s="280">
        <f>IF(BR214+BS214+BT214+BU214+BV214&gt;0,MAXA(D$18:D213)+1,0)</f>
        <v>0</v>
      </c>
      <c r="E214" s="280">
        <f>IF(BX214+BY214+BZ214+CA214+CB214&gt;0,MAXA(E$18:E213)+1,0)</f>
        <v>0</v>
      </c>
      <c r="F214" s="280">
        <f>IF(CD214+CE214+CF214+CG214+CH214&gt;0,MAXA(F$18:F213)+1,0)</f>
        <v>0</v>
      </c>
      <c r="G214" s="280">
        <f>IF(CJ214+CK214+CL214+CM214+CN214&gt;0,MAXA(G$18:G213)+1,0)</f>
        <v>0</v>
      </c>
      <c r="H214" s="280">
        <f>IF(CP214+CQ214+CR214+CS214+CT214&gt;0,MAXA(H$18:H213)+1,0)</f>
        <v>0</v>
      </c>
      <c r="I214" s="280">
        <f>IF(CV214+CW214+CX214+CY214+CZ214&gt;0,MAXA(I$18:I213)+1,0)</f>
        <v>0</v>
      </c>
      <c r="J214" s="280">
        <f>IF(DB214+DC214+DD214+DE214+DF214&gt;0,MAXA(J$18:J213)+1,0)</f>
        <v>0</v>
      </c>
      <c r="K214" s="280">
        <f>IF(DH214+DI214+DJ214+DK214+DL214&gt;0,MAXA(K$18:K213)+1,0)</f>
        <v>0</v>
      </c>
      <c r="L214" s="280">
        <f>IF(DN214+DO214+DP214+DQ214+DR214&gt;0,MAXA(L$18:L213)+1,0)</f>
        <v>0</v>
      </c>
      <c r="M214" s="280">
        <f>IF(DT214+DU214+DV214+DW214+DX214&gt;0,MAXA(M$18:M213)+1,0)</f>
        <v>0</v>
      </c>
      <c r="N214" s="280">
        <f>IF(DZ214+EA214+EB214+EC214+ED214&gt;0,MAXA(N$18:N213)+1,0)</f>
        <v>0</v>
      </c>
      <c r="O214" s="280">
        <f>IF(EF214+EG214+EH214+EI214+EJ214&gt;0,MAXA(O$18:O213)+1,0)</f>
        <v>0</v>
      </c>
      <c r="P214" s="280">
        <f>IF(EL214+EM214+EN214+EO214+EP214&gt;0,MAXA(P$18:P213)+1,0)</f>
        <v>0</v>
      </c>
      <c r="Q214" s="280">
        <f>IF(ER214+ES214+ET214+EU214+EV214&gt;0,MAXA(Q$18:Q213)+1,0)</f>
        <v>0</v>
      </c>
      <c r="R214" s="280">
        <f>IF(EX214+EY214+EZ214+FA214+FB214&gt;0,MAXA(R$18:R213)+1,0)</f>
        <v>0</v>
      </c>
      <c r="S214" s="280">
        <f>IF(FD214+FE214+FF214+FG214+FH214&gt;0,MAXA(S$18:S213)+1,0)</f>
        <v>0</v>
      </c>
      <c r="T214" s="280">
        <f>IF(FJ214+FK214+FL214+FM214+FN214&gt;0,MAXA(T$18:T213)+1,0)</f>
        <v>0</v>
      </c>
      <c r="U214" s="280">
        <f>IF(FP214+FQ214+FR214+FS214+FT214&gt;0,MAXA(U$18:U213)+1,0)</f>
        <v>0</v>
      </c>
      <c r="V214" s="280">
        <f>IF(FV214+FW214+FX214+FY214+FZ214&gt;0,MAXA(V$18:V213)+1,0)</f>
        <v>0</v>
      </c>
      <c r="W214" s="280">
        <f>IF(GB214+GC214+GD214+GE214+GF214&gt;0,MAXA(W$18:W213)+1,0)</f>
        <v>0</v>
      </c>
      <c r="X214" s="280">
        <f>IF(GH214+GI214+GJ214+GK214+GL214&gt;0,MAXA(X$18:X213)+1,0)</f>
        <v>0</v>
      </c>
      <c r="Y214" s="280">
        <f>IF(GN214+GO214+GP214+GQ214+GR214&gt;0,MAXA(Y$18:Y213)+1,0)</f>
        <v>0</v>
      </c>
      <c r="Z214" s="280">
        <f>IF(GT214+GU214+GV214+GW214+GX214&gt;0,MAXA(Z$18:Z213)+1,0)</f>
        <v>0</v>
      </c>
      <c r="AA214" s="280">
        <f>IF(GZ214+HA214+HB214+HC214+HD214&gt;0,MAXA(AA$18:AA213)+1,0)</f>
        <v>0</v>
      </c>
      <c r="AB214" s="280">
        <f t="shared" si="119"/>
        <v>0</v>
      </c>
      <c r="AC214" s="280">
        <f t="shared" si="120"/>
        <v>0</v>
      </c>
      <c r="AD214" s="280">
        <f t="shared" si="121"/>
        <v>0</v>
      </c>
      <c r="AE214" s="280">
        <f t="shared" si="122"/>
        <v>0</v>
      </c>
      <c r="AF214" s="280">
        <f t="shared" si="123"/>
        <v>0</v>
      </c>
      <c r="AG214" s="280">
        <f t="shared" si="124"/>
        <v>0</v>
      </c>
      <c r="AH214" s="280">
        <f t="shared" si="125"/>
        <v>0</v>
      </c>
      <c r="AI214" s="280">
        <f t="shared" si="126"/>
        <v>0</v>
      </c>
      <c r="AJ214" s="280">
        <f t="shared" si="127"/>
        <v>0</v>
      </c>
      <c r="AK214" s="186" t="e">
        <f>MATCH(AY214,AY$18:AY646,0)</f>
        <v>#N/A</v>
      </c>
      <c r="AL214" s="280">
        <f t="shared" si="128"/>
        <v>0</v>
      </c>
      <c r="AM214" s="280">
        <f t="shared" si="92"/>
        <v>197</v>
      </c>
      <c r="AN214" s="415"/>
      <c r="AO214" s="416"/>
      <c r="AP214" s="303">
        <f t="shared" si="129"/>
        <v>0</v>
      </c>
      <c r="AQ214" s="304">
        <f t="shared" si="130"/>
        <v>0</v>
      </c>
      <c r="AR214" s="305">
        <f t="shared" si="131"/>
        <v>0</v>
      </c>
      <c r="AS214" s="284"/>
      <c r="AT214" s="285" t="str">
        <f t="shared" si="132"/>
        <v/>
      </c>
      <c r="AU214" s="286"/>
      <c r="AV214" s="287"/>
      <c r="AW214" s="288"/>
      <c r="AX214" s="289"/>
      <c r="AY214" s="290"/>
      <c r="AZ214" s="291"/>
      <c r="BA214" s="286"/>
      <c r="BB214" s="290"/>
      <c r="BC214" s="287"/>
      <c r="BD214" s="307"/>
      <c r="BE214" s="309"/>
      <c r="BF214" s="286"/>
      <c r="BG214" s="297"/>
      <c r="BH214" s="298"/>
      <c r="BI214" s="299"/>
      <c r="BJ214" s="300"/>
      <c r="BK214" s="301"/>
      <c r="BL214" s="286"/>
      <c r="BM214" s="297"/>
      <c r="BN214" s="298"/>
      <c r="BO214" s="299"/>
      <c r="BP214" s="300"/>
      <c r="BQ214" s="301"/>
      <c r="BR214" s="286"/>
      <c r="BS214" s="297"/>
      <c r="BT214" s="298"/>
      <c r="BU214" s="299"/>
      <c r="BV214" s="300"/>
      <c r="BW214" s="301"/>
      <c r="BX214" s="286"/>
      <c r="BY214" s="297"/>
      <c r="BZ214" s="298"/>
      <c r="CA214" s="299"/>
      <c r="CB214" s="300"/>
      <c r="CC214" s="291"/>
      <c r="CD214" s="286"/>
      <c r="CE214" s="297"/>
      <c r="CF214" s="298"/>
      <c r="CG214" s="299"/>
      <c r="CH214" s="300"/>
      <c r="CI214" s="291"/>
      <c r="CJ214" s="286"/>
      <c r="CK214" s="297"/>
      <c r="CL214" s="298"/>
      <c r="CM214" s="299"/>
      <c r="CN214" s="300"/>
      <c r="CO214" s="291"/>
      <c r="CP214" s="286"/>
      <c r="CQ214" s="297"/>
      <c r="CR214" s="298"/>
      <c r="CS214" s="299"/>
      <c r="CT214" s="300"/>
      <c r="CU214" s="291"/>
      <c r="CV214" s="286"/>
      <c r="CW214" s="297"/>
      <c r="CX214" s="298"/>
      <c r="CY214" s="299"/>
      <c r="CZ214" s="300"/>
      <c r="DA214" s="291"/>
      <c r="DB214" s="286"/>
      <c r="DC214" s="297"/>
      <c r="DD214" s="298"/>
      <c r="DE214" s="299"/>
      <c r="DF214" s="300"/>
      <c r="DG214" s="291"/>
      <c r="DH214" s="286"/>
      <c r="DI214" s="297"/>
      <c r="DJ214" s="298"/>
      <c r="DK214" s="299"/>
      <c r="DL214" s="300"/>
      <c r="DM214" s="291"/>
      <c r="DN214" s="286"/>
      <c r="DO214" s="297"/>
      <c r="DP214" s="298"/>
      <c r="DQ214" s="299"/>
      <c r="DR214" s="300"/>
      <c r="DS214" s="291"/>
      <c r="DT214" s="286"/>
      <c r="DU214" s="297"/>
      <c r="DV214" s="298"/>
      <c r="DW214" s="299"/>
      <c r="DX214" s="300"/>
      <c r="DY214" s="291"/>
      <c r="DZ214" s="286"/>
      <c r="EA214" s="297"/>
      <c r="EB214" s="298"/>
      <c r="EC214" s="299"/>
      <c r="ED214" s="300"/>
      <c r="EE214" s="291"/>
      <c r="EF214" s="286"/>
      <c r="EG214" s="297"/>
      <c r="EH214" s="298"/>
      <c r="EI214" s="299"/>
      <c r="EJ214" s="300"/>
      <c r="EK214" s="291"/>
      <c r="EL214" s="286"/>
      <c r="EM214" s="297"/>
      <c r="EN214" s="298"/>
      <c r="EO214" s="299"/>
      <c r="EP214" s="300"/>
      <c r="EQ214" s="291"/>
      <c r="ER214" s="286"/>
      <c r="ES214" s="297"/>
      <c r="ET214" s="298"/>
      <c r="EU214" s="299"/>
      <c r="EV214" s="300"/>
      <c r="EW214" s="291"/>
      <c r="EX214" s="286"/>
      <c r="EY214" s="297"/>
      <c r="EZ214" s="298"/>
      <c r="FA214" s="299"/>
      <c r="FB214" s="300"/>
      <c r="FC214" s="291"/>
      <c r="FD214" s="286"/>
      <c r="FE214" s="297"/>
      <c r="FF214" s="298"/>
      <c r="FG214" s="299"/>
      <c r="FH214" s="300"/>
      <c r="FI214" s="291"/>
      <c r="FJ214" s="286"/>
      <c r="FK214" s="297"/>
      <c r="FL214" s="298"/>
      <c r="FM214" s="299"/>
      <c r="FN214" s="300"/>
      <c r="FO214" s="291"/>
      <c r="FP214" s="286"/>
      <c r="FQ214" s="297"/>
      <c r="FR214" s="298"/>
      <c r="FS214" s="299"/>
      <c r="FT214" s="300"/>
      <c r="FU214" s="291"/>
      <c r="FV214" s="286"/>
      <c r="FW214" s="297"/>
      <c r="FX214" s="298"/>
      <c r="FY214" s="299"/>
      <c r="FZ214" s="300"/>
      <c r="GA214" s="291"/>
      <c r="GB214" s="286"/>
      <c r="GC214" s="297"/>
      <c r="GD214" s="298"/>
      <c r="GE214" s="299"/>
      <c r="GF214" s="300"/>
      <c r="GG214" s="291"/>
      <c r="GH214" s="286"/>
      <c r="GI214" s="297"/>
      <c r="GJ214" s="298"/>
      <c r="GK214" s="299"/>
      <c r="GL214" s="300"/>
      <c r="GM214" s="291"/>
      <c r="GN214" s="286"/>
      <c r="GO214" s="297"/>
      <c r="GP214" s="298"/>
      <c r="GQ214" s="299"/>
      <c r="GR214" s="300"/>
      <c r="GS214" s="291"/>
      <c r="GT214" s="286"/>
      <c r="GU214" s="297"/>
      <c r="GV214" s="298"/>
      <c r="GW214" s="299"/>
      <c r="GX214" s="300"/>
      <c r="GY214" s="291"/>
      <c r="GZ214" s="286"/>
      <c r="HA214" s="297"/>
      <c r="HB214" s="298"/>
      <c r="HC214" s="299"/>
      <c r="HD214" s="300"/>
    </row>
    <row r="215" spans="1:212" x14ac:dyDescent="0.25">
      <c r="A215" s="280">
        <f>IF(AL215=1,(MAXA(A$18:A214)+1),0)</f>
        <v>0</v>
      </c>
      <c r="B215" s="280">
        <f>IF(BF215+BG215+BH215+BI215+BJ215&gt;0,MAXA(B$18:B214)+1,0)</f>
        <v>0</v>
      </c>
      <c r="C215" s="280">
        <f>IF(BL215+BM215+BN215+BO215+BP215&gt;0,MAXA(C$18:C214)+1,0)</f>
        <v>0</v>
      </c>
      <c r="D215" s="280">
        <f>IF(BR215+BS215+BT215+BU215+BV215&gt;0,MAXA(D$18:D214)+1,0)</f>
        <v>0</v>
      </c>
      <c r="E215" s="280">
        <f>IF(BX215+BY215+BZ215+CA215+CB215&gt;0,MAXA(E$18:E214)+1,0)</f>
        <v>0</v>
      </c>
      <c r="F215" s="280">
        <f>IF(CD215+CE215+CF215+CG215+CH215&gt;0,MAXA(F$18:F214)+1,0)</f>
        <v>0</v>
      </c>
      <c r="G215" s="280">
        <f>IF(CJ215+CK215+CL215+CM215+CN215&gt;0,MAXA(G$18:G214)+1,0)</f>
        <v>0</v>
      </c>
      <c r="H215" s="280">
        <f>IF(CP215+CQ215+CR215+CS215+CT215&gt;0,MAXA(H$18:H214)+1,0)</f>
        <v>0</v>
      </c>
      <c r="I215" s="280">
        <f>IF(CV215+CW215+CX215+CY215+CZ215&gt;0,MAXA(I$18:I214)+1,0)</f>
        <v>0</v>
      </c>
      <c r="J215" s="280">
        <f>IF(DB215+DC215+DD215+DE215+DF215&gt;0,MAXA(J$18:J214)+1,0)</f>
        <v>0</v>
      </c>
      <c r="K215" s="280">
        <f>IF(DH215+DI215+DJ215+DK215+DL215&gt;0,MAXA(K$18:K214)+1,0)</f>
        <v>0</v>
      </c>
      <c r="L215" s="280">
        <f>IF(DN215+DO215+DP215+DQ215+DR215&gt;0,MAXA(L$18:L214)+1,0)</f>
        <v>0</v>
      </c>
      <c r="M215" s="280">
        <f>IF(DT215+DU215+DV215+DW215+DX215&gt;0,MAXA(M$18:M214)+1,0)</f>
        <v>0</v>
      </c>
      <c r="N215" s="280">
        <f>IF(DZ215+EA215+EB215+EC215+ED215&gt;0,MAXA(N$18:N214)+1,0)</f>
        <v>0</v>
      </c>
      <c r="O215" s="280">
        <f>IF(EF215+EG215+EH215+EI215+EJ215&gt;0,MAXA(O$18:O214)+1,0)</f>
        <v>0</v>
      </c>
      <c r="P215" s="280">
        <f>IF(EL215+EM215+EN215+EO215+EP215&gt;0,MAXA(P$18:P214)+1,0)</f>
        <v>0</v>
      </c>
      <c r="Q215" s="280">
        <f>IF(ER215+ES215+ET215+EU215+EV215&gt;0,MAXA(Q$18:Q214)+1,0)</f>
        <v>0</v>
      </c>
      <c r="R215" s="280">
        <f>IF(EX215+EY215+EZ215+FA215+FB215&gt;0,MAXA(R$18:R214)+1,0)</f>
        <v>0</v>
      </c>
      <c r="S215" s="280">
        <f>IF(FD215+FE215+FF215+FG215+FH215&gt;0,MAXA(S$18:S214)+1,0)</f>
        <v>0</v>
      </c>
      <c r="T215" s="280">
        <f>IF(FJ215+FK215+FL215+FM215+FN215&gt;0,MAXA(T$18:T214)+1,0)</f>
        <v>0</v>
      </c>
      <c r="U215" s="280">
        <f>IF(FP215+FQ215+FR215+FS215+FT215&gt;0,MAXA(U$18:U214)+1,0)</f>
        <v>0</v>
      </c>
      <c r="V215" s="280">
        <f>IF(FV215+FW215+FX215+FY215+FZ215&gt;0,MAXA(V$18:V214)+1,0)</f>
        <v>0</v>
      </c>
      <c r="W215" s="280">
        <f>IF(GB215+GC215+GD215+GE215+GF215&gt;0,MAXA(W$18:W214)+1,0)</f>
        <v>0</v>
      </c>
      <c r="X215" s="280">
        <f>IF(GH215+GI215+GJ215+GK215+GL215&gt;0,MAXA(X$18:X214)+1,0)</f>
        <v>0</v>
      </c>
      <c r="Y215" s="280">
        <f>IF(GN215+GO215+GP215+GQ215+GR215&gt;0,MAXA(Y$18:Y214)+1,0)</f>
        <v>0</v>
      </c>
      <c r="Z215" s="280">
        <f>IF(GT215+GU215+GV215+GW215+GX215&gt;0,MAXA(Z$18:Z214)+1,0)</f>
        <v>0</v>
      </c>
      <c r="AA215" s="280">
        <f>IF(GZ215+HA215+HB215+HC215+HD215&gt;0,MAXA(AA$18:AA214)+1,0)</f>
        <v>0</v>
      </c>
      <c r="AB215" s="280">
        <f t="shared" si="119"/>
        <v>0</v>
      </c>
      <c r="AC215" s="280">
        <f t="shared" si="120"/>
        <v>0</v>
      </c>
      <c r="AD215" s="280">
        <f t="shared" si="121"/>
        <v>0</v>
      </c>
      <c r="AE215" s="280">
        <f t="shared" si="122"/>
        <v>0</v>
      </c>
      <c r="AF215" s="280">
        <f t="shared" si="123"/>
        <v>0</v>
      </c>
      <c r="AG215" s="280">
        <f t="shared" si="124"/>
        <v>0</v>
      </c>
      <c r="AH215" s="280">
        <f t="shared" si="125"/>
        <v>0</v>
      </c>
      <c r="AI215" s="280">
        <f t="shared" si="126"/>
        <v>0</v>
      </c>
      <c r="AJ215" s="280">
        <f t="shared" si="127"/>
        <v>0</v>
      </c>
      <c r="AK215" s="186" t="e">
        <f>MATCH(AY215,AY$18:AY647,0)</f>
        <v>#N/A</v>
      </c>
      <c r="AL215" s="280">
        <f t="shared" si="128"/>
        <v>0</v>
      </c>
      <c r="AM215" s="280">
        <f t="shared" si="92"/>
        <v>198</v>
      </c>
      <c r="AN215" s="415"/>
      <c r="AO215" s="416"/>
      <c r="AP215" s="303">
        <f t="shared" si="129"/>
        <v>0</v>
      </c>
      <c r="AQ215" s="304">
        <f t="shared" si="130"/>
        <v>0</v>
      </c>
      <c r="AR215" s="305">
        <f t="shared" si="131"/>
        <v>0</v>
      </c>
      <c r="AS215" s="284"/>
      <c r="AT215" s="285" t="str">
        <f t="shared" si="132"/>
        <v/>
      </c>
      <c r="AU215" s="286"/>
      <c r="AV215" s="287"/>
      <c r="AW215" s="288"/>
      <c r="AX215" s="289"/>
      <c r="AY215" s="290"/>
      <c r="AZ215" s="291"/>
      <c r="BA215" s="286"/>
      <c r="BB215" s="290"/>
      <c r="BC215" s="287"/>
      <c r="BD215" s="307"/>
      <c r="BE215" s="309"/>
      <c r="BF215" s="286"/>
      <c r="BG215" s="297"/>
      <c r="BH215" s="298"/>
      <c r="BI215" s="299"/>
      <c r="BJ215" s="300"/>
      <c r="BK215" s="301"/>
      <c r="BL215" s="286"/>
      <c r="BM215" s="297"/>
      <c r="BN215" s="298"/>
      <c r="BO215" s="299"/>
      <c r="BP215" s="300"/>
      <c r="BQ215" s="301"/>
      <c r="BR215" s="286"/>
      <c r="BS215" s="297"/>
      <c r="BT215" s="298"/>
      <c r="BU215" s="299"/>
      <c r="BV215" s="300"/>
      <c r="BW215" s="301"/>
      <c r="BX215" s="286"/>
      <c r="BY215" s="297"/>
      <c r="BZ215" s="298"/>
      <c r="CA215" s="299"/>
      <c r="CB215" s="300"/>
      <c r="CC215" s="291"/>
      <c r="CD215" s="286"/>
      <c r="CE215" s="297"/>
      <c r="CF215" s="298"/>
      <c r="CG215" s="299"/>
      <c r="CH215" s="300"/>
      <c r="CI215" s="291"/>
      <c r="CJ215" s="286"/>
      <c r="CK215" s="297"/>
      <c r="CL215" s="298"/>
      <c r="CM215" s="299"/>
      <c r="CN215" s="300"/>
      <c r="CO215" s="291"/>
      <c r="CP215" s="286"/>
      <c r="CQ215" s="297"/>
      <c r="CR215" s="298"/>
      <c r="CS215" s="299"/>
      <c r="CT215" s="300"/>
      <c r="CU215" s="291"/>
      <c r="CV215" s="286"/>
      <c r="CW215" s="297"/>
      <c r="CX215" s="298"/>
      <c r="CY215" s="299"/>
      <c r="CZ215" s="300"/>
      <c r="DA215" s="291"/>
      <c r="DB215" s="286"/>
      <c r="DC215" s="297"/>
      <c r="DD215" s="298"/>
      <c r="DE215" s="299"/>
      <c r="DF215" s="300"/>
      <c r="DG215" s="291"/>
      <c r="DH215" s="286"/>
      <c r="DI215" s="297"/>
      <c r="DJ215" s="298"/>
      <c r="DK215" s="299"/>
      <c r="DL215" s="300"/>
      <c r="DM215" s="291"/>
      <c r="DN215" s="286"/>
      <c r="DO215" s="297"/>
      <c r="DP215" s="298"/>
      <c r="DQ215" s="299"/>
      <c r="DR215" s="300"/>
      <c r="DS215" s="291"/>
      <c r="DT215" s="286"/>
      <c r="DU215" s="297"/>
      <c r="DV215" s="298"/>
      <c r="DW215" s="299"/>
      <c r="DX215" s="300"/>
      <c r="DY215" s="291"/>
      <c r="DZ215" s="286"/>
      <c r="EA215" s="297"/>
      <c r="EB215" s="298"/>
      <c r="EC215" s="299"/>
      <c r="ED215" s="300"/>
      <c r="EE215" s="291"/>
      <c r="EF215" s="286"/>
      <c r="EG215" s="297"/>
      <c r="EH215" s="298"/>
      <c r="EI215" s="299"/>
      <c r="EJ215" s="300"/>
      <c r="EK215" s="291"/>
      <c r="EL215" s="286"/>
      <c r="EM215" s="297"/>
      <c r="EN215" s="298"/>
      <c r="EO215" s="299"/>
      <c r="EP215" s="300"/>
      <c r="EQ215" s="291"/>
      <c r="ER215" s="286"/>
      <c r="ES215" s="297"/>
      <c r="ET215" s="298"/>
      <c r="EU215" s="299"/>
      <c r="EV215" s="300"/>
      <c r="EW215" s="291"/>
      <c r="EX215" s="286"/>
      <c r="EY215" s="297"/>
      <c r="EZ215" s="298"/>
      <c r="FA215" s="299"/>
      <c r="FB215" s="300"/>
      <c r="FC215" s="291"/>
      <c r="FD215" s="286"/>
      <c r="FE215" s="297"/>
      <c r="FF215" s="298"/>
      <c r="FG215" s="299"/>
      <c r="FH215" s="300"/>
      <c r="FI215" s="291"/>
      <c r="FJ215" s="286"/>
      <c r="FK215" s="297"/>
      <c r="FL215" s="298"/>
      <c r="FM215" s="299"/>
      <c r="FN215" s="300"/>
      <c r="FO215" s="291"/>
      <c r="FP215" s="286"/>
      <c r="FQ215" s="297"/>
      <c r="FR215" s="298"/>
      <c r="FS215" s="299"/>
      <c r="FT215" s="300"/>
      <c r="FU215" s="291"/>
      <c r="FV215" s="286"/>
      <c r="FW215" s="297"/>
      <c r="FX215" s="298"/>
      <c r="FY215" s="299"/>
      <c r="FZ215" s="300"/>
      <c r="GA215" s="291"/>
      <c r="GB215" s="286"/>
      <c r="GC215" s="297"/>
      <c r="GD215" s="298"/>
      <c r="GE215" s="299"/>
      <c r="GF215" s="300"/>
      <c r="GG215" s="291"/>
      <c r="GH215" s="286"/>
      <c r="GI215" s="297"/>
      <c r="GJ215" s="298"/>
      <c r="GK215" s="299"/>
      <c r="GL215" s="300"/>
      <c r="GM215" s="291"/>
      <c r="GN215" s="286"/>
      <c r="GO215" s="297"/>
      <c r="GP215" s="298"/>
      <c r="GQ215" s="299"/>
      <c r="GR215" s="300"/>
      <c r="GS215" s="291"/>
      <c r="GT215" s="286"/>
      <c r="GU215" s="297"/>
      <c r="GV215" s="298"/>
      <c r="GW215" s="299"/>
      <c r="GX215" s="300"/>
      <c r="GY215" s="291"/>
      <c r="GZ215" s="286"/>
      <c r="HA215" s="297"/>
      <c r="HB215" s="298"/>
      <c r="HC215" s="299"/>
      <c r="HD215" s="300"/>
    </row>
    <row r="216" spans="1:212" x14ac:dyDescent="0.25">
      <c r="A216" s="280">
        <f>IF(AL216=1,(MAXA(A$18:A215)+1),0)</f>
        <v>0</v>
      </c>
      <c r="B216" s="280">
        <f>IF(BF216+BG216+BH216+BI216+BJ216&gt;0,MAXA(B$18:B215)+1,0)</f>
        <v>0</v>
      </c>
      <c r="C216" s="280">
        <f>IF(BL216+BM216+BN216+BO216+BP216&gt;0,MAXA(C$18:C215)+1,0)</f>
        <v>0</v>
      </c>
      <c r="D216" s="280">
        <f>IF(BR216+BS216+BT216+BU216+BV216&gt;0,MAXA(D$18:D215)+1,0)</f>
        <v>0</v>
      </c>
      <c r="E216" s="280">
        <f>IF(BX216+BY216+BZ216+CA216+CB216&gt;0,MAXA(E$18:E215)+1,0)</f>
        <v>0</v>
      </c>
      <c r="F216" s="280">
        <f>IF(CD216+CE216+CF216+CG216+CH216&gt;0,MAXA(F$18:F215)+1,0)</f>
        <v>0</v>
      </c>
      <c r="G216" s="280">
        <f>IF(CJ216+CK216+CL216+CM216+CN216&gt;0,MAXA(G$18:G215)+1,0)</f>
        <v>0</v>
      </c>
      <c r="H216" s="280">
        <f>IF(CP216+CQ216+CR216+CS216+CT216&gt;0,MAXA(H$18:H215)+1,0)</f>
        <v>0</v>
      </c>
      <c r="I216" s="280">
        <f>IF(CV216+CW216+CX216+CY216+CZ216&gt;0,MAXA(I$18:I215)+1,0)</f>
        <v>0</v>
      </c>
      <c r="J216" s="280">
        <f>IF(DB216+DC216+DD216+DE216+DF216&gt;0,MAXA(J$18:J215)+1,0)</f>
        <v>0</v>
      </c>
      <c r="K216" s="280">
        <f>IF(DH216+DI216+DJ216+DK216+DL216&gt;0,MAXA(K$18:K215)+1,0)</f>
        <v>0</v>
      </c>
      <c r="L216" s="280">
        <f>IF(DN216+DO216+DP216+DQ216+DR216&gt;0,MAXA(L$18:L215)+1,0)</f>
        <v>0</v>
      </c>
      <c r="M216" s="280">
        <f>IF(DT216+DU216+DV216+DW216+DX216&gt;0,MAXA(M$18:M215)+1,0)</f>
        <v>0</v>
      </c>
      <c r="N216" s="280">
        <f>IF(DZ216+EA216+EB216+EC216+ED216&gt;0,MAXA(N$18:N215)+1,0)</f>
        <v>0</v>
      </c>
      <c r="O216" s="280">
        <f>IF(EF216+EG216+EH216+EI216+EJ216&gt;0,MAXA(O$18:O215)+1,0)</f>
        <v>0</v>
      </c>
      <c r="P216" s="280">
        <f>IF(EL216+EM216+EN216+EO216+EP216&gt;0,MAXA(P$18:P215)+1,0)</f>
        <v>0</v>
      </c>
      <c r="Q216" s="280">
        <f>IF(ER216+ES216+ET216+EU216+EV216&gt;0,MAXA(Q$18:Q215)+1,0)</f>
        <v>0</v>
      </c>
      <c r="R216" s="280">
        <f>IF(EX216+EY216+EZ216+FA216+FB216&gt;0,MAXA(R$18:R215)+1,0)</f>
        <v>0</v>
      </c>
      <c r="S216" s="280">
        <f>IF(FD216+FE216+FF216+FG216+FH216&gt;0,MAXA(S$18:S215)+1,0)</f>
        <v>0</v>
      </c>
      <c r="T216" s="280">
        <f>IF(FJ216+FK216+FL216+FM216+FN216&gt;0,MAXA(T$18:T215)+1,0)</f>
        <v>0</v>
      </c>
      <c r="U216" s="280">
        <f>IF(FP216+FQ216+FR216+FS216+FT216&gt;0,MAXA(U$18:U215)+1,0)</f>
        <v>0</v>
      </c>
      <c r="V216" s="280">
        <f>IF(FV216+FW216+FX216+FY216+FZ216&gt;0,MAXA(V$18:V215)+1,0)</f>
        <v>0</v>
      </c>
      <c r="W216" s="280">
        <f>IF(GB216+GC216+GD216+GE216+GF216&gt;0,MAXA(W$18:W215)+1,0)</f>
        <v>0</v>
      </c>
      <c r="X216" s="280">
        <f>IF(GH216+GI216+GJ216+GK216+GL216&gt;0,MAXA(X$18:X215)+1,0)</f>
        <v>0</v>
      </c>
      <c r="Y216" s="280">
        <f>IF(GN216+GO216+GP216+GQ216+GR216&gt;0,MAXA(Y$18:Y215)+1,0)</f>
        <v>0</v>
      </c>
      <c r="Z216" s="280">
        <f>IF(GT216+GU216+GV216+GW216+GX216&gt;0,MAXA(Z$18:Z215)+1,0)</f>
        <v>0</v>
      </c>
      <c r="AA216" s="280">
        <f>IF(GZ216+HA216+HB216+HC216+HD216&gt;0,MAXA(AA$18:AA215)+1,0)</f>
        <v>0</v>
      </c>
      <c r="AB216" s="280">
        <f t="shared" si="119"/>
        <v>0</v>
      </c>
      <c r="AC216" s="280">
        <f t="shared" si="120"/>
        <v>0</v>
      </c>
      <c r="AD216" s="280">
        <f t="shared" si="121"/>
        <v>0</v>
      </c>
      <c r="AE216" s="280">
        <f t="shared" si="122"/>
        <v>0</v>
      </c>
      <c r="AF216" s="280">
        <f t="shared" si="123"/>
        <v>0</v>
      </c>
      <c r="AG216" s="280">
        <f t="shared" si="124"/>
        <v>0</v>
      </c>
      <c r="AH216" s="280">
        <f t="shared" si="125"/>
        <v>0</v>
      </c>
      <c r="AI216" s="280">
        <f t="shared" si="126"/>
        <v>0</v>
      </c>
      <c r="AJ216" s="280">
        <f t="shared" si="127"/>
        <v>0</v>
      </c>
      <c r="AK216" s="186" t="e">
        <f>MATCH(AY216,AY$18:AY648,0)</f>
        <v>#N/A</v>
      </c>
      <c r="AL216" s="280">
        <f t="shared" si="128"/>
        <v>0</v>
      </c>
      <c r="AM216" s="280">
        <f t="shared" ref="AM216:AM279" si="133">AM215+1</f>
        <v>199</v>
      </c>
      <c r="AN216" s="415"/>
      <c r="AO216" s="416"/>
      <c r="AP216" s="303">
        <f t="shared" si="129"/>
        <v>0</v>
      </c>
      <c r="AQ216" s="304">
        <f t="shared" si="130"/>
        <v>0</v>
      </c>
      <c r="AR216" s="305">
        <f t="shared" si="131"/>
        <v>0</v>
      </c>
      <c r="AS216" s="284"/>
      <c r="AT216" s="285" t="str">
        <f t="shared" si="132"/>
        <v/>
      </c>
      <c r="AU216" s="286"/>
      <c r="AV216" s="287"/>
      <c r="AW216" s="288"/>
      <c r="AX216" s="289"/>
      <c r="AY216" s="290"/>
      <c r="AZ216" s="291"/>
      <c r="BA216" s="286"/>
      <c r="BB216" s="290"/>
      <c r="BC216" s="287"/>
      <c r="BD216" s="307"/>
      <c r="BE216" s="309"/>
      <c r="BF216" s="286"/>
      <c r="BG216" s="297"/>
      <c r="BH216" s="298"/>
      <c r="BI216" s="299"/>
      <c r="BJ216" s="300"/>
      <c r="BK216" s="301"/>
      <c r="BL216" s="286"/>
      <c r="BM216" s="297"/>
      <c r="BN216" s="298"/>
      <c r="BO216" s="299"/>
      <c r="BP216" s="300"/>
      <c r="BQ216" s="301"/>
      <c r="BR216" s="286"/>
      <c r="BS216" s="297"/>
      <c r="BT216" s="298"/>
      <c r="BU216" s="299"/>
      <c r="BV216" s="300"/>
      <c r="BW216" s="301"/>
      <c r="BX216" s="286"/>
      <c r="BY216" s="297"/>
      <c r="BZ216" s="298"/>
      <c r="CA216" s="299"/>
      <c r="CB216" s="300"/>
      <c r="CC216" s="291"/>
      <c r="CD216" s="286"/>
      <c r="CE216" s="297"/>
      <c r="CF216" s="298"/>
      <c r="CG216" s="299"/>
      <c r="CH216" s="300"/>
      <c r="CI216" s="291"/>
      <c r="CJ216" s="286"/>
      <c r="CK216" s="297"/>
      <c r="CL216" s="298"/>
      <c r="CM216" s="299"/>
      <c r="CN216" s="300"/>
      <c r="CO216" s="291"/>
      <c r="CP216" s="286"/>
      <c r="CQ216" s="297"/>
      <c r="CR216" s="298"/>
      <c r="CS216" s="299"/>
      <c r="CT216" s="300"/>
      <c r="CU216" s="291"/>
      <c r="CV216" s="286"/>
      <c r="CW216" s="297"/>
      <c r="CX216" s="298"/>
      <c r="CY216" s="299"/>
      <c r="CZ216" s="300"/>
      <c r="DA216" s="291"/>
      <c r="DB216" s="286"/>
      <c r="DC216" s="297"/>
      <c r="DD216" s="298"/>
      <c r="DE216" s="299"/>
      <c r="DF216" s="300"/>
      <c r="DG216" s="291"/>
      <c r="DH216" s="286"/>
      <c r="DI216" s="297"/>
      <c r="DJ216" s="298"/>
      <c r="DK216" s="299"/>
      <c r="DL216" s="300"/>
      <c r="DM216" s="291"/>
      <c r="DN216" s="286"/>
      <c r="DO216" s="297"/>
      <c r="DP216" s="298"/>
      <c r="DQ216" s="299"/>
      <c r="DR216" s="300"/>
      <c r="DS216" s="291"/>
      <c r="DT216" s="286"/>
      <c r="DU216" s="297"/>
      <c r="DV216" s="298"/>
      <c r="DW216" s="299"/>
      <c r="DX216" s="300"/>
      <c r="DY216" s="291"/>
      <c r="DZ216" s="286"/>
      <c r="EA216" s="297"/>
      <c r="EB216" s="298"/>
      <c r="EC216" s="299"/>
      <c r="ED216" s="300"/>
      <c r="EE216" s="291"/>
      <c r="EF216" s="286"/>
      <c r="EG216" s="297"/>
      <c r="EH216" s="298"/>
      <c r="EI216" s="299"/>
      <c r="EJ216" s="300"/>
      <c r="EK216" s="291"/>
      <c r="EL216" s="286"/>
      <c r="EM216" s="297"/>
      <c r="EN216" s="298"/>
      <c r="EO216" s="299"/>
      <c r="EP216" s="300"/>
      <c r="EQ216" s="291"/>
      <c r="ER216" s="286"/>
      <c r="ES216" s="297"/>
      <c r="ET216" s="298"/>
      <c r="EU216" s="299"/>
      <c r="EV216" s="300"/>
      <c r="EW216" s="291"/>
      <c r="EX216" s="286"/>
      <c r="EY216" s="297"/>
      <c r="EZ216" s="298"/>
      <c r="FA216" s="299"/>
      <c r="FB216" s="300"/>
      <c r="FC216" s="291"/>
      <c r="FD216" s="286"/>
      <c r="FE216" s="297"/>
      <c r="FF216" s="298"/>
      <c r="FG216" s="299"/>
      <c r="FH216" s="300"/>
      <c r="FI216" s="291"/>
      <c r="FJ216" s="286"/>
      <c r="FK216" s="297"/>
      <c r="FL216" s="298"/>
      <c r="FM216" s="299"/>
      <c r="FN216" s="300"/>
      <c r="FO216" s="291"/>
      <c r="FP216" s="286"/>
      <c r="FQ216" s="297"/>
      <c r="FR216" s="298"/>
      <c r="FS216" s="299"/>
      <c r="FT216" s="300"/>
      <c r="FU216" s="291"/>
      <c r="FV216" s="286"/>
      <c r="FW216" s="297"/>
      <c r="FX216" s="298"/>
      <c r="FY216" s="299"/>
      <c r="FZ216" s="300"/>
      <c r="GA216" s="291"/>
      <c r="GB216" s="286"/>
      <c r="GC216" s="297"/>
      <c r="GD216" s="298"/>
      <c r="GE216" s="299"/>
      <c r="GF216" s="300"/>
      <c r="GG216" s="291"/>
      <c r="GH216" s="286"/>
      <c r="GI216" s="297"/>
      <c r="GJ216" s="298"/>
      <c r="GK216" s="299"/>
      <c r="GL216" s="300"/>
      <c r="GM216" s="291"/>
      <c r="GN216" s="286"/>
      <c r="GO216" s="297"/>
      <c r="GP216" s="298"/>
      <c r="GQ216" s="299"/>
      <c r="GR216" s="300"/>
      <c r="GS216" s="291"/>
      <c r="GT216" s="286"/>
      <c r="GU216" s="297"/>
      <c r="GV216" s="298"/>
      <c r="GW216" s="299"/>
      <c r="GX216" s="300"/>
      <c r="GY216" s="291"/>
      <c r="GZ216" s="286"/>
      <c r="HA216" s="297"/>
      <c r="HB216" s="298"/>
      <c r="HC216" s="299"/>
      <c r="HD216" s="300"/>
    </row>
    <row r="217" spans="1:212" x14ac:dyDescent="0.25">
      <c r="A217" s="280">
        <f>IF(AL217=1,(MAXA(A$18:A216)+1),0)</f>
        <v>0</v>
      </c>
      <c r="B217" s="280">
        <f>IF(BF217+BG217+BH217+BI217+BJ217&gt;0,MAXA(B$18:B216)+1,0)</f>
        <v>0</v>
      </c>
      <c r="C217" s="280">
        <f>IF(BL217+BM217+BN217+BO217+BP217&gt;0,MAXA(C$18:C216)+1,0)</f>
        <v>0</v>
      </c>
      <c r="D217" s="280">
        <f>IF(BR217+BS217+BT217+BU217+BV217&gt;0,MAXA(D$18:D216)+1,0)</f>
        <v>0</v>
      </c>
      <c r="E217" s="280">
        <f>IF(BX217+BY217+BZ217+CA217+CB217&gt;0,MAXA(E$18:E216)+1,0)</f>
        <v>0</v>
      </c>
      <c r="F217" s="280">
        <f>IF(CD217+CE217+CF217+CG217+CH217&gt;0,MAXA(F$18:F216)+1,0)</f>
        <v>0</v>
      </c>
      <c r="G217" s="280">
        <f>IF(CJ217+CK217+CL217+CM217+CN217&gt;0,MAXA(G$18:G216)+1,0)</f>
        <v>0</v>
      </c>
      <c r="H217" s="280">
        <f>IF(CP217+CQ217+CR217+CS217+CT217&gt;0,MAXA(H$18:H216)+1,0)</f>
        <v>0</v>
      </c>
      <c r="I217" s="280">
        <f>IF(CV217+CW217+CX217+CY217+CZ217&gt;0,MAXA(I$18:I216)+1,0)</f>
        <v>0</v>
      </c>
      <c r="J217" s="280">
        <f>IF(DB217+DC217+DD217+DE217+DF217&gt;0,MAXA(J$18:J216)+1,0)</f>
        <v>0</v>
      </c>
      <c r="K217" s="280">
        <f>IF(DH217+DI217+DJ217+DK217+DL217&gt;0,MAXA(K$18:K216)+1,0)</f>
        <v>0</v>
      </c>
      <c r="L217" s="280">
        <f>IF(DN217+DO217+DP217+DQ217+DR217&gt;0,MAXA(L$18:L216)+1,0)</f>
        <v>0</v>
      </c>
      <c r="M217" s="280">
        <f>IF(DT217+DU217+DV217+DW217+DX217&gt;0,MAXA(M$18:M216)+1,0)</f>
        <v>0</v>
      </c>
      <c r="N217" s="280">
        <f>IF(DZ217+EA217+EB217+EC217+ED217&gt;0,MAXA(N$18:N216)+1,0)</f>
        <v>0</v>
      </c>
      <c r="O217" s="280">
        <f>IF(EF217+EG217+EH217+EI217+EJ217&gt;0,MAXA(O$18:O216)+1,0)</f>
        <v>0</v>
      </c>
      <c r="P217" s="280">
        <f>IF(EL217+EM217+EN217+EO217+EP217&gt;0,MAXA(P$18:P216)+1,0)</f>
        <v>0</v>
      </c>
      <c r="Q217" s="280">
        <f>IF(ER217+ES217+ET217+EU217+EV217&gt;0,MAXA(Q$18:Q216)+1,0)</f>
        <v>0</v>
      </c>
      <c r="R217" s="280">
        <f>IF(EX217+EY217+EZ217+FA217+FB217&gt;0,MAXA(R$18:R216)+1,0)</f>
        <v>0</v>
      </c>
      <c r="S217" s="280">
        <f>IF(FD217+FE217+FF217+FG217+FH217&gt;0,MAXA(S$18:S216)+1,0)</f>
        <v>0</v>
      </c>
      <c r="T217" s="280">
        <f>IF(FJ217+FK217+FL217+FM217+FN217&gt;0,MAXA(T$18:T216)+1,0)</f>
        <v>0</v>
      </c>
      <c r="U217" s="280">
        <f>IF(FP217+FQ217+FR217+FS217+FT217&gt;0,MAXA(U$18:U216)+1,0)</f>
        <v>0</v>
      </c>
      <c r="V217" s="280">
        <f>IF(FV217+FW217+FX217+FY217+FZ217&gt;0,MAXA(V$18:V216)+1,0)</f>
        <v>0</v>
      </c>
      <c r="W217" s="280">
        <f>IF(GB217+GC217+GD217+GE217+GF217&gt;0,MAXA(W$18:W216)+1,0)</f>
        <v>0</v>
      </c>
      <c r="X217" s="280">
        <f>IF(GH217+GI217+GJ217+GK217+GL217&gt;0,MAXA(X$18:X216)+1,0)</f>
        <v>0</v>
      </c>
      <c r="Y217" s="280">
        <f>IF(GN217+GO217+GP217+GQ217+GR217&gt;0,MAXA(Y$18:Y216)+1,0)</f>
        <v>0</v>
      </c>
      <c r="Z217" s="280">
        <f>IF(GT217+GU217+GV217+GW217+GX217&gt;0,MAXA(Z$18:Z216)+1,0)</f>
        <v>0</v>
      </c>
      <c r="AA217" s="280">
        <f>IF(GZ217+HA217+HB217+HC217+HD217&gt;0,MAXA(AA$18:AA216)+1,0)</f>
        <v>0</v>
      </c>
      <c r="AB217" s="280">
        <f t="shared" si="119"/>
        <v>0</v>
      </c>
      <c r="AC217" s="280">
        <f t="shared" si="120"/>
        <v>0</v>
      </c>
      <c r="AD217" s="280">
        <f t="shared" si="121"/>
        <v>0</v>
      </c>
      <c r="AE217" s="280">
        <f t="shared" si="122"/>
        <v>0</v>
      </c>
      <c r="AF217" s="280">
        <f t="shared" si="123"/>
        <v>0</v>
      </c>
      <c r="AG217" s="280">
        <f t="shared" si="124"/>
        <v>0</v>
      </c>
      <c r="AH217" s="280">
        <f t="shared" si="125"/>
        <v>0</v>
      </c>
      <c r="AI217" s="280">
        <f t="shared" si="126"/>
        <v>0</v>
      </c>
      <c r="AJ217" s="280">
        <f t="shared" si="127"/>
        <v>0</v>
      </c>
      <c r="AK217" s="186" t="e">
        <f>MATCH(AY217,AY$18:AY649,0)</f>
        <v>#N/A</v>
      </c>
      <c r="AL217" s="280">
        <f t="shared" si="128"/>
        <v>0</v>
      </c>
      <c r="AM217" s="280">
        <f t="shared" si="133"/>
        <v>200</v>
      </c>
      <c r="AN217" s="415"/>
      <c r="AO217" s="416"/>
      <c r="AP217" s="303">
        <f t="shared" si="129"/>
        <v>0</v>
      </c>
      <c r="AQ217" s="304">
        <f t="shared" si="130"/>
        <v>0</v>
      </c>
      <c r="AR217" s="305">
        <f t="shared" si="131"/>
        <v>0</v>
      </c>
      <c r="AS217" s="284"/>
      <c r="AT217" s="285" t="str">
        <f t="shared" si="132"/>
        <v/>
      </c>
      <c r="AU217" s="286"/>
      <c r="AV217" s="287"/>
      <c r="AW217" s="288"/>
      <c r="AX217" s="289"/>
      <c r="AY217" s="290"/>
      <c r="AZ217" s="291"/>
      <c r="BA217" s="286"/>
      <c r="BB217" s="290"/>
      <c r="BC217" s="287"/>
      <c r="BD217" s="307"/>
      <c r="BE217" s="309"/>
      <c r="BF217" s="286"/>
      <c r="BG217" s="297"/>
      <c r="BH217" s="298"/>
      <c r="BI217" s="299"/>
      <c r="BJ217" s="300"/>
      <c r="BK217" s="301"/>
      <c r="BL217" s="286"/>
      <c r="BM217" s="297"/>
      <c r="BN217" s="298"/>
      <c r="BO217" s="299"/>
      <c r="BP217" s="300"/>
      <c r="BQ217" s="301"/>
      <c r="BR217" s="286"/>
      <c r="BS217" s="297"/>
      <c r="BT217" s="298"/>
      <c r="BU217" s="299"/>
      <c r="BV217" s="300"/>
      <c r="BW217" s="301"/>
      <c r="BX217" s="286"/>
      <c r="BY217" s="297"/>
      <c r="BZ217" s="298"/>
      <c r="CA217" s="299"/>
      <c r="CB217" s="300"/>
      <c r="CC217" s="291"/>
      <c r="CD217" s="286"/>
      <c r="CE217" s="297"/>
      <c r="CF217" s="298"/>
      <c r="CG217" s="299"/>
      <c r="CH217" s="300"/>
      <c r="CI217" s="291"/>
      <c r="CJ217" s="286"/>
      <c r="CK217" s="297"/>
      <c r="CL217" s="298"/>
      <c r="CM217" s="299"/>
      <c r="CN217" s="300"/>
      <c r="CO217" s="291"/>
      <c r="CP217" s="286"/>
      <c r="CQ217" s="297"/>
      <c r="CR217" s="298"/>
      <c r="CS217" s="299"/>
      <c r="CT217" s="300"/>
      <c r="CU217" s="291"/>
      <c r="CV217" s="286"/>
      <c r="CW217" s="297"/>
      <c r="CX217" s="298"/>
      <c r="CY217" s="299"/>
      <c r="CZ217" s="300"/>
      <c r="DA217" s="291"/>
      <c r="DB217" s="286"/>
      <c r="DC217" s="297"/>
      <c r="DD217" s="298"/>
      <c r="DE217" s="299"/>
      <c r="DF217" s="300"/>
      <c r="DG217" s="291"/>
      <c r="DH217" s="286"/>
      <c r="DI217" s="297"/>
      <c r="DJ217" s="298"/>
      <c r="DK217" s="299"/>
      <c r="DL217" s="300"/>
      <c r="DM217" s="291"/>
      <c r="DN217" s="286"/>
      <c r="DO217" s="297"/>
      <c r="DP217" s="298"/>
      <c r="DQ217" s="299"/>
      <c r="DR217" s="300"/>
      <c r="DS217" s="291"/>
      <c r="DT217" s="286"/>
      <c r="DU217" s="297"/>
      <c r="DV217" s="298"/>
      <c r="DW217" s="299"/>
      <c r="DX217" s="300"/>
      <c r="DY217" s="291"/>
      <c r="DZ217" s="286"/>
      <c r="EA217" s="297"/>
      <c r="EB217" s="298"/>
      <c r="EC217" s="299"/>
      <c r="ED217" s="300"/>
      <c r="EE217" s="291"/>
      <c r="EF217" s="286"/>
      <c r="EG217" s="297"/>
      <c r="EH217" s="298"/>
      <c r="EI217" s="299"/>
      <c r="EJ217" s="300"/>
      <c r="EK217" s="291"/>
      <c r="EL217" s="286"/>
      <c r="EM217" s="297"/>
      <c r="EN217" s="298"/>
      <c r="EO217" s="299"/>
      <c r="EP217" s="300"/>
      <c r="EQ217" s="291"/>
      <c r="ER217" s="286"/>
      <c r="ES217" s="297"/>
      <c r="ET217" s="298"/>
      <c r="EU217" s="299"/>
      <c r="EV217" s="300"/>
      <c r="EW217" s="291"/>
      <c r="EX217" s="286"/>
      <c r="EY217" s="297"/>
      <c r="EZ217" s="298"/>
      <c r="FA217" s="299"/>
      <c r="FB217" s="300"/>
      <c r="FC217" s="291"/>
      <c r="FD217" s="286"/>
      <c r="FE217" s="297"/>
      <c r="FF217" s="298"/>
      <c r="FG217" s="299"/>
      <c r="FH217" s="300"/>
      <c r="FI217" s="291"/>
      <c r="FJ217" s="286"/>
      <c r="FK217" s="297"/>
      <c r="FL217" s="298"/>
      <c r="FM217" s="299"/>
      <c r="FN217" s="300"/>
      <c r="FO217" s="291"/>
      <c r="FP217" s="286"/>
      <c r="FQ217" s="297"/>
      <c r="FR217" s="298"/>
      <c r="FS217" s="299"/>
      <c r="FT217" s="300"/>
      <c r="FU217" s="291"/>
      <c r="FV217" s="286"/>
      <c r="FW217" s="297"/>
      <c r="FX217" s="298"/>
      <c r="FY217" s="299"/>
      <c r="FZ217" s="300"/>
      <c r="GA217" s="291"/>
      <c r="GB217" s="286"/>
      <c r="GC217" s="297"/>
      <c r="GD217" s="298"/>
      <c r="GE217" s="299"/>
      <c r="GF217" s="300"/>
      <c r="GG217" s="291"/>
      <c r="GH217" s="286"/>
      <c r="GI217" s="297"/>
      <c r="GJ217" s="298"/>
      <c r="GK217" s="299"/>
      <c r="GL217" s="300"/>
      <c r="GM217" s="291"/>
      <c r="GN217" s="286"/>
      <c r="GO217" s="297"/>
      <c r="GP217" s="298"/>
      <c r="GQ217" s="299"/>
      <c r="GR217" s="300"/>
      <c r="GS217" s="291"/>
      <c r="GT217" s="286"/>
      <c r="GU217" s="297"/>
      <c r="GV217" s="298"/>
      <c r="GW217" s="299"/>
      <c r="GX217" s="300"/>
      <c r="GY217" s="291"/>
      <c r="GZ217" s="286"/>
      <c r="HA217" s="297"/>
      <c r="HB217" s="298"/>
      <c r="HC217" s="299"/>
      <c r="HD217" s="300"/>
    </row>
    <row r="218" spans="1:212" x14ac:dyDescent="0.25">
      <c r="A218" s="280">
        <f>IF(AL218=1,(MAXA(A$18:A217)+1),0)</f>
        <v>0</v>
      </c>
      <c r="B218" s="280">
        <f>IF(BF218+BG218+BH218+BI218+BJ218&gt;0,MAXA(B$18:B217)+1,0)</f>
        <v>0</v>
      </c>
      <c r="C218" s="280">
        <f>IF(BL218+BM218+BN218+BO218+BP218&gt;0,MAXA(C$18:C217)+1,0)</f>
        <v>0</v>
      </c>
      <c r="D218" s="280">
        <f>IF(BR218+BS218+BT218+BU218+BV218&gt;0,MAXA(D$18:D217)+1,0)</f>
        <v>0</v>
      </c>
      <c r="E218" s="280">
        <f>IF(BX218+BY218+BZ218+CA218+CB218&gt;0,MAXA(E$18:E217)+1,0)</f>
        <v>0</v>
      </c>
      <c r="F218" s="280">
        <f>IF(CD218+CE218+CF218+CG218+CH218&gt;0,MAXA(F$18:F217)+1,0)</f>
        <v>0</v>
      </c>
      <c r="G218" s="280">
        <f>IF(CJ218+CK218+CL218+CM218+CN218&gt;0,MAXA(G$18:G217)+1,0)</f>
        <v>0</v>
      </c>
      <c r="H218" s="280">
        <f>IF(CP218+CQ218+CR218+CS218+CT218&gt;0,MAXA(H$18:H217)+1,0)</f>
        <v>0</v>
      </c>
      <c r="I218" s="280">
        <f>IF(CV218+CW218+CX218+CY218+CZ218&gt;0,MAXA(I$18:I217)+1,0)</f>
        <v>0</v>
      </c>
      <c r="J218" s="280">
        <f>IF(DB218+DC218+DD218+DE218+DF218&gt;0,MAXA(J$18:J217)+1,0)</f>
        <v>0</v>
      </c>
      <c r="K218" s="280">
        <f>IF(DH218+DI218+DJ218+DK218+DL218&gt;0,MAXA(K$18:K217)+1,0)</f>
        <v>0</v>
      </c>
      <c r="L218" s="280">
        <f>IF(DN218+DO218+DP218+DQ218+DR218&gt;0,MAXA(L$18:L217)+1,0)</f>
        <v>0</v>
      </c>
      <c r="M218" s="280">
        <f>IF(DT218+DU218+DV218+DW218+DX218&gt;0,MAXA(M$18:M217)+1,0)</f>
        <v>0</v>
      </c>
      <c r="N218" s="280">
        <f>IF(DZ218+EA218+EB218+EC218+ED218&gt;0,MAXA(N$18:N217)+1,0)</f>
        <v>0</v>
      </c>
      <c r="O218" s="280">
        <f>IF(EF218+EG218+EH218+EI218+EJ218&gt;0,MAXA(O$18:O217)+1,0)</f>
        <v>0</v>
      </c>
      <c r="P218" s="280">
        <f>IF(EL218+EM218+EN218+EO218+EP218&gt;0,MAXA(P$18:P217)+1,0)</f>
        <v>0</v>
      </c>
      <c r="Q218" s="280">
        <f>IF(ER218+ES218+ET218+EU218+EV218&gt;0,MAXA(Q$18:Q217)+1,0)</f>
        <v>0</v>
      </c>
      <c r="R218" s="280">
        <f>IF(EX218+EY218+EZ218+FA218+FB218&gt;0,MAXA(R$18:R217)+1,0)</f>
        <v>0</v>
      </c>
      <c r="S218" s="280">
        <f>IF(FD218+FE218+FF218+FG218+FH218&gt;0,MAXA(S$18:S217)+1,0)</f>
        <v>0</v>
      </c>
      <c r="T218" s="280">
        <f>IF(FJ218+FK218+FL218+FM218+FN218&gt;0,MAXA(T$18:T217)+1,0)</f>
        <v>0</v>
      </c>
      <c r="U218" s="280">
        <f>IF(FP218+FQ218+FR218+FS218+FT218&gt;0,MAXA(U$18:U217)+1,0)</f>
        <v>0</v>
      </c>
      <c r="V218" s="280">
        <f>IF(FV218+FW218+FX218+FY218+FZ218&gt;0,MAXA(V$18:V217)+1,0)</f>
        <v>0</v>
      </c>
      <c r="W218" s="280">
        <f>IF(GB218+GC218+GD218+GE218+GF218&gt;0,MAXA(W$18:W217)+1,0)</f>
        <v>0</v>
      </c>
      <c r="X218" s="280">
        <f>IF(GH218+GI218+GJ218+GK218+GL218&gt;0,MAXA(X$18:X217)+1,0)</f>
        <v>0</v>
      </c>
      <c r="Y218" s="280">
        <f>IF(GN218+GO218+GP218+GQ218+GR218&gt;0,MAXA(Y$18:Y217)+1,0)</f>
        <v>0</v>
      </c>
      <c r="Z218" s="280">
        <f>IF(GT218+GU218+GV218+GW218+GX218&gt;0,MAXA(Z$18:Z217)+1,0)</f>
        <v>0</v>
      </c>
      <c r="AA218" s="280">
        <f>IF(GZ218+HA218+HB218+HC218+HD218&gt;0,MAXA(AA$18:AA217)+1,0)</f>
        <v>0</v>
      </c>
      <c r="AB218" s="280">
        <f t="shared" si="119"/>
        <v>0</v>
      </c>
      <c r="AC218" s="280">
        <f t="shared" si="120"/>
        <v>0</v>
      </c>
      <c r="AD218" s="280">
        <f t="shared" si="121"/>
        <v>0</v>
      </c>
      <c r="AE218" s="280">
        <f t="shared" si="122"/>
        <v>0</v>
      </c>
      <c r="AF218" s="280">
        <f t="shared" si="123"/>
        <v>0</v>
      </c>
      <c r="AG218" s="280">
        <f t="shared" si="124"/>
        <v>0</v>
      </c>
      <c r="AH218" s="280">
        <f t="shared" si="125"/>
        <v>0</v>
      </c>
      <c r="AI218" s="280">
        <f t="shared" si="126"/>
        <v>0</v>
      </c>
      <c r="AJ218" s="280">
        <f t="shared" si="127"/>
        <v>0</v>
      </c>
      <c r="AK218" s="186" t="e">
        <f>MATCH(AY218,AY$18:AY650,0)</f>
        <v>#N/A</v>
      </c>
      <c r="AL218" s="280">
        <f t="shared" si="128"/>
        <v>0</v>
      </c>
      <c r="AM218" s="280">
        <f t="shared" si="133"/>
        <v>201</v>
      </c>
      <c r="AN218" s="415"/>
      <c r="AO218" s="416"/>
      <c r="AP218" s="303">
        <f t="shared" si="129"/>
        <v>0</v>
      </c>
      <c r="AQ218" s="304">
        <f t="shared" si="130"/>
        <v>0</v>
      </c>
      <c r="AR218" s="305">
        <f t="shared" si="131"/>
        <v>0</v>
      </c>
      <c r="AS218" s="284"/>
      <c r="AT218" s="285" t="str">
        <f t="shared" si="132"/>
        <v/>
      </c>
      <c r="AU218" s="286"/>
      <c r="AV218" s="287"/>
      <c r="AW218" s="288"/>
      <c r="AX218" s="289"/>
      <c r="AY218" s="290"/>
      <c r="AZ218" s="291"/>
      <c r="BA218" s="286"/>
      <c r="BB218" s="290"/>
      <c r="BC218" s="287"/>
      <c r="BD218" s="307"/>
      <c r="BE218" s="309"/>
      <c r="BF218" s="286"/>
      <c r="BG218" s="297"/>
      <c r="BH218" s="298"/>
      <c r="BI218" s="299"/>
      <c r="BJ218" s="300"/>
      <c r="BK218" s="301"/>
      <c r="BL218" s="286"/>
      <c r="BM218" s="297"/>
      <c r="BN218" s="298"/>
      <c r="BO218" s="299"/>
      <c r="BP218" s="300"/>
      <c r="BQ218" s="301"/>
      <c r="BR218" s="286"/>
      <c r="BS218" s="297"/>
      <c r="BT218" s="298"/>
      <c r="BU218" s="299"/>
      <c r="BV218" s="300"/>
      <c r="BW218" s="301"/>
      <c r="BX218" s="286"/>
      <c r="BY218" s="297"/>
      <c r="BZ218" s="298"/>
      <c r="CA218" s="299"/>
      <c r="CB218" s="300"/>
      <c r="CC218" s="291"/>
      <c r="CD218" s="286"/>
      <c r="CE218" s="297"/>
      <c r="CF218" s="298"/>
      <c r="CG218" s="299"/>
      <c r="CH218" s="300"/>
      <c r="CI218" s="291"/>
      <c r="CJ218" s="286"/>
      <c r="CK218" s="297"/>
      <c r="CL218" s="298"/>
      <c r="CM218" s="299"/>
      <c r="CN218" s="300"/>
      <c r="CO218" s="291"/>
      <c r="CP218" s="286"/>
      <c r="CQ218" s="297"/>
      <c r="CR218" s="298"/>
      <c r="CS218" s="299"/>
      <c r="CT218" s="300"/>
      <c r="CU218" s="291"/>
      <c r="CV218" s="286"/>
      <c r="CW218" s="297"/>
      <c r="CX218" s="298"/>
      <c r="CY218" s="299"/>
      <c r="CZ218" s="300"/>
      <c r="DA218" s="291"/>
      <c r="DB218" s="286"/>
      <c r="DC218" s="297"/>
      <c r="DD218" s="298"/>
      <c r="DE218" s="299"/>
      <c r="DF218" s="300"/>
      <c r="DG218" s="291"/>
      <c r="DH218" s="286"/>
      <c r="DI218" s="297"/>
      <c r="DJ218" s="298"/>
      <c r="DK218" s="299"/>
      <c r="DL218" s="300"/>
      <c r="DM218" s="291"/>
      <c r="DN218" s="286"/>
      <c r="DO218" s="297"/>
      <c r="DP218" s="298"/>
      <c r="DQ218" s="299"/>
      <c r="DR218" s="300"/>
      <c r="DS218" s="291"/>
      <c r="DT218" s="286"/>
      <c r="DU218" s="297"/>
      <c r="DV218" s="298"/>
      <c r="DW218" s="299"/>
      <c r="DX218" s="300"/>
      <c r="DY218" s="291"/>
      <c r="DZ218" s="286"/>
      <c r="EA218" s="297"/>
      <c r="EB218" s="298"/>
      <c r="EC218" s="299"/>
      <c r="ED218" s="300"/>
      <c r="EE218" s="291"/>
      <c r="EF218" s="286"/>
      <c r="EG218" s="297"/>
      <c r="EH218" s="298"/>
      <c r="EI218" s="299"/>
      <c r="EJ218" s="300"/>
      <c r="EK218" s="291"/>
      <c r="EL218" s="286"/>
      <c r="EM218" s="297"/>
      <c r="EN218" s="298"/>
      <c r="EO218" s="299"/>
      <c r="EP218" s="300"/>
      <c r="EQ218" s="291"/>
      <c r="ER218" s="286"/>
      <c r="ES218" s="297"/>
      <c r="ET218" s="298"/>
      <c r="EU218" s="299"/>
      <c r="EV218" s="300"/>
      <c r="EW218" s="291"/>
      <c r="EX218" s="286"/>
      <c r="EY218" s="297"/>
      <c r="EZ218" s="298"/>
      <c r="FA218" s="299"/>
      <c r="FB218" s="300"/>
      <c r="FC218" s="291"/>
      <c r="FD218" s="286"/>
      <c r="FE218" s="297"/>
      <c r="FF218" s="298"/>
      <c r="FG218" s="299"/>
      <c r="FH218" s="300"/>
      <c r="FI218" s="291"/>
      <c r="FJ218" s="286"/>
      <c r="FK218" s="297"/>
      <c r="FL218" s="298"/>
      <c r="FM218" s="299"/>
      <c r="FN218" s="300"/>
      <c r="FO218" s="291"/>
      <c r="FP218" s="286"/>
      <c r="FQ218" s="297"/>
      <c r="FR218" s="298"/>
      <c r="FS218" s="299"/>
      <c r="FT218" s="300"/>
      <c r="FU218" s="291"/>
      <c r="FV218" s="286"/>
      <c r="FW218" s="297"/>
      <c r="FX218" s="298"/>
      <c r="FY218" s="299"/>
      <c r="FZ218" s="300"/>
      <c r="GA218" s="291"/>
      <c r="GB218" s="286"/>
      <c r="GC218" s="297"/>
      <c r="GD218" s="298"/>
      <c r="GE218" s="299"/>
      <c r="GF218" s="300"/>
      <c r="GG218" s="291"/>
      <c r="GH218" s="286"/>
      <c r="GI218" s="297"/>
      <c r="GJ218" s="298"/>
      <c r="GK218" s="299"/>
      <c r="GL218" s="300"/>
      <c r="GM218" s="291"/>
      <c r="GN218" s="286"/>
      <c r="GO218" s="297"/>
      <c r="GP218" s="298"/>
      <c r="GQ218" s="299"/>
      <c r="GR218" s="300"/>
      <c r="GS218" s="291"/>
      <c r="GT218" s="286"/>
      <c r="GU218" s="297"/>
      <c r="GV218" s="298"/>
      <c r="GW218" s="299"/>
      <c r="GX218" s="300"/>
      <c r="GY218" s="291"/>
      <c r="GZ218" s="286"/>
      <c r="HA218" s="297"/>
      <c r="HB218" s="298"/>
      <c r="HC218" s="299"/>
      <c r="HD218" s="300"/>
    </row>
    <row r="219" spans="1:212" x14ac:dyDescent="0.25">
      <c r="A219" s="280">
        <f>IF(AL219=1,(MAXA(A$18:A218)+1),0)</f>
        <v>0</v>
      </c>
      <c r="B219" s="280">
        <f>IF(BF219+BG219+BH219+BI219+BJ219&gt;0,MAXA(B$18:B218)+1,0)</f>
        <v>0</v>
      </c>
      <c r="C219" s="280">
        <f>IF(BL219+BM219+BN219+BO219+BP219&gt;0,MAXA(C$18:C218)+1,0)</f>
        <v>0</v>
      </c>
      <c r="D219" s="280">
        <f>IF(BR219+BS219+BT219+BU219+BV219&gt;0,MAXA(D$18:D218)+1,0)</f>
        <v>0</v>
      </c>
      <c r="E219" s="280">
        <f>IF(BX219+BY219+BZ219+CA219+CB219&gt;0,MAXA(E$18:E218)+1,0)</f>
        <v>0</v>
      </c>
      <c r="F219" s="280">
        <f>IF(CD219+CE219+CF219+CG219+CH219&gt;0,MAXA(F$18:F218)+1,0)</f>
        <v>0</v>
      </c>
      <c r="G219" s="280">
        <f>IF(CJ219+CK219+CL219+CM219+CN219&gt;0,MAXA(G$18:G218)+1,0)</f>
        <v>0</v>
      </c>
      <c r="H219" s="280">
        <f>IF(CP219+CQ219+CR219+CS219+CT219&gt;0,MAXA(H$18:H218)+1,0)</f>
        <v>0</v>
      </c>
      <c r="I219" s="280">
        <f>IF(CV219+CW219+CX219+CY219+CZ219&gt;0,MAXA(I$18:I218)+1,0)</f>
        <v>0</v>
      </c>
      <c r="J219" s="280">
        <f>IF(DB219+DC219+DD219+DE219+DF219&gt;0,MAXA(J$18:J218)+1,0)</f>
        <v>0</v>
      </c>
      <c r="K219" s="280">
        <f>IF(DH219+DI219+DJ219+DK219+DL219&gt;0,MAXA(K$18:K218)+1,0)</f>
        <v>0</v>
      </c>
      <c r="L219" s="280">
        <f>IF(DN219+DO219+DP219+DQ219+DR219&gt;0,MAXA(L$18:L218)+1,0)</f>
        <v>0</v>
      </c>
      <c r="M219" s="280">
        <f>IF(DT219+DU219+DV219+DW219+DX219&gt;0,MAXA(M$18:M218)+1,0)</f>
        <v>0</v>
      </c>
      <c r="N219" s="280">
        <f>IF(DZ219+EA219+EB219+EC219+ED219&gt;0,MAXA(N$18:N218)+1,0)</f>
        <v>0</v>
      </c>
      <c r="O219" s="280">
        <f>IF(EF219+EG219+EH219+EI219+EJ219&gt;0,MAXA(O$18:O218)+1,0)</f>
        <v>0</v>
      </c>
      <c r="P219" s="280">
        <f>IF(EL219+EM219+EN219+EO219+EP219&gt;0,MAXA(P$18:P218)+1,0)</f>
        <v>0</v>
      </c>
      <c r="Q219" s="280">
        <f>IF(ER219+ES219+ET219+EU219+EV219&gt;0,MAXA(Q$18:Q218)+1,0)</f>
        <v>0</v>
      </c>
      <c r="R219" s="280">
        <f>IF(EX219+EY219+EZ219+FA219+FB219&gt;0,MAXA(R$18:R218)+1,0)</f>
        <v>0</v>
      </c>
      <c r="S219" s="280">
        <f>IF(FD219+FE219+FF219+FG219+FH219&gt;0,MAXA(S$18:S218)+1,0)</f>
        <v>0</v>
      </c>
      <c r="T219" s="280">
        <f>IF(FJ219+FK219+FL219+FM219+FN219&gt;0,MAXA(T$18:T218)+1,0)</f>
        <v>0</v>
      </c>
      <c r="U219" s="280">
        <f>IF(FP219+FQ219+FR219+FS219+FT219&gt;0,MAXA(U$18:U218)+1,0)</f>
        <v>0</v>
      </c>
      <c r="V219" s="280">
        <f>IF(FV219+FW219+FX219+FY219+FZ219&gt;0,MAXA(V$18:V218)+1,0)</f>
        <v>0</v>
      </c>
      <c r="W219" s="280">
        <f>IF(GB219+GC219+GD219+GE219+GF219&gt;0,MAXA(W$18:W218)+1,0)</f>
        <v>0</v>
      </c>
      <c r="X219" s="280">
        <f>IF(GH219+GI219+GJ219+GK219+GL219&gt;0,MAXA(X$18:X218)+1,0)</f>
        <v>0</v>
      </c>
      <c r="Y219" s="280">
        <f>IF(GN219+GO219+GP219+GQ219+GR219&gt;0,MAXA(Y$18:Y218)+1,0)</f>
        <v>0</v>
      </c>
      <c r="Z219" s="280">
        <f>IF(GT219+GU219+GV219+GW219+GX219&gt;0,MAXA(Z$18:Z218)+1,0)</f>
        <v>0</v>
      </c>
      <c r="AA219" s="280">
        <f>IF(GZ219+HA219+HB219+HC219+HD219&gt;0,MAXA(AA$18:AA218)+1,0)</f>
        <v>0</v>
      </c>
      <c r="AB219" s="280">
        <f t="shared" si="119"/>
        <v>0</v>
      </c>
      <c r="AC219" s="280">
        <f t="shared" si="120"/>
        <v>0</v>
      </c>
      <c r="AD219" s="280">
        <f t="shared" si="121"/>
        <v>0</v>
      </c>
      <c r="AE219" s="280">
        <f t="shared" si="122"/>
        <v>0</v>
      </c>
      <c r="AF219" s="280">
        <f t="shared" si="123"/>
        <v>0</v>
      </c>
      <c r="AG219" s="280">
        <f t="shared" si="124"/>
        <v>0</v>
      </c>
      <c r="AH219" s="280">
        <f t="shared" si="125"/>
        <v>0</v>
      </c>
      <c r="AI219" s="280">
        <f t="shared" si="126"/>
        <v>0</v>
      </c>
      <c r="AJ219" s="280">
        <f t="shared" si="127"/>
        <v>0</v>
      </c>
      <c r="AK219" s="186" t="e">
        <f>MATCH(AY219,AY$18:AY651,0)</f>
        <v>#N/A</v>
      </c>
      <c r="AL219" s="280">
        <f t="shared" si="128"/>
        <v>0</v>
      </c>
      <c r="AM219" s="280">
        <f t="shared" si="133"/>
        <v>202</v>
      </c>
      <c r="AN219" s="415"/>
      <c r="AO219" s="416"/>
      <c r="AP219" s="303">
        <f t="shared" si="129"/>
        <v>0</v>
      </c>
      <c r="AQ219" s="304">
        <f t="shared" si="130"/>
        <v>0</v>
      </c>
      <c r="AR219" s="305">
        <f t="shared" si="131"/>
        <v>0</v>
      </c>
      <c r="AS219" s="284"/>
      <c r="AT219" s="285" t="str">
        <f t="shared" si="132"/>
        <v/>
      </c>
      <c r="AU219" s="286"/>
      <c r="AV219" s="287"/>
      <c r="AW219" s="288"/>
      <c r="AX219" s="289"/>
      <c r="AY219" s="290"/>
      <c r="AZ219" s="291"/>
      <c r="BA219" s="286"/>
      <c r="BB219" s="290"/>
      <c r="BC219" s="287"/>
      <c r="BD219" s="307"/>
      <c r="BE219" s="309"/>
      <c r="BF219" s="286"/>
      <c r="BG219" s="297"/>
      <c r="BH219" s="298"/>
      <c r="BI219" s="299"/>
      <c r="BJ219" s="300"/>
      <c r="BK219" s="301"/>
      <c r="BL219" s="286"/>
      <c r="BM219" s="297"/>
      <c r="BN219" s="298"/>
      <c r="BO219" s="299"/>
      <c r="BP219" s="300"/>
      <c r="BQ219" s="301"/>
      <c r="BR219" s="286"/>
      <c r="BS219" s="297"/>
      <c r="BT219" s="298"/>
      <c r="BU219" s="299"/>
      <c r="BV219" s="300"/>
      <c r="BW219" s="301"/>
      <c r="BX219" s="286"/>
      <c r="BY219" s="297"/>
      <c r="BZ219" s="298"/>
      <c r="CA219" s="299"/>
      <c r="CB219" s="300"/>
      <c r="CC219" s="291"/>
      <c r="CD219" s="286"/>
      <c r="CE219" s="297"/>
      <c r="CF219" s="298"/>
      <c r="CG219" s="299"/>
      <c r="CH219" s="300"/>
      <c r="CI219" s="291"/>
      <c r="CJ219" s="286"/>
      <c r="CK219" s="297"/>
      <c r="CL219" s="298"/>
      <c r="CM219" s="299"/>
      <c r="CN219" s="300"/>
      <c r="CO219" s="291"/>
      <c r="CP219" s="286"/>
      <c r="CQ219" s="297"/>
      <c r="CR219" s="298"/>
      <c r="CS219" s="299"/>
      <c r="CT219" s="300"/>
      <c r="CU219" s="291"/>
      <c r="CV219" s="286"/>
      <c r="CW219" s="297"/>
      <c r="CX219" s="298"/>
      <c r="CY219" s="299"/>
      <c r="CZ219" s="300"/>
      <c r="DA219" s="291"/>
      <c r="DB219" s="286"/>
      <c r="DC219" s="297"/>
      <c r="DD219" s="298"/>
      <c r="DE219" s="299"/>
      <c r="DF219" s="300"/>
      <c r="DG219" s="291"/>
      <c r="DH219" s="286"/>
      <c r="DI219" s="297"/>
      <c r="DJ219" s="298"/>
      <c r="DK219" s="299"/>
      <c r="DL219" s="300"/>
      <c r="DM219" s="291"/>
      <c r="DN219" s="286"/>
      <c r="DO219" s="297"/>
      <c r="DP219" s="298"/>
      <c r="DQ219" s="299"/>
      <c r="DR219" s="300"/>
      <c r="DS219" s="291"/>
      <c r="DT219" s="286"/>
      <c r="DU219" s="297"/>
      <c r="DV219" s="298"/>
      <c r="DW219" s="299"/>
      <c r="DX219" s="300"/>
      <c r="DY219" s="291"/>
      <c r="DZ219" s="286"/>
      <c r="EA219" s="297"/>
      <c r="EB219" s="298"/>
      <c r="EC219" s="299"/>
      <c r="ED219" s="300"/>
      <c r="EE219" s="291"/>
      <c r="EF219" s="286"/>
      <c r="EG219" s="297"/>
      <c r="EH219" s="298"/>
      <c r="EI219" s="299"/>
      <c r="EJ219" s="300"/>
      <c r="EK219" s="291"/>
      <c r="EL219" s="286"/>
      <c r="EM219" s="297"/>
      <c r="EN219" s="298"/>
      <c r="EO219" s="299"/>
      <c r="EP219" s="300"/>
      <c r="EQ219" s="291"/>
      <c r="ER219" s="286"/>
      <c r="ES219" s="297"/>
      <c r="ET219" s="298"/>
      <c r="EU219" s="299"/>
      <c r="EV219" s="300"/>
      <c r="EW219" s="291"/>
      <c r="EX219" s="286"/>
      <c r="EY219" s="297"/>
      <c r="EZ219" s="298"/>
      <c r="FA219" s="299"/>
      <c r="FB219" s="300"/>
      <c r="FC219" s="291"/>
      <c r="FD219" s="286"/>
      <c r="FE219" s="297"/>
      <c r="FF219" s="298"/>
      <c r="FG219" s="299"/>
      <c r="FH219" s="300"/>
      <c r="FI219" s="291"/>
      <c r="FJ219" s="286"/>
      <c r="FK219" s="297"/>
      <c r="FL219" s="298"/>
      <c r="FM219" s="299"/>
      <c r="FN219" s="300"/>
      <c r="FO219" s="291"/>
      <c r="FP219" s="286"/>
      <c r="FQ219" s="297"/>
      <c r="FR219" s="298"/>
      <c r="FS219" s="299"/>
      <c r="FT219" s="300"/>
      <c r="FU219" s="291"/>
      <c r="FV219" s="286"/>
      <c r="FW219" s="297"/>
      <c r="FX219" s="298"/>
      <c r="FY219" s="299"/>
      <c r="FZ219" s="300"/>
      <c r="GA219" s="291"/>
      <c r="GB219" s="286"/>
      <c r="GC219" s="297"/>
      <c r="GD219" s="298"/>
      <c r="GE219" s="299"/>
      <c r="GF219" s="300"/>
      <c r="GG219" s="291"/>
      <c r="GH219" s="286"/>
      <c r="GI219" s="297"/>
      <c r="GJ219" s="298"/>
      <c r="GK219" s="299"/>
      <c r="GL219" s="300"/>
      <c r="GM219" s="291"/>
      <c r="GN219" s="286"/>
      <c r="GO219" s="297"/>
      <c r="GP219" s="298"/>
      <c r="GQ219" s="299"/>
      <c r="GR219" s="300"/>
      <c r="GS219" s="291"/>
      <c r="GT219" s="286"/>
      <c r="GU219" s="297"/>
      <c r="GV219" s="298"/>
      <c r="GW219" s="299"/>
      <c r="GX219" s="300"/>
      <c r="GY219" s="291"/>
      <c r="GZ219" s="286"/>
      <c r="HA219" s="297"/>
      <c r="HB219" s="298"/>
      <c r="HC219" s="299"/>
      <c r="HD219" s="300"/>
    </row>
    <row r="220" spans="1:212" x14ac:dyDescent="0.25">
      <c r="A220" s="280">
        <f>IF(AL220=1,(MAXA(A$18:A219)+1),0)</f>
        <v>0</v>
      </c>
      <c r="B220" s="280">
        <f>IF(BF220+BG220+BH220+BI220+BJ220&gt;0,MAXA(B$18:B219)+1,0)</f>
        <v>0</v>
      </c>
      <c r="C220" s="280">
        <f>IF(BL220+BM220+BN220+BO220+BP220&gt;0,MAXA(C$18:C219)+1,0)</f>
        <v>0</v>
      </c>
      <c r="D220" s="280">
        <f>IF(BR220+BS220+BT220+BU220+BV220&gt;0,MAXA(D$18:D219)+1,0)</f>
        <v>0</v>
      </c>
      <c r="E220" s="280">
        <f>IF(BX220+BY220+BZ220+CA220+CB220&gt;0,MAXA(E$18:E219)+1,0)</f>
        <v>0</v>
      </c>
      <c r="F220" s="280">
        <f>IF(CD220+CE220+CF220+CG220+CH220&gt;0,MAXA(F$18:F219)+1,0)</f>
        <v>0</v>
      </c>
      <c r="G220" s="280">
        <f>IF(CJ220+CK220+CL220+CM220+CN220&gt;0,MAXA(G$18:G219)+1,0)</f>
        <v>0</v>
      </c>
      <c r="H220" s="280">
        <f>IF(CP220+CQ220+CR220+CS220+CT220&gt;0,MAXA(H$18:H219)+1,0)</f>
        <v>0</v>
      </c>
      <c r="I220" s="280">
        <f>IF(CV220+CW220+CX220+CY220+CZ220&gt;0,MAXA(I$18:I219)+1,0)</f>
        <v>0</v>
      </c>
      <c r="J220" s="280">
        <f>IF(DB220+DC220+DD220+DE220+DF220&gt;0,MAXA(J$18:J219)+1,0)</f>
        <v>0</v>
      </c>
      <c r="K220" s="280">
        <f>IF(DH220+DI220+DJ220+DK220+DL220&gt;0,MAXA(K$18:K219)+1,0)</f>
        <v>0</v>
      </c>
      <c r="L220" s="280">
        <f>IF(DN220+DO220+DP220+DQ220+DR220&gt;0,MAXA(L$18:L219)+1,0)</f>
        <v>0</v>
      </c>
      <c r="M220" s="280">
        <f>IF(DT220+DU220+DV220+DW220+DX220&gt;0,MAXA(M$18:M219)+1,0)</f>
        <v>0</v>
      </c>
      <c r="N220" s="280">
        <f>IF(DZ220+EA220+EB220+EC220+ED220&gt;0,MAXA(N$18:N219)+1,0)</f>
        <v>0</v>
      </c>
      <c r="O220" s="280">
        <f>IF(EF220+EG220+EH220+EI220+EJ220&gt;0,MAXA(O$18:O219)+1,0)</f>
        <v>0</v>
      </c>
      <c r="P220" s="280">
        <f>IF(EL220+EM220+EN220+EO220+EP220&gt;0,MAXA(P$18:P219)+1,0)</f>
        <v>0</v>
      </c>
      <c r="Q220" s="280">
        <f>IF(ER220+ES220+ET220+EU220+EV220&gt;0,MAXA(Q$18:Q219)+1,0)</f>
        <v>0</v>
      </c>
      <c r="R220" s="280">
        <f>IF(EX220+EY220+EZ220+FA220+FB220&gt;0,MAXA(R$18:R219)+1,0)</f>
        <v>0</v>
      </c>
      <c r="S220" s="280">
        <f>IF(FD220+FE220+FF220+FG220+FH220&gt;0,MAXA(S$18:S219)+1,0)</f>
        <v>0</v>
      </c>
      <c r="T220" s="280">
        <f>IF(FJ220+FK220+FL220+FM220+FN220&gt;0,MAXA(T$18:T219)+1,0)</f>
        <v>0</v>
      </c>
      <c r="U220" s="280">
        <f>IF(FP220+FQ220+FR220+FS220+FT220&gt;0,MAXA(U$18:U219)+1,0)</f>
        <v>0</v>
      </c>
      <c r="V220" s="280">
        <f>IF(FV220+FW220+FX220+FY220+FZ220&gt;0,MAXA(V$18:V219)+1,0)</f>
        <v>0</v>
      </c>
      <c r="W220" s="280">
        <f>IF(GB220+GC220+GD220+GE220+GF220&gt;0,MAXA(W$18:W219)+1,0)</f>
        <v>0</v>
      </c>
      <c r="X220" s="280">
        <f>IF(GH220+GI220+GJ220+GK220+GL220&gt;0,MAXA(X$18:X219)+1,0)</f>
        <v>0</v>
      </c>
      <c r="Y220" s="280">
        <f>IF(GN220+GO220+GP220+GQ220+GR220&gt;0,MAXA(Y$18:Y219)+1,0)</f>
        <v>0</v>
      </c>
      <c r="Z220" s="280">
        <f>IF(GT220+GU220+GV220+GW220+GX220&gt;0,MAXA(Z$18:Z219)+1,0)</f>
        <v>0</v>
      </c>
      <c r="AA220" s="280">
        <f>IF(GZ220+HA220+HB220+HC220+HD220&gt;0,MAXA(AA$18:AA219)+1,0)</f>
        <v>0</v>
      </c>
      <c r="AB220" s="280">
        <f t="shared" si="119"/>
        <v>0</v>
      </c>
      <c r="AC220" s="280">
        <f t="shared" si="120"/>
        <v>0</v>
      </c>
      <c r="AD220" s="280">
        <f t="shared" si="121"/>
        <v>0</v>
      </c>
      <c r="AE220" s="280">
        <f t="shared" si="122"/>
        <v>0</v>
      </c>
      <c r="AF220" s="280">
        <f t="shared" si="123"/>
        <v>0</v>
      </c>
      <c r="AG220" s="280">
        <f t="shared" si="124"/>
        <v>0</v>
      </c>
      <c r="AH220" s="280">
        <f t="shared" si="125"/>
        <v>0</v>
      </c>
      <c r="AI220" s="280">
        <f t="shared" si="126"/>
        <v>0</v>
      </c>
      <c r="AJ220" s="280">
        <f t="shared" si="127"/>
        <v>0</v>
      </c>
      <c r="AK220" s="186" t="e">
        <f>MATCH(AY220,AY$18:AY652,0)</f>
        <v>#N/A</v>
      </c>
      <c r="AL220" s="280">
        <f t="shared" si="128"/>
        <v>0</v>
      </c>
      <c r="AM220" s="280">
        <f t="shared" si="133"/>
        <v>203</v>
      </c>
      <c r="AN220" s="415"/>
      <c r="AO220" s="416"/>
      <c r="AP220" s="303">
        <f t="shared" si="129"/>
        <v>0</v>
      </c>
      <c r="AQ220" s="304">
        <f t="shared" si="130"/>
        <v>0</v>
      </c>
      <c r="AR220" s="305">
        <f t="shared" si="131"/>
        <v>0</v>
      </c>
      <c r="AS220" s="284"/>
      <c r="AT220" s="285" t="str">
        <f t="shared" si="132"/>
        <v/>
      </c>
      <c r="AU220" s="286"/>
      <c r="AV220" s="287"/>
      <c r="AW220" s="288"/>
      <c r="AX220" s="289"/>
      <c r="AY220" s="290"/>
      <c r="AZ220" s="291"/>
      <c r="BA220" s="286"/>
      <c r="BB220" s="290"/>
      <c r="BC220" s="287"/>
      <c r="BD220" s="307"/>
      <c r="BE220" s="309"/>
      <c r="BF220" s="286"/>
      <c r="BG220" s="297"/>
      <c r="BH220" s="298"/>
      <c r="BI220" s="299"/>
      <c r="BJ220" s="300"/>
      <c r="BK220" s="301"/>
      <c r="BL220" s="286"/>
      <c r="BM220" s="297"/>
      <c r="BN220" s="298"/>
      <c r="BO220" s="299"/>
      <c r="BP220" s="300"/>
      <c r="BQ220" s="301"/>
      <c r="BR220" s="286"/>
      <c r="BS220" s="297"/>
      <c r="BT220" s="298"/>
      <c r="BU220" s="299"/>
      <c r="BV220" s="300"/>
      <c r="BW220" s="301"/>
      <c r="BX220" s="286"/>
      <c r="BY220" s="297"/>
      <c r="BZ220" s="298"/>
      <c r="CA220" s="299"/>
      <c r="CB220" s="300"/>
      <c r="CC220" s="291"/>
      <c r="CD220" s="286"/>
      <c r="CE220" s="297"/>
      <c r="CF220" s="298"/>
      <c r="CG220" s="299"/>
      <c r="CH220" s="300"/>
      <c r="CI220" s="291"/>
      <c r="CJ220" s="286"/>
      <c r="CK220" s="297"/>
      <c r="CL220" s="298"/>
      <c r="CM220" s="299"/>
      <c r="CN220" s="300"/>
      <c r="CO220" s="291"/>
      <c r="CP220" s="286"/>
      <c r="CQ220" s="297"/>
      <c r="CR220" s="298"/>
      <c r="CS220" s="299"/>
      <c r="CT220" s="300"/>
      <c r="CU220" s="291"/>
      <c r="CV220" s="286"/>
      <c r="CW220" s="297"/>
      <c r="CX220" s="298"/>
      <c r="CY220" s="299"/>
      <c r="CZ220" s="300"/>
      <c r="DA220" s="291"/>
      <c r="DB220" s="286"/>
      <c r="DC220" s="297"/>
      <c r="DD220" s="298"/>
      <c r="DE220" s="299"/>
      <c r="DF220" s="300"/>
      <c r="DG220" s="291"/>
      <c r="DH220" s="286"/>
      <c r="DI220" s="297"/>
      <c r="DJ220" s="298"/>
      <c r="DK220" s="299"/>
      <c r="DL220" s="300"/>
      <c r="DM220" s="291"/>
      <c r="DN220" s="286"/>
      <c r="DO220" s="297"/>
      <c r="DP220" s="298"/>
      <c r="DQ220" s="299"/>
      <c r="DR220" s="300"/>
      <c r="DS220" s="291"/>
      <c r="DT220" s="286"/>
      <c r="DU220" s="297"/>
      <c r="DV220" s="298"/>
      <c r="DW220" s="299"/>
      <c r="DX220" s="300"/>
      <c r="DY220" s="291"/>
      <c r="DZ220" s="286"/>
      <c r="EA220" s="297"/>
      <c r="EB220" s="298"/>
      <c r="EC220" s="299"/>
      <c r="ED220" s="300"/>
      <c r="EE220" s="291"/>
      <c r="EF220" s="286"/>
      <c r="EG220" s="297"/>
      <c r="EH220" s="298"/>
      <c r="EI220" s="299"/>
      <c r="EJ220" s="300"/>
      <c r="EK220" s="291"/>
      <c r="EL220" s="286"/>
      <c r="EM220" s="297"/>
      <c r="EN220" s="298"/>
      <c r="EO220" s="299"/>
      <c r="EP220" s="300"/>
      <c r="EQ220" s="291"/>
      <c r="ER220" s="286"/>
      <c r="ES220" s="297"/>
      <c r="ET220" s="298"/>
      <c r="EU220" s="299"/>
      <c r="EV220" s="300"/>
      <c r="EW220" s="291"/>
      <c r="EX220" s="286"/>
      <c r="EY220" s="297"/>
      <c r="EZ220" s="298"/>
      <c r="FA220" s="299"/>
      <c r="FB220" s="300"/>
      <c r="FC220" s="291"/>
      <c r="FD220" s="286"/>
      <c r="FE220" s="297"/>
      <c r="FF220" s="298"/>
      <c r="FG220" s="299"/>
      <c r="FH220" s="300"/>
      <c r="FI220" s="291"/>
      <c r="FJ220" s="286"/>
      <c r="FK220" s="297"/>
      <c r="FL220" s="298"/>
      <c r="FM220" s="299"/>
      <c r="FN220" s="300"/>
      <c r="FO220" s="291"/>
      <c r="FP220" s="286"/>
      <c r="FQ220" s="297"/>
      <c r="FR220" s="298"/>
      <c r="FS220" s="299"/>
      <c r="FT220" s="300"/>
      <c r="FU220" s="291"/>
      <c r="FV220" s="286"/>
      <c r="FW220" s="297"/>
      <c r="FX220" s="298"/>
      <c r="FY220" s="299"/>
      <c r="FZ220" s="300"/>
      <c r="GA220" s="291"/>
      <c r="GB220" s="286"/>
      <c r="GC220" s="297"/>
      <c r="GD220" s="298"/>
      <c r="GE220" s="299"/>
      <c r="GF220" s="300"/>
      <c r="GG220" s="291"/>
      <c r="GH220" s="286"/>
      <c r="GI220" s="297"/>
      <c r="GJ220" s="298"/>
      <c r="GK220" s="299"/>
      <c r="GL220" s="300"/>
      <c r="GM220" s="291"/>
      <c r="GN220" s="286"/>
      <c r="GO220" s="297"/>
      <c r="GP220" s="298"/>
      <c r="GQ220" s="299"/>
      <c r="GR220" s="300"/>
      <c r="GS220" s="291"/>
      <c r="GT220" s="286"/>
      <c r="GU220" s="297"/>
      <c r="GV220" s="298"/>
      <c r="GW220" s="299"/>
      <c r="GX220" s="300"/>
      <c r="GY220" s="291"/>
      <c r="GZ220" s="286"/>
      <c r="HA220" s="297"/>
      <c r="HB220" s="298"/>
      <c r="HC220" s="299"/>
      <c r="HD220" s="300"/>
    </row>
    <row r="221" spans="1:212" x14ac:dyDescent="0.25">
      <c r="A221" s="280">
        <f>IF(AL221=1,(MAXA(A$18:A220)+1),0)</f>
        <v>0</v>
      </c>
      <c r="B221" s="280">
        <f>IF(BF221+BG221+BH221+BI221+BJ221&gt;0,MAXA(B$18:B220)+1,0)</f>
        <v>0</v>
      </c>
      <c r="C221" s="280">
        <f>IF(BL221+BM221+BN221+BO221+BP221&gt;0,MAXA(C$18:C220)+1,0)</f>
        <v>0</v>
      </c>
      <c r="D221" s="280">
        <f>IF(BR221+BS221+BT221+BU221+BV221&gt;0,MAXA(D$18:D220)+1,0)</f>
        <v>0</v>
      </c>
      <c r="E221" s="280">
        <f>IF(BX221+BY221+BZ221+CA221+CB221&gt;0,MAXA(E$18:E220)+1,0)</f>
        <v>0</v>
      </c>
      <c r="F221" s="280">
        <f>IF(CD221+CE221+CF221+CG221+CH221&gt;0,MAXA(F$18:F220)+1,0)</f>
        <v>0</v>
      </c>
      <c r="G221" s="280">
        <f>IF(CJ221+CK221+CL221+CM221+CN221&gt;0,MAXA(G$18:G220)+1,0)</f>
        <v>0</v>
      </c>
      <c r="H221" s="280">
        <f>IF(CP221+CQ221+CR221+CS221+CT221&gt;0,MAXA(H$18:H220)+1,0)</f>
        <v>0</v>
      </c>
      <c r="I221" s="280">
        <f>IF(CV221+CW221+CX221+CY221+CZ221&gt;0,MAXA(I$18:I220)+1,0)</f>
        <v>0</v>
      </c>
      <c r="J221" s="280">
        <f>IF(DB221+DC221+DD221+DE221+DF221&gt;0,MAXA(J$18:J220)+1,0)</f>
        <v>0</v>
      </c>
      <c r="K221" s="280">
        <f>IF(DH221+DI221+DJ221+DK221+DL221&gt;0,MAXA(K$18:K220)+1,0)</f>
        <v>0</v>
      </c>
      <c r="L221" s="280">
        <f>IF(DN221+DO221+DP221+DQ221+DR221&gt;0,MAXA(L$18:L220)+1,0)</f>
        <v>0</v>
      </c>
      <c r="M221" s="280">
        <f>IF(DT221+DU221+DV221+DW221+DX221&gt;0,MAXA(M$18:M220)+1,0)</f>
        <v>0</v>
      </c>
      <c r="N221" s="280">
        <f>IF(DZ221+EA221+EB221+EC221+ED221&gt;0,MAXA(N$18:N220)+1,0)</f>
        <v>0</v>
      </c>
      <c r="O221" s="280">
        <f>IF(EF221+EG221+EH221+EI221+EJ221&gt;0,MAXA(O$18:O220)+1,0)</f>
        <v>0</v>
      </c>
      <c r="P221" s="280">
        <f>IF(EL221+EM221+EN221+EO221+EP221&gt;0,MAXA(P$18:P220)+1,0)</f>
        <v>0</v>
      </c>
      <c r="Q221" s="280">
        <f>IF(ER221+ES221+ET221+EU221+EV221&gt;0,MAXA(Q$18:Q220)+1,0)</f>
        <v>0</v>
      </c>
      <c r="R221" s="280">
        <f>IF(EX221+EY221+EZ221+FA221+FB221&gt;0,MAXA(R$18:R220)+1,0)</f>
        <v>0</v>
      </c>
      <c r="S221" s="280">
        <f>IF(FD221+FE221+FF221+FG221+FH221&gt;0,MAXA(S$18:S220)+1,0)</f>
        <v>0</v>
      </c>
      <c r="T221" s="280">
        <f>IF(FJ221+FK221+FL221+FM221+FN221&gt;0,MAXA(T$18:T220)+1,0)</f>
        <v>0</v>
      </c>
      <c r="U221" s="280">
        <f>IF(FP221+FQ221+FR221+FS221+FT221&gt;0,MAXA(U$18:U220)+1,0)</f>
        <v>0</v>
      </c>
      <c r="V221" s="280">
        <f>IF(FV221+FW221+FX221+FY221+FZ221&gt;0,MAXA(V$18:V220)+1,0)</f>
        <v>0</v>
      </c>
      <c r="W221" s="280">
        <f>IF(GB221+GC221+GD221+GE221+GF221&gt;0,MAXA(W$18:W220)+1,0)</f>
        <v>0</v>
      </c>
      <c r="X221" s="280">
        <f>IF(GH221+GI221+GJ221+GK221+GL221&gt;0,MAXA(X$18:X220)+1,0)</f>
        <v>0</v>
      </c>
      <c r="Y221" s="280">
        <f>IF(GN221+GO221+GP221+GQ221+GR221&gt;0,MAXA(Y$18:Y220)+1,0)</f>
        <v>0</v>
      </c>
      <c r="Z221" s="280">
        <f>IF(GT221+GU221+GV221+GW221+GX221&gt;0,MAXA(Z$18:Z220)+1,0)</f>
        <v>0</v>
      </c>
      <c r="AA221" s="280">
        <f>IF(GZ221+HA221+HB221+HC221+HD221&gt;0,MAXA(AA$18:AA220)+1,0)</f>
        <v>0</v>
      </c>
      <c r="AB221" s="280">
        <f t="shared" si="119"/>
        <v>0</v>
      </c>
      <c r="AC221" s="280">
        <f t="shared" si="120"/>
        <v>0</v>
      </c>
      <c r="AD221" s="280">
        <f t="shared" si="121"/>
        <v>0</v>
      </c>
      <c r="AE221" s="280">
        <f t="shared" si="122"/>
        <v>0</v>
      </c>
      <c r="AF221" s="280">
        <f t="shared" si="123"/>
        <v>0</v>
      </c>
      <c r="AG221" s="280">
        <f t="shared" si="124"/>
        <v>0</v>
      </c>
      <c r="AH221" s="280">
        <f t="shared" si="125"/>
        <v>0</v>
      </c>
      <c r="AI221" s="280">
        <f t="shared" si="126"/>
        <v>0</v>
      </c>
      <c r="AJ221" s="280">
        <f t="shared" si="127"/>
        <v>0</v>
      </c>
      <c r="AK221" s="186" t="e">
        <f>MATCH(AY221,AY$18:AY653,0)</f>
        <v>#N/A</v>
      </c>
      <c r="AL221" s="280">
        <f t="shared" si="128"/>
        <v>0</v>
      </c>
      <c r="AM221" s="280">
        <f t="shared" si="133"/>
        <v>204</v>
      </c>
      <c r="AN221" s="415"/>
      <c r="AO221" s="416"/>
      <c r="AP221" s="303">
        <f t="shared" si="129"/>
        <v>0</v>
      </c>
      <c r="AQ221" s="304">
        <f t="shared" si="130"/>
        <v>0</v>
      </c>
      <c r="AR221" s="305">
        <f t="shared" si="131"/>
        <v>0</v>
      </c>
      <c r="AS221" s="284"/>
      <c r="AT221" s="285" t="str">
        <f t="shared" si="132"/>
        <v/>
      </c>
      <c r="AU221" s="286"/>
      <c r="AV221" s="287"/>
      <c r="AW221" s="288"/>
      <c r="AX221" s="289"/>
      <c r="AY221" s="290"/>
      <c r="AZ221" s="291"/>
      <c r="BA221" s="286"/>
      <c r="BB221" s="290"/>
      <c r="BC221" s="287"/>
      <c r="BD221" s="307"/>
      <c r="BE221" s="309"/>
      <c r="BF221" s="286"/>
      <c r="BG221" s="297"/>
      <c r="BH221" s="298"/>
      <c r="BI221" s="299"/>
      <c r="BJ221" s="300"/>
      <c r="BK221" s="301"/>
      <c r="BL221" s="286"/>
      <c r="BM221" s="297"/>
      <c r="BN221" s="298"/>
      <c r="BO221" s="299"/>
      <c r="BP221" s="300"/>
      <c r="BQ221" s="301"/>
      <c r="BR221" s="286"/>
      <c r="BS221" s="297"/>
      <c r="BT221" s="298"/>
      <c r="BU221" s="299"/>
      <c r="BV221" s="300"/>
      <c r="BW221" s="301"/>
      <c r="BX221" s="286"/>
      <c r="BY221" s="297"/>
      <c r="BZ221" s="298"/>
      <c r="CA221" s="299"/>
      <c r="CB221" s="300"/>
      <c r="CC221" s="291"/>
      <c r="CD221" s="286"/>
      <c r="CE221" s="297"/>
      <c r="CF221" s="298"/>
      <c r="CG221" s="299"/>
      <c r="CH221" s="300"/>
      <c r="CI221" s="291"/>
      <c r="CJ221" s="286"/>
      <c r="CK221" s="297"/>
      <c r="CL221" s="298"/>
      <c r="CM221" s="299"/>
      <c r="CN221" s="300"/>
      <c r="CO221" s="291"/>
      <c r="CP221" s="286"/>
      <c r="CQ221" s="297"/>
      <c r="CR221" s="298"/>
      <c r="CS221" s="299"/>
      <c r="CT221" s="300"/>
      <c r="CU221" s="291"/>
      <c r="CV221" s="286"/>
      <c r="CW221" s="297"/>
      <c r="CX221" s="298"/>
      <c r="CY221" s="299"/>
      <c r="CZ221" s="300"/>
      <c r="DA221" s="291"/>
      <c r="DB221" s="286"/>
      <c r="DC221" s="297"/>
      <c r="DD221" s="298"/>
      <c r="DE221" s="299"/>
      <c r="DF221" s="300"/>
      <c r="DG221" s="291"/>
      <c r="DH221" s="286"/>
      <c r="DI221" s="297"/>
      <c r="DJ221" s="298"/>
      <c r="DK221" s="299"/>
      <c r="DL221" s="300"/>
      <c r="DM221" s="291"/>
      <c r="DN221" s="286"/>
      <c r="DO221" s="297"/>
      <c r="DP221" s="298"/>
      <c r="DQ221" s="299"/>
      <c r="DR221" s="300"/>
      <c r="DS221" s="291"/>
      <c r="DT221" s="286"/>
      <c r="DU221" s="297"/>
      <c r="DV221" s="298"/>
      <c r="DW221" s="299"/>
      <c r="DX221" s="300"/>
      <c r="DY221" s="291"/>
      <c r="DZ221" s="286"/>
      <c r="EA221" s="297"/>
      <c r="EB221" s="298"/>
      <c r="EC221" s="299"/>
      <c r="ED221" s="300"/>
      <c r="EE221" s="291"/>
      <c r="EF221" s="286"/>
      <c r="EG221" s="297"/>
      <c r="EH221" s="298"/>
      <c r="EI221" s="299"/>
      <c r="EJ221" s="300"/>
      <c r="EK221" s="291"/>
      <c r="EL221" s="286"/>
      <c r="EM221" s="297"/>
      <c r="EN221" s="298"/>
      <c r="EO221" s="299"/>
      <c r="EP221" s="300"/>
      <c r="EQ221" s="291"/>
      <c r="ER221" s="286"/>
      <c r="ES221" s="297"/>
      <c r="ET221" s="298"/>
      <c r="EU221" s="299"/>
      <c r="EV221" s="300"/>
      <c r="EW221" s="291"/>
      <c r="EX221" s="286"/>
      <c r="EY221" s="297"/>
      <c r="EZ221" s="298"/>
      <c r="FA221" s="299"/>
      <c r="FB221" s="300"/>
      <c r="FC221" s="291"/>
      <c r="FD221" s="286"/>
      <c r="FE221" s="297"/>
      <c r="FF221" s="298"/>
      <c r="FG221" s="299"/>
      <c r="FH221" s="300"/>
      <c r="FI221" s="291"/>
      <c r="FJ221" s="286"/>
      <c r="FK221" s="297"/>
      <c r="FL221" s="298"/>
      <c r="FM221" s="299"/>
      <c r="FN221" s="300"/>
      <c r="FO221" s="291"/>
      <c r="FP221" s="286"/>
      <c r="FQ221" s="297"/>
      <c r="FR221" s="298"/>
      <c r="FS221" s="299"/>
      <c r="FT221" s="300"/>
      <c r="FU221" s="291"/>
      <c r="FV221" s="286"/>
      <c r="FW221" s="297"/>
      <c r="FX221" s="298"/>
      <c r="FY221" s="299"/>
      <c r="FZ221" s="300"/>
      <c r="GA221" s="291"/>
      <c r="GB221" s="286"/>
      <c r="GC221" s="297"/>
      <c r="GD221" s="298"/>
      <c r="GE221" s="299"/>
      <c r="GF221" s="300"/>
      <c r="GG221" s="291"/>
      <c r="GH221" s="286"/>
      <c r="GI221" s="297"/>
      <c r="GJ221" s="298"/>
      <c r="GK221" s="299"/>
      <c r="GL221" s="300"/>
      <c r="GM221" s="291"/>
      <c r="GN221" s="286"/>
      <c r="GO221" s="297"/>
      <c r="GP221" s="298"/>
      <c r="GQ221" s="299"/>
      <c r="GR221" s="300"/>
      <c r="GS221" s="291"/>
      <c r="GT221" s="286"/>
      <c r="GU221" s="297"/>
      <c r="GV221" s="298"/>
      <c r="GW221" s="299"/>
      <c r="GX221" s="300"/>
      <c r="GY221" s="291"/>
      <c r="GZ221" s="286"/>
      <c r="HA221" s="297"/>
      <c r="HB221" s="298"/>
      <c r="HC221" s="299"/>
      <c r="HD221" s="300"/>
    </row>
    <row r="222" spans="1:212" x14ac:dyDescent="0.25">
      <c r="A222" s="280">
        <f>IF(AL222=1,(MAXA(A$18:A221)+1),0)</f>
        <v>0</v>
      </c>
      <c r="B222" s="280">
        <f>IF(BF222+BG222+BH222+BI222+BJ222&gt;0,MAXA(B$18:B221)+1,0)</f>
        <v>0</v>
      </c>
      <c r="C222" s="280">
        <f>IF(BL222+BM222+BN222+BO222+BP222&gt;0,MAXA(C$18:C221)+1,0)</f>
        <v>0</v>
      </c>
      <c r="D222" s="280">
        <f>IF(BR222+BS222+BT222+BU222+BV222&gt;0,MAXA(D$18:D221)+1,0)</f>
        <v>0</v>
      </c>
      <c r="E222" s="280">
        <f>IF(BX222+BY222+BZ222+CA222+CB222&gt;0,MAXA(E$18:E221)+1,0)</f>
        <v>0</v>
      </c>
      <c r="F222" s="280">
        <f>IF(CD222+CE222+CF222+CG222+CH222&gt;0,MAXA(F$18:F221)+1,0)</f>
        <v>0</v>
      </c>
      <c r="G222" s="280">
        <f>IF(CJ222+CK222+CL222+CM222+CN222&gt;0,MAXA(G$18:G221)+1,0)</f>
        <v>0</v>
      </c>
      <c r="H222" s="280">
        <f>IF(CP222+CQ222+CR222+CS222+CT222&gt;0,MAXA(H$18:H221)+1,0)</f>
        <v>0</v>
      </c>
      <c r="I222" s="280">
        <f>IF(CV222+CW222+CX222+CY222+CZ222&gt;0,MAXA(I$18:I221)+1,0)</f>
        <v>0</v>
      </c>
      <c r="J222" s="280">
        <f>IF(DB222+DC222+DD222+DE222+DF222&gt;0,MAXA(J$18:J221)+1,0)</f>
        <v>0</v>
      </c>
      <c r="K222" s="280">
        <f>IF(DH222+DI222+DJ222+DK222+DL222&gt;0,MAXA(K$18:K221)+1,0)</f>
        <v>0</v>
      </c>
      <c r="L222" s="280">
        <f>IF(DN222+DO222+DP222+DQ222+DR222&gt;0,MAXA(L$18:L221)+1,0)</f>
        <v>0</v>
      </c>
      <c r="M222" s="280">
        <f>IF(DT222+DU222+DV222+DW222+DX222&gt;0,MAXA(M$18:M221)+1,0)</f>
        <v>0</v>
      </c>
      <c r="N222" s="280">
        <f>IF(DZ222+EA222+EB222+EC222+ED222&gt;0,MAXA(N$18:N221)+1,0)</f>
        <v>0</v>
      </c>
      <c r="O222" s="280">
        <f>IF(EF222+EG222+EH222+EI222+EJ222&gt;0,MAXA(O$18:O221)+1,0)</f>
        <v>0</v>
      </c>
      <c r="P222" s="280">
        <f>IF(EL222+EM222+EN222+EO222+EP222&gt;0,MAXA(P$18:P221)+1,0)</f>
        <v>0</v>
      </c>
      <c r="Q222" s="280">
        <f>IF(ER222+ES222+ET222+EU222+EV222&gt;0,MAXA(Q$18:Q221)+1,0)</f>
        <v>0</v>
      </c>
      <c r="R222" s="280">
        <f>IF(EX222+EY222+EZ222+FA222+FB222&gt;0,MAXA(R$18:R221)+1,0)</f>
        <v>0</v>
      </c>
      <c r="S222" s="280">
        <f>IF(FD222+FE222+FF222+FG222+FH222&gt;0,MAXA(S$18:S221)+1,0)</f>
        <v>0</v>
      </c>
      <c r="T222" s="280">
        <f>IF(FJ222+FK222+FL222+FM222+FN222&gt;0,MAXA(T$18:T221)+1,0)</f>
        <v>0</v>
      </c>
      <c r="U222" s="280">
        <f>IF(FP222+FQ222+FR222+FS222+FT222&gt;0,MAXA(U$18:U221)+1,0)</f>
        <v>0</v>
      </c>
      <c r="V222" s="280">
        <f>IF(FV222+FW222+FX222+FY222+FZ222&gt;0,MAXA(V$18:V221)+1,0)</f>
        <v>0</v>
      </c>
      <c r="W222" s="280">
        <f>IF(GB222+GC222+GD222+GE222+GF222&gt;0,MAXA(W$18:W221)+1,0)</f>
        <v>0</v>
      </c>
      <c r="X222" s="280">
        <f>IF(GH222+GI222+GJ222+GK222+GL222&gt;0,MAXA(X$18:X221)+1,0)</f>
        <v>0</v>
      </c>
      <c r="Y222" s="280">
        <f>IF(GN222+GO222+GP222+GQ222+GR222&gt;0,MAXA(Y$18:Y221)+1,0)</f>
        <v>0</v>
      </c>
      <c r="Z222" s="280">
        <f>IF(GT222+GU222+GV222+GW222+GX222&gt;0,MAXA(Z$18:Z221)+1,0)</f>
        <v>0</v>
      </c>
      <c r="AA222" s="280">
        <f>IF(GZ222+HA222+HB222+HC222+HD222&gt;0,MAXA(AA$18:AA221)+1,0)</f>
        <v>0</v>
      </c>
      <c r="AB222" s="280">
        <f t="shared" si="119"/>
        <v>0</v>
      </c>
      <c r="AC222" s="280">
        <f t="shared" si="120"/>
        <v>0</v>
      </c>
      <c r="AD222" s="280">
        <f t="shared" si="121"/>
        <v>0</v>
      </c>
      <c r="AE222" s="280">
        <f t="shared" si="122"/>
        <v>0</v>
      </c>
      <c r="AF222" s="280">
        <f t="shared" si="123"/>
        <v>0</v>
      </c>
      <c r="AG222" s="280">
        <f t="shared" si="124"/>
        <v>0</v>
      </c>
      <c r="AH222" s="280">
        <f t="shared" si="125"/>
        <v>0</v>
      </c>
      <c r="AI222" s="280">
        <f t="shared" si="126"/>
        <v>0</v>
      </c>
      <c r="AJ222" s="280">
        <f t="shared" si="127"/>
        <v>0</v>
      </c>
      <c r="AK222" s="186" t="e">
        <f>MATCH(AY222,AY$18:AY654,0)</f>
        <v>#N/A</v>
      </c>
      <c r="AL222" s="280">
        <f t="shared" si="128"/>
        <v>0</v>
      </c>
      <c r="AM222" s="280">
        <f t="shared" si="133"/>
        <v>205</v>
      </c>
      <c r="AN222" s="415"/>
      <c r="AO222" s="416"/>
      <c r="AP222" s="303">
        <f t="shared" si="129"/>
        <v>0</v>
      </c>
      <c r="AQ222" s="304">
        <f t="shared" si="130"/>
        <v>0</v>
      </c>
      <c r="AR222" s="305">
        <f t="shared" si="131"/>
        <v>0</v>
      </c>
      <c r="AS222" s="284"/>
      <c r="AT222" s="285" t="str">
        <f t="shared" si="132"/>
        <v/>
      </c>
      <c r="AU222" s="286"/>
      <c r="AV222" s="287"/>
      <c r="AW222" s="288"/>
      <c r="AX222" s="289"/>
      <c r="AY222" s="290"/>
      <c r="AZ222" s="291"/>
      <c r="BA222" s="286"/>
      <c r="BB222" s="290"/>
      <c r="BC222" s="287"/>
      <c r="BD222" s="307"/>
      <c r="BE222" s="309"/>
      <c r="BF222" s="286"/>
      <c r="BG222" s="297"/>
      <c r="BH222" s="298"/>
      <c r="BI222" s="299"/>
      <c r="BJ222" s="300"/>
      <c r="BK222" s="301"/>
      <c r="BL222" s="286"/>
      <c r="BM222" s="297"/>
      <c r="BN222" s="298"/>
      <c r="BO222" s="299"/>
      <c r="BP222" s="300"/>
      <c r="BQ222" s="301"/>
      <c r="BR222" s="286"/>
      <c r="BS222" s="297"/>
      <c r="BT222" s="298"/>
      <c r="BU222" s="299"/>
      <c r="BV222" s="300"/>
      <c r="BW222" s="301"/>
      <c r="BX222" s="286"/>
      <c r="BY222" s="297"/>
      <c r="BZ222" s="298"/>
      <c r="CA222" s="299"/>
      <c r="CB222" s="300"/>
      <c r="CC222" s="291"/>
      <c r="CD222" s="286"/>
      <c r="CE222" s="297"/>
      <c r="CF222" s="298"/>
      <c r="CG222" s="299"/>
      <c r="CH222" s="300"/>
      <c r="CI222" s="291"/>
      <c r="CJ222" s="286"/>
      <c r="CK222" s="297"/>
      <c r="CL222" s="298"/>
      <c r="CM222" s="299"/>
      <c r="CN222" s="300"/>
      <c r="CO222" s="291"/>
      <c r="CP222" s="286"/>
      <c r="CQ222" s="297"/>
      <c r="CR222" s="298"/>
      <c r="CS222" s="299"/>
      <c r="CT222" s="300"/>
      <c r="CU222" s="291"/>
      <c r="CV222" s="286"/>
      <c r="CW222" s="297"/>
      <c r="CX222" s="298"/>
      <c r="CY222" s="299"/>
      <c r="CZ222" s="300"/>
      <c r="DA222" s="291"/>
      <c r="DB222" s="286"/>
      <c r="DC222" s="297"/>
      <c r="DD222" s="298"/>
      <c r="DE222" s="299"/>
      <c r="DF222" s="300"/>
      <c r="DG222" s="291"/>
      <c r="DH222" s="286"/>
      <c r="DI222" s="297"/>
      <c r="DJ222" s="298"/>
      <c r="DK222" s="299"/>
      <c r="DL222" s="300"/>
      <c r="DM222" s="291"/>
      <c r="DN222" s="286"/>
      <c r="DO222" s="297"/>
      <c r="DP222" s="298"/>
      <c r="DQ222" s="299"/>
      <c r="DR222" s="300"/>
      <c r="DS222" s="291"/>
      <c r="DT222" s="286"/>
      <c r="DU222" s="297"/>
      <c r="DV222" s="298"/>
      <c r="DW222" s="299"/>
      <c r="DX222" s="300"/>
      <c r="DY222" s="291"/>
      <c r="DZ222" s="286"/>
      <c r="EA222" s="297"/>
      <c r="EB222" s="298"/>
      <c r="EC222" s="299"/>
      <c r="ED222" s="300"/>
      <c r="EE222" s="291"/>
      <c r="EF222" s="286"/>
      <c r="EG222" s="297"/>
      <c r="EH222" s="298"/>
      <c r="EI222" s="299"/>
      <c r="EJ222" s="300"/>
      <c r="EK222" s="291"/>
      <c r="EL222" s="286"/>
      <c r="EM222" s="297"/>
      <c r="EN222" s="298"/>
      <c r="EO222" s="299"/>
      <c r="EP222" s="300"/>
      <c r="EQ222" s="291"/>
      <c r="ER222" s="286"/>
      <c r="ES222" s="297"/>
      <c r="ET222" s="298"/>
      <c r="EU222" s="299"/>
      <c r="EV222" s="300"/>
      <c r="EW222" s="291"/>
      <c r="EX222" s="286"/>
      <c r="EY222" s="297"/>
      <c r="EZ222" s="298"/>
      <c r="FA222" s="299"/>
      <c r="FB222" s="300"/>
      <c r="FC222" s="291"/>
      <c r="FD222" s="286"/>
      <c r="FE222" s="297"/>
      <c r="FF222" s="298"/>
      <c r="FG222" s="299"/>
      <c r="FH222" s="300"/>
      <c r="FI222" s="291"/>
      <c r="FJ222" s="286"/>
      <c r="FK222" s="297"/>
      <c r="FL222" s="298"/>
      <c r="FM222" s="299"/>
      <c r="FN222" s="300"/>
      <c r="FO222" s="291"/>
      <c r="FP222" s="286"/>
      <c r="FQ222" s="297"/>
      <c r="FR222" s="298"/>
      <c r="FS222" s="299"/>
      <c r="FT222" s="300"/>
      <c r="FU222" s="291"/>
      <c r="FV222" s="286"/>
      <c r="FW222" s="297"/>
      <c r="FX222" s="298"/>
      <c r="FY222" s="299"/>
      <c r="FZ222" s="300"/>
      <c r="GA222" s="291"/>
      <c r="GB222" s="286"/>
      <c r="GC222" s="297"/>
      <c r="GD222" s="298"/>
      <c r="GE222" s="299"/>
      <c r="GF222" s="300"/>
      <c r="GG222" s="291"/>
      <c r="GH222" s="286"/>
      <c r="GI222" s="297"/>
      <c r="GJ222" s="298"/>
      <c r="GK222" s="299"/>
      <c r="GL222" s="300"/>
      <c r="GM222" s="291"/>
      <c r="GN222" s="286"/>
      <c r="GO222" s="297"/>
      <c r="GP222" s="298"/>
      <c r="GQ222" s="299"/>
      <c r="GR222" s="300"/>
      <c r="GS222" s="291"/>
      <c r="GT222" s="286"/>
      <c r="GU222" s="297"/>
      <c r="GV222" s="298"/>
      <c r="GW222" s="299"/>
      <c r="GX222" s="300"/>
      <c r="GY222" s="291"/>
      <c r="GZ222" s="286"/>
      <c r="HA222" s="297"/>
      <c r="HB222" s="298"/>
      <c r="HC222" s="299"/>
      <c r="HD222" s="300"/>
    </row>
    <row r="223" spans="1:212" x14ac:dyDescent="0.25">
      <c r="A223" s="280">
        <f>IF(AL223=1,(MAXA(A$18:A222)+1),0)</f>
        <v>0</v>
      </c>
      <c r="B223" s="280">
        <f>IF(BF223+BG223+BH223+BI223+BJ223&gt;0,MAXA(B$18:B222)+1,0)</f>
        <v>0</v>
      </c>
      <c r="C223" s="280">
        <f>IF(BL223+BM223+BN223+BO223+BP223&gt;0,MAXA(C$18:C222)+1,0)</f>
        <v>0</v>
      </c>
      <c r="D223" s="280">
        <f>IF(BR223+BS223+BT223+BU223+BV223&gt;0,MAXA(D$18:D222)+1,0)</f>
        <v>0</v>
      </c>
      <c r="E223" s="280">
        <f>IF(BX223+BY223+BZ223+CA223+CB223&gt;0,MAXA(E$18:E222)+1,0)</f>
        <v>0</v>
      </c>
      <c r="F223" s="280">
        <f>IF(CD223+CE223+CF223+CG223+CH223&gt;0,MAXA(F$18:F222)+1,0)</f>
        <v>0</v>
      </c>
      <c r="G223" s="280">
        <f>IF(CJ223+CK223+CL223+CM223+CN223&gt;0,MAXA(G$18:G222)+1,0)</f>
        <v>0</v>
      </c>
      <c r="H223" s="280">
        <f>IF(CP223+CQ223+CR223+CS223+CT223&gt;0,MAXA(H$18:H222)+1,0)</f>
        <v>0</v>
      </c>
      <c r="I223" s="280">
        <f>IF(CV223+CW223+CX223+CY223+CZ223&gt;0,MAXA(I$18:I222)+1,0)</f>
        <v>0</v>
      </c>
      <c r="J223" s="280">
        <f>IF(DB223+DC223+DD223+DE223+DF223&gt;0,MAXA(J$18:J222)+1,0)</f>
        <v>0</v>
      </c>
      <c r="K223" s="280">
        <f>IF(DH223+DI223+DJ223+DK223+DL223&gt;0,MAXA(K$18:K222)+1,0)</f>
        <v>0</v>
      </c>
      <c r="L223" s="280">
        <f>IF(DN223+DO223+DP223+DQ223+DR223&gt;0,MAXA(L$18:L222)+1,0)</f>
        <v>0</v>
      </c>
      <c r="M223" s="280">
        <f>IF(DT223+DU223+DV223+DW223+DX223&gt;0,MAXA(M$18:M222)+1,0)</f>
        <v>0</v>
      </c>
      <c r="N223" s="280">
        <f>IF(DZ223+EA223+EB223+EC223+ED223&gt;0,MAXA(N$18:N222)+1,0)</f>
        <v>0</v>
      </c>
      <c r="O223" s="280">
        <f>IF(EF223+EG223+EH223+EI223+EJ223&gt;0,MAXA(O$18:O222)+1,0)</f>
        <v>0</v>
      </c>
      <c r="P223" s="280">
        <f>IF(EL223+EM223+EN223+EO223+EP223&gt;0,MAXA(P$18:P222)+1,0)</f>
        <v>0</v>
      </c>
      <c r="Q223" s="280">
        <f>IF(ER223+ES223+ET223+EU223+EV223&gt;0,MAXA(Q$18:Q222)+1,0)</f>
        <v>0</v>
      </c>
      <c r="R223" s="280">
        <f>IF(EX223+EY223+EZ223+FA223+FB223&gt;0,MAXA(R$18:R222)+1,0)</f>
        <v>0</v>
      </c>
      <c r="S223" s="280">
        <f>IF(FD223+FE223+FF223+FG223+FH223&gt;0,MAXA(S$18:S222)+1,0)</f>
        <v>0</v>
      </c>
      <c r="T223" s="280">
        <f>IF(FJ223+FK223+FL223+FM223+FN223&gt;0,MAXA(T$18:T222)+1,0)</f>
        <v>0</v>
      </c>
      <c r="U223" s="280">
        <f>IF(FP223+FQ223+FR223+FS223+FT223&gt;0,MAXA(U$18:U222)+1,0)</f>
        <v>0</v>
      </c>
      <c r="V223" s="280">
        <f>IF(FV223+FW223+FX223+FY223+FZ223&gt;0,MAXA(V$18:V222)+1,0)</f>
        <v>0</v>
      </c>
      <c r="W223" s="280">
        <f>IF(GB223+GC223+GD223+GE223+GF223&gt;0,MAXA(W$18:W222)+1,0)</f>
        <v>0</v>
      </c>
      <c r="X223" s="280">
        <f>IF(GH223+GI223+GJ223+GK223+GL223&gt;0,MAXA(X$18:X222)+1,0)</f>
        <v>0</v>
      </c>
      <c r="Y223" s="280">
        <f>IF(GN223+GO223+GP223+GQ223+GR223&gt;0,MAXA(Y$18:Y222)+1,0)</f>
        <v>0</v>
      </c>
      <c r="Z223" s="280">
        <f>IF(GT223+GU223+GV223+GW223+GX223&gt;0,MAXA(Z$18:Z222)+1,0)</f>
        <v>0</v>
      </c>
      <c r="AA223" s="280">
        <f>IF(GZ223+HA223+HB223+HC223+HD223&gt;0,MAXA(AA$18:AA222)+1,0)</f>
        <v>0</v>
      </c>
      <c r="AB223" s="280">
        <f t="shared" si="119"/>
        <v>0</v>
      </c>
      <c r="AC223" s="280">
        <f t="shared" si="120"/>
        <v>0</v>
      </c>
      <c r="AD223" s="280">
        <f t="shared" si="121"/>
        <v>0</v>
      </c>
      <c r="AE223" s="280">
        <f t="shared" si="122"/>
        <v>0</v>
      </c>
      <c r="AF223" s="280">
        <f t="shared" si="123"/>
        <v>0</v>
      </c>
      <c r="AG223" s="280">
        <f t="shared" si="124"/>
        <v>0</v>
      </c>
      <c r="AH223" s="280">
        <f t="shared" si="125"/>
        <v>0</v>
      </c>
      <c r="AI223" s="280">
        <f t="shared" si="126"/>
        <v>0</v>
      </c>
      <c r="AJ223" s="280">
        <f t="shared" si="127"/>
        <v>0</v>
      </c>
      <c r="AK223" s="186" t="e">
        <f>MATCH(AY223,AY$18:AY655,0)</f>
        <v>#N/A</v>
      </c>
      <c r="AL223" s="280">
        <f t="shared" si="128"/>
        <v>0</v>
      </c>
      <c r="AM223" s="280">
        <f t="shared" si="133"/>
        <v>206</v>
      </c>
      <c r="AN223" s="415"/>
      <c r="AO223" s="416"/>
      <c r="AP223" s="303">
        <f t="shared" si="129"/>
        <v>0</v>
      </c>
      <c r="AQ223" s="304">
        <f t="shared" si="130"/>
        <v>0</v>
      </c>
      <c r="AR223" s="305">
        <f t="shared" si="131"/>
        <v>0</v>
      </c>
      <c r="AS223" s="284"/>
      <c r="AT223" s="285" t="str">
        <f t="shared" si="132"/>
        <v/>
      </c>
      <c r="AU223" s="286"/>
      <c r="AV223" s="287"/>
      <c r="AW223" s="288"/>
      <c r="AX223" s="289"/>
      <c r="AY223" s="290"/>
      <c r="AZ223" s="291"/>
      <c r="BA223" s="286"/>
      <c r="BB223" s="290"/>
      <c r="BC223" s="287"/>
      <c r="BD223" s="307"/>
      <c r="BE223" s="309"/>
      <c r="BF223" s="286"/>
      <c r="BG223" s="297"/>
      <c r="BH223" s="298"/>
      <c r="BI223" s="299"/>
      <c r="BJ223" s="300"/>
      <c r="BK223" s="301"/>
      <c r="BL223" s="286"/>
      <c r="BM223" s="297"/>
      <c r="BN223" s="298"/>
      <c r="BO223" s="299"/>
      <c r="BP223" s="300"/>
      <c r="BQ223" s="301"/>
      <c r="BR223" s="286"/>
      <c r="BS223" s="297"/>
      <c r="BT223" s="298"/>
      <c r="BU223" s="299"/>
      <c r="BV223" s="300"/>
      <c r="BW223" s="301"/>
      <c r="BX223" s="286"/>
      <c r="BY223" s="297"/>
      <c r="BZ223" s="298"/>
      <c r="CA223" s="299"/>
      <c r="CB223" s="300"/>
      <c r="CC223" s="291"/>
      <c r="CD223" s="286"/>
      <c r="CE223" s="297"/>
      <c r="CF223" s="298"/>
      <c r="CG223" s="299"/>
      <c r="CH223" s="300"/>
      <c r="CI223" s="291"/>
      <c r="CJ223" s="286"/>
      <c r="CK223" s="297"/>
      <c r="CL223" s="298"/>
      <c r="CM223" s="299"/>
      <c r="CN223" s="300"/>
      <c r="CO223" s="291"/>
      <c r="CP223" s="286"/>
      <c r="CQ223" s="297"/>
      <c r="CR223" s="298"/>
      <c r="CS223" s="299"/>
      <c r="CT223" s="300"/>
      <c r="CU223" s="291"/>
      <c r="CV223" s="286"/>
      <c r="CW223" s="297"/>
      <c r="CX223" s="298"/>
      <c r="CY223" s="299"/>
      <c r="CZ223" s="300"/>
      <c r="DA223" s="291"/>
      <c r="DB223" s="286"/>
      <c r="DC223" s="297"/>
      <c r="DD223" s="298"/>
      <c r="DE223" s="299"/>
      <c r="DF223" s="300"/>
      <c r="DG223" s="291"/>
      <c r="DH223" s="286"/>
      <c r="DI223" s="297"/>
      <c r="DJ223" s="298"/>
      <c r="DK223" s="299"/>
      <c r="DL223" s="300"/>
      <c r="DM223" s="291"/>
      <c r="DN223" s="286"/>
      <c r="DO223" s="297"/>
      <c r="DP223" s="298"/>
      <c r="DQ223" s="299"/>
      <c r="DR223" s="300"/>
      <c r="DS223" s="291"/>
      <c r="DT223" s="286"/>
      <c r="DU223" s="297"/>
      <c r="DV223" s="298"/>
      <c r="DW223" s="299"/>
      <c r="DX223" s="300"/>
      <c r="DY223" s="291"/>
      <c r="DZ223" s="286"/>
      <c r="EA223" s="297"/>
      <c r="EB223" s="298"/>
      <c r="EC223" s="299"/>
      <c r="ED223" s="300"/>
      <c r="EE223" s="291"/>
      <c r="EF223" s="286"/>
      <c r="EG223" s="297"/>
      <c r="EH223" s="298"/>
      <c r="EI223" s="299"/>
      <c r="EJ223" s="300"/>
      <c r="EK223" s="291"/>
      <c r="EL223" s="286"/>
      <c r="EM223" s="297"/>
      <c r="EN223" s="298"/>
      <c r="EO223" s="299"/>
      <c r="EP223" s="300"/>
      <c r="EQ223" s="291"/>
      <c r="ER223" s="286"/>
      <c r="ES223" s="297"/>
      <c r="ET223" s="298"/>
      <c r="EU223" s="299"/>
      <c r="EV223" s="300"/>
      <c r="EW223" s="291"/>
      <c r="EX223" s="286"/>
      <c r="EY223" s="297"/>
      <c r="EZ223" s="298"/>
      <c r="FA223" s="299"/>
      <c r="FB223" s="300"/>
      <c r="FC223" s="291"/>
      <c r="FD223" s="286"/>
      <c r="FE223" s="297"/>
      <c r="FF223" s="298"/>
      <c r="FG223" s="299"/>
      <c r="FH223" s="300"/>
      <c r="FI223" s="291"/>
      <c r="FJ223" s="286"/>
      <c r="FK223" s="297"/>
      <c r="FL223" s="298"/>
      <c r="FM223" s="299"/>
      <c r="FN223" s="300"/>
      <c r="FO223" s="291"/>
      <c r="FP223" s="286"/>
      <c r="FQ223" s="297"/>
      <c r="FR223" s="298"/>
      <c r="FS223" s="299"/>
      <c r="FT223" s="300"/>
      <c r="FU223" s="291"/>
      <c r="FV223" s="286"/>
      <c r="FW223" s="297"/>
      <c r="FX223" s="298"/>
      <c r="FY223" s="299"/>
      <c r="FZ223" s="300"/>
      <c r="GA223" s="291"/>
      <c r="GB223" s="286"/>
      <c r="GC223" s="297"/>
      <c r="GD223" s="298"/>
      <c r="GE223" s="299"/>
      <c r="GF223" s="300"/>
      <c r="GG223" s="291"/>
      <c r="GH223" s="286"/>
      <c r="GI223" s="297"/>
      <c r="GJ223" s="298"/>
      <c r="GK223" s="299"/>
      <c r="GL223" s="300"/>
      <c r="GM223" s="291"/>
      <c r="GN223" s="286"/>
      <c r="GO223" s="297"/>
      <c r="GP223" s="298"/>
      <c r="GQ223" s="299"/>
      <c r="GR223" s="300"/>
      <c r="GS223" s="291"/>
      <c r="GT223" s="286"/>
      <c r="GU223" s="297"/>
      <c r="GV223" s="298"/>
      <c r="GW223" s="299"/>
      <c r="GX223" s="300"/>
      <c r="GY223" s="291"/>
      <c r="GZ223" s="286"/>
      <c r="HA223" s="297"/>
      <c r="HB223" s="298"/>
      <c r="HC223" s="299"/>
      <c r="HD223" s="300"/>
    </row>
    <row r="224" spans="1:212" x14ac:dyDescent="0.25">
      <c r="A224" s="280">
        <f>IF(AL224=1,(MAXA(A$18:A223)+1),0)</f>
        <v>0</v>
      </c>
      <c r="B224" s="280">
        <f>IF(BF224+BG224+BH224+BI224+BJ224&gt;0,MAXA(B$18:B223)+1,0)</f>
        <v>0</v>
      </c>
      <c r="C224" s="280">
        <f>IF(BL224+BM224+BN224+BO224+BP224&gt;0,MAXA(C$18:C223)+1,0)</f>
        <v>0</v>
      </c>
      <c r="D224" s="280">
        <f>IF(BR224+BS224+BT224+BU224+BV224&gt;0,MAXA(D$18:D223)+1,0)</f>
        <v>0</v>
      </c>
      <c r="E224" s="280">
        <f>IF(BX224+BY224+BZ224+CA224+CB224&gt;0,MAXA(E$18:E223)+1,0)</f>
        <v>0</v>
      </c>
      <c r="F224" s="280">
        <f>IF(CD224+CE224+CF224+CG224+CH224&gt;0,MAXA(F$18:F223)+1,0)</f>
        <v>0</v>
      </c>
      <c r="G224" s="280">
        <f>IF(CJ224+CK224+CL224+CM224+CN224&gt;0,MAXA(G$18:G223)+1,0)</f>
        <v>0</v>
      </c>
      <c r="H224" s="280">
        <f>IF(CP224+CQ224+CR224+CS224+CT224&gt;0,MAXA(H$18:H223)+1,0)</f>
        <v>0</v>
      </c>
      <c r="I224" s="280">
        <f>IF(CV224+CW224+CX224+CY224+CZ224&gt;0,MAXA(I$18:I223)+1,0)</f>
        <v>0</v>
      </c>
      <c r="J224" s="280">
        <f>IF(DB224+DC224+DD224+DE224+DF224&gt;0,MAXA(J$18:J223)+1,0)</f>
        <v>0</v>
      </c>
      <c r="K224" s="280">
        <f>IF(DH224+DI224+DJ224+DK224+DL224&gt;0,MAXA(K$18:K223)+1,0)</f>
        <v>0</v>
      </c>
      <c r="L224" s="280">
        <f>IF(DN224+DO224+DP224+DQ224+DR224&gt;0,MAXA(L$18:L223)+1,0)</f>
        <v>0</v>
      </c>
      <c r="M224" s="280">
        <f>IF(DT224+DU224+DV224+DW224+DX224&gt;0,MAXA(M$18:M223)+1,0)</f>
        <v>0</v>
      </c>
      <c r="N224" s="280">
        <f>IF(DZ224+EA224+EB224+EC224+ED224&gt;0,MAXA(N$18:N223)+1,0)</f>
        <v>0</v>
      </c>
      <c r="O224" s="280">
        <f>IF(EF224+EG224+EH224+EI224+EJ224&gt;0,MAXA(O$18:O223)+1,0)</f>
        <v>0</v>
      </c>
      <c r="P224" s="280">
        <f>IF(EL224+EM224+EN224+EO224+EP224&gt;0,MAXA(P$18:P223)+1,0)</f>
        <v>0</v>
      </c>
      <c r="Q224" s="280">
        <f>IF(ER224+ES224+ET224+EU224+EV224&gt;0,MAXA(Q$18:Q223)+1,0)</f>
        <v>0</v>
      </c>
      <c r="R224" s="280">
        <f>IF(EX224+EY224+EZ224+FA224+FB224&gt;0,MAXA(R$18:R223)+1,0)</f>
        <v>0</v>
      </c>
      <c r="S224" s="280">
        <f>IF(FD224+FE224+FF224+FG224+FH224&gt;0,MAXA(S$18:S223)+1,0)</f>
        <v>0</v>
      </c>
      <c r="T224" s="280">
        <f>IF(FJ224+FK224+FL224+FM224+FN224&gt;0,MAXA(T$18:T223)+1,0)</f>
        <v>0</v>
      </c>
      <c r="U224" s="280">
        <f>IF(FP224+FQ224+FR224+FS224+FT224&gt;0,MAXA(U$18:U223)+1,0)</f>
        <v>0</v>
      </c>
      <c r="V224" s="280">
        <f>IF(FV224+FW224+FX224+FY224+FZ224&gt;0,MAXA(V$18:V223)+1,0)</f>
        <v>0</v>
      </c>
      <c r="W224" s="280">
        <f>IF(GB224+GC224+GD224+GE224+GF224&gt;0,MAXA(W$18:W223)+1,0)</f>
        <v>0</v>
      </c>
      <c r="X224" s="280">
        <f>IF(GH224+GI224+GJ224+GK224+GL224&gt;0,MAXA(X$18:X223)+1,0)</f>
        <v>0</v>
      </c>
      <c r="Y224" s="280">
        <f>IF(GN224+GO224+GP224+GQ224+GR224&gt;0,MAXA(Y$18:Y223)+1,0)</f>
        <v>0</v>
      </c>
      <c r="Z224" s="280">
        <f>IF(GT224+GU224+GV224+GW224+GX224&gt;0,MAXA(Z$18:Z223)+1,0)</f>
        <v>0</v>
      </c>
      <c r="AA224" s="280">
        <f>IF(GZ224+HA224+HB224+HC224+HD224&gt;0,MAXA(AA$18:AA223)+1,0)</f>
        <v>0</v>
      </c>
      <c r="AB224" s="280">
        <f t="shared" si="119"/>
        <v>0</v>
      </c>
      <c r="AC224" s="280">
        <f t="shared" si="120"/>
        <v>0</v>
      </c>
      <c r="AD224" s="280">
        <f t="shared" si="121"/>
        <v>0</v>
      </c>
      <c r="AE224" s="280">
        <f t="shared" si="122"/>
        <v>0</v>
      </c>
      <c r="AF224" s="280">
        <f t="shared" si="123"/>
        <v>0</v>
      </c>
      <c r="AG224" s="280">
        <f t="shared" si="124"/>
        <v>0</v>
      </c>
      <c r="AH224" s="280">
        <f t="shared" si="125"/>
        <v>0</v>
      </c>
      <c r="AI224" s="280">
        <f t="shared" si="126"/>
        <v>0</v>
      </c>
      <c r="AJ224" s="280">
        <f t="shared" si="127"/>
        <v>0</v>
      </c>
      <c r="AK224" s="186" t="e">
        <f>MATCH(AY224,AY$18:AY656,0)</f>
        <v>#N/A</v>
      </c>
      <c r="AL224" s="280">
        <f t="shared" si="128"/>
        <v>0</v>
      </c>
      <c r="AM224" s="280">
        <f t="shared" si="133"/>
        <v>207</v>
      </c>
      <c r="AN224" s="415"/>
      <c r="AO224" s="416"/>
      <c r="AP224" s="303">
        <f t="shared" si="129"/>
        <v>0</v>
      </c>
      <c r="AQ224" s="304">
        <f t="shared" si="130"/>
        <v>0</v>
      </c>
      <c r="AR224" s="305">
        <f t="shared" si="131"/>
        <v>0</v>
      </c>
      <c r="AS224" s="284"/>
      <c r="AT224" s="285" t="str">
        <f t="shared" si="132"/>
        <v/>
      </c>
      <c r="AU224" s="286"/>
      <c r="AV224" s="287"/>
      <c r="AW224" s="288"/>
      <c r="AX224" s="289"/>
      <c r="AY224" s="290"/>
      <c r="AZ224" s="291"/>
      <c r="BA224" s="286"/>
      <c r="BB224" s="290"/>
      <c r="BC224" s="287"/>
      <c r="BD224" s="307"/>
      <c r="BE224" s="309"/>
      <c r="BF224" s="286"/>
      <c r="BG224" s="297"/>
      <c r="BH224" s="298"/>
      <c r="BI224" s="299"/>
      <c r="BJ224" s="300"/>
      <c r="BK224" s="301"/>
      <c r="BL224" s="286"/>
      <c r="BM224" s="297"/>
      <c r="BN224" s="298"/>
      <c r="BO224" s="299"/>
      <c r="BP224" s="300"/>
      <c r="BQ224" s="301"/>
      <c r="BR224" s="286"/>
      <c r="BS224" s="297"/>
      <c r="BT224" s="298"/>
      <c r="BU224" s="299"/>
      <c r="BV224" s="300"/>
      <c r="BW224" s="301"/>
      <c r="BX224" s="286"/>
      <c r="BY224" s="297"/>
      <c r="BZ224" s="298"/>
      <c r="CA224" s="299"/>
      <c r="CB224" s="300"/>
      <c r="CC224" s="291"/>
      <c r="CD224" s="286"/>
      <c r="CE224" s="297"/>
      <c r="CF224" s="298"/>
      <c r="CG224" s="299"/>
      <c r="CH224" s="300"/>
      <c r="CI224" s="291"/>
      <c r="CJ224" s="286"/>
      <c r="CK224" s="297"/>
      <c r="CL224" s="298"/>
      <c r="CM224" s="299"/>
      <c r="CN224" s="300"/>
      <c r="CO224" s="291"/>
      <c r="CP224" s="286"/>
      <c r="CQ224" s="297"/>
      <c r="CR224" s="298"/>
      <c r="CS224" s="299"/>
      <c r="CT224" s="300"/>
      <c r="CU224" s="291"/>
      <c r="CV224" s="286"/>
      <c r="CW224" s="297"/>
      <c r="CX224" s="298"/>
      <c r="CY224" s="299"/>
      <c r="CZ224" s="300"/>
      <c r="DA224" s="291"/>
      <c r="DB224" s="286"/>
      <c r="DC224" s="297"/>
      <c r="DD224" s="298"/>
      <c r="DE224" s="299"/>
      <c r="DF224" s="300"/>
      <c r="DG224" s="291"/>
      <c r="DH224" s="286"/>
      <c r="DI224" s="297"/>
      <c r="DJ224" s="298"/>
      <c r="DK224" s="299"/>
      <c r="DL224" s="300"/>
      <c r="DM224" s="291"/>
      <c r="DN224" s="286"/>
      <c r="DO224" s="297"/>
      <c r="DP224" s="298"/>
      <c r="DQ224" s="299"/>
      <c r="DR224" s="300"/>
      <c r="DS224" s="291"/>
      <c r="DT224" s="286"/>
      <c r="DU224" s="297"/>
      <c r="DV224" s="298"/>
      <c r="DW224" s="299"/>
      <c r="DX224" s="300"/>
      <c r="DY224" s="291"/>
      <c r="DZ224" s="286"/>
      <c r="EA224" s="297"/>
      <c r="EB224" s="298"/>
      <c r="EC224" s="299"/>
      <c r="ED224" s="300"/>
      <c r="EE224" s="291"/>
      <c r="EF224" s="286"/>
      <c r="EG224" s="297"/>
      <c r="EH224" s="298"/>
      <c r="EI224" s="299"/>
      <c r="EJ224" s="300"/>
      <c r="EK224" s="291"/>
      <c r="EL224" s="286"/>
      <c r="EM224" s="297"/>
      <c r="EN224" s="298"/>
      <c r="EO224" s="299"/>
      <c r="EP224" s="300"/>
      <c r="EQ224" s="291"/>
      <c r="ER224" s="286"/>
      <c r="ES224" s="297"/>
      <c r="ET224" s="298"/>
      <c r="EU224" s="299"/>
      <c r="EV224" s="300"/>
      <c r="EW224" s="291"/>
      <c r="EX224" s="286"/>
      <c r="EY224" s="297"/>
      <c r="EZ224" s="298"/>
      <c r="FA224" s="299"/>
      <c r="FB224" s="300"/>
      <c r="FC224" s="291"/>
      <c r="FD224" s="286"/>
      <c r="FE224" s="297"/>
      <c r="FF224" s="298"/>
      <c r="FG224" s="299"/>
      <c r="FH224" s="300"/>
      <c r="FI224" s="291"/>
      <c r="FJ224" s="286"/>
      <c r="FK224" s="297"/>
      <c r="FL224" s="298"/>
      <c r="FM224" s="299"/>
      <c r="FN224" s="300"/>
      <c r="FO224" s="291"/>
      <c r="FP224" s="286"/>
      <c r="FQ224" s="297"/>
      <c r="FR224" s="298"/>
      <c r="FS224" s="299"/>
      <c r="FT224" s="300"/>
      <c r="FU224" s="291"/>
      <c r="FV224" s="286"/>
      <c r="FW224" s="297"/>
      <c r="FX224" s="298"/>
      <c r="FY224" s="299"/>
      <c r="FZ224" s="300"/>
      <c r="GA224" s="291"/>
      <c r="GB224" s="286"/>
      <c r="GC224" s="297"/>
      <c r="GD224" s="298"/>
      <c r="GE224" s="299"/>
      <c r="GF224" s="300"/>
      <c r="GG224" s="291"/>
      <c r="GH224" s="286"/>
      <c r="GI224" s="297"/>
      <c r="GJ224" s="298"/>
      <c r="GK224" s="299"/>
      <c r="GL224" s="300"/>
      <c r="GM224" s="291"/>
      <c r="GN224" s="286"/>
      <c r="GO224" s="297"/>
      <c r="GP224" s="298"/>
      <c r="GQ224" s="299"/>
      <c r="GR224" s="300"/>
      <c r="GS224" s="291"/>
      <c r="GT224" s="286"/>
      <c r="GU224" s="297"/>
      <c r="GV224" s="298"/>
      <c r="GW224" s="299"/>
      <c r="GX224" s="300"/>
      <c r="GY224" s="291"/>
      <c r="GZ224" s="286"/>
      <c r="HA224" s="297"/>
      <c r="HB224" s="298"/>
      <c r="HC224" s="299"/>
      <c r="HD224" s="300"/>
    </row>
    <row r="225" spans="1:212" x14ac:dyDescent="0.25">
      <c r="A225" s="280">
        <f>IF(AL225=1,(MAXA(A$18:A224)+1),0)</f>
        <v>0</v>
      </c>
      <c r="B225" s="280">
        <f>IF(BF225+BG225+BH225+BI225+BJ225&gt;0,MAXA(B$18:B224)+1,0)</f>
        <v>0</v>
      </c>
      <c r="C225" s="280">
        <f>IF(BL225+BM225+BN225+BO225+BP225&gt;0,MAXA(C$18:C224)+1,0)</f>
        <v>0</v>
      </c>
      <c r="D225" s="280">
        <f>IF(BR225+BS225+BT225+BU225+BV225&gt;0,MAXA(D$18:D224)+1,0)</f>
        <v>0</v>
      </c>
      <c r="E225" s="280">
        <f>IF(BX225+BY225+BZ225+CA225+CB225&gt;0,MAXA(E$18:E224)+1,0)</f>
        <v>0</v>
      </c>
      <c r="F225" s="280">
        <f>IF(CD225+CE225+CF225+CG225+CH225&gt;0,MAXA(F$18:F224)+1,0)</f>
        <v>0</v>
      </c>
      <c r="G225" s="280">
        <f>IF(CJ225+CK225+CL225+CM225+CN225&gt;0,MAXA(G$18:G224)+1,0)</f>
        <v>0</v>
      </c>
      <c r="H225" s="280">
        <f>IF(CP225+CQ225+CR225+CS225+CT225&gt;0,MAXA(H$18:H224)+1,0)</f>
        <v>0</v>
      </c>
      <c r="I225" s="280">
        <f>IF(CV225+CW225+CX225+CY225+CZ225&gt;0,MAXA(I$18:I224)+1,0)</f>
        <v>0</v>
      </c>
      <c r="J225" s="280">
        <f>IF(DB225+DC225+DD225+DE225+DF225&gt;0,MAXA(J$18:J224)+1,0)</f>
        <v>0</v>
      </c>
      <c r="K225" s="280">
        <f>IF(DH225+DI225+DJ225+DK225+DL225&gt;0,MAXA(K$18:K224)+1,0)</f>
        <v>0</v>
      </c>
      <c r="L225" s="280">
        <f>IF(DN225+DO225+DP225+DQ225+DR225&gt;0,MAXA(L$18:L224)+1,0)</f>
        <v>0</v>
      </c>
      <c r="M225" s="280">
        <f>IF(DT225+DU225+DV225+DW225+DX225&gt;0,MAXA(M$18:M224)+1,0)</f>
        <v>0</v>
      </c>
      <c r="N225" s="280">
        <f>IF(DZ225+EA225+EB225+EC225+ED225&gt;0,MAXA(N$18:N224)+1,0)</f>
        <v>0</v>
      </c>
      <c r="O225" s="280">
        <f>IF(EF225+EG225+EH225+EI225+EJ225&gt;0,MAXA(O$18:O224)+1,0)</f>
        <v>0</v>
      </c>
      <c r="P225" s="280">
        <f>IF(EL225+EM225+EN225+EO225+EP225&gt;0,MAXA(P$18:P224)+1,0)</f>
        <v>0</v>
      </c>
      <c r="Q225" s="280">
        <f>IF(ER225+ES225+ET225+EU225+EV225&gt;0,MAXA(Q$18:Q224)+1,0)</f>
        <v>0</v>
      </c>
      <c r="R225" s="280">
        <f>IF(EX225+EY225+EZ225+FA225+FB225&gt;0,MAXA(R$18:R224)+1,0)</f>
        <v>0</v>
      </c>
      <c r="S225" s="280">
        <f>IF(FD225+FE225+FF225+FG225+FH225&gt;0,MAXA(S$18:S224)+1,0)</f>
        <v>0</v>
      </c>
      <c r="T225" s="280">
        <f>IF(FJ225+FK225+FL225+FM225+FN225&gt;0,MAXA(T$18:T224)+1,0)</f>
        <v>0</v>
      </c>
      <c r="U225" s="280">
        <f>IF(FP225+FQ225+FR225+FS225+FT225&gt;0,MAXA(U$18:U224)+1,0)</f>
        <v>0</v>
      </c>
      <c r="V225" s="280">
        <f>IF(FV225+FW225+FX225+FY225+FZ225&gt;0,MAXA(V$18:V224)+1,0)</f>
        <v>0</v>
      </c>
      <c r="W225" s="280">
        <f>IF(GB225+GC225+GD225+GE225+GF225&gt;0,MAXA(W$18:W224)+1,0)</f>
        <v>0</v>
      </c>
      <c r="X225" s="280">
        <f>IF(GH225+GI225+GJ225+GK225+GL225&gt;0,MAXA(X$18:X224)+1,0)</f>
        <v>0</v>
      </c>
      <c r="Y225" s="280">
        <f>IF(GN225+GO225+GP225+GQ225+GR225&gt;0,MAXA(Y$18:Y224)+1,0)</f>
        <v>0</v>
      </c>
      <c r="Z225" s="280">
        <f>IF(GT225+GU225+GV225+GW225+GX225&gt;0,MAXA(Z$18:Z224)+1,0)</f>
        <v>0</v>
      </c>
      <c r="AA225" s="280">
        <f>IF(GZ225+HA225+HB225+HC225+HD225&gt;0,MAXA(AA$18:AA224)+1,0)</f>
        <v>0</v>
      </c>
      <c r="AB225" s="280">
        <f t="shared" si="119"/>
        <v>0</v>
      </c>
      <c r="AC225" s="280">
        <f t="shared" si="120"/>
        <v>0</v>
      </c>
      <c r="AD225" s="280">
        <f t="shared" si="121"/>
        <v>0</v>
      </c>
      <c r="AE225" s="280">
        <f t="shared" si="122"/>
        <v>0</v>
      </c>
      <c r="AF225" s="280">
        <f t="shared" si="123"/>
        <v>0</v>
      </c>
      <c r="AG225" s="280">
        <f t="shared" si="124"/>
        <v>0</v>
      </c>
      <c r="AH225" s="280">
        <f t="shared" si="125"/>
        <v>0</v>
      </c>
      <c r="AI225" s="280">
        <f t="shared" si="126"/>
        <v>0</v>
      </c>
      <c r="AJ225" s="280">
        <f t="shared" si="127"/>
        <v>0</v>
      </c>
      <c r="AK225" s="186" t="e">
        <f>MATCH(AY225,AY$18:AY657,0)</f>
        <v>#N/A</v>
      </c>
      <c r="AL225" s="280">
        <f t="shared" si="128"/>
        <v>0</v>
      </c>
      <c r="AM225" s="280">
        <f t="shared" si="133"/>
        <v>208</v>
      </c>
      <c r="AN225" s="415"/>
      <c r="AO225" s="416"/>
      <c r="AP225" s="303">
        <f t="shared" si="129"/>
        <v>0</v>
      </c>
      <c r="AQ225" s="304">
        <f t="shared" si="130"/>
        <v>0</v>
      </c>
      <c r="AR225" s="305">
        <f t="shared" si="131"/>
        <v>0</v>
      </c>
      <c r="AS225" s="284"/>
      <c r="AT225" s="285" t="str">
        <f t="shared" si="132"/>
        <v/>
      </c>
      <c r="AU225" s="286"/>
      <c r="AV225" s="287"/>
      <c r="AW225" s="288"/>
      <c r="AX225" s="289"/>
      <c r="AY225" s="290"/>
      <c r="AZ225" s="291"/>
      <c r="BA225" s="286"/>
      <c r="BB225" s="290"/>
      <c r="BC225" s="287"/>
      <c r="BD225" s="307"/>
      <c r="BE225" s="309"/>
      <c r="BF225" s="286"/>
      <c r="BG225" s="297"/>
      <c r="BH225" s="298"/>
      <c r="BI225" s="299"/>
      <c r="BJ225" s="300"/>
      <c r="BK225" s="301"/>
      <c r="BL225" s="286"/>
      <c r="BM225" s="297"/>
      <c r="BN225" s="298"/>
      <c r="BO225" s="299"/>
      <c r="BP225" s="300"/>
      <c r="BQ225" s="301"/>
      <c r="BR225" s="286"/>
      <c r="BS225" s="297"/>
      <c r="BT225" s="298"/>
      <c r="BU225" s="299"/>
      <c r="BV225" s="300"/>
      <c r="BW225" s="301"/>
      <c r="BX225" s="286"/>
      <c r="BY225" s="297"/>
      <c r="BZ225" s="298"/>
      <c r="CA225" s="299"/>
      <c r="CB225" s="300"/>
      <c r="CC225" s="291"/>
      <c r="CD225" s="286"/>
      <c r="CE225" s="297"/>
      <c r="CF225" s="298"/>
      <c r="CG225" s="299"/>
      <c r="CH225" s="300"/>
      <c r="CI225" s="291"/>
      <c r="CJ225" s="286"/>
      <c r="CK225" s="297"/>
      <c r="CL225" s="298"/>
      <c r="CM225" s="299"/>
      <c r="CN225" s="300"/>
      <c r="CO225" s="291"/>
      <c r="CP225" s="286"/>
      <c r="CQ225" s="297"/>
      <c r="CR225" s="298"/>
      <c r="CS225" s="299"/>
      <c r="CT225" s="300"/>
      <c r="CU225" s="291"/>
      <c r="CV225" s="286"/>
      <c r="CW225" s="297"/>
      <c r="CX225" s="298"/>
      <c r="CY225" s="299"/>
      <c r="CZ225" s="300"/>
      <c r="DA225" s="291"/>
      <c r="DB225" s="286"/>
      <c r="DC225" s="297"/>
      <c r="DD225" s="298"/>
      <c r="DE225" s="299"/>
      <c r="DF225" s="300"/>
      <c r="DG225" s="291"/>
      <c r="DH225" s="286"/>
      <c r="DI225" s="297"/>
      <c r="DJ225" s="298"/>
      <c r="DK225" s="299"/>
      <c r="DL225" s="300"/>
      <c r="DM225" s="291"/>
      <c r="DN225" s="286"/>
      <c r="DO225" s="297"/>
      <c r="DP225" s="298"/>
      <c r="DQ225" s="299"/>
      <c r="DR225" s="300"/>
      <c r="DS225" s="291"/>
      <c r="DT225" s="286"/>
      <c r="DU225" s="297"/>
      <c r="DV225" s="298"/>
      <c r="DW225" s="299"/>
      <c r="DX225" s="300"/>
      <c r="DY225" s="291"/>
      <c r="DZ225" s="286"/>
      <c r="EA225" s="297"/>
      <c r="EB225" s="298"/>
      <c r="EC225" s="299"/>
      <c r="ED225" s="300"/>
      <c r="EE225" s="291"/>
      <c r="EF225" s="286"/>
      <c r="EG225" s="297"/>
      <c r="EH225" s="298"/>
      <c r="EI225" s="299"/>
      <c r="EJ225" s="300"/>
      <c r="EK225" s="291"/>
      <c r="EL225" s="286"/>
      <c r="EM225" s="297"/>
      <c r="EN225" s="298"/>
      <c r="EO225" s="299"/>
      <c r="EP225" s="300"/>
      <c r="EQ225" s="291"/>
      <c r="ER225" s="286"/>
      <c r="ES225" s="297"/>
      <c r="ET225" s="298"/>
      <c r="EU225" s="299"/>
      <c r="EV225" s="300"/>
      <c r="EW225" s="291"/>
      <c r="EX225" s="286"/>
      <c r="EY225" s="297"/>
      <c r="EZ225" s="298"/>
      <c r="FA225" s="299"/>
      <c r="FB225" s="300"/>
      <c r="FC225" s="291"/>
      <c r="FD225" s="286"/>
      <c r="FE225" s="297"/>
      <c r="FF225" s="298"/>
      <c r="FG225" s="299"/>
      <c r="FH225" s="300"/>
      <c r="FI225" s="291"/>
      <c r="FJ225" s="286"/>
      <c r="FK225" s="297"/>
      <c r="FL225" s="298"/>
      <c r="FM225" s="299"/>
      <c r="FN225" s="300"/>
      <c r="FO225" s="291"/>
      <c r="FP225" s="286"/>
      <c r="FQ225" s="297"/>
      <c r="FR225" s="298"/>
      <c r="FS225" s="299"/>
      <c r="FT225" s="300"/>
      <c r="FU225" s="291"/>
      <c r="FV225" s="286"/>
      <c r="FW225" s="297"/>
      <c r="FX225" s="298"/>
      <c r="FY225" s="299"/>
      <c r="FZ225" s="300"/>
      <c r="GA225" s="291"/>
      <c r="GB225" s="286"/>
      <c r="GC225" s="297"/>
      <c r="GD225" s="298"/>
      <c r="GE225" s="299"/>
      <c r="GF225" s="300"/>
      <c r="GG225" s="291"/>
      <c r="GH225" s="286"/>
      <c r="GI225" s="297"/>
      <c r="GJ225" s="298"/>
      <c r="GK225" s="299"/>
      <c r="GL225" s="300"/>
      <c r="GM225" s="291"/>
      <c r="GN225" s="286"/>
      <c r="GO225" s="297"/>
      <c r="GP225" s="298"/>
      <c r="GQ225" s="299"/>
      <c r="GR225" s="300"/>
      <c r="GS225" s="291"/>
      <c r="GT225" s="286"/>
      <c r="GU225" s="297"/>
      <c r="GV225" s="298"/>
      <c r="GW225" s="299"/>
      <c r="GX225" s="300"/>
      <c r="GY225" s="291"/>
      <c r="GZ225" s="286"/>
      <c r="HA225" s="297"/>
      <c r="HB225" s="298"/>
      <c r="HC225" s="299"/>
      <c r="HD225" s="300"/>
    </row>
    <row r="226" spans="1:212" x14ac:dyDescent="0.25">
      <c r="A226" s="280">
        <f>IF(AL226=1,(MAXA(A$18:A225)+1),0)</f>
        <v>0</v>
      </c>
      <c r="B226" s="280">
        <f>IF(BF226+BG226+BH226+BI226+BJ226&gt;0,MAXA(B$18:B225)+1,0)</f>
        <v>0</v>
      </c>
      <c r="C226" s="280">
        <f>IF(BL226+BM226+BN226+BO226+BP226&gt;0,MAXA(C$18:C225)+1,0)</f>
        <v>0</v>
      </c>
      <c r="D226" s="280">
        <f>IF(BR226+BS226+BT226+BU226+BV226&gt;0,MAXA(D$18:D225)+1,0)</f>
        <v>0</v>
      </c>
      <c r="E226" s="280">
        <f>IF(BX226+BY226+BZ226+CA226+CB226&gt;0,MAXA(E$18:E225)+1,0)</f>
        <v>0</v>
      </c>
      <c r="F226" s="280">
        <f>IF(CD226+CE226+CF226+CG226+CH226&gt;0,MAXA(F$18:F225)+1,0)</f>
        <v>0</v>
      </c>
      <c r="G226" s="280">
        <f>IF(CJ226+CK226+CL226+CM226+CN226&gt;0,MAXA(G$18:G225)+1,0)</f>
        <v>0</v>
      </c>
      <c r="H226" s="280">
        <f>IF(CP226+CQ226+CR226+CS226+CT226&gt;0,MAXA(H$18:H225)+1,0)</f>
        <v>0</v>
      </c>
      <c r="I226" s="280">
        <f>IF(CV226+CW226+CX226+CY226+CZ226&gt;0,MAXA(I$18:I225)+1,0)</f>
        <v>0</v>
      </c>
      <c r="J226" s="280">
        <f>IF(DB226+DC226+DD226+DE226+DF226&gt;0,MAXA(J$18:J225)+1,0)</f>
        <v>0</v>
      </c>
      <c r="K226" s="280">
        <f>IF(DH226+DI226+DJ226+DK226+DL226&gt;0,MAXA(K$18:K225)+1,0)</f>
        <v>0</v>
      </c>
      <c r="L226" s="280">
        <f>IF(DN226+DO226+DP226+DQ226+DR226&gt;0,MAXA(L$18:L225)+1,0)</f>
        <v>0</v>
      </c>
      <c r="M226" s="280">
        <f>IF(DT226+DU226+DV226+DW226+DX226&gt;0,MAXA(M$18:M225)+1,0)</f>
        <v>0</v>
      </c>
      <c r="N226" s="280">
        <f>IF(DZ226+EA226+EB226+EC226+ED226&gt;0,MAXA(N$18:N225)+1,0)</f>
        <v>0</v>
      </c>
      <c r="O226" s="280">
        <f>IF(EF226+EG226+EH226+EI226+EJ226&gt;0,MAXA(O$18:O225)+1,0)</f>
        <v>0</v>
      </c>
      <c r="P226" s="280">
        <f>IF(EL226+EM226+EN226+EO226+EP226&gt;0,MAXA(P$18:P225)+1,0)</f>
        <v>0</v>
      </c>
      <c r="Q226" s="280">
        <f>IF(ER226+ES226+ET226+EU226+EV226&gt;0,MAXA(Q$18:Q225)+1,0)</f>
        <v>0</v>
      </c>
      <c r="R226" s="280">
        <f>IF(EX226+EY226+EZ226+FA226+FB226&gt;0,MAXA(R$18:R225)+1,0)</f>
        <v>0</v>
      </c>
      <c r="S226" s="280">
        <f>IF(FD226+FE226+FF226+FG226+FH226&gt;0,MAXA(S$18:S225)+1,0)</f>
        <v>0</v>
      </c>
      <c r="T226" s="280">
        <f>IF(FJ226+FK226+FL226+FM226+FN226&gt;0,MAXA(T$18:T225)+1,0)</f>
        <v>0</v>
      </c>
      <c r="U226" s="280">
        <f>IF(FP226+FQ226+FR226+FS226+FT226&gt;0,MAXA(U$18:U225)+1,0)</f>
        <v>0</v>
      </c>
      <c r="V226" s="280">
        <f>IF(FV226+FW226+FX226+FY226+FZ226&gt;0,MAXA(V$18:V225)+1,0)</f>
        <v>0</v>
      </c>
      <c r="W226" s="280">
        <f>IF(GB226+GC226+GD226+GE226+GF226&gt;0,MAXA(W$18:W225)+1,0)</f>
        <v>0</v>
      </c>
      <c r="X226" s="280">
        <f>IF(GH226+GI226+GJ226+GK226+GL226&gt;0,MAXA(X$18:X225)+1,0)</f>
        <v>0</v>
      </c>
      <c r="Y226" s="280">
        <f>IF(GN226+GO226+GP226+GQ226+GR226&gt;0,MAXA(Y$18:Y225)+1,0)</f>
        <v>0</v>
      </c>
      <c r="Z226" s="280">
        <f>IF(GT226+GU226+GV226+GW226+GX226&gt;0,MAXA(Z$18:Z225)+1,0)</f>
        <v>0</v>
      </c>
      <c r="AA226" s="280">
        <f>IF(GZ226+HA226+HB226+HC226+HD226&gt;0,MAXA(AA$18:AA225)+1,0)</f>
        <v>0</v>
      </c>
      <c r="AB226" s="280">
        <f t="shared" si="119"/>
        <v>0</v>
      </c>
      <c r="AC226" s="280">
        <f t="shared" si="120"/>
        <v>0</v>
      </c>
      <c r="AD226" s="280">
        <f t="shared" si="121"/>
        <v>0</v>
      </c>
      <c r="AE226" s="280">
        <f t="shared" si="122"/>
        <v>0</v>
      </c>
      <c r="AF226" s="280">
        <f t="shared" si="123"/>
        <v>0</v>
      </c>
      <c r="AG226" s="280">
        <f t="shared" si="124"/>
        <v>0</v>
      </c>
      <c r="AH226" s="280">
        <f t="shared" si="125"/>
        <v>0</v>
      </c>
      <c r="AI226" s="280">
        <f t="shared" si="126"/>
        <v>0</v>
      </c>
      <c r="AJ226" s="280">
        <f t="shared" si="127"/>
        <v>0</v>
      </c>
      <c r="AK226" s="186" t="e">
        <f>MATCH(AY226,AY$18:AY658,0)</f>
        <v>#N/A</v>
      </c>
      <c r="AL226" s="280">
        <f t="shared" si="128"/>
        <v>0</v>
      </c>
      <c r="AM226" s="280">
        <f t="shared" si="133"/>
        <v>209</v>
      </c>
      <c r="AN226" s="415"/>
      <c r="AO226" s="416"/>
      <c r="AP226" s="303">
        <f t="shared" si="129"/>
        <v>0</v>
      </c>
      <c r="AQ226" s="304">
        <f t="shared" si="130"/>
        <v>0</v>
      </c>
      <c r="AR226" s="305">
        <f t="shared" si="131"/>
        <v>0</v>
      </c>
      <c r="AS226" s="284"/>
      <c r="AT226" s="285" t="str">
        <f t="shared" si="132"/>
        <v/>
      </c>
      <c r="AU226" s="286"/>
      <c r="AV226" s="287"/>
      <c r="AW226" s="288"/>
      <c r="AX226" s="289"/>
      <c r="AY226" s="290"/>
      <c r="AZ226" s="291"/>
      <c r="BA226" s="286"/>
      <c r="BB226" s="290"/>
      <c r="BC226" s="287"/>
      <c r="BD226" s="307"/>
      <c r="BE226" s="309"/>
      <c r="BF226" s="286"/>
      <c r="BG226" s="297"/>
      <c r="BH226" s="298"/>
      <c r="BI226" s="299"/>
      <c r="BJ226" s="300"/>
      <c r="BK226" s="301"/>
      <c r="BL226" s="286"/>
      <c r="BM226" s="297"/>
      <c r="BN226" s="298"/>
      <c r="BO226" s="299"/>
      <c r="BP226" s="300"/>
      <c r="BQ226" s="301"/>
      <c r="BR226" s="286"/>
      <c r="BS226" s="297"/>
      <c r="BT226" s="298"/>
      <c r="BU226" s="299"/>
      <c r="BV226" s="300"/>
      <c r="BW226" s="301"/>
      <c r="BX226" s="286"/>
      <c r="BY226" s="297"/>
      <c r="BZ226" s="298"/>
      <c r="CA226" s="299"/>
      <c r="CB226" s="300"/>
      <c r="CC226" s="291"/>
      <c r="CD226" s="286"/>
      <c r="CE226" s="297"/>
      <c r="CF226" s="298"/>
      <c r="CG226" s="299"/>
      <c r="CH226" s="300"/>
      <c r="CI226" s="291"/>
      <c r="CJ226" s="286"/>
      <c r="CK226" s="297"/>
      <c r="CL226" s="298"/>
      <c r="CM226" s="299"/>
      <c r="CN226" s="300"/>
      <c r="CO226" s="291"/>
      <c r="CP226" s="286"/>
      <c r="CQ226" s="297"/>
      <c r="CR226" s="298"/>
      <c r="CS226" s="299"/>
      <c r="CT226" s="300"/>
      <c r="CU226" s="291"/>
      <c r="CV226" s="286"/>
      <c r="CW226" s="297"/>
      <c r="CX226" s="298"/>
      <c r="CY226" s="299"/>
      <c r="CZ226" s="300"/>
      <c r="DA226" s="291"/>
      <c r="DB226" s="286"/>
      <c r="DC226" s="297"/>
      <c r="DD226" s="298"/>
      <c r="DE226" s="299"/>
      <c r="DF226" s="300"/>
      <c r="DG226" s="291"/>
      <c r="DH226" s="286"/>
      <c r="DI226" s="297"/>
      <c r="DJ226" s="298"/>
      <c r="DK226" s="299"/>
      <c r="DL226" s="300"/>
      <c r="DM226" s="291"/>
      <c r="DN226" s="286"/>
      <c r="DO226" s="297"/>
      <c r="DP226" s="298"/>
      <c r="DQ226" s="299"/>
      <c r="DR226" s="300"/>
      <c r="DS226" s="291"/>
      <c r="DT226" s="286"/>
      <c r="DU226" s="297"/>
      <c r="DV226" s="298"/>
      <c r="DW226" s="299"/>
      <c r="DX226" s="300"/>
      <c r="DY226" s="291"/>
      <c r="DZ226" s="286"/>
      <c r="EA226" s="297"/>
      <c r="EB226" s="298"/>
      <c r="EC226" s="299"/>
      <c r="ED226" s="300"/>
      <c r="EE226" s="291"/>
      <c r="EF226" s="286"/>
      <c r="EG226" s="297"/>
      <c r="EH226" s="298"/>
      <c r="EI226" s="299"/>
      <c r="EJ226" s="300"/>
      <c r="EK226" s="291"/>
      <c r="EL226" s="286"/>
      <c r="EM226" s="297"/>
      <c r="EN226" s="298"/>
      <c r="EO226" s="299"/>
      <c r="EP226" s="300"/>
      <c r="EQ226" s="291"/>
      <c r="ER226" s="286"/>
      <c r="ES226" s="297"/>
      <c r="ET226" s="298"/>
      <c r="EU226" s="299"/>
      <c r="EV226" s="300"/>
      <c r="EW226" s="291"/>
      <c r="EX226" s="286"/>
      <c r="EY226" s="297"/>
      <c r="EZ226" s="298"/>
      <c r="FA226" s="299"/>
      <c r="FB226" s="300"/>
      <c r="FC226" s="291"/>
      <c r="FD226" s="286"/>
      <c r="FE226" s="297"/>
      <c r="FF226" s="298"/>
      <c r="FG226" s="299"/>
      <c r="FH226" s="300"/>
      <c r="FI226" s="291"/>
      <c r="FJ226" s="286"/>
      <c r="FK226" s="297"/>
      <c r="FL226" s="298"/>
      <c r="FM226" s="299"/>
      <c r="FN226" s="300"/>
      <c r="FO226" s="291"/>
      <c r="FP226" s="286"/>
      <c r="FQ226" s="297"/>
      <c r="FR226" s="298"/>
      <c r="FS226" s="299"/>
      <c r="FT226" s="300"/>
      <c r="FU226" s="291"/>
      <c r="FV226" s="286"/>
      <c r="FW226" s="297"/>
      <c r="FX226" s="298"/>
      <c r="FY226" s="299"/>
      <c r="FZ226" s="300"/>
      <c r="GA226" s="291"/>
      <c r="GB226" s="286"/>
      <c r="GC226" s="297"/>
      <c r="GD226" s="298"/>
      <c r="GE226" s="299"/>
      <c r="GF226" s="300"/>
      <c r="GG226" s="291"/>
      <c r="GH226" s="286"/>
      <c r="GI226" s="297"/>
      <c r="GJ226" s="298"/>
      <c r="GK226" s="299"/>
      <c r="GL226" s="300"/>
      <c r="GM226" s="291"/>
      <c r="GN226" s="286"/>
      <c r="GO226" s="297"/>
      <c r="GP226" s="298"/>
      <c r="GQ226" s="299"/>
      <c r="GR226" s="300"/>
      <c r="GS226" s="291"/>
      <c r="GT226" s="286"/>
      <c r="GU226" s="297"/>
      <c r="GV226" s="298"/>
      <c r="GW226" s="299"/>
      <c r="GX226" s="300"/>
      <c r="GY226" s="291"/>
      <c r="GZ226" s="286"/>
      <c r="HA226" s="297"/>
      <c r="HB226" s="298"/>
      <c r="HC226" s="299"/>
      <c r="HD226" s="300"/>
    </row>
    <row r="227" spans="1:212" x14ac:dyDescent="0.25">
      <c r="A227" s="280">
        <f>IF(AL227=1,(MAXA(A$18:A226)+1),0)</f>
        <v>0</v>
      </c>
      <c r="B227" s="280">
        <f>IF(BF227+BG227+BH227+BI227+BJ227&gt;0,MAXA(B$18:B226)+1,0)</f>
        <v>0</v>
      </c>
      <c r="C227" s="280">
        <f>IF(BL227+BM227+BN227+BO227+BP227&gt;0,MAXA(C$18:C226)+1,0)</f>
        <v>0</v>
      </c>
      <c r="D227" s="280">
        <f>IF(BR227+BS227+BT227+BU227+BV227&gt;0,MAXA(D$18:D226)+1,0)</f>
        <v>0</v>
      </c>
      <c r="E227" s="280">
        <f>IF(BX227+BY227+BZ227+CA227+CB227&gt;0,MAXA(E$18:E226)+1,0)</f>
        <v>0</v>
      </c>
      <c r="F227" s="280">
        <f>IF(CD227+CE227+CF227+CG227+CH227&gt;0,MAXA(F$18:F226)+1,0)</f>
        <v>0</v>
      </c>
      <c r="G227" s="280">
        <f>IF(CJ227+CK227+CL227+CM227+CN227&gt;0,MAXA(G$18:G226)+1,0)</f>
        <v>0</v>
      </c>
      <c r="H227" s="280">
        <f>IF(CP227+CQ227+CR227+CS227+CT227&gt;0,MAXA(H$18:H226)+1,0)</f>
        <v>0</v>
      </c>
      <c r="I227" s="280">
        <f>IF(CV227+CW227+CX227+CY227+CZ227&gt;0,MAXA(I$18:I226)+1,0)</f>
        <v>0</v>
      </c>
      <c r="J227" s="280">
        <f>IF(DB227+DC227+DD227+DE227+DF227&gt;0,MAXA(J$18:J226)+1,0)</f>
        <v>0</v>
      </c>
      <c r="K227" s="280">
        <f>IF(DH227+DI227+DJ227+DK227+DL227&gt;0,MAXA(K$18:K226)+1,0)</f>
        <v>0</v>
      </c>
      <c r="L227" s="280">
        <f>IF(DN227+DO227+DP227+DQ227+DR227&gt;0,MAXA(L$18:L226)+1,0)</f>
        <v>0</v>
      </c>
      <c r="M227" s="280">
        <f>IF(DT227+DU227+DV227+DW227+DX227&gt;0,MAXA(M$18:M226)+1,0)</f>
        <v>0</v>
      </c>
      <c r="N227" s="280">
        <f>IF(DZ227+EA227+EB227+EC227+ED227&gt;0,MAXA(N$18:N226)+1,0)</f>
        <v>0</v>
      </c>
      <c r="O227" s="280">
        <f>IF(EF227+EG227+EH227+EI227+EJ227&gt;0,MAXA(O$18:O226)+1,0)</f>
        <v>0</v>
      </c>
      <c r="P227" s="280">
        <f>IF(EL227+EM227+EN227+EO227+EP227&gt;0,MAXA(P$18:P226)+1,0)</f>
        <v>0</v>
      </c>
      <c r="Q227" s="280">
        <f>IF(ER227+ES227+ET227+EU227+EV227&gt;0,MAXA(Q$18:Q226)+1,0)</f>
        <v>0</v>
      </c>
      <c r="R227" s="280">
        <f>IF(EX227+EY227+EZ227+FA227+FB227&gt;0,MAXA(R$18:R226)+1,0)</f>
        <v>0</v>
      </c>
      <c r="S227" s="280">
        <f>IF(FD227+FE227+FF227+FG227+FH227&gt;0,MAXA(S$18:S226)+1,0)</f>
        <v>0</v>
      </c>
      <c r="T227" s="280">
        <f>IF(FJ227+FK227+FL227+FM227+FN227&gt;0,MAXA(T$18:T226)+1,0)</f>
        <v>0</v>
      </c>
      <c r="U227" s="280">
        <f>IF(FP227+FQ227+FR227+FS227+FT227&gt;0,MAXA(U$18:U226)+1,0)</f>
        <v>0</v>
      </c>
      <c r="V227" s="280">
        <f>IF(FV227+FW227+FX227+FY227+FZ227&gt;0,MAXA(V$18:V226)+1,0)</f>
        <v>0</v>
      </c>
      <c r="W227" s="280">
        <f>IF(GB227+GC227+GD227+GE227+GF227&gt;0,MAXA(W$18:W226)+1,0)</f>
        <v>0</v>
      </c>
      <c r="X227" s="280">
        <f>IF(GH227+GI227+GJ227+GK227+GL227&gt;0,MAXA(X$18:X226)+1,0)</f>
        <v>0</v>
      </c>
      <c r="Y227" s="280">
        <f>IF(GN227+GO227+GP227+GQ227+GR227&gt;0,MAXA(Y$18:Y226)+1,0)</f>
        <v>0</v>
      </c>
      <c r="Z227" s="280">
        <f>IF(GT227+GU227+GV227+GW227+GX227&gt;0,MAXA(Z$18:Z226)+1,0)</f>
        <v>0</v>
      </c>
      <c r="AA227" s="280">
        <f>IF(GZ227+HA227+HB227+HC227+HD227&gt;0,MAXA(AA$18:AA226)+1,0)</f>
        <v>0</v>
      </c>
      <c r="AB227" s="280">
        <f t="shared" si="119"/>
        <v>0</v>
      </c>
      <c r="AC227" s="280">
        <f t="shared" si="120"/>
        <v>0</v>
      </c>
      <c r="AD227" s="280">
        <f t="shared" si="121"/>
        <v>0</v>
      </c>
      <c r="AE227" s="280">
        <f t="shared" si="122"/>
        <v>0</v>
      </c>
      <c r="AF227" s="280">
        <f t="shared" si="123"/>
        <v>0</v>
      </c>
      <c r="AG227" s="280">
        <f t="shared" si="124"/>
        <v>0</v>
      </c>
      <c r="AH227" s="280">
        <f t="shared" si="125"/>
        <v>0</v>
      </c>
      <c r="AI227" s="280">
        <f t="shared" si="126"/>
        <v>0</v>
      </c>
      <c r="AJ227" s="280">
        <f t="shared" si="127"/>
        <v>0</v>
      </c>
      <c r="AK227" s="186" t="e">
        <f>MATCH(AY227,AY$18:AY659,0)</f>
        <v>#N/A</v>
      </c>
      <c r="AL227" s="280">
        <f t="shared" si="128"/>
        <v>0</v>
      </c>
      <c r="AM227" s="280">
        <f t="shared" si="133"/>
        <v>210</v>
      </c>
      <c r="AN227" s="415"/>
      <c r="AO227" s="416"/>
      <c r="AP227" s="303">
        <f t="shared" si="129"/>
        <v>0</v>
      </c>
      <c r="AQ227" s="304">
        <f t="shared" si="130"/>
        <v>0</v>
      </c>
      <c r="AR227" s="305">
        <f t="shared" si="131"/>
        <v>0</v>
      </c>
      <c r="AS227" s="284"/>
      <c r="AT227" s="285" t="str">
        <f t="shared" si="132"/>
        <v/>
      </c>
      <c r="AU227" s="286"/>
      <c r="AV227" s="287"/>
      <c r="AW227" s="288"/>
      <c r="AX227" s="289"/>
      <c r="AY227" s="290"/>
      <c r="AZ227" s="291"/>
      <c r="BA227" s="286"/>
      <c r="BB227" s="290"/>
      <c r="BC227" s="287"/>
      <c r="BD227" s="307"/>
      <c r="BE227" s="309"/>
      <c r="BF227" s="286"/>
      <c r="BG227" s="297"/>
      <c r="BH227" s="298"/>
      <c r="BI227" s="299"/>
      <c r="BJ227" s="300"/>
      <c r="BK227" s="301"/>
      <c r="BL227" s="286"/>
      <c r="BM227" s="297"/>
      <c r="BN227" s="298"/>
      <c r="BO227" s="299"/>
      <c r="BP227" s="300"/>
      <c r="BQ227" s="301"/>
      <c r="BR227" s="286"/>
      <c r="BS227" s="297"/>
      <c r="BT227" s="298"/>
      <c r="BU227" s="299"/>
      <c r="BV227" s="300"/>
      <c r="BW227" s="301"/>
      <c r="BX227" s="286"/>
      <c r="BY227" s="297"/>
      <c r="BZ227" s="298"/>
      <c r="CA227" s="299"/>
      <c r="CB227" s="300"/>
      <c r="CC227" s="291"/>
      <c r="CD227" s="286"/>
      <c r="CE227" s="297"/>
      <c r="CF227" s="298"/>
      <c r="CG227" s="299"/>
      <c r="CH227" s="300"/>
      <c r="CI227" s="291"/>
      <c r="CJ227" s="286"/>
      <c r="CK227" s="297"/>
      <c r="CL227" s="298"/>
      <c r="CM227" s="299"/>
      <c r="CN227" s="300"/>
      <c r="CO227" s="291"/>
      <c r="CP227" s="286"/>
      <c r="CQ227" s="297"/>
      <c r="CR227" s="298"/>
      <c r="CS227" s="299"/>
      <c r="CT227" s="300"/>
      <c r="CU227" s="291"/>
      <c r="CV227" s="286"/>
      <c r="CW227" s="297"/>
      <c r="CX227" s="298"/>
      <c r="CY227" s="299"/>
      <c r="CZ227" s="300"/>
      <c r="DA227" s="291"/>
      <c r="DB227" s="286"/>
      <c r="DC227" s="297"/>
      <c r="DD227" s="298"/>
      <c r="DE227" s="299"/>
      <c r="DF227" s="300"/>
      <c r="DG227" s="291"/>
      <c r="DH227" s="286"/>
      <c r="DI227" s="297"/>
      <c r="DJ227" s="298"/>
      <c r="DK227" s="299"/>
      <c r="DL227" s="300"/>
      <c r="DM227" s="291"/>
      <c r="DN227" s="286"/>
      <c r="DO227" s="297"/>
      <c r="DP227" s="298"/>
      <c r="DQ227" s="299"/>
      <c r="DR227" s="300"/>
      <c r="DS227" s="291"/>
      <c r="DT227" s="286"/>
      <c r="DU227" s="297"/>
      <c r="DV227" s="298"/>
      <c r="DW227" s="299"/>
      <c r="DX227" s="300"/>
      <c r="DY227" s="291"/>
      <c r="DZ227" s="286"/>
      <c r="EA227" s="297"/>
      <c r="EB227" s="298"/>
      <c r="EC227" s="299"/>
      <c r="ED227" s="300"/>
      <c r="EE227" s="291"/>
      <c r="EF227" s="286"/>
      <c r="EG227" s="297"/>
      <c r="EH227" s="298"/>
      <c r="EI227" s="299"/>
      <c r="EJ227" s="300"/>
      <c r="EK227" s="291"/>
      <c r="EL227" s="286"/>
      <c r="EM227" s="297"/>
      <c r="EN227" s="298"/>
      <c r="EO227" s="299"/>
      <c r="EP227" s="300"/>
      <c r="EQ227" s="291"/>
      <c r="ER227" s="286"/>
      <c r="ES227" s="297"/>
      <c r="ET227" s="298"/>
      <c r="EU227" s="299"/>
      <c r="EV227" s="300"/>
      <c r="EW227" s="291"/>
      <c r="EX227" s="286"/>
      <c r="EY227" s="297"/>
      <c r="EZ227" s="298"/>
      <c r="FA227" s="299"/>
      <c r="FB227" s="300"/>
      <c r="FC227" s="291"/>
      <c r="FD227" s="286"/>
      <c r="FE227" s="297"/>
      <c r="FF227" s="298"/>
      <c r="FG227" s="299"/>
      <c r="FH227" s="300"/>
      <c r="FI227" s="291"/>
      <c r="FJ227" s="286"/>
      <c r="FK227" s="297"/>
      <c r="FL227" s="298"/>
      <c r="FM227" s="299"/>
      <c r="FN227" s="300"/>
      <c r="FO227" s="291"/>
      <c r="FP227" s="286"/>
      <c r="FQ227" s="297"/>
      <c r="FR227" s="298"/>
      <c r="FS227" s="299"/>
      <c r="FT227" s="300"/>
      <c r="FU227" s="291"/>
      <c r="FV227" s="286"/>
      <c r="FW227" s="297"/>
      <c r="FX227" s="298"/>
      <c r="FY227" s="299"/>
      <c r="FZ227" s="300"/>
      <c r="GA227" s="291"/>
      <c r="GB227" s="286"/>
      <c r="GC227" s="297"/>
      <c r="GD227" s="298"/>
      <c r="GE227" s="299"/>
      <c r="GF227" s="300"/>
      <c r="GG227" s="291"/>
      <c r="GH227" s="286"/>
      <c r="GI227" s="297"/>
      <c r="GJ227" s="298"/>
      <c r="GK227" s="299"/>
      <c r="GL227" s="300"/>
      <c r="GM227" s="291"/>
      <c r="GN227" s="286"/>
      <c r="GO227" s="297"/>
      <c r="GP227" s="298"/>
      <c r="GQ227" s="299"/>
      <c r="GR227" s="300"/>
      <c r="GS227" s="291"/>
      <c r="GT227" s="286"/>
      <c r="GU227" s="297"/>
      <c r="GV227" s="298"/>
      <c r="GW227" s="299"/>
      <c r="GX227" s="300"/>
      <c r="GY227" s="291"/>
      <c r="GZ227" s="286"/>
      <c r="HA227" s="297"/>
      <c r="HB227" s="298"/>
      <c r="HC227" s="299"/>
      <c r="HD227" s="300"/>
    </row>
    <row r="228" spans="1:212" x14ac:dyDescent="0.25">
      <c r="A228" s="280">
        <f>IF(AL228=1,(MAXA(A$18:A227)+1),0)</f>
        <v>0</v>
      </c>
      <c r="B228" s="280">
        <f>IF(BF228+BG228+BH228+BI228+BJ228&gt;0,MAXA(B$18:B227)+1,0)</f>
        <v>0</v>
      </c>
      <c r="C228" s="280">
        <f>IF(BL228+BM228+BN228+BO228+BP228&gt;0,MAXA(C$18:C227)+1,0)</f>
        <v>0</v>
      </c>
      <c r="D228" s="280">
        <f>IF(BR228+BS228+BT228+BU228+BV228&gt;0,MAXA(D$18:D227)+1,0)</f>
        <v>0</v>
      </c>
      <c r="E228" s="280">
        <f>IF(BX228+BY228+BZ228+CA228+CB228&gt;0,MAXA(E$18:E227)+1,0)</f>
        <v>0</v>
      </c>
      <c r="F228" s="280">
        <f>IF(CD228+CE228+CF228+CG228+CH228&gt;0,MAXA(F$18:F227)+1,0)</f>
        <v>0</v>
      </c>
      <c r="G228" s="280">
        <f>IF(CJ228+CK228+CL228+CM228+CN228&gt;0,MAXA(G$18:G227)+1,0)</f>
        <v>0</v>
      </c>
      <c r="H228" s="280">
        <f>IF(CP228+CQ228+CR228+CS228+CT228&gt;0,MAXA(H$18:H227)+1,0)</f>
        <v>0</v>
      </c>
      <c r="I228" s="280">
        <f>IF(CV228+CW228+CX228+CY228+CZ228&gt;0,MAXA(I$18:I227)+1,0)</f>
        <v>0</v>
      </c>
      <c r="J228" s="280">
        <f>IF(DB228+DC228+DD228+DE228+DF228&gt;0,MAXA(J$18:J227)+1,0)</f>
        <v>0</v>
      </c>
      <c r="K228" s="280">
        <f>IF(DH228+DI228+DJ228+DK228+DL228&gt;0,MAXA(K$18:K227)+1,0)</f>
        <v>0</v>
      </c>
      <c r="L228" s="280">
        <f>IF(DN228+DO228+DP228+DQ228+DR228&gt;0,MAXA(L$18:L227)+1,0)</f>
        <v>0</v>
      </c>
      <c r="M228" s="280">
        <f>IF(DT228+DU228+DV228+DW228+DX228&gt;0,MAXA(M$18:M227)+1,0)</f>
        <v>0</v>
      </c>
      <c r="N228" s="280">
        <f>IF(DZ228+EA228+EB228+EC228+ED228&gt;0,MAXA(N$18:N227)+1,0)</f>
        <v>0</v>
      </c>
      <c r="O228" s="280">
        <f>IF(EF228+EG228+EH228+EI228+EJ228&gt;0,MAXA(O$18:O227)+1,0)</f>
        <v>0</v>
      </c>
      <c r="P228" s="280">
        <f>IF(EL228+EM228+EN228+EO228+EP228&gt;0,MAXA(P$18:P227)+1,0)</f>
        <v>0</v>
      </c>
      <c r="Q228" s="280">
        <f>IF(ER228+ES228+ET228+EU228+EV228&gt;0,MAXA(Q$18:Q227)+1,0)</f>
        <v>0</v>
      </c>
      <c r="R228" s="280">
        <f>IF(EX228+EY228+EZ228+FA228+FB228&gt;0,MAXA(R$18:R227)+1,0)</f>
        <v>0</v>
      </c>
      <c r="S228" s="280">
        <f>IF(FD228+FE228+FF228+FG228+FH228&gt;0,MAXA(S$18:S227)+1,0)</f>
        <v>0</v>
      </c>
      <c r="T228" s="280">
        <f>IF(FJ228+FK228+FL228+FM228+FN228&gt;0,MAXA(T$18:T227)+1,0)</f>
        <v>0</v>
      </c>
      <c r="U228" s="280">
        <f>IF(FP228+FQ228+FR228+FS228+FT228&gt;0,MAXA(U$18:U227)+1,0)</f>
        <v>0</v>
      </c>
      <c r="V228" s="280">
        <f>IF(FV228+FW228+FX228+FY228+FZ228&gt;0,MAXA(V$18:V227)+1,0)</f>
        <v>0</v>
      </c>
      <c r="W228" s="280">
        <f>IF(GB228+GC228+GD228+GE228+GF228&gt;0,MAXA(W$18:W227)+1,0)</f>
        <v>0</v>
      </c>
      <c r="X228" s="280">
        <f>IF(GH228+GI228+GJ228+GK228+GL228&gt;0,MAXA(X$18:X227)+1,0)</f>
        <v>0</v>
      </c>
      <c r="Y228" s="280">
        <f>IF(GN228+GO228+GP228+GQ228+GR228&gt;0,MAXA(Y$18:Y227)+1,0)</f>
        <v>0</v>
      </c>
      <c r="Z228" s="280">
        <f>IF(GT228+GU228+GV228+GW228+GX228&gt;0,MAXA(Z$18:Z227)+1,0)</f>
        <v>0</v>
      </c>
      <c r="AA228" s="280">
        <f>IF(GZ228+HA228+HB228+HC228+HD228&gt;0,MAXA(AA$18:AA227)+1,0)</f>
        <v>0</v>
      </c>
      <c r="AB228" s="280">
        <f t="shared" si="119"/>
        <v>0</v>
      </c>
      <c r="AC228" s="280">
        <f t="shared" si="120"/>
        <v>0</v>
      </c>
      <c r="AD228" s="280">
        <f t="shared" si="121"/>
        <v>0</v>
      </c>
      <c r="AE228" s="280">
        <f t="shared" si="122"/>
        <v>0</v>
      </c>
      <c r="AF228" s="280">
        <f t="shared" si="123"/>
        <v>0</v>
      </c>
      <c r="AG228" s="280">
        <f t="shared" si="124"/>
        <v>0</v>
      </c>
      <c r="AH228" s="280">
        <f t="shared" si="125"/>
        <v>0</v>
      </c>
      <c r="AI228" s="280">
        <f t="shared" si="126"/>
        <v>0</v>
      </c>
      <c r="AJ228" s="280">
        <f t="shared" si="127"/>
        <v>0</v>
      </c>
      <c r="AK228" s="186" t="e">
        <f>MATCH(AY228,AY$18:AY660,0)</f>
        <v>#N/A</v>
      </c>
      <c r="AL228" s="280">
        <f t="shared" si="128"/>
        <v>0</v>
      </c>
      <c r="AM228" s="280">
        <f t="shared" si="133"/>
        <v>211</v>
      </c>
      <c r="AN228" s="415"/>
      <c r="AO228" s="416"/>
      <c r="AP228" s="303">
        <f t="shared" si="129"/>
        <v>0</v>
      </c>
      <c r="AQ228" s="304">
        <f t="shared" si="130"/>
        <v>0</v>
      </c>
      <c r="AR228" s="305">
        <f t="shared" si="131"/>
        <v>0</v>
      </c>
      <c r="AS228" s="284"/>
      <c r="AT228" s="285" t="str">
        <f t="shared" si="132"/>
        <v/>
      </c>
      <c r="AU228" s="286"/>
      <c r="AV228" s="287"/>
      <c r="AW228" s="288"/>
      <c r="AX228" s="289"/>
      <c r="AY228" s="290"/>
      <c r="AZ228" s="291"/>
      <c r="BA228" s="286"/>
      <c r="BB228" s="290"/>
      <c r="BC228" s="287"/>
      <c r="BD228" s="307"/>
      <c r="BE228" s="309"/>
      <c r="BF228" s="286"/>
      <c r="BG228" s="297"/>
      <c r="BH228" s="298"/>
      <c r="BI228" s="299"/>
      <c r="BJ228" s="300"/>
      <c r="BK228" s="301"/>
      <c r="BL228" s="286"/>
      <c r="BM228" s="297"/>
      <c r="BN228" s="298"/>
      <c r="BO228" s="299"/>
      <c r="BP228" s="300"/>
      <c r="BQ228" s="301"/>
      <c r="BR228" s="286"/>
      <c r="BS228" s="297"/>
      <c r="BT228" s="298"/>
      <c r="BU228" s="299"/>
      <c r="BV228" s="300"/>
      <c r="BW228" s="301"/>
      <c r="BX228" s="286"/>
      <c r="BY228" s="297"/>
      <c r="BZ228" s="298"/>
      <c r="CA228" s="299"/>
      <c r="CB228" s="300"/>
      <c r="CC228" s="291"/>
      <c r="CD228" s="286"/>
      <c r="CE228" s="297"/>
      <c r="CF228" s="298"/>
      <c r="CG228" s="299"/>
      <c r="CH228" s="300"/>
      <c r="CI228" s="291"/>
      <c r="CJ228" s="286"/>
      <c r="CK228" s="297"/>
      <c r="CL228" s="298"/>
      <c r="CM228" s="299"/>
      <c r="CN228" s="300"/>
      <c r="CO228" s="291"/>
      <c r="CP228" s="286"/>
      <c r="CQ228" s="297"/>
      <c r="CR228" s="298"/>
      <c r="CS228" s="299"/>
      <c r="CT228" s="300"/>
      <c r="CU228" s="291"/>
      <c r="CV228" s="286"/>
      <c r="CW228" s="297"/>
      <c r="CX228" s="298"/>
      <c r="CY228" s="299"/>
      <c r="CZ228" s="300"/>
      <c r="DA228" s="291"/>
      <c r="DB228" s="286"/>
      <c r="DC228" s="297"/>
      <c r="DD228" s="298"/>
      <c r="DE228" s="299"/>
      <c r="DF228" s="300"/>
      <c r="DG228" s="291"/>
      <c r="DH228" s="286"/>
      <c r="DI228" s="297"/>
      <c r="DJ228" s="298"/>
      <c r="DK228" s="299"/>
      <c r="DL228" s="300"/>
      <c r="DM228" s="291"/>
      <c r="DN228" s="286"/>
      <c r="DO228" s="297"/>
      <c r="DP228" s="298"/>
      <c r="DQ228" s="299"/>
      <c r="DR228" s="300"/>
      <c r="DS228" s="291"/>
      <c r="DT228" s="286"/>
      <c r="DU228" s="297"/>
      <c r="DV228" s="298"/>
      <c r="DW228" s="299"/>
      <c r="DX228" s="300"/>
      <c r="DY228" s="291"/>
      <c r="DZ228" s="286"/>
      <c r="EA228" s="297"/>
      <c r="EB228" s="298"/>
      <c r="EC228" s="299"/>
      <c r="ED228" s="300"/>
      <c r="EE228" s="291"/>
      <c r="EF228" s="286"/>
      <c r="EG228" s="297"/>
      <c r="EH228" s="298"/>
      <c r="EI228" s="299"/>
      <c r="EJ228" s="300"/>
      <c r="EK228" s="291"/>
      <c r="EL228" s="286"/>
      <c r="EM228" s="297"/>
      <c r="EN228" s="298"/>
      <c r="EO228" s="299"/>
      <c r="EP228" s="300"/>
      <c r="EQ228" s="291"/>
      <c r="ER228" s="286"/>
      <c r="ES228" s="297"/>
      <c r="ET228" s="298"/>
      <c r="EU228" s="299"/>
      <c r="EV228" s="300"/>
      <c r="EW228" s="291"/>
      <c r="EX228" s="286"/>
      <c r="EY228" s="297"/>
      <c r="EZ228" s="298"/>
      <c r="FA228" s="299"/>
      <c r="FB228" s="300"/>
      <c r="FC228" s="291"/>
      <c r="FD228" s="286"/>
      <c r="FE228" s="297"/>
      <c r="FF228" s="298"/>
      <c r="FG228" s="299"/>
      <c r="FH228" s="300"/>
      <c r="FI228" s="291"/>
      <c r="FJ228" s="286"/>
      <c r="FK228" s="297"/>
      <c r="FL228" s="298"/>
      <c r="FM228" s="299"/>
      <c r="FN228" s="300"/>
      <c r="FO228" s="291"/>
      <c r="FP228" s="286"/>
      <c r="FQ228" s="297"/>
      <c r="FR228" s="298"/>
      <c r="FS228" s="299"/>
      <c r="FT228" s="300"/>
      <c r="FU228" s="291"/>
      <c r="FV228" s="286"/>
      <c r="FW228" s="297"/>
      <c r="FX228" s="298"/>
      <c r="FY228" s="299"/>
      <c r="FZ228" s="300"/>
      <c r="GA228" s="291"/>
      <c r="GB228" s="286"/>
      <c r="GC228" s="297"/>
      <c r="GD228" s="298"/>
      <c r="GE228" s="299"/>
      <c r="GF228" s="300"/>
      <c r="GG228" s="291"/>
      <c r="GH228" s="286"/>
      <c r="GI228" s="297"/>
      <c r="GJ228" s="298"/>
      <c r="GK228" s="299"/>
      <c r="GL228" s="300"/>
      <c r="GM228" s="291"/>
      <c r="GN228" s="286"/>
      <c r="GO228" s="297"/>
      <c r="GP228" s="298"/>
      <c r="GQ228" s="299"/>
      <c r="GR228" s="300"/>
      <c r="GS228" s="291"/>
      <c r="GT228" s="286"/>
      <c r="GU228" s="297"/>
      <c r="GV228" s="298"/>
      <c r="GW228" s="299"/>
      <c r="GX228" s="300"/>
      <c r="GY228" s="291"/>
      <c r="GZ228" s="286"/>
      <c r="HA228" s="297"/>
      <c r="HB228" s="298"/>
      <c r="HC228" s="299"/>
      <c r="HD228" s="300"/>
    </row>
    <row r="229" spans="1:212" x14ac:dyDescent="0.25">
      <c r="A229" s="280">
        <f>IF(AL229=1,(MAXA(A$18:A228)+1),0)</f>
        <v>0</v>
      </c>
      <c r="B229" s="280">
        <f>IF(BF229+BG229+BH229+BI229+BJ229&gt;0,MAXA(B$18:B228)+1,0)</f>
        <v>0</v>
      </c>
      <c r="C229" s="280">
        <f>IF(BL229+BM229+BN229+BO229+BP229&gt;0,MAXA(C$18:C228)+1,0)</f>
        <v>0</v>
      </c>
      <c r="D229" s="280">
        <f>IF(BR229+BS229+BT229+BU229+BV229&gt;0,MAXA(D$18:D228)+1,0)</f>
        <v>0</v>
      </c>
      <c r="E229" s="280">
        <f>IF(BX229+BY229+BZ229+CA229+CB229&gt;0,MAXA(E$18:E228)+1,0)</f>
        <v>0</v>
      </c>
      <c r="F229" s="280">
        <f>IF(CD229+CE229+CF229+CG229+CH229&gt;0,MAXA(F$18:F228)+1,0)</f>
        <v>0</v>
      </c>
      <c r="G229" s="280">
        <f>IF(CJ229+CK229+CL229+CM229+CN229&gt;0,MAXA(G$18:G228)+1,0)</f>
        <v>0</v>
      </c>
      <c r="H229" s="280">
        <f>IF(CP229+CQ229+CR229+CS229+CT229&gt;0,MAXA(H$18:H228)+1,0)</f>
        <v>0</v>
      </c>
      <c r="I229" s="280">
        <f>IF(CV229+CW229+CX229+CY229+CZ229&gt;0,MAXA(I$18:I228)+1,0)</f>
        <v>0</v>
      </c>
      <c r="J229" s="280">
        <f>IF(DB229+DC229+DD229+DE229+DF229&gt;0,MAXA(J$18:J228)+1,0)</f>
        <v>0</v>
      </c>
      <c r="K229" s="280">
        <f>IF(DH229+DI229+DJ229+DK229+DL229&gt;0,MAXA(K$18:K228)+1,0)</f>
        <v>0</v>
      </c>
      <c r="L229" s="280">
        <f>IF(DN229+DO229+DP229+DQ229+DR229&gt;0,MAXA(L$18:L228)+1,0)</f>
        <v>0</v>
      </c>
      <c r="M229" s="280">
        <f>IF(DT229+DU229+DV229+DW229+DX229&gt;0,MAXA(M$18:M228)+1,0)</f>
        <v>0</v>
      </c>
      <c r="N229" s="280">
        <f>IF(DZ229+EA229+EB229+EC229+ED229&gt;0,MAXA(N$18:N228)+1,0)</f>
        <v>0</v>
      </c>
      <c r="O229" s="280">
        <f>IF(EF229+EG229+EH229+EI229+EJ229&gt;0,MAXA(O$18:O228)+1,0)</f>
        <v>0</v>
      </c>
      <c r="P229" s="280">
        <f>IF(EL229+EM229+EN229+EO229+EP229&gt;0,MAXA(P$18:P228)+1,0)</f>
        <v>0</v>
      </c>
      <c r="Q229" s="280">
        <f>IF(ER229+ES229+ET229+EU229+EV229&gt;0,MAXA(Q$18:Q228)+1,0)</f>
        <v>0</v>
      </c>
      <c r="R229" s="280">
        <f>IF(EX229+EY229+EZ229+FA229+FB229&gt;0,MAXA(R$18:R228)+1,0)</f>
        <v>0</v>
      </c>
      <c r="S229" s="280">
        <f>IF(FD229+FE229+FF229+FG229+FH229&gt;0,MAXA(S$18:S228)+1,0)</f>
        <v>0</v>
      </c>
      <c r="T229" s="280">
        <f>IF(FJ229+FK229+FL229+FM229+FN229&gt;0,MAXA(T$18:T228)+1,0)</f>
        <v>0</v>
      </c>
      <c r="U229" s="280">
        <f>IF(FP229+FQ229+FR229+FS229+FT229&gt;0,MAXA(U$18:U228)+1,0)</f>
        <v>0</v>
      </c>
      <c r="V229" s="280">
        <f>IF(FV229+FW229+FX229+FY229+FZ229&gt;0,MAXA(V$18:V228)+1,0)</f>
        <v>0</v>
      </c>
      <c r="W229" s="280">
        <f>IF(GB229+GC229+GD229+GE229+GF229&gt;0,MAXA(W$18:W228)+1,0)</f>
        <v>0</v>
      </c>
      <c r="X229" s="280">
        <f>IF(GH229+GI229+GJ229+GK229+GL229&gt;0,MAXA(X$18:X228)+1,0)</f>
        <v>0</v>
      </c>
      <c r="Y229" s="280">
        <f>IF(GN229+GO229+GP229+GQ229+GR229&gt;0,MAXA(Y$18:Y228)+1,0)</f>
        <v>0</v>
      </c>
      <c r="Z229" s="280">
        <f>IF(GT229+GU229+GV229+GW229+GX229&gt;0,MAXA(Z$18:Z228)+1,0)</f>
        <v>0</v>
      </c>
      <c r="AA229" s="280">
        <f>IF(GZ229+HA229+HB229+HC229+HD229&gt;0,MAXA(AA$18:AA228)+1,0)</f>
        <v>0</v>
      </c>
      <c r="AB229" s="280">
        <f t="shared" si="119"/>
        <v>0</v>
      </c>
      <c r="AC229" s="280">
        <f t="shared" si="120"/>
        <v>0</v>
      </c>
      <c r="AD229" s="280">
        <f t="shared" si="121"/>
        <v>0</v>
      </c>
      <c r="AE229" s="280">
        <f t="shared" si="122"/>
        <v>0</v>
      </c>
      <c r="AF229" s="280">
        <f t="shared" si="123"/>
        <v>0</v>
      </c>
      <c r="AG229" s="280">
        <f t="shared" si="124"/>
        <v>0</v>
      </c>
      <c r="AH229" s="280">
        <f t="shared" si="125"/>
        <v>0</v>
      </c>
      <c r="AI229" s="280">
        <f t="shared" si="126"/>
        <v>0</v>
      </c>
      <c r="AJ229" s="280">
        <f t="shared" si="127"/>
        <v>0</v>
      </c>
      <c r="AK229" s="186" t="e">
        <f>MATCH(AY229,AY$18:AY661,0)</f>
        <v>#N/A</v>
      </c>
      <c r="AL229" s="280">
        <f t="shared" si="128"/>
        <v>0</v>
      </c>
      <c r="AM229" s="280">
        <f t="shared" si="133"/>
        <v>212</v>
      </c>
      <c r="AN229" s="415"/>
      <c r="AO229" s="416"/>
      <c r="AP229" s="303">
        <f t="shared" si="129"/>
        <v>0</v>
      </c>
      <c r="AQ229" s="304">
        <f t="shared" si="130"/>
        <v>0</v>
      </c>
      <c r="AR229" s="305">
        <f t="shared" si="131"/>
        <v>0</v>
      </c>
      <c r="AS229" s="284"/>
      <c r="AT229" s="285" t="str">
        <f t="shared" si="132"/>
        <v/>
      </c>
      <c r="AU229" s="286"/>
      <c r="AV229" s="287"/>
      <c r="AW229" s="288"/>
      <c r="AX229" s="289"/>
      <c r="AY229" s="290"/>
      <c r="AZ229" s="291"/>
      <c r="BA229" s="286"/>
      <c r="BB229" s="290"/>
      <c r="BC229" s="287"/>
      <c r="BD229" s="307"/>
      <c r="BE229" s="309"/>
      <c r="BF229" s="286"/>
      <c r="BG229" s="297"/>
      <c r="BH229" s="298"/>
      <c r="BI229" s="299"/>
      <c r="BJ229" s="300"/>
      <c r="BK229" s="301"/>
      <c r="BL229" s="286"/>
      <c r="BM229" s="297"/>
      <c r="BN229" s="298"/>
      <c r="BO229" s="299"/>
      <c r="BP229" s="300"/>
      <c r="BQ229" s="301"/>
      <c r="BR229" s="286"/>
      <c r="BS229" s="297"/>
      <c r="BT229" s="298"/>
      <c r="BU229" s="299"/>
      <c r="BV229" s="300"/>
      <c r="BW229" s="301"/>
      <c r="BX229" s="286"/>
      <c r="BY229" s="297"/>
      <c r="BZ229" s="298"/>
      <c r="CA229" s="299"/>
      <c r="CB229" s="300"/>
      <c r="CC229" s="291"/>
      <c r="CD229" s="286"/>
      <c r="CE229" s="297"/>
      <c r="CF229" s="298"/>
      <c r="CG229" s="299"/>
      <c r="CH229" s="300"/>
      <c r="CI229" s="291"/>
      <c r="CJ229" s="286"/>
      <c r="CK229" s="297"/>
      <c r="CL229" s="298"/>
      <c r="CM229" s="299"/>
      <c r="CN229" s="300"/>
      <c r="CO229" s="291"/>
      <c r="CP229" s="286"/>
      <c r="CQ229" s="297"/>
      <c r="CR229" s="298"/>
      <c r="CS229" s="299"/>
      <c r="CT229" s="300"/>
      <c r="CU229" s="291"/>
      <c r="CV229" s="286"/>
      <c r="CW229" s="297"/>
      <c r="CX229" s="298"/>
      <c r="CY229" s="299"/>
      <c r="CZ229" s="300"/>
      <c r="DA229" s="291"/>
      <c r="DB229" s="286"/>
      <c r="DC229" s="297"/>
      <c r="DD229" s="298"/>
      <c r="DE229" s="299"/>
      <c r="DF229" s="300"/>
      <c r="DG229" s="291"/>
      <c r="DH229" s="286"/>
      <c r="DI229" s="297"/>
      <c r="DJ229" s="298"/>
      <c r="DK229" s="299"/>
      <c r="DL229" s="300"/>
      <c r="DM229" s="291"/>
      <c r="DN229" s="286"/>
      <c r="DO229" s="297"/>
      <c r="DP229" s="298"/>
      <c r="DQ229" s="299"/>
      <c r="DR229" s="300"/>
      <c r="DS229" s="291"/>
      <c r="DT229" s="286"/>
      <c r="DU229" s="297"/>
      <c r="DV229" s="298"/>
      <c r="DW229" s="299"/>
      <c r="DX229" s="300"/>
      <c r="DY229" s="291"/>
      <c r="DZ229" s="286"/>
      <c r="EA229" s="297"/>
      <c r="EB229" s="298"/>
      <c r="EC229" s="299"/>
      <c r="ED229" s="300"/>
      <c r="EE229" s="291"/>
      <c r="EF229" s="286"/>
      <c r="EG229" s="297"/>
      <c r="EH229" s="298"/>
      <c r="EI229" s="299"/>
      <c r="EJ229" s="300"/>
      <c r="EK229" s="291"/>
      <c r="EL229" s="286"/>
      <c r="EM229" s="297"/>
      <c r="EN229" s="298"/>
      <c r="EO229" s="299"/>
      <c r="EP229" s="300"/>
      <c r="EQ229" s="291"/>
      <c r="ER229" s="286"/>
      <c r="ES229" s="297"/>
      <c r="ET229" s="298"/>
      <c r="EU229" s="299"/>
      <c r="EV229" s="300"/>
      <c r="EW229" s="291"/>
      <c r="EX229" s="286"/>
      <c r="EY229" s="297"/>
      <c r="EZ229" s="298"/>
      <c r="FA229" s="299"/>
      <c r="FB229" s="300"/>
      <c r="FC229" s="291"/>
      <c r="FD229" s="286"/>
      <c r="FE229" s="297"/>
      <c r="FF229" s="298"/>
      <c r="FG229" s="299"/>
      <c r="FH229" s="300"/>
      <c r="FI229" s="291"/>
      <c r="FJ229" s="286"/>
      <c r="FK229" s="297"/>
      <c r="FL229" s="298"/>
      <c r="FM229" s="299"/>
      <c r="FN229" s="300"/>
      <c r="FO229" s="291"/>
      <c r="FP229" s="286"/>
      <c r="FQ229" s="297"/>
      <c r="FR229" s="298"/>
      <c r="FS229" s="299"/>
      <c r="FT229" s="300"/>
      <c r="FU229" s="291"/>
      <c r="FV229" s="286"/>
      <c r="FW229" s="297"/>
      <c r="FX229" s="298"/>
      <c r="FY229" s="299"/>
      <c r="FZ229" s="300"/>
      <c r="GA229" s="291"/>
      <c r="GB229" s="286"/>
      <c r="GC229" s="297"/>
      <c r="GD229" s="298"/>
      <c r="GE229" s="299"/>
      <c r="GF229" s="300"/>
      <c r="GG229" s="291"/>
      <c r="GH229" s="286"/>
      <c r="GI229" s="297"/>
      <c r="GJ229" s="298"/>
      <c r="GK229" s="299"/>
      <c r="GL229" s="300"/>
      <c r="GM229" s="291"/>
      <c r="GN229" s="286"/>
      <c r="GO229" s="297"/>
      <c r="GP229" s="298"/>
      <c r="GQ229" s="299"/>
      <c r="GR229" s="300"/>
      <c r="GS229" s="291"/>
      <c r="GT229" s="286"/>
      <c r="GU229" s="297"/>
      <c r="GV229" s="298"/>
      <c r="GW229" s="299"/>
      <c r="GX229" s="300"/>
      <c r="GY229" s="291"/>
      <c r="GZ229" s="286"/>
      <c r="HA229" s="297"/>
      <c r="HB229" s="298"/>
      <c r="HC229" s="299"/>
      <c r="HD229" s="300"/>
    </row>
    <row r="230" spans="1:212" x14ac:dyDescent="0.25">
      <c r="A230" s="280">
        <f>IF(AL230=1,(MAXA(A$18:A229)+1),0)</f>
        <v>0</v>
      </c>
      <c r="B230" s="280">
        <f>IF(BF230+BG230+BH230+BI230+BJ230&gt;0,MAXA(B$18:B229)+1,0)</f>
        <v>0</v>
      </c>
      <c r="C230" s="280">
        <f>IF(BL230+BM230+BN230+BO230+BP230&gt;0,MAXA(C$18:C229)+1,0)</f>
        <v>0</v>
      </c>
      <c r="D230" s="280">
        <f>IF(BR230+BS230+BT230+BU230+BV230&gt;0,MAXA(D$18:D229)+1,0)</f>
        <v>0</v>
      </c>
      <c r="E230" s="280">
        <f>IF(BX230+BY230+BZ230+CA230+CB230&gt;0,MAXA(E$18:E229)+1,0)</f>
        <v>0</v>
      </c>
      <c r="F230" s="280">
        <f>IF(CD230+CE230+CF230+CG230+CH230&gt;0,MAXA(F$18:F229)+1,0)</f>
        <v>0</v>
      </c>
      <c r="G230" s="280">
        <f>IF(CJ230+CK230+CL230+CM230+CN230&gt;0,MAXA(G$18:G229)+1,0)</f>
        <v>0</v>
      </c>
      <c r="H230" s="280">
        <f>IF(CP230+CQ230+CR230+CS230+CT230&gt;0,MAXA(H$18:H229)+1,0)</f>
        <v>0</v>
      </c>
      <c r="I230" s="280">
        <f>IF(CV230+CW230+CX230+CY230+CZ230&gt;0,MAXA(I$18:I229)+1,0)</f>
        <v>0</v>
      </c>
      <c r="J230" s="280">
        <f>IF(DB230+DC230+DD230+DE230+DF230&gt;0,MAXA(J$18:J229)+1,0)</f>
        <v>0</v>
      </c>
      <c r="K230" s="280">
        <f>IF(DH230+DI230+DJ230+DK230+DL230&gt;0,MAXA(K$18:K229)+1,0)</f>
        <v>0</v>
      </c>
      <c r="L230" s="280">
        <f>IF(DN230+DO230+DP230+DQ230+DR230&gt;0,MAXA(L$18:L229)+1,0)</f>
        <v>0</v>
      </c>
      <c r="M230" s="280">
        <f>IF(DT230+DU230+DV230+DW230+DX230&gt;0,MAXA(M$18:M229)+1,0)</f>
        <v>0</v>
      </c>
      <c r="N230" s="280">
        <f>IF(DZ230+EA230+EB230+EC230+ED230&gt;0,MAXA(N$18:N229)+1,0)</f>
        <v>0</v>
      </c>
      <c r="O230" s="280">
        <f>IF(EF230+EG230+EH230+EI230+EJ230&gt;0,MAXA(O$18:O229)+1,0)</f>
        <v>0</v>
      </c>
      <c r="P230" s="280">
        <f>IF(EL230+EM230+EN230+EO230+EP230&gt;0,MAXA(P$18:P229)+1,0)</f>
        <v>0</v>
      </c>
      <c r="Q230" s="280">
        <f>IF(ER230+ES230+ET230+EU230+EV230&gt;0,MAXA(Q$18:Q229)+1,0)</f>
        <v>0</v>
      </c>
      <c r="R230" s="280">
        <f>IF(EX230+EY230+EZ230+FA230+FB230&gt;0,MAXA(R$18:R229)+1,0)</f>
        <v>0</v>
      </c>
      <c r="S230" s="280">
        <f>IF(FD230+FE230+FF230+FG230+FH230&gt;0,MAXA(S$18:S229)+1,0)</f>
        <v>0</v>
      </c>
      <c r="T230" s="280">
        <f>IF(FJ230+FK230+FL230+FM230+FN230&gt;0,MAXA(T$18:T229)+1,0)</f>
        <v>0</v>
      </c>
      <c r="U230" s="280">
        <f>IF(FP230+FQ230+FR230+FS230+FT230&gt;0,MAXA(U$18:U229)+1,0)</f>
        <v>0</v>
      </c>
      <c r="V230" s="280">
        <f>IF(FV230+FW230+FX230+FY230+FZ230&gt;0,MAXA(V$18:V229)+1,0)</f>
        <v>0</v>
      </c>
      <c r="W230" s="280">
        <f>IF(GB230+GC230+GD230+GE230+GF230&gt;0,MAXA(W$18:W229)+1,0)</f>
        <v>0</v>
      </c>
      <c r="X230" s="280">
        <f>IF(GH230+GI230+GJ230+GK230+GL230&gt;0,MAXA(X$18:X229)+1,0)</f>
        <v>0</v>
      </c>
      <c r="Y230" s="280">
        <f>IF(GN230+GO230+GP230+GQ230+GR230&gt;0,MAXA(Y$18:Y229)+1,0)</f>
        <v>0</v>
      </c>
      <c r="Z230" s="280">
        <f>IF(GT230+GU230+GV230+GW230+GX230&gt;0,MAXA(Z$18:Z229)+1,0)</f>
        <v>0</v>
      </c>
      <c r="AA230" s="280">
        <f>IF(GZ230+HA230+HB230+HC230+HD230&gt;0,MAXA(AA$18:AA229)+1,0)</f>
        <v>0</v>
      </c>
      <c r="AB230" s="280">
        <f t="shared" si="119"/>
        <v>0</v>
      </c>
      <c r="AC230" s="280">
        <f t="shared" si="120"/>
        <v>0</v>
      </c>
      <c r="AD230" s="280">
        <f t="shared" si="121"/>
        <v>0</v>
      </c>
      <c r="AE230" s="280">
        <f t="shared" si="122"/>
        <v>0</v>
      </c>
      <c r="AF230" s="280">
        <f t="shared" si="123"/>
        <v>0</v>
      </c>
      <c r="AG230" s="280">
        <f t="shared" si="124"/>
        <v>0</v>
      </c>
      <c r="AH230" s="280">
        <f t="shared" si="125"/>
        <v>0</v>
      </c>
      <c r="AI230" s="280">
        <f t="shared" si="126"/>
        <v>0</v>
      </c>
      <c r="AJ230" s="280">
        <f t="shared" si="127"/>
        <v>0</v>
      </c>
      <c r="AK230" s="186" t="e">
        <f>MATCH(AY230,AY$18:AY662,0)</f>
        <v>#N/A</v>
      </c>
      <c r="AL230" s="280">
        <f t="shared" si="128"/>
        <v>0</v>
      </c>
      <c r="AM230" s="280">
        <f t="shared" si="133"/>
        <v>213</v>
      </c>
      <c r="AN230" s="415"/>
      <c r="AO230" s="416"/>
      <c r="AP230" s="303">
        <f t="shared" si="129"/>
        <v>0</v>
      </c>
      <c r="AQ230" s="304">
        <f t="shared" si="130"/>
        <v>0</v>
      </c>
      <c r="AR230" s="305">
        <f t="shared" si="131"/>
        <v>0</v>
      </c>
      <c r="AS230" s="284"/>
      <c r="AT230" s="285" t="str">
        <f t="shared" si="132"/>
        <v/>
      </c>
      <c r="AU230" s="286"/>
      <c r="AV230" s="287"/>
      <c r="AW230" s="288"/>
      <c r="AX230" s="289"/>
      <c r="AY230" s="290"/>
      <c r="AZ230" s="291"/>
      <c r="BA230" s="286"/>
      <c r="BB230" s="290"/>
      <c r="BC230" s="287"/>
      <c r="BD230" s="307"/>
      <c r="BE230" s="309"/>
      <c r="BF230" s="286"/>
      <c r="BG230" s="297"/>
      <c r="BH230" s="298"/>
      <c r="BI230" s="299"/>
      <c r="BJ230" s="300"/>
      <c r="BK230" s="301"/>
      <c r="BL230" s="286"/>
      <c r="BM230" s="297"/>
      <c r="BN230" s="298"/>
      <c r="BO230" s="299"/>
      <c r="BP230" s="300"/>
      <c r="BQ230" s="301"/>
      <c r="BR230" s="286"/>
      <c r="BS230" s="297"/>
      <c r="BT230" s="298"/>
      <c r="BU230" s="299"/>
      <c r="BV230" s="300"/>
      <c r="BW230" s="301"/>
      <c r="BX230" s="286"/>
      <c r="BY230" s="297"/>
      <c r="BZ230" s="298"/>
      <c r="CA230" s="299"/>
      <c r="CB230" s="300"/>
      <c r="CC230" s="291"/>
      <c r="CD230" s="286"/>
      <c r="CE230" s="297"/>
      <c r="CF230" s="298"/>
      <c r="CG230" s="299"/>
      <c r="CH230" s="300"/>
      <c r="CI230" s="291"/>
      <c r="CJ230" s="286"/>
      <c r="CK230" s="297"/>
      <c r="CL230" s="298"/>
      <c r="CM230" s="299"/>
      <c r="CN230" s="300"/>
      <c r="CO230" s="291"/>
      <c r="CP230" s="286"/>
      <c r="CQ230" s="297"/>
      <c r="CR230" s="298"/>
      <c r="CS230" s="299"/>
      <c r="CT230" s="300"/>
      <c r="CU230" s="291"/>
      <c r="CV230" s="286"/>
      <c r="CW230" s="297"/>
      <c r="CX230" s="298"/>
      <c r="CY230" s="299"/>
      <c r="CZ230" s="300"/>
      <c r="DA230" s="291"/>
      <c r="DB230" s="286"/>
      <c r="DC230" s="297"/>
      <c r="DD230" s="298"/>
      <c r="DE230" s="299"/>
      <c r="DF230" s="300"/>
      <c r="DG230" s="291"/>
      <c r="DH230" s="286"/>
      <c r="DI230" s="297"/>
      <c r="DJ230" s="298"/>
      <c r="DK230" s="299"/>
      <c r="DL230" s="300"/>
      <c r="DM230" s="291"/>
      <c r="DN230" s="286"/>
      <c r="DO230" s="297"/>
      <c r="DP230" s="298"/>
      <c r="DQ230" s="299"/>
      <c r="DR230" s="300"/>
      <c r="DS230" s="291"/>
      <c r="DT230" s="286"/>
      <c r="DU230" s="297"/>
      <c r="DV230" s="298"/>
      <c r="DW230" s="299"/>
      <c r="DX230" s="300"/>
      <c r="DY230" s="291"/>
      <c r="DZ230" s="286"/>
      <c r="EA230" s="297"/>
      <c r="EB230" s="298"/>
      <c r="EC230" s="299"/>
      <c r="ED230" s="300"/>
      <c r="EE230" s="291"/>
      <c r="EF230" s="286"/>
      <c r="EG230" s="297"/>
      <c r="EH230" s="298"/>
      <c r="EI230" s="299"/>
      <c r="EJ230" s="300"/>
      <c r="EK230" s="291"/>
      <c r="EL230" s="286"/>
      <c r="EM230" s="297"/>
      <c r="EN230" s="298"/>
      <c r="EO230" s="299"/>
      <c r="EP230" s="300"/>
      <c r="EQ230" s="291"/>
      <c r="ER230" s="286"/>
      <c r="ES230" s="297"/>
      <c r="ET230" s="298"/>
      <c r="EU230" s="299"/>
      <c r="EV230" s="300"/>
      <c r="EW230" s="291"/>
      <c r="EX230" s="286"/>
      <c r="EY230" s="297"/>
      <c r="EZ230" s="298"/>
      <c r="FA230" s="299"/>
      <c r="FB230" s="300"/>
      <c r="FC230" s="291"/>
      <c r="FD230" s="286"/>
      <c r="FE230" s="297"/>
      <c r="FF230" s="298"/>
      <c r="FG230" s="299"/>
      <c r="FH230" s="300"/>
      <c r="FI230" s="291"/>
      <c r="FJ230" s="286"/>
      <c r="FK230" s="297"/>
      <c r="FL230" s="298"/>
      <c r="FM230" s="299"/>
      <c r="FN230" s="300"/>
      <c r="FO230" s="291"/>
      <c r="FP230" s="286"/>
      <c r="FQ230" s="297"/>
      <c r="FR230" s="298"/>
      <c r="FS230" s="299"/>
      <c r="FT230" s="300"/>
      <c r="FU230" s="291"/>
      <c r="FV230" s="286"/>
      <c r="FW230" s="297"/>
      <c r="FX230" s="298"/>
      <c r="FY230" s="299"/>
      <c r="FZ230" s="300"/>
      <c r="GA230" s="291"/>
      <c r="GB230" s="286"/>
      <c r="GC230" s="297"/>
      <c r="GD230" s="298"/>
      <c r="GE230" s="299"/>
      <c r="GF230" s="300"/>
      <c r="GG230" s="291"/>
      <c r="GH230" s="286"/>
      <c r="GI230" s="297"/>
      <c r="GJ230" s="298"/>
      <c r="GK230" s="299"/>
      <c r="GL230" s="300"/>
      <c r="GM230" s="291"/>
      <c r="GN230" s="286"/>
      <c r="GO230" s="297"/>
      <c r="GP230" s="298"/>
      <c r="GQ230" s="299"/>
      <c r="GR230" s="300"/>
      <c r="GS230" s="291"/>
      <c r="GT230" s="286"/>
      <c r="GU230" s="297"/>
      <c r="GV230" s="298"/>
      <c r="GW230" s="299"/>
      <c r="GX230" s="300"/>
      <c r="GY230" s="291"/>
      <c r="GZ230" s="286"/>
      <c r="HA230" s="297"/>
      <c r="HB230" s="298"/>
      <c r="HC230" s="299"/>
      <c r="HD230" s="300"/>
    </row>
    <row r="231" spans="1:212" x14ac:dyDescent="0.25">
      <c r="A231" s="280">
        <f>IF(AL231=1,(MAXA(A$18:A230)+1),0)</f>
        <v>0</v>
      </c>
      <c r="B231" s="280">
        <f>IF(BF231+BG231+BH231+BI231+BJ231&gt;0,MAXA(B$18:B230)+1,0)</f>
        <v>0</v>
      </c>
      <c r="C231" s="280">
        <f>IF(BL231+BM231+BN231+BO231+BP231&gt;0,MAXA(C$18:C230)+1,0)</f>
        <v>0</v>
      </c>
      <c r="D231" s="280">
        <f>IF(BR231+BS231+BT231+BU231+BV231&gt;0,MAXA(D$18:D230)+1,0)</f>
        <v>0</v>
      </c>
      <c r="E231" s="280">
        <f>IF(BX231+BY231+BZ231+CA231+CB231&gt;0,MAXA(E$18:E230)+1,0)</f>
        <v>0</v>
      </c>
      <c r="F231" s="280">
        <f>IF(CD231+CE231+CF231+CG231+CH231&gt;0,MAXA(F$18:F230)+1,0)</f>
        <v>0</v>
      </c>
      <c r="G231" s="280">
        <f>IF(CJ231+CK231+CL231+CM231+CN231&gt;0,MAXA(G$18:G230)+1,0)</f>
        <v>0</v>
      </c>
      <c r="H231" s="280">
        <f>IF(CP231+CQ231+CR231+CS231+CT231&gt;0,MAXA(H$18:H230)+1,0)</f>
        <v>0</v>
      </c>
      <c r="I231" s="280">
        <f>IF(CV231+CW231+CX231+CY231+CZ231&gt;0,MAXA(I$18:I230)+1,0)</f>
        <v>0</v>
      </c>
      <c r="J231" s="280">
        <f>IF(DB231+DC231+DD231+DE231+DF231&gt;0,MAXA(J$18:J230)+1,0)</f>
        <v>0</v>
      </c>
      <c r="K231" s="280">
        <f>IF(DH231+DI231+DJ231+DK231+DL231&gt;0,MAXA(K$18:K230)+1,0)</f>
        <v>0</v>
      </c>
      <c r="L231" s="280">
        <f>IF(DN231+DO231+DP231+DQ231+DR231&gt;0,MAXA(L$18:L230)+1,0)</f>
        <v>0</v>
      </c>
      <c r="M231" s="280">
        <f>IF(DT231+DU231+DV231+DW231+DX231&gt;0,MAXA(M$18:M230)+1,0)</f>
        <v>0</v>
      </c>
      <c r="N231" s="280">
        <f>IF(DZ231+EA231+EB231+EC231+ED231&gt;0,MAXA(N$18:N230)+1,0)</f>
        <v>0</v>
      </c>
      <c r="O231" s="280">
        <f>IF(EF231+EG231+EH231+EI231+EJ231&gt;0,MAXA(O$18:O230)+1,0)</f>
        <v>0</v>
      </c>
      <c r="P231" s="280">
        <f>IF(EL231+EM231+EN231+EO231+EP231&gt;0,MAXA(P$18:P230)+1,0)</f>
        <v>0</v>
      </c>
      <c r="Q231" s="280">
        <f>IF(ER231+ES231+ET231+EU231+EV231&gt;0,MAXA(Q$18:Q230)+1,0)</f>
        <v>0</v>
      </c>
      <c r="R231" s="280">
        <f>IF(EX231+EY231+EZ231+FA231+FB231&gt;0,MAXA(R$18:R230)+1,0)</f>
        <v>0</v>
      </c>
      <c r="S231" s="280">
        <f>IF(FD231+FE231+FF231+FG231+FH231&gt;0,MAXA(S$18:S230)+1,0)</f>
        <v>0</v>
      </c>
      <c r="T231" s="280">
        <f>IF(FJ231+FK231+FL231+FM231+FN231&gt;0,MAXA(T$18:T230)+1,0)</f>
        <v>0</v>
      </c>
      <c r="U231" s="280">
        <f>IF(FP231+FQ231+FR231+FS231+FT231&gt;0,MAXA(U$18:U230)+1,0)</f>
        <v>0</v>
      </c>
      <c r="V231" s="280">
        <f>IF(FV231+FW231+FX231+FY231+FZ231&gt;0,MAXA(V$18:V230)+1,0)</f>
        <v>0</v>
      </c>
      <c r="W231" s="280">
        <f>IF(GB231+GC231+GD231+GE231+GF231&gt;0,MAXA(W$18:W230)+1,0)</f>
        <v>0</v>
      </c>
      <c r="X231" s="280">
        <f>IF(GH231+GI231+GJ231+GK231+GL231&gt;0,MAXA(X$18:X230)+1,0)</f>
        <v>0</v>
      </c>
      <c r="Y231" s="280">
        <f>IF(GN231+GO231+GP231+GQ231+GR231&gt;0,MAXA(Y$18:Y230)+1,0)</f>
        <v>0</v>
      </c>
      <c r="Z231" s="280">
        <f>IF(GT231+GU231+GV231+GW231+GX231&gt;0,MAXA(Z$18:Z230)+1,0)</f>
        <v>0</v>
      </c>
      <c r="AA231" s="280">
        <f>IF(GZ231+HA231+HB231+HC231+HD231&gt;0,MAXA(AA$18:AA230)+1,0)</f>
        <v>0</v>
      </c>
      <c r="AB231" s="280">
        <f t="shared" si="119"/>
        <v>0</v>
      </c>
      <c r="AC231" s="280">
        <f t="shared" si="120"/>
        <v>0</v>
      </c>
      <c r="AD231" s="280">
        <f t="shared" si="121"/>
        <v>0</v>
      </c>
      <c r="AE231" s="280">
        <f t="shared" si="122"/>
        <v>0</v>
      </c>
      <c r="AF231" s="280">
        <f t="shared" si="123"/>
        <v>0</v>
      </c>
      <c r="AG231" s="280">
        <f t="shared" si="124"/>
        <v>0</v>
      </c>
      <c r="AH231" s="280">
        <f t="shared" si="125"/>
        <v>0</v>
      </c>
      <c r="AI231" s="280">
        <f t="shared" si="126"/>
        <v>0</v>
      </c>
      <c r="AJ231" s="280">
        <f t="shared" si="127"/>
        <v>0</v>
      </c>
      <c r="AK231" s="186" t="e">
        <f>MATCH(AY231,AY$18:AY663,0)</f>
        <v>#N/A</v>
      </c>
      <c r="AL231" s="280">
        <f t="shared" si="128"/>
        <v>0</v>
      </c>
      <c r="AM231" s="280">
        <f t="shared" si="133"/>
        <v>214</v>
      </c>
      <c r="AN231" s="415"/>
      <c r="AO231" s="416"/>
      <c r="AP231" s="303">
        <f t="shared" si="129"/>
        <v>0</v>
      </c>
      <c r="AQ231" s="304">
        <f t="shared" si="130"/>
        <v>0</v>
      </c>
      <c r="AR231" s="305">
        <f t="shared" si="131"/>
        <v>0</v>
      </c>
      <c r="AS231" s="284"/>
      <c r="AT231" s="285" t="str">
        <f t="shared" si="132"/>
        <v/>
      </c>
      <c r="AU231" s="286"/>
      <c r="AV231" s="287"/>
      <c r="AW231" s="288"/>
      <c r="AX231" s="289"/>
      <c r="AY231" s="290"/>
      <c r="AZ231" s="291"/>
      <c r="BA231" s="286"/>
      <c r="BB231" s="290"/>
      <c r="BC231" s="287"/>
      <c r="BD231" s="307"/>
      <c r="BE231" s="309"/>
      <c r="BF231" s="286"/>
      <c r="BG231" s="297"/>
      <c r="BH231" s="298"/>
      <c r="BI231" s="299"/>
      <c r="BJ231" s="300"/>
      <c r="BK231" s="301"/>
      <c r="BL231" s="286"/>
      <c r="BM231" s="297"/>
      <c r="BN231" s="298"/>
      <c r="BO231" s="299"/>
      <c r="BP231" s="300"/>
      <c r="BQ231" s="301"/>
      <c r="BR231" s="286"/>
      <c r="BS231" s="297"/>
      <c r="BT231" s="298"/>
      <c r="BU231" s="299"/>
      <c r="BV231" s="300"/>
      <c r="BW231" s="301"/>
      <c r="BX231" s="286"/>
      <c r="BY231" s="297"/>
      <c r="BZ231" s="298"/>
      <c r="CA231" s="299"/>
      <c r="CB231" s="300"/>
      <c r="CC231" s="291"/>
      <c r="CD231" s="286"/>
      <c r="CE231" s="297"/>
      <c r="CF231" s="298"/>
      <c r="CG231" s="299"/>
      <c r="CH231" s="300"/>
      <c r="CI231" s="291"/>
      <c r="CJ231" s="286"/>
      <c r="CK231" s="297"/>
      <c r="CL231" s="298"/>
      <c r="CM231" s="299"/>
      <c r="CN231" s="300"/>
      <c r="CO231" s="291"/>
      <c r="CP231" s="286"/>
      <c r="CQ231" s="297"/>
      <c r="CR231" s="298"/>
      <c r="CS231" s="299"/>
      <c r="CT231" s="300"/>
      <c r="CU231" s="291"/>
      <c r="CV231" s="286"/>
      <c r="CW231" s="297"/>
      <c r="CX231" s="298"/>
      <c r="CY231" s="299"/>
      <c r="CZ231" s="300"/>
      <c r="DA231" s="291"/>
      <c r="DB231" s="286"/>
      <c r="DC231" s="297"/>
      <c r="DD231" s="298"/>
      <c r="DE231" s="299"/>
      <c r="DF231" s="300"/>
      <c r="DG231" s="291"/>
      <c r="DH231" s="286"/>
      <c r="DI231" s="297"/>
      <c r="DJ231" s="298"/>
      <c r="DK231" s="299"/>
      <c r="DL231" s="300"/>
      <c r="DM231" s="291"/>
      <c r="DN231" s="286"/>
      <c r="DO231" s="297"/>
      <c r="DP231" s="298"/>
      <c r="DQ231" s="299"/>
      <c r="DR231" s="300"/>
      <c r="DS231" s="291"/>
      <c r="DT231" s="286"/>
      <c r="DU231" s="297"/>
      <c r="DV231" s="298"/>
      <c r="DW231" s="299"/>
      <c r="DX231" s="300"/>
      <c r="DY231" s="291"/>
      <c r="DZ231" s="286"/>
      <c r="EA231" s="297"/>
      <c r="EB231" s="298"/>
      <c r="EC231" s="299"/>
      <c r="ED231" s="300"/>
      <c r="EE231" s="291"/>
      <c r="EF231" s="286"/>
      <c r="EG231" s="297"/>
      <c r="EH231" s="298"/>
      <c r="EI231" s="299"/>
      <c r="EJ231" s="300"/>
      <c r="EK231" s="291"/>
      <c r="EL231" s="286"/>
      <c r="EM231" s="297"/>
      <c r="EN231" s="298"/>
      <c r="EO231" s="299"/>
      <c r="EP231" s="300"/>
      <c r="EQ231" s="291"/>
      <c r="ER231" s="286"/>
      <c r="ES231" s="297"/>
      <c r="ET231" s="298"/>
      <c r="EU231" s="299"/>
      <c r="EV231" s="300"/>
      <c r="EW231" s="291"/>
      <c r="EX231" s="286"/>
      <c r="EY231" s="297"/>
      <c r="EZ231" s="298"/>
      <c r="FA231" s="299"/>
      <c r="FB231" s="300"/>
      <c r="FC231" s="291"/>
      <c r="FD231" s="286"/>
      <c r="FE231" s="297"/>
      <c r="FF231" s="298"/>
      <c r="FG231" s="299"/>
      <c r="FH231" s="300"/>
      <c r="FI231" s="291"/>
      <c r="FJ231" s="286"/>
      <c r="FK231" s="297"/>
      <c r="FL231" s="298"/>
      <c r="FM231" s="299"/>
      <c r="FN231" s="300"/>
      <c r="FO231" s="291"/>
      <c r="FP231" s="286"/>
      <c r="FQ231" s="297"/>
      <c r="FR231" s="298"/>
      <c r="FS231" s="299"/>
      <c r="FT231" s="300"/>
      <c r="FU231" s="291"/>
      <c r="FV231" s="286"/>
      <c r="FW231" s="297"/>
      <c r="FX231" s="298"/>
      <c r="FY231" s="299"/>
      <c r="FZ231" s="300"/>
      <c r="GA231" s="291"/>
      <c r="GB231" s="286"/>
      <c r="GC231" s="297"/>
      <c r="GD231" s="298"/>
      <c r="GE231" s="299"/>
      <c r="GF231" s="300"/>
      <c r="GG231" s="291"/>
      <c r="GH231" s="286"/>
      <c r="GI231" s="297"/>
      <c r="GJ231" s="298"/>
      <c r="GK231" s="299"/>
      <c r="GL231" s="300"/>
      <c r="GM231" s="291"/>
      <c r="GN231" s="286"/>
      <c r="GO231" s="297"/>
      <c r="GP231" s="298"/>
      <c r="GQ231" s="299"/>
      <c r="GR231" s="300"/>
      <c r="GS231" s="291"/>
      <c r="GT231" s="286"/>
      <c r="GU231" s="297"/>
      <c r="GV231" s="298"/>
      <c r="GW231" s="299"/>
      <c r="GX231" s="300"/>
      <c r="GY231" s="291"/>
      <c r="GZ231" s="286"/>
      <c r="HA231" s="297"/>
      <c r="HB231" s="298"/>
      <c r="HC231" s="299"/>
      <c r="HD231" s="300"/>
    </row>
    <row r="232" spans="1:212" x14ac:dyDescent="0.25">
      <c r="A232" s="280">
        <f>IF(AL232=1,(MAXA(A$18:A231)+1),0)</f>
        <v>0</v>
      </c>
      <c r="B232" s="280">
        <f>IF(BF232+BG232+BH232+BI232+BJ232&gt;0,MAXA(B$18:B231)+1,0)</f>
        <v>0</v>
      </c>
      <c r="C232" s="280">
        <f>IF(BL232+BM232+BN232+BO232+BP232&gt;0,MAXA(C$18:C231)+1,0)</f>
        <v>0</v>
      </c>
      <c r="D232" s="280">
        <f>IF(BR232+BS232+BT232+BU232+BV232&gt;0,MAXA(D$18:D231)+1,0)</f>
        <v>0</v>
      </c>
      <c r="E232" s="280">
        <f>IF(BX232+BY232+BZ232+CA232+CB232&gt;0,MAXA(E$18:E231)+1,0)</f>
        <v>0</v>
      </c>
      <c r="F232" s="280">
        <f>IF(CD232+CE232+CF232+CG232+CH232&gt;0,MAXA(F$18:F231)+1,0)</f>
        <v>0</v>
      </c>
      <c r="G232" s="280">
        <f>IF(CJ232+CK232+CL232+CM232+CN232&gt;0,MAXA(G$18:G231)+1,0)</f>
        <v>0</v>
      </c>
      <c r="H232" s="280">
        <f>IF(CP232+CQ232+CR232+CS232+CT232&gt;0,MAXA(H$18:H231)+1,0)</f>
        <v>0</v>
      </c>
      <c r="I232" s="280">
        <f>IF(CV232+CW232+CX232+CY232+CZ232&gt;0,MAXA(I$18:I231)+1,0)</f>
        <v>0</v>
      </c>
      <c r="J232" s="280">
        <f>IF(DB232+DC232+DD232+DE232+DF232&gt;0,MAXA(J$18:J231)+1,0)</f>
        <v>0</v>
      </c>
      <c r="K232" s="280">
        <f>IF(DH232+DI232+DJ232+DK232+DL232&gt;0,MAXA(K$18:K231)+1,0)</f>
        <v>0</v>
      </c>
      <c r="L232" s="280">
        <f>IF(DN232+DO232+DP232+DQ232+DR232&gt;0,MAXA(L$18:L231)+1,0)</f>
        <v>0</v>
      </c>
      <c r="M232" s="280">
        <f>IF(DT232+DU232+DV232+DW232+DX232&gt;0,MAXA(M$18:M231)+1,0)</f>
        <v>0</v>
      </c>
      <c r="N232" s="280">
        <f>IF(DZ232+EA232+EB232+EC232+ED232&gt;0,MAXA(N$18:N231)+1,0)</f>
        <v>0</v>
      </c>
      <c r="O232" s="280">
        <f>IF(EF232+EG232+EH232+EI232+EJ232&gt;0,MAXA(O$18:O231)+1,0)</f>
        <v>0</v>
      </c>
      <c r="P232" s="280">
        <f>IF(EL232+EM232+EN232+EO232+EP232&gt;0,MAXA(P$18:P231)+1,0)</f>
        <v>0</v>
      </c>
      <c r="Q232" s="280">
        <f>IF(ER232+ES232+ET232+EU232+EV232&gt;0,MAXA(Q$18:Q231)+1,0)</f>
        <v>0</v>
      </c>
      <c r="R232" s="280">
        <f>IF(EX232+EY232+EZ232+FA232+FB232&gt;0,MAXA(R$18:R231)+1,0)</f>
        <v>0</v>
      </c>
      <c r="S232" s="280">
        <f>IF(FD232+FE232+FF232+FG232+FH232&gt;0,MAXA(S$18:S231)+1,0)</f>
        <v>0</v>
      </c>
      <c r="T232" s="280">
        <f>IF(FJ232+FK232+FL232+FM232+FN232&gt;0,MAXA(T$18:T231)+1,0)</f>
        <v>0</v>
      </c>
      <c r="U232" s="280">
        <f>IF(FP232+FQ232+FR232+FS232+FT232&gt;0,MAXA(U$18:U231)+1,0)</f>
        <v>0</v>
      </c>
      <c r="V232" s="280">
        <f>IF(FV232+FW232+FX232+FY232+FZ232&gt;0,MAXA(V$18:V231)+1,0)</f>
        <v>0</v>
      </c>
      <c r="W232" s="280">
        <f>IF(GB232+GC232+GD232+GE232+GF232&gt;0,MAXA(W$18:W231)+1,0)</f>
        <v>0</v>
      </c>
      <c r="X232" s="280">
        <f>IF(GH232+GI232+GJ232+GK232+GL232&gt;0,MAXA(X$18:X231)+1,0)</f>
        <v>0</v>
      </c>
      <c r="Y232" s="280">
        <f>IF(GN232+GO232+GP232+GQ232+GR232&gt;0,MAXA(Y$18:Y231)+1,0)</f>
        <v>0</v>
      </c>
      <c r="Z232" s="280">
        <f>IF(GT232+GU232+GV232+GW232+GX232&gt;0,MAXA(Z$18:Z231)+1,0)</f>
        <v>0</v>
      </c>
      <c r="AA232" s="280">
        <f>IF(GZ232+HA232+HB232+HC232+HD232&gt;0,MAXA(AA$18:AA231)+1,0)</f>
        <v>0</v>
      </c>
      <c r="AB232" s="280">
        <f t="shared" si="119"/>
        <v>0</v>
      </c>
      <c r="AC232" s="280">
        <f t="shared" si="120"/>
        <v>0</v>
      </c>
      <c r="AD232" s="280">
        <f t="shared" si="121"/>
        <v>0</v>
      </c>
      <c r="AE232" s="280">
        <f t="shared" si="122"/>
        <v>0</v>
      </c>
      <c r="AF232" s="280">
        <f t="shared" si="123"/>
        <v>0</v>
      </c>
      <c r="AG232" s="280">
        <f t="shared" si="124"/>
        <v>0</v>
      </c>
      <c r="AH232" s="280">
        <f t="shared" si="125"/>
        <v>0</v>
      </c>
      <c r="AI232" s="280">
        <f t="shared" si="126"/>
        <v>0</v>
      </c>
      <c r="AJ232" s="280">
        <f t="shared" si="127"/>
        <v>0</v>
      </c>
      <c r="AK232" s="186" t="e">
        <f>MATCH(AY232,AY$18:AY664,0)</f>
        <v>#N/A</v>
      </c>
      <c r="AL232" s="280">
        <f t="shared" si="128"/>
        <v>0</v>
      </c>
      <c r="AM232" s="280">
        <f t="shared" si="133"/>
        <v>215</v>
      </c>
      <c r="AN232" s="415"/>
      <c r="AO232" s="416"/>
      <c r="AP232" s="303">
        <f t="shared" si="129"/>
        <v>0</v>
      </c>
      <c r="AQ232" s="304">
        <f t="shared" si="130"/>
        <v>0</v>
      </c>
      <c r="AR232" s="305">
        <f t="shared" si="131"/>
        <v>0</v>
      </c>
      <c r="AS232" s="284"/>
      <c r="AT232" s="285" t="str">
        <f t="shared" si="132"/>
        <v/>
      </c>
      <c r="AU232" s="286"/>
      <c r="AV232" s="287"/>
      <c r="AW232" s="288"/>
      <c r="AX232" s="289"/>
      <c r="AY232" s="290"/>
      <c r="AZ232" s="291"/>
      <c r="BA232" s="286"/>
      <c r="BB232" s="290"/>
      <c r="BC232" s="287"/>
      <c r="BD232" s="307"/>
      <c r="BE232" s="309"/>
      <c r="BF232" s="286"/>
      <c r="BG232" s="297"/>
      <c r="BH232" s="298"/>
      <c r="BI232" s="299"/>
      <c r="BJ232" s="300"/>
      <c r="BK232" s="301"/>
      <c r="BL232" s="286"/>
      <c r="BM232" s="297"/>
      <c r="BN232" s="298"/>
      <c r="BO232" s="299"/>
      <c r="BP232" s="300"/>
      <c r="BQ232" s="301"/>
      <c r="BR232" s="286"/>
      <c r="BS232" s="297"/>
      <c r="BT232" s="298"/>
      <c r="BU232" s="299"/>
      <c r="BV232" s="300"/>
      <c r="BW232" s="301"/>
      <c r="BX232" s="286"/>
      <c r="BY232" s="297"/>
      <c r="BZ232" s="298"/>
      <c r="CA232" s="299"/>
      <c r="CB232" s="300"/>
      <c r="CC232" s="291"/>
      <c r="CD232" s="286"/>
      <c r="CE232" s="297"/>
      <c r="CF232" s="298"/>
      <c r="CG232" s="299"/>
      <c r="CH232" s="300"/>
      <c r="CI232" s="291"/>
      <c r="CJ232" s="286"/>
      <c r="CK232" s="297"/>
      <c r="CL232" s="298"/>
      <c r="CM232" s="299"/>
      <c r="CN232" s="300"/>
      <c r="CO232" s="291"/>
      <c r="CP232" s="286"/>
      <c r="CQ232" s="297"/>
      <c r="CR232" s="298"/>
      <c r="CS232" s="299"/>
      <c r="CT232" s="300"/>
      <c r="CU232" s="291"/>
      <c r="CV232" s="286"/>
      <c r="CW232" s="297"/>
      <c r="CX232" s="298"/>
      <c r="CY232" s="299"/>
      <c r="CZ232" s="300"/>
      <c r="DA232" s="291"/>
      <c r="DB232" s="286"/>
      <c r="DC232" s="297"/>
      <c r="DD232" s="298"/>
      <c r="DE232" s="299"/>
      <c r="DF232" s="300"/>
      <c r="DG232" s="291"/>
      <c r="DH232" s="286"/>
      <c r="DI232" s="297"/>
      <c r="DJ232" s="298"/>
      <c r="DK232" s="299"/>
      <c r="DL232" s="300"/>
      <c r="DM232" s="291"/>
      <c r="DN232" s="286"/>
      <c r="DO232" s="297"/>
      <c r="DP232" s="298"/>
      <c r="DQ232" s="299"/>
      <c r="DR232" s="300"/>
      <c r="DS232" s="291"/>
      <c r="DT232" s="286"/>
      <c r="DU232" s="297"/>
      <c r="DV232" s="298"/>
      <c r="DW232" s="299"/>
      <c r="DX232" s="300"/>
      <c r="DY232" s="291"/>
      <c r="DZ232" s="286"/>
      <c r="EA232" s="297"/>
      <c r="EB232" s="298"/>
      <c r="EC232" s="299"/>
      <c r="ED232" s="300"/>
      <c r="EE232" s="291"/>
      <c r="EF232" s="286"/>
      <c r="EG232" s="297"/>
      <c r="EH232" s="298"/>
      <c r="EI232" s="299"/>
      <c r="EJ232" s="300"/>
      <c r="EK232" s="291"/>
      <c r="EL232" s="286"/>
      <c r="EM232" s="297"/>
      <c r="EN232" s="298"/>
      <c r="EO232" s="299"/>
      <c r="EP232" s="300"/>
      <c r="EQ232" s="291"/>
      <c r="ER232" s="286"/>
      <c r="ES232" s="297"/>
      <c r="ET232" s="298"/>
      <c r="EU232" s="299"/>
      <c r="EV232" s="300"/>
      <c r="EW232" s="291"/>
      <c r="EX232" s="286"/>
      <c r="EY232" s="297"/>
      <c r="EZ232" s="298"/>
      <c r="FA232" s="299"/>
      <c r="FB232" s="300"/>
      <c r="FC232" s="291"/>
      <c r="FD232" s="286"/>
      <c r="FE232" s="297"/>
      <c r="FF232" s="298"/>
      <c r="FG232" s="299"/>
      <c r="FH232" s="300"/>
      <c r="FI232" s="291"/>
      <c r="FJ232" s="286"/>
      <c r="FK232" s="297"/>
      <c r="FL232" s="298"/>
      <c r="FM232" s="299"/>
      <c r="FN232" s="300"/>
      <c r="FO232" s="291"/>
      <c r="FP232" s="286"/>
      <c r="FQ232" s="297"/>
      <c r="FR232" s="298"/>
      <c r="FS232" s="299"/>
      <c r="FT232" s="300"/>
      <c r="FU232" s="291"/>
      <c r="FV232" s="286"/>
      <c r="FW232" s="297"/>
      <c r="FX232" s="298"/>
      <c r="FY232" s="299"/>
      <c r="FZ232" s="300"/>
      <c r="GA232" s="291"/>
      <c r="GB232" s="286"/>
      <c r="GC232" s="297"/>
      <c r="GD232" s="298"/>
      <c r="GE232" s="299"/>
      <c r="GF232" s="300"/>
      <c r="GG232" s="291"/>
      <c r="GH232" s="286"/>
      <c r="GI232" s="297"/>
      <c r="GJ232" s="298"/>
      <c r="GK232" s="299"/>
      <c r="GL232" s="300"/>
      <c r="GM232" s="291"/>
      <c r="GN232" s="286"/>
      <c r="GO232" s="297"/>
      <c r="GP232" s="298"/>
      <c r="GQ232" s="299"/>
      <c r="GR232" s="300"/>
      <c r="GS232" s="291"/>
      <c r="GT232" s="286"/>
      <c r="GU232" s="297"/>
      <c r="GV232" s="298"/>
      <c r="GW232" s="299"/>
      <c r="GX232" s="300"/>
      <c r="GY232" s="291"/>
      <c r="GZ232" s="286"/>
      <c r="HA232" s="297"/>
      <c r="HB232" s="298"/>
      <c r="HC232" s="299"/>
      <c r="HD232" s="300"/>
    </row>
    <row r="233" spans="1:212" x14ac:dyDescent="0.25">
      <c r="A233" s="280">
        <f>IF(AL233=1,(MAXA(A$18:A232)+1),0)</f>
        <v>0</v>
      </c>
      <c r="B233" s="280">
        <f>IF(BF233+BG233+BH233+BI233+BJ233&gt;0,MAXA(B$18:B232)+1,0)</f>
        <v>0</v>
      </c>
      <c r="C233" s="280">
        <f>IF(BL233+BM233+BN233+BO233+BP233&gt;0,MAXA(C$18:C232)+1,0)</f>
        <v>0</v>
      </c>
      <c r="D233" s="280">
        <f>IF(BR233+BS233+BT233+BU233+BV233&gt;0,MAXA(D$18:D232)+1,0)</f>
        <v>0</v>
      </c>
      <c r="E233" s="280">
        <f>IF(BX233+BY233+BZ233+CA233+CB233&gt;0,MAXA(E$18:E232)+1,0)</f>
        <v>0</v>
      </c>
      <c r="F233" s="280">
        <f>IF(CD233+CE233+CF233+CG233+CH233&gt;0,MAXA(F$18:F232)+1,0)</f>
        <v>0</v>
      </c>
      <c r="G233" s="280">
        <f>IF(CJ233+CK233+CL233+CM233+CN233&gt;0,MAXA(G$18:G232)+1,0)</f>
        <v>0</v>
      </c>
      <c r="H233" s="280">
        <f>IF(CP233+CQ233+CR233+CS233+CT233&gt;0,MAXA(H$18:H232)+1,0)</f>
        <v>0</v>
      </c>
      <c r="I233" s="280">
        <f>IF(CV233+CW233+CX233+CY233+CZ233&gt;0,MAXA(I$18:I232)+1,0)</f>
        <v>0</v>
      </c>
      <c r="J233" s="280">
        <f>IF(DB233+DC233+DD233+DE233+DF233&gt;0,MAXA(J$18:J232)+1,0)</f>
        <v>0</v>
      </c>
      <c r="K233" s="280">
        <f>IF(DH233+DI233+DJ233+DK233+DL233&gt;0,MAXA(K$18:K232)+1,0)</f>
        <v>0</v>
      </c>
      <c r="L233" s="280">
        <f>IF(DN233+DO233+DP233+DQ233+DR233&gt;0,MAXA(L$18:L232)+1,0)</f>
        <v>0</v>
      </c>
      <c r="M233" s="280">
        <f>IF(DT233+DU233+DV233+DW233+DX233&gt;0,MAXA(M$18:M232)+1,0)</f>
        <v>0</v>
      </c>
      <c r="N233" s="280">
        <f>IF(DZ233+EA233+EB233+EC233+ED233&gt;0,MAXA(N$18:N232)+1,0)</f>
        <v>0</v>
      </c>
      <c r="O233" s="280">
        <f>IF(EF233+EG233+EH233+EI233+EJ233&gt;0,MAXA(O$18:O232)+1,0)</f>
        <v>0</v>
      </c>
      <c r="P233" s="280">
        <f>IF(EL233+EM233+EN233+EO233+EP233&gt;0,MAXA(P$18:P232)+1,0)</f>
        <v>0</v>
      </c>
      <c r="Q233" s="280">
        <f>IF(ER233+ES233+ET233+EU233+EV233&gt;0,MAXA(Q$18:Q232)+1,0)</f>
        <v>0</v>
      </c>
      <c r="R233" s="280">
        <f>IF(EX233+EY233+EZ233+FA233+FB233&gt;0,MAXA(R$18:R232)+1,0)</f>
        <v>0</v>
      </c>
      <c r="S233" s="280">
        <f>IF(FD233+FE233+FF233+FG233+FH233&gt;0,MAXA(S$18:S232)+1,0)</f>
        <v>0</v>
      </c>
      <c r="T233" s="280">
        <f>IF(FJ233+FK233+FL233+FM233+FN233&gt;0,MAXA(T$18:T232)+1,0)</f>
        <v>0</v>
      </c>
      <c r="U233" s="280">
        <f>IF(FP233+FQ233+FR233+FS233+FT233&gt;0,MAXA(U$18:U232)+1,0)</f>
        <v>0</v>
      </c>
      <c r="V233" s="280">
        <f>IF(FV233+FW233+FX233+FY233+FZ233&gt;0,MAXA(V$18:V232)+1,0)</f>
        <v>0</v>
      </c>
      <c r="W233" s="280">
        <f>IF(GB233+GC233+GD233+GE233+GF233&gt;0,MAXA(W$18:W232)+1,0)</f>
        <v>0</v>
      </c>
      <c r="X233" s="280">
        <f>IF(GH233+GI233+GJ233+GK233+GL233&gt;0,MAXA(X$18:X232)+1,0)</f>
        <v>0</v>
      </c>
      <c r="Y233" s="280">
        <f>IF(GN233+GO233+GP233+GQ233+GR233&gt;0,MAXA(Y$18:Y232)+1,0)</f>
        <v>0</v>
      </c>
      <c r="Z233" s="280">
        <f>IF(GT233+GU233+GV233+GW233+GX233&gt;0,MAXA(Z$18:Z232)+1,0)</f>
        <v>0</v>
      </c>
      <c r="AA233" s="280">
        <f>IF(GZ233+HA233+HB233+HC233+HD233&gt;0,MAXA(AA$18:AA232)+1,0)</f>
        <v>0</v>
      </c>
      <c r="AB233" s="280">
        <f t="shared" si="119"/>
        <v>0</v>
      </c>
      <c r="AC233" s="280">
        <f t="shared" si="120"/>
        <v>0</v>
      </c>
      <c r="AD233" s="280">
        <f t="shared" si="121"/>
        <v>0</v>
      </c>
      <c r="AE233" s="280">
        <f t="shared" si="122"/>
        <v>0</v>
      </c>
      <c r="AF233" s="280">
        <f t="shared" si="123"/>
        <v>0</v>
      </c>
      <c r="AG233" s="280">
        <f t="shared" si="124"/>
        <v>0</v>
      </c>
      <c r="AH233" s="280">
        <f t="shared" si="125"/>
        <v>0</v>
      </c>
      <c r="AI233" s="280">
        <f t="shared" si="126"/>
        <v>0</v>
      </c>
      <c r="AJ233" s="280">
        <f t="shared" si="127"/>
        <v>0</v>
      </c>
      <c r="AK233" s="186" t="e">
        <f>MATCH(AY233,AY$18:AY665,0)</f>
        <v>#N/A</v>
      </c>
      <c r="AL233" s="280">
        <f t="shared" si="128"/>
        <v>0</v>
      </c>
      <c r="AM233" s="280">
        <f t="shared" si="133"/>
        <v>216</v>
      </c>
      <c r="AN233" s="415"/>
      <c r="AO233" s="416"/>
      <c r="AP233" s="303">
        <f t="shared" si="129"/>
        <v>0</v>
      </c>
      <c r="AQ233" s="304">
        <f t="shared" si="130"/>
        <v>0</v>
      </c>
      <c r="AR233" s="305">
        <f t="shared" si="131"/>
        <v>0</v>
      </c>
      <c r="AS233" s="284"/>
      <c r="AT233" s="285" t="str">
        <f t="shared" si="132"/>
        <v/>
      </c>
      <c r="AU233" s="286"/>
      <c r="AV233" s="287"/>
      <c r="AW233" s="288"/>
      <c r="AX233" s="289"/>
      <c r="AY233" s="290"/>
      <c r="AZ233" s="291"/>
      <c r="BA233" s="286"/>
      <c r="BB233" s="290"/>
      <c r="BC233" s="287"/>
      <c r="BD233" s="307"/>
      <c r="BE233" s="309"/>
      <c r="BF233" s="286"/>
      <c r="BG233" s="297"/>
      <c r="BH233" s="298"/>
      <c r="BI233" s="299"/>
      <c r="BJ233" s="300"/>
      <c r="BK233" s="301"/>
      <c r="BL233" s="286"/>
      <c r="BM233" s="297"/>
      <c r="BN233" s="298"/>
      <c r="BO233" s="299"/>
      <c r="BP233" s="300"/>
      <c r="BQ233" s="301"/>
      <c r="BR233" s="286"/>
      <c r="BS233" s="297"/>
      <c r="BT233" s="298"/>
      <c r="BU233" s="299"/>
      <c r="BV233" s="300"/>
      <c r="BW233" s="301"/>
      <c r="BX233" s="286"/>
      <c r="BY233" s="297"/>
      <c r="BZ233" s="298"/>
      <c r="CA233" s="299"/>
      <c r="CB233" s="300"/>
      <c r="CC233" s="291"/>
      <c r="CD233" s="286"/>
      <c r="CE233" s="297"/>
      <c r="CF233" s="298"/>
      <c r="CG233" s="299"/>
      <c r="CH233" s="300"/>
      <c r="CI233" s="291"/>
      <c r="CJ233" s="286"/>
      <c r="CK233" s="297"/>
      <c r="CL233" s="298"/>
      <c r="CM233" s="299"/>
      <c r="CN233" s="300"/>
      <c r="CO233" s="291"/>
      <c r="CP233" s="286"/>
      <c r="CQ233" s="297"/>
      <c r="CR233" s="298"/>
      <c r="CS233" s="299"/>
      <c r="CT233" s="300"/>
      <c r="CU233" s="291"/>
      <c r="CV233" s="286"/>
      <c r="CW233" s="297"/>
      <c r="CX233" s="298"/>
      <c r="CY233" s="299"/>
      <c r="CZ233" s="300"/>
      <c r="DA233" s="291"/>
      <c r="DB233" s="286"/>
      <c r="DC233" s="297"/>
      <c r="DD233" s="298"/>
      <c r="DE233" s="299"/>
      <c r="DF233" s="300"/>
      <c r="DG233" s="291"/>
      <c r="DH233" s="286"/>
      <c r="DI233" s="297"/>
      <c r="DJ233" s="298"/>
      <c r="DK233" s="299"/>
      <c r="DL233" s="300"/>
      <c r="DM233" s="291"/>
      <c r="DN233" s="286"/>
      <c r="DO233" s="297"/>
      <c r="DP233" s="298"/>
      <c r="DQ233" s="299"/>
      <c r="DR233" s="300"/>
      <c r="DS233" s="291"/>
      <c r="DT233" s="286"/>
      <c r="DU233" s="297"/>
      <c r="DV233" s="298"/>
      <c r="DW233" s="299"/>
      <c r="DX233" s="300"/>
      <c r="DY233" s="291"/>
      <c r="DZ233" s="286"/>
      <c r="EA233" s="297"/>
      <c r="EB233" s="298"/>
      <c r="EC233" s="299"/>
      <c r="ED233" s="300"/>
      <c r="EE233" s="291"/>
      <c r="EF233" s="286"/>
      <c r="EG233" s="297"/>
      <c r="EH233" s="298"/>
      <c r="EI233" s="299"/>
      <c r="EJ233" s="300"/>
      <c r="EK233" s="291"/>
      <c r="EL233" s="286"/>
      <c r="EM233" s="297"/>
      <c r="EN233" s="298"/>
      <c r="EO233" s="299"/>
      <c r="EP233" s="300"/>
      <c r="EQ233" s="291"/>
      <c r="ER233" s="286"/>
      <c r="ES233" s="297"/>
      <c r="ET233" s="298"/>
      <c r="EU233" s="299"/>
      <c r="EV233" s="300"/>
      <c r="EW233" s="291"/>
      <c r="EX233" s="286"/>
      <c r="EY233" s="297"/>
      <c r="EZ233" s="298"/>
      <c r="FA233" s="299"/>
      <c r="FB233" s="300"/>
      <c r="FC233" s="291"/>
      <c r="FD233" s="286"/>
      <c r="FE233" s="297"/>
      <c r="FF233" s="298"/>
      <c r="FG233" s="299"/>
      <c r="FH233" s="300"/>
      <c r="FI233" s="291"/>
      <c r="FJ233" s="286"/>
      <c r="FK233" s="297"/>
      <c r="FL233" s="298"/>
      <c r="FM233" s="299"/>
      <c r="FN233" s="300"/>
      <c r="FO233" s="291"/>
      <c r="FP233" s="286"/>
      <c r="FQ233" s="297"/>
      <c r="FR233" s="298"/>
      <c r="FS233" s="299"/>
      <c r="FT233" s="300"/>
      <c r="FU233" s="291"/>
      <c r="FV233" s="286"/>
      <c r="FW233" s="297"/>
      <c r="FX233" s="298"/>
      <c r="FY233" s="299"/>
      <c r="FZ233" s="300"/>
      <c r="GA233" s="291"/>
      <c r="GB233" s="286"/>
      <c r="GC233" s="297"/>
      <c r="GD233" s="298"/>
      <c r="GE233" s="299"/>
      <c r="GF233" s="300"/>
      <c r="GG233" s="291"/>
      <c r="GH233" s="286"/>
      <c r="GI233" s="297"/>
      <c r="GJ233" s="298"/>
      <c r="GK233" s="299"/>
      <c r="GL233" s="300"/>
      <c r="GM233" s="291"/>
      <c r="GN233" s="286"/>
      <c r="GO233" s="297"/>
      <c r="GP233" s="298"/>
      <c r="GQ233" s="299"/>
      <c r="GR233" s="300"/>
      <c r="GS233" s="291"/>
      <c r="GT233" s="286"/>
      <c r="GU233" s="297"/>
      <c r="GV233" s="298"/>
      <c r="GW233" s="299"/>
      <c r="GX233" s="300"/>
      <c r="GY233" s="291"/>
      <c r="GZ233" s="286"/>
      <c r="HA233" s="297"/>
      <c r="HB233" s="298"/>
      <c r="HC233" s="299"/>
      <c r="HD233" s="300"/>
    </row>
    <row r="234" spans="1:212" x14ac:dyDescent="0.25">
      <c r="A234" s="280">
        <f>IF(AL234=1,(MAXA(A$18:A233)+1),0)</f>
        <v>0</v>
      </c>
      <c r="B234" s="280">
        <f>IF(BF234+BG234+BH234+BI234+BJ234&gt;0,MAXA(B$18:B233)+1,0)</f>
        <v>0</v>
      </c>
      <c r="C234" s="280">
        <f>IF(BL234+BM234+BN234+BO234+BP234&gt;0,MAXA(C$18:C233)+1,0)</f>
        <v>0</v>
      </c>
      <c r="D234" s="280">
        <f>IF(BR234+BS234+BT234+BU234+BV234&gt;0,MAXA(D$18:D233)+1,0)</f>
        <v>0</v>
      </c>
      <c r="E234" s="280">
        <f>IF(BX234+BY234+BZ234+CA234+CB234&gt;0,MAXA(E$18:E233)+1,0)</f>
        <v>0</v>
      </c>
      <c r="F234" s="280">
        <f>IF(CD234+CE234+CF234+CG234+CH234&gt;0,MAXA(F$18:F233)+1,0)</f>
        <v>0</v>
      </c>
      <c r="G234" s="280">
        <f>IF(CJ234+CK234+CL234+CM234+CN234&gt;0,MAXA(G$18:G233)+1,0)</f>
        <v>0</v>
      </c>
      <c r="H234" s="280">
        <f>IF(CP234+CQ234+CR234+CS234+CT234&gt;0,MAXA(H$18:H233)+1,0)</f>
        <v>0</v>
      </c>
      <c r="I234" s="280">
        <f>IF(CV234+CW234+CX234+CY234+CZ234&gt;0,MAXA(I$18:I233)+1,0)</f>
        <v>0</v>
      </c>
      <c r="J234" s="280">
        <f>IF(DB234+DC234+DD234+DE234+DF234&gt;0,MAXA(J$18:J233)+1,0)</f>
        <v>0</v>
      </c>
      <c r="K234" s="280">
        <f>IF(DH234+DI234+DJ234+DK234+DL234&gt;0,MAXA(K$18:K233)+1,0)</f>
        <v>0</v>
      </c>
      <c r="L234" s="280">
        <f>IF(DN234+DO234+DP234+DQ234+DR234&gt;0,MAXA(L$18:L233)+1,0)</f>
        <v>0</v>
      </c>
      <c r="M234" s="280">
        <f>IF(DT234+DU234+DV234+DW234+DX234&gt;0,MAXA(M$18:M233)+1,0)</f>
        <v>0</v>
      </c>
      <c r="N234" s="280">
        <f>IF(DZ234+EA234+EB234+EC234+ED234&gt;0,MAXA(N$18:N233)+1,0)</f>
        <v>0</v>
      </c>
      <c r="O234" s="280">
        <f>IF(EF234+EG234+EH234+EI234+EJ234&gt;0,MAXA(O$18:O233)+1,0)</f>
        <v>0</v>
      </c>
      <c r="P234" s="280">
        <f>IF(EL234+EM234+EN234+EO234+EP234&gt;0,MAXA(P$18:P233)+1,0)</f>
        <v>0</v>
      </c>
      <c r="Q234" s="280">
        <f>IF(ER234+ES234+ET234+EU234+EV234&gt;0,MAXA(Q$18:Q233)+1,0)</f>
        <v>0</v>
      </c>
      <c r="R234" s="280">
        <f>IF(EX234+EY234+EZ234+FA234+FB234&gt;0,MAXA(R$18:R233)+1,0)</f>
        <v>0</v>
      </c>
      <c r="S234" s="280">
        <f>IF(FD234+FE234+FF234+FG234+FH234&gt;0,MAXA(S$18:S233)+1,0)</f>
        <v>0</v>
      </c>
      <c r="T234" s="280">
        <f>IF(FJ234+FK234+FL234+FM234+FN234&gt;0,MAXA(T$18:T233)+1,0)</f>
        <v>0</v>
      </c>
      <c r="U234" s="280">
        <f>IF(FP234+FQ234+FR234+FS234+FT234&gt;0,MAXA(U$18:U233)+1,0)</f>
        <v>0</v>
      </c>
      <c r="V234" s="280">
        <f>IF(FV234+FW234+FX234+FY234+FZ234&gt;0,MAXA(V$18:V233)+1,0)</f>
        <v>0</v>
      </c>
      <c r="W234" s="280">
        <f>IF(GB234+GC234+GD234+GE234+GF234&gt;0,MAXA(W$18:W233)+1,0)</f>
        <v>0</v>
      </c>
      <c r="X234" s="280">
        <f>IF(GH234+GI234+GJ234+GK234+GL234&gt;0,MAXA(X$18:X233)+1,0)</f>
        <v>0</v>
      </c>
      <c r="Y234" s="280">
        <f>IF(GN234+GO234+GP234+GQ234+GR234&gt;0,MAXA(Y$18:Y233)+1,0)</f>
        <v>0</v>
      </c>
      <c r="Z234" s="280">
        <f>IF(GT234+GU234+GV234+GW234+GX234&gt;0,MAXA(Z$18:Z233)+1,0)</f>
        <v>0</v>
      </c>
      <c r="AA234" s="280">
        <f>IF(GZ234+HA234+HB234+HC234+HD234&gt;0,MAXA(AA$18:AA233)+1,0)</f>
        <v>0</v>
      </c>
      <c r="AB234" s="280">
        <f t="shared" si="119"/>
        <v>0</v>
      </c>
      <c r="AC234" s="280">
        <f t="shared" si="120"/>
        <v>0</v>
      </c>
      <c r="AD234" s="280">
        <f t="shared" si="121"/>
        <v>0</v>
      </c>
      <c r="AE234" s="280">
        <f t="shared" si="122"/>
        <v>0</v>
      </c>
      <c r="AF234" s="280">
        <f t="shared" si="123"/>
        <v>0</v>
      </c>
      <c r="AG234" s="280">
        <f t="shared" si="124"/>
        <v>0</v>
      </c>
      <c r="AH234" s="280">
        <f t="shared" si="125"/>
        <v>0</v>
      </c>
      <c r="AI234" s="280">
        <f t="shared" si="126"/>
        <v>0</v>
      </c>
      <c r="AJ234" s="280">
        <f t="shared" si="127"/>
        <v>0</v>
      </c>
      <c r="AK234" s="186" t="e">
        <f>MATCH(AY234,AY$18:AY666,0)</f>
        <v>#N/A</v>
      </c>
      <c r="AL234" s="280">
        <f t="shared" si="128"/>
        <v>0</v>
      </c>
      <c r="AM234" s="280">
        <f t="shared" si="133"/>
        <v>217</v>
      </c>
      <c r="AN234" s="415"/>
      <c r="AO234" s="416"/>
      <c r="AP234" s="303">
        <f t="shared" si="129"/>
        <v>0</v>
      </c>
      <c r="AQ234" s="304">
        <f t="shared" si="130"/>
        <v>0</v>
      </c>
      <c r="AR234" s="305">
        <f t="shared" si="131"/>
        <v>0</v>
      </c>
      <c r="AS234" s="284"/>
      <c r="AT234" s="285" t="str">
        <f t="shared" si="132"/>
        <v/>
      </c>
      <c r="AU234" s="286"/>
      <c r="AV234" s="287"/>
      <c r="AW234" s="288"/>
      <c r="AX234" s="289"/>
      <c r="AY234" s="290"/>
      <c r="AZ234" s="291"/>
      <c r="BA234" s="286"/>
      <c r="BB234" s="290"/>
      <c r="BC234" s="287"/>
      <c r="BD234" s="307"/>
      <c r="BE234" s="309"/>
      <c r="BF234" s="286"/>
      <c r="BG234" s="297"/>
      <c r="BH234" s="298"/>
      <c r="BI234" s="299"/>
      <c r="BJ234" s="300"/>
      <c r="BK234" s="301"/>
      <c r="BL234" s="286"/>
      <c r="BM234" s="297"/>
      <c r="BN234" s="298"/>
      <c r="BO234" s="299"/>
      <c r="BP234" s="300"/>
      <c r="BQ234" s="301"/>
      <c r="BR234" s="286"/>
      <c r="BS234" s="297"/>
      <c r="BT234" s="298"/>
      <c r="BU234" s="299"/>
      <c r="BV234" s="300"/>
      <c r="BW234" s="301"/>
      <c r="BX234" s="286"/>
      <c r="BY234" s="297"/>
      <c r="BZ234" s="298"/>
      <c r="CA234" s="299"/>
      <c r="CB234" s="300"/>
      <c r="CC234" s="291"/>
      <c r="CD234" s="286"/>
      <c r="CE234" s="297"/>
      <c r="CF234" s="298"/>
      <c r="CG234" s="299"/>
      <c r="CH234" s="300"/>
      <c r="CI234" s="291"/>
      <c r="CJ234" s="286"/>
      <c r="CK234" s="297"/>
      <c r="CL234" s="298"/>
      <c r="CM234" s="299"/>
      <c r="CN234" s="300"/>
      <c r="CO234" s="291"/>
      <c r="CP234" s="286"/>
      <c r="CQ234" s="297"/>
      <c r="CR234" s="298"/>
      <c r="CS234" s="299"/>
      <c r="CT234" s="300"/>
      <c r="CU234" s="291"/>
      <c r="CV234" s="286"/>
      <c r="CW234" s="297"/>
      <c r="CX234" s="298"/>
      <c r="CY234" s="299"/>
      <c r="CZ234" s="300"/>
      <c r="DA234" s="291"/>
      <c r="DB234" s="286"/>
      <c r="DC234" s="297"/>
      <c r="DD234" s="298"/>
      <c r="DE234" s="299"/>
      <c r="DF234" s="300"/>
      <c r="DG234" s="291"/>
      <c r="DH234" s="286"/>
      <c r="DI234" s="297"/>
      <c r="DJ234" s="298"/>
      <c r="DK234" s="299"/>
      <c r="DL234" s="300"/>
      <c r="DM234" s="291"/>
      <c r="DN234" s="286"/>
      <c r="DO234" s="297"/>
      <c r="DP234" s="298"/>
      <c r="DQ234" s="299"/>
      <c r="DR234" s="300"/>
      <c r="DS234" s="291"/>
      <c r="DT234" s="286"/>
      <c r="DU234" s="297"/>
      <c r="DV234" s="298"/>
      <c r="DW234" s="299"/>
      <c r="DX234" s="300"/>
      <c r="DY234" s="291"/>
      <c r="DZ234" s="286"/>
      <c r="EA234" s="297"/>
      <c r="EB234" s="298"/>
      <c r="EC234" s="299"/>
      <c r="ED234" s="300"/>
      <c r="EE234" s="291"/>
      <c r="EF234" s="286"/>
      <c r="EG234" s="297"/>
      <c r="EH234" s="298"/>
      <c r="EI234" s="299"/>
      <c r="EJ234" s="300"/>
      <c r="EK234" s="291"/>
      <c r="EL234" s="286"/>
      <c r="EM234" s="297"/>
      <c r="EN234" s="298"/>
      <c r="EO234" s="299"/>
      <c r="EP234" s="300"/>
      <c r="EQ234" s="291"/>
      <c r="ER234" s="286"/>
      <c r="ES234" s="297"/>
      <c r="ET234" s="298"/>
      <c r="EU234" s="299"/>
      <c r="EV234" s="300"/>
      <c r="EW234" s="291"/>
      <c r="EX234" s="286"/>
      <c r="EY234" s="297"/>
      <c r="EZ234" s="298"/>
      <c r="FA234" s="299"/>
      <c r="FB234" s="300"/>
      <c r="FC234" s="291"/>
      <c r="FD234" s="286"/>
      <c r="FE234" s="297"/>
      <c r="FF234" s="298"/>
      <c r="FG234" s="299"/>
      <c r="FH234" s="300"/>
      <c r="FI234" s="291"/>
      <c r="FJ234" s="286"/>
      <c r="FK234" s="297"/>
      <c r="FL234" s="298"/>
      <c r="FM234" s="299"/>
      <c r="FN234" s="300"/>
      <c r="FO234" s="291"/>
      <c r="FP234" s="286"/>
      <c r="FQ234" s="297"/>
      <c r="FR234" s="298"/>
      <c r="FS234" s="299"/>
      <c r="FT234" s="300"/>
      <c r="FU234" s="291"/>
      <c r="FV234" s="286"/>
      <c r="FW234" s="297"/>
      <c r="FX234" s="298"/>
      <c r="FY234" s="299"/>
      <c r="FZ234" s="300"/>
      <c r="GA234" s="291"/>
      <c r="GB234" s="286"/>
      <c r="GC234" s="297"/>
      <c r="GD234" s="298"/>
      <c r="GE234" s="299"/>
      <c r="GF234" s="300"/>
      <c r="GG234" s="291"/>
      <c r="GH234" s="286"/>
      <c r="GI234" s="297"/>
      <c r="GJ234" s="298"/>
      <c r="GK234" s="299"/>
      <c r="GL234" s="300"/>
      <c r="GM234" s="291"/>
      <c r="GN234" s="286"/>
      <c r="GO234" s="297"/>
      <c r="GP234" s="298"/>
      <c r="GQ234" s="299"/>
      <c r="GR234" s="300"/>
      <c r="GS234" s="291"/>
      <c r="GT234" s="286"/>
      <c r="GU234" s="297"/>
      <c r="GV234" s="298"/>
      <c r="GW234" s="299"/>
      <c r="GX234" s="300"/>
      <c r="GY234" s="291"/>
      <c r="GZ234" s="286"/>
      <c r="HA234" s="297"/>
      <c r="HB234" s="298"/>
      <c r="HC234" s="299"/>
      <c r="HD234" s="300"/>
    </row>
    <row r="235" spans="1:212" x14ac:dyDescent="0.25">
      <c r="A235" s="280">
        <f>IF(AL235=1,(MAXA(A$18:A234)+1),0)</f>
        <v>0</v>
      </c>
      <c r="B235" s="280">
        <f>IF(BF235+BG235+BH235+BI235+BJ235&gt;0,MAXA(B$18:B234)+1,0)</f>
        <v>0</v>
      </c>
      <c r="C235" s="280">
        <f>IF(BL235+BM235+BN235+BO235+BP235&gt;0,MAXA(C$18:C234)+1,0)</f>
        <v>0</v>
      </c>
      <c r="D235" s="280">
        <f>IF(BR235+BS235+BT235+BU235+BV235&gt;0,MAXA(D$18:D234)+1,0)</f>
        <v>0</v>
      </c>
      <c r="E235" s="280">
        <f>IF(BX235+BY235+BZ235+CA235+CB235&gt;0,MAXA(E$18:E234)+1,0)</f>
        <v>0</v>
      </c>
      <c r="F235" s="280">
        <f>IF(CD235+CE235+CF235+CG235+CH235&gt;0,MAXA(F$18:F234)+1,0)</f>
        <v>0</v>
      </c>
      <c r="G235" s="280">
        <f>IF(CJ235+CK235+CL235+CM235+CN235&gt;0,MAXA(G$18:G234)+1,0)</f>
        <v>0</v>
      </c>
      <c r="H235" s="280">
        <f>IF(CP235+CQ235+CR235+CS235+CT235&gt;0,MAXA(H$18:H234)+1,0)</f>
        <v>0</v>
      </c>
      <c r="I235" s="280">
        <f>IF(CV235+CW235+CX235+CY235+CZ235&gt;0,MAXA(I$18:I234)+1,0)</f>
        <v>0</v>
      </c>
      <c r="J235" s="280">
        <f>IF(DB235+DC235+DD235+DE235+DF235&gt;0,MAXA(J$18:J234)+1,0)</f>
        <v>0</v>
      </c>
      <c r="K235" s="280">
        <f>IF(DH235+DI235+DJ235+DK235+DL235&gt;0,MAXA(K$18:K234)+1,0)</f>
        <v>0</v>
      </c>
      <c r="L235" s="280">
        <f>IF(DN235+DO235+DP235+DQ235+DR235&gt;0,MAXA(L$18:L234)+1,0)</f>
        <v>0</v>
      </c>
      <c r="M235" s="280">
        <f>IF(DT235+DU235+DV235+DW235+DX235&gt;0,MAXA(M$18:M234)+1,0)</f>
        <v>0</v>
      </c>
      <c r="N235" s="280">
        <f>IF(DZ235+EA235+EB235+EC235+ED235&gt;0,MAXA(N$18:N234)+1,0)</f>
        <v>0</v>
      </c>
      <c r="O235" s="280">
        <f>IF(EF235+EG235+EH235+EI235+EJ235&gt;0,MAXA(O$18:O234)+1,0)</f>
        <v>0</v>
      </c>
      <c r="P235" s="280">
        <f>IF(EL235+EM235+EN235+EO235+EP235&gt;0,MAXA(P$18:P234)+1,0)</f>
        <v>0</v>
      </c>
      <c r="Q235" s="280">
        <f>IF(ER235+ES235+ET235+EU235+EV235&gt;0,MAXA(Q$18:Q234)+1,0)</f>
        <v>0</v>
      </c>
      <c r="R235" s="280">
        <f>IF(EX235+EY235+EZ235+FA235+FB235&gt;0,MAXA(R$18:R234)+1,0)</f>
        <v>0</v>
      </c>
      <c r="S235" s="280">
        <f>IF(FD235+FE235+FF235+FG235+FH235&gt;0,MAXA(S$18:S234)+1,0)</f>
        <v>0</v>
      </c>
      <c r="T235" s="280">
        <f>IF(FJ235+FK235+FL235+FM235+FN235&gt;0,MAXA(T$18:T234)+1,0)</f>
        <v>0</v>
      </c>
      <c r="U235" s="280">
        <f>IF(FP235+FQ235+FR235+FS235+FT235&gt;0,MAXA(U$18:U234)+1,0)</f>
        <v>0</v>
      </c>
      <c r="V235" s="280">
        <f>IF(FV235+FW235+FX235+FY235+FZ235&gt;0,MAXA(V$18:V234)+1,0)</f>
        <v>0</v>
      </c>
      <c r="W235" s="280">
        <f>IF(GB235+GC235+GD235+GE235+GF235&gt;0,MAXA(W$18:W234)+1,0)</f>
        <v>0</v>
      </c>
      <c r="X235" s="280">
        <f>IF(GH235+GI235+GJ235+GK235+GL235&gt;0,MAXA(X$18:X234)+1,0)</f>
        <v>0</v>
      </c>
      <c r="Y235" s="280">
        <f>IF(GN235+GO235+GP235+GQ235+GR235&gt;0,MAXA(Y$18:Y234)+1,0)</f>
        <v>0</v>
      </c>
      <c r="Z235" s="280">
        <f>IF(GT235+GU235+GV235+GW235+GX235&gt;0,MAXA(Z$18:Z234)+1,0)</f>
        <v>0</v>
      </c>
      <c r="AA235" s="280">
        <f>IF(GZ235+HA235+HB235+HC235+HD235&gt;0,MAXA(AA$18:AA234)+1,0)</f>
        <v>0</v>
      </c>
      <c r="AB235" s="280">
        <f t="shared" si="119"/>
        <v>0</v>
      </c>
      <c r="AC235" s="280">
        <f t="shared" si="120"/>
        <v>0</v>
      </c>
      <c r="AD235" s="280">
        <f t="shared" si="121"/>
        <v>0</v>
      </c>
      <c r="AE235" s="280">
        <f t="shared" si="122"/>
        <v>0</v>
      </c>
      <c r="AF235" s="280">
        <f t="shared" si="123"/>
        <v>0</v>
      </c>
      <c r="AG235" s="280">
        <f t="shared" si="124"/>
        <v>0</v>
      </c>
      <c r="AH235" s="280">
        <f t="shared" si="125"/>
        <v>0</v>
      </c>
      <c r="AI235" s="280">
        <f t="shared" si="126"/>
        <v>0</v>
      </c>
      <c r="AJ235" s="280">
        <f t="shared" si="127"/>
        <v>0</v>
      </c>
      <c r="AK235" s="186" t="e">
        <f>MATCH(AY235,AY$18:AY667,0)</f>
        <v>#N/A</v>
      </c>
      <c r="AL235" s="280">
        <f t="shared" si="128"/>
        <v>0</v>
      </c>
      <c r="AM235" s="280">
        <f t="shared" si="133"/>
        <v>218</v>
      </c>
      <c r="AN235" s="415"/>
      <c r="AO235" s="416"/>
      <c r="AP235" s="303">
        <f t="shared" si="129"/>
        <v>0</v>
      </c>
      <c r="AQ235" s="304">
        <f t="shared" si="130"/>
        <v>0</v>
      </c>
      <c r="AR235" s="305">
        <f t="shared" si="131"/>
        <v>0</v>
      </c>
      <c r="AS235" s="284"/>
      <c r="AT235" s="285" t="str">
        <f t="shared" si="132"/>
        <v/>
      </c>
      <c r="AU235" s="286"/>
      <c r="AV235" s="287"/>
      <c r="AW235" s="288"/>
      <c r="AX235" s="289"/>
      <c r="AY235" s="290"/>
      <c r="AZ235" s="291"/>
      <c r="BA235" s="286"/>
      <c r="BB235" s="290"/>
      <c r="BC235" s="287"/>
      <c r="BD235" s="307"/>
      <c r="BE235" s="309"/>
      <c r="BF235" s="286"/>
      <c r="BG235" s="297"/>
      <c r="BH235" s="298"/>
      <c r="BI235" s="299"/>
      <c r="BJ235" s="300"/>
      <c r="BK235" s="301"/>
      <c r="BL235" s="286"/>
      <c r="BM235" s="297"/>
      <c r="BN235" s="298"/>
      <c r="BO235" s="299"/>
      <c r="BP235" s="300"/>
      <c r="BQ235" s="301"/>
      <c r="BR235" s="286"/>
      <c r="BS235" s="297"/>
      <c r="BT235" s="298"/>
      <c r="BU235" s="299"/>
      <c r="BV235" s="300"/>
      <c r="BW235" s="301"/>
      <c r="BX235" s="286"/>
      <c r="BY235" s="297"/>
      <c r="BZ235" s="298"/>
      <c r="CA235" s="299"/>
      <c r="CB235" s="300"/>
      <c r="CC235" s="291"/>
      <c r="CD235" s="286"/>
      <c r="CE235" s="297"/>
      <c r="CF235" s="298"/>
      <c r="CG235" s="299"/>
      <c r="CH235" s="300"/>
      <c r="CI235" s="291"/>
      <c r="CJ235" s="286"/>
      <c r="CK235" s="297"/>
      <c r="CL235" s="298"/>
      <c r="CM235" s="299"/>
      <c r="CN235" s="300"/>
      <c r="CO235" s="291"/>
      <c r="CP235" s="286"/>
      <c r="CQ235" s="297"/>
      <c r="CR235" s="298"/>
      <c r="CS235" s="299"/>
      <c r="CT235" s="300"/>
      <c r="CU235" s="291"/>
      <c r="CV235" s="286"/>
      <c r="CW235" s="297"/>
      <c r="CX235" s="298"/>
      <c r="CY235" s="299"/>
      <c r="CZ235" s="300"/>
      <c r="DA235" s="291"/>
      <c r="DB235" s="286"/>
      <c r="DC235" s="297"/>
      <c r="DD235" s="298"/>
      <c r="DE235" s="299"/>
      <c r="DF235" s="300"/>
      <c r="DG235" s="291"/>
      <c r="DH235" s="286"/>
      <c r="DI235" s="297"/>
      <c r="DJ235" s="298"/>
      <c r="DK235" s="299"/>
      <c r="DL235" s="300"/>
      <c r="DM235" s="291"/>
      <c r="DN235" s="286"/>
      <c r="DO235" s="297"/>
      <c r="DP235" s="298"/>
      <c r="DQ235" s="299"/>
      <c r="DR235" s="300"/>
      <c r="DS235" s="291"/>
      <c r="DT235" s="286"/>
      <c r="DU235" s="297"/>
      <c r="DV235" s="298"/>
      <c r="DW235" s="299"/>
      <c r="DX235" s="300"/>
      <c r="DY235" s="291"/>
      <c r="DZ235" s="286"/>
      <c r="EA235" s="297"/>
      <c r="EB235" s="298"/>
      <c r="EC235" s="299"/>
      <c r="ED235" s="300"/>
      <c r="EE235" s="291"/>
      <c r="EF235" s="286"/>
      <c r="EG235" s="297"/>
      <c r="EH235" s="298"/>
      <c r="EI235" s="299"/>
      <c r="EJ235" s="300"/>
      <c r="EK235" s="291"/>
      <c r="EL235" s="286"/>
      <c r="EM235" s="297"/>
      <c r="EN235" s="298"/>
      <c r="EO235" s="299"/>
      <c r="EP235" s="300"/>
      <c r="EQ235" s="291"/>
      <c r="ER235" s="286"/>
      <c r="ES235" s="297"/>
      <c r="ET235" s="298"/>
      <c r="EU235" s="299"/>
      <c r="EV235" s="300"/>
      <c r="EW235" s="291"/>
      <c r="EX235" s="286"/>
      <c r="EY235" s="297"/>
      <c r="EZ235" s="298"/>
      <c r="FA235" s="299"/>
      <c r="FB235" s="300"/>
      <c r="FC235" s="291"/>
      <c r="FD235" s="286"/>
      <c r="FE235" s="297"/>
      <c r="FF235" s="298"/>
      <c r="FG235" s="299"/>
      <c r="FH235" s="300"/>
      <c r="FI235" s="291"/>
      <c r="FJ235" s="286"/>
      <c r="FK235" s="297"/>
      <c r="FL235" s="298"/>
      <c r="FM235" s="299"/>
      <c r="FN235" s="300"/>
      <c r="FO235" s="291"/>
      <c r="FP235" s="286"/>
      <c r="FQ235" s="297"/>
      <c r="FR235" s="298"/>
      <c r="FS235" s="299"/>
      <c r="FT235" s="300"/>
      <c r="FU235" s="291"/>
      <c r="FV235" s="286"/>
      <c r="FW235" s="297"/>
      <c r="FX235" s="298"/>
      <c r="FY235" s="299"/>
      <c r="FZ235" s="300"/>
      <c r="GA235" s="291"/>
      <c r="GB235" s="286"/>
      <c r="GC235" s="297"/>
      <c r="GD235" s="298"/>
      <c r="GE235" s="299"/>
      <c r="GF235" s="300"/>
      <c r="GG235" s="291"/>
      <c r="GH235" s="286"/>
      <c r="GI235" s="297"/>
      <c r="GJ235" s="298"/>
      <c r="GK235" s="299"/>
      <c r="GL235" s="300"/>
      <c r="GM235" s="291"/>
      <c r="GN235" s="286"/>
      <c r="GO235" s="297"/>
      <c r="GP235" s="298"/>
      <c r="GQ235" s="299"/>
      <c r="GR235" s="300"/>
      <c r="GS235" s="291"/>
      <c r="GT235" s="286"/>
      <c r="GU235" s="297"/>
      <c r="GV235" s="298"/>
      <c r="GW235" s="299"/>
      <c r="GX235" s="300"/>
      <c r="GY235" s="291"/>
      <c r="GZ235" s="286"/>
      <c r="HA235" s="297"/>
      <c r="HB235" s="298"/>
      <c r="HC235" s="299"/>
      <c r="HD235" s="300"/>
    </row>
    <row r="236" spans="1:212" x14ac:dyDescent="0.25">
      <c r="A236" s="280">
        <f>IF(AL236=1,(MAXA(A$18:A235)+1),0)</f>
        <v>0</v>
      </c>
      <c r="B236" s="280">
        <f>IF(BF236+BG236+BH236+BI236+BJ236&gt;0,MAXA(B$18:B235)+1,0)</f>
        <v>0</v>
      </c>
      <c r="C236" s="280">
        <f>IF(BL236+BM236+BN236+BO236+BP236&gt;0,MAXA(C$18:C235)+1,0)</f>
        <v>0</v>
      </c>
      <c r="D236" s="280">
        <f>IF(BR236+BS236+BT236+BU236+BV236&gt;0,MAXA(D$18:D235)+1,0)</f>
        <v>0</v>
      </c>
      <c r="E236" s="280">
        <f>IF(BX236+BY236+BZ236+CA236+CB236&gt;0,MAXA(E$18:E235)+1,0)</f>
        <v>0</v>
      </c>
      <c r="F236" s="280">
        <f>IF(CD236+CE236+CF236+CG236+CH236&gt;0,MAXA(F$18:F235)+1,0)</f>
        <v>0</v>
      </c>
      <c r="G236" s="280">
        <f>IF(CJ236+CK236+CL236+CM236+CN236&gt;0,MAXA(G$18:G235)+1,0)</f>
        <v>0</v>
      </c>
      <c r="H236" s="280">
        <f>IF(CP236+CQ236+CR236+CS236+CT236&gt;0,MAXA(H$18:H235)+1,0)</f>
        <v>0</v>
      </c>
      <c r="I236" s="280">
        <f>IF(CV236+CW236+CX236+CY236+CZ236&gt;0,MAXA(I$18:I235)+1,0)</f>
        <v>0</v>
      </c>
      <c r="J236" s="280">
        <f>IF(DB236+DC236+DD236+DE236+DF236&gt;0,MAXA(J$18:J235)+1,0)</f>
        <v>0</v>
      </c>
      <c r="K236" s="280">
        <f>IF(DH236+DI236+DJ236+DK236+DL236&gt;0,MAXA(K$18:K235)+1,0)</f>
        <v>0</v>
      </c>
      <c r="L236" s="280">
        <f>IF(DN236+DO236+DP236+DQ236+DR236&gt;0,MAXA(L$18:L235)+1,0)</f>
        <v>0</v>
      </c>
      <c r="M236" s="280">
        <f>IF(DT236+DU236+DV236+DW236+DX236&gt;0,MAXA(M$18:M235)+1,0)</f>
        <v>0</v>
      </c>
      <c r="N236" s="280">
        <f>IF(DZ236+EA236+EB236+EC236+ED236&gt;0,MAXA(N$18:N235)+1,0)</f>
        <v>0</v>
      </c>
      <c r="O236" s="280">
        <f>IF(EF236+EG236+EH236+EI236+EJ236&gt;0,MAXA(O$18:O235)+1,0)</f>
        <v>0</v>
      </c>
      <c r="P236" s="280">
        <f>IF(EL236+EM236+EN236+EO236+EP236&gt;0,MAXA(P$18:P235)+1,0)</f>
        <v>0</v>
      </c>
      <c r="Q236" s="280">
        <f>IF(ER236+ES236+ET236+EU236+EV236&gt;0,MAXA(Q$18:Q235)+1,0)</f>
        <v>0</v>
      </c>
      <c r="R236" s="280">
        <f>IF(EX236+EY236+EZ236+FA236+FB236&gt;0,MAXA(R$18:R235)+1,0)</f>
        <v>0</v>
      </c>
      <c r="S236" s="280">
        <f>IF(FD236+FE236+FF236+FG236+FH236&gt;0,MAXA(S$18:S235)+1,0)</f>
        <v>0</v>
      </c>
      <c r="T236" s="280">
        <f>IF(FJ236+FK236+FL236+FM236+FN236&gt;0,MAXA(T$18:T235)+1,0)</f>
        <v>0</v>
      </c>
      <c r="U236" s="280">
        <f>IF(FP236+FQ236+FR236+FS236+FT236&gt;0,MAXA(U$18:U235)+1,0)</f>
        <v>0</v>
      </c>
      <c r="V236" s="280">
        <f>IF(FV236+FW236+FX236+FY236+FZ236&gt;0,MAXA(V$18:V235)+1,0)</f>
        <v>0</v>
      </c>
      <c r="W236" s="280">
        <f>IF(GB236+GC236+GD236+GE236+GF236&gt;0,MAXA(W$18:W235)+1,0)</f>
        <v>0</v>
      </c>
      <c r="X236" s="280">
        <f>IF(GH236+GI236+GJ236+GK236+GL236&gt;0,MAXA(X$18:X235)+1,0)</f>
        <v>0</v>
      </c>
      <c r="Y236" s="280">
        <f>IF(GN236+GO236+GP236+GQ236+GR236&gt;0,MAXA(Y$18:Y235)+1,0)</f>
        <v>0</v>
      </c>
      <c r="Z236" s="280">
        <f>IF(GT236+GU236+GV236+GW236+GX236&gt;0,MAXA(Z$18:Z235)+1,0)</f>
        <v>0</v>
      </c>
      <c r="AA236" s="280">
        <f>IF(GZ236+HA236+HB236+HC236+HD236&gt;0,MAXA(AA$18:AA235)+1,0)</f>
        <v>0</v>
      </c>
      <c r="AB236" s="280">
        <f t="shared" si="119"/>
        <v>0</v>
      </c>
      <c r="AC236" s="280">
        <f t="shared" si="120"/>
        <v>0</v>
      </c>
      <c r="AD236" s="280">
        <f t="shared" si="121"/>
        <v>0</v>
      </c>
      <c r="AE236" s="280">
        <f t="shared" si="122"/>
        <v>0</v>
      </c>
      <c r="AF236" s="280">
        <f t="shared" si="123"/>
        <v>0</v>
      </c>
      <c r="AG236" s="280">
        <f t="shared" si="124"/>
        <v>0</v>
      </c>
      <c r="AH236" s="280">
        <f t="shared" si="125"/>
        <v>0</v>
      </c>
      <c r="AI236" s="280">
        <f t="shared" si="126"/>
        <v>0</v>
      </c>
      <c r="AJ236" s="280">
        <f t="shared" si="127"/>
        <v>0</v>
      </c>
      <c r="AK236" s="186" t="e">
        <f>MATCH(AY236,AY$18:AY668,0)</f>
        <v>#N/A</v>
      </c>
      <c r="AL236" s="280">
        <f t="shared" si="128"/>
        <v>0</v>
      </c>
      <c r="AM236" s="280">
        <f t="shared" si="133"/>
        <v>219</v>
      </c>
      <c r="AN236" s="415"/>
      <c r="AO236" s="416"/>
      <c r="AP236" s="303">
        <f t="shared" si="129"/>
        <v>0</v>
      </c>
      <c r="AQ236" s="304">
        <f t="shared" si="130"/>
        <v>0</v>
      </c>
      <c r="AR236" s="305">
        <f t="shared" si="131"/>
        <v>0</v>
      </c>
      <c r="AS236" s="284"/>
      <c r="AT236" s="285" t="str">
        <f t="shared" si="132"/>
        <v/>
      </c>
      <c r="AU236" s="286"/>
      <c r="AV236" s="287"/>
      <c r="AW236" s="288"/>
      <c r="AX236" s="289"/>
      <c r="AY236" s="290"/>
      <c r="AZ236" s="291"/>
      <c r="BA236" s="286"/>
      <c r="BB236" s="290"/>
      <c r="BC236" s="287"/>
      <c r="BD236" s="307"/>
      <c r="BE236" s="309"/>
      <c r="BF236" s="286"/>
      <c r="BG236" s="297"/>
      <c r="BH236" s="298"/>
      <c r="BI236" s="299"/>
      <c r="BJ236" s="300"/>
      <c r="BK236" s="301"/>
      <c r="BL236" s="286"/>
      <c r="BM236" s="297"/>
      <c r="BN236" s="298"/>
      <c r="BO236" s="299"/>
      <c r="BP236" s="300"/>
      <c r="BQ236" s="301"/>
      <c r="BR236" s="286"/>
      <c r="BS236" s="297"/>
      <c r="BT236" s="298"/>
      <c r="BU236" s="299"/>
      <c r="BV236" s="300"/>
      <c r="BW236" s="301"/>
      <c r="BX236" s="286"/>
      <c r="BY236" s="297"/>
      <c r="BZ236" s="298"/>
      <c r="CA236" s="299"/>
      <c r="CB236" s="300"/>
      <c r="CC236" s="291"/>
      <c r="CD236" s="286"/>
      <c r="CE236" s="297"/>
      <c r="CF236" s="298"/>
      <c r="CG236" s="299"/>
      <c r="CH236" s="300"/>
      <c r="CI236" s="291"/>
      <c r="CJ236" s="286"/>
      <c r="CK236" s="297"/>
      <c r="CL236" s="298"/>
      <c r="CM236" s="299"/>
      <c r="CN236" s="300"/>
      <c r="CO236" s="291"/>
      <c r="CP236" s="286"/>
      <c r="CQ236" s="297"/>
      <c r="CR236" s="298"/>
      <c r="CS236" s="299"/>
      <c r="CT236" s="300"/>
      <c r="CU236" s="291"/>
      <c r="CV236" s="286"/>
      <c r="CW236" s="297"/>
      <c r="CX236" s="298"/>
      <c r="CY236" s="299"/>
      <c r="CZ236" s="300"/>
      <c r="DA236" s="291"/>
      <c r="DB236" s="286"/>
      <c r="DC236" s="297"/>
      <c r="DD236" s="298"/>
      <c r="DE236" s="299"/>
      <c r="DF236" s="300"/>
      <c r="DG236" s="291"/>
      <c r="DH236" s="286"/>
      <c r="DI236" s="297"/>
      <c r="DJ236" s="298"/>
      <c r="DK236" s="299"/>
      <c r="DL236" s="300"/>
      <c r="DM236" s="291"/>
      <c r="DN236" s="286"/>
      <c r="DO236" s="297"/>
      <c r="DP236" s="298"/>
      <c r="DQ236" s="299"/>
      <c r="DR236" s="300"/>
      <c r="DS236" s="291"/>
      <c r="DT236" s="286"/>
      <c r="DU236" s="297"/>
      <c r="DV236" s="298"/>
      <c r="DW236" s="299"/>
      <c r="DX236" s="300"/>
      <c r="DY236" s="291"/>
      <c r="DZ236" s="286"/>
      <c r="EA236" s="297"/>
      <c r="EB236" s="298"/>
      <c r="EC236" s="299"/>
      <c r="ED236" s="300"/>
      <c r="EE236" s="291"/>
      <c r="EF236" s="286"/>
      <c r="EG236" s="297"/>
      <c r="EH236" s="298"/>
      <c r="EI236" s="299"/>
      <c r="EJ236" s="300"/>
      <c r="EK236" s="291"/>
      <c r="EL236" s="286"/>
      <c r="EM236" s="297"/>
      <c r="EN236" s="298"/>
      <c r="EO236" s="299"/>
      <c r="EP236" s="300"/>
      <c r="EQ236" s="291"/>
      <c r="ER236" s="286"/>
      <c r="ES236" s="297"/>
      <c r="ET236" s="298"/>
      <c r="EU236" s="299"/>
      <c r="EV236" s="300"/>
      <c r="EW236" s="291"/>
      <c r="EX236" s="286"/>
      <c r="EY236" s="297"/>
      <c r="EZ236" s="298"/>
      <c r="FA236" s="299"/>
      <c r="FB236" s="300"/>
      <c r="FC236" s="291"/>
      <c r="FD236" s="286"/>
      <c r="FE236" s="297"/>
      <c r="FF236" s="298"/>
      <c r="FG236" s="299"/>
      <c r="FH236" s="300"/>
      <c r="FI236" s="291"/>
      <c r="FJ236" s="286"/>
      <c r="FK236" s="297"/>
      <c r="FL236" s="298"/>
      <c r="FM236" s="299"/>
      <c r="FN236" s="300"/>
      <c r="FO236" s="291"/>
      <c r="FP236" s="286"/>
      <c r="FQ236" s="297"/>
      <c r="FR236" s="298"/>
      <c r="FS236" s="299"/>
      <c r="FT236" s="300"/>
      <c r="FU236" s="291"/>
      <c r="FV236" s="286"/>
      <c r="FW236" s="297"/>
      <c r="FX236" s="298"/>
      <c r="FY236" s="299"/>
      <c r="FZ236" s="300"/>
      <c r="GA236" s="291"/>
      <c r="GB236" s="286"/>
      <c r="GC236" s="297"/>
      <c r="GD236" s="298"/>
      <c r="GE236" s="299"/>
      <c r="GF236" s="300"/>
      <c r="GG236" s="291"/>
      <c r="GH236" s="286"/>
      <c r="GI236" s="297"/>
      <c r="GJ236" s="298"/>
      <c r="GK236" s="299"/>
      <c r="GL236" s="300"/>
      <c r="GM236" s="291"/>
      <c r="GN236" s="286"/>
      <c r="GO236" s="297"/>
      <c r="GP236" s="298"/>
      <c r="GQ236" s="299"/>
      <c r="GR236" s="300"/>
      <c r="GS236" s="291"/>
      <c r="GT236" s="286"/>
      <c r="GU236" s="297"/>
      <c r="GV236" s="298"/>
      <c r="GW236" s="299"/>
      <c r="GX236" s="300"/>
      <c r="GY236" s="291"/>
      <c r="GZ236" s="286"/>
      <c r="HA236" s="297"/>
      <c r="HB236" s="298"/>
      <c r="HC236" s="299"/>
      <c r="HD236" s="300"/>
    </row>
    <row r="237" spans="1:212" x14ac:dyDescent="0.25">
      <c r="A237" s="280">
        <f>IF(AL237=1,(MAXA(A$18:A236)+1),0)</f>
        <v>0</v>
      </c>
      <c r="B237" s="280">
        <f>IF(BF237+BG237+BH237+BI237+BJ237&gt;0,MAXA(B$18:B236)+1,0)</f>
        <v>0</v>
      </c>
      <c r="C237" s="280">
        <f>IF(BL237+BM237+BN237+BO237+BP237&gt;0,MAXA(C$18:C236)+1,0)</f>
        <v>0</v>
      </c>
      <c r="D237" s="280">
        <f>IF(BR237+BS237+BT237+BU237+BV237&gt;0,MAXA(D$18:D236)+1,0)</f>
        <v>0</v>
      </c>
      <c r="E237" s="280">
        <f>IF(BX237+BY237+BZ237+CA237+CB237&gt;0,MAXA(E$18:E236)+1,0)</f>
        <v>0</v>
      </c>
      <c r="F237" s="280">
        <f>IF(CD237+CE237+CF237+CG237+CH237&gt;0,MAXA(F$18:F236)+1,0)</f>
        <v>0</v>
      </c>
      <c r="G237" s="280">
        <f>IF(CJ237+CK237+CL237+CM237+CN237&gt;0,MAXA(G$18:G236)+1,0)</f>
        <v>0</v>
      </c>
      <c r="H237" s="280">
        <f>IF(CP237+CQ237+CR237+CS237+CT237&gt;0,MAXA(H$18:H236)+1,0)</f>
        <v>0</v>
      </c>
      <c r="I237" s="280">
        <f>IF(CV237+CW237+CX237+CY237+CZ237&gt;0,MAXA(I$18:I236)+1,0)</f>
        <v>0</v>
      </c>
      <c r="J237" s="280">
        <f>IF(DB237+DC237+DD237+DE237+DF237&gt;0,MAXA(J$18:J236)+1,0)</f>
        <v>0</v>
      </c>
      <c r="K237" s="280">
        <f>IF(DH237+DI237+DJ237+DK237+DL237&gt;0,MAXA(K$18:K236)+1,0)</f>
        <v>0</v>
      </c>
      <c r="L237" s="280">
        <f>IF(DN237+DO237+DP237+DQ237+DR237&gt;0,MAXA(L$18:L236)+1,0)</f>
        <v>0</v>
      </c>
      <c r="M237" s="280">
        <f>IF(DT237+DU237+DV237+DW237+DX237&gt;0,MAXA(M$18:M236)+1,0)</f>
        <v>0</v>
      </c>
      <c r="N237" s="280">
        <f>IF(DZ237+EA237+EB237+EC237+ED237&gt;0,MAXA(N$18:N236)+1,0)</f>
        <v>0</v>
      </c>
      <c r="O237" s="280">
        <f>IF(EF237+EG237+EH237+EI237+EJ237&gt;0,MAXA(O$18:O236)+1,0)</f>
        <v>0</v>
      </c>
      <c r="P237" s="280">
        <f>IF(EL237+EM237+EN237+EO237+EP237&gt;0,MAXA(P$18:P236)+1,0)</f>
        <v>0</v>
      </c>
      <c r="Q237" s="280">
        <f>IF(ER237+ES237+ET237+EU237+EV237&gt;0,MAXA(Q$18:Q236)+1,0)</f>
        <v>0</v>
      </c>
      <c r="R237" s="280">
        <f>IF(EX237+EY237+EZ237+FA237+FB237&gt;0,MAXA(R$18:R236)+1,0)</f>
        <v>0</v>
      </c>
      <c r="S237" s="280">
        <f>IF(FD237+FE237+FF237+FG237+FH237&gt;0,MAXA(S$18:S236)+1,0)</f>
        <v>0</v>
      </c>
      <c r="T237" s="280">
        <f>IF(FJ237+FK237+FL237+FM237+FN237&gt;0,MAXA(T$18:T236)+1,0)</f>
        <v>0</v>
      </c>
      <c r="U237" s="280">
        <f>IF(FP237+FQ237+FR237+FS237+FT237&gt;0,MAXA(U$18:U236)+1,0)</f>
        <v>0</v>
      </c>
      <c r="V237" s="280">
        <f>IF(FV237+FW237+FX237+FY237+FZ237&gt;0,MAXA(V$18:V236)+1,0)</f>
        <v>0</v>
      </c>
      <c r="W237" s="280">
        <f>IF(GB237+GC237+GD237+GE237+GF237&gt;0,MAXA(W$18:W236)+1,0)</f>
        <v>0</v>
      </c>
      <c r="X237" s="280">
        <f>IF(GH237+GI237+GJ237+GK237+GL237&gt;0,MAXA(X$18:X236)+1,0)</f>
        <v>0</v>
      </c>
      <c r="Y237" s="280">
        <f>IF(GN237+GO237+GP237+GQ237+GR237&gt;0,MAXA(Y$18:Y236)+1,0)</f>
        <v>0</v>
      </c>
      <c r="Z237" s="280">
        <f>IF(GT237+GU237+GV237+GW237+GX237&gt;0,MAXA(Z$18:Z236)+1,0)</f>
        <v>0</v>
      </c>
      <c r="AA237" s="280">
        <f>IF(GZ237+HA237+HB237+HC237+HD237&gt;0,MAXA(AA$18:AA236)+1,0)</f>
        <v>0</v>
      </c>
      <c r="AB237" s="280">
        <f t="shared" si="119"/>
        <v>0</v>
      </c>
      <c r="AC237" s="280">
        <f t="shared" si="120"/>
        <v>0</v>
      </c>
      <c r="AD237" s="280">
        <f t="shared" si="121"/>
        <v>0</v>
      </c>
      <c r="AE237" s="280">
        <f t="shared" si="122"/>
        <v>0</v>
      </c>
      <c r="AF237" s="280">
        <f t="shared" si="123"/>
        <v>0</v>
      </c>
      <c r="AG237" s="280">
        <f t="shared" si="124"/>
        <v>0</v>
      </c>
      <c r="AH237" s="280">
        <f t="shared" si="125"/>
        <v>0</v>
      </c>
      <c r="AI237" s="280">
        <f t="shared" si="126"/>
        <v>0</v>
      </c>
      <c r="AJ237" s="280">
        <f t="shared" si="127"/>
        <v>0</v>
      </c>
      <c r="AK237" s="186" t="e">
        <f>MATCH(AY237,AY$18:AY669,0)</f>
        <v>#N/A</v>
      </c>
      <c r="AL237" s="280">
        <f t="shared" si="128"/>
        <v>0</v>
      </c>
      <c r="AM237" s="280">
        <f t="shared" si="133"/>
        <v>220</v>
      </c>
      <c r="AN237" s="415"/>
      <c r="AO237" s="416"/>
      <c r="AP237" s="303">
        <f t="shared" si="129"/>
        <v>0</v>
      </c>
      <c r="AQ237" s="304">
        <f t="shared" si="130"/>
        <v>0</v>
      </c>
      <c r="AR237" s="305">
        <f t="shared" si="131"/>
        <v>0</v>
      </c>
      <c r="AS237" s="284"/>
      <c r="AT237" s="285" t="str">
        <f t="shared" si="132"/>
        <v/>
      </c>
      <c r="AU237" s="286"/>
      <c r="AV237" s="287"/>
      <c r="AW237" s="288"/>
      <c r="AX237" s="289"/>
      <c r="AY237" s="290"/>
      <c r="AZ237" s="291"/>
      <c r="BA237" s="286"/>
      <c r="BB237" s="290"/>
      <c r="BC237" s="287"/>
      <c r="BD237" s="307"/>
      <c r="BE237" s="309"/>
      <c r="BF237" s="286"/>
      <c r="BG237" s="297"/>
      <c r="BH237" s="298"/>
      <c r="BI237" s="299"/>
      <c r="BJ237" s="300"/>
      <c r="BK237" s="301"/>
      <c r="BL237" s="286"/>
      <c r="BM237" s="297"/>
      <c r="BN237" s="298"/>
      <c r="BO237" s="299"/>
      <c r="BP237" s="300"/>
      <c r="BQ237" s="301"/>
      <c r="BR237" s="286"/>
      <c r="BS237" s="297"/>
      <c r="BT237" s="298"/>
      <c r="BU237" s="299"/>
      <c r="BV237" s="300"/>
      <c r="BW237" s="301"/>
      <c r="BX237" s="286"/>
      <c r="BY237" s="297"/>
      <c r="BZ237" s="298"/>
      <c r="CA237" s="299"/>
      <c r="CB237" s="300"/>
      <c r="CC237" s="291"/>
      <c r="CD237" s="286"/>
      <c r="CE237" s="297"/>
      <c r="CF237" s="298"/>
      <c r="CG237" s="299"/>
      <c r="CH237" s="300"/>
      <c r="CI237" s="291"/>
      <c r="CJ237" s="286"/>
      <c r="CK237" s="297"/>
      <c r="CL237" s="298"/>
      <c r="CM237" s="299"/>
      <c r="CN237" s="300"/>
      <c r="CO237" s="291"/>
      <c r="CP237" s="286"/>
      <c r="CQ237" s="297"/>
      <c r="CR237" s="298"/>
      <c r="CS237" s="299"/>
      <c r="CT237" s="300"/>
      <c r="CU237" s="291"/>
      <c r="CV237" s="286"/>
      <c r="CW237" s="297"/>
      <c r="CX237" s="298"/>
      <c r="CY237" s="299"/>
      <c r="CZ237" s="300"/>
      <c r="DA237" s="291"/>
      <c r="DB237" s="286"/>
      <c r="DC237" s="297"/>
      <c r="DD237" s="298"/>
      <c r="DE237" s="299"/>
      <c r="DF237" s="300"/>
      <c r="DG237" s="291"/>
      <c r="DH237" s="286"/>
      <c r="DI237" s="297"/>
      <c r="DJ237" s="298"/>
      <c r="DK237" s="299"/>
      <c r="DL237" s="300"/>
      <c r="DM237" s="291"/>
      <c r="DN237" s="286"/>
      <c r="DO237" s="297"/>
      <c r="DP237" s="298"/>
      <c r="DQ237" s="299"/>
      <c r="DR237" s="300"/>
      <c r="DS237" s="291"/>
      <c r="DT237" s="286"/>
      <c r="DU237" s="297"/>
      <c r="DV237" s="298"/>
      <c r="DW237" s="299"/>
      <c r="DX237" s="300"/>
      <c r="DY237" s="291"/>
      <c r="DZ237" s="286"/>
      <c r="EA237" s="297"/>
      <c r="EB237" s="298"/>
      <c r="EC237" s="299"/>
      <c r="ED237" s="300"/>
      <c r="EE237" s="291"/>
      <c r="EF237" s="286"/>
      <c r="EG237" s="297"/>
      <c r="EH237" s="298"/>
      <c r="EI237" s="299"/>
      <c r="EJ237" s="300"/>
      <c r="EK237" s="291"/>
      <c r="EL237" s="286"/>
      <c r="EM237" s="297"/>
      <c r="EN237" s="298"/>
      <c r="EO237" s="299"/>
      <c r="EP237" s="300"/>
      <c r="EQ237" s="291"/>
      <c r="ER237" s="286"/>
      <c r="ES237" s="297"/>
      <c r="ET237" s="298"/>
      <c r="EU237" s="299"/>
      <c r="EV237" s="300"/>
      <c r="EW237" s="291"/>
      <c r="EX237" s="286"/>
      <c r="EY237" s="297"/>
      <c r="EZ237" s="298"/>
      <c r="FA237" s="299"/>
      <c r="FB237" s="300"/>
      <c r="FC237" s="291"/>
      <c r="FD237" s="286"/>
      <c r="FE237" s="297"/>
      <c r="FF237" s="298"/>
      <c r="FG237" s="299"/>
      <c r="FH237" s="300"/>
      <c r="FI237" s="291"/>
      <c r="FJ237" s="286"/>
      <c r="FK237" s="297"/>
      <c r="FL237" s="298"/>
      <c r="FM237" s="299"/>
      <c r="FN237" s="300"/>
      <c r="FO237" s="291"/>
      <c r="FP237" s="286"/>
      <c r="FQ237" s="297"/>
      <c r="FR237" s="298"/>
      <c r="FS237" s="299"/>
      <c r="FT237" s="300"/>
      <c r="FU237" s="291"/>
      <c r="FV237" s="286"/>
      <c r="FW237" s="297"/>
      <c r="FX237" s="298"/>
      <c r="FY237" s="299"/>
      <c r="FZ237" s="300"/>
      <c r="GA237" s="291"/>
      <c r="GB237" s="286"/>
      <c r="GC237" s="297"/>
      <c r="GD237" s="298"/>
      <c r="GE237" s="299"/>
      <c r="GF237" s="300"/>
      <c r="GG237" s="291"/>
      <c r="GH237" s="286"/>
      <c r="GI237" s="297"/>
      <c r="GJ237" s="298"/>
      <c r="GK237" s="299"/>
      <c r="GL237" s="300"/>
      <c r="GM237" s="291"/>
      <c r="GN237" s="286"/>
      <c r="GO237" s="297"/>
      <c r="GP237" s="298"/>
      <c r="GQ237" s="299"/>
      <c r="GR237" s="300"/>
      <c r="GS237" s="291"/>
      <c r="GT237" s="286"/>
      <c r="GU237" s="297"/>
      <c r="GV237" s="298"/>
      <c r="GW237" s="299"/>
      <c r="GX237" s="300"/>
      <c r="GY237" s="291"/>
      <c r="GZ237" s="286"/>
      <c r="HA237" s="297"/>
      <c r="HB237" s="298"/>
      <c r="HC237" s="299"/>
      <c r="HD237" s="300"/>
    </row>
    <row r="238" spans="1:212" x14ac:dyDescent="0.25">
      <c r="A238" s="280">
        <f>IF(AL238=1,(MAXA(A$18:A237)+1),0)</f>
        <v>0</v>
      </c>
      <c r="B238" s="280">
        <f>IF(BF238+BG238+BH238+BI238+BJ238&gt;0,MAXA(B$18:B237)+1,0)</f>
        <v>0</v>
      </c>
      <c r="C238" s="280">
        <f>IF(BL238+BM238+BN238+BO238+BP238&gt;0,MAXA(C$18:C237)+1,0)</f>
        <v>0</v>
      </c>
      <c r="D238" s="280">
        <f>IF(BR238+BS238+BT238+BU238+BV238&gt;0,MAXA(D$18:D237)+1,0)</f>
        <v>0</v>
      </c>
      <c r="E238" s="280">
        <f>IF(BX238+BY238+BZ238+CA238+CB238&gt;0,MAXA(E$18:E237)+1,0)</f>
        <v>0</v>
      </c>
      <c r="F238" s="280">
        <f>IF(CD238+CE238+CF238+CG238+CH238&gt;0,MAXA(F$18:F237)+1,0)</f>
        <v>0</v>
      </c>
      <c r="G238" s="280">
        <f>IF(CJ238+CK238+CL238+CM238+CN238&gt;0,MAXA(G$18:G237)+1,0)</f>
        <v>0</v>
      </c>
      <c r="H238" s="280">
        <f>IF(CP238+CQ238+CR238+CS238+CT238&gt;0,MAXA(H$18:H237)+1,0)</f>
        <v>0</v>
      </c>
      <c r="I238" s="280">
        <f>IF(CV238+CW238+CX238+CY238+CZ238&gt;0,MAXA(I$18:I237)+1,0)</f>
        <v>0</v>
      </c>
      <c r="J238" s="280">
        <f>IF(DB238+DC238+DD238+DE238+DF238&gt;0,MAXA(J$18:J237)+1,0)</f>
        <v>0</v>
      </c>
      <c r="K238" s="280">
        <f>IF(DH238+DI238+DJ238+DK238+DL238&gt;0,MAXA(K$18:K237)+1,0)</f>
        <v>0</v>
      </c>
      <c r="L238" s="280">
        <f>IF(DN238+DO238+DP238+DQ238+DR238&gt;0,MAXA(L$18:L237)+1,0)</f>
        <v>0</v>
      </c>
      <c r="M238" s="280">
        <f>IF(DT238+DU238+DV238+DW238+DX238&gt;0,MAXA(M$18:M237)+1,0)</f>
        <v>0</v>
      </c>
      <c r="N238" s="280">
        <f>IF(DZ238+EA238+EB238+EC238+ED238&gt;0,MAXA(N$18:N237)+1,0)</f>
        <v>0</v>
      </c>
      <c r="O238" s="280">
        <f>IF(EF238+EG238+EH238+EI238+EJ238&gt;0,MAXA(O$18:O237)+1,0)</f>
        <v>0</v>
      </c>
      <c r="P238" s="280">
        <f>IF(EL238+EM238+EN238+EO238+EP238&gt;0,MAXA(P$18:P237)+1,0)</f>
        <v>0</v>
      </c>
      <c r="Q238" s="280">
        <f>IF(ER238+ES238+ET238+EU238+EV238&gt;0,MAXA(Q$18:Q237)+1,0)</f>
        <v>0</v>
      </c>
      <c r="R238" s="280">
        <f>IF(EX238+EY238+EZ238+FA238+FB238&gt;0,MAXA(R$18:R237)+1,0)</f>
        <v>0</v>
      </c>
      <c r="S238" s="280">
        <f>IF(FD238+FE238+FF238+FG238+FH238&gt;0,MAXA(S$18:S237)+1,0)</f>
        <v>0</v>
      </c>
      <c r="T238" s="280">
        <f>IF(FJ238+FK238+FL238+FM238+FN238&gt;0,MAXA(T$18:T237)+1,0)</f>
        <v>0</v>
      </c>
      <c r="U238" s="280">
        <f>IF(FP238+FQ238+FR238+FS238+FT238&gt;0,MAXA(U$18:U237)+1,0)</f>
        <v>0</v>
      </c>
      <c r="V238" s="280">
        <f>IF(FV238+FW238+FX238+FY238+FZ238&gt;0,MAXA(V$18:V237)+1,0)</f>
        <v>0</v>
      </c>
      <c r="W238" s="280">
        <f>IF(GB238+GC238+GD238+GE238+GF238&gt;0,MAXA(W$18:W237)+1,0)</f>
        <v>0</v>
      </c>
      <c r="X238" s="280">
        <f>IF(GH238+GI238+GJ238+GK238+GL238&gt;0,MAXA(X$18:X237)+1,0)</f>
        <v>0</v>
      </c>
      <c r="Y238" s="280">
        <f>IF(GN238+GO238+GP238+GQ238+GR238&gt;0,MAXA(Y$18:Y237)+1,0)</f>
        <v>0</v>
      </c>
      <c r="Z238" s="280">
        <f>IF(GT238+GU238+GV238+GW238+GX238&gt;0,MAXA(Z$18:Z237)+1,0)</f>
        <v>0</v>
      </c>
      <c r="AA238" s="280">
        <f>IF(GZ238+HA238+HB238+HC238+HD238&gt;0,MAXA(AA$18:AA237)+1,0)</f>
        <v>0</v>
      </c>
      <c r="AB238" s="280">
        <f t="shared" si="119"/>
        <v>0</v>
      </c>
      <c r="AC238" s="280">
        <f t="shared" si="120"/>
        <v>0</v>
      </c>
      <c r="AD238" s="280">
        <f t="shared" si="121"/>
        <v>0</v>
      </c>
      <c r="AE238" s="280">
        <f t="shared" si="122"/>
        <v>0</v>
      </c>
      <c r="AF238" s="280">
        <f t="shared" si="123"/>
        <v>0</v>
      </c>
      <c r="AG238" s="280">
        <f t="shared" si="124"/>
        <v>0</v>
      </c>
      <c r="AH238" s="280">
        <f t="shared" si="125"/>
        <v>0</v>
      </c>
      <c r="AI238" s="280">
        <f t="shared" si="126"/>
        <v>0</v>
      </c>
      <c r="AJ238" s="280">
        <f t="shared" si="127"/>
        <v>0</v>
      </c>
      <c r="AK238" s="186" t="e">
        <f>MATCH(AY238,AY$18:AY670,0)</f>
        <v>#N/A</v>
      </c>
      <c r="AL238" s="280">
        <f t="shared" si="128"/>
        <v>0</v>
      </c>
      <c r="AM238" s="280">
        <f t="shared" si="133"/>
        <v>221</v>
      </c>
      <c r="AN238" s="415"/>
      <c r="AO238" s="416"/>
      <c r="AP238" s="303">
        <f t="shared" si="129"/>
        <v>0</v>
      </c>
      <c r="AQ238" s="304">
        <f t="shared" si="130"/>
        <v>0</v>
      </c>
      <c r="AR238" s="305">
        <f t="shared" si="131"/>
        <v>0</v>
      </c>
      <c r="AS238" s="284"/>
      <c r="AT238" s="285" t="str">
        <f t="shared" si="132"/>
        <v/>
      </c>
      <c r="AU238" s="286"/>
      <c r="AV238" s="287"/>
      <c r="AW238" s="288"/>
      <c r="AX238" s="289"/>
      <c r="AY238" s="290"/>
      <c r="AZ238" s="291"/>
      <c r="BA238" s="286"/>
      <c r="BB238" s="290"/>
      <c r="BC238" s="287"/>
      <c r="BD238" s="307"/>
      <c r="BE238" s="309"/>
      <c r="BF238" s="286"/>
      <c r="BG238" s="297"/>
      <c r="BH238" s="298"/>
      <c r="BI238" s="299"/>
      <c r="BJ238" s="300"/>
      <c r="BK238" s="301"/>
      <c r="BL238" s="286"/>
      <c r="BM238" s="297"/>
      <c r="BN238" s="298"/>
      <c r="BO238" s="299"/>
      <c r="BP238" s="300"/>
      <c r="BQ238" s="301"/>
      <c r="BR238" s="286"/>
      <c r="BS238" s="297"/>
      <c r="BT238" s="298"/>
      <c r="BU238" s="299"/>
      <c r="BV238" s="300"/>
      <c r="BW238" s="301"/>
      <c r="BX238" s="286"/>
      <c r="BY238" s="297"/>
      <c r="BZ238" s="298"/>
      <c r="CA238" s="299"/>
      <c r="CB238" s="300"/>
      <c r="CC238" s="291"/>
      <c r="CD238" s="286"/>
      <c r="CE238" s="297"/>
      <c r="CF238" s="298"/>
      <c r="CG238" s="299"/>
      <c r="CH238" s="300"/>
      <c r="CI238" s="291"/>
      <c r="CJ238" s="286"/>
      <c r="CK238" s="297"/>
      <c r="CL238" s="298"/>
      <c r="CM238" s="299"/>
      <c r="CN238" s="300"/>
      <c r="CO238" s="291"/>
      <c r="CP238" s="286"/>
      <c r="CQ238" s="297"/>
      <c r="CR238" s="298"/>
      <c r="CS238" s="299"/>
      <c r="CT238" s="300"/>
      <c r="CU238" s="291"/>
      <c r="CV238" s="286"/>
      <c r="CW238" s="297"/>
      <c r="CX238" s="298"/>
      <c r="CY238" s="299"/>
      <c r="CZ238" s="300"/>
      <c r="DA238" s="291"/>
      <c r="DB238" s="286"/>
      <c r="DC238" s="297"/>
      <c r="DD238" s="298"/>
      <c r="DE238" s="299"/>
      <c r="DF238" s="300"/>
      <c r="DG238" s="291"/>
      <c r="DH238" s="286"/>
      <c r="DI238" s="297"/>
      <c r="DJ238" s="298"/>
      <c r="DK238" s="299"/>
      <c r="DL238" s="300"/>
      <c r="DM238" s="291"/>
      <c r="DN238" s="286"/>
      <c r="DO238" s="297"/>
      <c r="DP238" s="298"/>
      <c r="DQ238" s="299"/>
      <c r="DR238" s="300"/>
      <c r="DS238" s="291"/>
      <c r="DT238" s="286"/>
      <c r="DU238" s="297"/>
      <c r="DV238" s="298"/>
      <c r="DW238" s="299"/>
      <c r="DX238" s="300"/>
      <c r="DY238" s="291"/>
      <c r="DZ238" s="286"/>
      <c r="EA238" s="297"/>
      <c r="EB238" s="298"/>
      <c r="EC238" s="299"/>
      <c r="ED238" s="300"/>
      <c r="EE238" s="291"/>
      <c r="EF238" s="286"/>
      <c r="EG238" s="297"/>
      <c r="EH238" s="298"/>
      <c r="EI238" s="299"/>
      <c r="EJ238" s="300"/>
      <c r="EK238" s="291"/>
      <c r="EL238" s="286"/>
      <c r="EM238" s="297"/>
      <c r="EN238" s="298"/>
      <c r="EO238" s="299"/>
      <c r="EP238" s="300"/>
      <c r="EQ238" s="291"/>
      <c r="ER238" s="286"/>
      <c r="ES238" s="297"/>
      <c r="ET238" s="298"/>
      <c r="EU238" s="299"/>
      <c r="EV238" s="300"/>
      <c r="EW238" s="291"/>
      <c r="EX238" s="286"/>
      <c r="EY238" s="297"/>
      <c r="EZ238" s="298"/>
      <c r="FA238" s="299"/>
      <c r="FB238" s="300"/>
      <c r="FC238" s="291"/>
      <c r="FD238" s="286"/>
      <c r="FE238" s="297"/>
      <c r="FF238" s="298"/>
      <c r="FG238" s="299"/>
      <c r="FH238" s="300"/>
      <c r="FI238" s="291"/>
      <c r="FJ238" s="286"/>
      <c r="FK238" s="297"/>
      <c r="FL238" s="298"/>
      <c r="FM238" s="299"/>
      <c r="FN238" s="300"/>
      <c r="FO238" s="291"/>
      <c r="FP238" s="286"/>
      <c r="FQ238" s="297"/>
      <c r="FR238" s="298"/>
      <c r="FS238" s="299"/>
      <c r="FT238" s="300"/>
      <c r="FU238" s="291"/>
      <c r="FV238" s="286"/>
      <c r="FW238" s="297"/>
      <c r="FX238" s="298"/>
      <c r="FY238" s="299"/>
      <c r="FZ238" s="300"/>
      <c r="GA238" s="291"/>
      <c r="GB238" s="286"/>
      <c r="GC238" s="297"/>
      <c r="GD238" s="298"/>
      <c r="GE238" s="299"/>
      <c r="GF238" s="300"/>
      <c r="GG238" s="291"/>
      <c r="GH238" s="286"/>
      <c r="GI238" s="297"/>
      <c r="GJ238" s="298"/>
      <c r="GK238" s="299"/>
      <c r="GL238" s="300"/>
      <c r="GM238" s="291"/>
      <c r="GN238" s="286"/>
      <c r="GO238" s="297"/>
      <c r="GP238" s="298"/>
      <c r="GQ238" s="299"/>
      <c r="GR238" s="300"/>
      <c r="GS238" s="291"/>
      <c r="GT238" s="286"/>
      <c r="GU238" s="297"/>
      <c r="GV238" s="298"/>
      <c r="GW238" s="299"/>
      <c r="GX238" s="300"/>
      <c r="GY238" s="291"/>
      <c r="GZ238" s="286"/>
      <c r="HA238" s="297"/>
      <c r="HB238" s="298"/>
      <c r="HC238" s="299"/>
      <c r="HD238" s="300"/>
    </row>
    <row r="239" spans="1:212" x14ac:dyDescent="0.25">
      <c r="A239" s="280">
        <f>IF(AL239=1,(MAXA(A$18:A238)+1),0)</f>
        <v>0</v>
      </c>
      <c r="B239" s="280">
        <f>IF(BF239+BG239+BH239+BI239+BJ239&gt;0,MAXA(B$18:B238)+1,0)</f>
        <v>0</v>
      </c>
      <c r="C239" s="280">
        <f>IF(BL239+BM239+BN239+BO239+BP239&gt;0,MAXA(C$18:C238)+1,0)</f>
        <v>0</v>
      </c>
      <c r="D239" s="280">
        <f>IF(BR239+BS239+BT239+BU239+BV239&gt;0,MAXA(D$18:D238)+1,0)</f>
        <v>0</v>
      </c>
      <c r="E239" s="280">
        <f>IF(BX239+BY239+BZ239+CA239+CB239&gt;0,MAXA(E$18:E238)+1,0)</f>
        <v>0</v>
      </c>
      <c r="F239" s="280">
        <f>IF(CD239+CE239+CF239+CG239+CH239&gt;0,MAXA(F$18:F238)+1,0)</f>
        <v>0</v>
      </c>
      <c r="G239" s="280">
        <f>IF(CJ239+CK239+CL239+CM239+CN239&gt;0,MAXA(G$18:G238)+1,0)</f>
        <v>0</v>
      </c>
      <c r="H239" s="280">
        <f>IF(CP239+CQ239+CR239+CS239+CT239&gt;0,MAXA(H$18:H238)+1,0)</f>
        <v>0</v>
      </c>
      <c r="I239" s="280">
        <f>IF(CV239+CW239+CX239+CY239+CZ239&gt;0,MAXA(I$18:I238)+1,0)</f>
        <v>0</v>
      </c>
      <c r="J239" s="280">
        <f>IF(DB239+DC239+DD239+DE239+DF239&gt;0,MAXA(J$18:J238)+1,0)</f>
        <v>0</v>
      </c>
      <c r="K239" s="280">
        <f>IF(DH239+DI239+DJ239+DK239+DL239&gt;0,MAXA(K$18:K238)+1,0)</f>
        <v>0</v>
      </c>
      <c r="L239" s="280">
        <f>IF(DN239+DO239+DP239+DQ239+DR239&gt;0,MAXA(L$18:L238)+1,0)</f>
        <v>0</v>
      </c>
      <c r="M239" s="280">
        <f>IF(DT239+DU239+DV239+DW239+DX239&gt;0,MAXA(M$18:M238)+1,0)</f>
        <v>0</v>
      </c>
      <c r="N239" s="280">
        <f>IF(DZ239+EA239+EB239+EC239+ED239&gt;0,MAXA(N$18:N238)+1,0)</f>
        <v>0</v>
      </c>
      <c r="O239" s="280">
        <f>IF(EF239+EG239+EH239+EI239+EJ239&gt;0,MAXA(O$18:O238)+1,0)</f>
        <v>0</v>
      </c>
      <c r="P239" s="280">
        <f>IF(EL239+EM239+EN239+EO239+EP239&gt;0,MAXA(P$18:P238)+1,0)</f>
        <v>0</v>
      </c>
      <c r="Q239" s="280">
        <f>IF(ER239+ES239+ET239+EU239+EV239&gt;0,MAXA(Q$18:Q238)+1,0)</f>
        <v>0</v>
      </c>
      <c r="R239" s="280">
        <f>IF(EX239+EY239+EZ239+FA239+FB239&gt;0,MAXA(R$18:R238)+1,0)</f>
        <v>0</v>
      </c>
      <c r="S239" s="280">
        <f>IF(FD239+FE239+FF239+FG239+FH239&gt;0,MAXA(S$18:S238)+1,0)</f>
        <v>0</v>
      </c>
      <c r="T239" s="280">
        <f>IF(FJ239+FK239+FL239+FM239+FN239&gt;0,MAXA(T$18:T238)+1,0)</f>
        <v>0</v>
      </c>
      <c r="U239" s="280">
        <f>IF(FP239+FQ239+FR239+FS239+FT239&gt;0,MAXA(U$18:U238)+1,0)</f>
        <v>0</v>
      </c>
      <c r="V239" s="280">
        <f>IF(FV239+FW239+FX239+FY239+FZ239&gt;0,MAXA(V$18:V238)+1,0)</f>
        <v>0</v>
      </c>
      <c r="W239" s="280">
        <f>IF(GB239+GC239+GD239+GE239+GF239&gt;0,MAXA(W$18:W238)+1,0)</f>
        <v>0</v>
      </c>
      <c r="X239" s="280">
        <f>IF(GH239+GI239+GJ239+GK239+GL239&gt;0,MAXA(X$18:X238)+1,0)</f>
        <v>0</v>
      </c>
      <c r="Y239" s="280">
        <f>IF(GN239+GO239+GP239+GQ239+GR239&gt;0,MAXA(Y$18:Y238)+1,0)</f>
        <v>0</v>
      </c>
      <c r="Z239" s="280">
        <f>IF(GT239+GU239+GV239+GW239+GX239&gt;0,MAXA(Z$18:Z238)+1,0)</f>
        <v>0</v>
      </c>
      <c r="AA239" s="280">
        <f>IF(GZ239+HA239+HB239+HC239+HD239&gt;0,MAXA(AA$18:AA238)+1,0)</f>
        <v>0</v>
      </c>
      <c r="AB239" s="280">
        <f t="shared" si="119"/>
        <v>0</v>
      </c>
      <c r="AC239" s="280">
        <f t="shared" si="120"/>
        <v>0</v>
      </c>
      <c r="AD239" s="280">
        <f t="shared" si="121"/>
        <v>0</v>
      </c>
      <c r="AE239" s="280">
        <f t="shared" si="122"/>
        <v>0</v>
      </c>
      <c r="AF239" s="280">
        <f t="shared" si="123"/>
        <v>0</v>
      </c>
      <c r="AG239" s="280">
        <f t="shared" si="124"/>
        <v>0</v>
      </c>
      <c r="AH239" s="280">
        <f t="shared" si="125"/>
        <v>0</v>
      </c>
      <c r="AI239" s="280">
        <f t="shared" si="126"/>
        <v>0</v>
      </c>
      <c r="AJ239" s="280">
        <f t="shared" si="127"/>
        <v>0</v>
      </c>
      <c r="AK239" s="186" t="e">
        <f>MATCH(AY239,AY$18:AY671,0)</f>
        <v>#N/A</v>
      </c>
      <c r="AL239" s="280">
        <f t="shared" si="128"/>
        <v>0</v>
      </c>
      <c r="AM239" s="280">
        <f t="shared" si="133"/>
        <v>222</v>
      </c>
      <c r="AN239" s="415"/>
      <c r="AO239" s="416"/>
      <c r="AP239" s="303">
        <f t="shared" si="129"/>
        <v>0</v>
      </c>
      <c r="AQ239" s="304">
        <f t="shared" si="130"/>
        <v>0</v>
      </c>
      <c r="AR239" s="305">
        <f t="shared" si="131"/>
        <v>0</v>
      </c>
      <c r="AS239" s="284"/>
      <c r="AT239" s="285" t="str">
        <f t="shared" si="132"/>
        <v/>
      </c>
      <c r="AU239" s="286"/>
      <c r="AV239" s="287"/>
      <c r="AW239" s="288"/>
      <c r="AX239" s="289"/>
      <c r="AY239" s="290"/>
      <c r="AZ239" s="291"/>
      <c r="BA239" s="286"/>
      <c r="BB239" s="290"/>
      <c r="BC239" s="287"/>
      <c r="BD239" s="307"/>
      <c r="BE239" s="309"/>
      <c r="BF239" s="286"/>
      <c r="BG239" s="297"/>
      <c r="BH239" s="298"/>
      <c r="BI239" s="299"/>
      <c r="BJ239" s="300"/>
      <c r="BK239" s="301"/>
      <c r="BL239" s="286"/>
      <c r="BM239" s="297"/>
      <c r="BN239" s="298"/>
      <c r="BO239" s="299"/>
      <c r="BP239" s="300"/>
      <c r="BQ239" s="301"/>
      <c r="BR239" s="286"/>
      <c r="BS239" s="297"/>
      <c r="BT239" s="298"/>
      <c r="BU239" s="299"/>
      <c r="BV239" s="300"/>
      <c r="BW239" s="301"/>
      <c r="BX239" s="286"/>
      <c r="BY239" s="297"/>
      <c r="BZ239" s="298"/>
      <c r="CA239" s="299"/>
      <c r="CB239" s="300"/>
      <c r="CC239" s="291"/>
      <c r="CD239" s="286"/>
      <c r="CE239" s="297"/>
      <c r="CF239" s="298"/>
      <c r="CG239" s="299"/>
      <c r="CH239" s="300"/>
      <c r="CI239" s="291"/>
      <c r="CJ239" s="286"/>
      <c r="CK239" s="297"/>
      <c r="CL239" s="298"/>
      <c r="CM239" s="299"/>
      <c r="CN239" s="300"/>
      <c r="CO239" s="291"/>
      <c r="CP239" s="286"/>
      <c r="CQ239" s="297"/>
      <c r="CR239" s="298"/>
      <c r="CS239" s="299"/>
      <c r="CT239" s="300"/>
      <c r="CU239" s="291"/>
      <c r="CV239" s="286"/>
      <c r="CW239" s="297"/>
      <c r="CX239" s="298"/>
      <c r="CY239" s="299"/>
      <c r="CZ239" s="300"/>
      <c r="DA239" s="291"/>
      <c r="DB239" s="286"/>
      <c r="DC239" s="297"/>
      <c r="DD239" s="298"/>
      <c r="DE239" s="299"/>
      <c r="DF239" s="300"/>
      <c r="DG239" s="291"/>
      <c r="DH239" s="286"/>
      <c r="DI239" s="297"/>
      <c r="DJ239" s="298"/>
      <c r="DK239" s="299"/>
      <c r="DL239" s="300"/>
      <c r="DM239" s="291"/>
      <c r="DN239" s="286"/>
      <c r="DO239" s="297"/>
      <c r="DP239" s="298"/>
      <c r="DQ239" s="299"/>
      <c r="DR239" s="300"/>
      <c r="DS239" s="291"/>
      <c r="DT239" s="286"/>
      <c r="DU239" s="297"/>
      <c r="DV239" s="298"/>
      <c r="DW239" s="299"/>
      <c r="DX239" s="300"/>
      <c r="DY239" s="291"/>
      <c r="DZ239" s="286"/>
      <c r="EA239" s="297"/>
      <c r="EB239" s="298"/>
      <c r="EC239" s="299"/>
      <c r="ED239" s="300"/>
      <c r="EE239" s="291"/>
      <c r="EF239" s="286"/>
      <c r="EG239" s="297"/>
      <c r="EH239" s="298"/>
      <c r="EI239" s="299"/>
      <c r="EJ239" s="300"/>
      <c r="EK239" s="291"/>
      <c r="EL239" s="286"/>
      <c r="EM239" s="297"/>
      <c r="EN239" s="298"/>
      <c r="EO239" s="299"/>
      <c r="EP239" s="300"/>
      <c r="EQ239" s="291"/>
      <c r="ER239" s="286"/>
      <c r="ES239" s="297"/>
      <c r="ET239" s="298"/>
      <c r="EU239" s="299"/>
      <c r="EV239" s="300"/>
      <c r="EW239" s="291"/>
      <c r="EX239" s="286"/>
      <c r="EY239" s="297"/>
      <c r="EZ239" s="298"/>
      <c r="FA239" s="299"/>
      <c r="FB239" s="300"/>
      <c r="FC239" s="291"/>
      <c r="FD239" s="286"/>
      <c r="FE239" s="297"/>
      <c r="FF239" s="298"/>
      <c r="FG239" s="299"/>
      <c r="FH239" s="300"/>
      <c r="FI239" s="291"/>
      <c r="FJ239" s="286"/>
      <c r="FK239" s="297"/>
      <c r="FL239" s="298"/>
      <c r="FM239" s="299"/>
      <c r="FN239" s="300"/>
      <c r="FO239" s="291"/>
      <c r="FP239" s="286"/>
      <c r="FQ239" s="297"/>
      <c r="FR239" s="298"/>
      <c r="FS239" s="299"/>
      <c r="FT239" s="300"/>
      <c r="FU239" s="291"/>
      <c r="FV239" s="286"/>
      <c r="FW239" s="297"/>
      <c r="FX239" s="298"/>
      <c r="FY239" s="299"/>
      <c r="FZ239" s="300"/>
      <c r="GA239" s="291"/>
      <c r="GB239" s="286"/>
      <c r="GC239" s="297"/>
      <c r="GD239" s="298"/>
      <c r="GE239" s="299"/>
      <c r="GF239" s="300"/>
      <c r="GG239" s="291"/>
      <c r="GH239" s="286"/>
      <c r="GI239" s="297"/>
      <c r="GJ239" s="298"/>
      <c r="GK239" s="299"/>
      <c r="GL239" s="300"/>
      <c r="GM239" s="291"/>
      <c r="GN239" s="286"/>
      <c r="GO239" s="297"/>
      <c r="GP239" s="298"/>
      <c r="GQ239" s="299"/>
      <c r="GR239" s="300"/>
      <c r="GS239" s="291"/>
      <c r="GT239" s="286"/>
      <c r="GU239" s="297"/>
      <c r="GV239" s="298"/>
      <c r="GW239" s="299"/>
      <c r="GX239" s="300"/>
      <c r="GY239" s="291"/>
      <c r="GZ239" s="286"/>
      <c r="HA239" s="297"/>
      <c r="HB239" s="298"/>
      <c r="HC239" s="299"/>
      <c r="HD239" s="300"/>
    </row>
    <row r="240" spans="1:212" x14ac:dyDescent="0.25">
      <c r="A240" s="280">
        <f>IF(AL240=1,(MAXA(A$18:A239)+1),0)</f>
        <v>0</v>
      </c>
      <c r="B240" s="280">
        <f>IF(BF240+BG240+BH240+BI240+BJ240&gt;0,MAXA(B$18:B239)+1,0)</f>
        <v>0</v>
      </c>
      <c r="C240" s="280">
        <f>IF(BL240+BM240+BN240+BO240+BP240&gt;0,MAXA(C$18:C239)+1,0)</f>
        <v>0</v>
      </c>
      <c r="D240" s="280">
        <f>IF(BR240+BS240+BT240+BU240+BV240&gt;0,MAXA(D$18:D239)+1,0)</f>
        <v>0</v>
      </c>
      <c r="E240" s="280">
        <f>IF(BX240+BY240+BZ240+CA240+CB240&gt;0,MAXA(E$18:E239)+1,0)</f>
        <v>0</v>
      </c>
      <c r="F240" s="280">
        <f>IF(CD240+CE240+CF240+CG240+CH240&gt;0,MAXA(F$18:F239)+1,0)</f>
        <v>0</v>
      </c>
      <c r="G240" s="280">
        <f>IF(CJ240+CK240+CL240+CM240+CN240&gt;0,MAXA(G$18:G239)+1,0)</f>
        <v>0</v>
      </c>
      <c r="H240" s="280">
        <f>IF(CP240+CQ240+CR240+CS240+CT240&gt;0,MAXA(H$18:H239)+1,0)</f>
        <v>0</v>
      </c>
      <c r="I240" s="280">
        <f>IF(CV240+CW240+CX240+CY240+CZ240&gt;0,MAXA(I$18:I239)+1,0)</f>
        <v>0</v>
      </c>
      <c r="J240" s="280">
        <f>IF(DB240+DC240+DD240+DE240+DF240&gt;0,MAXA(J$18:J239)+1,0)</f>
        <v>0</v>
      </c>
      <c r="K240" s="280">
        <f>IF(DH240+DI240+DJ240+DK240+DL240&gt;0,MAXA(K$18:K239)+1,0)</f>
        <v>0</v>
      </c>
      <c r="L240" s="280">
        <f>IF(DN240+DO240+DP240+DQ240+DR240&gt;0,MAXA(L$18:L239)+1,0)</f>
        <v>0</v>
      </c>
      <c r="M240" s="280">
        <f>IF(DT240+DU240+DV240+DW240+DX240&gt;0,MAXA(M$18:M239)+1,0)</f>
        <v>0</v>
      </c>
      <c r="N240" s="280">
        <f>IF(DZ240+EA240+EB240+EC240+ED240&gt;0,MAXA(N$18:N239)+1,0)</f>
        <v>0</v>
      </c>
      <c r="O240" s="280">
        <f>IF(EF240+EG240+EH240+EI240+EJ240&gt;0,MAXA(O$18:O239)+1,0)</f>
        <v>0</v>
      </c>
      <c r="P240" s="280">
        <f>IF(EL240+EM240+EN240+EO240+EP240&gt;0,MAXA(P$18:P239)+1,0)</f>
        <v>0</v>
      </c>
      <c r="Q240" s="280">
        <f>IF(ER240+ES240+ET240+EU240+EV240&gt;0,MAXA(Q$18:Q239)+1,0)</f>
        <v>0</v>
      </c>
      <c r="R240" s="280">
        <f>IF(EX240+EY240+EZ240+FA240+FB240&gt;0,MAXA(R$18:R239)+1,0)</f>
        <v>0</v>
      </c>
      <c r="S240" s="280">
        <f>IF(FD240+FE240+FF240+FG240+FH240&gt;0,MAXA(S$18:S239)+1,0)</f>
        <v>0</v>
      </c>
      <c r="T240" s="280">
        <f>IF(FJ240+FK240+FL240+FM240+FN240&gt;0,MAXA(T$18:T239)+1,0)</f>
        <v>0</v>
      </c>
      <c r="U240" s="280">
        <f>IF(FP240+FQ240+FR240+FS240+FT240&gt;0,MAXA(U$18:U239)+1,0)</f>
        <v>0</v>
      </c>
      <c r="V240" s="280">
        <f>IF(FV240+FW240+FX240+FY240+FZ240&gt;0,MAXA(V$18:V239)+1,0)</f>
        <v>0</v>
      </c>
      <c r="W240" s="280">
        <f>IF(GB240+GC240+GD240+GE240+GF240&gt;0,MAXA(W$18:W239)+1,0)</f>
        <v>0</v>
      </c>
      <c r="X240" s="280">
        <f>IF(GH240+GI240+GJ240+GK240+GL240&gt;0,MAXA(X$18:X239)+1,0)</f>
        <v>0</v>
      </c>
      <c r="Y240" s="280">
        <f>IF(GN240+GO240+GP240+GQ240+GR240&gt;0,MAXA(Y$18:Y239)+1,0)</f>
        <v>0</v>
      </c>
      <c r="Z240" s="280">
        <f>IF(GT240+GU240+GV240+GW240+GX240&gt;0,MAXA(Z$18:Z239)+1,0)</f>
        <v>0</v>
      </c>
      <c r="AA240" s="280">
        <f>IF(GZ240+HA240+HB240+HC240+HD240&gt;0,MAXA(AA$18:AA239)+1,0)</f>
        <v>0</v>
      </c>
      <c r="AB240" s="280">
        <f t="shared" si="119"/>
        <v>0</v>
      </c>
      <c r="AC240" s="280">
        <f t="shared" si="120"/>
        <v>0</v>
      </c>
      <c r="AD240" s="280">
        <f t="shared" si="121"/>
        <v>0</v>
      </c>
      <c r="AE240" s="280">
        <f t="shared" si="122"/>
        <v>0</v>
      </c>
      <c r="AF240" s="280">
        <f t="shared" si="123"/>
        <v>0</v>
      </c>
      <c r="AG240" s="280">
        <f t="shared" si="124"/>
        <v>0</v>
      </c>
      <c r="AH240" s="280">
        <f t="shared" si="125"/>
        <v>0</v>
      </c>
      <c r="AI240" s="280">
        <f t="shared" si="126"/>
        <v>0</v>
      </c>
      <c r="AJ240" s="280">
        <f t="shared" si="127"/>
        <v>0</v>
      </c>
      <c r="AK240" s="186" t="e">
        <f>MATCH(AY240,AY$18:AY672,0)</f>
        <v>#N/A</v>
      </c>
      <c r="AL240" s="280">
        <f t="shared" si="128"/>
        <v>0</v>
      </c>
      <c r="AM240" s="280">
        <f t="shared" si="133"/>
        <v>223</v>
      </c>
      <c r="AN240" s="415"/>
      <c r="AO240" s="416"/>
      <c r="AP240" s="303">
        <f t="shared" si="129"/>
        <v>0</v>
      </c>
      <c r="AQ240" s="304">
        <f t="shared" si="130"/>
        <v>0</v>
      </c>
      <c r="AR240" s="305">
        <f t="shared" si="131"/>
        <v>0</v>
      </c>
      <c r="AS240" s="284"/>
      <c r="AT240" s="285" t="str">
        <f t="shared" si="132"/>
        <v/>
      </c>
      <c r="AU240" s="286"/>
      <c r="AV240" s="287"/>
      <c r="AW240" s="288"/>
      <c r="AX240" s="289"/>
      <c r="AY240" s="290"/>
      <c r="AZ240" s="291"/>
      <c r="BA240" s="286"/>
      <c r="BB240" s="290"/>
      <c r="BC240" s="287"/>
      <c r="BD240" s="307"/>
      <c r="BE240" s="309"/>
      <c r="BF240" s="286"/>
      <c r="BG240" s="297"/>
      <c r="BH240" s="298"/>
      <c r="BI240" s="299"/>
      <c r="BJ240" s="300"/>
      <c r="BK240" s="301"/>
      <c r="BL240" s="286"/>
      <c r="BM240" s="297"/>
      <c r="BN240" s="298"/>
      <c r="BO240" s="299"/>
      <c r="BP240" s="300"/>
      <c r="BQ240" s="301"/>
      <c r="BR240" s="286"/>
      <c r="BS240" s="297"/>
      <c r="BT240" s="298"/>
      <c r="BU240" s="299"/>
      <c r="BV240" s="300"/>
      <c r="BW240" s="301"/>
      <c r="BX240" s="286"/>
      <c r="BY240" s="297"/>
      <c r="BZ240" s="298"/>
      <c r="CA240" s="299"/>
      <c r="CB240" s="300"/>
      <c r="CC240" s="291"/>
      <c r="CD240" s="286"/>
      <c r="CE240" s="297"/>
      <c r="CF240" s="298"/>
      <c r="CG240" s="299"/>
      <c r="CH240" s="300"/>
      <c r="CI240" s="291"/>
      <c r="CJ240" s="286"/>
      <c r="CK240" s="297"/>
      <c r="CL240" s="298"/>
      <c r="CM240" s="299"/>
      <c r="CN240" s="300"/>
      <c r="CO240" s="291"/>
      <c r="CP240" s="286"/>
      <c r="CQ240" s="297"/>
      <c r="CR240" s="298"/>
      <c r="CS240" s="299"/>
      <c r="CT240" s="300"/>
      <c r="CU240" s="291"/>
      <c r="CV240" s="286"/>
      <c r="CW240" s="297"/>
      <c r="CX240" s="298"/>
      <c r="CY240" s="299"/>
      <c r="CZ240" s="300"/>
      <c r="DA240" s="291"/>
      <c r="DB240" s="286"/>
      <c r="DC240" s="297"/>
      <c r="DD240" s="298"/>
      <c r="DE240" s="299"/>
      <c r="DF240" s="300"/>
      <c r="DG240" s="291"/>
      <c r="DH240" s="286"/>
      <c r="DI240" s="297"/>
      <c r="DJ240" s="298"/>
      <c r="DK240" s="299"/>
      <c r="DL240" s="300"/>
      <c r="DM240" s="291"/>
      <c r="DN240" s="286"/>
      <c r="DO240" s="297"/>
      <c r="DP240" s="298"/>
      <c r="DQ240" s="299"/>
      <c r="DR240" s="300"/>
      <c r="DS240" s="291"/>
      <c r="DT240" s="286"/>
      <c r="DU240" s="297"/>
      <c r="DV240" s="298"/>
      <c r="DW240" s="299"/>
      <c r="DX240" s="300"/>
      <c r="DY240" s="291"/>
      <c r="DZ240" s="286"/>
      <c r="EA240" s="297"/>
      <c r="EB240" s="298"/>
      <c r="EC240" s="299"/>
      <c r="ED240" s="300"/>
      <c r="EE240" s="291"/>
      <c r="EF240" s="286"/>
      <c r="EG240" s="297"/>
      <c r="EH240" s="298"/>
      <c r="EI240" s="299"/>
      <c r="EJ240" s="300"/>
      <c r="EK240" s="291"/>
      <c r="EL240" s="286"/>
      <c r="EM240" s="297"/>
      <c r="EN240" s="298"/>
      <c r="EO240" s="299"/>
      <c r="EP240" s="300"/>
      <c r="EQ240" s="291"/>
      <c r="ER240" s="286"/>
      <c r="ES240" s="297"/>
      <c r="ET240" s="298"/>
      <c r="EU240" s="299"/>
      <c r="EV240" s="300"/>
      <c r="EW240" s="291"/>
      <c r="EX240" s="286"/>
      <c r="EY240" s="297"/>
      <c r="EZ240" s="298"/>
      <c r="FA240" s="299"/>
      <c r="FB240" s="300"/>
      <c r="FC240" s="291"/>
      <c r="FD240" s="286"/>
      <c r="FE240" s="297"/>
      <c r="FF240" s="298"/>
      <c r="FG240" s="299"/>
      <c r="FH240" s="300"/>
      <c r="FI240" s="291"/>
      <c r="FJ240" s="286"/>
      <c r="FK240" s="297"/>
      <c r="FL240" s="298"/>
      <c r="FM240" s="299"/>
      <c r="FN240" s="300"/>
      <c r="FO240" s="291"/>
      <c r="FP240" s="286"/>
      <c r="FQ240" s="297"/>
      <c r="FR240" s="298"/>
      <c r="FS240" s="299"/>
      <c r="FT240" s="300"/>
      <c r="FU240" s="291"/>
      <c r="FV240" s="286"/>
      <c r="FW240" s="297"/>
      <c r="FX240" s="298"/>
      <c r="FY240" s="299"/>
      <c r="FZ240" s="300"/>
      <c r="GA240" s="291"/>
      <c r="GB240" s="286"/>
      <c r="GC240" s="297"/>
      <c r="GD240" s="298"/>
      <c r="GE240" s="299"/>
      <c r="GF240" s="300"/>
      <c r="GG240" s="291"/>
      <c r="GH240" s="286"/>
      <c r="GI240" s="297"/>
      <c r="GJ240" s="298"/>
      <c r="GK240" s="299"/>
      <c r="GL240" s="300"/>
      <c r="GM240" s="291"/>
      <c r="GN240" s="286"/>
      <c r="GO240" s="297"/>
      <c r="GP240" s="298"/>
      <c r="GQ240" s="299"/>
      <c r="GR240" s="300"/>
      <c r="GS240" s="291"/>
      <c r="GT240" s="286"/>
      <c r="GU240" s="297"/>
      <c r="GV240" s="298"/>
      <c r="GW240" s="299"/>
      <c r="GX240" s="300"/>
      <c r="GY240" s="291"/>
      <c r="GZ240" s="286"/>
      <c r="HA240" s="297"/>
      <c r="HB240" s="298"/>
      <c r="HC240" s="299"/>
      <c r="HD240" s="300"/>
    </row>
    <row r="241" spans="1:212" x14ac:dyDescent="0.25">
      <c r="A241" s="280">
        <f>IF(AL241=1,(MAXA(A$18:A240)+1),0)</f>
        <v>0</v>
      </c>
      <c r="B241" s="280">
        <f>IF(BF241+BG241+BH241+BI241+BJ241&gt;0,MAXA(B$18:B240)+1,0)</f>
        <v>0</v>
      </c>
      <c r="C241" s="280">
        <f>IF(BL241+BM241+BN241+BO241+BP241&gt;0,MAXA(C$18:C240)+1,0)</f>
        <v>0</v>
      </c>
      <c r="D241" s="280">
        <f>IF(BR241+BS241+BT241+BU241+BV241&gt;0,MAXA(D$18:D240)+1,0)</f>
        <v>0</v>
      </c>
      <c r="E241" s="280">
        <f>IF(BX241+BY241+BZ241+CA241+CB241&gt;0,MAXA(E$18:E240)+1,0)</f>
        <v>0</v>
      </c>
      <c r="F241" s="280">
        <f>IF(CD241+CE241+CF241+CG241+CH241&gt;0,MAXA(F$18:F240)+1,0)</f>
        <v>0</v>
      </c>
      <c r="G241" s="280">
        <f>IF(CJ241+CK241+CL241+CM241+CN241&gt;0,MAXA(G$18:G240)+1,0)</f>
        <v>0</v>
      </c>
      <c r="H241" s="280">
        <f>IF(CP241+CQ241+CR241+CS241+CT241&gt;0,MAXA(H$18:H240)+1,0)</f>
        <v>0</v>
      </c>
      <c r="I241" s="280">
        <f>IF(CV241+CW241+CX241+CY241+CZ241&gt;0,MAXA(I$18:I240)+1,0)</f>
        <v>0</v>
      </c>
      <c r="J241" s="280">
        <f>IF(DB241+DC241+DD241+DE241+DF241&gt;0,MAXA(J$18:J240)+1,0)</f>
        <v>0</v>
      </c>
      <c r="K241" s="280">
        <f>IF(DH241+DI241+DJ241+DK241+DL241&gt;0,MAXA(K$18:K240)+1,0)</f>
        <v>0</v>
      </c>
      <c r="L241" s="280">
        <f>IF(DN241+DO241+DP241+DQ241+DR241&gt;0,MAXA(L$18:L240)+1,0)</f>
        <v>0</v>
      </c>
      <c r="M241" s="280">
        <f>IF(DT241+DU241+DV241+DW241+DX241&gt;0,MAXA(M$18:M240)+1,0)</f>
        <v>0</v>
      </c>
      <c r="N241" s="280">
        <f>IF(DZ241+EA241+EB241+EC241+ED241&gt;0,MAXA(N$18:N240)+1,0)</f>
        <v>0</v>
      </c>
      <c r="O241" s="280">
        <f>IF(EF241+EG241+EH241+EI241+EJ241&gt;0,MAXA(O$18:O240)+1,0)</f>
        <v>0</v>
      </c>
      <c r="P241" s="280">
        <f>IF(EL241+EM241+EN241+EO241+EP241&gt;0,MAXA(P$18:P240)+1,0)</f>
        <v>0</v>
      </c>
      <c r="Q241" s="280">
        <f>IF(ER241+ES241+ET241+EU241+EV241&gt;0,MAXA(Q$18:Q240)+1,0)</f>
        <v>0</v>
      </c>
      <c r="R241" s="280">
        <f>IF(EX241+EY241+EZ241+FA241+FB241&gt;0,MAXA(R$18:R240)+1,0)</f>
        <v>0</v>
      </c>
      <c r="S241" s="280">
        <f>IF(FD241+FE241+FF241+FG241+FH241&gt;0,MAXA(S$18:S240)+1,0)</f>
        <v>0</v>
      </c>
      <c r="T241" s="280">
        <f>IF(FJ241+FK241+FL241+FM241+FN241&gt;0,MAXA(T$18:T240)+1,0)</f>
        <v>0</v>
      </c>
      <c r="U241" s="280">
        <f>IF(FP241+FQ241+FR241+FS241+FT241&gt;0,MAXA(U$18:U240)+1,0)</f>
        <v>0</v>
      </c>
      <c r="V241" s="280">
        <f>IF(FV241+FW241+FX241+FY241+FZ241&gt;0,MAXA(V$18:V240)+1,0)</f>
        <v>0</v>
      </c>
      <c r="W241" s="280">
        <f>IF(GB241+GC241+GD241+GE241+GF241&gt;0,MAXA(W$18:W240)+1,0)</f>
        <v>0</v>
      </c>
      <c r="X241" s="280">
        <f>IF(GH241+GI241+GJ241+GK241+GL241&gt;0,MAXA(X$18:X240)+1,0)</f>
        <v>0</v>
      </c>
      <c r="Y241" s="280">
        <f>IF(GN241+GO241+GP241+GQ241+GR241&gt;0,MAXA(Y$18:Y240)+1,0)</f>
        <v>0</v>
      </c>
      <c r="Z241" s="280">
        <f>IF(GT241+GU241+GV241+GW241+GX241&gt;0,MAXA(Z$18:Z240)+1,0)</f>
        <v>0</v>
      </c>
      <c r="AA241" s="280">
        <f>IF(GZ241+HA241+HB241+HC241+HD241&gt;0,MAXA(AA$18:AA240)+1,0)</f>
        <v>0</v>
      </c>
      <c r="AB241" s="280">
        <f t="shared" si="119"/>
        <v>0</v>
      </c>
      <c r="AC241" s="280">
        <f t="shared" si="120"/>
        <v>0</v>
      </c>
      <c r="AD241" s="280">
        <f t="shared" si="121"/>
        <v>0</v>
      </c>
      <c r="AE241" s="280">
        <f t="shared" si="122"/>
        <v>0</v>
      </c>
      <c r="AF241" s="280">
        <f t="shared" si="123"/>
        <v>0</v>
      </c>
      <c r="AG241" s="280">
        <f t="shared" si="124"/>
        <v>0</v>
      </c>
      <c r="AH241" s="280">
        <f t="shared" si="125"/>
        <v>0</v>
      </c>
      <c r="AI241" s="280">
        <f t="shared" si="126"/>
        <v>0</v>
      </c>
      <c r="AJ241" s="280">
        <f t="shared" si="127"/>
        <v>0</v>
      </c>
      <c r="AK241" s="186" t="e">
        <f>MATCH(AY241,AY$18:AY673,0)</f>
        <v>#N/A</v>
      </c>
      <c r="AL241" s="280">
        <f t="shared" si="128"/>
        <v>0</v>
      </c>
      <c r="AM241" s="280">
        <f t="shared" si="133"/>
        <v>224</v>
      </c>
      <c r="AN241" s="415"/>
      <c r="AO241" s="416"/>
      <c r="AP241" s="303">
        <f t="shared" si="129"/>
        <v>0</v>
      </c>
      <c r="AQ241" s="304">
        <f t="shared" si="130"/>
        <v>0</v>
      </c>
      <c r="AR241" s="305">
        <f t="shared" si="131"/>
        <v>0</v>
      </c>
      <c r="AS241" s="284"/>
      <c r="AT241" s="285" t="str">
        <f t="shared" si="132"/>
        <v/>
      </c>
      <c r="AU241" s="286"/>
      <c r="AV241" s="287"/>
      <c r="AW241" s="288"/>
      <c r="AX241" s="289"/>
      <c r="AY241" s="290"/>
      <c r="AZ241" s="291"/>
      <c r="BA241" s="286"/>
      <c r="BB241" s="290"/>
      <c r="BC241" s="287"/>
      <c r="BD241" s="307"/>
      <c r="BE241" s="309"/>
      <c r="BF241" s="286"/>
      <c r="BG241" s="297"/>
      <c r="BH241" s="298"/>
      <c r="BI241" s="299"/>
      <c r="BJ241" s="300"/>
      <c r="BK241" s="301"/>
      <c r="BL241" s="286"/>
      <c r="BM241" s="297"/>
      <c r="BN241" s="298"/>
      <c r="BO241" s="299"/>
      <c r="BP241" s="300"/>
      <c r="BQ241" s="301"/>
      <c r="BR241" s="286"/>
      <c r="BS241" s="297"/>
      <c r="BT241" s="298"/>
      <c r="BU241" s="299"/>
      <c r="BV241" s="300"/>
      <c r="BW241" s="301"/>
      <c r="BX241" s="286"/>
      <c r="BY241" s="297"/>
      <c r="BZ241" s="298"/>
      <c r="CA241" s="299"/>
      <c r="CB241" s="300"/>
      <c r="CC241" s="291"/>
      <c r="CD241" s="286"/>
      <c r="CE241" s="297"/>
      <c r="CF241" s="298"/>
      <c r="CG241" s="299"/>
      <c r="CH241" s="300"/>
      <c r="CI241" s="291"/>
      <c r="CJ241" s="286"/>
      <c r="CK241" s="297"/>
      <c r="CL241" s="298"/>
      <c r="CM241" s="299"/>
      <c r="CN241" s="300"/>
      <c r="CO241" s="291"/>
      <c r="CP241" s="286"/>
      <c r="CQ241" s="297"/>
      <c r="CR241" s="298"/>
      <c r="CS241" s="299"/>
      <c r="CT241" s="300"/>
      <c r="CU241" s="291"/>
      <c r="CV241" s="286"/>
      <c r="CW241" s="297"/>
      <c r="CX241" s="298"/>
      <c r="CY241" s="299"/>
      <c r="CZ241" s="300"/>
      <c r="DA241" s="291"/>
      <c r="DB241" s="286"/>
      <c r="DC241" s="297"/>
      <c r="DD241" s="298"/>
      <c r="DE241" s="299"/>
      <c r="DF241" s="300"/>
      <c r="DG241" s="291"/>
      <c r="DH241" s="286"/>
      <c r="DI241" s="297"/>
      <c r="DJ241" s="298"/>
      <c r="DK241" s="299"/>
      <c r="DL241" s="300"/>
      <c r="DM241" s="291"/>
      <c r="DN241" s="286"/>
      <c r="DO241" s="297"/>
      <c r="DP241" s="298"/>
      <c r="DQ241" s="299"/>
      <c r="DR241" s="300"/>
      <c r="DS241" s="291"/>
      <c r="DT241" s="286"/>
      <c r="DU241" s="297"/>
      <c r="DV241" s="298"/>
      <c r="DW241" s="299"/>
      <c r="DX241" s="300"/>
      <c r="DY241" s="291"/>
      <c r="DZ241" s="286"/>
      <c r="EA241" s="297"/>
      <c r="EB241" s="298"/>
      <c r="EC241" s="299"/>
      <c r="ED241" s="300"/>
      <c r="EE241" s="291"/>
      <c r="EF241" s="286"/>
      <c r="EG241" s="297"/>
      <c r="EH241" s="298"/>
      <c r="EI241" s="299"/>
      <c r="EJ241" s="300"/>
      <c r="EK241" s="291"/>
      <c r="EL241" s="286"/>
      <c r="EM241" s="297"/>
      <c r="EN241" s="298"/>
      <c r="EO241" s="299"/>
      <c r="EP241" s="300"/>
      <c r="EQ241" s="291"/>
      <c r="ER241" s="286"/>
      <c r="ES241" s="297"/>
      <c r="ET241" s="298"/>
      <c r="EU241" s="299"/>
      <c r="EV241" s="300"/>
      <c r="EW241" s="291"/>
      <c r="EX241" s="286"/>
      <c r="EY241" s="297"/>
      <c r="EZ241" s="298"/>
      <c r="FA241" s="299"/>
      <c r="FB241" s="300"/>
      <c r="FC241" s="291"/>
      <c r="FD241" s="286"/>
      <c r="FE241" s="297"/>
      <c r="FF241" s="298"/>
      <c r="FG241" s="299"/>
      <c r="FH241" s="300"/>
      <c r="FI241" s="291"/>
      <c r="FJ241" s="286"/>
      <c r="FK241" s="297"/>
      <c r="FL241" s="298"/>
      <c r="FM241" s="299"/>
      <c r="FN241" s="300"/>
      <c r="FO241" s="291"/>
      <c r="FP241" s="286"/>
      <c r="FQ241" s="297"/>
      <c r="FR241" s="298"/>
      <c r="FS241" s="299"/>
      <c r="FT241" s="300"/>
      <c r="FU241" s="291"/>
      <c r="FV241" s="286"/>
      <c r="FW241" s="297"/>
      <c r="FX241" s="298"/>
      <c r="FY241" s="299"/>
      <c r="FZ241" s="300"/>
      <c r="GA241" s="291"/>
      <c r="GB241" s="286"/>
      <c r="GC241" s="297"/>
      <c r="GD241" s="298"/>
      <c r="GE241" s="299"/>
      <c r="GF241" s="300"/>
      <c r="GG241" s="291"/>
      <c r="GH241" s="286"/>
      <c r="GI241" s="297"/>
      <c r="GJ241" s="298"/>
      <c r="GK241" s="299"/>
      <c r="GL241" s="300"/>
      <c r="GM241" s="291"/>
      <c r="GN241" s="286"/>
      <c r="GO241" s="297"/>
      <c r="GP241" s="298"/>
      <c r="GQ241" s="299"/>
      <c r="GR241" s="300"/>
      <c r="GS241" s="291"/>
      <c r="GT241" s="286"/>
      <c r="GU241" s="297"/>
      <c r="GV241" s="298"/>
      <c r="GW241" s="299"/>
      <c r="GX241" s="300"/>
      <c r="GY241" s="291"/>
      <c r="GZ241" s="286"/>
      <c r="HA241" s="297"/>
      <c r="HB241" s="298"/>
      <c r="HC241" s="299"/>
      <c r="HD241" s="300"/>
    </row>
    <row r="242" spans="1:212" x14ac:dyDescent="0.25">
      <c r="A242" s="280">
        <f>IF(AL242=1,(MAXA(A$18:A241)+1),0)</f>
        <v>0</v>
      </c>
      <c r="B242" s="280">
        <f>IF(BF242+BG242+BH242+BI242+BJ242&gt;0,MAXA(B$18:B241)+1,0)</f>
        <v>0</v>
      </c>
      <c r="C242" s="280">
        <f>IF(BL242+BM242+BN242+BO242+BP242&gt;0,MAXA(C$18:C241)+1,0)</f>
        <v>0</v>
      </c>
      <c r="D242" s="280">
        <f>IF(BR242+BS242+BT242+BU242+BV242&gt;0,MAXA(D$18:D241)+1,0)</f>
        <v>0</v>
      </c>
      <c r="E242" s="280">
        <f>IF(BX242+BY242+BZ242+CA242+CB242&gt;0,MAXA(E$18:E241)+1,0)</f>
        <v>0</v>
      </c>
      <c r="F242" s="280">
        <f>IF(CD242+CE242+CF242+CG242+CH242&gt;0,MAXA(F$18:F241)+1,0)</f>
        <v>0</v>
      </c>
      <c r="G242" s="280">
        <f>IF(CJ242+CK242+CL242+CM242+CN242&gt;0,MAXA(G$18:G241)+1,0)</f>
        <v>0</v>
      </c>
      <c r="H242" s="280">
        <f>IF(CP242+CQ242+CR242+CS242+CT242&gt;0,MAXA(H$18:H241)+1,0)</f>
        <v>0</v>
      </c>
      <c r="I242" s="280">
        <f>IF(CV242+CW242+CX242+CY242+CZ242&gt;0,MAXA(I$18:I241)+1,0)</f>
        <v>0</v>
      </c>
      <c r="J242" s="280">
        <f>IF(DB242+DC242+DD242+DE242+DF242&gt;0,MAXA(J$18:J241)+1,0)</f>
        <v>0</v>
      </c>
      <c r="K242" s="280">
        <f>IF(DH242+DI242+DJ242+DK242+DL242&gt;0,MAXA(K$18:K241)+1,0)</f>
        <v>0</v>
      </c>
      <c r="L242" s="280">
        <f>IF(DN242+DO242+DP242+DQ242+DR242&gt;0,MAXA(L$18:L241)+1,0)</f>
        <v>0</v>
      </c>
      <c r="M242" s="280">
        <f>IF(DT242+DU242+DV242+DW242+DX242&gt;0,MAXA(M$18:M241)+1,0)</f>
        <v>0</v>
      </c>
      <c r="N242" s="280">
        <f>IF(DZ242+EA242+EB242+EC242+ED242&gt;0,MAXA(N$18:N241)+1,0)</f>
        <v>0</v>
      </c>
      <c r="O242" s="280">
        <f>IF(EF242+EG242+EH242+EI242+EJ242&gt;0,MAXA(O$18:O241)+1,0)</f>
        <v>0</v>
      </c>
      <c r="P242" s="280">
        <f>IF(EL242+EM242+EN242+EO242+EP242&gt;0,MAXA(P$18:P241)+1,0)</f>
        <v>0</v>
      </c>
      <c r="Q242" s="280">
        <f>IF(ER242+ES242+ET242+EU242+EV242&gt;0,MAXA(Q$18:Q241)+1,0)</f>
        <v>0</v>
      </c>
      <c r="R242" s="280">
        <f>IF(EX242+EY242+EZ242+FA242+FB242&gt;0,MAXA(R$18:R241)+1,0)</f>
        <v>0</v>
      </c>
      <c r="S242" s="280">
        <f>IF(FD242+FE242+FF242+FG242+FH242&gt;0,MAXA(S$18:S241)+1,0)</f>
        <v>0</v>
      </c>
      <c r="T242" s="280">
        <f>IF(FJ242+FK242+FL242+FM242+FN242&gt;0,MAXA(T$18:T241)+1,0)</f>
        <v>0</v>
      </c>
      <c r="U242" s="280">
        <f>IF(FP242+FQ242+FR242+FS242+FT242&gt;0,MAXA(U$18:U241)+1,0)</f>
        <v>0</v>
      </c>
      <c r="V242" s="280">
        <f>IF(FV242+FW242+FX242+FY242+FZ242&gt;0,MAXA(V$18:V241)+1,0)</f>
        <v>0</v>
      </c>
      <c r="W242" s="280">
        <f>IF(GB242+GC242+GD242+GE242+GF242&gt;0,MAXA(W$18:W241)+1,0)</f>
        <v>0</v>
      </c>
      <c r="X242" s="280">
        <f>IF(GH242+GI242+GJ242+GK242+GL242&gt;0,MAXA(X$18:X241)+1,0)</f>
        <v>0</v>
      </c>
      <c r="Y242" s="280">
        <f>IF(GN242+GO242+GP242+GQ242+GR242&gt;0,MAXA(Y$18:Y241)+1,0)</f>
        <v>0</v>
      </c>
      <c r="Z242" s="280">
        <f>IF(GT242+GU242+GV242+GW242+GX242&gt;0,MAXA(Z$18:Z241)+1,0)</f>
        <v>0</v>
      </c>
      <c r="AA242" s="280">
        <f>IF(GZ242+HA242+HB242+HC242+HD242&gt;0,MAXA(AA$18:AA241)+1,0)</f>
        <v>0</v>
      </c>
      <c r="AB242" s="280">
        <f t="shared" si="119"/>
        <v>0</v>
      </c>
      <c r="AC242" s="280">
        <f t="shared" si="120"/>
        <v>0</v>
      </c>
      <c r="AD242" s="280">
        <f t="shared" si="121"/>
        <v>0</v>
      </c>
      <c r="AE242" s="280">
        <f t="shared" si="122"/>
        <v>0</v>
      </c>
      <c r="AF242" s="280">
        <f t="shared" si="123"/>
        <v>0</v>
      </c>
      <c r="AG242" s="280">
        <f t="shared" si="124"/>
        <v>0</v>
      </c>
      <c r="AH242" s="280">
        <f t="shared" si="125"/>
        <v>0</v>
      </c>
      <c r="AI242" s="280">
        <f t="shared" si="126"/>
        <v>0</v>
      </c>
      <c r="AJ242" s="280">
        <f t="shared" si="127"/>
        <v>0</v>
      </c>
      <c r="AK242" s="186" t="e">
        <f>MATCH(AY242,AY$18:AY674,0)</f>
        <v>#N/A</v>
      </c>
      <c r="AL242" s="280">
        <f t="shared" si="128"/>
        <v>0</v>
      </c>
      <c r="AM242" s="280">
        <f t="shared" si="133"/>
        <v>225</v>
      </c>
      <c r="AN242" s="415"/>
      <c r="AO242" s="416"/>
      <c r="AP242" s="303">
        <f t="shared" si="129"/>
        <v>0</v>
      </c>
      <c r="AQ242" s="304">
        <f t="shared" si="130"/>
        <v>0</v>
      </c>
      <c r="AR242" s="305">
        <f t="shared" si="131"/>
        <v>0</v>
      </c>
      <c r="AS242" s="284"/>
      <c r="AT242" s="285" t="str">
        <f t="shared" si="132"/>
        <v/>
      </c>
      <c r="AU242" s="286"/>
      <c r="AV242" s="287"/>
      <c r="AW242" s="288"/>
      <c r="AX242" s="289"/>
      <c r="AY242" s="290"/>
      <c r="AZ242" s="291"/>
      <c r="BA242" s="286"/>
      <c r="BB242" s="290"/>
      <c r="BC242" s="287"/>
      <c r="BD242" s="307"/>
      <c r="BE242" s="309"/>
      <c r="BF242" s="286"/>
      <c r="BG242" s="297"/>
      <c r="BH242" s="298"/>
      <c r="BI242" s="299"/>
      <c r="BJ242" s="300"/>
      <c r="BK242" s="301"/>
      <c r="BL242" s="286"/>
      <c r="BM242" s="297"/>
      <c r="BN242" s="298"/>
      <c r="BO242" s="299"/>
      <c r="BP242" s="300"/>
      <c r="BQ242" s="301"/>
      <c r="BR242" s="286"/>
      <c r="BS242" s="297"/>
      <c r="BT242" s="298"/>
      <c r="BU242" s="299"/>
      <c r="BV242" s="300"/>
      <c r="BW242" s="301"/>
      <c r="BX242" s="286"/>
      <c r="BY242" s="297"/>
      <c r="BZ242" s="298"/>
      <c r="CA242" s="299"/>
      <c r="CB242" s="300"/>
      <c r="CC242" s="291"/>
      <c r="CD242" s="286"/>
      <c r="CE242" s="297"/>
      <c r="CF242" s="298"/>
      <c r="CG242" s="299"/>
      <c r="CH242" s="300"/>
      <c r="CI242" s="291"/>
      <c r="CJ242" s="286"/>
      <c r="CK242" s="297"/>
      <c r="CL242" s="298"/>
      <c r="CM242" s="299"/>
      <c r="CN242" s="300"/>
      <c r="CO242" s="291"/>
      <c r="CP242" s="286"/>
      <c r="CQ242" s="297"/>
      <c r="CR242" s="298"/>
      <c r="CS242" s="299"/>
      <c r="CT242" s="300"/>
      <c r="CU242" s="291"/>
      <c r="CV242" s="286"/>
      <c r="CW242" s="297"/>
      <c r="CX242" s="298"/>
      <c r="CY242" s="299"/>
      <c r="CZ242" s="300"/>
      <c r="DA242" s="291"/>
      <c r="DB242" s="286"/>
      <c r="DC242" s="297"/>
      <c r="DD242" s="298"/>
      <c r="DE242" s="299"/>
      <c r="DF242" s="300"/>
      <c r="DG242" s="291"/>
      <c r="DH242" s="286"/>
      <c r="DI242" s="297"/>
      <c r="DJ242" s="298"/>
      <c r="DK242" s="299"/>
      <c r="DL242" s="300"/>
      <c r="DM242" s="291"/>
      <c r="DN242" s="286"/>
      <c r="DO242" s="297"/>
      <c r="DP242" s="298"/>
      <c r="DQ242" s="299"/>
      <c r="DR242" s="300"/>
      <c r="DS242" s="291"/>
      <c r="DT242" s="286"/>
      <c r="DU242" s="297"/>
      <c r="DV242" s="298"/>
      <c r="DW242" s="299"/>
      <c r="DX242" s="300"/>
      <c r="DY242" s="291"/>
      <c r="DZ242" s="286"/>
      <c r="EA242" s="297"/>
      <c r="EB242" s="298"/>
      <c r="EC242" s="299"/>
      <c r="ED242" s="300"/>
      <c r="EE242" s="291"/>
      <c r="EF242" s="286"/>
      <c r="EG242" s="297"/>
      <c r="EH242" s="298"/>
      <c r="EI242" s="299"/>
      <c r="EJ242" s="300"/>
      <c r="EK242" s="291"/>
      <c r="EL242" s="286"/>
      <c r="EM242" s="297"/>
      <c r="EN242" s="298"/>
      <c r="EO242" s="299"/>
      <c r="EP242" s="300"/>
      <c r="EQ242" s="291"/>
      <c r="ER242" s="286"/>
      <c r="ES242" s="297"/>
      <c r="ET242" s="298"/>
      <c r="EU242" s="299"/>
      <c r="EV242" s="300"/>
      <c r="EW242" s="291"/>
      <c r="EX242" s="286"/>
      <c r="EY242" s="297"/>
      <c r="EZ242" s="298"/>
      <c r="FA242" s="299"/>
      <c r="FB242" s="300"/>
      <c r="FC242" s="291"/>
      <c r="FD242" s="286"/>
      <c r="FE242" s="297"/>
      <c r="FF242" s="298"/>
      <c r="FG242" s="299"/>
      <c r="FH242" s="300"/>
      <c r="FI242" s="291"/>
      <c r="FJ242" s="286"/>
      <c r="FK242" s="297"/>
      <c r="FL242" s="298"/>
      <c r="FM242" s="299"/>
      <c r="FN242" s="300"/>
      <c r="FO242" s="291"/>
      <c r="FP242" s="286"/>
      <c r="FQ242" s="297"/>
      <c r="FR242" s="298"/>
      <c r="FS242" s="299"/>
      <c r="FT242" s="300"/>
      <c r="FU242" s="291"/>
      <c r="FV242" s="286"/>
      <c r="FW242" s="297"/>
      <c r="FX242" s="298"/>
      <c r="FY242" s="299"/>
      <c r="FZ242" s="300"/>
      <c r="GA242" s="291"/>
      <c r="GB242" s="286"/>
      <c r="GC242" s="297"/>
      <c r="GD242" s="298"/>
      <c r="GE242" s="299"/>
      <c r="GF242" s="300"/>
      <c r="GG242" s="291"/>
      <c r="GH242" s="286"/>
      <c r="GI242" s="297"/>
      <c r="GJ242" s="298"/>
      <c r="GK242" s="299"/>
      <c r="GL242" s="300"/>
      <c r="GM242" s="291"/>
      <c r="GN242" s="286"/>
      <c r="GO242" s="297"/>
      <c r="GP242" s="298"/>
      <c r="GQ242" s="299"/>
      <c r="GR242" s="300"/>
      <c r="GS242" s="291"/>
      <c r="GT242" s="286"/>
      <c r="GU242" s="297"/>
      <c r="GV242" s="298"/>
      <c r="GW242" s="299"/>
      <c r="GX242" s="300"/>
      <c r="GY242" s="291"/>
      <c r="GZ242" s="286"/>
      <c r="HA242" s="297"/>
      <c r="HB242" s="298"/>
      <c r="HC242" s="299"/>
      <c r="HD242" s="300"/>
    </row>
    <row r="243" spans="1:212" x14ac:dyDescent="0.25">
      <c r="A243" s="280">
        <f>IF(AL243=1,(MAXA(A$18:A242)+1),0)</f>
        <v>0</v>
      </c>
      <c r="B243" s="280">
        <f>IF(BF243+BG243+BH243+BI243+BJ243&gt;0,MAXA(B$18:B242)+1,0)</f>
        <v>0</v>
      </c>
      <c r="C243" s="280">
        <f>IF(BL243+BM243+BN243+BO243+BP243&gt;0,MAXA(C$18:C242)+1,0)</f>
        <v>0</v>
      </c>
      <c r="D243" s="280">
        <f>IF(BR243+BS243+BT243+BU243+BV243&gt;0,MAXA(D$18:D242)+1,0)</f>
        <v>0</v>
      </c>
      <c r="E243" s="280">
        <f>IF(BX243+BY243+BZ243+CA243+CB243&gt;0,MAXA(E$18:E242)+1,0)</f>
        <v>0</v>
      </c>
      <c r="F243" s="280">
        <f>IF(CD243+CE243+CF243+CG243+CH243&gt;0,MAXA(F$18:F242)+1,0)</f>
        <v>0</v>
      </c>
      <c r="G243" s="280">
        <f>IF(CJ243+CK243+CL243+CM243+CN243&gt;0,MAXA(G$18:G242)+1,0)</f>
        <v>0</v>
      </c>
      <c r="H243" s="280">
        <f>IF(CP243+CQ243+CR243+CS243+CT243&gt;0,MAXA(H$18:H242)+1,0)</f>
        <v>0</v>
      </c>
      <c r="I243" s="280">
        <f>IF(CV243+CW243+CX243+CY243+CZ243&gt;0,MAXA(I$18:I242)+1,0)</f>
        <v>0</v>
      </c>
      <c r="J243" s="280">
        <f>IF(DB243+DC243+DD243+DE243+DF243&gt;0,MAXA(J$18:J242)+1,0)</f>
        <v>0</v>
      </c>
      <c r="K243" s="280">
        <f>IF(DH243+DI243+DJ243+DK243+DL243&gt;0,MAXA(K$18:K242)+1,0)</f>
        <v>0</v>
      </c>
      <c r="L243" s="280">
        <f>IF(DN243+DO243+DP243+DQ243+DR243&gt;0,MAXA(L$18:L242)+1,0)</f>
        <v>0</v>
      </c>
      <c r="M243" s="280">
        <f>IF(DT243+DU243+DV243+DW243+DX243&gt;0,MAXA(M$18:M242)+1,0)</f>
        <v>0</v>
      </c>
      <c r="N243" s="280">
        <f>IF(DZ243+EA243+EB243+EC243+ED243&gt;0,MAXA(N$18:N242)+1,0)</f>
        <v>0</v>
      </c>
      <c r="O243" s="280">
        <f>IF(EF243+EG243+EH243+EI243+EJ243&gt;0,MAXA(O$18:O242)+1,0)</f>
        <v>0</v>
      </c>
      <c r="P243" s="280">
        <f>IF(EL243+EM243+EN243+EO243+EP243&gt;0,MAXA(P$18:P242)+1,0)</f>
        <v>0</v>
      </c>
      <c r="Q243" s="280">
        <f>IF(ER243+ES243+ET243+EU243+EV243&gt;0,MAXA(Q$18:Q242)+1,0)</f>
        <v>0</v>
      </c>
      <c r="R243" s="280">
        <f>IF(EX243+EY243+EZ243+FA243+FB243&gt;0,MAXA(R$18:R242)+1,0)</f>
        <v>0</v>
      </c>
      <c r="S243" s="280">
        <f>IF(FD243+FE243+FF243+FG243+FH243&gt;0,MAXA(S$18:S242)+1,0)</f>
        <v>0</v>
      </c>
      <c r="T243" s="280">
        <f>IF(FJ243+FK243+FL243+FM243+FN243&gt;0,MAXA(T$18:T242)+1,0)</f>
        <v>0</v>
      </c>
      <c r="U243" s="280">
        <f>IF(FP243+FQ243+FR243+FS243+FT243&gt;0,MAXA(U$18:U242)+1,0)</f>
        <v>0</v>
      </c>
      <c r="V243" s="280">
        <f>IF(FV243+FW243+FX243+FY243+FZ243&gt;0,MAXA(V$18:V242)+1,0)</f>
        <v>0</v>
      </c>
      <c r="W243" s="280">
        <f>IF(GB243+GC243+GD243+GE243+GF243&gt;0,MAXA(W$18:W242)+1,0)</f>
        <v>0</v>
      </c>
      <c r="X243" s="280">
        <f>IF(GH243+GI243+GJ243+GK243+GL243&gt;0,MAXA(X$18:X242)+1,0)</f>
        <v>0</v>
      </c>
      <c r="Y243" s="280">
        <f>IF(GN243+GO243+GP243+GQ243+GR243&gt;0,MAXA(Y$18:Y242)+1,0)</f>
        <v>0</v>
      </c>
      <c r="Z243" s="280">
        <f>IF(GT243+GU243+GV243+GW243+GX243&gt;0,MAXA(Z$18:Z242)+1,0)</f>
        <v>0</v>
      </c>
      <c r="AA243" s="280">
        <f>IF(GZ243+HA243+HB243+HC243+HD243&gt;0,MAXA(AA$18:AA242)+1,0)</f>
        <v>0</v>
      </c>
      <c r="AB243" s="280">
        <f t="shared" si="119"/>
        <v>0</v>
      </c>
      <c r="AC243" s="280">
        <f t="shared" si="120"/>
        <v>0</v>
      </c>
      <c r="AD243" s="280">
        <f t="shared" si="121"/>
        <v>0</v>
      </c>
      <c r="AE243" s="280">
        <f t="shared" si="122"/>
        <v>0</v>
      </c>
      <c r="AF243" s="280">
        <f t="shared" si="123"/>
        <v>0</v>
      </c>
      <c r="AG243" s="280">
        <f t="shared" si="124"/>
        <v>0</v>
      </c>
      <c r="AH243" s="280">
        <f t="shared" si="125"/>
        <v>0</v>
      </c>
      <c r="AI243" s="280">
        <f t="shared" si="126"/>
        <v>0</v>
      </c>
      <c r="AJ243" s="280">
        <f t="shared" si="127"/>
        <v>0</v>
      </c>
      <c r="AK243" s="186" t="e">
        <f>MATCH(AY243,AY$18:AY675,0)</f>
        <v>#N/A</v>
      </c>
      <c r="AL243" s="280">
        <f t="shared" si="128"/>
        <v>0</v>
      </c>
      <c r="AM243" s="280">
        <f t="shared" si="133"/>
        <v>226</v>
      </c>
      <c r="AN243" s="415"/>
      <c r="AO243" s="416"/>
      <c r="AP243" s="303">
        <f t="shared" si="129"/>
        <v>0</v>
      </c>
      <c r="AQ243" s="304">
        <f t="shared" si="130"/>
        <v>0</v>
      </c>
      <c r="AR243" s="305">
        <f t="shared" si="131"/>
        <v>0</v>
      </c>
      <c r="AS243" s="284"/>
      <c r="AT243" s="285" t="str">
        <f t="shared" si="132"/>
        <v/>
      </c>
      <c r="AU243" s="286"/>
      <c r="AV243" s="287"/>
      <c r="AW243" s="288"/>
      <c r="AX243" s="289"/>
      <c r="AY243" s="290"/>
      <c r="AZ243" s="291"/>
      <c r="BA243" s="286"/>
      <c r="BB243" s="290"/>
      <c r="BC243" s="287"/>
      <c r="BD243" s="307"/>
      <c r="BE243" s="309"/>
      <c r="BF243" s="286"/>
      <c r="BG243" s="297"/>
      <c r="BH243" s="298"/>
      <c r="BI243" s="299"/>
      <c r="BJ243" s="300"/>
      <c r="BK243" s="301"/>
      <c r="BL243" s="286"/>
      <c r="BM243" s="297"/>
      <c r="BN243" s="298"/>
      <c r="BO243" s="299"/>
      <c r="BP243" s="300"/>
      <c r="BQ243" s="301"/>
      <c r="BR243" s="286"/>
      <c r="BS243" s="297"/>
      <c r="BT243" s="298"/>
      <c r="BU243" s="299"/>
      <c r="BV243" s="300"/>
      <c r="BW243" s="301"/>
      <c r="BX243" s="286"/>
      <c r="BY243" s="297"/>
      <c r="BZ243" s="298"/>
      <c r="CA243" s="299"/>
      <c r="CB243" s="300"/>
      <c r="CC243" s="291"/>
      <c r="CD243" s="286"/>
      <c r="CE243" s="297"/>
      <c r="CF243" s="298"/>
      <c r="CG243" s="299"/>
      <c r="CH243" s="300"/>
      <c r="CI243" s="291"/>
      <c r="CJ243" s="286"/>
      <c r="CK243" s="297"/>
      <c r="CL243" s="298"/>
      <c r="CM243" s="299"/>
      <c r="CN243" s="300"/>
      <c r="CO243" s="291"/>
      <c r="CP243" s="286"/>
      <c r="CQ243" s="297"/>
      <c r="CR243" s="298"/>
      <c r="CS243" s="299"/>
      <c r="CT243" s="300"/>
      <c r="CU243" s="291"/>
      <c r="CV243" s="286"/>
      <c r="CW243" s="297"/>
      <c r="CX243" s="298"/>
      <c r="CY243" s="299"/>
      <c r="CZ243" s="300"/>
      <c r="DA243" s="291"/>
      <c r="DB243" s="286"/>
      <c r="DC243" s="297"/>
      <c r="DD243" s="298"/>
      <c r="DE243" s="299"/>
      <c r="DF243" s="300"/>
      <c r="DG243" s="291"/>
      <c r="DH243" s="286"/>
      <c r="DI243" s="297"/>
      <c r="DJ243" s="298"/>
      <c r="DK243" s="299"/>
      <c r="DL243" s="300"/>
      <c r="DM243" s="291"/>
      <c r="DN243" s="286"/>
      <c r="DO243" s="297"/>
      <c r="DP243" s="298"/>
      <c r="DQ243" s="299"/>
      <c r="DR243" s="300"/>
      <c r="DS243" s="291"/>
      <c r="DT243" s="286"/>
      <c r="DU243" s="297"/>
      <c r="DV243" s="298"/>
      <c r="DW243" s="299"/>
      <c r="DX243" s="300"/>
      <c r="DY243" s="291"/>
      <c r="DZ243" s="286"/>
      <c r="EA243" s="297"/>
      <c r="EB243" s="298"/>
      <c r="EC243" s="299"/>
      <c r="ED243" s="300"/>
      <c r="EE243" s="291"/>
      <c r="EF243" s="286"/>
      <c r="EG243" s="297"/>
      <c r="EH243" s="298"/>
      <c r="EI243" s="299"/>
      <c r="EJ243" s="300"/>
      <c r="EK243" s="291"/>
      <c r="EL243" s="286"/>
      <c r="EM243" s="297"/>
      <c r="EN243" s="298"/>
      <c r="EO243" s="299"/>
      <c r="EP243" s="300"/>
      <c r="EQ243" s="291"/>
      <c r="ER243" s="286"/>
      <c r="ES243" s="297"/>
      <c r="ET243" s="298"/>
      <c r="EU243" s="299"/>
      <c r="EV243" s="300"/>
      <c r="EW243" s="291"/>
      <c r="EX243" s="286"/>
      <c r="EY243" s="297"/>
      <c r="EZ243" s="298"/>
      <c r="FA243" s="299"/>
      <c r="FB243" s="300"/>
      <c r="FC243" s="291"/>
      <c r="FD243" s="286"/>
      <c r="FE243" s="297"/>
      <c r="FF243" s="298"/>
      <c r="FG243" s="299"/>
      <c r="FH243" s="300"/>
      <c r="FI243" s="291"/>
      <c r="FJ243" s="286"/>
      <c r="FK243" s="297"/>
      <c r="FL243" s="298"/>
      <c r="FM243" s="299"/>
      <c r="FN243" s="300"/>
      <c r="FO243" s="291"/>
      <c r="FP243" s="286"/>
      <c r="FQ243" s="297"/>
      <c r="FR243" s="298"/>
      <c r="FS243" s="299"/>
      <c r="FT243" s="300"/>
      <c r="FU243" s="291"/>
      <c r="FV243" s="286"/>
      <c r="FW243" s="297"/>
      <c r="FX243" s="298"/>
      <c r="FY243" s="299"/>
      <c r="FZ243" s="300"/>
      <c r="GA243" s="291"/>
      <c r="GB243" s="286"/>
      <c r="GC243" s="297"/>
      <c r="GD243" s="298"/>
      <c r="GE243" s="299"/>
      <c r="GF243" s="300"/>
      <c r="GG243" s="291"/>
      <c r="GH243" s="286"/>
      <c r="GI243" s="297"/>
      <c r="GJ243" s="298"/>
      <c r="GK243" s="299"/>
      <c r="GL243" s="300"/>
      <c r="GM243" s="291"/>
      <c r="GN243" s="286"/>
      <c r="GO243" s="297"/>
      <c r="GP243" s="298"/>
      <c r="GQ243" s="299"/>
      <c r="GR243" s="300"/>
      <c r="GS243" s="291"/>
      <c r="GT243" s="286"/>
      <c r="GU243" s="297"/>
      <c r="GV243" s="298"/>
      <c r="GW243" s="299"/>
      <c r="GX243" s="300"/>
      <c r="GY243" s="291"/>
      <c r="GZ243" s="286"/>
      <c r="HA243" s="297"/>
      <c r="HB243" s="298"/>
      <c r="HC243" s="299"/>
      <c r="HD243" s="300"/>
    </row>
    <row r="244" spans="1:212" x14ac:dyDescent="0.25">
      <c r="A244" s="280">
        <f>IF(AL244=1,(MAXA(A$18:A243)+1),0)</f>
        <v>0</v>
      </c>
      <c r="B244" s="280">
        <f>IF(BF244+BG244+BH244+BI244+BJ244&gt;0,MAXA(B$18:B243)+1,0)</f>
        <v>0</v>
      </c>
      <c r="C244" s="280">
        <f>IF(BL244+BM244+BN244+BO244+BP244&gt;0,MAXA(C$18:C243)+1,0)</f>
        <v>0</v>
      </c>
      <c r="D244" s="280">
        <f>IF(BR244+BS244+BT244+BU244+BV244&gt;0,MAXA(D$18:D243)+1,0)</f>
        <v>0</v>
      </c>
      <c r="E244" s="280">
        <f>IF(BX244+BY244+BZ244+CA244+CB244&gt;0,MAXA(E$18:E243)+1,0)</f>
        <v>0</v>
      </c>
      <c r="F244" s="280">
        <f>IF(CD244+CE244+CF244+CG244+CH244&gt;0,MAXA(F$18:F243)+1,0)</f>
        <v>0</v>
      </c>
      <c r="G244" s="280">
        <f>IF(CJ244+CK244+CL244+CM244+CN244&gt;0,MAXA(G$18:G243)+1,0)</f>
        <v>0</v>
      </c>
      <c r="H244" s="280">
        <f>IF(CP244+CQ244+CR244+CS244+CT244&gt;0,MAXA(H$18:H243)+1,0)</f>
        <v>0</v>
      </c>
      <c r="I244" s="280">
        <f>IF(CV244+CW244+CX244+CY244+CZ244&gt;0,MAXA(I$18:I243)+1,0)</f>
        <v>0</v>
      </c>
      <c r="J244" s="280">
        <f>IF(DB244+DC244+DD244+DE244+DF244&gt;0,MAXA(J$18:J243)+1,0)</f>
        <v>0</v>
      </c>
      <c r="K244" s="280">
        <f>IF(DH244+DI244+DJ244+DK244+DL244&gt;0,MAXA(K$18:K243)+1,0)</f>
        <v>0</v>
      </c>
      <c r="L244" s="280">
        <f>IF(DN244+DO244+DP244+DQ244+DR244&gt;0,MAXA(L$18:L243)+1,0)</f>
        <v>0</v>
      </c>
      <c r="M244" s="280">
        <f>IF(DT244+DU244+DV244+DW244+DX244&gt;0,MAXA(M$18:M243)+1,0)</f>
        <v>0</v>
      </c>
      <c r="N244" s="280">
        <f>IF(DZ244+EA244+EB244+EC244+ED244&gt;0,MAXA(N$18:N243)+1,0)</f>
        <v>0</v>
      </c>
      <c r="O244" s="280">
        <f>IF(EF244+EG244+EH244+EI244+EJ244&gt;0,MAXA(O$18:O243)+1,0)</f>
        <v>0</v>
      </c>
      <c r="P244" s="280">
        <f>IF(EL244+EM244+EN244+EO244+EP244&gt;0,MAXA(P$18:P243)+1,0)</f>
        <v>0</v>
      </c>
      <c r="Q244" s="280">
        <f>IF(ER244+ES244+ET244+EU244+EV244&gt;0,MAXA(Q$18:Q243)+1,0)</f>
        <v>0</v>
      </c>
      <c r="R244" s="280">
        <f>IF(EX244+EY244+EZ244+FA244+FB244&gt;0,MAXA(R$18:R243)+1,0)</f>
        <v>0</v>
      </c>
      <c r="S244" s="280">
        <f>IF(FD244+FE244+FF244+FG244+FH244&gt;0,MAXA(S$18:S243)+1,0)</f>
        <v>0</v>
      </c>
      <c r="T244" s="280">
        <f>IF(FJ244+FK244+FL244+FM244+FN244&gt;0,MAXA(T$18:T243)+1,0)</f>
        <v>0</v>
      </c>
      <c r="U244" s="280">
        <f>IF(FP244+FQ244+FR244+FS244+FT244&gt;0,MAXA(U$18:U243)+1,0)</f>
        <v>0</v>
      </c>
      <c r="V244" s="280">
        <f>IF(FV244+FW244+FX244+FY244+FZ244&gt;0,MAXA(V$18:V243)+1,0)</f>
        <v>0</v>
      </c>
      <c r="W244" s="280">
        <f>IF(GB244+GC244+GD244+GE244+GF244&gt;0,MAXA(W$18:W243)+1,0)</f>
        <v>0</v>
      </c>
      <c r="X244" s="280">
        <f>IF(GH244+GI244+GJ244+GK244+GL244&gt;0,MAXA(X$18:X243)+1,0)</f>
        <v>0</v>
      </c>
      <c r="Y244" s="280">
        <f>IF(GN244+GO244+GP244+GQ244+GR244&gt;0,MAXA(Y$18:Y243)+1,0)</f>
        <v>0</v>
      </c>
      <c r="Z244" s="280">
        <f>IF(GT244+GU244+GV244+GW244+GX244&gt;0,MAXA(Z$18:Z243)+1,0)</f>
        <v>0</v>
      </c>
      <c r="AA244" s="280">
        <f>IF(GZ244+HA244+HB244+HC244+HD244&gt;0,MAXA(AA$18:AA243)+1,0)</f>
        <v>0</v>
      </c>
      <c r="AB244" s="280">
        <f t="shared" si="119"/>
        <v>0</v>
      </c>
      <c r="AC244" s="280">
        <f t="shared" si="120"/>
        <v>0</v>
      </c>
      <c r="AD244" s="280">
        <f t="shared" si="121"/>
        <v>0</v>
      </c>
      <c r="AE244" s="280">
        <f t="shared" si="122"/>
        <v>0</v>
      </c>
      <c r="AF244" s="280">
        <f t="shared" si="123"/>
        <v>0</v>
      </c>
      <c r="AG244" s="280">
        <f t="shared" si="124"/>
        <v>0</v>
      </c>
      <c r="AH244" s="280">
        <f t="shared" si="125"/>
        <v>0</v>
      </c>
      <c r="AI244" s="280">
        <f t="shared" si="126"/>
        <v>0</v>
      </c>
      <c r="AJ244" s="280">
        <f t="shared" si="127"/>
        <v>0</v>
      </c>
      <c r="AK244" s="186" t="e">
        <f>MATCH(AY244,AY$18:AY676,0)</f>
        <v>#N/A</v>
      </c>
      <c r="AL244" s="280">
        <f t="shared" si="128"/>
        <v>0</v>
      </c>
      <c r="AM244" s="280">
        <f t="shared" si="133"/>
        <v>227</v>
      </c>
      <c r="AN244" s="415"/>
      <c r="AO244" s="416"/>
      <c r="AP244" s="303">
        <f t="shared" si="129"/>
        <v>0</v>
      </c>
      <c r="AQ244" s="304">
        <f t="shared" si="130"/>
        <v>0</v>
      </c>
      <c r="AR244" s="305">
        <f t="shared" si="131"/>
        <v>0</v>
      </c>
      <c r="AS244" s="284"/>
      <c r="AT244" s="285" t="str">
        <f t="shared" si="132"/>
        <v/>
      </c>
      <c r="AU244" s="286"/>
      <c r="AV244" s="287"/>
      <c r="AW244" s="288"/>
      <c r="AX244" s="289"/>
      <c r="AY244" s="290"/>
      <c r="AZ244" s="291"/>
      <c r="BA244" s="286"/>
      <c r="BB244" s="290"/>
      <c r="BC244" s="287"/>
      <c r="BD244" s="307"/>
      <c r="BE244" s="309"/>
      <c r="BF244" s="286"/>
      <c r="BG244" s="297"/>
      <c r="BH244" s="298"/>
      <c r="BI244" s="299"/>
      <c r="BJ244" s="300"/>
      <c r="BK244" s="301"/>
      <c r="BL244" s="286"/>
      <c r="BM244" s="297"/>
      <c r="BN244" s="298"/>
      <c r="BO244" s="299"/>
      <c r="BP244" s="300"/>
      <c r="BQ244" s="301"/>
      <c r="BR244" s="286"/>
      <c r="BS244" s="297"/>
      <c r="BT244" s="298"/>
      <c r="BU244" s="299"/>
      <c r="BV244" s="300"/>
      <c r="BW244" s="301"/>
      <c r="BX244" s="286"/>
      <c r="BY244" s="297"/>
      <c r="BZ244" s="298"/>
      <c r="CA244" s="299"/>
      <c r="CB244" s="300"/>
      <c r="CC244" s="291"/>
      <c r="CD244" s="286"/>
      <c r="CE244" s="297"/>
      <c r="CF244" s="298"/>
      <c r="CG244" s="299"/>
      <c r="CH244" s="300"/>
      <c r="CI244" s="291"/>
      <c r="CJ244" s="286"/>
      <c r="CK244" s="297"/>
      <c r="CL244" s="298"/>
      <c r="CM244" s="299"/>
      <c r="CN244" s="300"/>
      <c r="CO244" s="291"/>
      <c r="CP244" s="286"/>
      <c r="CQ244" s="297"/>
      <c r="CR244" s="298"/>
      <c r="CS244" s="299"/>
      <c r="CT244" s="300"/>
      <c r="CU244" s="291"/>
      <c r="CV244" s="286"/>
      <c r="CW244" s="297"/>
      <c r="CX244" s="298"/>
      <c r="CY244" s="299"/>
      <c r="CZ244" s="300"/>
      <c r="DA244" s="291"/>
      <c r="DB244" s="286"/>
      <c r="DC244" s="297"/>
      <c r="DD244" s="298"/>
      <c r="DE244" s="299"/>
      <c r="DF244" s="300"/>
      <c r="DG244" s="291"/>
      <c r="DH244" s="286"/>
      <c r="DI244" s="297"/>
      <c r="DJ244" s="298"/>
      <c r="DK244" s="299"/>
      <c r="DL244" s="300"/>
      <c r="DM244" s="291"/>
      <c r="DN244" s="286"/>
      <c r="DO244" s="297"/>
      <c r="DP244" s="298"/>
      <c r="DQ244" s="299"/>
      <c r="DR244" s="300"/>
      <c r="DS244" s="291"/>
      <c r="DT244" s="286"/>
      <c r="DU244" s="297"/>
      <c r="DV244" s="298"/>
      <c r="DW244" s="299"/>
      <c r="DX244" s="300"/>
      <c r="DY244" s="291"/>
      <c r="DZ244" s="286"/>
      <c r="EA244" s="297"/>
      <c r="EB244" s="298"/>
      <c r="EC244" s="299"/>
      <c r="ED244" s="300"/>
      <c r="EE244" s="291"/>
      <c r="EF244" s="286"/>
      <c r="EG244" s="297"/>
      <c r="EH244" s="298"/>
      <c r="EI244" s="299"/>
      <c r="EJ244" s="300"/>
      <c r="EK244" s="291"/>
      <c r="EL244" s="286"/>
      <c r="EM244" s="297"/>
      <c r="EN244" s="298"/>
      <c r="EO244" s="299"/>
      <c r="EP244" s="300"/>
      <c r="EQ244" s="291"/>
      <c r="ER244" s="286"/>
      <c r="ES244" s="297"/>
      <c r="ET244" s="298"/>
      <c r="EU244" s="299"/>
      <c r="EV244" s="300"/>
      <c r="EW244" s="291"/>
      <c r="EX244" s="286"/>
      <c r="EY244" s="297"/>
      <c r="EZ244" s="298"/>
      <c r="FA244" s="299"/>
      <c r="FB244" s="300"/>
      <c r="FC244" s="291"/>
      <c r="FD244" s="286"/>
      <c r="FE244" s="297"/>
      <c r="FF244" s="298"/>
      <c r="FG244" s="299"/>
      <c r="FH244" s="300"/>
      <c r="FI244" s="291"/>
      <c r="FJ244" s="286"/>
      <c r="FK244" s="297"/>
      <c r="FL244" s="298"/>
      <c r="FM244" s="299"/>
      <c r="FN244" s="300"/>
      <c r="FO244" s="291"/>
      <c r="FP244" s="286"/>
      <c r="FQ244" s="297"/>
      <c r="FR244" s="298"/>
      <c r="FS244" s="299"/>
      <c r="FT244" s="300"/>
      <c r="FU244" s="291"/>
      <c r="FV244" s="286"/>
      <c r="FW244" s="297"/>
      <c r="FX244" s="298"/>
      <c r="FY244" s="299"/>
      <c r="FZ244" s="300"/>
      <c r="GA244" s="291"/>
      <c r="GB244" s="286"/>
      <c r="GC244" s="297"/>
      <c r="GD244" s="298"/>
      <c r="GE244" s="299"/>
      <c r="GF244" s="300"/>
      <c r="GG244" s="291"/>
      <c r="GH244" s="286"/>
      <c r="GI244" s="297"/>
      <c r="GJ244" s="298"/>
      <c r="GK244" s="299"/>
      <c r="GL244" s="300"/>
      <c r="GM244" s="291"/>
      <c r="GN244" s="286"/>
      <c r="GO244" s="297"/>
      <c r="GP244" s="298"/>
      <c r="GQ244" s="299"/>
      <c r="GR244" s="300"/>
      <c r="GS244" s="291"/>
      <c r="GT244" s="286"/>
      <c r="GU244" s="297"/>
      <c r="GV244" s="298"/>
      <c r="GW244" s="299"/>
      <c r="GX244" s="300"/>
      <c r="GY244" s="291"/>
      <c r="GZ244" s="286"/>
      <c r="HA244" s="297"/>
      <c r="HB244" s="298"/>
      <c r="HC244" s="299"/>
      <c r="HD244" s="300"/>
    </row>
    <row r="245" spans="1:212" x14ac:dyDescent="0.25">
      <c r="A245" s="280">
        <f>IF(AL245=1,(MAXA(A$18:A244)+1),0)</f>
        <v>0</v>
      </c>
      <c r="B245" s="280">
        <f>IF(BF245+BG245+BH245+BI245+BJ245&gt;0,MAXA(B$18:B244)+1,0)</f>
        <v>0</v>
      </c>
      <c r="C245" s="280">
        <f>IF(BL245+BM245+BN245+BO245+BP245&gt;0,MAXA(C$18:C244)+1,0)</f>
        <v>0</v>
      </c>
      <c r="D245" s="280">
        <f>IF(BR245+BS245+BT245+BU245+BV245&gt;0,MAXA(D$18:D244)+1,0)</f>
        <v>0</v>
      </c>
      <c r="E245" s="280">
        <f>IF(BX245+BY245+BZ245+CA245+CB245&gt;0,MAXA(E$18:E244)+1,0)</f>
        <v>0</v>
      </c>
      <c r="F245" s="280">
        <f>IF(CD245+CE245+CF245+CG245+CH245&gt;0,MAXA(F$18:F244)+1,0)</f>
        <v>0</v>
      </c>
      <c r="G245" s="280">
        <f>IF(CJ245+CK245+CL245+CM245+CN245&gt;0,MAXA(G$18:G244)+1,0)</f>
        <v>0</v>
      </c>
      <c r="H245" s="280">
        <f>IF(CP245+CQ245+CR245+CS245+CT245&gt;0,MAXA(H$18:H244)+1,0)</f>
        <v>0</v>
      </c>
      <c r="I245" s="280">
        <f>IF(CV245+CW245+CX245+CY245+CZ245&gt;0,MAXA(I$18:I244)+1,0)</f>
        <v>0</v>
      </c>
      <c r="J245" s="280">
        <f>IF(DB245+DC245+DD245+DE245+DF245&gt;0,MAXA(J$18:J244)+1,0)</f>
        <v>0</v>
      </c>
      <c r="K245" s="280">
        <f>IF(DH245+DI245+DJ245+DK245+DL245&gt;0,MAXA(K$18:K244)+1,0)</f>
        <v>0</v>
      </c>
      <c r="L245" s="280">
        <f>IF(DN245+DO245+DP245+DQ245+DR245&gt;0,MAXA(L$18:L244)+1,0)</f>
        <v>0</v>
      </c>
      <c r="M245" s="280">
        <f>IF(DT245+DU245+DV245+DW245+DX245&gt;0,MAXA(M$18:M244)+1,0)</f>
        <v>0</v>
      </c>
      <c r="N245" s="280">
        <f>IF(DZ245+EA245+EB245+EC245+ED245&gt;0,MAXA(N$18:N244)+1,0)</f>
        <v>0</v>
      </c>
      <c r="O245" s="280">
        <f>IF(EF245+EG245+EH245+EI245+EJ245&gt;0,MAXA(O$18:O244)+1,0)</f>
        <v>0</v>
      </c>
      <c r="P245" s="280">
        <f>IF(EL245+EM245+EN245+EO245+EP245&gt;0,MAXA(P$18:P244)+1,0)</f>
        <v>0</v>
      </c>
      <c r="Q245" s="280">
        <f>IF(ER245+ES245+ET245+EU245+EV245&gt;0,MAXA(Q$18:Q244)+1,0)</f>
        <v>0</v>
      </c>
      <c r="R245" s="280">
        <f>IF(EX245+EY245+EZ245+FA245+FB245&gt;0,MAXA(R$18:R244)+1,0)</f>
        <v>0</v>
      </c>
      <c r="S245" s="280">
        <f>IF(FD245+FE245+FF245+FG245+FH245&gt;0,MAXA(S$18:S244)+1,0)</f>
        <v>0</v>
      </c>
      <c r="T245" s="280">
        <f>IF(FJ245+FK245+FL245+FM245+FN245&gt;0,MAXA(T$18:T244)+1,0)</f>
        <v>0</v>
      </c>
      <c r="U245" s="280">
        <f>IF(FP245+FQ245+FR245+FS245+FT245&gt;0,MAXA(U$18:U244)+1,0)</f>
        <v>0</v>
      </c>
      <c r="V245" s="280">
        <f>IF(FV245+FW245+FX245+FY245+FZ245&gt;0,MAXA(V$18:V244)+1,0)</f>
        <v>0</v>
      </c>
      <c r="W245" s="280">
        <f>IF(GB245+GC245+GD245+GE245+GF245&gt;0,MAXA(W$18:W244)+1,0)</f>
        <v>0</v>
      </c>
      <c r="X245" s="280">
        <f>IF(GH245+GI245+GJ245+GK245+GL245&gt;0,MAXA(X$18:X244)+1,0)</f>
        <v>0</v>
      </c>
      <c r="Y245" s="280">
        <f>IF(GN245+GO245+GP245+GQ245+GR245&gt;0,MAXA(Y$18:Y244)+1,0)</f>
        <v>0</v>
      </c>
      <c r="Z245" s="280">
        <f>IF(GT245+GU245+GV245+GW245+GX245&gt;0,MAXA(Z$18:Z244)+1,0)</f>
        <v>0</v>
      </c>
      <c r="AA245" s="280">
        <f>IF(GZ245+HA245+HB245+HC245+HD245&gt;0,MAXA(AA$18:AA244)+1,0)</f>
        <v>0</v>
      </c>
      <c r="AB245" s="280">
        <f t="shared" si="119"/>
        <v>0</v>
      </c>
      <c r="AC245" s="280">
        <f t="shared" si="120"/>
        <v>0</v>
      </c>
      <c r="AD245" s="280">
        <f t="shared" si="121"/>
        <v>0</v>
      </c>
      <c r="AE245" s="280">
        <f t="shared" si="122"/>
        <v>0</v>
      </c>
      <c r="AF245" s="280">
        <f t="shared" si="123"/>
        <v>0</v>
      </c>
      <c r="AG245" s="280">
        <f t="shared" si="124"/>
        <v>0</v>
      </c>
      <c r="AH245" s="280">
        <f t="shared" si="125"/>
        <v>0</v>
      </c>
      <c r="AI245" s="280">
        <f t="shared" si="126"/>
        <v>0</v>
      </c>
      <c r="AJ245" s="280">
        <f t="shared" si="127"/>
        <v>0</v>
      </c>
      <c r="AK245" s="186" t="e">
        <f>MATCH(AY245,AY$18:AY677,0)</f>
        <v>#N/A</v>
      </c>
      <c r="AL245" s="280">
        <f t="shared" si="128"/>
        <v>0</v>
      </c>
      <c r="AM245" s="280">
        <f t="shared" si="133"/>
        <v>228</v>
      </c>
      <c r="AN245" s="415"/>
      <c r="AO245" s="416"/>
      <c r="AP245" s="303">
        <f t="shared" si="129"/>
        <v>0</v>
      </c>
      <c r="AQ245" s="304">
        <f t="shared" si="130"/>
        <v>0</v>
      </c>
      <c r="AR245" s="305">
        <f t="shared" si="131"/>
        <v>0</v>
      </c>
      <c r="AS245" s="284"/>
      <c r="AT245" s="285" t="str">
        <f t="shared" si="132"/>
        <v/>
      </c>
      <c r="AU245" s="286"/>
      <c r="AV245" s="287"/>
      <c r="AW245" s="288"/>
      <c r="AX245" s="289"/>
      <c r="AY245" s="290"/>
      <c r="AZ245" s="291"/>
      <c r="BA245" s="286"/>
      <c r="BB245" s="290"/>
      <c r="BC245" s="287"/>
      <c r="BD245" s="307"/>
      <c r="BE245" s="309"/>
      <c r="BF245" s="286"/>
      <c r="BG245" s="297"/>
      <c r="BH245" s="298"/>
      <c r="BI245" s="299"/>
      <c r="BJ245" s="300"/>
      <c r="BK245" s="301"/>
      <c r="BL245" s="286"/>
      <c r="BM245" s="297"/>
      <c r="BN245" s="298"/>
      <c r="BO245" s="299"/>
      <c r="BP245" s="300"/>
      <c r="BQ245" s="301"/>
      <c r="BR245" s="286"/>
      <c r="BS245" s="297"/>
      <c r="BT245" s="298"/>
      <c r="BU245" s="299"/>
      <c r="BV245" s="300"/>
      <c r="BW245" s="301"/>
      <c r="BX245" s="286"/>
      <c r="BY245" s="297"/>
      <c r="BZ245" s="298"/>
      <c r="CA245" s="299"/>
      <c r="CB245" s="300"/>
      <c r="CC245" s="291"/>
      <c r="CD245" s="286"/>
      <c r="CE245" s="297"/>
      <c r="CF245" s="298"/>
      <c r="CG245" s="299"/>
      <c r="CH245" s="300"/>
      <c r="CI245" s="291"/>
      <c r="CJ245" s="286"/>
      <c r="CK245" s="297"/>
      <c r="CL245" s="298"/>
      <c r="CM245" s="299"/>
      <c r="CN245" s="300"/>
      <c r="CO245" s="291"/>
      <c r="CP245" s="286"/>
      <c r="CQ245" s="297"/>
      <c r="CR245" s="298"/>
      <c r="CS245" s="299"/>
      <c r="CT245" s="300"/>
      <c r="CU245" s="291"/>
      <c r="CV245" s="286"/>
      <c r="CW245" s="297"/>
      <c r="CX245" s="298"/>
      <c r="CY245" s="299"/>
      <c r="CZ245" s="300"/>
      <c r="DA245" s="291"/>
      <c r="DB245" s="286"/>
      <c r="DC245" s="297"/>
      <c r="DD245" s="298"/>
      <c r="DE245" s="299"/>
      <c r="DF245" s="300"/>
      <c r="DG245" s="291"/>
      <c r="DH245" s="286"/>
      <c r="DI245" s="297"/>
      <c r="DJ245" s="298"/>
      <c r="DK245" s="299"/>
      <c r="DL245" s="300"/>
      <c r="DM245" s="291"/>
      <c r="DN245" s="286"/>
      <c r="DO245" s="297"/>
      <c r="DP245" s="298"/>
      <c r="DQ245" s="299"/>
      <c r="DR245" s="300"/>
      <c r="DS245" s="291"/>
      <c r="DT245" s="286"/>
      <c r="DU245" s="297"/>
      <c r="DV245" s="298"/>
      <c r="DW245" s="299"/>
      <c r="DX245" s="300"/>
      <c r="DY245" s="291"/>
      <c r="DZ245" s="286"/>
      <c r="EA245" s="297"/>
      <c r="EB245" s="298"/>
      <c r="EC245" s="299"/>
      <c r="ED245" s="300"/>
      <c r="EE245" s="291"/>
      <c r="EF245" s="286"/>
      <c r="EG245" s="297"/>
      <c r="EH245" s="298"/>
      <c r="EI245" s="299"/>
      <c r="EJ245" s="300"/>
      <c r="EK245" s="291"/>
      <c r="EL245" s="286"/>
      <c r="EM245" s="297"/>
      <c r="EN245" s="298"/>
      <c r="EO245" s="299"/>
      <c r="EP245" s="300"/>
      <c r="EQ245" s="291"/>
      <c r="ER245" s="286"/>
      <c r="ES245" s="297"/>
      <c r="ET245" s="298"/>
      <c r="EU245" s="299"/>
      <c r="EV245" s="300"/>
      <c r="EW245" s="291"/>
      <c r="EX245" s="286"/>
      <c r="EY245" s="297"/>
      <c r="EZ245" s="298"/>
      <c r="FA245" s="299"/>
      <c r="FB245" s="300"/>
      <c r="FC245" s="291"/>
      <c r="FD245" s="286"/>
      <c r="FE245" s="297"/>
      <c r="FF245" s="298"/>
      <c r="FG245" s="299"/>
      <c r="FH245" s="300"/>
      <c r="FI245" s="291"/>
      <c r="FJ245" s="286"/>
      <c r="FK245" s="297"/>
      <c r="FL245" s="298"/>
      <c r="FM245" s="299"/>
      <c r="FN245" s="300"/>
      <c r="FO245" s="291"/>
      <c r="FP245" s="286"/>
      <c r="FQ245" s="297"/>
      <c r="FR245" s="298"/>
      <c r="FS245" s="299"/>
      <c r="FT245" s="300"/>
      <c r="FU245" s="291"/>
      <c r="FV245" s="286"/>
      <c r="FW245" s="297"/>
      <c r="FX245" s="298"/>
      <c r="FY245" s="299"/>
      <c r="FZ245" s="300"/>
      <c r="GA245" s="291"/>
      <c r="GB245" s="286"/>
      <c r="GC245" s="297"/>
      <c r="GD245" s="298"/>
      <c r="GE245" s="299"/>
      <c r="GF245" s="300"/>
      <c r="GG245" s="291"/>
      <c r="GH245" s="286"/>
      <c r="GI245" s="297"/>
      <c r="GJ245" s="298"/>
      <c r="GK245" s="299"/>
      <c r="GL245" s="300"/>
      <c r="GM245" s="291"/>
      <c r="GN245" s="286"/>
      <c r="GO245" s="297"/>
      <c r="GP245" s="298"/>
      <c r="GQ245" s="299"/>
      <c r="GR245" s="300"/>
      <c r="GS245" s="291"/>
      <c r="GT245" s="286"/>
      <c r="GU245" s="297"/>
      <c r="GV245" s="298"/>
      <c r="GW245" s="299"/>
      <c r="GX245" s="300"/>
      <c r="GY245" s="291"/>
      <c r="GZ245" s="286"/>
      <c r="HA245" s="297"/>
      <c r="HB245" s="298"/>
      <c r="HC245" s="299"/>
      <c r="HD245" s="300"/>
    </row>
    <row r="246" spans="1:212" x14ac:dyDescent="0.25">
      <c r="A246" s="280">
        <f>IF(AL246=1,(MAXA(A$18:A245)+1),0)</f>
        <v>0</v>
      </c>
      <c r="B246" s="280">
        <f>IF(BF246+BG246+BH246+BI246+BJ246&gt;0,MAXA(B$18:B245)+1,0)</f>
        <v>0</v>
      </c>
      <c r="C246" s="280">
        <f>IF(BL246+BM246+BN246+BO246+BP246&gt;0,MAXA(C$18:C245)+1,0)</f>
        <v>0</v>
      </c>
      <c r="D246" s="280">
        <f>IF(BR246+BS246+BT246+BU246+BV246&gt;0,MAXA(D$18:D245)+1,0)</f>
        <v>0</v>
      </c>
      <c r="E246" s="280">
        <f>IF(BX246+BY246+BZ246+CA246+CB246&gt;0,MAXA(E$18:E245)+1,0)</f>
        <v>0</v>
      </c>
      <c r="F246" s="280">
        <f>IF(CD246+CE246+CF246+CG246+CH246&gt;0,MAXA(F$18:F245)+1,0)</f>
        <v>0</v>
      </c>
      <c r="G246" s="280">
        <f>IF(CJ246+CK246+CL246+CM246+CN246&gt;0,MAXA(G$18:G245)+1,0)</f>
        <v>0</v>
      </c>
      <c r="H246" s="280">
        <f>IF(CP246+CQ246+CR246+CS246+CT246&gt;0,MAXA(H$18:H245)+1,0)</f>
        <v>0</v>
      </c>
      <c r="I246" s="280">
        <f>IF(CV246+CW246+CX246+CY246+CZ246&gt;0,MAXA(I$18:I245)+1,0)</f>
        <v>0</v>
      </c>
      <c r="J246" s="280">
        <f>IF(DB246+DC246+DD246+DE246+DF246&gt;0,MAXA(J$18:J245)+1,0)</f>
        <v>0</v>
      </c>
      <c r="K246" s="280">
        <f>IF(DH246+DI246+DJ246+DK246+DL246&gt;0,MAXA(K$18:K245)+1,0)</f>
        <v>0</v>
      </c>
      <c r="L246" s="280">
        <f>IF(DN246+DO246+DP246+DQ246+DR246&gt;0,MAXA(L$18:L245)+1,0)</f>
        <v>0</v>
      </c>
      <c r="M246" s="280">
        <f>IF(DT246+DU246+DV246+DW246+DX246&gt;0,MAXA(M$18:M245)+1,0)</f>
        <v>0</v>
      </c>
      <c r="N246" s="280">
        <f>IF(DZ246+EA246+EB246+EC246+ED246&gt;0,MAXA(N$18:N245)+1,0)</f>
        <v>0</v>
      </c>
      <c r="O246" s="280">
        <f>IF(EF246+EG246+EH246+EI246+EJ246&gt;0,MAXA(O$18:O245)+1,0)</f>
        <v>0</v>
      </c>
      <c r="P246" s="280">
        <f>IF(EL246+EM246+EN246+EO246+EP246&gt;0,MAXA(P$18:P245)+1,0)</f>
        <v>0</v>
      </c>
      <c r="Q246" s="280">
        <f>IF(ER246+ES246+ET246+EU246+EV246&gt;0,MAXA(Q$18:Q245)+1,0)</f>
        <v>0</v>
      </c>
      <c r="R246" s="280">
        <f>IF(EX246+EY246+EZ246+FA246+FB246&gt;0,MAXA(R$18:R245)+1,0)</f>
        <v>0</v>
      </c>
      <c r="S246" s="280">
        <f>IF(FD246+FE246+FF246+FG246+FH246&gt;0,MAXA(S$18:S245)+1,0)</f>
        <v>0</v>
      </c>
      <c r="T246" s="280">
        <f>IF(FJ246+FK246+FL246+FM246+FN246&gt;0,MAXA(T$18:T245)+1,0)</f>
        <v>0</v>
      </c>
      <c r="U246" s="280">
        <f>IF(FP246+FQ246+FR246+FS246+FT246&gt;0,MAXA(U$18:U245)+1,0)</f>
        <v>0</v>
      </c>
      <c r="V246" s="280">
        <f>IF(FV246+FW246+FX246+FY246+FZ246&gt;0,MAXA(V$18:V245)+1,0)</f>
        <v>0</v>
      </c>
      <c r="W246" s="280">
        <f>IF(GB246+GC246+GD246+GE246+GF246&gt;0,MAXA(W$18:W245)+1,0)</f>
        <v>0</v>
      </c>
      <c r="X246" s="280">
        <f>IF(GH246+GI246+GJ246+GK246+GL246&gt;0,MAXA(X$18:X245)+1,0)</f>
        <v>0</v>
      </c>
      <c r="Y246" s="280">
        <f>IF(GN246+GO246+GP246+GQ246+GR246&gt;0,MAXA(Y$18:Y245)+1,0)</f>
        <v>0</v>
      </c>
      <c r="Z246" s="280">
        <f>IF(GT246+GU246+GV246+GW246+GX246&gt;0,MAXA(Z$18:Z245)+1,0)</f>
        <v>0</v>
      </c>
      <c r="AA246" s="280">
        <f>IF(GZ246+HA246+HB246+HC246+HD246&gt;0,MAXA(AA$18:AA245)+1,0)</f>
        <v>0</v>
      </c>
      <c r="AB246" s="280">
        <f t="shared" si="119"/>
        <v>0</v>
      </c>
      <c r="AC246" s="280">
        <f t="shared" si="120"/>
        <v>0</v>
      </c>
      <c r="AD246" s="280">
        <f t="shared" si="121"/>
        <v>0</v>
      </c>
      <c r="AE246" s="280">
        <f t="shared" si="122"/>
        <v>0</v>
      </c>
      <c r="AF246" s="280">
        <f t="shared" si="123"/>
        <v>0</v>
      </c>
      <c r="AG246" s="280">
        <f t="shared" si="124"/>
        <v>0</v>
      </c>
      <c r="AH246" s="280">
        <f t="shared" si="125"/>
        <v>0</v>
      </c>
      <c r="AI246" s="280">
        <f t="shared" si="126"/>
        <v>0</v>
      </c>
      <c r="AJ246" s="280">
        <f t="shared" si="127"/>
        <v>0</v>
      </c>
      <c r="AK246" s="186" t="e">
        <f>MATCH(AY246,AY$18:AY678,0)</f>
        <v>#N/A</v>
      </c>
      <c r="AL246" s="280">
        <f t="shared" si="128"/>
        <v>0</v>
      </c>
      <c r="AM246" s="280">
        <f t="shared" si="133"/>
        <v>229</v>
      </c>
      <c r="AN246" s="415"/>
      <c r="AO246" s="416"/>
      <c r="AP246" s="303">
        <f t="shared" si="129"/>
        <v>0</v>
      </c>
      <c r="AQ246" s="304">
        <f t="shared" si="130"/>
        <v>0</v>
      </c>
      <c r="AR246" s="305">
        <f t="shared" si="131"/>
        <v>0</v>
      </c>
      <c r="AS246" s="284"/>
      <c r="AT246" s="285" t="str">
        <f t="shared" si="132"/>
        <v/>
      </c>
      <c r="AU246" s="286"/>
      <c r="AV246" s="287"/>
      <c r="AW246" s="288"/>
      <c r="AX246" s="289"/>
      <c r="AY246" s="290"/>
      <c r="AZ246" s="291"/>
      <c r="BA246" s="286"/>
      <c r="BB246" s="290"/>
      <c r="BC246" s="287"/>
      <c r="BD246" s="307"/>
      <c r="BE246" s="309"/>
      <c r="BF246" s="286"/>
      <c r="BG246" s="297"/>
      <c r="BH246" s="298"/>
      <c r="BI246" s="299"/>
      <c r="BJ246" s="300"/>
      <c r="BK246" s="301"/>
      <c r="BL246" s="286"/>
      <c r="BM246" s="297"/>
      <c r="BN246" s="298"/>
      <c r="BO246" s="299"/>
      <c r="BP246" s="300"/>
      <c r="BQ246" s="301"/>
      <c r="BR246" s="286"/>
      <c r="BS246" s="297"/>
      <c r="BT246" s="298"/>
      <c r="BU246" s="299"/>
      <c r="BV246" s="300"/>
      <c r="BW246" s="301"/>
      <c r="BX246" s="286"/>
      <c r="BY246" s="297"/>
      <c r="BZ246" s="298"/>
      <c r="CA246" s="299"/>
      <c r="CB246" s="300"/>
      <c r="CC246" s="291"/>
      <c r="CD246" s="286"/>
      <c r="CE246" s="297"/>
      <c r="CF246" s="298"/>
      <c r="CG246" s="299"/>
      <c r="CH246" s="300"/>
      <c r="CI246" s="291"/>
      <c r="CJ246" s="286"/>
      <c r="CK246" s="297"/>
      <c r="CL246" s="298"/>
      <c r="CM246" s="299"/>
      <c r="CN246" s="300"/>
      <c r="CO246" s="291"/>
      <c r="CP246" s="286"/>
      <c r="CQ246" s="297"/>
      <c r="CR246" s="298"/>
      <c r="CS246" s="299"/>
      <c r="CT246" s="300"/>
      <c r="CU246" s="291"/>
      <c r="CV246" s="286"/>
      <c r="CW246" s="297"/>
      <c r="CX246" s="298"/>
      <c r="CY246" s="299"/>
      <c r="CZ246" s="300"/>
      <c r="DA246" s="291"/>
      <c r="DB246" s="286"/>
      <c r="DC246" s="297"/>
      <c r="DD246" s="298"/>
      <c r="DE246" s="299"/>
      <c r="DF246" s="300"/>
      <c r="DG246" s="291"/>
      <c r="DH246" s="286"/>
      <c r="DI246" s="297"/>
      <c r="DJ246" s="298"/>
      <c r="DK246" s="299"/>
      <c r="DL246" s="300"/>
      <c r="DM246" s="291"/>
      <c r="DN246" s="286"/>
      <c r="DO246" s="297"/>
      <c r="DP246" s="298"/>
      <c r="DQ246" s="299"/>
      <c r="DR246" s="300"/>
      <c r="DS246" s="291"/>
      <c r="DT246" s="286"/>
      <c r="DU246" s="297"/>
      <c r="DV246" s="298"/>
      <c r="DW246" s="299"/>
      <c r="DX246" s="300"/>
      <c r="DY246" s="291"/>
      <c r="DZ246" s="286"/>
      <c r="EA246" s="297"/>
      <c r="EB246" s="298"/>
      <c r="EC246" s="299"/>
      <c r="ED246" s="300"/>
      <c r="EE246" s="291"/>
      <c r="EF246" s="286"/>
      <c r="EG246" s="297"/>
      <c r="EH246" s="298"/>
      <c r="EI246" s="299"/>
      <c r="EJ246" s="300"/>
      <c r="EK246" s="291"/>
      <c r="EL246" s="286"/>
      <c r="EM246" s="297"/>
      <c r="EN246" s="298"/>
      <c r="EO246" s="299"/>
      <c r="EP246" s="300"/>
      <c r="EQ246" s="291"/>
      <c r="ER246" s="286"/>
      <c r="ES246" s="297"/>
      <c r="ET246" s="298"/>
      <c r="EU246" s="299"/>
      <c r="EV246" s="300"/>
      <c r="EW246" s="291"/>
      <c r="EX246" s="286"/>
      <c r="EY246" s="297"/>
      <c r="EZ246" s="298"/>
      <c r="FA246" s="299"/>
      <c r="FB246" s="300"/>
      <c r="FC246" s="291"/>
      <c r="FD246" s="286"/>
      <c r="FE246" s="297"/>
      <c r="FF246" s="298"/>
      <c r="FG246" s="299"/>
      <c r="FH246" s="300"/>
      <c r="FI246" s="291"/>
      <c r="FJ246" s="286"/>
      <c r="FK246" s="297"/>
      <c r="FL246" s="298"/>
      <c r="FM246" s="299"/>
      <c r="FN246" s="300"/>
      <c r="FO246" s="291"/>
      <c r="FP246" s="286"/>
      <c r="FQ246" s="297"/>
      <c r="FR246" s="298"/>
      <c r="FS246" s="299"/>
      <c r="FT246" s="300"/>
      <c r="FU246" s="291"/>
      <c r="FV246" s="286"/>
      <c r="FW246" s="297"/>
      <c r="FX246" s="298"/>
      <c r="FY246" s="299"/>
      <c r="FZ246" s="300"/>
      <c r="GA246" s="291"/>
      <c r="GB246" s="286"/>
      <c r="GC246" s="297"/>
      <c r="GD246" s="298"/>
      <c r="GE246" s="299"/>
      <c r="GF246" s="300"/>
      <c r="GG246" s="291"/>
      <c r="GH246" s="286"/>
      <c r="GI246" s="297"/>
      <c r="GJ246" s="298"/>
      <c r="GK246" s="299"/>
      <c r="GL246" s="300"/>
      <c r="GM246" s="291"/>
      <c r="GN246" s="286"/>
      <c r="GO246" s="297"/>
      <c r="GP246" s="298"/>
      <c r="GQ246" s="299"/>
      <c r="GR246" s="300"/>
      <c r="GS246" s="291"/>
      <c r="GT246" s="286"/>
      <c r="GU246" s="297"/>
      <c r="GV246" s="298"/>
      <c r="GW246" s="299"/>
      <c r="GX246" s="300"/>
      <c r="GY246" s="291"/>
      <c r="GZ246" s="286"/>
      <c r="HA246" s="297"/>
      <c r="HB246" s="298"/>
      <c r="HC246" s="299"/>
      <c r="HD246" s="300"/>
    </row>
    <row r="247" spans="1:212" x14ac:dyDescent="0.25">
      <c r="A247" s="280">
        <f>IF(AL247=1,(MAXA(A$18:A246)+1),0)</f>
        <v>0</v>
      </c>
      <c r="B247" s="280">
        <f>IF(BF247+BG247+BH247+BI247+BJ247&gt;0,MAXA(B$18:B246)+1,0)</f>
        <v>0</v>
      </c>
      <c r="C247" s="280">
        <f>IF(BL247+BM247+BN247+BO247+BP247&gt;0,MAXA(C$18:C246)+1,0)</f>
        <v>0</v>
      </c>
      <c r="D247" s="280">
        <f>IF(BR247+BS247+BT247+BU247+BV247&gt;0,MAXA(D$18:D246)+1,0)</f>
        <v>0</v>
      </c>
      <c r="E247" s="280">
        <f>IF(BX247+BY247+BZ247+CA247+CB247&gt;0,MAXA(E$18:E246)+1,0)</f>
        <v>0</v>
      </c>
      <c r="F247" s="280">
        <f>IF(CD247+CE247+CF247+CG247+CH247&gt;0,MAXA(F$18:F246)+1,0)</f>
        <v>0</v>
      </c>
      <c r="G247" s="280">
        <f>IF(CJ247+CK247+CL247+CM247+CN247&gt;0,MAXA(G$18:G246)+1,0)</f>
        <v>0</v>
      </c>
      <c r="H247" s="280">
        <f>IF(CP247+CQ247+CR247+CS247+CT247&gt;0,MAXA(H$18:H246)+1,0)</f>
        <v>0</v>
      </c>
      <c r="I247" s="280">
        <f>IF(CV247+CW247+CX247+CY247+CZ247&gt;0,MAXA(I$18:I246)+1,0)</f>
        <v>0</v>
      </c>
      <c r="J247" s="280">
        <f>IF(DB247+DC247+DD247+DE247+DF247&gt;0,MAXA(J$18:J246)+1,0)</f>
        <v>0</v>
      </c>
      <c r="K247" s="280">
        <f>IF(DH247+DI247+DJ247+DK247+DL247&gt;0,MAXA(K$18:K246)+1,0)</f>
        <v>0</v>
      </c>
      <c r="L247" s="280">
        <f>IF(DN247+DO247+DP247+DQ247+DR247&gt;0,MAXA(L$18:L246)+1,0)</f>
        <v>0</v>
      </c>
      <c r="M247" s="280">
        <f>IF(DT247+DU247+DV247+DW247+DX247&gt;0,MAXA(M$18:M246)+1,0)</f>
        <v>0</v>
      </c>
      <c r="N247" s="280">
        <f>IF(DZ247+EA247+EB247+EC247+ED247&gt;0,MAXA(N$18:N246)+1,0)</f>
        <v>0</v>
      </c>
      <c r="O247" s="280">
        <f>IF(EF247+EG247+EH247+EI247+EJ247&gt;0,MAXA(O$18:O246)+1,0)</f>
        <v>0</v>
      </c>
      <c r="P247" s="280">
        <f>IF(EL247+EM247+EN247+EO247+EP247&gt;0,MAXA(P$18:P246)+1,0)</f>
        <v>0</v>
      </c>
      <c r="Q247" s="280">
        <f>IF(ER247+ES247+ET247+EU247+EV247&gt;0,MAXA(Q$18:Q246)+1,0)</f>
        <v>0</v>
      </c>
      <c r="R247" s="280">
        <f>IF(EX247+EY247+EZ247+FA247+FB247&gt;0,MAXA(R$18:R246)+1,0)</f>
        <v>0</v>
      </c>
      <c r="S247" s="280">
        <f>IF(FD247+FE247+FF247+FG247+FH247&gt;0,MAXA(S$18:S246)+1,0)</f>
        <v>0</v>
      </c>
      <c r="T247" s="280">
        <f>IF(FJ247+FK247+FL247+FM247+FN247&gt;0,MAXA(T$18:T246)+1,0)</f>
        <v>0</v>
      </c>
      <c r="U247" s="280">
        <f>IF(FP247+FQ247+FR247+FS247+FT247&gt;0,MAXA(U$18:U246)+1,0)</f>
        <v>0</v>
      </c>
      <c r="V247" s="280">
        <f>IF(FV247+FW247+FX247+FY247+FZ247&gt;0,MAXA(V$18:V246)+1,0)</f>
        <v>0</v>
      </c>
      <c r="W247" s="280">
        <f>IF(GB247+GC247+GD247+GE247+GF247&gt;0,MAXA(W$18:W246)+1,0)</f>
        <v>0</v>
      </c>
      <c r="X247" s="280">
        <f>IF(GH247+GI247+GJ247+GK247+GL247&gt;0,MAXA(X$18:X246)+1,0)</f>
        <v>0</v>
      </c>
      <c r="Y247" s="280">
        <f>IF(GN247+GO247+GP247+GQ247+GR247&gt;0,MAXA(Y$18:Y246)+1,0)</f>
        <v>0</v>
      </c>
      <c r="Z247" s="280">
        <f>IF(GT247+GU247+GV247+GW247+GX247&gt;0,MAXA(Z$18:Z246)+1,0)</f>
        <v>0</v>
      </c>
      <c r="AA247" s="280">
        <f>IF(GZ247+HA247+HB247+HC247+HD247&gt;0,MAXA(AA$18:AA246)+1,0)</f>
        <v>0</v>
      </c>
      <c r="AB247" s="280">
        <f t="shared" si="119"/>
        <v>0</v>
      </c>
      <c r="AC247" s="280">
        <f t="shared" si="120"/>
        <v>0</v>
      </c>
      <c r="AD247" s="280">
        <f t="shared" si="121"/>
        <v>0</v>
      </c>
      <c r="AE247" s="280">
        <f t="shared" si="122"/>
        <v>0</v>
      </c>
      <c r="AF247" s="280">
        <f t="shared" si="123"/>
        <v>0</v>
      </c>
      <c r="AG247" s="280">
        <f t="shared" si="124"/>
        <v>0</v>
      </c>
      <c r="AH247" s="280">
        <f t="shared" si="125"/>
        <v>0</v>
      </c>
      <c r="AI247" s="280">
        <f t="shared" si="126"/>
        <v>0</v>
      </c>
      <c r="AJ247" s="280">
        <f t="shared" si="127"/>
        <v>0</v>
      </c>
      <c r="AK247" s="186" t="e">
        <f>MATCH(AY247,AY$18:AY679,0)</f>
        <v>#N/A</v>
      </c>
      <c r="AL247" s="280">
        <f t="shared" si="128"/>
        <v>0</v>
      </c>
      <c r="AM247" s="280">
        <f t="shared" si="133"/>
        <v>230</v>
      </c>
      <c r="AN247" s="415"/>
      <c r="AO247" s="416"/>
      <c r="AP247" s="303">
        <f t="shared" si="129"/>
        <v>0</v>
      </c>
      <c r="AQ247" s="304">
        <f t="shared" si="130"/>
        <v>0</v>
      </c>
      <c r="AR247" s="305">
        <f t="shared" si="131"/>
        <v>0</v>
      </c>
      <c r="AS247" s="284"/>
      <c r="AT247" s="285" t="str">
        <f t="shared" si="132"/>
        <v/>
      </c>
      <c r="AU247" s="286"/>
      <c r="AV247" s="287"/>
      <c r="AW247" s="288"/>
      <c r="AX247" s="289"/>
      <c r="AY247" s="290"/>
      <c r="AZ247" s="291"/>
      <c r="BA247" s="286"/>
      <c r="BB247" s="290"/>
      <c r="BC247" s="287"/>
      <c r="BD247" s="307"/>
      <c r="BE247" s="309"/>
      <c r="BF247" s="286"/>
      <c r="BG247" s="297"/>
      <c r="BH247" s="298"/>
      <c r="BI247" s="299"/>
      <c r="BJ247" s="300"/>
      <c r="BK247" s="301"/>
      <c r="BL247" s="286"/>
      <c r="BM247" s="297"/>
      <c r="BN247" s="298"/>
      <c r="BO247" s="299"/>
      <c r="BP247" s="300"/>
      <c r="BQ247" s="301"/>
      <c r="BR247" s="286"/>
      <c r="BS247" s="297"/>
      <c r="BT247" s="298"/>
      <c r="BU247" s="299"/>
      <c r="BV247" s="300"/>
      <c r="BW247" s="301"/>
      <c r="BX247" s="286"/>
      <c r="BY247" s="297"/>
      <c r="BZ247" s="298"/>
      <c r="CA247" s="299"/>
      <c r="CB247" s="300"/>
      <c r="CC247" s="291"/>
      <c r="CD247" s="286"/>
      <c r="CE247" s="297"/>
      <c r="CF247" s="298"/>
      <c r="CG247" s="299"/>
      <c r="CH247" s="300"/>
      <c r="CI247" s="291"/>
      <c r="CJ247" s="286"/>
      <c r="CK247" s="297"/>
      <c r="CL247" s="298"/>
      <c r="CM247" s="299"/>
      <c r="CN247" s="300"/>
      <c r="CO247" s="291"/>
      <c r="CP247" s="286"/>
      <c r="CQ247" s="297"/>
      <c r="CR247" s="298"/>
      <c r="CS247" s="299"/>
      <c r="CT247" s="300"/>
      <c r="CU247" s="291"/>
      <c r="CV247" s="286"/>
      <c r="CW247" s="297"/>
      <c r="CX247" s="298"/>
      <c r="CY247" s="299"/>
      <c r="CZ247" s="300"/>
      <c r="DA247" s="291"/>
      <c r="DB247" s="286"/>
      <c r="DC247" s="297"/>
      <c r="DD247" s="298"/>
      <c r="DE247" s="299"/>
      <c r="DF247" s="300"/>
      <c r="DG247" s="291"/>
      <c r="DH247" s="286"/>
      <c r="DI247" s="297"/>
      <c r="DJ247" s="298"/>
      <c r="DK247" s="299"/>
      <c r="DL247" s="300"/>
      <c r="DM247" s="291"/>
      <c r="DN247" s="286"/>
      <c r="DO247" s="297"/>
      <c r="DP247" s="298"/>
      <c r="DQ247" s="299"/>
      <c r="DR247" s="300"/>
      <c r="DS247" s="291"/>
      <c r="DT247" s="286"/>
      <c r="DU247" s="297"/>
      <c r="DV247" s="298"/>
      <c r="DW247" s="299"/>
      <c r="DX247" s="300"/>
      <c r="DY247" s="291"/>
      <c r="DZ247" s="286"/>
      <c r="EA247" s="297"/>
      <c r="EB247" s="298"/>
      <c r="EC247" s="299"/>
      <c r="ED247" s="300"/>
      <c r="EE247" s="291"/>
      <c r="EF247" s="286"/>
      <c r="EG247" s="297"/>
      <c r="EH247" s="298"/>
      <c r="EI247" s="299"/>
      <c r="EJ247" s="300"/>
      <c r="EK247" s="291"/>
      <c r="EL247" s="286"/>
      <c r="EM247" s="297"/>
      <c r="EN247" s="298"/>
      <c r="EO247" s="299"/>
      <c r="EP247" s="300"/>
      <c r="EQ247" s="291"/>
      <c r="ER247" s="286"/>
      <c r="ES247" s="297"/>
      <c r="ET247" s="298"/>
      <c r="EU247" s="299"/>
      <c r="EV247" s="300"/>
      <c r="EW247" s="291"/>
      <c r="EX247" s="286"/>
      <c r="EY247" s="297"/>
      <c r="EZ247" s="298"/>
      <c r="FA247" s="299"/>
      <c r="FB247" s="300"/>
      <c r="FC247" s="291"/>
      <c r="FD247" s="286"/>
      <c r="FE247" s="297"/>
      <c r="FF247" s="298"/>
      <c r="FG247" s="299"/>
      <c r="FH247" s="300"/>
      <c r="FI247" s="291"/>
      <c r="FJ247" s="286"/>
      <c r="FK247" s="297"/>
      <c r="FL247" s="298"/>
      <c r="FM247" s="299"/>
      <c r="FN247" s="300"/>
      <c r="FO247" s="291"/>
      <c r="FP247" s="286"/>
      <c r="FQ247" s="297"/>
      <c r="FR247" s="298"/>
      <c r="FS247" s="299"/>
      <c r="FT247" s="300"/>
      <c r="FU247" s="291"/>
      <c r="FV247" s="286"/>
      <c r="FW247" s="297"/>
      <c r="FX247" s="298"/>
      <c r="FY247" s="299"/>
      <c r="FZ247" s="300"/>
      <c r="GA247" s="291"/>
      <c r="GB247" s="286"/>
      <c r="GC247" s="297"/>
      <c r="GD247" s="298"/>
      <c r="GE247" s="299"/>
      <c r="GF247" s="300"/>
      <c r="GG247" s="291"/>
      <c r="GH247" s="286"/>
      <c r="GI247" s="297"/>
      <c r="GJ247" s="298"/>
      <c r="GK247" s="299"/>
      <c r="GL247" s="300"/>
      <c r="GM247" s="291"/>
      <c r="GN247" s="286"/>
      <c r="GO247" s="297"/>
      <c r="GP247" s="298"/>
      <c r="GQ247" s="299"/>
      <c r="GR247" s="300"/>
      <c r="GS247" s="291"/>
      <c r="GT247" s="286"/>
      <c r="GU247" s="297"/>
      <c r="GV247" s="298"/>
      <c r="GW247" s="299"/>
      <c r="GX247" s="300"/>
      <c r="GY247" s="291"/>
      <c r="GZ247" s="286"/>
      <c r="HA247" s="297"/>
      <c r="HB247" s="298"/>
      <c r="HC247" s="299"/>
      <c r="HD247" s="300"/>
    </row>
    <row r="248" spans="1:212" x14ac:dyDescent="0.25">
      <c r="A248" s="280">
        <f>IF(AL248=1,(MAXA(A$18:A247)+1),0)</f>
        <v>0</v>
      </c>
      <c r="B248" s="280">
        <f>IF(BF248+BG248+BH248+BI248+BJ248&gt;0,MAXA(B$18:B247)+1,0)</f>
        <v>0</v>
      </c>
      <c r="C248" s="280">
        <f>IF(BL248+BM248+BN248+BO248+BP248&gt;0,MAXA(C$18:C247)+1,0)</f>
        <v>0</v>
      </c>
      <c r="D248" s="280">
        <f>IF(BR248+BS248+BT248+BU248+BV248&gt;0,MAXA(D$18:D247)+1,0)</f>
        <v>0</v>
      </c>
      <c r="E248" s="280">
        <f>IF(BX248+BY248+BZ248+CA248+CB248&gt;0,MAXA(E$18:E247)+1,0)</f>
        <v>0</v>
      </c>
      <c r="F248" s="280">
        <f>IF(CD248+CE248+CF248+CG248+CH248&gt;0,MAXA(F$18:F247)+1,0)</f>
        <v>0</v>
      </c>
      <c r="G248" s="280">
        <f>IF(CJ248+CK248+CL248+CM248+CN248&gt;0,MAXA(G$18:G247)+1,0)</f>
        <v>0</v>
      </c>
      <c r="H248" s="280">
        <f>IF(CP248+CQ248+CR248+CS248+CT248&gt;0,MAXA(H$18:H247)+1,0)</f>
        <v>0</v>
      </c>
      <c r="I248" s="280">
        <f>IF(CV248+CW248+CX248+CY248+CZ248&gt;0,MAXA(I$18:I247)+1,0)</f>
        <v>0</v>
      </c>
      <c r="J248" s="280">
        <f>IF(DB248+DC248+DD248+DE248+DF248&gt;0,MAXA(J$18:J247)+1,0)</f>
        <v>0</v>
      </c>
      <c r="K248" s="280">
        <f>IF(DH248+DI248+DJ248+DK248+DL248&gt;0,MAXA(K$18:K247)+1,0)</f>
        <v>0</v>
      </c>
      <c r="L248" s="280">
        <f>IF(DN248+DO248+DP248+DQ248+DR248&gt;0,MAXA(L$18:L247)+1,0)</f>
        <v>0</v>
      </c>
      <c r="M248" s="280">
        <f>IF(DT248+DU248+DV248+DW248+DX248&gt;0,MAXA(M$18:M247)+1,0)</f>
        <v>0</v>
      </c>
      <c r="N248" s="280">
        <f>IF(DZ248+EA248+EB248+EC248+ED248&gt;0,MAXA(N$18:N247)+1,0)</f>
        <v>0</v>
      </c>
      <c r="O248" s="280">
        <f>IF(EF248+EG248+EH248+EI248+EJ248&gt;0,MAXA(O$18:O247)+1,0)</f>
        <v>0</v>
      </c>
      <c r="P248" s="280">
        <f>IF(EL248+EM248+EN248+EO248+EP248&gt;0,MAXA(P$18:P247)+1,0)</f>
        <v>0</v>
      </c>
      <c r="Q248" s="280">
        <f>IF(ER248+ES248+ET248+EU248+EV248&gt;0,MAXA(Q$18:Q247)+1,0)</f>
        <v>0</v>
      </c>
      <c r="R248" s="280">
        <f>IF(EX248+EY248+EZ248+FA248+FB248&gt;0,MAXA(R$18:R247)+1,0)</f>
        <v>0</v>
      </c>
      <c r="S248" s="280">
        <f>IF(FD248+FE248+FF248+FG248+FH248&gt;0,MAXA(S$18:S247)+1,0)</f>
        <v>0</v>
      </c>
      <c r="T248" s="280">
        <f>IF(FJ248+FK248+FL248+FM248+FN248&gt;0,MAXA(T$18:T247)+1,0)</f>
        <v>0</v>
      </c>
      <c r="U248" s="280">
        <f>IF(FP248+FQ248+FR248+FS248+FT248&gt;0,MAXA(U$18:U247)+1,0)</f>
        <v>0</v>
      </c>
      <c r="V248" s="280">
        <f>IF(FV248+FW248+FX248+FY248+FZ248&gt;0,MAXA(V$18:V247)+1,0)</f>
        <v>0</v>
      </c>
      <c r="W248" s="280">
        <f>IF(GB248+GC248+GD248+GE248+GF248&gt;0,MAXA(W$18:W247)+1,0)</f>
        <v>0</v>
      </c>
      <c r="X248" s="280">
        <f>IF(GH248+GI248+GJ248+GK248+GL248&gt;0,MAXA(X$18:X247)+1,0)</f>
        <v>0</v>
      </c>
      <c r="Y248" s="280">
        <f>IF(GN248+GO248+GP248+GQ248+GR248&gt;0,MAXA(Y$18:Y247)+1,0)</f>
        <v>0</v>
      </c>
      <c r="Z248" s="280">
        <f>IF(GT248+GU248+GV248+GW248+GX248&gt;0,MAXA(Z$18:Z247)+1,0)</f>
        <v>0</v>
      </c>
      <c r="AA248" s="280">
        <f>IF(GZ248+HA248+HB248+HC248+HD248&gt;0,MAXA(AA$18:AA247)+1,0)</f>
        <v>0</v>
      </c>
      <c r="AB248" s="280">
        <f t="shared" si="119"/>
        <v>0</v>
      </c>
      <c r="AC248" s="280">
        <f t="shared" si="120"/>
        <v>0</v>
      </c>
      <c r="AD248" s="280">
        <f t="shared" si="121"/>
        <v>0</v>
      </c>
      <c r="AE248" s="280">
        <f t="shared" si="122"/>
        <v>0</v>
      </c>
      <c r="AF248" s="280">
        <f t="shared" si="123"/>
        <v>0</v>
      </c>
      <c r="AG248" s="280">
        <f t="shared" si="124"/>
        <v>0</v>
      </c>
      <c r="AH248" s="280">
        <f t="shared" si="125"/>
        <v>0</v>
      </c>
      <c r="AI248" s="280">
        <f t="shared" si="126"/>
        <v>0</v>
      </c>
      <c r="AJ248" s="280">
        <f t="shared" si="127"/>
        <v>0</v>
      </c>
      <c r="AK248" s="186" t="e">
        <f>MATCH(AY248,AY$18:AY680,0)</f>
        <v>#N/A</v>
      </c>
      <c r="AL248" s="280">
        <f t="shared" si="128"/>
        <v>0</v>
      </c>
      <c r="AM248" s="280">
        <f t="shared" si="133"/>
        <v>231</v>
      </c>
      <c r="AN248" s="415"/>
      <c r="AO248" s="416"/>
      <c r="AP248" s="303">
        <f t="shared" si="129"/>
        <v>0</v>
      </c>
      <c r="AQ248" s="304">
        <f t="shared" si="130"/>
        <v>0</v>
      </c>
      <c r="AR248" s="305">
        <f t="shared" si="131"/>
        <v>0</v>
      </c>
      <c r="AS248" s="284"/>
      <c r="AT248" s="285" t="str">
        <f t="shared" si="132"/>
        <v/>
      </c>
      <c r="AU248" s="286"/>
      <c r="AV248" s="287"/>
      <c r="AW248" s="288"/>
      <c r="AX248" s="289"/>
      <c r="AY248" s="290"/>
      <c r="AZ248" s="291"/>
      <c r="BA248" s="286"/>
      <c r="BB248" s="290"/>
      <c r="BC248" s="287"/>
      <c r="BD248" s="307"/>
      <c r="BE248" s="309"/>
      <c r="BF248" s="286"/>
      <c r="BG248" s="297"/>
      <c r="BH248" s="298"/>
      <c r="BI248" s="299"/>
      <c r="BJ248" s="300"/>
      <c r="BK248" s="301"/>
      <c r="BL248" s="286"/>
      <c r="BM248" s="297"/>
      <c r="BN248" s="298"/>
      <c r="BO248" s="299"/>
      <c r="BP248" s="300"/>
      <c r="BQ248" s="301"/>
      <c r="BR248" s="286"/>
      <c r="BS248" s="297"/>
      <c r="BT248" s="298"/>
      <c r="BU248" s="299"/>
      <c r="BV248" s="300"/>
      <c r="BW248" s="301"/>
      <c r="BX248" s="286"/>
      <c r="BY248" s="297"/>
      <c r="BZ248" s="298"/>
      <c r="CA248" s="299"/>
      <c r="CB248" s="300"/>
      <c r="CC248" s="291"/>
      <c r="CD248" s="286"/>
      <c r="CE248" s="297"/>
      <c r="CF248" s="298"/>
      <c r="CG248" s="299"/>
      <c r="CH248" s="300"/>
      <c r="CI248" s="291"/>
      <c r="CJ248" s="286"/>
      <c r="CK248" s="297"/>
      <c r="CL248" s="298"/>
      <c r="CM248" s="299"/>
      <c r="CN248" s="300"/>
      <c r="CO248" s="291"/>
      <c r="CP248" s="286"/>
      <c r="CQ248" s="297"/>
      <c r="CR248" s="298"/>
      <c r="CS248" s="299"/>
      <c r="CT248" s="300"/>
      <c r="CU248" s="291"/>
      <c r="CV248" s="286"/>
      <c r="CW248" s="297"/>
      <c r="CX248" s="298"/>
      <c r="CY248" s="299"/>
      <c r="CZ248" s="300"/>
      <c r="DA248" s="291"/>
      <c r="DB248" s="286"/>
      <c r="DC248" s="297"/>
      <c r="DD248" s="298"/>
      <c r="DE248" s="299"/>
      <c r="DF248" s="300"/>
      <c r="DG248" s="291"/>
      <c r="DH248" s="286"/>
      <c r="DI248" s="297"/>
      <c r="DJ248" s="298"/>
      <c r="DK248" s="299"/>
      <c r="DL248" s="300"/>
      <c r="DM248" s="291"/>
      <c r="DN248" s="286"/>
      <c r="DO248" s="297"/>
      <c r="DP248" s="298"/>
      <c r="DQ248" s="299"/>
      <c r="DR248" s="300"/>
      <c r="DS248" s="291"/>
      <c r="DT248" s="286"/>
      <c r="DU248" s="297"/>
      <c r="DV248" s="298"/>
      <c r="DW248" s="299"/>
      <c r="DX248" s="300"/>
      <c r="DY248" s="291"/>
      <c r="DZ248" s="286"/>
      <c r="EA248" s="297"/>
      <c r="EB248" s="298"/>
      <c r="EC248" s="299"/>
      <c r="ED248" s="300"/>
      <c r="EE248" s="291"/>
      <c r="EF248" s="286"/>
      <c r="EG248" s="297"/>
      <c r="EH248" s="298"/>
      <c r="EI248" s="299"/>
      <c r="EJ248" s="300"/>
      <c r="EK248" s="291"/>
      <c r="EL248" s="286"/>
      <c r="EM248" s="297"/>
      <c r="EN248" s="298"/>
      <c r="EO248" s="299"/>
      <c r="EP248" s="300"/>
      <c r="EQ248" s="291"/>
      <c r="ER248" s="286"/>
      <c r="ES248" s="297"/>
      <c r="ET248" s="298"/>
      <c r="EU248" s="299"/>
      <c r="EV248" s="300"/>
      <c r="EW248" s="291"/>
      <c r="EX248" s="286"/>
      <c r="EY248" s="297"/>
      <c r="EZ248" s="298"/>
      <c r="FA248" s="299"/>
      <c r="FB248" s="300"/>
      <c r="FC248" s="291"/>
      <c r="FD248" s="286"/>
      <c r="FE248" s="297"/>
      <c r="FF248" s="298"/>
      <c r="FG248" s="299"/>
      <c r="FH248" s="300"/>
      <c r="FI248" s="291"/>
      <c r="FJ248" s="286"/>
      <c r="FK248" s="297"/>
      <c r="FL248" s="298"/>
      <c r="FM248" s="299"/>
      <c r="FN248" s="300"/>
      <c r="FO248" s="291"/>
      <c r="FP248" s="286"/>
      <c r="FQ248" s="297"/>
      <c r="FR248" s="298"/>
      <c r="FS248" s="299"/>
      <c r="FT248" s="300"/>
      <c r="FU248" s="291"/>
      <c r="FV248" s="286"/>
      <c r="FW248" s="297"/>
      <c r="FX248" s="298"/>
      <c r="FY248" s="299"/>
      <c r="FZ248" s="300"/>
      <c r="GA248" s="291"/>
      <c r="GB248" s="286"/>
      <c r="GC248" s="297"/>
      <c r="GD248" s="298"/>
      <c r="GE248" s="299"/>
      <c r="GF248" s="300"/>
      <c r="GG248" s="291"/>
      <c r="GH248" s="286"/>
      <c r="GI248" s="297"/>
      <c r="GJ248" s="298"/>
      <c r="GK248" s="299"/>
      <c r="GL248" s="300"/>
      <c r="GM248" s="291"/>
      <c r="GN248" s="286"/>
      <c r="GO248" s="297"/>
      <c r="GP248" s="298"/>
      <c r="GQ248" s="299"/>
      <c r="GR248" s="300"/>
      <c r="GS248" s="291"/>
      <c r="GT248" s="286"/>
      <c r="GU248" s="297"/>
      <c r="GV248" s="298"/>
      <c r="GW248" s="299"/>
      <c r="GX248" s="300"/>
      <c r="GY248" s="291"/>
      <c r="GZ248" s="286"/>
      <c r="HA248" s="297"/>
      <c r="HB248" s="298"/>
      <c r="HC248" s="299"/>
      <c r="HD248" s="300"/>
    </row>
    <row r="249" spans="1:212" x14ac:dyDescent="0.25">
      <c r="A249" s="280">
        <f>IF(AL249=1,(MAXA(A$18:A248)+1),0)</f>
        <v>0</v>
      </c>
      <c r="B249" s="280">
        <f>IF(BF249+BG249+BH249+BI249+BJ249&gt;0,MAXA(B$18:B248)+1,0)</f>
        <v>0</v>
      </c>
      <c r="C249" s="280">
        <f>IF(BL249+BM249+BN249+BO249+BP249&gt;0,MAXA(C$18:C248)+1,0)</f>
        <v>0</v>
      </c>
      <c r="D249" s="280">
        <f>IF(BR249+BS249+BT249+BU249+BV249&gt;0,MAXA(D$18:D248)+1,0)</f>
        <v>0</v>
      </c>
      <c r="E249" s="280">
        <f>IF(BX249+BY249+BZ249+CA249+CB249&gt;0,MAXA(E$18:E248)+1,0)</f>
        <v>0</v>
      </c>
      <c r="F249" s="280">
        <f>IF(CD249+CE249+CF249+CG249+CH249&gt;0,MAXA(F$18:F248)+1,0)</f>
        <v>0</v>
      </c>
      <c r="G249" s="280">
        <f>IF(CJ249+CK249+CL249+CM249+CN249&gt;0,MAXA(G$18:G248)+1,0)</f>
        <v>0</v>
      </c>
      <c r="H249" s="280">
        <f>IF(CP249+CQ249+CR249+CS249+CT249&gt;0,MAXA(H$18:H248)+1,0)</f>
        <v>0</v>
      </c>
      <c r="I249" s="280">
        <f>IF(CV249+CW249+CX249+CY249+CZ249&gt;0,MAXA(I$18:I248)+1,0)</f>
        <v>0</v>
      </c>
      <c r="J249" s="280">
        <f>IF(DB249+DC249+DD249+DE249+DF249&gt;0,MAXA(J$18:J248)+1,0)</f>
        <v>0</v>
      </c>
      <c r="K249" s="280">
        <f>IF(DH249+DI249+DJ249+DK249+DL249&gt;0,MAXA(K$18:K248)+1,0)</f>
        <v>0</v>
      </c>
      <c r="L249" s="280">
        <f>IF(DN249+DO249+DP249+DQ249+DR249&gt;0,MAXA(L$18:L248)+1,0)</f>
        <v>0</v>
      </c>
      <c r="M249" s="280">
        <f>IF(DT249+DU249+DV249+DW249+DX249&gt;0,MAXA(M$18:M248)+1,0)</f>
        <v>0</v>
      </c>
      <c r="N249" s="280">
        <f>IF(DZ249+EA249+EB249+EC249+ED249&gt;0,MAXA(N$18:N248)+1,0)</f>
        <v>0</v>
      </c>
      <c r="O249" s="280">
        <f>IF(EF249+EG249+EH249+EI249+EJ249&gt;0,MAXA(O$18:O248)+1,0)</f>
        <v>0</v>
      </c>
      <c r="P249" s="280">
        <f>IF(EL249+EM249+EN249+EO249+EP249&gt;0,MAXA(P$18:P248)+1,0)</f>
        <v>0</v>
      </c>
      <c r="Q249" s="280">
        <f>IF(ER249+ES249+ET249+EU249+EV249&gt;0,MAXA(Q$18:Q248)+1,0)</f>
        <v>0</v>
      </c>
      <c r="R249" s="280">
        <f>IF(EX249+EY249+EZ249+FA249+FB249&gt;0,MAXA(R$18:R248)+1,0)</f>
        <v>0</v>
      </c>
      <c r="S249" s="280">
        <f>IF(FD249+FE249+FF249+FG249+FH249&gt;0,MAXA(S$18:S248)+1,0)</f>
        <v>0</v>
      </c>
      <c r="T249" s="280">
        <f>IF(FJ249+FK249+FL249+FM249+FN249&gt;0,MAXA(T$18:T248)+1,0)</f>
        <v>0</v>
      </c>
      <c r="U249" s="280">
        <f>IF(FP249+FQ249+FR249+FS249+FT249&gt;0,MAXA(U$18:U248)+1,0)</f>
        <v>0</v>
      </c>
      <c r="V249" s="280">
        <f>IF(FV249+FW249+FX249+FY249+FZ249&gt;0,MAXA(V$18:V248)+1,0)</f>
        <v>0</v>
      </c>
      <c r="W249" s="280">
        <f>IF(GB249+GC249+GD249+GE249+GF249&gt;0,MAXA(W$18:W248)+1,0)</f>
        <v>0</v>
      </c>
      <c r="X249" s="280">
        <f>IF(GH249+GI249+GJ249+GK249+GL249&gt;0,MAXA(X$18:X248)+1,0)</f>
        <v>0</v>
      </c>
      <c r="Y249" s="280">
        <f>IF(GN249+GO249+GP249+GQ249+GR249&gt;0,MAXA(Y$18:Y248)+1,0)</f>
        <v>0</v>
      </c>
      <c r="Z249" s="280">
        <f>IF(GT249+GU249+GV249+GW249+GX249&gt;0,MAXA(Z$18:Z248)+1,0)</f>
        <v>0</v>
      </c>
      <c r="AA249" s="280">
        <f>IF(GZ249+HA249+HB249+HC249+HD249&gt;0,MAXA(AA$18:AA248)+1,0)</f>
        <v>0</v>
      </c>
      <c r="AB249" s="280">
        <f t="shared" si="119"/>
        <v>0</v>
      </c>
      <c r="AC249" s="280">
        <f t="shared" si="120"/>
        <v>0</v>
      </c>
      <c r="AD249" s="280">
        <f t="shared" si="121"/>
        <v>0</v>
      </c>
      <c r="AE249" s="280">
        <f t="shared" si="122"/>
        <v>0</v>
      </c>
      <c r="AF249" s="280">
        <f t="shared" si="123"/>
        <v>0</v>
      </c>
      <c r="AG249" s="280">
        <f t="shared" si="124"/>
        <v>0</v>
      </c>
      <c r="AH249" s="280">
        <f t="shared" si="125"/>
        <v>0</v>
      </c>
      <c r="AI249" s="280">
        <f t="shared" si="126"/>
        <v>0</v>
      </c>
      <c r="AJ249" s="280">
        <f t="shared" si="127"/>
        <v>0</v>
      </c>
      <c r="AK249" s="186" t="e">
        <f>MATCH(AY249,AY$18:AY681,0)</f>
        <v>#N/A</v>
      </c>
      <c r="AL249" s="280">
        <f t="shared" si="128"/>
        <v>0</v>
      </c>
      <c r="AM249" s="280">
        <f t="shared" si="133"/>
        <v>232</v>
      </c>
      <c r="AN249" s="415"/>
      <c r="AO249" s="416"/>
      <c r="AP249" s="303">
        <f t="shared" si="129"/>
        <v>0</v>
      </c>
      <c r="AQ249" s="304">
        <f t="shared" si="130"/>
        <v>0</v>
      </c>
      <c r="AR249" s="305">
        <f t="shared" si="131"/>
        <v>0</v>
      </c>
      <c r="AS249" s="284"/>
      <c r="AT249" s="285" t="str">
        <f t="shared" si="132"/>
        <v/>
      </c>
      <c r="AU249" s="286"/>
      <c r="AV249" s="287"/>
      <c r="AW249" s="288"/>
      <c r="AX249" s="289"/>
      <c r="AY249" s="290"/>
      <c r="AZ249" s="291"/>
      <c r="BA249" s="286"/>
      <c r="BB249" s="290"/>
      <c r="BC249" s="287"/>
      <c r="BD249" s="307"/>
      <c r="BE249" s="309"/>
      <c r="BF249" s="286"/>
      <c r="BG249" s="297"/>
      <c r="BH249" s="298"/>
      <c r="BI249" s="299"/>
      <c r="BJ249" s="300"/>
      <c r="BK249" s="301"/>
      <c r="BL249" s="286"/>
      <c r="BM249" s="297"/>
      <c r="BN249" s="298"/>
      <c r="BO249" s="299"/>
      <c r="BP249" s="300"/>
      <c r="BQ249" s="301"/>
      <c r="BR249" s="286"/>
      <c r="BS249" s="297"/>
      <c r="BT249" s="298"/>
      <c r="BU249" s="299"/>
      <c r="BV249" s="300"/>
      <c r="BW249" s="301"/>
      <c r="BX249" s="286"/>
      <c r="BY249" s="297"/>
      <c r="BZ249" s="298"/>
      <c r="CA249" s="299"/>
      <c r="CB249" s="300"/>
      <c r="CC249" s="291"/>
      <c r="CD249" s="286"/>
      <c r="CE249" s="297"/>
      <c r="CF249" s="298"/>
      <c r="CG249" s="299"/>
      <c r="CH249" s="300"/>
      <c r="CI249" s="291"/>
      <c r="CJ249" s="286"/>
      <c r="CK249" s="297"/>
      <c r="CL249" s="298"/>
      <c r="CM249" s="299"/>
      <c r="CN249" s="300"/>
      <c r="CO249" s="291"/>
      <c r="CP249" s="286"/>
      <c r="CQ249" s="297"/>
      <c r="CR249" s="298"/>
      <c r="CS249" s="299"/>
      <c r="CT249" s="300"/>
      <c r="CU249" s="291"/>
      <c r="CV249" s="286"/>
      <c r="CW249" s="297"/>
      <c r="CX249" s="298"/>
      <c r="CY249" s="299"/>
      <c r="CZ249" s="300"/>
      <c r="DA249" s="291"/>
      <c r="DB249" s="286"/>
      <c r="DC249" s="297"/>
      <c r="DD249" s="298"/>
      <c r="DE249" s="299"/>
      <c r="DF249" s="300"/>
      <c r="DG249" s="291"/>
      <c r="DH249" s="286"/>
      <c r="DI249" s="297"/>
      <c r="DJ249" s="298"/>
      <c r="DK249" s="299"/>
      <c r="DL249" s="300"/>
      <c r="DM249" s="291"/>
      <c r="DN249" s="286"/>
      <c r="DO249" s="297"/>
      <c r="DP249" s="298"/>
      <c r="DQ249" s="299"/>
      <c r="DR249" s="300"/>
      <c r="DS249" s="291"/>
      <c r="DT249" s="286"/>
      <c r="DU249" s="297"/>
      <c r="DV249" s="298"/>
      <c r="DW249" s="299"/>
      <c r="DX249" s="300"/>
      <c r="DY249" s="291"/>
      <c r="DZ249" s="286"/>
      <c r="EA249" s="297"/>
      <c r="EB249" s="298"/>
      <c r="EC249" s="299"/>
      <c r="ED249" s="300"/>
      <c r="EE249" s="291"/>
      <c r="EF249" s="286"/>
      <c r="EG249" s="297"/>
      <c r="EH249" s="298"/>
      <c r="EI249" s="299"/>
      <c r="EJ249" s="300"/>
      <c r="EK249" s="291"/>
      <c r="EL249" s="286"/>
      <c r="EM249" s="297"/>
      <c r="EN249" s="298"/>
      <c r="EO249" s="299"/>
      <c r="EP249" s="300"/>
      <c r="EQ249" s="291"/>
      <c r="ER249" s="286"/>
      <c r="ES249" s="297"/>
      <c r="ET249" s="298"/>
      <c r="EU249" s="299"/>
      <c r="EV249" s="300"/>
      <c r="EW249" s="291"/>
      <c r="EX249" s="286"/>
      <c r="EY249" s="297"/>
      <c r="EZ249" s="298"/>
      <c r="FA249" s="299"/>
      <c r="FB249" s="300"/>
      <c r="FC249" s="291"/>
      <c r="FD249" s="286"/>
      <c r="FE249" s="297"/>
      <c r="FF249" s="298"/>
      <c r="FG249" s="299"/>
      <c r="FH249" s="300"/>
      <c r="FI249" s="291"/>
      <c r="FJ249" s="286"/>
      <c r="FK249" s="297"/>
      <c r="FL249" s="298"/>
      <c r="FM249" s="299"/>
      <c r="FN249" s="300"/>
      <c r="FO249" s="291"/>
      <c r="FP249" s="286"/>
      <c r="FQ249" s="297"/>
      <c r="FR249" s="298"/>
      <c r="FS249" s="299"/>
      <c r="FT249" s="300"/>
      <c r="FU249" s="291"/>
      <c r="FV249" s="286"/>
      <c r="FW249" s="297"/>
      <c r="FX249" s="298"/>
      <c r="FY249" s="299"/>
      <c r="FZ249" s="300"/>
      <c r="GA249" s="291"/>
      <c r="GB249" s="286"/>
      <c r="GC249" s="297"/>
      <c r="GD249" s="298"/>
      <c r="GE249" s="299"/>
      <c r="GF249" s="300"/>
      <c r="GG249" s="291"/>
      <c r="GH249" s="286"/>
      <c r="GI249" s="297"/>
      <c r="GJ249" s="298"/>
      <c r="GK249" s="299"/>
      <c r="GL249" s="300"/>
      <c r="GM249" s="291"/>
      <c r="GN249" s="286"/>
      <c r="GO249" s="297"/>
      <c r="GP249" s="298"/>
      <c r="GQ249" s="299"/>
      <c r="GR249" s="300"/>
      <c r="GS249" s="291"/>
      <c r="GT249" s="286"/>
      <c r="GU249" s="297"/>
      <c r="GV249" s="298"/>
      <c r="GW249" s="299"/>
      <c r="GX249" s="300"/>
      <c r="GY249" s="291"/>
      <c r="GZ249" s="286"/>
      <c r="HA249" s="297"/>
      <c r="HB249" s="298"/>
      <c r="HC249" s="299"/>
      <c r="HD249" s="300"/>
    </row>
    <row r="250" spans="1:212" x14ac:dyDescent="0.25">
      <c r="A250" s="280">
        <f>IF(AL250=1,(MAXA(A$18:A249)+1),0)</f>
        <v>0</v>
      </c>
      <c r="B250" s="280">
        <f>IF(BF250+BG250+BH250+BI250+BJ250&gt;0,MAXA(B$18:B249)+1,0)</f>
        <v>0</v>
      </c>
      <c r="C250" s="280">
        <f>IF(BL250+BM250+BN250+BO250+BP250&gt;0,MAXA(C$18:C249)+1,0)</f>
        <v>0</v>
      </c>
      <c r="D250" s="280">
        <f>IF(BR250+BS250+BT250+BU250+BV250&gt;0,MAXA(D$18:D249)+1,0)</f>
        <v>0</v>
      </c>
      <c r="E250" s="280">
        <f>IF(BX250+BY250+BZ250+CA250+CB250&gt;0,MAXA(E$18:E249)+1,0)</f>
        <v>0</v>
      </c>
      <c r="F250" s="280">
        <f>IF(CD250+CE250+CF250+CG250+CH250&gt;0,MAXA(F$18:F249)+1,0)</f>
        <v>0</v>
      </c>
      <c r="G250" s="280">
        <f>IF(CJ250+CK250+CL250+CM250+CN250&gt;0,MAXA(G$18:G249)+1,0)</f>
        <v>0</v>
      </c>
      <c r="H250" s="280">
        <f>IF(CP250+CQ250+CR250+CS250+CT250&gt;0,MAXA(H$18:H249)+1,0)</f>
        <v>0</v>
      </c>
      <c r="I250" s="280">
        <f>IF(CV250+CW250+CX250+CY250+CZ250&gt;0,MAXA(I$18:I249)+1,0)</f>
        <v>0</v>
      </c>
      <c r="J250" s="280">
        <f>IF(DB250+DC250+DD250+DE250+DF250&gt;0,MAXA(J$18:J249)+1,0)</f>
        <v>0</v>
      </c>
      <c r="K250" s="280">
        <f>IF(DH250+DI250+DJ250+DK250+DL250&gt;0,MAXA(K$18:K249)+1,0)</f>
        <v>0</v>
      </c>
      <c r="L250" s="280">
        <f>IF(DN250+DO250+DP250+DQ250+DR250&gt;0,MAXA(L$18:L249)+1,0)</f>
        <v>0</v>
      </c>
      <c r="M250" s="280">
        <f>IF(DT250+DU250+DV250+DW250+DX250&gt;0,MAXA(M$18:M249)+1,0)</f>
        <v>0</v>
      </c>
      <c r="N250" s="280">
        <f>IF(DZ250+EA250+EB250+EC250+ED250&gt;0,MAXA(N$18:N249)+1,0)</f>
        <v>0</v>
      </c>
      <c r="O250" s="280">
        <f>IF(EF250+EG250+EH250+EI250+EJ250&gt;0,MAXA(O$18:O249)+1,0)</f>
        <v>0</v>
      </c>
      <c r="P250" s="280">
        <f>IF(EL250+EM250+EN250+EO250+EP250&gt;0,MAXA(P$18:P249)+1,0)</f>
        <v>0</v>
      </c>
      <c r="Q250" s="280">
        <f>IF(ER250+ES250+ET250+EU250+EV250&gt;0,MAXA(Q$18:Q249)+1,0)</f>
        <v>0</v>
      </c>
      <c r="R250" s="280">
        <f>IF(EX250+EY250+EZ250+FA250+FB250&gt;0,MAXA(R$18:R249)+1,0)</f>
        <v>0</v>
      </c>
      <c r="S250" s="280">
        <f>IF(FD250+FE250+FF250+FG250+FH250&gt;0,MAXA(S$18:S249)+1,0)</f>
        <v>0</v>
      </c>
      <c r="T250" s="280">
        <f>IF(FJ250+FK250+FL250+FM250+FN250&gt;0,MAXA(T$18:T249)+1,0)</f>
        <v>0</v>
      </c>
      <c r="U250" s="280">
        <f>IF(FP250+FQ250+FR250+FS250+FT250&gt;0,MAXA(U$18:U249)+1,0)</f>
        <v>0</v>
      </c>
      <c r="V250" s="280">
        <f>IF(FV250+FW250+FX250+FY250+FZ250&gt;0,MAXA(V$18:V249)+1,0)</f>
        <v>0</v>
      </c>
      <c r="W250" s="280">
        <f>IF(GB250+GC250+GD250+GE250+GF250&gt;0,MAXA(W$18:W249)+1,0)</f>
        <v>0</v>
      </c>
      <c r="X250" s="280">
        <f>IF(GH250+GI250+GJ250+GK250+GL250&gt;0,MAXA(X$18:X249)+1,0)</f>
        <v>0</v>
      </c>
      <c r="Y250" s="280">
        <f>IF(GN250+GO250+GP250+GQ250+GR250&gt;0,MAXA(Y$18:Y249)+1,0)</f>
        <v>0</v>
      </c>
      <c r="Z250" s="280">
        <f>IF(GT250+GU250+GV250+GW250+GX250&gt;0,MAXA(Z$18:Z249)+1,0)</f>
        <v>0</v>
      </c>
      <c r="AA250" s="280">
        <f>IF(GZ250+HA250+HB250+HC250+HD250&gt;0,MAXA(AA$18:AA249)+1,0)</f>
        <v>0</v>
      </c>
      <c r="AB250" s="280">
        <f t="shared" si="119"/>
        <v>0</v>
      </c>
      <c r="AC250" s="280">
        <f t="shared" si="120"/>
        <v>0</v>
      </c>
      <c r="AD250" s="280">
        <f t="shared" si="121"/>
        <v>0</v>
      </c>
      <c r="AE250" s="280">
        <f t="shared" si="122"/>
        <v>0</v>
      </c>
      <c r="AF250" s="280">
        <f t="shared" si="123"/>
        <v>0</v>
      </c>
      <c r="AG250" s="280">
        <f t="shared" si="124"/>
        <v>0</v>
      </c>
      <c r="AH250" s="280">
        <f t="shared" si="125"/>
        <v>0</v>
      </c>
      <c r="AI250" s="280">
        <f t="shared" si="126"/>
        <v>0</v>
      </c>
      <c r="AJ250" s="280">
        <f t="shared" si="127"/>
        <v>0</v>
      </c>
      <c r="AK250" s="186" t="e">
        <f>MATCH(AY250,AY$18:AY682,0)</f>
        <v>#N/A</v>
      </c>
      <c r="AL250" s="280">
        <f t="shared" si="128"/>
        <v>0</v>
      </c>
      <c r="AM250" s="280">
        <f t="shared" si="133"/>
        <v>233</v>
      </c>
      <c r="AN250" s="415"/>
      <c r="AO250" s="416"/>
      <c r="AP250" s="303">
        <f t="shared" si="129"/>
        <v>0</v>
      </c>
      <c r="AQ250" s="304">
        <f t="shared" si="130"/>
        <v>0</v>
      </c>
      <c r="AR250" s="305">
        <f t="shared" si="131"/>
        <v>0</v>
      </c>
      <c r="AS250" s="284"/>
      <c r="AT250" s="285" t="str">
        <f t="shared" si="132"/>
        <v/>
      </c>
      <c r="AU250" s="286"/>
      <c r="AV250" s="287"/>
      <c r="AW250" s="288"/>
      <c r="AX250" s="289"/>
      <c r="AY250" s="290"/>
      <c r="AZ250" s="291"/>
      <c r="BA250" s="286"/>
      <c r="BB250" s="290"/>
      <c r="BC250" s="287"/>
      <c r="BD250" s="307"/>
      <c r="BE250" s="309"/>
      <c r="BF250" s="286"/>
      <c r="BG250" s="297"/>
      <c r="BH250" s="298"/>
      <c r="BI250" s="299"/>
      <c r="BJ250" s="300"/>
      <c r="BK250" s="301"/>
      <c r="BL250" s="286"/>
      <c r="BM250" s="297"/>
      <c r="BN250" s="298"/>
      <c r="BO250" s="299"/>
      <c r="BP250" s="300"/>
      <c r="BQ250" s="301"/>
      <c r="BR250" s="286"/>
      <c r="BS250" s="297"/>
      <c r="BT250" s="298"/>
      <c r="BU250" s="299"/>
      <c r="BV250" s="300"/>
      <c r="BW250" s="301"/>
      <c r="BX250" s="286"/>
      <c r="BY250" s="297"/>
      <c r="BZ250" s="298"/>
      <c r="CA250" s="299"/>
      <c r="CB250" s="300"/>
      <c r="CC250" s="291"/>
      <c r="CD250" s="286"/>
      <c r="CE250" s="297"/>
      <c r="CF250" s="298"/>
      <c r="CG250" s="299"/>
      <c r="CH250" s="300"/>
      <c r="CI250" s="291"/>
      <c r="CJ250" s="286"/>
      <c r="CK250" s="297"/>
      <c r="CL250" s="298"/>
      <c r="CM250" s="299"/>
      <c r="CN250" s="300"/>
      <c r="CO250" s="291"/>
      <c r="CP250" s="286"/>
      <c r="CQ250" s="297"/>
      <c r="CR250" s="298"/>
      <c r="CS250" s="299"/>
      <c r="CT250" s="300"/>
      <c r="CU250" s="291"/>
      <c r="CV250" s="286"/>
      <c r="CW250" s="297"/>
      <c r="CX250" s="298"/>
      <c r="CY250" s="299"/>
      <c r="CZ250" s="300"/>
      <c r="DA250" s="291"/>
      <c r="DB250" s="286"/>
      <c r="DC250" s="297"/>
      <c r="DD250" s="298"/>
      <c r="DE250" s="299"/>
      <c r="DF250" s="300"/>
      <c r="DG250" s="291"/>
      <c r="DH250" s="286"/>
      <c r="DI250" s="297"/>
      <c r="DJ250" s="298"/>
      <c r="DK250" s="299"/>
      <c r="DL250" s="300"/>
      <c r="DM250" s="291"/>
      <c r="DN250" s="286"/>
      <c r="DO250" s="297"/>
      <c r="DP250" s="298"/>
      <c r="DQ250" s="299"/>
      <c r="DR250" s="300"/>
      <c r="DS250" s="291"/>
      <c r="DT250" s="286"/>
      <c r="DU250" s="297"/>
      <c r="DV250" s="298"/>
      <c r="DW250" s="299"/>
      <c r="DX250" s="300"/>
      <c r="DY250" s="291"/>
      <c r="DZ250" s="286"/>
      <c r="EA250" s="297"/>
      <c r="EB250" s="298"/>
      <c r="EC250" s="299"/>
      <c r="ED250" s="300"/>
      <c r="EE250" s="291"/>
      <c r="EF250" s="286"/>
      <c r="EG250" s="297"/>
      <c r="EH250" s="298"/>
      <c r="EI250" s="299"/>
      <c r="EJ250" s="300"/>
      <c r="EK250" s="291"/>
      <c r="EL250" s="286"/>
      <c r="EM250" s="297"/>
      <c r="EN250" s="298"/>
      <c r="EO250" s="299"/>
      <c r="EP250" s="300"/>
      <c r="EQ250" s="291"/>
      <c r="ER250" s="286"/>
      <c r="ES250" s="297"/>
      <c r="ET250" s="298"/>
      <c r="EU250" s="299"/>
      <c r="EV250" s="300"/>
      <c r="EW250" s="291"/>
      <c r="EX250" s="286"/>
      <c r="EY250" s="297"/>
      <c r="EZ250" s="298"/>
      <c r="FA250" s="299"/>
      <c r="FB250" s="300"/>
      <c r="FC250" s="291"/>
      <c r="FD250" s="286"/>
      <c r="FE250" s="297"/>
      <c r="FF250" s="298"/>
      <c r="FG250" s="299"/>
      <c r="FH250" s="300"/>
      <c r="FI250" s="291"/>
      <c r="FJ250" s="286"/>
      <c r="FK250" s="297"/>
      <c r="FL250" s="298"/>
      <c r="FM250" s="299"/>
      <c r="FN250" s="300"/>
      <c r="FO250" s="291"/>
      <c r="FP250" s="286"/>
      <c r="FQ250" s="297"/>
      <c r="FR250" s="298"/>
      <c r="FS250" s="299"/>
      <c r="FT250" s="300"/>
      <c r="FU250" s="291"/>
      <c r="FV250" s="286"/>
      <c r="FW250" s="297"/>
      <c r="FX250" s="298"/>
      <c r="FY250" s="299"/>
      <c r="FZ250" s="300"/>
      <c r="GA250" s="291"/>
      <c r="GB250" s="286"/>
      <c r="GC250" s="297"/>
      <c r="GD250" s="298"/>
      <c r="GE250" s="299"/>
      <c r="GF250" s="300"/>
      <c r="GG250" s="291"/>
      <c r="GH250" s="286"/>
      <c r="GI250" s="297"/>
      <c r="GJ250" s="298"/>
      <c r="GK250" s="299"/>
      <c r="GL250" s="300"/>
      <c r="GM250" s="291"/>
      <c r="GN250" s="286"/>
      <c r="GO250" s="297"/>
      <c r="GP250" s="298"/>
      <c r="GQ250" s="299"/>
      <c r="GR250" s="300"/>
      <c r="GS250" s="291"/>
      <c r="GT250" s="286"/>
      <c r="GU250" s="297"/>
      <c r="GV250" s="298"/>
      <c r="GW250" s="299"/>
      <c r="GX250" s="300"/>
      <c r="GY250" s="291"/>
      <c r="GZ250" s="286"/>
      <c r="HA250" s="297"/>
      <c r="HB250" s="298"/>
      <c r="HC250" s="299"/>
      <c r="HD250" s="300"/>
    </row>
    <row r="251" spans="1:212" x14ac:dyDescent="0.25">
      <c r="A251" s="280">
        <f>IF(AL251=1,(MAXA(A$18:A250)+1),0)</f>
        <v>0</v>
      </c>
      <c r="B251" s="280">
        <f>IF(BF251+BG251+BH251+BI251+BJ251&gt;0,MAXA(B$18:B250)+1,0)</f>
        <v>0</v>
      </c>
      <c r="C251" s="280">
        <f>IF(BL251+BM251+BN251+BO251+BP251&gt;0,MAXA(C$18:C250)+1,0)</f>
        <v>0</v>
      </c>
      <c r="D251" s="280">
        <f>IF(BR251+BS251+BT251+BU251+BV251&gt;0,MAXA(D$18:D250)+1,0)</f>
        <v>0</v>
      </c>
      <c r="E251" s="280">
        <f>IF(BX251+BY251+BZ251+CA251+CB251&gt;0,MAXA(E$18:E250)+1,0)</f>
        <v>0</v>
      </c>
      <c r="F251" s="280">
        <f>IF(CD251+CE251+CF251+CG251+CH251&gt;0,MAXA(F$18:F250)+1,0)</f>
        <v>0</v>
      </c>
      <c r="G251" s="280">
        <f>IF(CJ251+CK251+CL251+CM251+CN251&gt;0,MAXA(G$18:G250)+1,0)</f>
        <v>0</v>
      </c>
      <c r="H251" s="280">
        <f>IF(CP251+CQ251+CR251+CS251+CT251&gt;0,MAXA(H$18:H250)+1,0)</f>
        <v>0</v>
      </c>
      <c r="I251" s="280">
        <f>IF(CV251+CW251+CX251+CY251+CZ251&gt;0,MAXA(I$18:I250)+1,0)</f>
        <v>0</v>
      </c>
      <c r="J251" s="280">
        <f>IF(DB251+DC251+DD251+DE251+DF251&gt;0,MAXA(J$18:J250)+1,0)</f>
        <v>0</v>
      </c>
      <c r="K251" s="280">
        <f>IF(DH251+DI251+DJ251+DK251+DL251&gt;0,MAXA(K$18:K250)+1,0)</f>
        <v>0</v>
      </c>
      <c r="L251" s="280">
        <f>IF(DN251+DO251+DP251+DQ251+DR251&gt;0,MAXA(L$18:L250)+1,0)</f>
        <v>0</v>
      </c>
      <c r="M251" s="280">
        <f>IF(DT251+DU251+DV251+DW251+DX251&gt;0,MAXA(M$18:M250)+1,0)</f>
        <v>0</v>
      </c>
      <c r="N251" s="280">
        <f>IF(DZ251+EA251+EB251+EC251+ED251&gt;0,MAXA(N$18:N250)+1,0)</f>
        <v>0</v>
      </c>
      <c r="O251" s="280">
        <f>IF(EF251+EG251+EH251+EI251+EJ251&gt;0,MAXA(O$18:O250)+1,0)</f>
        <v>0</v>
      </c>
      <c r="P251" s="280">
        <f>IF(EL251+EM251+EN251+EO251+EP251&gt;0,MAXA(P$18:P250)+1,0)</f>
        <v>0</v>
      </c>
      <c r="Q251" s="280">
        <f>IF(ER251+ES251+ET251+EU251+EV251&gt;0,MAXA(Q$18:Q250)+1,0)</f>
        <v>0</v>
      </c>
      <c r="R251" s="280">
        <f>IF(EX251+EY251+EZ251+FA251+FB251&gt;0,MAXA(R$18:R250)+1,0)</f>
        <v>0</v>
      </c>
      <c r="S251" s="280">
        <f>IF(FD251+FE251+FF251+FG251+FH251&gt;0,MAXA(S$18:S250)+1,0)</f>
        <v>0</v>
      </c>
      <c r="T251" s="280">
        <f>IF(FJ251+FK251+FL251+FM251+FN251&gt;0,MAXA(T$18:T250)+1,0)</f>
        <v>0</v>
      </c>
      <c r="U251" s="280">
        <f>IF(FP251+FQ251+FR251+FS251+FT251&gt;0,MAXA(U$18:U250)+1,0)</f>
        <v>0</v>
      </c>
      <c r="V251" s="280">
        <f>IF(FV251+FW251+FX251+FY251+FZ251&gt;0,MAXA(V$18:V250)+1,0)</f>
        <v>0</v>
      </c>
      <c r="W251" s="280">
        <f>IF(GB251+GC251+GD251+GE251+GF251&gt;0,MAXA(W$18:W250)+1,0)</f>
        <v>0</v>
      </c>
      <c r="X251" s="280">
        <f>IF(GH251+GI251+GJ251+GK251+GL251&gt;0,MAXA(X$18:X250)+1,0)</f>
        <v>0</v>
      </c>
      <c r="Y251" s="280">
        <f>IF(GN251+GO251+GP251+GQ251+GR251&gt;0,MAXA(Y$18:Y250)+1,0)</f>
        <v>0</v>
      </c>
      <c r="Z251" s="280">
        <f>IF(GT251+GU251+GV251+GW251+GX251&gt;0,MAXA(Z$18:Z250)+1,0)</f>
        <v>0</v>
      </c>
      <c r="AA251" s="280">
        <f>IF(GZ251+HA251+HB251+HC251+HD251&gt;0,MAXA(AA$18:AA250)+1,0)</f>
        <v>0</v>
      </c>
      <c r="AB251" s="280">
        <f t="shared" si="119"/>
        <v>0</v>
      </c>
      <c r="AC251" s="280">
        <f t="shared" si="120"/>
        <v>0</v>
      </c>
      <c r="AD251" s="280">
        <f t="shared" si="121"/>
        <v>0</v>
      </c>
      <c r="AE251" s="280">
        <f t="shared" si="122"/>
        <v>0</v>
      </c>
      <c r="AF251" s="280">
        <f t="shared" si="123"/>
        <v>0</v>
      </c>
      <c r="AG251" s="280">
        <f t="shared" si="124"/>
        <v>0</v>
      </c>
      <c r="AH251" s="280">
        <f t="shared" si="125"/>
        <v>0</v>
      </c>
      <c r="AI251" s="280">
        <f t="shared" si="126"/>
        <v>0</v>
      </c>
      <c r="AJ251" s="280">
        <f t="shared" si="127"/>
        <v>0</v>
      </c>
      <c r="AK251" s="186" t="e">
        <f>MATCH(AY251,AY$18:AY683,0)</f>
        <v>#N/A</v>
      </c>
      <c r="AL251" s="280">
        <f t="shared" si="128"/>
        <v>0</v>
      </c>
      <c r="AM251" s="280">
        <f t="shared" si="133"/>
        <v>234</v>
      </c>
      <c r="AN251" s="415"/>
      <c r="AO251" s="416"/>
      <c r="AP251" s="303">
        <f t="shared" si="129"/>
        <v>0</v>
      </c>
      <c r="AQ251" s="304">
        <f t="shared" si="130"/>
        <v>0</v>
      </c>
      <c r="AR251" s="305">
        <f t="shared" si="131"/>
        <v>0</v>
      </c>
      <c r="AS251" s="284"/>
      <c r="AT251" s="285" t="str">
        <f t="shared" si="132"/>
        <v/>
      </c>
      <c r="AU251" s="286"/>
      <c r="AV251" s="287"/>
      <c r="AW251" s="288"/>
      <c r="AX251" s="289"/>
      <c r="AY251" s="290"/>
      <c r="AZ251" s="291"/>
      <c r="BA251" s="286"/>
      <c r="BB251" s="290"/>
      <c r="BC251" s="287"/>
      <c r="BD251" s="307"/>
      <c r="BE251" s="309"/>
      <c r="BF251" s="286"/>
      <c r="BG251" s="297"/>
      <c r="BH251" s="298"/>
      <c r="BI251" s="299"/>
      <c r="BJ251" s="300"/>
      <c r="BK251" s="301"/>
      <c r="BL251" s="286"/>
      <c r="BM251" s="297"/>
      <c r="BN251" s="298"/>
      <c r="BO251" s="299"/>
      <c r="BP251" s="300"/>
      <c r="BQ251" s="301"/>
      <c r="BR251" s="286"/>
      <c r="BS251" s="297"/>
      <c r="BT251" s="298"/>
      <c r="BU251" s="299"/>
      <c r="BV251" s="300"/>
      <c r="BW251" s="301"/>
      <c r="BX251" s="286"/>
      <c r="BY251" s="297"/>
      <c r="BZ251" s="298"/>
      <c r="CA251" s="299"/>
      <c r="CB251" s="300"/>
      <c r="CC251" s="291"/>
      <c r="CD251" s="286"/>
      <c r="CE251" s="297"/>
      <c r="CF251" s="298"/>
      <c r="CG251" s="299"/>
      <c r="CH251" s="300"/>
      <c r="CI251" s="291"/>
      <c r="CJ251" s="286"/>
      <c r="CK251" s="297"/>
      <c r="CL251" s="298"/>
      <c r="CM251" s="299"/>
      <c r="CN251" s="300"/>
      <c r="CO251" s="291"/>
      <c r="CP251" s="286"/>
      <c r="CQ251" s="297"/>
      <c r="CR251" s="298"/>
      <c r="CS251" s="299"/>
      <c r="CT251" s="300"/>
      <c r="CU251" s="291"/>
      <c r="CV251" s="286"/>
      <c r="CW251" s="297"/>
      <c r="CX251" s="298"/>
      <c r="CY251" s="299"/>
      <c r="CZ251" s="300"/>
      <c r="DA251" s="291"/>
      <c r="DB251" s="286"/>
      <c r="DC251" s="297"/>
      <c r="DD251" s="298"/>
      <c r="DE251" s="299"/>
      <c r="DF251" s="300"/>
      <c r="DG251" s="291"/>
      <c r="DH251" s="286"/>
      <c r="DI251" s="297"/>
      <c r="DJ251" s="298"/>
      <c r="DK251" s="299"/>
      <c r="DL251" s="300"/>
      <c r="DM251" s="291"/>
      <c r="DN251" s="286"/>
      <c r="DO251" s="297"/>
      <c r="DP251" s="298"/>
      <c r="DQ251" s="299"/>
      <c r="DR251" s="300"/>
      <c r="DS251" s="291"/>
      <c r="DT251" s="286"/>
      <c r="DU251" s="297"/>
      <c r="DV251" s="298"/>
      <c r="DW251" s="299"/>
      <c r="DX251" s="300"/>
      <c r="DY251" s="291"/>
      <c r="DZ251" s="286"/>
      <c r="EA251" s="297"/>
      <c r="EB251" s="298"/>
      <c r="EC251" s="299"/>
      <c r="ED251" s="300"/>
      <c r="EE251" s="291"/>
      <c r="EF251" s="286"/>
      <c r="EG251" s="297"/>
      <c r="EH251" s="298"/>
      <c r="EI251" s="299"/>
      <c r="EJ251" s="300"/>
      <c r="EK251" s="291"/>
      <c r="EL251" s="286"/>
      <c r="EM251" s="297"/>
      <c r="EN251" s="298"/>
      <c r="EO251" s="299"/>
      <c r="EP251" s="300"/>
      <c r="EQ251" s="291"/>
      <c r="ER251" s="286"/>
      <c r="ES251" s="297"/>
      <c r="ET251" s="298"/>
      <c r="EU251" s="299"/>
      <c r="EV251" s="300"/>
      <c r="EW251" s="291"/>
      <c r="EX251" s="286"/>
      <c r="EY251" s="297"/>
      <c r="EZ251" s="298"/>
      <c r="FA251" s="299"/>
      <c r="FB251" s="300"/>
      <c r="FC251" s="291"/>
      <c r="FD251" s="286"/>
      <c r="FE251" s="297"/>
      <c r="FF251" s="298"/>
      <c r="FG251" s="299"/>
      <c r="FH251" s="300"/>
      <c r="FI251" s="291"/>
      <c r="FJ251" s="286"/>
      <c r="FK251" s="297"/>
      <c r="FL251" s="298"/>
      <c r="FM251" s="299"/>
      <c r="FN251" s="300"/>
      <c r="FO251" s="291"/>
      <c r="FP251" s="286"/>
      <c r="FQ251" s="297"/>
      <c r="FR251" s="298"/>
      <c r="FS251" s="299"/>
      <c r="FT251" s="300"/>
      <c r="FU251" s="291"/>
      <c r="FV251" s="286"/>
      <c r="FW251" s="297"/>
      <c r="FX251" s="298"/>
      <c r="FY251" s="299"/>
      <c r="FZ251" s="300"/>
      <c r="GA251" s="291"/>
      <c r="GB251" s="286"/>
      <c r="GC251" s="297"/>
      <c r="GD251" s="298"/>
      <c r="GE251" s="299"/>
      <c r="GF251" s="300"/>
      <c r="GG251" s="291"/>
      <c r="GH251" s="286"/>
      <c r="GI251" s="297"/>
      <c r="GJ251" s="298"/>
      <c r="GK251" s="299"/>
      <c r="GL251" s="300"/>
      <c r="GM251" s="291"/>
      <c r="GN251" s="286"/>
      <c r="GO251" s="297"/>
      <c r="GP251" s="298"/>
      <c r="GQ251" s="299"/>
      <c r="GR251" s="300"/>
      <c r="GS251" s="291"/>
      <c r="GT251" s="286"/>
      <c r="GU251" s="297"/>
      <c r="GV251" s="298"/>
      <c r="GW251" s="299"/>
      <c r="GX251" s="300"/>
      <c r="GY251" s="291"/>
      <c r="GZ251" s="286"/>
      <c r="HA251" s="297"/>
      <c r="HB251" s="298"/>
      <c r="HC251" s="299"/>
      <c r="HD251" s="300"/>
    </row>
    <row r="252" spans="1:212" x14ac:dyDescent="0.25">
      <c r="A252" s="280">
        <f>IF(AL252=1,(MAXA(A$18:A251)+1),0)</f>
        <v>0</v>
      </c>
      <c r="B252" s="280">
        <f>IF(BF252+BG252+BH252+BI252+BJ252&gt;0,MAXA(B$18:B251)+1,0)</f>
        <v>0</v>
      </c>
      <c r="C252" s="280">
        <f>IF(BL252+BM252+BN252+BO252+BP252&gt;0,MAXA(C$18:C251)+1,0)</f>
        <v>0</v>
      </c>
      <c r="D252" s="280">
        <f>IF(BR252+BS252+BT252+BU252+BV252&gt;0,MAXA(D$18:D251)+1,0)</f>
        <v>0</v>
      </c>
      <c r="E252" s="280">
        <f>IF(BX252+BY252+BZ252+CA252+CB252&gt;0,MAXA(E$18:E251)+1,0)</f>
        <v>0</v>
      </c>
      <c r="F252" s="280">
        <f>IF(CD252+CE252+CF252+CG252+CH252&gt;0,MAXA(F$18:F251)+1,0)</f>
        <v>0</v>
      </c>
      <c r="G252" s="280">
        <f>IF(CJ252+CK252+CL252+CM252+CN252&gt;0,MAXA(G$18:G251)+1,0)</f>
        <v>0</v>
      </c>
      <c r="H252" s="280">
        <f>IF(CP252+CQ252+CR252+CS252+CT252&gt;0,MAXA(H$18:H251)+1,0)</f>
        <v>0</v>
      </c>
      <c r="I252" s="280">
        <f>IF(CV252+CW252+CX252+CY252+CZ252&gt;0,MAXA(I$18:I251)+1,0)</f>
        <v>0</v>
      </c>
      <c r="J252" s="280">
        <f>IF(DB252+DC252+DD252+DE252+DF252&gt;0,MAXA(J$18:J251)+1,0)</f>
        <v>0</v>
      </c>
      <c r="K252" s="280">
        <f>IF(DH252+DI252+DJ252+DK252+DL252&gt;0,MAXA(K$18:K251)+1,0)</f>
        <v>0</v>
      </c>
      <c r="L252" s="280">
        <f>IF(DN252+DO252+DP252+DQ252+DR252&gt;0,MAXA(L$18:L251)+1,0)</f>
        <v>0</v>
      </c>
      <c r="M252" s="280">
        <f>IF(DT252+DU252+DV252+DW252+DX252&gt;0,MAXA(M$18:M251)+1,0)</f>
        <v>0</v>
      </c>
      <c r="N252" s="280">
        <f>IF(DZ252+EA252+EB252+EC252+ED252&gt;0,MAXA(N$18:N251)+1,0)</f>
        <v>0</v>
      </c>
      <c r="O252" s="280">
        <f>IF(EF252+EG252+EH252+EI252+EJ252&gt;0,MAXA(O$18:O251)+1,0)</f>
        <v>0</v>
      </c>
      <c r="P252" s="280">
        <f>IF(EL252+EM252+EN252+EO252+EP252&gt;0,MAXA(P$18:P251)+1,0)</f>
        <v>0</v>
      </c>
      <c r="Q252" s="280">
        <f>IF(ER252+ES252+ET252+EU252+EV252&gt;0,MAXA(Q$18:Q251)+1,0)</f>
        <v>0</v>
      </c>
      <c r="R252" s="280">
        <f>IF(EX252+EY252+EZ252+FA252+FB252&gt;0,MAXA(R$18:R251)+1,0)</f>
        <v>0</v>
      </c>
      <c r="S252" s="280">
        <f>IF(FD252+FE252+FF252+FG252+FH252&gt;0,MAXA(S$18:S251)+1,0)</f>
        <v>0</v>
      </c>
      <c r="T252" s="280">
        <f>IF(FJ252+FK252+FL252+FM252+FN252&gt;0,MAXA(T$18:T251)+1,0)</f>
        <v>0</v>
      </c>
      <c r="U252" s="280">
        <f>IF(FP252+FQ252+FR252+FS252+FT252&gt;0,MAXA(U$18:U251)+1,0)</f>
        <v>0</v>
      </c>
      <c r="V252" s="280">
        <f>IF(FV252+FW252+FX252+FY252+FZ252&gt;0,MAXA(V$18:V251)+1,0)</f>
        <v>0</v>
      </c>
      <c r="W252" s="280">
        <f>IF(GB252+GC252+GD252+GE252+GF252&gt;0,MAXA(W$18:W251)+1,0)</f>
        <v>0</v>
      </c>
      <c r="X252" s="280">
        <f>IF(GH252+GI252+GJ252+GK252+GL252&gt;0,MAXA(X$18:X251)+1,0)</f>
        <v>0</v>
      </c>
      <c r="Y252" s="280">
        <f>IF(GN252+GO252+GP252+GQ252+GR252&gt;0,MAXA(Y$18:Y251)+1,0)</f>
        <v>0</v>
      </c>
      <c r="Z252" s="280">
        <f>IF(GT252+GU252+GV252+GW252+GX252&gt;0,MAXA(Z$18:Z251)+1,0)</f>
        <v>0</v>
      </c>
      <c r="AA252" s="280">
        <f>IF(GZ252+HA252+HB252+HC252+HD252&gt;0,MAXA(AA$18:AA251)+1,0)</f>
        <v>0</v>
      </c>
      <c r="AB252" s="280">
        <f t="shared" si="119"/>
        <v>0</v>
      </c>
      <c r="AC252" s="280">
        <f t="shared" si="120"/>
        <v>0</v>
      </c>
      <c r="AD252" s="280">
        <f t="shared" si="121"/>
        <v>0</v>
      </c>
      <c r="AE252" s="280">
        <f t="shared" si="122"/>
        <v>0</v>
      </c>
      <c r="AF252" s="280">
        <f t="shared" si="123"/>
        <v>0</v>
      </c>
      <c r="AG252" s="280">
        <f t="shared" si="124"/>
        <v>0</v>
      </c>
      <c r="AH252" s="280">
        <f t="shared" si="125"/>
        <v>0</v>
      </c>
      <c r="AI252" s="280">
        <f t="shared" si="126"/>
        <v>0</v>
      </c>
      <c r="AJ252" s="280">
        <f t="shared" si="127"/>
        <v>0</v>
      </c>
      <c r="AK252" s="186" t="e">
        <f>MATCH(AY252,AY$18:AY684,0)</f>
        <v>#N/A</v>
      </c>
      <c r="AL252" s="280">
        <f t="shared" si="128"/>
        <v>0</v>
      </c>
      <c r="AM252" s="280">
        <f t="shared" si="133"/>
        <v>235</v>
      </c>
      <c r="AN252" s="415"/>
      <c r="AO252" s="416"/>
      <c r="AP252" s="303">
        <f t="shared" si="129"/>
        <v>0</v>
      </c>
      <c r="AQ252" s="304">
        <f t="shared" si="130"/>
        <v>0</v>
      </c>
      <c r="AR252" s="305">
        <f t="shared" si="131"/>
        <v>0</v>
      </c>
      <c r="AS252" s="284"/>
      <c r="AT252" s="285" t="str">
        <f t="shared" si="132"/>
        <v/>
      </c>
      <c r="AU252" s="286"/>
      <c r="AV252" s="287"/>
      <c r="AW252" s="288"/>
      <c r="AX252" s="289"/>
      <c r="AY252" s="290"/>
      <c r="AZ252" s="291"/>
      <c r="BA252" s="286"/>
      <c r="BB252" s="290"/>
      <c r="BC252" s="287"/>
      <c r="BD252" s="307"/>
      <c r="BE252" s="309"/>
      <c r="BF252" s="286"/>
      <c r="BG252" s="297"/>
      <c r="BH252" s="298"/>
      <c r="BI252" s="299"/>
      <c r="BJ252" s="300"/>
      <c r="BK252" s="301"/>
      <c r="BL252" s="286"/>
      <c r="BM252" s="297"/>
      <c r="BN252" s="298"/>
      <c r="BO252" s="299"/>
      <c r="BP252" s="300"/>
      <c r="BQ252" s="301"/>
      <c r="BR252" s="286"/>
      <c r="BS252" s="297"/>
      <c r="BT252" s="298"/>
      <c r="BU252" s="299"/>
      <c r="BV252" s="300"/>
      <c r="BW252" s="301"/>
      <c r="BX252" s="286"/>
      <c r="BY252" s="297"/>
      <c r="BZ252" s="298"/>
      <c r="CA252" s="299"/>
      <c r="CB252" s="300"/>
      <c r="CC252" s="291"/>
      <c r="CD252" s="286"/>
      <c r="CE252" s="297"/>
      <c r="CF252" s="298"/>
      <c r="CG252" s="299"/>
      <c r="CH252" s="300"/>
      <c r="CI252" s="291"/>
      <c r="CJ252" s="286"/>
      <c r="CK252" s="297"/>
      <c r="CL252" s="298"/>
      <c r="CM252" s="299"/>
      <c r="CN252" s="300"/>
      <c r="CO252" s="291"/>
      <c r="CP252" s="286"/>
      <c r="CQ252" s="297"/>
      <c r="CR252" s="298"/>
      <c r="CS252" s="299"/>
      <c r="CT252" s="300"/>
      <c r="CU252" s="291"/>
      <c r="CV252" s="286"/>
      <c r="CW252" s="297"/>
      <c r="CX252" s="298"/>
      <c r="CY252" s="299"/>
      <c r="CZ252" s="300"/>
      <c r="DA252" s="291"/>
      <c r="DB252" s="286"/>
      <c r="DC252" s="297"/>
      <c r="DD252" s="298"/>
      <c r="DE252" s="299"/>
      <c r="DF252" s="300"/>
      <c r="DG252" s="291"/>
      <c r="DH252" s="286"/>
      <c r="DI252" s="297"/>
      <c r="DJ252" s="298"/>
      <c r="DK252" s="299"/>
      <c r="DL252" s="300"/>
      <c r="DM252" s="291"/>
      <c r="DN252" s="286"/>
      <c r="DO252" s="297"/>
      <c r="DP252" s="298"/>
      <c r="DQ252" s="299"/>
      <c r="DR252" s="300"/>
      <c r="DS252" s="291"/>
      <c r="DT252" s="286"/>
      <c r="DU252" s="297"/>
      <c r="DV252" s="298"/>
      <c r="DW252" s="299"/>
      <c r="DX252" s="300"/>
      <c r="DY252" s="291"/>
      <c r="DZ252" s="286"/>
      <c r="EA252" s="297"/>
      <c r="EB252" s="298"/>
      <c r="EC252" s="299"/>
      <c r="ED252" s="300"/>
      <c r="EE252" s="291"/>
      <c r="EF252" s="286"/>
      <c r="EG252" s="297"/>
      <c r="EH252" s="298"/>
      <c r="EI252" s="299"/>
      <c r="EJ252" s="300"/>
      <c r="EK252" s="291"/>
      <c r="EL252" s="286"/>
      <c r="EM252" s="297"/>
      <c r="EN252" s="298"/>
      <c r="EO252" s="299"/>
      <c r="EP252" s="300"/>
      <c r="EQ252" s="291"/>
      <c r="ER252" s="286"/>
      <c r="ES252" s="297"/>
      <c r="ET252" s="298"/>
      <c r="EU252" s="299"/>
      <c r="EV252" s="300"/>
      <c r="EW252" s="291"/>
      <c r="EX252" s="286"/>
      <c r="EY252" s="297"/>
      <c r="EZ252" s="298"/>
      <c r="FA252" s="299"/>
      <c r="FB252" s="300"/>
      <c r="FC252" s="291"/>
      <c r="FD252" s="286"/>
      <c r="FE252" s="297"/>
      <c r="FF252" s="298"/>
      <c r="FG252" s="299"/>
      <c r="FH252" s="300"/>
      <c r="FI252" s="291"/>
      <c r="FJ252" s="286"/>
      <c r="FK252" s="297"/>
      <c r="FL252" s="298"/>
      <c r="FM252" s="299"/>
      <c r="FN252" s="300"/>
      <c r="FO252" s="291"/>
      <c r="FP252" s="286"/>
      <c r="FQ252" s="297"/>
      <c r="FR252" s="298"/>
      <c r="FS252" s="299"/>
      <c r="FT252" s="300"/>
      <c r="FU252" s="291"/>
      <c r="FV252" s="286"/>
      <c r="FW252" s="297"/>
      <c r="FX252" s="298"/>
      <c r="FY252" s="299"/>
      <c r="FZ252" s="300"/>
      <c r="GA252" s="291"/>
      <c r="GB252" s="286"/>
      <c r="GC252" s="297"/>
      <c r="GD252" s="298"/>
      <c r="GE252" s="299"/>
      <c r="GF252" s="300"/>
      <c r="GG252" s="291"/>
      <c r="GH252" s="286"/>
      <c r="GI252" s="297"/>
      <c r="GJ252" s="298"/>
      <c r="GK252" s="299"/>
      <c r="GL252" s="300"/>
      <c r="GM252" s="291"/>
      <c r="GN252" s="286"/>
      <c r="GO252" s="297"/>
      <c r="GP252" s="298"/>
      <c r="GQ252" s="299"/>
      <c r="GR252" s="300"/>
      <c r="GS252" s="291"/>
      <c r="GT252" s="286"/>
      <c r="GU252" s="297"/>
      <c r="GV252" s="298"/>
      <c r="GW252" s="299"/>
      <c r="GX252" s="300"/>
      <c r="GY252" s="291"/>
      <c r="GZ252" s="286"/>
      <c r="HA252" s="297"/>
      <c r="HB252" s="298"/>
      <c r="HC252" s="299"/>
      <c r="HD252" s="300"/>
    </row>
    <row r="253" spans="1:212" x14ac:dyDescent="0.25">
      <c r="A253" s="280">
        <f>IF(AL253=1,(MAXA(A$18:A252)+1),0)</f>
        <v>0</v>
      </c>
      <c r="B253" s="280">
        <f>IF(BF253+BG253+BH253+BI253+BJ253&gt;0,MAXA(B$18:B252)+1,0)</f>
        <v>0</v>
      </c>
      <c r="C253" s="280">
        <f>IF(BL253+BM253+BN253+BO253+BP253&gt;0,MAXA(C$18:C252)+1,0)</f>
        <v>0</v>
      </c>
      <c r="D253" s="280">
        <f>IF(BR253+BS253+BT253+BU253+BV253&gt;0,MAXA(D$18:D252)+1,0)</f>
        <v>0</v>
      </c>
      <c r="E253" s="280">
        <f>IF(BX253+BY253+BZ253+CA253+CB253&gt;0,MAXA(E$18:E252)+1,0)</f>
        <v>0</v>
      </c>
      <c r="F253" s="280">
        <f>IF(CD253+CE253+CF253+CG253+CH253&gt;0,MAXA(F$18:F252)+1,0)</f>
        <v>0</v>
      </c>
      <c r="G253" s="280">
        <f>IF(CJ253+CK253+CL253+CM253+CN253&gt;0,MAXA(G$18:G252)+1,0)</f>
        <v>0</v>
      </c>
      <c r="H253" s="280">
        <f>IF(CP253+CQ253+CR253+CS253+CT253&gt;0,MAXA(H$18:H252)+1,0)</f>
        <v>0</v>
      </c>
      <c r="I253" s="280">
        <f>IF(CV253+CW253+CX253+CY253+CZ253&gt;0,MAXA(I$18:I252)+1,0)</f>
        <v>0</v>
      </c>
      <c r="J253" s="280">
        <f>IF(DB253+DC253+DD253+DE253+DF253&gt;0,MAXA(J$18:J252)+1,0)</f>
        <v>0</v>
      </c>
      <c r="K253" s="280">
        <f>IF(DH253+DI253+DJ253+DK253+DL253&gt;0,MAXA(K$18:K252)+1,0)</f>
        <v>0</v>
      </c>
      <c r="L253" s="280">
        <f>IF(DN253+DO253+DP253+DQ253+DR253&gt;0,MAXA(L$18:L252)+1,0)</f>
        <v>0</v>
      </c>
      <c r="M253" s="280">
        <f>IF(DT253+DU253+DV253+DW253+DX253&gt;0,MAXA(M$18:M252)+1,0)</f>
        <v>0</v>
      </c>
      <c r="N253" s="280">
        <f>IF(DZ253+EA253+EB253+EC253+ED253&gt;0,MAXA(N$18:N252)+1,0)</f>
        <v>0</v>
      </c>
      <c r="O253" s="280">
        <f>IF(EF253+EG253+EH253+EI253+EJ253&gt;0,MAXA(O$18:O252)+1,0)</f>
        <v>0</v>
      </c>
      <c r="P253" s="280">
        <f>IF(EL253+EM253+EN253+EO253+EP253&gt;0,MAXA(P$18:P252)+1,0)</f>
        <v>0</v>
      </c>
      <c r="Q253" s="280">
        <f>IF(ER253+ES253+ET253+EU253+EV253&gt;0,MAXA(Q$18:Q252)+1,0)</f>
        <v>0</v>
      </c>
      <c r="R253" s="280">
        <f>IF(EX253+EY253+EZ253+FA253+FB253&gt;0,MAXA(R$18:R252)+1,0)</f>
        <v>0</v>
      </c>
      <c r="S253" s="280">
        <f>IF(FD253+FE253+FF253+FG253+FH253&gt;0,MAXA(S$18:S252)+1,0)</f>
        <v>0</v>
      </c>
      <c r="T253" s="280">
        <f>IF(FJ253+FK253+FL253+FM253+FN253&gt;0,MAXA(T$18:T252)+1,0)</f>
        <v>0</v>
      </c>
      <c r="U253" s="280">
        <f>IF(FP253+FQ253+FR253+FS253+FT253&gt;0,MAXA(U$18:U252)+1,0)</f>
        <v>0</v>
      </c>
      <c r="V253" s="280">
        <f>IF(FV253+FW253+FX253+FY253+FZ253&gt;0,MAXA(V$18:V252)+1,0)</f>
        <v>0</v>
      </c>
      <c r="W253" s="280">
        <f>IF(GB253+GC253+GD253+GE253+GF253&gt;0,MAXA(W$18:W252)+1,0)</f>
        <v>0</v>
      </c>
      <c r="X253" s="280">
        <f>IF(GH253+GI253+GJ253+GK253+GL253&gt;0,MAXA(X$18:X252)+1,0)</f>
        <v>0</v>
      </c>
      <c r="Y253" s="280">
        <f>IF(GN253+GO253+GP253+GQ253+GR253&gt;0,MAXA(Y$18:Y252)+1,0)</f>
        <v>0</v>
      </c>
      <c r="Z253" s="280">
        <f>IF(GT253+GU253+GV253+GW253+GX253&gt;0,MAXA(Z$18:Z252)+1,0)</f>
        <v>0</v>
      </c>
      <c r="AA253" s="280">
        <f>IF(GZ253+HA253+HB253+HC253+HD253&gt;0,MAXA(AA$18:AA252)+1,0)</f>
        <v>0</v>
      </c>
      <c r="AB253" s="280">
        <f t="shared" si="119"/>
        <v>0</v>
      </c>
      <c r="AC253" s="280">
        <f t="shared" si="120"/>
        <v>0</v>
      </c>
      <c r="AD253" s="280">
        <f t="shared" si="121"/>
        <v>0</v>
      </c>
      <c r="AE253" s="280">
        <f t="shared" si="122"/>
        <v>0</v>
      </c>
      <c r="AF253" s="280">
        <f t="shared" si="123"/>
        <v>0</v>
      </c>
      <c r="AG253" s="280">
        <f t="shared" si="124"/>
        <v>0</v>
      </c>
      <c r="AH253" s="280">
        <f t="shared" si="125"/>
        <v>0</v>
      </c>
      <c r="AI253" s="280">
        <f t="shared" si="126"/>
        <v>0</v>
      </c>
      <c r="AJ253" s="280">
        <f t="shared" si="127"/>
        <v>0</v>
      </c>
      <c r="AK253" s="186" t="e">
        <f>MATCH(AY253,AY$18:AY685,0)</f>
        <v>#N/A</v>
      </c>
      <c r="AL253" s="280">
        <f t="shared" si="128"/>
        <v>0</v>
      </c>
      <c r="AM253" s="280">
        <f t="shared" si="133"/>
        <v>236</v>
      </c>
      <c r="AN253" s="415"/>
      <c r="AO253" s="416"/>
      <c r="AP253" s="303">
        <f t="shared" si="129"/>
        <v>0</v>
      </c>
      <c r="AQ253" s="304">
        <f t="shared" si="130"/>
        <v>0</v>
      </c>
      <c r="AR253" s="305">
        <f t="shared" si="131"/>
        <v>0</v>
      </c>
      <c r="AS253" s="284"/>
      <c r="AT253" s="285" t="str">
        <f t="shared" si="132"/>
        <v/>
      </c>
      <c r="AU253" s="286"/>
      <c r="AV253" s="287"/>
      <c r="AW253" s="288"/>
      <c r="AX253" s="289"/>
      <c r="AY253" s="290"/>
      <c r="AZ253" s="291"/>
      <c r="BA253" s="286"/>
      <c r="BB253" s="290"/>
      <c r="BC253" s="287"/>
      <c r="BD253" s="307"/>
      <c r="BE253" s="309"/>
      <c r="BF253" s="286"/>
      <c r="BG253" s="297"/>
      <c r="BH253" s="298"/>
      <c r="BI253" s="299"/>
      <c r="BJ253" s="300"/>
      <c r="BK253" s="301"/>
      <c r="BL253" s="286"/>
      <c r="BM253" s="297"/>
      <c r="BN253" s="298"/>
      <c r="BO253" s="299"/>
      <c r="BP253" s="300"/>
      <c r="BQ253" s="301"/>
      <c r="BR253" s="286"/>
      <c r="BS253" s="297"/>
      <c r="BT253" s="298"/>
      <c r="BU253" s="299"/>
      <c r="BV253" s="300"/>
      <c r="BW253" s="301"/>
      <c r="BX253" s="286"/>
      <c r="BY253" s="297"/>
      <c r="BZ253" s="298"/>
      <c r="CA253" s="299"/>
      <c r="CB253" s="300"/>
      <c r="CC253" s="291"/>
      <c r="CD253" s="286"/>
      <c r="CE253" s="297"/>
      <c r="CF253" s="298"/>
      <c r="CG253" s="299"/>
      <c r="CH253" s="300"/>
      <c r="CI253" s="291"/>
      <c r="CJ253" s="286"/>
      <c r="CK253" s="297"/>
      <c r="CL253" s="298"/>
      <c r="CM253" s="299"/>
      <c r="CN253" s="300"/>
      <c r="CO253" s="291"/>
      <c r="CP253" s="286"/>
      <c r="CQ253" s="297"/>
      <c r="CR253" s="298"/>
      <c r="CS253" s="299"/>
      <c r="CT253" s="300"/>
      <c r="CU253" s="291"/>
      <c r="CV253" s="286"/>
      <c r="CW253" s="297"/>
      <c r="CX253" s="298"/>
      <c r="CY253" s="299"/>
      <c r="CZ253" s="300"/>
      <c r="DA253" s="291"/>
      <c r="DB253" s="286"/>
      <c r="DC253" s="297"/>
      <c r="DD253" s="298"/>
      <c r="DE253" s="299"/>
      <c r="DF253" s="300"/>
      <c r="DG253" s="291"/>
      <c r="DH253" s="286"/>
      <c r="DI253" s="297"/>
      <c r="DJ253" s="298"/>
      <c r="DK253" s="299"/>
      <c r="DL253" s="300"/>
      <c r="DM253" s="291"/>
      <c r="DN253" s="286"/>
      <c r="DO253" s="297"/>
      <c r="DP253" s="298"/>
      <c r="DQ253" s="299"/>
      <c r="DR253" s="300"/>
      <c r="DS253" s="291"/>
      <c r="DT253" s="286"/>
      <c r="DU253" s="297"/>
      <c r="DV253" s="298"/>
      <c r="DW253" s="299"/>
      <c r="DX253" s="300"/>
      <c r="DY253" s="291"/>
      <c r="DZ253" s="286"/>
      <c r="EA253" s="297"/>
      <c r="EB253" s="298"/>
      <c r="EC253" s="299"/>
      <c r="ED253" s="300"/>
      <c r="EE253" s="291"/>
      <c r="EF253" s="286"/>
      <c r="EG253" s="297"/>
      <c r="EH253" s="298"/>
      <c r="EI253" s="299"/>
      <c r="EJ253" s="300"/>
      <c r="EK253" s="291"/>
      <c r="EL253" s="286"/>
      <c r="EM253" s="297"/>
      <c r="EN253" s="298"/>
      <c r="EO253" s="299"/>
      <c r="EP253" s="300"/>
      <c r="EQ253" s="291"/>
      <c r="ER253" s="286"/>
      <c r="ES253" s="297"/>
      <c r="ET253" s="298"/>
      <c r="EU253" s="299"/>
      <c r="EV253" s="300"/>
      <c r="EW253" s="291"/>
      <c r="EX253" s="286"/>
      <c r="EY253" s="297"/>
      <c r="EZ253" s="298"/>
      <c r="FA253" s="299"/>
      <c r="FB253" s="300"/>
      <c r="FC253" s="291"/>
      <c r="FD253" s="286"/>
      <c r="FE253" s="297"/>
      <c r="FF253" s="298"/>
      <c r="FG253" s="299"/>
      <c r="FH253" s="300"/>
      <c r="FI253" s="291"/>
      <c r="FJ253" s="286"/>
      <c r="FK253" s="297"/>
      <c r="FL253" s="298"/>
      <c r="FM253" s="299"/>
      <c r="FN253" s="300"/>
      <c r="FO253" s="291"/>
      <c r="FP253" s="286"/>
      <c r="FQ253" s="297"/>
      <c r="FR253" s="298"/>
      <c r="FS253" s="299"/>
      <c r="FT253" s="300"/>
      <c r="FU253" s="291"/>
      <c r="FV253" s="286"/>
      <c r="FW253" s="297"/>
      <c r="FX253" s="298"/>
      <c r="FY253" s="299"/>
      <c r="FZ253" s="300"/>
      <c r="GA253" s="291"/>
      <c r="GB253" s="286"/>
      <c r="GC253" s="297"/>
      <c r="GD253" s="298"/>
      <c r="GE253" s="299"/>
      <c r="GF253" s="300"/>
      <c r="GG253" s="291"/>
      <c r="GH253" s="286"/>
      <c r="GI253" s="297"/>
      <c r="GJ253" s="298"/>
      <c r="GK253" s="299"/>
      <c r="GL253" s="300"/>
      <c r="GM253" s="291"/>
      <c r="GN253" s="286"/>
      <c r="GO253" s="297"/>
      <c r="GP253" s="298"/>
      <c r="GQ253" s="299"/>
      <c r="GR253" s="300"/>
      <c r="GS253" s="291"/>
      <c r="GT253" s="286"/>
      <c r="GU253" s="297"/>
      <c r="GV253" s="298"/>
      <c r="GW253" s="299"/>
      <c r="GX253" s="300"/>
      <c r="GY253" s="291"/>
      <c r="GZ253" s="286"/>
      <c r="HA253" s="297"/>
      <c r="HB253" s="298"/>
      <c r="HC253" s="299"/>
      <c r="HD253" s="300"/>
    </row>
    <row r="254" spans="1:212" x14ac:dyDescent="0.25">
      <c r="A254" s="280">
        <f>IF(AL254=1,(MAXA(A$18:A253)+1),0)</f>
        <v>0</v>
      </c>
      <c r="B254" s="280">
        <f>IF(BF254+BG254+BH254+BI254+BJ254&gt;0,MAXA(B$18:B253)+1,0)</f>
        <v>0</v>
      </c>
      <c r="C254" s="280">
        <f>IF(BL254+BM254+BN254+BO254+BP254&gt;0,MAXA(C$18:C253)+1,0)</f>
        <v>0</v>
      </c>
      <c r="D254" s="280">
        <f>IF(BR254+BS254+BT254+BU254+BV254&gt;0,MAXA(D$18:D253)+1,0)</f>
        <v>0</v>
      </c>
      <c r="E254" s="280">
        <f>IF(BX254+BY254+BZ254+CA254+CB254&gt;0,MAXA(E$18:E253)+1,0)</f>
        <v>0</v>
      </c>
      <c r="F254" s="280">
        <f>IF(CD254+CE254+CF254+CG254+CH254&gt;0,MAXA(F$18:F253)+1,0)</f>
        <v>0</v>
      </c>
      <c r="G254" s="280">
        <f>IF(CJ254+CK254+CL254+CM254+CN254&gt;0,MAXA(G$18:G253)+1,0)</f>
        <v>0</v>
      </c>
      <c r="H254" s="280">
        <f>IF(CP254+CQ254+CR254+CS254+CT254&gt;0,MAXA(H$18:H253)+1,0)</f>
        <v>0</v>
      </c>
      <c r="I254" s="280">
        <f>IF(CV254+CW254+CX254+CY254+CZ254&gt;0,MAXA(I$18:I253)+1,0)</f>
        <v>0</v>
      </c>
      <c r="J254" s="280">
        <f>IF(DB254+DC254+DD254+DE254+DF254&gt;0,MAXA(J$18:J253)+1,0)</f>
        <v>0</v>
      </c>
      <c r="K254" s="280">
        <f>IF(DH254+DI254+DJ254+DK254+DL254&gt;0,MAXA(K$18:K253)+1,0)</f>
        <v>0</v>
      </c>
      <c r="L254" s="280">
        <f>IF(DN254+DO254+DP254+DQ254+DR254&gt;0,MAXA(L$18:L253)+1,0)</f>
        <v>0</v>
      </c>
      <c r="M254" s="280">
        <f>IF(DT254+DU254+DV254+DW254+DX254&gt;0,MAXA(M$18:M253)+1,0)</f>
        <v>0</v>
      </c>
      <c r="N254" s="280">
        <f>IF(DZ254+EA254+EB254+EC254+ED254&gt;0,MAXA(N$18:N253)+1,0)</f>
        <v>0</v>
      </c>
      <c r="O254" s="280">
        <f>IF(EF254+EG254+EH254+EI254+EJ254&gt;0,MAXA(O$18:O253)+1,0)</f>
        <v>0</v>
      </c>
      <c r="P254" s="280">
        <f>IF(EL254+EM254+EN254+EO254+EP254&gt;0,MAXA(P$18:P253)+1,0)</f>
        <v>0</v>
      </c>
      <c r="Q254" s="280">
        <f>IF(ER254+ES254+ET254+EU254+EV254&gt;0,MAXA(Q$18:Q253)+1,0)</f>
        <v>0</v>
      </c>
      <c r="R254" s="280">
        <f>IF(EX254+EY254+EZ254+FA254+FB254&gt;0,MAXA(R$18:R253)+1,0)</f>
        <v>0</v>
      </c>
      <c r="S254" s="280">
        <f>IF(FD254+FE254+FF254+FG254+FH254&gt;0,MAXA(S$18:S253)+1,0)</f>
        <v>0</v>
      </c>
      <c r="T254" s="280">
        <f>IF(FJ254+FK254+FL254+FM254+FN254&gt;0,MAXA(T$18:T253)+1,0)</f>
        <v>0</v>
      </c>
      <c r="U254" s="280">
        <f>IF(FP254+FQ254+FR254+FS254+FT254&gt;0,MAXA(U$18:U253)+1,0)</f>
        <v>0</v>
      </c>
      <c r="V254" s="280">
        <f>IF(FV254+FW254+FX254+FY254+FZ254&gt;0,MAXA(V$18:V253)+1,0)</f>
        <v>0</v>
      </c>
      <c r="W254" s="280">
        <f>IF(GB254+GC254+GD254+GE254+GF254&gt;0,MAXA(W$18:W253)+1,0)</f>
        <v>0</v>
      </c>
      <c r="X254" s="280">
        <f>IF(GH254+GI254+GJ254+GK254+GL254&gt;0,MAXA(X$18:X253)+1,0)</f>
        <v>0</v>
      </c>
      <c r="Y254" s="280">
        <f>IF(GN254+GO254+GP254+GQ254+GR254&gt;0,MAXA(Y$18:Y253)+1,0)</f>
        <v>0</v>
      </c>
      <c r="Z254" s="280">
        <f>IF(GT254+GU254+GV254+GW254+GX254&gt;0,MAXA(Z$18:Z253)+1,0)</f>
        <v>0</v>
      </c>
      <c r="AA254" s="280">
        <f>IF(GZ254+HA254+HB254+HC254+HD254&gt;0,MAXA(AA$18:AA253)+1,0)</f>
        <v>0</v>
      </c>
      <c r="AB254" s="280">
        <f t="shared" si="119"/>
        <v>0</v>
      </c>
      <c r="AC254" s="280">
        <f t="shared" si="120"/>
        <v>0</v>
      </c>
      <c r="AD254" s="280">
        <f t="shared" si="121"/>
        <v>0</v>
      </c>
      <c r="AE254" s="280">
        <f t="shared" si="122"/>
        <v>0</v>
      </c>
      <c r="AF254" s="280">
        <f t="shared" si="123"/>
        <v>0</v>
      </c>
      <c r="AG254" s="280">
        <f t="shared" si="124"/>
        <v>0</v>
      </c>
      <c r="AH254" s="280">
        <f t="shared" si="125"/>
        <v>0</v>
      </c>
      <c r="AI254" s="280">
        <f t="shared" si="126"/>
        <v>0</v>
      </c>
      <c r="AJ254" s="280">
        <f t="shared" si="127"/>
        <v>0</v>
      </c>
      <c r="AK254" s="186" t="e">
        <f>MATCH(AY254,AY$18:AY686,0)</f>
        <v>#N/A</v>
      </c>
      <c r="AL254" s="280">
        <f t="shared" si="128"/>
        <v>0</v>
      </c>
      <c r="AM254" s="280">
        <f t="shared" si="133"/>
        <v>237</v>
      </c>
      <c r="AN254" s="415"/>
      <c r="AO254" s="416"/>
      <c r="AP254" s="303">
        <f t="shared" si="129"/>
        <v>0</v>
      </c>
      <c r="AQ254" s="304">
        <f t="shared" si="130"/>
        <v>0</v>
      </c>
      <c r="AR254" s="305">
        <f t="shared" si="131"/>
        <v>0</v>
      </c>
      <c r="AS254" s="284"/>
      <c r="AT254" s="285" t="str">
        <f t="shared" si="132"/>
        <v/>
      </c>
      <c r="AU254" s="286"/>
      <c r="AV254" s="287"/>
      <c r="AW254" s="288"/>
      <c r="AX254" s="289"/>
      <c r="AY254" s="290"/>
      <c r="AZ254" s="291"/>
      <c r="BA254" s="286"/>
      <c r="BB254" s="290"/>
      <c r="BC254" s="287"/>
      <c r="BD254" s="307"/>
      <c r="BE254" s="309"/>
      <c r="BF254" s="286"/>
      <c r="BG254" s="297"/>
      <c r="BH254" s="298"/>
      <c r="BI254" s="299"/>
      <c r="BJ254" s="300"/>
      <c r="BK254" s="301"/>
      <c r="BL254" s="286"/>
      <c r="BM254" s="297"/>
      <c r="BN254" s="298"/>
      <c r="BO254" s="299"/>
      <c r="BP254" s="300"/>
      <c r="BQ254" s="301"/>
      <c r="BR254" s="286"/>
      <c r="BS254" s="297"/>
      <c r="BT254" s="298"/>
      <c r="BU254" s="299"/>
      <c r="BV254" s="300"/>
      <c r="BW254" s="301"/>
      <c r="BX254" s="286"/>
      <c r="BY254" s="297"/>
      <c r="BZ254" s="298"/>
      <c r="CA254" s="299"/>
      <c r="CB254" s="300"/>
      <c r="CC254" s="291"/>
      <c r="CD254" s="286"/>
      <c r="CE254" s="297"/>
      <c r="CF254" s="298"/>
      <c r="CG254" s="299"/>
      <c r="CH254" s="300"/>
      <c r="CI254" s="291"/>
      <c r="CJ254" s="286"/>
      <c r="CK254" s="297"/>
      <c r="CL254" s="298"/>
      <c r="CM254" s="299"/>
      <c r="CN254" s="300"/>
      <c r="CO254" s="291"/>
      <c r="CP254" s="286"/>
      <c r="CQ254" s="297"/>
      <c r="CR254" s="298"/>
      <c r="CS254" s="299"/>
      <c r="CT254" s="300"/>
      <c r="CU254" s="291"/>
      <c r="CV254" s="286"/>
      <c r="CW254" s="297"/>
      <c r="CX254" s="298"/>
      <c r="CY254" s="299"/>
      <c r="CZ254" s="300"/>
      <c r="DA254" s="291"/>
      <c r="DB254" s="286"/>
      <c r="DC254" s="297"/>
      <c r="DD254" s="298"/>
      <c r="DE254" s="299"/>
      <c r="DF254" s="300"/>
      <c r="DG254" s="291"/>
      <c r="DH254" s="286"/>
      <c r="DI254" s="297"/>
      <c r="DJ254" s="298"/>
      <c r="DK254" s="299"/>
      <c r="DL254" s="300"/>
      <c r="DM254" s="291"/>
      <c r="DN254" s="286"/>
      <c r="DO254" s="297"/>
      <c r="DP254" s="298"/>
      <c r="DQ254" s="299"/>
      <c r="DR254" s="300"/>
      <c r="DS254" s="291"/>
      <c r="DT254" s="286"/>
      <c r="DU254" s="297"/>
      <c r="DV254" s="298"/>
      <c r="DW254" s="299"/>
      <c r="DX254" s="300"/>
      <c r="DY254" s="291"/>
      <c r="DZ254" s="286"/>
      <c r="EA254" s="297"/>
      <c r="EB254" s="298"/>
      <c r="EC254" s="299"/>
      <c r="ED254" s="300"/>
      <c r="EE254" s="291"/>
      <c r="EF254" s="286"/>
      <c r="EG254" s="297"/>
      <c r="EH254" s="298"/>
      <c r="EI254" s="299"/>
      <c r="EJ254" s="300"/>
      <c r="EK254" s="291"/>
      <c r="EL254" s="286"/>
      <c r="EM254" s="297"/>
      <c r="EN254" s="298"/>
      <c r="EO254" s="299"/>
      <c r="EP254" s="300"/>
      <c r="EQ254" s="291"/>
      <c r="ER254" s="286"/>
      <c r="ES254" s="297"/>
      <c r="ET254" s="298"/>
      <c r="EU254" s="299"/>
      <c r="EV254" s="300"/>
      <c r="EW254" s="291"/>
      <c r="EX254" s="286"/>
      <c r="EY254" s="297"/>
      <c r="EZ254" s="298"/>
      <c r="FA254" s="299"/>
      <c r="FB254" s="300"/>
      <c r="FC254" s="291"/>
      <c r="FD254" s="286"/>
      <c r="FE254" s="297"/>
      <c r="FF254" s="298"/>
      <c r="FG254" s="299"/>
      <c r="FH254" s="300"/>
      <c r="FI254" s="291"/>
      <c r="FJ254" s="286"/>
      <c r="FK254" s="297"/>
      <c r="FL254" s="298"/>
      <c r="FM254" s="299"/>
      <c r="FN254" s="300"/>
      <c r="FO254" s="291"/>
      <c r="FP254" s="286"/>
      <c r="FQ254" s="297"/>
      <c r="FR254" s="298"/>
      <c r="FS254" s="299"/>
      <c r="FT254" s="300"/>
      <c r="FU254" s="291"/>
      <c r="FV254" s="286"/>
      <c r="FW254" s="297"/>
      <c r="FX254" s="298"/>
      <c r="FY254" s="299"/>
      <c r="FZ254" s="300"/>
      <c r="GA254" s="291"/>
      <c r="GB254" s="286"/>
      <c r="GC254" s="297"/>
      <c r="GD254" s="298"/>
      <c r="GE254" s="299"/>
      <c r="GF254" s="300"/>
      <c r="GG254" s="291"/>
      <c r="GH254" s="286"/>
      <c r="GI254" s="297"/>
      <c r="GJ254" s="298"/>
      <c r="GK254" s="299"/>
      <c r="GL254" s="300"/>
      <c r="GM254" s="291"/>
      <c r="GN254" s="286"/>
      <c r="GO254" s="297"/>
      <c r="GP254" s="298"/>
      <c r="GQ254" s="299"/>
      <c r="GR254" s="300"/>
      <c r="GS254" s="291"/>
      <c r="GT254" s="286"/>
      <c r="GU254" s="297"/>
      <c r="GV254" s="298"/>
      <c r="GW254" s="299"/>
      <c r="GX254" s="300"/>
      <c r="GY254" s="291"/>
      <c r="GZ254" s="286"/>
      <c r="HA254" s="297"/>
      <c r="HB254" s="298"/>
      <c r="HC254" s="299"/>
      <c r="HD254" s="300"/>
    </row>
    <row r="255" spans="1:212" x14ac:dyDescent="0.25">
      <c r="A255" s="280">
        <f>IF(AL255=1,(MAXA(A$18:A254)+1),0)</f>
        <v>0</v>
      </c>
      <c r="B255" s="280">
        <f>IF(BF255+BG255+BH255+BI255+BJ255&gt;0,MAXA(B$18:B254)+1,0)</f>
        <v>0</v>
      </c>
      <c r="C255" s="280">
        <f>IF(BL255+BM255+BN255+BO255+BP255&gt;0,MAXA(C$18:C254)+1,0)</f>
        <v>0</v>
      </c>
      <c r="D255" s="280">
        <f>IF(BR255+BS255+BT255+BU255+BV255&gt;0,MAXA(D$18:D254)+1,0)</f>
        <v>0</v>
      </c>
      <c r="E255" s="280">
        <f>IF(BX255+BY255+BZ255+CA255+CB255&gt;0,MAXA(E$18:E254)+1,0)</f>
        <v>0</v>
      </c>
      <c r="F255" s="280">
        <f>IF(CD255+CE255+CF255+CG255+CH255&gt;0,MAXA(F$18:F254)+1,0)</f>
        <v>0</v>
      </c>
      <c r="G255" s="280">
        <f>IF(CJ255+CK255+CL255+CM255+CN255&gt;0,MAXA(G$18:G254)+1,0)</f>
        <v>0</v>
      </c>
      <c r="H255" s="280">
        <f>IF(CP255+CQ255+CR255+CS255+CT255&gt;0,MAXA(H$18:H254)+1,0)</f>
        <v>0</v>
      </c>
      <c r="I255" s="280">
        <f>IF(CV255+CW255+CX255+CY255+CZ255&gt;0,MAXA(I$18:I254)+1,0)</f>
        <v>0</v>
      </c>
      <c r="J255" s="280">
        <f>IF(DB255+DC255+DD255+DE255+DF255&gt;0,MAXA(J$18:J254)+1,0)</f>
        <v>0</v>
      </c>
      <c r="K255" s="280">
        <f>IF(DH255+DI255+DJ255+DK255+DL255&gt;0,MAXA(K$18:K254)+1,0)</f>
        <v>0</v>
      </c>
      <c r="L255" s="280">
        <f>IF(DN255+DO255+DP255+DQ255+DR255&gt;0,MAXA(L$18:L254)+1,0)</f>
        <v>0</v>
      </c>
      <c r="M255" s="280">
        <f>IF(DT255+DU255+DV255+DW255+DX255&gt;0,MAXA(M$18:M254)+1,0)</f>
        <v>0</v>
      </c>
      <c r="N255" s="280">
        <f>IF(DZ255+EA255+EB255+EC255+ED255&gt;0,MAXA(N$18:N254)+1,0)</f>
        <v>0</v>
      </c>
      <c r="O255" s="280">
        <f>IF(EF255+EG255+EH255+EI255+EJ255&gt;0,MAXA(O$18:O254)+1,0)</f>
        <v>0</v>
      </c>
      <c r="P255" s="280">
        <f>IF(EL255+EM255+EN255+EO255+EP255&gt;0,MAXA(P$18:P254)+1,0)</f>
        <v>0</v>
      </c>
      <c r="Q255" s="280">
        <f>IF(ER255+ES255+ET255+EU255+EV255&gt;0,MAXA(Q$18:Q254)+1,0)</f>
        <v>0</v>
      </c>
      <c r="R255" s="280">
        <f>IF(EX255+EY255+EZ255+FA255+FB255&gt;0,MAXA(R$18:R254)+1,0)</f>
        <v>0</v>
      </c>
      <c r="S255" s="280">
        <f>IF(FD255+FE255+FF255+FG255+FH255&gt;0,MAXA(S$18:S254)+1,0)</f>
        <v>0</v>
      </c>
      <c r="T255" s="280">
        <f>IF(FJ255+FK255+FL255+FM255+FN255&gt;0,MAXA(T$18:T254)+1,0)</f>
        <v>0</v>
      </c>
      <c r="U255" s="280">
        <f>IF(FP255+FQ255+FR255+FS255+FT255&gt;0,MAXA(U$18:U254)+1,0)</f>
        <v>0</v>
      </c>
      <c r="V255" s="280">
        <f>IF(FV255+FW255+FX255+FY255+FZ255&gt;0,MAXA(V$18:V254)+1,0)</f>
        <v>0</v>
      </c>
      <c r="W255" s="280">
        <f>IF(GB255+GC255+GD255+GE255+GF255&gt;0,MAXA(W$18:W254)+1,0)</f>
        <v>0</v>
      </c>
      <c r="X255" s="280">
        <f>IF(GH255+GI255+GJ255+GK255+GL255&gt;0,MAXA(X$18:X254)+1,0)</f>
        <v>0</v>
      </c>
      <c r="Y255" s="280">
        <f>IF(GN255+GO255+GP255+GQ255+GR255&gt;0,MAXA(Y$18:Y254)+1,0)</f>
        <v>0</v>
      </c>
      <c r="Z255" s="280">
        <f>IF(GT255+GU255+GV255+GW255+GX255&gt;0,MAXA(Z$18:Z254)+1,0)</f>
        <v>0</v>
      </c>
      <c r="AA255" s="280">
        <f>IF(GZ255+HA255+HB255+HC255+HD255&gt;0,MAXA(AA$18:AA254)+1,0)</f>
        <v>0</v>
      </c>
      <c r="AB255" s="280">
        <f t="shared" si="119"/>
        <v>0</v>
      </c>
      <c r="AC255" s="280">
        <f t="shared" si="120"/>
        <v>0</v>
      </c>
      <c r="AD255" s="280">
        <f t="shared" si="121"/>
        <v>0</v>
      </c>
      <c r="AE255" s="280">
        <f t="shared" si="122"/>
        <v>0</v>
      </c>
      <c r="AF255" s="280">
        <f t="shared" si="123"/>
        <v>0</v>
      </c>
      <c r="AG255" s="280">
        <f t="shared" si="124"/>
        <v>0</v>
      </c>
      <c r="AH255" s="280">
        <f t="shared" si="125"/>
        <v>0</v>
      </c>
      <c r="AI255" s="280">
        <f t="shared" si="126"/>
        <v>0</v>
      </c>
      <c r="AJ255" s="280">
        <f t="shared" si="127"/>
        <v>0</v>
      </c>
      <c r="AK255" s="186" t="e">
        <f>MATCH(AY255,AY$18:AY687,0)</f>
        <v>#N/A</v>
      </c>
      <c r="AL255" s="280">
        <f t="shared" si="128"/>
        <v>0</v>
      </c>
      <c r="AM255" s="280">
        <f t="shared" si="133"/>
        <v>238</v>
      </c>
      <c r="AN255" s="415"/>
      <c r="AO255" s="416"/>
      <c r="AP255" s="303">
        <f t="shared" si="129"/>
        <v>0</v>
      </c>
      <c r="AQ255" s="304">
        <f t="shared" si="130"/>
        <v>0</v>
      </c>
      <c r="AR255" s="305">
        <f t="shared" si="131"/>
        <v>0</v>
      </c>
      <c r="AS255" s="284"/>
      <c r="AT255" s="285" t="str">
        <f t="shared" si="132"/>
        <v/>
      </c>
      <c r="AU255" s="286"/>
      <c r="AV255" s="287"/>
      <c r="AW255" s="288"/>
      <c r="AX255" s="289"/>
      <c r="AY255" s="290"/>
      <c r="AZ255" s="291"/>
      <c r="BA255" s="286"/>
      <c r="BB255" s="290"/>
      <c r="BC255" s="287"/>
      <c r="BD255" s="307"/>
      <c r="BE255" s="309"/>
      <c r="BF255" s="286"/>
      <c r="BG255" s="297"/>
      <c r="BH255" s="298"/>
      <c r="BI255" s="299"/>
      <c r="BJ255" s="300"/>
      <c r="BK255" s="301"/>
      <c r="BL255" s="286"/>
      <c r="BM255" s="297"/>
      <c r="BN255" s="298"/>
      <c r="BO255" s="299"/>
      <c r="BP255" s="300"/>
      <c r="BQ255" s="301"/>
      <c r="BR255" s="286"/>
      <c r="BS255" s="297"/>
      <c r="BT255" s="298"/>
      <c r="BU255" s="299"/>
      <c r="BV255" s="300"/>
      <c r="BW255" s="301"/>
      <c r="BX255" s="286"/>
      <c r="BY255" s="297"/>
      <c r="BZ255" s="298"/>
      <c r="CA255" s="299"/>
      <c r="CB255" s="300"/>
      <c r="CC255" s="291"/>
      <c r="CD255" s="286"/>
      <c r="CE255" s="297"/>
      <c r="CF255" s="298"/>
      <c r="CG255" s="299"/>
      <c r="CH255" s="300"/>
      <c r="CI255" s="291"/>
      <c r="CJ255" s="286"/>
      <c r="CK255" s="297"/>
      <c r="CL255" s="298"/>
      <c r="CM255" s="299"/>
      <c r="CN255" s="300"/>
      <c r="CO255" s="291"/>
      <c r="CP255" s="286"/>
      <c r="CQ255" s="297"/>
      <c r="CR255" s="298"/>
      <c r="CS255" s="299"/>
      <c r="CT255" s="300"/>
      <c r="CU255" s="291"/>
      <c r="CV255" s="286"/>
      <c r="CW255" s="297"/>
      <c r="CX255" s="298"/>
      <c r="CY255" s="299"/>
      <c r="CZ255" s="300"/>
      <c r="DA255" s="291"/>
      <c r="DB255" s="286"/>
      <c r="DC255" s="297"/>
      <c r="DD255" s="298"/>
      <c r="DE255" s="299"/>
      <c r="DF255" s="300"/>
      <c r="DG255" s="291"/>
      <c r="DH255" s="286"/>
      <c r="DI255" s="297"/>
      <c r="DJ255" s="298"/>
      <c r="DK255" s="299"/>
      <c r="DL255" s="300"/>
      <c r="DM255" s="291"/>
      <c r="DN255" s="286"/>
      <c r="DO255" s="297"/>
      <c r="DP255" s="298"/>
      <c r="DQ255" s="299"/>
      <c r="DR255" s="300"/>
      <c r="DS255" s="291"/>
      <c r="DT255" s="286"/>
      <c r="DU255" s="297"/>
      <c r="DV255" s="298"/>
      <c r="DW255" s="299"/>
      <c r="DX255" s="300"/>
      <c r="DY255" s="291"/>
      <c r="DZ255" s="286"/>
      <c r="EA255" s="297"/>
      <c r="EB255" s="298"/>
      <c r="EC255" s="299"/>
      <c r="ED255" s="300"/>
      <c r="EE255" s="291"/>
      <c r="EF255" s="286"/>
      <c r="EG255" s="297"/>
      <c r="EH255" s="298"/>
      <c r="EI255" s="299"/>
      <c r="EJ255" s="300"/>
      <c r="EK255" s="291"/>
      <c r="EL255" s="286"/>
      <c r="EM255" s="297"/>
      <c r="EN255" s="298"/>
      <c r="EO255" s="299"/>
      <c r="EP255" s="300"/>
      <c r="EQ255" s="291"/>
      <c r="ER255" s="286"/>
      <c r="ES255" s="297"/>
      <c r="ET255" s="298"/>
      <c r="EU255" s="299"/>
      <c r="EV255" s="300"/>
      <c r="EW255" s="291"/>
      <c r="EX255" s="286"/>
      <c r="EY255" s="297"/>
      <c r="EZ255" s="298"/>
      <c r="FA255" s="299"/>
      <c r="FB255" s="300"/>
      <c r="FC255" s="291"/>
      <c r="FD255" s="286"/>
      <c r="FE255" s="297"/>
      <c r="FF255" s="298"/>
      <c r="FG255" s="299"/>
      <c r="FH255" s="300"/>
      <c r="FI255" s="291"/>
      <c r="FJ255" s="286"/>
      <c r="FK255" s="297"/>
      <c r="FL255" s="298"/>
      <c r="FM255" s="299"/>
      <c r="FN255" s="300"/>
      <c r="FO255" s="291"/>
      <c r="FP255" s="286"/>
      <c r="FQ255" s="297"/>
      <c r="FR255" s="298"/>
      <c r="FS255" s="299"/>
      <c r="FT255" s="300"/>
      <c r="FU255" s="291"/>
      <c r="FV255" s="286"/>
      <c r="FW255" s="297"/>
      <c r="FX255" s="298"/>
      <c r="FY255" s="299"/>
      <c r="FZ255" s="300"/>
      <c r="GA255" s="291"/>
      <c r="GB255" s="286"/>
      <c r="GC255" s="297"/>
      <c r="GD255" s="298"/>
      <c r="GE255" s="299"/>
      <c r="GF255" s="300"/>
      <c r="GG255" s="291"/>
      <c r="GH255" s="286"/>
      <c r="GI255" s="297"/>
      <c r="GJ255" s="298"/>
      <c r="GK255" s="299"/>
      <c r="GL255" s="300"/>
      <c r="GM255" s="291"/>
      <c r="GN255" s="286"/>
      <c r="GO255" s="297"/>
      <c r="GP255" s="298"/>
      <c r="GQ255" s="299"/>
      <c r="GR255" s="300"/>
      <c r="GS255" s="291"/>
      <c r="GT255" s="286"/>
      <c r="GU255" s="297"/>
      <c r="GV255" s="298"/>
      <c r="GW255" s="299"/>
      <c r="GX255" s="300"/>
      <c r="GY255" s="291"/>
      <c r="GZ255" s="286"/>
      <c r="HA255" s="297"/>
      <c r="HB255" s="298"/>
      <c r="HC255" s="299"/>
      <c r="HD255" s="300"/>
    </row>
    <row r="256" spans="1:212" x14ac:dyDescent="0.25">
      <c r="A256" s="280">
        <f>IF(AL256=1,(MAXA(A$18:A255)+1),0)</f>
        <v>0</v>
      </c>
      <c r="B256" s="280">
        <f>IF(BF256+BG256+BH256+BI256+BJ256&gt;0,MAXA(B$18:B255)+1,0)</f>
        <v>0</v>
      </c>
      <c r="C256" s="280">
        <f>IF(BL256+BM256+BN256+BO256+BP256&gt;0,MAXA(C$18:C255)+1,0)</f>
        <v>0</v>
      </c>
      <c r="D256" s="280">
        <f>IF(BR256+BS256+BT256+BU256+BV256&gt;0,MAXA(D$18:D255)+1,0)</f>
        <v>0</v>
      </c>
      <c r="E256" s="280">
        <f>IF(BX256+BY256+BZ256+CA256+CB256&gt;0,MAXA(E$18:E255)+1,0)</f>
        <v>0</v>
      </c>
      <c r="F256" s="280">
        <f>IF(CD256+CE256+CF256+CG256+CH256&gt;0,MAXA(F$18:F255)+1,0)</f>
        <v>0</v>
      </c>
      <c r="G256" s="280">
        <f>IF(CJ256+CK256+CL256+CM256+CN256&gt;0,MAXA(G$18:G255)+1,0)</f>
        <v>0</v>
      </c>
      <c r="H256" s="280">
        <f>IF(CP256+CQ256+CR256+CS256+CT256&gt;0,MAXA(H$18:H255)+1,0)</f>
        <v>0</v>
      </c>
      <c r="I256" s="280">
        <f>IF(CV256+CW256+CX256+CY256+CZ256&gt;0,MAXA(I$18:I255)+1,0)</f>
        <v>0</v>
      </c>
      <c r="J256" s="280">
        <f>IF(DB256+DC256+DD256+DE256+DF256&gt;0,MAXA(J$18:J255)+1,0)</f>
        <v>0</v>
      </c>
      <c r="K256" s="280">
        <f>IF(DH256+DI256+DJ256+DK256+DL256&gt;0,MAXA(K$18:K255)+1,0)</f>
        <v>0</v>
      </c>
      <c r="L256" s="280">
        <f>IF(DN256+DO256+DP256+DQ256+DR256&gt;0,MAXA(L$18:L255)+1,0)</f>
        <v>0</v>
      </c>
      <c r="M256" s="280">
        <f>IF(DT256+DU256+DV256+DW256+DX256&gt;0,MAXA(M$18:M255)+1,0)</f>
        <v>0</v>
      </c>
      <c r="N256" s="280">
        <f>IF(DZ256+EA256+EB256+EC256+ED256&gt;0,MAXA(N$18:N255)+1,0)</f>
        <v>0</v>
      </c>
      <c r="O256" s="280">
        <f>IF(EF256+EG256+EH256+EI256+EJ256&gt;0,MAXA(O$18:O255)+1,0)</f>
        <v>0</v>
      </c>
      <c r="P256" s="280">
        <f>IF(EL256+EM256+EN256+EO256+EP256&gt;0,MAXA(P$18:P255)+1,0)</f>
        <v>0</v>
      </c>
      <c r="Q256" s="280">
        <f>IF(ER256+ES256+ET256+EU256+EV256&gt;0,MAXA(Q$18:Q255)+1,0)</f>
        <v>0</v>
      </c>
      <c r="R256" s="280">
        <f>IF(EX256+EY256+EZ256+FA256+FB256&gt;0,MAXA(R$18:R255)+1,0)</f>
        <v>0</v>
      </c>
      <c r="S256" s="280">
        <f>IF(FD256+FE256+FF256+FG256+FH256&gt;0,MAXA(S$18:S255)+1,0)</f>
        <v>0</v>
      </c>
      <c r="T256" s="280">
        <f>IF(FJ256+FK256+FL256+FM256+FN256&gt;0,MAXA(T$18:T255)+1,0)</f>
        <v>0</v>
      </c>
      <c r="U256" s="280">
        <f>IF(FP256+FQ256+FR256+FS256+FT256&gt;0,MAXA(U$18:U255)+1,0)</f>
        <v>0</v>
      </c>
      <c r="V256" s="280">
        <f>IF(FV256+FW256+FX256+FY256+FZ256&gt;0,MAXA(V$18:V255)+1,0)</f>
        <v>0</v>
      </c>
      <c r="W256" s="280">
        <f>IF(GB256+GC256+GD256+GE256+GF256&gt;0,MAXA(W$18:W255)+1,0)</f>
        <v>0</v>
      </c>
      <c r="X256" s="280">
        <f>IF(GH256+GI256+GJ256+GK256+GL256&gt;0,MAXA(X$18:X255)+1,0)</f>
        <v>0</v>
      </c>
      <c r="Y256" s="280">
        <f>IF(GN256+GO256+GP256+GQ256+GR256&gt;0,MAXA(Y$18:Y255)+1,0)</f>
        <v>0</v>
      </c>
      <c r="Z256" s="280">
        <f>IF(GT256+GU256+GV256+GW256+GX256&gt;0,MAXA(Z$18:Z255)+1,0)</f>
        <v>0</v>
      </c>
      <c r="AA256" s="280">
        <f>IF(GZ256+HA256+HB256+HC256+HD256&gt;0,MAXA(AA$18:AA255)+1,0)</f>
        <v>0</v>
      </c>
      <c r="AB256" s="280">
        <f t="shared" si="119"/>
        <v>0</v>
      </c>
      <c r="AC256" s="280">
        <f t="shared" si="120"/>
        <v>0</v>
      </c>
      <c r="AD256" s="280">
        <f t="shared" si="121"/>
        <v>0</v>
      </c>
      <c r="AE256" s="280">
        <f t="shared" si="122"/>
        <v>0</v>
      </c>
      <c r="AF256" s="280">
        <f t="shared" si="123"/>
        <v>0</v>
      </c>
      <c r="AG256" s="280">
        <f t="shared" si="124"/>
        <v>0</v>
      </c>
      <c r="AH256" s="280">
        <f t="shared" si="125"/>
        <v>0</v>
      </c>
      <c r="AI256" s="280">
        <f t="shared" si="126"/>
        <v>0</v>
      </c>
      <c r="AJ256" s="280">
        <f t="shared" si="127"/>
        <v>0</v>
      </c>
      <c r="AK256" s="186" t="e">
        <f>MATCH(AY256,AY$18:AY688,0)</f>
        <v>#N/A</v>
      </c>
      <c r="AL256" s="280">
        <f t="shared" si="128"/>
        <v>0</v>
      </c>
      <c r="AM256" s="280">
        <f t="shared" si="133"/>
        <v>239</v>
      </c>
      <c r="AN256" s="415"/>
      <c r="AO256" s="416"/>
      <c r="AP256" s="303">
        <f t="shared" si="129"/>
        <v>0</v>
      </c>
      <c r="AQ256" s="304">
        <f t="shared" si="130"/>
        <v>0</v>
      </c>
      <c r="AR256" s="305">
        <f t="shared" si="131"/>
        <v>0</v>
      </c>
      <c r="AS256" s="284"/>
      <c r="AT256" s="285" t="str">
        <f t="shared" si="132"/>
        <v/>
      </c>
      <c r="AU256" s="286"/>
      <c r="AV256" s="287"/>
      <c r="AW256" s="288"/>
      <c r="AX256" s="289"/>
      <c r="AY256" s="290"/>
      <c r="AZ256" s="291"/>
      <c r="BA256" s="286"/>
      <c r="BB256" s="290"/>
      <c r="BC256" s="287"/>
      <c r="BD256" s="307"/>
      <c r="BE256" s="309"/>
      <c r="BF256" s="286"/>
      <c r="BG256" s="297"/>
      <c r="BH256" s="298"/>
      <c r="BI256" s="299"/>
      <c r="BJ256" s="300"/>
      <c r="BK256" s="301"/>
      <c r="BL256" s="286"/>
      <c r="BM256" s="297"/>
      <c r="BN256" s="298"/>
      <c r="BO256" s="299"/>
      <c r="BP256" s="300"/>
      <c r="BQ256" s="301"/>
      <c r="BR256" s="286"/>
      <c r="BS256" s="297"/>
      <c r="BT256" s="298"/>
      <c r="BU256" s="299"/>
      <c r="BV256" s="300"/>
      <c r="BW256" s="301"/>
      <c r="BX256" s="286"/>
      <c r="BY256" s="297"/>
      <c r="BZ256" s="298"/>
      <c r="CA256" s="299"/>
      <c r="CB256" s="300"/>
      <c r="CC256" s="291"/>
      <c r="CD256" s="286"/>
      <c r="CE256" s="297"/>
      <c r="CF256" s="298"/>
      <c r="CG256" s="299"/>
      <c r="CH256" s="300"/>
      <c r="CI256" s="291"/>
      <c r="CJ256" s="286"/>
      <c r="CK256" s="297"/>
      <c r="CL256" s="298"/>
      <c r="CM256" s="299"/>
      <c r="CN256" s="300"/>
      <c r="CO256" s="291"/>
      <c r="CP256" s="286"/>
      <c r="CQ256" s="297"/>
      <c r="CR256" s="298"/>
      <c r="CS256" s="299"/>
      <c r="CT256" s="300"/>
      <c r="CU256" s="291"/>
      <c r="CV256" s="286"/>
      <c r="CW256" s="297"/>
      <c r="CX256" s="298"/>
      <c r="CY256" s="299"/>
      <c r="CZ256" s="300"/>
      <c r="DA256" s="291"/>
      <c r="DB256" s="286"/>
      <c r="DC256" s="297"/>
      <c r="DD256" s="298"/>
      <c r="DE256" s="299"/>
      <c r="DF256" s="300"/>
      <c r="DG256" s="291"/>
      <c r="DH256" s="286"/>
      <c r="DI256" s="297"/>
      <c r="DJ256" s="298"/>
      <c r="DK256" s="299"/>
      <c r="DL256" s="300"/>
      <c r="DM256" s="291"/>
      <c r="DN256" s="286"/>
      <c r="DO256" s="297"/>
      <c r="DP256" s="298"/>
      <c r="DQ256" s="299"/>
      <c r="DR256" s="300"/>
      <c r="DS256" s="291"/>
      <c r="DT256" s="286"/>
      <c r="DU256" s="297"/>
      <c r="DV256" s="298"/>
      <c r="DW256" s="299"/>
      <c r="DX256" s="300"/>
      <c r="DY256" s="291"/>
      <c r="DZ256" s="286"/>
      <c r="EA256" s="297"/>
      <c r="EB256" s="298"/>
      <c r="EC256" s="299"/>
      <c r="ED256" s="300"/>
      <c r="EE256" s="291"/>
      <c r="EF256" s="286"/>
      <c r="EG256" s="297"/>
      <c r="EH256" s="298"/>
      <c r="EI256" s="299"/>
      <c r="EJ256" s="300"/>
      <c r="EK256" s="291"/>
      <c r="EL256" s="286"/>
      <c r="EM256" s="297"/>
      <c r="EN256" s="298"/>
      <c r="EO256" s="299"/>
      <c r="EP256" s="300"/>
      <c r="EQ256" s="291"/>
      <c r="ER256" s="286"/>
      <c r="ES256" s="297"/>
      <c r="ET256" s="298"/>
      <c r="EU256" s="299"/>
      <c r="EV256" s="300"/>
      <c r="EW256" s="291"/>
      <c r="EX256" s="286"/>
      <c r="EY256" s="297"/>
      <c r="EZ256" s="298"/>
      <c r="FA256" s="299"/>
      <c r="FB256" s="300"/>
      <c r="FC256" s="291"/>
      <c r="FD256" s="286"/>
      <c r="FE256" s="297"/>
      <c r="FF256" s="298"/>
      <c r="FG256" s="299"/>
      <c r="FH256" s="300"/>
      <c r="FI256" s="291"/>
      <c r="FJ256" s="286"/>
      <c r="FK256" s="297"/>
      <c r="FL256" s="298"/>
      <c r="FM256" s="299"/>
      <c r="FN256" s="300"/>
      <c r="FO256" s="291"/>
      <c r="FP256" s="286"/>
      <c r="FQ256" s="297"/>
      <c r="FR256" s="298"/>
      <c r="FS256" s="299"/>
      <c r="FT256" s="300"/>
      <c r="FU256" s="291"/>
      <c r="FV256" s="286"/>
      <c r="FW256" s="297"/>
      <c r="FX256" s="298"/>
      <c r="FY256" s="299"/>
      <c r="FZ256" s="300"/>
      <c r="GA256" s="291"/>
      <c r="GB256" s="286"/>
      <c r="GC256" s="297"/>
      <c r="GD256" s="298"/>
      <c r="GE256" s="299"/>
      <c r="GF256" s="300"/>
      <c r="GG256" s="291"/>
      <c r="GH256" s="286"/>
      <c r="GI256" s="297"/>
      <c r="GJ256" s="298"/>
      <c r="GK256" s="299"/>
      <c r="GL256" s="300"/>
      <c r="GM256" s="291"/>
      <c r="GN256" s="286"/>
      <c r="GO256" s="297"/>
      <c r="GP256" s="298"/>
      <c r="GQ256" s="299"/>
      <c r="GR256" s="300"/>
      <c r="GS256" s="291"/>
      <c r="GT256" s="286"/>
      <c r="GU256" s="297"/>
      <c r="GV256" s="298"/>
      <c r="GW256" s="299"/>
      <c r="GX256" s="300"/>
      <c r="GY256" s="291"/>
      <c r="GZ256" s="286"/>
      <c r="HA256" s="297"/>
      <c r="HB256" s="298"/>
      <c r="HC256" s="299"/>
      <c r="HD256" s="300"/>
    </row>
    <row r="257" spans="1:212" x14ac:dyDescent="0.25">
      <c r="A257" s="280">
        <f>IF(AL257=1,(MAXA(A$18:A256)+1),0)</f>
        <v>0</v>
      </c>
      <c r="B257" s="280">
        <f>IF(BF257+BG257+BH257+BI257+BJ257&gt;0,MAXA(B$18:B256)+1,0)</f>
        <v>0</v>
      </c>
      <c r="C257" s="280">
        <f>IF(BL257+BM257+BN257+BO257+BP257&gt;0,MAXA(C$18:C256)+1,0)</f>
        <v>0</v>
      </c>
      <c r="D257" s="280">
        <f>IF(BR257+BS257+BT257+BU257+BV257&gt;0,MAXA(D$18:D256)+1,0)</f>
        <v>0</v>
      </c>
      <c r="E257" s="280">
        <f>IF(BX257+BY257+BZ257+CA257+CB257&gt;0,MAXA(E$18:E256)+1,0)</f>
        <v>0</v>
      </c>
      <c r="F257" s="280">
        <f>IF(CD257+CE257+CF257+CG257+CH257&gt;0,MAXA(F$18:F256)+1,0)</f>
        <v>0</v>
      </c>
      <c r="G257" s="280">
        <f>IF(CJ257+CK257+CL257+CM257+CN257&gt;0,MAXA(G$18:G256)+1,0)</f>
        <v>0</v>
      </c>
      <c r="H257" s="280">
        <f>IF(CP257+CQ257+CR257+CS257+CT257&gt;0,MAXA(H$18:H256)+1,0)</f>
        <v>0</v>
      </c>
      <c r="I257" s="280">
        <f>IF(CV257+CW257+CX257+CY257+CZ257&gt;0,MAXA(I$18:I256)+1,0)</f>
        <v>0</v>
      </c>
      <c r="J257" s="280">
        <f>IF(DB257+DC257+DD257+DE257+DF257&gt;0,MAXA(J$18:J256)+1,0)</f>
        <v>0</v>
      </c>
      <c r="K257" s="280">
        <f>IF(DH257+DI257+DJ257+DK257+DL257&gt;0,MAXA(K$18:K256)+1,0)</f>
        <v>0</v>
      </c>
      <c r="L257" s="280">
        <f>IF(DN257+DO257+DP257+DQ257+DR257&gt;0,MAXA(L$18:L256)+1,0)</f>
        <v>0</v>
      </c>
      <c r="M257" s="280">
        <f>IF(DT257+DU257+DV257+DW257+DX257&gt;0,MAXA(M$18:M256)+1,0)</f>
        <v>0</v>
      </c>
      <c r="N257" s="280">
        <f>IF(DZ257+EA257+EB257+EC257+ED257&gt;0,MAXA(N$18:N256)+1,0)</f>
        <v>0</v>
      </c>
      <c r="O257" s="280">
        <f>IF(EF257+EG257+EH257+EI257+EJ257&gt;0,MAXA(O$18:O256)+1,0)</f>
        <v>0</v>
      </c>
      <c r="P257" s="280">
        <f>IF(EL257+EM257+EN257+EO257+EP257&gt;0,MAXA(P$18:P256)+1,0)</f>
        <v>0</v>
      </c>
      <c r="Q257" s="280">
        <f>IF(ER257+ES257+ET257+EU257+EV257&gt;0,MAXA(Q$18:Q256)+1,0)</f>
        <v>0</v>
      </c>
      <c r="R257" s="280">
        <f>IF(EX257+EY257+EZ257+FA257+FB257&gt;0,MAXA(R$18:R256)+1,0)</f>
        <v>0</v>
      </c>
      <c r="S257" s="280">
        <f>IF(FD257+FE257+FF257+FG257+FH257&gt;0,MAXA(S$18:S256)+1,0)</f>
        <v>0</v>
      </c>
      <c r="T257" s="280">
        <f>IF(FJ257+FK257+FL257+FM257+FN257&gt;0,MAXA(T$18:T256)+1,0)</f>
        <v>0</v>
      </c>
      <c r="U257" s="280">
        <f>IF(FP257+FQ257+FR257+FS257+FT257&gt;0,MAXA(U$18:U256)+1,0)</f>
        <v>0</v>
      </c>
      <c r="V257" s="280">
        <f>IF(FV257+FW257+FX257+FY257+FZ257&gt;0,MAXA(V$18:V256)+1,0)</f>
        <v>0</v>
      </c>
      <c r="W257" s="280">
        <f>IF(GB257+GC257+GD257+GE257+GF257&gt;0,MAXA(W$18:W256)+1,0)</f>
        <v>0</v>
      </c>
      <c r="X257" s="280">
        <f>IF(GH257+GI257+GJ257+GK257+GL257&gt;0,MAXA(X$18:X256)+1,0)</f>
        <v>0</v>
      </c>
      <c r="Y257" s="280">
        <f>IF(GN257+GO257+GP257+GQ257+GR257&gt;0,MAXA(Y$18:Y256)+1,0)</f>
        <v>0</v>
      </c>
      <c r="Z257" s="280">
        <f>IF(GT257+GU257+GV257+GW257+GX257&gt;0,MAXA(Z$18:Z256)+1,0)</f>
        <v>0</v>
      </c>
      <c r="AA257" s="280">
        <f>IF(GZ257+HA257+HB257+HC257+HD257&gt;0,MAXA(AA$18:AA256)+1,0)</f>
        <v>0</v>
      </c>
      <c r="AB257" s="280">
        <f t="shared" si="119"/>
        <v>0</v>
      </c>
      <c r="AC257" s="280">
        <f t="shared" si="120"/>
        <v>0</v>
      </c>
      <c r="AD257" s="280">
        <f t="shared" si="121"/>
        <v>0</v>
      </c>
      <c r="AE257" s="280">
        <f t="shared" si="122"/>
        <v>0</v>
      </c>
      <c r="AF257" s="280">
        <f t="shared" si="123"/>
        <v>0</v>
      </c>
      <c r="AG257" s="280">
        <f t="shared" si="124"/>
        <v>0</v>
      </c>
      <c r="AH257" s="280">
        <f t="shared" si="125"/>
        <v>0</v>
      </c>
      <c r="AI257" s="280">
        <f t="shared" si="126"/>
        <v>0</v>
      </c>
      <c r="AJ257" s="280">
        <f t="shared" si="127"/>
        <v>0</v>
      </c>
      <c r="AK257" s="186" t="e">
        <f>MATCH(AY257,AY$18:AY689,0)</f>
        <v>#N/A</v>
      </c>
      <c r="AL257" s="280">
        <f t="shared" si="128"/>
        <v>0</v>
      </c>
      <c r="AM257" s="280">
        <f t="shared" si="133"/>
        <v>240</v>
      </c>
      <c r="AN257" s="415"/>
      <c r="AO257" s="416"/>
      <c r="AP257" s="303">
        <f t="shared" si="129"/>
        <v>0</v>
      </c>
      <c r="AQ257" s="304">
        <f t="shared" si="130"/>
        <v>0</v>
      </c>
      <c r="AR257" s="305">
        <f t="shared" si="131"/>
        <v>0</v>
      </c>
      <c r="AS257" s="284"/>
      <c r="AT257" s="285" t="str">
        <f t="shared" si="132"/>
        <v/>
      </c>
      <c r="AU257" s="286"/>
      <c r="AV257" s="287"/>
      <c r="AW257" s="288"/>
      <c r="AX257" s="289"/>
      <c r="AY257" s="290"/>
      <c r="AZ257" s="291"/>
      <c r="BA257" s="286"/>
      <c r="BB257" s="290"/>
      <c r="BC257" s="287"/>
      <c r="BD257" s="307"/>
      <c r="BE257" s="309"/>
      <c r="BF257" s="286"/>
      <c r="BG257" s="297"/>
      <c r="BH257" s="298"/>
      <c r="BI257" s="299"/>
      <c r="BJ257" s="300"/>
      <c r="BK257" s="301"/>
      <c r="BL257" s="286"/>
      <c r="BM257" s="297"/>
      <c r="BN257" s="298"/>
      <c r="BO257" s="299"/>
      <c r="BP257" s="300"/>
      <c r="BQ257" s="301"/>
      <c r="BR257" s="286"/>
      <c r="BS257" s="297"/>
      <c r="BT257" s="298"/>
      <c r="BU257" s="299"/>
      <c r="BV257" s="300"/>
      <c r="BW257" s="301"/>
      <c r="BX257" s="286"/>
      <c r="BY257" s="297"/>
      <c r="BZ257" s="298"/>
      <c r="CA257" s="299"/>
      <c r="CB257" s="300"/>
      <c r="CC257" s="291"/>
      <c r="CD257" s="286"/>
      <c r="CE257" s="297"/>
      <c r="CF257" s="298"/>
      <c r="CG257" s="299"/>
      <c r="CH257" s="300"/>
      <c r="CI257" s="291"/>
      <c r="CJ257" s="286"/>
      <c r="CK257" s="297"/>
      <c r="CL257" s="298"/>
      <c r="CM257" s="299"/>
      <c r="CN257" s="300"/>
      <c r="CO257" s="291"/>
      <c r="CP257" s="286"/>
      <c r="CQ257" s="297"/>
      <c r="CR257" s="298"/>
      <c r="CS257" s="299"/>
      <c r="CT257" s="300"/>
      <c r="CU257" s="291"/>
      <c r="CV257" s="286"/>
      <c r="CW257" s="297"/>
      <c r="CX257" s="298"/>
      <c r="CY257" s="299"/>
      <c r="CZ257" s="300"/>
      <c r="DA257" s="291"/>
      <c r="DB257" s="286"/>
      <c r="DC257" s="297"/>
      <c r="DD257" s="298"/>
      <c r="DE257" s="299"/>
      <c r="DF257" s="300"/>
      <c r="DG257" s="291"/>
      <c r="DH257" s="286"/>
      <c r="DI257" s="297"/>
      <c r="DJ257" s="298"/>
      <c r="DK257" s="299"/>
      <c r="DL257" s="300"/>
      <c r="DM257" s="291"/>
      <c r="DN257" s="286"/>
      <c r="DO257" s="297"/>
      <c r="DP257" s="298"/>
      <c r="DQ257" s="299"/>
      <c r="DR257" s="300"/>
      <c r="DS257" s="291"/>
      <c r="DT257" s="286"/>
      <c r="DU257" s="297"/>
      <c r="DV257" s="298"/>
      <c r="DW257" s="299"/>
      <c r="DX257" s="300"/>
      <c r="DY257" s="291"/>
      <c r="DZ257" s="286"/>
      <c r="EA257" s="297"/>
      <c r="EB257" s="298"/>
      <c r="EC257" s="299"/>
      <c r="ED257" s="300"/>
      <c r="EE257" s="291"/>
      <c r="EF257" s="286"/>
      <c r="EG257" s="297"/>
      <c r="EH257" s="298"/>
      <c r="EI257" s="299"/>
      <c r="EJ257" s="300"/>
      <c r="EK257" s="291"/>
      <c r="EL257" s="286"/>
      <c r="EM257" s="297"/>
      <c r="EN257" s="298"/>
      <c r="EO257" s="299"/>
      <c r="EP257" s="300"/>
      <c r="EQ257" s="291"/>
      <c r="ER257" s="286"/>
      <c r="ES257" s="297"/>
      <c r="ET257" s="298"/>
      <c r="EU257" s="299"/>
      <c r="EV257" s="300"/>
      <c r="EW257" s="291"/>
      <c r="EX257" s="286"/>
      <c r="EY257" s="297"/>
      <c r="EZ257" s="298"/>
      <c r="FA257" s="299"/>
      <c r="FB257" s="300"/>
      <c r="FC257" s="291"/>
      <c r="FD257" s="286"/>
      <c r="FE257" s="297"/>
      <c r="FF257" s="298"/>
      <c r="FG257" s="299"/>
      <c r="FH257" s="300"/>
      <c r="FI257" s="291"/>
      <c r="FJ257" s="286"/>
      <c r="FK257" s="297"/>
      <c r="FL257" s="298"/>
      <c r="FM257" s="299"/>
      <c r="FN257" s="300"/>
      <c r="FO257" s="291"/>
      <c r="FP257" s="286"/>
      <c r="FQ257" s="297"/>
      <c r="FR257" s="298"/>
      <c r="FS257" s="299"/>
      <c r="FT257" s="300"/>
      <c r="FU257" s="291"/>
      <c r="FV257" s="286"/>
      <c r="FW257" s="297"/>
      <c r="FX257" s="298"/>
      <c r="FY257" s="299"/>
      <c r="FZ257" s="300"/>
      <c r="GA257" s="291"/>
      <c r="GB257" s="286"/>
      <c r="GC257" s="297"/>
      <c r="GD257" s="298"/>
      <c r="GE257" s="299"/>
      <c r="GF257" s="300"/>
      <c r="GG257" s="291"/>
      <c r="GH257" s="286"/>
      <c r="GI257" s="297"/>
      <c r="GJ257" s="298"/>
      <c r="GK257" s="299"/>
      <c r="GL257" s="300"/>
      <c r="GM257" s="291"/>
      <c r="GN257" s="286"/>
      <c r="GO257" s="297"/>
      <c r="GP257" s="298"/>
      <c r="GQ257" s="299"/>
      <c r="GR257" s="300"/>
      <c r="GS257" s="291"/>
      <c r="GT257" s="286"/>
      <c r="GU257" s="297"/>
      <c r="GV257" s="298"/>
      <c r="GW257" s="299"/>
      <c r="GX257" s="300"/>
      <c r="GY257" s="291"/>
      <c r="GZ257" s="286"/>
      <c r="HA257" s="297"/>
      <c r="HB257" s="298"/>
      <c r="HC257" s="299"/>
      <c r="HD257" s="300"/>
    </row>
    <row r="258" spans="1:212" x14ac:dyDescent="0.25">
      <c r="A258" s="280">
        <f>IF(AL258=1,(MAXA(A$18:A257)+1),0)</f>
        <v>0</v>
      </c>
      <c r="B258" s="280">
        <f>IF(BF258+BG258+BH258+BI258+BJ258&gt;0,MAXA(B$18:B257)+1,0)</f>
        <v>0</v>
      </c>
      <c r="C258" s="280">
        <f>IF(BL258+BM258+BN258+BO258+BP258&gt;0,MAXA(C$18:C257)+1,0)</f>
        <v>0</v>
      </c>
      <c r="D258" s="280">
        <f>IF(BR258+BS258+BT258+BU258+BV258&gt;0,MAXA(D$18:D257)+1,0)</f>
        <v>0</v>
      </c>
      <c r="E258" s="280">
        <f>IF(BX258+BY258+BZ258+CA258+CB258&gt;0,MAXA(E$18:E257)+1,0)</f>
        <v>0</v>
      </c>
      <c r="F258" s="280">
        <f>IF(CD258+CE258+CF258+CG258+CH258&gt;0,MAXA(F$18:F257)+1,0)</f>
        <v>0</v>
      </c>
      <c r="G258" s="280">
        <f>IF(CJ258+CK258+CL258+CM258+CN258&gt;0,MAXA(G$18:G257)+1,0)</f>
        <v>0</v>
      </c>
      <c r="H258" s="280">
        <f>IF(CP258+CQ258+CR258+CS258+CT258&gt;0,MAXA(H$18:H257)+1,0)</f>
        <v>0</v>
      </c>
      <c r="I258" s="280">
        <f>IF(CV258+CW258+CX258+CY258+CZ258&gt;0,MAXA(I$18:I257)+1,0)</f>
        <v>0</v>
      </c>
      <c r="J258" s="280">
        <f>IF(DB258+DC258+DD258+DE258+DF258&gt;0,MAXA(J$18:J257)+1,0)</f>
        <v>0</v>
      </c>
      <c r="K258" s="280">
        <f>IF(DH258+DI258+DJ258+DK258+DL258&gt;0,MAXA(K$18:K257)+1,0)</f>
        <v>0</v>
      </c>
      <c r="L258" s="280">
        <f>IF(DN258+DO258+DP258+DQ258+DR258&gt;0,MAXA(L$18:L257)+1,0)</f>
        <v>0</v>
      </c>
      <c r="M258" s="280">
        <f>IF(DT258+DU258+DV258+DW258+DX258&gt;0,MAXA(M$18:M257)+1,0)</f>
        <v>0</v>
      </c>
      <c r="N258" s="280">
        <f>IF(DZ258+EA258+EB258+EC258+ED258&gt;0,MAXA(N$18:N257)+1,0)</f>
        <v>0</v>
      </c>
      <c r="O258" s="280">
        <f>IF(EF258+EG258+EH258+EI258+EJ258&gt;0,MAXA(O$18:O257)+1,0)</f>
        <v>0</v>
      </c>
      <c r="P258" s="280">
        <f>IF(EL258+EM258+EN258+EO258+EP258&gt;0,MAXA(P$18:P257)+1,0)</f>
        <v>0</v>
      </c>
      <c r="Q258" s="280">
        <f>IF(ER258+ES258+ET258+EU258+EV258&gt;0,MAXA(Q$18:Q257)+1,0)</f>
        <v>0</v>
      </c>
      <c r="R258" s="280">
        <f>IF(EX258+EY258+EZ258+FA258+FB258&gt;0,MAXA(R$18:R257)+1,0)</f>
        <v>0</v>
      </c>
      <c r="S258" s="280">
        <f>IF(FD258+FE258+FF258+FG258+FH258&gt;0,MAXA(S$18:S257)+1,0)</f>
        <v>0</v>
      </c>
      <c r="T258" s="280">
        <f>IF(FJ258+FK258+FL258+FM258+FN258&gt;0,MAXA(T$18:T257)+1,0)</f>
        <v>0</v>
      </c>
      <c r="U258" s="280">
        <f>IF(FP258+FQ258+FR258+FS258+FT258&gt;0,MAXA(U$18:U257)+1,0)</f>
        <v>0</v>
      </c>
      <c r="V258" s="280">
        <f>IF(FV258+FW258+FX258+FY258+FZ258&gt;0,MAXA(V$18:V257)+1,0)</f>
        <v>0</v>
      </c>
      <c r="W258" s="280">
        <f>IF(GB258+GC258+GD258+GE258+GF258&gt;0,MAXA(W$18:W257)+1,0)</f>
        <v>0</v>
      </c>
      <c r="X258" s="280">
        <f>IF(GH258+GI258+GJ258+GK258+GL258&gt;0,MAXA(X$18:X257)+1,0)</f>
        <v>0</v>
      </c>
      <c r="Y258" s="280">
        <f>IF(GN258+GO258+GP258+GQ258+GR258&gt;0,MAXA(Y$18:Y257)+1,0)</f>
        <v>0</v>
      </c>
      <c r="Z258" s="280">
        <f>IF(GT258+GU258+GV258+GW258+GX258&gt;0,MAXA(Z$18:Z257)+1,0)</f>
        <v>0</v>
      </c>
      <c r="AA258" s="280">
        <f>IF(GZ258+HA258+HB258+HC258+HD258&gt;0,MAXA(AA$18:AA257)+1,0)</f>
        <v>0</v>
      </c>
      <c r="AB258" s="280">
        <f t="shared" si="119"/>
        <v>0</v>
      </c>
      <c r="AC258" s="280">
        <f t="shared" si="120"/>
        <v>0</v>
      </c>
      <c r="AD258" s="280">
        <f t="shared" si="121"/>
        <v>0</v>
      </c>
      <c r="AE258" s="280">
        <f t="shared" si="122"/>
        <v>0</v>
      </c>
      <c r="AF258" s="280">
        <f t="shared" si="123"/>
        <v>0</v>
      </c>
      <c r="AG258" s="280">
        <f t="shared" si="124"/>
        <v>0</v>
      </c>
      <c r="AH258" s="280">
        <f t="shared" si="125"/>
        <v>0</v>
      </c>
      <c r="AI258" s="280">
        <f t="shared" si="126"/>
        <v>0</v>
      </c>
      <c r="AJ258" s="280">
        <f t="shared" si="127"/>
        <v>0</v>
      </c>
      <c r="AK258" s="186" t="e">
        <f>MATCH(AY258,AY$18:AY690,0)</f>
        <v>#N/A</v>
      </c>
      <c r="AL258" s="280">
        <f t="shared" si="128"/>
        <v>0</v>
      </c>
      <c r="AM258" s="280">
        <f t="shared" si="133"/>
        <v>241</v>
      </c>
      <c r="AN258" s="415"/>
      <c r="AO258" s="416"/>
      <c r="AP258" s="303">
        <f t="shared" si="129"/>
        <v>0</v>
      </c>
      <c r="AQ258" s="304">
        <f t="shared" si="130"/>
        <v>0</v>
      </c>
      <c r="AR258" s="305">
        <f t="shared" si="131"/>
        <v>0</v>
      </c>
      <c r="AS258" s="284"/>
      <c r="AT258" s="285" t="str">
        <f t="shared" si="132"/>
        <v/>
      </c>
      <c r="AU258" s="286"/>
      <c r="AV258" s="287"/>
      <c r="AW258" s="288"/>
      <c r="AX258" s="289"/>
      <c r="AY258" s="290"/>
      <c r="AZ258" s="291"/>
      <c r="BA258" s="286"/>
      <c r="BB258" s="290"/>
      <c r="BC258" s="287"/>
      <c r="BD258" s="307"/>
      <c r="BE258" s="309"/>
      <c r="BF258" s="286"/>
      <c r="BG258" s="297"/>
      <c r="BH258" s="298"/>
      <c r="BI258" s="299"/>
      <c r="BJ258" s="300"/>
      <c r="BK258" s="301"/>
      <c r="BL258" s="286"/>
      <c r="BM258" s="297"/>
      <c r="BN258" s="298"/>
      <c r="BO258" s="299"/>
      <c r="BP258" s="300"/>
      <c r="BQ258" s="301"/>
      <c r="BR258" s="286"/>
      <c r="BS258" s="297"/>
      <c r="BT258" s="298"/>
      <c r="BU258" s="299"/>
      <c r="BV258" s="300"/>
      <c r="BW258" s="301"/>
      <c r="BX258" s="286"/>
      <c r="BY258" s="297"/>
      <c r="BZ258" s="298"/>
      <c r="CA258" s="299"/>
      <c r="CB258" s="300"/>
      <c r="CC258" s="291"/>
      <c r="CD258" s="286"/>
      <c r="CE258" s="297"/>
      <c r="CF258" s="298"/>
      <c r="CG258" s="299"/>
      <c r="CH258" s="300"/>
      <c r="CI258" s="291"/>
      <c r="CJ258" s="286"/>
      <c r="CK258" s="297"/>
      <c r="CL258" s="298"/>
      <c r="CM258" s="299"/>
      <c r="CN258" s="300"/>
      <c r="CO258" s="291"/>
      <c r="CP258" s="286"/>
      <c r="CQ258" s="297"/>
      <c r="CR258" s="298"/>
      <c r="CS258" s="299"/>
      <c r="CT258" s="300"/>
      <c r="CU258" s="291"/>
      <c r="CV258" s="286"/>
      <c r="CW258" s="297"/>
      <c r="CX258" s="298"/>
      <c r="CY258" s="299"/>
      <c r="CZ258" s="300"/>
      <c r="DA258" s="291"/>
      <c r="DB258" s="286"/>
      <c r="DC258" s="297"/>
      <c r="DD258" s="298"/>
      <c r="DE258" s="299"/>
      <c r="DF258" s="300"/>
      <c r="DG258" s="291"/>
      <c r="DH258" s="286"/>
      <c r="DI258" s="297"/>
      <c r="DJ258" s="298"/>
      <c r="DK258" s="299"/>
      <c r="DL258" s="300"/>
      <c r="DM258" s="291"/>
      <c r="DN258" s="286"/>
      <c r="DO258" s="297"/>
      <c r="DP258" s="298"/>
      <c r="DQ258" s="299"/>
      <c r="DR258" s="300"/>
      <c r="DS258" s="291"/>
      <c r="DT258" s="286"/>
      <c r="DU258" s="297"/>
      <c r="DV258" s="298"/>
      <c r="DW258" s="299"/>
      <c r="DX258" s="300"/>
      <c r="DY258" s="291"/>
      <c r="DZ258" s="286"/>
      <c r="EA258" s="297"/>
      <c r="EB258" s="298"/>
      <c r="EC258" s="299"/>
      <c r="ED258" s="300"/>
      <c r="EE258" s="291"/>
      <c r="EF258" s="286"/>
      <c r="EG258" s="297"/>
      <c r="EH258" s="298"/>
      <c r="EI258" s="299"/>
      <c r="EJ258" s="300"/>
      <c r="EK258" s="291"/>
      <c r="EL258" s="286"/>
      <c r="EM258" s="297"/>
      <c r="EN258" s="298"/>
      <c r="EO258" s="299"/>
      <c r="EP258" s="300"/>
      <c r="EQ258" s="291"/>
      <c r="ER258" s="286"/>
      <c r="ES258" s="297"/>
      <c r="ET258" s="298"/>
      <c r="EU258" s="299"/>
      <c r="EV258" s="300"/>
      <c r="EW258" s="291"/>
      <c r="EX258" s="286"/>
      <c r="EY258" s="297"/>
      <c r="EZ258" s="298"/>
      <c r="FA258" s="299"/>
      <c r="FB258" s="300"/>
      <c r="FC258" s="291"/>
      <c r="FD258" s="286"/>
      <c r="FE258" s="297"/>
      <c r="FF258" s="298"/>
      <c r="FG258" s="299"/>
      <c r="FH258" s="300"/>
      <c r="FI258" s="291"/>
      <c r="FJ258" s="286"/>
      <c r="FK258" s="297"/>
      <c r="FL258" s="298"/>
      <c r="FM258" s="299"/>
      <c r="FN258" s="300"/>
      <c r="FO258" s="291"/>
      <c r="FP258" s="286"/>
      <c r="FQ258" s="297"/>
      <c r="FR258" s="298"/>
      <c r="FS258" s="299"/>
      <c r="FT258" s="300"/>
      <c r="FU258" s="291"/>
      <c r="FV258" s="286"/>
      <c r="FW258" s="297"/>
      <c r="FX258" s="298"/>
      <c r="FY258" s="299"/>
      <c r="FZ258" s="300"/>
      <c r="GA258" s="291"/>
      <c r="GB258" s="286"/>
      <c r="GC258" s="297"/>
      <c r="GD258" s="298"/>
      <c r="GE258" s="299"/>
      <c r="GF258" s="300"/>
      <c r="GG258" s="291"/>
      <c r="GH258" s="286"/>
      <c r="GI258" s="297"/>
      <c r="GJ258" s="298"/>
      <c r="GK258" s="299"/>
      <c r="GL258" s="300"/>
      <c r="GM258" s="291"/>
      <c r="GN258" s="286"/>
      <c r="GO258" s="297"/>
      <c r="GP258" s="298"/>
      <c r="GQ258" s="299"/>
      <c r="GR258" s="300"/>
      <c r="GS258" s="291"/>
      <c r="GT258" s="286"/>
      <c r="GU258" s="297"/>
      <c r="GV258" s="298"/>
      <c r="GW258" s="299"/>
      <c r="GX258" s="300"/>
      <c r="GY258" s="291"/>
      <c r="GZ258" s="286"/>
      <c r="HA258" s="297"/>
      <c r="HB258" s="298"/>
      <c r="HC258" s="299"/>
      <c r="HD258" s="300"/>
    </row>
    <row r="259" spans="1:212" x14ac:dyDescent="0.25">
      <c r="A259" s="280">
        <f>IF(AL259=1,(MAXA(A$18:A258)+1),0)</f>
        <v>0</v>
      </c>
      <c r="B259" s="280">
        <f>IF(BF259+BG259+BH259+BI259+BJ259&gt;0,MAXA(B$18:B258)+1,0)</f>
        <v>0</v>
      </c>
      <c r="C259" s="280">
        <f>IF(BL259+BM259+BN259+BO259+BP259&gt;0,MAXA(C$18:C258)+1,0)</f>
        <v>0</v>
      </c>
      <c r="D259" s="280">
        <f>IF(BR259+BS259+BT259+BU259+BV259&gt;0,MAXA(D$18:D258)+1,0)</f>
        <v>0</v>
      </c>
      <c r="E259" s="280">
        <f>IF(BX259+BY259+BZ259+CA259+CB259&gt;0,MAXA(E$18:E258)+1,0)</f>
        <v>0</v>
      </c>
      <c r="F259" s="280">
        <f>IF(CD259+CE259+CF259+CG259+CH259&gt;0,MAXA(F$18:F258)+1,0)</f>
        <v>0</v>
      </c>
      <c r="G259" s="280">
        <f>IF(CJ259+CK259+CL259+CM259+CN259&gt;0,MAXA(G$18:G258)+1,0)</f>
        <v>0</v>
      </c>
      <c r="H259" s="280">
        <f>IF(CP259+CQ259+CR259+CS259+CT259&gt;0,MAXA(H$18:H258)+1,0)</f>
        <v>0</v>
      </c>
      <c r="I259" s="280">
        <f>IF(CV259+CW259+CX259+CY259+CZ259&gt;0,MAXA(I$18:I258)+1,0)</f>
        <v>0</v>
      </c>
      <c r="J259" s="280">
        <f>IF(DB259+DC259+DD259+DE259+DF259&gt;0,MAXA(J$18:J258)+1,0)</f>
        <v>0</v>
      </c>
      <c r="K259" s="280">
        <f>IF(DH259+DI259+DJ259+DK259+DL259&gt;0,MAXA(K$18:K258)+1,0)</f>
        <v>0</v>
      </c>
      <c r="L259" s="280">
        <f>IF(DN259+DO259+DP259+DQ259+DR259&gt;0,MAXA(L$18:L258)+1,0)</f>
        <v>0</v>
      </c>
      <c r="M259" s="280">
        <f>IF(DT259+DU259+DV259+DW259+DX259&gt;0,MAXA(M$18:M258)+1,0)</f>
        <v>0</v>
      </c>
      <c r="N259" s="280">
        <f>IF(DZ259+EA259+EB259+EC259+ED259&gt;0,MAXA(N$18:N258)+1,0)</f>
        <v>0</v>
      </c>
      <c r="O259" s="280">
        <f>IF(EF259+EG259+EH259+EI259+EJ259&gt;0,MAXA(O$18:O258)+1,0)</f>
        <v>0</v>
      </c>
      <c r="P259" s="280">
        <f>IF(EL259+EM259+EN259+EO259+EP259&gt;0,MAXA(P$18:P258)+1,0)</f>
        <v>0</v>
      </c>
      <c r="Q259" s="280">
        <f>IF(ER259+ES259+ET259+EU259+EV259&gt;0,MAXA(Q$18:Q258)+1,0)</f>
        <v>0</v>
      </c>
      <c r="R259" s="280">
        <f>IF(EX259+EY259+EZ259+FA259+FB259&gt;0,MAXA(R$18:R258)+1,0)</f>
        <v>0</v>
      </c>
      <c r="S259" s="280">
        <f>IF(FD259+FE259+FF259+FG259+FH259&gt;0,MAXA(S$18:S258)+1,0)</f>
        <v>0</v>
      </c>
      <c r="T259" s="280">
        <f>IF(FJ259+FK259+FL259+FM259+FN259&gt;0,MAXA(T$18:T258)+1,0)</f>
        <v>0</v>
      </c>
      <c r="U259" s="280">
        <f>IF(FP259+FQ259+FR259+FS259+FT259&gt;0,MAXA(U$18:U258)+1,0)</f>
        <v>0</v>
      </c>
      <c r="V259" s="280">
        <f>IF(FV259+FW259+FX259+FY259+FZ259&gt;0,MAXA(V$18:V258)+1,0)</f>
        <v>0</v>
      </c>
      <c r="W259" s="280">
        <f>IF(GB259+GC259+GD259+GE259+GF259&gt;0,MAXA(W$18:W258)+1,0)</f>
        <v>0</v>
      </c>
      <c r="X259" s="280">
        <f>IF(GH259+GI259+GJ259+GK259+GL259&gt;0,MAXA(X$18:X258)+1,0)</f>
        <v>0</v>
      </c>
      <c r="Y259" s="280">
        <f>IF(GN259+GO259+GP259+GQ259+GR259&gt;0,MAXA(Y$18:Y258)+1,0)</f>
        <v>0</v>
      </c>
      <c r="Z259" s="280">
        <f>IF(GT259+GU259+GV259+GW259+GX259&gt;0,MAXA(Z$18:Z258)+1,0)</f>
        <v>0</v>
      </c>
      <c r="AA259" s="280">
        <f>IF(GZ259+HA259+HB259+HC259+HD259&gt;0,MAXA(AA$18:AA258)+1,0)</f>
        <v>0</v>
      </c>
      <c r="AB259" s="280">
        <f t="shared" si="119"/>
        <v>0</v>
      </c>
      <c r="AC259" s="280">
        <f t="shared" si="120"/>
        <v>0</v>
      </c>
      <c r="AD259" s="280">
        <f t="shared" si="121"/>
        <v>0</v>
      </c>
      <c r="AE259" s="280">
        <f t="shared" si="122"/>
        <v>0</v>
      </c>
      <c r="AF259" s="280">
        <f t="shared" si="123"/>
        <v>0</v>
      </c>
      <c r="AG259" s="280">
        <f t="shared" si="124"/>
        <v>0</v>
      </c>
      <c r="AH259" s="280">
        <f t="shared" si="125"/>
        <v>0</v>
      </c>
      <c r="AI259" s="280">
        <f t="shared" si="126"/>
        <v>0</v>
      </c>
      <c r="AJ259" s="280">
        <f t="shared" si="127"/>
        <v>0</v>
      </c>
      <c r="AK259" s="186" t="e">
        <f>MATCH(AY259,AY$18:AY691,0)</f>
        <v>#N/A</v>
      </c>
      <c r="AL259" s="280">
        <f t="shared" si="128"/>
        <v>0</v>
      </c>
      <c r="AM259" s="280">
        <f t="shared" si="133"/>
        <v>242</v>
      </c>
      <c r="AN259" s="415"/>
      <c r="AO259" s="416"/>
      <c r="AP259" s="303">
        <f t="shared" si="129"/>
        <v>0</v>
      </c>
      <c r="AQ259" s="304">
        <f t="shared" si="130"/>
        <v>0</v>
      </c>
      <c r="AR259" s="305">
        <f t="shared" si="131"/>
        <v>0</v>
      </c>
      <c r="AS259" s="284"/>
      <c r="AT259" s="285" t="str">
        <f t="shared" si="132"/>
        <v/>
      </c>
      <c r="AU259" s="286"/>
      <c r="AV259" s="287"/>
      <c r="AW259" s="288"/>
      <c r="AX259" s="289"/>
      <c r="AY259" s="290"/>
      <c r="AZ259" s="291"/>
      <c r="BA259" s="286"/>
      <c r="BB259" s="290"/>
      <c r="BC259" s="287"/>
      <c r="BD259" s="307"/>
      <c r="BE259" s="309"/>
      <c r="BF259" s="286"/>
      <c r="BG259" s="297"/>
      <c r="BH259" s="298"/>
      <c r="BI259" s="299"/>
      <c r="BJ259" s="300"/>
      <c r="BK259" s="301"/>
      <c r="BL259" s="286"/>
      <c r="BM259" s="297"/>
      <c r="BN259" s="298"/>
      <c r="BO259" s="299"/>
      <c r="BP259" s="300"/>
      <c r="BQ259" s="301"/>
      <c r="BR259" s="286"/>
      <c r="BS259" s="297"/>
      <c r="BT259" s="298"/>
      <c r="BU259" s="299"/>
      <c r="BV259" s="300"/>
      <c r="BW259" s="301"/>
      <c r="BX259" s="286"/>
      <c r="BY259" s="297"/>
      <c r="BZ259" s="298"/>
      <c r="CA259" s="299"/>
      <c r="CB259" s="300"/>
      <c r="CC259" s="291"/>
      <c r="CD259" s="286"/>
      <c r="CE259" s="297"/>
      <c r="CF259" s="298"/>
      <c r="CG259" s="299"/>
      <c r="CH259" s="300"/>
      <c r="CI259" s="291"/>
      <c r="CJ259" s="286"/>
      <c r="CK259" s="297"/>
      <c r="CL259" s="298"/>
      <c r="CM259" s="299"/>
      <c r="CN259" s="300"/>
      <c r="CO259" s="291"/>
      <c r="CP259" s="286"/>
      <c r="CQ259" s="297"/>
      <c r="CR259" s="298"/>
      <c r="CS259" s="299"/>
      <c r="CT259" s="300"/>
      <c r="CU259" s="291"/>
      <c r="CV259" s="286"/>
      <c r="CW259" s="297"/>
      <c r="CX259" s="298"/>
      <c r="CY259" s="299"/>
      <c r="CZ259" s="300"/>
      <c r="DA259" s="291"/>
      <c r="DB259" s="286"/>
      <c r="DC259" s="297"/>
      <c r="DD259" s="298"/>
      <c r="DE259" s="299"/>
      <c r="DF259" s="300"/>
      <c r="DG259" s="291"/>
      <c r="DH259" s="286"/>
      <c r="DI259" s="297"/>
      <c r="DJ259" s="298"/>
      <c r="DK259" s="299"/>
      <c r="DL259" s="300"/>
      <c r="DM259" s="291"/>
      <c r="DN259" s="286"/>
      <c r="DO259" s="297"/>
      <c r="DP259" s="298"/>
      <c r="DQ259" s="299"/>
      <c r="DR259" s="300"/>
      <c r="DS259" s="291"/>
      <c r="DT259" s="286"/>
      <c r="DU259" s="297"/>
      <c r="DV259" s="298"/>
      <c r="DW259" s="299"/>
      <c r="DX259" s="300"/>
      <c r="DY259" s="291"/>
      <c r="DZ259" s="286"/>
      <c r="EA259" s="297"/>
      <c r="EB259" s="298"/>
      <c r="EC259" s="299"/>
      <c r="ED259" s="300"/>
      <c r="EE259" s="291"/>
      <c r="EF259" s="286"/>
      <c r="EG259" s="297"/>
      <c r="EH259" s="298"/>
      <c r="EI259" s="299"/>
      <c r="EJ259" s="300"/>
      <c r="EK259" s="291"/>
      <c r="EL259" s="286"/>
      <c r="EM259" s="297"/>
      <c r="EN259" s="298"/>
      <c r="EO259" s="299"/>
      <c r="EP259" s="300"/>
      <c r="EQ259" s="291"/>
      <c r="ER259" s="286"/>
      <c r="ES259" s="297"/>
      <c r="ET259" s="298"/>
      <c r="EU259" s="299"/>
      <c r="EV259" s="300"/>
      <c r="EW259" s="291"/>
      <c r="EX259" s="286"/>
      <c r="EY259" s="297"/>
      <c r="EZ259" s="298"/>
      <c r="FA259" s="299"/>
      <c r="FB259" s="300"/>
      <c r="FC259" s="291"/>
      <c r="FD259" s="286"/>
      <c r="FE259" s="297"/>
      <c r="FF259" s="298"/>
      <c r="FG259" s="299"/>
      <c r="FH259" s="300"/>
      <c r="FI259" s="291"/>
      <c r="FJ259" s="286"/>
      <c r="FK259" s="297"/>
      <c r="FL259" s="298"/>
      <c r="FM259" s="299"/>
      <c r="FN259" s="300"/>
      <c r="FO259" s="291"/>
      <c r="FP259" s="286"/>
      <c r="FQ259" s="297"/>
      <c r="FR259" s="298"/>
      <c r="FS259" s="299"/>
      <c r="FT259" s="300"/>
      <c r="FU259" s="291"/>
      <c r="FV259" s="286"/>
      <c r="FW259" s="297"/>
      <c r="FX259" s="298"/>
      <c r="FY259" s="299"/>
      <c r="FZ259" s="300"/>
      <c r="GA259" s="291"/>
      <c r="GB259" s="286"/>
      <c r="GC259" s="297"/>
      <c r="GD259" s="298"/>
      <c r="GE259" s="299"/>
      <c r="GF259" s="300"/>
      <c r="GG259" s="291"/>
      <c r="GH259" s="286"/>
      <c r="GI259" s="297"/>
      <c r="GJ259" s="298"/>
      <c r="GK259" s="299"/>
      <c r="GL259" s="300"/>
      <c r="GM259" s="291"/>
      <c r="GN259" s="286"/>
      <c r="GO259" s="297"/>
      <c r="GP259" s="298"/>
      <c r="GQ259" s="299"/>
      <c r="GR259" s="300"/>
      <c r="GS259" s="291"/>
      <c r="GT259" s="286"/>
      <c r="GU259" s="297"/>
      <c r="GV259" s="298"/>
      <c r="GW259" s="299"/>
      <c r="GX259" s="300"/>
      <c r="GY259" s="291"/>
      <c r="GZ259" s="286"/>
      <c r="HA259" s="297"/>
      <c r="HB259" s="298"/>
      <c r="HC259" s="299"/>
      <c r="HD259" s="300"/>
    </row>
    <row r="260" spans="1:212" x14ac:dyDescent="0.25">
      <c r="A260" s="280">
        <f>IF(AL260=1,(MAXA(A$18:A259)+1),0)</f>
        <v>0</v>
      </c>
      <c r="B260" s="280">
        <f>IF(BF260+BG260+BH260+BI260+BJ260&gt;0,MAXA(B$18:B259)+1,0)</f>
        <v>0</v>
      </c>
      <c r="C260" s="280">
        <f>IF(BL260+BM260+BN260+BO260+BP260&gt;0,MAXA(C$18:C259)+1,0)</f>
        <v>0</v>
      </c>
      <c r="D260" s="280">
        <f>IF(BR260+BS260+BT260+BU260+BV260&gt;0,MAXA(D$18:D259)+1,0)</f>
        <v>0</v>
      </c>
      <c r="E260" s="280">
        <f>IF(BX260+BY260+BZ260+CA260+CB260&gt;0,MAXA(E$18:E259)+1,0)</f>
        <v>0</v>
      </c>
      <c r="F260" s="280">
        <f>IF(CD260+CE260+CF260+CG260+CH260&gt;0,MAXA(F$18:F259)+1,0)</f>
        <v>0</v>
      </c>
      <c r="G260" s="280">
        <f>IF(CJ260+CK260+CL260+CM260+CN260&gt;0,MAXA(G$18:G259)+1,0)</f>
        <v>0</v>
      </c>
      <c r="H260" s="280">
        <f>IF(CP260+CQ260+CR260+CS260+CT260&gt;0,MAXA(H$18:H259)+1,0)</f>
        <v>0</v>
      </c>
      <c r="I260" s="280">
        <f>IF(CV260+CW260+CX260+CY260+CZ260&gt;0,MAXA(I$18:I259)+1,0)</f>
        <v>0</v>
      </c>
      <c r="J260" s="280">
        <f>IF(DB260+DC260+DD260+DE260+DF260&gt;0,MAXA(J$18:J259)+1,0)</f>
        <v>0</v>
      </c>
      <c r="K260" s="280">
        <f>IF(DH260+DI260+DJ260+DK260+DL260&gt;0,MAXA(K$18:K259)+1,0)</f>
        <v>0</v>
      </c>
      <c r="L260" s="280">
        <f>IF(DN260+DO260+DP260+DQ260+DR260&gt;0,MAXA(L$18:L259)+1,0)</f>
        <v>0</v>
      </c>
      <c r="M260" s="280">
        <f>IF(DT260+DU260+DV260+DW260+DX260&gt;0,MAXA(M$18:M259)+1,0)</f>
        <v>0</v>
      </c>
      <c r="N260" s="280">
        <f>IF(DZ260+EA260+EB260+EC260+ED260&gt;0,MAXA(N$18:N259)+1,0)</f>
        <v>0</v>
      </c>
      <c r="O260" s="280">
        <f>IF(EF260+EG260+EH260+EI260+EJ260&gt;0,MAXA(O$18:O259)+1,0)</f>
        <v>0</v>
      </c>
      <c r="P260" s="280">
        <f>IF(EL260+EM260+EN260+EO260+EP260&gt;0,MAXA(P$18:P259)+1,0)</f>
        <v>0</v>
      </c>
      <c r="Q260" s="280">
        <f>IF(ER260+ES260+ET260+EU260+EV260&gt;0,MAXA(Q$18:Q259)+1,0)</f>
        <v>0</v>
      </c>
      <c r="R260" s="280">
        <f>IF(EX260+EY260+EZ260+FA260+FB260&gt;0,MAXA(R$18:R259)+1,0)</f>
        <v>0</v>
      </c>
      <c r="S260" s="280">
        <f>IF(FD260+FE260+FF260+FG260+FH260&gt;0,MAXA(S$18:S259)+1,0)</f>
        <v>0</v>
      </c>
      <c r="T260" s="280">
        <f>IF(FJ260+FK260+FL260+FM260+FN260&gt;0,MAXA(T$18:T259)+1,0)</f>
        <v>0</v>
      </c>
      <c r="U260" s="280">
        <f>IF(FP260+FQ260+FR260+FS260+FT260&gt;0,MAXA(U$18:U259)+1,0)</f>
        <v>0</v>
      </c>
      <c r="V260" s="280">
        <f>IF(FV260+FW260+FX260+FY260+FZ260&gt;0,MAXA(V$18:V259)+1,0)</f>
        <v>0</v>
      </c>
      <c r="W260" s="280">
        <f>IF(GB260+GC260+GD260+GE260+GF260&gt;0,MAXA(W$18:W259)+1,0)</f>
        <v>0</v>
      </c>
      <c r="X260" s="280">
        <f>IF(GH260+GI260+GJ260+GK260+GL260&gt;0,MAXA(X$18:X259)+1,0)</f>
        <v>0</v>
      </c>
      <c r="Y260" s="280">
        <f>IF(GN260+GO260+GP260+GQ260+GR260&gt;0,MAXA(Y$18:Y259)+1,0)</f>
        <v>0</v>
      </c>
      <c r="Z260" s="280">
        <f>IF(GT260+GU260+GV260+GW260+GX260&gt;0,MAXA(Z$18:Z259)+1,0)</f>
        <v>0</v>
      </c>
      <c r="AA260" s="280">
        <f>IF(GZ260+HA260+HB260+HC260+HD260&gt;0,MAXA(AA$18:AA259)+1,0)</f>
        <v>0</v>
      </c>
      <c r="AB260" s="280">
        <f t="shared" si="119"/>
        <v>0</v>
      </c>
      <c r="AC260" s="280">
        <f t="shared" si="120"/>
        <v>0</v>
      </c>
      <c r="AD260" s="280">
        <f t="shared" si="121"/>
        <v>0</v>
      </c>
      <c r="AE260" s="280">
        <f t="shared" si="122"/>
        <v>0</v>
      </c>
      <c r="AF260" s="280">
        <f t="shared" si="123"/>
        <v>0</v>
      </c>
      <c r="AG260" s="280">
        <f t="shared" si="124"/>
        <v>0</v>
      </c>
      <c r="AH260" s="280">
        <f t="shared" si="125"/>
        <v>0</v>
      </c>
      <c r="AI260" s="280">
        <f t="shared" si="126"/>
        <v>0</v>
      </c>
      <c r="AJ260" s="280">
        <f t="shared" si="127"/>
        <v>0</v>
      </c>
      <c r="AK260" s="186" t="e">
        <f>MATCH(AY260,AY$18:AY692,0)</f>
        <v>#N/A</v>
      </c>
      <c r="AL260" s="280">
        <f t="shared" si="128"/>
        <v>0</v>
      </c>
      <c r="AM260" s="280">
        <f t="shared" si="133"/>
        <v>243</v>
      </c>
      <c r="AN260" s="415"/>
      <c r="AO260" s="416"/>
      <c r="AP260" s="303">
        <f t="shared" si="129"/>
        <v>0</v>
      </c>
      <c r="AQ260" s="304">
        <f t="shared" si="130"/>
        <v>0</v>
      </c>
      <c r="AR260" s="305">
        <f t="shared" si="131"/>
        <v>0</v>
      </c>
      <c r="AS260" s="284"/>
      <c r="AT260" s="285" t="str">
        <f t="shared" si="132"/>
        <v/>
      </c>
      <c r="AU260" s="286"/>
      <c r="AV260" s="287"/>
      <c r="AW260" s="288"/>
      <c r="AX260" s="289"/>
      <c r="AY260" s="290"/>
      <c r="AZ260" s="291"/>
      <c r="BA260" s="286"/>
      <c r="BB260" s="290"/>
      <c r="BC260" s="287"/>
      <c r="BD260" s="307"/>
      <c r="BE260" s="309"/>
      <c r="BF260" s="286"/>
      <c r="BG260" s="297"/>
      <c r="BH260" s="298"/>
      <c r="BI260" s="299"/>
      <c r="BJ260" s="300"/>
      <c r="BK260" s="301"/>
      <c r="BL260" s="286"/>
      <c r="BM260" s="297"/>
      <c r="BN260" s="298"/>
      <c r="BO260" s="299"/>
      <c r="BP260" s="300"/>
      <c r="BQ260" s="301"/>
      <c r="BR260" s="286"/>
      <c r="BS260" s="297"/>
      <c r="BT260" s="298"/>
      <c r="BU260" s="299"/>
      <c r="BV260" s="300"/>
      <c r="BW260" s="301"/>
      <c r="BX260" s="286"/>
      <c r="BY260" s="297"/>
      <c r="BZ260" s="298"/>
      <c r="CA260" s="299"/>
      <c r="CB260" s="300"/>
      <c r="CC260" s="291"/>
      <c r="CD260" s="286"/>
      <c r="CE260" s="297"/>
      <c r="CF260" s="298"/>
      <c r="CG260" s="299"/>
      <c r="CH260" s="300"/>
      <c r="CI260" s="291"/>
      <c r="CJ260" s="286"/>
      <c r="CK260" s="297"/>
      <c r="CL260" s="298"/>
      <c r="CM260" s="299"/>
      <c r="CN260" s="300"/>
      <c r="CO260" s="291"/>
      <c r="CP260" s="286"/>
      <c r="CQ260" s="297"/>
      <c r="CR260" s="298"/>
      <c r="CS260" s="299"/>
      <c r="CT260" s="300"/>
      <c r="CU260" s="291"/>
      <c r="CV260" s="286"/>
      <c r="CW260" s="297"/>
      <c r="CX260" s="298"/>
      <c r="CY260" s="299"/>
      <c r="CZ260" s="300"/>
      <c r="DA260" s="291"/>
      <c r="DB260" s="286"/>
      <c r="DC260" s="297"/>
      <c r="DD260" s="298"/>
      <c r="DE260" s="299"/>
      <c r="DF260" s="300"/>
      <c r="DG260" s="291"/>
      <c r="DH260" s="286"/>
      <c r="DI260" s="297"/>
      <c r="DJ260" s="298"/>
      <c r="DK260" s="299"/>
      <c r="DL260" s="300"/>
      <c r="DM260" s="291"/>
      <c r="DN260" s="286"/>
      <c r="DO260" s="297"/>
      <c r="DP260" s="298"/>
      <c r="DQ260" s="299"/>
      <c r="DR260" s="300"/>
      <c r="DS260" s="291"/>
      <c r="DT260" s="286"/>
      <c r="DU260" s="297"/>
      <c r="DV260" s="298"/>
      <c r="DW260" s="299"/>
      <c r="DX260" s="300"/>
      <c r="DY260" s="291"/>
      <c r="DZ260" s="286"/>
      <c r="EA260" s="297"/>
      <c r="EB260" s="298"/>
      <c r="EC260" s="299"/>
      <c r="ED260" s="300"/>
      <c r="EE260" s="291"/>
      <c r="EF260" s="286"/>
      <c r="EG260" s="297"/>
      <c r="EH260" s="298"/>
      <c r="EI260" s="299"/>
      <c r="EJ260" s="300"/>
      <c r="EK260" s="291"/>
      <c r="EL260" s="286"/>
      <c r="EM260" s="297"/>
      <c r="EN260" s="298"/>
      <c r="EO260" s="299"/>
      <c r="EP260" s="300"/>
      <c r="EQ260" s="291"/>
      <c r="ER260" s="286"/>
      <c r="ES260" s="297"/>
      <c r="ET260" s="298"/>
      <c r="EU260" s="299"/>
      <c r="EV260" s="300"/>
      <c r="EW260" s="291"/>
      <c r="EX260" s="286"/>
      <c r="EY260" s="297"/>
      <c r="EZ260" s="298"/>
      <c r="FA260" s="299"/>
      <c r="FB260" s="300"/>
      <c r="FC260" s="291"/>
      <c r="FD260" s="286"/>
      <c r="FE260" s="297"/>
      <c r="FF260" s="298"/>
      <c r="FG260" s="299"/>
      <c r="FH260" s="300"/>
      <c r="FI260" s="291"/>
      <c r="FJ260" s="286"/>
      <c r="FK260" s="297"/>
      <c r="FL260" s="298"/>
      <c r="FM260" s="299"/>
      <c r="FN260" s="300"/>
      <c r="FO260" s="291"/>
      <c r="FP260" s="286"/>
      <c r="FQ260" s="297"/>
      <c r="FR260" s="298"/>
      <c r="FS260" s="299"/>
      <c r="FT260" s="300"/>
      <c r="FU260" s="291"/>
      <c r="FV260" s="286"/>
      <c r="FW260" s="297"/>
      <c r="FX260" s="298"/>
      <c r="FY260" s="299"/>
      <c r="FZ260" s="300"/>
      <c r="GA260" s="291"/>
      <c r="GB260" s="286"/>
      <c r="GC260" s="297"/>
      <c r="GD260" s="298"/>
      <c r="GE260" s="299"/>
      <c r="GF260" s="300"/>
      <c r="GG260" s="291"/>
      <c r="GH260" s="286"/>
      <c r="GI260" s="297"/>
      <c r="GJ260" s="298"/>
      <c r="GK260" s="299"/>
      <c r="GL260" s="300"/>
      <c r="GM260" s="291"/>
      <c r="GN260" s="286"/>
      <c r="GO260" s="297"/>
      <c r="GP260" s="298"/>
      <c r="GQ260" s="299"/>
      <c r="GR260" s="300"/>
      <c r="GS260" s="291"/>
      <c r="GT260" s="286"/>
      <c r="GU260" s="297"/>
      <c r="GV260" s="298"/>
      <c r="GW260" s="299"/>
      <c r="GX260" s="300"/>
      <c r="GY260" s="291"/>
      <c r="GZ260" s="286"/>
      <c r="HA260" s="297"/>
      <c r="HB260" s="298"/>
      <c r="HC260" s="299"/>
      <c r="HD260" s="300"/>
    </row>
    <row r="261" spans="1:212" x14ac:dyDescent="0.25">
      <c r="A261" s="280">
        <f>IF(AL261=1,(MAXA(A$18:A260)+1),0)</f>
        <v>0</v>
      </c>
      <c r="B261" s="280">
        <f>IF(BF261+BG261+BH261+BI261+BJ261&gt;0,MAXA(B$18:B260)+1,0)</f>
        <v>0</v>
      </c>
      <c r="C261" s="280">
        <f>IF(BL261+BM261+BN261+BO261+BP261&gt;0,MAXA(C$18:C260)+1,0)</f>
        <v>0</v>
      </c>
      <c r="D261" s="280">
        <f>IF(BR261+BS261+BT261+BU261+BV261&gt;0,MAXA(D$18:D260)+1,0)</f>
        <v>0</v>
      </c>
      <c r="E261" s="280">
        <f>IF(BX261+BY261+BZ261+CA261+CB261&gt;0,MAXA(E$18:E260)+1,0)</f>
        <v>0</v>
      </c>
      <c r="F261" s="280">
        <f>IF(CD261+CE261+CF261+CG261+CH261&gt;0,MAXA(F$18:F260)+1,0)</f>
        <v>0</v>
      </c>
      <c r="G261" s="280">
        <f>IF(CJ261+CK261+CL261+CM261+CN261&gt;0,MAXA(G$18:G260)+1,0)</f>
        <v>0</v>
      </c>
      <c r="H261" s="280">
        <f>IF(CP261+CQ261+CR261+CS261+CT261&gt;0,MAXA(H$18:H260)+1,0)</f>
        <v>0</v>
      </c>
      <c r="I261" s="280">
        <f>IF(CV261+CW261+CX261+CY261+CZ261&gt;0,MAXA(I$18:I260)+1,0)</f>
        <v>0</v>
      </c>
      <c r="J261" s="280">
        <f>IF(DB261+DC261+DD261+DE261+DF261&gt;0,MAXA(J$18:J260)+1,0)</f>
        <v>0</v>
      </c>
      <c r="K261" s="280">
        <f>IF(DH261+DI261+DJ261+DK261+DL261&gt;0,MAXA(K$18:K260)+1,0)</f>
        <v>0</v>
      </c>
      <c r="L261" s="280">
        <f>IF(DN261+DO261+DP261+DQ261+DR261&gt;0,MAXA(L$18:L260)+1,0)</f>
        <v>0</v>
      </c>
      <c r="M261" s="280">
        <f>IF(DT261+DU261+DV261+DW261+DX261&gt;0,MAXA(M$18:M260)+1,0)</f>
        <v>0</v>
      </c>
      <c r="N261" s="280">
        <f>IF(DZ261+EA261+EB261+EC261+ED261&gt;0,MAXA(N$18:N260)+1,0)</f>
        <v>0</v>
      </c>
      <c r="O261" s="280">
        <f>IF(EF261+EG261+EH261+EI261+EJ261&gt;0,MAXA(O$18:O260)+1,0)</f>
        <v>0</v>
      </c>
      <c r="P261" s="280">
        <f>IF(EL261+EM261+EN261+EO261+EP261&gt;0,MAXA(P$18:P260)+1,0)</f>
        <v>0</v>
      </c>
      <c r="Q261" s="280">
        <f>IF(ER261+ES261+ET261+EU261+EV261&gt;0,MAXA(Q$18:Q260)+1,0)</f>
        <v>0</v>
      </c>
      <c r="R261" s="280">
        <f>IF(EX261+EY261+EZ261+FA261+FB261&gt;0,MAXA(R$18:R260)+1,0)</f>
        <v>0</v>
      </c>
      <c r="S261" s="280">
        <f>IF(FD261+FE261+FF261+FG261+FH261&gt;0,MAXA(S$18:S260)+1,0)</f>
        <v>0</v>
      </c>
      <c r="T261" s="280">
        <f>IF(FJ261+FK261+FL261+FM261+FN261&gt;0,MAXA(T$18:T260)+1,0)</f>
        <v>0</v>
      </c>
      <c r="U261" s="280">
        <f>IF(FP261+FQ261+FR261+FS261+FT261&gt;0,MAXA(U$18:U260)+1,0)</f>
        <v>0</v>
      </c>
      <c r="V261" s="280">
        <f>IF(FV261+FW261+FX261+FY261+FZ261&gt;0,MAXA(V$18:V260)+1,0)</f>
        <v>0</v>
      </c>
      <c r="W261" s="280">
        <f>IF(GB261+GC261+GD261+GE261+GF261&gt;0,MAXA(W$18:W260)+1,0)</f>
        <v>0</v>
      </c>
      <c r="X261" s="280">
        <f>IF(GH261+GI261+GJ261+GK261+GL261&gt;0,MAXA(X$18:X260)+1,0)</f>
        <v>0</v>
      </c>
      <c r="Y261" s="280">
        <f>IF(GN261+GO261+GP261+GQ261+GR261&gt;0,MAXA(Y$18:Y260)+1,0)</f>
        <v>0</v>
      </c>
      <c r="Z261" s="280">
        <f>IF(GT261+GU261+GV261+GW261+GX261&gt;0,MAXA(Z$18:Z260)+1,0)</f>
        <v>0</v>
      </c>
      <c r="AA261" s="280">
        <f>IF(GZ261+HA261+HB261+HC261+HD261&gt;0,MAXA(AA$18:AA260)+1,0)</f>
        <v>0</v>
      </c>
      <c r="AB261" s="280">
        <f t="shared" si="119"/>
        <v>0</v>
      </c>
      <c r="AC261" s="280">
        <f t="shared" si="120"/>
        <v>0</v>
      </c>
      <c r="AD261" s="280">
        <f t="shared" si="121"/>
        <v>0</v>
      </c>
      <c r="AE261" s="280">
        <f t="shared" si="122"/>
        <v>0</v>
      </c>
      <c r="AF261" s="280">
        <f t="shared" si="123"/>
        <v>0</v>
      </c>
      <c r="AG261" s="280">
        <f t="shared" si="124"/>
        <v>0</v>
      </c>
      <c r="AH261" s="280">
        <f t="shared" si="125"/>
        <v>0</v>
      </c>
      <c r="AI261" s="280">
        <f t="shared" si="126"/>
        <v>0</v>
      </c>
      <c r="AJ261" s="280">
        <f t="shared" si="127"/>
        <v>0</v>
      </c>
      <c r="AK261" s="186" t="e">
        <f>MATCH(AY261,AY$18:AY693,0)</f>
        <v>#N/A</v>
      </c>
      <c r="AL261" s="280">
        <f t="shared" si="128"/>
        <v>0</v>
      </c>
      <c r="AM261" s="280">
        <f t="shared" si="133"/>
        <v>244</v>
      </c>
      <c r="AN261" s="415"/>
      <c r="AO261" s="416"/>
      <c r="AP261" s="303">
        <f t="shared" si="129"/>
        <v>0</v>
      </c>
      <c r="AQ261" s="304">
        <f t="shared" si="130"/>
        <v>0</v>
      </c>
      <c r="AR261" s="305">
        <f t="shared" si="131"/>
        <v>0</v>
      </c>
      <c r="AS261" s="284"/>
      <c r="AT261" s="285" t="str">
        <f t="shared" si="132"/>
        <v/>
      </c>
      <c r="AU261" s="286"/>
      <c r="AV261" s="287"/>
      <c r="AW261" s="288"/>
      <c r="AX261" s="289"/>
      <c r="AY261" s="290"/>
      <c r="AZ261" s="291"/>
      <c r="BA261" s="286"/>
      <c r="BB261" s="290"/>
      <c r="BC261" s="287"/>
      <c r="BD261" s="307"/>
      <c r="BE261" s="309"/>
      <c r="BF261" s="286"/>
      <c r="BG261" s="297"/>
      <c r="BH261" s="298"/>
      <c r="BI261" s="299"/>
      <c r="BJ261" s="300"/>
      <c r="BK261" s="301"/>
      <c r="BL261" s="286"/>
      <c r="BM261" s="297"/>
      <c r="BN261" s="298"/>
      <c r="BO261" s="299"/>
      <c r="BP261" s="300"/>
      <c r="BQ261" s="301"/>
      <c r="BR261" s="286"/>
      <c r="BS261" s="297"/>
      <c r="BT261" s="298"/>
      <c r="BU261" s="299"/>
      <c r="BV261" s="300"/>
      <c r="BW261" s="301"/>
      <c r="BX261" s="286"/>
      <c r="BY261" s="297"/>
      <c r="BZ261" s="298"/>
      <c r="CA261" s="299"/>
      <c r="CB261" s="300"/>
      <c r="CC261" s="291"/>
      <c r="CD261" s="286"/>
      <c r="CE261" s="297"/>
      <c r="CF261" s="298"/>
      <c r="CG261" s="299"/>
      <c r="CH261" s="300"/>
      <c r="CI261" s="291"/>
      <c r="CJ261" s="286"/>
      <c r="CK261" s="297"/>
      <c r="CL261" s="298"/>
      <c r="CM261" s="299"/>
      <c r="CN261" s="300"/>
      <c r="CO261" s="291"/>
      <c r="CP261" s="286"/>
      <c r="CQ261" s="297"/>
      <c r="CR261" s="298"/>
      <c r="CS261" s="299"/>
      <c r="CT261" s="300"/>
      <c r="CU261" s="291"/>
      <c r="CV261" s="286"/>
      <c r="CW261" s="297"/>
      <c r="CX261" s="298"/>
      <c r="CY261" s="299"/>
      <c r="CZ261" s="300"/>
      <c r="DA261" s="291"/>
      <c r="DB261" s="286"/>
      <c r="DC261" s="297"/>
      <c r="DD261" s="298"/>
      <c r="DE261" s="299"/>
      <c r="DF261" s="300"/>
      <c r="DG261" s="291"/>
      <c r="DH261" s="286"/>
      <c r="DI261" s="297"/>
      <c r="DJ261" s="298"/>
      <c r="DK261" s="299"/>
      <c r="DL261" s="300"/>
      <c r="DM261" s="291"/>
      <c r="DN261" s="286"/>
      <c r="DO261" s="297"/>
      <c r="DP261" s="298"/>
      <c r="DQ261" s="299"/>
      <c r="DR261" s="300"/>
      <c r="DS261" s="291"/>
      <c r="DT261" s="286"/>
      <c r="DU261" s="297"/>
      <c r="DV261" s="298"/>
      <c r="DW261" s="299"/>
      <c r="DX261" s="300"/>
      <c r="DY261" s="291"/>
      <c r="DZ261" s="286"/>
      <c r="EA261" s="297"/>
      <c r="EB261" s="298"/>
      <c r="EC261" s="299"/>
      <c r="ED261" s="300"/>
      <c r="EE261" s="291"/>
      <c r="EF261" s="286"/>
      <c r="EG261" s="297"/>
      <c r="EH261" s="298"/>
      <c r="EI261" s="299"/>
      <c r="EJ261" s="300"/>
      <c r="EK261" s="291"/>
      <c r="EL261" s="286"/>
      <c r="EM261" s="297"/>
      <c r="EN261" s="298"/>
      <c r="EO261" s="299"/>
      <c r="EP261" s="300"/>
      <c r="EQ261" s="291"/>
      <c r="ER261" s="286"/>
      <c r="ES261" s="297"/>
      <c r="ET261" s="298"/>
      <c r="EU261" s="299"/>
      <c r="EV261" s="300"/>
      <c r="EW261" s="291"/>
      <c r="EX261" s="286"/>
      <c r="EY261" s="297"/>
      <c r="EZ261" s="298"/>
      <c r="FA261" s="299"/>
      <c r="FB261" s="300"/>
      <c r="FC261" s="291"/>
      <c r="FD261" s="286"/>
      <c r="FE261" s="297"/>
      <c r="FF261" s="298"/>
      <c r="FG261" s="299"/>
      <c r="FH261" s="300"/>
      <c r="FI261" s="291"/>
      <c r="FJ261" s="286"/>
      <c r="FK261" s="297"/>
      <c r="FL261" s="298"/>
      <c r="FM261" s="299"/>
      <c r="FN261" s="300"/>
      <c r="FO261" s="291"/>
      <c r="FP261" s="286"/>
      <c r="FQ261" s="297"/>
      <c r="FR261" s="298"/>
      <c r="FS261" s="299"/>
      <c r="FT261" s="300"/>
      <c r="FU261" s="291"/>
      <c r="FV261" s="286"/>
      <c r="FW261" s="297"/>
      <c r="FX261" s="298"/>
      <c r="FY261" s="299"/>
      <c r="FZ261" s="300"/>
      <c r="GA261" s="291"/>
      <c r="GB261" s="286"/>
      <c r="GC261" s="297"/>
      <c r="GD261" s="298"/>
      <c r="GE261" s="299"/>
      <c r="GF261" s="300"/>
      <c r="GG261" s="291"/>
      <c r="GH261" s="286"/>
      <c r="GI261" s="297"/>
      <c r="GJ261" s="298"/>
      <c r="GK261" s="299"/>
      <c r="GL261" s="300"/>
      <c r="GM261" s="291"/>
      <c r="GN261" s="286"/>
      <c r="GO261" s="297"/>
      <c r="GP261" s="298"/>
      <c r="GQ261" s="299"/>
      <c r="GR261" s="300"/>
      <c r="GS261" s="291"/>
      <c r="GT261" s="286"/>
      <c r="GU261" s="297"/>
      <c r="GV261" s="298"/>
      <c r="GW261" s="299"/>
      <c r="GX261" s="300"/>
      <c r="GY261" s="291"/>
      <c r="GZ261" s="286"/>
      <c r="HA261" s="297"/>
      <c r="HB261" s="298"/>
      <c r="HC261" s="299"/>
      <c r="HD261" s="300"/>
    </row>
    <row r="262" spans="1:212" x14ac:dyDescent="0.25">
      <c r="A262" s="280">
        <f>IF(AL262=1,(MAXA(A$18:A261)+1),0)</f>
        <v>0</v>
      </c>
      <c r="B262" s="280">
        <f>IF(BF262+BG262+BH262+BI262+BJ262&gt;0,MAXA(B$18:B261)+1,0)</f>
        <v>0</v>
      </c>
      <c r="C262" s="280">
        <f>IF(BL262+BM262+BN262+BO262+BP262&gt;0,MAXA(C$18:C261)+1,0)</f>
        <v>0</v>
      </c>
      <c r="D262" s="280">
        <f>IF(BR262+BS262+BT262+BU262+BV262&gt;0,MAXA(D$18:D261)+1,0)</f>
        <v>0</v>
      </c>
      <c r="E262" s="280">
        <f>IF(BX262+BY262+BZ262+CA262+CB262&gt;0,MAXA(E$18:E261)+1,0)</f>
        <v>0</v>
      </c>
      <c r="F262" s="280">
        <f>IF(CD262+CE262+CF262+CG262+CH262&gt;0,MAXA(F$18:F261)+1,0)</f>
        <v>0</v>
      </c>
      <c r="G262" s="280">
        <f>IF(CJ262+CK262+CL262+CM262+CN262&gt;0,MAXA(G$18:G261)+1,0)</f>
        <v>0</v>
      </c>
      <c r="H262" s="280">
        <f>IF(CP262+CQ262+CR262+CS262+CT262&gt;0,MAXA(H$18:H261)+1,0)</f>
        <v>0</v>
      </c>
      <c r="I262" s="280">
        <f>IF(CV262+CW262+CX262+CY262+CZ262&gt;0,MAXA(I$18:I261)+1,0)</f>
        <v>0</v>
      </c>
      <c r="J262" s="280">
        <f>IF(DB262+DC262+DD262+DE262+DF262&gt;0,MAXA(J$18:J261)+1,0)</f>
        <v>0</v>
      </c>
      <c r="K262" s="280">
        <f>IF(DH262+DI262+DJ262+DK262+DL262&gt;0,MAXA(K$18:K261)+1,0)</f>
        <v>0</v>
      </c>
      <c r="L262" s="280">
        <f>IF(DN262+DO262+DP262+DQ262+DR262&gt;0,MAXA(L$18:L261)+1,0)</f>
        <v>0</v>
      </c>
      <c r="M262" s="280">
        <f>IF(DT262+DU262+DV262+DW262+DX262&gt;0,MAXA(M$18:M261)+1,0)</f>
        <v>0</v>
      </c>
      <c r="N262" s="280">
        <f>IF(DZ262+EA262+EB262+EC262+ED262&gt;0,MAXA(N$18:N261)+1,0)</f>
        <v>0</v>
      </c>
      <c r="O262" s="280">
        <f>IF(EF262+EG262+EH262+EI262+EJ262&gt;0,MAXA(O$18:O261)+1,0)</f>
        <v>0</v>
      </c>
      <c r="P262" s="280">
        <f>IF(EL262+EM262+EN262+EO262+EP262&gt;0,MAXA(P$18:P261)+1,0)</f>
        <v>0</v>
      </c>
      <c r="Q262" s="280">
        <f>IF(ER262+ES262+ET262+EU262+EV262&gt;0,MAXA(Q$18:Q261)+1,0)</f>
        <v>0</v>
      </c>
      <c r="R262" s="280">
        <f>IF(EX262+EY262+EZ262+FA262+FB262&gt;0,MAXA(R$18:R261)+1,0)</f>
        <v>0</v>
      </c>
      <c r="S262" s="280">
        <f>IF(FD262+FE262+FF262+FG262+FH262&gt;0,MAXA(S$18:S261)+1,0)</f>
        <v>0</v>
      </c>
      <c r="T262" s="280">
        <f>IF(FJ262+FK262+FL262+FM262+FN262&gt;0,MAXA(T$18:T261)+1,0)</f>
        <v>0</v>
      </c>
      <c r="U262" s="280">
        <f>IF(FP262+FQ262+FR262+FS262+FT262&gt;0,MAXA(U$18:U261)+1,0)</f>
        <v>0</v>
      </c>
      <c r="V262" s="280">
        <f>IF(FV262+FW262+FX262+FY262+FZ262&gt;0,MAXA(V$18:V261)+1,0)</f>
        <v>0</v>
      </c>
      <c r="W262" s="280">
        <f>IF(GB262+GC262+GD262+GE262+GF262&gt;0,MAXA(W$18:W261)+1,0)</f>
        <v>0</v>
      </c>
      <c r="X262" s="280">
        <f>IF(GH262+GI262+GJ262+GK262+GL262&gt;0,MAXA(X$18:X261)+1,0)</f>
        <v>0</v>
      </c>
      <c r="Y262" s="280">
        <f>IF(GN262+GO262+GP262+GQ262+GR262&gt;0,MAXA(Y$18:Y261)+1,0)</f>
        <v>0</v>
      </c>
      <c r="Z262" s="280">
        <f>IF(GT262+GU262+GV262+GW262+GX262&gt;0,MAXA(Z$18:Z261)+1,0)</f>
        <v>0</v>
      </c>
      <c r="AA262" s="280">
        <f>IF(GZ262+HA262+HB262+HC262+HD262&gt;0,MAXA(AA$18:AA261)+1,0)</f>
        <v>0</v>
      </c>
      <c r="AB262" s="280">
        <f t="shared" si="119"/>
        <v>0</v>
      </c>
      <c r="AC262" s="280">
        <f t="shared" si="120"/>
        <v>0</v>
      </c>
      <c r="AD262" s="280">
        <f t="shared" si="121"/>
        <v>0</v>
      </c>
      <c r="AE262" s="280">
        <f t="shared" si="122"/>
        <v>0</v>
      </c>
      <c r="AF262" s="280">
        <f t="shared" si="123"/>
        <v>0</v>
      </c>
      <c r="AG262" s="280">
        <f t="shared" si="124"/>
        <v>0</v>
      </c>
      <c r="AH262" s="280">
        <f t="shared" si="125"/>
        <v>0</v>
      </c>
      <c r="AI262" s="280">
        <f t="shared" si="126"/>
        <v>0</v>
      </c>
      <c r="AJ262" s="280">
        <f t="shared" si="127"/>
        <v>0</v>
      </c>
      <c r="AK262" s="186" t="e">
        <f>MATCH(AY262,AY$18:AY694,0)</f>
        <v>#N/A</v>
      </c>
      <c r="AL262" s="280">
        <f t="shared" si="128"/>
        <v>0</v>
      </c>
      <c r="AM262" s="280">
        <f t="shared" si="133"/>
        <v>245</v>
      </c>
      <c r="AN262" s="415"/>
      <c r="AO262" s="416"/>
      <c r="AP262" s="303">
        <f t="shared" si="129"/>
        <v>0</v>
      </c>
      <c r="AQ262" s="304">
        <f t="shared" si="130"/>
        <v>0</v>
      </c>
      <c r="AR262" s="305">
        <f t="shared" si="131"/>
        <v>0</v>
      </c>
      <c r="AS262" s="284"/>
      <c r="AT262" s="285" t="str">
        <f t="shared" si="132"/>
        <v/>
      </c>
      <c r="AU262" s="286"/>
      <c r="AV262" s="287"/>
      <c r="AW262" s="288"/>
      <c r="AX262" s="289"/>
      <c r="AY262" s="290"/>
      <c r="AZ262" s="291"/>
      <c r="BA262" s="286"/>
      <c r="BB262" s="290"/>
      <c r="BC262" s="287"/>
      <c r="BD262" s="307"/>
      <c r="BE262" s="309"/>
      <c r="BF262" s="286"/>
      <c r="BG262" s="297"/>
      <c r="BH262" s="298"/>
      <c r="BI262" s="299"/>
      <c r="BJ262" s="300"/>
      <c r="BK262" s="301"/>
      <c r="BL262" s="286"/>
      <c r="BM262" s="297"/>
      <c r="BN262" s="298"/>
      <c r="BO262" s="299"/>
      <c r="BP262" s="300"/>
      <c r="BQ262" s="301"/>
      <c r="BR262" s="286"/>
      <c r="BS262" s="297"/>
      <c r="BT262" s="298"/>
      <c r="BU262" s="299"/>
      <c r="BV262" s="300"/>
      <c r="BW262" s="301"/>
      <c r="BX262" s="286"/>
      <c r="BY262" s="297"/>
      <c r="BZ262" s="298"/>
      <c r="CA262" s="299"/>
      <c r="CB262" s="300"/>
      <c r="CC262" s="291"/>
      <c r="CD262" s="286"/>
      <c r="CE262" s="297"/>
      <c r="CF262" s="298"/>
      <c r="CG262" s="299"/>
      <c r="CH262" s="300"/>
      <c r="CI262" s="291"/>
      <c r="CJ262" s="286"/>
      <c r="CK262" s="297"/>
      <c r="CL262" s="298"/>
      <c r="CM262" s="299"/>
      <c r="CN262" s="300"/>
      <c r="CO262" s="291"/>
      <c r="CP262" s="286"/>
      <c r="CQ262" s="297"/>
      <c r="CR262" s="298"/>
      <c r="CS262" s="299"/>
      <c r="CT262" s="300"/>
      <c r="CU262" s="291"/>
      <c r="CV262" s="286"/>
      <c r="CW262" s="297"/>
      <c r="CX262" s="298"/>
      <c r="CY262" s="299"/>
      <c r="CZ262" s="300"/>
      <c r="DA262" s="291"/>
      <c r="DB262" s="286"/>
      <c r="DC262" s="297"/>
      <c r="DD262" s="298"/>
      <c r="DE262" s="299"/>
      <c r="DF262" s="300"/>
      <c r="DG262" s="291"/>
      <c r="DH262" s="286"/>
      <c r="DI262" s="297"/>
      <c r="DJ262" s="298"/>
      <c r="DK262" s="299"/>
      <c r="DL262" s="300"/>
      <c r="DM262" s="291"/>
      <c r="DN262" s="286"/>
      <c r="DO262" s="297"/>
      <c r="DP262" s="298"/>
      <c r="DQ262" s="299"/>
      <c r="DR262" s="300"/>
      <c r="DS262" s="291"/>
      <c r="DT262" s="286"/>
      <c r="DU262" s="297"/>
      <c r="DV262" s="298"/>
      <c r="DW262" s="299"/>
      <c r="DX262" s="300"/>
      <c r="DY262" s="291"/>
      <c r="DZ262" s="286"/>
      <c r="EA262" s="297"/>
      <c r="EB262" s="298"/>
      <c r="EC262" s="299"/>
      <c r="ED262" s="300"/>
      <c r="EE262" s="291"/>
      <c r="EF262" s="286"/>
      <c r="EG262" s="297"/>
      <c r="EH262" s="298"/>
      <c r="EI262" s="299"/>
      <c r="EJ262" s="300"/>
      <c r="EK262" s="291"/>
      <c r="EL262" s="286"/>
      <c r="EM262" s="297"/>
      <c r="EN262" s="298"/>
      <c r="EO262" s="299"/>
      <c r="EP262" s="300"/>
      <c r="EQ262" s="291"/>
      <c r="ER262" s="286"/>
      <c r="ES262" s="297"/>
      <c r="ET262" s="298"/>
      <c r="EU262" s="299"/>
      <c r="EV262" s="300"/>
      <c r="EW262" s="291"/>
      <c r="EX262" s="286"/>
      <c r="EY262" s="297"/>
      <c r="EZ262" s="298"/>
      <c r="FA262" s="299"/>
      <c r="FB262" s="300"/>
      <c r="FC262" s="291"/>
      <c r="FD262" s="286"/>
      <c r="FE262" s="297"/>
      <c r="FF262" s="298"/>
      <c r="FG262" s="299"/>
      <c r="FH262" s="300"/>
      <c r="FI262" s="291"/>
      <c r="FJ262" s="286"/>
      <c r="FK262" s="297"/>
      <c r="FL262" s="298"/>
      <c r="FM262" s="299"/>
      <c r="FN262" s="300"/>
      <c r="FO262" s="291"/>
      <c r="FP262" s="286"/>
      <c r="FQ262" s="297"/>
      <c r="FR262" s="298"/>
      <c r="FS262" s="299"/>
      <c r="FT262" s="300"/>
      <c r="FU262" s="291"/>
      <c r="FV262" s="286"/>
      <c r="FW262" s="297"/>
      <c r="FX262" s="298"/>
      <c r="FY262" s="299"/>
      <c r="FZ262" s="300"/>
      <c r="GA262" s="291"/>
      <c r="GB262" s="286"/>
      <c r="GC262" s="297"/>
      <c r="GD262" s="298"/>
      <c r="GE262" s="299"/>
      <c r="GF262" s="300"/>
      <c r="GG262" s="291"/>
      <c r="GH262" s="286"/>
      <c r="GI262" s="297"/>
      <c r="GJ262" s="298"/>
      <c r="GK262" s="299"/>
      <c r="GL262" s="300"/>
      <c r="GM262" s="291"/>
      <c r="GN262" s="286"/>
      <c r="GO262" s="297"/>
      <c r="GP262" s="298"/>
      <c r="GQ262" s="299"/>
      <c r="GR262" s="300"/>
      <c r="GS262" s="291"/>
      <c r="GT262" s="286"/>
      <c r="GU262" s="297"/>
      <c r="GV262" s="298"/>
      <c r="GW262" s="299"/>
      <c r="GX262" s="300"/>
      <c r="GY262" s="291"/>
      <c r="GZ262" s="286"/>
      <c r="HA262" s="297"/>
      <c r="HB262" s="298"/>
      <c r="HC262" s="299"/>
      <c r="HD262" s="300"/>
    </row>
    <row r="263" spans="1:212" x14ac:dyDescent="0.25">
      <c r="A263" s="280">
        <f>IF(AL263=1,(MAXA(A$18:A262)+1),0)</f>
        <v>0</v>
      </c>
      <c r="B263" s="280">
        <f>IF(BF263+BG263+BH263+BI263+BJ263&gt;0,MAXA(B$18:B262)+1,0)</f>
        <v>0</v>
      </c>
      <c r="C263" s="280">
        <f>IF(BL263+BM263+BN263+BO263+BP263&gt;0,MAXA(C$18:C262)+1,0)</f>
        <v>0</v>
      </c>
      <c r="D263" s="280">
        <f>IF(BR263+BS263+BT263+BU263+BV263&gt;0,MAXA(D$18:D262)+1,0)</f>
        <v>0</v>
      </c>
      <c r="E263" s="280">
        <f>IF(BX263+BY263+BZ263+CA263+CB263&gt;0,MAXA(E$18:E262)+1,0)</f>
        <v>0</v>
      </c>
      <c r="F263" s="280">
        <f>IF(CD263+CE263+CF263+CG263+CH263&gt;0,MAXA(F$18:F262)+1,0)</f>
        <v>0</v>
      </c>
      <c r="G263" s="280">
        <f>IF(CJ263+CK263+CL263+CM263+CN263&gt;0,MAXA(G$18:G262)+1,0)</f>
        <v>0</v>
      </c>
      <c r="H263" s="280">
        <f>IF(CP263+CQ263+CR263+CS263+CT263&gt;0,MAXA(H$18:H262)+1,0)</f>
        <v>0</v>
      </c>
      <c r="I263" s="280">
        <f>IF(CV263+CW263+CX263+CY263+CZ263&gt;0,MAXA(I$18:I262)+1,0)</f>
        <v>0</v>
      </c>
      <c r="J263" s="280">
        <f>IF(DB263+DC263+DD263+DE263+DF263&gt;0,MAXA(J$18:J262)+1,0)</f>
        <v>0</v>
      </c>
      <c r="K263" s="280">
        <f>IF(DH263+DI263+DJ263+DK263+DL263&gt;0,MAXA(K$18:K262)+1,0)</f>
        <v>0</v>
      </c>
      <c r="L263" s="280">
        <f>IF(DN263+DO263+DP263+DQ263+DR263&gt;0,MAXA(L$18:L262)+1,0)</f>
        <v>0</v>
      </c>
      <c r="M263" s="280">
        <f>IF(DT263+DU263+DV263+DW263+DX263&gt;0,MAXA(M$18:M262)+1,0)</f>
        <v>0</v>
      </c>
      <c r="N263" s="280">
        <f>IF(DZ263+EA263+EB263+EC263+ED263&gt;0,MAXA(N$18:N262)+1,0)</f>
        <v>0</v>
      </c>
      <c r="O263" s="280">
        <f>IF(EF263+EG263+EH263+EI263+EJ263&gt;0,MAXA(O$18:O262)+1,0)</f>
        <v>0</v>
      </c>
      <c r="P263" s="280">
        <f>IF(EL263+EM263+EN263+EO263+EP263&gt;0,MAXA(P$18:P262)+1,0)</f>
        <v>0</v>
      </c>
      <c r="Q263" s="280">
        <f>IF(ER263+ES263+ET263+EU263+EV263&gt;0,MAXA(Q$18:Q262)+1,0)</f>
        <v>0</v>
      </c>
      <c r="R263" s="280">
        <f>IF(EX263+EY263+EZ263+FA263+FB263&gt;0,MAXA(R$18:R262)+1,0)</f>
        <v>0</v>
      </c>
      <c r="S263" s="280">
        <f>IF(FD263+FE263+FF263+FG263+FH263&gt;0,MAXA(S$18:S262)+1,0)</f>
        <v>0</v>
      </c>
      <c r="T263" s="280">
        <f>IF(FJ263+FK263+FL263+FM263+FN263&gt;0,MAXA(T$18:T262)+1,0)</f>
        <v>0</v>
      </c>
      <c r="U263" s="280">
        <f>IF(FP263+FQ263+FR263+FS263+FT263&gt;0,MAXA(U$18:U262)+1,0)</f>
        <v>0</v>
      </c>
      <c r="V263" s="280">
        <f>IF(FV263+FW263+FX263+FY263+FZ263&gt;0,MAXA(V$18:V262)+1,0)</f>
        <v>0</v>
      </c>
      <c r="W263" s="280">
        <f>IF(GB263+GC263+GD263+GE263+GF263&gt;0,MAXA(W$18:W262)+1,0)</f>
        <v>0</v>
      </c>
      <c r="X263" s="280">
        <f>IF(GH263+GI263+GJ263+GK263+GL263&gt;0,MAXA(X$18:X262)+1,0)</f>
        <v>0</v>
      </c>
      <c r="Y263" s="280">
        <f>IF(GN263+GO263+GP263+GQ263+GR263&gt;0,MAXA(Y$18:Y262)+1,0)</f>
        <v>0</v>
      </c>
      <c r="Z263" s="280">
        <f>IF(GT263+GU263+GV263+GW263+GX263&gt;0,MAXA(Z$18:Z262)+1,0)</f>
        <v>0</v>
      </c>
      <c r="AA263" s="280">
        <f>IF(GZ263+HA263+HB263+HC263+HD263&gt;0,MAXA(AA$18:AA262)+1,0)</f>
        <v>0</v>
      </c>
      <c r="AB263" s="280">
        <f t="shared" si="119"/>
        <v>0</v>
      </c>
      <c r="AC263" s="280">
        <f t="shared" si="120"/>
        <v>0</v>
      </c>
      <c r="AD263" s="280">
        <f t="shared" si="121"/>
        <v>0</v>
      </c>
      <c r="AE263" s="280">
        <f t="shared" si="122"/>
        <v>0</v>
      </c>
      <c r="AF263" s="280">
        <f t="shared" si="123"/>
        <v>0</v>
      </c>
      <c r="AG263" s="280">
        <f t="shared" si="124"/>
        <v>0</v>
      </c>
      <c r="AH263" s="280">
        <f t="shared" si="125"/>
        <v>0</v>
      </c>
      <c r="AI263" s="280">
        <f t="shared" si="126"/>
        <v>0</v>
      </c>
      <c r="AJ263" s="280">
        <f t="shared" si="127"/>
        <v>0</v>
      </c>
      <c r="AK263" s="186" t="e">
        <f>MATCH(AY263,AY$18:AY695,0)</f>
        <v>#N/A</v>
      </c>
      <c r="AL263" s="280">
        <f t="shared" si="128"/>
        <v>0</v>
      </c>
      <c r="AM263" s="280">
        <f t="shared" si="133"/>
        <v>246</v>
      </c>
      <c r="AN263" s="415"/>
      <c r="AO263" s="416"/>
      <c r="AP263" s="303">
        <f t="shared" si="129"/>
        <v>0</v>
      </c>
      <c r="AQ263" s="304">
        <f t="shared" si="130"/>
        <v>0</v>
      </c>
      <c r="AR263" s="305">
        <f t="shared" si="131"/>
        <v>0</v>
      </c>
      <c r="AS263" s="284"/>
      <c r="AT263" s="285" t="str">
        <f t="shared" si="132"/>
        <v/>
      </c>
      <c r="AU263" s="286"/>
      <c r="AV263" s="287"/>
      <c r="AW263" s="288"/>
      <c r="AX263" s="289"/>
      <c r="AY263" s="290"/>
      <c r="AZ263" s="291"/>
      <c r="BA263" s="286"/>
      <c r="BB263" s="290"/>
      <c r="BC263" s="287"/>
      <c r="BD263" s="307"/>
      <c r="BE263" s="309"/>
      <c r="BF263" s="286"/>
      <c r="BG263" s="297"/>
      <c r="BH263" s="298"/>
      <c r="BI263" s="299"/>
      <c r="BJ263" s="300"/>
      <c r="BK263" s="301"/>
      <c r="BL263" s="286"/>
      <c r="BM263" s="297"/>
      <c r="BN263" s="298"/>
      <c r="BO263" s="299"/>
      <c r="BP263" s="300"/>
      <c r="BQ263" s="301"/>
      <c r="BR263" s="286"/>
      <c r="BS263" s="297"/>
      <c r="BT263" s="298"/>
      <c r="BU263" s="299"/>
      <c r="BV263" s="300"/>
      <c r="BW263" s="301"/>
      <c r="BX263" s="286"/>
      <c r="BY263" s="297"/>
      <c r="BZ263" s="298"/>
      <c r="CA263" s="299"/>
      <c r="CB263" s="300"/>
      <c r="CC263" s="291"/>
      <c r="CD263" s="286"/>
      <c r="CE263" s="297"/>
      <c r="CF263" s="298"/>
      <c r="CG263" s="299"/>
      <c r="CH263" s="300"/>
      <c r="CI263" s="291"/>
      <c r="CJ263" s="286"/>
      <c r="CK263" s="297"/>
      <c r="CL263" s="298"/>
      <c r="CM263" s="299"/>
      <c r="CN263" s="300"/>
      <c r="CO263" s="291"/>
      <c r="CP263" s="286"/>
      <c r="CQ263" s="297"/>
      <c r="CR263" s="298"/>
      <c r="CS263" s="299"/>
      <c r="CT263" s="300"/>
      <c r="CU263" s="291"/>
      <c r="CV263" s="286"/>
      <c r="CW263" s="297"/>
      <c r="CX263" s="298"/>
      <c r="CY263" s="299"/>
      <c r="CZ263" s="300"/>
      <c r="DA263" s="291"/>
      <c r="DB263" s="286"/>
      <c r="DC263" s="297"/>
      <c r="DD263" s="298"/>
      <c r="DE263" s="299"/>
      <c r="DF263" s="300"/>
      <c r="DG263" s="291"/>
      <c r="DH263" s="286"/>
      <c r="DI263" s="297"/>
      <c r="DJ263" s="298"/>
      <c r="DK263" s="299"/>
      <c r="DL263" s="300"/>
      <c r="DM263" s="291"/>
      <c r="DN263" s="286"/>
      <c r="DO263" s="297"/>
      <c r="DP263" s="298"/>
      <c r="DQ263" s="299"/>
      <c r="DR263" s="300"/>
      <c r="DS263" s="291"/>
      <c r="DT263" s="286"/>
      <c r="DU263" s="297"/>
      <c r="DV263" s="298"/>
      <c r="DW263" s="299"/>
      <c r="DX263" s="300"/>
      <c r="DY263" s="291"/>
      <c r="DZ263" s="286"/>
      <c r="EA263" s="297"/>
      <c r="EB263" s="298"/>
      <c r="EC263" s="299"/>
      <c r="ED263" s="300"/>
      <c r="EE263" s="291"/>
      <c r="EF263" s="286"/>
      <c r="EG263" s="297"/>
      <c r="EH263" s="298"/>
      <c r="EI263" s="299"/>
      <c r="EJ263" s="300"/>
      <c r="EK263" s="291"/>
      <c r="EL263" s="286"/>
      <c r="EM263" s="297"/>
      <c r="EN263" s="298"/>
      <c r="EO263" s="299"/>
      <c r="EP263" s="300"/>
      <c r="EQ263" s="291"/>
      <c r="ER263" s="286"/>
      <c r="ES263" s="297"/>
      <c r="ET263" s="298"/>
      <c r="EU263" s="299"/>
      <c r="EV263" s="300"/>
      <c r="EW263" s="291"/>
      <c r="EX263" s="286"/>
      <c r="EY263" s="297"/>
      <c r="EZ263" s="298"/>
      <c r="FA263" s="299"/>
      <c r="FB263" s="300"/>
      <c r="FC263" s="291"/>
      <c r="FD263" s="286"/>
      <c r="FE263" s="297"/>
      <c r="FF263" s="298"/>
      <c r="FG263" s="299"/>
      <c r="FH263" s="300"/>
      <c r="FI263" s="291"/>
      <c r="FJ263" s="286"/>
      <c r="FK263" s="297"/>
      <c r="FL263" s="298"/>
      <c r="FM263" s="299"/>
      <c r="FN263" s="300"/>
      <c r="FO263" s="291"/>
      <c r="FP263" s="286"/>
      <c r="FQ263" s="297"/>
      <c r="FR263" s="298"/>
      <c r="FS263" s="299"/>
      <c r="FT263" s="300"/>
      <c r="FU263" s="291"/>
      <c r="FV263" s="286"/>
      <c r="FW263" s="297"/>
      <c r="FX263" s="298"/>
      <c r="FY263" s="299"/>
      <c r="FZ263" s="300"/>
      <c r="GA263" s="291"/>
      <c r="GB263" s="286"/>
      <c r="GC263" s="297"/>
      <c r="GD263" s="298"/>
      <c r="GE263" s="299"/>
      <c r="GF263" s="300"/>
      <c r="GG263" s="291"/>
      <c r="GH263" s="286"/>
      <c r="GI263" s="297"/>
      <c r="GJ263" s="298"/>
      <c r="GK263" s="299"/>
      <c r="GL263" s="300"/>
      <c r="GM263" s="291"/>
      <c r="GN263" s="286"/>
      <c r="GO263" s="297"/>
      <c r="GP263" s="298"/>
      <c r="GQ263" s="299"/>
      <c r="GR263" s="300"/>
      <c r="GS263" s="291"/>
      <c r="GT263" s="286"/>
      <c r="GU263" s="297"/>
      <c r="GV263" s="298"/>
      <c r="GW263" s="299"/>
      <c r="GX263" s="300"/>
      <c r="GY263" s="291"/>
      <c r="GZ263" s="286"/>
      <c r="HA263" s="297"/>
      <c r="HB263" s="298"/>
      <c r="HC263" s="299"/>
      <c r="HD263" s="300"/>
    </row>
    <row r="264" spans="1:212" x14ac:dyDescent="0.25">
      <c r="A264" s="280">
        <f>IF(AL264=1,(MAXA(A$18:A263)+1),0)</f>
        <v>0</v>
      </c>
      <c r="B264" s="280">
        <f>IF(BF264+BG264+BH264+BI264+BJ264&gt;0,MAXA(B$18:B263)+1,0)</f>
        <v>0</v>
      </c>
      <c r="C264" s="280">
        <f>IF(BL264+BM264+BN264+BO264+BP264&gt;0,MAXA(C$18:C263)+1,0)</f>
        <v>0</v>
      </c>
      <c r="D264" s="280">
        <f>IF(BR264+BS264+BT264+BU264+BV264&gt;0,MAXA(D$18:D263)+1,0)</f>
        <v>0</v>
      </c>
      <c r="E264" s="280">
        <f>IF(BX264+BY264+BZ264+CA264+CB264&gt;0,MAXA(E$18:E263)+1,0)</f>
        <v>0</v>
      </c>
      <c r="F264" s="280">
        <f>IF(CD264+CE264+CF264+CG264+CH264&gt;0,MAXA(F$18:F263)+1,0)</f>
        <v>0</v>
      </c>
      <c r="G264" s="280">
        <f>IF(CJ264+CK264+CL264+CM264+CN264&gt;0,MAXA(G$18:G263)+1,0)</f>
        <v>0</v>
      </c>
      <c r="H264" s="280">
        <f>IF(CP264+CQ264+CR264+CS264+CT264&gt;0,MAXA(H$18:H263)+1,0)</f>
        <v>0</v>
      </c>
      <c r="I264" s="280">
        <f>IF(CV264+CW264+CX264+CY264+CZ264&gt;0,MAXA(I$18:I263)+1,0)</f>
        <v>0</v>
      </c>
      <c r="J264" s="280">
        <f>IF(DB264+DC264+DD264+DE264+DF264&gt;0,MAXA(J$18:J263)+1,0)</f>
        <v>0</v>
      </c>
      <c r="K264" s="280">
        <f>IF(DH264+DI264+DJ264+DK264+DL264&gt;0,MAXA(K$18:K263)+1,0)</f>
        <v>0</v>
      </c>
      <c r="L264" s="280">
        <f>IF(DN264+DO264+DP264+DQ264+DR264&gt;0,MAXA(L$18:L263)+1,0)</f>
        <v>0</v>
      </c>
      <c r="M264" s="280">
        <f>IF(DT264+DU264+DV264+DW264+DX264&gt;0,MAXA(M$18:M263)+1,0)</f>
        <v>0</v>
      </c>
      <c r="N264" s="280">
        <f>IF(DZ264+EA264+EB264+EC264+ED264&gt;0,MAXA(N$18:N263)+1,0)</f>
        <v>0</v>
      </c>
      <c r="O264" s="280">
        <f>IF(EF264+EG264+EH264+EI264+EJ264&gt;0,MAXA(O$18:O263)+1,0)</f>
        <v>0</v>
      </c>
      <c r="P264" s="280">
        <f>IF(EL264+EM264+EN264+EO264+EP264&gt;0,MAXA(P$18:P263)+1,0)</f>
        <v>0</v>
      </c>
      <c r="Q264" s="280">
        <f>IF(ER264+ES264+ET264+EU264+EV264&gt;0,MAXA(Q$18:Q263)+1,0)</f>
        <v>0</v>
      </c>
      <c r="R264" s="280">
        <f>IF(EX264+EY264+EZ264+FA264+FB264&gt;0,MAXA(R$18:R263)+1,0)</f>
        <v>0</v>
      </c>
      <c r="S264" s="280">
        <f>IF(FD264+FE264+FF264+FG264+FH264&gt;0,MAXA(S$18:S263)+1,0)</f>
        <v>0</v>
      </c>
      <c r="T264" s="280">
        <f>IF(FJ264+FK264+FL264+FM264+FN264&gt;0,MAXA(T$18:T263)+1,0)</f>
        <v>0</v>
      </c>
      <c r="U264" s="280">
        <f>IF(FP264+FQ264+FR264+FS264+FT264&gt;0,MAXA(U$18:U263)+1,0)</f>
        <v>0</v>
      </c>
      <c r="V264" s="280">
        <f>IF(FV264+FW264+FX264+FY264+FZ264&gt;0,MAXA(V$18:V263)+1,0)</f>
        <v>0</v>
      </c>
      <c r="W264" s="280">
        <f>IF(GB264+GC264+GD264+GE264+GF264&gt;0,MAXA(W$18:W263)+1,0)</f>
        <v>0</v>
      </c>
      <c r="X264" s="280">
        <f>IF(GH264+GI264+GJ264+GK264+GL264&gt;0,MAXA(X$18:X263)+1,0)</f>
        <v>0</v>
      </c>
      <c r="Y264" s="280">
        <f>IF(GN264+GO264+GP264+GQ264+GR264&gt;0,MAXA(Y$18:Y263)+1,0)</f>
        <v>0</v>
      </c>
      <c r="Z264" s="280">
        <f>IF(GT264+GU264+GV264+GW264+GX264&gt;0,MAXA(Z$18:Z263)+1,0)</f>
        <v>0</v>
      </c>
      <c r="AA264" s="280">
        <f>IF(GZ264+HA264+HB264+HC264+HD264&gt;0,MAXA(AA$18:AA263)+1,0)</f>
        <v>0</v>
      </c>
      <c r="AB264" s="280">
        <f t="shared" si="119"/>
        <v>0</v>
      </c>
      <c r="AC264" s="280">
        <f t="shared" si="120"/>
        <v>0</v>
      </c>
      <c r="AD264" s="280">
        <f t="shared" si="121"/>
        <v>0</v>
      </c>
      <c r="AE264" s="280">
        <f t="shared" si="122"/>
        <v>0</v>
      </c>
      <c r="AF264" s="280">
        <f t="shared" si="123"/>
        <v>0</v>
      </c>
      <c r="AG264" s="280">
        <f t="shared" si="124"/>
        <v>0</v>
      </c>
      <c r="AH264" s="280">
        <f t="shared" si="125"/>
        <v>0</v>
      </c>
      <c r="AI264" s="280">
        <f t="shared" si="126"/>
        <v>0</v>
      </c>
      <c r="AJ264" s="280">
        <f t="shared" si="127"/>
        <v>0</v>
      </c>
      <c r="AK264" s="186" t="e">
        <f>MATCH(AY264,AY$18:AY696,0)</f>
        <v>#N/A</v>
      </c>
      <c r="AL264" s="280">
        <f t="shared" si="128"/>
        <v>0</v>
      </c>
      <c r="AM264" s="280">
        <f t="shared" si="133"/>
        <v>247</v>
      </c>
      <c r="AN264" s="415"/>
      <c r="AO264" s="416"/>
      <c r="AP264" s="303">
        <f t="shared" si="129"/>
        <v>0</v>
      </c>
      <c r="AQ264" s="304">
        <f t="shared" si="130"/>
        <v>0</v>
      </c>
      <c r="AR264" s="305">
        <f t="shared" si="131"/>
        <v>0</v>
      </c>
      <c r="AS264" s="284"/>
      <c r="AT264" s="285" t="str">
        <f t="shared" si="132"/>
        <v/>
      </c>
      <c r="AU264" s="286"/>
      <c r="AV264" s="287"/>
      <c r="AW264" s="288"/>
      <c r="AX264" s="289"/>
      <c r="AY264" s="290"/>
      <c r="AZ264" s="291"/>
      <c r="BA264" s="286"/>
      <c r="BB264" s="290"/>
      <c r="BC264" s="287"/>
      <c r="BD264" s="307"/>
      <c r="BE264" s="309"/>
      <c r="BF264" s="286"/>
      <c r="BG264" s="297"/>
      <c r="BH264" s="298"/>
      <c r="BI264" s="299"/>
      <c r="BJ264" s="300"/>
      <c r="BK264" s="301"/>
      <c r="BL264" s="286"/>
      <c r="BM264" s="297"/>
      <c r="BN264" s="298"/>
      <c r="BO264" s="299"/>
      <c r="BP264" s="300"/>
      <c r="BQ264" s="301"/>
      <c r="BR264" s="286"/>
      <c r="BS264" s="297"/>
      <c r="BT264" s="298"/>
      <c r="BU264" s="299"/>
      <c r="BV264" s="300"/>
      <c r="BW264" s="301"/>
      <c r="BX264" s="286"/>
      <c r="BY264" s="297"/>
      <c r="BZ264" s="298"/>
      <c r="CA264" s="299"/>
      <c r="CB264" s="300"/>
      <c r="CC264" s="291"/>
      <c r="CD264" s="286"/>
      <c r="CE264" s="297"/>
      <c r="CF264" s="298"/>
      <c r="CG264" s="299"/>
      <c r="CH264" s="300"/>
      <c r="CI264" s="291"/>
      <c r="CJ264" s="286"/>
      <c r="CK264" s="297"/>
      <c r="CL264" s="298"/>
      <c r="CM264" s="299"/>
      <c r="CN264" s="300"/>
      <c r="CO264" s="291"/>
      <c r="CP264" s="286"/>
      <c r="CQ264" s="297"/>
      <c r="CR264" s="298"/>
      <c r="CS264" s="299"/>
      <c r="CT264" s="300"/>
      <c r="CU264" s="291"/>
      <c r="CV264" s="286"/>
      <c r="CW264" s="297"/>
      <c r="CX264" s="298"/>
      <c r="CY264" s="299"/>
      <c r="CZ264" s="300"/>
      <c r="DA264" s="291"/>
      <c r="DB264" s="286"/>
      <c r="DC264" s="297"/>
      <c r="DD264" s="298"/>
      <c r="DE264" s="299"/>
      <c r="DF264" s="300"/>
      <c r="DG264" s="291"/>
      <c r="DH264" s="286"/>
      <c r="DI264" s="297"/>
      <c r="DJ264" s="298"/>
      <c r="DK264" s="299"/>
      <c r="DL264" s="300"/>
      <c r="DM264" s="291"/>
      <c r="DN264" s="286"/>
      <c r="DO264" s="297"/>
      <c r="DP264" s="298"/>
      <c r="DQ264" s="299"/>
      <c r="DR264" s="300"/>
      <c r="DS264" s="291"/>
      <c r="DT264" s="286"/>
      <c r="DU264" s="297"/>
      <c r="DV264" s="298"/>
      <c r="DW264" s="299"/>
      <c r="DX264" s="300"/>
      <c r="DY264" s="291"/>
      <c r="DZ264" s="286"/>
      <c r="EA264" s="297"/>
      <c r="EB264" s="298"/>
      <c r="EC264" s="299"/>
      <c r="ED264" s="300"/>
      <c r="EE264" s="291"/>
      <c r="EF264" s="286"/>
      <c r="EG264" s="297"/>
      <c r="EH264" s="298"/>
      <c r="EI264" s="299"/>
      <c r="EJ264" s="300"/>
      <c r="EK264" s="291"/>
      <c r="EL264" s="286"/>
      <c r="EM264" s="297"/>
      <c r="EN264" s="298"/>
      <c r="EO264" s="299"/>
      <c r="EP264" s="300"/>
      <c r="EQ264" s="291"/>
      <c r="ER264" s="286"/>
      <c r="ES264" s="297"/>
      <c r="ET264" s="298"/>
      <c r="EU264" s="299"/>
      <c r="EV264" s="300"/>
      <c r="EW264" s="291"/>
      <c r="EX264" s="286"/>
      <c r="EY264" s="297"/>
      <c r="EZ264" s="298"/>
      <c r="FA264" s="299"/>
      <c r="FB264" s="300"/>
      <c r="FC264" s="291"/>
      <c r="FD264" s="286"/>
      <c r="FE264" s="297"/>
      <c r="FF264" s="298"/>
      <c r="FG264" s="299"/>
      <c r="FH264" s="300"/>
      <c r="FI264" s="291"/>
      <c r="FJ264" s="286"/>
      <c r="FK264" s="297"/>
      <c r="FL264" s="298"/>
      <c r="FM264" s="299"/>
      <c r="FN264" s="300"/>
      <c r="FO264" s="291"/>
      <c r="FP264" s="286"/>
      <c r="FQ264" s="297"/>
      <c r="FR264" s="298"/>
      <c r="FS264" s="299"/>
      <c r="FT264" s="300"/>
      <c r="FU264" s="291"/>
      <c r="FV264" s="286"/>
      <c r="FW264" s="297"/>
      <c r="FX264" s="298"/>
      <c r="FY264" s="299"/>
      <c r="FZ264" s="300"/>
      <c r="GA264" s="291"/>
      <c r="GB264" s="286"/>
      <c r="GC264" s="297"/>
      <c r="GD264" s="298"/>
      <c r="GE264" s="299"/>
      <c r="GF264" s="300"/>
      <c r="GG264" s="291"/>
      <c r="GH264" s="286"/>
      <c r="GI264" s="297"/>
      <c r="GJ264" s="298"/>
      <c r="GK264" s="299"/>
      <c r="GL264" s="300"/>
      <c r="GM264" s="291"/>
      <c r="GN264" s="286"/>
      <c r="GO264" s="297"/>
      <c r="GP264" s="298"/>
      <c r="GQ264" s="299"/>
      <c r="GR264" s="300"/>
      <c r="GS264" s="291"/>
      <c r="GT264" s="286"/>
      <c r="GU264" s="297"/>
      <c r="GV264" s="298"/>
      <c r="GW264" s="299"/>
      <c r="GX264" s="300"/>
      <c r="GY264" s="291"/>
      <c r="GZ264" s="286"/>
      <c r="HA264" s="297"/>
      <c r="HB264" s="298"/>
      <c r="HC264" s="299"/>
      <c r="HD264" s="300"/>
    </row>
    <row r="265" spans="1:212" x14ac:dyDescent="0.25">
      <c r="A265" s="280">
        <f>IF(AL265=1,(MAXA(A$18:A264)+1),0)</f>
        <v>0</v>
      </c>
      <c r="B265" s="280">
        <f>IF(BF265+BG265+BH265+BI265+BJ265&gt;0,MAXA(B$18:B264)+1,0)</f>
        <v>0</v>
      </c>
      <c r="C265" s="280">
        <f>IF(BL265+BM265+BN265+BO265+BP265&gt;0,MAXA(C$18:C264)+1,0)</f>
        <v>0</v>
      </c>
      <c r="D265" s="280">
        <f>IF(BR265+BS265+BT265+BU265+BV265&gt;0,MAXA(D$18:D264)+1,0)</f>
        <v>0</v>
      </c>
      <c r="E265" s="280">
        <f>IF(BX265+BY265+BZ265+CA265+CB265&gt;0,MAXA(E$18:E264)+1,0)</f>
        <v>0</v>
      </c>
      <c r="F265" s="280">
        <f>IF(CD265+CE265+CF265+CG265+CH265&gt;0,MAXA(F$18:F264)+1,0)</f>
        <v>0</v>
      </c>
      <c r="G265" s="280">
        <f>IF(CJ265+CK265+CL265+CM265+CN265&gt;0,MAXA(G$18:G264)+1,0)</f>
        <v>0</v>
      </c>
      <c r="H265" s="280">
        <f>IF(CP265+CQ265+CR265+CS265+CT265&gt;0,MAXA(H$18:H264)+1,0)</f>
        <v>0</v>
      </c>
      <c r="I265" s="280">
        <f>IF(CV265+CW265+CX265+CY265+CZ265&gt;0,MAXA(I$18:I264)+1,0)</f>
        <v>0</v>
      </c>
      <c r="J265" s="280">
        <f>IF(DB265+DC265+DD265+DE265+DF265&gt;0,MAXA(J$18:J264)+1,0)</f>
        <v>0</v>
      </c>
      <c r="K265" s="280">
        <f>IF(DH265+DI265+DJ265+DK265+DL265&gt;0,MAXA(K$18:K264)+1,0)</f>
        <v>0</v>
      </c>
      <c r="L265" s="280">
        <f>IF(DN265+DO265+DP265+DQ265+DR265&gt;0,MAXA(L$18:L264)+1,0)</f>
        <v>0</v>
      </c>
      <c r="M265" s="280">
        <f>IF(DT265+DU265+DV265+DW265+DX265&gt;0,MAXA(M$18:M264)+1,0)</f>
        <v>0</v>
      </c>
      <c r="N265" s="280">
        <f>IF(DZ265+EA265+EB265+EC265+ED265&gt;0,MAXA(N$18:N264)+1,0)</f>
        <v>0</v>
      </c>
      <c r="O265" s="280">
        <f>IF(EF265+EG265+EH265+EI265+EJ265&gt;0,MAXA(O$18:O264)+1,0)</f>
        <v>0</v>
      </c>
      <c r="P265" s="280">
        <f>IF(EL265+EM265+EN265+EO265+EP265&gt;0,MAXA(P$18:P264)+1,0)</f>
        <v>0</v>
      </c>
      <c r="Q265" s="280">
        <f>IF(ER265+ES265+ET265+EU265+EV265&gt;0,MAXA(Q$18:Q264)+1,0)</f>
        <v>0</v>
      </c>
      <c r="R265" s="280">
        <f>IF(EX265+EY265+EZ265+FA265+FB265&gt;0,MAXA(R$18:R264)+1,0)</f>
        <v>0</v>
      </c>
      <c r="S265" s="280">
        <f>IF(FD265+FE265+FF265+FG265+FH265&gt;0,MAXA(S$18:S264)+1,0)</f>
        <v>0</v>
      </c>
      <c r="T265" s="280">
        <f>IF(FJ265+FK265+FL265+FM265+FN265&gt;0,MAXA(T$18:T264)+1,0)</f>
        <v>0</v>
      </c>
      <c r="U265" s="280">
        <f>IF(FP265+FQ265+FR265+FS265+FT265&gt;0,MAXA(U$18:U264)+1,0)</f>
        <v>0</v>
      </c>
      <c r="V265" s="280">
        <f>IF(FV265+FW265+FX265+FY265+FZ265&gt;0,MAXA(V$18:V264)+1,0)</f>
        <v>0</v>
      </c>
      <c r="W265" s="280">
        <f>IF(GB265+GC265+GD265+GE265+GF265&gt;0,MAXA(W$18:W264)+1,0)</f>
        <v>0</v>
      </c>
      <c r="X265" s="280">
        <f>IF(GH265+GI265+GJ265+GK265+GL265&gt;0,MAXA(X$18:X264)+1,0)</f>
        <v>0</v>
      </c>
      <c r="Y265" s="280">
        <f>IF(GN265+GO265+GP265+GQ265+GR265&gt;0,MAXA(Y$18:Y264)+1,0)</f>
        <v>0</v>
      </c>
      <c r="Z265" s="280">
        <f>IF(GT265+GU265+GV265+GW265+GX265&gt;0,MAXA(Z$18:Z264)+1,0)</f>
        <v>0</v>
      </c>
      <c r="AA265" s="280">
        <f>IF(GZ265+HA265+HB265+HC265+HD265&gt;0,MAXA(AA$18:AA264)+1,0)</f>
        <v>0</v>
      </c>
      <c r="AB265" s="280">
        <f t="shared" si="119"/>
        <v>0</v>
      </c>
      <c r="AC265" s="280">
        <f t="shared" si="120"/>
        <v>0</v>
      </c>
      <c r="AD265" s="280">
        <f t="shared" si="121"/>
        <v>0</v>
      </c>
      <c r="AE265" s="280">
        <f t="shared" si="122"/>
        <v>0</v>
      </c>
      <c r="AF265" s="280">
        <f t="shared" si="123"/>
        <v>0</v>
      </c>
      <c r="AG265" s="280">
        <f t="shared" si="124"/>
        <v>0</v>
      </c>
      <c r="AH265" s="280">
        <f t="shared" si="125"/>
        <v>0</v>
      </c>
      <c r="AI265" s="280">
        <f t="shared" si="126"/>
        <v>0</v>
      </c>
      <c r="AJ265" s="280">
        <f t="shared" si="127"/>
        <v>0</v>
      </c>
      <c r="AK265" s="186" t="e">
        <f>MATCH(AY265,AY$18:AY697,0)</f>
        <v>#N/A</v>
      </c>
      <c r="AL265" s="280">
        <f t="shared" si="128"/>
        <v>0</v>
      </c>
      <c r="AM265" s="280">
        <f t="shared" si="133"/>
        <v>248</v>
      </c>
      <c r="AN265" s="415"/>
      <c r="AO265" s="416"/>
      <c r="AP265" s="303">
        <f t="shared" si="129"/>
        <v>0</v>
      </c>
      <c r="AQ265" s="304">
        <f t="shared" si="130"/>
        <v>0</v>
      </c>
      <c r="AR265" s="305">
        <f t="shared" si="131"/>
        <v>0</v>
      </c>
      <c r="AS265" s="284"/>
      <c r="AT265" s="285" t="str">
        <f t="shared" si="132"/>
        <v/>
      </c>
      <c r="AU265" s="286"/>
      <c r="AV265" s="287"/>
      <c r="AW265" s="288"/>
      <c r="AX265" s="289"/>
      <c r="AY265" s="290"/>
      <c r="AZ265" s="291"/>
      <c r="BA265" s="286"/>
      <c r="BB265" s="290"/>
      <c r="BC265" s="287"/>
      <c r="BD265" s="307"/>
      <c r="BE265" s="309"/>
      <c r="BF265" s="286"/>
      <c r="BG265" s="297"/>
      <c r="BH265" s="298"/>
      <c r="BI265" s="299"/>
      <c r="BJ265" s="300"/>
      <c r="BK265" s="301"/>
      <c r="BL265" s="286"/>
      <c r="BM265" s="297"/>
      <c r="BN265" s="298"/>
      <c r="BO265" s="299"/>
      <c r="BP265" s="300"/>
      <c r="BQ265" s="301"/>
      <c r="BR265" s="286"/>
      <c r="BS265" s="297"/>
      <c r="BT265" s="298"/>
      <c r="BU265" s="299"/>
      <c r="BV265" s="300"/>
      <c r="BW265" s="301"/>
      <c r="BX265" s="286"/>
      <c r="BY265" s="297"/>
      <c r="BZ265" s="298"/>
      <c r="CA265" s="299"/>
      <c r="CB265" s="300"/>
      <c r="CC265" s="291"/>
      <c r="CD265" s="286"/>
      <c r="CE265" s="297"/>
      <c r="CF265" s="298"/>
      <c r="CG265" s="299"/>
      <c r="CH265" s="300"/>
      <c r="CI265" s="291"/>
      <c r="CJ265" s="286"/>
      <c r="CK265" s="297"/>
      <c r="CL265" s="298"/>
      <c r="CM265" s="299"/>
      <c r="CN265" s="300"/>
      <c r="CO265" s="291"/>
      <c r="CP265" s="286"/>
      <c r="CQ265" s="297"/>
      <c r="CR265" s="298"/>
      <c r="CS265" s="299"/>
      <c r="CT265" s="300"/>
      <c r="CU265" s="291"/>
      <c r="CV265" s="286"/>
      <c r="CW265" s="297"/>
      <c r="CX265" s="298"/>
      <c r="CY265" s="299"/>
      <c r="CZ265" s="300"/>
      <c r="DA265" s="291"/>
      <c r="DB265" s="286"/>
      <c r="DC265" s="297"/>
      <c r="DD265" s="298"/>
      <c r="DE265" s="299"/>
      <c r="DF265" s="300"/>
      <c r="DG265" s="291"/>
      <c r="DH265" s="286"/>
      <c r="DI265" s="297"/>
      <c r="DJ265" s="298"/>
      <c r="DK265" s="299"/>
      <c r="DL265" s="300"/>
      <c r="DM265" s="291"/>
      <c r="DN265" s="286"/>
      <c r="DO265" s="297"/>
      <c r="DP265" s="298"/>
      <c r="DQ265" s="299"/>
      <c r="DR265" s="300"/>
      <c r="DS265" s="291"/>
      <c r="DT265" s="286"/>
      <c r="DU265" s="297"/>
      <c r="DV265" s="298"/>
      <c r="DW265" s="299"/>
      <c r="DX265" s="300"/>
      <c r="DY265" s="291"/>
      <c r="DZ265" s="286"/>
      <c r="EA265" s="297"/>
      <c r="EB265" s="298"/>
      <c r="EC265" s="299"/>
      <c r="ED265" s="300"/>
      <c r="EE265" s="291"/>
      <c r="EF265" s="286"/>
      <c r="EG265" s="297"/>
      <c r="EH265" s="298"/>
      <c r="EI265" s="299"/>
      <c r="EJ265" s="300"/>
      <c r="EK265" s="291"/>
      <c r="EL265" s="286"/>
      <c r="EM265" s="297"/>
      <c r="EN265" s="298"/>
      <c r="EO265" s="299"/>
      <c r="EP265" s="300"/>
      <c r="EQ265" s="291"/>
      <c r="ER265" s="286"/>
      <c r="ES265" s="297"/>
      <c r="ET265" s="298"/>
      <c r="EU265" s="299"/>
      <c r="EV265" s="300"/>
      <c r="EW265" s="291"/>
      <c r="EX265" s="286"/>
      <c r="EY265" s="297"/>
      <c r="EZ265" s="298"/>
      <c r="FA265" s="299"/>
      <c r="FB265" s="300"/>
      <c r="FC265" s="291"/>
      <c r="FD265" s="286"/>
      <c r="FE265" s="297"/>
      <c r="FF265" s="298"/>
      <c r="FG265" s="299"/>
      <c r="FH265" s="300"/>
      <c r="FI265" s="291"/>
      <c r="FJ265" s="286"/>
      <c r="FK265" s="297"/>
      <c r="FL265" s="298"/>
      <c r="FM265" s="299"/>
      <c r="FN265" s="300"/>
      <c r="FO265" s="291"/>
      <c r="FP265" s="286"/>
      <c r="FQ265" s="297"/>
      <c r="FR265" s="298"/>
      <c r="FS265" s="299"/>
      <c r="FT265" s="300"/>
      <c r="FU265" s="291"/>
      <c r="FV265" s="286"/>
      <c r="FW265" s="297"/>
      <c r="FX265" s="298"/>
      <c r="FY265" s="299"/>
      <c r="FZ265" s="300"/>
      <c r="GA265" s="291"/>
      <c r="GB265" s="286"/>
      <c r="GC265" s="297"/>
      <c r="GD265" s="298"/>
      <c r="GE265" s="299"/>
      <c r="GF265" s="300"/>
      <c r="GG265" s="291"/>
      <c r="GH265" s="286"/>
      <c r="GI265" s="297"/>
      <c r="GJ265" s="298"/>
      <c r="GK265" s="299"/>
      <c r="GL265" s="300"/>
      <c r="GM265" s="291"/>
      <c r="GN265" s="286"/>
      <c r="GO265" s="297"/>
      <c r="GP265" s="298"/>
      <c r="GQ265" s="299"/>
      <c r="GR265" s="300"/>
      <c r="GS265" s="291"/>
      <c r="GT265" s="286"/>
      <c r="GU265" s="297"/>
      <c r="GV265" s="298"/>
      <c r="GW265" s="299"/>
      <c r="GX265" s="300"/>
      <c r="GY265" s="291"/>
      <c r="GZ265" s="286"/>
      <c r="HA265" s="297"/>
      <c r="HB265" s="298"/>
      <c r="HC265" s="299"/>
      <c r="HD265" s="300"/>
    </row>
    <row r="266" spans="1:212" x14ac:dyDescent="0.25">
      <c r="A266" s="280">
        <f>IF(AL266=1,(MAXA(A$18:A265)+1),0)</f>
        <v>0</v>
      </c>
      <c r="B266" s="280">
        <f>IF(BF266+BG266+BH266+BI266+BJ266&gt;0,MAXA(B$18:B265)+1,0)</f>
        <v>0</v>
      </c>
      <c r="C266" s="280">
        <f>IF(BL266+BM266+BN266+BO266+BP266&gt;0,MAXA(C$18:C265)+1,0)</f>
        <v>0</v>
      </c>
      <c r="D266" s="280">
        <f>IF(BR266+BS266+BT266+BU266+BV266&gt;0,MAXA(D$18:D265)+1,0)</f>
        <v>0</v>
      </c>
      <c r="E266" s="280">
        <f>IF(BX266+BY266+BZ266+CA266+CB266&gt;0,MAXA(E$18:E265)+1,0)</f>
        <v>0</v>
      </c>
      <c r="F266" s="280">
        <f>IF(CD266+CE266+CF266+CG266+CH266&gt;0,MAXA(F$18:F265)+1,0)</f>
        <v>0</v>
      </c>
      <c r="G266" s="280">
        <f>IF(CJ266+CK266+CL266+CM266+CN266&gt;0,MAXA(G$18:G265)+1,0)</f>
        <v>0</v>
      </c>
      <c r="H266" s="280">
        <f>IF(CP266+CQ266+CR266+CS266+CT266&gt;0,MAXA(H$18:H265)+1,0)</f>
        <v>0</v>
      </c>
      <c r="I266" s="280">
        <f>IF(CV266+CW266+CX266+CY266+CZ266&gt;0,MAXA(I$18:I265)+1,0)</f>
        <v>0</v>
      </c>
      <c r="J266" s="280">
        <f>IF(DB266+DC266+DD266+DE266+DF266&gt;0,MAXA(J$18:J265)+1,0)</f>
        <v>0</v>
      </c>
      <c r="K266" s="280">
        <f>IF(DH266+DI266+DJ266+DK266+DL266&gt;0,MAXA(K$18:K265)+1,0)</f>
        <v>0</v>
      </c>
      <c r="L266" s="280">
        <f>IF(DN266+DO266+DP266+DQ266+DR266&gt;0,MAXA(L$18:L265)+1,0)</f>
        <v>0</v>
      </c>
      <c r="M266" s="280">
        <f>IF(DT266+DU266+DV266+DW266+DX266&gt;0,MAXA(M$18:M265)+1,0)</f>
        <v>0</v>
      </c>
      <c r="N266" s="280">
        <f>IF(DZ266+EA266+EB266+EC266+ED266&gt;0,MAXA(N$18:N265)+1,0)</f>
        <v>0</v>
      </c>
      <c r="O266" s="280">
        <f>IF(EF266+EG266+EH266+EI266+EJ266&gt;0,MAXA(O$18:O265)+1,0)</f>
        <v>0</v>
      </c>
      <c r="P266" s="280">
        <f>IF(EL266+EM266+EN266+EO266+EP266&gt;0,MAXA(P$18:P265)+1,0)</f>
        <v>0</v>
      </c>
      <c r="Q266" s="280">
        <f>IF(ER266+ES266+ET266+EU266+EV266&gt;0,MAXA(Q$18:Q265)+1,0)</f>
        <v>0</v>
      </c>
      <c r="R266" s="280">
        <f>IF(EX266+EY266+EZ266+FA266+FB266&gt;0,MAXA(R$18:R265)+1,0)</f>
        <v>0</v>
      </c>
      <c r="S266" s="280">
        <f>IF(FD266+FE266+FF266+FG266+FH266&gt;0,MAXA(S$18:S265)+1,0)</f>
        <v>0</v>
      </c>
      <c r="T266" s="280">
        <f>IF(FJ266+FK266+FL266+FM266+FN266&gt;0,MAXA(T$18:T265)+1,0)</f>
        <v>0</v>
      </c>
      <c r="U266" s="280">
        <f>IF(FP266+FQ266+FR266+FS266+FT266&gt;0,MAXA(U$18:U265)+1,0)</f>
        <v>0</v>
      </c>
      <c r="V266" s="280">
        <f>IF(FV266+FW266+FX266+FY266+FZ266&gt;0,MAXA(V$18:V265)+1,0)</f>
        <v>0</v>
      </c>
      <c r="W266" s="280">
        <f>IF(GB266+GC266+GD266+GE266+GF266&gt;0,MAXA(W$18:W265)+1,0)</f>
        <v>0</v>
      </c>
      <c r="X266" s="280">
        <f>IF(GH266+GI266+GJ266+GK266+GL266&gt;0,MAXA(X$18:X265)+1,0)</f>
        <v>0</v>
      </c>
      <c r="Y266" s="280">
        <f>IF(GN266+GO266+GP266+GQ266+GR266&gt;0,MAXA(Y$18:Y265)+1,0)</f>
        <v>0</v>
      </c>
      <c r="Z266" s="280">
        <f>IF(GT266+GU266+GV266+GW266+GX266&gt;0,MAXA(Z$18:Z265)+1,0)</f>
        <v>0</v>
      </c>
      <c r="AA266" s="280">
        <f>IF(GZ266+HA266+HB266+HC266+HD266&gt;0,MAXA(AA$18:AA265)+1,0)</f>
        <v>0</v>
      </c>
      <c r="AB266" s="280">
        <f t="shared" si="119"/>
        <v>0</v>
      </c>
      <c r="AC266" s="280">
        <f t="shared" si="120"/>
        <v>0</v>
      </c>
      <c r="AD266" s="280">
        <f t="shared" si="121"/>
        <v>0</v>
      </c>
      <c r="AE266" s="280">
        <f t="shared" si="122"/>
        <v>0</v>
      </c>
      <c r="AF266" s="280">
        <f t="shared" si="123"/>
        <v>0</v>
      </c>
      <c r="AG266" s="280">
        <f t="shared" si="124"/>
        <v>0</v>
      </c>
      <c r="AH266" s="280">
        <f t="shared" si="125"/>
        <v>0</v>
      </c>
      <c r="AI266" s="280">
        <f t="shared" si="126"/>
        <v>0</v>
      </c>
      <c r="AJ266" s="280">
        <f t="shared" si="127"/>
        <v>0</v>
      </c>
      <c r="AK266" s="186" t="e">
        <f>MATCH(AY266,AY$18:AY698,0)</f>
        <v>#N/A</v>
      </c>
      <c r="AL266" s="280">
        <f t="shared" si="128"/>
        <v>0</v>
      </c>
      <c r="AM266" s="280">
        <f t="shared" si="133"/>
        <v>249</v>
      </c>
      <c r="AN266" s="415"/>
      <c r="AO266" s="416"/>
      <c r="AP266" s="303">
        <f t="shared" si="129"/>
        <v>0</v>
      </c>
      <c r="AQ266" s="304">
        <f t="shared" si="130"/>
        <v>0</v>
      </c>
      <c r="AR266" s="305">
        <f t="shared" si="131"/>
        <v>0</v>
      </c>
      <c r="AS266" s="284"/>
      <c r="AT266" s="285" t="str">
        <f t="shared" si="132"/>
        <v/>
      </c>
      <c r="AU266" s="286"/>
      <c r="AV266" s="287"/>
      <c r="AW266" s="288"/>
      <c r="AX266" s="289"/>
      <c r="AY266" s="290"/>
      <c r="AZ266" s="291"/>
      <c r="BA266" s="286"/>
      <c r="BB266" s="290"/>
      <c r="BC266" s="287"/>
      <c r="BD266" s="307"/>
      <c r="BE266" s="309"/>
      <c r="BF266" s="286"/>
      <c r="BG266" s="297"/>
      <c r="BH266" s="298"/>
      <c r="BI266" s="299"/>
      <c r="BJ266" s="300"/>
      <c r="BK266" s="301"/>
      <c r="BL266" s="286"/>
      <c r="BM266" s="297"/>
      <c r="BN266" s="298"/>
      <c r="BO266" s="299"/>
      <c r="BP266" s="300"/>
      <c r="BQ266" s="301"/>
      <c r="BR266" s="286"/>
      <c r="BS266" s="297"/>
      <c r="BT266" s="298"/>
      <c r="BU266" s="299"/>
      <c r="BV266" s="300"/>
      <c r="BW266" s="301"/>
      <c r="BX266" s="286"/>
      <c r="BY266" s="297"/>
      <c r="BZ266" s="298"/>
      <c r="CA266" s="299"/>
      <c r="CB266" s="300"/>
      <c r="CC266" s="291"/>
      <c r="CD266" s="286"/>
      <c r="CE266" s="297"/>
      <c r="CF266" s="298"/>
      <c r="CG266" s="299"/>
      <c r="CH266" s="300"/>
      <c r="CI266" s="291"/>
      <c r="CJ266" s="286"/>
      <c r="CK266" s="297"/>
      <c r="CL266" s="298"/>
      <c r="CM266" s="299"/>
      <c r="CN266" s="300"/>
      <c r="CO266" s="291"/>
      <c r="CP266" s="286"/>
      <c r="CQ266" s="297"/>
      <c r="CR266" s="298"/>
      <c r="CS266" s="299"/>
      <c r="CT266" s="300"/>
      <c r="CU266" s="291"/>
      <c r="CV266" s="286"/>
      <c r="CW266" s="297"/>
      <c r="CX266" s="298"/>
      <c r="CY266" s="299"/>
      <c r="CZ266" s="300"/>
      <c r="DA266" s="291"/>
      <c r="DB266" s="286"/>
      <c r="DC266" s="297"/>
      <c r="DD266" s="298"/>
      <c r="DE266" s="299"/>
      <c r="DF266" s="300"/>
      <c r="DG266" s="291"/>
      <c r="DH266" s="286"/>
      <c r="DI266" s="297"/>
      <c r="DJ266" s="298"/>
      <c r="DK266" s="299"/>
      <c r="DL266" s="300"/>
      <c r="DM266" s="291"/>
      <c r="DN266" s="286"/>
      <c r="DO266" s="297"/>
      <c r="DP266" s="298"/>
      <c r="DQ266" s="299"/>
      <c r="DR266" s="300"/>
      <c r="DS266" s="291"/>
      <c r="DT266" s="286"/>
      <c r="DU266" s="297"/>
      <c r="DV266" s="298"/>
      <c r="DW266" s="299"/>
      <c r="DX266" s="300"/>
      <c r="DY266" s="291"/>
      <c r="DZ266" s="286"/>
      <c r="EA266" s="297"/>
      <c r="EB266" s="298"/>
      <c r="EC266" s="299"/>
      <c r="ED266" s="300"/>
      <c r="EE266" s="291"/>
      <c r="EF266" s="286"/>
      <c r="EG266" s="297"/>
      <c r="EH266" s="298"/>
      <c r="EI266" s="299"/>
      <c r="EJ266" s="300"/>
      <c r="EK266" s="291"/>
      <c r="EL266" s="286"/>
      <c r="EM266" s="297"/>
      <c r="EN266" s="298"/>
      <c r="EO266" s="299"/>
      <c r="EP266" s="300"/>
      <c r="EQ266" s="291"/>
      <c r="ER266" s="286"/>
      <c r="ES266" s="297"/>
      <c r="ET266" s="298"/>
      <c r="EU266" s="299"/>
      <c r="EV266" s="300"/>
      <c r="EW266" s="291"/>
      <c r="EX266" s="286"/>
      <c r="EY266" s="297"/>
      <c r="EZ266" s="298"/>
      <c r="FA266" s="299"/>
      <c r="FB266" s="300"/>
      <c r="FC266" s="291"/>
      <c r="FD266" s="286"/>
      <c r="FE266" s="297"/>
      <c r="FF266" s="298"/>
      <c r="FG266" s="299"/>
      <c r="FH266" s="300"/>
      <c r="FI266" s="291"/>
      <c r="FJ266" s="286"/>
      <c r="FK266" s="297"/>
      <c r="FL266" s="298"/>
      <c r="FM266" s="299"/>
      <c r="FN266" s="300"/>
      <c r="FO266" s="291"/>
      <c r="FP266" s="286"/>
      <c r="FQ266" s="297"/>
      <c r="FR266" s="298"/>
      <c r="FS266" s="299"/>
      <c r="FT266" s="300"/>
      <c r="FU266" s="291"/>
      <c r="FV266" s="286"/>
      <c r="FW266" s="297"/>
      <c r="FX266" s="298"/>
      <c r="FY266" s="299"/>
      <c r="FZ266" s="300"/>
      <c r="GA266" s="291"/>
      <c r="GB266" s="286"/>
      <c r="GC266" s="297"/>
      <c r="GD266" s="298"/>
      <c r="GE266" s="299"/>
      <c r="GF266" s="300"/>
      <c r="GG266" s="291"/>
      <c r="GH266" s="286"/>
      <c r="GI266" s="297"/>
      <c r="GJ266" s="298"/>
      <c r="GK266" s="299"/>
      <c r="GL266" s="300"/>
      <c r="GM266" s="291"/>
      <c r="GN266" s="286"/>
      <c r="GO266" s="297"/>
      <c r="GP266" s="298"/>
      <c r="GQ266" s="299"/>
      <c r="GR266" s="300"/>
      <c r="GS266" s="291"/>
      <c r="GT266" s="286"/>
      <c r="GU266" s="297"/>
      <c r="GV266" s="298"/>
      <c r="GW266" s="299"/>
      <c r="GX266" s="300"/>
      <c r="GY266" s="291"/>
      <c r="GZ266" s="286"/>
      <c r="HA266" s="297"/>
      <c r="HB266" s="298"/>
      <c r="HC266" s="299"/>
      <c r="HD266" s="300"/>
    </row>
    <row r="267" spans="1:212" x14ac:dyDescent="0.25">
      <c r="A267" s="280">
        <f>IF(AL267=1,(MAXA(A$18:A266)+1),0)</f>
        <v>0</v>
      </c>
      <c r="B267" s="280">
        <f>IF(BF267+BG267+BH267+BI267+BJ267&gt;0,MAXA(B$18:B266)+1,0)</f>
        <v>0</v>
      </c>
      <c r="C267" s="280">
        <f>IF(BL267+BM267+BN267+BO267+BP267&gt;0,MAXA(C$18:C266)+1,0)</f>
        <v>0</v>
      </c>
      <c r="D267" s="280">
        <f>IF(BR267+BS267+BT267+BU267+BV267&gt;0,MAXA(D$18:D266)+1,0)</f>
        <v>0</v>
      </c>
      <c r="E267" s="280">
        <f>IF(BX267+BY267+BZ267+CA267+CB267&gt;0,MAXA(E$18:E266)+1,0)</f>
        <v>0</v>
      </c>
      <c r="F267" s="280">
        <f>IF(CD267+CE267+CF267+CG267+CH267&gt;0,MAXA(F$18:F266)+1,0)</f>
        <v>0</v>
      </c>
      <c r="G267" s="280">
        <f>IF(CJ267+CK267+CL267+CM267+CN267&gt;0,MAXA(G$18:G266)+1,0)</f>
        <v>0</v>
      </c>
      <c r="H267" s="280">
        <f>IF(CP267+CQ267+CR267+CS267+CT267&gt;0,MAXA(H$18:H266)+1,0)</f>
        <v>0</v>
      </c>
      <c r="I267" s="280">
        <f>IF(CV267+CW267+CX267+CY267+CZ267&gt;0,MAXA(I$18:I266)+1,0)</f>
        <v>0</v>
      </c>
      <c r="J267" s="280">
        <f>IF(DB267+DC267+DD267+DE267+DF267&gt;0,MAXA(J$18:J266)+1,0)</f>
        <v>0</v>
      </c>
      <c r="K267" s="280">
        <f>IF(DH267+DI267+DJ267+DK267+DL267&gt;0,MAXA(K$18:K266)+1,0)</f>
        <v>0</v>
      </c>
      <c r="L267" s="280">
        <f>IF(DN267+DO267+DP267+DQ267+DR267&gt;0,MAXA(L$18:L266)+1,0)</f>
        <v>0</v>
      </c>
      <c r="M267" s="280">
        <f>IF(DT267+DU267+DV267+DW267+DX267&gt;0,MAXA(M$18:M266)+1,0)</f>
        <v>0</v>
      </c>
      <c r="N267" s="280">
        <f>IF(DZ267+EA267+EB267+EC267+ED267&gt;0,MAXA(N$18:N266)+1,0)</f>
        <v>0</v>
      </c>
      <c r="O267" s="280">
        <f>IF(EF267+EG267+EH267+EI267+EJ267&gt;0,MAXA(O$18:O266)+1,0)</f>
        <v>0</v>
      </c>
      <c r="P267" s="280">
        <f>IF(EL267+EM267+EN267+EO267+EP267&gt;0,MAXA(P$18:P266)+1,0)</f>
        <v>0</v>
      </c>
      <c r="Q267" s="280">
        <f>IF(ER267+ES267+ET267+EU267+EV267&gt;0,MAXA(Q$18:Q266)+1,0)</f>
        <v>0</v>
      </c>
      <c r="R267" s="280">
        <f>IF(EX267+EY267+EZ267+FA267+FB267&gt;0,MAXA(R$18:R266)+1,0)</f>
        <v>0</v>
      </c>
      <c r="S267" s="280">
        <f>IF(FD267+FE267+FF267+FG267+FH267&gt;0,MAXA(S$18:S266)+1,0)</f>
        <v>0</v>
      </c>
      <c r="T267" s="280">
        <f>IF(FJ267+FK267+FL267+FM267+FN267&gt;0,MAXA(T$18:T266)+1,0)</f>
        <v>0</v>
      </c>
      <c r="U267" s="280">
        <f>IF(FP267+FQ267+FR267+FS267+FT267&gt;0,MAXA(U$18:U266)+1,0)</f>
        <v>0</v>
      </c>
      <c r="V267" s="280">
        <f>IF(FV267+FW267+FX267+FY267+FZ267&gt;0,MAXA(V$18:V266)+1,0)</f>
        <v>0</v>
      </c>
      <c r="W267" s="280">
        <f>IF(GB267+GC267+GD267+GE267+GF267&gt;0,MAXA(W$18:W266)+1,0)</f>
        <v>0</v>
      </c>
      <c r="X267" s="280">
        <f>IF(GH267+GI267+GJ267+GK267+GL267&gt;0,MAXA(X$18:X266)+1,0)</f>
        <v>0</v>
      </c>
      <c r="Y267" s="280">
        <f>IF(GN267+GO267+GP267+GQ267+GR267&gt;0,MAXA(Y$18:Y266)+1,0)</f>
        <v>0</v>
      </c>
      <c r="Z267" s="280">
        <f>IF(GT267+GU267+GV267+GW267+GX267&gt;0,MAXA(Z$18:Z266)+1,0)</f>
        <v>0</v>
      </c>
      <c r="AA267" s="280">
        <f>IF(GZ267+HA267+HB267+HC267+HD267&gt;0,MAXA(AA$18:AA266)+1,0)</f>
        <v>0</v>
      </c>
      <c r="AB267" s="280">
        <f t="shared" si="119"/>
        <v>0</v>
      </c>
      <c r="AC267" s="280">
        <f t="shared" si="120"/>
        <v>0</v>
      </c>
      <c r="AD267" s="280">
        <f t="shared" si="121"/>
        <v>0</v>
      </c>
      <c r="AE267" s="280">
        <f t="shared" si="122"/>
        <v>0</v>
      </c>
      <c r="AF267" s="280">
        <f t="shared" si="123"/>
        <v>0</v>
      </c>
      <c r="AG267" s="280">
        <f t="shared" si="124"/>
        <v>0</v>
      </c>
      <c r="AH267" s="280">
        <f t="shared" si="125"/>
        <v>0</v>
      </c>
      <c r="AI267" s="280">
        <f t="shared" si="126"/>
        <v>0</v>
      </c>
      <c r="AJ267" s="280">
        <f t="shared" si="127"/>
        <v>0</v>
      </c>
      <c r="AK267" s="186" t="e">
        <f>MATCH(AY267,AY$18:AY699,0)</f>
        <v>#N/A</v>
      </c>
      <c r="AL267" s="280">
        <f t="shared" si="128"/>
        <v>0</v>
      </c>
      <c r="AM267" s="280">
        <f t="shared" si="133"/>
        <v>250</v>
      </c>
      <c r="AN267" s="415"/>
      <c r="AO267" s="416"/>
      <c r="AP267" s="303">
        <f t="shared" si="129"/>
        <v>0</v>
      </c>
      <c r="AQ267" s="304">
        <f t="shared" si="130"/>
        <v>0</v>
      </c>
      <c r="AR267" s="305">
        <f t="shared" si="131"/>
        <v>0</v>
      </c>
      <c r="AS267" s="284"/>
      <c r="AT267" s="285" t="str">
        <f t="shared" si="132"/>
        <v/>
      </c>
      <c r="AU267" s="286"/>
      <c r="AV267" s="287"/>
      <c r="AW267" s="288"/>
      <c r="AX267" s="289"/>
      <c r="AY267" s="290"/>
      <c r="AZ267" s="291"/>
      <c r="BA267" s="286"/>
      <c r="BB267" s="290"/>
      <c r="BC267" s="287"/>
      <c r="BD267" s="307"/>
      <c r="BE267" s="309"/>
      <c r="BF267" s="286"/>
      <c r="BG267" s="297"/>
      <c r="BH267" s="298"/>
      <c r="BI267" s="299"/>
      <c r="BJ267" s="300"/>
      <c r="BK267" s="301"/>
      <c r="BL267" s="286"/>
      <c r="BM267" s="297"/>
      <c r="BN267" s="298"/>
      <c r="BO267" s="299"/>
      <c r="BP267" s="300"/>
      <c r="BQ267" s="301"/>
      <c r="BR267" s="286"/>
      <c r="BS267" s="297"/>
      <c r="BT267" s="298"/>
      <c r="BU267" s="299"/>
      <c r="BV267" s="300"/>
      <c r="BW267" s="301"/>
      <c r="BX267" s="286"/>
      <c r="BY267" s="297"/>
      <c r="BZ267" s="298"/>
      <c r="CA267" s="299"/>
      <c r="CB267" s="300"/>
      <c r="CC267" s="291"/>
      <c r="CD267" s="286"/>
      <c r="CE267" s="297"/>
      <c r="CF267" s="298"/>
      <c r="CG267" s="299"/>
      <c r="CH267" s="300"/>
      <c r="CI267" s="291"/>
      <c r="CJ267" s="286"/>
      <c r="CK267" s="297"/>
      <c r="CL267" s="298"/>
      <c r="CM267" s="299"/>
      <c r="CN267" s="300"/>
      <c r="CO267" s="291"/>
      <c r="CP267" s="286"/>
      <c r="CQ267" s="297"/>
      <c r="CR267" s="298"/>
      <c r="CS267" s="299"/>
      <c r="CT267" s="300"/>
      <c r="CU267" s="291"/>
      <c r="CV267" s="286"/>
      <c r="CW267" s="297"/>
      <c r="CX267" s="298"/>
      <c r="CY267" s="299"/>
      <c r="CZ267" s="300"/>
      <c r="DA267" s="291"/>
      <c r="DB267" s="286"/>
      <c r="DC267" s="297"/>
      <c r="DD267" s="298"/>
      <c r="DE267" s="299"/>
      <c r="DF267" s="300"/>
      <c r="DG267" s="291"/>
      <c r="DH267" s="286"/>
      <c r="DI267" s="297"/>
      <c r="DJ267" s="298"/>
      <c r="DK267" s="299"/>
      <c r="DL267" s="300"/>
      <c r="DM267" s="291"/>
      <c r="DN267" s="286"/>
      <c r="DO267" s="297"/>
      <c r="DP267" s="298"/>
      <c r="DQ267" s="299"/>
      <c r="DR267" s="300"/>
      <c r="DS267" s="291"/>
      <c r="DT267" s="286"/>
      <c r="DU267" s="297"/>
      <c r="DV267" s="298"/>
      <c r="DW267" s="299"/>
      <c r="DX267" s="300"/>
      <c r="DY267" s="291"/>
      <c r="DZ267" s="286"/>
      <c r="EA267" s="297"/>
      <c r="EB267" s="298"/>
      <c r="EC267" s="299"/>
      <c r="ED267" s="300"/>
      <c r="EE267" s="291"/>
      <c r="EF267" s="286"/>
      <c r="EG267" s="297"/>
      <c r="EH267" s="298"/>
      <c r="EI267" s="299"/>
      <c r="EJ267" s="300"/>
      <c r="EK267" s="291"/>
      <c r="EL267" s="286"/>
      <c r="EM267" s="297"/>
      <c r="EN267" s="298"/>
      <c r="EO267" s="299"/>
      <c r="EP267" s="300"/>
      <c r="EQ267" s="291"/>
      <c r="ER267" s="286"/>
      <c r="ES267" s="297"/>
      <c r="ET267" s="298"/>
      <c r="EU267" s="299"/>
      <c r="EV267" s="300"/>
      <c r="EW267" s="291"/>
      <c r="EX267" s="286"/>
      <c r="EY267" s="297"/>
      <c r="EZ267" s="298"/>
      <c r="FA267" s="299"/>
      <c r="FB267" s="300"/>
      <c r="FC267" s="291"/>
      <c r="FD267" s="286"/>
      <c r="FE267" s="297"/>
      <c r="FF267" s="298"/>
      <c r="FG267" s="299"/>
      <c r="FH267" s="300"/>
      <c r="FI267" s="291"/>
      <c r="FJ267" s="286"/>
      <c r="FK267" s="297"/>
      <c r="FL267" s="298"/>
      <c r="FM267" s="299"/>
      <c r="FN267" s="300"/>
      <c r="FO267" s="291"/>
      <c r="FP267" s="286"/>
      <c r="FQ267" s="297"/>
      <c r="FR267" s="298"/>
      <c r="FS267" s="299"/>
      <c r="FT267" s="300"/>
      <c r="FU267" s="291"/>
      <c r="FV267" s="286"/>
      <c r="FW267" s="297"/>
      <c r="FX267" s="298"/>
      <c r="FY267" s="299"/>
      <c r="FZ267" s="300"/>
      <c r="GA267" s="291"/>
      <c r="GB267" s="286"/>
      <c r="GC267" s="297"/>
      <c r="GD267" s="298"/>
      <c r="GE267" s="299"/>
      <c r="GF267" s="300"/>
      <c r="GG267" s="291"/>
      <c r="GH267" s="286"/>
      <c r="GI267" s="297"/>
      <c r="GJ267" s="298"/>
      <c r="GK267" s="299"/>
      <c r="GL267" s="300"/>
      <c r="GM267" s="291"/>
      <c r="GN267" s="286"/>
      <c r="GO267" s="297"/>
      <c r="GP267" s="298"/>
      <c r="GQ267" s="299"/>
      <c r="GR267" s="300"/>
      <c r="GS267" s="291"/>
      <c r="GT267" s="286"/>
      <c r="GU267" s="297"/>
      <c r="GV267" s="298"/>
      <c r="GW267" s="299"/>
      <c r="GX267" s="300"/>
      <c r="GY267" s="291"/>
      <c r="GZ267" s="286"/>
      <c r="HA267" s="297"/>
      <c r="HB267" s="298"/>
      <c r="HC267" s="299"/>
      <c r="HD267" s="300"/>
    </row>
    <row r="268" spans="1:212" x14ac:dyDescent="0.25">
      <c r="A268" s="280">
        <f>IF(AL268=1,(MAXA(A$18:A267)+1),0)</f>
        <v>0</v>
      </c>
      <c r="B268" s="280">
        <f>IF(BF268+BG268+BH268+BI268+BJ268&gt;0,MAXA(B$18:B267)+1,0)</f>
        <v>0</v>
      </c>
      <c r="C268" s="280">
        <f>IF(BL268+BM268+BN268+BO268+BP268&gt;0,MAXA(C$18:C267)+1,0)</f>
        <v>0</v>
      </c>
      <c r="D268" s="280">
        <f>IF(BR268+BS268+BT268+BU268+BV268&gt;0,MAXA(D$18:D267)+1,0)</f>
        <v>0</v>
      </c>
      <c r="E268" s="280">
        <f>IF(BX268+BY268+BZ268+CA268+CB268&gt;0,MAXA(E$18:E267)+1,0)</f>
        <v>0</v>
      </c>
      <c r="F268" s="280">
        <f>IF(CD268+CE268+CF268+CG268+CH268&gt;0,MAXA(F$18:F267)+1,0)</f>
        <v>0</v>
      </c>
      <c r="G268" s="280">
        <f>IF(CJ268+CK268+CL268+CM268+CN268&gt;0,MAXA(G$18:G267)+1,0)</f>
        <v>0</v>
      </c>
      <c r="H268" s="280">
        <f>IF(CP268+CQ268+CR268+CS268+CT268&gt;0,MAXA(H$18:H267)+1,0)</f>
        <v>0</v>
      </c>
      <c r="I268" s="280">
        <f>IF(CV268+CW268+CX268+CY268+CZ268&gt;0,MAXA(I$18:I267)+1,0)</f>
        <v>0</v>
      </c>
      <c r="J268" s="280">
        <f>IF(DB268+DC268+DD268+DE268+DF268&gt;0,MAXA(J$18:J267)+1,0)</f>
        <v>0</v>
      </c>
      <c r="K268" s="280">
        <f>IF(DH268+DI268+DJ268+DK268+DL268&gt;0,MAXA(K$18:K267)+1,0)</f>
        <v>0</v>
      </c>
      <c r="L268" s="280">
        <f>IF(DN268+DO268+DP268+DQ268+DR268&gt;0,MAXA(L$18:L267)+1,0)</f>
        <v>0</v>
      </c>
      <c r="M268" s="280">
        <f>IF(DT268+DU268+DV268+DW268+DX268&gt;0,MAXA(M$18:M267)+1,0)</f>
        <v>0</v>
      </c>
      <c r="N268" s="280">
        <f>IF(DZ268+EA268+EB268+EC268+ED268&gt;0,MAXA(N$18:N267)+1,0)</f>
        <v>0</v>
      </c>
      <c r="O268" s="280">
        <f>IF(EF268+EG268+EH268+EI268+EJ268&gt;0,MAXA(O$18:O267)+1,0)</f>
        <v>0</v>
      </c>
      <c r="P268" s="280">
        <f>IF(EL268+EM268+EN268+EO268+EP268&gt;0,MAXA(P$18:P267)+1,0)</f>
        <v>0</v>
      </c>
      <c r="Q268" s="280">
        <f>IF(ER268+ES268+ET268+EU268+EV268&gt;0,MAXA(Q$18:Q267)+1,0)</f>
        <v>0</v>
      </c>
      <c r="R268" s="280">
        <f>IF(EX268+EY268+EZ268+FA268+FB268&gt;0,MAXA(R$18:R267)+1,0)</f>
        <v>0</v>
      </c>
      <c r="S268" s="280">
        <f>IF(FD268+FE268+FF268+FG268+FH268&gt;0,MAXA(S$18:S267)+1,0)</f>
        <v>0</v>
      </c>
      <c r="T268" s="280">
        <f>IF(FJ268+FK268+FL268+FM268+FN268&gt;0,MAXA(T$18:T267)+1,0)</f>
        <v>0</v>
      </c>
      <c r="U268" s="280">
        <f>IF(FP268+FQ268+FR268+FS268+FT268&gt;0,MAXA(U$18:U267)+1,0)</f>
        <v>0</v>
      </c>
      <c r="V268" s="280">
        <f>IF(FV268+FW268+FX268+FY268+FZ268&gt;0,MAXA(V$18:V267)+1,0)</f>
        <v>0</v>
      </c>
      <c r="W268" s="280">
        <f>IF(GB268+GC268+GD268+GE268+GF268&gt;0,MAXA(W$18:W267)+1,0)</f>
        <v>0</v>
      </c>
      <c r="X268" s="280">
        <f>IF(GH268+GI268+GJ268+GK268+GL268&gt;0,MAXA(X$18:X267)+1,0)</f>
        <v>0</v>
      </c>
      <c r="Y268" s="280">
        <f>IF(GN268+GO268+GP268+GQ268+GR268&gt;0,MAXA(Y$18:Y267)+1,0)</f>
        <v>0</v>
      </c>
      <c r="Z268" s="280">
        <f>IF(GT268+GU268+GV268+GW268+GX268&gt;0,MAXA(Z$18:Z267)+1,0)</f>
        <v>0</v>
      </c>
      <c r="AA268" s="280">
        <f>IF(GZ268+HA268+HB268+HC268+HD268&gt;0,MAXA(AA$18:AA267)+1,0)</f>
        <v>0</v>
      </c>
      <c r="AB268" s="280">
        <f t="shared" si="119"/>
        <v>0</v>
      </c>
      <c r="AC268" s="280">
        <f t="shared" si="120"/>
        <v>0</v>
      </c>
      <c r="AD268" s="280">
        <f t="shared" si="121"/>
        <v>0</v>
      </c>
      <c r="AE268" s="280">
        <f t="shared" si="122"/>
        <v>0</v>
      </c>
      <c r="AF268" s="280">
        <f t="shared" si="123"/>
        <v>0</v>
      </c>
      <c r="AG268" s="280">
        <f t="shared" si="124"/>
        <v>0</v>
      </c>
      <c r="AH268" s="280">
        <f t="shared" si="125"/>
        <v>0</v>
      </c>
      <c r="AI268" s="280">
        <f t="shared" si="126"/>
        <v>0</v>
      </c>
      <c r="AJ268" s="280">
        <f t="shared" si="127"/>
        <v>0</v>
      </c>
      <c r="AK268" s="186" t="e">
        <f>MATCH(AY268,AY$18:AY700,0)</f>
        <v>#N/A</v>
      </c>
      <c r="AL268" s="280">
        <f t="shared" si="128"/>
        <v>0</v>
      </c>
      <c r="AM268" s="280">
        <f t="shared" si="133"/>
        <v>251</v>
      </c>
      <c r="AN268" s="415"/>
      <c r="AO268" s="416"/>
      <c r="AP268" s="303">
        <f t="shared" si="129"/>
        <v>0</v>
      </c>
      <c r="AQ268" s="304">
        <f t="shared" si="130"/>
        <v>0</v>
      </c>
      <c r="AR268" s="305">
        <f t="shared" si="131"/>
        <v>0</v>
      </c>
      <c r="AS268" s="284"/>
      <c r="AT268" s="285" t="str">
        <f t="shared" si="132"/>
        <v/>
      </c>
      <c r="AU268" s="286"/>
      <c r="AV268" s="287"/>
      <c r="AW268" s="288"/>
      <c r="AX268" s="289"/>
      <c r="AY268" s="290"/>
      <c r="AZ268" s="291"/>
      <c r="BA268" s="286"/>
      <c r="BB268" s="290"/>
      <c r="BC268" s="287"/>
      <c r="BD268" s="307"/>
      <c r="BE268" s="309"/>
      <c r="BF268" s="286"/>
      <c r="BG268" s="297"/>
      <c r="BH268" s="298"/>
      <c r="BI268" s="299"/>
      <c r="BJ268" s="300"/>
      <c r="BK268" s="301"/>
      <c r="BL268" s="286"/>
      <c r="BM268" s="297"/>
      <c r="BN268" s="298"/>
      <c r="BO268" s="299"/>
      <c r="BP268" s="300"/>
      <c r="BQ268" s="301"/>
      <c r="BR268" s="286"/>
      <c r="BS268" s="297"/>
      <c r="BT268" s="298"/>
      <c r="BU268" s="299"/>
      <c r="BV268" s="300"/>
      <c r="BW268" s="301"/>
      <c r="BX268" s="286"/>
      <c r="BY268" s="297"/>
      <c r="BZ268" s="298"/>
      <c r="CA268" s="299"/>
      <c r="CB268" s="300"/>
      <c r="CC268" s="291"/>
      <c r="CD268" s="286"/>
      <c r="CE268" s="297"/>
      <c r="CF268" s="298"/>
      <c r="CG268" s="299"/>
      <c r="CH268" s="300"/>
      <c r="CI268" s="291"/>
      <c r="CJ268" s="286"/>
      <c r="CK268" s="297"/>
      <c r="CL268" s="298"/>
      <c r="CM268" s="299"/>
      <c r="CN268" s="300"/>
      <c r="CO268" s="291"/>
      <c r="CP268" s="286"/>
      <c r="CQ268" s="297"/>
      <c r="CR268" s="298"/>
      <c r="CS268" s="299"/>
      <c r="CT268" s="300"/>
      <c r="CU268" s="291"/>
      <c r="CV268" s="286"/>
      <c r="CW268" s="297"/>
      <c r="CX268" s="298"/>
      <c r="CY268" s="299"/>
      <c r="CZ268" s="300"/>
      <c r="DA268" s="291"/>
      <c r="DB268" s="286"/>
      <c r="DC268" s="297"/>
      <c r="DD268" s="298"/>
      <c r="DE268" s="299"/>
      <c r="DF268" s="300"/>
      <c r="DG268" s="291"/>
      <c r="DH268" s="286"/>
      <c r="DI268" s="297"/>
      <c r="DJ268" s="298"/>
      <c r="DK268" s="299"/>
      <c r="DL268" s="300"/>
      <c r="DM268" s="291"/>
      <c r="DN268" s="286"/>
      <c r="DO268" s="297"/>
      <c r="DP268" s="298"/>
      <c r="DQ268" s="299"/>
      <c r="DR268" s="300"/>
      <c r="DS268" s="291"/>
      <c r="DT268" s="286"/>
      <c r="DU268" s="297"/>
      <c r="DV268" s="298"/>
      <c r="DW268" s="299"/>
      <c r="DX268" s="300"/>
      <c r="DY268" s="291"/>
      <c r="DZ268" s="286"/>
      <c r="EA268" s="297"/>
      <c r="EB268" s="298"/>
      <c r="EC268" s="299"/>
      <c r="ED268" s="300"/>
      <c r="EE268" s="291"/>
      <c r="EF268" s="286"/>
      <c r="EG268" s="297"/>
      <c r="EH268" s="298"/>
      <c r="EI268" s="299"/>
      <c r="EJ268" s="300"/>
      <c r="EK268" s="291"/>
      <c r="EL268" s="286"/>
      <c r="EM268" s="297"/>
      <c r="EN268" s="298"/>
      <c r="EO268" s="299"/>
      <c r="EP268" s="300"/>
      <c r="EQ268" s="291"/>
      <c r="ER268" s="286"/>
      <c r="ES268" s="297"/>
      <c r="ET268" s="298"/>
      <c r="EU268" s="299"/>
      <c r="EV268" s="300"/>
      <c r="EW268" s="291"/>
      <c r="EX268" s="286"/>
      <c r="EY268" s="297"/>
      <c r="EZ268" s="298"/>
      <c r="FA268" s="299"/>
      <c r="FB268" s="300"/>
      <c r="FC268" s="291"/>
      <c r="FD268" s="286"/>
      <c r="FE268" s="297"/>
      <c r="FF268" s="298"/>
      <c r="FG268" s="299"/>
      <c r="FH268" s="300"/>
      <c r="FI268" s="291"/>
      <c r="FJ268" s="286"/>
      <c r="FK268" s="297"/>
      <c r="FL268" s="298"/>
      <c r="FM268" s="299"/>
      <c r="FN268" s="300"/>
      <c r="FO268" s="291"/>
      <c r="FP268" s="286"/>
      <c r="FQ268" s="297"/>
      <c r="FR268" s="298"/>
      <c r="FS268" s="299"/>
      <c r="FT268" s="300"/>
      <c r="FU268" s="291"/>
      <c r="FV268" s="286"/>
      <c r="FW268" s="297"/>
      <c r="FX268" s="298"/>
      <c r="FY268" s="299"/>
      <c r="FZ268" s="300"/>
      <c r="GA268" s="291"/>
      <c r="GB268" s="286"/>
      <c r="GC268" s="297"/>
      <c r="GD268" s="298"/>
      <c r="GE268" s="299"/>
      <c r="GF268" s="300"/>
      <c r="GG268" s="291"/>
      <c r="GH268" s="286"/>
      <c r="GI268" s="297"/>
      <c r="GJ268" s="298"/>
      <c r="GK268" s="299"/>
      <c r="GL268" s="300"/>
      <c r="GM268" s="291"/>
      <c r="GN268" s="286"/>
      <c r="GO268" s="297"/>
      <c r="GP268" s="298"/>
      <c r="GQ268" s="299"/>
      <c r="GR268" s="300"/>
      <c r="GS268" s="291"/>
      <c r="GT268" s="286"/>
      <c r="GU268" s="297"/>
      <c r="GV268" s="298"/>
      <c r="GW268" s="299"/>
      <c r="GX268" s="300"/>
      <c r="GY268" s="291"/>
      <c r="GZ268" s="286"/>
      <c r="HA268" s="297"/>
      <c r="HB268" s="298"/>
      <c r="HC268" s="299"/>
      <c r="HD268" s="300"/>
    </row>
    <row r="269" spans="1:212" x14ac:dyDescent="0.25">
      <c r="A269" s="280">
        <f>IF(AL269=1,(MAXA(A$18:A268)+1),0)</f>
        <v>0</v>
      </c>
      <c r="B269" s="280">
        <f>IF(BF269+BG269+BH269+BI269+BJ269&gt;0,MAXA(B$18:B268)+1,0)</f>
        <v>0</v>
      </c>
      <c r="C269" s="280">
        <f>IF(BL269+BM269+BN269+BO269+BP269&gt;0,MAXA(C$18:C268)+1,0)</f>
        <v>0</v>
      </c>
      <c r="D269" s="280">
        <f>IF(BR269+BS269+BT269+BU269+BV269&gt;0,MAXA(D$18:D268)+1,0)</f>
        <v>0</v>
      </c>
      <c r="E269" s="280">
        <f>IF(BX269+BY269+BZ269+CA269+CB269&gt;0,MAXA(E$18:E268)+1,0)</f>
        <v>0</v>
      </c>
      <c r="F269" s="280">
        <f>IF(CD269+CE269+CF269+CG269+CH269&gt;0,MAXA(F$18:F268)+1,0)</f>
        <v>0</v>
      </c>
      <c r="G269" s="280">
        <f>IF(CJ269+CK269+CL269+CM269+CN269&gt;0,MAXA(G$18:G268)+1,0)</f>
        <v>0</v>
      </c>
      <c r="H269" s="280">
        <f>IF(CP269+CQ269+CR269+CS269+CT269&gt;0,MAXA(H$18:H268)+1,0)</f>
        <v>0</v>
      </c>
      <c r="I269" s="280">
        <f>IF(CV269+CW269+CX269+CY269+CZ269&gt;0,MAXA(I$18:I268)+1,0)</f>
        <v>0</v>
      </c>
      <c r="J269" s="280">
        <f>IF(DB269+DC269+DD269+DE269+DF269&gt;0,MAXA(J$18:J268)+1,0)</f>
        <v>0</v>
      </c>
      <c r="K269" s="280">
        <f>IF(DH269+DI269+DJ269+DK269+DL269&gt;0,MAXA(K$18:K268)+1,0)</f>
        <v>0</v>
      </c>
      <c r="L269" s="280">
        <f>IF(DN269+DO269+DP269+DQ269+DR269&gt;0,MAXA(L$18:L268)+1,0)</f>
        <v>0</v>
      </c>
      <c r="M269" s="280">
        <f>IF(DT269+DU269+DV269+DW269+DX269&gt;0,MAXA(M$18:M268)+1,0)</f>
        <v>0</v>
      </c>
      <c r="N269" s="280">
        <f>IF(DZ269+EA269+EB269+EC269+ED269&gt;0,MAXA(N$18:N268)+1,0)</f>
        <v>0</v>
      </c>
      <c r="O269" s="280">
        <f>IF(EF269+EG269+EH269+EI269+EJ269&gt;0,MAXA(O$18:O268)+1,0)</f>
        <v>0</v>
      </c>
      <c r="P269" s="280">
        <f>IF(EL269+EM269+EN269+EO269+EP269&gt;0,MAXA(P$18:P268)+1,0)</f>
        <v>0</v>
      </c>
      <c r="Q269" s="280">
        <f>IF(ER269+ES269+ET269+EU269+EV269&gt;0,MAXA(Q$18:Q268)+1,0)</f>
        <v>0</v>
      </c>
      <c r="R269" s="280">
        <f>IF(EX269+EY269+EZ269+FA269+FB269&gt;0,MAXA(R$18:R268)+1,0)</f>
        <v>0</v>
      </c>
      <c r="S269" s="280">
        <f>IF(FD269+FE269+FF269+FG269+FH269&gt;0,MAXA(S$18:S268)+1,0)</f>
        <v>0</v>
      </c>
      <c r="T269" s="280">
        <f>IF(FJ269+FK269+FL269+FM269+FN269&gt;0,MAXA(T$18:T268)+1,0)</f>
        <v>0</v>
      </c>
      <c r="U269" s="280">
        <f>IF(FP269+FQ269+FR269+FS269+FT269&gt;0,MAXA(U$18:U268)+1,0)</f>
        <v>0</v>
      </c>
      <c r="V269" s="280">
        <f>IF(FV269+FW269+FX269+FY269+FZ269&gt;0,MAXA(V$18:V268)+1,0)</f>
        <v>0</v>
      </c>
      <c r="W269" s="280">
        <f>IF(GB269+GC269+GD269+GE269+GF269&gt;0,MAXA(W$18:W268)+1,0)</f>
        <v>0</v>
      </c>
      <c r="X269" s="280">
        <f>IF(GH269+GI269+GJ269+GK269+GL269&gt;0,MAXA(X$18:X268)+1,0)</f>
        <v>0</v>
      </c>
      <c r="Y269" s="280">
        <f>IF(GN269+GO269+GP269+GQ269+GR269&gt;0,MAXA(Y$18:Y268)+1,0)</f>
        <v>0</v>
      </c>
      <c r="Z269" s="280">
        <f>IF(GT269+GU269+GV269+GW269+GX269&gt;0,MAXA(Z$18:Z268)+1,0)</f>
        <v>0</v>
      </c>
      <c r="AA269" s="280">
        <f>IF(GZ269+HA269+HB269+HC269+HD269&gt;0,MAXA(AA$18:AA268)+1,0)</f>
        <v>0</v>
      </c>
      <c r="AB269" s="280">
        <f t="shared" si="119"/>
        <v>0</v>
      </c>
      <c r="AC269" s="280">
        <f t="shared" si="120"/>
        <v>0</v>
      </c>
      <c r="AD269" s="280">
        <f t="shared" si="121"/>
        <v>0</v>
      </c>
      <c r="AE269" s="280">
        <f t="shared" si="122"/>
        <v>0</v>
      </c>
      <c r="AF269" s="280">
        <f t="shared" si="123"/>
        <v>0</v>
      </c>
      <c r="AG269" s="280">
        <f t="shared" si="124"/>
        <v>0</v>
      </c>
      <c r="AH269" s="280">
        <f t="shared" si="125"/>
        <v>0</v>
      </c>
      <c r="AI269" s="280">
        <f t="shared" si="126"/>
        <v>0</v>
      </c>
      <c r="AJ269" s="280">
        <f t="shared" si="127"/>
        <v>0</v>
      </c>
      <c r="AK269" s="186" t="e">
        <f>MATCH(AY269,AY$18:AY701,0)</f>
        <v>#N/A</v>
      </c>
      <c r="AL269" s="280">
        <f t="shared" si="128"/>
        <v>0</v>
      </c>
      <c r="AM269" s="280">
        <f t="shared" si="133"/>
        <v>252</v>
      </c>
      <c r="AN269" s="415"/>
      <c r="AO269" s="416"/>
      <c r="AP269" s="303">
        <f t="shared" si="129"/>
        <v>0</v>
      </c>
      <c r="AQ269" s="304">
        <f t="shared" si="130"/>
        <v>0</v>
      </c>
      <c r="AR269" s="305">
        <f t="shared" si="131"/>
        <v>0</v>
      </c>
      <c r="AS269" s="284"/>
      <c r="AT269" s="285" t="str">
        <f t="shared" si="132"/>
        <v/>
      </c>
      <c r="AU269" s="286"/>
      <c r="AV269" s="287"/>
      <c r="AW269" s="288"/>
      <c r="AX269" s="289"/>
      <c r="AY269" s="290"/>
      <c r="AZ269" s="291"/>
      <c r="BA269" s="286"/>
      <c r="BB269" s="290"/>
      <c r="BC269" s="287"/>
      <c r="BD269" s="307"/>
      <c r="BE269" s="309"/>
      <c r="BF269" s="286"/>
      <c r="BG269" s="297"/>
      <c r="BH269" s="298"/>
      <c r="BI269" s="299"/>
      <c r="BJ269" s="300"/>
      <c r="BK269" s="301"/>
      <c r="BL269" s="286"/>
      <c r="BM269" s="297"/>
      <c r="BN269" s="298"/>
      <c r="BO269" s="299"/>
      <c r="BP269" s="300"/>
      <c r="BQ269" s="301"/>
      <c r="BR269" s="286"/>
      <c r="BS269" s="297"/>
      <c r="BT269" s="298"/>
      <c r="BU269" s="299"/>
      <c r="BV269" s="300"/>
      <c r="BW269" s="301"/>
      <c r="BX269" s="286"/>
      <c r="BY269" s="297"/>
      <c r="BZ269" s="298"/>
      <c r="CA269" s="299"/>
      <c r="CB269" s="300"/>
      <c r="CC269" s="291"/>
      <c r="CD269" s="286"/>
      <c r="CE269" s="297"/>
      <c r="CF269" s="298"/>
      <c r="CG269" s="299"/>
      <c r="CH269" s="300"/>
      <c r="CI269" s="291"/>
      <c r="CJ269" s="286"/>
      <c r="CK269" s="297"/>
      <c r="CL269" s="298"/>
      <c r="CM269" s="299"/>
      <c r="CN269" s="300"/>
      <c r="CO269" s="291"/>
      <c r="CP269" s="286"/>
      <c r="CQ269" s="297"/>
      <c r="CR269" s="298"/>
      <c r="CS269" s="299"/>
      <c r="CT269" s="300"/>
      <c r="CU269" s="291"/>
      <c r="CV269" s="286"/>
      <c r="CW269" s="297"/>
      <c r="CX269" s="298"/>
      <c r="CY269" s="299"/>
      <c r="CZ269" s="300"/>
      <c r="DA269" s="291"/>
      <c r="DB269" s="286"/>
      <c r="DC269" s="297"/>
      <c r="DD269" s="298"/>
      <c r="DE269" s="299"/>
      <c r="DF269" s="300"/>
      <c r="DG269" s="291"/>
      <c r="DH269" s="286"/>
      <c r="DI269" s="297"/>
      <c r="DJ269" s="298"/>
      <c r="DK269" s="299"/>
      <c r="DL269" s="300"/>
      <c r="DM269" s="291"/>
      <c r="DN269" s="286"/>
      <c r="DO269" s="297"/>
      <c r="DP269" s="298"/>
      <c r="DQ269" s="299"/>
      <c r="DR269" s="300"/>
      <c r="DS269" s="291"/>
      <c r="DT269" s="286"/>
      <c r="DU269" s="297"/>
      <c r="DV269" s="298"/>
      <c r="DW269" s="299"/>
      <c r="DX269" s="300"/>
      <c r="DY269" s="291"/>
      <c r="DZ269" s="286"/>
      <c r="EA269" s="297"/>
      <c r="EB269" s="298"/>
      <c r="EC269" s="299"/>
      <c r="ED269" s="300"/>
      <c r="EE269" s="291"/>
      <c r="EF269" s="286"/>
      <c r="EG269" s="297"/>
      <c r="EH269" s="298"/>
      <c r="EI269" s="299"/>
      <c r="EJ269" s="300"/>
      <c r="EK269" s="291"/>
      <c r="EL269" s="286"/>
      <c r="EM269" s="297"/>
      <c r="EN269" s="298"/>
      <c r="EO269" s="299"/>
      <c r="EP269" s="300"/>
      <c r="EQ269" s="291"/>
      <c r="ER269" s="286"/>
      <c r="ES269" s="297"/>
      <c r="ET269" s="298"/>
      <c r="EU269" s="299"/>
      <c r="EV269" s="300"/>
      <c r="EW269" s="291"/>
      <c r="EX269" s="286"/>
      <c r="EY269" s="297"/>
      <c r="EZ269" s="298"/>
      <c r="FA269" s="299"/>
      <c r="FB269" s="300"/>
      <c r="FC269" s="291"/>
      <c r="FD269" s="286"/>
      <c r="FE269" s="297"/>
      <c r="FF269" s="298"/>
      <c r="FG269" s="299"/>
      <c r="FH269" s="300"/>
      <c r="FI269" s="291"/>
      <c r="FJ269" s="286"/>
      <c r="FK269" s="297"/>
      <c r="FL269" s="298"/>
      <c r="FM269" s="299"/>
      <c r="FN269" s="300"/>
      <c r="FO269" s="291"/>
      <c r="FP269" s="286"/>
      <c r="FQ269" s="297"/>
      <c r="FR269" s="298"/>
      <c r="FS269" s="299"/>
      <c r="FT269" s="300"/>
      <c r="FU269" s="291"/>
      <c r="FV269" s="286"/>
      <c r="FW269" s="297"/>
      <c r="FX269" s="298"/>
      <c r="FY269" s="299"/>
      <c r="FZ269" s="300"/>
      <c r="GA269" s="291"/>
      <c r="GB269" s="286"/>
      <c r="GC269" s="297"/>
      <c r="GD269" s="298"/>
      <c r="GE269" s="299"/>
      <c r="GF269" s="300"/>
      <c r="GG269" s="291"/>
      <c r="GH269" s="286"/>
      <c r="GI269" s="297"/>
      <c r="GJ269" s="298"/>
      <c r="GK269" s="299"/>
      <c r="GL269" s="300"/>
      <c r="GM269" s="291"/>
      <c r="GN269" s="286"/>
      <c r="GO269" s="297"/>
      <c r="GP269" s="298"/>
      <c r="GQ269" s="299"/>
      <c r="GR269" s="300"/>
      <c r="GS269" s="291"/>
      <c r="GT269" s="286"/>
      <c r="GU269" s="297"/>
      <c r="GV269" s="298"/>
      <c r="GW269" s="299"/>
      <c r="GX269" s="300"/>
      <c r="GY269" s="291"/>
      <c r="GZ269" s="286"/>
      <c r="HA269" s="297"/>
      <c r="HB269" s="298"/>
      <c r="HC269" s="299"/>
      <c r="HD269" s="300"/>
    </row>
    <row r="270" spans="1:212" x14ac:dyDescent="0.25">
      <c r="A270" s="280">
        <f>IF(AL270=1,(MAXA(A$18:A269)+1),0)</f>
        <v>0</v>
      </c>
      <c r="B270" s="280">
        <f>IF(BF270+BG270+BH270+BI270+BJ270&gt;0,MAXA(B$18:B269)+1,0)</f>
        <v>0</v>
      </c>
      <c r="C270" s="280">
        <f>IF(BL270+BM270+BN270+BO270+BP270&gt;0,MAXA(C$18:C269)+1,0)</f>
        <v>0</v>
      </c>
      <c r="D270" s="280">
        <f>IF(BR270+BS270+BT270+BU270+BV270&gt;0,MAXA(D$18:D269)+1,0)</f>
        <v>0</v>
      </c>
      <c r="E270" s="280">
        <f>IF(BX270+BY270+BZ270+CA270+CB270&gt;0,MAXA(E$18:E269)+1,0)</f>
        <v>0</v>
      </c>
      <c r="F270" s="280">
        <f>IF(CD270+CE270+CF270+CG270+CH270&gt;0,MAXA(F$18:F269)+1,0)</f>
        <v>0</v>
      </c>
      <c r="G270" s="280">
        <f>IF(CJ270+CK270+CL270+CM270+CN270&gt;0,MAXA(G$18:G269)+1,0)</f>
        <v>0</v>
      </c>
      <c r="H270" s="280">
        <f>IF(CP270+CQ270+CR270+CS270+CT270&gt;0,MAXA(H$18:H269)+1,0)</f>
        <v>0</v>
      </c>
      <c r="I270" s="280">
        <f>IF(CV270+CW270+CX270+CY270+CZ270&gt;0,MAXA(I$18:I269)+1,0)</f>
        <v>0</v>
      </c>
      <c r="J270" s="280">
        <f>IF(DB270+DC270+DD270+DE270+DF270&gt;0,MAXA(J$18:J269)+1,0)</f>
        <v>0</v>
      </c>
      <c r="K270" s="280">
        <f>IF(DH270+DI270+DJ270+DK270+DL270&gt;0,MAXA(K$18:K269)+1,0)</f>
        <v>0</v>
      </c>
      <c r="L270" s="280">
        <f>IF(DN270+DO270+DP270+DQ270+DR270&gt;0,MAXA(L$18:L269)+1,0)</f>
        <v>0</v>
      </c>
      <c r="M270" s="280">
        <f>IF(DT270+DU270+DV270+DW270+DX270&gt;0,MAXA(M$18:M269)+1,0)</f>
        <v>0</v>
      </c>
      <c r="N270" s="280">
        <f>IF(DZ270+EA270+EB270+EC270+ED270&gt;0,MAXA(N$18:N269)+1,0)</f>
        <v>0</v>
      </c>
      <c r="O270" s="280">
        <f>IF(EF270+EG270+EH270+EI270+EJ270&gt;0,MAXA(O$18:O269)+1,0)</f>
        <v>0</v>
      </c>
      <c r="P270" s="280">
        <f>IF(EL270+EM270+EN270+EO270+EP270&gt;0,MAXA(P$18:P269)+1,0)</f>
        <v>0</v>
      </c>
      <c r="Q270" s="280">
        <f>IF(ER270+ES270+ET270+EU270+EV270&gt;0,MAXA(Q$18:Q269)+1,0)</f>
        <v>0</v>
      </c>
      <c r="R270" s="280">
        <f>IF(EX270+EY270+EZ270+FA270+FB270&gt;0,MAXA(R$18:R269)+1,0)</f>
        <v>0</v>
      </c>
      <c r="S270" s="280">
        <f>IF(FD270+FE270+FF270+FG270+FH270&gt;0,MAXA(S$18:S269)+1,0)</f>
        <v>0</v>
      </c>
      <c r="T270" s="280">
        <f>IF(FJ270+FK270+FL270+FM270+FN270&gt;0,MAXA(T$18:T269)+1,0)</f>
        <v>0</v>
      </c>
      <c r="U270" s="280">
        <f>IF(FP270+FQ270+FR270+FS270+FT270&gt;0,MAXA(U$18:U269)+1,0)</f>
        <v>0</v>
      </c>
      <c r="V270" s="280">
        <f>IF(FV270+FW270+FX270+FY270+FZ270&gt;0,MAXA(V$18:V269)+1,0)</f>
        <v>0</v>
      </c>
      <c r="W270" s="280">
        <f>IF(GB270+GC270+GD270+GE270+GF270&gt;0,MAXA(W$18:W269)+1,0)</f>
        <v>0</v>
      </c>
      <c r="X270" s="280">
        <f>IF(GH270+GI270+GJ270+GK270+GL270&gt;0,MAXA(X$18:X269)+1,0)</f>
        <v>0</v>
      </c>
      <c r="Y270" s="280">
        <f>IF(GN270+GO270+GP270+GQ270+GR270&gt;0,MAXA(Y$18:Y269)+1,0)</f>
        <v>0</v>
      </c>
      <c r="Z270" s="280">
        <f>IF(GT270+GU270+GV270+GW270+GX270&gt;0,MAXA(Z$18:Z269)+1,0)</f>
        <v>0</v>
      </c>
      <c r="AA270" s="280">
        <f>IF(GZ270+HA270+HB270+HC270+HD270&gt;0,MAXA(AA$18:AA269)+1,0)</f>
        <v>0</v>
      </c>
      <c r="AB270" s="280">
        <f t="shared" si="119"/>
        <v>0</v>
      </c>
      <c r="AC270" s="280">
        <f t="shared" si="120"/>
        <v>0</v>
      </c>
      <c r="AD270" s="280">
        <f t="shared" si="121"/>
        <v>0</v>
      </c>
      <c r="AE270" s="280">
        <f t="shared" si="122"/>
        <v>0</v>
      </c>
      <c r="AF270" s="280">
        <f t="shared" si="123"/>
        <v>0</v>
      </c>
      <c r="AG270" s="280">
        <f t="shared" si="124"/>
        <v>0</v>
      </c>
      <c r="AH270" s="280">
        <f t="shared" si="125"/>
        <v>0</v>
      </c>
      <c r="AI270" s="280">
        <f t="shared" si="126"/>
        <v>0</v>
      </c>
      <c r="AJ270" s="280">
        <f t="shared" si="127"/>
        <v>0</v>
      </c>
      <c r="AK270" s="186" t="e">
        <f>MATCH(AY270,AY$18:AY702,0)</f>
        <v>#N/A</v>
      </c>
      <c r="AL270" s="280">
        <f t="shared" si="128"/>
        <v>0</v>
      </c>
      <c r="AM270" s="280">
        <f t="shared" si="133"/>
        <v>253</v>
      </c>
      <c r="AN270" s="415"/>
      <c r="AO270" s="416"/>
      <c r="AP270" s="303">
        <f t="shared" si="129"/>
        <v>0</v>
      </c>
      <c r="AQ270" s="304">
        <f t="shared" si="130"/>
        <v>0</v>
      </c>
      <c r="AR270" s="305">
        <f t="shared" si="131"/>
        <v>0</v>
      </c>
      <c r="AS270" s="284"/>
      <c r="AT270" s="285" t="str">
        <f t="shared" si="132"/>
        <v/>
      </c>
      <c r="AU270" s="286"/>
      <c r="AV270" s="287"/>
      <c r="AW270" s="288"/>
      <c r="AX270" s="289"/>
      <c r="AY270" s="290"/>
      <c r="AZ270" s="291"/>
      <c r="BA270" s="286"/>
      <c r="BB270" s="290"/>
      <c r="BC270" s="287"/>
      <c r="BD270" s="307"/>
      <c r="BE270" s="309"/>
      <c r="BF270" s="286"/>
      <c r="BG270" s="297"/>
      <c r="BH270" s="298"/>
      <c r="BI270" s="299"/>
      <c r="BJ270" s="300"/>
      <c r="BK270" s="301"/>
      <c r="BL270" s="286"/>
      <c r="BM270" s="297"/>
      <c r="BN270" s="298"/>
      <c r="BO270" s="299"/>
      <c r="BP270" s="300"/>
      <c r="BQ270" s="301"/>
      <c r="BR270" s="286"/>
      <c r="BS270" s="297"/>
      <c r="BT270" s="298"/>
      <c r="BU270" s="299"/>
      <c r="BV270" s="300"/>
      <c r="BW270" s="301"/>
      <c r="BX270" s="286"/>
      <c r="BY270" s="297"/>
      <c r="BZ270" s="298"/>
      <c r="CA270" s="299"/>
      <c r="CB270" s="300"/>
      <c r="CC270" s="291"/>
      <c r="CD270" s="286"/>
      <c r="CE270" s="297"/>
      <c r="CF270" s="298"/>
      <c r="CG270" s="299"/>
      <c r="CH270" s="300"/>
      <c r="CI270" s="291"/>
      <c r="CJ270" s="286"/>
      <c r="CK270" s="297"/>
      <c r="CL270" s="298"/>
      <c r="CM270" s="299"/>
      <c r="CN270" s="300"/>
      <c r="CO270" s="291"/>
      <c r="CP270" s="286"/>
      <c r="CQ270" s="297"/>
      <c r="CR270" s="298"/>
      <c r="CS270" s="299"/>
      <c r="CT270" s="300"/>
      <c r="CU270" s="291"/>
      <c r="CV270" s="286"/>
      <c r="CW270" s="297"/>
      <c r="CX270" s="298"/>
      <c r="CY270" s="299"/>
      <c r="CZ270" s="300"/>
      <c r="DA270" s="291"/>
      <c r="DB270" s="286"/>
      <c r="DC270" s="297"/>
      <c r="DD270" s="298"/>
      <c r="DE270" s="299"/>
      <c r="DF270" s="300"/>
      <c r="DG270" s="291"/>
      <c r="DH270" s="286"/>
      <c r="DI270" s="297"/>
      <c r="DJ270" s="298"/>
      <c r="DK270" s="299"/>
      <c r="DL270" s="300"/>
      <c r="DM270" s="291"/>
      <c r="DN270" s="286"/>
      <c r="DO270" s="297"/>
      <c r="DP270" s="298"/>
      <c r="DQ270" s="299"/>
      <c r="DR270" s="300"/>
      <c r="DS270" s="291"/>
      <c r="DT270" s="286"/>
      <c r="DU270" s="297"/>
      <c r="DV270" s="298"/>
      <c r="DW270" s="299"/>
      <c r="DX270" s="300"/>
      <c r="DY270" s="291"/>
      <c r="DZ270" s="286"/>
      <c r="EA270" s="297"/>
      <c r="EB270" s="298"/>
      <c r="EC270" s="299"/>
      <c r="ED270" s="300"/>
      <c r="EE270" s="291"/>
      <c r="EF270" s="286"/>
      <c r="EG270" s="297"/>
      <c r="EH270" s="298"/>
      <c r="EI270" s="299"/>
      <c r="EJ270" s="300"/>
      <c r="EK270" s="291"/>
      <c r="EL270" s="286"/>
      <c r="EM270" s="297"/>
      <c r="EN270" s="298"/>
      <c r="EO270" s="299"/>
      <c r="EP270" s="300"/>
      <c r="EQ270" s="291"/>
      <c r="ER270" s="286"/>
      <c r="ES270" s="297"/>
      <c r="ET270" s="298"/>
      <c r="EU270" s="299"/>
      <c r="EV270" s="300"/>
      <c r="EW270" s="291"/>
      <c r="EX270" s="286"/>
      <c r="EY270" s="297"/>
      <c r="EZ270" s="298"/>
      <c r="FA270" s="299"/>
      <c r="FB270" s="300"/>
      <c r="FC270" s="291"/>
      <c r="FD270" s="286"/>
      <c r="FE270" s="297"/>
      <c r="FF270" s="298"/>
      <c r="FG270" s="299"/>
      <c r="FH270" s="300"/>
      <c r="FI270" s="291"/>
      <c r="FJ270" s="286"/>
      <c r="FK270" s="297"/>
      <c r="FL270" s="298"/>
      <c r="FM270" s="299"/>
      <c r="FN270" s="300"/>
      <c r="FO270" s="291"/>
      <c r="FP270" s="286"/>
      <c r="FQ270" s="297"/>
      <c r="FR270" s="298"/>
      <c r="FS270" s="299"/>
      <c r="FT270" s="300"/>
      <c r="FU270" s="291"/>
      <c r="FV270" s="286"/>
      <c r="FW270" s="297"/>
      <c r="FX270" s="298"/>
      <c r="FY270" s="299"/>
      <c r="FZ270" s="300"/>
      <c r="GA270" s="291"/>
      <c r="GB270" s="286"/>
      <c r="GC270" s="297"/>
      <c r="GD270" s="298"/>
      <c r="GE270" s="299"/>
      <c r="GF270" s="300"/>
      <c r="GG270" s="291"/>
      <c r="GH270" s="286"/>
      <c r="GI270" s="297"/>
      <c r="GJ270" s="298"/>
      <c r="GK270" s="299"/>
      <c r="GL270" s="300"/>
      <c r="GM270" s="291"/>
      <c r="GN270" s="286"/>
      <c r="GO270" s="297"/>
      <c r="GP270" s="298"/>
      <c r="GQ270" s="299"/>
      <c r="GR270" s="300"/>
      <c r="GS270" s="291"/>
      <c r="GT270" s="286"/>
      <c r="GU270" s="297"/>
      <c r="GV270" s="298"/>
      <c r="GW270" s="299"/>
      <c r="GX270" s="300"/>
      <c r="GY270" s="291"/>
      <c r="GZ270" s="286"/>
      <c r="HA270" s="297"/>
      <c r="HB270" s="298"/>
      <c r="HC270" s="299"/>
      <c r="HD270" s="300"/>
    </row>
    <row r="271" spans="1:212" x14ac:dyDescent="0.25">
      <c r="A271" s="280">
        <f>IF(AL271=1,(MAXA(A$18:A270)+1),0)</f>
        <v>0</v>
      </c>
      <c r="B271" s="280">
        <f>IF(BF271+BG271+BH271+BI271+BJ271&gt;0,MAXA(B$18:B270)+1,0)</f>
        <v>0</v>
      </c>
      <c r="C271" s="280">
        <f>IF(BL271+BM271+BN271+BO271+BP271&gt;0,MAXA(C$18:C270)+1,0)</f>
        <v>0</v>
      </c>
      <c r="D271" s="280">
        <f>IF(BR271+BS271+BT271+BU271+BV271&gt;0,MAXA(D$18:D270)+1,0)</f>
        <v>0</v>
      </c>
      <c r="E271" s="280">
        <f>IF(BX271+BY271+BZ271+CA271+CB271&gt;0,MAXA(E$18:E270)+1,0)</f>
        <v>0</v>
      </c>
      <c r="F271" s="280">
        <f>IF(CD271+CE271+CF271+CG271+CH271&gt;0,MAXA(F$18:F270)+1,0)</f>
        <v>0</v>
      </c>
      <c r="G271" s="280">
        <f>IF(CJ271+CK271+CL271+CM271+CN271&gt;0,MAXA(G$18:G270)+1,0)</f>
        <v>0</v>
      </c>
      <c r="H271" s="280">
        <f>IF(CP271+CQ271+CR271+CS271+CT271&gt;0,MAXA(H$18:H270)+1,0)</f>
        <v>0</v>
      </c>
      <c r="I271" s="280">
        <f>IF(CV271+CW271+CX271+CY271+CZ271&gt;0,MAXA(I$18:I270)+1,0)</f>
        <v>0</v>
      </c>
      <c r="J271" s="280">
        <f>IF(DB271+DC271+DD271+DE271+DF271&gt;0,MAXA(J$18:J270)+1,0)</f>
        <v>0</v>
      </c>
      <c r="K271" s="280">
        <f>IF(DH271+DI271+DJ271+DK271+DL271&gt;0,MAXA(K$18:K270)+1,0)</f>
        <v>0</v>
      </c>
      <c r="L271" s="280">
        <f>IF(DN271+DO271+DP271+DQ271+DR271&gt;0,MAXA(L$18:L270)+1,0)</f>
        <v>0</v>
      </c>
      <c r="M271" s="280">
        <f>IF(DT271+DU271+DV271+DW271+DX271&gt;0,MAXA(M$18:M270)+1,0)</f>
        <v>0</v>
      </c>
      <c r="N271" s="280">
        <f>IF(DZ271+EA271+EB271+EC271+ED271&gt;0,MAXA(N$18:N270)+1,0)</f>
        <v>0</v>
      </c>
      <c r="O271" s="280">
        <f>IF(EF271+EG271+EH271+EI271+EJ271&gt;0,MAXA(O$18:O270)+1,0)</f>
        <v>0</v>
      </c>
      <c r="P271" s="280">
        <f>IF(EL271+EM271+EN271+EO271+EP271&gt;0,MAXA(P$18:P270)+1,0)</f>
        <v>0</v>
      </c>
      <c r="Q271" s="280">
        <f>IF(ER271+ES271+ET271+EU271+EV271&gt;0,MAXA(Q$18:Q270)+1,0)</f>
        <v>0</v>
      </c>
      <c r="R271" s="280">
        <f>IF(EX271+EY271+EZ271+FA271+FB271&gt;0,MAXA(R$18:R270)+1,0)</f>
        <v>0</v>
      </c>
      <c r="S271" s="280">
        <f>IF(FD271+FE271+FF271+FG271+FH271&gt;0,MAXA(S$18:S270)+1,0)</f>
        <v>0</v>
      </c>
      <c r="T271" s="280">
        <f>IF(FJ271+FK271+FL271+FM271+FN271&gt;0,MAXA(T$18:T270)+1,0)</f>
        <v>0</v>
      </c>
      <c r="U271" s="280">
        <f>IF(FP271+FQ271+FR271+FS271+FT271&gt;0,MAXA(U$18:U270)+1,0)</f>
        <v>0</v>
      </c>
      <c r="V271" s="280">
        <f>IF(FV271+FW271+FX271+FY271+FZ271&gt;0,MAXA(V$18:V270)+1,0)</f>
        <v>0</v>
      </c>
      <c r="W271" s="280">
        <f>IF(GB271+GC271+GD271+GE271+GF271&gt;0,MAXA(W$18:W270)+1,0)</f>
        <v>0</v>
      </c>
      <c r="X271" s="280">
        <f>IF(GH271+GI271+GJ271+GK271+GL271&gt;0,MAXA(X$18:X270)+1,0)</f>
        <v>0</v>
      </c>
      <c r="Y271" s="280">
        <f>IF(GN271+GO271+GP271+GQ271+GR271&gt;0,MAXA(Y$18:Y270)+1,0)</f>
        <v>0</v>
      </c>
      <c r="Z271" s="280">
        <f>IF(GT271+GU271+GV271+GW271+GX271&gt;0,MAXA(Z$18:Z270)+1,0)</f>
        <v>0</v>
      </c>
      <c r="AA271" s="280">
        <f>IF(GZ271+HA271+HB271+HC271+HD271&gt;0,MAXA(AA$18:AA270)+1,0)</f>
        <v>0</v>
      </c>
      <c r="AB271" s="280">
        <f t="shared" si="119"/>
        <v>0</v>
      </c>
      <c r="AC271" s="280">
        <f t="shared" si="120"/>
        <v>0</v>
      </c>
      <c r="AD271" s="280">
        <f t="shared" si="121"/>
        <v>0</v>
      </c>
      <c r="AE271" s="280">
        <f t="shared" si="122"/>
        <v>0</v>
      </c>
      <c r="AF271" s="280">
        <f t="shared" si="123"/>
        <v>0</v>
      </c>
      <c r="AG271" s="280">
        <f t="shared" si="124"/>
        <v>0</v>
      </c>
      <c r="AH271" s="280">
        <f t="shared" si="125"/>
        <v>0</v>
      </c>
      <c r="AI271" s="280">
        <f t="shared" si="126"/>
        <v>0</v>
      </c>
      <c r="AJ271" s="280">
        <f t="shared" si="127"/>
        <v>0</v>
      </c>
      <c r="AK271" s="186" t="e">
        <f>MATCH(AY271,AY$18:AY703,0)</f>
        <v>#N/A</v>
      </c>
      <c r="AL271" s="280">
        <f t="shared" si="128"/>
        <v>0</v>
      </c>
      <c r="AM271" s="280">
        <f t="shared" si="133"/>
        <v>254</v>
      </c>
      <c r="AN271" s="415"/>
      <c r="AO271" s="416"/>
      <c r="AP271" s="303">
        <f t="shared" si="129"/>
        <v>0</v>
      </c>
      <c r="AQ271" s="304">
        <f t="shared" si="130"/>
        <v>0</v>
      </c>
      <c r="AR271" s="305">
        <f t="shared" si="131"/>
        <v>0</v>
      </c>
      <c r="AS271" s="284"/>
      <c r="AT271" s="285" t="str">
        <f t="shared" si="132"/>
        <v/>
      </c>
      <c r="AU271" s="286"/>
      <c r="AV271" s="287"/>
      <c r="AW271" s="288"/>
      <c r="AX271" s="289"/>
      <c r="AY271" s="290"/>
      <c r="AZ271" s="291"/>
      <c r="BA271" s="286"/>
      <c r="BB271" s="290"/>
      <c r="BC271" s="287"/>
      <c r="BD271" s="307"/>
      <c r="BE271" s="309"/>
      <c r="BF271" s="286"/>
      <c r="BG271" s="297"/>
      <c r="BH271" s="298"/>
      <c r="BI271" s="299"/>
      <c r="BJ271" s="300"/>
      <c r="BK271" s="301"/>
      <c r="BL271" s="286"/>
      <c r="BM271" s="297"/>
      <c r="BN271" s="298"/>
      <c r="BO271" s="299"/>
      <c r="BP271" s="300"/>
      <c r="BQ271" s="301"/>
      <c r="BR271" s="286"/>
      <c r="BS271" s="297"/>
      <c r="BT271" s="298"/>
      <c r="BU271" s="299"/>
      <c r="BV271" s="300"/>
      <c r="BW271" s="301"/>
      <c r="BX271" s="286"/>
      <c r="BY271" s="297"/>
      <c r="BZ271" s="298"/>
      <c r="CA271" s="299"/>
      <c r="CB271" s="300"/>
      <c r="CC271" s="291"/>
      <c r="CD271" s="286"/>
      <c r="CE271" s="297"/>
      <c r="CF271" s="298"/>
      <c r="CG271" s="299"/>
      <c r="CH271" s="300"/>
      <c r="CI271" s="291"/>
      <c r="CJ271" s="286"/>
      <c r="CK271" s="297"/>
      <c r="CL271" s="298"/>
      <c r="CM271" s="299"/>
      <c r="CN271" s="300"/>
      <c r="CO271" s="291"/>
      <c r="CP271" s="286"/>
      <c r="CQ271" s="297"/>
      <c r="CR271" s="298"/>
      <c r="CS271" s="299"/>
      <c r="CT271" s="300"/>
      <c r="CU271" s="291"/>
      <c r="CV271" s="286"/>
      <c r="CW271" s="297"/>
      <c r="CX271" s="298"/>
      <c r="CY271" s="299"/>
      <c r="CZ271" s="300"/>
      <c r="DA271" s="291"/>
      <c r="DB271" s="286"/>
      <c r="DC271" s="297"/>
      <c r="DD271" s="298"/>
      <c r="DE271" s="299"/>
      <c r="DF271" s="300"/>
      <c r="DG271" s="291"/>
      <c r="DH271" s="286"/>
      <c r="DI271" s="297"/>
      <c r="DJ271" s="298"/>
      <c r="DK271" s="299"/>
      <c r="DL271" s="300"/>
      <c r="DM271" s="291"/>
      <c r="DN271" s="286"/>
      <c r="DO271" s="297"/>
      <c r="DP271" s="298"/>
      <c r="DQ271" s="299"/>
      <c r="DR271" s="300"/>
      <c r="DS271" s="291"/>
      <c r="DT271" s="286"/>
      <c r="DU271" s="297"/>
      <c r="DV271" s="298"/>
      <c r="DW271" s="299"/>
      <c r="DX271" s="300"/>
      <c r="DY271" s="291"/>
      <c r="DZ271" s="286"/>
      <c r="EA271" s="297"/>
      <c r="EB271" s="298"/>
      <c r="EC271" s="299"/>
      <c r="ED271" s="300"/>
      <c r="EE271" s="291"/>
      <c r="EF271" s="286"/>
      <c r="EG271" s="297"/>
      <c r="EH271" s="298"/>
      <c r="EI271" s="299"/>
      <c r="EJ271" s="300"/>
      <c r="EK271" s="291"/>
      <c r="EL271" s="286"/>
      <c r="EM271" s="297"/>
      <c r="EN271" s="298"/>
      <c r="EO271" s="299"/>
      <c r="EP271" s="300"/>
      <c r="EQ271" s="291"/>
      <c r="ER271" s="286"/>
      <c r="ES271" s="297"/>
      <c r="ET271" s="298"/>
      <c r="EU271" s="299"/>
      <c r="EV271" s="300"/>
      <c r="EW271" s="291"/>
      <c r="EX271" s="286"/>
      <c r="EY271" s="297"/>
      <c r="EZ271" s="298"/>
      <c r="FA271" s="299"/>
      <c r="FB271" s="300"/>
      <c r="FC271" s="291"/>
      <c r="FD271" s="286"/>
      <c r="FE271" s="297"/>
      <c r="FF271" s="298"/>
      <c r="FG271" s="299"/>
      <c r="FH271" s="300"/>
      <c r="FI271" s="291"/>
      <c r="FJ271" s="286"/>
      <c r="FK271" s="297"/>
      <c r="FL271" s="298"/>
      <c r="FM271" s="299"/>
      <c r="FN271" s="300"/>
      <c r="FO271" s="291"/>
      <c r="FP271" s="286"/>
      <c r="FQ271" s="297"/>
      <c r="FR271" s="298"/>
      <c r="FS271" s="299"/>
      <c r="FT271" s="300"/>
      <c r="FU271" s="291"/>
      <c r="FV271" s="286"/>
      <c r="FW271" s="297"/>
      <c r="FX271" s="298"/>
      <c r="FY271" s="299"/>
      <c r="FZ271" s="300"/>
      <c r="GA271" s="291"/>
      <c r="GB271" s="286"/>
      <c r="GC271" s="297"/>
      <c r="GD271" s="298"/>
      <c r="GE271" s="299"/>
      <c r="GF271" s="300"/>
      <c r="GG271" s="291"/>
      <c r="GH271" s="286"/>
      <c r="GI271" s="297"/>
      <c r="GJ271" s="298"/>
      <c r="GK271" s="299"/>
      <c r="GL271" s="300"/>
      <c r="GM271" s="291"/>
      <c r="GN271" s="286"/>
      <c r="GO271" s="297"/>
      <c r="GP271" s="298"/>
      <c r="GQ271" s="299"/>
      <c r="GR271" s="300"/>
      <c r="GS271" s="291"/>
      <c r="GT271" s="286"/>
      <c r="GU271" s="297"/>
      <c r="GV271" s="298"/>
      <c r="GW271" s="299"/>
      <c r="GX271" s="300"/>
      <c r="GY271" s="291"/>
      <c r="GZ271" s="286"/>
      <c r="HA271" s="297"/>
      <c r="HB271" s="298"/>
      <c r="HC271" s="299"/>
      <c r="HD271" s="300"/>
    </row>
    <row r="272" spans="1:212" x14ac:dyDescent="0.25">
      <c r="A272" s="280">
        <f>IF(AL272=1,(MAXA(A$18:A271)+1),0)</f>
        <v>0</v>
      </c>
      <c r="B272" s="280">
        <f>IF(BF272+BG272+BH272+BI272+BJ272&gt;0,MAXA(B$18:B271)+1,0)</f>
        <v>0</v>
      </c>
      <c r="C272" s="280">
        <f>IF(BL272+BM272+BN272+BO272+BP272&gt;0,MAXA(C$18:C271)+1,0)</f>
        <v>0</v>
      </c>
      <c r="D272" s="280">
        <f>IF(BR272+BS272+BT272+BU272+BV272&gt;0,MAXA(D$18:D271)+1,0)</f>
        <v>0</v>
      </c>
      <c r="E272" s="280">
        <f>IF(BX272+BY272+BZ272+CA272+CB272&gt;0,MAXA(E$18:E271)+1,0)</f>
        <v>0</v>
      </c>
      <c r="F272" s="280">
        <f>IF(CD272+CE272+CF272+CG272+CH272&gt;0,MAXA(F$18:F271)+1,0)</f>
        <v>0</v>
      </c>
      <c r="G272" s="280">
        <f>IF(CJ272+CK272+CL272+CM272+CN272&gt;0,MAXA(G$18:G271)+1,0)</f>
        <v>0</v>
      </c>
      <c r="H272" s="280">
        <f>IF(CP272+CQ272+CR272+CS272+CT272&gt;0,MAXA(H$18:H271)+1,0)</f>
        <v>0</v>
      </c>
      <c r="I272" s="280">
        <f>IF(CV272+CW272+CX272+CY272+CZ272&gt;0,MAXA(I$18:I271)+1,0)</f>
        <v>0</v>
      </c>
      <c r="J272" s="280">
        <f>IF(DB272+DC272+DD272+DE272+DF272&gt;0,MAXA(J$18:J271)+1,0)</f>
        <v>0</v>
      </c>
      <c r="K272" s="280">
        <f>IF(DH272+DI272+DJ272+DK272+DL272&gt;0,MAXA(K$18:K271)+1,0)</f>
        <v>0</v>
      </c>
      <c r="L272" s="280">
        <f>IF(DN272+DO272+DP272+DQ272+DR272&gt;0,MAXA(L$18:L271)+1,0)</f>
        <v>0</v>
      </c>
      <c r="M272" s="280">
        <f>IF(DT272+DU272+DV272+DW272+DX272&gt;0,MAXA(M$18:M271)+1,0)</f>
        <v>0</v>
      </c>
      <c r="N272" s="280">
        <f>IF(DZ272+EA272+EB272+EC272+ED272&gt;0,MAXA(N$18:N271)+1,0)</f>
        <v>0</v>
      </c>
      <c r="O272" s="280">
        <f>IF(EF272+EG272+EH272+EI272+EJ272&gt;0,MAXA(O$18:O271)+1,0)</f>
        <v>0</v>
      </c>
      <c r="P272" s="280">
        <f>IF(EL272+EM272+EN272+EO272+EP272&gt;0,MAXA(P$18:P271)+1,0)</f>
        <v>0</v>
      </c>
      <c r="Q272" s="280">
        <f>IF(ER272+ES272+ET272+EU272+EV272&gt;0,MAXA(Q$18:Q271)+1,0)</f>
        <v>0</v>
      </c>
      <c r="R272" s="280">
        <f>IF(EX272+EY272+EZ272+FA272+FB272&gt;0,MAXA(R$18:R271)+1,0)</f>
        <v>0</v>
      </c>
      <c r="S272" s="280">
        <f>IF(FD272+FE272+FF272+FG272+FH272&gt;0,MAXA(S$18:S271)+1,0)</f>
        <v>0</v>
      </c>
      <c r="T272" s="280">
        <f>IF(FJ272+FK272+FL272+FM272+FN272&gt;0,MAXA(T$18:T271)+1,0)</f>
        <v>0</v>
      </c>
      <c r="U272" s="280">
        <f>IF(FP272+FQ272+FR272+FS272+FT272&gt;0,MAXA(U$18:U271)+1,0)</f>
        <v>0</v>
      </c>
      <c r="V272" s="280">
        <f>IF(FV272+FW272+FX272+FY272+FZ272&gt;0,MAXA(V$18:V271)+1,0)</f>
        <v>0</v>
      </c>
      <c r="W272" s="280">
        <f>IF(GB272+GC272+GD272+GE272+GF272&gt;0,MAXA(W$18:W271)+1,0)</f>
        <v>0</v>
      </c>
      <c r="X272" s="280">
        <f>IF(GH272+GI272+GJ272+GK272+GL272&gt;0,MAXA(X$18:X271)+1,0)</f>
        <v>0</v>
      </c>
      <c r="Y272" s="280">
        <f>IF(GN272+GO272+GP272+GQ272+GR272&gt;0,MAXA(Y$18:Y271)+1,0)</f>
        <v>0</v>
      </c>
      <c r="Z272" s="280">
        <f>IF(GT272+GU272+GV272+GW272+GX272&gt;0,MAXA(Z$18:Z271)+1,0)</f>
        <v>0</v>
      </c>
      <c r="AA272" s="280">
        <f>IF(GZ272+HA272+HB272+HC272+HD272&gt;0,MAXA(AA$18:AA271)+1,0)</f>
        <v>0</v>
      </c>
      <c r="AB272" s="280">
        <f t="shared" si="119"/>
        <v>0</v>
      </c>
      <c r="AC272" s="280">
        <f t="shared" si="120"/>
        <v>0</v>
      </c>
      <c r="AD272" s="280">
        <f t="shared" si="121"/>
        <v>0</v>
      </c>
      <c r="AE272" s="280">
        <f t="shared" si="122"/>
        <v>0</v>
      </c>
      <c r="AF272" s="280">
        <f t="shared" si="123"/>
        <v>0</v>
      </c>
      <c r="AG272" s="280">
        <f t="shared" si="124"/>
        <v>0</v>
      </c>
      <c r="AH272" s="280">
        <f t="shared" si="125"/>
        <v>0</v>
      </c>
      <c r="AI272" s="280">
        <f t="shared" si="126"/>
        <v>0</v>
      </c>
      <c r="AJ272" s="280">
        <f t="shared" si="127"/>
        <v>0</v>
      </c>
      <c r="AK272" s="186" t="e">
        <f>MATCH(AY272,AY$18:AY704,0)</f>
        <v>#N/A</v>
      </c>
      <c r="AL272" s="280">
        <f t="shared" si="128"/>
        <v>0</v>
      </c>
      <c r="AM272" s="280">
        <f t="shared" si="133"/>
        <v>255</v>
      </c>
      <c r="AN272" s="415"/>
      <c r="AO272" s="416"/>
      <c r="AP272" s="303">
        <f t="shared" si="129"/>
        <v>0</v>
      </c>
      <c r="AQ272" s="304">
        <f t="shared" si="130"/>
        <v>0</v>
      </c>
      <c r="AR272" s="305">
        <f t="shared" si="131"/>
        <v>0</v>
      </c>
      <c r="AS272" s="284"/>
      <c r="AT272" s="285" t="str">
        <f t="shared" si="132"/>
        <v/>
      </c>
      <c r="AU272" s="286"/>
      <c r="AV272" s="287"/>
      <c r="AW272" s="288"/>
      <c r="AX272" s="289"/>
      <c r="AY272" s="290"/>
      <c r="AZ272" s="291"/>
      <c r="BA272" s="286"/>
      <c r="BB272" s="290"/>
      <c r="BC272" s="287"/>
      <c r="BD272" s="307"/>
      <c r="BE272" s="309"/>
      <c r="BF272" s="286"/>
      <c r="BG272" s="297"/>
      <c r="BH272" s="298"/>
      <c r="BI272" s="299"/>
      <c r="BJ272" s="300"/>
      <c r="BK272" s="301"/>
      <c r="BL272" s="286"/>
      <c r="BM272" s="297"/>
      <c r="BN272" s="298"/>
      <c r="BO272" s="299"/>
      <c r="BP272" s="300"/>
      <c r="BQ272" s="301"/>
      <c r="BR272" s="286"/>
      <c r="BS272" s="297"/>
      <c r="BT272" s="298"/>
      <c r="BU272" s="299"/>
      <c r="BV272" s="300"/>
      <c r="BW272" s="301"/>
      <c r="BX272" s="286"/>
      <c r="BY272" s="297"/>
      <c r="BZ272" s="298"/>
      <c r="CA272" s="299"/>
      <c r="CB272" s="300"/>
      <c r="CC272" s="291"/>
      <c r="CD272" s="286"/>
      <c r="CE272" s="297"/>
      <c r="CF272" s="298"/>
      <c r="CG272" s="299"/>
      <c r="CH272" s="300"/>
      <c r="CI272" s="291"/>
      <c r="CJ272" s="286"/>
      <c r="CK272" s="297"/>
      <c r="CL272" s="298"/>
      <c r="CM272" s="299"/>
      <c r="CN272" s="300"/>
      <c r="CO272" s="291"/>
      <c r="CP272" s="286"/>
      <c r="CQ272" s="297"/>
      <c r="CR272" s="298"/>
      <c r="CS272" s="299"/>
      <c r="CT272" s="300"/>
      <c r="CU272" s="291"/>
      <c r="CV272" s="286"/>
      <c r="CW272" s="297"/>
      <c r="CX272" s="298"/>
      <c r="CY272" s="299"/>
      <c r="CZ272" s="300"/>
      <c r="DA272" s="291"/>
      <c r="DB272" s="286"/>
      <c r="DC272" s="297"/>
      <c r="DD272" s="298"/>
      <c r="DE272" s="299"/>
      <c r="DF272" s="300"/>
      <c r="DG272" s="291"/>
      <c r="DH272" s="286"/>
      <c r="DI272" s="297"/>
      <c r="DJ272" s="298"/>
      <c r="DK272" s="299"/>
      <c r="DL272" s="300"/>
      <c r="DM272" s="291"/>
      <c r="DN272" s="286"/>
      <c r="DO272" s="297"/>
      <c r="DP272" s="298"/>
      <c r="DQ272" s="299"/>
      <c r="DR272" s="300"/>
      <c r="DS272" s="291"/>
      <c r="DT272" s="286"/>
      <c r="DU272" s="297"/>
      <c r="DV272" s="298"/>
      <c r="DW272" s="299"/>
      <c r="DX272" s="300"/>
      <c r="DY272" s="291"/>
      <c r="DZ272" s="286"/>
      <c r="EA272" s="297"/>
      <c r="EB272" s="298"/>
      <c r="EC272" s="299"/>
      <c r="ED272" s="300"/>
      <c r="EE272" s="291"/>
      <c r="EF272" s="286"/>
      <c r="EG272" s="297"/>
      <c r="EH272" s="298"/>
      <c r="EI272" s="299"/>
      <c r="EJ272" s="300"/>
      <c r="EK272" s="291"/>
      <c r="EL272" s="286"/>
      <c r="EM272" s="297"/>
      <c r="EN272" s="298"/>
      <c r="EO272" s="299"/>
      <c r="EP272" s="300"/>
      <c r="EQ272" s="291"/>
      <c r="ER272" s="286"/>
      <c r="ES272" s="297"/>
      <c r="ET272" s="298"/>
      <c r="EU272" s="299"/>
      <c r="EV272" s="300"/>
      <c r="EW272" s="291"/>
      <c r="EX272" s="286"/>
      <c r="EY272" s="297"/>
      <c r="EZ272" s="298"/>
      <c r="FA272" s="299"/>
      <c r="FB272" s="300"/>
      <c r="FC272" s="291"/>
      <c r="FD272" s="286"/>
      <c r="FE272" s="297"/>
      <c r="FF272" s="298"/>
      <c r="FG272" s="299"/>
      <c r="FH272" s="300"/>
      <c r="FI272" s="291"/>
      <c r="FJ272" s="286"/>
      <c r="FK272" s="297"/>
      <c r="FL272" s="298"/>
      <c r="FM272" s="299"/>
      <c r="FN272" s="300"/>
      <c r="FO272" s="291"/>
      <c r="FP272" s="286"/>
      <c r="FQ272" s="297"/>
      <c r="FR272" s="298"/>
      <c r="FS272" s="299"/>
      <c r="FT272" s="300"/>
      <c r="FU272" s="291"/>
      <c r="FV272" s="286"/>
      <c r="FW272" s="297"/>
      <c r="FX272" s="298"/>
      <c r="FY272" s="299"/>
      <c r="FZ272" s="300"/>
      <c r="GA272" s="291"/>
      <c r="GB272" s="286"/>
      <c r="GC272" s="297"/>
      <c r="GD272" s="298"/>
      <c r="GE272" s="299"/>
      <c r="GF272" s="300"/>
      <c r="GG272" s="291"/>
      <c r="GH272" s="286"/>
      <c r="GI272" s="297"/>
      <c r="GJ272" s="298"/>
      <c r="GK272" s="299"/>
      <c r="GL272" s="300"/>
      <c r="GM272" s="291"/>
      <c r="GN272" s="286"/>
      <c r="GO272" s="297"/>
      <c r="GP272" s="298"/>
      <c r="GQ272" s="299"/>
      <c r="GR272" s="300"/>
      <c r="GS272" s="291"/>
      <c r="GT272" s="286"/>
      <c r="GU272" s="297"/>
      <c r="GV272" s="298"/>
      <c r="GW272" s="299"/>
      <c r="GX272" s="300"/>
      <c r="GY272" s="291"/>
      <c r="GZ272" s="286"/>
      <c r="HA272" s="297"/>
      <c r="HB272" s="298"/>
      <c r="HC272" s="299"/>
      <c r="HD272" s="300"/>
    </row>
    <row r="273" spans="1:212" x14ac:dyDescent="0.25">
      <c r="A273" s="280">
        <f>IF(AL273=1,(MAXA(A$18:A272)+1),0)</f>
        <v>0</v>
      </c>
      <c r="B273" s="280">
        <f>IF(BF273+BG273+BH273+BI273+BJ273&gt;0,MAXA(B$18:B272)+1,0)</f>
        <v>0</v>
      </c>
      <c r="C273" s="280">
        <f>IF(BL273+BM273+BN273+BO273+BP273&gt;0,MAXA(C$18:C272)+1,0)</f>
        <v>0</v>
      </c>
      <c r="D273" s="280">
        <f>IF(BR273+BS273+BT273+BU273+BV273&gt;0,MAXA(D$18:D272)+1,0)</f>
        <v>0</v>
      </c>
      <c r="E273" s="280">
        <f>IF(BX273+BY273+BZ273+CA273+CB273&gt;0,MAXA(E$18:E272)+1,0)</f>
        <v>0</v>
      </c>
      <c r="F273" s="280">
        <f>IF(CD273+CE273+CF273+CG273+CH273&gt;0,MAXA(F$18:F272)+1,0)</f>
        <v>0</v>
      </c>
      <c r="G273" s="280">
        <f>IF(CJ273+CK273+CL273+CM273+CN273&gt;0,MAXA(G$18:G272)+1,0)</f>
        <v>0</v>
      </c>
      <c r="H273" s="280">
        <f>IF(CP273+CQ273+CR273+CS273+CT273&gt;0,MAXA(H$18:H272)+1,0)</f>
        <v>0</v>
      </c>
      <c r="I273" s="280">
        <f>IF(CV273+CW273+CX273+CY273+CZ273&gt;0,MAXA(I$18:I272)+1,0)</f>
        <v>0</v>
      </c>
      <c r="J273" s="280">
        <f>IF(DB273+DC273+DD273+DE273+DF273&gt;0,MAXA(J$18:J272)+1,0)</f>
        <v>0</v>
      </c>
      <c r="K273" s="280">
        <f>IF(DH273+DI273+DJ273+DK273+DL273&gt;0,MAXA(K$18:K272)+1,0)</f>
        <v>0</v>
      </c>
      <c r="L273" s="280">
        <f>IF(DN273+DO273+DP273+DQ273+DR273&gt;0,MAXA(L$18:L272)+1,0)</f>
        <v>0</v>
      </c>
      <c r="M273" s="280">
        <f>IF(DT273+DU273+DV273+DW273+DX273&gt;0,MAXA(M$18:M272)+1,0)</f>
        <v>0</v>
      </c>
      <c r="N273" s="280">
        <f>IF(DZ273+EA273+EB273+EC273+ED273&gt;0,MAXA(N$18:N272)+1,0)</f>
        <v>0</v>
      </c>
      <c r="O273" s="280">
        <f>IF(EF273+EG273+EH273+EI273+EJ273&gt;0,MAXA(O$18:O272)+1,0)</f>
        <v>0</v>
      </c>
      <c r="P273" s="280">
        <f>IF(EL273+EM273+EN273+EO273+EP273&gt;0,MAXA(P$18:P272)+1,0)</f>
        <v>0</v>
      </c>
      <c r="Q273" s="280">
        <f>IF(ER273+ES273+ET273+EU273+EV273&gt;0,MAXA(Q$18:Q272)+1,0)</f>
        <v>0</v>
      </c>
      <c r="R273" s="280">
        <f>IF(EX273+EY273+EZ273+FA273+FB273&gt;0,MAXA(R$18:R272)+1,0)</f>
        <v>0</v>
      </c>
      <c r="S273" s="280">
        <f>IF(FD273+FE273+FF273+FG273+FH273&gt;0,MAXA(S$18:S272)+1,0)</f>
        <v>0</v>
      </c>
      <c r="T273" s="280">
        <f>IF(FJ273+FK273+FL273+FM273+FN273&gt;0,MAXA(T$18:T272)+1,0)</f>
        <v>0</v>
      </c>
      <c r="U273" s="280">
        <f>IF(FP273+FQ273+FR273+FS273+FT273&gt;0,MAXA(U$18:U272)+1,0)</f>
        <v>0</v>
      </c>
      <c r="V273" s="280">
        <f>IF(FV273+FW273+FX273+FY273+FZ273&gt;0,MAXA(V$18:V272)+1,0)</f>
        <v>0</v>
      </c>
      <c r="W273" s="280">
        <f>IF(GB273+GC273+GD273+GE273+GF273&gt;0,MAXA(W$18:W272)+1,0)</f>
        <v>0</v>
      </c>
      <c r="X273" s="280">
        <f>IF(GH273+GI273+GJ273+GK273+GL273&gt;0,MAXA(X$18:X272)+1,0)</f>
        <v>0</v>
      </c>
      <c r="Y273" s="280">
        <f>IF(GN273+GO273+GP273+GQ273+GR273&gt;0,MAXA(Y$18:Y272)+1,0)</f>
        <v>0</v>
      </c>
      <c r="Z273" s="280">
        <f>IF(GT273+GU273+GV273+GW273+GX273&gt;0,MAXA(Z$18:Z272)+1,0)</f>
        <v>0</v>
      </c>
      <c r="AA273" s="280">
        <f>IF(GZ273+HA273+HB273+HC273+HD273&gt;0,MAXA(AA$18:AA272)+1,0)</f>
        <v>0</v>
      </c>
      <c r="AB273" s="280">
        <f t="shared" ref="AB273:AB334" si="134">IF(AU273="Yes",1,0)</f>
        <v>0</v>
      </c>
      <c r="AC273" s="280">
        <f t="shared" ref="AC273:AC334" si="135">BA273+BF273+BG273+BL273+BM273+BR273+BS273+BX273+BY273+CD273+CE273+CJ273+CK273+CP273+CQ273+CV273+CW273+DB273+DC273+DH273+DI273+DN273+DO273+DT273+DU273+DZ273+EA273+EF273+EG273</f>
        <v>0</v>
      </c>
      <c r="AD273" s="280">
        <f t="shared" ref="AD273:AD334" si="136">BD273+BJ273+BP273+BV273+CB273+CH273+CN273+CT273+CZ273+DF273+DL273+DR273+DX273+ED273+EJ273</f>
        <v>0</v>
      </c>
      <c r="AE273" s="280">
        <f t="shared" ref="AE273:AE334" si="137">BC273+BI273+BO273+BU273+CA273+CG273+CM273+CS273+CY273+DE273+DK273+DQ273+DW273+EC273+EI273</f>
        <v>0</v>
      </c>
      <c r="AF273" s="280">
        <f t="shared" ref="AF273:AF334" si="138">IF(AD273&lt;&gt;AH273,1,0)</f>
        <v>0</v>
      </c>
      <c r="AG273" s="280">
        <f t="shared" ref="AG273:AG334" si="139">IF(AND(AS273="OP",AJ273=1,AR273=0),1,0)</f>
        <v>0</v>
      </c>
      <c r="AH273" s="280">
        <f t="shared" ref="AH273:AH334" si="140">IF(AV273="Yes",1,0)</f>
        <v>0</v>
      </c>
      <c r="AI273" s="280">
        <f t="shared" ref="AI273:AI334" si="141">BB273+BH273+BN273+BT273+BZ273+CF273+CL273+CR273+CX273+DD273+DJ273+DP273+DV273+EB273+EH273</f>
        <v>0</v>
      </c>
      <c r="AJ273" s="280">
        <f t="shared" ref="AJ273:AJ334" si="142">IF(OR(AY273&lt;&gt;0,AX273="Yes"),1,0)</f>
        <v>0</v>
      </c>
      <c r="AK273" s="186" t="e">
        <f>MATCH(AY273,AY$18:AY705,0)</f>
        <v>#N/A</v>
      </c>
      <c r="AL273" s="280">
        <f t="shared" ref="AL273:AL334" si="143">IF(OR(AP273&gt;0,AQ273&gt;0),1,0)</f>
        <v>0</v>
      </c>
      <c r="AM273" s="280">
        <f t="shared" si="133"/>
        <v>256</v>
      </c>
      <c r="AN273" s="415"/>
      <c r="AO273" s="416"/>
      <c r="AP273" s="303">
        <f t="shared" ref="AP273:AP334" si="144">AC273+AI273</f>
        <v>0</v>
      </c>
      <c r="AQ273" s="304">
        <f t="shared" ref="AQ273:AQ334" si="145">AD273</f>
        <v>0</v>
      </c>
      <c r="AR273" s="305">
        <f t="shared" ref="AR273:AR334" si="146">AE273</f>
        <v>0</v>
      </c>
      <c r="AS273" s="284"/>
      <c r="AT273" s="285" t="str">
        <f t="shared" si="132"/>
        <v/>
      </c>
      <c r="AU273" s="286"/>
      <c r="AV273" s="287"/>
      <c r="AW273" s="288"/>
      <c r="AX273" s="289"/>
      <c r="AY273" s="290"/>
      <c r="AZ273" s="291"/>
      <c r="BA273" s="286"/>
      <c r="BB273" s="290"/>
      <c r="BC273" s="287"/>
      <c r="BD273" s="307"/>
      <c r="BE273" s="309"/>
      <c r="BF273" s="286"/>
      <c r="BG273" s="297"/>
      <c r="BH273" s="298"/>
      <c r="BI273" s="299"/>
      <c r="BJ273" s="300"/>
      <c r="BK273" s="301"/>
      <c r="BL273" s="286"/>
      <c r="BM273" s="297"/>
      <c r="BN273" s="298"/>
      <c r="BO273" s="299"/>
      <c r="BP273" s="300"/>
      <c r="BQ273" s="301"/>
      <c r="BR273" s="286"/>
      <c r="BS273" s="297"/>
      <c r="BT273" s="298"/>
      <c r="BU273" s="299"/>
      <c r="BV273" s="300"/>
      <c r="BW273" s="301"/>
      <c r="BX273" s="286"/>
      <c r="BY273" s="297"/>
      <c r="BZ273" s="298"/>
      <c r="CA273" s="299"/>
      <c r="CB273" s="300"/>
      <c r="CC273" s="291"/>
      <c r="CD273" s="286"/>
      <c r="CE273" s="297"/>
      <c r="CF273" s="298"/>
      <c r="CG273" s="299"/>
      <c r="CH273" s="300"/>
      <c r="CI273" s="291"/>
      <c r="CJ273" s="286"/>
      <c r="CK273" s="297"/>
      <c r="CL273" s="298"/>
      <c r="CM273" s="299"/>
      <c r="CN273" s="300"/>
      <c r="CO273" s="291"/>
      <c r="CP273" s="286"/>
      <c r="CQ273" s="297"/>
      <c r="CR273" s="298"/>
      <c r="CS273" s="299"/>
      <c r="CT273" s="300"/>
      <c r="CU273" s="291"/>
      <c r="CV273" s="286"/>
      <c r="CW273" s="297"/>
      <c r="CX273" s="298"/>
      <c r="CY273" s="299"/>
      <c r="CZ273" s="300"/>
      <c r="DA273" s="291"/>
      <c r="DB273" s="286"/>
      <c r="DC273" s="297"/>
      <c r="DD273" s="298"/>
      <c r="DE273" s="299"/>
      <c r="DF273" s="300"/>
      <c r="DG273" s="291"/>
      <c r="DH273" s="286"/>
      <c r="DI273" s="297"/>
      <c r="DJ273" s="298"/>
      <c r="DK273" s="299"/>
      <c r="DL273" s="300"/>
      <c r="DM273" s="291"/>
      <c r="DN273" s="286"/>
      <c r="DO273" s="297"/>
      <c r="DP273" s="298"/>
      <c r="DQ273" s="299"/>
      <c r="DR273" s="300"/>
      <c r="DS273" s="291"/>
      <c r="DT273" s="286"/>
      <c r="DU273" s="297"/>
      <c r="DV273" s="298"/>
      <c r="DW273" s="299"/>
      <c r="DX273" s="300"/>
      <c r="DY273" s="291"/>
      <c r="DZ273" s="286"/>
      <c r="EA273" s="297"/>
      <c r="EB273" s="298"/>
      <c r="EC273" s="299"/>
      <c r="ED273" s="300"/>
      <c r="EE273" s="291"/>
      <c r="EF273" s="286"/>
      <c r="EG273" s="297"/>
      <c r="EH273" s="298"/>
      <c r="EI273" s="299"/>
      <c r="EJ273" s="300"/>
      <c r="EK273" s="291"/>
      <c r="EL273" s="286"/>
      <c r="EM273" s="297"/>
      <c r="EN273" s="298"/>
      <c r="EO273" s="299"/>
      <c r="EP273" s="300"/>
      <c r="EQ273" s="291"/>
      <c r="ER273" s="286"/>
      <c r="ES273" s="297"/>
      <c r="ET273" s="298"/>
      <c r="EU273" s="299"/>
      <c r="EV273" s="300"/>
      <c r="EW273" s="291"/>
      <c r="EX273" s="286"/>
      <c r="EY273" s="297"/>
      <c r="EZ273" s="298"/>
      <c r="FA273" s="299"/>
      <c r="FB273" s="300"/>
      <c r="FC273" s="291"/>
      <c r="FD273" s="286"/>
      <c r="FE273" s="297"/>
      <c r="FF273" s="298"/>
      <c r="FG273" s="299"/>
      <c r="FH273" s="300"/>
      <c r="FI273" s="291"/>
      <c r="FJ273" s="286"/>
      <c r="FK273" s="297"/>
      <c r="FL273" s="298"/>
      <c r="FM273" s="299"/>
      <c r="FN273" s="300"/>
      <c r="FO273" s="291"/>
      <c r="FP273" s="286"/>
      <c r="FQ273" s="297"/>
      <c r="FR273" s="298"/>
      <c r="FS273" s="299"/>
      <c r="FT273" s="300"/>
      <c r="FU273" s="291"/>
      <c r="FV273" s="286"/>
      <c r="FW273" s="297"/>
      <c r="FX273" s="298"/>
      <c r="FY273" s="299"/>
      <c r="FZ273" s="300"/>
      <c r="GA273" s="291"/>
      <c r="GB273" s="286"/>
      <c r="GC273" s="297"/>
      <c r="GD273" s="298"/>
      <c r="GE273" s="299"/>
      <c r="GF273" s="300"/>
      <c r="GG273" s="291"/>
      <c r="GH273" s="286"/>
      <c r="GI273" s="297"/>
      <c r="GJ273" s="298"/>
      <c r="GK273" s="299"/>
      <c r="GL273" s="300"/>
      <c r="GM273" s="291"/>
      <c r="GN273" s="286"/>
      <c r="GO273" s="297"/>
      <c r="GP273" s="298"/>
      <c r="GQ273" s="299"/>
      <c r="GR273" s="300"/>
      <c r="GS273" s="291"/>
      <c r="GT273" s="286"/>
      <c r="GU273" s="297"/>
      <c r="GV273" s="298"/>
      <c r="GW273" s="299"/>
      <c r="GX273" s="300"/>
      <c r="GY273" s="291"/>
      <c r="GZ273" s="286"/>
      <c r="HA273" s="297"/>
      <c r="HB273" s="298"/>
      <c r="HC273" s="299"/>
      <c r="HD273" s="300"/>
    </row>
    <row r="274" spans="1:212" x14ac:dyDescent="0.25">
      <c r="A274" s="280">
        <f>IF(AL274=1,(MAXA(A$18:A273)+1),0)</f>
        <v>0</v>
      </c>
      <c r="B274" s="280">
        <f>IF(BF274+BG274+BH274+BI274+BJ274&gt;0,MAXA(B$18:B273)+1,0)</f>
        <v>0</v>
      </c>
      <c r="C274" s="280">
        <f>IF(BL274+BM274+BN274+BO274+BP274&gt;0,MAXA(C$18:C273)+1,0)</f>
        <v>0</v>
      </c>
      <c r="D274" s="280">
        <f>IF(BR274+BS274+BT274+BU274+BV274&gt;0,MAXA(D$18:D273)+1,0)</f>
        <v>0</v>
      </c>
      <c r="E274" s="280">
        <f>IF(BX274+BY274+BZ274+CA274+CB274&gt;0,MAXA(E$18:E273)+1,0)</f>
        <v>0</v>
      </c>
      <c r="F274" s="280">
        <f>IF(CD274+CE274+CF274+CG274+CH274&gt;0,MAXA(F$18:F273)+1,0)</f>
        <v>0</v>
      </c>
      <c r="G274" s="280">
        <f>IF(CJ274+CK274+CL274+CM274+CN274&gt;0,MAXA(G$18:G273)+1,0)</f>
        <v>0</v>
      </c>
      <c r="H274" s="280">
        <f>IF(CP274+CQ274+CR274+CS274+CT274&gt;0,MAXA(H$18:H273)+1,0)</f>
        <v>0</v>
      </c>
      <c r="I274" s="280">
        <f>IF(CV274+CW274+CX274+CY274+CZ274&gt;0,MAXA(I$18:I273)+1,0)</f>
        <v>0</v>
      </c>
      <c r="J274" s="280">
        <f>IF(DB274+DC274+DD274+DE274+DF274&gt;0,MAXA(J$18:J273)+1,0)</f>
        <v>0</v>
      </c>
      <c r="K274" s="280">
        <f>IF(DH274+DI274+DJ274+DK274+DL274&gt;0,MAXA(K$18:K273)+1,0)</f>
        <v>0</v>
      </c>
      <c r="L274" s="280">
        <f>IF(DN274+DO274+DP274+DQ274+DR274&gt;0,MAXA(L$18:L273)+1,0)</f>
        <v>0</v>
      </c>
      <c r="M274" s="280">
        <f>IF(DT274+DU274+DV274+DW274+DX274&gt;0,MAXA(M$18:M273)+1,0)</f>
        <v>0</v>
      </c>
      <c r="N274" s="280">
        <f>IF(DZ274+EA274+EB274+EC274+ED274&gt;0,MAXA(N$18:N273)+1,0)</f>
        <v>0</v>
      </c>
      <c r="O274" s="280">
        <f>IF(EF274+EG274+EH274+EI274+EJ274&gt;0,MAXA(O$18:O273)+1,0)</f>
        <v>0</v>
      </c>
      <c r="P274" s="280">
        <f>IF(EL274+EM274+EN274+EO274+EP274&gt;0,MAXA(P$18:P273)+1,0)</f>
        <v>0</v>
      </c>
      <c r="Q274" s="280">
        <f>IF(ER274+ES274+ET274+EU274+EV274&gt;0,MAXA(Q$18:Q273)+1,0)</f>
        <v>0</v>
      </c>
      <c r="R274" s="280">
        <f>IF(EX274+EY274+EZ274+FA274+FB274&gt;0,MAXA(R$18:R273)+1,0)</f>
        <v>0</v>
      </c>
      <c r="S274" s="280">
        <f>IF(FD274+FE274+FF274+FG274+FH274&gt;0,MAXA(S$18:S273)+1,0)</f>
        <v>0</v>
      </c>
      <c r="T274" s="280">
        <f>IF(FJ274+FK274+FL274+FM274+FN274&gt;0,MAXA(T$18:T273)+1,0)</f>
        <v>0</v>
      </c>
      <c r="U274" s="280">
        <f>IF(FP274+FQ274+FR274+FS274+FT274&gt;0,MAXA(U$18:U273)+1,0)</f>
        <v>0</v>
      </c>
      <c r="V274" s="280">
        <f>IF(FV274+FW274+FX274+FY274+FZ274&gt;0,MAXA(V$18:V273)+1,0)</f>
        <v>0</v>
      </c>
      <c r="W274" s="280">
        <f>IF(GB274+GC274+GD274+GE274+GF274&gt;0,MAXA(W$18:W273)+1,0)</f>
        <v>0</v>
      </c>
      <c r="X274" s="280">
        <f>IF(GH274+GI274+GJ274+GK274+GL274&gt;0,MAXA(X$18:X273)+1,0)</f>
        <v>0</v>
      </c>
      <c r="Y274" s="280">
        <f>IF(GN274+GO274+GP274+GQ274+GR274&gt;0,MAXA(Y$18:Y273)+1,0)</f>
        <v>0</v>
      </c>
      <c r="Z274" s="280">
        <f>IF(GT274+GU274+GV274+GW274+GX274&gt;0,MAXA(Z$18:Z273)+1,0)</f>
        <v>0</v>
      </c>
      <c r="AA274" s="280">
        <f>IF(GZ274+HA274+HB274+HC274+HD274&gt;0,MAXA(AA$18:AA273)+1,0)</f>
        <v>0</v>
      </c>
      <c r="AB274" s="280">
        <f t="shared" si="134"/>
        <v>0</v>
      </c>
      <c r="AC274" s="280">
        <f t="shared" si="135"/>
        <v>0</v>
      </c>
      <c r="AD274" s="280">
        <f t="shared" si="136"/>
        <v>0</v>
      </c>
      <c r="AE274" s="280">
        <f t="shared" si="137"/>
        <v>0</v>
      </c>
      <c r="AF274" s="280">
        <f t="shared" si="138"/>
        <v>0</v>
      </c>
      <c r="AG274" s="280">
        <f t="shared" si="139"/>
        <v>0</v>
      </c>
      <c r="AH274" s="280">
        <f t="shared" si="140"/>
        <v>0</v>
      </c>
      <c r="AI274" s="280">
        <f t="shared" si="141"/>
        <v>0</v>
      </c>
      <c r="AJ274" s="280">
        <f t="shared" si="142"/>
        <v>0</v>
      </c>
      <c r="AK274" s="186" t="e">
        <f>MATCH(AY274,AY$18:AY706,0)</f>
        <v>#N/A</v>
      </c>
      <c r="AL274" s="280">
        <f t="shared" si="143"/>
        <v>0</v>
      </c>
      <c r="AM274" s="280">
        <f t="shared" si="133"/>
        <v>257</v>
      </c>
      <c r="AN274" s="415"/>
      <c r="AO274" s="416"/>
      <c r="AP274" s="303">
        <f t="shared" si="144"/>
        <v>0</v>
      </c>
      <c r="AQ274" s="304">
        <f t="shared" si="145"/>
        <v>0</v>
      </c>
      <c r="AR274" s="305">
        <f t="shared" si="146"/>
        <v>0</v>
      </c>
      <c r="AS274" s="284"/>
      <c r="AT274" s="285" t="str">
        <f t="shared" ref="AT274:AT334" si="147">IF(AS274&lt;&gt;0,VLOOKUP(AS274,$AR$1:$AS$15,2,FALSE),"")</f>
        <v/>
      </c>
      <c r="AU274" s="286"/>
      <c r="AV274" s="287"/>
      <c r="AW274" s="288"/>
      <c r="AX274" s="289"/>
      <c r="AY274" s="290"/>
      <c r="AZ274" s="291"/>
      <c r="BA274" s="286"/>
      <c r="BB274" s="290"/>
      <c r="BC274" s="287"/>
      <c r="BD274" s="307"/>
      <c r="BE274" s="309"/>
      <c r="BF274" s="286"/>
      <c r="BG274" s="297"/>
      <c r="BH274" s="298"/>
      <c r="BI274" s="299"/>
      <c r="BJ274" s="300"/>
      <c r="BK274" s="301"/>
      <c r="BL274" s="286"/>
      <c r="BM274" s="297"/>
      <c r="BN274" s="298"/>
      <c r="BO274" s="299"/>
      <c r="BP274" s="300"/>
      <c r="BQ274" s="301"/>
      <c r="BR274" s="286"/>
      <c r="BS274" s="297"/>
      <c r="BT274" s="298"/>
      <c r="BU274" s="299"/>
      <c r="BV274" s="300"/>
      <c r="BW274" s="301"/>
      <c r="BX274" s="286"/>
      <c r="BY274" s="297"/>
      <c r="BZ274" s="298"/>
      <c r="CA274" s="299"/>
      <c r="CB274" s="300"/>
      <c r="CC274" s="291"/>
      <c r="CD274" s="286"/>
      <c r="CE274" s="297"/>
      <c r="CF274" s="298"/>
      <c r="CG274" s="299"/>
      <c r="CH274" s="300"/>
      <c r="CI274" s="291"/>
      <c r="CJ274" s="286"/>
      <c r="CK274" s="297"/>
      <c r="CL274" s="298"/>
      <c r="CM274" s="299"/>
      <c r="CN274" s="300"/>
      <c r="CO274" s="291"/>
      <c r="CP274" s="286"/>
      <c r="CQ274" s="297"/>
      <c r="CR274" s="298"/>
      <c r="CS274" s="299"/>
      <c r="CT274" s="300"/>
      <c r="CU274" s="291"/>
      <c r="CV274" s="286"/>
      <c r="CW274" s="297"/>
      <c r="CX274" s="298"/>
      <c r="CY274" s="299"/>
      <c r="CZ274" s="300"/>
      <c r="DA274" s="291"/>
      <c r="DB274" s="286"/>
      <c r="DC274" s="297"/>
      <c r="DD274" s="298"/>
      <c r="DE274" s="299"/>
      <c r="DF274" s="300"/>
      <c r="DG274" s="291"/>
      <c r="DH274" s="286"/>
      <c r="DI274" s="297"/>
      <c r="DJ274" s="298"/>
      <c r="DK274" s="299"/>
      <c r="DL274" s="300"/>
      <c r="DM274" s="291"/>
      <c r="DN274" s="286"/>
      <c r="DO274" s="297"/>
      <c r="DP274" s="298"/>
      <c r="DQ274" s="299"/>
      <c r="DR274" s="300"/>
      <c r="DS274" s="291"/>
      <c r="DT274" s="286"/>
      <c r="DU274" s="297"/>
      <c r="DV274" s="298"/>
      <c r="DW274" s="299"/>
      <c r="DX274" s="300"/>
      <c r="DY274" s="291"/>
      <c r="DZ274" s="286"/>
      <c r="EA274" s="297"/>
      <c r="EB274" s="298"/>
      <c r="EC274" s="299"/>
      <c r="ED274" s="300"/>
      <c r="EE274" s="291"/>
      <c r="EF274" s="286"/>
      <c r="EG274" s="297"/>
      <c r="EH274" s="298"/>
      <c r="EI274" s="299"/>
      <c r="EJ274" s="300"/>
      <c r="EK274" s="291"/>
      <c r="EL274" s="286"/>
      <c r="EM274" s="297"/>
      <c r="EN274" s="298"/>
      <c r="EO274" s="299"/>
      <c r="EP274" s="300"/>
      <c r="EQ274" s="291"/>
      <c r="ER274" s="286"/>
      <c r="ES274" s="297"/>
      <c r="ET274" s="298"/>
      <c r="EU274" s="299"/>
      <c r="EV274" s="300"/>
      <c r="EW274" s="291"/>
      <c r="EX274" s="286"/>
      <c r="EY274" s="297"/>
      <c r="EZ274" s="298"/>
      <c r="FA274" s="299"/>
      <c r="FB274" s="300"/>
      <c r="FC274" s="291"/>
      <c r="FD274" s="286"/>
      <c r="FE274" s="297"/>
      <c r="FF274" s="298"/>
      <c r="FG274" s="299"/>
      <c r="FH274" s="300"/>
      <c r="FI274" s="291"/>
      <c r="FJ274" s="286"/>
      <c r="FK274" s="297"/>
      <c r="FL274" s="298"/>
      <c r="FM274" s="299"/>
      <c r="FN274" s="300"/>
      <c r="FO274" s="291"/>
      <c r="FP274" s="286"/>
      <c r="FQ274" s="297"/>
      <c r="FR274" s="298"/>
      <c r="FS274" s="299"/>
      <c r="FT274" s="300"/>
      <c r="FU274" s="291"/>
      <c r="FV274" s="286"/>
      <c r="FW274" s="297"/>
      <c r="FX274" s="298"/>
      <c r="FY274" s="299"/>
      <c r="FZ274" s="300"/>
      <c r="GA274" s="291"/>
      <c r="GB274" s="286"/>
      <c r="GC274" s="297"/>
      <c r="GD274" s="298"/>
      <c r="GE274" s="299"/>
      <c r="GF274" s="300"/>
      <c r="GG274" s="291"/>
      <c r="GH274" s="286"/>
      <c r="GI274" s="297"/>
      <c r="GJ274" s="298"/>
      <c r="GK274" s="299"/>
      <c r="GL274" s="300"/>
      <c r="GM274" s="291"/>
      <c r="GN274" s="286"/>
      <c r="GO274" s="297"/>
      <c r="GP274" s="298"/>
      <c r="GQ274" s="299"/>
      <c r="GR274" s="300"/>
      <c r="GS274" s="291"/>
      <c r="GT274" s="286"/>
      <c r="GU274" s="297"/>
      <c r="GV274" s="298"/>
      <c r="GW274" s="299"/>
      <c r="GX274" s="300"/>
      <c r="GY274" s="291"/>
      <c r="GZ274" s="286"/>
      <c r="HA274" s="297"/>
      <c r="HB274" s="298"/>
      <c r="HC274" s="299"/>
      <c r="HD274" s="300"/>
    </row>
    <row r="275" spans="1:212" x14ac:dyDescent="0.25">
      <c r="A275" s="280">
        <f>IF(AL275=1,(MAXA(A$18:A274)+1),0)</f>
        <v>0</v>
      </c>
      <c r="B275" s="280">
        <f>IF(BF275+BG275+BH275+BI275+BJ275&gt;0,MAXA(B$18:B274)+1,0)</f>
        <v>0</v>
      </c>
      <c r="C275" s="280">
        <f>IF(BL275+BM275+BN275+BO275+BP275&gt;0,MAXA(C$18:C274)+1,0)</f>
        <v>0</v>
      </c>
      <c r="D275" s="280">
        <f>IF(BR275+BS275+BT275+BU275+BV275&gt;0,MAXA(D$18:D274)+1,0)</f>
        <v>0</v>
      </c>
      <c r="E275" s="280">
        <f>IF(BX275+BY275+BZ275+CA275+CB275&gt;0,MAXA(E$18:E274)+1,0)</f>
        <v>0</v>
      </c>
      <c r="F275" s="280">
        <f>IF(CD275+CE275+CF275+CG275+CH275&gt;0,MAXA(F$18:F274)+1,0)</f>
        <v>0</v>
      </c>
      <c r="G275" s="280">
        <f>IF(CJ275+CK275+CL275+CM275+CN275&gt;0,MAXA(G$18:G274)+1,0)</f>
        <v>0</v>
      </c>
      <c r="H275" s="280">
        <f>IF(CP275+CQ275+CR275+CS275+CT275&gt;0,MAXA(H$18:H274)+1,0)</f>
        <v>0</v>
      </c>
      <c r="I275" s="280">
        <f>IF(CV275+CW275+CX275+CY275+CZ275&gt;0,MAXA(I$18:I274)+1,0)</f>
        <v>0</v>
      </c>
      <c r="J275" s="280">
        <f>IF(DB275+DC275+DD275+DE275+DF275&gt;0,MAXA(J$18:J274)+1,0)</f>
        <v>0</v>
      </c>
      <c r="K275" s="280">
        <f>IF(DH275+DI275+DJ275+DK275+DL275&gt;0,MAXA(K$18:K274)+1,0)</f>
        <v>0</v>
      </c>
      <c r="L275" s="280">
        <f>IF(DN275+DO275+DP275+DQ275+DR275&gt;0,MAXA(L$18:L274)+1,0)</f>
        <v>0</v>
      </c>
      <c r="M275" s="280">
        <f>IF(DT275+DU275+DV275+DW275+DX275&gt;0,MAXA(M$18:M274)+1,0)</f>
        <v>0</v>
      </c>
      <c r="N275" s="280">
        <f>IF(DZ275+EA275+EB275+EC275+ED275&gt;0,MAXA(N$18:N274)+1,0)</f>
        <v>0</v>
      </c>
      <c r="O275" s="280">
        <f>IF(EF275+EG275+EH275+EI275+EJ275&gt;0,MAXA(O$18:O274)+1,0)</f>
        <v>0</v>
      </c>
      <c r="P275" s="280">
        <f>IF(EL275+EM275+EN275+EO275+EP275&gt;0,MAXA(P$18:P274)+1,0)</f>
        <v>0</v>
      </c>
      <c r="Q275" s="280">
        <f>IF(ER275+ES275+ET275+EU275+EV275&gt;0,MAXA(Q$18:Q274)+1,0)</f>
        <v>0</v>
      </c>
      <c r="R275" s="280">
        <f>IF(EX275+EY275+EZ275+FA275+FB275&gt;0,MAXA(R$18:R274)+1,0)</f>
        <v>0</v>
      </c>
      <c r="S275" s="280">
        <f>IF(FD275+FE275+FF275+FG275+FH275&gt;0,MAXA(S$18:S274)+1,0)</f>
        <v>0</v>
      </c>
      <c r="T275" s="280">
        <f>IF(FJ275+FK275+FL275+FM275+FN275&gt;0,MAXA(T$18:T274)+1,0)</f>
        <v>0</v>
      </c>
      <c r="U275" s="280">
        <f>IF(FP275+FQ275+FR275+FS275+FT275&gt;0,MAXA(U$18:U274)+1,0)</f>
        <v>0</v>
      </c>
      <c r="V275" s="280">
        <f>IF(FV275+FW275+FX275+FY275+FZ275&gt;0,MAXA(V$18:V274)+1,0)</f>
        <v>0</v>
      </c>
      <c r="W275" s="280">
        <f>IF(GB275+GC275+GD275+GE275+GF275&gt;0,MAXA(W$18:W274)+1,0)</f>
        <v>0</v>
      </c>
      <c r="X275" s="280">
        <f>IF(GH275+GI275+GJ275+GK275+GL275&gt;0,MAXA(X$18:X274)+1,0)</f>
        <v>0</v>
      </c>
      <c r="Y275" s="280">
        <f>IF(GN275+GO275+GP275+GQ275+GR275&gt;0,MAXA(Y$18:Y274)+1,0)</f>
        <v>0</v>
      </c>
      <c r="Z275" s="280">
        <f>IF(GT275+GU275+GV275+GW275+GX275&gt;0,MAXA(Z$18:Z274)+1,0)</f>
        <v>0</v>
      </c>
      <c r="AA275" s="280">
        <f>IF(GZ275+HA275+HB275+HC275+HD275&gt;0,MAXA(AA$18:AA274)+1,0)</f>
        <v>0</v>
      </c>
      <c r="AB275" s="280">
        <f t="shared" si="134"/>
        <v>0</v>
      </c>
      <c r="AC275" s="280">
        <f t="shared" si="135"/>
        <v>0</v>
      </c>
      <c r="AD275" s="280">
        <f t="shared" si="136"/>
        <v>0</v>
      </c>
      <c r="AE275" s="280">
        <f t="shared" si="137"/>
        <v>0</v>
      </c>
      <c r="AF275" s="280">
        <f t="shared" si="138"/>
        <v>0</v>
      </c>
      <c r="AG275" s="280">
        <f t="shared" si="139"/>
        <v>0</v>
      </c>
      <c r="AH275" s="280">
        <f t="shared" si="140"/>
        <v>0</v>
      </c>
      <c r="AI275" s="280">
        <f t="shared" si="141"/>
        <v>0</v>
      </c>
      <c r="AJ275" s="280">
        <f t="shared" si="142"/>
        <v>0</v>
      </c>
      <c r="AK275" s="186" t="e">
        <f>MATCH(AY275,AY$18:AY707,0)</f>
        <v>#N/A</v>
      </c>
      <c r="AL275" s="280">
        <f t="shared" si="143"/>
        <v>0</v>
      </c>
      <c r="AM275" s="280">
        <f t="shared" si="133"/>
        <v>258</v>
      </c>
      <c r="AN275" s="415"/>
      <c r="AO275" s="416"/>
      <c r="AP275" s="303">
        <f t="shared" si="144"/>
        <v>0</v>
      </c>
      <c r="AQ275" s="304">
        <f t="shared" si="145"/>
        <v>0</v>
      </c>
      <c r="AR275" s="305">
        <f t="shared" si="146"/>
        <v>0</v>
      </c>
      <c r="AS275" s="284"/>
      <c r="AT275" s="285" t="str">
        <f t="shared" si="147"/>
        <v/>
      </c>
      <c r="AU275" s="286"/>
      <c r="AV275" s="287"/>
      <c r="AW275" s="288"/>
      <c r="AX275" s="289"/>
      <c r="AY275" s="290"/>
      <c r="AZ275" s="291"/>
      <c r="BA275" s="286"/>
      <c r="BB275" s="290"/>
      <c r="BC275" s="287"/>
      <c r="BD275" s="307"/>
      <c r="BE275" s="309"/>
      <c r="BF275" s="286"/>
      <c r="BG275" s="297"/>
      <c r="BH275" s="298"/>
      <c r="BI275" s="299"/>
      <c r="BJ275" s="300"/>
      <c r="BK275" s="301"/>
      <c r="BL275" s="286"/>
      <c r="BM275" s="297"/>
      <c r="BN275" s="298"/>
      <c r="BO275" s="299"/>
      <c r="BP275" s="300"/>
      <c r="BQ275" s="301"/>
      <c r="BR275" s="286"/>
      <c r="BS275" s="297"/>
      <c r="BT275" s="298"/>
      <c r="BU275" s="299"/>
      <c r="BV275" s="300"/>
      <c r="BW275" s="301"/>
      <c r="BX275" s="286"/>
      <c r="BY275" s="297"/>
      <c r="BZ275" s="298"/>
      <c r="CA275" s="299"/>
      <c r="CB275" s="300"/>
      <c r="CC275" s="291"/>
      <c r="CD275" s="286"/>
      <c r="CE275" s="297"/>
      <c r="CF275" s="298"/>
      <c r="CG275" s="299"/>
      <c r="CH275" s="300"/>
      <c r="CI275" s="291"/>
      <c r="CJ275" s="286"/>
      <c r="CK275" s="297"/>
      <c r="CL275" s="298"/>
      <c r="CM275" s="299"/>
      <c r="CN275" s="300"/>
      <c r="CO275" s="291"/>
      <c r="CP275" s="286"/>
      <c r="CQ275" s="297"/>
      <c r="CR275" s="298"/>
      <c r="CS275" s="299"/>
      <c r="CT275" s="300"/>
      <c r="CU275" s="291"/>
      <c r="CV275" s="286"/>
      <c r="CW275" s="297"/>
      <c r="CX275" s="298"/>
      <c r="CY275" s="299"/>
      <c r="CZ275" s="300"/>
      <c r="DA275" s="291"/>
      <c r="DB275" s="286"/>
      <c r="DC275" s="297"/>
      <c r="DD275" s="298"/>
      <c r="DE275" s="299"/>
      <c r="DF275" s="300"/>
      <c r="DG275" s="291"/>
      <c r="DH275" s="286"/>
      <c r="DI275" s="297"/>
      <c r="DJ275" s="298"/>
      <c r="DK275" s="299"/>
      <c r="DL275" s="300"/>
      <c r="DM275" s="291"/>
      <c r="DN275" s="286"/>
      <c r="DO275" s="297"/>
      <c r="DP275" s="298"/>
      <c r="DQ275" s="299"/>
      <c r="DR275" s="300"/>
      <c r="DS275" s="291"/>
      <c r="DT275" s="286"/>
      <c r="DU275" s="297"/>
      <c r="DV275" s="298"/>
      <c r="DW275" s="299"/>
      <c r="DX275" s="300"/>
      <c r="DY275" s="291"/>
      <c r="DZ275" s="286"/>
      <c r="EA275" s="297"/>
      <c r="EB275" s="298"/>
      <c r="EC275" s="299"/>
      <c r="ED275" s="300"/>
      <c r="EE275" s="291"/>
      <c r="EF275" s="286"/>
      <c r="EG275" s="297"/>
      <c r="EH275" s="298"/>
      <c r="EI275" s="299"/>
      <c r="EJ275" s="300"/>
      <c r="EK275" s="291"/>
      <c r="EL275" s="286"/>
      <c r="EM275" s="297"/>
      <c r="EN275" s="298"/>
      <c r="EO275" s="299"/>
      <c r="EP275" s="300"/>
      <c r="EQ275" s="291"/>
      <c r="ER275" s="286"/>
      <c r="ES275" s="297"/>
      <c r="ET275" s="298"/>
      <c r="EU275" s="299"/>
      <c r="EV275" s="300"/>
      <c r="EW275" s="291"/>
      <c r="EX275" s="286"/>
      <c r="EY275" s="297"/>
      <c r="EZ275" s="298"/>
      <c r="FA275" s="299"/>
      <c r="FB275" s="300"/>
      <c r="FC275" s="291"/>
      <c r="FD275" s="286"/>
      <c r="FE275" s="297"/>
      <c r="FF275" s="298"/>
      <c r="FG275" s="299"/>
      <c r="FH275" s="300"/>
      <c r="FI275" s="291"/>
      <c r="FJ275" s="286"/>
      <c r="FK275" s="297"/>
      <c r="FL275" s="298"/>
      <c r="FM275" s="299"/>
      <c r="FN275" s="300"/>
      <c r="FO275" s="291"/>
      <c r="FP275" s="286"/>
      <c r="FQ275" s="297"/>
      <c r="FR275" s="298"/>
      <c r="FS275" s="299"/>
      <c r="FT275" s="300"/>
      <c r="FU275" s="291"/>
      <c r="FV275" s="286"/>
      <c r="FW275" s="297"/>
      <c r="FX275" s="298"/>
      <c r="FY275" s="299"/>
      <c r="FZ275" s="300"/>
      <c r="GA275" s="291"/>
      <c r="GB275" s="286"/>
      <c r="GC275" s="297"/>
      <c r="GD275" s="298"/>
      <c r="GE275" s="299"/>
      <c r="GF275" s="300"/>
      <c r="GG275" s="291"/>
      <c r="GH275" s="286"/>
      <c r="GI275" s="297"/>
      <c r="GJ275" s="298"/>
      <c r="GK275" s="299"/>
      <c r="GL275" s="300"/>
      <c r="GM275" s="291"/>
      <c r="GN275" s="286"/>
      <c r="GO275" s="297"/>
      <c r="GP275" s="298"/>
      <c r="GQ275" s="299"/>
      <c r="GR275" s="300"/>
      <c r="GS275" s="291"/>
      <c r="GT275" s="286"/>
      <c r="GU275" s="297"/>
      <c r="GV275" s="298"/>
      <c r="GW275" s="299"/>
      <c r="GX275" s="300"/>
      <c r="GY275" s="291"/>
      <c r="GZ275" s="286"/>
      <c r="HA275" s="297"/>
      <c r="HB275" s="298"/>
      <c r="HC275" s="299"/>
      <c r="HD275" s="300"/>
    </row>
    <row r="276" spans="1:212" x14ac:dyDescent="0.25">
      <c r="A276" s="280">
        <f>IF(AL276=1,(MAXA(A$18:A275)+1),0)</f>
        <v>0</v>
      </c>
      <c r="B276" s="280">
        <f>IF(BF276+BG276+BH276+BI276+BJ276&gt;0,MAXA(B$18:B275)+1,0)</f>
        <v>0</v>
      </c>
      <c r="C276" s="280">
        <f>IF(BL276+BM276+BN276+BO276+BP276&gt;0,MAXA(C$18:C275)+1,0)</f>
        <v>0</v>
      </c>
      <c r="D276" s="280">
        <f>IF(BR276+BS276+BT276+BU276+BV276&gt;0,MAXA(D$18:D275)+1,0)</f>
        <v>0</v>
      </c>
      <c r="E276" s="280">
        <f>IF(BX276+BY276+BZ276+CA276+CB276&gt;0,MAXA(E$18:E275)+1,0)</f>
        <v>0</v>
      </c>
      <c r="F276" s="280">
        <f>IF(CD276+CE276+CF276+CG276+CH276&gt;0,MAXA(F$18:F275)+1,0)</f>
        <v>0</v>
      </c>
      <c r="G276" s="280">
        <f>IF(CJ276+CK276+CL276+CM276+CN276&gt;0,MAXA(G$18:G275)+1,0)</f>
        <v>0</v>
      </c>
      <c r="H276" s="280">
        <f>IF(CP276+CQ276+CR276+CS276+CT276&gt;0,MAXA(H$18:H275)+1,0)</f>
        <v>0</v>
      </c>
      <c r="I276" s="280">
        <f>IF(CV276+CW276+CX276+CY276+CZ276&gt;0,MAXA(I$18:I275)+1,0)</f>
        <v>0</v>
      </c>
      <c r="J276" s="280">
        <f>IF(DB276+DC276+DD276+DE276+DF276&gt;0,MAXA(J$18:J275)+1,0)</f>
        <v>0</v>
      </c>
      <c r="K276" s="280">
        <f>IF(DH276+DI276+DJ276+DK276+DL276&gt;0,MAXA(K$18:K275)+1,0)</f>
        <v>0</v>
      </c>
      <c r="L276" s="280">
        <f>IF(DN276+DO276+DP276+DQ276+DR276&gt;0,MAXA(L$18:L275)+1,0)</f>
        <v>0</v>
      </c>
      <c r="M276" s="280">
        <f>IF(DT276+DU276+DV276+DW276+DX276&gt;0,MAXA(M$18:M275)+1,0)</f>
        <v>0</v>
      </c>
      <c r="N276" s="280">
        <f>IF(DZ276+EA276+EB276+EC276+ED276&gt;0,MAXA(N$18:N275)+1,0)</f>
        <v>0</v>
      </c>
      <c r="O276" s="280">
        <f>IF(EF276+EG276+EH276+EI276+EJ276&gt;0,MAXA(O$18:O275)+1,0)</f>
        <v>0</v>
      </c>
      <c r="P276" s="280">
        <f>IF(EL276+EM276+EN276+EO276+EP276&gt;0,MAXA(P$18:P275)+1,0)</f>
        <v>0</v>
      </c>
      <c r="Q276" s="280">
        <f>IF(ER276+ES276+ET276+EU276+EV276&gt;0,MAXA(Q$18:Q275)+1,0)</f>
        <v>0</v>
      </c>
      <c r="R276" s="280">
        <f>IF(EX276+EY276+EZ276+FA276+FB276&gt;0,MAXA(R$18:R275)+1,0)</f>
        <v>0</v>
      </c>
      <c r="S276" s="280">
        <f>IF(FD276+FE276+FF276+FG276+FH276&gt;0,MAXA(S$18:S275)+1,0)</f>
        <v>0</v>
      </c>
      <c r="T276" s="280">
        <f>IF(FJ276+FK276+FL276+FM276+FN276&gt;0,MAXA(T$18:T275)+1,0)</f>
        <v>0</v>
      </c>
      <c r="U276" s="280">
        <f>IF(FP276+FQ276+FR276+FS276+FT276&gt;0,MAXA(U$18:U275)+1,0)</f>
        <v>0</v>
      </c>
      <c r="V276" s="280">
        <f>IF(FV276+FW276+FX276+FY276+FZ276&gt;0,MAXA(V$18:V275)+1,0)</f>
        <v>0</v>
      </c>
      <c r="W276" s="280">
        <f>IF(GB276+GC276+GD276+GE276+GF276&gt;0,MAXA(W$18:W275)+1,0)</f>
        <v>0</v>
      </c>
      <c r="X276" s="280">
        <f>IF(GH276+GI276+GJ276+GK276+GL276&gt;0,MAXA(X$18:X275)+1,0)</f>
        <v>0</v>
      </c>
      <c r="Y276" s="280">
        <f>IF(GN276+GO276+GP276+GQ276+GR276&gt;0,MAXA(Y$18:Y275)+1,0)</f>
        <v>0</v>
      </c>
      <c r="Z276" s="280">
        <f>IF(GT276+GU276+GV276+GW276+GX276&gt;0,MAXA(Z$18:Z275)+1,0)</f>
        <v>0</v>
      </c>
      <c r="AA276" s="280">
        <f>IF(GZ276+HA276+HB276+HC276+HD276&gt;0,MAXA(AA$18:AA275)+1,0)</f>
        <v>0</v>
      </c>
      <c r="AB276" s="280">
        <f t="shared" si="134"/>
        <v>0</v>
      </c>
      <c r="AC276" s="280">
        <f t="shared" si="135"/>
        <v>0</v>
      </c>
      <c r="AD276" s="280">
        <f t="shared" si="136"/>
        <v>0</v>
      </c>
      <c r="AE276" s="280">
        <f t="shared" si="137"/>
        <v>0</v>
      </c>
      <c r="AF276" s="280">
        <f t="shared" si="138"/>
        <v>0</v>
      </c>
      <c r="AG276" s="280">
        <f t="shared" si="139"/>
        <v>0</v>
      </c>
      <c r="AH276" s="280">
        <f t="shared" si="140"/>
        <v>0</v>
      </c>
      <c r="AI276" s="280">
        <f t="shared" si="141"/>
        <v>0</v>
      </c>
      <c r="AJ276" s="280">
        <f t="shared" si="142"/>
        <v>0</v>
      </c>
      <c r="AK276" s="186" t="e">
        <f>MATCH(AY276,AY$18:AY708,0)</f>
        <v>#N/A</v>
      </c>
      <c r="AL276" s="280">
        <f t="shared" si="143"/>
        <v>0</v>
      </c>
      <c r="AM276" s="280">
        <f t="shared" si="133"/>
        <v>259</v>
      </c>
      <c r="AN276" s="415"/>
      <c r="AO276" s="416"/>
      <c r="AP276" s="303">
        <f t="shared" si="144"/>
        <v>0</v>
      </c>
      <c r="AQ276" s="304">
        <f t="shared" si="145"/>
        <v>0</v>
      </c>
      <c r="AR276" s="305">
        <f t="shared" si="146"/>
        <v>0</v>
      </c>
      <c r="AS276" s="284"/>
      <c r="AT276" s="285" t="str">
        <f t="shared" si="147"/>
        <v/>
      </c>
      <c r="AU276" s="286"/>
      <c r="AV276" s="287"/>
      <c r="AW276" s="288"/>
      <c r="AX276" s="289"/>
      <c r="AY276" s="290"/>
      <c r="AZ276" s="291"/>
      <c r="BA276" s="286"/>
      <c r="BB276" s="290"/>
      <c r="BC276" s="287"/>
      <c r="BD276" s="307"/>
      <c r="BE276" s="309"/>
      <c r="BF276" s="286"/>
      <c r="BG276" s="297"/>
      <c r="BH276" s="298"/>
      <c r="BI276" s="299"/>
      <c r="BJ276" s="300"/>
      <c r="BK276" s="301"/>
      <c r="BL276" s="286"/>
      <c r="BM276" s="297"/>
      <c r="BN276" s="298"/>
      <c r="BO276" s="299"/>
      <c r="BP276" s="300"/>
      <c r="BQ276" s="301"/>
      <c r="BR276" s="286"/>
      <c r="BS276" s="297"/>
      <c r="BT276" s="298"/>
      <c r="BU276" s="299"/>
      <c r="BV276" s="300"/>
      <c r="BW276" s="301"/>
      <c r="BX276" s="286"/>
      <c r="BY276" s="297"/>
      <c r="BZ276" s="298"/>
      <c r="CA276" s="299"/>
      <c r="CB276" s="300"/>
      <c r="CC276" s="291"/>
      <c r="CD276" s="286"/>
      <c r="CE276" s="297"/>
      <c r="CF276" s="298"/>
      <c r="CG276" s="299"/>
      <c r="CH276" s="300"/>
      <c r="CI276" s="291"/>
      <c r="CJ276" s="286"/>
      <c r="CK276" s="297"/>
      <c r="CL276" s="298"/>
      <c r="CM276" s="299"/>
      <c r="CN276" s="300"/>
      <c r="CO276" s="291"/>
      <c r="CP276" s="286"/>
      <c r="CQ276" s="297"/>
      <c r="CR276" s="298"/>
      <c r="CS276" s="299"/>
      <c r="CT276" s="300"/>
      <c r="CU276" s="291"/>
      <c r="CV276" s="286"/>
      <c r="CW276" s="297"/>
      <c r="CX276" s="298"/>
      <c r="CY276" s="299"/>
      <c r="CZ276" s="300"/>
      <c r="DA276" s="291"/>
      <c r="DB276" s="286"/>
      <c r="DC276" s="297"/>
      <c r="DD276" s="298"/>
      <c r="DE276" s="299"/>
      <c r="DF276" s="300"/>
      <c r="DG276" s="291"/>
      <c r="DH276" s="286"/>
      <c r="DI276" s="297"/>
      <c r="DJ276" s="298"/>
      <c r="DK276" s="299"/>
      <c r="DL276" s="300"/>
      <c r="DM276" s="291"/>
      <c r="DN276" s="286"/>
      <c r="DO276" s="297"/>
      <c r="DP276" s="298"/>
      <c r="DQ276" s="299"/>
      <c r="DR276" s="300"/>
      <c r="DS276" s="291"/>
      <c r="DT276" s="286"/>
      <c r="DU276" s="297"/>
      <c r="DV276" s="298"/>
      <c r="DW276" s="299"/>
      <c r="DX276" s="300"/>
      <c r="DY276" s="291"/>
      <c r="DZ276" s="286"/>
      <c r="EA276" s="297"/>
      <c r="EB276" s="298"/>
      <c r="EC276" s="299"/>
      <c r="ED276" s="300"/>
      <c r="EE276" s="291"/>
      <c r="EF276" s="286"/>
      <c r="EG276" s="297"/>
      <c r="EH276" s="298"/>
      <c r="EI276" s="299"/>
      <c r="EJ276" s="300"/>
      <c r="EK276" s="291"/>
      <c r="EL276" s="286"/>
      <c r="EM276" s="297"/>
      <c r="EN276" s="298"/>
      <c r="EO276" s="299"/>
      <c r="EP276" s="300"/>
      <c r="EQ276" s="291"/>
      <c r="ER276" s="286"/>
      <c r="ES276" s="297"/>
      <c r="ET276" s="298"/>
      <c r="EU276" s="299"/>
      <c r="EV276" s="300"/>
      <c r="EW276" s="291"/>
      <c r="EX276" s="286"/>
      <c r="EY276" s="297"/>
      <c r="EZ276" s="298"/>
      <c r="FA276" s="299"/>
      <c r="FB276" s="300"/>
      <c r="FC276" s="291"/>
      <c r="FD276" s="286"/>
      <c r="FE276" s="297"/>
      <c r="FF276" s="298"/>
      <c r="FG276" s="299"/>
      <c r="FH276" s="300"/>
      <c r="FI276" s="291"/>
      <c r="FJ276" s="286"/>
      <c r="FK276" s="297"/>
      <c r="FL276" s="298"/>
      <c r="FM276" s="299"/>
      <c r="FN276" s="300"/>
      <c r="FO276" s="291"/>
      <c r="FP276" s="286"/>
      <c r="FQ276" s="297"/>
      <c r="FR276" s="298"/>
      <c r="FS276" s="299"/>
      <c r="FT276" s="300"/>
      <c r="FU276" s="291"/>
      <c r="FV276" s="286"/>
      <c r="FW276" s="297"/>
      <c r="FX276" s="298"/>
      <c r="FY276" s="299"/>
      <c r="FZ276" s="300"/>
      <c r="GA276" s="291"/>
      <c r="GB276" s="286"/>
      <c r="GC276" s="297"/>
      <c r="GD276" s="298"/>
      <c r="GE276" s="299"/>
      <c r="GF276" s="300"/>
      <c r="GG276" s="291"/>
      <c r="GH276" s="286"/>
      <c r="GI276" s="297"/>
      <c r="GJ276" s="298"/>
      <c r="GK276" s="299"/>
      <c r="GL276" s="300"/>
      <c r="GM276" s="291"/>
      <c r="GN276" s="286"/>
      <c r="GO276" s="297"/>
      <c r="GP276" s="298"/>
      <c r="GQ276" s="299"/>
      <c r="GR276" s="300"/>
      <c r="GS276" s="291"/>
      <c r="GT276" s="286"/>
      <c r="GU276" s="297"/>
      <c r="GV276" s="298"/>
      <c r="GW276" s="299"/>
      <c r="GX276" s="300"/>
      <c r="GY276" s="291"/>
      <c r="GZ276" s="286"/>
      <c r="HA276" s="297"/>
      <c r="HB276" s="298"/>
      <c r="HC276" s="299"/>
      <c r="HD276" s="300"/>
    </row>
    <row r="277" spans="1:212" x14ac:dyDescent="0.25">
      <c r="A277" s="280">
        <f>IF(AL277=1,(MAXA(A$18:A276)+1),0)</f>
        <v>0</v>
      </c>
      <c r="B277" s="280">
        <f>IF(BF277+BG277+BH277+BI277+BJ277&gt;0,MAXA(B$18:B276)+1,0)</f>
        <v>0</v>
      </c>
      <c r="C277" s="280">
        <f>IF(BL277+BM277+BN277+BO277+BP277&gt;0,MAXA(C$18:C276)+1,0)</f>
        <v>0</v>
      </c>
      <c r="D277" s="280">
        <f>IF(BR277+BS277+BT277+BU277+BV277&gt;0,MAXA(D$18:D276)+1,0)</f>
        <v>0</v>
      </c>
      <c r="E277" s="280">
        <f>IF(BX277+BY277+BZ277+CA277+CB277&gt;0,MAXA(E$18:E276)+1,0)</f>
        <v>0</v>
      </c>
      <c r="F277" s="280">
        <f>IF(CD277+CE277+CF277+CG277+CH277&gt;0,MAXA(F$18:F276)+1,0)</f>
        <v>0</v>
      </c>
      <c r="G277" s="280">
        <f>IF(CJ277+CK277+CL277+CM277+CN277&gt;0,MAXA(G$18:G276)+1,0)</f>
        <v>0</v>
      </c>
      <c r="H277" s="280">
        <f>IF(CP277+CQ277+CR277+CS277+CT277&gt;0,MAXA(H$18:H276)+1,0)</f>
        <v>0</v>
      </c>
      <c r="I277" s="280">
        <f>IF(CV277+CW277+CX277+CY277+CZ277&gt;0,MAXA(I$18:I276)+1,0)</f>
        <v>0</v>
      </c>
      <c r="J277" s="280">
        <f>IF(DB277+DC277+DD277+DE277+DF277&gt;0,MAXA(J$18:J276)+1,0)</f>
        <v>0</v>
      </c>
      <c r="K277" s="280">
        <f>IF(DH277+DI277+DJ277+DK277+DL277&gt;0,MAXA(K$18:K276)+1,0)</f>
        <v>0</v>
      </c>
      <c r="L277" s="280">
        <f>IF(DN277+DO277+DP277+DQ277+DR277&gt;0,MAXA(L$18:L276)+1,0)</f>
        <v>0</v>
      </c>
      <c r="M277" s="280">
        <f>IF(DT277+DU277+DV277+DW277+DX277&gt;0,MAXA(M$18:M276)+1,0)</f>
        <v>0</v>
      </c>
      <c r="N277" s="280">
        <f>IF(DZ277+EA277+EB277+EC277+ED277&gt;0,MAXA(N$18:N276)+1,0)</f>
        <v>0</v>
      </c>
      <c r="O277" s="280">
        <f>IF(EF277+EG277+EH277+EI277+EJ277&gt;0,MAXA(O$18:O276)+1,0)</f>
        <v>0</v>
      </c>
      <c r="P277" s="280">
        <f>IF(EL277+EM277+EN277+EO277+EP277&gt;0,MAXA(P$18:P276)+1,0)</f>
        <v>0</v>
      </c>
      <c r="Q277" s="280">
        <f>IF(ER277+ES277+ET277+EU277+EV277&gt;0,MAXA(Q$18:Q276)+1,0)</f>
        <v>0</v>
      </c>
      <c r="R277" s="280">
        <f>IF(EX277+EY277+EZ277+FA277+FB277&gt;0,MAXA(R$18:R276)+1,0)</f>
        <v>0</v>
      </c>
      <c r="S277" s="280">
        <f>IF(FD277+FE277+FF277+FG277+FH277&gt;0,MAXA(S$18:S276)+1,0)</f>
        <v>0</v>
      </c>
      <c r="T277" s="280">
        <f>IF(FJ277+FK277+FL277+FM277+FN277&gt;0,MAXA(T$18:T276)+1,0)</f>
        <v>0</v>
      </c>
      <c r="U277" s="280">
        <f>IF(FP277+FQ277+FR277+FS277+FT277&gt;0,MAXA(U$18:U276)+1,0)</f>
        <v>0</v>
      </c>
      <c r="V277" s="280">
        <f>IF(FV277+FW277+FX277+FY277+FZ277&gt;0,MAXA(V$18:V276)+1,0)</f>
        <v>0</v>
      </c>
      <c r="W277" s="280">
        <f>IF(GB277+GC277+GD277+GE277+GF277&gt;0,MAXA(W$18:W276)+1,0)</f>
        <v>0</v>
      </c>
      <c r="X277" s="280">
        <f>IF(GH277+GI277+GJ277+GK277+GL277&gt;0,MAXA(X$18:X276)+1,0)</f>
        <v>0</v>
      </c>
      <c r="Y277" s="280">
        <f>IF(GN277+GO277+GP277+GQ277+GR277&gt;0,MAXA(Y$18:Y276)+1,0)</f>
        <v>0</v>
      </c>
      <c r="Z277" s="280">
        <f>IF(GT277+GU277+GV277+GW277+GX277&gt;0,MAXA(Z$18:Z276)+1,0)</f>
        <v>0</v>
      </c>
      <c r="AA277" s="280">
        <f>IF(GZ277+HA277+HB277+HC277+HD277&gt;0,MAXA(AA$18:AA276)+1,0)</f>
        <v>0</v>
      </c>
      <c r="AB277" s="280">
        <f t="shared" si="134"/>
        <v>0</v>
      </c>
      <c r="AC277" s="280">
        <f t="shared" si="135"/>
        <v>0</v>
      </c>
      <c r="AD277" s="280">
        <f t="shared" si="136"/>
        <v>0</v>
      </c>
      <c r="AE277" s="280">
        <f t="shared" si="137"/>
        <v>0</v>
      </c>
      <c r="AF277" s="280">
        <f t="shared" si="138"/>
        <v>0</v>
      </c>
      <c r="AG277" s="280">
        <f t="shared" si="139"/>
        <v>0</v>
      </c>
      <c r="AH277" s="280">
        <f t="shared" si="140"/>
        <v>0</v>
      </c>
      <c r="AI277" s="280">
        <f t="shared" si="141"/>
        <v>0</v>
      </c>
      <c r="AJ277" s="280">
        <f t="shared" si="142"/>
        <v>0</v>
      </c>
      <c r="AK277" s="186" t="e">
        <f>MATCH(AY277,AY$18:AY709,0)</f>
        <v>#N/A</v>
      </c>
      <c r="AL277" s="280">
        <f t="shared" si="143"/>
        <v>0</v>
      </c>
      <c r="AM277" s="280">
        <f t="shared" si="133"/>
        <v>260</v>
      </c>
      <c r="AN277" s="415"/>
      <c r="AO277" s="416"/>
      <c r="AP277" s="303">
        <f t="shared" si="144"/>
        <v>0</v>
      </c>
      <c r="AQ277" s="304">
        <f t="shared" si="145"/>
        <v>0</v>
      </c>
      <c r="AR277" s="305">
        <f t="shared" si="146"/>
        <v>0</v>
      </c>
      <c r="AS277" s="284"/>
      <c r="AT277" s="285" t="str">
        <f t="shared" si="147"/>
        <v/>
      </c>
      <c r="AU277" s="286"/>
      <c r="AV277" s="287"/>
      <c r="AW277" s="288"/>
      <c r="AX277" s="289"/>
      <c r="AY277" s="290"/>
      <c r="AZ277" s="291"/>
      <c r="BA277" s="286"/>
      <c r="BB277" s="290"/>
      <c r="BC277" s="287"/>
      <c r="BD277" s="307"/>
      <c r="BE277" s="309"/>
      <c r="BF277" s="286"/>
      <c r="BG277" s="297"/>
      <c r="BH277" s="298"/>
      <c r="BI277" s="299"/>
      <c r="BJ277" s="300"/>
      <c r="BK277" s="301"/>
      <c r="BL277" s="286"/>
      <c r="BM277" s="297"/>
      <c r="BN277" s="298"/>
      <c r="BO277" s="299"/>
      <c r="BP277" s="300"/>
      <c r="BQ277" s="301"/>
      <c r="BR277" s="286"/>
      <c r="BS277" s="297"/>
      <c r="BT277" s="298"/>
      <c r="BU277" s="299"/>
      <c r="BV277" s="300"/>
      <c r="BW277" s="301"/>
      <c r="BX277" s="286"/>
      <c r="BY277" s="297"/>
      <c r="BZ277" s="298"/>
      <c r="CA277" s="299"/>
      <c r="CB277" s="300"/>
      <c r="CC277" s="291"/>
      <c r="CD277" s="286"/>
      <c r="CE277" s="297"/>
      <c r="CF277" s="298"/>
      <c r="CG277" s="299"/>
      <c r="CH277" s="300"/>
      <c r="CI277" s="291"/>
      <c r="CJ277" s="286"/>
      <c r="CK277" s="297"/>
      <c r="CL277" s="298"/>
      <c r="CM277" s="299"/>
      <c r="CN277" s="300"/>
      <c r="CO277" s="291"/>
      <c r="CP277" s="286"/>
      <c r="CQ277" s="297"/>
      <c r="CR277" s="298"/>
      <c r="CS277" s="299"/>
      <c r="CT277" s="300"/>
      <c r="CU277" s="291"/>
      <c r="CV277" s="286"/>
      <c r="CW277" s="297"/>
      <c r="CX277" s="298"/>
      <c r="CY277" s="299"/>
      <c r="CZ277" s="300"/>
      <c r="DA277" s="291"/>
      <c r="DB277" s="286"/>
      <c r="DC277" s="297"/>
      <c r="DD277" s="298"/>
      <c r="DE277" s="299"/>
      <c r="DF277" s="300"/>
      <c r="DG277" s="291"/>
      <c r="DH277" s="286"/>
      <c r="DI277" s="297"/>
      <c r="DJ277" s="298"/>
      <c r="DK277" s="299"/>
      <c r="DL277" s="300"/>
      <c r="DM277" s="291"/>
      <c r="DN277" s="286"/>
      <c r="DO277" s="297"/>
      <c r="DP277" s="298"/>
      <c r="DQ277" s="299"/>
      <c r="DR277" s="300"/>
      <c r="DS277" s="291"/>
      <c r="DT277" s="286"/>
      <c r="DU277" s="297"/>
      <c r="DV277" s="298"/>
      <c r="DW277" s="299"/>
      <c r="DX277" s="300"/>
      <c r="DY277" s="291"/>
      <c r="DZ277" s="286"/>
      <c r="EA277" s="297"/>
      <c r="EB277" s="298"/>
      <c r="EC277" s="299"/>
      <c r="ED277" s="300"/>
      <c r="EE277" s="291"/>
      <c r="EF277" s="286"/>
      <c r="EG277" s="297"/>
      <c r="EH277" s="298"/>
      <c r="EI277" s="299"/>
      <c r="EJ277" s="300"/>
      <c r="EK277" s="291"/>
      <c r="EL277" s="286"/>
      <c r="EM277" s="297"/>
      <c r="EN277" s="298"/>
      <c r="EO277" s="299"/>
      <c r="EP277" s="300"/>
      <c r="EQ277" s="291"/>
      <c r="ER277" s="286"/>
      <c r="ES277" s="297"/>
      <c r="ET277" s="298"/>
      <c r="EU277" s="299"/>
      <c r="EV277" s="300"/>
      <c r="EW277" s="291"/>
      <c r="EX277" s="286"/>
      <c r="EY277" s="297"/>
      <c r="EZ277" s="298"/>
      <c r="FA277" s="299"/>
      <c r="FB277" s="300"/>
      <c r="FC277" s="291"/>
      <c r="FD277" s="286"/>
      <c r="FE277" s="297"/>
      <c r="FF277" s="298"/>
      <c r="FG277" s="299"/>
      <c r="FH277" s="300"/>
      <c r="FI277" s="291"/>
      <c r="FJ277" s="286"/>
      <c r="FK277" s="297"/>
      <c r="FL277" s="298"/>
      <c r="FM277" s="299"/>
      <c r="FN277" s="300"/>
      <c r="FO277" s="291"/>
      <c r="FP277" s="286"/>
      <c r="FQ277" s="297"/>
      <c r="FR277" s="298"/>
      <c r="FS277" s="299"/>
      <c r="FT277" s="300"/>
      <c r="FU277" s="291"/>
      <c r="FV277" s="286"/>
      <c r="FW277" s="297"/>
      <c r="FX277" s="298"/>
      <c r="FY277" s="299"/>
      <c r="FZ277" s="300"/>
      <c r="GA277" s="291"/>
      <c r="GB277" s="286"/>
      <c r="GC277" s="297"/>
      <c r="GD277" s="298"/>
      <c r="GE277" s="299"/>
      <c r="GF277" s="300"/>
      <c r="GG277" s="291"/>
      <c r="GH277" s="286"/>
      <c r="GI277" s="297"/>
      <c r="GJ277" s="298"/>
      <c r="GK277" s="299"/>
      <c r="GL277" s="300"/>
      <c r="GM277" s="291"/>
      <c r="GN277" s="286"/>
      <c r="GO277" s="297"/>
      <c r="GP277" s="298"/>
      <c r="GQ277" s="299"/>
      <c r="GR277" s="300"/>
      <c r="GS277" s="291"/>
      <c r="GT277" s="286"/>
      <c r="GU277" s="297"/>
      <c r="GV277" s="298"/>
      <c r="GW277" s="299"/>
      <c r="GX277" s="300"/>
      <c r="GY277" s="291"/>
      <c r="GZ277" s="286"/>
      <c r="HA277" s="297"/>
      <c r="HB277" s="298"/>
      <c r="HC277" s="299"/>
      <c r="HD277" s="300"/>
    </row>
    <row r="278" spans="1:212" x14ac:dyDescent="0.25">
      <c r="A278" s="280">
        <f>IF(AL278=1,(MAXA(A$18:A277)+1),0)</f>
        <v>0</v>
      </c>
      <c r="B278" s="280">
        <f>IF(BF278+BG278+BH278+BI278+BJ278&gt;0,MAXA(B$18:B277)+1,0)</f>
        <v>0</v>
      </c>
      <c r="C278" s="280">
        <f>IF(BL278+BM278+BN278+BO278+BP278&gt;0,MAXA(C$18:C277)+1,0)</f>
        <v>0</v>
      </c>
      <c r="D278" s="280">
        <f>IF(BR278+BS278+BT278+BU278+BV278&gt;0,MAXA(D$18:D277)+1,0)</f>
        <v>0</v>
      </c>
      <c r="E278" s="280">
        <f>IF(BX278+BY278+BZ278+CA278+CB278&gt;0,MAXA(E$18:E277)+1,0)</f>
        <v>0</v>
      </c>
      <c r="F278" s="280">
        <f>IF(CD278+CE278+CF278+CG278+CH278&gt;0,MAXA(F$18:F277)+1,0)</f>
        <v>0</v>
      </c>
      <c r="G278" s="280">
        <f>IF(CJ278+CK278+CL278+CM278+CN278&gt;0,MAXA(G$18:G277)+1,0)</f>
        <v>0</v>
      </c>
      <c r="H278" s="280">
        <f>IF(CP278+CQ278+CR278+CS278+CT278&gt;0,MAXA(H$18:H277)+1,0)</f>
        <v>0</v>
      </c>
      <c r="I278" s="280">
        <f>IF(CV278+CW278+CX278+CY278+CZ278&gt;0,MAXA(I$18:I277)+1,0)</f>
        <v>0</v>
      </c>
      <c r="J278" s="280">
        <f>IF(DB278+DC278+DD278+DE278+DF278&gt;0,MAXA(J$18:J277)+1,0)</f>
        <v>0</v>
      </c>
      <c r="K278" s="280">
        <f>IF(DH278+DI278+DJ278+DK278+DL278&gt;0,MAXA(K$18:K277)+1,0)</f>
        <v>0</v>
      </c>
      <c r="L278" s="280">
        <f>IF(DN278+DO278+DP278+DQ278+DR278&gt;0,MAXA(L$18:L277)+1,0)</f>
        <v>0</v>
      </c>
      <c r="M278" s="280">
        <f>IF(DT278+DU278+DV278+DW278+DX278&gt;0,MAXA(M$18:M277)+1,0)</f>
        <v>0</v>
      </c>
      <c r="N278" s="280">
        <f>IF(DZ278+EA278+EB278+EC278+ED278&gt;0,MAXA(N$18:N277)+1,0)</f>
        <v>0</v>
      </c>
      <c r="O278" s="280">
        <f>IF(EF278+EG278+EH278+EI278+EJ278&gt;0,MAXA(O$18:O277)+1,0)</f>
        <v>0</v>
      </c>
      <c r="P278" s="280">
        <f>IF(EL278+EM278+EN278+EO278+EP278&gt;0,MAXA(P$18:P277)+1,0)</f>
        <v>0</v>
      </c>
      <c r="Q278" s="280">
        <f>IF(ER278+ES278+ET278+EU278+EV278&gt;0,MAXA(Q$18:Q277)+1,0)</f>
        <v>0</v>
      </c>
      <c r="R278" s="280">
        <f>IF(EX278+EY278+EZ278+FA278+FB278&gt;0,MAXA(R$18:R277)+1,0)</f>
        <v>0</v>
      </c>
      <c r="S278" s="280">
        <f>IF(FD278+FE278+FF278+FG278+FH278&gt;0,MAXA(S$18:S277)+1,0)</f>
        <v>0</v>
      </c>
      <c r="T278" s="280">
        <f>IF(FJ278+FK278+FL278+FM278+FN278&gt;0,MAXA(T$18:T277)+1,0)</f>
        <v>0</v>
      </c>
      <c r="U278" s="280">
        <f>IF(FP278+FQ278+FR278+FS278+FT278&gt;0,MAXA(U$18:U277)+1,0)</f>
        <v>0</v>
      </c>
      <c r="V278" s="280">
        <f>IF(FV278+FW278+FX278+FY278+FZ278&gt;0,MAXA(V$18:V277)+1,0)</f>
        <v>0</v>
      </c>
      <c r="W278" s="280">
        <f>IF(GB278+GC278+GD278+GE278+GF278&gt;0,MAXA(W$18:W277)+1,0)</f>
        <v>0</v>
      </c>
      <c r="X278" s="280">
        <f>IF(GH278+GI278+GJ278+GK278+GL278&gt;0,MAXA(X$18:X277)+1,0)</f>
        <v>0</v>
      </c>
      <c r="Y278" s="280">
        <f>IF(GN278+GO278+GP278+GQ278+GR278&gt;0,MAXA(Y$18:Y277)+1,0)</f>
        <v>0</v>
      </c>
      <c r="Z278" s="280">
        <f>IF(GT278+GU278+GV278+GW278+GX278&gt;0,MAXA(Z$18:Z277)+1,0)</f>
        <v>0</v>
      </c>
      <c r="AA278" s="280">
        <f>IF(GZ278+HA278+HB278+HC278+HD278&gt;0,MAXA(AA$18:AA277)+1,0)</f>
        <v>0</v>
      </c>
      <c r="AB278" s="280">
        <f t="shared" si="134"/>
        <v>0</v>
      </c>
      <c r="AC278" s="280">
        <f t="shared" si="135"/>
        <v>0</v>
      </c>
      <c r="AD278" s="280">
        <f t="shared" si="136"/>
        <v>0</v>
      </c>
      <c r="AE278" s="280">
        <f t="shared" si="137"/>
        <v>0</v>
      </c>
      <c r="AF278" s="280">
        <f t="shared" si="138"/>
        <v>0</v>
      </c>
      <c r="AG278" s="280">
        <f t="shared" si="139"/>
        <v>0</v>
      </c>
      <c r="AH278" s="280">
        <f t="shared" si="140"/>
        <v>0</v>
      </c>
      <c r="AI278" s="280">
        <f t="shared" si="141"/>
        <v>0</v>
      </c>
      <c r="AJ278" s="280">
        <f t="shared" si="142"/>
        <v>0</v>
      </c>
      <c r="AK278" s="186" t="e">
        <f>MATCH(AY278,AY$18:AY710,0)</f>
        <v>#N/A</v>
      </c>
      <c r="AL278" s="280">
        <f t="shared" si="143"/>
        <v>0</v>
      </c>
      <c r="AM278" s="280">
        <f t="shared" si="133"/>
        <v>261</v>
      </c>
      <c r="AN278" s="415"/>
      <c r="AO278" s="416"/>
      <c r="AP278" s="303">
        <f t="shared" si="144"/>
        <v>0</v>
      </c>
      <c r="AQ278" s="304">
        <f t="shared" si="145"/>
        <v>0</v>
      </c>
      <c r="AR278" s="305">
        <f t="shared" si="146"/>
        <v>0</v>
      </c>
      <c r="AS278" s="284"/>
      <c r="AT278" s="285" t="str">
        <f t="shared" si="147"/>
        <v/>
      </c>
      <c r="AU278" s="286"/>
      <c r="AV278" s="287"/>
      <c r="AW278" s="288"/>
      <c r="AX278" s="289"/>
      <c r="AY278" s="290"/>
      <c r="AZ278" s="291"/>
      <c r="BA278" s="286"/>
      <c r="BB278" s="290"/>
      <c r="BC278" s="287"/>
      <c r="BD278" s="307"/>
      <c r="BE278" s="309"/>
      <c r="BF278" s="286"/>
      <c r="BG278" s="297"/>
      <c r="BH278" s="298"/>
      <c r="BI278" s="299"/>
      <c r="BJ278" s="300"/>
      <c r="BK278" s="301"/>
      <c r="BL278" s="286"/>
      <c r="BM278" s="297"/>
      <c r="BN278" s="298"/>
      <c r="BO278" s="299"/>
      <c r="BP278" s="300"/>
      <c r="BQ278" s="301"/>
      <c r="BR278" s="286"/>
      <c r="BS278" s="297"/>
      <c r="BT278" s="298"/>
      <c r="BU278" s="299"/>
      <c r="BV278" s="300"/>
      <c r="BW278" s="301"/>
      <c r="BX278" s="286"/>
      <c r="BY278" s="297"/>
      <c r="BZ278" s="298"/>
      <c r="CA278" s="299"/>
      <c r="CB278" s="300"/>
      <c r="CC278" s="291"/>
      <c r="CD278" s="286"/>
      <c r="CE278" s="297"/>
      <c r="CF278" s="298"/>
      <c r="CG278" s="299"/>
      <c r="CH278" s="300"/>
      <c r="CI278" s="291"/>
      <c r="CJ278" s="286"/>
      <c r="CK278" s="297"/>
      <c r="CL278" s="298"/>
      <c r="CM278" s="299"/>
      <c r="CN278" s="300"/>
      <c r="CO278" s="291"/>
      <c r="CP278" s="286"/>
      <c r="CQ278" s="297"/>
      <c r="CR278" s="298"/>
      <c r="CS278" s="299"/>
      <c r="CT278" s="300"/>
      <c r="CU278" s="291"/>
      <c r="CV278" s="286"/>
      <c r="CW278" s="297"/>
      <c r="CX278" s="298"/>
      <c r="CY278" s="299"/>
      <c r="CZ278" s="300"/>
      <c r="DA278" s="291"/>
      <c r="DB278" s="286"/>
      <c r="DC278" s="297"/>
      <c r="DD278" s="298"/>
      <c r="DE278" s="299"/>
      <c r="DF278" s="300"/>
      <c r="DG278" s="291"/>
      <c r="DH278" s="286"/>
      <c r="DI278" s="297"/>
      <c r="DJ278" s="298"/>
      <c r="DK278" s="299"/>
      <c r="DL278" s="300"/>
      <c r="DM278" s="291"/>
      <c r="DN278" s="286"/>
      <c r="DO278" s="297"/>
      <c r="DP278" s="298"/>
      <c r="DQ278" s="299"/>
      <c r="DR278" s="300"/>
      <c r="DS278" s="291"/>
      <c r="DT278" s="286"/>
      <c r="DU278" s="297"/>
      <c r="DV278" s="298"/>
      <c r="DW278" s="299"/>
      <c r="DX278" s="300"/>
      <c r="DY278" s="291"/>
      <c r="DZ278" s="286"/>
      <c r="EA278" s="297"/>
      <c r="EB278" s="298"/>
      <c r="EC278" s="299"/>
      <c r="ED278" s="300"/>
      <c r="EE278" s="291"/>
      <c r="EF278" s="286"/>
      <c r="EG278" s="297"/>
      <c r="EH278" s="298"/>
      <c r="EI278" s="299"/>
      <c r="EJ278" s="300"/>
      <c r="EK278" s="291"/>
      <c r="EL278" s="286"/>
      <c r="EM278" s="297"/>
      <c r="EN278" s="298"/>
      <c r="EO278" s="299"/>
      <c r="EP278" s="300"/>
      <c r="EQ278" s="291"/>
      <c r="ER278" s="286"/>
      <c r="ES278" s="297"/>
      <c r="ET278" s="298"/>
      <c r="EU278" s="299"/>
      <c r="EV278" s="300"/>
      <c r="EW278" s="291"/>
      <c r="EX278" s="286"/>
      <c r="EY278" s="297"/>
      <c r="EZ278" s="298"/>
      <c r="FA278" s="299"/>
      <c r="FB278" s="300"/>
      <c r="FC278" s="291"/>
      <c r="FD278" s="286"/>
      <c r="FE278" s="297"/>
      <c r="FF278" s="298"/>
      <c r="FG278" s="299"/>
      <c r="FH278" s="300"/>
      <c r="FI278" s="291"/>
      <c r="FJ278" s="286"/>
      <c r="FK278" s="297"/>
      <c r="FL278" s="298"/>
      <c r="FM278" s="299"/>
      <c r="FN278" s="300"/>
      <c r="FO278" s="291"/>
      <c r="FP278" s="286"/>
      <c r="FQ278" s="297"/>
      <c r="FR278" s="298"/>
      <c r="FS278" s="299"/>
      <c r="FT278" s="300"/>
      <c r="FU278" s="291"/>
      <c r="FV278" s="286"/>
      <c r="FW278" s="297"/>
      <c r="FX278" s="298"/>
      <c r="FY278" s="299"/>
      <c r="FZ278" s="300"/>
      <c r="GA278" s="291"/>
      <c r="GB278" s="286"/>
      <c r="GC278" s="297"/>
      <c r="GD278" s="298"/>
      <c r="GE278" s="299"/>
      <c r="GF278" s="300"/>
      <c r="GG278" s="291"/>
      <c r="GH278" s="286"/>
      <c r="GI278" s="297"/>
      <c r="GJ278" s="298"/>
      <c r="GK278" s="299"/>
      <c r="GL278" s="300"/>
      <c r="GM278" s="291"/>
      <c r="GN278" s="286"/>
      <c r="GO278" s="297"/>
      <c r="GP278" s="298"/>
      <c r="GQ278" s="299"/>
      <c r="GR278" s="300"/>
      <c r="GS278" s="291"/>
      <c r="GT278" s="286"/>
      <c r="GU278" s="297"/>
      <c r="GV278" s="298"/>
      <c r="GW278" s="299"/>
      <c r="GX278" s="300"/>
      <c r="GY278" s="291"/>
      <c r="GZ278" s="286"/>
      <c r="HA278" s="297"/>
      <c r="HB278" s="298"/>
      <c r="HC278" s="299"/>
      <c r="HD278" s="300"/>
    </row>
    <row r="279" spans="1:212" x14ac:dyDescent="0.25">
      <c r="A279" s="280">
        <f>IF(AL279=1,(MAXA(A$18:A278)+1),0)</f>
        <v>0</v>
      </c>
      <c r="B279" s="280">
        <f>IF(BF279+BG279+BH279+BI279+BJ279&gt;0,MAXA(B$18:B278)+1,0)</f>
        <v>0</v>
      </c>
      <c r="C279" s="280">
        <f>IF(BL279+BM279+BN279+BO279+BP279&gt;0,MAXA(C$18:C278)+1,0)</f>
        <v>0</v>
      </c>
      <c r="D279" s="280">
        <f>IF(BR279+BS279+BT279+BU279+BV279&gt;0,MAXA(D$18:D278)+1,0)</f>
        <v>0</v>
      </c>
      <c r="E279" s="280">
        <f>IF(BX279+BY279+BZ279+CA279+CB279&gt;0,MAXA(E$18:E278)+1,0)</f>
        <v>0</v>
      </c>
      <c r="F279" s="280">
        <f>IF(CD279+CE279+CF279+CG279+CH279&gt;0,MAXA(F$18:F278)+1,0)</f>
        <v>0</v>
      </c>
      <c r="G279" s="280">
        <f>IF(CJ279+CK279+CL279+CM279+CN279&gt;0,MAXA(G$18:G278)+1,0)</f>
        <v>0</v>
      </c>
      <c r="H279" s="280">
        <f>IF(CP279+CQ279+CR279+CS279+CT279&gt;0,MAXA(H$18:H278)+1,0)</f>
        <v>0</v>
      </c>
      <c r="I279" s="280">
        <f>IF(CV279+CW279+CX279+CY279+CZ279&gt;0,MAXA(I$18:I278)+1,0)</f>
        <v>0</v>
      </c>
      <c r="J279" s="280">
        <f>IF(DB279+DC279+DD279+DE279+DF279&gt;0,MAXA(J$18:J278)+1,0)</f>
        <v>0</v>
      </c>
      <c r="K279" s="280">
        <f>IF(DH279+DI279+DJ279+DK279+DL279&gt;0,MAXA(K$18:K278)+1,0)</f>
        <v>0</v>
      </c>
      <c r="L279" s="280">
        <f>IF(DN279+DO279+DP279+DQ279+DR279&gt;0,MAXA(L$18:L278)+1,0)</f>
        <v>0</v>
      </c>
      <c r="M279" s="280">
        <f>IF(DT279+DU279+DV279+DW279+DX279&gt;0,MAXA(M$18:M278)+1,0)</f>
        <v>0</v>
      </c>
      <c r="N279" s="280">
        <f>IF(DZ279+EA279+EB279+EC279+ED279&gt;0,MAXA(N$18:N278)+1,0)</f>
        <v>0</v>
      </c>
      <c r="O279" s="280">
        <f>IF(EF279+EG279+EH279+EI279+EJ279&gt;0,MAXA(O$18:O278)+1,0)</f>
        <v>0</v>
      </c>
      <c r="P279" s="280">
        <f>IF(EL279+EM279+EN279+EO279+EP279&gt;0,MAXA(P$18:P278)+1,0)</f>
        <v>0</v>
      </c>
      <c r="Q279" s="280">
        <f>IF(ER279+ES279+ET279+EU279+EV279&gt;0,MAXA(Q$18:Q278)+1,0)</f>
        <v>0</v>
      </c>
      <c r="R279" s="280">
        <f>IF(EX279+EY279+EZ279+FA279+FB279&gt;0,MAXA(R$18:R278)+1,0)</f>
        <v>0</v>
      </c>
      <c r="S279" s="280">
        <f>IF(FD279+FE279+FF279+FG279+FH279&gt;0,MAXA(S$18:S278)+1,0)</f>
        <v>0</v>
      </c>
      <c r="T279" s="280">
        <f>IF(FJ279+FK279+FL279+FM279+FN279&gt;0,MAXA(T$18:T278)+1,0)</f>
        <v>0</v>
      </c>
      <c r="U279" s="280">
        <f>IF(FP279+FQ279+FR279+FS279+FT279&gt;0,MAXA(U$18:U278)+1,0)</f>
        <v>0</v>
      </c>
      <c r="V279" s="280">
        <f>IF(FV279+FW279+FX279+FY279+FZ279&gt;0,MAXA(V$18:V278)+1,0)</f>
        <v>0</v>
      </c>
      <c r="W279" s="280">
        <f>IF(GB279+GC279+GD279+GE279+GF279&gt;0,MAXA(W$18:W278)+1,0)</f>
        <v>0</v>
      </c>
      <c r="X279" s="280">
        <f>IF(GH279+GI279+GJ279+GK279+GL279&gt;0,MAXA(X$18:X278)+1,0)</f>
        <v>0</v>
      </c>
      <c r="Y279" s="280">
        <f>IF(GN279+GO279+GP279+GQ279+GR279&gt;0,MAXA(Y$18:Y278)+1,0)</f>
        <v>0</v>
      </c>
      <c r="Z279" s="280">
        <f>IF(GT279+GU279+GV279+GW279+GX279&gt;0,MAXA(Z$18:Z278)+1,0)</f>
        <v>0</v>
      </c>
      <c r="AA279" s="280">
        <f>IF(GZ279+HA279+HB279+HC279+HD279&gt;0,MAXA(AA$18:AA278)+1,0)</f>
        <v>0</v>
      </c>
      <c r="AB279" s="280">
        <f t="shared" si="134"/>
        <v>0</v>
      </c>
      <c r="AC279" s="280">
        <f t="shared" si="135"/>
        <v>0</v>
      </c>
      <c r="AD279" s="280">
        <f t="shared" si="136"/>
        <v>0</v>
      </c>
      <c r="AE279" s="280">
        <f t="shared" si="137"/>
        <v>0</v>
      </c>
      <c r="AF279" s="280">
        <f t="shared" si="138"/>
        <v>0</v>
      </c>
      <c r="AG279" s="280">
        <f t="shared" si="139"/>
        <v>0</v>
      </c>
      <c r="AH279" s="280">
        <f t="shared" si="140"/>
        <v>0</v>
      </c>
      <c r="AI279" s="280">
        <f t="shared" si="141"/>
        <v>0</v>
      </c>
      <c r="AJ279" s="280">
        <f t="shared" si="142"/>
        <v>0</v>
      </c>
      <c r="AK279" s="186" t="e">
        <f>MATCH(AY279,AY$18:AY711,0)</f>
        <v>#N/A</v>
      </c>
      <c r="AL279" s="280">
        <f t="shared" si="143"/>
        <v>0</v>
      </c>
      <c r="AM279" s="280">
        <f t="shared" si="133"/>
        <v>262</v>
      </c>
      <c r="AN279" s="415"/>
      <c r="AO279" s="416"/>
      <c r="AP279" s="303">
        <f t="shared" si="144"/>
        <v>0</v>
      </c>
      <c r="AQ279" s="304">
        <f t="shared" si="145"/>
        <v>0</v>
      </c>
      <c r="AR279" s="305">
        <f t="shared" si="146"/>
        <v>0</v>
      </c>
      <c r="AS279" s="284"/>
      <c r="AT279" s="285" t="str">
        <f t="shared" si="147"/>
        <v/>
      </c>
      <c r="AU279" s="286"/>
      <c r="AV279" s="287"/>
      <c r="AW279" s="288"/>
      <c r="AX279" s="289"/>
      <c r="AY279" s="290"/>
      <c r="AZ279" s="291"/>
      <c r="BA279" s="286"/>
      <c r="BB279" s="290"/>
      <c r="BC279" s="287"/>
      <c r="BD279" s="307"/>
      <c r="BE279" s="309"/>
      <c r="BF279" s="286"/>
      <c r="BG279" s="297"/>
      <c r="BH279" s="298"/>
      <c r="BI279" s="299"/>
      <c r="BJ279" s="300"/>
      <c r="BK279" s="301"/>
      <c r="BL279" s="286"/>
      <c r="BM279" s="297"/>
      <c r="BN279" s="298"/>
      <c r="BO279" s="299"/>
      <c r="BP279" s="300"/>
      <c r="BQ279" s="301"/>
      <c r="BR279" s="286"/>
      <c r="BS279" s="297"/>
      <c r="BT279" s="298"/>
      <c r="BU279" s="299"/>
      <c r="BV279" s="300"/>
      <c r="BW279" s="301"/>
      <c r="BX279" s="286"/>
      <c r="BY279" s="297"/>
      <c r="BZ279" s="298"/>
      <c r="CA279" s="299"/>
      <c r="CB279" s="300"/>
      <c r="CC279" s="291"/>
      <c r="CD279" s="286"/>
      <c r="CE279" s="297"/>
      <c r="CF279" s="298"/>
      <c r="CG279" s="299"/>
      <c r="CH279" s="300"/>
      <c r="CI279" s="291"/>
      <c r="CJ279" s="286"/>
      <c r="CK279" s="297"/>
      <c r="CL279" s="298"/>
      <c r="CM279" s="299"/>
      <c r="CN279" s="300"/>
      <c r="CO279" s="291"/>
      <c r="CP279" s="286"/>
      <c r="CQ279" s="297"/>
      <c r="CR279" s="298"/>
      <c r="CS279" s="299"/>
      <c r="CT279" s="300"/>
      <c r="CU279" s="291"/>
      <c r="CV279" s="286"/>
      <c r="CW279" s="297"/>
      <c r="CX279" s="298"/>
      <c r="CY279" s="299"/>
      <c r="CZ279" s="300"/>
      <c r="DA279" s="291"/>
      <c r="DB279" s="286"/>
      <c r="DC279" s="297"/>
      <c r="DD279" s="298"/>
      <c r="DE279" s="299"/>
      <c r="DF279" s="300"/>
      <c r="DG279" s="291"/>
      <c r="DH279" s="286"/>
      <c r="DI279" s="297"/>
      <c r="DJ279" s="298"/>
      <c r="DK279" s="299"/>
      <c r="DL279" s="300"/>
      <c r="DM279" s="291"/>
      <c r="DN279" s="286"/>
      <c r="DO279" s="297"/>
      <c r="DP279" s="298"/>
      <c r="DQ279" s="299"/>
      <c r="DR279" s="300"/>
      <c r="DS279" s="291"/>
      <c r="DT279" s="286"/>
      <c r="DU279" s="297"/>
      <c r="DV279" s="298"/>
      <c r="DW279" s="299"/>
      <c r="DX279" s="300"/>
      <c r="DY279" s="291"/>
      <c r="DZ279" s="286"/>
      <c r="EA279" s="297"/>
      <c r="EB279" s="298"/>
      <c r="EC279" s="299"/>
      <c r="ED279" s="300"/>
      <c r="EE279" s="291"/>
      <c r="EF279" s="286"/>
      <c r="EG279" s="297"/>
      <c r="EH279" s="298"/>
      <c r="EI279" s="299"/>
      <c r="EJ279" s="300"/>
      <c r="EK279" s="291"/>
      <c r="EL279" s="286"/>
      <c r="EM279" s="297"/>
      <c r="EN279" s="298"/>
      <c r="EO279" s="299"/>
      <c r="EP279" s="300"/>
      <c r="EQ279" s="291"/>
      <c r="ER279" s="286"/>
      <c r="ES279" s="297"/>
      <c r="ET279" s="298"/>
      <c r="EU279" s="299"/>
      <c r="EV279" s="300"/>
      <c r="EW279" s="291"/>
      <c r="EX279" s="286"/>
      <c r="EY279" s="297"/>
      <c r="EZ279" s="298"/>
      <c r="FA279" s="299"/>
      <c r="FB279" s="300"/>
      <c r="FC279" s="291"/>
      <c r="FD279" s="286"/>
      <c r="FE279" s="297"/>
      <c r="FF279" s="298"/>
      <c r="FG279" s="299"/>
      <c r="FH279" s="300"/>
      <c r="FI279" s="291"/>
      <c r="FJ279" s="286"/>
      <c r="FK279" s="297"/>
      <c r="FL279" s="298"/>
      <c r="FM279" s="299"/>
      <c r="FN279" s="300"/>
      <c r="FO279" s="291"/>
      <c r="FP279" s="286"/>
      <c r="FQ279" s="297"/>
      <c r="FR279" s="298"/>
      <c r="FS279" s="299"/>
      <c r="FT279" s="300"/>
      <c r="FU279" s="291"/>
      <c r="FV279" s="286"/>
      <c r="FW279" s="297"/>
      <c r="FX279" s="298"/>
      <c r="FY279" s="299"/>
      <c r="FZ279" s="300"/>
      <c r="GA279" s="291"/>
      <c r="GB279" s="286"/>
      <c r="GC279" s="297"/>
      <c r="GD279" s="298"/>
      <c r="GE279" s="299"/>
      <c r="GF279" s="300"/>
      <c r="GG279" s="291"/>
      <c r="GH279" s="286"/>
      <c r="GI279" s="297"/>
      <c r="GJ279" s="298"/>
      <c r="GK279" s="299"/>
      <c r="GL279" s="300"/>
      <c r="GM279" s="291"/>
      <c r="GN279" s="286"/>
      <c r="GO279" s="297"/>
      <c r="GP279" s="298"/>
      <c r="GQ279" s="299"/>
      <c r="GR279" s="300"/>
      <c r="GS279" s="291"/>
      <c r="GT279" s="286"/>
      <c r="GU279" s="297"/>
      <c r="GV279" s="298"/>
      <c r="GW279" s="299"/>
      <c r="GX279" s="300"/>
      <c r="GY279" s="291"/>
      <c r="GZ279" s="286"/>
      <c r="HA279" s="297"/>
      <c r="HB279" s="298"/>
      <c r="HC279" s="299"/>
      <c r="HD279" s="300"/>
    </row>
    <row r="280" spans="1:212" x14ac:dyDescent="0.25">
      <c r="A280" s="280">
        <f>IF(AL280=1,(MAXA(A$18:A279)+1),0)</f>
        <v>0</v>
      </c>
      <c r="B280" s="280">
        <f>IF(BF280+BG280+BH280+BI280+BJ280&gt;0,MAXA(B$18:B279)+1,0)</f>
        <v>0</v>
      </c>
      <c r="C280" s="280">
        <f>IF(BL280+BM280+BN280+BO280+BP280&gt;0,MAXA(C$18:C279)+1,0)</f>
        <v>0</v>
      </c>
      <c r="D280" s="280">
        <f>IF(BR280+BS280+BT280+BU280+BV280&gt;0,MAXA(D$18:D279)+1,0)</f>
        <v>0</v>
      </c>
      <c r="E280" s="280">
        <f>IF(BX280+BY280+BZ280+CA280+CB280&gt;0,MAXA(E$18:E279)+1,0)</f>
        <v>0</v>
      </c>
      <c r="F280" s="280">
        <f>IF(CD280+CE280+CF280+CG280+CH280&gt;0,MAXA(F$18:F279)+1,0)</f>
        <v>0</v>
      </c>
      <c r="G280" s="280">
        <f>IF(CJ280+CK280+CL280+CM280+CN280&gt;0,MAXA(G$18:G279)+1,0)</f>
        <v>0</v>
      </c>
      <c r="H280" s="280">
        <f>IF(CP280+CQ280+CR280+CS280+CT280&gt;0,MAXA(H$18:H279)+1,0)</f>
        <v>0</v>
      </c>
      <c r="I280" s="280">
        <f>IF(CV280+CW280+CX280+CY280+CZ280&gt;0,MAXA(I$18:I279)+1,0)</f>
        <v>0</v>
      </c>
      <c r="J280" s="280">
        <f>IF(DB280+DC280+DD280+DE280+DF280&gt;0,MAXA(J$18:J279)+1,0)</f>
        <v>0</v>
      </c>
      <c r="K280" s="280">
        <f>IF(DH280+DI280+DJ280+DK280+DL280&gt;0,MAXA(K$18:K279)+1,0)</f>
        <v>0</v>
      </c>
      <c r="L280" s="280">
        <f>IF(DN280+DO280+DP280+DQ280+DR280&gt;0,MAXA(L$18:L279)+1,0)</f>
        <v>0</v>
      </c>
      <c r="M280" s="280">
        <f>IF(DT280+DU280+DV280+DW280+DX280&gt;0,MAXA(M$18:M279)+1,0)</f>
        <v>0</v>
      </c>
      <c r="N280" s="280">
        <f>IF(DZ280+EA280+EB280+EC280+ED280&gt;0,MAXA(N$18:N279)+1,0)</f>
        <v>0</v>
      </c>
      <c r="O280" s="280">
        <f>IF(EF280+EG280+EH280+EI280+EJ280&gt;0,MAXA(O$18:O279)+1,0)</f>
        <v>0</v>
      </c>
      <c r="P280" s="280">
        <f>IF(EL280+EM280+EN280+EO280+EP280&gt;0,MAXA(P$18:P279)+1,0)</f>
        <v>0</v>
      </c>
      <c r="Q280" s="280">
        <f>IF(ER280+ES280+ET280+EU280+EV280&gt;0,MAXA(Q$18:Q279)+1,0)</f>
        <v>0</v>
      </c>
      <c r="R280" s="280">
        <f>IF(EX280+EY280+EZ280+FA280+FB280&gt;0,MAXA(R$18:R279)+1,0)</f>
        <v>0</v>
      </c>
      <c r="S280" s="280">
        <f>IF(FD280+FE280+FF280+FG280+FH280&gt;0,MAXA(S$18:S279)+1,0)</f>
        <v>0</v>
      </c>
      <c r="T280" s="280">
        <f>IF(FJ280+FK280+FL280+FM280+FN280&gt;0,MAXA(T$18:T279)+1,0)</f>
        <v>0</v>
      </c>
      <c r="U280" s="280">
        <f>IF(FP280+FQ280+FR280+FS280+FT280&gt;0,MAXA(U$18:U279)+1,0)</f>
        <v>0</v>
      </c>
      <c r="V280" s="280">
        <f>IF(FV280+FW280+FX280+FY280+FZ280&gt;0,MAXA(V$18:V279)+1,0)</f>
        <v>0</v>
      </c>
      <c r="W280" s="280">
        <f>IF(GB280+GC280+GD280+GE280+GF280&gt;0,MAXA(W$18:W279)+1,0)</f>
        <v>0</v>
      </c>
      <c r="X280" s="280">
        <f>IF(GH280+GI280+GJ280+GK280+GL280&gt;0,MAXA(X$18:X279)+1,0)</f>
        <v>0</v>
      </c>
      <c r="Y280" s="280">
        <f>IF(GN280+GO280+GP280+GQ280+GR280&gt;0,MAXA(Y$18:Y279)+1,0)</f>
        <v>0</v>
      </c>
      <c r="Z280" s="280">
        <f>IF(GT280+GU280+GV280+GW280+GX280&gt;0,MAXA(Z$18:Z279)+1,0)</f>
        <v>0</v>
      </c>
      <c r="AA280" s="280">
        <f>IF(GZ280+HA280+HB280+HC280+HD280&gt;0,MAXA(AA$18:AA279)+1,0)</f>
        <v>0</v>
      </c>
      <c r="AB280" s="280">
        <f t="shared" si="134"/>
        <v>0</v>
      </c>
      <c r="AC280" s="280">
        <f t="shared" si="135"/>
        <v>0</v>
      </c>
      <c r="AD280" s="280">
        <f t="shared" si="136"/>
        <v>0</v>
      </c>
      <c r="AE280" s="280">
        <f t="shared" si="137"/>
        <v>0</v>
      </c>
      <c r="AF280" s="280">
        <f t="shared" si="138"/>
        <v>0</v>
      </c>
      <c r="AG280" s="280">
        <f t="shared" si="139"/>
        <v>0</v>
      </c>
      <c r="AH280" s="280">
        <f t="shared" si="140"/>
        <v>0</v>
      </c>
      <c r="AI280" s="280">
        <f t="shared" si="141"/>
        <v>0</v>
      </c>
      <c r="AJ280" s="280">
        <f t="shared" si="142"/>
        <v>0</v>
      </c>
      <c r="AK280" s="186" t="e">
        <f>MATCH(AY280,AY$18:AY712,0)</f>
        <v>#N/A</v>
      </c>
      <c r="AL280" s="280">
        <f t="shared" si="143"/>
        <v>0</v>
      </c>
      <c r="AM280" s="280">
        <f t="shared" ref="AM280:AM334" si="148">AM279+1</f>
        <v>263</v>
      </c>
      <c r="AN280" s="415"/>
      <c r="AO280" s="416"/>
      <c r="AP280" s="303">
        <f t="shared" si="144"/>
        <v>0</v>
      </c>
      <c r="AQ280" s="304">
        <f t="shared" si="145"/>
        <v>0</v>
      </c>
      <c r="AR280" s="305">
        <f t="shared" si="146"/>
        <v>0</v>
      </c>
      <c r="AS280" s="284"/>
      <c r="AT280" s="285" t="str">
        <f t="shared" si="147"/>
        <v/>
      </c>
      <c r="AU280" s="286"/>
      <c r="AV280" s="287"/>
      <c r="AW280" s="288"/>
      <c r="AX280" s="289"/>
      <c r="AY280" s="290"/>
      <c r="AZ280" s="291"/>
      <c r="BA280" s="286"/>
      <c r="BB280" s="290"/>
      <c r="BC280" s="287"/>
      <c r="BD280" s="307"/>
      <c r="BE280" s="309"/>
      <c r="BF280" s="286"/>
      <c r="BG280" s="297"/>
      <c r="BH280" s="298"/>
      <c r="BI280" s="299"/>
      <c r="BJ280" s="300"/>
      <c r="BK280" s="301"/>
      <c r="BL280" s="286"/>
      <c r="BM280" s="297"/>
      <c r="BN280" s="298"/>
      <c r="BO280" s="299"/>
      <c r="BP280" s="300"/>
      <c r="BQ280" s="301"/>
      <c r="BR280" s="286"/>
      <c r="BS280" s="297"/>
      <c r="BT280" s="298"/>
      <c r="BU280" s="299"/>
      <c r="BV280" s="300"/>
      <c r="BW280" s="301"/>
      <c r="BX280" s="286"/>
      <c r="BY280" s="297"/>
      <c r="BZ280" s="298"/>
      <c r="CA280" s="299"/>
      <c r="CB280" s="300"/>
      <c r="CC280" s="291"/>
      <c r="CD280" s="286"/>
      <c r="CE280" s="297"/>
      <c r="CF280" s="298"/>
      <c r="CG280" s="299"/>
      <c r="CH280" s="300"/>
      <c r="CI280" s="291"/>
      <c r="CJ280" s="286"/>
      <c r="CK280" s="297"/>
      <c r="CL280" s="298"/>
      <c r="CM280" s="299"/>
      <c r="CN280" s="300"/>
      <c r="CO280" s="291"/>
      <c r="CP280" s="286"/>
      <c r="CQ280" s="297"/>
      <c r="CR280" s="298"/>
      <c r="CS280" s="299"/>
      <c r="CT280" s="300"/>
      <c r="CU280" s="291"/>
      <c r="CV280" s="286"/>
      <c r="CW280" s="297"/>
      <c r="CX280" s="298"/>
      <c r="CY280" s="299"/>
      <c r="CZ280" s="300"/>
      <c r="DA280" s="291"/>
      <c r="DB280" s="286"/>
      <c r="DC280" s="297"/>
      <c r="DD280" s="298"/>
      <c r="DE280" s="299"/>
      <c r="DF280" s="300"/>
      <c r="DG280" s="291"/>
      <c r="DH280" s="286"/>
      <c r="DI280" s="297"/>
      <c r="DJ280" s="298"/>
      <c r="DK280" s="299"/>
      <c r="DL280" s="300"/>
      <c r="DM280" s="291"/>
      <c r="DN280" s="286"/>
      <c r="DO280" s="297"/>
      <c r="DP280" s="298"/>
      <c r="DQ280" s="299"/>
      <c r="DR280" s="300"/>
      <c r="DS280" s="291"/>
      <c r="DT280" s="286"/>
      <c r="DU280" s="297"/>
      <c r="DV280" s="298"/>
      <c r="DW280" s="299"/>
      <c r="DX280" s="300"/>
      <c r="DY280" s="291"/>
      <c r="DZ280" s="286"/>
      <c r="EA280" s="297"/>
      <c r="EB280" s="298"/>
      <c r="EC280" s="299"/>
      <c r="ED280" s="300"/>
      <c r="EE280" s="291"/>
      <c r="EF280" s="286"/>
      <c r="EG280" s="297"/>
      <c r="EH280" s="298"/>
      <c r="EI280" s="299"/>
      <c r="EJ280" s="300"/>
      <c r="EK280" s="291"/>
      <c r="EL280" s="286"/>
      <c r="EM280" s="297"/>
      <c r="EN280" s="298"/>
      <c r="EO280" s="299"/>
      <c r="EP280" s="300"/>
      <c r="EQ280" s="291"/>
      <c r="ER280" s="286"/>
      <c r="ES280" s="297"/>
      <c r="ET280" s="298"/>
      <c r="EU280" s="299"/>
      <c r="EV280" s="300"/>
      <c r="EW280" s="291"/>
      <c r="EX280" s="286"/>
      <c r="EY280" s="297"/>
      <c r="EZ280" s="298"/>
      <c r="FA280" s="299"/>
      <c r="FB280" s="300"/>
      <c r="FC280" s="291"/>
      <c r="FD280" s="286"/>
      <c r="FE280" s="297"/>
      <c r="FF280" s="298"/>
      <c r="FG280" s="299"/>
      <c r="FH280" s="300"/>
      <c r="FI280" s="291"/>
      <c r="FJ280" s="286"/>
      <c r="FK280" s="297"/>
      <c r="FL280" s="298"/>
      <c r="FM280" s="299"/>
      <c r="FN280" s="300"/>
      <c r="FO280" s="291"/>
      <c r="FP280" s="286"/>
      <c r="FQ280" s="297"/>
      <c r="FR280" s="298"/>
      <c r="FS280" s="299"/>
      <c r="FT280" s="300"/>
      <c r="FU280" s="291"/>
      <c r="FV280" s="286"/>
      <c r="FW280" s="297"/>
      <c r="FX280" s="298"/>
      <c r="FY280" s="299"/>
      <c r="FZ280" s="300"/>
      <c r="GA280" s="291"/>
      <c r="GB280" s="286"/>
      <c r="GC280" s="297"/>
      <c r="GD280" s="298"/>
      <c r="GE280" s="299"/>
      <c r="GF280" s="300"/>
      <c r="GG280" s="291"/>
      <c r="GH280" s="286"/>
      <c r="GI280" s="297"/>
      <c r="GJ280" s="298"/>
      <c r="GK280" s="299"/>
      <c r="GL280" s="300"/>
      <c r="GM280" s="291"/>
      <c r="GN280" s="286"/>
      <c r="GO280" s="297"/>
      <c r="GP280" s="298"/>
      <c r="GQ280" s="299"/>
      <c r="GR280" s="300"/>
      <c r="GS280" s="291"/>
      <c r="GT280" s="286"/>
      <c r="GU280" s="297"/>
      <c r="GV280" s="298"/>
      <c r="GW280" s="299"/>
      <c r="GX280" s="300"/>
      <c r="GY280" s="291"/>
      <c r="GZ280" s="286"/>
      <c r="HA280" s="297"/>
      <c r="HB280" s="298"/>
      <c r="HC280" s="299"/>
      <c r="HD280" s="300"/>
    </row>
    <row r="281" spans="1:212" x14ac:dyDescent="0.25">
      <c r="A281" s="280">
        <f>IF(AL281=1,(MAXA(A$18:A280)+1),0)</f>
        <v>0</v>
      </c>
      <c r="B281" s="280">
        <f>IF(BF281+BG281+BH281+BI281+BJ281&gt;0,MAXA(B$18:B280)+1,0)</f>
        <v>0</v>
      </c>
      <c r="C281" s="280">
        <f>IF(BL281+BM281+BN281+BO281+BP281&gt;0,MAXA(C$18:C280)+1,0)</f>
        <v>0</v>
      </c>
      <c r="D281" s="280">
        <f>IF(BR281+BS281+BT281+BU281+BV281&gt;0,MAXA(D$18:D280)+1,0)</f>
        <v>0</v>
      </c>
      <c r="E281" s="280">
        <f>IF(BX281+BY281+BZ281+CA281+CB281&gt;0,MAXA(E$18:E280)+1,0)</f>
        <v>0</v>
      </c>
      <c r="F281" s="280">
        <f>IF(CD281+CE281+CF281+CG281+CH281&gt;0,MAXA(F$18:F280)+1,0)</f>
        <v>0</v>
      </c>
      <c r="G281" s="280">
        <f>IF(CJ281+CK281+CL281+CM281+CN281&gt;0,MAXA(G$18:G280)+1,0)</f>
        <v>0</v>
      </c>
      <c r="H281" s="280">
        <f>IF(CP281+CQ281+CR281+CS281+CT281&gt;0,MAXA(H$18:H280)+1,0)</f>
        <v>0</v>
      </c>
      <c r="I281" s="280">
        <f>IF(CV281+CW281+CX281+CY281+CZ281&gt;0,MAXA(I$18:I280)+1,0)</f>
        <v>0</v>
      </c>
      <c r="J281" s="280">
        <f>IF(DB281+DC281+DD281+DE281+DF281&gt;0,MAXA(J$18:J280)+1,0)</f>
        <v>0</v>
      </c>
      <c r="K281" s="280">
        <f>IF(DH281+DI281+DJ281+DK281+DL281&gt;0,MAXA(K$18:K280)+1,0)</f>
        <v>0</v>
      </c>
      <c r="L281" s="280">
        <f>IF(DN281+DO281+DP281+DQ281+DR281&gt;0,MAXA(L$18:L280)+1,0)</f>
        <v>0</v>
      </c>
      <c r="M281" s="280">
        <f>IF(DT281+DU281+DV281+DW281+DX281&gt;0,MAXA(M$18:M280)+1,0)</f>
        <v>0</v>
      </c>
      <c r="N281" s="280">
        <f>IF(DZ281+EA281+EB281+EC281+ED281&gt;0,MAXA(N$18:N280)+1,0)</f>
        <v>0</v>
      </c>
      <c r="O281" s="280">
        <f>IF(EF281+EG281+EH281+EI281+EJ281&gt;0,MAXA(O$18:O280)+1,0)</f>
        <v>0</v>
      </c>
      <c r="P281" s="280">
        <f>IF(EL281+EM281+EN281+EO281+EP281&gt;0,MAXA(P$18:P280)+1,0)</f>
        <v>0</v>
      </c>
      <c r="Q281" s="280">
        <f>IF(ER281+ES281+ET281+EU281+EV281&gt;0,MAXA(Q$18:Q280)+1,0)</f>
        <v>0</v>
      </c>
      <c r="R281" s="280">
        <f>IF(EX281+EY281+EZ281+FA281+FB281&gt;0,MAXA(R$18:R280)+1,0)</f>
        <v>0</v>
      </c>
      <c r="S281" s="280">
        <f>IF(FD281+FE281+FF281+FG281+FH281&gt;0,MAXA(S$18:S280)+1,0)</f>
        <v>0</v>
      </c>
      <c r="T281" s="280">
        <f>IF(FJ281+FK281+FL281+FM281+FN281&gt;0,MAXA(T$18:T280)+1,0)</f>
        <v>0</v>
      </c>
      <c r="U281" s="280">
        <f>IF(FP281+FQ281+FR281+FS281+FT281&gt;0,MAXA(U$18:U280)+1,0)</f>
        <v>0</v>
      </c>
      <c r="V281" s="280">
        <f>IF(FV281+FW281+FX281+FY281+FZ281&gt;0,MAXA(V$18:V280)+1,0)</f>
        <v>0</v>
      </c>
      <c r="W281" s="280">
        <f>IF(GB281+GC281+GD281+GE281+GF281&gt;0,MAXA(W$18:W280)+1,0)</f>
        <v>0</v>
      </c>
      <c r="X281" s="280">
        <f>IF(GH281+GI281+GJ281+GK281+GL281&gt;0,MAXA(X$18:X280)+1,0)</f>
        <v>0</v>
      </c>
      <c r="Y281" s="280">
        <f>IF(GN281+GO281+GP281+GQ281+GR281&gt;0,MAXA(Y$18:Y280)+1,0)</f>
        <v>0</v>
      </c>
      <c r="Z281" s="280">
        <f>IF(GT281+GU281+GV281+GW281+GX281&gt;0,MAXA(Z$18:Z280)+1,0)</f>
        <v>0</v>
      </c>
      <c r="AA281" s="280">
        <f>IF(GZ281+HA281+HB281+HC281+HD281&gt;0,MAXA(AA$18:AA280)+1,0)</f>
        <v>0</v>
      </c>
      <c r="AB281" s="280">
        <f t="shared" si="134"/>
        <v>0</v>
      </c>
      <c r="AC281" s="280">
        <f t="shared" si="135"/>
        <v>0</v>
      </c>
      <c r="AD281" s="280">
        <f t="shared" si="136"/>
        <v>0</v>
      </c>
      <c r="AE281" s="280">
        <f t="shared" si="137"/>
        <v>0</v>
      </c>
      <c r="AF281" s="280">
        <f t="shared" si="138"/>
        <v>0</v>
      </c>
      <c r="AG281" s="280">
        <f t="shared" si="139"/>
        <v>0</v>
      </c>
      <c r="AH281" s="280">
        <f t="shared" si="140"/>
        <v>0</v>
      </c>
      <c r="AI281" s="280">
        <f t="shared" si="141"/>
        <v>0</v>
      </c>
      <c r="AJ281" s="280">
        <f t="shared" si="142"/>
        <v>0</v>
      </c>
      <c r="AK281" s="186" t="e">
        <f>MATCH(AY281,AY$18:AY713,0)</f>
        <v>#N/A</v>
      </c>
      <c r="AL281" s="280">
        <f t="shared" si="143"/>
        <v>0</v>
      </c>
      <c r="AM281" s="280">
        <f t="shared" si="148"/>
        <v>264</v>
      </c>
      <c r="AN281" s="415"/>
      <c r="AO281" s="416"/>
      <c r="AP281" s="303">
        <f t="shared" si="144"/>
        <v>0</v>
      </c>
      <c r="AQ281" s="304">
        <f t="shared" si="145"/>
        <v>0</v>
      </c>
      <c r="AR281" s="305">
        <f t="shared" si="146"/>
        <v>0</v>
      </c>
      <c r="AS281" s="284"/>
      <c r="AT281" s="285" t="str">
        <f t="shared" si="147"/>
        <v/>
      </c>
      <c r="AU281" s="286"/>
      <c r="AV281" s="287"/>
      <c r="AW281" s="288"/>
      <c r="AX281" s="289"/>
      <c r="AY281" s="290"/>
      <c r="AZ281" s="291"/>
      <c r="BA281" s="286"/>
      <c r="BB281" s="290"/>
      <c r="BC281" s="287"/>
      <c r="BD281" s="307"/>
      <c r="BE281" s="309"/>
      <c r="BF281" s="286"/>
      <c r="BG281" s="297"/>
      <c r="BH281" s="298"/>
      <c r="BI281" s="299"/>
      <c r="BJ281" s="300"/>
      <c r="BK281" s="301"/>
      <c r="BL281" s="286"/>
      <c r="BM281" s="297"/>
      <c r="BN281" s="298"/>
      <c r="BO281" s="299"/>
      <c r="BP281" s="300"/>
      <c r="BQ281" s="301"/>
      <c r="BR281" s="286"/>
      <c r="BS281" s="297"/>
      <c r="BT281" s="298"/>
      <c r="BU281" s="299"/>
      <c r="BV281" s="300"/>
      <c r="BW281" s="301"/>
      <c r="BX281" s="286"/>
      <c r="BY281" s="297"/>
      <c r="BZ281" s="298"/>
      <c r="CA281" s="299"/>
      <c r="CB281" s="300"/>
      <c r="CC281" s="291"/>
      <c r="CD281" s="286"/>
      <c r="CE281" s="297"/>
      <c r="CF281" s="298"/>
      <c r="CG281" s="299"/>
      <c r="CH281" s="300"/>
      <c r="CI281" s="291"/>
      <c r="CJ281" s="286"/>
      <c r="CK281" s="297"/>
      <c r="CL281" s="298"/>
      <c r="CM281" s="299"/>
      <c r="CN281" s="300"/>
      <c r="CO281" s="291"/>
      <c r="CP281" s="286"/>
      <c r="CQ281" s="297"/>
      <c r="CR281" s="298"/>
      <c r="CS281" s="299"/>
      <c r="CT281" s="300"/>
      <c r="CU281" s="291"/>
      <c r="CV281" s="286"/>
      <c r="CW281" s="297"/>
      <c r="CX281" s="298"/>
      <c r="CY281" s="299"/>
      <c r="CZ281" s="300"/>
      <c r="DA281" s="291"/>
      <c r="DB281" s="286"/>
      <c r="DC281" s="297"/>
      <c r="DD281" s="298"/>
      <c r="DE281" s="299"/>
      <c r="DF281" s="300"/>
      <c r="DG281" s="291"/>
      <c r="DH281" s="286"/>
      <c r="DI281" s="297"/>
      <c r="DJ281" s="298"/>
      <c r="DK281" s="299"/>
      <c r="DL281" s="300"/>
      <c r="DM281" s="291"/>
      <c r="DN281" s="286"/>
      <c r="DO281" s="297"/>
      <c r="DP281" s="298"/>
      <c r="DQ281" s="299"/>
      <c r="DR281" s="300"/>
      <c r="DS281" s="291"/>
      <c r="DT281" s="286"/>
      <c r="DU281" s="297"/>
      <c r="DV281" s="298"/>
      <c r="DW281" s="299"/>
      <c r="DX281" s="300"/>
      <c r="DY281" s="291"/>
      <c r="DZ281" s="286"/>
      <c r="EA281" s="297"/>
      <c r="EB281" s="298"/>
      <c r="EC281" s="299"/>
      <c r="ED281" s="300"/>
      <c r="EE281" s="291"/>
      <c r="EF281" s="286"/>
      <c r="EG281" s="297"/>
      <c r="EH281" s="298"/>
      <c r="EI281" s="299"/>
      <c r="EJ281" s="300"/>
      <c r="EK281" s="291"/>
      <c r="EL281" s="286"/>
      <c r="EM281" s="297"/>
      <c r="EN281" s="298"/>
      <c r="EO281" s="299"/>
      <c r="EP281" s="300"/>
      <c r="EQ281" s="291"/>
      <c r="ER281" s="286"/>
      <c r="ES281" s="297"/>
      <c r="ET281" s="298"/>
      <c r="EU281" s="299"/>
      <c r="EV281" s="300"/>
      <c r="EW281" s="291"/>
      <c r="EX281" s="286"/>
      <c r="EY281" s="297"/>
      <c r="EZ281" s="298"/>
      <c r="FA281" s="299"/>
      <c r="FB281" s="300"/>
      <c r="FC281" s="291"/>
      <c r="FD281" s="286"/>
      <c r="FE281" s="297"/>
      <c r="FF281" s="298"/>
      <c r="FG281" s="299"/>
      <c r="FH281" s="300"/>
      <c r="FI281" s="291"/>
      <c r="FJ281" s="286"/>
      <c r="FK281" s="297"/>
      <c r="FL281" s="298"/>
      <c r="FM281" s="299"/>
      <c r="FN281" s="300"/>
      <c r="FO281" s="291"/>
      <c r="FP281" s="286"/>
      <c r="FQ281" s="297"/>
      <c r="FR281" s="298"/>
      <c r="FS281" s="299"/>
      <c r="FT281" s="300"/>
      <c r="FU281" s="291"/>
      <c r="FV281" s="286"/>
      <c r="FW281" s="297"/>
      <c r="FX281" s="298"/>
      <c r="FY281" s="299"/>
      <c r="FZ281" s="300"/>
      <c r="GA281" s="291"/>
      <c r="GB281" s="286"/>
      <c r="GC281" s="297"/>
      <c r="GD281" s="298"/>
      <c r="GE281" s="299"/>
      <c r="GF281" s="300"/>
      <c r="GG281" s="291"/>
      <c r="GH281" s="286"/>
      <c r="GI281" s="297"/>
      <c r="GJ281" s="298"/>
      <c r="GK281" s="299"/>
      <c r="GL281" s="300"/>
      <c r="GM281" s="291"/>
      <c r="GN281" s="286"/>
      <c r="GO281" s="297"/>
      <c r="GP281" s="298"/>
      <c r="GQ281" s="299"/>
      <c r="GR281" s="300"/>
      <c r="GS281" s="291"/>
      <c r="GT281" s="286"/>
      <c r="GU281" s="297"/>
      <c r="GV281" s="298"/>
      <c r="GW281" s="299"/>
      <c r="GX281" s="300"/>
      <c r="GY281" s="291"/>
      <c r="GZ281" s="286"/>
      <c r="HA281" s="297"/>
      <c r="HB281" s="298"/>
      <c r="HC281" s="299"/>
      <c r="HD281" s="300"/>
    </row>
    <row r="282" spans="1:212" x14ac:dyDescent="0.25">
      <c r="A282" s="280">
        <f>IF(AL282=1,(MAXA(A$18:A281)+1),0)</f>
        <v>0</v>
      </c>
      <c r="B282" s="280">
        <f>IF(BF282+BG282+BH282+BI282+BJ282&gt;0,MAXA(B$18:B281)+1,0)</f>
        <v>0</v>
      </c>
      <c r="C282" s="280">
        <f>IF(BL282+BM282+BN282+BO282+BP282&gt;0,MAXA(C$18:C281)+1,0)</f>
        <v>0</v>
      </c>
      <c r="D282" s="280">
        <f>IF(BR282+BS282+BT282+BU282+BV282&gt;0,MAXA(D$18:D281)+1,0)</f>
        <v>0</v>
      </c>
      <c r="E282" s="280">
        <f>IF(BX282+BY282+BZ282+CA282+CB282&gt;0,MAXA(E$18:E281)+1,0)</f>
        <v>0</v>
      </c>
      <c r="F282" s="280">
        <f>IF(CD282+CE282+CF282+CG282+CH282&gt;0,MAXA(F$18:F281)+1,0)</f>
        <v>0</v>
      </c>
      <c r="G282" s="280">
        <f>IF(CJ282+CK282+CL282+CM282+CN282&gt;0,MAXA(G$18:G281)+1,0)</f>
        <v>0</v>
      </c>
      <c r="H282" s="280">
        <f>IF(CP282+CQ282+CR282+CS282+CT282&gt;0,MAXA(H$18:H281)+1,0)</f>
        <v>0</v>
      </c>
      <c r="I282" s="280">
        <f>IF(CV282+CW282+CX282+CY282+CZ282&gt;0,MAXA(I$18:I281)+1,0)</f>
        <v>0</v>
      </c>
      <c r="J282" s="280">
        <f>IF(DB282+DC282+DD282+DE282+DF282&gt;0,MAXA(J$18:J281)+1,0)</f>
        <v>0</v>
      </c>
      <c r="K282" s="280">
        <f>IF(DH282+DI282+DJ282+DK282+DL282&gt;0,MAXA(K$18:K281)+1,0)</f>
        <v>0</v>
      </c>
      <c r="L282" s="280">
        <f>IF(DN282+DO282+DP282+DQ282+DR282&gt;0,MAXA(L$18:L281)+1,0)</f>
        <v>0</v>
      </c>
      <c r="M282" s="280">
        <f>IF(DT282+DU282+DV282+DW282+DX282&gt;0,MAXA(M$18:M281)+1,0)</f>
        <v>0</v>
      </c>
      <c r="N282" s="280">
        <f>IF(DZ282+EA282+EB282+EC282+ED282&gt;0,MAXA(N$18:N281)+1,0)</f>
        <v>0</v>
      </c>
      <c r="O282" s="280">
        <f>IF(EF282+EG282+EH282+EI282+EJ282&gt;0,MAXA(O$18:O281)+1,0)</f>
        <v>0</v>
      </c>
      <c r="P282" s="280">
        <f>IF(EL282+EM282+EN282+EO282+EP282&gt;0,MAXA(P$18:P281)+1,0)</f>
        <v>0</v>
      </c>
      <c r="Q282" s="280">
        <f>IF(ER282+ES282+ET282+EU282+EV282&gt;0,MAXA(Q$18:Q281)+1,0)</f>
        <v>0</v>
      </c>
      <c r="R282" s="280">
        <f>IF(EX282+EY282+EZ282+FA282+FB282&gt;0,MAXA(R$18:R281)+1,0)</f>
        <v>0</v>
      </c>
      <c r="S282" s="280">
        <f>IF(FD282+FE282+FF282+FG282+FH282&gt;0,MAXA(S$18:S281)+1,0)</f>
        <v>0</v>
      </c>
      <c r="T282" s="280">
        <f>IF(FJ282+FK282+FL282+FM282+FN282&gt;0,MAXA(T$18:T281)+1,0)</f>
        <v>0</v>
      </c>
      <c r="U282" s="280">
        <f>IF(FP282+FQ282+FR282+FS282+FT282&gt;0,MAXA(U$18:U281)+1,0)</f>
        <v>0</v>
      </c>
      <c r="V282" s="280">
        <f>IF(FV282+FW282+FX282+FY282+FZ282&gt;0,MAXA(V$18:V281)+1,0)</f>
        <v>0</v>
      </c>
      <c r="W282" s="280">
        <f>IF(GB282+GC282+GD282+GE282+GF282&gt;0,MAXA(W$18:W281)+1,0)</f>
        <v>0</v>
      </c>
      <c r="X282" s="280">
        <f>IF(GH282+GI282+GJ282+GK282+GL282&gt;0,MAXA(X$18:X281)+1,0)</f>
        <v>0</v>
      </c>
      <c r="Y282" s="280">
        <f>IF(GN282+GO282+GP282+GQ282+GR282&gt;0,MAXA(Y$18:Y281)+1,0)</f>
        <v>0</v>
      </c>
      <c r="Z282" s="280">
        <f>IF(GT282+GU282+GV282+GW282+GX282&gt;0,MAXA(Z$18:Z281)+1,0)</f>
        <v>0</v>
      </c>
      <c r="AA282" s="280">
        <f>IF(GZ282+HA282+HB282+HC282+HD282&gt;0,MAXA(AA$18:AA281)+1,0)</f>
        <v>0</v>
      </c>
      <c r="AB282" s="280">
        <f t="shared" si="134"/>
        <v>0</v>
      </c>
      <c r="AC282" s="280">
        <f t="shared" si="135"/>
        <v>0</v>
      </c>
      <c r="AD282" s="280">
        <f t="shared" si="136"/>
        <v>0</v>
      </c>
      <c r="AE282" s="280">
        <f t="shared" si="137"/>
        <v>0</v>
      </c>
      <c r="AF282" s="280">
        <f t="shared" si="138"/>
        <v>0</v>
      </c>
      <c r="AG282" s="280">
        <f t="shared" si="139"/>
        <v>0</v>
      </c>
      <c r="AH282" s="280">
        <f t="shared" si="140"/>
        <v>0</v>
      </c>
      <c r="AI282" s="280">
        <f t="shared" si="141"/>
        <v>0</v>
      </c>
      <c r="AJ282" s="280">
        <f t="shared" si="142"/>
        <v>0</v>
      </c>
      <c r="AK282" s="186" t="e">
        <f>MATCH(AY282,AY$18:AY714,0)</f>
        <v>#N/A</v>
      </c>
      <c r="AL282" s="280">
        <f t="shared" si="143"/>
        <v>0</v>
      </c>
      <c r="AM282" s="280">
        <f t="shared" si="148"/>
        <v>265</v>
      </c>
      <c r="AN282" s="415"/>
      <c r="AO282" s="416"/>
      <c r="AP282" s="303">
        <f t="shared" si="144"/>
        <v>0</v>
      </c>
      <c r="AQ282" s="304">
        <f t="shared" si="145"/>
        <v>0</v>
      </c>
      <c r="AR282" s="305">
        <f t="shared" si="146"/>
        <v>0</v>
      </c>
      <c r="AS282" s="284"/>
      <c r="AT282" s="285" t="str">
        <f t="shared" si="147"/>
        <v/>
      </c>
      <c r="AU282" s="286"/>
      <c r="AV282" s="287"/>
      <c r="AW282" s="288"/>
      <c r="AX282" s="289"/>
      <c r="AY282" s="290"/>
      <c r="AZ282" s="291"/>
      <c r="BA282" s="286"/>
      <c r="BB282" s="290"/>
      <c r="BC282" s="287"/>
      <c r="BD282" s="307"/>
      <c r="BE282" s="309"/>
      <c r="BF282" s="286"/>
      <c r="BG282" s="297"/>
      <c r="BH282" s="298"/>
      <c r="BI282" s="299"/>
      <c r="BJ282" s="300"/>
      <c r="BK282" s="301"/>
      <c r="BL282" s="286"/>
      <c r="BM282" s="297"/>
      <c r="BN282" s="298"/>
      <c r="BO282" s="299"/>
      <c r="BP282" s="300"/>
      <c r="BQ282" s="301"/>
      <c r="BR282" s="286"/>
      <c r="BS282" s="297"/>
      <c r="BT282" s="298"/>
      <c r="BU282" s="299"/>
      <c r="BV282" s="300"/>
      <c r="BW282" s="301"/>
      <c r="BX282" s="286"/>
      <c r="BY282" s="297"/>
      <c r="BZ282" s="298"/>
      <c r="CA282" s="299"/>
      <c r="CB282" s="300"/>
      <c r="CC282" s="291"/>
      <c r="CD282" s="286"/>
      <c r="CE282" s="297"/>
      <c r="CF282" s="298"/>
      <c r="CG282" s="299"/>
      <c r="CH282" s="300"/>
      <c r="CI282" s="291"/>
      <c r="CJ282" s="286"/>
      <c r="CK282" s="297"/>
      <c r="CL282" s="298"/>
      <c r="CM282" s="299"/>
      <c r="CN282" s="300"/>
      <c r="CO282" s="291"/>
      <c r="CP282" s="286"/>
      <c r="CQ282" s="297"/>
      <c r="CR282" s="298"/>
      <c r="CS282" s="299"/>
      <c r="CT282" s="300"/>
      <c r="CU282" s="291"/>
      <c r="CV282" s="286"/>
      <c r="CW282" s="297"/>
      <c r="CX282" s="298"/>
      <c r="CY282" s="299"/>
      <c r="CZ282" s="300"/>
      <c r="DA282" s="291"/>
      <c r="DB282" s="286"/>
      <c r="DC282" s="297"/>
      <c r="DD282" s="298"/>
      <c r="DE282" s="299"/>
      <c r="DF282" s="300"/>
      <c r="DG282" s="291"/>
      <c r="DH282" s="286"/>
      <c r="DI282" s="297"/>
      <c r="DJ282" s="298"/>
      <c r="DK282" s="299"/>
      <c r="DL282" s="300"/>
      <c r="DM282" s="291"/>
      <c r="DN282" s="286"/>
      <c r="DO282" s="297"/>
      <c r="DP282" s="298"/>
      <c r="DQ282" s="299"/>
      <c r="DR282" s="300"/>
      <c r="DS282" s="291"/>
      <c r="DT282" s="286"/>
      <c r="DU282" s="297"/>
      <c r="DV282" s="298"/>
      <c r="DW282" s="299"/>
      <c r="DX282" s="300"/>
      <c r="DY282" s="291"/>
      <c r="DZ282" s="286"/>
      <c r="EA282" s="297"/>
      <c r="EB282" s="298"/>
      <c r="EC282" s="299"/>
      <c r="ED282" s="300"/>
      <c r="EE282" s="291"/>
      <c r="EF282" s="286"/>
      <c r="EG282" s="297"/>
      <c r="EH282" s="298"/>
      <c r="EI282" s="299"/>
      <c r="EJ282" s="300"/>
      <c r="EK282" s="291"/>
      <c r="EL282" s="286"/>
      <c r="EM282" s="297"/>
      <c r="EN282" s="298"/>
      <c r="EO282" s="299"/>
      <c r="EP282" s="300"/>
      <c r="EQ282" s="291"/>
      <c r="ER282" s="286"/>
      <c r="ES282" s="297"/>
      <c r="ET282" s="298"/>
      <c r="EU282" s="299"/>
      <c r="EV282" s="300"/>
      <c r="EW282" s="291"/>
      <c r="EX282" s="286"/>
      <c r="EY282" s="297"/>
      <c r="EZ282" s="298"/>
      <c r="FA282" s="299"/>
      <c r="FB282" s="300"/>
      <c r="FC282" s="291"/>
      <c r="FD282" s="286"/>
      <c r="FE282" s="297"/>
      <c r="FF282" s="298"/>
      <c r="FG282" s="299"/>
      <c r="FH282" s="300"/>
      <c r="FI282" s="291"/>
      <c r="FJ282" s="286"/>
      <c r="FK282" s="297"/>
      <c r="FL282" s="298"/>
      <c r="FM282" s="299"/>
      <c r="FN282" s="300"/>
      <c r="FO282" s="291"/>
      <c r="FP282" s="286"/>
      <c r="FQ282" s="297"/>
      <c r="FR282" s="298"/>
      <c r="FS282" s="299"/>
      <c r="FT282" s="300"/>
      <c r="FU282" s="291"/>
      <c r="FV282" s="286"/>
      <c r="FW282" s="297"/>
      <c r="FX282" s="298"/>
      <c r="FY282" s="299"/>
      <c r="FZ282" s="300"/>
      <c r="GA282" s="291"/>
      <c r="GB282" s="286"/>
      <c r="GC282" s="297"/>
      <c r="GD282" s="298"/>
      <c r="GE282" s="299"/>
      <c r="GF282" s="300"/>
      <c r="GG282" s="291"/>
      <c r="GH282" s="286"/>
      <c r="GI282" s="297"/>
      <c r="GJ282" s="298"/>
      <c r="GK282" s="299"/>
      <c r="GL282" s="300"/>
      <c r="GM282" s="291"/>
      <c r="GN282" s="286"/>
      <c r="GO282" s="297"/>
      <c r="GP282" s="298"/>
      <c r="GQ282" s="299"/>
      <c r="GR282" s="300"/>
      <c r="GS282" s="291"/>
      <c r="GT282" s="286"/>
      <c r="GU282" s="297"/>
      <c r="GV282" s="298"/>
      <c r="GW282" s="299"/>
      <c r="GX282" s="300"/>
      <c r="GY282" s="291"/>
      <c r="GZ282" s="286"/>
      <c r="HA282" s="297"/>
      <c r="HB282" s="298"/>
      <c r="HC282" s="299"/>
      <c r="HD282" s="300"/>
    </row>
    <row r="283" spans="1:212" x14ac:dyDescent="0.25">
      <c r="A283" s="280">
        <f>IF(AL283=1,(MAXA(A$18:A282)+1),0)</f>
        <v>0</v>
      </c>
      <c r="B283" s="280">
        <f>IF(BF283+BG283+BH283+BI283+BJ283&gt;0,MAXA(B$18:B282)+1,0)</f>
        <v>0</v>
      </c>
      <c r="C283" s="280">
        <f>IF(BL283+BM283+BN283+BO283+BP283&gt;0,MAXA(C$18:C282)+1,0)</f>
        <v>0</v>
      </c>
      <c r="D283" s="280">
        <f>IF(BR283+BS283+BT283+BU283+BV283&gt;0,MAXA(D$18:D282)+1,0)</f>
        <v>0</v>
      </c>
      <c r="E283" s="280">
        <f>IF(BX283+BY283+BZ283+CA283+CB283&gt;0,MAXA(E$18:E282)+1,0)</f>
        <v>0</v>
      </c>
      <c r="F283" s="280">
        <f>IF(CD283+CE283+CF283+CG283+CH283&gt;0,MAXA(F$18:F282)+1,0)</f>
        <v>0</v>
      </c>
      <c r="G283" s="280">
        <f>IF(CJ283+CK283+CL283+CM283+CN283&gt;0,MAXA(G$18:G282)+1,0)</f>
        <v>0</v>
      </c>
      <c r="H283" s="280">
        <f>IF(CP283+CQ283+CR283+CS283+CT283&gt;0,MAXA(H$18:H282)+1,0)</f>
        <v>0</v>
      </c>
      <c r="I283" s="280">
        <f>IF(CV283+CW283+CX283+CY283+CZ283&gt;0,MAXA(I$18:I282)+1,0)</f>
        <v>0</v>
      </c>
      <c r="J283" s="280">
        <f>IF(DB283+DC283+DD283+DE283+DF283&gt;0,MAXA(J$18:J282)+1,0)</f>
        <v>0</v>
      </c>
      <c r="K283" s="280">
        <f>IF(DH283+DI283+DJ283+DK283+DL283&gt;0,MAXA(K$18:K282)+1,0)</f>
        <v>0</v>
      </c>
      <c r="L283" s="280">
        <f>IF(DN283+DO283+DP283+DQ283+DR283&gt;0,MAXA(L$18:L282)+1,0)</f>
        <v>0</v>
      </c>
      <c r="M283" s="280">
        <f>IF(DT283+DU283+DV283+DW283+DX283&gt;0,MAXA(M$18:M282)+1,0)</f>
        <v>0</v>
      </c>
      <c r="N283" s="280">
        <f>IF(DZ283+EA283+EB283+EC283+ED283&gt;0,MAXA(N$18:N282)+1,0)</f>
        <v>0</v>
      </c>
      <c r="O283" s="280">
        <f>IF(EF283+EG283+EH283+EI283+EJ283&gt;0,MAXA(O$18:O282)+1,0)</f>
        <v>0</v>
      </c>
      <c r="P283" s="280">
        <f>IF(EL283+EM283+EN283+EO283+EP283&gt;0,MAXA(P$18:P282)+1,0)</f>
        <v>0</v>
      </c>
      <c r="Q283" s="280">
        <f>IF(ER283+ES283+ET283+EU283+EV283&gt;0,MAXA(Q$18:Q282)+1,0)</f>
        <v>0</v>
      </c>
      <c r="R283" s="280">
        <f>IF(EX283+EY283+EZ283+FA283+FB283&gt;0,MAXA(R$18:R282)+1,0)</f>
        <v>0</v>
      </c>
      <c r="S283" s="280">
        <f>IF(FD283+FE283+FF283+FG283+FH283&gt;0,MAXA(S$18:S282)+1,0)</f>
        <v>0</v>
      </c>
      <c r="T283" s="280">
        <f>IF(FJ283+FK283+FL283+FM283+FN283&gt;0,MAXA(T$18:T282)+1,0)</f>
        <v>0</v>
      </c>
      <c r="U283" s="280">
        <f>IF(FP283+FQ283+FR283+FS283+FT283&gt;0,MAXA(U$18:U282)+1,0)</f>
        <v>0</v>
      </c>
      <c r="V283" s="280">
        <f>IF(FV283+FW283+FX283+FY283+FZ283&gt;0,MAXA(V$18:V282)+1,0)</f>
        <v>0</v>
      </c>
      <c r="W283" s="280">
        <f>IF(GB283+GC283+GD283+GE283+GF283&gt;0,MAXA(W$18:W282)+1,0)</f>
        <v>0</v>
      </c>
      <c r="X283" s="280">
        <f>IF(GH283+GI283+GJ283+GK283+GL283&gt;0,MAXA(X$18:X282)+1,0)</f>
        <v>0</v>
      </c>
      <c r="Y283" s="280">
        <f>IF(GN283+GO283+GP283+GQ283+GR283&gt;0,MAXA(Y$18:Y282)+1,0)</f>
        <v>0</v>
      </c>
      <c r="Z283" s="280">
        <f>IF(GT283+GU283+GV283+GW283+GX283&gt;0,MAXA(Z$18:Z282)+1,0)</f>
        <v>0</v>
      </c>
      <c r="AA283" s="280">
        <f>IF(GZ283+HA283+HB283+HC283+HD283&gt;0,MAXA(AA$18:AA282)+1,0)</f>
        <v>0</v>
      </c>
      <c r="AB283" s="280">
        <f t="shared" si="134"/>
        <v>0</v>
      </c>
      <c r="AC283" s="280">
        <f t="shared" si="135"/>
        <v>0</v>
      </c>
      <c r="AD283" s="280">
        <f t="shared" si="136"/>
        <v>0</v>
      </c>
      <c r="AE283" s="280">
        <f t="shared" si="137"/>
        <v>0</v>
      </c>
      <c r="AF283" s="280">
        <f t="shared" si="138"/>
        <v>0</v>
      </c>
      <c r="AG283" s="280">
        <f t="shared" si="139"/>
        <v>0</v>
      </c>
      <c r="AH283" s="280">
        <f t="shared" si="140"/>
        <v>0</v>
      </c>
      <c r="AI283" s="280">
        <f t="shared" si="141"/>
        <v>0</v>
      </c>
      <c r="AJ283" s="280">
        <f t="shared" si="142"/>
        <v>0</v>
      </c>
      <c r="AK283" s="186" t="e">
        <f>MATCH(AY283,AY$18:AY715,0)</f>
        <v>#N/A</v>
      </c>
      <c r="AL283" s="280">
        <f t="shared" si="143"/>
        <v>0</v>
      </c>
      <c r="AM283" s="280">
        <f t="shared" si="148"/>
        <v>266</v>
      </c>
      <c r="AN283" s="415"/>
      <c r="AO283" s="416"/>
      <c r="AP283" s="303">
        <f t="shared" si="144"/>
        <v>0</v>
      </c>
      <c r="AQ283" s="304">
        <f t="shared" si="145"/>
        <v>0</v>
      </c>
      <c r="AR283" s="305">
        <f t="shared" si="146"/>
        <v>0</v>
      </c>
      <c r="AS283" s="284"/>
      <c r="AT283" s="285" t="str">
        <f t="shared" si="147"/>
        <v/>
      </c>
      <c r="AU283" s="286"/>
      <c r="AV283" s="287"/>
      <c r="AW283" s="288"/>
      <c r="AX283" s="289"/>
      <c r="AY283" s="290"/>
      <c r="AZ283" s="291"/>
      <c r="BA283" s="286"/>
      <c r="BB283" s="290"/>
      <c r="BC283" s="287"/>
      <c r="BD283" s="307"/>
      <c r="BE283" s="309"/>
      <c r="BF283" s="286"/>
      <c r="BG283" s="297"/>
      <c r="BH283" s="298"/>
      <c r="BI283" s="299"/>
      <c r="BJ283" s="300"/>
      <c r="BK283" s="301"/>
      <c r="BL283" s="286"/>
      <c r="BM283" s="297"/>
      <c r="BN283" s="298"/>
      <c r="BO283" s="299"/>
      <c r="BP283" s="300"/>
      <c r="BQ283" s="301"/>
      <c r="BR283" s="286"/>
      <c r="BS283" s="297"/>
      <c r="BT283" s="298"/>
      <c r="BU283" s="299"/>
      <c r="BV283" s="300"/>
      <c r="BW283" s="301"/>
      <c r="BX283" s="286"/>
      <c r="BY283" s="297"/>
      <c r="BZ283" s="298"/>
      <c r="CA283" s="299"/>
      <c r="CB283" s="300"/>
      <c r="CC283" s="291"/>
      <c r="CD283" s="286"/>
      <c r="CE283" s="297"/>
      <c r="CF283" s="298"/>
      <c r="CG283" s="299"/>
      <c r="CH283" s="300"/>
      <c r="CI283" s="291"/>
      <c r="CJ283" s="286"/>
      <c r="CK283" s="297"/>
      <c r="CL283" s="298"/>
      <c r="CM283" s="299"/>
      <c r="CN283" s="300"/>
      <c r="CO283" s="291"/>
      <c r="CP283" s="286"/>
      <c r="CQ283" s="297"/>
      <c r="CR283" s="298"/>
      <c r="CS283" s="299"/>
      <c r="CT283" s="300"/>
      <c r="CU283" s="291"/>
      <c r="CV283" s="286"/>
      <c r="CW283" s="297"/>
      <c r="CX283" s="298"/>
      <c r="CY283" s="299"/>
      <c r="CZ283" s="300"/>
      <c r="DA283" s="291"/>
      <c r="DB283" s="286"/>
      <c r="DC283" s="297"/>
      <c r="DD283" s="298"/>
      <c r="DE283" s="299"/>
      <c r="DF283" s="300"/>
      <c r="DG283" s="291"/>
      <c r="DH283" s="286"/>
      <c r="DI283" s="297"/>
      <c r="DJ283" s="298"/>
      <c r="DK283" s="299"/>
      <c r="DL283" s="300"/>
      <c r="DM283" s="291"/>
      <c r="DN283" s="286"/>
      <c r="DO283" s="297"/>
      <c r="DP283" s="298"/>
      <c r="DQ283" s="299"/>
      <c r="DR283" s="300"/>
      <c r="DS283" s="291"/>
      <c r="DT283" s="286"/>
      <c r="DU283" s="297"/>
      <c r="DV283" s="298"/>
      <c r="DW283" s="299"/>
      <c r="DX283" s="300"/>
      <c r="DY283" s="291"/>
      <c r="DZ283" s="286"/>
      <c r="EA283" s="297"/>
      <c r="EB283" s="298"/>
      <c r="EC283" s="299"/>
      <c r="ED283" s="300"/>
      <c r="EE283" s="291"/>
      <c r="EF283" s="286"/>
      <c r="EG283" s="297"/>
      <c r="EH283" s="298"/>
      <c r="EI283" s="299"/>
      <c r="EJ283" s="300"/>
      <c r="EK283" s="291"/>
      <c r="EL283" s="286"/>
      <c r="EM283" s="297"/>
      <c r="EN283" s="298"/>
      <c r="EO283" s="299"/>
      <c r="EP283" s="300"/>
      <c r="EQ283" s="291"/>
      <c r="ER283" s="286"/>
      <c r="ES283" s="297"/>
      <c r="ET283" s="298"/>
      <c r="EU283" s="299"/>
      <c r="EV283" s="300"/>
      <c r="EW283" s="291"/>
      <c r="EX283" s="286"/>
      <c r="EY283" s="297"/>
      <c r="EZ283" s="298"/>
      <c r="FA283" s="299"/>
      <c r="FB283" s="300"/>
      <c r="FC283" s="291"/>
      <c r="FD283" s="286"/>
      <c r="FE283" s="297"/>
      <c r="FF283" s="298"/>
      <c r="FG283" s="299"/>
      <c r="FH283" s="300"/>
      <c r="FI283" s="291"/>
      <c r="FJ283" s="286"/>
      <c r="FK283" s="297"/>
      <c r="FL283" s="298"/>
      <c r="FM283" s="299"/>
      <c r="FN283" s="300"/>
      <c r="FO283" s="291"/>
      <c r="FP283" s="286"/>
      <c r="FQ283" s="297"/>
      <c r="FR283" s="298"/>
      <c r="FS283" s="299"/>
      <c r="FT283" s="300"/>
      <c r="FU283" s="291"/>
      <c r="FV283" s="286"/>
      <c r="FW283" s="297"/>
      <c r="FX283" s="298"/>
      <c r="FY283" s="299"/>
      <c r="FZ283" s="300"/>
      <c r="GA283" s="291"/>
      <c r="GB283" s="286"/>
      <c r="GC283" s="297"/>
      <c r="GD283" s="298"/>
      <c r="GE283" s="299"/>
      <c r="GF283" s="300"/>
      <c r="GG283" s="291"/>
      <c r="GH283" s="286"/>
      <c r="GI283" s="297"/>
      <c r="GJ283" s="298"/>
      <c r="GK283" s="299"/>
      <c r="GL283" s="300"/>
      <c r="GM283" s="291"/>
      <c r="GN283" s="286"/>
      <c r="GO283" s="297"/>
      <c r="GP283" s="298"/>
      <c r="GQ283" s="299"/>
      <c r="GR283" s="300"/>
      <c r="GS283" s="291"/>
      <c r="GT283" s="286"/>
      <c r="GU283" s="297"/>
      <c r="GV283" s="298"/>
      <c r="GW283" s="299"/>
      <c r="GX283" s="300"/>
      <c r="GY283" s="291"/>
      <c r="GZ283" s="286"/>
      <c r="HA283" s="297"/>
      <c r="HB283" s="298"/>
      <c r="HC283" s="299"/>
      <c r="HD283" s="300"/>
    </row>
    <row r="284" spans="1:212" x14ac:dyDescent="0.25">
      <c r="A284" s="280">
        <f>IF(AL284=1,(MAXA(A$18:A283)+1),0)</f>
        <v>0</v>
      </c>
      <c r="B284" s="280">
        <f>IF(BF284+BG284+BH284+BI284+BJ284&gt;0,MAXA(B$18:B283)+1,0)</f>
        <v>0</v>
      </c>
      <c r="C284" s="280">
        <f>IF(BL284+BM284+BN284+BO284+BP284&gt;0,MAXA(C$18:C283)+1,0)</f>
        <v>0</v>
      </c>
      <c r="D284" s="280">
        <f>IF(BR284+BS284+BT284+BU284+BV284&gt;0,MAXA(D$18:D283)+1,0)</f>
        <v>0</v>
      </c>
      <c r="E284" s="280">
        <f>IF(BX284+BY284+BZ284+CA284+CB284&gt;0,MAXA(E$18:E283)+1,0)</f>
        <v>0</v>
      </c>
      <c r="F284" s="280">
        <f>IF(CD284+CE284+CF284+CG284+CH284&gt;0,MAXA(F$18:F283)+1,0)</f>
        <v>0</v>
      </c>
      <c r="G284" s="280">
        <f>IF(CJ284+CK284+CL284+CM284+CN284&gt;0,MAXA(G$18:G283)+1,0)</f>
        <v>0</v>
      </c>
      <c r="H284" s="280">
        <f>IF(CP284+CQ284+CR284+CS284+CT284&gt;0,MAXA(H$18:H283)+1,0)</f>
        <v>0</v>
      </c>
      <c r="I284" s="280">
        <f>IF(CV284+CW284+CX284+CY284+CZ284&gt;0,MAXA(I$18:I283)+1,0)</f>
        <v>0</v>
      </c>
      <c r="J284" s="280">
        <f>IF(DB284+DC284+DD284+DE284+DF284&gt;0,MAXA(J$18:J283)+1,0)</f>
        <v>0</v>
      </c>
      <c r="K284" s="280">
        <f>IF(DH284+DI284+DJ284+DK284+DL284&gt;0,MAXA(K$18:K283)+1,0)</f>
        <v>0</v>
      </c>
      <c r="L284" s="280">
        <f>IF(DN284+DO284+DP284+DQ284+DR284&gt;0,MAXA(L$18:L283)+1,0)</f>
        <v>0</v>
      </c>
      <c r="M284" s="280">
        <f>IF(DT284+DU284+DV284+DW284+DX284&gt;0,MAXA(M$18:M283)+1,0)</f>
        <v>0</v>
      </c>
      <c r="N284" s="280">
        <f>IF(DZ284+EA284+EB284+EC284+ED284&gt;0,MAXA(N$18:N283)+1,0)</f>
        <v>0</v>
      </c>
      <c r="O284" s="280">
        <f>IF(EF284+EG284+EH284+EI284+EJ284&gt;0,MAXA(O$18:O283)+1,0)</f>
        <v>0</v>
      </c>
      <c r="P284" s="280">
        <f>IF(EL284+EM284+EN284+EO284+EP284&gt;0,MAXA(P$18:P283)+1,0)</f>
        <v>0</v>
      </c>
      <c r="Q284" s="280">
        <f>IF(ER284+ES284+ET284+EU284+EV284&gt;0,MAXA(Q$18:Q283)+1,0)</f>
        <v>0</v>
      </c>
      <c r="R284" s="280">
        <f>IF(EX284+EY284+EZ284+FA284+FB284&gt;0,MAXA(R$18:R283)+1,0)</f>
        <v>0</v>
      </c>
      <c r="S284" s="280">
        <f>IF(FD284+FE284+FF284+FG284+FH284&gt;0,MAXA(S$18:S283)+1,0)</f>
        <v>0</v>
      </c>
      <c r="T284" s="280">
        <f>IF(FJ284+FK284+FL284+FM284+FN284&gt;0,MAXA(T$18:T283)+1,0)</f>
        <v>0</v>
      </c>
      <c r="U284" s="280">
        <f>IF(FP284+FQ284+FR284+FS284+FT284&gt;0,MAXA(U$18:U283)+1,0)</f>
        <v>0</v>
      </c>
      <c r="V284" s="280">
        <f>IF(FV284+FW284+FX284+FY284+FZ284&gt;0,MAXA(V$18:V283)+1,0)</f>
        <v>0</v>
      </c>
      <c r="W284" s="280">
        <f>IF(GB284+GC284+GD284+GE284+GF284&gt;0,MAXA(W$18:W283)+1,0)</f>
        <v>0</v>
      </c>
      <c r="X284" s="280">
        <f>IF(GH284+GI284+GJ284+GK284+GL284&gt;0,MAXA(X$18:X283)+1,0)</f>
        <v>0</v>
      </c>
      <c r="Y284" s="280">
        <f>IF(GN284+GO284+GP284+GQ284+GR284&gt;0,MAXA(Y$18:Y283)+1,0)</f>
        <v>0</v>
      </c>
      <c r="Z284" s="280">
        <f>IF(GT284+GU284+GV284+GW284+GX284&gt;0,MAXA(Z$18:Z283)+1,0)</f>
        <v>0</v>
      </c>
      <c r="AA284" s="280">
        <f>IF(GZ284+HA284+HB284+HC284+HD284&gt;0,MAXA(AA$18:AA283)+1,0)</f>
        <v>0</v>
      </c>
      <c r="AB284" s="280">
        <f t="shared" si="134"/>
        <v>0</v>
      </c>
      <c r="AC284" s="280">
        <f t="shared" si="135"/>
        <v>0</v>
      </c>
      <c r="AD284" s="280">
        <f t="shared" si="136"/>
        <v>0</v>
      </c>
      <c r="AE284" s="280">
        <f t="shared" si="137"/>
        <v>0</v>
      </c>
      <c r="AF284" s="280">
        <f t="shared" si="138"/>
        <v>0</v>
      </c>
      <c r="AG284" s="280">
        <f t="shared" si="139"/>
        <v>0</v>
      </c>
      <c r="AH284" s="280">
        <f t="shared" si="140"/>
        <v>0</v>
      </c>
      <c r="AI284" s="280">
        <f t="shared" si="141"/>
        <v>0</v>
      </c>
      <c r="AJ284" s="280">
        <f t="shared" si="142"/>
        <v>0</v>
      </c>
      <c r="AK284" s="186" t="e">
        <f>MATCH(AY284,AY$18:AY716,0)</f>
        <v>#N/A</v>
      </c>
      <c r="AL284" s="280">
        <f t="shared" si="143"/>
        <v>0</v>
      </c>
      <c r="AM284" s="280">
        <f t="shared" si="148"/>
        <v>267</v>
      </c>
      <c r="AN284" s="415"/>
      <c r="AO284" s="416"/>
      <c r="AP284" s="303">
        <f t="shared" si="144"/>
        <v>0</v>
      </c>
      <c r="AQ284" s="304">
        <f t="shared" si="145"/>
        <v>0</v>
      </c>
      <c r="AR284" s="305">
        <f t="shared" si="146"/>
        <v>0</v>
      </c>
      <c r="AS284" s="284"/>
      <c r="AT284" s="285" t="str">
        <f t="shared" si="147"/>
        <v/>
      </c>
      <c r="AU284" s="286"/>
      <c r="AV284" s="287"/>
      <c r="AW284" s="288"/>
      <c r="AX284" s="289"/>
      <c r="AY284" s="290"/>
      <c r="AZ284" s="291"/>
      <c r="BA284" s="286"/>
      <c r="BB284" s="290"/>
      <c r="BC284" s="287"/>
      <c r="BD284" s="307"/>
      <c r="BE284" s="309"/>
      <c r="BF284" s="286"/>
      <c r="BG284" s="297"/>
      <c r="BH284" s="298"/>
      <c r="BI284" s="299"/>
      <c r="BJ284" s="300"/>
      <c r="BK284" s="301"/>
      <c r="BL284" s="286"/>
      <c r="BM284" s="297"/>
      <c r="BN284" s="298"/>
      <c r="BO284" s="299"/>
      <c r="BP284" s="300"/>
      <c r="BQ284" s="301"/>
      <c r="BR284" s="286"/>
      <c r="BS284" s="297"/>
      <c r="BT284" s="298"/>
      <c r="BU284" s="299"/>
      <c r="BV284" s="300"/>
      <c r="BW284" s="301"/>
      <c r="BX284" s="286"/>
      <c r="BY284" s="297"/>
      <c r="BZ284" s="298"/>
      <c r="CA284" s="299"/>
      <c r="CB284" s="300"/>
      <c r="CC284" s="291"/>
      <c r="CD284" s="286"/>
      <c r="CE284" s="297"/>
      <c r="CF284" s="298"/>
      <c r="CG284" s="299"/>
      <c r="CH284" s="300"/>
      <c r="CI284" s="291"/>
      <c r="CJ284" s="286"/>
      <c r="CK284" s="297"/>
      <c r="CL284" s="298"/>
      <c r="CM284" s="299"/>
      <c r="CN284" s="300"/>
      <c r="CO284" s="291"/>
      <c r="CP284" s="286"/>
      <c r="CQ284" s="297"/>
      <c r="CR284" s="298"/>
      <c r="CS284" s="299"/>
      <c r="CT284" s="300"/>
      <c r="CU284" s="291"/>
      <c r="CV284" s="286"/>
      <c r="CW284" s="297"/>
      <c r="CX284" s="298"/>
      <c r="CY284" s="299"/>
      <c r="CZ284" s="300"/>
      <c r="DA284" s="291"/>
      <c r="DB284" s="286"/>
      <c r="DC284" s="297"/>
      <c r="DD284" s="298"/>
      <c r="DE284" s="299"/>
      <c r="DF284" s="300"/>
      <c r="DG284" s="291"/>
      <c r="DH284" s="286"/>
      <c r="DI284" s="297"/>
      <c r="DJ284" s="298"/>
      <c r="DK284" s="299"/>
      <c r="DL284" s="300"/>
      <c r="DM284" s="291"/>
      <c r="DN284" s="286"/>
      <c r="DO284" s="297"/>
      <c r="DP284" s="298"/>
      <c r="DQ284" s="299"/>
      <c r="DR284" s="300"/>
      <c r="DS284" s="291"/>
      <c r="DT284" s="286"/>
      <c r="DU284" s="297"/>
      <c r="DV284" s="298"/>
      <c r="DW284" s="299"/>
      <c r="DX284" s="300"/>
      <c r="DY284" s="291"/>
      <c r="DZ284" s="286"/>
      <c r="EA284" s="297"/>
      <c r="EB284" s="298"/>
      <c r="EC284" s="299"/>
      <c r="ED284" s="300"/>
      <c r="EE284" s="291"/>
      <c r="EF284" s="286"/>
      <c r="EG284" s="297"/>
      <c r="EH284" s="298"/>
      <c r="EI284" s="299"/>
      <c r="EJ284" s="300"/>
      <c r="EK284" s="291"/>
      <c r="EL284" s="286"/>
      <c r="EM284" s="297"/>
      <c r="EN284" s="298"/>
      <c r="EO284" s="299"/>
      <c r="EP284" s="300"/>
      <c r="EQ284" s="291"/>
      <c r="ER284" s="286"/>
      <c r="ES284" s="297"/>
      <c r="ET284" s="298"/>
      <c r="EU284" s="299"/>
      <c r="EV284" s="300"/>
      <c r="EW284" s="291"/>
      <c r="EX284" s="286"/>
      <c r="EY284" s="297"/>
      <c r="EZ284" s="298"/>
      <c r="FA284" s="299"/>
      <c r="FB284" s="300"/>
      <c r="FC284" s="291"/>
      <c r="FD284" s="286"/>
      <c r="FE284" s="297"/>
      <c r="FF284" s="298"/>
      <c r="FG284" s="299"/>
      <c r="FH284" s="300"/>
      <c r="FI284" s="291"/>
      <c r="FJ284" s="286"/>
      <c r="FK284" s="297"/>
      <c r="FL284" s="298"/>
      <c r="FM284" s="299"/>
      <c r="FN284" s="300"/>
      <c r="FO284" s="291"/>
      <c r="FP284" s="286"/>
      <c r="FQ284" s="297"/>
      <c r="FR284" s="298"/>
      <c r="FS284" s="299"/>
      <c r="FT284" s="300"/>
      <c r="FU284" s="291"/>
      <c r="FV284" s="286"/>
      <c r="FW284" s="297"/>
      <c r="FX284" s="298"/>
      <c r="FY284" s="299"/>
      <c r="FZ284" s="300"/>
      <c r="GA284" s="291"/>
      <c r="GB284" s="286"/>
      <c r="GC284" s="297"/>
      <c r="GD284" s="298"/>
      <c r="GE284" s="299"/>
      <c r="GF284" s="300"/>
      <c r="GG284" s="291"/>
      <c r="GH284" s="286"/>
      <c r="GI284" s="297"/>
      <c r="GJ284" s="298"/>
      <c r="GK284" s="299"/>
      <c r="GL284" s="300"/>
      <c r="GM284" s="291"/>
      <c r="GN284" s="286"/>
      <c r="GO284" s="297"/>
      <c r="GP284" s="298"/>
      <c r="GQ284" s="299"/>
      <c r="GR284" s="300"/>
      <c r="GS284" s="291"/>
      <c r="GT284" s="286"/>
      <c r="GU284" s="297"/>
      <c r="GV284" s="298"/>
      <c r="GW284" s="299"/>
      <c r="GX284" s="300"/>
      <c r="GY284" s="291"/>
      <c r="GZ284" s="286"/>
      <c r="HA284" s="297"/>
      <c r="HB284" s="298"/>
      <c r="HC284" s="299"/>
      <c r="HD284" s="300"/>
    </row>
    <row r="285" spans="1:212" x14ac:dyDescent="0.25">
      <c r="A285" s="280">
        <f>IF(AL285=1,(MAXA(A$18:A284)+1),0)</f>
        <v>0</v>
      </c>
      <c r="B285" s="280">
        <f>IF(BF285+BG285+BH285+BI285+BJ285&gt;0,MAXA(B$18:B284)+1,0)</f>
        <v>0</v>
      </c>
      <c r="C285" s="280">
        <f>IF(BL285+BM285+BN285+BO285+BP285&gt;0,MAXA(C$18:C284)+1,0)</f>
        <v>0</v>
      </c>
      <c r="D285" s="280">
        <f>IF(BR285+BS285+BT285+BU285+BV285&gt;0,MAXA(D$18:D284)+1,0)</f>
        <v>0</v>
      </c>
      <c r="E285" s="280">
        <f>IF(BX285+BY285+BZ285+CA285+CB285&gt;0,MAXA(E$18:E284)+1,0)</f>
        <v>0</v>
      </c>
      <c r="F285" s="280">
        <f>IF(CD285+CE285+CF285+CG285+CH285&gt;0,MAXA(F$18:F284)+1,0)</f>
        <v>0</v>
      </c>
      <c r="G285" s="280">
        <f>IF(CJ285+CK285+CL285+CM285+CN285&gt;0,MAXA(G$18:G284)+1,0)</f>
        <v>0</v>
      </c>
      <c r="H285" s="280">
        <f>IF(CP285+CQ285+CR285+CS285+CT285&gt;0,MAXA(H$18:H284)+1,0)</f>
        <v>0</v>
      </c>
      <c r="I285" s="280">
        <f>IF(CV285+CW285+CX285+CY285+CZ285&gt;0,MAXA(I$18:I284)+1,0)</f>
        <v>0</v>
      </c>
      <c r="J285" s="280">
        <f>IF(DB285+DC285+DD285+DE285+DF285&gt;0,MAXA(J$18:J284)+1,0)</f>
        <v>0</v>
      </c>
      <c r="K285" s="280">
        <f>IF(DH285+DI285+DJ285+DK285+DL285&gt;0,MAXA(K$18:K284)+1,0)</f>
        <v>0</v>
      </c>
      <c r="L285" s="280">
        <f>IF(DN285+DO285+DP285+DQ285+DR285&gt;0,MAXA(L$18:L284)+1,0)</f>
        <v>0</v>
      </c>
      <c r="M285" s="280">
        <f>IF(DT285+DU285+DV285+DW285+DX285&gt;0,MAXA(M$18:M284)+1,0)</f>
        <v>0</v>
      </c>
      <c r="N285" s="280">
        <f>IF(DZ285+EA285+EB285+EC285+ED285&gt;0,MAXA(N$18:N284)+1,0)</f>
        <v>0</v>
      </c>
      <c r="O285" s="280">
        <f>IF(EF285+EG285+EH285+EI285+EJ285&gt;0,MAXA(O$18:O284)+1,0)</f>
        <v>0</v>
      </c>
      <c r="P285" s="280">
        <f>IF(EL285+EM285+EN285+EO285+EP285&gt;0,MAXA(P$18:P284)+1,0)</f>
        <v>0</v>
      </c>
      <c r="Q285" s="280">
        <f>IF(ER285+ES285+ET285+EU285+EV285&gt;0,MAXA(Q$18:Q284)+1,0)</f>
        <v>0</v>
      </c>
      <c r="R285" s="280">
        <f>IF(EX285+EY285+EZ285+FA285+FB285&gt;0,MAXA(R$18:R284)+1,0)</f>
        <v>0</v>
      </c>
      <c r="S285" s="280">
        <f>IF(FD285+FE285+FF285+FG285+FH285&gt;0,MAXA(S$18:S284)+1,0)</f>
        <v>0</v>
      </c>
      <c r="T285" s="280">
        <f>IF(FJ285+FK285+FL285+FM285+FN285&gt;0,MAXA(T$18:T284)+1,0)</f>
        <v>0</v>
      </c>
      <c r="U285" s="280">
        <f>IF(FP285+FQ285+FR285+FS285+FT285&gt;0,MAXA(U$18:U284)+1,0)</f>
        <v>0</v>
      </c>
      <c r="V285" s="280">
        <f>IF(FV285+FW285+FX285+FY285+FZ285&gt;0,MAXA(V$18:V284)+1,0)</f>
        <v>0</v>
      </c>
      <c r="W285" s="280">
        <f>IF(GB285+GC285+GD285+GE285+GF285&gt;0,MAXA(W$18:W284)+1,0)</f>
        <v>0</v>
      </c>
      <c r="X285" s="280">
        <f>IF(GH285+GI285+GJ285+GK285+GL285&gt;0,MAXA(X$18:X284)+1,0)</f>
        <v>0</v>
      </c>
      <c r="Y285" s="280">
        <f>IF(GN285+GO285+GP285+GQ285+GR285&gt;0,MAXA(Y$18:Y284)+1,0)</f>
        <v>0</v>
      </c>
      <c r="Z285" s="280">
        <f>IF(GT285+GU285+GV285+GW285+GX285&gt;0,MAXA(Z$18:Z284)+1,0)</f>
        <v>0</v>
      </c>
      <c r="AA285" s="280">
        <f>IF(GZ285+HA285+HB285+HC285+HD285&gt;0,MAXA(AA$18:AA284)+1,0)</f>
        <v>0</v>
      </c>
      <c r="AB285" s="280">
        <f t="shared" si="134"/>
        <v>0</v>
      </c>
      <c r="AC285" s="280">
        <f t="shared" si="135"/>
        <v>0</v>
      </c>
      <c r="AD285" s="280">
        <f t="shared" si="136"/>
        <v>0</v>
      </c>
      <c r="AE285" s="280">
        <f t="shared" si="137"/>
        <v>0</v>
      </c>
      <c r="AF285" s="280">
        <f t="shared" si="138"/>
        <v>0</v>
      </c>
      <c r="AG285" s="280">
        <f t="shared" si="139"/>
        <v>0</v>
      </c>
      <c r="AH285" s="280">
        <f t="shared" si="140"/>
        <v>0</v>
      </c>
      <c r="AI285" s="280">
        <f t="shared" si="141"/>
        <v>0</v>
      </c>
      <c r="AJ285" s="280">
        <f t="shared" si="142"/>
        <v>0</v>
      </c>
      <c r="AK285" s="186" t="e">
        <f>MATCH(AY285,AY$18:AY717,0)</f>
        <v>#N/A</v>
      </c>
      <c r="AL285" s="280">
        <f t="shared" si="143"/>
        <v>0</v>
      </c>
      <c r="AM285" s="280">
        <f t="shared" si="148"/>
        <v>268</v>
      </c>
      <c r="AN285" s="415"/>
      <c r="AO285" s="416"/>
      <c r="AP285" s="303">
        <f t="shared" si="144"/>
        <v>0</v>
      </c>
      <c r="AQ285" s="304">
        <f t="shared" si="145"/>
        <v>0</v>
      </c>
      <c r="AR285" s="305">
        <f t="shared" si="146"/>
        <v>0</v>
      </c>
      <c r="AS285" s="284"/>
      <c r="AT285" s="285" t="str">
        <f t="shared" si="147"/>
        <v/>
      </c>
      <c r="AU285" s="286"/>
      <c r="AV285" s="287"/>
      <c r="AW285" s="288"/>
      <c r="AX285" s="289"/>
      <c r="AY285" s="290"/>
      <c r="AZ285" s="291"/>
      <c r="BA285" s="286"/>
      <c r="BB285" s="290"/>
      <c r="BC285" s="287"/>
      <c r="BD285" s="307"/>
      <c r="BE285" s="309"/>
      <c r="BF285" s="286"/>
      <c r="BG285" s="297"/>
      <c r="BH285" s="298"/>
      <c r="BI285" s="299"/>
      <c r="BJ285" s="300"/>
      <c r="BK285" s="301"/>
      <c r="BL285" s="286"/>
      <c r="BM285" s="297"/>
      <c r="BN285" s="298"/>
      <c r="BO285" s="299"/>
      <c r="BP285" s="300"/>
      <c r="BQ285" s="301"/>
      <c r="BR285" s="286"/>
      <c r="BS285" s="297"/>
      <c r="BT285" s="298"/>
      <c r="BU285" s="299"/>
      <c r="BV285" s="300"/>
      <c r="BW285" s="301"/>
      <c r="BX285" s="286"/>
      <c r="BY285" s="297"/>
      <c r="BZ285" s="298"/>
      <c r="CA285" s="299"/>
      <c r="CB285" s="300"/>
      <c r="CC285" s="291"/>
      <c r="CD285" s="286"/>
      <c r="CE285" s="297"/>
      <c r="CF285" s="298"/>
      <c r="CG285" s="299"/>
      <c r="CH285" s="300"/>
      <c r="CI285" s="291"/>
      <c r="CJ285" s="286"/>
      <c r="CK285" s="297"/>
      <c r="CL285" s="298"/>
      <c r="CM285" s="299"/>
      <c r="CN285" s="300"/>
      <c r="CO285" s="291"/>
      <c r="CP285" s="286"/>
      <c r="CQ285" s="297"/>
      <c r="CR285" s="298"/>
      <c r="CS285" s="299"/>
      <c r="CT285" s="300"/>
      <c r="CU285" s="291"/>
      <c r="CV285" s="286"/>
      <c r="CW285" s="297"/>
      <c r="CX285" s="298"/>
      <c r="CY285" s="299"/>
      <c r="CZ285" s="300"/>
      <c r="DA285" s="291"/>
      <c r="DB285" s="286"/>
      <c r="DC285" s="297"/>
      <c r="DD285" s="298"/>
      <c r="DE285" s="299"/>
      <c r="DF285" s="300"/>
      <c r="DG285" s="291"/>
      <c r="DH285" s="286"/>
      <c r="DI285" s="297"/>
      <c r="DJ285" s="298"/>
      <c r="DK285" s="299"/>
      <c r="DL285" s="300"/>
      <c r="DM285" s="291"/>
      <c r="DN285" s="286"/>
      <c r="DO285" s="297"/>
      <c r="DP285" s="298"/>
      <c r="DQ285" s="299"/>
      <c r="DR285" s="300"/>
      <c r="DS285" s="291"/>
      <c r="DT285" s="286"/>
      <c r="DU285" s="297"/>
      <c r="DV285" s="298"/>
      <c r="DW285" s="299"/>
      <c r="DX285" s="300"/>
      <c r="DY285" s="291"/>
      <c r="DZ285" s="286"/>
      <c r="EA285" s="297"/>
      <c r="EB285" s="298"/>
      <c r="EC285" s="299"/>
      <c r="ED285" s="300"/>
      <c r="EE285" s="291"/>
      <c r="EF285" s="286"/>
      <c r="EG285" s="297"/>
      <c r="EH285" s="298"/>
      <c r="EI285" s="299"/>
      <c r="EJ285" s="300"/>
      <c r="EK285" s="291"/>
      <c r="EL285" s="286"/>
      <c r="EM285" s="297"/>
      <c r="EN285" s="298"/>
      <c r="EO285" s="299"/>
      <c r="EP285" s="300"/>
      <c r="EQ285" s="291"/>
      <c r="ER285" s="286"/>
      <c r="ES285" s="297"/>
      <c r="ET285" s="298"/>
      <c r="EU285" s="299"/>
      <c r="EV285" s="300"/>
      <c r="EW285" s="291"/>
      <c r="EX285" s="286"/>
      <c r="EY285" s="297"/>
      <c r="EZ285" s="298"/>
      <c r="FA285" s="299"/>
      <c r="FB285" s="300"/>
      <c r="FC285" s="291"/>
      <c r="FD285" s="286"/>
      <c r="FE285" s="297"/>
      <c r="FF285" s="298"/>
      <c r="FG285" s="299"/>
      <c r="FH285" s="300"/>
      <c r="FI285" s="291"/>
      <c r="FJ285" s="286"/>
      <c r="FK285" s="297"/>
      <c r="FL285" s="298"/>
      <c r="FM285" s="299"/>
      <c r="FN285" s="300"/>
      <c r="FO285" s="291"/>
      <c r="FP285" s="286"/>
      <c r="FQ285" s="297"/>
      <c r="FR285" s="298"/>
      <c r="FS285" s="299"/>
      <c r="FT285" s="300"/>
      <c r="FU285" s="291"/>
      <c r="FV285" s="286"/>
      <c r="FW285" s="297"/>
      <c r="FX285" s="298"/>
      <c r="FY285" s="299"/>
      <c r="FZ285" s="300"/>
      <c r="GA285" s="291"/>
      <c r="GB285" s="286"/>
      <c r="GC285" s="297"/>
      <c r="GD285" s="298"/>
      <c r="GE285" s="299"/>
      <c r="GF285" s="300"/>
      <c r="GG285" s="291"/>
      <c r="GH285" s="286"/>
      <c r="GI285" s="297"/>
      <c r="GJ285" s="298"/>
      <c r="GK285" s="299"/>
      <c r="GL285" s="300"/>
      <c r="GM285" s="291"/>
      <c r="GN285" s="286"/>
      <c r="GO285" s="297"/>
      <c r="GP285" s="298"/>
      <c r="GQ285" s="299"/>
      <c r="GR285" s="300"/>
      <c r="GS285" s="291"/>
      <c r="GT285" s="286"/>
      <c r="GU285" s="297"/>
      <c r="GV285" s="298"/>
      <c r="GW285" s="299"/>
      <c r="GX285" s="300"/>
      <c r="GY285" s="291"/>
      <c r="GZ285" s="286"/>
      <c r="HA285" s="297"/>
      <c r="HB285" s="298"/>
      <c r="HC285" s="299"/>
      <c r="HD285" s="300"/>
    </row>
    <row r="286" spans="1:212" x14ac:dyDescent="0.25">
      <c r="A286" s="280">
        <f>IF(AL286=1,(MAXA(A$18:A285)+1),0)</f>
        <v>0</v>
      </c>
      <c r="B286" s="280">
        <f>IF(BF286+BG286+BH286+BI286+BJ286&gt;0,MAXA(B$18:B285)+1,0)</f>
        <v>0</v>
      </c>
      <c r="C286" s="280">
        <f>IF(BL286+BM286+BN286+BO286+BP286&gt;0,MAXA(C$18:C285)+1,0)</f>
        <v>0</v>
      </c>
      <c r="D286" s="280">
        <f>IF(BR286+BS286+BT286+BU286+BV286&gt;0,MAXA(D$18:D285)+1,0)</f>
        <v>0</v>
      </c>
      <c r="E286" s="280">
        <f>IF(BX286+BY286+BZ286+CA286+CB286&gt;0,MAXA(E$18:E285)+1,0)</f>
        <v>0</v>
      </c>
      <c r="F286" s="280">
        <f>IF(CD286+CE286+CF286+CG286+CH286&gt;0,MAXA(F$18:F285)+1,0)</f>
        <v>0</v>
      </c>
      <c r="G286" s="280">
        <f>IF(CJ286+CK286+CL286+CM286+CN286&gt;0,MAXA(G$18:G285)+1,0)</f>
        <v>0</v>
      </c>
      <c r="H286" s="280">
        <f>IF(CP286+CQ286+CR286+CS286+CT286&gt;0,MAXA(H$18:H285)+1,0)</f>
        <v>0</v>
      </c>
      <c r="I286" s="280">
        <f>IF(CV286+CW286+CX286+CY286+CZ286&gt;0,MAXA(I$18:I285)+1,0)</f>
        <v>0</v>
      </c>
      <c r="J286" s="280">
        <f>IF(DB286+DC286+DD286+DE286+DF286&gt;0,MAXA(J$18:J285)+1,0)</f>
        <v>0</v>
      </c>
      <c r="K286" s="280">
        <f>IF(DH286+DI286+DJ286+DK286+DL286&gt;0,MAXA(K$18:K285)+1,0)</f>
        <v>0</v>
      </c>
      <c r="L286" s="280">
        <f>IF(DN286+DO286+DP286+DQ286+DR286&gt;0,MAXA(L$18:L285)+1,0)</f>
        <v>0</v>
      </c>
      <c r="M286" s="280">
        <f>IF(DT286+DU286+DV286+DW286+DX286&gt;0,MAXA(M$18:M285)+1,0)</f>
        <v>0</v>
      </c>
      <c r="N286" s="280">
        <f>IF(DZ286+EA286+EB286+EC286+ED286&gt;0,MAXA(N$18:N285)+1,0)</f>
        <v>0</v>
      </c>
      <c r="O286" s="280">
        <f>IF(EF286+EG286+EH286+EI286+EJ286&gt;0,MAXA(O$18:O285)+1,0)</f>
        <v>0</v>
      </c>
      <c r="P286" s="280">
        <f>IF(EL286+EM286+EN286+EO286+EP286&gt;0,MAXA(P$18:P285)+1,0)</f>
        <v>0</v>
      </c>
      <c r="Q286" s="280">
        <f>IF(ER286+ES286+ET286+EU286+EV286&gt;0,MAXA(Q$18:Q285)+1,0)</f>
        <v>0</v>
      </c>
      <c r="R286" s="280">
        <f>IF(EX286+EY286+EZ286+FA286+FB286&gt;0,MAXA(R$18:R285)+1,0)</f>
        <v>0</v>
      </c>
      <c r="S286" s="280">
        <f>IF(FD286+FE286+FF286+FG286+FH286&gt;0,MAXA(S$18:S285)+1,0)</f>
        <v>0</v>
      </c>
      <c r="T286" s="280">
        <f>IF(FJ286+FK286+FL286+FM286+FN286&gt;0,MAXA(T$18:T285)+1,0)</f>
        <v>0</v>
      </c>
      <c r="U286" s="280">
        <f>IF(FP286+FQ286+FR286+FS286+FT286&gt;0,MAXA(U$18:U285)+1,0)</f>
        <v>0</v>
      </c>
      <c r="V286" s="280">
        <f>IF(FV286+FW286+FX286+FY286+FZ286&gt;0,MAXA(V$18:V285)+1,0)</f>
        <v>0</v>
      </c>
      <c r="W286" s="280">
        <f>IF(GB286+GC286+GD286+GE286+GF286&gt;0,MAXA(W$18:W285)+1,0)</f>
        <v>0</v>
      </c>
      <c r="X286" s="280">
        <f>IF(GH286+GI286+GJ286+GK286+GL286&gt;0,MAXA(X$18:X285)+1,0)</f>
        <v>0</v>
      </c>
      <c r="Y286" s="280">
        <f>IF(GN286+GO286+GP286+GQ286+GR286&gt;0,MAXA(Y$18:Y285)+1,0)</f>
        <v>0</v>
      </c>
      <c r="Z286" s="280">
        <f>IF(GT286+GU286+GV286+GW286+GX286&gt;0,MAXA(Z$18:Z285)+1,0)</f>
        <v>0</v>
      </c>
      <c r="AA286" s="280">
        <f>IF(GZ286+HA286+HB286+HC286+HD286&gt;0,MAXA(AA$18:AA285)+1,0)</f>
        <v>0</v>
      </c>
      <c r="AB286" s="280">
        <f t="shared" si="134"/>
        <v>0</v>
      </c>
      <c r="AC286" s="280">
        <f t="shared" si="135"/>
        <v>0</v>
      </c>
      <c r="AD286" s="280">
        <f t="shared" si="136"/>
        <v>0</v>
      </c>
      <c r="AE286" s="280">
        <f t="shared" si="137"/>
        <v>0</v>
      </c>
      <c r="AF286" s="280">
        <f t="shared" si="138"/>
        <v>0</v>
      </c>
      <c r="AG286" s="280">
        <f t="shared" si="139"/>
        <v>0</v>
      </c>
      <c r="AH286" s="280">
        <f t="shared" si="140"/>
        <v>0</v>
      </c>
      <c r="AI286" s="280">
        <f t="shared" si="141"/>
        <v>0</v>
      </c>
      <c r="AJ286" s="280">
        <f t="shared" si="142"/>
        <v>0</v>
      </c>
      <c r="AK286" s="186" t="e">
        <f>MATCH(AY286,AY$18:AY718,0)</f>
        <v>#N/A</v>
      </c>
      <c r="AL286" s="280">
        <f t="shared" si="143"/>
        <v>0</v>
      </c>
      <c r="AM286" s="280">
        <f t="shared" si="148"/>
        <v>269</v>
      </c>
      <c r="AN286" s="415"/>
      <c r="AO286" s="416"/>
      <c r="AP286" s="303">
        <f t="shared" si="144"/>
        <v>0</v>
      </c>
      <c r="AQ286" s="304">
        <f t="shared" si="145"/>
        <v>0</v>
      </c>
      <c r="AR286" s="305">
        <f t="shared" si="146"/>
        <v>0</v>
      </c>
      <c r="AS286" s="284"/>
      <c r="AT286" s="285" t="str">
        <f t="shared" si="147"/>
        <v/>
      </c>
      <c r="AU286" s="286"/>
      <c r="AV286" s="287"/>
      <c r="AW286" s="288"/>
      <c r="AX286" s="289"/>
      <c r="AY286" s="290"/>
      <c r="AZ286" s="291"/>
      <c r="BA286" s="286"/>
      <c r="BB286" s="290"/>
      <c r="BC286" s="287"/>
      <c r="BD286" s="307"/>
      <c r="BE286" s="309"/>
      <c r="BF286" s="286"/>
      <c r="BG286" s="297"/>
      <c r="BH286" s="298"/>
      <c r="BI286" s="299"/>
      <c r="BJ286" s="300"/>
      <c r="BK286" s="301"/>
      <c r="BL286" s="286"/>
      <c r="BM286" s="297"/>
      <c r="BN286" s="298"/>
      <c r="BO286" s="299"/>
      <c r="BP286" s="300"/>
      <c r="BQ286" s="301"/>
      <c r="BR286" s="286"/>
      <c r="BS286" s="297"/>
      <c r="BT286" s="298"/>
      <c r="BU286" s="299"/>
      <c r="BV286" s="300"/>
      <c r="BW286" s="301"/>
      <c r="BX286" s="286"/>
      <c r="BY286" s="297"/>
      <c r="BZ286" s="298"/>
      <c r="CA286" s="299"/>
      <c r="CB286" s="300"/>
      <c r="CC286" s="291"/>
      <c r="CD286" s="286"/>
      <c r="CE286" s="297"/>
      <c r="CF286" s="298"/>
      <c r="CG286" s="299"/>
      <c r="CH286" s="300"/>
      <c r="CI286" s="291"/>
      <c r="CJ286" s="286"/>
      <c r="CK286" s="297"/>
      <c r="CL286" s="298"/>
      <c r="CM286" s="299"/>
      <c r="CN286" s="300"/>
      <c r="CO286" s="291"/>
      <c r="CP286" s="286"/>
      <c r="CQ286" s="297"/>
      <c r="CR286" s="298"/>
      <c r="CS286" s="299"/>
      <c r="CT286" s="300"/>
      <c r="CU286" s="291"/>
      <c r="CV286" s="286"/>
      <c r="CW286" s="297"/>
      <c r="CX286" s="298"/>
      <c r="CY286" s="299"/>
      <c r="CZ286" s="300"/>
      <c r="DA286" s="291"/>
      <c r="DB286" s="286"/>
      <c r="DC286" s="297"/>
      <c r="DD286" s="298"/>
      <c r="DE286" s="299"/>
      <c r="DF286" s="300"/>
      <c r="DG286" s="291"/>
      <c r="DH286" s="286"/>
      <c r="DI286" s="297"/>
      <c r="DJ286" s="298"/>
      <c r="DK286" s="299"/>
      <c r="DL286" s="300"/>
      <c r="DM286" s="291"/>
      <c r="DN286" s="286"/>
      <c r="DO286" s="297"/>
      <c r="DP286" s="298"/>
      <c r="DQ286" s="299"/>
      <c r="DR286" s="300"/>
      <c r="DS286" s="291"/>
      <c r="DT286" s="286"/>
      <c r="DU286" s="297"/>
      <c r="DV286" s="298"/>
      <c r="DW286" s="299"/>
      <c r="DX286" s="300"/>
      <c r="DY286" s="291"/>
      <c r="DZ286" s="286"/>
      <c r="EA286" s="297"/>
      <c r="EB286" s="298"/>
      <c r="EC286" s="299"/>
      <c r="ED286" s="300"/>
      <c r="EE286" s="291"/>
      <c r="EF286" s="286"/>
      <c r="EG286" s="297"/>
      <c r="EH286" s="298"/>
      <c r="EI286" s="299"/>
      <c r="EJ286" s="300"/>
      <c r="EK286" s="291"/>
      <c r="EL286" s="286"/>
      <c r="EM286" s="297"/>
      <c r="EN286" s="298"/>
      <c r="EO286" s="299"/>
      <c r="EP286" s="300"/>
      <c r="EQ286" s="291"/>
      <c r="ER286" s="286"/>
      <c r="ES286" s="297"/>
      <c r="ET286" s="298"/>
      <c r="EU286" s="299"/>
      <c r="EV286" s="300"/>
      <c r="EW286" s="291"/>
      <c r="EX286" s="286"/>
      <c r="EY286" s="297"/>
      <c r="EZ286" s="298"/>
      <c r="FA286" s="299"/>
      <c r="FB286" s="300"/>
      <c r="FC286" s="291"/>
      <c r="FD286" s="286"/>
      <c r="FE286" s="297"/>
      <c r="FF286" s="298"/>
      <c r="FG286" s="299"/>
      <c r="FH286" s="300"/>
      <c r="FI286" s="291"/>
      <c r="FJ286" s="286"/>
      <c r="FK286" s="297"/>
      <c r="FL286" s="298"/>
      <c r="FM286" s="299"/>
      <c r="FN286" s="300"/>
      <c r="FO286" s="291"/>
      <c r="FP286" s="286"/>
      <c r="FQ286" s="297"/>
      <c r="FR286" s="298"/>
      <c r="FS286" s="299"/>
      <c r="FT286" s="300"/>
      <c r="FU286" s="291"/>
      <c r="FV286" s="286"/>
      <c r="FW286" s="297"/>
      <c r="FX286" s="298"/>
      <c r="FY286" s="299"/>
      <c r="FZ286" s="300"/>
      <c r="GA286" s="291"/>
      <c r="GB286" s="286"/>
      <c r="GC286" s="297"/>
      <c r="GD286" s="298"/>
      <c r="GE286" s="299"/>
      <c r="GF286" s="300"/>
      <c r="GG286" s="291"/>
      <c r="GH286" s="286"/>
      <c r="GI286" s="297"/>
      <c r="GJ286" s="298"/>
      <c r="GK286" s="299"/>
      <c r="GL286" s="300"/>
      <c r="GM286" s="291"/>
      <c r="GN286" s="286"/>
      <c r="GO286" s="297"/>
      <c r="GP286" s="298"/>
      <c r="GQ286" s="299"/>
      <c r="GR286" s="300"/>
      <c r="GS286" s="291"/>
      <c r="GT286" s="286"/>
      <c r="GU286" s="297"/>
      <c r="GV286" s="298"/>
      <c r="GW286" s="299"/>
      <c r="GX286" s="300"/>
      <c r="GY286" s="291"/>
      <c r="GZ286" s="286"/>
      <c r="HA286" s="297"/>
      <c r="HB286" s="298"/>
      <c r="HC286" s="299"/>
      <c r="HD286" s="300"/>
    </row>
    <row r="287" spans="1:212" x14ac:dyDescent="0.25">
      <c r="A287" s="280">
        <f>IF(AL287=1,(MAXA(A$18:A286)+1),0)</f>
        <v>0</v>
      </c>
      <c r="B287" s="280">
        <f>IF(BF287+BG287+BH287+BI287+BJ287&gt;0,MAXA(B$18:B286)+1,0)</f>
        <v>0</v>
      </c>
      <c r="C287" s="280">
        <f>IF(BL287+BM287+BN287+BO287+BP287&gt;0,MAXA(C$18:C286)+1,0)</f>
        <v>0</v>
      </c>
      <c r="D287" s="280">
        <f>IF(BR287+BS287+BT287+BU287+BV287&gt;0,MAXA(D$18:D286)+1,0)</f>
        <v>0</v>
      </c>
      <c r="E287" s="280">
        <f>IF(BX287+BY287+BZ287+CA287+CB287&gt;0,MAXA(E$18:E286)+1,0)</f>
        <v>0</v>
      </c>
      <c r="F287" s="280">
        <f>IF(CD287+CE287+CF287+CG287+CH287&gt;0,MAXA(F$18:F286)+1,0)</f>
        <v>0</v>
      </c>
      <c r="G287" s="280">
        <f>IF(CJ287+CK287+CL287+CM287+CN287&gt;0,MAXA(G$18:G286)+1,0)</f>
        <v>0</v>
      </c>
      <c r="H287" s="280">
        <f>IF(CP287+CQ287+CR287+CS287+CT287&gt;0,MAXA(H$18:H286)+1,0)</f>
        <v>0</v>
      </c>
      <c r="I287" s="280">
        <f>IF(CV287+CW287+CX287+CY287+CZ287&gt;0,MAXA(I$18:I286)+1,0)</f>
        <v>0</v>
      </c>
      <c r="J287" s="280">
        <f>IF(DB287+DC287+DD287+DE287+DF287&gt;0,MAXA(J$18:J286)+1,0)</f>
        <v>0</v>
      </c>
      <c r="K287" s="280">
        <f>IF(DH287+DI287+DJ287+DK287+DL287&gt;0,MAXA(K$18:K286)+1,0)</f>
        <v>0</v>
      </c>
      <c r="L287" s="280">
        <f>IF(DN287+DO287+DP287+DQ287+DR287&gt;0,MAXA(L$18:L286)+1,0)</f>
        <v>0</v>
      </c>
      <c r="M287" s="280">
        <f>IF(DT287+DU287+DV287+DW287+DX287&gt;0,MAXA(M$18:M286)+1,0)</f>
        <v>0</v>
      </c>
      <c r="N287" s="280">
        <f>IF(DZ287+EA287+EB287+EC287+ED287&gt;0,MAXA(N$18:N286)+1,0)</f>
        <v>0</v>
      </c>
      <c r="O287" s="280">
        <f>IF(EF287+EG287+EH287+EI287+EJ287&gt;0,MAXA(O$18:O286)+1,0)</f>
        <v>0</v>
      </c>
      <c r="P287" s="280">
        <f>IF(EL287+EM287+EN287+EO287+EP287&gt;0,MAXA(P$18:P286)+1,0)</f>
        <v>0</v>
      </c>
      <c r="Q287" s="280">
        <f>IF(ER287+ES287+ET287+EU287+EV287&gt;0,MAXA(Q$18:Q286)+1,0)</f>
        <v>0</v>
      </c>
      <c r="R287" s="280">
        <f>IF(EX287+EY287+EZ287+FA287+FB287&gt;0,MAXA(R$18:R286)+1,0)</f>
        <v>0</v>
      </c>
      <c r="S287" s="280">
        <f>IF(FD287+FE287+FF287+FG287+FH287&gt;0,MAXA(S$18:S286)+1,0)</f>
        <v>0</v>
      </c>
      <c r="T287" s="280">
        <f>IF(FJ287+FK287+FL287+FM287+FN287&gt;0,MAXA(T$18:T286)+1,0)</f>
        <v>0</v>
      </c>
      <c r="U287" s="280">
        <f>IF(FP287+FQ287+FR287+FS287+FT287&gt;0,MAXA(U$18:U286)+1,0)</f>
        <v>0</v>
      </c>
      <c r="V287" s="280">
        <f>IF(FV287+FW287+FX287+FY287+FZ287&gt;0,MAXA(V$18:V286)+1,0)</f>
        <v>0</v>
      </c>
      <c r="W287" s="280">
        <f>IF(GB287+GC287+GD287+GE287+GF287&gt;0,MAXA(W$18:W286)+1,0)</f>
        <v>0</v>
      </c>
      <c r="X287" s="280">
        <f>IF(GH287+GI287+GJ287+GK287+GL287&gt;0,MAXA(X$18:X286)+1,0)</f>
        <v>0</v>
      </c>
      <c r="Y287" s="280">
        <f>IF(GN287+GO287+GP287+GQ287+GR287&gt;0,MAXA(Y$18:Y286)+1,0)</f>
        <v>0</v>
      </c>
      <c r="Z287" s="280">
        <f>IF(GT287+GU287+GV287+GW287+GX287&gt;0,MAXA(Z$18:Z286)+1,0)</f>
        <v>0</v>
      </c>
      <c r="AA287" s="280">
        <f>IF(GZ287+HA287+HB287+HC287+HD287&gt;0,MAXA(AA$18:AA286)+1,0)</f>
        <v>0</v>
      </c>
      <c r="AB287" s="280">
        <f t="shared" si="134"/>
        <v>0</v>
      </c>
      <c r="AC287" s="280">
        <f t="shared" si="135"/>
        <v>0</v>
      </c>
      <c r="AD287" s="280">
        <f t="shared" si="136"/>
        <v>0</v>
      </c>
      <c r="AE287" s="280">
        <f t="shared" si="137"/>
        <v>0</v>
      </c>
      <c r="AF287" s="280">
        <f t="shared" si="138"/>
        <v>0</v>
      </c>
      <c r="AG287" s="280">
        <f t="shared" si="139"/>
        <v>0</v>
      </c>
      <c r="AH287" s="280">
        <f t="shared" si="140"/>
        <v>0</v>
      </c>
      <c r="AI287" s="280">
        <f t="shared" si="141"/>
        <v>0</v>
      </c>
      <c r="AJ287" s="280">
        <f t="shared" si="142"/>
        <v>0</v>
      </c>
      <c r="AK287" s="186" t="e">
        <f>MATCH(AY287,AY$18:AY719,0)</f>
        <v>#N/A</v>
      </c>
      <c r="AL287" s="280">
        <f t="shared" si="143"/>
        <v>0</v>
      </c>
      <c r="AM287" s="280">
        <f t="shared" si="148"/>
        <v>270</v>
      </c>
      <c r="AN287" s="415"/>
      <c r="AO287" s="416"/>
      <c r="AP287" s="303">
        <f t="shared" si="144"/>
        <v>0</v>
      </c>
      <c r="AQ287" s="304">
        <f t="shared" si="145"/>
        <v>0</v>
      </c>
      <c r="AR287" s="305">
        <f t="shared" si="146"/>
        <v>0</v>
      </c>
      <c r="AS287" s="284"/>
      <c r="AT287" s="285" t="str">
        <f t="shared" si="147"/>
        <v/>
      </c>
      <c r="AU287" s="286"/>
      <c r="AV287" s="287"/>
      <c r="AW287" s="288"/>
      <c r="AX287" s="289"/>
      <c r="AY287" s="290"/>
      <c r="AZ287" s="291"/>
      <c r="BA287" s="286"/>
      <c r="BB287" s="290"/>
      <c r="BC287" s="287"/>
      <c r="BD287" s="307"/>
      <c r="BE287" s="309"/>
      <c r="BF287" s="286"/>
      <c r="BG287" s="297"/>
      <c r="BH287" s="298"/>
      <c r="BI287" s="299"/>
      <c r="BJ287" s="300"/>
      <c r="BK287" s="301"/>
      <c r="BL287" s="286"/>
      <c r="BM287" s="297"/>
      <c r="BN287" s="298"/>
      <c r="BO287" s="299"/>
      <c r="BP287" s="300"/>
      <c r="BQ287" s="301"/>
      <c r="BR287" s="286"/>
      <c r="BS287" s="297"/>
      <c r="BT287" s="298"/>
      <c r="BU287" s="299"/>
      <c r="BV287" s="300"/>
      <c r="BW287" s="301"/>
      <c r="BX287" s="286"/>
      <c r="BY287" s="297"/>
      <c r="BZ287" s="298"/>
      <c r="CA287" s="299"/>
      <c r="CB287" s="300"/>
      <c r="CC287" s="291"/>
      <c r="CD287" s="286"/>
      <c r="CE287" s="297"/>
      <c r="CF287" s="298"/>
      <c r="CG287" s="299"/>
      <c r="CH287" s="300"/>
      <c r="CI287" s="291"/>
      <c r="CJ287" s="286"/>
      <c r="CK287" s="297"/>
      <c r="CL287" s="298"/>
      <c r="CM287" s="299"/>
      <c r="CN287" s="300"/>
      <c r="CO287" s="291"/>
      <c r="CP287" s="286"/>
      <c r="CQ287" s="297"/>
      <c r="CR287" s="298"/>
      <c r="CS287" s="299"/>
      <c r="CT287" s="300"/>
      <c r="CU287" s="291"/>
      <c r="CV287" s="286"/>
      <c r="CW287" s="297"/>
      <c r="CX287" s="298"/>
      <c r="CY287" s="299"/>
      <c r="CZ287" s="300"/>
      <c r="DA287" s="291"/>
      <c r="DB287" s="286"/>
      <c r="DC287" s="297"/>
      <c r="DD287" s="298"/>
      <c r="DE287" s="299"/>
      <c r="DF287" s="300"/>
      <c r="DG287" s="291"/>
      <c r="DH287" s="286"/>
      <c r="DI287" s="297"/>
      <c r="DJ287" s="298"/>
      <c r="DK287" s="299"/>
      <c r="DL287" s="300"/>
      <c r="DM287" s="291"/>
      <c r="DN287" s="286"/>
      <c r="DO287" s="297"/>
      <c r="DP287" s="298"/>
      <c r="DQ287" s="299"/>
      <c r="DR287" s="300"/>
      <c r="DS287" s="291"/>
      <c r="DT287" s="286"/>
      <c r="DU287" s="297"/>
      <c r="DV287" s="298"/>
      <c r="DW287" s="299"/>
      <c r="DX287" s="300"/>
      <c r="DY287" s="291"/>
      <c r="DZ287" s="286"/>
      <c r="EA287" s="297"/>
      <c r="EB287" s="298"/>
      <c r="EC287" s="299"/>
      <c r="ED287" s="300"/>
      <c r="EE287" s="291"/>
      <c r="EF287" s="286"/>
      <c r="EG287" s="297"/>
      <c r="EH287" s="298"/>
      <c r="EI287" s="299"/>
      <c r="EJ287" s="300"/>
      <c r="EK287" s="291"/>
      <c r="EL287" s="286"/>
      <c r="EM287" s="297"/>
      <c r="EN287" s="298"/>
      <c r="EO287" s="299"/>
      <c r="EP287" s="300"/>
      <c r="EQ287" s="291"/>
      <c r="ER287" s="286"/>
      <c r="ES287" s="297"/>
      <c r="ET287" s="298"/>
      <c r="EU287" s="299"/>
      <c r="EV287" s="300"/>
      <c r="EW287" s="291"/>
      <c r="EX287" s="286"/>
      <c r="EY287" s="297"/>
      <c r="EZ287" s="298"/>
      <c r="FA287" s="299"/>
      <c r="FB287" s="300"/>
      <c r="FC287" s="291"/>
      <c r="FD287" s="286"/>
      <c r="FE287" s="297"/>
      <c r="FF287" s="298"/>
      <c r="FG287" s="299"/>
      <c r="FH287" s="300"/>
      <c r="FI287" s="291"/>
      <c r="FJ287" s="286"/>
      <c r="FK287" s="297"/>
      <c r="FL287" s="298"/>
      <c r="FM287" s="299"/>
      <c r="FN287" s="300"/>
      <c r="FO287" s="291"/>
      <c r="FP287" s="286"/>
      <c r="FQ287" s="297"/>
      <c r="FR287" s="298"/>
      <c r="FS287" s="299"/>
      <c r="FT287" s="300"/>
      <c r="FU287" s="291"/>
      <c r="FV287" s="286"/>
      <c r="FW287" s="297"/>
      <c r="FX287" s="298"/>
      <c r="FY287" s="299"/>
      <c r="FZ287" s="300"/>
      <c r="GA287" s="291"/>
      <c r="GB287" s="286"/>
      <c r="GC287" s="297"/>
      <c r="GD287" s="298"/>
      <c r="GE287" s="299"/>
      <c r="GF287" s="300"/>
      <c r="GG287" s="291"/>
      <c r="GH287" s="286"/>
      <c r="GI287" s="297"/>
      <c r="GJ287" s="298"/>
      <c r="GK287" s="299"/>
      <c r="GL287" s="300"/>
      <c r="GM287" s="291"/>
      <c r="GN287" s="286"/>
      <c r="GO287" s="297"/>
      <c r="GP287" s="298"/>
      <c r="GQ287" s="299"/>
      <c r="GR287" s="300"/>
      <c r="GS287" s="291"/>
      <c r="GT287" s="286"/>
      <c r="GU287" s="297"/>
      <c r="GV287" s="298"/>
      <c r="GW287" s="299"/>
      <c r="GX287" s="300"/>
      <c r="GY287" s="291"/>
      <c r="GZ287" s="286"/>
      <c r="HA287" s="297"/>
      <c r="HB287" s="298"/>
      <c r="HC287" s="299"/>
      <c r="HD287" s="300"/>
    </row>
    <row r="288" spans="1:212" x14ac:dyDescent="0.25">
      <c r="A288" s="280">
        <f>IF(AL288=1,(MAXA(A$18:A287)+1),0)</f>
        <v>0</v>
      </c>
      <c r="B288" s="280">
        <f>IF(BF288+BG288+BH288+BI288+BJ288&gt;0,MAXA(B$18:B287)+1,0)</f>
        <v>0</v>
      </c>
      <c r="C288" s="280">
        <f>IF(BL288+BM288+BN288+BO288+BP288&gt;0,MAXA(C$18:C287)+1,0)</f>
        <v>0</v>
      </c>
      <c r="D288" s="280">
        <f>IF(BR288+BS288+BT288+BU288+BV288&gt;0,MAXA(D$18:D287)+1,0)</f>
        <v>0</v>
      </c>
      <c r="E288" s="280">
        <f>IF(BX288+BY288+BZ288+CA288+CB288&gt;0,MAXA(E$18:E287)+1,0)</f>
        <v>0</v>
      </c>
      <c r="F288" s="280">
        <f>IF(CD288+CE288+CF288+CG288+CH288&gt;0,MAXA(F$18:F287)+1,0)</f>
        <v>0</v>
      </c>
      <c r="G288" s="280">
        <f>IF(CJ288+CK288+CL288+CM288+CN288&gt;0,MAXA(G$18:G287)+1,0)</f>
        <v>0</v>
      </c>
      <c r="H288" s="280">
        <f>IF(CP288+CQ288+CR288+CS288+CT288&gt;0,MAXA(H$18:H287)+1,0)</f>
        <v>0</v>
      </c>
      <c r="I288" s="280">
        <f>IF(CV288+CW288+CX288+CY288+CZ288&gt;0,MAXA(I$18:I287)+1,0)</f>
        <v>0</v>
      </c>
      <c r="J288" s="280">
        <f>IF(DB288+DC288+DD288+DE288+DF288&gt;0,MAXA(J$18:J287)+1,0)</f>
        <v>0</v>
      </c>
      <c r="K288" s="280">
        <f>IF(DH288+DI288+DJ288+DK288+DL288&gt;0,MAXA(K$18:K287)+1,0)</f>
        <v>0</v>
      </c>
      <c r="L288" s="280">
        <f>IF(DN288+DO288+DP288+DQ288+DR288&gt;0,MAXA(L$18:L287)+1,0)</f>
        <v>0</v>
      </c>
      <c r="M288" s="280">
        <f>IF(DT288+DU288+DV288+DW288+DX288&gt;0,MAXA(M$18:M287)+1,0)</f>
        <v>0</v>
      </c>
      <c r="N288" s="280">
        <f>IF(DZ288+EA288+EB288+EC288+ED288&gt;0,MAXA(N$18:N287)+1,0)</f>
        <v>0</v>
      </c>
      <c r="O288" s="280">
        <f>IF(EF288+EG288+EH288+EI288+EJ288&gt;0,MAXA(O$18:O287)+1,0)</f>
        <v>0</v>
      </c>
      <c r="P288" s="280">
        <f>IF(EL288+EM288+EN288+EO288+EP288&gt;0,MAXA(P$18:P287)+1,0)</f>
        <v>0</v>
      </c>
      <c r="Q288" s="280">
        <f>IF(ER288+ES288+ET288+EU288+EV288&gt;0,MAXA(Q$18:Q287)+1,0)</f>
        <v>0</v>
      </c>
      <c r="R288" s="280">
        <f>IF(EX288+EY288+EZ288+FA288+FB288&gt;0,MAXA(R$18:R287)+1,0)</f>
        <v>0</v>
      </c>
      <c r="S288" s="280">
        <f>IF(FD288+FE288+FF288+FG288+FH288&gt;0,MAXA(S$18:S287)+1,0)</f>
        <v>0</v>
      </c>
      <c r="T288" s="280">
        <f>IF(FJ288+FK288+FL288+FM288+FN288&gt;0,MAXA(T$18:T287)+1,0)</f>
        <v>0</v>
      </c>
      <c r="U288" s="280">
        <f>IF(FP288+FQ288+FR288+FS288+FT288&gt;0,MAXA(U$18:U287)+1,0)</f>
        <v>0</v>
      </c>
      <c r="V288" s="280">
        <f>IF(FV288+FW288+FX288+FY288+FZ288&gt;0,MAXA(V$18:V287)+1,0)</f>
        <v>0</v>
      </c>
      <c r="W288" s="280">
        <f>IF(GB288+GC288+GD288+GE288+GF288&gt;0,MAXA(W$18:W287)+1,0)</f>
        <v>0</v>
      </c>
      <c r="X288" s="280">
        <f>IF(GH288+GI288+GJ288+GK288+GL288&gt;0,MAXA(X$18:X287)+1,0)</f>
        <v>0</v>
      </c>
      <c r="Y288" s="280">
        <f>IF(GN288+GO288+GP288+GQ288+GR288&gt;0,MAXA(Y$18:Y287)+1,0)</f>
        <v>0</v>
      </c>
      <c r="Z288" s="280">
        <f>IF(GT288+GU288+GV288+GW288+GX288&gt;0,MAXA(Z$18:Z287)+1,0)</f>
        <v>0</v>
      </c>
      <c r="AA288" s="280">
        <f>IF(GZ288+HA288+HB288+HC288+HD288&gt;0,MAXA(AA$18:AA287)+1,0)</f>
        <v>0</v>
      </c>
      <c r="AB288" s="280">
        <f t="shared" si="134"/>
        <v>0</v>
      </c>
      <c r="AC288" s="280">
        <f t="shared" si="135"/>
        <v>0</v>
      </c>
      <c r="AD288" s="280">
        <f t="shared" si="136"/>
        <v>0</v>
      </c>
      <c r="AE288" s="280">
        <f t="shared" si="137"/>
        <v>0</v>
      </c>
      <c r="AF288" s="280">
        <f t="shared" si="138"/>
        <v>0</v>
      </c>
      <c r="AG288" s="280">
        <f t="shared" si="139"/>
        <v>0</v>
      </c>
      <c r="AH288" s="280">
        <f t="shared" si="140"/>
        <v>0</v>
      </c>
      <c r="AI288" s="280">
        <f t="shared" si="141"/>
        <v>0</v>
      </c>
      <c r="AJ288" s="280">
        <f t="shared" si="142"/>
        <v>0</v>
      </c>
      <c r="AK288" s="186" t="e">
        <f>MATCH(AY288,AY$18:AY720,0)</f>
        <v>#N/A</v>
      </c>
      <c r="AL288" s="280">
        <f t="shared" si="143"/>
        <v>0</v>
      </c>
      <c r="AM288" s="280">
        <f t="shared" si="148"/>
        <v>271</v>
      </c>
      <c r="AN288" s="415"/>
      <c r="AO288" s="416"/>
      <c r="AP288" s="303">
        <f t="shared" si="144"/>
        <v>0</v>
      </c>
      <c r="AQ288" s="304">
        <f t="shared" si="145"/>
        <v>0</v>
      </c>
      <c r="AR288" s="305">
        <f t="shared" si="146"/>
        <v>0</v>
      </c>
      <c r="AS288" s="284"/>
      <c r="AT288" s="285" t="str">
        <f t="shared" si="147"/>
        <v/>
      </c>
      <c r="AU288" s="286"/>
      <c r="AV288" s="287"/>
      <c r="AW288" s="288"/>
      <c r="AX288" s="289"/>
      <c r="AY288" s="290"/>
      <c r="AZ288" s="291"/>
      <c r="BA288" s="286"/>
      <c r="BB288" s="290"/>
      <c r="BC288" s="287"/>
      <c r="BD288" s="307"/>
      <c r="BE288" s="309"/>
      <c r="BF288" s="286"/>
      <c r="BG288" s="297"/>
      <c r="BH288" s="298"/>
      <c r="BI288" s="299"/>
      <c r="BJ288" s="300"/>
      <c r="BK288" s="301"/>
      <c r="BL288" s="286"/>
      <c r="BM288" s="297"/>
      <c r="BN288" s="298"/>
      <c r="BO288" s="299"/>
      <c r="BP288" s="300"/>
      <c r="BQ288" s="301"/>
      <c r="BR288" s="286"/>
      <c r="BS288" s="297"/>
      <c r="BT288" s="298"/>
      <c r="BU288" s="299"/>
      <c r="BV288" s="300"/>
      <c r="BW288" s="301"/>
      <c r="BX288" s="286"/>
      <c r="BY288" s="297"/>
      <c r="BZ288" s="298"/>
      <c r="CA288" s="299"/>
      <c r="CB288" s="300"/>
      <c r="CC288" s="291"/>
      <c r="CD288" s="286"/>
      <c r="CE288" s="297"/>
      <c r="CF288" s="298"/>
      <c r="CG288" s="299"/>
      <c r="CH288" s="300"/>
      <c r="CI288" s="291"/>
      <c r="CJ288" s="286"/>
      <c r="CK288" s="297"/>
      <c r="CL288" s="298"/>
      <c r="CM288" s="299"/>
      <c r="CN288" s="300"/>
      <c r="CO288" s="291"/>
      <c r="CP288" s="286"/>
      <c r="CQ288" s="297"/>
      <c r="CR288" s="298"/>
      <c r="CS288" s="299"/>
      <c r="CT288" s="300"/>
      <c r="CU288" s="291"/>
      <c r="CV288" s="286"/>
      <c r="CW288" s="297"/>
      <c r="CX288" s="298"/>
      <c r="CY288" s="299"/>
      <c r="CZ288" s="300"/>
      <c r="DA288" s="291"/>
      <c r="DB288" s="286"/>
      <c r="DC288" s="297"/>
      <c r="DD288" s="298"/>
      <c r="DE288" s="299"/>
      <c r="DF288" s="300"/>
      <c r="DG288" s="291"/>
      <c r="DH288" s="286"/>
      <c r="DI288" s="297"/>
      <c r="DJ288" s="298"/>
      <c r="DK288" s="299"/>
      <c r="DL288" s="300"/>
      <c r="DM288" s="291"/>
      <c r="DN288" s="286"/>
      <c r="DO288" s="297"/>
      <c r="DP288" s="298"/>
      <c r="DQ288" s="299"/>
      <c r="DR288" s="300"/>
      <c r="DS288" s="291"/>
      <c r="DT288" s="286"/>
      <c r="DU288" s="297"/>
      <c r="DV288" s="298"/>
      <c r="DW288" s="299"/>
      <c r="DX288" s="300"/>
      <c r="DY288" s="291"/>
      <c r="DZ288" s="286"/>
      <c r="EA288" s="297"/>
      <c r="EB288" s="298"/>
      <c r="EC288" s="299"/>
      <c r="ED288" s="300"/>
      <c r="EE288" s="291"/>
      <c r="EF288" s="286"/>
      <c r="EG288" s="297"/>
      <c r="EH288" s="298"/>
      <c r="EI288" s="299"/>
      <c r="EJ288" s="300"/>
      <c r="EK288" s="291"/>
      <c r="EL288" s="286"/>
      <c r="EM288" s="297"/>
      <c r="EN288" s="298"/>
      <c r="EO288" s="299"/>
      <c r="EP288" s="300"/>
      <c r="EQ288" s="291"/>
      <c r="ER288" s="286"/>
      <c r="ES288" s="297"/>
      <c r="ET288" s="298"/>
      <c r="EU288" s="299"/>
      <c r="EV288" s="300"/>
      <c r="EW288" s="291"/>
      <c r="EX288" s="286"/>
      <c r="EY288" s="297"/>
      <c r="EZ288" s="298"/>
      <c r="FA288" s="299"/>
      <c r="FB288" s="300"/>
      <c r="FC288" s="291"/>
      <c r="FD288" s="286"/>
      <c r="FE288" s="297"/>
      <c r="FF288" s="298"/>
      <c r="FG288" s="299"/>
      <c r="FH288" s="300"/>
      <c r="FI288" s="291"/>
      <c r="FJ288" s="286"/>
      <c r="FK288" s="297"/>
      <c r="FL288" s="298"/>
      <c r="FM288" s="299"/>
      <c r="FN288" s="300"/>
      <c r="FO288" s="291"/>
      <c r="FP288" s="286"/>
      <c r="FQ288" s="297"/>
      <c r="FR288" s="298"/>
      <c r="FS288" s="299"/>
      <c r="FT288" s="300"/>
      <c r="FU288" s="291"/>
      <c r="FV288" s="286"/>
      <c r="FW288" s="297"/>
      <c r="FX288" s="298"/>
      <c r="FY288" s="299"/>
      <c r="FZ288" s="300"/>
      <c r="GA288" s="291"/>
      <c r="GB288" s="286"/>
      <c r="GC288" s="297"/>
      <c r="GD288" s="298"/>
      <c r="GE288" s="299"/>
      <c r="GF288" s="300"/>
      <c r="GG288" s="291"/>
      <c r="GH288" s="286"/>
      <c r="GI288" s="297"/>
      <c r="GJ288" s="298"/>
      <c r="GK288" s="299"/>
      <c r="GL288" s="300"/>
      <c r="GM288" s="291"/>
      <c r="GN288" s="286"/>
      <c r="GO288" s="297"/>
      <c r="GP288" s="298"/>
      <c r="GQ288" s="299"/>
      <c r="GR288" s="300"/>
      <c r="GS288" s="291"/>
      <c r="GT288" s="286"/>
      <c r="GU288" s="297"/>
      <c r="GV288" s="298"/>
      <c r="GW288" s="299"/>
      <c r="GX288" s="300"/>
      <c r="GY288" s="291"/>
      <c r="GZ288" s="286"/>
      <c r="HA288" s="297"/>
      <c r="HB288" s="298"/>
      <c r="HC288" s="299"/>
      <c r="HD288" s="300"/>
    </row>
    <row r="289" spans="1:212" x14ac:dyDescent="0.25">
      <c r="A289" s="280">
        <f>IF(AL289=1,(MAXA(A$18:A288)+1),0)</f>
        <v>0</v>
      </c>
      <c r="B289" s="280">
        <f>IF(BF289+BG289+BH289+BI289+BJ289&gt;0,MAXA(B$18:B288)+1,0)</f>
        <v>0</v>
      </c>
      <c r="C289" s="280">
        <f>IF(BL289+BM289+BN289+BO289+BP289&gt;0,MAXA(C$18:C288)+1,0)</f>
        <v>0</v>
      </c>
      <c r="D289" s="280">
        <f>IF(BR289+BS289+BT289+BU289+BV289&gt;0,MAXA(D$18:D288)+1,0)</f>
        <v>0</v>
      </c>
      <c r="E289" s="280">
        <f>IF(BX289+BY289+BZ289+CA289+CB289&gt;0,MAXA(E$18:E288)+1,0)</f>
        <v>0</v>
      </c>
      <c r="F289" s="280">
        <f>IF(CD289+CE289+CF289+CG289+CH289&gt;0,MAXA(F$18:F288)+1,0)</f>
        <v>0</v>
      </c>
      <c r="G289" s="280">
        <f>IF(CJ289+CK289+CL289+CM289+CN289&gt;0,MAXA(G$18:G288)+1,0)</f>
        <v>0</v>
      </c>
      <c r="H289" s="280">
        <f>IF(CP289+CQ289+CR289+CS289+CT289&gt;0,MAXA(H$18:H288)+1,0)</f>
        <v>0</v>
      </c>
      <c r="I289" s="280">
        <f>IF(CV289+CW289+CX289+CY289+CZ289&gt;0,MAXA(I$18:I288)+1,0)</f>
        <v>0</v>
      </c>
      <c r="J289" s="280">
        <f>IF(DB289+DC289+DD289+DE289+DF289&gt;0,MAXA(J$18:J288)+1,0)</f>
        <v>0</v>
      </c>
      <c r="K289" s="280">
        <f>IF(DH289+DI289+DJ289+DK289+DL289&gt;0,MAXA(K$18:K288)+1,0)</f>
        <v>0</v>
      </c>
      <c r="L289" s="280">
        <f>IF(DN289+DO289+DP289+DQ289+DR289&gt;0,MAXA(L$18:L288)+1,0)</f>
        <v>0</v>
      </c>
      <c r="M289" s="280">
        <f>IF(DT289+DU289+DV289+DW289+DX289&gt;0,MAXA(M$18:M288)+1,0)</f>
        <v>0</v>
      </c>
      <c r="N289" s="280">
        <f>IF(DZ289+EA289+EB289+EC289+ED289&gt;0,MAXA(N$18:N288)+1,0)</f>
        <v>0</v>
      </c>
      <c r="O289" s="280">
        <f>IF(EF289+EG289+EH289+EI289+EJ289&gt;0,MAXA(O$18:O288)+1,0)</f>
        <v>0</v>
      </c>
      <c r="P289" s="280">
        <f>IF(EL289+EM289+EN289+EO289+EP289&gt;0,MAXA(P$18:P288)+1,0)</f>
        <v>0</v>
      </c>
      <c r="Q289" s="280">
        <f>IF(ER289+ES289+ET289+EU289+EV289&gt;0,MAXA(Q$18:Q288)+1,0)</f>
        <v>0</v>
      </c>
      <c r="R289" s="280">
        <f>IF(EX289+EY289+EZ289+FA289+FB289&gt;0,MAXA(R$18:R288)+1,0)</f>
        <v>0</v>
      </c>
      <c r="S289" s="280">
        <f>IF(FD289+FE289+FF289+FG289+FH289&gt;0,MAXA(S$18:S288)+1,0)</f>
        <v>0</v>
      </c>
      <c r="T289" s="280">
        <f>IF(FJ289+FK289+FL289+FM289+FN289&gt;0,MAXA(T$18:T288)+1,0)</f>
        <v>0</v>
      </c>
      <c r="U289" s="280">
        <f>IF(FP289+FQ289+FR289+FS289+FT289&gt;0,MAXA(U$18:U288)+1,0)</f>
        <v>0</v>
      </c>
      <c r="V289" s="280">
        <f>IF(FV289+FW289+FX289+FY289+FZ289&gt;0,MAXA(V$18:V288)+1,0)</f>
        <v>0</v>
      </c>
      <c r="W289" s="280">
        <f>IF(GB289+GC289+GD289+GE289+GF289&gt;0,MAXA(W$18:W288)+1,0)</f>
        <v>0</v>
      </c>
      <c r="X289" s="280">
        <f>IF(GH289+GI289+GJ289+GK289+GL289&gt;0,MAXA(X$18:X288)+1,0)</f>
        <v>0</v>
      </c>
      <c r="Y289" s="280">
        <f>IF(GN289+GO289+GP289+GQ289+GR289&gt;0,MAXA(Y$18:Y288)+1,0)</f>
        <v>0</v>
      </c>
      <c r="Z289" s="280">
        <f>IF(GT289+GU289+GV289+GW289+GX289&gt;0,MAXA(Z$18:Z288)+1,0)</f>
        <v>0</v>
      </c>
      <c r="AA289" s="280">
        <f>IF(GZ289+HA289+HB289+HC289+HD289&gt;0,MAXA(AA$18:AA288)+1,0)</f>
        <v>0</v>
      </c>
      <c r="AB289" s="280">
        <f t="shared" si="134"/>
        <v>0</v>
      </c>
      <c r="AC289" s="280">
        <f t="shared" si="135"/>
        <v>0</v>
      </c>
      <c r="AD289" s="280">
        <f t="shared" si="136"/>
        <v>0</v>
      </c>
      <c r="AE289" s="280">
        <f t="shared" si="137"/>
        <v>0</v>
      </c>
      <c r="AF289" s="280">
        <f t="shared" si="138"/>
        <v>0</v>
      </c>
      <c r="AG289" s="280">
        <f t="shared" si="139"/>
        <v>0</v>
      </c>
      <c r="AH289" s="280">
        <f t="shared" si="140"/>
        <v>0</v>
      </c>
      <c r="AI289" s="280">
        <f t="shared" si="141"/>
        <v>0</v>
      </c>
      <c r="AJ289" s="280">
        <f t="shared" si="142"/>
        <v>0</v>
      </c>
      <c r="AK289" s="186" t="e">
        <f>MATCH(AY289,AY$18:AY721,0)</f>
        <v>#N/A</v>
      </c>
      <c r="AL289" s="280">
        <f t="shared" si="143"/>
        <v>0</v>
      </c>
      <c r="AM289" s="280">
        <f t="shared" si="148"/>
        <v>272</v>
      </c>
      <c r="AN289" s="415"/>
      <c r="AO289" s="416"/>
      <c r="AP289" s="303">
        <f t="shared" si="144"/>
        <v>0</v>
      </c>
      <c r="AQ289" s="304">
        <f t="shared" si="145"/>
        <v>0</v>
      </c>
      <c r="AR289" s="305">
        <f t="shared" si="146"/>
        <v>0</v>
      </c>
      <c r="AS289" s="284"/>
      <c r="AT289" s="285" t="str">
        <f t="shared" si="147"/>
        <v/>
      </c>
      <c r="AU289" s="286"/>
      <c r="AV289" s="287"/>
      <c r="AW289" s="288"/>
      <c r="AX289" s="289"/>
      <c r="AY289" s="290"/>
      <c r="AZ289" s="291"/>
      <c r="BA289" s="286"/>
      <c r="BB289" s="290"/>
      <c r="BC289" s="287"/>
      <c r="BD289" s="307"/>
      <c r="BE289" s="309"/>
      <c r="BF289" s="286"/>
      <c r="BG289" s="297"/>
      <c r="BH289" s="298"/>
      <c r="BI289" s="299"/>
      <c r="BJ289" s="300"/>
      <c r="BK289" s="301"/>
      <c r="BL289" s="286"/>
      <c r="BM289" s="297"/>
      <c r="BN289" s="298"/>
      <c r="BO289" s="299"/>
      <c r="BP289" s="300"/>
      <c r="BQ289" s="301"/>
      <c r="BR289" s="286"/>
      <c r="BS289" s="297"/>
      <c r="BT289" s="298"/>
      <c r="BU289" s="299"/>
      <c r="BV289" s="300"/>
      <c r="BW289" s="301"/>
      <c r="BX289" s="286"/>
      <c r="BY289" s="297"/>
      <c r="BZ289" s="298"/>
      <c r="CA289" s="299"/>
      <c r="CB289" s="300"/>
      <c r="CC289" s="291"/>
      <c r="CD289" s="286"/>
      <c r="CE289" s="297"/>
      <c r="CF289" s="298"/>
      <c r="CG289" s="299"/>
      <c r="CH289" s="300"/>
      <c r="CI289" s="291"/>
      <c r="CJ289" s="286"/>
      <c r="CK289" s="297"/>
      <c r="CL289" s="298"/>
      <c r="CM289" s="299"/>
      <c r="CN289" s="300"/>
      <c r="CO289" s="291"/>
      <c r="CP289" s="286"/>
      <c r="CQ289" s="297"/>
      <c r="CR289" s="298"/>
      <c r="CS289" s="299"/>
      <c r="CT289" s="300"/>
      <c r="CU289" s="291"/>
      <c r="CV289" s="286"/>
      <c r="CW289" s="297"/>
      <c r="CX289" s="298"/>
      <c r="CY289" s="299"/>
      <c r="CZ289" s="300"/>
      <c r="DA289" s="291"/>
      <c r="DB289" s="286"/>
      <c r="DC289" s="297"/>
      <c r="DD289" s="298"/>
      <c r="DE289" s="299"/>
      <c r="DF289" s="300"/>
      <c r="DG289" s="291"/>
      <c r="DH289" s="286"/>
      <c r="DI289" s="297"/>
      <c r="DJ289" s="298"/>
      <c r="DK289" s="299"/>
      <c r="DL289" s="300"/>
      <c r="DM289" s="291"/>
      <c r="DN289" s="286"/>
      <c r="DO289" s="297"/>
      <c r="DP289" s="298"/>
      <c r="DQ289" s="299"/>
      <c r="DR289" s="300"/>
      <c r="DS289" s="291"/>
      <c r="DT289" s="286"/>
      <c r="DU289" s="297"/>
      <c r="DV289" s="298"/>
      <c r="DW289" s="299"/>
      <c r="DX289" s="300"/>
      <c r="DY289" s="291"/>
      <c r="DZ289" s="286"/>
      <c r="EA289" s="297"/>
      <c r="EB289" s="298"/>
      <c r="EC289" s="299"/>
      <c r="ED289" s="300"/>
      <c r="EE289" s="291"/>
      <c r="EF289" s="286"/>
      <c r="EG289" s="297"/>
      <c r="EH289" s="298"/>
      <c r="EI289" s="299"/>
      <c r="EJ289" s="300"/>
      <c r="EK289" s="291"/>
      <c r="EL289" s="286"/>
      <c r="EM289" s="297"/>
      <c r="EN289" s="298"/>
      <c r="EO289" s="299"/>
      <c r="EP289" s="300"/>
      <c r="EQ289" s="291"/>
      <c r="ER289" s="286"/>
      <c r="ES289" s="297"/>
      <c r="ET289" s="298"/>
      <c r="EU289" s="299"/>
      <c r="EV289" s="300"/>
      <c r="EW289" s="291"/>
      <c r="EX289" s="286"/>
      <c r="EY289" s="297"/>
      <c r="EZ289" s="298"/>
      <c r="FA289" s="299"/>
      <c r="FB289" s="300"/>
      <c r="FC289" s="291"/>
      <c r="FD289" s="286"/>
      <c r="FE289" s="297"/>
      <c r="FF289" s="298"/>
      <c r="FG289" s="299"/>
      <c r="FH289" s="300"/>
      <c r="FI289" s="291"/>
      <c r="FJ289" s="286"/>
      <c r="FK289" s="297"/>
      <c r="FL289" s="298"/>
      <c r="FM289" s="299"/>
      <c r="FN289" s="300"/>
      <c r="FO289" s="291"/>
      <c r="FP289" s="286"/>
      <c r="FQ289" s="297"/>
      <c r="FR289" s="298"/>
      <c r="FS289" s="299"/>
      <c r="FT289" s="300"/>
      <c r="FU289" s="291"/>
      <c r="FV289" s="286"/>
      <c r="FW289" s="297"/>
      <c r="FX289" s="298"/>
      <c r="FY289" s="299"/>
      <c r="FZ289" s="300"/>
      <c r="GA289" s="291"/>
      <c r="GB289" s="286"/>
      <c r="GC289" s="297"/>
      <c r="GD289" s="298"/>
      <c r="GE289" s="299"/>
      <c r="GF289" s="300"/>
      <c r="GG289" s="291"/>
      <c r="GH289" s="286"/>
      <c r="GI289" s="297"/>
      <c r="GJ289" s="298"/>
      <c r="GK289" s="299"/>
      <c r="GL289" s="300"/>
      <c r="GM289" s="291"/>
      <c r="GN289" s="286"/>
      <c r="GO289" s="297"/>
      <c r="GP289" s="298"/>
      <c r="GQ289" s="299"/>
      <c r="GR289" s="300"/>
      <c r="GS289" s="291"/>
      <c r="GT289" s="286"/>
      <c r="GU289" s="297"/>
      <c r="GV289" s="298"/>
      <c r="GW289" s="299"/>
      <c r="GX289" s="300"/>
      <c r="GY289" s="291"/>
      <c r="GZ289" s="286"/>
      <c r="HA289" s="297"/>
      <c r="HB289" s="298"/>
      <c r="HC289" s="299"/>
      <c r="HD289" s="300"/>
    </row>
    <row r="290" spans="1:212" x14ac:dyDescent="0.25">
      <c r="A290" s="280">
        <f>IF(AL290=1,(MAXA(A$18:A289)+1),0)</f>
        <v>0</v>
      </c>
      <c r="B290" s="280">
        <f>IF(BF290+BG290+BH290+BI290+BJ290&gt;0,MAXA(B$18:B289)+1,0)</f>
        <v>0</v>
      </c>
      <c r="C290" s="280">
        <f>IF(BL290+BM290+BN290+BO290+BP290&gt;0,MAXA(C$18:C289)+1,0)</f>
        <v>0</v>
      </c>
      <c r="D290" s="280">
        <f>IF(BR290+BS290+BT290+BU290+BV290&gt;0,MAXA(D$18:D289)+1,0)</f>
        <v>0</v>
      </c>
      <c r="E290" s="280">
        <f>IF(BX290+BY290+BZ290+CA290+CB290&gt;0,MAXA(E$18:E289)+1,0)</f>
        <v>0</v>
      </c>
      <c r="F290" s="280">
        <f>IF(CD290+CE290+CF290+CG290+CH290&gt;0,MAXA(F$18:F289)+1,0)</f>
        <v>0</v>
      </c>
      <c r="G290" s="280">
        <f>IF(CJ290+CK290+CL290+CM290+CN290&gt;0,MAXA(G$18:G289)+1,0)</f>
        <v>0</v>
      </c>
      <c r="H290" s="280">
        <f>IF(CP290+CQ290+CR290+CS290+CT290&gt;0,MAXA(H$18:H289)+1,0)</f>
        <v>0</v>
      </c>
      <c r="I290" s="280">
        <f>IF(CV290+CW290+CX290+CY290+CZ290&gt;0,MAXA(I$18:I289)+1,0)</f>
        <v>0</v>
      </c>
      <c r="J290" s="280">
        <f>IF(DB290+DC290+DD290+DE290+DF290&gt;0,MAXA(J$18:J289)+1,0)</f>
        <v>0</v>
      </c>
      <c r="K290" s="280">
        <f>IF(DH290+DI290+DJ290+DK290+DL290&gt;0,MAXA(K$18:K289)+1,0)</f>
        <v>0</v>
      </c>
      <c r="L290" s="280">
        <f>IF(DN290+DO290+DP290+DQ290+DR290&gt;0,MAXA(L$18:L289)+1,0)</f>
        <v>0</v>
      </c>
      <c r="M290" s="280">
        <f>IF(DT290+DU290+DV290+DW290+DX290&gt;0,MAXA(M$18:M289)+1,0)</f>
        <v>0</v>
      </c>
      <c r="N290" s="280">
        <f>IF(DZ290+EA290+EB290+EC290+ED290&gt;0,MAXA(N$18:N289)+1,0)</f>
        <v>0</v>
      </c>
      <c r="O290" s="280">
        <f>IF(EF290+EG290+EH290+EI290+EJ290&gt;0,MAXA(O$18:O289)+1,0)</f>
        <v>0</v>
      </c>
      <c r="P290" s="280">
        <f>IF(EL290+EM290+EN290+EO290+EP290&gt;0,MAXA(P$18:P289)+1,0)</f>
        <v>0</v>
      </c>
      <c r="Q290" s="280">
        <f>IF(ER290+ES290+ET290+EU290+EV290&gt;0,MAXA(Q$18:Q289)+1,0)</f>
        <v>0</v>
      </c>
      <c r="R290" s="280">
        <f>IF(EX290+EY290+EZ290+FA290+FB290&gt;0,MAXA(R$18:R289)+1,0)</f>
        <v>0</v>
      </c>
      <c r="S290" s="280">
        <f>IF(FD290+FE290+FF290+FG290+FH290&gt;0,MAXA(S$18:S289)+1,0)</f>
        <v>0</v>
      </c>
      <c r="T290" s="280">
        <f>IF(FJ290+FK290+FL290+FM290+FN290&gt;0,MAXA(T$18:T289)+1,0)</f>
        <v>0</v>
      </c>
      <c r="U290" s="280">
        <f>IF(FP290+FQ290+FR290+FS290+FT290&gt;0,MAXA(U$18:U289)+1,0)</f>
        <v>0</v>
      </c>
      <c r="V290" s="280">
        <f>IF(FV290+FW290+FX290+FY290+FZ290&gt;0,MAXA(V$18:V289)+1,0)</f>
        <v>0</v>
      </c>
      <c r="W290" s="280">
        <f>IF(GB290+GC290+GD290+GE290+GF290&gt;0,MAXA(W$18:W289)+1,0)</f>
        <v>0</v>
      </c>
      <c r="X290" s="280">
        <f>IF(GH290+GI290+GJ290+GK290+GL290&gt;0,MAXA(X$18:X289)+1,0)</f>
        <v>0</v>
      </c>
      <c r="Y290" s="280">
        <f>IF(GN290+GO290+GP290+GQ290+GR290&gt;0,MAXA(Y$18:Y289)+1,0)</f>
        <v>0</v>
      </c>
      <c r="Z290" s="280">
        <f>IF(GT290+GU290+GV290+GW290+GX290&gt;0,MAXA(Z$18:Z289)+1,0)</f>
        <v>0</v>
      </c>
      <c r="AA290" s="280">
        <f>IF(GZ290+HA290+HB290+HC290+HD290&gt;0,MAXA(AA$18:AA289)+1,0)</f>
        <v>0</v>
      </c>
      <c r="AB290" s="280">
        <f t="shared" si="134"/>
        <v>0</v>
      </c>
      <c r="AC290" s="280">
        <f t="shared" si="135"/>
        <v>0</v>
      </c>
      <c r="AD290" s="280">
        <f t="shared" si="136"/>
        <v>0</v>
      </c>
      <c r="AE290" s="280">
        <f t="shared" si="137"/>
        <v>0</v>
      </c>
      <c r="AF290" s="280">
        <f t="shared" si="138"/>
        <v>0</v>
      </c>
      <c r="AG290" s="280">
        <f t="shared" si="139"/>
        <v>0</v>
      </c>
      <c r="AH290" s="280">
        <f t="shared" si="140"/>
        <v>0</v>
      </c>
      <c r="AI290" s="280">
        <f t="shared" si="141"/>
        <v>0</v>
      </c>
      <c r="AJ290" s="280">
        <f t="shared" si="142"/>
        <v>0</v>
      </c>
      <c r="AK290" s="186" t="e">
        <f>MATCH(AY290,AY$18:AY722,0)</f>
        <v>#N/A</v>
      </c>
      <c r="AL290" s="280">
        <f t="shared" si="143"/>
        <v>0</v>
      </c>
      <c r="AM290" s="280">
        <f t="shared" si="148"/>
        <v>273</v>
      </c>
      <c r="AN290" s="415"/>
      <c r="AO290" s="416"/>
      <c r="AP290" s="303">
        <f t="shared" si="144"/>
        <v>0</v>
      </c>
      <c r="AQ290" s="304">
        <f t="shared" si="145"/>
        <v>0</v>
      </c>
      <c r="AR290" s="305">
        <f t="shared" si="146"/>
        <v>0</v>
      </c>
      <c r="AS290" s="284"/>
      <c r="AT290" s="285" t="str">
        <f t="shared" si="147"/>
        <v/>
      </c>
      <c r="AU290" s="286"/>
      <c r="AV290" s="287"/>
      <c r="AW290" s="288"/>
      <c r="AX290" s="289"/>
      <c r="AY290" s="290"/>
      <c r="AZ290" s="291"/>
      <c r="BA290" s="286"/>
      <c r="BB290" s="290"/>
      <c r="BC290" s="287"/>
      <c r="BD290" s="307"/>
      <c r="BE290" s="309"/>
      <c r="BF290" s="286"/>
      <c r="BG290" s="297"/>
      <c r="BH290" s="298"/>
      <c r="BI290" s="299"/>
      <c r="BJ290" s="300"/>
      <c r="BK290" s="301"/>
      <c r="BL290" s="286"/>
      <c r="BM290" s="297"/>
      <c r="BN290" s="298"/>
      <c r="BO290" s="299"/>
      <c r="BP290" s="300"/>
      <c r="BQ290" s="301"/>
      <c r="BR290" s="286"/>
      <c r="BS290" s="297"/>
      <c r="BT290" s="298"/>
      <c r="BU290" s="299"/>
      <c r="BV290" s="300"/>
      <c r="BW290" s="301"/>
      <c r="BX290" s="286"/>
      <c r="BY290" s="297"/>
      <c r="BZ290" s="298"/>
      <c r="CA290" s="299"/>
      <c r="CB290" s="300"/>
      <c r="CC290" s="291"/>
      <c r="CD290" s="286"/>
      <c r="CE290" s="297"/>
      <c r="CF290" s="298"/>
      <c r="CG290" s="299"/>
      <c r="CH290" s="300"/>
      <c r="CI290" s="291"/>
      <c r="CJ290" s="286"/>
      <c r="CK290" s="297"/>
      <c r="CL290" s="298"/>
      <c r="CM290" s="299"/>
      <c r="CN290" s="300"/>
      <c r="CO290" s="291"/>
      <c r="CP290" s="286"/>
      <c r="CQ290" s="297"/>
      <c r="CR290" s="298"/>
      <c r="CS290" s="299"/>
      <c r="CT290" s="300"/>
      <c r="CU290" s="291"/>
      <c r="CV290" s="286"/>
      <c r="CW290" s="297"/>
      <c r="CX290" s="298"/>
      <c r="CY290" s="299"/>
      <c r="CZ290" s="300"/>
      <c r="DA290" s="291"/>
      <c r="DB290" s="286"/>
      <c r="DC290" s="297"/>
      <c r="DD290" s="298"/>
      <c r="DE290" s="299"/>
      <c r="DF290" s="300"/>
      <c r="DG290" s="291"/>
      <c r="DH290" s="286"/>
      <c r="DI290" s="297"/>
      <c r="DJ290" s="298"/>
      <c r="DK290" s="299"/>
      <c r="DL290" s="300"/>
      <c r="DM290" s="291"/>
      <c r="DN290" s="286"/>
      <c r="DO290" s="297"/>
      <c r="DP290" s="298"/>
      <c r="DQ290" s="299"/>
      <c r="DR290" s="300"/>
      <c r="DS290" s="291"/>
      <c r="DT290" s="286"/>
      <c r="DU290" s="297"/>
      <c r="DV290" s="298"/>
      <c r="DW290" s="299"/>
      <c r="DX290" s="300"/>
      <c r="DY290" s="291"/>
      <c r="DZ290" s="286"/>
      <c r="EA290" s="297"/>
      <c r="EB290" s="298"/>
      <c r="EC290" s="299"/>
      <c r="ED290" s="300"/>
      <c r="EE290" s="291"/>
      <c r="EF290" s="286"/>
      <c r="EG290" s="297"/>
      <c r="EH290" s="298"/>
      <c r="EI290" s="299"/>
      <c r="EJ290" s="300"/>
      <c r="EK290" s="291"/>
      <c r="EL290" s="286"/>
      <c r="EM290" s="297"/>
      <c r="EN290" s="298"/>
      <c r="EO290" s="299"/>
      <c r="EP290" s="300"/>
      <c r="EQ290" s="291"/>
      <c r="ER290" s="286"/>
      <c r="ES290" s="297"/>
      <c r="ET290" s="298"/>
      <c r="EU290" s="299"/>
      <c r="EV290" s="300"/>
      <c r="EW290" s="291"/>
      <c r="EX290" s="286"/>
      <c r="EY290" s="297"/>
      <c r="EZ290" s="298"/>
      <c r="FA290" s="299"/>
      <c r="FB290" s="300"/>
      <c r="FC290" s="291"/>
      <c r="FD290" s="286"/>
      <c r="FE290" s="297"/>
      <c r="FF290" s="298"/>
      <c r="FG290" s="299"/>
      <c r="FH290" s="300"/>
      <c r="FI290" s="291"/>
      <c r="FJ290" s="286"/>
      <c r="FK290" s="297"/>
      <c r="FL290" s="298"/>
      <c r="FM290" s="299"/>
      <c r="FN290" s="300"/>
      <c r="FO290" s="291"/>
      <c r="FP290" s="286"/>
      <c r="FQ290" s="297"/>
      <c r="FR290" s="298"/>
      <c r="FS290" s="299"/>
      <c r="FT290" s="300"/>
      <c r="FU290" s="291"/>
      <c r="FV290" s="286"/>
      <c r="FW290" s="297"/>
      <c r="FX290" s="298"/>
      <c r="FY290" s="299"/>
      <c r="FZ290" s="300"/>
      <c r="GA290" s="291"/>
      <c r="GB290" s="286"/>
      <c r="GC290" s="297"/>
      <c r="GD290" s="298"/>
      <c r="GE290" s="299"/>
      <c r="GF290" s="300"/>
      <c r="GG290" s="291"/>
      <c r="GH290" s="286"/>
      <c r="GI290" s="297"/>
      <c r="GJ290" s="298"/>
      <c r="GK290" s="299"/>
      <c r="GL290" s="300"/>
      <c r="GM290" s="291"/>
      <c r="GN290" s="286"/>
      <c r="GO290" s="297"/>
      <c r="GP290" s="298"/>
      <c r="GQ290" s="299"/>
      <c r="GR290" s="300"/>
      <c r="GS290" s="291"/>
      <c r="GT290" s="286"/>
      <c r="GU290" s="297"/>
      <c r="GV290" s="298"/>
      <c r="GW290" s="299"/>
      <c r="GX290" s="300"/>
      <c r="GY290" s="291"/>
      <c r="GZ290" s="286"/>
      <c r="HA290" s="297"/>
      <c r="HB290" s="298"/>
      <c r="HC290" s="299"/>
      <c r="HD290" s="300"/>
    </row>
    <row r="291" spans="1:212" x14ac:dyDescent="0.25">
      <c r="A291" s="280">
        <f>IF(AL291=1,(MAXA(A$18:A290)+1),0)</f>
        <v>0</v>
      </c>
      <c r="B291" s="280">
        <f>IF(BF291+BG291+BH291+BI291+BJ291&gt;0,MAXA(B$18:B290)+1,0)</f>
        <v>0</v>
      </c>
      <c r="C291" s="280">
        <f>IF(BL291+BM291+BN291+BO291+BP291&gt;0,MAXA(C$18:C290)+1,0)</f>
        <v>0</v>
      </c>
      <c r="D291" s="280">
        <f>IF(BR291+BS291+BT291+BU291+BV291&gt;0,MAXA(D$18:D290)+1,0)</f>
        <v>0</v>
      </c>
      <c r="E291" s="280">
        <f>IF(BX291+BY291+BZ291+CA291+CB291&gt;0,MAXA(E$18:E290)+1,0)</f>
        <v>0</v>
      </c>
      <c r="F291" s="280">
        <f>IF(CD291+CE291+CF291+CG291+CH291&gt;0,MAXA(F$18:F290)+1,0)</f>
        <v>0</v>
      </c>
      <c r="G291" s="280">
        <f>IF(CJ291+CK291+CL291+CM291+CN291&gt;0,MAXA(G$18:G290)+1,0)</f>
        <v>0</v>
      </c>
      <c r="H291" s="280">
        <f>IF(CP291+CQ291+CR291+CS291+CT291&gt;0,MAXA(H$18:H290)+1,0)</f>
        <v>0</v>
      </c>
      <c r="I291" s="280">
        <f>IF(CV291+CW291+CX291+CY291+CZ291&gt;0,MAXA(I$18:I290)+1,0)</f>
        <v>0</v>
      </c>
      <c r="J291" s="280">
        <f>IF(DB291+DC291+DD291+DE291+DF291&gt;0,MAXA(J$18:J290)+1,0)</f>
        <v>0</v>
      </c>
      <c r="K291" s="280">
        <f>IF(DH291+DI291+DJ291+DK291+DL291&gt;0,MAXA(K$18:K290)+1,0)</f>
        <v>0</v>
      </c>
      <c r="L291" s="280">
        <f>IF(DN291+DO291+DP291+DQ291+DR291&gt;0,MAXA(L$18:L290)+1,0)</f>
        <v>0</v>
      </c>
      <c r="M291" s="280">
        <f>IF(DT291+DU291+DV291+DW291+DX291&gt;0,MAXA(M$18:M290)+1,0)</f>
        <v>0</v>
      </c>
      <c r="N291" s="280">
        <f>IF(DZ291+EA291+EB291+EC291+ED291&gt;0,MAXA(N$18:N290)+1,0)</f>
        <v>0</v>
      </c>
      <c r="O291" s="280">
        <f>IF(EF291+EG291+EH291+EI291+EJ291&gt;0,MAXA(O$18:O290)+1,0)</f>
        <v>0</v>
      </c>
      <c r="P291" s="280">
        <f>IF(EL291+EM291+EN291+EO291+EP291&gt;0,MAXA(P$18:P290)+1,0)</f>
        <v>0</v>
      </c>
      <c r="Q291" s="280">
        <f>IF(ER291+ES291+ET291+EU291+EV291&gt;0,MAXA(Q$18:Q290)+1,0)</f>
        <v>0</v>
      </c>
      <c r="R291" s="280">
        <f>IF(EX291+EY291+EZ291+FA291+FB291&gt;0,MAXA(R$18:R290)+1,0)</f>
        <v>0</v>
      </c>
      <c r="S291" s="280">
        <f>IF(FD291+FE291+FF291+FG291+FH291&gt;0,MAXA(S$18:S290)+1,0)</f>
        <v>0</v>
      </c>
      <c r="T291" s="280">
        <f>IF(FJ291+FK291+FL291+FM291+FN291&gt;0,MAXA(T$18:T290)+1,0)</f>
        <v>0</v>
      </c>
      <c r="U291" s="280">
        <f>IF(FP291+FQ291+FR291+FS291+FT291&gt;0,MAXA(U$18:U290)+1,0)</f>
        <v>0</v>
      </c>
      <c r="V291" s="280">
        <f>IF(FV291+FW291+FX291+FY291+FZ291&gt;0,MAXA(V$18:V290)+1,0)</f>
        <v>0</v>
      </c>
      <c r="W291" s="280">
        <f>IF(GB291+GC291+GD291+GE291+GF291&gt;0,MAXA(W$18:W290)+1,0)</f>
        <v>0</v>
      </c>
      <c r="X291" s="280">
        <f>IF(GH291+GI291+GJ291+GK291+GL291&gt;0,MAXA(X$18:X290)+1,0)</f>
        <v>0</v>
      </c>
      <c r="Y291" s="280">
        <f>IF(GN291+GO291+GP291+GQ291+GR291&gt;0,MAXA(Y$18:Y290)+1,0)</f>
        <v>0</v>
      </c>
      <c r="Z291" s="280">
        <f>IF(GT291+GU291+GV291+GW291+GX291&gt;0,MAXA(Z$18:Z290)+1,0)</f>
        <v>0</v>
      </c>
      <c r="AA291" s="280">
        <f>IF(GZ291+HA291+HB291+HC291+HD291&gt;0,MAXA(AA$18:AA290)+1,0)</f>
        <v>0</v>
      </c>
      <c r="AB291" s="280">
        <f t="shared" si="134"/>
        <v>0</v>
      </c>
      <c r="AC291" s="280">
        <f t="shared" si="135"/>
        <v>0</v>
      </c>
      <c r="AD291" s="280">
        <f t="shared" si="136"/>
        <v>0</v>
      </c>
      <c r="AE291" s="280">
        <f t="shared" si="137"/>
        <v>0</v>
      </c>
      <c r="AF291" s="280">
        <f t="shared" si="138"/>
        <v>0</v>
      </c>
      <c r="AG291" s="280">
        <f t="shared" si="139"/>
        <v>0</v>
      </c>
      <c r="AH291" s="280">
        <f t="shared" si="140"/>
        <v>0</v>
      </c>
      <c r="AI291" s="280">
        <f t="shared" si="141"/>
        <v>0</v>
      </c>
      <c r="AJ291" s="280">
        <f t="shared" si="142"/>
        <v>0</v>
      </c>
      <c r="AK291" s="186" t="e">
        <f>MATCH(AY291,AY$18:AY723,0)</f>
        <v>#N/A</v>
      </c>
      <c r="AL291" s="280">
        <f t="shared" si="143"/>
        <v>0</v>
      </c>
      <c r="AM291" s="280">
        <f t="shared" si="148"/>
        <v>274</v>
      </c>
      <c r="AN291" s="415"/>
      <c r="AO291" s="416"/>
      <c r="AP291" s="303">
        <f t="shared" si="144"/>
        <v>0</v>
      </c>
      <c r="AQ291" s="304">
        <f t="shared" si="145"/>
        <v>0</v>
      </c>
      <c r="AR291" s="305">
        <f t="shared" si="146"/>
        <v>0</v>
      </c>
      <c r="AS291" s="284"/>
      <c r="AT291" s="285" t="str">
        <f t="shared" si="147"/>
        <v/>
      </c>
      <c r="AU291" s="286"/>
      <c r="AV291" s="287"/>
      <c r="AW291" s="288"/>
      <c r="AX291" s="289"/>
      <c r="AY291" s="290"/>
      <c r="AZ291" s="291"/>
      <c r="BA291" s="286"/>
      <c r="BB291" s="290"/>
      <c r="BC291" s="287"/>
      <c r="BD291" s="307"/>
      <c r="BE291" s="309"/>
      <c r="BF291" s="286"/>
      <c r="BG291" s="297"/>
      <c r="BH291" s="298"/>
      <c r="BI291" s="299"/>
      <c r="BJ291" s="300"/>
      <c r="BK291" s="301"/>
      <c r="BL291" s="286"/>
      <c r="BM291" s="297"/>
      <c r="BN291" s="298"/>
      <c r="BO291" s="299"/>
      <c r="BP291" s="300"/>
      <c r="BQ291" s="301"/>
      <c r="BR291" s="286"/>
      <c r="BS291" s="297"/>
      <c r="BT291" s="298"/>
      <c r="BU291" s="299"/>
      <c r="BV291" s="300"/>
      <c r="BW291" s="301"/>
      <c r="BX291" s="286"/>
      <c r="BY291" s="297"/>
      <c r="BZ291" s="298"/>
      <c r="CA291" s="299"/>
      <c r="CB291" s="300"/>
      <c r="CC291" s="291"/>
      <c r="CD291" s="286"/>
      <c r="CE291" s="297"/>
      <c r="CF291" s="298"/>
      <c r="CG291" s="299"/>
      <c r="CH291" s="300"/>
      <c r="CI291" s="291"/>
      <c r="CJ291" s="286"/>
      <c r="CK291" s="297"/>
      <c r="CL291" s="298"/>
      <c r="CM291" s="299"/>
      <c r="CN291" s="300"/>
      <c r="CO291" s="291"/>
      <c r="CP291" s="286"/>
      <c r="CQ291" s="297"/>
      <c r="CR291" s="298"/>
      <c r="CS291" s="299"/>
      <c r="CT291" s="300"/>
      <c r="CU291" s="291"/>
      <c r="CV291" s="286"/>
      <c r="CW291" s="297"/>
      <c r="CX291" s="298"/>
      <c r="CY291" s="299"/>
      <c r="CZ291" s="300"/>
      <c r="DA291" s="291"/>
      <c r="DB291" s="286"/>
      <c r="DC291" s="297"/>
      <c r="DD291" s="298"/>
      <c r="DE291" s="299"/>
      <c r="DF291" s="300"/>
      <c r="DG291" s="291"/>
      <c r="DH291" s="286"/>
      <c r="DI291" s="297"/>
      <c r="DJ291" s="298"/>
      <c r="DK291" s="299"/>
      <c r="DL291" s="300"/>
      <c r="DM291" s="291"/>
      <c r="DN291" s="286"/>
      <c r="DO291" s="297"/>
      <c r="DP291" s="298"/>
      <c r="DQ291" s="299"/>
      <c r="DR291" s="300"/>
      <c r="DS291" s="291"/>
      <c r="DT291" s="286"/>
      <c r="DU291" s="297"/>
      <c r="DV291" s="298"/>
      <c r="DW291" s="299"/>
      <c r="DX291" s="300"/>
      <c r="DY291" s="291"/>
      <c r="DZ291" s="286"/>
      <c r="EA291" s="297"/>
      <c r="EB291" s="298"/>
      <c r="EC291" s="299"/>
      <c r="ED291" s="300"/>
      <c r="EE291" s="291"/>
      <c r="EF291" s="286"/>
      <c r="EG291" s="297"/>
      <c r="EH291" s="298"/>
      <c r="EI291" s="299"/>
      <c r="EJ291" s="300"/>
      <c r="EK291" s="291"/>
      <c r="EL291" s="286"/>
      <c r="EM291" s="297"/>
      <c r="EN291" s="298"/>
      <c r="EO291" s="299"/>
      <c r="EP291" s="300"/>
      <c r="EQ291" s="291"/>
      <c r="ER291" s="286"/>
      <c r="ES291" s="297"/>
      <c r="ET291" s="298"/>
      <c r="EU291" s="299"/>
      <c r="EV291" s="300"/>
      <c r="EW291" s="291"/>
      <c r="EX291" s="286"/>
      <c r="EY291" s="297"/>
      <c r="EZ291" s="298"/>
      <c r="FA291" s="299"/>
      <c r="FB291" s="300"/>
      <c r="FC291" s="291"/>
      <c r="FD291" s="286"/>
      <c r="FE291" s="297"/>
      <c r="FF291" s="298"/>
      <c r="FG291" s="299"/>
      <c r="FH291" s="300"/>
      <c r="FI291" s="291"/>
      <c r="FJ291" s="286"/>
      <c r="FK291" s="297"/>
      <c r="FL291" s="298"/>
      <c r="FM291" s="299"/>
      <c r="FN291" s="300"/>
      <c r="FO291" s="291"/>
      <c r="FP291" s="286"/>
      <c r="FQ291" s="297"/>
      <c r="FR291" s="298"/>
      <c r="FS291" s="299"/>
      <c r="FT291" s="300"/>
      <c r="FU291" s="291"/>
      <c r="FV291" s="286"/>
      <c r="FW291" s="297"/>
      <c r="FX291" s="298"/>
      <c r="FY291" s="299"/>
      <c r="FZ291" s="300"/>
      <c r="GA291" s="291"/>
      <c r="GB291" s="286"/>
      <c r="GC291" s="297"/>
      <c r="GD291" s="298"/>
      <c r="GE291" s="299"/>
      <c r="GF291" s="300"/>
      <c r="GG291" s="291"/>
      <c r="GH291" s="286"/>
      <c r="GI291" s="297"/>
      <c r="GJ291" s="298"/>
      <c r="GK291" s="299"/>
      <c r="GL291" s="300"/>
      <c r="GM291" s="291"/>
      <c r="GN291" s="286"/>
      <c r="GO291" s="297"/>
      <c r="GP291" s="298"/>
      <c r="GQ291" s="299"/>
      <c r="GR291" s="300"/>
      <c r="GS291" s="291"/>
      <c r="GT291" s="286"/>
      <c r="GU291" s="297"/>
      <c r="GV291" s="298"/>
      <c r="GW291" s="299"/>
      <c r="GX291" s="300"/>
      <c r="GY291" s="291"/>
      <c r="GZ291" s="286"/>
      <c r="HA291" s="297"/>
      <c r="HB291" s="298"/>
      <c r="HC291" s="299"/>
      <c r="HD291" s="300"/>
    </row>
    <row r="292" spans="1:212" x14ac:dyDescent="0.25">
      <c r="A292" s="280">
        <f>IF(AL292=1,(MAXA(A$18:A291)+1),0)</f>
        <v>0</v>
      </c>
      <c r="B292" s="280">
        <f>IF(BF292+BG292+BH292+BI292+BJ292&gt;0,MAXA(B$18:B291)+1,0)</f>
        <v>0</v>
      </c>
      <c r="C292" s="280">
        <f>IF(BL292+BM292+BN292+BO292+BP292&gt;0,MAXA(C$18:C291)+1,0)</f>
        <v>0</v>
      </c>
      <c r="D292" s="280">
        <f>IF(BR292+BS292+BT292+BU292+BV292&gt;0,MAXA(D$18:D291)+1,0)</f>
        <v>0</v>
      </c>
      <c r="E292" s="280">
        <f>IF(BX292+BY292+BZ292+CA292+CB292&gt;0,MAXA(E$18:E291)+1,0)</f>
        <v>0</v>
      </c>
      <c r="F292" s="280">
        <f>IF(CD292+CE292+CF292+CG292+CH292&gt;0,MAXA(F$18:F291)+1,0)</f>
        <v>0</v>
      </c>
      <c r="G292" s="280">
        <f>IF(CJ292+CK292+CL292+CM292+CN292&gt;0,MAXA(G$18:G291)+1,0)</f>
        <v>0</v>
      </c>
      <c r="H292" s="280">
        <f>IF(CP292+CQ292+CR292+CS292+CT292&gt;0,MAXA(H$18:H291)+1,0)</f>
        <v>0</v>
      </c>
      <c r="I292" s="280">
        <f>IF(CV292+CW292+CX292+CY292+CZ292&gt;0,MAXA(I$18:I291)+1,0)</f>
        <v>0</v>
      </c>
      <c r="J292" s="280">
        <f>IF(DB292+DC292+DD292+DE292+DF292&gt;0,MAXA(J$18:J291)+1,0)</f>
        <v>0</v>
      </c>
      <c r="K292" s="280">
        <f>IF(DH292+DI292+DJ292+DK292+DL292&gt;0,MAXA(K$18:K291)+1,0)</f>
        <v>0</v>
      </c>
      <c r="L292" s="280">
        <f>IF(DN292+DO292+DP292+DQ292+DR292&gt;0,MAXA(L$18:L291)+1,0)</f>
        <v>0</v>
      </c>
      <c r="M292" s="280">
        <f>IF(DT292+DU292+DV292+DW292+DX292&gt;0,MAXA(M$18:M291)+1,0)</f>
        <v>0</v>
      </c>
      <c r="N292" s="280">
        <f>IF(DZ292+EA292+EB292+EC292+ED292&gt;0,MAXA(N$18:N291)+1,0)</f>
        <v>0</v>
      </c>
      <c r="O292" s="280">
        <f>IF(EF292+EG292+EH292+EI292+EJ292&gt;0,MAXA(O$18:O291)+1,0)</f>
        <v>0</v>
      </c>
      <c r="P292" s="280">
        <f>IF(EL292+EM292+EN292+EO292+EP292&gt;0,MAXA(P$18:P291)+1,0)</f>
        <v>0</v>
      </c>
      <c r="Q292" s="280">
        <f>IF(ER292+ES292+ET292+EU292+EV292&gt;0,MAXA(Q$18:Q291)+1,0)</f>
        <v>0</v>
      </c>
      <c r="R292" s="280">
        <f>IF(EX292+EY292+EZ292+FA292+FB292&gt;0,MAXA(R$18:R291)+1,0)</f>
        <v>0</v>
      </c>
      <c r="S292" s="280">
        <f>IF(FD292+FE292+FF292+FG292+FH292&gt;0,MAXA(S$18:S291)+1,0)</f>
        <v>0</v>
      </c>
      <c r="T292" s="280">
        <f>IF(FJ292+FK292+FL292+FM292+FN292&gt;0,MAXA(T$18:T291)+1,0)</f>
        <v>0</v>
      </c>
      <c r="U292" s="280">
        <f>IF(FP292+FQ292+FR292+FS292+FT292&gt;0,MAXA(U$18:U291)+1,0)</f>
        <v>0</v>
      </c>
      <c r="V292" s="280">
        <f>IF(FV292+FW292+FX292+FY292+FZ292&gt;0,MAXA(V$18:V291)+1,0)</f>
        <v>0</v>
      </c>
      <c r="W292" s="280">
        <f>IF(GB292+GC292+GD292+GE292+GF292&gt;0,MAXA(W$18:W291)+1,0)</f>
        <v>0</v>
      </c>
      <c r="X292" s="280">
        <f>IF(GH292+GI292+GJ292+GK292+GL292&gt;0,MAXA(X$18:X291)+1,0)</f>
        <v>0</v>
      </c>
      <c r="Y292" s="280">
        <f>IF(GN292+GO292+GP292+GQ292+GR292&gt;0,MAXA(Y$18:Y291)+1,0)</f>
        <v>0</v>
      </c>
      <c r="Z292" s="280">
        <f>IF(GT292+GU292+GV292+GW292+GX292&gt;0,MAXA(Z$18:Z291)+1,0)</f>
        <v>0</v>
      </c>
      <c r="AA292" s="280">
        <f>IF(GZ292+HA292+HB292+HC292+HD292&gt;0,MAXA(AA$18:AA291)+1,0)</f>
        <v>0</v>
      </c>
      <c r="AB292" s="280">
        <f t="shared" si="134"/>
        <v>0</v>
      </c>
      <c r="AC292" s="280">
        <f t="shared" si="135"/>
        <v>0</v>
      </c>
      <c r="AD292" s="280">
        <f t="shared" si="136"/>
        <v>0</v>
      </c>
      <c r="AE292" s="280">
        <f t="shared" si="137"/>
        <v>0</v>
      </c>
      <c r="AF292" s="280">
        <f t="shared" si="138"/>
        <v>0</v>
      </c>
      <c r="AG292" s="280">
        <f t="shared" si="139"/>
        <v>0</v>
      </c>
      <c r="AH292" s="280">
        <f t="shared" si="140"/>
        <v>0</v>
      </c>
      <c r="AI292" s="280">
        <f t="shared" si="141"/>
        <v>0</v>
      </c>
      <c r="AJ292" s="280">
        <f t="shared" si="142"/>
        <v>0</v>
      </c>
      <c r="AK292" s="186" t="e">
        <f>MATCH(AY292,AY$18:AY724,0)</f>
        <v>#N/A</v>
      </c>
      <c r="AL292" s="280">
        <f t="shared" si="143"/>
        <v>0</v>
      </c>
      <c r="AM292" s="280">
        <f t="shared" si="148"/>
        <v>275</v>
      </c>
      <c r="AN292" s="415"/>
      <c r="AO292" s="416"/>
      <c r="AP292" s="303">
        <f t="shared" si="144"/>
        <v>0</v>
      </c>
      <c r="AQ292" s="304">
        <f t="shared" si="145"/>
        <v>0</v>
      </c>
      <c r="AR292" s="305">
        <f t="shared" si="146"/>
        <v>0</v>
      </c>
      <c r="AS292" s="284"/>
      <c r="AT292" s="285" t="str">
        <f t="shared" si="147"/>
        <v/>
      </c>
      <c r="AU292" s="286"/>
      <c r="AV292" s="287"/>
      <c r="AW292" s="288"/>
      <c r="AX292" s="289"/>
      <c r="AY292" s="290"/>
      <c r="AZ292" s="291"/>
      <c r="BA292" s="286"/>
      <c r="BB292" s="290"/>
      <c r="BC292" s="287"/>
      <c r="BD292" s="307"/>
      <c r="BE292" s="309"/>
      <c r="BF292" s="286"/>
      <c r="BG292" s="297"/>
      <c r="BH292" s="298"/>
      <c r="BI292" s="299"/>
      <c r="BJ292" s="300"/>
      <c r="BK292" s="301"/>
      <c r="BL292" s="286"/>
      <c r="BM292" s="297"/>
      <c r="BN292" s="298"/>
      <c r="BO292" s="299"/>
      <c r="BP292" s="300"/>
      <c r="BQ292" s="301"/>
      <c r="BR292" s="286"/>
      <c r="BS292" s="297"/>
      <c r="BT292" s="298"/>
      <c r="BU292" s="299"/>
      <c r="BV292" s="300"/>
      <c r="BW292" s="301"/>
      <c r="BX292" s="286"/>
      <c r="BY292" s="297"/>
      <c r="BZ292" s="298"/>
      <c r="CA292" s="299"/>
      <c r="CB292" s="300"/>
      <c r="CC292" s="291"/>
      <c r="CD292" s="286"/>
      <c r="CE292" s="297"/>
      <c r="CF292" s="298"/>
      <c r="CG292" s="299"/>
      <c r="CH292" s="300"/>
      <c r="CI292" s="291"/>
      <c r="CJ292" s="286"/>
      <c r="CK292" s="297"/>
      <c r="CL292" s="298"/>
      <c r="CM292" s="299"/>
      <c r="CN292" s="300"/>
      <c r="CO292" s="291"/>
      <c r="CP292" s="286"/>
      <c r="CQ292" s="297"/>
      <c r="CR292" s="298"/>
      <c r="CS292" s="299"/>
      <c r="CT292" s="300"/>
      <c r="CU292" s="291"/>
      <c r="CV292" s="286"/>
      <c r="CW292" s="297"/>
      <c r="CX292" s="298"/>
      <c r="CY292" s="299"/>
      <c r="CZ292" s="300"/>
      <c r="DA292" s="291"/>
      <c r="DB292" s="286"/>
      <c r="DC292" s="297"/>
      <c r="DD292" s="298"/>
      <c r="DE292" s="299"/>
      <c r="DF292" s="300"/>
      <c r="DG292" s="291"/>
      <c r="DH292" s="286"/>
      <c r="DI292" s="297"/>
      <c r="DJ292" s="298"/>
      <c r="DK292" s="299"/>
      <c r="DL292" s="300"/>
      <c r="DM292" s="291"/>
      <c r="DN292" s="286"/>
      <c r="DO292" s="297"/>
      <c r="DP292" s="298"/>
      <c r="DQ292" s="299"/>
      <c r="DR292" s="300"/>
      <c r="DS292" s="291"/>
      <c r="DT292" s="286"/>
      <c r="DU292" s="297"/>
      <c r="DV292" s="298"/>
      <c r="DW292" s="299"/>
      <c r="DX292" s="300"/>
      <c r="DY292" s="291"/>
      <c r="DZ292" s="286"/>
      <c r="EA292" s="297"/>
      <c r="EB292" s="298"/>
      <c r="EC292" s="299"/>
      <c r="ED292" s="300"/>
      <c r="EE292" s="291"/>
      <c r="EF292" s="286"/>
      <c r="EG292" s="297"/>
      <c r="EH292" s="298"/>
      <c r="EI292" s="299"/>
      <c r="EJ292" s="300"/>
      <c r="EK292" s="291"/>
      <c r="EL292" s="286"/>
      <c r="EM292" s="297"/>
      <c r="EN292" s="298"/>
      <c r="EO292" s="299"/>
      <c r="EP292" s="300"/>
      <c r="EQ292" s="291"/>
      <c r="ER292" s="286"/>
      <c r="ES292" s="297"/>
      <c r="ET292" s="298"/>
      <c r="EU292" s="299"/>
      <c r="EV292" s="300"/>
      <c r="EW292" s="291"/>
      <c r="EX292" s="286"/>
      <c r="EY292" s="297"/>
      <c r="EZ292" s="298"/>
      <c r="FA292" s="299"/>
      <c r="FB292" s="300"/>
      <c r="FC292" s="291"/>
      <c r="FD292" s="286"/>
      <c r="FE292" s="297"/>
      <c r="FF292" s="298"/>
      <c r="FG292" s="299"/>
      <c r="FH292" s="300"/>
      <c r="FI292" s="291"/>
      <c r="FJ292" s="286"/>
      <c r="FK292" s="297"/>
      <c r="FL292" s="298"/>
      <c r="FM292" s="299"/>
      <c r="FN292" s="300"/>
      <c r="FO292" s="291"/>
      <c r="FP292" s="286"/>
      <c r="FQ292" s="297"/>
      <c r="FR292" s="298"/>
      <c r="FS292" s="299"/>
      <c r="FT292" s="300"/>
      <c r="FU292" s="291"/>
      <c r="FV292" s="286"/>
      <c r="FW292" s="297"/>
      <c r="FX292" s="298"/>
      <c r="FY292" s="299"/>
      <c r="FZ292" s="300"/>
      <c r="GA292" s="291"/>
      <c r="GB292" s="286"/>
      <c r="GC292" s="297"/>
      <c r="GD292" s="298"/>
      <c r="GE292" s="299"/>
      <c r="GF292" s="300"/>
      <c r="GG292" s="291"/>
      <c r="GH292" s="286"/>
      <c r="GI292" s="297"/>
      <c r="GJ292" s="298"/>
      <c r="GK292" s="299"/>
      <c r="GL292" s="300"/>
      <c r="GM292" s="291"/>
      <c r="GN292" s="286"/>
      <c r="GO292" s="297"/>
      <c r="GP292" s="298"/>
      <c r="GQ292" s="299"/>
      <c r="GR292" s="300"/>
      <c r="GS292" s="291"/>
      <c r="GT292" s="286"/>
      <c r="GU292" s="297"/>
      <c r="GV292" s="298"/>
      <c r="GW292" s="299"/>
      <c r="GX292" s="300"/>
      <c r="GY292" s="291"/>
      <c r="GZ292" s="286"/>
      <c r="HA292" s="297"/>
      <c r="HB292" s="298"/>
      <c r="HC292" s="299"/>
      <c r="HD292" s="300"/>
    </row>
    <row r="293" spans="1:212" x14ac:dyDescent="0.25">
      <c r="A293" s="280">
        <f>IF(AL293=1,(MAXA(A$18:A292)+1),0)</f>
        <v>0</v>
      </c>
      <c r="B293" s="280">
        <f>IF(BF293+BG293+BH293+BI293+BJ293&gt;0,MAXA(B$18:B292)+1,0)</f>
        <v>0</v>
      </c>
      <c r="C293" s="280">
        <f>IF(BL293+BM293+BN293+BO293+BP293&gt;0,MAXA(C$18:C292)+1,0)</f>
        <v>0</v>
      </c>
      <c r="D293" s="280">
        <f>IF(BR293+BS293+BT293+BU293+BV293&gt;0,MAXA(D$18:D292)+1,0)</f>
        <v>0</v>
      </c>
      <c r="E293" s="280">
        <f>IF(BX293+BY293+BZ293+CA293+CB293&gt;0,MAXA(E$18:E292)+1,0)</f>
        <v>0</v>
      </c>
      <c r="F293" s="280">
        <f>IF(CD293+CE293+CF293+CG293+CH293&gt;0,MAXA(F$18:F292)+1,0)</f>
        <v>0</v>
      </c>
      <c r="G293" s="280">
        <f>IF(CJ293+CK293+CL293+CM293+CN293&gt;0,MAXA(G$18:G292)+1,0)</f>
        <v>0</v>
      </c>
      <c r="H293" s="280">
        <f>IF(CP293+CQ293+CR293+CS293+CT293&gt;0,MAXA(H$18:H292)+1,0)</f>
        <v>0</v>
      </c>
      <c r="I293" s="280">
        <f>IF(CV293+CW293+CX293+CY293+CZ293&gt;0,MAXA(I$18:I292)+1,0)</f>
        <v>0</v>
      </c>
      <c r="J293" s="280">
        <f>IF(DB293+DC293+DD293+DE293+DF293&gt;0,MAXA(J$18:J292)+1,0)</f>
        <v>0</v>
      </c>
      <c r="K293" s="280">
        <f>IF(DH293+DI293+DJ293+DK293+DL293&gt;0,MAXA(K$18:K292)+1,0)</f>
        <v>0</v>
      </c>
      <c r="L293" s="280">
        <f>IF(DN293+DO293+DP293+DQ293+DR293&gt;0,MAXA(L$18:L292)+1,0)</f>
        <v>0</v>
      </c>
      <c r="M293" s="280">
        <f>IF(DT293+DU293+DV293+DW293+DX293&gt;0,MAXA(M$18:M292)+1,0)</f>
        <v>0</v>
      </c>
      <c r="N293" s="280">
        <f>IF(DZ293+EA293+EB293+EC293+ED293&gt;0,MAXA(N$18:N292)+1,0)</f>
        <v>0</v>
      </c>
      <c r="O293" s="280">
        <f>IF(EF293+EG293+EH293+EI293+EJ293&gt;0,MAXA(O$18:O292)+1,0)</f>
        <v>0</v>
      </c>
      <c r="P293" s="280">
        <f>IF(EL293+EM293+EN293+EO293+EP293&gt;0,MAXA(P$18:P292)+1,0)</f>
        <v>0</v>
      </c>
      <c r="Q293" s="280">
        <f>IF(ER293+ES293+ET293+EU293+EV293&gt;0,MAXA(Q$18:Q292)+1,0)</f>
        <v>0</v>
      </c>
      <c r="R293" s="280">
        <f>IF(EX293+EY293+EZ293+FA293+FB293&gt;0,MAXA(R$18:R292)+1,0)</f>
        <v>0</v>
      </c>
      <c r="S293" s="280">
        <f>IF(FD293+FE293+FF293+FG293+FH293&gt;0,MAXA(S$18:S292)+1,0)</f>
        <v>0</v>
      </c>
      <c r="T293" s="280">
        <f>IF(FJ293+FK293+FL293+FM293+FN293&gt;0,MAXA(T$18:T292)+1,0)</f>
        <v>0</v>
      </c>
      <c r="U293" s="280">
        <f>IF(FP293+FQ293+FR293+FS293+FT293&gt;0,MAXA(U$18:U292)+1,0)</f>
        <v>0</v>
      </c>
      <c r="V293" s="280">
        <f>IF(FV293+FW293+FX293+FY293+FZ293&gt;0,MAXA(V$18:V292)+1,0)</f>
        <v>0</v>
      </c>
      <c r="W293" s="280">
        <f>IF(GB293+GC293+GD293+GE293+GF293&gt;0,MAXA(W$18:W292)+1,0)</f>
        <v>0</v>
      </c>
      <c r="X293" s="280">
        <f>IF(GH293+GI293+GJ293+GK293+GL293&gt;0,MAXA(X$18:X292)+1,0)</f>
        <v>0</v>
      </c>
      <c r="Y293" s="280">
        <f>IF(GN293+GO293+GP293+GQ293+GR293&gt;0,MAXA(Y$18:Y292)+1,0)</f>
        <v>0</v>
      </c>
      <c r="Z293" s="280">
        <f>IF(GT293+GU293+GV293+GW293+GX293&gt;0,MAXA(Z$18:Z292)+1,0)</f>
        <v>0</v>
      </c>
      <c r="AA293" s="280">
        <f>IF(GZ293+HA293+HB293+HC293+HD293&gt;0,MAXA(AA$18:AA292)+1,0)</f>
        <v>0</v>
      </c>
      <c r="AB293" s="280">
        <f t="shared" si="134"/>
        <v>0</v>
      </c>
      <c r="AC293" s="280">
        <f t="shared" si="135"/>
        <v>0</v>
      </c>
      <c r="AD293" s="280">
        <f t="shared" si="136"/>
        <v>0</v>
      </c>
      <c r="AE293" s="280">
        <f t="shared" si="137"/>
        <v>0</v>
      </c>
      <c r="AF293" s="280">
        <f t="shared" si="138"/>
        <v>0</v>
      </c>
      <c r="AG293" s="280">
        <f t="shared" si="139"/>
        <v>0</v>
      </c>
      <c r="AH293" s="280">
        <f t="shared" si="140"/>
        <v>0</v>
      </c>
      <c r="AI293" s="280">
        <f t="shared" si="141"/>
        <v>0</v>
      </c>
      <c r="AJ293" s="280">
        <f t="shared" si="142"/>
        <v>0</v>
      </c>
      <c r="AK293" s="186" t="e">
        <f>MATCH(AY293,AY$18:AY725,0)</f>
        <v>#N/A</v>
      </c>
      <c r="AL293" s="280">
        <f t="shared" si="143"/>
        <v>0</v>
      </c>
      <c r="AM293" s="280">
        <f t="shared" si="148"/>
        <v>276</v>
      </c>
      <c r="AN293" s="415"/>
      <c r="AO293" s="416"/>
      <c r="AP293" s="303">
        <f t="shared" si="144"/>
        <v>0</v>
      </c>
      <c r="AQ293" s="304">
        <f t="shared" si="145"/>
        <v>0</v>
      </c>
      <c r="AR293" s="305">
        <f t="shared" si="146"/>
        <v>0</v>
      </c>
      <c r="AS293" s="284"/>
      <c r="AT293" s="285" t="str">
        <f t="shared" si="147"/>
        <v/>
      </c>
      <c r="AU293" s="286"/>
      <c r="AV293" s="287"/>
      <c r="AW293" s="288"/>
      <c r="AX293" s="289"/>
      <c r="AY293" s="290"/>
      <c r="AZ293" s="291"/>
      <c r="BA293" s="286"/>
      <c r="BB293" s="290"/>
      <c r="BC293" s="287"/>
      <c r="BD293" s="307"/>
      <c r="BE293" s="309"/>
      <c r="BF293" s="286"/>
      <c r="BG293" s="297"/>
      <c r="BH293" s="298"/>
      <c r="BI293" s="299"/>
      <c r="BJ293" s="300"/>
      <c r="BK293" s="301"/>
      <c r="BL293" s="286"/>
      <c r="BM293" s="297"/>
      <c r="BN293" s="298"/>
      <c r="BO293" s="299"/>
      <c r="BP293" s="300"/>
      <c r="BQ293" s="301"/>
      <c r="BR293" s="286"/>
      <c r="BS293" s="297"/>
      <c r="BT293" s="298"/>
      <c r="BU293" s="299"/>
      <c r="BV293" s="300"/>
      <c r="BW293" s="301"/>
      <c r="BX293" s="286"/>
      <c r="BY293" s="297"/>
      <c r="BZ293" s="298"/>
      <c r="CA293" s="299"/>
      <c r="CB293" s="300"/>
      <c r="CC293" s="291"/>
      <c r="CD293" s="286"/>
      <c r="CE293" s="297"/>
      <c r="CF293" s="298"/>
      <c r="CG293" s="299"/>
      <c r="CH293" s="300"/>
      <c r="CI293" s="291"/>
      <c r="CJ293" s="286"/>
      <c r="CK293" s="297"/>
      <c r="CL293" s="298"/>
      <c r="CM293" s="299"/>
      <c r="CN293" s="300"/>
      <c r="CO293" s="291"/>
      <c r="CP293" s="286"/>
      <c r="CQ293" s="297"/>
      <c r="CR293" s="298"/>
      <c r="CS293" s="299"/>
      <c r="CT293" s="300"/>
      <c r="CU293" s="291"/>
      <c r="CV293" s="286"/>
      <c r="CW293" s="297"/>
      <c r="CX293" s="298"/>
      <c r="CY293" s="299"/>
      <c r="CZ293" s="300"/>
      <c r="DA293" s="291"/>
      <c r="DB293" s="286"/>
      <c r="DC293" s="297"/>
      <c r="DD293" s="298"/>
      <c r="DE293" s="299"/>
      <c r="DF293" s="300"/>
      <c r="DG293" s="291"/>
      <c r="DH293" s="286"/>
      <c r="DI293" s="297"/>
      <c r="DJ293" s="298"/>
      <c r="DK293" s="299"/>
      <c r="DL293" s="300"/>
      <c r="DM293" s="291"/>
      <c r="DN293" s="286"/>
      <c r="DO293" s="297"/>
      <c r="DP293" s="298"/>
      <c r="DQ293" s="299"/>
      <c r="DR293" s="300"/>
      <c r="DS293" s="291"/>
      <c r="DT293" s="286"/>
      <c r="DU293" s="297"/>
      <c r="DV293" s="298"/>
      <c r="DW293" s="299"/>
      <c r="DX293" s="300"/>
      <c r="DY293" s="291"/>
      <c r="DZ293" s="286"/>
      <c r="EA293" s="297"/>
      <c r="EB293" s="298"/>
      <c r="EC293" s="299"/>
      <c r="ED293" s="300"/>
      <c r="EE293" s="291"/>
      <c r="EF293" s="286"/>
      <c r="EG293" s="297"/>
      <c r="EH293" s="298"/>
      <c r="EI293" s="299"/>
      <c r="EJ293" s="300"/>
      <c r="EK293" s="291"/>
      <c r="EL293" s="286"/>
      <c r="EM293" s="297"/>
      <c r="EN293" s="298"/>
      <c r="EO293" s="299"/>
      <c r="EP293" s="300"/>
      <c r="EQ293" s="291"/>
      <c r="ER293" s="286"/>
      <c r="ES293" s="297"/>
      <c r="ET293" s="298"/>
      <c r="EU293" s="299"/>
      <c r="EV293" s="300"/>
      <c r="EW293" s="291"/>
      <c r="EX293" s="286"/>
      <c r="EY293" s="297"/>
      <c r="EZ293" s="298"/>
      <c r="FA293" s="299"/>
      <c r="FB293" s="300"/>
      <c r="FC293" s="291"/>
      <c r="FD293" s="286"/>
      <c r="FE293" s="297"/>
      <c r="FF293" s="298"/>
      <c r="FG293" s="299"/>
      <c r="FH293" s="300"/>
      <c r="FI293" s="291"/>
      <c r="FJ293" s="286"/>
      <c r="FK293" s="297"/>
      <c r="FL293" s="298"/>
      <c r="FM293" s="299"/>
      <c r="FN293" s="300"/>
      <c r="FO293" s="291"/>
      <c r="FP293" s="286"/>
      <c r="FQ293" s="297"/>
      <c r="FR293" s="298"/>
      <c r="FS293" s="299"/>
      <c r="FT293" s="300"/>
      <c r="FU293" s="291"/>
      <c r="FV293" s="286"/>
      <c r="FW293" s="297"/>
      <c r="FX293" s="298"/>
      <c r="FY293" s="299"/>
      <c r="FZ293" s="300"/>
      <c r="GA293" s="291"/>
      <c r="GB293" s="286"/>
      <c r="GC293" s="297"/>
      <c r="GD293" s="298"/>
      <c r="GE293" s="299"/>
      <c r="GF293" s="300"/>
      <c r="GG293" s="291"/>
      <c r="GH293" s="286"/>
      <c r="GI293" s="297"/>
      <c r="GJ293" s="298"/>
      <c r="GK293" s="299"/>
      <c r="GL293" s="300"/>
      <c r="GM293" s="291"/>
      <c r="GN293" s="286"/>
      <c r="GO293" s="297"/>
      <c r="GP293" s="298"/>
      <c r="GQ293" s="299"/>
      <c r="GR293" s="300"/>
      <c r="GS293" s="291"/>
      <c r="GT293" s="286"/>
      <c r="GU293" s="297"/>
      <c r="GV293" s="298"/>
      <c r="GW293" s="299"/>
      <c r="GX293" s="300"/>
      <c r="GY293" s="291"/>
      <c r="GZ293" s="286"/>
      <c r="HA293" s="297"/>
      <c r="HB293" s="298"/>
      <c r="HC293" s="299"/>
      <c r="HD293" s="300"/>
    </row>
    <row r="294" spans="1:212" x14ac:dyDescent="0.25">
      <c r="A294" s="280">
        <f>IF(AL294=1,(MAXA(A$18:A293)+1),0)</f>
        <v>0</v>
      </c>
      <c r="B294" s="280">
        <f>IF(BF294+BG294+BH294+BI294+BJ294&gt;0,MAXA(B$18:B293)+1,0)</f>
        <v>0</v>
      </c>
      <c r="C294" s="280">
        <f>IF(BL294+BM294+BN294+BO294+BP294&gt;0,MAXA(C$18:C293)+1,0)</f>
        <v>0</v>
      </c>
      <c r="D294" s="280">
        <f>IF(BR294+BS294+BT294+BU294+BV294&gt;0,MAXA(D$18:D293)+1,0)</f>
        <v>0</v>
      </c>
      <c r="E294" s="280">
        <f>IF(BX294+BY294+BZ294+CA294+CB294&gt;0,MAXA(E$18:E293)+1,0)</f>
        <v>0</v>
      </c>
      <c r="F294" s="280">
        <f>IF(CD294+CE294+CF294+CG294+CH294&gt;0,MAXA(F$18:F293)+1,0)</f>
        <v>0</v>
      </c>
      <c r="G294" s="280">
        <f>IF(CJ294+CK294+CL294+CM294+CN294&gt;0,MAXA(G$18:G293)+1,0)</f>
        <v>0</v>
      </c>
      <c r="H294" s="280">
        <f>IF(CP294+CQ294+CR294+CS294+CT294&gt;0,MAXA(H$18:H293)+1,0)</f>
        <v>0</v>
      </c>
      <c r="I294" s="280">
        <f>IF(CV294+CW294+CX294+CY294+CZ294&gt;0,MAXA(I$18:I293)+1,0)</f>
        <v>0</v>
      </c>
      <c r="J294" s="280">
        <f>IF(DB294+DC294+DD294+DE294+DF294&gt;0,MAXA(J$18:J293)+1,0)</f>
        <v>0</v>
      </c>
      <c r="K294" s="280">
        <f>IF(DH294+DI294+DJ294+DK294+DL294&gt;0,MAXA(K$18:K293)+1,0)</f>
        <v>0</v>
      </c>
      <c r="L294" s="280">
        <f>IF(DN294+DO294+DP294+DQ294+DR294&gt;0,MAXA(L$18:L293)+1,0)</f>
        <v>0</v>
      </c>
      <c r="M294" s="280">
        <f>IF(DT294+DU294+DV294+DW294+DX294&gt;0,MAXA(M$18:M293)+1,0)</f>
        <v>0</v>
      </c>
      <c r="N294" s="280">
        <f>IF(DZ294+EA294+EB294+EC294+ED294&gt;0,MAXA(N$18:N293)+1,0)</f>
        <v>0</v>
      </c>
      <c r="O294" s="280">
        <f>IF(EF294+EG294+EH294+EI294+EJ294&gt;0,MAXA(O$18:O293)+1,0)</f>
        <v>0</v>
      </c>
      <c r="P294" s="280">
        <f>IF(EL294+EM294+EN294+EO294+EP294&gt;0,MAXA(P$18:P293)+1,0)</f>
        <v>0</v>
      </c>
      <c r="Q294" s="280">
        <f>IF(ER294+ES294+ET294+EU294+EV294&gt;0,MAXA(Q$18:Q293)+1,0)</f>
        <v>0</v>
      </c>
      <c r="R294" s="280">
        <f>IF(EX294+EY294+EZ294+FA294+FB294&gt;0,MAXA(R$18:R293)+1,0)</f>
        <v>0</v>
      </c>
      <c r="S294" s="280">
        <f>IF(FD294+FE294+FF294+FG294+FH294&gt;0,MAXA(S$18:S293)+1,0)</f>
        <v>0</v>
      </c>
      <c r="T294" s="280">
        <f>IF(FJ294+FK294+FL294+FM294+FN294&gt;0,MAXA(T$18:T293)+1,0)</f>
        <v>0</v>
      </c>
      <c r="U294" s="280">
        <f>IF(FP294+FQ294+FR294+FS294+FT294&gt;0,MAXA(U$18:U293)+1,0)</f>
        <v>0</v>
      </c>
      <c r="V294" s="280">
        <f>IF(FV294+FW294+FX294+FY294+FZ294&gt;0,MAXA(V$18:V293)+1,0)</f>
        <v>0</v>
      </c>
      <c r="W294" s="280">
        <f>IF(GB294+GC294+GD294+GE294+GF294&gt;0,MAXA(W$18:W293)+1,0)</f>
        <v>0</v>
      </c>
      <c r="X294" s="280">
        <f>IF(GH294+GI294+GJ294+GK294+GL294&gt;0,MAXA(X$18:X293)+1,0)</f>
        <v>0</v>
      </c>
      <c r="Y294" s="280">
        <f>IF(GN294+GO294+GP294+GQ294+GR294&gt;0,MAXA(Y$18:Y293)+1,0)</f>
        <v>0</v>
      </c>
      <c r="Z294" s="280">
        <f>IF(GT294+GU294+GV294+GW294+GX294&gt;0,MAXA(Z$18:Z293)+1,0)</f>
        <v>0</v>
      </c>
      <c r="AA294" s="280">
        <f>IF(GZ294+HA294+HB294+HC294+HD294&gt;0,MAXA(AA$18:AA293)+1,0)</f>
        <v>0</v>
      </c>
      <c r="AB294" s="280">
        <f t="shared" si="134"/>
        <v>0</v>
      </c>
      <c r="AC294" s="280">
        <f t="shared" si="135"/>
        <v>0</v>
      </c>
      <c r="AD294" s="280">
        <f t="shared" si="136"/>
        <v>0</v>
      </c>
      <c r="AE294" s="280">
        <f t="shared" si="137"/>
        <v>0</v>
      </c>
      <c r="AF294" s="280">
        <f t="shared" si="138"/>
        <v>0</v>
      </c>
      <c r="AG294" s="280">
        <f t="shared" si="139"/>
        <v>0</v>
      </c>
      <c r="AH294" s="280">
        <f t="shared" si="140"/>
        <v>0</v>
      </c>
      <c r="AI294" s="280">
        <f t="shared" si="141"/>
        <v>0</v>
      </c>
      <c r="AJ294" s="280">
        <f t="shared" si="142"/>
        <v>0</v>
      </c>
      <c r="AK294" s="186" t="e">
        <f>MATCH(AY294,AY$18:AY726,0)</f>
        <v>#N/A</v>
      </c>
      <c r="AL294" s="280">
        <f t="shared" si="143"/>
        <v>0</v>
      </c>
      <c r="AM294" s="280">
        <f t="shared" si="148"/>
        <v>277</v>
      </c>
      <c r="AN294" s="415"/>
      <c r="AO294" s="416"/>
      <c r="AP294" s="303">
        <f t="shared" si="144"/>
        <v>0</v>
      </c>
      <c r="AQ294" s="304">
        <f t="shared" si="145"/>
        <v>0</v>
      </c>
      <c r="AR294" s="305">
        <f t="shared" si="146"/>
        <v>0</v>
      </c>
      <c r="AS294" s="284"/>
      <c r="AT294" s="285" t="str">
        <f t="shared" si="147"/>
        <v/>
      </c>
      <c r="AU294" s="286"/>
      <c r="AV294" s="287"/>
      <c r="AW294" s="288"/>
      <c r="AX294" s="289"/>
      <c r="AY294" s="290"/>
      <c r="AZ294" s="291"/>
      <c r="BA294" s="286"/>
      <c r="BB294" s="290"/>
      <c r="BC294" s="287"/>
      <c r="BD294" s="307"/>
      <c r="BE294" s="309"/>
      <c r="BF294" s="286"/>
      <c r="BG294" s="297"/>
      <c r="BH294" s="298"/>
      <c r="BI294" s="299"/>
      <c r="BJ294" s="300"/>
      <c r="BK294" s="301"/>
      <c r="BL294" s="286"/>
      <c r="BM294" s="297"/>
      <c r="BN294" s="298"/>
      <c r="BO294" s="299"/>
      <c r="BP294" s="300"/>
      <c r="BQ294" s="301"/>
      <c r="BR294" s="286"/>
      <c r="BS294" s="297"/>
      <c r="BT294" s="298"/>
      <c r="BU294" s="299"/>
      <c r="BV294" s="300"/>
      <c r="BW294" s="301"/>
      <c r="BX294" s="286"/>
      <c r="BY294" s="297"/>
      <c r="BZ294" s="298"/>
      <c r="CA294" s="299"/>
      <c r="CB294" s="300"/>
      <c r="CC294" s="291"/>
      <c r="CD294" s="286"/>
      <c r="CE294" s="297"/>
      <c r="CF294" s="298"/>
      <c r="CG294" s="299"/>
      <c r="CH294" s="300"/>
      <c r="CI294" s="291"/>
      <c r="CJ294" s="286"/>
      <c r="CK294" s="297"/>
      <c r="CL294" s="298"/>
      <c r="CM294" s="299"/>
      <c r="CN294" s="300"/>
      <c r="CO294" s="291"/>
      <c r="CP294" s="286"/>
      <c r="CQ294" s="297"/>
      <c r="CR294" s="298"/>
      <c r="CS294" s="299"/>
      <c r="CT294" s="300"/>
      <c r="CU294" s="291"/>
      <c r="CV294" s="286"/>
      <c r="CW294" s="297"/>
      <c r="CX294" s="298"/>
      <c r="CY294" s="299"/>
      <c r="CZ294" s="300"/>
      <c r="DA294" s="291"/>
      <c r="DB294" s="286"/>
      <c r="DC294" s="297"/>
      <c r="DD294" s="298"/>
      <c r="DE294" s="299"/>
      <c r="DF294" s="300"/>
      <c r="DG294" s="291"/>
      <c r="DH294" s="286"/>
      <c r="DI294" s="297"/>
      <c r="DJ294" s="298"/>
      <c r="DK294" s="299"/>
      <c r="DL294" s="300"/>
      <c r="DM294" s="291"/>
      <c r="DN294" s="286"/>
      <c r="DO294" s="297"/>
      <c r="DP294" s="298"/>
      <c r="DQ294" s="299"/>
      <c r="DR294" s="300"/>
      <c r="DS294" s="291"/>
      <c r="DT294" s="286"/>
      <c r="DU294" s="297"/>
      <c r="DV294" s="298"/>
      <c r="DW294" s="299"/>
      <c r="DX294" s="300"/>
      <c r="DY294" s="291"/>
      <c r="DZ294" s="286"/>
      <c r="EA294" s="297"/>
      <c r="EB294" s="298"/>
      <c r="EC294" s="299"/>
      <c r="ED294" s="300"/>
      <c r="EE294" s="291"/>
      <c r="EF294" s="286"/>
      <c r="EG294" s="297"/>
      <c r="EH294" s="298"/>
      <c r="EI294" s="299"/>
      <c r="EJ294" s="300"/>
      <c r="EK294" s="291"/>
      <c r="EL294" s="286"/>
      <c r="EM294" s="297"/>
      <c r="EN294" s="298"/>
      <c r="EO294" s="299"/>
      <c r="EP294" s="300"/>
      <c r="EQ294" s="291"/>
      <c r="ER294" s="286"/>
      <c r="ES294" s="297"/>
      <c r="ET294" s="298"/>
      <c r="EU294" s="299"/>
      <c r="EV294" s="300"/>
      <c r="EW294" s="291"/>
      <c r="EX294" s="286"/>
      <c r="EY294" s="297"/>
      <c r="EZ294" s="298"/>
      <c r="FA294" s="299"/>
      <c r="FB294" s="300"/>
      <c r="FC294" s="291"/>
      <c r="FD294" s="286"/>
      <c r="FE294" s="297"/>
      <c r="FF294" s="298"/>
      <c r="FG294" s="299"/>
      <c r="FH294" s="300"/>
      <c r="FI294" s="291"/>
      <c r="FJ294" s="286"/>
      <c r="FK294" s="297"/>
      <c r="FL294" s="298"/>
      <c r="FM294" s="299"/>
      <c r="FN294" s="300"/>
      <c r="FO294" s="291"/>
      <c r="FP294" s="286"/>
      <c r="FQ294" s="297"/>
      <c r="FR294" s="298"/>
      <c r="FS294" s="299"/>
      <c r="FT294" s="300"/>
      <c r="FU294" s="291"/>
      <c r="FV294" s="286"/>
      <c r="FW294" s="297"/>
      <c r="FX294" s="298"/>
      <c r="FY294" s="299"/>
      <c r="FZ294" s="300"/>
      <c r="GA294" s="291"/>
      <c r="GB294" s="286"/>
      <c r="GC294" s="297"/>
      <c r="GD294" s="298"/>
      <c r="GE294" s="299"/>
      <c r="GF294" s="300"/>
      <c r="GG294" s="291"/>
      <c r="GH294" s="286"/>
      <c r="GI294" s="297"/>
      <c r="GJ294" s="298"/>
      <c r="GK294" s="299"/>
      <c r="GL294" s="300"/>
      <c r="GM294" s="291"/>
      <c r="GN294" s="286"/>
      <c r="GO294" s="297"/>
      <c r="GP294" s="298"/>
      <c r="GQ294" s="299"/>
      <c r="GR294" s="300"/>
      <c r="GS294" s="291"/>
      <c r="GT294" s="286"/>
      <c r="GU294" s="297"/>
      <c r="GV294" s="298"/>
      <c r="GW294" s="299"/>
      <c r="GX294" s="300"/>
      <c r="GY294" s="291"/>
      <c r="GZ294" s="286"/>
      <c r="HA294" s="297"/>
      <c r="HB294" s="298"/>
      <c r="HC294" s="299"/>
      <c r="HD294" s="300"/>
    </row>
    <row r="295" spans="1:212" x14ac:dyDescent="0.25">
      <c r="A295" s="280">
        <f>IF(AL295=1,(MAXA(A$18:A294)+1),0)</f>
        <v>0</v>
      </c>
      <c r="B295" s="280">
        <f>IF(BF295+BG295+BH295+BI295+BJ295&gt;0,MAXA(B$18:B294)+1,0)</f>
        <v>0</v>
      </c>
      <c r="C295" s="280">
        <f>IF(BL295+BM295+BN295+BO295+BP295&gt;0,MAXA(C$18:C294)+1,0)</f>
        <v>0</v>
      </c>
      <c r="D295" s="280">
        <f>IF(BR295+BS295+BT295+BU295+BV295&gt;0,MAXA(D$18:D294)+1,0)</f>
        <v>0</v>
      </c>
      <c r="E295" s="280">
        <f>IF(BX295+BY295+BZ295+CA295+CB295&gt;0,MAXA(E$18:E294)+1,0)</f>
        <v>0</v>
      </c>
      <c r="F295" s="280">
        <f>IF(CD295+CE295+CF295+CG295+CH295&gt;0,MAXA(F$18:F294)+1,0)</f>
        <v>0</v>
      </c>
      <c r="G295" s="280">
        <f>IF(CJ295+CK295+CL295+CM295+CN295&gt;0,MAXA(G$18:G294)+1,0)</f>
        <v>0</v>
      </c>
      <c r="H295" s="280">
        <f>IF(CP295+CQ295+CR295+CS295+CT295&gt;0,MAXA(H$18:H294)+1,0)</f>
        <v>0</v>
      </c>
      <c r="I295" s="280">
        <f>IF(CV295+CW295+CX295+CY295+CZ295&gt;0,MAXA(I$18:I294)+1,0)</f>
        <v>0</v>
      </c>
      <c r="J295" s="280">
        <f>IF(DB295+DC295+DD295+DE295+DF295&gt;0,MAXA(J$18:J294)+1,0)</f>
        <v>0</v>
      </c>
      <c r="K295" s="280">
        <f>IF(DH295+DI295+DJ295+DK295+DL295&gt;0,MAXA(K$18:K294)+1,0)</f>
        <v>0</v>
      </c>
      <c r="L295" s="280">
        <f>IF(DN295+DO295+DP295+DQ295+DR295&gt;0,MAXA(L$18:L294)+1,0)</f>
        <v>0</v>
      </c>
      <c r="M295" s="280">
        <f>IF(DT295+DU295+DV295+DW295+DX295&gt;0,MAXA(M$18:M294)+1,0)</f>
        <v>0</v>
      </c>
      <c r="N295" s="280">
        <f>IF(DZ295+EA295+EB295+EC295+ED295&gt;0,MAXA(N$18:N294)+1,0)</f>
        <v>0</v>
      </c>
      <c r="O295" s="280">
        <f>IF(EF295+EG295+EH295+EI295+EJ295&gt;0,MAXA(O$18:O294)+1,0)</f>
        <v>0</v>
      </c>
      <c r="P295" s="280">
        <f>IF(EL295+EM295+EN295+EO295+EP295&gt;0,MAXA(P$18:P294)+1,0)</f>
        <v>0</v>
      </c>
      <c r="Q295" s="280">
        <f>IF(ER295+ES295+ET295+EU295+EV295&gt;0,MAXA(Q$18:Q294)+1,0)</f>
        <v>0</v>
      </c>
      <c r="R295" s="280">
        <f>IF(EX295+EY295+EZ295+FA295+FB295&gt;0,MAXA(R$18:R294)+1,0)</f>
        <v>0</v>
      </c>
      <c r="S295" s="280">
        <f>IF(FD295+FE295+FF295+FG295+FH295&gt;0,MAXA(S$18:S294)+1,0)</f>
        <v>0</v>
      </c>
      <c r="T295" s="280">
        <f>IF(FJ295+FK295+FL295+FM295+FN295&gt;0,MAXA(T$18:T294)+1,0)</f>
        <v>0</v>
      </c>
      <c r="U295" s="280">
        <f>IF(FP295+FQ295+FR295+FS295+FT295&gt;0,MAXA(U$18:U294)+1,0)</f>
        <v>0</v>
      </c>
      <c r="V295" s="280">
        <f>IF(FV295+FW295+FX295+FY295+FZ295&gt;0,MAXA(V$18:V294)+1,0)</f>
        <v>0</v>
      </c>
      <c r="W295" s="280">
        <f>IF(GB295+GC295+GD295+GE295+GF295&gt;0,MAXA(W$18:W294)+1,0)</f>
        <v>0</v>
      </c>
      <c r="X295" s="280">
        <f>IF(GH295+GI295+GJ295+GK295+GL295&gt;0,MAXA(X$18:X294)+1,0)</f>
        <v>0</v>
      </c>
      <c r="Y295" s="280">
        <f>IF(GN295+GO295+GP295+GQ295+GR295&gt;0,MAXA(Y$18:Y294)+1,0)</f>
        <v>0</v>
      </c>
      <c r="Z295" s="280">
        <f>IF(GT295+GU295+GV295+GW295+GX295&gt;0,MAXA(Z$18:Z294)+1,0)</f>
        <v>0</v>
      </c>
      <c r="AA295" s="280">
        <f>IF(GZ295+HA295+HB295+HC295+HD295&gt;0,MAXA(AA$18:AA294)+1,0)</f>
        <v>0</v>
      </c>
      <c r="AB295" s="280">
        <f t="shared" si="134"/>
        <v>0</v>
      </c>
      <c r="AC295" s="280">
        <f t="shared" si="135"/>
        <v>0</v>
      </c>
      <c r="AD295" s="280">
        <f t="shared" si="136"/>
        <v>0</v>
      </c>
      <c r="AE295" s="280">
        <f t="shared" si="137"/>
        <v>0</v>
      </c>
      <c r="AF295" s="280">
        <f t="shared" si="138"/>
        <v>0</v>
      </c>
      <c r="AG295" s="280">
        <f t="shared" si="139"/>
        <v>0</v>
      </c>
      <c r="AH295" s="280">
        <f t="shared" si="140"/>
        <v>0</v>
      </c>
      <c r="AI295" s="280">
        <f t="shared" si="141"/>
        <v>0</v>
      </c>
      <c r="AJ295" s="280">
        <f t="shared" si="142"/>
        <v>0</v>
      </c>
      <c r="AK295" s="186" t="e">
        <f>MATCH(AY295,AY$18:AY727,0)</f>
        <v>#N/A</v>
      </c>
      <c r="AL295" s="280">
        <f t="shared" si="143"/>
        <v>0</v>
      </c>
      <c r="AM295" s="280">
        <f t="shared" si="148"/>
        <v>278</v>
      </c>
      <c r="AN295" s="415"/>
      <c r="AO295" s="416"/>
      <c r="AP295" s="303">
        <f t="shared" si="144"/>
        <v>0</v>
      </c>
      <c r="AQ295" s="304">
        <f t="shared" si="145"/>
        <v>0</v>
      </c>
      <c r="AR295" s="305">
        <f t="shared" si="146"/>
        <v>0</v>
      </c>
      <c r="AS295" s="284"/>
      <c r="AT295" s="285" t="str">
        <f t="shared" si="147"/>
        <v/>
      </c>
      <c r="AU295" s="286"/>
      <c r="AV295" s="287"/>
      <c r="AW295" s="288"/>
      <c r="AX295" s="289"/>
      <c r="AY295" s="290"/>
      <c r="AZ295" s="291"/>
      <c r="BA295" s="286"/>
      <c r="BB295" s="290"/>
      <c r="BC295" s="287"/>
      <c r="BD295" s="307"/>
      <c r="BE295" s="309"/>
      <c r="BF295" s="286"/>
      <c r="BG295" s="297"/>
      <c r="BH295" s="298"/>
      <c r="BI295" s="299"/>
      <c r="BJ295" s="300"/>
      <c r="BK295" s="301"/>
      <c r="BL295" s="286"/>
      <c r="BM295" s="297"/>
      <c r="BN295" s="298"/>
      <c r="BO295" s="299"/>
      <c r="BP295" s="300"/>
      <c r="BQ295" s="301"/>
      <c r="BR295" s="286"/>
      <c r="BS295" s="297"/>
      <c r="BT295" s="298"/>
      <c r="BU295" s="299"/>
      <c r="BV295" s="300"/>
      <c r="BW295" s="301"/>
      <c r="BX295" s="286"/>
      <c r="BY295" s="297"/>
      <c r="BZ295" s="298"/>
      <c r="CA295" s="299"/>
      <c r="CB295" s="300"/>
      <c r="CC295" s="291"/>
      <c r="CD295" s="286"/>
      <c r="CE295" s="297"/>
      <c r="CF295" s="298"/>
      <c r="CG295" s="299"/>
      <c r="CH295" s="300"/>
      <c r="CI295" s="291"/>
      <c r="CJ295" s="286"/>
      <c r="CK295" s="297"/>
      <c r="CL295" s="298"/>
      <c r="CM295" s="299"/>
      <c r="CN295" s="300"/>
      <c r="CO295" s="291"/>
      <c r="CP295" s="286"/>
      <c r="CQ295" s="297"/>
      <c r="CR295" s="298"/>
      <c r="CS295" s="299"/>
      <c r="CT295" s="300"/>
      <c r="CU295" s="291"/>
      <c r="CV295" s="286"/>
      <c r="CW295" s="297"/>
      <c r="CX295" s="298"/>
      <c r="CY295" s="299"/>
      <c r="CZ295" s="300"/>
      <c r="DA295" s="291"/>
      <c r="DB295" s="286"/>
      <c r="DC295" s="297"/>
      <c r="DD295" s="298"/>
      <c r="DE295" s="299"/>
      <c r="DF295" s="300"/>
      <c r="DG295" s="291"/>
      <c r="DH295" s="286"/>
      <c r="DI295" s="297"/>
      <c r="DJ295" s="298"/>
      <c r="DK295" s="299"/>
      <c r="DL295" s="300"/>
      <c r="DM295" s="291"/>
      <c r="DN295" s="286"/>
      <c r="DO295" s="297"/>
      <c r="DP295" s="298"/>
      <c r="DQ295" s="299"/>
      <c r="DR295" s="300"/>
      <c r="DS295" s="291"/>
      <c r="DT295" s="286"/>
      <c r="DU295" s="297"/>
      <c r="DV295" s="298"/>
      <c r="DW295" s="299"/>
      <c r="DX295" s="300"/>
      <c r="DY295" s="291"/>
      <c r="DZ295" s="286"/>
      <c r="EA295" s="297"/>
      <c r="EB295" s="298"/>
      <c r="EC295" s="299"/>
      <c r="ED295" s="300"/>
      <c r="EE295" s="291"/>
      <c r="EF295" s="286"/>
      <c r="EG295" s="297"/>
      <c r="EH295" s="298"/>
      <c r="EI295" s="299"/>
      <c r="EJ295" s="300"/>
      <c r="EK295" s="291"/>
      <c r="EL295" s="286"/>
      <c r="EM295" s="297"/>
      <c r="EN295" s="298"/>
      <c r="EO295" s="299"/>
      <c r="EP295" s="300"/>
      <c r="EQ295" s="291"/>
      <c r="ER295" s="286"/>
      <c r="ES295" s="297"/>
      <c r="ET295" s="298"/>
      <c r="EU295" s="299"/>
      <c r="EV295" s="300"/>
      <c r="EW295" s="291"/>
      <c r="EX295" s="286"/>
      <c r="EY295" s="297"/>
      <c r="EZ295" s="298"/>
      <c r="FA295" s="299"/>
      <c r="FB295" s="300"/>
      <c r="FC295" s="291"/>
      <c r="FD295" s="286"/>
      <c r="FE295" s="297"/>
      <c r="FF295" s="298"/>
      <c r="FG295" s="299"/>
      <c r="FH295" s="300"/>
      <c r="FI295" s="291"/>
      <c r="FJ295" s="286"/>
      <c r="FK295" s="297"/>
      <c r="FL295" s="298"/>
      <c r="FM295" s="299"/>
      <c r="FN295" s="300"/>
      <c r="FO295" s="291"/>
      <c r="FP295" s="286"/>
      <c r="FQ295" s="297"/>
      <c r="FR295" s="298"/>
      <c r="FS295" s="299"/>
      <c r="FT295" s="300"/>
      <c r="FU295" s="291"/>
      <c r="FV295" s="286"/>
      <c r="FW295" s="297"/>
      <c r="FX295" s="298"/>
      <c r="FY295" s="299"/>
      <c r="FZ295" s="300"/>
      <c r="GA295" s="291"/>
      <c r="GB295" s="286"/>
      <c r="GC295" s="297"/>
      <c r="GD295" s="298"/>
      <c r="GE295" s="299"/>
      <c r="GF295" s="300"/>
      <c r="GG295" s="291"/>
      <c r="GH295" s="286"/>
      <c r="GI295" s="297"/>
      <c r="GJ295" s="298"/>
      <c r="GK295" s="299"/>
      <c r="GL295" s="300"/>
      <c r="GM295" s="291"/>
      <c r="GN295" s="286"/>
      <c r="GO295" s="297"/>
      <c r="GP295" s="298"/>
      <c r="GQ295" s="299"/>
      <c r="GR295" s="300"/>
      <c r="GS295" s="291"/>
      <c r="GT295" s="286"/>
      <c r="GU295" s="297"/>
      <c r="GV295" s="298"/>
      <c r="GW295" s="299"/>
      <c r="GX295" s="300"/>
      <c r="GY295" s="291"/>
      <c r="GZ295" s="286"/>
      <c r="HA295" s="297"/>
      <c r="HB295" s="298"/>
      <c r="HC295" s="299"/>
      <c r="HD295" s="300"/>
    </row>
    <row r="296" spans="1:212" x14ac:dyDescent="0.25">
      <c r="A296" s="280">
        <f>IF(AL296=1,(MAXA(A$18:A295)+1),0)</f>
        <v>0</v>
      </c>
      <c r="B296" s="280">
        <f>IF(BF296+BG296+BH296+BI296+BJ296&gt;0,MAXA(B$18:B295)+1,0)</f>
        <v>0</v>
      </c>
      <c r="C296" s="280">
        <f>IF(BL296+BM296+BN296+BO296+BP296&gt;0,MAXA(C$18:C295)+1,0)</f>
        <v>0</v>
      </c>
      <c r="D296" s="280">
        <f>IF(BR296+BS296+BT296+BU296+BV296&gt;0,MAXA(D$18:D295)+1,0)</f>
        <v>0</v>
      </c>
      <c r="E296" s="280">
        <f>IF(BX296+BY296+BZ296+CA296+CB296&gt;0,MAXA(E$18:E295)+1,0)</f>
        <v>0</v>
      </c>
      <c r="F296" s="280">
        <f>IF(CD296+CE296+CF296+CG296+CH296&gt;0,MAXA(F$18:F295)+1,0)</f>
        <v>0</v>
      </c>
      <c r="G296" s="280">
        <f>IF(CJ296+CK296+CL296+CM296+CN296&gt;0,MAXA(G$18:G295)+1,0)</f>
        <v>0</v>
      </c>
      <c r="H296" s="280">
        <f>IF(CP296+CQ296+CR296+CS296+CT296&gt;0,MAXA(H$18:H295)+1,0)</f>
        <v>0</v>
      </c>
      <c r="I296" s="280">
        <f>IF(CV296+CW296+CX296+CY296+CZ296&gt;0,MAXA(I$18:I295)+1,0)</f>
        <v>0</v>
      </c>
      <c r="J296" s="280">
        <f>IF(DB296+DC296+DD296+DE296+DF296&gt;0,MAXA(J$18:J295)+1,0)</f>
        <v>0</v>
      </c>
      <c r="K296" s="280">
        <f>IF(DH296+DI296+DJ296+DK296+DL296&gt;0,MAXA(K$18:K295)+1,0)</f>
        <v>0</v>
      </c>
      <c r="L296" s="280">
        <f>IF(DN296+DO296+DP296+DQ296+DR296&gt;0,MAXA(L$18:L295)+1,0)</f>
        <v>0</v>
      </c>
      <c r="M296" s="280">
        <f>IF(DT296+DU296+DV296+DW296+DX296&gt;0,MAXA(M$18:M295)+1,0)</f>
        <v>0</v>
      </c>
      <c r="N296" s="280">
        <f>IF(DZ296+EA296+EB296+EC296+ED296&gt;0,MAXA(N$18:N295)+1,0)</f>
        <v>0</v>
      </c>
      <c r="O296" s="280">
        <f>IF(EF296+EG296+EH296+EI296+EJ296&gt;0,MAXA(O$18:O295)+1,0)</f>
        <v>0</v>
      </c>
      <c r="P296" s="280">
        <f>IF(EL296+EM296+EN296+EO296+EP296&gt;0,MAXA(P$18:P295)+1,0)</f>
        <v>0</v>
      </c>
      <c r="Q296" s="280">
        <f>IF(ER296+ES296+ET296+EU296+EV296&gt;0,MAXA(Q$18:Q295)+1,0)</f>
        <v>0</v>
      </c>
      <c r="R296" s="280">
        <f>IF(EX296+EY296+EZ296+FA296+FB296&gt;0,MAXA(R$18:R295)+1,0)</f>
        <v>0</v>
      </c>
      <c r="S296" s="280">
        <f>IF(FD296+FE296+FF296+FG296+FH296&gt;0,MAXA(S$18:S295)+1,0)</f>
        <v>0</v>
      </c>
      <c r="T296" s="280">
        <f>IF(FJ296+FK296+FL296+FM296+FN296&gt;0,MAXA(T$18:T295)+1,0)</f>
        <v>0</v>
      </c>
      <c r="U296" s="280">
        <f>IF(FP296+FQ296+FR296+FS296+FT296&gt;0,MAXA(U$18:U295)+1,0)</f>
        <v>0</v>
      </c>
      <c r="V296" s="280">
        <f>IF(FV296+FW296+FX296+FY296+FZ296&gt;0,MAXA(V$18:V295)+1,0)</f>
        <v>0</v>
      </c>
      <c r="W296" s="280">
        <f>IF(GB296+GC296+GD296+GE296+GF296&gt;0,MAXA(W$18:W295)+1,0)</f>
        <v>0</v>
      </c>
      <c r="X296" s="280">
        <f>IF(GH296+GI296+GJ296+GK296+GL296&gt;0,MAXA(X$18:X295)+1,0)</f>
        <v>0</v>
      </c>
      <c r="Y296" s="280">
        <f>IF(GN296+GO296+GP296+GQ296+GR296&gt;0,MAXA(Y$18:Y295)+1,0)</f>
        <v>0</v>
      </c>
      <c r="Z296" s="280">
        <f>IF(GT296+GU296+GV296+GW296+GX296&gt;0,MAXA(Z$18:Z295)+1,0)</f>
        <v>0</v>
      </c>
      <c r="AA296" s="280">
        <f>IF(GZ296+HA296+HB296+HC296+HD296&gt;0,MAXA(AA$18:AA295)+1,0)</f>
        <v>0</v>
      </c>
      <c r="AB296" s="280">
        <f t="shared" si="134"/>
        <v>0</v>
      </c>
      <c r="AC296" s="280">
        <f t="shared" si="135"/>
        <v>0</v>
      </c>
      <c r="AD296" s="280">
        <f t="shared" si="136"/>
        <v>0</v>
      </c>
      <c r="AE296" s="280">
        <f t="shared" si="137"/>
        <v>0</v>
      </c>
      <c r="AF296" s="280">
        <f t="shared" si="138"/>
        <v>0</v>
      </c>
      <c r="AG296" s="280">
        <f t="shared" si="139"/>
        <v>0</v>
      </c>
      <c r="AH296" s="280">
        <f t="shared" si="140"/>
        <v>0</v>
      </c>
      <c r="AI296" s="280">
        <f t="shared" si="141"/>
        <v>0</v>
      </c>
      <c r="AJ296" s="280">
        <f t="shared" si="142"/>
        <v>0</v>
      </c>
      <c r="AK296" s="186" t="e">
        <f>MATCH(AY296,AY$18:AY728,0)</f>
        <v>#N/A</v>
      </c>
      <c r="AL296" s="280">
        <f t="shared" si="143"/>
        <v>0</v>
      </c>
      <c r="AM296" s="280">
        <f t="shared" si="148"/>
        <v>279</v>
      </c>
      <c r="AN296" s="415"/>
      <c r="AO296" s="416"/>
      <c r="AP296" s="303">
        <f t="shared" si="144"/>
        <v>0</v>
      </c>
      <c r="AQ296" s="304">
        <f t="shared" si="145"/>
        <v>0</v>
      </c>
      <c r="AR296" s="305">
        <f t="shared" si="146"/>
        <v>0</v>
      </c>
      <c r="AS296" s="284"/>
      <c r="AT296" s="285" t="str">
        <f t="shared" si="147"/>
        <v/>
      </c>
      <c r="AU296" s="286"/>
      <c r="AV296" s="287"/>
      <c r="AW296" s="288"/>
      <c r="AX296" s="289"/>
      <c r="AY296" s="290"/>
      <c r="AZ296" s="291"/>
      <c r="BA296" s="286"/>
      <c r="BB296" s="290"/>
      <c r="BC296" s="287"/>
      <c r="BD296" s="307"/>
      <c r="BE296" s="309"/>
      <c r="BF296" s="286"/>
      <c r="BG296" s="297"/>
      <c r="BH296" s="298"/>
      <c r="BI296" s="299"/>
      <c r="BJ296" s="300"/>
      <c r="BK296" s="301"/>
      <c r="BL296" s="286"/>
      <c r="BM296" s="297"/>
      <c r="BN296" s="298"/>
      <c r="BO296" s="299"/>
      <c r="BP296" s="300"/>
      <c r="BQ296" s="301"/>
      <c r="BR296" s="286"/>
      <c r="BS296" s="297"/>
      <c r="BT296" s="298"/>
      <c r="BU296" s="299"/>
      <c r="BV296" s="300"/>
      <c r="BW296" s="301"/>
      <c r="BX296" s="286"/>
      <c r="BY296" s="297"/>
      <c r="BZ296" s="298"/>
      <c r="CA296" s="299"/>
      <c r="CB296" s="300"/>
      <c r="CC296" s="291"/>
      <c r="CD296" s="286"/>
      <c r="CE296" s="297"/>
      <c r="CF296" s="298"/>
      <c r="CG296" s="299"/>
      <c r="CH296" s="300"/>
      <c r="CI296" s="291"/>
      <c r="CJ296" s="286"/>
      <c r="CK296" s="297"/>
      <c r="CL296" s="298"/>
      <c r="CM296" s="299"/>
      <c r="CN296" s="300"/>
      <c r="CO296" s="291"/>
      <c r="CP296" s="286"/>
      <c r="CQ296" s="297"/>
      <c r="CR296" s="298"/>
      <c r="CS296" s="299"/>
      <c r="CT296" s="300"/>
      <c r="CU296" s="291"/>
      <c r="CV296" s="286"/>
      <c r="CW296" s="297"/>
      <c r="CX296" s="298"/>
      <c r="CY296" s="299"/>
      <c r="CZ296" s="300"/>
      <c r="DA296" s="291"/>
      <c r="DB296" s="286"/>
      <c r="DC296" s="297"/>
      <c r="DD296" s="298"/>
      <c r="DE296" s="299"/>
      <c r="DF296" s="300"/>
      <c r="DG296" s="291"/>
      <c r="DH296" s="286"/>
      <c r="DI296" s="297"/>
      <c r="DJ296" s="298"/>
      <c r="DK296" s="299"/>
      <c r="DL296" s="300"/>
      <c r="DM296" s="291"/>
      <c r="DN296" s="286"/>
      <c r="DO296" s="297"/>
      <c r="DP296" s="298"/>
      <c r="DQ296" s="299"/>
      <c r="DR296" s="300"/>
      <c r="DS296" s="291"/>
      <c r="DT296" s="286"/>
      <c r="DU296" s="297"/>
      <c r="DV296" s="298"/>
      <c r="DW296" s="299"/>
      <c r="DX296" s="300"/>
      <c r="DY296" s="291"/>
      <c r="DZ296" s="286"/>
      <c r="EA296" s="297"/>
      <c r="EB296" s="298"/>
      <c r="EC296" s="299"/>
      <c r="ED296" s="300"/>
      <c r="EE296" s="291"/>
      <c r="EF296" s="286"/>
      <c r="EG296" s="297"/>
      <c r="EH296" s="298"/>
      <c r="EI296" s="299"/>
      <c r="EJ296" s="300"/>
      <c r="EK296" s="291"/>
      <c r="EL296" s="286"/>
      <c r="EM296" s="297"/>
      <c r="EN296" s="298"/>
      <c r="EO296" s="299"/>
      <c r="EP296" s="300"/>
      <c r="EQ296" s="291"/>
      <c r="ER296" s="286"/>
      <c r="ES296" s="297"/>
      <c r="ET296" s="298"/>
      <c r="EU296" s="299"/>
      <c r="EV296" s="300"/>
      <c r="EW296" s="291"/>
      <c r="EX296" s="286"/>
      <c r="EY296" s="297"/>
      <c r="EZ296" s="298"/>
      <c r="FA296" s="299"/>
      <c r="FB296" s="300"/>
      <c r="FC296" s="291"/>
      <c r="FD296" s="286"/>
      <c r="FE296" s="297"/>
      <c r="FF296" s="298"/>
      <c r="FG296" s="299"/>
      <c r="FH296" s="300"/>
      <c r="FI296" s="291"/>
      <c r="FJ296" s="286"/>
      <c r="FK296" s="297"/>
      <c r="FL296" s="298"/>
      <c r="FM296" s="299"/>
      <c r="FN296" s="300"/>
      <c r="FO296" s="291"/>
      <c r="FP296" s="286"/>
      <c r="FQ296" s="297"/>
      <c r="FR296" s="298"/>
      <c r="FS296" s="299"/>
      <c r="FT296" s="300"/>
      <c r="FU296" s="291"/>
      <c r="FV296" s="286"/>
      <c r="FW296" s="297"/>
      <c r="FX296" s="298"/>
      <c r="FY296" s="299"/>
      <c r="FZ296" s="300"/>
      <c r="GA296" s="291"/>
      <c r="GB296" s="286"/>
      <c r="GC296" s="297"/>
      <c r="GD296" s="298"/>
      <c r="GE296" s="299"/>
      <c r="GF296" s="300"/>
      <c r="GG296" s="291"/>
      <c r="GH296" s="286"/>
      <c r="GI296" s="297"/>
      <c r="GJ296" s="298"/>
      <c r="GK296" s="299"/>
      <c r="GL296" s="300"/>
      <c r="GM296" s="291"/>
      <c r="GN296" s="286"/>
      <c r="GO296" s="297"/>
      <c r="GP296" s="298"/>
      <c r="GQ296" s="299"/>
      <c r="GR296" s="300"/>
      <c r="GS296" s="291"/>
      <c r="GT296" s="286"/>
      <c r="GU296" s="297"/>
      <c r="GV296" s="298"/>
      <c r="GW296" s="299"/>
      <c r="GX296" s="300"/>
      <c r="GY296" s="291"/>
      <c r="GZ296" s="286"/>
      <c r="HA296" s="297"/>
      <c r="HB296" s="298"/>
      <c r="HC296" s="299"/>
      <c r="HD296" s="300"/>
    </row>
    <row r="297" spans="1:212" x14ac:dyDescent="0.25">
      <c r="A297" s="280">
        <f>IF(AL297=1,(MAXA(A$18:A296)+1),0)</f>
        <v>0</v>
      </c>
      <c r="B297" s="280">
        <f>IF(BF297+BG297+BH297+BI297+BJ297&gt;0,MAXA(B$18:B296)+1,0)</f>
        <v>0</v>
      </c>
      <c r="C297" s="280">
        <f>IF(BL297+BM297+BN297+BO297+BP297&gt;0,MAXA(C$18:C296)+1,0)</f>
        <v>0</v>
      </c>
      <c r="D297" s="280">
        <f>IF(BR297+BS297+BT297+BU297+BV297&gt;0,MAXA(D$18:D296)+1,0)</f>
        <v>0</v>
      </c>
      <c r="E297" s="280">
        <f>IF(BX297+BY297+BZ297+CA297+CB297&gt;0,MAXA(E$18:E296)+1,0)</f>
        <v>0</v>
      </c>
      <c r="F297" s="280">
        <f>IF(CD297+CE297+CF297+CG297+CH297&gt;0,MAXA(F$18:F296)+1,0)</f>
        <v>0</v>
      </c>
      <c r="G297" s="280">
        <f>IF(CJ297+CK297+CL297+CM297+CN297&gt;0,MAXA(G$18:G296)+1,0)</f>
        <v>0</v>
      </c>
      <c r="H297" s="280">
        <f>IF(CP297+CQ297+CR297+CS297+CT297&gt;0,MAXA(H$18:H296)+1,0)</f>
        <v>0</v>
      </c>
      <c r="I297" s="280">
        <f>IF(CV297+CW297+CX297+CY297+CZ297&gt;0,MAXA(I$18:I296)+1,0)</f>
        <v>0</v>
      </c>
      <c r="J297" s="280">
        <f>IF(DB297+DC297+DD297+DE297+DF297&gt;0,MAXA(J$18:J296)+1,0)</f>
        <v>0</v>
      </c>
      <c r="K297" s="280">
        <f>IF(DH297+DI297+DJ297+DK297+DL297&gt;0,MAXA(K$18:K296)+1,0)</f>
        <v>0</v>
      </c>
      <c r="L297" s="280">
        <f>IF(DN297+DO297+DP297+DQ297+DR297&gt;0,MAXA(L$18:L296)+1,0)</f>
        <v>0</v>
      </c>
      <c r="M297" s="280">
        <f>IF(DT297+DU297+DV297+DW297+DX297&gt;0,MAXA(M$18:M296)+1,0)</f>
        <v>0</v>
      </c>
      <c r="N297" s="280">
        <f>IF(DZ297+EA297+EB297+EC297+ED297&gt;0,MAXA(N$18:N296)+1,0)</f>
        <v>0</v>
      </c>
      <c r="O297" s="280">
        <f>IF(EF297+EG297+EH297+EI297+EJ297&gt;0,MAXA(O$18:O296)+1,0)</f>
        <v>0</v>
      </c>
      <c r="P297" s="280">
        <f>IF(EL297+EM297+EN297+EO297+EP297&gt;0,MAXA(P$18:P296)+1,0)</f>
        <v>0</v>
      </c>
      <c r="Q297" s="280">
        <f>IF(ER297+ES297+ET297+EU297+EV297&gt;0,MAXA(Q$18:Q296)+1,0)</f>
        <v>0</v>
      </c>
      <c r="R297" s="280">
        <f>IF(EX297+EY297+EZ297+FA297+FB297&gt;0,MAXA(R$18:R296)+1,0)</f>
        <v>0</v>
      </c>
      <c r="S297" s="280">
        <f>IF(FD297+FE297+FF297+FG297+FH297&gt;0,MAXA(S$18:S296)+1,0)</f>
        <v>0</v>
      </c>
      <c r="T297" s="280">
        <f>IF(FJ297+FK297+FL297+FM297+FN297&gt;0,MAXA(T$18:T296)+1,0)</f>
        <v>0</v>
      </c>
      <c r="U297" s="280">
        <f>IF(FP297+FQ297+FR297+FS297+FT297&gt;0,MAXA(U$18:U296)+1,0)</f>
        <v>0</v>
      </c>
      <c r="V297" s="280">
        <f>IF(FV297+FW297+FX297+FY297+FZ297&gt;0,MAXA(V$18:V296)+1,0)</f>
        <v>0</v>
      </c>
      <c r="W297" s="280">
        <f>IF(GB297+GC297+GD297+GE297+GF297&gt;0,MAXA(W$18:W296)+1,0)</f>
        <v>0</v>
      </c>
      <c r="X297" s="280">
        <f>IF(GH297+GI297+GJ297+GK297+GL297&gt;0,MAXA(X$18:X296)+1,0)</f>
        <v>0</v>
      </c>
      <c r="Y297" s="280">
        <f>IF(GN297+GO297+GP297+GQ297+GR297&gt;0,MAXA(Y$18:Y296)+1,0)</f>
        <v>0</v>
      </c>
      <c r="Z297" s="280">
        <f>IF(GT297+GU297+GV297+GW297+GX297&gt;0,MAXA(Z$18:Z296)+1,0)</f>
        <v>0</v>
      </c>
      <c r="AA297" s="280">
        <f>IF(GZ297+HA297+HB297+HC297+HD297&gt;0,MAXA(AA$18:AA296)+1,0)</f>
        <v>0</v>
      </c>
      <c r="AB297" s="280">
        <f t="shared" si="134"/>
        <v>0</v>
      </c>
      <c r="AC297" s="280">
        <f t="shared" si="135"/>
        <v>0</v>
      </c>
      <c r="AD297" s="280">
        <f t="shared" si="136"/>
        <v>0</v>
      </c>
      <c r="AE297" s="280">
        <f t="shared" si="137"/>
        <v>0</v>
      </c>
      <c r="AF297" s="280">
        <f t="shared" si="138"/>
        <v>0</v>
      </c>
      <c r="AG297" s="280">
        <f t="shared" si="139"/>
        <v>0</v>
      </c>
      <c r="AH297" s="280">
        <f t="shared" si="140"/>
        <v>0</v>
      </c>
      <c r="AI297" s="280">
        <f t="shared" si="141"/>
        <v>0</v>
      </c>
      <c r="AJ297" s="280">
        <f t="shared" si="142"/>
        <v>0</v>
      </c>
      <c r="AK297" s="186" t="e">
        <f>MATCH(AY297,AY$18:AY729,0)</f>
        <v>#N/A</v>
      </c>
      <c r="AL297" s="280">
        <f t="shared" si="143"/>
        <v>0</v>
      </c>
      <c r="AM297" s="280">
        <f t="shared" si="148"/>
        <v>280</v>
      </c>
      <c r="AN297" s="415"/>
      <c r="AO297" s="416"/>
      <c r="AP297" s="303">
        <f t="shared" si="144"/>
        <v>0</v>
      </c>
      <c r="AQ297" s="304">
        <f t="shared" si="145"/>
        <v>0</v>
      </c>
      <c r="AR297" s="305">
        <f t="shared" si="146"/>
        <v>0</v>
      </c>
      <c r="AS297" s="284"/>
      <c r="AT297" s="285" t="str">
        <f t="shared" si="147"/>
        <v/>
      </c>
      <c r="AU297" s="286"/>
      <c r="AV297" s="287"/>
      <c r="AW297" s="288"/>
      <c r="AX297" s="289"/>
      <c r="AY297" s="290"/>
      <c r="AZ297" s="291"/>
      <c r="BA297" s="286"/>
      <c r="BB297" s="290"/>
      <c r="BC297" s="287"/>
      <c r="BD297" s="307"/>
      <c r="BE297" s="309"/>
      <c r="BF297" s="286"/>
      <c r="BG297" s="297"/>
      <c r="BH297" s="298"/>
      <c r="BI297" s="299"/>
      <c r="BJ297" s="300"/>
      <c r="BK297" s="301"/>
      <c r="BL297" s="286"/>
      <c r="BM297" s="297"/>
      <c r="BN297" s="298"/>
      <c r="BO297" s="299"/>
      <c r="BP297" s="300"/>
      <c r="BQ297" s="301"/>
      <c r="BR297" s="286"/>
      <c r="BS297" s="297"/>
      <c r="BT297" s="298"/>
      <c r="BU297" s="299"/>
      <c r="BV297" s="300"/>
      <c r="BW297" s="301"/>
      <c r="BX297" s="286"/>
      <c r="BY297" s="297"/>
      <c r="BZ297" s="298"/>
      <c r="CA297" s="299"/>
      <c r="CB297" s="300"/>
      <c r="CC297" s="291"/>
      <c r="CD297" s="286"/>
      <c r="CE297" s="297"/>
      <c r="CF297" s="298"/>
      <c r="CG297" s="299"/>
      <c r="CH297" s="300"/>
      <c r="CI297" s="291"/>
      <c r="CJ297" s="286"/>
      <c r="CK297" s="297"/>
      <c r="CL297" s="298"/>
      <c r="CM297" s="299"/>
      <c r="CN297" s="300"/>
      <c r="CO297" s="291"/>
      <c r="CP297" s="286"/>
      <c r="CQ297" s="297"/>
      <c r="CR297" s="298"/>
      <c r="CS297" s="299"/>
      <c r="CT297" s="300"/>
      <c r="CU297" s="291"/>
      <c r="CV297" s="286"/>
      <c r="CW297" s="297"/>
      <c r="CX297" s="298"/>
      <c r="CY297" s="299"/>
      <c r="CZ297" s="300"/>
      <c r="DA297" s="291"/>
      <c r="DB297" s="286"/>
      <c r="DC297" s="297"/>
      <c r="DD297" s="298"/>
      <c r="DE297" s="299"/>
      <c r="DF297" s="300"/>
      <c r="DG297" s="291"/>
      <c r="DH297" s="286"/>
      <c r="DI297" s="297"/>
      <c r="DJ297" s="298"/>
      <c r="DK297" s="299"/>
      <c r="DL297" s="300"/>
      <c r="DM297" s="291"/>
      <c r="DN297" s="286"/>
      <c r="DO297" s="297"/>
      <c r="DP297" s="298"/>
      <c r="DQ297" s="299"/>
      <c r="DR297" s="300"/>
      <c r="DS297" s="291"/>
      <c r="DT297" s="286"/>
      <c r="DU297" s="297"/>
      <c r="DV297" s="298"/>
      <c r="DW297" s="299"/>
      <c r="DX297" s="300"/>
      <c r="DY297" s="291"/>
      <c r="DZ297" s="286"/>
      <c r="EA297" s="297"/>
      <c r="EB297" s="298"/>
      <c r="EC297" s="299"/>
      <c r="ED297" s="300"/>
      <c r="EE297" s="291"/>
      <c r="EF297" s="286"/>
      <c r="EG297" s="297"/>
      <c r="EH297" s="298"/>
      <c r="EI297" s="299"/>
      <c r="EJ297" s="300"/>
      <c r="EK297" s="291"/>
      <c r="EL297" s="286"/>
      <c r="EM297" s="297"/>
      <c r="EN297" s="298"/>
      <c r="EO297" s="299"/>
      <c r="EP297" s="300"/>
      <c r="EQ297" s="291"/>
      <c r="ER297" s="286"/>
      <c r="ES297" s="297"/>
      <c r="ET297" s="298"/>
      <c r="EU297" s="299"/>
      <c r="EV297" s="300"/>
      <c r="EW297" s="291"/>
      <c r="EX297" s="286"/>
      <c r="EY297" s="297"/>
      <c r="EZ297" s="298"/>
      <c r="FA297" s="299"/>
      <c r="FB297" s="300"/>
      <c r="FC297" s="291"/>
      <c r="FD297" s="286"/>
      <c r="FE297" s="297"/>
      <c r="FF297" s="298"/>
      <c r="FG297" s="299"/>
      <c r="FH297" s="300"/>
      <c r="FI297" s="291"/>
      <c r="FJ297" s="286"/>
      <c r="FK297" s="297"/>
      <c r="FL297" s="298"/>
      <c r="FM297" s="299"/>
      <c r="FN297" s="300"/>
      <c r="FO297" s="291"/>
      <c r="FP297" s="286"/>
      <c r="FQ297" s="297"/>
      <c r="FR297" s="298"/>
      <c r="FS297" s="299"/>
      <c r="FT297" s="300"/>
      <c r="FU297" s="291"/>
      <c r="FV297" s="286"/>
      <c r="FW297" s="297"/>
      <c r="FX297" s="298"/>
      <c r="FY297" s="299"/>
      <c r="FZ297" s="300"/>
      <c r="GA297" s="291"/>
      <c r="GB297" s="286"/>
      <c r="GC297" s="297"/>
      <c r="GD297" s="298"/>
      <c r="GE297" s="299"/>
      <c r="GF297" s="300"/>
      <c r="GG297" s="291"/>
      <c r="GH297" s="286"/>
      <c r="GI297" s="297"/>
      <c r="GJ297" s="298"/>
      <c r="GK297" s="299"/>
      <c r="GL297" s="300"/>
      <c r="GM297" s="291"/>
      <c r="GN297" s="286"/>
      <c r="GO297" s="297"/>
      <c r="GP297" s="298"/>
      <c r="GQ297" s="299"/>
      <c r="GR297" s="300"/>
      <c r="GS297" s="291"/>
      <c r="GT297" s="286"/>
      <c r="GU297" s="297"/>
      <c r="GV297" s="298"/>
      <c r="GW297" s="299"/>
      <c r="GX297" s="300"/>
      <c r="GY297" s="291"/>
      <c r="GZ297" s="286"/>
      <c r="HA297" s="297"/>
      <c r="HB297" s="298"/>
      <c r="HC297" s="299"/>
      <c r="HD297" s="300"/>
    </row>
    <row r="298" spans="1:212" x14ac:dyDescent="0.25">
      <c r="A298" s="280">
        <f>IF(AL298=1,(MAXA(A$18:A297)+1),0)</f>
        <v>0</v>
      </c>
      <c r="B298" s="280">
        <f>IF(BF298+BG298+BH298+BI298+BJ298&gt;0,MAXA(B$18:B297)+1,0)</f>
        <v>0</v>
      </c>
      <c r="C298" s="280">
        <f>IF(BL298+BM298+BN298+BO298+BP298&gt;0,MAXA(C$18:C297)+1,0)</f>
        <v>0</v>
      </c>
      <c r="D298" s="280">
        <f>IF(BR298+BS298+BT298+BU298+BV298&gt;0,MAXA(D$18:D297)+1,0)</f>
        <v>0</v>
      </c>
      <c r="E298" s="280">
        <f>IF(BX298+BY298+BZ298+CA298+CB298&gt;0,MAXA(E$18:E297)+1,0)</f>
        <v>0</v>
      </c>
      <c r="F298" s="280">
        <f>IF(CD298+CE298+CF298+CG298+CH298&gt;0,MAXA(F$18:F297)+1,0)</f>
        <v>0</v>
      </c>
      <c r="G298" s="280">
        <f>IF(CJ298+CK298+CL298+CM298+CN298&gt;0,MAXA(G$18:G297)+1,0)</f>
        <v>0</v>
      </c>
      <c r="H298" s="280">
        <f>IF(CP298+CQ298+CR298+CS298+CT298&gt;0,MAXA(H$18:H297)+1,0)</f>
        <v>0</v>
      </c>
      <c r="I298" s="280">
        <f>IF(CV298+CW298+CX298+CY298+CZ298&gt;0,MAXA(I$18:I297)+1,0)</f>
        <v>0</v>
      </c>
      <c r="J298" s="280">
        <f>IF(DB298+DC298+DD298+DE298+DF298&gt;0,MAXA(J$18:J297)+1,0)</f>
        <v>0</v>
      </c>
      <c r="K298" s="280">
        <f>IF(DH298+DI298+DJ298+DK298+DL298&gt;0,MAXA(K$18:K297)+1,0)</f>
        <v>0</v>
      </c>
      <c r="L298" s="280">
        <f>IF(DN298+DO298+DP298+DQ298+DR298&gt;0,MAXA(L$18:L297)+1,0)</f>
        <v>0</v>
      </c>
      <c r="M298" s="280">
        <f>IF(DT298+DU298+DV298+DW298+DX298&gt;0,MAXA(M$18:M297)+1,0)</f>
        <v>0</v>
      </c>
      <c r="N298" s="280">
        <f>IF(DZ298+EA298+EB298+EC298+ED298&gt;0,MAXA(N$18:N297)+1,0)</f>
        <v>0</v>
      </c>
      <c r="O298" s="280">
        <f>IF(EF298+EG298+EH298+EI298+EJ298&gt;0,MAXA(O$18:O297)+1,0)</f>
        <v>0</v>
      </c>
      <c r="P298" s="280">
        <f>IF(EL298+EM298+EN298+EO298+EP298&gt;0,MAXA(P$18:P297)+1,0)</f>
        <v>0</v>
      </c>
      <c r="Q298" s="280">
        <f>IF(ER298+ES298+ET298+EU298+EV298&gt;0,MAXA(Q$18:Q297)+1,0)</f>
        <v>0</v>
      </c>
      <c r="R298" s="280">
        <f>IF(EX298+EY298+EZ298+FA298+FB298&gt;0,MAXA(R$18:R297)+1,0)</f>
        <v>0</v>
      </c>
      <c r="S298" s="280">
        <f>IF(FD298+FE298+FF298+FG298+FH298&gt;0,MAXA(S$18:S297)+1,0)</f>
        <v>0</v>
      </c>
      <c r="T298" s="280">
        <f>IF(FJ298+FK298+FL298+FM298+FN298&gt;0,MAXA(T$18:T297)+1,0)</f>
        <v>0</v>
      </c>
      <c r="U298" s="280">
        <f>IF(FP298+FQ298+FR298+FS298+FT298&gt;0,MAXA(U$18:U297)+1,0)</f>
        <v>0</v>
      </c>
      <c r="V298" s="280">
        <f>IF(FV298+FW298+FX298+FY298+FZ298&gt;0,MAXA(V$18:V297)+1,0)</f>
        <v>0</v>
      </c>
      <c r="W298" s="280">
        <f>IF(GB298+GC298+GD298+GE298+GF298&gt;0,MAXA(W$18:W297)+1,0)</f>
        <v>0</v>
      </c>
      <c r="X298" s="280">
        <f>IF(GH298+GI298+GJ298+GK298+GL298&gt;0,MAXA(X$18:X297)+1,0)</f>
        <v>0</v>
      </c>
      <c r="Y298" s="280">
        <f>IF(GN298+GO298+GP298+GQ298+GR298&gt;0,MAXA(Y$18:Y297)+1,0)</f>
        <v>0</v>
      </c>
      <c r="Z298" s="280">
        <f>IF(GT298+GU298+GV298+GW298+GX298&gt;0,MAXA(Z$18:Z297)+1,0)</f>
        <v>0</v>
      </c>
      <c r="AA298" s="280">
        <f>IF(GZ298+HA298+HB298+HC298+HD298&gt;0,MAXA(AA$18:AA297)+1,0)</f>
        <v>0</v>
      </c>
      <c r="AB298" s="280">
        <f t="shared" si="134"/>
        <v>0</v>
      </c>
      <c r="AC298" s="280">
        <f t="shared" si="135"/>
        <v>0</v>
      </c>
      <c r="AD298" s="280">
        <f t="shared" si="136"/>
        <v>0</v>
      </c>
      <c r="AE298" s="280">
        <f t="shared" si="137"/>
        <v>0</v>
      </c>
      <c r="AF298" s="280">
        <f t="shared" si="138"/>
        <v>0</v>
      </c>
      <c r="AG298" s="280">
        <f t="shared" si="139"/>
        <v>0</v>
      </c>
      <c r="AH298" s="280">
        <f t="shared" si="140"/>
        <v>0</v>
      </c>
      <c r="AI298" s="280">
        <f t="shared" si="141"/>
        <v>0</v>
      </c>
      <c r="AJ298" s="280">
        <f t="shared" si="142"/>
        <v>0</v>
      </c>
      <c r="AK298" s="186" t="e">
        <f>MATCH(AY298,AY$18:AY730,0)</f>
        <v>#N/A</v>
      </c>
      <c r="AL298" s="280">
        <f t="shared" si="143"/>
        <v>0</v>
      </c>
      <c r="AM298" s="280">
        <f t="shared" si="148"/>
        <v>281</v>
      </c>
      <c r="AN298" s="415"/>
      <c r="AO298" s="416"/>
      <c r="AP298" s="303">
        <f t="shared" si="144"/>
        <v>0</v>
      </c>
      <c r="AQ298" s="304">
        <f t="shared" si="145"/>
        <v>0</v>
      </c>
      <c r="AR298" s="305">
        <f t="shared" si="146"/>
        <v>0</v>
      </c>
      <c r="AS298" s="284"/>
      <c r="AT298" s="285" t="str">
        <f t="shared" si="147"/>
        <v/>
      </c>
      <c r="AU298" s="286"/>
      <c r="AV298" s="287"/>
      <c r="AW298" s="288"/>
      <c r="AX298" s="289"/>
      <c r="AY298" s="290"/>
      <c r="AZ298" s="291"/>
      <c r="BA298" s="286"/>
      <c r="BB298" s="290"/>
      <c r="BC298" s="287"/>
      <c r="BD298" s="307"/>
      <c r="BE298" s="309"/>
      <c r="BF298" s="286"/>
      <c r="BG298" s="297"/>
      <c r="BH298" s="298"/>
      <c r="BI298" s="299"/>
      <c r="BJ298" s="300"/>
      <c r="BK298" s="301"/>
      <c r="BL298" s="286"/>
      <c r="BM298" s="297"/>
      <c r="BN298" s="298"/>
      <c r="BO298" s="299"/>
      <c r="BP298" s="300"/>
      <c r="BQ298" s="301"/>
      <c r="BR298" s="286"/>
      <c r="BS298" s="297"/>
      <c r="BT298" s="298"/>
      <c r="BU298" s="299"/>
      <c r="BV298" s="300"/>
      <c r="BW298" s="301"/>
      <c r="BX298" s="286"/>
      <c r="BY298" s="297"/>
      <c r="BZ298" s="298"/>
      <c r="CA298" s="299"/>
      <c r="CB298" s="300"/>
      <c r="CC298" s="291"/>
      <c r="CD298" s="286"/>
      <c r="CE298" s="297"/>
      <c r="CF298" s="298"/>
      <c r="CG298" s="299"/>
      <c r="CH298" s="300"/>
      <c r="CI298" s="291"/>
      <c r="CJ298" s="286"/>
      <c r="CK298" s="297"/>
      <c r="CL298" s="298"/>
      <c r="CM298" s="299"/>
      <c r="CN298" s="300"/>
      <c r="CO298" s="291"/>
      <c r="CP298" s="286"/>
      <c r="CQ298" s="297"/>
      <c r="CR298" s="298"/>
      <c r="CS298" s="299"/>
      <c r="CT298" s="300"/>
      <c r="CU298" s="291"/>
      <c r="CV298" s="286"/>
      <c r="CW298" s="297"/>
      <c r="CX298" s="298"/>
      <c r="CY298" s="299"/>
      <c r="CZ298" s="300"/>
      <c r="DA298" s="291"/>
      <c r="DB298" s="286"/>
      <c r="DC298" s="297"/>
      <c r="DD298" s="298"/>
      <c r="DE298" s="299"/>
      <c r="DF298" s="300"/>
      <c r="DG298" s="291"/>
      <c r="DH298" s="286"/>
      <c r="DI298" s="297"/>
      <c r="DJ298" s="298"/>
      <c r="DK298" s="299"/>
      <c r="DL298" s="300"/>
      <c r="DM298" s="291"/>
      <c r="DN298" s="286"/>
      <c r="DO298" s="297"/>
      <c r="DP298" s="298"/>
      <c r="DQ298" s="299"/>
      <c r="DR298" s="300"/>
      <c r="DS298" s="291"/>
      <c r="DT298" s="286"/>
      <c r="DU298" s="297"/>
      <c r="DV298" s="298"/>
      <c r="DW298" s="299"/>
      <c r="DX298" s="300"/>
      <c r="DY298" s="291"/>
      <c r="DZ298" s="286"/>
      <c r="EA298" s="297"/>
      <c r="EB298" s="298"/>
      <c r="EC298" s="299"/>
      <c r="ED298" s="300"/>
      <c r="EE298" s="291"/>
      <c r="EF298" s="286"/>
      <c r="EG298" s="297"/>
      <c r="EH298" s="298"/>
      <c r="EI298" s="299"/>
      <c r="EJ298" s="300"/>
      <c r="EK298" s="291"/>
      <c r="EL298" s="286"/>
      <c r="EM298" s="297"/>
      <c r="EN298" s="298"/>
      <c r="EO298" s="299"/>
      <c r="EP298" s="300"/>
      <c r="EQ298" s="291"/>
      <c r="ER298" s="286"/>
      <c r="ES298" s="297"/>
      <c r="ET298" s="298"/>
      <c r="EU298" s="299"/>
      <c r="EV298" s="300"/>
      <c r="EW298" s="291"/>
      <c r="EX298" s="286"/>
      <c r="EY298" s="297"/>
      <c r="EZ298" s="298"/>
      <c r="FA298" s="299"/>
      <c r="FB298" s="300"/>
      <c r="FC298" s="291"/>
      <c r="FD298" s="286"/>
      <c r="FE298" s="297"/>
      <c r="FF298" s="298"/>
      <c r="FG298" s="299"/>
      <c r="FH298" s="300"/>
      <c r="FI298" s="291"/>
      <c r="FJ298" s="286"/>
      <c r="FK298" s="297"/>
      <c r="FL298" s="298"/>
      <c r="FM298" s="299"/>
      <c r="FN298" s="300"/>
      <c r="FO298" s="291"/>
      <c r="FP298" s="286"/>
      <c r="FQ298" s="297"/>
      <c r="FR298" s="298"/>
      <c r="FS298" s="299"/>
      <c r="FT298" s="300"/>
      <c r="FU298" s="291"/>
      <c r="FV298" s="286"/>
      <c r="FW298" s="297"/>
      <c r="FX298" s="298"/>
      <c r="FY298" s="299"/>
      <c r="FZ298" s="300"/>
      <c r="GA298" s="291"/>
      <c r="GB298" s="286"/>
      <c r="GC298" s="297"/>
      <c r="GD298" s="298"/>
      <c r="GE298" s="299"/>
      <c r="GF298" s="300"/>
      <c r="GG298" s="291"/>
      <c r="GH298" s="286"/>
      <c r="GI298" s="297"/>
      <c r="GJ298" s="298"/>
      <c r="GK298" s="299"/>
      <c r="GL298" s="300"/>
      <c r="GM298" s="291"/>
      <c r="GN298" s="286"/>
      <c r="GO298" s="297"/>
      <c r="GP298" s="298"/>
      <c r="GQ298" s="299"/>
      <c r="GR298" s="300"/>
      <c r="GS298" s="291"/>
      <c r="GT298" s="286"/>
      <c r="GU298" s="297"/>
      <c r="GV298" s="298"/>
      <c r="GW298" s="299"/>
      <c r="GX298" s="300"/>
      <c r="GY298" s="291"/>
      <c r="GZ298" s="286"/>
      <c r="HA298" s="297"/>
      <c r="HB298" s="298"/>
      <c r="HC298" s="299"/>
      <c r="HD298" s="300"/>
    </row>
    <row r="299" spans="1:212" x14ac:dyDescent="0.25">
      <c r="A299" s="280">
        <f>IF(AL299=1,(MAXA(A$18:A298)+1),0)</f>
        <v>0</v>
      </c>
      <c r="B299" s="280">
        <f>IF(BF299+BG299+BH299+BI299+BJ299&gt;0,MAXA(B$18:B298)+1,0)</f>
        <v>0</v>
      </c>
      <c r="C299" s="280">
        <f>IF(BL299+BM299+BN299+BO299+BP299&gt;0,MAXA(C$18:C298)+1,0)</f>
        <v>0</v>
      </c>
      <c r="D299" s="280">
        <f>IF(BR299+BS299+BT299+BU299+BV299&gt;0,MAXA(D$18:D298)+1,0)</f>
        <v>0</v>
      </c>
      <c r="E299" s="280">
        <f>IF(BX299+BY299+BZ299+CA299+CB299&gt;0,MAXA(E$18:E298)+1,0)</f>
        <v>0</v>
      </c>
      <c r="F299" s="280">
        <f>IF(CD299+CE299+CF299+CG299+CH299&gt;0,MAXA(F$18:F298)+1,0)</f>
        <v>0</v>
      </c>
      <c r="G299" s="280">
        <f>IF(CJ299+CK299+CL299+CM299+CN299&gt;0,MAXA(G$18:G298)+1,0)</f>
        <v>0</v>
      </c>
      <c r="H299" s="280">
        <f>IF(CP299+CQ299+CR299+CS299+CT299&gt;0,MAXA(H$18:H298)+1,0)</f>
        <v>0</v>
      </c>
      <c r="I299" s="280">
        <f>IF(CV299+CW299+CX299+CY299+CZ299&gt;0,MAXA(I$18:I298)+1,0)</f>
        <v>0</v>
      </c>
      <c r="J299" s="280">
        <f>IF(DB299+DC299+DD299+DE299+DF299&gt;0,MAXA(J$18:J298)+1,0)</f>
        <v>0</v>
      </c>
      <c r="K299" s="280">
        <f>IF(DH299+DI299+DJ299+DK299+DL299&gt;0,MAXA(K$18:K298)+1,0)</f>
        <v>0</v>
      </c>
      <c r="L299" s="280">
        <f>IF(DN299+DO299+DP299+DQ299+DR299&gt;0,MAXA(L$18:L298)+1,0)</f>
        <v>0</v>
      </c>
      <c r="M299" s="280">
        <f>IF(DT299+DU299+DV299+DW299+DX299&gt;0,MAXA(M$18:M298)+1,0)</f>
        <v>0</v>
      </c>
      <c r="N299" s="280">
        <f>IF(DZ299+EA299+EB299+EC299+ED299&gt;0,MAXA(N$18:N298)+1,0)</f>
        <v>0</v>
      </c>
      <c r="O299" s="280">
        <f>IF(EF299+EG299+EH299+EI299+EJ299&gt;0,MAXA(O$18:O298)+1,0)</f>
        <v>0</v>
      </c>
      <c r="P299" s="280">
        <f>IF(EL299+EM299+EN299+EO299+EP299&gt;0,MAXA(P$18:P298)+1,0)</f>
        <v>0</v>
      </c>
      <c r="Q299" s="280">
        <f>IF(ER299+ES299+ET299+EU299+EV299&gt;0,MAXA(Q$18:Q298)+1,0)</f>
        <v>0</v>
      </c>
      <c r="R299" s="280">
        <f>IF(EX299+EY299+EZ299+FA299+FB299&gt;0,MAXA(R$18:R298)+1,0)</f>
        <v>0</v>
      </c>
      <c r="S299" s="280">
        <f>IF(FD299+FE299+FF299+FG299+FH299&gt;0,MAXA(S$18:S298)+1,0)</f>
        <v>0</v>
      </c>
      <c r="T299" s="280">
        <f>IF(FJ299+FK299+FL299+FM299+FN299&gt;0,MAXA(T$18:T298)+1,0)</f>
        <v>0</v>
      </c>
      <c r="U299" s="280">
        <f>IF(FP299+FQ299+FR299+FS299+FT299&gt;0,MAXA(U$18:U298)+1,0)</f>
        <v>0</v>
      </c>
      <c r="V299" s="280">
        <f>IF(FV299+FW299+FX299+FY299+FZ299&gt;0,MAXA(V$18:V298)+1,0)</f>
        <v>0</v>
      </c>
      <c r="W299" s="280">
        <f>IF(GB299+GC299+GD299+GE299+GF299&gt;0,MAXA(W$18:W298)+1,0)</f>
        <v>0</v>
      </c>
      <c r="X299" s="280">
        <f>IF(GH299+GI299+GJ299+GK299+GL299&gt;0,MAXA(X$18:X298)+1,0)</f>
        <v>0</v>
      </c>
      <c r="Y299" s="280">
        <f>IF(GN299+GO299+GP299+GQ299+GR299&gt;0,MAXA(Y$18:Y298)+1,0)</f>
        <v>0</v>
      </c>
      <c r="Z299" s="280">
        <f>IF(GT299+GU299+GV299+GW299+GX299&gt;0,MAXA(Z$18:Z298)+1,0)</f>
        <v>0</v>
      </c>
      <c r="AA299" s="280">
        <f>IF(GZ299+HA299+HB299+HC299+HD299&gt;0,MAXA(AA$18:AA298)+1,0)</f>
        <v>0</v>
      </c>
      <c r="AB299" s="280">
        <f t="shared" si="134"/>
        <v>0</v>
      </c>
      <c r="AC299" s="280">
        <f t="shared" si="135"/>
        <v>0</v>
      </c>
      <c r="AD299" s="280">
        <f t="shared" si="136"/>
        <v>0</v>
      </c>
      <c r="AE299" s="280">
        <f t="shared" si="137"/>
        <v>0</v>
      </c>
      <c r="AF299" s="280">
        <f t="shared" si="138"/>
        <v>0</v>
      </c>
      <c r="AG299" s="280">
        <f t="shared" si="139"/>
        <v>0</v>
      </c>
      <c r="AH299" s="280">
        <f t="shared" si="140"/>
        <v>0</v>
      </c>
      <c r="AI299" s="280">
        <f t="shared" si="141"/>
        <v>0</v>
      </c>
      <c r="AJ299" s="280">
        <f t="shared" si="142"/>
        <v>0</v>
      </c>
      <c r="AK299" s="186" t="e">
        <f>MATCH(AY299,AY$18:AY731,0)</f>
        <v>#N/A</v>
      </c>
      <c r="AL299" s="280">
        <f t="shared" si="143"/>
        <v>0</v>
      </c>
      <c r="AM299" s="280">
        <f t="shared" si="148"/>
        <v>282</v>
      </c>
      <c r="AN299" s="415"/>
      <c r="AO299" s="416"/>
      <c r="AP299" s="303">
        <f t="shared" si="144"/>
        <v>0</v>
      </c>
      <c r="AQ299" s="304">
        <f t="shared" si="145"/>
        <v>0</v>
      </c>
      <c r="AR299" s="305">
        <f t="shared" si="146"/>
        <v>0</v>
      </c>
      <c r="AS299" s="284"/>
      <c r="AT299" s="285" t="str">
        <f t="shared" si="147"/>
        <v/>
      </c>
      <c r="AU299" s="286"/>
      <c r="AV299" s="287"/>
      <c r="AW299" s="288"/>
      <c r="AX299" s="289"/>
      <c r="AY299" s="290"/>
      <c r="AZ299" s="291"/>
      <c r="BA299" s="286"/>
      <c r="BB299" s="290"/>
      <c r="BC299" s="287"/>
      <c r="BD299" s="307"/>
      <c r="BE299" s="309"/>
      <c r="BF299" s="286"/>
      <c r="BG299" s="297"/>
      <c r="BH299" s="298"/>
      <c r="BI299" s="299"/>
      <c r="BJ299" s="300"/>
      <c r="BK299" s="301"/>
      <c r="BL299" s="286"/>
      <c r="BM299" s="297"/>
      <c r="BN299" s="298"/>
      <c r="BO299" s="299"/>
      <c r="BP299" s="300"/>
      <c r="BQ299" s="301"/>
      <c r="BR299" s="286"/>
      <c r="BS299" s="297"/>
      <c r="BT299" s="298"/>
      <c r="BU299" s="299"/>
      <c r="BV299" s="300"/>
      <c r="BW299" s="301"/>
      <c r="BX299" s="286"/>
      <c r="BY299" s="297"/>
      <c r="BZ299" s="298"/>
      <c r="CA299" s="299"/>
      <c r="CB299" s="300"/>
      <c r="CC299" s="291"/>
      <c r="CD299" s="286"/>
      <c r="CE299" s="297"/>
      <c r="CF299" s="298"/>
      <c r="CG299" s="299"/>
      <c r="CH299" s="300"/>
      <c r="CI299" s="291"/>
      <c r="CJ299" s="286"/>
      <c r="CK299" s="297"/>
      <c r="CL299" s="298"/>
      <c r="CM299" s="299"/>
      <c r="CN299" s="300"/>
      <c r="CO299" s="291"/>
      <c r="CP299" s="286"/>
      <c r="CQ299" s="297"/>
      <c r="CR299" s="298"/>
      <c r="CS299" s="299"/>
      <c r="CT299" s="300"/>
      <c r="CU299" s="291"/>
      <c r="CV299" s="286"/>
      <c r="CW299" s="297"/>
      <c r="CX299" s="298"/>
      <c r="CY299" s="299"/>
      <c r="CZ299" s="300"/>
      <c r="DA299" s="291"/>
      <c r="DB299" s="286"/>
      <c r="DC299" s="297"/>
      <c r="DD299" s="298"/>
      <c r="DE299" s="299"/>
      <c r="DF299" s="300"/>
      <c r="DG299" s="291"/>
      <c r="DH299" s="286"/>
      <c r="DI299" s="297"/>
      <c r="DJ299" s="298"/>
      <c r="DK299" s="299"/>
      <c r="DL299" s="300"/>
      <c r="DM299" s="291"/>
      <c r="DN299" s="286"/>
      <c r="DO299" s="297"/>
      <c r="DP299" s="298"/>
      <c r="DQ299" s="299"/>
      <c r="DR299" s="300"/>
      <c r="DS299" s="291"/>
      <c r="DT299" s="286"/>
      <c r="DU299" s="297"/>
      <c r="DV299" s="298"/>
      <c r="DW299" s="299"/>
      <c r="DX299" s="300"/>
      <c r="DY299" s="291"/>
      <c r="DZ299" s="286"/>
      <c r="EA299" s="297"/>
      <c r="EB299" s="298"/>
      <c r="EC299" s="299"/>
      <c r="ED299" s="300"/>
      <c r="EE299" s="291"/>
      <c r="EF299" s="286"/>
      <c r="EG299" s="297"/>
      <c r="EH299" s="298"/>
      <c r="EI299" s="299"/>
      <c r="EJ299" s="300"/>
      <c r="EK299" s="291"/>
      <c r="EL299" s="286"/>
      <c r="EM299" s="297"/>
      <c r="EN299" s="298"/>
      <c r="EO299" s="299"/>
      <c r="EP299" s="300"/>
      <c r="EQ299" s="291"/>
      <c r="ER299" s="286"/>
      <c r="ES299" s="297"/>
      <c r="ET299" s="298"/>
      <c r="EU299" s="299"/>
      <c r="EV299" s="300"/>
      <c r="EW299" s="291"/>
      <c r="EX299" s="286"/>
      <c r="EY299" s="297"/>
      <c r="EZ299" s="298"/>
      <c r="FA299" s="299"/>
      <c r="FB299" s="300"/>
      <c r="FC299" s="291"/>
      <c r="FD299" s="286"/>
      <c r="FE299" s="297"/>
      <c r="FF299" s="298"/>
      <c r="FG299" s="299"/>
      <c r="FH299" s="300"/>
      <c r="FI299" s="291"/>
      <c r="FJ299" s="286"/>
      <c r="FK299" s="297"/>
      <c r="FL299" s="298"/>
      <c r="FM299" s="299"/>
      <c r="FN299" s="300"/>
      <c r="FO299" s="291"/>
      <c r="FP299" s="286"/>
      <c r="FQ299" s="297"/>
      <c r="FR299" s="298"/>
      <c r="FS299" s="299"/>
      <c r="FT299" s="300"/>
      <c r="FU299" s="291"/>
      <c r="FV299" s="286"/>
      <c r="FW299" s="297"/>
      <c r="FX299" s="298"/>
      <c r="FY299" s="299"/>
      <c r="FZ299" s="300"/>
      <c r="GA299" s="291"/>
      <c r="GB299" s="286"/>
      <c r="GC299" s="297"/>
      <c r="GD299" s="298"/>
      <c r="GE299" s="299"/>
      <c r="GF299" s="300"/>
      <c r="GG299" s="291"/>
      <c r="GH299" s="286"/>
      <c r="GI299" s="297"/>
      <c r="GJ299" s="298"/>
      <c r="GK299" s="299"/>
      <c r="GL299" s="300"/>
      <c r="GM299" s="291"/>
      <c r="GN299" s="286"/>
      <c r="GO299" s="297"/>
      <c r="GP299" s="298"/>
      <c r="GQ299" s="299"/>
      <c r="GR299" s="300"/>
      <c r="GS299" s="291"/>
      <c r="GT299" s="286"/>
      <c r="GU299" s="297"/>
      <c r="GV299" s="298"/>
      <c r="GW299" s="299"/>
      <c r="GX299" s="300"/>
      <c r="GY299" s="291"/>
      <c r="GZ299" s="286"/>
      <c r="HA299" s="297"/>
      <c r="HB299" s="298"/>
      <c r="HC299" s="299"/>
      <c r="HD299" s="300"/>
    </row>
    <row r="300" spans="1:212" x14ac:dyDescent="0.25">
      <c r="A300" s="280">
        <f>IF(AL300=1,(MAXA(A$18:A299)+1),0)</f>
        <v>0</v>
      </c>
      <c r="B300" s="280">
        <f>IF(BF300+BG300+BH300+BI300+BJ300&gt;0,MAXA(B$18:B299)+1,0)</f>
        <v>0</v>
      </c>
      <c r="C300" s="280">
        <f>IF(BL300+BM300+BN300+BO300+BP300&gt;0,MAXA(C$18:C299)+1,0)</f>
        <v>0</v>
      </c>
      <c r="D300" s="280">
        <f>IF(BR300+BS300+BT300+BU300+BV300&gt;0,MAXA(D$18:D299)+1,0)</f>
        <v>0</v>
      </c>
      <c r="E300" s="280">
        <f>IF(BX300+BY300+BZ300+CA300+CB300&gt;0,MAXA(E$18:E299)+1,0)</f>
        <v>0</v>
      </c>
      <c r="F300" s="280">
        <f>IF(CD300+CE300+CF300+CG300+CH300&gt;0,MAXA(F$18:F299)+1,0)</f>
        <v>0</v>
      </c>
      <c r="G300" s="280">
        <f>IF(CJ300+CK300+CL300+CM300+CN300&gt;0,MAXA(G$18:G299)+1,0)</f>
        <v>0</v>
      </c>
      <c r="H300" s="280">
        <f>IF(CP300+CQ300+CR300+CS300+CT300&gt;0,MAXA(H$18:H299)+1,0)</f>
        <v>0</v>
      </c>
      <c r="I300" s="280">
        <f>IF(CV300+CW300+CX300+CY300+CZ300&gt;0,MAXA(I$18:I299)+1,0)</f>
        <v>0</v>
      </c>
      <c r="J300" s="280">
        <f>IF(DB300+DC300+DD300+DE300+DF300&gt;0,MAXA(J$18:J299)+1,0)</f>
        <v>0</v>
      </c>
      <c r="K300" s="280">
        <f>IF(DH300+DI300+DJ300+DK300+DL300&gt;0,MAXA(K$18:K299)+1,0)</f>
        <v>0</v>
      </c>
      <c r="L300" s="280">
        <f>IF(DN300+DO300+DP300+DQ300+DR300&gt;0,MAXA(L$18:L299)+1,0)</f>
        <v>0</v>
      </c>
      <c r="M300" s="280">
        <f>IF(DT300+DU300+DV300+DW300+DX300&gt;0,MAXA(M$18:M299)+1,0)</f>
        <v>0</v>
      </c>
      <c r="N300" s="280">
        <f>IF(DZ300+EA300+EB300+EC300+ED300&gt;0,MAXA(N$18:N299)+1,0)</f>
        <v>0</v>
      </c>
      <c r="O300" s="280">
        <f>IF(EF300+EG300+EH300+EI300+EJ300&gt;0,MAXA(O$18:O299)+1,0)</f>
        <v>0</v>
      </c>
      <c r="P300" s="280">
        <f>IF(EL300+EM300+EN300+EO300+EP300&gt;0,MAXA(P$18:P299)+1,0)</f>
        <v>0</v>
      </c>
      <c r="Q300" s="280">
        <f>IF(ER300+ES300+ET300+EU300+EV300&gt;0,MAXA(Q$18:Q299)+1,0)</f>
        <v>0</v>
      </c>
      <c r="R300" s="280">
        <f>IF(EX300+EY300+EZ300+FA300+FB300&gt;0,MAXA(R$18:R299)+1,0)</f>
        <v>0</v>
      </c>
      <c r="S300" s="280">
        <f>IF(FD300+FE300+FF300+FG300+FH300&gt;0,MAXA(S$18:S299)+1,0)</f>
        <v>0</v>
      </c>
      <c r="T300" s="280">
        <f>IF(FJ300+FK300+FL300+FM300+FN300&gt;0,MAXA(T$18:T299)+1,0)</f>
        <v>0</v>
      </c>
      <c r="U300" s="280">
        <f>IF(FP300+FQ300+FR300+FS300+FT300&gt;0,MAXA(U$18:U299)+1,0)</f>
        <v>0</v>
      </c>
      <c r="V300" s="280">
        <f>IF(FV300+FW300+FX300+FY300+FZ300&gt;0,MAXA(V$18:V299)+1,0)</f>
        <v>0</v>
      </c>
      <c r="W300" s="280">
        <f>IF(GB300+GC300+GD300+GE300+GF300&gt;0,MAXA(W$18:W299)+1,0)</f>
        <v>0</v>
      </c>
      <c r="X300" s="280">
        <f>IF(GH300+GI300+GJ300+GK300+GL300&gt;0,MAXA(X$18:X299)+1,0)</f>
        <v>0</v>
      </c>
      <c r="Y300" s="280">
        <f>IF(GN300+GO300+GP300+GQ300+GR300&gt;0,MAXA(Y$18:Y299)+1,0)</f>
        <v>0</v>
      </c>
      <c r="Z300" s="280">
        <f>IF(GT300+GU300+GV300+GW300+GX300&gt;0,MAXA(Z$18:Z299)+1,0)</f>
        <v>0</v>
      </c>
      <c r="AA300" s="280">
        <f>IF(GZ300+HA300+HB300+HC300+HD300&gt;0,MAXA(AA$18:AA299)+1,0)</f>
        <v>0</v>
      </c>
      <c r="AB300" s="280">
        <f t="shared" si="134"/>
        <v>0</v>
      </c>
      <c r="AC300" s="280">
        <f t="shared" si="135"/>
        <v>0</v>
      </c>
      <c r="AD300" s="280">
        <f t="shared" si="136"/>
        <v>0</v>
      </c>
      <c r="AE300" s="280">
        <f t="shared" si="137"/>
        <v>0</v>
      </c>
      <c r="AF300" s="280">
        <f t="shared" si="138"/>
        <v>0</v>
      </c>
      <c r="AG300" s="280">
        <f t="shared" si="139"/>
        <v>0</v>
      </c>
      <c r="AH300" s="280">
        <f t="shared" si="140"/>
        <v>0</v>
      </c>
      <c r="AI300" s="280">
        <f t="shared" si="141"/>
        <v>0</v>
      </c>
      <c r="AJ300" s="280">
        <f t="shared" si="142"/>
        <v>0</v>
      </c>
      <c r="AK300" s="186" t="e">
        <f>MATCH(AY300,AY$18:AY732,0)</f>
        <v>#N/A</v>
      </c>
      <c r="AL300" s="280">
        <f t="shared" si="143"/>
        <v>0</v>
      </c>
      <c r="AM300" s="280">
        <f t="shared" si="148"/>
        <v>283</v>
      </c>
      <c r="AN300" s="415"/>
      <c r="AO300" s="416"/>
      <c r="AP300" s="303">
        <f t="shared" si="144"/>
        <v>0</v>
      </c>
      <c r="AQ300" s="304">
        <f t="shared" si="145"/>
        <v>0</v>
      </c>
      <c r="AR300" s="305">
        <f t="shared" si="146"/>
        <v>0</v>
      </c>
      <c r="AS300" s="284"/>
      <c r="AT300" s="285" t="str">
        <f t="shared" si="147"/>
        <v/>
      </c>
      <c r="AU300" s="286"/>
      <c r="AV300" s="287"/>
      <c r="AW300" s="288"/>
      <c r="AX300" s="289"/>
      <c r="AY300" s="290"/>
      <c r="AZ300" s="291"/>
      <c r="BA300" s="286"/>
      <c r="BB300" s="290"/>
      <c r="BC300" s="287"/>
      <c r="BD300" s="307"/>
      <c r="BE300" s="309"/>
      <c r="BF300" s="286"/>
      <c r="BG300" s="297"/>
      <c r="BH300" s="298"/>
      <c r="BI300" s="299"/>
      <c r="BJ300" s="300"/>
      <c r="BK300" s="301"/>
      <c r="BL300" s="286"/>
      <c r="BM300" s="297"/>
      <c r="BN300" s="298"/>
      <c r="BO300" s="299"/>
      <c r="BP300" s="300"/>
      <c r="BQ300" s="301"/>
      <c r="BR300" s="286"/>
      <c r="BS300" s="297"/>
      <c r="BT300" s="298"/>
      <c r="BU300" s="299"/>
      <c r="BV300" s="300"/>
      <c r="BW300" s="301"/>
      <c r="BX300" s="286"/>
      <c r="BY300" s="297"/>
      <c r="BZ300" s="298"/>
      <c r="CA300" s="299"/>
      <c r="CB300" s="300"/>
      <c r="CC300" s="291"/>
      <c r="CD300" s="286"/>
      <c r="CE300" s="297"/>
      <c r="CF300" s="298"/>
      <c r="CG300" s="299"/>
      <c r="CH300" s="300"/>
      <c r="CI300" s="291"/>
      <c r="CJ300" s="286"/>
      <c r="CK300" s="297"/>
      <c r="CL300" s="298"/>
      <c r="CM300" s="299"/>
      <c r="CN300" s="300"/>
      <c r="CO300" s="291"/>
      <c r="CP300" s="286"/>
      <c r="CQ300" s="297"/>
      <c r="CR300" s="298"/>
      <c r="CS300" s="299"/>
      <c r="CT300" s="300"/>
      <c r="CU300" s="291"/>
      <c r="CV300" s="286"/>
      <c r="CW300" s="297"/>
      <c r="CX300" s="298"/>
      <c r="CY300" s="299"/>
      <c r="CZ300" s="300"/>
      <c r="DA300" s="291"/>
      <c r="DB300" s="286"/>
      <c r="DC300" s="297"/>
      <c r="DD300" s="298"/>
      <c r="DE300" s="299"/>
      <c r="DF300" s="300"/>
      <c r="DG300" s="291"/>
      <c r="DH300" s="286"/>
      <c r="DI300" s="297"/>
      <c r="DJ300" s="298"/>
      <c r="DK300" s="299"/>
      <c r="DL300" s="300"/>
      <c r="DM300" s="291"/>
      <c r="DN300" s="286"/>
      <c r="DO300" s="297"/>
      <c r="DP300" s="298"/>
      <c r="DQ300" s="299"/>
      <c r="DR300" s="300"/>
      <c r="DS300" s="291"/>
      <c r="DT300" s="286"/>
      <c r="DU300" s="297"/>
      <c r="DV300" s="298"/>
      <c r="DW300" s="299"/>
      <c r="DX300" s="300"/>
      <c r="DY300" s="291"/>
      <c r="DZ300" s="286"/>
      <c r="EA300" s="297"/>
      <c r="EB300" s="298"/>
      <c r="EC300" s="299"/>
      <c r="ED300" s="300"/>
      <c r="EE300" s="291"/>
      <c r="EF300" s="286"/>
      <c r="EG300" s="297"/>
      <c r="EH300" s="298"/>
      <c r="EI300" s="299"/>
      <c r="EJ300" s="300"/>
      <c r="EK300" s="291"/>
      <c r="EL300" s="286"/>
      <c r="EM300" s="297"/>
      <c r="EN300" s="298"/>
      <c r="EO300" s="299"/>
      <c r="EP300" s="300"/>
      <c r="EQ300" s="291"/>
      <c r="ER300" s="286"/>
      <c r="ES300" s="297"/>
      <c r="ET300" s="298"/>
      <c r="EU300" s="299"/>
      <c r="EV300" s="300"/>
      <c r="EW300" s="291"/>
      <c r="EX300" s="286"/>
      <c r="EY300" s="297"/>
      <c r="EZ300" s="298"/>
      <c r="FA300" s="299"/>
      <c r="FB300" s="300"/>
      <c r="FC300" s="291"/>
      <c r="FD300" s="286"/>
      <c r="FE300" s="297"/>
      <c r="FF300" s="298"/>
      <c r="FG300" s="299"/>
      <c r="FH300" s="300"/>
      <c r="FI300" s="291"/>
      <c r="FJ300" s="286"/>
      <c r="FK300" s="297"/>
      <c r="FL300" s="298"/>
      <c r="FM300" s="299"/>
      <c r="FN300" s="300"/>
      <c r="FO300" s="291"/>
      <c r="FP300" s="286"/>
      <c r="FQ300" s="297"/>
      <c r="FR300" s="298"/>
      <c r="FS300" s="299"/>
      <c r="FT300" s="300"/>
      <c r="FU300" s="291"/>
      <c r="FV300" s="286"/>
      <c r="FW300" s="297"/>
      <c r="FX300" s="298"/>
      <c r="FY300" s="299"/>
      <c r="FZ300" s="300"/>
      <c r="GA300" s="291"/>
      <c r="GB300" s="286"/>
      <c r="GC300" s="297"/>
      <c r="GD300" s="298"/>
      <c r="GE300" s="299"/>
      <c r="GF300" s="300"/>
      <c r="GG300" s="291"/>
      <c r="GH300" s="286"/>
      <c r="GI300" s="297"/>
      <c r="GJ300" s="298"/>
      <c r="GK300" s="299"/>
      <c r="GL300" s="300"/>
      <c r="GM300" s="291"/>
      <c r="GN300" s="286"/>
      <c r="GO300" s="297"/>
      <c r="GP300" s="298"/>
      <c r="GQ300" s="299"/>
      <c r="GR300" s="300"/>
      <c r="GS300" s="291"/>
      <c r="GT300" s="286"/>
      <c r="GU300" s="297"/>
      <c r="GV300" s="298"/>
      <c r="GW300" s="299"/>
      <c r="GX300" s="300"/>
      <c r="GY300" s="291"/>
      <c r="GZ300" s="286"/>
      <c r="HA300" s="297"/>
      <c r="HB300" s="298"/>
      <c r="HC300" s="299"/>
      <c r="HD300" s="300"/>
    </row>
    <row r="301" spans="1:212" x14ac:dyDescent="0.25">
      <c r="A301" s="280">
        <f>IF(AL301=1,(MAXA(A$18:A300)+1),0)</f>
        <v>0</v>
      </c>
      <c r="B301" s="280">
        <f>IF(BF301+BG301+BH301+BI301+BJ301&gt;0,MAXA(B$18:B300)+1,0)</f>
        <v>0</v>
      </c>
      <c r="C301" s="280">
        <f>IF(BL301+BM301+BN301+BO301+BP301&gt;0,MAXA(C$18:C300)+1,0)</f>
        <v>0</v>
      </c>
      <c r="D301" s="280">
        <f>IF(BR301+BS301+BT301+BU301+BV301&gt;0,MAXA(D$18:D300)+1,0)</f>
        <v>0</v>
      </c>
      <c r="E301" s="280">
        <f>IF(BX301+BY301+BZ301+CA301+CB301&gt;0,MAXA(E$18:E300)+1,0)</f>
        <v>0</v>
      </c>
      <c r="F301" s="280">
        <f>IF(CD301+CE301+CF301+CG301+CH301&gt;0,MAXA(F$18:F300)+1,0)</f>
        <v>0</v>
      </c>
      <c r="G301" s="280">
        <f>IF(CJ301+CK301+CL301+CM301+CN301&gt;0,MAXA(G$18:G300)+1,0)</f>
        <v>0</v>
      </c>
      <c r="H301" s="280">
        <f>IF(CP301+CQ301+CR301+CS301+CT301&gt;0,MAXA(H$18:H300)+1,0)</f>
        <v>0</v>
      </c>
      <c r="I301" s="280">
        <f>IF(CV301+CW301+CX301+CY301+CZ301&gt;0,MAXA(I$18:I300)+1,0)</f>
        <v>0</v>
      </c>
      <c r="J301" s="280">
        <f>IF(DB301+DC301+DD301+DE301+DF301&gt;0,MAXA(J$18:J300)+1,0)</f>
        <v>0</v>
      </c>
      <c r="K301" s="280">
        <f>IF(DH301+DI301+DJ301+DK301+DL301&gt;0,MAXA(K$18:K300)+1,0)</f>
        <v>0</v>
      </c>
      <c r="L301" s="280">
        <f>IF(DN301+DO301+DP301+DQ301+DR301&gt;0,MAXA(L$18:L300)+1,0)</f>
        <v>0</v>
      </c>
      <c r="M301" s="280">
        <f>IF(DT301+DU301+DV301+DW301+DX301&gt;0,MAXA(M$18:M300)+1,0)</f>
        <v>0</v>
      </c>
      <c r="N301" s="280">
        <f>IF(DZ301+EA301+EB301+EC301+ED301&gt;0,MAXA(N$18:N300)+1,0)</f>
        <v>0</v>
      </c>
      <c r="O301" s="280">
        <f>IF(EF301+EG301+EH301+EI301+EJ301&gt;0,MAXA(O$18:O300)+1,0)</f>
        <v>0</v>
      </c>
      <c r="P301" s="280">
        <f>IF(EL301+EM301+EN301+EO301+EP301&gt;0,MAXA(P$18:P300)+1,0)</f>
        <v>0</v>
      </c>
      <c r="Q301" s="280">
        <f>IF(ER301+ES301+ET301+EU301+EV301&gt;0,MAXA(Q$18:Q300)+1,0)</f>
        <v>0</v>
      </c>
      <c r="R301" s="280">
        <f>IF(EX301+EY301+EZ301+FA301+FB301&gt;0,MAXA(R$18:R300)+1,0)</f>
        <v>0</v>
      </c>
      <c r="S301" s="280">
        <f>IF(FD301+FE301+FF301+FG301+FH301&gt;0,MAXA(S$18:S300)+1,0)</f>
        <v>0</v>
      </c>
      <c r="T301" s="280">
        <f>IF(FJ301+FK301+FL301+FM301+FN301&gt;0,MAXA(T$18:T300)+1,0)</f>
        <v>0</v>
      </c>
      <c r="U301" s="280">
        <f>IF(FP301+FQ301+FR301+FS301+FT301&gt;0,MAXA(U$18:U300)+1,0)</f>
        <v>0</v>
      </c>
      <c r="V301" s="280">
        <f>IF(FV301+FW301+FX301+FY301+FZ301&gt;0,MAXA(V$18:V300)+1,0)</f>
        <v>0</v>
      </c>
      <c r="W301" s="280">
        <f>IF(GB301+GC301+GD301+GE301+GF301&gt;0,MAXA(W$18:W300)+1,0)</f>
        <v>0</v>
      </c>
      <c r="X301" s="280">
        <f>IF(GH301+GI301+GJ301+GK301+GL301&gt;0,MAXA(X$18:X300)+1,0)</f>
        <v>0</v>
      </c>
      <c r="Y301" s="280">
        <f>IF(GN301+GO301+GP301+GQ301+GR301&gt;0,MAXA(Y$18:Y300)+1,0)</f>
        <v>0</v>
      </c>
      <c r="Z301" s="280">
        <f>IF(GT301+GU301+GV301+GW301+GX301&gt;0,MAXA(Z$18:Z300)+1,0)</f>
        <v>0</v>
      </c>
      <c r="AA301" s="280">
        <f>IF(GZ301+HA301+HB301+HC301+HD301&gt;0,MAXA(AA$18:AA300)+1,0)</f>
        <v>0</v>
      </c>
      <c r="AB301" s="280">
        <f t="shared" si="134"/>
        <v>0</v>
      </c>
      <c r="AC301" s="280">
        <f t="shared" si="135"/>
        <v>0</v>
      </c>
      <c r="AD301" s="280">
        <f t="shared" si="136"/>
        <v>0</v>
      </c>
      <c r="AE301" s="280">
        <f t="shared" si="137"/>
        <v>0</v>
      </c>
      <c r="AF301" s="280">
        <f t="shared" si="138"/>
        <v>0</v>
      </c>
      <c r="AG301" s="280">
        <f t="shared" si="139"/>
        <v>0</v>
      </c>
      <c r="AH301" s="280">
        <f t="shared" si="140"/>
        <v>0</v>
      </c>
      <c r="AI301" s="280">
        <f t="shared" si="141"/>
        <v>0</v>
      </c>
      <c r="AJ301" s="280">
        <f t="shared" si="142"/>
        <v>0</v>
      </c>
      <c r="AK301" s="186" t="e">
        <f>MATCH(AY301,AY$18:AY733,0)</f>
        <v>#N/A</v>
      </c>
      <c r="AL301" s="280">
        <f t="shared" si="143"/>
        <v>0</v>
      </c>
      <c r="AM301" s="280">
        <f t="shared" si="148"/>
        <v>284</v>
      </c>
      <c r="AN301" s="415"/>
      <c r="AO301" s="416"/>
      <c r="AP301" s="303">
        <f t="shared" si="144"/>
        <v>0</v>
      </c>
      <c r="AQ301" s="304">
        <f t="shared" si="145"/>
        <v>0</v>
      </c>
      <c r="AR301" s="305">
        <f t="shared" si="146"/>
        <v>0</v>
      </c>
      <c r="AS301" s="284"/>
      <c r="AT301" s="285" t="str">
        <f t="shared" si="147"/>
        <v/>
      </c>
      <c r="AU301" s="286"/>
      <c r="AV301" s="287"/>
      <c r="AW301" s="288"/>
      <c r="AX301" s="289"/>
      <c r="AY301" s="290"/>
      <c r="AZ301" s="291"/>
      <c r="BA301" s="286"/>
      <c r="BB301" s="290"/>
      <c r="BC301" s="287"/>
      <c r="BD301" s="307"/>
      <c r="BE301" s="309"/>
      <c r="BF301" s="286"/>
      <c r="BG301" s="297"/>
      <c r="BH301" s="298"/>
      <c r="BI301" s="299"/>
      <c r="BJ301" s="300"/>
      <c r="BK301" s="301"/>
      <c r="BL301" s="286"/>
      <c r="BM301" s="297"/>
      <c r="BN301" s="298"/>
      <c r="BO301" s="299"/>
      <c r="BP301" s="300"/>
      <c r="BQ301" s="301"/>
      <c r="BR301" s="286"/>
      <c r="BS301" s="297"/>
      <c r="BT301" s="298"/>
      <c r="BU301" s="299"/>
      <c r="BV301" s="300"/>
      <c r="BW301" s="301"/>
      <c r="BX301" s="286"/>
      <c r="BY301" s="297"/>
      <c r="BZ301" s="298"/>
      <c r="CA301" s="299"/>
      <c r="CB301" s="300"/>
      <c r="CC301" s="291"/>
      <c r="CD301" s="286"/>
      <c r="CE301" s="297"/>
      <c r="CF301" s="298"/>
      <c r="CG301" s="299"/>
      <c r="CH301" s="300"/>
      <c r="CI301" s="291"/>
      <c r="CJ301" s="286"/>
      <c r="CK301" s="297"/>
      <c r="CL301" s="298"/>
      <c r="CM301" s="299"/>
      <c r="CN301" s="300"/>
      <c r="CO301" s="291"/>
      <c r="CP301" s="286"/>
      <c r="CQ301" s="297"/>
      <c r="CR301" s="298"/>
      <c r="CS301" s="299"/>
      <c r="CT301" s="300"/>
      <c r="CU301" s="291"/>
      <c r="CV301" s="286"/>
      <c r="CW301" s="297"/>
      <c r="CX301" s="298"/>
      <c r="CY301" s="299"/>
      <c r="CZ301" s="300"/>
      <c r="DA301" s="291"/>
      <c r="DB301" s="286"/>
      <c r="DC301" s="297"/>
      <c r="DD301" s="298"/>
      <c r="DE301" s="299"/>
      <c r="DF301" s="300"/>
      <c r="DG301" s="291"/>
      <c r="DH301" s="286"/>
      <c r="DI301" s="297"/>
      <c r="DJ301" s="298"/>
      <c r="DK301" s="299"/>
      <c r="DL301" s="300"/>
      <c r="DM301" s="291"/>
      <c r="DN301" s="286"/>
      <c r="DO301" s="297"/>
      <c r="DP301" s="298"/>
      <c r="DQ301" s="299"/>
      <c r="DR301" s="300"/>
      <c r="DS301" s="291"/>
      <c r="DT301" s="286"/>
      <c r="DU301" s="297"/>
      <c r="DV301" s="298"/>
      <c r="DW301" s="299"/>
      <c r="DX301" s="300"/>
      <c r="DY301" s="291"/>
      <c r="DZ301" s="286"/>
      <c r="EA301" s="297"/>
      <c r="EB301" s="298"/>
      <c r="EC301" s="299"/>
      <c r="ED301" s="300"/>
      <c r="EE301" s="291"/>
      <c r="EF301" s="286"/>
      <c r="EG301" s="297"/>
      <c r="EH301" s="298"/>
      <c r="EI301" s="299"/>
      <c r="EJ301" s="300"/>
      <c r="EK301" s="291"/>
      <c r="EL301" s="286"/>
      <c r="EM301" s="297"/>
      <c r="EN301" s="298"/>
      <c r="EO301" s="299"/>
      <c r="EP301" s="300"/>
      <c r="EQ301" s="291"/>
      <c r="ER301" s="286"/>
      <c r="ES301" s="297"/>
      <c r="ET301" s="298"/>
      <c r="EU301" s="299"/>
      <c r="EV301" s="300"/>
      <c r="EW301" s="291"/>
      <c r="EX301" s="286"/>
      <c r="EY301" s="297"/>
      <c r="EZ301" s="298"/>
      <c r="FA301" s="299"/>
      <c r="FB301" s="300"/>
      <c r="FC301" s="291"/>
      <c r="FD301" s="286"/>
      <c r="FE301" s="297"/>
      <c r="FF301" s="298"/>
      <c r="FG301" s="299"/>
      <c r="FH301" s="300"/>
      <c r="FI301" s="291"/>
      <c r="FJ301" s="286"/>
      <c r="FK301" s="297"/>
      <c r="FL301" s="298"/>
      <c r="FM301" s="299"/>
      <c r="FN301" s="300"/>
      <c r="FO301" s="291"/>
      <c r="FP301" s="286"/>
      <c r="FQ301" s="297"/>
      <c r="FR301" s="298"/>
      <c r="FS301" s="299"/>
      <c r="FT301" s="300"/>
      <c r="FU301" s="291"/>
      <c r="FV301" s="286"/>
      <c r="FW301" s="297"/>
      <c r="FX301" s="298"/>
      <c r="FY301" s="299"/>
      <c r="FZ301" s="300"/>
      <c r="GA301" s="291"/>
      <c r="GB301" s="286"/>
      <c r="GC301" s="297"/>
      <c r="GD301" s="298"/>
      <c r="GE301" s="299"/>
      <c r="GF301" s="300"/>
      <c r="GG301" s="291"/>
      <c r="GH301" s="286"/>
      <c r="GI301" s="297"/>
      <c r="GJ301" s="298"/>
      <c r="GK301" s="299"/>
      <c r="GL301" s="300"/>
      <c r="GM301" s="291"/>
      <c r="GN301" s="286"/>
      <c r="GO301" s="297"/>
      <c r="GP301" s="298"/>
      <c r="GQ301" s="299"/>
      <c r="GR301" s="300"/>
      <c r="GS301" s="291"/>
      <c r="GT301" s="286"/>
      <c r="GU301" s="297"/>
      <c r="GV301" s="298"/>
      <c r="GW301" s="299"/>
      <c r="GX301" s="300"/>
      <c r="GY301" s="291"/>
      <c r="GZ301" s="286"/>
      <c r="HA301" s="297"/>
      <c r="HB301" s="298"/>
      <c r="HC301" s="299"/>
      <c r="HD301" s="300"/>
    </row>
    <row r="302" spans="1:212" x14ac:dyDescent="0.25">
      <c r="A302" s="280">
        <f>IF(AL302=1,(MAXA(A$18:A301)+1),0)</f>
        <v>0</v>
      </c>
      <c r="B302" s="280">
        <f>IF(BF302+BG302+BH302+BI302+BJ302&gt;0,MAXA(B$18:B301)+1,0)</f>
        <v>0</v>
      </c>
      <c r="C302" s="280">
        <f>IF(BL302+BM302+BN302+BO302+BP302&gt;0,MAXA(C$18:C301)+1,0)</f>
        <v>0</v>
      </c>
      <c r="D302" s="280">
        <f>IF(BR302+BS302+BT302+BU302+BV302&gt;0,MAXA(D$18:D301)+1,0)</f>
        <v>0</v>
      </c>
      <c r="E302" s="280">
        <f>IF(BX302+BY302+BZ302+CA302+CB302&gt;0,MAXA(E$18:E301)+1,0)</f>
        <v>0</v>
      </c>
      <c r="F302" s="280">
        <f>IF(CD302+CE302+CF302+CG302+CH302&gt;0,MAXA(F$18:F301)+1,0)</f>
        <v>0</v>
      </c>
      <c r="G302" s="280">
        <f>IF(CJ302+CK302+CL302+CM302+CN302&gt;0,MAXA(G$18:G301)+1,0)</f>
        <v>0</v>
      </c>
      <c r="H302" s="280">
        <f>IF(CP302+CQ302+CR302+CS302+CT302&gt;0,MAXA(H$18:H301)+1,0)</f>
        <v>0</v>
      </c>
      <c r="I302" s="280">
        <f>IF(CV302+CW302+CX302+CY302+CZ302&gt;0,MAXA(I$18:I301)+1,0)</f>
        <v>0</v>
      </c>
      <c r="J302" s="280">
        <f>IF(DB302+DC302+DD302+DE302+DF302&gt;0,MAXA(J$18:J301)+1,0)</f>
        <v>0</v>
      </c>
      <c r="K302" s="280">
        <f>IF(DH302+DI302+DJ302+DK302+DL302&gt;0,MAXA(K$18:K301)+1,0)</f>
        <v>0</v>
      </c>
      <c r="L302" s="280">
        <f>IF(DN302+DO302+DP302+DQ302+DR302&gt;0,MAXA(L$18:L301)+1,0)</f>
        <v>0</v>
      </c>
      <c r="M302" s="280">
        <f>IF(DT302+DU302+DV302+DW302+DX302&gt;0,MAXA(M$18:M301)+1,0)</f>
        <v>0</v>
      </c>
      <c r="N302" s="280">
        <f>IF(DZ302+EA302+EB302+EC302+ED302&gt;0,MAXA(N$18:N301)+1,0)</f>
        <v>0</v>
      </c>
      <c r="O302" s="280">
        <f>IF(EF302+EG302+EH302+EI302+EJ302&gt;0,MAXA(O$18:O301)+1,0)</f>
        <v>0</v>
      </c>
      <c r="P302" s="280">
        <f>IF(EL302+EM302+EN302+EO302+EP302&gt;0,MAXA(P$18:P301)+1,0)</f>
        <v>0</v>
      </c>
      <c r="Q302" s="280">
        <f>IF(ER302+ES302+ET302+EU302+EV302&gt;0,MAXA(Q$18:Q301)+1,0)</f>
        <v>0</v>
      </c>
      <c r="R302" s="280">
        <f>IF(EX302+EY302+EZ302+FA302+FB302&gt;0,MAXA(R$18:R301)+1,0)</f>
        <v>0</v>
      </c>
      <c r="S302" s="280">
        <f>IF(FD302+FE302+FF302+FG302+FH302&gt;0,MAXA(S$18:S301)+1,0)</f>
        <v>0</v>
      </c>
      <c r="T302" s="280">
        <f>IF(FJ302+FK302+FL302+FM302+FN302&gt;0,MAXA(T$18:T301)+1,0)</f>
        <v>0</v>
      </c>
      <c r="U302" s="280">
        <f>IF(FP302+FQ302+FR302+FS302+FT302&gt;0,MAXA(U$18:U301)+1,0)</f>
        <v>0</v>
      </c>
      <c r="V302" s="280">
        <f>IF(FV302+FW302+FX302+FY302+FZ302&gt;0,MAXA(V$18:V301)+1,0)</f>
        <v>0</v>
      </c>
      <c r="W302" s="280">
        <f>IF(GB302+GC302+GD302+GE302+GF302&gt;0,MAXA(W$18:W301)+1,0)</f>
        <v>0</v>
      </c>
      <c r="X302" s="280">
        <f>IF(GH302+GI302+GJ302+GK302+GL302&gt;0,MAXA(X$18:X301)+1,0)</f>
        <v>0</v>
      </c>
      <c r="Y302" s="280">
        <f>IF(GN302+GO302+GP302+GQ302+GR302&gt;0,MAXA(Y$18:Y301)+1,0)</f>
        <v>0</v>
      </c>
      <c r="Z302" s="280">
        <f>IF(GT302+GU302+GV302+GW302+GX302&gt;0,MAXA(Z$18:Z301)+1,0)</f>
        <v>0</v>
      </c>
      <c r="AA302" s="280">
        <f>IF(GZ302+HA302+HB302+HC302+HD302&gt;0,MAXA(AA$18:AA301)+1,0)</f>
        <v>0</v>
      </c>
      <c r="AB302" s="280">
        <f t="shared" si="134"/>
        <v>0</v>
      </c>
      <c r="AC302" s="280">
        <f t="shared" si="135"/>
        <v>0</v>
      </c>
      <c r="AD302" s="280">
        <f t="shared" si="136"/>
        <v>0</v>
      </c>
      <c r="AE302" s="280">
        <f t="shared" si="137"/>
        <v>0</v>
      </c>
      <c r="AF302" s="280">
        <f t="shared" si="138"/>
        <v>0</v>
      </c>
      <c r="AG302" s="280">
        <f t="shared" si="139"/>
        <v>0</v>
      </c>
      <c r="AH302" s="280">
        <f t="shared" si="140"/>
        <v>0</v>
      </c>
      <c r="AI302" s="280">
        <f t="shared" si="141"/>
        <v>0</v>
      </c>
      <c r="AJ302" s="280">
        <f t="shared" si="142"/>
        <v>0</v>
      </c>
      <c r="AK302" s="186" t="e">
        <f>MATCH(AY302,AY$18:AY734,0)</f>
        <v>#N/A</v>
      </c>
      <c r="AL302" s="280">
        <f t="shared" si="143"/>
        <v>0</v>
      </c>
      <c r="AM302" s="280">
        <f t="shared" si="148"/>
        <v>285</v>
      </c>
      <c r="AN302" s="415"/>
      <c r="AO302" s="416"/>
      <c r="AP302" s="303">
        <f t="shared" si="144"/>
        <v>0</v>
      </c>
      <c r="AQ302" s="304">
        <f t="shared" si="145"/>
        <v>0</v>
      </c>
      <c r="AR302" s="305">
        <f t="shared" si="146"/>
        <v>0</v>
      </c>
      <c r="AS302" s="284"/>
      <c r="AT302" s="285" t="str">
        <f t="shared" si="147"/>
        <v/>
      </c>
      <c r="AU302" s="286"/>
      <c r="AV302" s="287"/>
      <c r="AW302" s="288"/>
      <c r="AX302" s="289"/>
      <c r="AY302" s="290"/>
      <c r="AZ302" s="291"/>
      <c r="BA302" s="286"/>
      <c r="BB302" s="290"/>
      <c r="BC302" s="287"/>
      <c r="BD302" s="307"/>
      <c r="BE302" s="309"/>
      <c r="BF302" s="286"/>
      <c r="BG302" s="297"/>
      <c r="BH302" s="298"/>
      <c r="BI302" s="299"/>
      <c r="BJ302" s="300"/>
      <c r="BK302" s="301"/>
      <c r="BL302" s="286"/>
      <c r="BM302" s="297"/>
      <c r="BN302" s="298"/>
      <c r="BO302" s="299"/>
      <c r="BP302" s="300"/>
      <c r="BQ302" s="301"/>
      <c r="BR302" s="286"/>
      <c r="BS302" s="297"/>
      <c r="BT302" s="298"/>
      <c r="BU302" s="299"/>
      <c r="BV302" s="300"/>
      <c r="BW302" s="301"/>
      <c r="BX302" s="286"/>
      <c r="BY302" s="297"/>
      <c r="BZ302" s="298"/>
      <c r="CA302" s="299"/>
      <c r="CB302" s="300"/>
      <c r="CC302" s="291"/>
      <c r="CD302" s="286"/>
      <c r="CE302" s="297"/>
      <c r="CF302" s="298"/>
      <c r="CG302" s="299"/>
      <c r="CH302" s="300"/>
      <c r="CI302" s="291"/>
      <c r="CJ302" s="286"/>
      <c r="CK302" s="297"/>
      <c r="CL302" s="298"/>
      <c r="CM302" s="299"/>
      <c r="CN302" s="300"/>
      <c r="CO302" s="291"/>
      <c r="CP302" s="286"/>
      <c r="CQ302" s="297"/>
      <c r="CR302" s="298"/>
      <c r="CS302" s="299"/>
      <c r="CT302" s="300"/>
      <c r="CU302" s="291"/>
      <c r="CV302" s="286"/>
      <c r="CW302" s="297"/>
      <c r="CX302" s="298"/>
      <c r="CY302" s="299"/>
      <c r="CZ302" s="300"/>
      <c r="DA302" s="291"/>
      <c r="DB302" s="286"/>
      <c r="DC302" s="297"/>
      <c r="DD302" s="298"/>
      <c r="DE302" s="299"/>
      <c r="DF302" s="300"/>
      <c r="DG302" s="291"/>
      <c r="DH302" s="286"/>
      <c r="DI302" s="297"/>
      <c r="DJ302" s="298"/>
      <c r="DK302" s="299"/>
      <c r="DL302" s="300"/>
      <c r="DM302" s="291"/>
      <c r="DN302" s="286"/>
      <c r="DO302" s="297"/>
      <c r="DP302" s="298"/>
      <c r="DQ302" s="299"/>
      <c r="DR302" s="300"/>
      <c r="DS302" s="291"/>
      <c r="DT302" s="286"/>
      <c r="DU302" s="297"/>
      <c r="DV302" s="298"/>
      <c r="DW302" s="299"/>
      <c r="DX302" s="300"/>
      <c r="DY302" s="291"/>
      <c r="DZ302" s="286"/>
      <c r="EA302" s="297"/>
      <c r="EB302" s="298"/>
      <c r="EC302" s="299"/>
      <c r="ED302" s="300"/>
      <c r="EE302" s="291"/>
      <c r="EF302" s="286"/>
      <c r="EG302" s="297"/>
      <c r="EH302" s="298"/>
      <c r="EI302" s="299"/>
      <c r="EJ302" s="300"/>
      <c r="EK302" s="291"/>
      <c r="EL302" s="286"/>
      <c r="EM302" s="297"/>
      <c r="EN302" s="298"/>
      <c r="EO302" s="299"/>
      <c r="EP302" s="300"/>
      <c r="EQ302" s="291"/>
      <c r="ER302" s="286"/>
      <c r="ES302" s="297"/>
      <c r="ET302" s="298"/>
      <c r="EU302" s="299"/>
      <c r="EV302" s="300"/>
      <c r="EW302" s="291"/>
      <c r="EX302" s="286"/>
      <c r="EY302" s="297"/>
      <c r="EZ302" s="298"/>
      <c r="FA302" s="299"/>
      <c r="FB302" s="300"/>
      <c r="FC302" s="291"/>
      <c r="FD302" s="286"/>
      <c r="FE302" s="297"/>
      <c r="FF302" s="298"/>
      <c r="FG302" s="299"/>
      <c r="FH302" s="300"/>
      <c r="FI302" s="291"/>
      <c r="FJ302" s="286"/>
      <c r="FK302" s="297"/>
      <c r="FL302" s="298"/>
      <c r="FM302" s="299"/>
      <c r="FN302" s="300"/>
      <c r="FO302" s="291"/>
      <c r="FP302" s="286"/>
      <c r="FQ302" s="297"/>
      <c r="FR302" s="298"/>
      <c r="FS302" s="299"/>
      <c r="FT302" s="300"/>
      <c r="FU302" s="291"/>
      <c r="FV302" s="286"/>
      <c r="FW302" s="297"/>
      <c r="FX302" s="298"/>
      <c r="FY302" s="299"/>
      <c r="FZ302" s="300"/>
      <c r="GA302" s="291"/>
      <c r="GB302" s="286"/>
      <c r="GC302" s="297"/>
      <c r="GD302" s="298"/>
      <c r="GE302" s="299"/>
      <c r="GF302" s="300"/>
      <c r="GG302" s="291"/>
      <c r="GH302" s="286"/>
      <c r="GI302" s="297"/>
      <c r="GJ302" s="298"/>
      <c r="GK302" s="299"/>
      <c r="GL302" s="300"/>
      <c r="GM302" s="291"/>
      <c r="GN302" s="286"/>
      <c r="GO302" s="297"/>
      <c r="GP302" s="298"/>
      <c r="GQ302" s="299"/>
      <c r="GR302" s="300"/>
      <c r="GS302" s="291"/>
      <c r="GT302" s="286"/>
      <c r="GU302" s="297"/>
      <c r="GV302" s="298"/>
      <c r="GW302" s="299"/>
      <c r="GX302" s="300"/>
      <c r="GY302" s="291"/>
      <c r="GZ302" s="286"/>
      <c r="HA302" s="297"/>
      <c r="HB302" s="298"/>
      <c r="HC302" s="299"/>
      <c r="HD302" s="300"/>
    </row>
    <row r="303" spans="1:212" x14ac:dyDescent="0.25">
      <c r="A303" s="280">
        <f>IF(AL303=1,(MAXA(A$18:A302)+1),0)</f>
        <v>0</v>
      </c>
      <c r="B303" s="280">
        <f>IF(BF303+BG303+BH303+BI303+BJ303&gt;0,MAXA(B$18:B302)+1,0)</f>
        <v>0</v>
      </c>
      <c r="C303" s="280">
        <f>IF(BL303+BM303+BN303+BO303+BP303&gt;0,MAXA(C$18:C302)+1,0)</f>
        <v>0</v>
      </c>
      <c r="D303" s="280">
        <f>IF(BR303+BS303+BT303+BU303+BV303&gt;0,MAXA(D$18:D302)+1,0)</f>
        <v>0</v>
      </c>
      <c r="E303" s="280">
        <f>IF(BX303+BY303+BZ303+CA303+CB303&gt;0,MAXA(E$18:E302)+1,0)</f>
        <v>0</v>
      </c>
      <c r="F303" s="280">
        <f>IF(CD303+CE303+CF303+CG303+CH303&gt;0,MAXA(F$18:F302)+1,0)</f>
        <v>0</v>
      </c>
      <c r="G303" s="280">
        <f>IF(CJ303+CK303+CL303+CM303+CN303&gt;0,MAXA(G$18:G302)+1,0)</f>
        <v>0</v>
      </c>
      <c r="H303" s="280">
        <f>IF(CP303+CQ303+CR303+CS303+CT303&gt;0,MAXA(H$18:H302)+1,0)</f>
        <v>0</v>
      </c>
      <c r="I303" s="280">
        <f>IF(CV303+CW303+CX303+CY303+CZ303&gt;0,MAXA(I$18:I302)+1,0)</f>
        <v>0</v>
      </c>
      <c r="J303" s="280">
        <f>IF(DB303+DC303+DD303+DE303+DF303&gt;0,MAXA(J$18:J302)+1,0)</f>
        <v>0</v>
      </c>
      <c r="K303" s="280">
        <f>IF(DH303+DI303+DJ303+DK303+DL303&gt;0,MAXA(K$18:K302)+1,0)</f>
        <v>0</v>
      </c>
      <c r="L303" s="280">
        <f>IF(DN303+DO303+DP303+DQ303+DR303&gt;0,MAXA(L$18:L302)+1,0)</f>
        <v>0</v>
      </c>
      <c r="M303" s="280">
        <f>IF(DT303+DU303+DV303+DW303+DX303&gt;0,MAXA(M$18:M302)+1,0)</f>
        <v>0</v>
      </c>
      <c r="N303" s="280">
        <f>IF(DZ303+EA303+EB303+EC303+ED303&gt;0,MAXA(N$18:N302)+1,0)</f>
        <v>0</v>
      </c>
      <c r="O303" s="280">
        <f>IF(EF303+EG303+EH303+EI303+EJ303&gt;0,MAXA(O$18:O302)+1,0)</f>
        <v>0</v>
      </c>
      <c r="P303" s="280">
        <f>IF(EL303+EM303+EN303+EO303+EP303&gt;0,MAXA(P$18:P302)+1,0)</f>
        <v>0</v>
      </c>
      <c r="Q303" s="280">
        <f>IF(ER303+ES303+ET303+EU303+EV303&gt;0,MAXA(Q$18:Q302)+1,0)</f>
        <v>0</v>
      </c>
      <c r="R303" s="280">
        <f>IF(EX303+EY303+EZ303+FA303+FB303&gt;0,MAXA(R$18:R302)+1,0)</f>
        <v>0</v>
      </c>
      <c r="S303" s="280">
        <f>IF(FD303+FE303+FF303+FG303+FH303&gt;0,MAXA(S$18:S302)+1,0)</f>
        <v>0</v>
      </c>
      <c r="T303" s="280">
        <f>IF(FJ303+FK303+FL303+FM303+FN303&gt;0,MAXA(T$18:T302)+1,0)</f>
        <v>0</v>
      </c>
      <c r="U303" s="280">
        <f>IF(FP303+FQ303+FR303+FS303+FT303&gt;0,MAXA(U$18:U302)+1,0)</f>
        <v>0</v>
      </c>
      <c r="V303" s="280">
        <f>IF(FV303+FW303+FX303+FY303+FZ303&gt;0,MAXA(V$18:V302)+1,0)</f>
        <v>0</v>
      </c>
      <c r="W303" s="280">
        <f>IF(GB303+GC303+GD303+GE303+GF303&gt;0,MAXA(W$18:W302)+1,0)</f>
        <v>0</v>
      </c>
      <c r="X303" s="280">
        <f>IF(GH303+GI303+GJ303+GK303+GL303&gt;0,MAXA(X$18:X302)+1,0)</f>
        <v>0</v>
      </c>
      <c r="Y303" s="280">
        <f>IF(GN303+GO303+GP303+GQ303+GR303&gt;0,MAXA(Y$18:Y302)+1,0)</f>
        <v>0</v>
      </c>
      <c r="Z303" s="280">
        <f>IF(GT303+GU303+GV303+GW303+GX303&gt;0,MAXA(Z$18:Z302)+1,0)</f>
        <v>0</v>
      </c>
      <c r="AA303" s="280">
        <f>IF(GZ303+HA303+HB303+HC303+HD303&gt;0,MAXA(AA$18:AA302)+1,0)</f>
        <v>0</v>
      </c>
      <c r="AB303" s="280">
        <f t="shared" si="134"/>
        <v>0</v>
      </c>
      <c r="AC303" s="280">
        <f t="shared" si="135"/>
        <v>0</v>
      </c>
      <c r="AD303" s="280">
        <f t="shared" si="136"/>
        <v>0</v>
      </c>
      <c r="AE303" s="280">
        <f t="shared" si="137"/>
        <v>0</v>
      </c>
      <c r="AF303" s="280">
        <f t="shared" si="138"/>
        <v>0</v>
      </c>
      <c r="AG303" s="280">
        <f t="shared" si="139"/>
        <v>0</v>
      </c>
      <c r="AH303" s="280">
        <f t="shared" si="140"/>
        <v>0</v>
      </c>
      <c r="AI303" s="280">
        <f t="shared" si="141"/>
        <v>0</v>
      </c>
      <c r="AJ303" s="280">
        <f t="shared" si="142"/>
        <v>0</v>
      </c>
      <c r="AK303" s="186" t="e">
        <f>MATCH(AY303,AY$18:AY735,0)</f>
        <v>#N/A</v>
      </c>
      <c r="AL303" s="280">
        <f t="shared" si="143"/>
        <v>0</v>
      </c>
      <c r="AM303" s="280">
        <f t="shared" si="148"/>
        <v>286</v>
      </c>
      <c r="AN303" s="415"/>
      <c r="AO303" s="416"/>
      <c r="AP303" s="303">
        <f t="shared" si="144"/>
        <v>0</v>
      </c>
      <c r="AQ303" s="304">
        <f t="shared" si="145"/>
        <v>0</v>
      </c>
      <c r="AR303" s="305">
        <f t="shared" si="146"/>
        <v>0</v>
      </c>
      <c r="AS303" s="284"/>
      <c r="AT303" s="285" t="str">
        <f t="shared" si="147"/>
        <v/>
      </c>
      <c r="AU303" s="286"/>
      <c r="AV303" s="287"/>
      <c r="AW303" s="288"/>
      <c r="AX303" s="289"/>
      <c r="AY303" s="290"/>
      <c r="AZ303" s="291"/>
      <c r="BA303" s="286"/>
      <c r="BB303" s="290"/>
      <c r="BC303" s="287"/>
      <c r="BD303" s="307"/>
      <c r="BE303" s="309"/>
      <c r="BF303" s="286"/>
      <c r="BG303" s="297"/>
      <c r="BH303" s="298"/>
      <c r="BI303" s="299"/>
      <c r="BJ303" s="300"/>
      <c r="BK303" s="301"/>
      <c r="BL303" s="286"/>
      <c r="BM303" s="297"/>
      <c r="BN303" s="298"/>
      <c r="BO303" s="299"/>
      <c r="BP303" s="300"/>
      <c r="BQ303" s="301"/>
      <c r="BR303" s="286"/>
      <c r="BS303" s="297"/>
      <c r="BT303" s="298"/>
      <c r="BU303" s="299"/>
      <c r="BV303" s="300"/>
      <c r="BW303" s="301"/>
      <c r="BX303" s="286"/>
      <c r="BY303" s="297"/>
      <c r="BZ303" s="298"/>
      <c r="CA303" s="299"/>
      <c r="CB303" s="300"/>
      <c r="CC303" s="291"/>
      <c r="CD303" s="286"/>
      <c r="CE303" s="297"/>
      <c r="CF303" s="298"/>
      <c r="CG303" s="299"/>
      <c r="CH303" s="300"/>
      <c r="CI303" s="291"/>
      <c r="CJ303" s="286"/>
      <c r="CK303" s="297"/>
      <c r="CL303" s="298"/>
      <c r="CM303" s="299"/>
      <c r="CN303" s="300"/>
      <c r="CO303" s="291"/>
      <c r="CP303" s="286"/>
      <c r="CQ303" s="297"/>
      <c r="CR303" s="298"/>
      <c r="CS303" s="299"/>
      <c r="CT303" s="300"/>
      <c r="CU303" s="291"/>
      <c r="CV303" s="286"/>
      <c r="CW303" s="297"/>
      <c r="CX303" s="298"/>
      <c r="CY303" s="299"/>
      <c r="CZ303" s="300"/>
      <c r="DA303" s="291"/>
      <c r="DB303" s="286"/>
      <c r="DC303" s="297"/>
      <c r="DD303" s="298"/>
      <c r="DE303" s="299"/>
      <c r="DF303" s="300"/>
      <c r="DG303" s="291"/>
      <c r="DH303" s="286"/>
      <c r="DI303" s="297"/>
      <c r="DJ303" s="298"/>
      <c r="DK303" s="299"/>
      <c r="DL303" s="300"/>
      <c r="DM303" s="291"/>
      <c r="DN303" s="286"/>
      <c r="DO303" s="297"/>
      <c r="DP303" s="298"/>
      <c r="DQ303" s="299"/>
      <c r="DR303" s="300"/>
      <c r="DS303" s="291"/>
      <c r="DT303" s="286"/>
      <c r="DU303" s="297"/>
      <c r="DV303" s="298"/>
      <c r="DW303" s="299"/>
      <c r="DX303" s="300"/>
      <c r="DY303" s="291"/>
      <c r="DZ303" s="286"/>
      <c r="EA303" s="297"/>
      <c r="EB303" s="298"/>
      <c r="EC303" s="299"/>
      <c r="ED303" s="300"/>
      <c r="EE303" s="291"/>
      <c r="EF303" s="286"/>
      <c r="EG303" s="297"/>
      <c r="EH303" s="298"/>
      <c r="EI303" s="299"/>
      <c r="EJ303" s="300"/>
      <c r="EK303" s="291"/>
      <c r="EL303" s="286"/>
      <c r="EM303" s="297"/>
      <c r="EN303" s="298"/>
      <c r="EO303" s="299"/>
      <c r="EP303" s="300"/>
      <c r="EQ303" s="291"/>
      <c r="ER303" s="286"/>
      <c r="ES303" s="297"/>
      <c r="ET303" s="298"/>
      <c r="EU303" s="299"/>
      <c r="EV303" s="300"/>
      <c r="EW303" s="291"/>
      <c r="EX303" s="286"/>
      <c r="EY303" s="297"/>
      <c r="EZ303" s="298"/>
      <c r="FA303" s="299"/>
      <c r="FB303" s="300"/>
      <c r="FC303" s="291"/>
      <c r="FD303" s="286"/>
      <c r="FE303" s="297"/>
      <c r="FF303" s="298"/>
      <c r="FG303" s="299"/>
      <c r="FH303" s="300"/>
      <c r="FI303" s="291"/>
      <c r="FJ303" s="286"/>
      <c r="FK303" s="297"/>
      <c r="FL303" s="298"/>
      <c r="FM303" s="299"/>
      <c r="FN303" s="300"/>
      <c r="FO303" s="291"/>
      <c r="FP303" s="286"/>
      <c r="FQ303" s="297"/>
      <c r="FR303" s="298"/>
      <c r="FS303" s="299"/>
      <c r="FT303" s="300"/>
      <c r="FU303" s="291"/>
      <c r="FV303" s="286"/>
      <c r="FW303" s="297"/>
      <c r="FX303" s="298"/>
      <c r="FY303" s="299"/>
      <c r="FZ303" s="300"/>
      <c r="GA303" s="291"/>
      <c r="GB303" s="286"/>
      <c r="GC303" s="297"/>
      <c r="GD303" s="298"/>
      <c r="GE303" s="299"/>
      <c r="GF303" s="300"/>
      <c r="GG303" s="291"/>
      <c r="GH303" s="286"/>
      <c r="GI303" s="297"/>
      <c r="GJ303" s="298"/>
      <c r="GK303" s="299"/>
      <c r="GL303" s="300"/>
      <c r="GM303" s="291"/>
      <c r="GN303" s="286"/>
      <c r="GO303" s="297"/>
      <c r="GP303" s="298"/>
      <c r="GQ303" s="299"/>
      <c r="GR303" s="300"/>
      <c r="GS303" s="291"/>
      <c r="GT303" s="286"/>
      <c r="GU303" s="297"/>
      <c r="GV303" s="298"/>
      <c r="GW303" s="299"/>
      <c r="GX303" s="300"/>
      <c r="GY303" s="291"/>
      <c r="GZ303" s="286"/>
      <c r="HA303" s="297"/>
      <c r="HB303" s="298"/>
      <c r="HC303" s="299"/>
      <c r="HD303" s="300"/>
    </row>
    <row r="304" spans="1:212" x14ac:dyDescent="0.25">
      <c r="A304" s="280">
        <f>IF(AL304=1,(MAXA(A$18:A303)+1),0)</f>
        <v>0</v>
      </c>
      <c r="B304" s="280">
        <f>IF(BF304+BG304+BH304+BI304+BJ304&gt;0,MAXA(B$18:B303)+1,0)</f>
        <v>0</v>
      </c>
      <c r="C304" s="280">
        <f>IF(BL304+BM304+BN304+BO304+BP304&gt;0,MAXA(C$18:C303)+1,0)</f>
        <v>0</v>
      </c>
      <c r="D304" s="280">
        <f>IF(BR304+BS304+BT304+BU304+BV304&gt;0,MAXA(D$18:D303)+1,0)</f>
        <v>0</v>
      </c>
      <c r="E304" s="280">
        <f>IF(BX304+BY304+BZ304+CA304+CB304&gt;0,MAXA(E$18:E303)+1,0)</f>
        <v>0</v>
      </c>
      <c r="F304" s="280">
        <f>IF(CD304+CE304+CF304+CG304+CH304&gt;0,MAXA(F$18:F303)+1,0)</f>
        <v>0</v>
      </c>
      <c r="G304" s="280">
        <f>IF(CJ304+CK304+CL304+CM304+CN304&gt;0,MAXA(G$18:G303)+1,0)</f>
        <v>0</v>
      </c>
      <c r="H304" s="280">
        <f>IF(CP304+CQ304+CR304+CS304+CT304&gt;0,MAXA(H$18:H303)+1,0)</f>
        <v>0</v>
      </c>
      <c r="I304" s="280">
        <f>IF(CV304+CW304+CX304+CY304+CZ304&gt;0,MAXA(I$18:I303)+1,0)</f>
        <v>0</v>
      </c>
      <c r="J304" s="280">
        <f>IF(DB304+DC304+DD304+DE304+DF304&gt;0,MAXA(J$18:J303)+1,0)</f>
        <v>0</v>
      </c>
      <c r="K304" s="280">
        <f>IF(DH304+DI304+DJ304+DK304+DL304&gt;0,MAXA(K$18:K303)+1,0)</f>
        <v>0</v>
      </c>
      <c r="L304" s="280">
        <f>IF(DN304+DO304+DP304+DQ304+DR304&gt;0,MAXA(L$18:L303)+1,0)</f>
        <v>0</v>
      </c>
      <c r="M304" s="280">
        <f>IF(DT304+DU304+DV304+DW304+DX304&gt;0,MAXA(M$18:M303)+1,0)</f>
        <v>0</v>
      </c>
      <c r="N304" s="280">
        <f>IF(DZ304+EA304+EB304+EC304+ED304&gt;0,MAXA(N$18:N303)+1,0)</f>
        <v>0</v>
      </c>
      <c r="O304" s="280">
        <f>IF(EF304+EG304+EH304+EI304+EJ304&gt;0,MAXA(O$18:O303)+1,0)</f>
        <v>0</v>
      </c>
      <c r="P304" s="280">
        <f>IF(EL304+EM304+EN304+EO304+EP304&gt;0,MAXA(P$18:P303)+1,0)</f>
        <v>0</v>
      </c>
      <c r="Q304" s="280">
        <f>IF(ER304+ES304+ET304+EU304+EV304&gt;0,MAXA(Q$18:Q303)+1,0)</f>
        <v>0</v>
      </c>
      <c r="R304" s="280">
        <f>IF(EX304+EY304+EZ304+FA304+FB304&gt;0,MAXA(R$18:R303)+1,0)</f>
        <v>0</v>
      </c>
      <c r="S304" s="280">
        <f>IF(FD304+FE304+FF304+FG304+FH304&gt;0,MAXA(S$18:S303)+1,0)</f>
        <v>0</v>
      </c>
      <c r="T304" s="280">
        <f>IF(FJ304+FK304+FL304+FM304+FN304&gt;0,MAXA(T$18:T303)+1,0)</f>
        <v>0</v>
      </c>
      <c r="U304" s="280">
        <f>IF(FP304+FQ304+FR304+FS304+FT304&gt;0,MAXA(U$18:U303)+1,0)</f>
        <v>0</v>
      </c>
      <c r="V304" s="280">
        <f>IF(FV304+FW304+FX304+FY304+FZ304&gt;0,MAXA(V$18:V303)+1,0)</f>
        <v>0</v>
      </c>
      <c r="W304" s="280">
        <f>IF(GB304+GC304+GD304+GE304+GF304&gt;0,MAXA(W$18:W303)+1,0)</f>
        <v>0</v>
      </c>
      <c r="X304" s="280">
        <f>IF(GH304+GI304+GJ304+GK304+GL304&gt;0,MAXA(X$18:X303)+1,0)</f>
        <v>0</v>
      </c>
      <c r="Y304" s="280">
        <f>IF(GN304+GO304+GP304+GQ304+GR304&gt;0,MAXA(Y$18:Y303)+1,0)</f>
        <v>0</v>
      </c>
      <c r="Z304" s="280">
        <f>IF(GT304+GU304+GV304+GW304+GX304&gt;0,MAXA(Z$18:Z303)+1,0)</f>
        <v>0</v>
      </c>
      <c r="AA304" s="280">
        <f>IF(GZ304+HA304+HB304+HC304+HD304&gt;0,MAXA(AA$18:AA303)+1,0)</f>
        <v>0</v>
      </c>
      <c r="AB304" s="280">
        <f t="shared" si="134"/>
        <v>0</v>
      </c>
      <c r="AC304" s="280">
        <f t="shared" si="135"/>
        <v>0</v>
      </c>
      <c r="AD304" s="280">
        <f t="shared" si="136"/>
        <v>0</v>
      </c>
      <c r="AE304" s="280">
        <f t="shared" si="137"/>
        <v>0</v>
      </c>
      <c r="AF304" s="280">
        <f t="shared" si="138"/>
        <v>0</v>
      </c>
      <c r="AG304" s="280">
        <f t="shared" si="139"/>
        <v>0</v>
      </c>
      <c r="AH304" s="280">
        <f t="shared" si="140"/>
        <v>0</v>
      </c>
      <c r="AI304" s="280">
        <f t="shared" si="141"/>
        <v>0</v>
      </c>
      <c r="AJ304" s="280">
        <f t="shared" si="142"/>
        <v>0</v>
      </c>
      <c r="AK304" s="186" t="e">
        <f>MATCH(AY304,AY$18:AY736,0)</f>
        <v>#N/A</v>
      </c>
      <c r="AL304" s="280">
        <f t="shared" si="143"/>
        <v>0</v>
      </c>
      <c r="AM304" s="280">
        <f t="shared" si="148"/>
        <v>287</v>
      </c>
      <c r="AN304" s="415"/>
      <c r="AO304" s="416"/>
      <c r="AP304" s="303">
        <f t="shared" si="144"/>
        <v>0</v>
      </c>
      <c r="AQ304" s="304">
        <f t="shared" si="145"/>
        <v>0</v>
      </c>
      <c r="AR304" s="305">
        <f t="shared" si="146"/>
        <v>0</v>
      </c>
      <c r="AS304" s="284"/>
      <c r="AT304" s="285" t="str">
        <f t="shared" si="147"/>
        <v/>
      </c>
      <c r="AU304" s="286"/>
      <c r="AV304" s="287"/>
      <c r="AW304" s="288"/>
      <c r="AX304" s="289"/>
      <c r="AY304" s="290"/>
      <c r="AZ304" s="291"/>
      <c r="BA304" s="286"/>
      <c r="BB304" s="290"/>
      <c r="BC304" s="287"/>
      <c r="BD304" s="307"/>
      <c r="BE304" s="309"/>
      <c r="BF304" s="286"/>
      <c r="BG304" s="297"/>
      <c r="BH304" s="298"/>
      <c r="BI304" s="299"/>
      <c r="BJ304" s="300"/>
      <c r="BK304" s="301"/>
      <c r="BL304" s="286"/>
      <c r="BM304" s="297"/>
      <c r="BN304" s="298"/>
      <c r="BO304" s="299"/>
      <c r="BP304" s="300"/>
      <c r="BQ304" s="301"/>
      <c r="BR304" s="286"/>
      <c r="BS304" s="297"/>
      <c r="BT304" s="298"/>
      <c r="BU304" s="299"/>
      <c r="BV304" s="300"/>
      <c r="BW304" s="301"/>
      <c r="BX304" s="286"/>
      <c r="BY304" s="297"/>
      <c r="BZ304" s="298"/>
      <c r="CA304" s="299"/>
      <c r="CB304" s="300"/>
      <c r="CC304" s="291"/>
      <c r="CD304" s="286"/>
      <c r="CE304" s="297"/>
      <c r="CF304" s="298"/>
      <c r="CG304" s="299"/>
      <c r="CH304" s="300"/>
      <c r="CI304" s="291"/>
      <c r="CJ304" s="286"/>
      <c r="CK304" s="297"/>
      <c r="CL304" s="298"/>
      <c r="CM304" s="299"/>
      <c r="CN304" s="300"/>
      <c r="CO304" s="291"/>
      <c r="CP304" s="286"/>
      <c r="CQ304" s="297"/>
      <c r="CR304" s="298"/>
      <c r="CS304" s="299"/>
      <c r="CT304" s="300"/>
      <c r="CU304" s="291"/>
      <c r="CV304" s="286"/>
      <c r="CW304" s="297"/>
      <c r="CX304" s="298"/>
      <c r="CY304" s="299"/>
      <c r="CZ304" s="300"/>
      <c r="DA304" s="291"/>
      <c r="DB304" s="286"/>
      <c r="DC304" s="297"/>
      <c r="DD304" s="298"/>
      <c r="DE304" s="299"/>
      <c r="DF304" s="300"/>
      <c r="DG304" s="291"/>
      <c r="DH304" s="286"/>
      <c r="DI304" s="297"/>
      <c r="DJ304" s="298"/>
      <c r="DK304" s="299"/>
      <c r="DL304" s="300"/>
      <c r="DM304" s="291"/>
      <c r="DN304" s="286"/>
      <c r="DO304" s="297"/>
      <c r="DP304" s="298"/>
      <c r="DQ304" s="299"/>
      <c r="DR304" s="300"/>
      <c r="DS304" s="291"/>
      <c r="DT304" s="286"/>
      <c r="DU304" s="297"/>
      <c r="DV304" s="298"/>
      <c r="DW304" s="299"/>
      <c r="DX304" s="300"/>
      <c r="DY304" s="291"/>
      <c r="DZ304" s="286"/>
      <c r="EA304" s="297"/>
      <c r="EB304" s="298"/>
      <c r="EC304" s="299"/>
      <c r="ED304" s="300"/>
      <c r="EE304" s="291"/>
      <c r="EF304" s="286"/>
      <c r="EG304" s="297"/>
      <c r="EH304" s="298"/>
      <c r="EI304" s="299"/>
      <c r="EJ304" s="300"/>
      <c r="EK304" s="291"/>
      <c r="EL304" s="286"/>
      <c r="EM304" s="297"/>
      <c r="EN304" s="298"/>
      <c r="EO304" s="299"/>
      <c r="EP304" s="300"/>
      <c r="EQ304" s="291"/>
      <c r="ER304" s="286"/>
      <c r="ES304" s="297"/>
      <c r="ET304" s="298"/>
      <c r="EU304" s="299"/>
      <c r="EV304" s="300"/>
      <c r="EW304" s="291"/>
      <c r="EX304" s="286"/>
      <c r="EY304" s="297"/>
      <c r="EZ304" s="298"/>
      <c r="FA304" s="299"/>
      <c r="FB304" s="300"/>
      <c r="FC304" s="291"/>
      <c r="FD304" s="286"/>
      <c r="FE304" s="297"/>
      <c r="FF304" s="298"/>
      <c r="FG304" s="299"/>
      <c r="FH304" s="300"/>
      <c r="FI304" s="291"/>
      <c r="FJ304" s="286"/>
      <c r="FK304" s="297"/>
      <c r="FL304" s="298"/>
      <c r="FM304" s="299"/>
      <c r="FN304" s="300"/>
      <c r="FO304" s="291"/>
      <c r="FP304" s="286"/>
      <c r="FQ304" s="297"/>
      <c r="FR304" s="298"/>
      <c r="FS304" s="299"/>
      <c r="FT304" s="300"/>
      <c r="FU304" s="291"/>
      <c r="FV304" s="286"/>
      <c r="FW304" s="297"/>
      <c r="FX304" s="298"/>
      <c r="FY304" s="299"/>
      <c r="FZ304" s="300"/>
      <c r="GA304" s="291"/>
      <c r="GB304" s="286"/>
      <c r="GC304" s="297"/>
      <c r="GD304" s="298"/>
      <c r="GE304" s="299"/>
      <c r="GF304" s="300"/>
      <c r="GG304" s="291"/>
      <c r="GH304" s="286"/>
      <c r="GI304" s="297"/>
      <c r="GJ304" s="298"/>
      <c r="GK304" s="299"/>
      <c r="GL304" s="300"/>
      <c r="GM304" s="291"/>
      <c r="GN304" s="286"/>
      <c r="GO304" s="297"/>
      <c r="GP304" s="298"/>
      <c r="GQ304" s="299"/>
      <c r="GR304" s="300"/>
      <c r="GS304" s="291"/>
      <c r="GT304" s="286"/>
      <c r="GU304" s="297"/>
      <c r="GV304" s="298"/>
      <c r="GW304" s="299"/>
      <c r="GX304" s="300"/>
      <c r="GY304" s="291"/>
      <c r="GZ304" s="286"/>
      <c r="HA304" s="297"/>
      <c r="HB304" s="298"/>
      <c r="HC304" s="299"/>
      <c r="HD304" s="300"/>
    </row>
    <row r="305" spans="1:212" x14ac:dyDescent="0.25">
      <c r="A305" s="280">
        <f>IF(AL305=1,(MAXA(A$18:A304)+1),0)</f>
        <v>0</v>
      </c>
      <c r="B305" s="280">
        <f>IF(BF305+BG305+BH305+BI305+BJ305&gt;0,MAXA(B$18:B304)+1,0)</f>
        <v>0</v>
      </c>
      <c r="C305" s="280">
        <f>IF(BL305+BM305+BN305+BO305+BP305&gt;0,MAXA(C$18:C304)+1,0)</f>
        <v>0</v>
      </c>
      <c r="D305" s="280">
        <f>IF(BR305+BS305+BT305+BU305+BV305&gt;0,MAXA(D$18:D304)+1,0)</f>
        <v>0</v>
      </c>
      <c r="E305" s="280">
        <f>IF(BX305+BY305+BZ305+CA305+CB305&gt;0,MAXA(E$18:E304)+1,0)</f>
        <v>0</v>
      </c>
      <c r="F305" s="280">
        <f>IF(CD305+CE305+CF305+CG305+CH305&gt;0,MAXA(F$18:F304)+1,0)</f>
        <v>0</v>
      </c>
      <c r="G305" s="280">
        <f>IF(CJ305+CK305+CL305+CM305+CN305&gt;0,MAXA(G$18:G304)+1,0)</f>
        <v>0</v>
      </c>
      <c r="H305" s="280">
        <f>IF(CP305+CQ305+CR305+CS305+CT305&gt;0,MAXA(H$18:H304)+1,0)</f>
        <v>0</v>
      </c>
      <c r="I305" s="280">
        <f>IF(CV305+CW305+CX305+CY305+CZ305&gt;0,MAXA(I$18:I304)+1,0)</f>
        <v>0</v>
      </c>
      <c r="J305" s="280">
        <f>IF(DB305+DC305+DD305+DE305+DF305&gt;0,MAXA(J$18:J304)+1,0)</f>
        <v>0</v>
      </c>
      <c r="K305" s="280">
        <f>IF(DH305+DI305+DJ305+DK305+DL305&gt;0,MAXA(K$18:K304)+1,0)</f>
        <v>0</v>
      </c>
      <c r="L305" s="280">
        <f>IF(DN305+DO305+DP305+DQ305+DR305&gt;0,MAXA(L$18:L304)+1,0)</f>
        <v>0</v>
      </c>
      <c r="M305" s="280">
        <f>IF(DT305+DU305+DV305+DW305+DX305&gt;0,MAXA(M$18:M304)+1,0)</f>
        <v>0</v>
      </c>
      <c r="N305" s="280">
        <f>IF(DZ305+EA305+EB305+EC305+ED305&gt;0,MAXA(N$18:N304)+1,0)</f>
        <v>0</v>
      </c>
      <c r="O305" s="280">
        <f>IF(EF305+EG305+EH305+EI305+EJ305&gt;0,MAXA(O$18:O304)+1,0)</f>
        <v>0</v>
      </c>
      <c r="P305" s="280">
        <f>IF(EL305+EM305+EN305+EO305+EP305&gt;0,MAXA(P$18:P304)+1,0)</f>
        <v>0</v>
      </c>
      <c r="Q305" s="280">
        <f>IF(ER305+ES305+ET305+EU305+EV305&gt;0,MAXA(Q$18:Q304)+1,0)</f>
        <v>0</v>
      </c>
      <c r="R305" s="280">
        <f>IF(EX305+EY305+EZ305+FA305+FB305&gt;0,MAXA(R$18:R304)+1,0)</f>
        <v>0</v>
      </c>
      <c r="S305" s="280">
        <f>IF(FD305+FE305+FF305+FG305+FH305&gt;0,MAXA(S$18:S304)+1,0)</f>
        <v>0</v>
      </c>
      <c r="T305" s="280">
        <f>IF(FJ305+FK305+FL305+FM305+FN305&gt;0,MAXA(T$18:T304)+1,0)</f>
        <v>0</v>
      </c>
      <c r="U305" s="280">
        <f>IF(FP305+FQ305+FR305+FS305+FT305&gt;0,MAXA(U$18:U304)+1,0)</f>
        <v>0</v>
      </c>
      <c r="V305" s="280">
        <f>IF(FV305+FW305+FX305+FY305+FZ305&gt;0,MAXA(V$18:V304)+1,0)</f>
        <v>0</v>
      </c>
      <c r="W305" s="280">
        <f>IF(GB305+GC305+GD305+GE305+GF305&gt;0,MAXA(W$18:W304)+1,0)</f>
        <v>0</v>
      </c>
      <c r="X305" s="280">
        <f>IF(GH305+GI305+GJ305+GK305+GL305&gt;0,MAXA(X$18:X304)+1,0)</f>
        <v>0</v>
      </c>
      <c r="Y305" s="280">
        <f>IF(GN305+GO305+GP305+GQ305+GR305&gt;0,MAXA(Y$18:Y304)+1,0)</f>
        <v>0</v>
      </c>
      <c r="Z305" s="280">
        <f>IF(GT305+GU305+GV305+GW305+GX305&gt;0,MAXA(Z$18:Z304)+1,0)</f>
        <v>0</v>
      </c>
      <c r="AA305" s="280">
        <f>IF(GZ305+HA305+HB305+HC305+HD305&gt;0,MAXA(AA$18:AA304)+1,0)</f>
        <v>0</v>
      </c>
      <c r="AB305" s="280">
        <f t="shared" si="134"/>
        <v>0</v>
      </c>
      <c r="AC305" s="280">
        <f t="shared" si="135"/>
        <v>0</v>
      </c>
      <c r="AD305" s="280">
        <f t="shared" si="136"/>
        <v>0</v>
      </c>
      <c r="AE305" s="280">
        <f t="shared" si="137"/>
        <v>0</v>
      </c>
      <c r="AF305" s="280">
        <f t="shared" si="138"/>
        <v>0</v>
      </c>
      <c r="AG305" s="280">
        <f t="shared" si="139"/>
        <v>0</v>
      </c>
      <c r="AH305" s="280">
        <f t="shared" si="140"/>
        <v>0</v>
      </c>
      <c r="AI305" s="280">
        <f t="shared" si="141"/>
        <v>0</v>
      </c>
      <c r="AJ305" s="280">
        <f t="shared" si="142"/>
        <v>0</v>
      </c>
      <c r="AK305" s="186" t="e">
        <f>MATCH(AY305,AY$18:AY737,0)</f>
        <v>#N/A</v>
      </c>
      <c r="AL305" s="280">
        <f t="shared" si="143"/>
        <v>0</v>
      </c>
      <c r="AM305" s="280">
        <f t="shared" si="148"/>
        <v>288</v>
      </c>
      <c r="AN305" s="415"/>
      <c r="AO305" s="416"/>
      <c r="AP305" s="303">
        <f t="shared" si="144"/>
        <v>0</v>
      </c>
      <c r="AQ305" s="304">
        <f t="shared" si="145"/>
        <v>0</v>
      </c>
      <c r="AR305" s="305">
        <f t="shared" si="146"/>
        <v>0</v>
      </c>
      <c r="AS305" s="284"/>
      <c r="AT305" s="285" t="str">
        <f t="shared" si="147"/>
        <v/>
      </c>
      <c r="AU305" s="286"/>
      <c r="AV305" s="287"/>
      <c r="AW305" s="288"/>
      <c r="AX305" s="289"/>
      <c r="AY305" s="290"/>
      <c r="AZ305" s="291"/>
      <c r="BA305" s="286"/>
      <c r="BB305" s="290"/>
      <c r="BC305" s="287"/>
      <c r="BD305" s="307"/>
      <c r="BE305" s="309"/>
      <c r="BF305" s="286"/>
      <c r="BG305" s="297"/>
      <c r="BH305" s="298"/>
      <c r="BI305" s="299"/>
      <c r="BJ305" s="300"/>
      <c r="BK305" s="301"/>
      <c r="BL305" s="286"/>
      <c r="BM305" s="297"/>
      <c r="BN305" s="298"/>
      <c r="BO305" s="299"/>
      <c r="BP305" s="300"/>
      <c r="BQ305" s="301"/>
      <c r="BR305" s="286"/>
      <c r="BS305" s="297"/>
      <c r="BT305" s="298"/>
      <c r="BU305" s="299"/>
      <c r="BV305" s="300"/>
      <c r="BW305" s="301"/>
      <c r="BX305" s="286"/>
      <c r="BY305" s="297"/>
      <c r="BZ305" s="298"/>
      <c r="CA305" s="299"/>
      <c r="CB305" s="300"/>
      <c r="CC305" s="291"/>
      <c r="CD305" s="286"/>
      <c r="CE305" s="297"/>
      <c r="CF305" s="298"/>
      <c r="CG305" s="299"/>
      <c r="CH305" s="300"/>
      <c r="CI305" s="291"/>
      <c r="CJ305" s="286"/>
      <c r="CK305" s="297"/>
      <c r="CL305" s="298"/>
      <c r="CM305" s="299"/>
      <c r="CN305" s="300"/>
      <c r="CO305" s="291"/>
      <c r="CP305" s="286"/>
      <c r="CQ305" s="297"/>
      <c r="CR305" s="298"/>
      <c r="CS305" s="299"/>
      <c r="CT305" s="300"/>
      <c r="CU305" s="291"/>
      <c r="CV305" s="286"/>
      <c r="CW305" s="297"/>
      <c r="CX305" s="298"/>
      <c r="CY305" s="299"/>
      <c r="CZ305" s="300"/>
      <c r="DA305" s="291"/>
      <c r="DB305" s="286"/>
      <c r="DC305" s="297"/>
      <c r="DD305" s="298"/>
      <c r="DE305" s="299"/>
      <c r="DF305" s="300"/>
      <c r="DG305" s="291"/>
      <c r="DH305" s="286"/>
      <c r="DI305" s="297"/>
      <c r="DJ305" s="298"/>
      <c r="DK305" s="299"/>
      <c r="DL305" s="300"/>
      <c r="DM305" s="291"/>
      <c r="DN305" s="286"/>
      <c r="DO305" s="297"/>
      <c r="DP305" s="298"/>
      <c r="DQ305" s="299"/>
      <c r="DR305" s="300"/>
      <c r="DS305" s="291"/>
      <c r="DT305" s="286"/>
      <c r="DU305" s="297"/>
      <c r="DV305" s="298"/>
      <c r="DW305" s="299"/>
      <c r="DX305" s="300"/>
      <c r="DY305" s="291"/>
      <c r="DZ305" s="286"/>
      <c r="EA305" s="297"/>
      <c r="EB305" s="298"/>
      <c r="EC305" s="299"/>
      <c r="ED305" s="300"/>
      <c r="EE305" s="291"/>
      <c r="EF305" s="286"/>
      <c r="EG305" s="297"/>
      <c r="EH305" s="298"/>
      <c r="EI305" s="299"/>
      <c r="EJ305" s="300"/>
      <c r="EK305" s="291"/>
      <c r="EL305" s="286"/>
      <c r="EM305" s="297"/>
      <c r="EN305" s="298"/>
      <c r="EO305" s="299"/>
      <c r="EP305" s="300"/>
      <c r="EQ305" s="291"/>
      <c r="ER305" s="286"/>
      <c r="ES305" s="297"/>
      <c r="ET305" s="298"/>
      <c r="EU305" s="299"/>
      <c r="EV305" s="300"/>
      <c r="EW305" s="291"/>
      <c r="EX305" s="286"/>
      <c r="EY305" s="297"/>
      <c r="EZ305" s="298"/>
      <c r="FA305" s="299"/>
      <c r="FB305" s="300"/>
      <c r="FC305" s="291"/>
      <c r="FD305" s="286"/>
      <c r="FE305" s="297"/>
      <c r="FF305" s="298"/>
      <c r="FG305" s="299"/>
      <c r="FH305" s="300"/>
      <c r="FI305" s="291"/>
      <c r="FJ305" s="286"/>
      <c r="FK305" s="297"/>
      <c r="FL305" s="298"/>
      <c r="FM305" s="299"/>
      <c r="FN305" s="300"/>
      <c r="FO305" s="291"/>
      <c r="FP305" s="286"/>
      <c r="FQ305" s="297"/>
      <c r="FR305" s="298"/>
      <c r="FS305" s="299"/>
      <c r="FT305" s="300"/>
      <c r="FU305" s="291"/>
      <c r="FV305" s="286"/>
      <c r="FW305" s="297"/>
      <c r="FX305" s="298"/>
      <c r="FY305" s="299"/>
      <c r="FZ305" s="300"/>
      <c r="GA305" s="291"/>
      <c r="GB305" s="286"/>
      <c r="GC305" s="297"/>
      <c r="GD305" s="298"/>
      <c r="GE305" s="299"/>
      <c r="GF305" s="300"/>
      <c r="GG305" s="291"/>
      <c r="GH305" s="286"/>
      <c r="GI305" s="297"/>
      <c r="GJ305" s="298"/>
      <c r="GK305" s="299"/>
      <c r="GL305" s="300"/>
      <c r="GM305" s="291"/>
      <c r="GN305" s="286"/>
      <c r="GO305" s="297"/>
      <c r="GP305" s="298"/>
      <c r="GQ305" s="299"/>
      <c r="GR305" s="300"/>
      <c r="GS305" s="291"/>
      <c r="GT305" s="286"/>
      <c r="GU305" s="297"/>
      <c r="GV305" s="298"/>
      <c r="GW305" s="299"/>
      <c r="GX305" s="300"/>
      <c r="GY305" s="291"/>
      <c r="GZ305" s="286"/>
      <c r="HA305" s="297"/>
      <c r="HB305" s="298"/>
      <c r="HC305" s="299"/>
      <c r="HD305" s="300"/>
    </row>
    <row r="306" spans="1:212" x14ac:dyDescent="0.25">
      <c r="A306" s="280">
        <f>IF(AL306=1,(MAXA(A$18:A305)+1),0)</f>
        <v>0</v>
      </c>
      <c r="B306" s="280">
        <f>IF(BF306+BG306+BH306+BI306+BJ306&gt;0,MAXA(B$18:B305)+1,0)</f>
        <v>0</v>
      </c>
      <c r="C306" s="280">
        <f>IF(BL306+BM306+BN306+BO306+BP306&gt;0,MAXA(C$18:C305)+1,0)</f>
        <v>0</v>
      </c>
      <c r="D306" s="280">
        <f>IF(BR306+BS306+BT306+BU306+BV306&gt;0,MAXA(D$18:D305)+1,0)</f>
        <v>0</v>
      </c>
      <c r="E306" s="280">
        <f>IF(BX306+BY306+BZ306+CA306+CB306&gt;0,MAXA(E$18:E305)+1,0)</f>
        <v>0</v>
      </c>
      <c r="F306" s="280">
        <f>IF(CD306+CE306+CF306+CG306+CH306&gt;0,MAXA(F$18:F305)+1,0)</f>
        <v>0</v>
      </c>
      <c r="G306" s="280">
        <f>IF(CJ306+CK306+CL306+CM306+CN306&gt;0,MAXA(G$18:G305)+1,0)</f>
        <v>0</v>
      </c>
      <c r="H306" s="280">
        <f>IF(CP306+CQ306+CR306+CS306+CT306&gt;0,MAXA(H$18:H305)+1,0)</f>
        <v>0</v>
      </c>
      <c r="I306" s="280">
        <f>IF(CV306+CW306+CX306+CY306+CZ306&gt;0,MAXA(I$18:I305)+1,0)</f>
        <v>0</v>
      </c>
      <c r="J306" s="280">
        <f>IF(DB306+DC306+DD306+DE306+DF306&gt;0,MAXA(J$18:J305)+1,0)</f>
        <v>0</v>
      </c>
      <c r="K306" s="280">
        <f>IF(DH306+DI306+DJ306+DK306+DL306&gt;0,MAXA(K$18:K305)+1,0)</f>
        <v>0</v>
      </c>
      <c r="L306" s="280">
        <f>IF(DN306+DO306+DP306+DQ306+DR306&gt;0,MAXA(L$18:L305)+1,0)</f>
        <v>0</v>
      </c>
      <c r="M306" s="280">
        <f>IF(DT306+DU306+DV306+DW306+DX306&gt;0,MAXA(M$18:M305)+1,0)</f>
        <v>0</v>
      </c>
      <c r="N306" s="280">
        <f>IF(DZ306+EA306+EB306+EC306+ED306&gt;0,MAXA(N$18:N305)+1,0)</f>
        <v>0</v>
      </c>
      <c r="O306" s="280">
        <f>IF(EF306+EG306+EH306+EI306+EJ306&gt;0,MAXA(O$18:O305)+1,0)</f>
        <v>0</v>
      </c>
      <c r="P306" s="280">
        <f>IF(EL306+EM306+EN306+EO306+EP306&gt;0,MAXA(P$18:P305)+1,0)</f>
        <v>0</v>
      </c>
      <c r="Q306" s="280">
        <f>IF(ER306+ES306+ET306+EU306+EV306&gt;0,MAXA(Q$18:Q305)+1,0)</f>
        <v>0</v>
      </c>
      <c r="R306" s="280">
        <f>IF(EX306+EY306+EZ306+FA306+FB306&gt;0,MAXA(R$18:R305)+1,0)</f>
        <v>0</v>
      </c>
      <c r="S306" s="280">
        <f>IF(FD306+FE306+FF306+FG306+FH306&gt;0,MAXA(S$18:S305)+1,0)</f>
        <v>0</v>
      </c>
      <c r="T306" s="280">
        <f>IF(FJ306+FK306+FL306+FM306+FN306&gt;0,MAXA(T$18:T305)+1,0)</f>
        <v>0</v>
      </c>
      <c r="U306" s="280">
        <f>IF(FP306+FQ306+FR306+FS306+FT306&gt;0,MAXA(U$18:U305)+1,0)</f>
        <v>0</v>
      </c>
      <c r="V306" s="280">
        <f>IF(FV306+FW306+FX306+FY306+FZ306&gt;0,MAXA(V$18:V305)+1,0)</f>
        <v>0</v>
      </c>
      <c r="W306" s="280">
        <f>IF(GB306+GC306+GD306+GE306+GF306&gt;0,MAXA(W$18:W305)+1,0)</f>
        <v>0</v>
      </c>
      <c r="X306" s="280">
        <f>IF(GH306+GI306+GJ306+GK306+GL306&gt;0,MAXA(X$18:X305)+1,0)</f>
        <v>0</v>
      </c>
      <c r="Y306" s="280">
        <f>IF(GN306+GO306+GP306+GQ306+GR306&gt;0,MAXA(Y$18:Y305)+1,0)</f>
        <v>0</v>
      </c>
      <c r="Z306" s="280">
        <f>IF(GT306+GU306+GV306+GW306+GX306&gt;0,MAXA(Z$18:Z305)+1,0)</f>
        <v>0</v>
      </c>
      <c r="AA306" s="280">
        <f>IF(GZ306+HA306+HB306+HC306+HD306&gt;0,MAXA(AA$18:AA305)+1,0)</f>
        <v>0</v>
      </c>
      <c r="AB306" s="280">
        <f t="shared" si="134"/>
        <v>0</v>
      </c>
      <c r="AC306" s="280">
        <f t="shared" si="135"/>
        <v>0</v>
      </c>
      <c r="AD306" s="280">
        <f t="shared" si="136"/>
        <v>0</v>
      </c>
      <c r="AE306" s="280">
        <f t="shared" si="137"/>
        <v>0</v>
      </c>
      <c r="AF306" s="280">
        <f t="shared" si="138"/>
        <v>0</v>
      </c>
      <c r="AG306" s="280">
        <f t="shared" si="139"/>
        <v>0</v>
      </c>
      <c r="AH306" s="280">
        <f t="shared" si="140"/>
        <v>0</v>
      </c>
      <c r="AI306" s="280">
        <f t="shared" si="141"/>
        <v>0</v>
      </c>
      <c r="AJ306" s="280">
        <f t="shared" si="142"/>
        <v>0</v>
      </c>
      <c r="AK306" s="186" t="e">
        <f>MATCH(AY306,AY$18:AY738,0)</f>
        <v>#N/A</v>
      </c>
      <c r="AL306" s="280">
        <f t="shared" si="143"/>
        <v>0</v>
      </c>
      <c r="AM306" s="280">
        <f t="shared" si="148"/>
        <v>289</v>
      </c>
      <c r="AN306" s="415"/>
      <c r="AO306" s="416"/>
      <c r="AP306" s="303">
        <f t="shared" si="144"/>
        <v>0</v>
      </c>
      <c r="AQ306" s="304">
        <f t="shared" si="145"/>
        <v>0</v>
      </c>
      <c r="AR306" s="305">
        <f t="shared" si="146"/>
        <v>0</v>
      </c>
      <c r="AS306" s="284"/>
      <c r="AT306" s="285" t="str">
        <f t="shared" si="147"/>
        <v/>
      </c>
      <c r="AU306" s="286"/>
      <c r="AV306" s="287"/>
      <c r="AW306" s="288"/>
      <c r="AX306" s="289"/>
      <c r="AY306" s="290"/>
      <c r="AZ306" s="291"/>
      <c r="BA306" s="286"/>
      <c r="BB306" s="290"/>
      <c r="BC306" s="287"/>
      <c r="BD306" s="307"/>
      <c r="BE306" s="309"/>
      <c r="BF306" s="286"/>
      <c r="BG306" s="297"/>
      <c r="BH306" s="298"/>
      <c r="BI306" s="299"/>
      <c r="BJ306" s="300"/>
      <c r="BK306" s="301"/>
      <c r="BL306" s="286"/>
      <c r="BM306" s="297"/>
      <c r="BN306" s="298"/>
      <c r="BO306" s="299"/>
      <c r="BP306" s="300"/>
      <c r="BQ306" s="301"/>
      <c r="BR306" s="286"/>
      <c r="BS306" s="297"/>
      <c r="BT306" s="298"/>
      <c r="BU306" s="299"/>
      <c r="BV306" s="300"/>
      <c r="BW306" s="301"/>
      <c r="BX306" s="286"/>
      <c r="BY306" s="297"/>
      <c r="BZ306" s="298"/>
      <c r="CA306" s="299"/>
      <c r="CB306" s="300"/>
      <c r="CC306" s="291"/>
      <c r="CD306" s="286"/>
      <c r="CE306" s="297"/>
      <c r="CF306" s="298"/>
      <c r="CG306" s="299"/>
      <c r="CH306" s="300"/>
      <c r="CI306" s="291"/>
      <c r="CJ306" s="286"/>
      <c r="CK306" s="297"/>
      <c r="CL306" s="298"/>
      <c r="CM306" s="299"/>
      <c r="CN306" s="300"/>
      <c r="CO306" s="291"/>
      <c r="CP306" s="286"/>
      <c r="CQ306" s="297"/>
      <c r="CR306" s="298"/>
      <c r="CS306" s="299"/>
      <c r="CT306" s="300"/>
      <c r="CU306" s="291"/>
      <c r="CV306" s="286"/>
      <c r="CW306" s="297"/>
      <c r="CX306" s="298"/>
      <c r="CY306" s="299"/>
      <c r="CZ306" s="300"/>
      <c r="DA306" s="291"/>
      <c r="DB306" s="286"/>
      <c r="DC306" s="297"/>
      <c r="DD306" s="298"/>
      <c r="DE306" s="299"/>
      <c r="DF306" s="300"/>
      <c r="DG306" s="291"/>
      <c r="DH306" s="286"/>
      <c r="DI306" s="297"/>
      <c r="DJ306" s="298"/>
      <c r="DK306" s="299"/>
      <c r="DL306" s="300"/>
      <c r="DM306" s="291"/>
      <c r="DN306" s="286"/>
      <c r="DO306" s="297"/>
      <c r="DP306" s="298"/>
      <c r="DQ306" s="299"/>
      <c r="DR306" s="300"/>
      <c r="DS306" s="291"/>
      <c r="DT306" s="286"/>
      <c r="DU306" s="297"/>
      <c r="DV306" s="298"/>
      <c r="DW306" s="299"/>
      <c r="DX306" s="300"/>
      <c r="DY306" s="291"/>
      <c r="DZ306" s="286"/>
      <c r="EA306" s="297"/>
      <c r="EB306" s="298"/>
      <c r="EC306" s="299"/>
      <c r="ED306" s="300"/>
      <c r="EE306" s="291"/>
      <c r="EF306" s="286"/>
      <c r="EG306" s="297"/>
      <c r="EH306" s="298"/>
      <c r="EI306" s="299"/>
      <c r="EJ306" s="300"/>
      <c r="EK306" s="291"/>
      <c r="EL306" s="286"/>
      <c r="EM306" s="297"/>
      <c r="EN306" s="298"/>
      <c r="EO306" s="299"/>
      <c r="EP306" s="300"/>
      <c r="EQ306" s="291"/>
      <c r="ER306" s="286"/>
      <c r="ES306" s="297"/>
      <c r="ET306" s="298"/>
      <c r="EU306" s="299"/>
      <c r="EV306" s="300"/>
      <c r="EW306" s="291"/>
      <c r="EX306" s="286"/>
      <c r="EY306" s="297"/>
      <c r="EZ306" s="298"/>
      <c r="FA306" s="299"/>
      <c r="FB306" s="300"/>
      <c r="FC306" s="291"/>
      <c r="FD306" s="286"/>
      <c r="FE306" s="297"/>
      <c r="FF306" s="298"/>
      <c r="FG306" s="299"/>
      <c r="FH306" s="300"/>
      <c r="FI306" s="291"/>
      <c r="FJ306" s="286"/>
      <c r="FK306" s="297"/>
      <c r="FL306" s="298"/>
      <c r="FM306" s="299"/>
      <c r="FN306" s="300"/>
      <c r="FO306" s="291"/>
      <c r="FP306" s="286"/>
      <c r="FQ306" s="297"/>
      <c r="FR306" s="298"/>
      <c r="FS306" s="299"/>
      <c r="FT306" s="300"/>
      <c r="FU306" s="291"/>
      <c r="FV306" s="286"/>
      <c r="FW306" s="297"/>
      <c r="FX306" s="298"/>
      <c r="FY306" s="299"/>
      <c r="FZ306" s="300"/>
      <c r="GA306" s="291"/>
      <c r="GB306" s="286"/>
      <c r="GC306" s="297"/>
      <c r="GD306" s="298"/>
      <c r="GE306" s="299"/>
      <c r="GF306" s="300"/>
      <c r="GG306" s="291"/>
      <c r="GH306" s="286"/>
      <c r="GI306" s="297"/>
      <c r="GJ306" s="298"/>
      <c r="GK306" s="299"/>
      <c r="GL306" s="300"/>
      <c r="GM306" s="291"/>
      <c r="GN306" s="286"/>
      <c r="GO306" s="297"/>
      <c r="GP306" s="298"/>
      <c r="GQ306" s="299"/>
      <c r="GR306" s="300"/>
      <c r="GS306" s="291"/>
      <c r="GT306" s="286"/>
      <c r="GU306" s="297"/>
      <c r="GV306" s="298"/>
      <c r="GW306" s="299"/>
      <c r="GX306" s="300"/>
      <c r="GY306" s="291"/>
      <c r="GZ306" s="286"/>
      <c r="HA306" s="297"/>
      <c r="HB306" s="298"/>
      <c r="HC306" s="299"/>
      <c r="HD306" s="300"/>
    </row>
    <row r="307" spans="1:212" x14ac:dyDescent="0.25">
      <c r="A307" s="280">
        <f>IF(AL307=1,(MAXA(A$18:A306)+1),0)</f>
        <v>0</v>
      </c>
      <c r="B307" s="280">
        <f>IF(BF307+BG307+BH307+BI307+BJ307&gt;0,MAXA(B$18:B306)+1,0)</f>
        <v>0</v>
      </c>
      <c r="C307" s="280">
        <f>IF(BL307+BM307+BN307+BO307+BP307&gt;0,MAXA(C$18:C306)+1,0)</f>
        <v>0</v>
      </c>
      <c r="D307" s="280">
        <f>IF(BR307+BS307+BT307+BU307+BV307&gt;0,MAXA(D$18:D306)+1,0)</f>
        <v>0</v>
      </c>
      <c r="E307" s="280">
        <f>IF(BX307+BY307+BZ307+CA307+CB307&gt;0,MAXA(E$18:E306)+1,0)</f>
        <v>0</v>
      </c>
      <c r="F307" s="280">
        <f>IF(CD307+CE307+CF307+CG307+CH307&gt;0,MAXA(F$18:F306)+1,0)</f>
        <v>0</v>
      </c>
      <c r="G307" s="280">
        <f>IF(CJ307+CK307+CL307+CM307+CN307&gt;0,MAXA(G$18:G306)+1,0)</f>
        <v>0</v>
      </c>
      <c r="H307" s="280">
        <f>IF(CP307+CQ307+CR307+CS307+CT307&gt;0,MAXA(H$18:H306)+1,0)</f>
        <v>0</v>
      </c>
      <c r="I307" s="280">
        <f>IF(CV307+CW307+CX307+CY307+CZ307&gt;0,MAXA(I$18:I306)+1,0)</f>
        <v>0</v>
      </c>
      <c r="J307" s="280">
        <f>IF(DB307+DC307+DD307+DE307+DF307&gt;0,MAXA(J$18:J306)+1,0)</f>
        <v>0</v>
      </c>
      <c r="K307" s="280">
        <f>IF(DH307+DI307+DJ307+DK307+DL307&gt;0,MAXA(K$18:K306)+1,0)</f>
        <v>0</v>
      </c>
      <c r="L307" s="280">
        <f>IF(DN307+DO307+DP307+DQ307+DR307&gt;0,MAXA(L$18:L306)+1,0)</f>
        <v>0</v>
      </c>
      <c r="M307" s="280">
        <f>IF(DT307+DU307+DV307+DW307+DX307&gt;0,MAXA(M$18:M306)+1,0)</f>
        <v>0</v>
      </c>
      <c r="N307" s="280">
        <f>IF(DZ307+EA307+EB307+EC307+ED307&gt;0,MAXA(N$18:N306)+1,0)</f>
        <v>0</v>
      </c>
      <c r="O307" s="280">
        <f>IF(EF307+EG307+EH307+EI307+EJ307&gt;0,MAXA(O$18:O306)+1,0)</f>
        <v>0</v>
      </c>
      <c r="P307" s="280">
        <f>IF(EL307+EM307+EN307+EO307+EP307&gt;0,MAXA(P$18:P306)+1,0)</f>
        <v>0</v>
      </c>
      <c r="Q307" s="280">
        <f>IF(ER307+ES307+ET307+EU307+EV307&gt;0,MAXA(Q$18:Q306)+1,0)</f>
        <v>0</v>
      </c>
      <c r="R307" s="280">
        <f>IF(EX307+EY307+EZ307+FA307+FB307&gt;0,MAXA(R$18:R306)+1,0)</f>
        <v>0</v>
      </c>
      <c r="S307" s="280">
        <f>IF(FD307+FE307+FF307+FG307+FH307&gt;0,MAXA(S$18:S306)+1,0)</f>
        <v>0</v>
      </c>
      <c r="T307" s="280">
        <f>IF(FJ307+FK307+FL307+FM307+FN307&gt;0,MAXA(T$18:T306)+1,0)</f>
        <v>0</v>
      </c>
      <c r="U307" s="280">
        <f>IF(FP307+FQ307+FR307+FS307+FT307&gt;0,MAXA(U$18:U306)+1,0)</f>
        <v>0</v>
      </c>
      <c r="V307" s="280">
        <f>IF(FV307+FW307+FX307+FY307+FZ307&gt;0,MAXA(V$18:V306)+1,0)</f>
        <v>0</v>
      </c>
      <c r="W307" s="280">
        <f>IF(GB307+GC307+GD307+GE307+GF307&gt;0,MAXA(W$18:W306)+1,0)</f>
        <v>0</v>
      </c>
      <c r="X307" s="280">
        <f>IF(GH307+GI307+GJ307+GK307+GL307&gt;0,MAXA(X$18:X306)+1,0)</f>
        <v>0</v>
      </c>
      <c r="Y307" s="280">
        <f>IF(GN307+GO307+GP307+GQ307+GR307&gt;0,MAXA(Y$18:Y306)+1,0)</f>
        <v>0</v>
      </c>
      <c r="Z307" s="280">
        <f>IF(GT307+GU307+GV307+GW307+GX307&gt;0,MAXA(Z$18:Z306)+1,0)</f>
        <v>0</v>
      </c>
      <c r="AA307" s="280">
        <f>IF(GZ307+HA307+HB307+HC307+HD307&gt;0,MAXA(AA$18:AA306)+1,0)</f>
        <v>0</v>
      </c>
      <c r="AB307" s="280">
        <f t="shared" si="134"/>
        <v>0</v>
      </c>
      <c r="AC307" s="280">
        <f t="shared" si="135"/>
        <v>0</v>
      </c>
      <c r="AD307" s="280">
        <f t="shared" si="136"/>
        <v>0</v>
      </c>
      <c r="AE307" s="280">
        <f t="shared" si="137"/>
        <v>0</v>
      </c>
      <c r="AF307" s="280">
        <f t="shared" si="138"/>
        <v>0</v>
      </c>
      <c r="AG307" s="280">
        <f t="shared" si="139"/>
        <v>0</v>
      </c>
      <c r="AH307" s="280">
        <f t="shared" si="140"/>
        <v>0</v>
      </c>
      <c r="AI307" s="280">
        <f t="shared" si="141"/>
        <v>0</v>
      </c>
      <c r="AJ307" s="280">
        <f t="shared" si="142"/>
        <v>0</v>
      </c>
      <c r="AK307" s="186" t="e">
        <f>MATCH(AY307,AY$18:AY739,0)</f>
        <v>#N/A</v>
      </c>
      <c r="AL307" s="280">
        <f t="shared" si="143"/>
        <v>0</v>
      </c>
      <c r="AM307" s="280">
        <f t="shared" si="148"/>
        <v>290</v>
      </c>
      <c r="AN307" s="415"/>
      <c r="AO307" s="416"/>
      <c r="AP307" s="303">
        <f t="shared" si="144"/>
        <v>0</v>
      </c>
      <c r="AQ307" s="304">
        <f t="shared" si="145"/>
        <v>0</v>
      </c>
      <c r="AR307" s="305">
        <f t="shared" si="146"/>
        <v>0</v>
      </c>
      <c r="AS307" s="284"/>
      <c r="AT307" s="285" t="str">
        <f t="shared" si="147"/>
        <v/>
      </c>
      <c r="AU307" s="286"/>
      <c r="AV307" s="287"/>
      <c r="AW307" s="288"/>
      <c r="AX307" s="289"/>
      <c r="AY307" s="290"/>
      <c r="AZ307" s="291"/>
      <c r="BA307" s="286"/>
      <c r="BB307" s="290"/>
      <c r="BC307" s="287"/>
      <c r="BD307" s="307"/>
      <c r="BE307" s="309"/>
      <c r="BF307" s="286"/>
      <c r="BG307" s="297"/>
      <c r="BH307" s="298"/>
      <c r="BI307" s="299"/>
      <c r="BJ307" s="300"/>
      <c r="BK307" s="301"/>
      <c r="BL307" s="286"/>
      <c r="BM307" s="297"/>
      <c r="BN307" s="298"/>
      <c r="BO307" s="299"/>
      <c r="BP307" s="300"/>
      <c r="BQ307" s="301"/>
      <c r="BR307" s="286"/>
      <c r="BS307" s="297"/>
      <c r="BT307" s="298"/>
      <c r="BU307" s="299"/>
      <c r="BV307" s="300"/>
      <c r="BW307" s="301"/>
      <c r="BX307" s="286"/>
      <c r="BY307" s="297"/>
      <c r="BZ307" s="298"/>
      <c r="CA307" s="299"/>
      <c r="CB307" s="300"/>
      <c r="CC307" s="291"/>
      <c r="CD307" s="286"/>
      <c r="CE307" s="297"/>
      <c r="CF307" s="298"/>
      <c r="CG307" s="299"/>
      <c r="CH307" s="300"/>
      <c r="CI307" s="291"/>
      <c r="CJ307" s="286"/>
      <c r="CK307" s="297"/>
      <c r="CL307" s="298"/>
      <c r="CM307" s="299"/>
      <c r="CN307" s="300"/>
      <c r="CO307" s="291"/>
      <c r="CP307" s="286"/>
      <c r="CQ307" s="297"/>
      <c r="CR307" s="298"/>
      <c r="CS307" s="299"/>
      <c r="CT307" s="300"/>
      <c r="CU307" s="291"/>
      <c r="CV307" s="286"/>
      <c r="CW307" s="297"/>
      <c r="CX307" s="298"/>
      <c r="CY307" s="299"/>
      <c r="CZ307" s="300"/>
      <c r="DA307" s="291"/>
      <c r="DB307" s="286"/>
      <c r="DC307" s="297"/>
      <c r="DD307" s="298"/>
      <c r="DE307" s="299"/>
      <c r="DF307" s="300"/>
      <c r="DG307" s="291"/>
      <c r="DH307" s="286"/>
      <c r="DI307" s="297"/>
      <c r="DJ307" s="298"/>
      <c r="DK307" s="299"/>
      <c r="DL307" s="300"/>
      <c r="DM307" s="291"/>
      <c r="DN307" s="286"/>
      <c r="DO307" s="297"/>
      <c r="DP307" s="298"/>
      <c r="DQ307" s="299"/>
      <c r="DR307" s="300"/>
      <c r="DS307" s="291"/>
      <c r="DT307" s="286"/>
      <c r="DU307" s="297"/>
      <c r="DV307" s="298"/>
      <c r="DW307" s="299"/>
      <c r="DX307" s="300"/>
      <c r="DY307" s="291"/>
      <c r="DZ307" s="286"/>
      <c r="EA307" s="297"/>
      <c r="EB307" s="298"/>
      <c r="EC307" s="299"/>
      <c r="ED307" s="300"/>
      <c r="EE307" s="291"/>
      <c r="EF307" s="286"/>
      <c r="EG307" s="297"/>
      <c r="EH307" s="298"/>
      <c r="EI307" s="299"/>
      <c r="EJ307" s="300"/>
      <c r="EK307" s="291"/>
      <c r="EL307" s="286"/>
      <c r="EM307" s="297"/>
      <c r="EN307" s="298"/>
      <c r="EO307" s="299"/>
      <c r="EP307" s="300"/>
      <c r="EQ307" s="291"/>
      <c r="ER307" s="286"/>
      <c r="ES307" s="297"/>
      <c r="ET307" s="298"/>
      <c r="EU307" s="299"/>
      <c r="EV307" s="300"/>
      <c r="EW307" s="291"/>
      <c r="EX307" s="286"/>
      <c r="EY307" s="297"/>
      <c r="EZ307" s="298"/>
      <c r="FA307" s="299"/>
      <c r="FB307" s="300"/>
      <c r="FC307" s="291"/>
      <c r="FD307" s="286"/>
      <c r="FE307" s="297"/>
      <c r="FF307" s="298"/>
      <c r="FG307" s="299"/>
      <c r="FH307" s="300"/>
      <c r="FI307" s="291"/>
      <c r="FJ307" s="286"/>
      <c r="FK307" s="297"/>
      <c r="FL307" s="298"/>
      <c r="FM307" s="299"/>
      <c r="FN307" s="300"/>
      <c r="FO307" s="291"/>
      <c r="FP307" s="286"/>
      <c r="FQ307" s="297"/>
      <c r="FR307" s="298"/>
      <c r="FS307" s="299"/>
      <c r="FT307" s="300"/>
      <c r="FU307" s="291"/>
      <c r="FV307" s="286"/>
      <c r="FW307" s="297"/>
      <c r="FX307" s="298"/>
      <c r="FY307" s="299"/>
      <c r="FZ307" s="300"/>
      <c r="GA307" s="291"/>
      <c r="GB307" s="286"/>
      <c r="GC307" s="297"/>
      <c r="GD307" s="298"/>
      <c r="GE307" s="299"/>
      <c r="GF307" s="300"/>
      <c r="GG307" s="291"/>
      <c r="GH307" s="286"/>
      <c r="GI307" s="297"/>
      <c r="GJ307" s="298"/>
      <c r="GK307" s="299"/>
      <c r="GL307" s="300"/>
      <c r="GM307" s="291"/>
      <c r="GN307" s="286"/>
      <c r="GO307" s="297"/>
      <c r="GP307" s="298"/>
      <c r="GQ307" s="299"/>
      <c r="GR307" s="300"/>
      <c r="GS307" s="291"/>
      <c r="GT307" s="286"/>
      <c r="GU307" s="297"/>
      <c r="GV307" s="298"/>
      <c r="GW307" s="299"/>
      <c r="GX307" s="300"/>
      <c r="GY307" s="291"/>
      <c r="GZ307" s="286"/>
      <c r="HA307" s="297"/>
      <c r="HB307" s="298"/>
      <c r="HC307" s="299"/>
      <c r="HD307" s="300"/>
    </row>
    <row r="308" spans="1:212" x14ac:dyDescent="0.25">
      <c r="A308" s="280">
        <f>IF(AL308=1,(MAXA(A$18:A307)+1),0)</f>
        <v>0</v>
      </c>
      <c r="B308" s="280">
        <f>IF(BF308+BG308+BH308+BI308+BJ308&gt;0,MAXA(B$18:B307)+1,0)</f>
        <v>0</v>
      </c>
      <c r="C308" s="280">
        <f>IF(BL308+BM308+BN308+BO308+BP308&gt;0,MAXA(C$18:C307)+1,0)</f>
        <v>0</v>
      </c>
      <c r="D308" s="280">
        <f>IF(BR308+BS308+BT308+BU308+BV308&gt;0,MAXA(D$18:D307)+1,0)</f>
        <v>0</v>
      </c>
      <c r="E308" s="280">
        <f>IF(BX308+BY308+BZ308+CA308+CB308&gt;0,MAXA(E$18:E307)+1,0)</f>
        <v>0</v>
      </c>
      <c r="F308" s="280">
        <f>IF(CD308+CE308+CF308+CG308+CH308&gt;0,MAXA(F$18:F307)+1,0)</f>
        <v>0</v>
      </c>
      <c r="G308" s="280">
        <f>IF(CJ308+CK308+CL308+CM308+CN308&gt;0,MAXA(G$18:G307)+1,0)</f>
        <v>0</v>
      </c>
      <c r="H308" s="280">
        <f>IF(CP308+CQ308+CR308+CS308+CT308&gt;0,MAXA(H$18:H307)+1,0)</f>
        <v>0</v>
      </c>
      <c r="I308" s="280">
        <f>IF(CV308+CW308+CX308+CY308+CZ308&gt;0,MAXA(I$18:I307)+1,0)</f>
        <v>0</v>
      </c>
      <c r="J308" s="280">
        <f>IF(DB308+DC308+DD308+DE308+DF308&gt;0,MAXA(J$18:J307)+1,0)</f>
        <v>0</v>
      </c>
      <c r="K308" s="280">
        <f>IF(DH308+DI308+DJ308+DK308+DL308&gt;0,MAXA(K$18:K307)+1,0)</f>
        <v>0</v>
      </c>
      <c r="L308" s="280">
        <f>IF(DN308+DO308+DP308+DQ308+DR308&gt;0,MAXA(L$18:L307)+1,0)</f>
        <v>0</v>
      </c>
      <c r="M308" s="280">
        <f>IF(DT308+DU308+DV308+DW308+DX308&gt;0,MAXA(M$18:M307)+1,0)</f>
        <v>0</v>
      </c>
      <c r="N308" s="280">
        <f>IF(DZ308+EA308+EB308+EC308+ED308&gt;0,MAXA(N$18:N307)+1,0)</f>
        <v>0</v>
      </c>
      <c r="O308" s="280">
        <f>IF(EF308+EG308+EH308+EI308+EJ308&gt;0,MAXA(O$18:O307)+1,0)</f>
        <v>0</v>
      </c>
      <c r="P308" s="280">
        <f>IF(EL308+EM308+EN308+EO308+EP308&gt;0,MAXA(P$18:P307)+1,0)</f>
        <v>0</v>
      </c>
      <c r="Q308" s="280">
        <f>IF(ER308+ES308+ET308+EU308+EV308&gt;0,MAXA(Q$18:Q307)+1,0)</f>
        <v>0</v>
      </c>
      <c r="R308" s="280">
        <f>IF(EX308+EY308+EZ308+FA308+FB308&gt;0,MAXA(R$18:R307)+1,0)</f>
        <v>0</v>
      </c>
      <c r="S308" s="280">
        <f>IF(FD308+FE308+FF308+FG308+FH308&gt;0,MAXA(S$18:S307)+1,0)</f>
        <v>0</v>
      </c>
      <c r="T308" s="280">
        <f>IF(FJ308+FK308+FL308+FM308+FN308&gt;0,MAXA(T$18:T307)+1,0)</f>
        <v>0</v>
      </c>
      <c r="U308" s="280">
        <f>IF(FP308+FQ308+FR308+FS308+FT308&gt;0,MAXA(U$18:U307)+1,0)</f>
        <v>0</v>
      </c>
      <c r="V308" s="280">
        <f>IF(FV308+FW308+FX308+FY308+FZ308&gt;0,MAXA(V$18:V307)+1,0)</f>
        <v>0</v>
      </c>
      <c r="W308" s="280">
        <f>IF(GB308+GC308+GD308+GE308+GF308&gt;0,MAXA(W$18:W307)+1,0)</f>
        <v>0</v>
      </c>
      <c r="X308" s="280">
        <f>IF(GH308+GI308+GJ308+GK308+GL308&gt;0,MAXA(X$18:X307)+1,0)</f>
        <v>0</v>
      </c>
      <c r="Y308" s="280">
        <f>IF(GN308+GO308+GP308+GQ308+GR308&gt;0,MAXA(Y$18:Y307)+1,0)</f>
        <v>0</v>
      </c>
      <c r="Z308" s="280">
        <f>IF(GT308+GU308+GV308+GW308+GX308&gt;0,MAXA(Z$18:Z307)+1,0)</f>
        <v>0</v>
      </c>
      <c r="AA308" s="280">
        <f>IF(GZ308+HA308+HB308+HC308+HD308&gt;0,MAXA(AA$18:AA307)+1,0)</f>
        <v>0</v>
      </c>
      <c r="AB308" s="280">
        <f t="shared" si="134"/>
        <v>0</v>
      </c>
      <c r="AC308" s="280">
        <f t="shared" si="135"/>
        <v>0</v>
      </c>
      <c r="AD308" s="280">
        <f t="shared" si="136"/>
        <v>0</v>
      </c>
      <c r="AE308" s="280">
        <f t="shared" si="137"/>
        <v>0</v>
      </c>
      <c r="AF308" s="280">
        <f t="shared" si="138"/>
        <v>0</v>
      </c>
      <c r="AG308" s="280">
        <f t="shared" si="139"/>
        <v>0</v>
      </c>
      <c r="AH308" s="280">
        <f t="shared" si="140"/>
        <v>0</v>
      </c>
      <c r="AI308" s="280">
        <f t="shared" si="141"/>
        <v>0</v>
      </c>
      <c r="AJ308" s="280">
        <f t="shared" si="142"/>
        <v>0</v>
      </c>
      <c r="AK308" s="186" t="e">
        <f>MATCH(AY308,AY$18:AY740,0)</f>
        <v>#N/A</v>
      </c>
      <c r="AL308" s="280">
        <f t="shared" si="143"/>
        <v>0</v>
      </c>
      <c r="AM308" s="280">
        <f t="shared" si="148"/>
        <v>291</v>
      </c>
      <c r="AN308" s="415"/>
      <c r="AO308" s="416"/>
      <c r="AP308" s="303">
        <f t="shared" si="144"/>
        <v>0</v>
      </c>
      <c r="AQ308" s="304">
        <f t="shared" si="145"/>
        <v>0</v>
      </c>
      <c r="AR308" s="305">
        <f t="shared" si="146"/>
        <v>0</v>
      </c>
      <c r="AS308" s="284"/>
      <c r="AT308" s="285" t="str">
        <f t="shared" si="147"/>
        <v/>
      </c>
      <c r="AU308" s="286"/>
      <c r="AV308" s="287"/>
      <c r="AW308" s="288"/>
      <c r="AX308" s="289"/>
      <c r="AY308" s="290"/>
      <c r="AZ308" s="291"/>
      <c r="BA308" s="286"/>
      <c r="BB308" s="290"/>
      <c r="BC308" s="287"/>
      <c r="BD308" s="307"/>
      <c r="BE308" s="309"/>
      <c r="BF308" s="286"/>
      <c r="BG308" s="297"/>
      <c r="BH308" s="298"/>
      <c r="BI308" s="299"/>
      <c r="BJ308" s="300"/>
      <c r="BK308" s="301"/>
      <c r="BL308" s="286"/>
      <c r="BM308" s="297"/>
      <c r="BN308" s="298"/>
      <c r="BO308" s="299"/>
      <c r="BP308" s="300"/>
      <c r="BQ308" s="301"/>
      <c r="BR308" s="286"/>
      <c r="BS308" s="297"/>
      <c r="BT308" s="298"/>
      <c r="BU308" s="299"/>
      <c r="BV308" s="300"/>
      <c r="BW308" s="301"/>
      <c r="BX308" s="286"/>
      <c r="BY308" s="297"/>
      <c r="BZ308" s="298"/>
      <c r="CA308" s="299"/>
      <c r="CB308" s="300"/>
      <c r="CC308" s="291"/>
      <c r="CD308" s="286"/>
      <c r="CE308" s="297"/>
      <c r="CF308" s="298"/>
      <c r="CG308" s="299"/>
      <c r="CH308" s="300"/>
      <c r="CI308" s="291"/>
      <c r="CJ308" s="286"/>
      <c r="CK308" s="297"/>
      <c r="CL308" s="298"/>
      <c r="CM308" s="299"/>
      <c r="CN308" s="300"/>
      <c r="CO308" s="291"/>
      <c r="CP308" s="286"/>
      <c r="CQ308" s="297"/>
      <c r="CR308" s="298"/>
      <c r="CS308" s="299"/>
      <c r="CT308" s="300"/>
      <c r="CU308" s="291"/>
      <c r="CV308" s="286"/>
      <c r="CW308" s="297"/>
      <c r="CX308" s="298"/>
      <c r="CY308" s="299"/>
      <c r="CZ308" s="300"/>
      <c r="DA308" s="291"/>
      <c r="DB308" s="286"/>
      <c r="DC308" s="297"/>
      <c r="DD308" s="298"/>
      <c r="DE308" s="299"/>
      <c r="DF308" s="300"/>
      <c r="DG308" s="291"/>
      <c r="DH308" s="286"/>
      <c r="DI308" s="297"/>
      <c r="DJ308" s="298"/>
      <c r="DK308" s="299"/>
      <c r="DL308" s="300"/>
      <c r="DM308" s="291"/>
      <c r="DN308" s="286"/>
      <c r="DO308" s="297"/>
      <c r="DP308" s="298"/>
      <c r="DQ308" s="299"/>
      <c r="DR308" s="300"/>
      <c r="DS308" s="291"/>
      <c r="DT308" s="286"/>
      <c r="DU308" s="297"/>
      <c r="DV308" s="298"/>
      <c r="DW308" s="299"/>
      <c r="DX308" s="300"/>
      <c r="DY308" s="291"/>
      <c r="DZ308" s="286"/>
      <c r="EA308" s="297"/>
      <c r="EB308" s="298"/>
      <c r="EC308" s="299"/>
      <c r="ED308" s="300"/>
      <c r="EE308" s="291"/>
      <c r="EF308" s="286"/>
      <c r="EG308" s="297"/>
      <c r="EH308" s="298"/>
      <c r="EI308" s="299"/>
      <c r="EJ308" s="300"/>
      <c r="EK308" s="291"/>
      <c r="EL308" s="286"/>
      <c r="EM308" s="297"/>
      <c r="EN308" s="298"/>
      <c r="EO308" s="299"/>
      <c r="EP308" s="300"/>
      <c r="EQ308" s="291"/>
      <c r="ER308" s="286"/>
      <c r="ES308" s="297"/>
      <c r="ET308" s="298"/>
      <c r="EU308" s="299"/>
      <c r="EV308" s="300"/>
      <c r="EW308" s="291"/>
      <c r="EX308" s="286"/>
      <c r="EY308" s="297"/>
      <c r="EZ308" s="298"/>
      <c r="FA308" s="299"/>
      <c r="FB308" s="300"/>
      <c r="FC308" s="291"/>
      <c r="FD308" s="286"/>
      <c r="FE308" s="297"/>
      <c r="FF308" s="298"/>
      <c r="FG308" s="299"/>
      <c r="FH308" s="300"/>
      <c r="FI308" s="291"/>
      <c r="FJ308" s="286"/>
      <c r="FK308" s="297"/>
      <c r="FL308" s="298"/>
      <c r="FM308" s="299"/>
      <c r="FN308" s="300"/>
      <c r="FO308" s="291"/>
      <c r="FP308" s="286"/>
      <c r="FQ308" s="297"/>
      <c r="FR308" s="298"/>
      <c r="FS308" s="299"/>
      <c r="FT308" s="300"/>
      <c r="FU308" s="291"/>
      <c r="FV308" s="286"/>
      <c r="FW308" s="297"/>
      <c r="FX308" s="298"/>
      <c r="FY308" s="299"/>
      <c r="FZ308" s="300"/>
      <c r="GA308" s="291"/>
      <c r="GB308" s="286"/>
      <c r="GC308" s="297"/>
      <c r="GD308" s="298"/>
      <c r="GE308" s="299"/>
      <c r="GF308" s="300"/>
      <c r="GG308" s="291"/>
      <c r="GH308" s="286"/>
      <c r="GI308" s="297"/>
      <c r="GJ308" s="298"/>
      <c r="GK308" s="299"/>
      <c r="GL308" s="300"/>
      <c r="GM308" s="291"/>
      <c r="GN308" s="286"/>
      <c r="GO308" s="297"/>
      <c r="GP308" s="298"/>
      <c r="GQ308" s="299"/>
      <c r="GR308" s="300"/>
      <c r="GS308" s="291"/>
      <c r="GT308" s="286"/>
      <c r="GU308" s="297"/>
      <c r="GV308" s="298"/>
      <c r="GW308" s="299"/>
      <c r="GX308" s="300"/>
      <c r="GY308" s="291"/>
      <c r="GZ308" s="286"/>
      <c r="HA308" s="297"/>
      <c r="HB308" s="298"/>
      <c r="HC308" s="299"/>
      <c r="HD308" s="300"/>
    </row>
    <row r="309" spans="1:212" x14ac:dyDescent="0.25">
      <c r="A309" s="280">
        <f>IF(AL309=1,(MAXA(A$18:A308)+1),0)</f>
        <v>0</v>
      </c>
      <c r="B309" s="280">
        <f>IF(BF309+BG309+BH309+BI309+BJ309&gt;0,MAXA(B$18:B308)+1,0)</f>
        <v>0</v>
      </c>
      <c r="C309" s="280">
        <f>IF(BL309+BM309+BN309+BO309+BP309&gt;0,MAXA(C$18:C308)+1,0)</f>
        <v>0</v>
      </c>
      <c r="D309" s="280">
        <f>IF(BR309+BS309+BT309+BU309+BV309&gt;0,MAXA(D$18:D308)+1,0)</f>
        <v>0</v>
      </c>
      <c r="E309" s="280">
        <f>IF(BX309+BY309+BZ309+CA309+CB309&gt;0,MAXA(E$18:E308)+1,0)</f>
        <v>0</v>
      </c>
      <c r="F309" s="280">
        <f>IF(CD309+CE309+CF309+CG309+CH309&gt;0,MAXA(F$18:F308)+1,0)</f>
        <v>0</v>
      </c>
      <c r="G309" s="280">
        <f>IF(CJ309+CK309+CL309+CM309+CN309&gt;0,MAXA(G$18:G308)+1,0)</f>
        <v>0</v>
      </c>
      <c r="H309" s="280">
        <f>IF(CP309+CQ309+CR309+CS309+CT309&gt;0,MAXA(H$18:H308)+1,0)</f>
        <v>0</v>
      </c>
      <c r="I309" s="280">
        <f>IF(CV309+CW309+CX309+CY309+CZ309&gt;0,MAXA(I$18:I308)+1,0)</f>
        <v>0</v>
      </c>
      <c r="J309" s="280">
        <f>IF(DB309+DC309+DD309+DE309+DF309&gt;0,MAXA(J$18:J308)+1,0)</f>
        <v>0</v>
      </c>
      <c r="K309" s="280">
        <f>IF(DH309+DI309+DJ309+DK309+DL309&gt;0,MAXA(K$18:K308)+1,0)</f>
        <v>0</v>
      </c>
      <c r="L309" s="280">
        <f>IF(DN309+DO309+DP309+DQ309+DR309&gt;0,MAXA(L$18:L308)+1,0)</f>
        <v>0</v>
      </c>
      <c r="M309" s="280">
        <f>IF(DT309+DU309+DV309+DW309+DX309&gt;0,MAXA(M$18:M308)+1,0)</f>
        <v>0</v>
      </c>
      <c r="N309" s="280">
        <f>IF(DZ309+EA309+EB309+EC309+ED309&gt;0,MAXA(N$18:N308)+1,0)</f>
        <v>0</v>
      </c>
      <c r="O309" s="280">
        <f>IF(EF309+EG309+EH309+EI309+EJ309&gt;0,MAXA(O$18:O308)+1,0)</f>
        <v>0</v>
      </c>
      <c r="P309" s="280">
        <f>IF(EL309+EM309+EN309+EO309+EP309&gt;0,MAXA(P$18:P308)+1,0)</f>
        <v>0</v>
      </c>
      <c r="Q309" s="280">
        <f>IF(ER309+ES309+ET309+EU309+EV309&gt;0,MAXA(Q$18:Q308)+1,0)</f>
        <v>0</v>
      </c>
      <c r="R309" s="280">
        <f>IF(EX309+EY309+EZ309+FA309+FB309&gt;0,MAXA(R$18:R308)+1,0)</f>
        <v>0</v>
      </c>
      <c r="S309" s="280">
        <f>IF(FD309+FE309+FF309+FG309+FH309&gt;0,MAXA(S$18:S308)+1,0)</f>
        <v>0</v>
      </c>
      <c r="T309" s="280">
        <f>IF(FJ309+FK309+FL309+FM309+FN309&gt;0,MAXA(T$18:T308)+1,0)</f>
        <v>0</v>
      </c>
      <c r="U309" s="280">
        <f>IF(FP309+FQ309+FR309+FS309+FT309&gt;0,MAXA(U$18:U308)+1,0)</f>
        <v>0</v>
      </c>
      <c r="V309" s="280">
        <f>IF(FV309+FW309+FX309+FY309+FZ309&gt;0,MAXA(V$18:V308)+1,0)</f>
        <v>0</v>
      </c>
      <c r="W309" s="280">
        <f>IF(GB309+GC309+GD309+GE309+GF309&gt;0,MAXA(W$18:W308)+1,0)</f>
        <v>0</v>
      </c>
      <c r="X309" s="280">
        <f>IF(GH309+GI309+GJ309+GK309+GL309&gt;0,MAXA(X$18:X308)+1,0)</f>
        <v>0</v>
      </c>
      <c r="Y309" s="280">
        <f>IF(GN309+GO309+GP309+GQ309+GR309&gt;0,MAXA(Y$18:Y308)+1,0)</f>
        <v>0</v>
      </c>
      <c r="Z309" s="280">
        <f>IF(GT309+GU309+GV309+GW309+GX309&gt;0,MAXA(Z$18:Z308)+1,0)</f>
        <v>0</v>
      </c>
      <c r="AA309" s="280">
        <f>IF(GZ309+HA309+HB309+HC309+HD309&gt;0,MAXA(AA$18:AA308)+1,0)</f>
        <v>0</v>
      </c>
      <c r="AB309" s="280">
        <f t="shared" si="134"/>
        <v>0</v>
      </c>
      <c r="AC309" s="280">
        <f t="shared" si="135"/>
        <v>0</v>
      </c>
      <c r="AD309" s="280">
        <f t="shared" si="136"/>
        <v>0</v>
      </c>
      <c r="AE309" s="280">
        <f t="shared" si="137"/>
        <v>0</v>
      </c>
      <c r="AF309" s="280">
        <f t="shared" si="138"/>
        <v>0</v>
      </c>
      <c r="AG309" s="280">
        <f t="shared" si="139"/>
        <v>0</v>
      </c>
      <c r="AH309" s="280">
        <f t="shared" si="140"/>
        <v>0</v>
      </c>
      <c r="AI309" s="280">
        <f t="shared" si="141"/>
        <v>0</v>
      </c>
      <c r="AJ309" s="280">
        <f t="shared" si="142"/>
        <v>0</v>
      </c>
      <c r="AK309" s="186" t="e">
        <f>MATCH(AY309,AY$18:AY741,0)</f>
        <v>#N/A</v>
      </c>
      <c r="AL309" s="280">
        <f t="shared" si="143"/>
        <v>0</v>
      </c>
      <c r="AM309" s="280">
        <f t="shared" si="148"/>
        <v>292</v>
      </c>
      <c r="AN309" s="415"/>
      <c r="AO309" s="416"/>
      <c r="AP309" s="303">
        <f t="shared" si="144"/>
        <v>0</v>
      </c>
      <c r="AQ309" s="304">
        <f t="shared" si="145"/>
        <v>0</v>
      </c>
      <c r="AR309" s="305">
        <f t="shared" si="146"/>
        <v>0</v>
      </c>
      <c r="AS309" s="284"/>
      <c r="AT309" s="285" t="str">
        <f t="shared" si="147"/>
        <v/>
      </c>
      <c r="AU309" s="286"/>
      <c r="AV309" s="287"/>
      <c r="AW309" s="288"/>
      <c r="AX309" s="289"/>
      <c r="AY309" s="290"/>
      <c r="AZ309" s="291"/>
      <c r="BA309" s="286"/>
      <c r="BB309" s="290"/>
      <c r="BC309" s="287"/>
      <c r="BD309" s="307"/>
      <c r="BE309" s="309"/>
      <c r="BF309" s="286"/>
      <c r="BG309" s="297"/>
      <c r="BH309" s="298"/>
      <c r="BI309" s="299"/>
      <c r="BJ309" s="300"/>
      <c r="BK309" s="301"/>
      <c r="BL309" s="286"/>
      <c r="BM309" s="297"/>
      <c r="BN309" s="298"/>
      <c r="BO309" s="299"/>
      <c r="BP309" s="300"/>
      <c r="BQ309" s="301"/>
      <c r="BR309" s="286"/>
      <c r="BS309" s="297"/>
      <c r="BT309" s="298"/>
      <c r="BU309" s="299"/>
      <c r="BV309" s="300"/>
      <c r="BW309" s="301"/>
      <c r="BX309" s="286"/>
      <c r="BY309" s="297"/>
      <c r="BZ309" s="298"/>
      <c r="CA309" s="299"/>
      <c r="CB309" s="300"/>
      <c r="CC309" s="291"/>
      <c r="CD309" s="286"/>
      <c r="CE309" s="297"/>
      <c r="CF309" s="298"/>
      <c r="CG309" s="299"/>
      <c r="CH309" s="300"/>
      <c r="CI309" s="291"/>
      <c r="CJ309" s="286"/>
      <c r="CK309" s="297"/>
      <c r="CL309" s="298"/>
      <c r="CM309" s="299"/>
      <c r="CN309" s="300"/>
      <c r="CO309" s="291"/>
      <c r="CP309" s="286"/>
      <c r="CQ309" s="297"/>
      <c r="CR309" s="298"/>
      <c r="CS309" s="299"/>
      <c r="CT309" s="300"/>
      <c r="CU309" s="291"/>
      <c r="CV309" s="286"/>
      <c r="CW309" s="297"/>
      <c r="CX309" s="298"/>
      <c r="CY309" s="299"/>
      <c r="CZ309" s="300"/>
      <c r="DA309" s="291"/>
      <c r="DB309" s="286"/>
      <c r="DC309" s="297"/>
      <c r="DD309" s="298"/>
      <c r="DE309" s="299"/>
      <c r="DF309" s="300"/>
      <c r="DG309" s="291"/>
      <c r="DH309" s="286"/>
      <c r="DI309" s="297"/>
      <c r="DJ309" s="298"/>
      <c r="DK309" s="299"/>
      <c r="DL309" s="300"/>
      <c r="DM309" s="291"/>
      <c r="DN309" s="286"/>
      <c r="DO309" s="297"/>
      <c r="DP309" s="298"/>
      <c r="DQ309" s="299"/>
      <c r="DR309" s="300"/>
      <c r="DS309" s="291"/>
      <c r="DT309" s="286"/>
      <c r="DU309" s="297"/>
      <c r="DV309" s="298"/>
      <c r="DW309" s="299"/>
      <c r="DX309" s="300"/>
      <c r="DY309" s="291"/>
      <c r="DZ309" s="286"/>
      <c r="EA309" s="297"/>
      <c r="EB309" s="298"/>
      <c r="EC309" s="299"/>
      <c r="ED309" s="300"/>
      <c r="EE309" s="291"/>
      <c r="EF309" s="286"/>
      <c r="EG309" s="297"/>
      <c r="EH309" s="298"/>
      <c r="EI309" s="299"/>
      <c r="EJ309" s="300"/>
      <c r="EK309" s="291"/>
      <c r="EL309" s="286"/>
      <c r="EM309" s="297"/>
      <c r="EN309" s="298"/>
      <c r="EO309" s="299"/>
      <c r="EP309" s="300"/>
      <c r="EQ309" s="291"/>
      <c r="ER309" s="286"/>
      <c r="ES309" s="297"/>
      <c r="ET309" s="298"/>
      <c r="EU309" s="299"/>
      <c r="EV309" s="300"/>
      <c r="EW309" s="291"/>
      <c r="EX309" s="286"/>
      <c r="EY309" s="297"/>
      <c r="EZ309" s="298"/>
      <c r="FA309" s="299"/>
      <c r="FB309" s="300"/>
      <c r="FC309" s="291"/>
      <c r="FD309" s="286"/>
      <c r="FE309" s="297"/>
      <c r="FF309" s="298"/>
      <c r="FG309" s="299"/>
      <c r="FH309" s="300"/>
      <c r="FI309" s="291"/>
      <c r="FJ309" s="286"/>
      <c r="FK309" s="297"/>
      <c r="FL309" s="298"/>
      <c r="FM309" s="299"/>
      <c r="FN309" s="300"/>
      <c r="FO309" s="291"/>
      <c r="FP309" s="286"/>
      <c r="FQ309" s="297"/>
      <c r="FR309" s="298"/>
      <c r="FS309" s="299"/>
      <c r="FT309" s="300"/>
      <c r="FU309" s="291"/>
      <c r="FV309" s="286"/>
      <c r="FW309" s="297"/>
      <c r="FX309" s="298"/>
      <c r="FY309" s="299"/>
      <c r="FZ309" s="300"/>
      <c r="GA309" s="291"/>
      <c r="GB309" s="286"/>
      <c r="GC309" s="297"/>
      <c r="GD309" s="298"/>
      <c r="GE309" s="299"/>
      <c r="GF309" s="300"/>
      <c r="GG309" s="291"/>
      <c r="GH309" s="286"/>
      <c r="GI309" s="297"/>
      <c r="GJ309" s="298"/>
      <c r="GK309" s="299"/>
      <c r="GL309" s="300"/>
      <c r="GM309" s="291"/>
      <c r="GN309" s="286"/>
      <c r="GO309" s="297"/>
      <c r="GP309" s="298"/>
      <c r="GQ309" s="299"/>
      <c r="GR309" s="300"/>
      <c r="GS309" s="291"/>
      <c r="GT309" s="286"/>
      <c r="GU309" s="297"/>
      <c r="GV309" s="298"/>
      <c r="GW309" s="299"/>
      <c r="GX309" s="300"/>
      <c r="GY309" s="291"/>
      <c r="GZ309" s="286"/>
      <c r="HA309" s="297"/>
      <c r="HB309" s="298"/>
      <c r="HC309" s="299"/>
      <c r="HD309" s="300"/>
    </row>
    <row r="310" spans="1:212" x14ac:dyDescent="0.25">
      <c r="A310" s="280">
        <f>IF(AL310=1,(MAXA(A$18:A309)+1),0)</f>
        <v>0</v>
      </c>
      <c r="B310" s="280">
        <f>IF(BF310+BG310+BH310+BI310+BJ310&gt;0,MAXA(B$18:B309)+1,0)</f>
        <v>0</v>
      </c>
      <c r="C310" s="280">
        <f>IF(BL310+BM310+BN310+BO310+BP310&gt;0,MAXA(C$18:C309)+1,0)</f>
        <v>0</v>
      </c>
      <c r="D310" s="280">
        <f>IF(BR310+BS310+BT310+BU310+BV310&gt;0,MAXA(D$18:D309)+1,0)</f>
        <v>0</v>
      </c>
      <c r="E310" s="280">
        <f>IF(BX310+BY310+BZ310+CA310+CB310&gt;0,MAXA(E$18:E309)+1,0)</f>
        <v>0</v>
      </c>
      <c r="F310" s="280">
        <f>IF(CD310+CE310+CF310+CG310+CH310&gt;0,MAXA(F$18:F309)+1,0)</f>
        <v>0</v>
      </c>
      <c r="G310" s="280">
        <f>IF(CJ310+CK310+CL310+CM310+CN310&gt;0,MAXA(G$18:G309)+1,0)</f>
        <v>0</v>
      </c>
      <c r="H310" s="280">
        <f>IF(CP310+CQ310+CR310+CS310+CT310&gt;0,MAXA(H$18:H309)+1,0)</f>
        <v>0</v>
      </c>
      <c r="I310" s="280">
        <f>IF(CV310+CW310+CX310+CY310+CZ310&gt;0,MAXA(I$18:I309)+1,0)</f>
        <v>0</v>
      </c>
      <c r="J310" s="280">
        <f>IF(DB310+DC310+DD310+DE310+DF310&gt;0,MAXA(J$18:J309)+1,0)</f>
        <v>0</v>
      </c>
      <c r="K310" s="280">
        <f>IF(DH310+DI310+DJ310+DK310+DL310&gt;0,MAXA(K$18:K309)+1,0)</f>
        <v>0</v>
      </c>
      <c r="L310" s="280">
        <f>IF(DN310+DO310+DP310+DQ310+DR310&gt;0,MAXA(L$18:L309)+1,0)</f>
        <v>0</v>
      </c>
      <c r="M310" s="280">
        <f>IF(DT310+DU310+DV310+DW310+DX310&gt;0,MAXA(M$18:M309)+1,0)</f>
        <v>0</v>
      </c>
      <c r="N310" s="280">
        <f>IF(DZ310+EA310+EB310+EC310+ED310&gt;0,MAXA(N$18:N309)+1,0)</f>
        <v>0</v>
      </c>
      <c r="O310" s="280">
        <f>IF(EF310+EG310+EH310+EI310+EJ310&gt;0,MAXA(O$18:O309)+1,0)</f>
        <v>0</v>
      </c>
      <c r="P310" s="280">
        <f>IF(EL310+EM310+EN310+EO310+EP310&gt;0,MAXA(P$18:P309)+1,0)</f>
        <v>0</v>
      </c>
      <c r="Q310" s="280">
        <f>IF(ER310+ES310+ET310+EU310+EV310&gt;0,MAXA(Q$18:Q309)+1,0)</f>
        <v>0</v>
      </c>
      <c r="R310" s="280">
        <f>IF(EX310+EY310+EZ310+FA310+FB310&gt;0,MAXA(R$18:R309)+1,0)</f>
        <v>0</v>
      </c>
      <c r="S310" s="280">
        <f>IF(FD310+FE310+FF310+FG310+FH310&gt;0,MAXA(S$18:S309)+1,0)</f>
        <v>0</v>
      </c>
      <c r="T310" s="280">
        <f>IF(FJ310+FK310+FL310+FM310+FN310&gt;0,MAXA(T$18:T309)+1,0)</f>
        <v>0</v>
      </c>
      <c r="U310" s="280">
        <f>IF(FP310+FQ310+FR310+FS310+FT310&gt;0,MAXA(U$18:U309)+1,0)</f>
        <v>0</v>
      </c>
      <c r="V310" s="280">
        <f>IF(FV310+FW310+FX310+FY310+FZ310&gt;0,MAXA(V$18:V309)+1,0)</f>
        <v>0</v>
      </c>
      <c r="W310" s="280">
        <f>IF(GB310+GC310+GD310+GE310+GF310&gt;0,MAXA(W$18:W309)+1,0)</f>
        <v>0</v>
      </c>
      <c r="X310" s="280">
        <f>IF(GH310+GI310+GJ310+GK310+GL310&gt;0,MAXA(X$18:X309)+1,0)</f>
        <v>0</v>
      </c>
      <c r="Y310" s="280">
        <f>IF(GN310+GO310+GP310+GQ310+GR310&gt;0,MAXA(Y$18:Y309)+1,0)</f>
        <v>0</v>
      </c>
      <c r="Z310" s="280">
        <f>IF(GT310+GU310+GV310+GW310+GX310&gt;0,MAXA(Z$18:Z309)+1,0)</f>
        <v>0</v>
      </c>
      <c r="AA310" s="280">
        <f>IF(GZ310+HA310+HB310+HC310+HD310&gt;0,MAXA(AA$18:AA309)+1,0)</f>
        <v>0</v>
      </c>
      <c r="AB310" s="280">
        <f t="shared" si="134"/>
        <v>0</v>
      </c>
      <c r="AC310" s="280">
        <f t="shared" si="135"/>
        <v>0</v>
      </c>
      <c r="AD310" s="280">
        <f t="shared" si="136"/>
        <v>0</v>
      </c>
      <c r="AE310" s="280">
        <f t="shared" si="137"/>
        <v>0</v>
      </c>
      <c r="AF310" s="280">
        <f t="shared" si="138"/>
        <v>0</v>
      </c>
      <c r="AG310" s="280">
        <f t="shared" si="139"/>
        <v>0</v>
      </c>
      <c r="AH310" s="280">
        <f t="shared" si="140"/>
        <v>0</v>
      </c>
      <c r="AI310" s="280">
        <f t="shared" si="141"/>
        <v>0</v>
      </c>
      <c r="AJ310" s="280">
        <f t="shared" si="142"/>
        <v>0</v>
      </c>
      <c r="AK310" s="186" t="e">
        <f>MATCH(AY310,AY$18:AY742,0)</f>
        <v>#N/A</v>
      </c>
      <c r="AL310" s="280">
        <f t="shared" si="143"/>
        <v>0</v>
      </c>
      <c r="AM310" s="280">
        <f t="shared" si="148"/>
        <v>293</v>
      </c>
      <c r="AN310" s="415"/>
      <c r="AO310" s="416"/>
      <c r="AP310" s="303">
        <f t="shared" si="144"/>
        <v>0</v>
      </c>
      <c r="AQ310" s="304">
        <f t="shared" si="145"/>
        <v>0</v>
      </c>
      <c r="AR310" s="305">
        <f t="shared" si="146"/>
        <v>0</v>
      </c>
      <c r="AS310" s="284"/>
      <c r="AT310" s="285" t="str">
        <f t="shared" si="147"/>
        <v/>
      </c>
      <c r="AU310" s="286"/>
      <c r="AV310" s="287"/>
      <c r="AW310" s="288"/>
      <c r="AX310" s="289"/>
      <c r="AY310" s="290"/>
      <c r="AZ310" s="291"/>
      <c r="BA310" s="286"/>
      <c r="BB310" s="290"/>
      <c r="BC310" s="287"/>
      <c r="BD310" s="307"/>
      <c r="BE310" s="309"/>
      <c r="BF310" s="286"/>
      <c r="BG310" s="297"/>
      <c r="BH310" s="298"/>
      <c r="BI310" s="299"/>
      <c r="BJ310" s="300"/>
      <c r="BK310" s="301"/>
      <c r="BL310" s="286"/>
      <c r="BM310" s="297"/>
      <c r="BN310" s="298"/>
      <c r="BO310" s="299"/>
      <c r="BP310" s="300"/>
      <c r="BQ310" s="301"/>
      <c r="BR310" s="286"/>
      <c r="BS310" s="297"/>
      <c r="BT310" s="298"/>
      <c r="BU310" s="299"/>
      <c r="BV310" s="300"/>
      <c r="BW310" s="301"/>
      <c r="BX310" s="286"/>
      <c r="BY310" s="297"/>
      <c r="BZ310" s="298"/>
      <c r="CA310" s="299"/>
      <c r="CB310" s="300"/>
      <c r="CC310" s="291"/>
      <c r="CD310" s="286"/>
      <c r="CE310" s="297"/>
      <c r="CF310" s="298"/>
      <c r="CG310" s="299"/>
      <c r="CH310" s="300"/>
      <c r="CI310" s="291"/>
      <c r="CJ310" s="286"/>
      <c r="CK310" s="297"/>
      <c r="CL310" s="298"/>
      <c r="CM310" s="299"/>
      <c r="CN310" s="300"/>
      <c r="CO310" s="291"/>
      <c r="CP310" s="286"/>
      <c r="CQ310" s="297"/>
      <c r="CR310" s="298"/>
      <c r="CS310" s="299"/>
      <c r="CT310" s="300"/>
      <c r="CU310" s="291"/>
      <c r="CV310" s="286"/>
      <c r="CW310" s="297"/>
      <c r="CX310" s="298"/>
      <c r="CY310" s="299"/>
      <c r="CZ310" s="300"/>
      <c r="DA310" s="291"/>
      <c r="DB310" s="286"/>
      <c r="DC310" s="297"/>
      <c r="DD310" s="298"/>
      <c r="DE310" s="299"/>
      <c r="DF310" s="300"/>
      <c r="DG310" s="291"/>
      <c r="DH310" s="286"/>
      <c r="DI310" s="297"/>
      <c r="DJ310" s="298"/>
      <c r="DK310" s="299"/>
      <c r="DL310" s="300"/>
      <c r="DM310" s="291"/>
      <c r="DN310" s="286"/>
      <c r="DO310" s="297"/>
      <c r="DP310" s="298"/>
      <c r="DQ310" s="299"/>
      <c r="DR310" s="300"/>
      <c r="DS310" s="291"/>
      <c r="DT310" s="286"/>
      <c r="DU310" s="297"/>
      <c r="DV310" s="298"/>
      <c r="DW310" s="299"/>
      <c r="DX310" s="300"/>
      <c r="DY310" s="291"/>
      <c r="DZ310" s="286"/>
      <c r="EA310" s="297"/>
      <c r="EB310" s="298"/>
      <c r="EC310" s="299"/>
      <c r="ED310" s="300"/>
      <c r="EE310" s="291"/>
      <c r="EF310" s="286"/>
      <c r="EG310" s="297"/>
      <c r="EH310" s="298"/>
      <c r="EI310" s="299"/>
      <c r="EJ310" s="300"/>
      <c r="EK310" s="291"/>
      <c r="EL310" s="286"/>
      <c r="EM310" s="297"/>
      <c r="EN310" s="298"/>
      <c r="EO310" s="299"/>
      <c r="EP310" s="300"/>
      <c r="EQ310" s="291"/>
      <c r="ER310" s="286"/>
      <c r="ES310" s="297"/>
      <c r="ET310" s="298"/>
      <c r="EU310" s="299"/>
      <c r="EV310" s="300"/>
      <c r="EW310" s="291"/>
      <c r="EX310" s="286"/>
      <c r="EY310" s="297"/>
      <c r="EZ310" s="298"/>
      <c r="FA310" s="299"/>
      <c r="FB310" s="300"/>
      <c r="FC310" s="291"/>
      <c r="FD310" s="286"/>
      <c r="FE310" s="297"/>
      <c r="FF310" s="298"/>
      <c r="FG310" s="299"/>
      <c r="FH310" s="300"/>
      <c r="FI310" s="291"/>
      <c r="FJ310" s="286"/>
      <c r="FK310" s="297"/>
      <c r="FL310" s="298"/>
      <c r="FM310" s="299"/>
      <c r="FN310" s="300"/>
      <c r="FO310" s="291"/>
      <c r="FP310" s="286"/>
      <c r="FQ310" s="297"/>
      <c r="FR310" s="298"/>
      <c r="FS310" s="299"/>
      <c r="FT310" s="300"/>
      <c r="FU310" s="291"/>
      <c r="FV310" s="286"/>
      <c r="FW310" s="297"/>
      <c r="FX310" s="298"/>
      <c r="FY310" s="299"/>
      <c r="FZ310" s="300"/>
      <c r="GA310" s="291"/>
      <c r="GB310" s="286"/>
      <c r="GC310" s="297"/>
      <c r="GD310" s="298"/>
      <c r="GE310" s="299"/>
      <c r="GF310" s="300"/>
      <c r="GG310" s="291"/>
      <c r="GH310" s="286"/>
      <c r="GI310" s="297"/>
      <c r="GJ310" s="298"/>
      <c r="GK310" s="299"/>
      <c r="GL310" s="300"/>
      <c r="GM310" s="291"/>
      <c r="GN310" s="286"/>
      <c r="GO310" s="297"/>
      <c r="GP310" s="298"/>
      <c r="GQ310" s="299"/>
      <c r="GR310" s="300"/>
      <c r="GS310" s="291"/>
      <c r="GT310" s="286"/>
      <c r="GU310" s="297"/>
      <c r="GV310" s="298"/>
      <c r="GW310" s="299"/>
      <c r="GX310" s="300"/>
      <c r="GY310" s="291"/>
      <c r="GZ310" s="286"/>
      <c r="HA310" s="297"/>
      <c r="HB310" s="298"/>
      <c r="HC310" s="299"/>
      <c r="HD310" s="300"/>
    </row>
    <row r="311" spans="1:212" x14ac:dyDescent="0.25">
      <c r="A311" s="280">
        <f>IF(AL311=1,(MAXA(A$18:A310)+1),0)</f>
        <v>0</v>
      </c>
      <c r="B311" s="280">
        <f>IF(BF311+BG311+BH311+BI311+BJ311&gt;0,MAXA(B$18:B310)+1,0)</f>
        <v>0</v>
      </c>
      <c r="C311" s="280">
        <f>IF(BL311+BM311+BN311+BO311+BP311&gt;0,MAXA(C$18:C310)+1,0)</f>
        <v>0</v>
      </c>
      <c r="D311" s="280">
        <f>IF(BR311+BS311+BT311+BU311+BV311&gt;0,MAXA(D$18:D310)+1,0)</f>
        <v>0</v>
      </c>
      <c r="E311" s="280">
        <f>IF(BX311+BY311+BZ311+CA311+CB311&gt;0,MAXA(E$18:E310)+1,0)</f>
        <v>0</v>
      </c>
      <c r="F311" s="280">
        <f>IF(CD311+CE311+CF311+CG311+CH311&gt;0,MAXA(F$18:F310)+1,0)</f>
        <v>0</v>
      </c>
      <c r="G311" s="280">
        <f>IF(CJ311+CK311+CL311+CM311+CN311&gt;0,MAXA(G$18:G310)+1,0)</f>
        <v>0</v>
      </c>
      <c r="H311" s="280">
        <f>IF(CP311+CQ311+CR311+CS311+CT311&gt;0,MAXA(H$18:H310)+1,0)</f>
        <v>0</v>
      </c>
      <c r="I311" s="280">
        <f>IF(CV311+CW311+CX311+CY311+CZ311&gt;0,MAXA(I$18:I310)+1,0)</f>
        <v>0</v>
      </c>
      <c r="J311" s="280">
        <f>IF(DB311+DC311+DD311+DE311+DF311&gt;0,MAXA(J$18:J310)+1,0)</f>
        <v>0</v>
      </c>
      <c r="K311" s="280">
        <f>IF(DH311+DI311+DJ311+DK311+DL311&gt;0,MAXA(K$18:K310)+1,0)</f>
        <v>0</v>
      </c>
      <c r="L311" s="280">
        <f>IF(DN311+DO311+DP311+DQ311+DR311&gt;0,MAXA(L$18:L310)+1,0)</f>
        <v>0</v>
      </c>
      <c r="M311" s="280">
        <f>IF(DT311+DU311+DV311+DW311+DX311&gt;0,MAXA(M$18:M310)+1,0)</f>
        <v>0</v>
      </c>
      <c r="N311" s="280">
        <f>IF(DZ311+EA311+EB311+EC311+ED311&gt;0,MAXA(N$18:N310)+1,0)</f>
        <v>0</v>
      </c>
      <c r="O311" s="280">
        <f>IF(EF311+EG311+EH311+EI311+EJ311&gt;0,MAXA(O$18:O310)+1,0)</f>
        <v>0</v>
      </c>
      <c r="P311" s="280">
        <f>IF(EL311+EM311+EN311+EO311+EP311&gt;0,MAXA(P$18:P310)+1,0)</f>
        <v>0</v>
      </c>
      <c r="Q311" s="280">
        <f>IF(ER311+ES311+ET311+EU311+EV311&gt;0,MAXA(Q$18:Q310)+1,0)</f>
        <v>0</v>
      </c>
      <c r="R311" s="280">
        <f>IF(EX311+EY311+EZ311+FA311+FB311&gt;0,MAXA(R$18:R310)+1,0)</f>
        <v>0</v>
      </c>
      <c r="S311" s="280">
        <f>IF(FD311+FE311+FF311+FG311+FH311&gt;0,MAXA(S$18:S310)+1,0)</f>
        <v>0</v>
      </c>
      <c r="T311" s="280">
        <f>IF(FJ311+FK311+FL311+FM311+FN311&gt;0,MAXA(T$18:T310)+1,0)</f>
        <v>0</v>
      </c>
      <c r="U311" s="280">
        <f>IF(FP311+FQ311+FR311+FS311+FT311&gt;0,MAXA(U$18:U310)+1,0)</f>
        <v>0</v>
      </c>
      <c r="V311" s="280">
        <f>IF(FV311+FW311+FX311+FY311+FZ311&gt;0,MAXA(V$18:V310)+1,0)</f>
        <v>0</v>
      </c>
      <c r="W311" s="280">
        <f>IF(GB311+GC311+GD311+GE311+GF311&gt;0,MAXA(W$18:W310)+1,0)</f>
        <v>0</v>
      </c>
      <c r="X311" s="280">
        <f>IF(GH311+GI311+GJ311+GK311+GL311&gt;0,MAXA(X$18:X310)+1,0)</f>
        <v>0</v>
      </c>
      <c r="Y311" s="280">
        <f>IF(GN311+GO311+GP311+GQ311+GR311&gt;0,MAXA(Y$18:Y310)+1,0)</f>
        <v>0</v>
      </c>
      <c r="Z311" s="280">
        <f>IF(GT311+GU311+GV311+GW311+GX311&gt;0,MAXA(Z$18:Z310)+1,0)</f>
        <v>0</v>
      </c>
      <c r="AA311" s="280">
        <f>IF(GZ311+HA311+HB311+HC311+HD311&gt;0,MAXA(AA$18:AA310)+1,0)</f>
        <v>0</v>
      </c>
      <c r="AB311" s="280">
        <f t="shared" si="134"/>
        <v>0</v>
      </c>
      <c r="AC311" s="280">
        <f t="shared" si="135"/>
        <v>0</v>
      </c>
      <c r="AD311" s="280">
        <f t="shared" si="136"/>
        <v>0</v>
      </c>
      <c r="AE311" s="280">
        <f t="shared" si="137"/>
        <v>0</v>
      </c>
      <c r="AF311" s="280">
        <f t="shared" si="138"/>
        <v>0</v>
      </c>
      <c r="AG311" s="280">
        <f t="shared" si="139"/>
        <v>0</v>
      </c>
      <c r="AH311" s="280">
        <f t="shared" si="140"/>
        <v>0</v>
      </c>
      <c r="AI311" s="280">
        <f t="shared" si="141"/>
        <v>0</v>
      </c>
      <c r="AJ311" s="280">
        <f t="shared" si="142"/>
        <v>0</v>
      </c>
      <c r="AK311" s="186" t="e">
        <f>MATCH(AY311,AY$18:AY743,0)</f>
        <v>#N/A</v>
      </c>
      <c r="AL311" s="280">
        <f t="shared" si="143"/>
        <v>0</v>
      </c>
      <c r="AM311" s="280">
        <f t="shared" si="148"/>
        <v>294</v>
      </c>
      <c r="AN311" s="415"/>
      <c r="AO311" s="416"/>
      <c r="AP311" s="303">
        <f t="shared" si="144"/>
        <v>0</v>
      </c>
      <c r="AQ311" s="304">
        <f t="shared" si="145"/>
        <v>0</v>
      </c>
      <c r="AR311" s="305">
        <f t="shared" si="146"/>
        <v>0</v>
      </c>
      <c r="AS311" s="284"/>
      <c r="AT311" s="285" t="str">
        <f t="shared" si="147"/>
        <v/>
      </c>
      <c r="AU311" s="286"/>
      <c r="AV311" s="287"/>
      <c r="AW311" s="288"/>
      <c r="AX311" s="289"/>
      <c r="AY311" s="290"/>
      <c r="AZ311" s="291"/>
      <c r="BA311" s="286"/>
      <c r="BB311" s="290"/>
      <c r="BC311" s="287"/>
      <c r="BD311" s="307"/>
      <c r="BE311" s="309"/>
      <c r="BF311" s="286"/>
      <c r="BG311" s="297"/>
      <c r="BH311" s="298"/>
      <c r="BI311" s="299"/>
      <c r="BJ311" s="300"/>
      <c r="BK311" s="301"/>
      <c r="BL311" s="286"/>
      <c r="BM311" s="297"/>
      <c r="BN311" s="298"/>
      <c r="BO311" s="299"/>
      <c r="BP311" s="300"/>
      <c r="BQ311" s="301"/>
      <c r="BR311" s="286"/>
      <c r="BS311" s="297"/>
      <c r="BT311" s="298"/>
      <c r="BU311" s="299"/>
      <c r="BV311" s="300"/>
      <c r="BW311" s="301"/>
      <c r="BX311" s="286"/>
      <c r="BY311" s="297"/>
      <c r="BZ311" s="298"/>
      <c r="CA311" s="299"/>
      <c r="CB311" s="300"/>
      <c r="CC311" s="291"/>
      <c r="CD311" s="286"/>
      <c r="CE311" s="297"/>
      <c r="CF311" s="298"/>
      <c r="CG311" s="299"/>
      <c r="CH311" s="300"/>
      <c r="CI311" s="291"/>
      <c r="CJ311" s="286"/>
      <c r="CK311" s="297"/>
      <c r="CL311" s="298"/>
      <c r="CM311" s="299"/>
      <c r="CN311" s="300"/>
      <c r="CO311" s="291"/>
      <c r="CP311" s="286"/>
      <c r="CQ311" s="297"/>
      <c r="CR311" s="298"/>
      <c r="CS311" s="299"/>
      <c r="CT311" s="300"/>
      <c r="CU311" s="291"/>
      <c r="CV311" s="286"/>
      <c r="CW311" s="297"/>
      <c r="CX311" s="298"/>
      <c r="CY311" s="299"/>
      <c r="CZ311" s="300"/>
      <c r="DA311" s="291"/>
      <c r="DB311" s="286"/>
      <c r="DC311" s="297"/>
      <c r="DD311" s="298"/>
      <c r="DE311" s="299"/>
      <c r="DF311" s="300"/>
      <c r="DG311" s="291"/>
      <c r="DH311" s="286"/>
      <c r="DI311" s="297"/>
      <c r="DJ311" s="298"/>
      <c r="DK311" s="299"/>
      <c r="DL311" s="300"/>
      <c r="DM311" s="291"/>
      <c r="DN311" s="286"/>
      <c r="DO311" s="297"/>
      <c r="DP311" s="298"/>
      <c r="DQ311" s="299"/>
      <c r="DR311" s="300"/>
      <c r="DS311" s="291"/>
      <c r="DT311" s="286"/>
      <c r="DU311" s="297"/>
      <c r="DV311" s="298"/>
      <c r="DW311" s="299"/>
      <c r="DX311" s="300"/>
      <c r="DY311" s="291"/>
      <c r="DZ311" s="286"/>
      <c r="EA311" s="297"/>
      <c r="EB311" s="298"/>
      <c r="EC311" s="299"/>
      <c r="ED311" s="300"/>
      <c r="EE311" s="291"/>
      <c r="EF311" s="286"/>
      <c r="EG311" s="297"/>
      <c r="EH311" s="298"/>
      <c r="EI311" s="299"/>
      <c r="EJ311" s="300"/>
      <c r="EK311" s="291"/>
      <c r="EL311" s="286"/>
      <c r="EM311" s="297"/>
      <c r="EN311" s="298"/>
      <c r="EO311" s="299"/>
      <c r="EP311" s="300"/>
      <c r="EQ311" s="291"/>
      <c r="ER311" s="286"/>
      <c r="ES311" s="297"/>
      <c r="ET311" s="298"/>
      <c r="EU311" s="299"/>
      <c r="EV311" s="300"/>
      <c r="EW311" s="291"/>
      <c r="EX311" s="286"/>
      <c r="EY311" s="297"/>
      <c r="EZ311" s="298"/>
      <c r="FA311" s="299"/>
      <c r="FB311" s="300"/>
      <c r="FC311" s="291"/>
      <c r="FD311" s="286"/>
      <c r="FE311" s="297"/>
      <c r="FF311" s="298"/>
      <c r="FG311" s="299"/>
      <c r="FH311" s="300"/>
      <c r="FI311" s="291"/>
      <c r="FJ311" s="286"/>
      <c r="FK311" s="297"/>
      <c r="FL311" s="298"/>
      <c r="FM311" s="299"/>
      <c r="FN311" s="300"/>
      <c r="FO311" s="291"/>
      <c r="FP311" s="286"/>
      <c r="FQ311" s="297"/>
      <c r="FR311" s="298"/>
      <c r="FS311" s="299"/>
      <c r="FT311" s="300"/>
      <c r="FU311" s="291"/>
      <c r="FV311" s="286"/>
      <c r="FW311" s="297"/>
      <c r="FX311" s="298"/>
      <c r="FY311" s="299"/>
      <c r="FZ311" s="300"/>
      <c r="GA311" s="291"/>
      <c r="GB311" s="286"/>
      <c r="GC311" s="297"/>
      <c r="GD311" s="298"/>
      <c r="GE311" s="299"/>
      <c r="GF311" s="300"/>
      <c r="GG311" s="291"/>
      <c r="GH311" s="286"/>
      <c r="GI311" s="297"/>
      <c r="GJ311" s="298"/>
      <c r="GK311" s="299"/>
      <c r="GL311" s="300"/>
      <c r="GM311" s="291"/>
      <c r="GN311" s="286"/>
      <c r="GO311" s="297"/>
      <c r="GP311" s="298"/>
      <c r="GQ311" s="299"/>
      <c r="GR311" s="300"/>
      <c r="GS311" s="291"/>
      <c r="GT311" s="286"/>
      <c r="GU311" s="297"/>
      <c r="GV311" s="298"/>
      <c r="GW311" s="299"/>
      <c r="GX311" s="300"/>
      <c r="GY311" s="291"/>
      <c r="GZ311" s="286"/>
      <c r="HA311" s="297"/>
      <c r="HB311" s="298"/>
      <c r="HC311" s="299"/>
      <c r="HD311" s="300"/>
    </row>
    <row r="312" spans="1:212" x14ac:dyDescent="0.25">
      <c r="A312" s="280">
        <f>IF(AL312=1,(MAXA(A$18:A311)+1),0)</f>
        <v>0</v>
      </c>
      <c r="B312" s="280">
        <f>IF(BF312+BG312+BH312+BI312+BJ312&gt;0,MAXA(B$18:B311)+1,0)</f>
        <v>0</v>
      </c>
      <c r="C312" s="280">
        <f>IF(BL312+BM312+BN312+BO312+BP312&gt;0,MAXA(C$18:C311)+1,0)</f>
        <v>0</v>
      </c>
      <c r="D312" s="280">
        <f>IF(BR312+BS312+BT312+BU312+BV312&gt;0,MAXA(D$18:D311)+1,0)</f>
        <v>0</v>
      </c>
      <c r="E312" s="280">
        <f>IF(BX312+BY312+BZ312+CA312+CB312&gt;0,MAXA(E$18:E311)+1,0)</f>
        <v>0</v>
      </c>
      <c r="F312" s="280">
        <f>IF(CD312+CE312+CF312+CG312+CH312&gt;0,MAXA(F$18:F311)+1,0)</f>
        <v>0</v>
      </c>
      <c r="G312" s="280">
        <f>IF(CJ312+CK312+CL312+CM312+CN312&gt;0,MAXA(G$18:G311)+1,0)</f>
        <v>0</v>
      </c>
      <c r="H312" s="280">
        <f>IF(CP312+CQ312+CR312+CS312+CT312&gt;0,MAXA(H$18:H311)+1,0)</f>
        <v>0</v>
      </c>
      <c r="I312" s="280">
        <f>IF(CV312+CW312+CX312+CY312+CZ312&gt;0,MAXA(I$18:I311)+1,0)</f>
        <v>0</v>
      </c>
      <c r="J312" s="280">
        <f>IF(DB312+DC312+DD312+DE312+DF312&gt;0,MAXA(J$18:J311)+1,0)</f>
        <v>0</v>
      </c>
      <c r="K312" s="280">
        <f>IF(DH312+DI312+DJ312+DK312+DL312&gt;0,MAXA(K$18:K311)+1,0)</f>
        <v>0</v>
      </c>
      <c r="L312" s="280">
        <f>IF(DN312+DO312+DP312+DQ312+DR312&gt;0,MAXA(L$18:L311)+1,0)</f>
        <v>0</v>
      </c>
      <c r="M312" s="280">
        <f>IF(DT312+DU312+DV312+DW312+DX312&gt;0,MAXA(M$18:M311)+1,0)</f>
        <v>0</v>
      </c>
      <c r="N312" s="280">
        <f>IF(DZ312+EA312+EB312+EC312+ED312&gt;0,MAXA(N$18:N311)+1,0)</f>
        <v>0</v>
      </c>
      <c r="O312" s="280">
        <f>IF(EF312+EG312+EH312+EI312+EJ312&gt;0,MAXA(O$18:O311)+1,0)</f>
        <v>0</v>
      </c>
      <c r="P312" s="280">
        <f>IF(EL312+EM312+EN312+EO312+EP312&gt;0,MAXA(P$18:P311)+1,0)</f>
        <v>0</v>
      </c>
      <c r="Q312" s="280">
        <f>IF(ER312+ES312+ET312+EU312+EV312&gt;0,MAXA(Q$18:Q311)+1,0)</f>
        <v>0</v>
      </c>
      <c r="R312" s="280">
        <f>IF(EX312+EY312+EZ312+FA312+FB312&gt;0,MAXA(R$18:R311)+1,0)</f>
        <v>0</v>
      </c>
      <c r="S312" s="280">
        <f>IF(FD312+FE312+FF312+FG312+FH312&gt;0,MAXA(S$18:S311)+1,0)</f>
        <v>0</v>
      </c>
      <c r="T312" s="280">
        <f>IF(FJ312+FK312+FL312+FM312+FN312&gt;0,MAXA(T$18:T311)+1,0)</f>
        <v>0</v>
      </c>
      <c r="U312" s="280">
        <f>IF(FP312+FQ312+FR312+FS312+FT312&gt;0,MAXA(U$18:U311)+1,0)</f>
        <v>0</v>
      </c>
      <c r="V312" s="280">
        <f>IF(FV312+FW312+FX312+FY312+FZ312&gt;0,MAXA(V$18:V311)+1,0)</f>
        <v>0</v>
      </c>
      <c r="W312" s="280">
        <f>IF(GB312+GC312+GD312+GE312+GF312&gt;0,MAXA(W$18:W311)+1,0)</f>
        <v>0</v>
      </c>
      <c r="X312" s="280">
        <f>IF(GH312+GI312+GJ312+GK312+GL312&gt;0,MAXA(X$18:X311)+1,0)</f>
        <v>0</v>
      </c>
      <c r="Y312" s="280">
        <f>IF(GN312+GO312+GP312+GQ312+GR312&gt;0,MAXA(Y$18:Y311)+1,0)</f>
        <v>0</v>
      </c>
      <c r="Z312" s="280">
        <f>IF(GT312+GU312+GV312+GW312+GX312&gt;0,MAXA(Z$18:Z311)+1,0)</f>
        <v>0</v>
      </c>
      <c r="AA312" s="280">
        <f>IF(GZ312+HA312+HB312+HC312+HD312&gt;0,MAXA(AA$18:AA311)+1,0)</f>
        <v>0</v>
      </c>
      <c r="AB312" s="280">
        <f t="shared" si="134"/>
        <v>0</v>
      </c>
      <c r="AC312" s="280">
        <f t="shared" si="135"/>
        <v>0</v>
      </c>
      <c r="AD312" s="280">
        <f t="shared" si="136"/>
        <v>0</v>
      </c>
      <c r="AE312" s="280">
        <f t="shared" si="137"/>
        <v>0</v>
      </c>
      <c r="AF312" s="280">
        <f t="shared" si="138"/>
        <v>0</v>
      </c>
      <c r="AG312" s="280">
        <f t="shared" si="139"/>
        <v>0</v>
      </c>
      <c r="AH312" s="280">
        <f t="shared" si="140"/>
        <v>0</v>
      </c>
      <c r="AI312" s="280">
        <f t="shared" si="141"/>
        <v>0</v>
      </c>
      <c r="AJ312" s="280">
        <f t="shared" si="142"/>
        <v>0</v>
      </c>
      <c r="AK312" s="186" t="e">
        <f>MATCH(AY312,AY$18:AY744,0)</f>
        <v>#N/A</v>
      </c>
      <c r="AL312" s="280">
        <f t="shared" si="143"/>
        <v>0</v>
      </c>
      <c r="AM312" s="280">
        <f t="shared" si="148"/>
        <v>295</v>
      </c>
      <c r="AN312" s="415"/>
      <c r="AO312" s="416"/>
      <c r="AP312" s="303">
        <f t="shared" si="144"/>
        <v>0</v>
      </c>
      <c r="AQ312" s="304">
        <f t="shared" si="145"/>
        <v>0</v>
      </c>
      <c r="AR312" s="305">
        <f t="shared" si="146"/>
        <v>0</v>
      </c>
      <c r="AS312" s="284"/>
      <c r="AT312" s="285" t="str">
        <f t="shared" si="147"/>
        <v/>
      </c>
      <c r="AU312" s="286"/>
      <c r="AV312" s="287"/>
      <c r="AW312" s="288"/>
      <c r="AX312" s="289"/>
      <c r="AY312" s="290"/>
      <c r="AZ312" s="291"/>
      <c r="BA312" s="286"/>
      <c r="BB312" s="290"/>
      <c r="BC312" s="287"/>
      <c r="BD312" s="307"/>
      <c r="BE312" s="309"/>
      <c r="BF312" s="286"/>
      <c r="BG312" s="297"/>
      <c r="BH312" s="298"/>
      <c r="BI312" s="299"/>
      <c r="BJ312" s="300"/>
      <c r="BK312" s="301"/>
      <c r="BL312" s="286"/>
      <c r="BM312" s="297"/>
      <c r="BN312" s="298"/>
      <c r="BO312" s="299"/>
      <c r="BP312" s="300"/>
      <c r="BQ312" s="301"/>
      <c r="BR312" s="286"/>
      <c r="BS312" s="297"/>
      <c r="BT312" s="298"/>
      <c r="BU312" s="299"/>
      <c r="BV312" s="300"/>
      <c r="BW312" s="301"/>
      <c r="BX312" s="286"/>
      <c r="BY312" s="297"/>
      <c r="BZ312" s="298"/>
      <c r="CA312" s="299"/>
      <c r="CB312" s="300"/>
      <c r="CC312" s="291"/>
      <c r="CD312" s="286"/>
      <c r="CE312" s="297"/>
      <c r="CF312" s="298"/>
      <c r="CG312" s="299"/>
      <c r="CH312" s="300"/>
      <c r="CI312" s="291"/>
      <c r="CJ312" s="286"/>
      <c r="CK312" s="297"/>
      <c r="CL312" s="298"/>
      <c r="CM312" s="299"/>
      <c r="CN312" s="300"/>
      <c r="CO312" s="291"/>
      <c r="CP312" s="286"/>
      <c r="CQ312" s="297"/>
      <c r="CR312" s="298"/>
      <c r="CS312" s="299"/>
      <c r="CT312" s="300"/>
      <c r="CU312" s="291"/>
      <c r="CV312" s="286"/>
      <c r="CW312" s="297"/>
      <c r="CX312" s="298"/>
      <c r="CY312" s="299"/>
      <c r="CZ312" s="300"/>
      <c r="DA312" s="291"/>
      <c r="DB312" s="286"/>
      <c r="DC312" s="297"/>
      <c r="DD312" s="298"/>
      <c r="DE312" s="299"/>
      <c r="DF312" s="300"/>
      <c r="DG312" s="291"/>
      <c r="DH312" s="286"/>
      <c r="DI312" s="297"/>
      <c r="DJ312" s="298"/>
      <c r="DK312" s="299"/>
      <c r="DL312" s="300"/>
      <c r="DM312" s="291"/>
      <c r="DN312" s="286"/>
      <c r="DO312" s="297"/>
      <c r="DP312" s="298"/>
      <c r="DQ312" s="299"/>
      <c r="DR312" s="300"/>
      <c r="DS312" s="291"/>
      <c r="DT312" s="286"/>
      <c r="DU312" s="297"/>
      <c r="DV312" s="298"/>
      <c r="DW312" s="299"/>
      <c r="DX312" s="300"/>
      <c r="DY312" s="291"/>
      <c r="DZ312" s="286"/>
      <c r="EA312" s="297"/>
      <c r="EB312" s="298"/>
      <c r="EC312" s="299"/>
      <c r="ED312" s="300"/>
      <c r="EE312" s="291"/>
      <c r="EF312" s="286"/>
      <c r="EG312" s="297"/>
      <c r="EH312" s="298"/>
      <c r="EI312" s="299"/>
      <c r="EJ312" s="300"/>
      <c r="EK312" s="291"/>
      <c r="EL312" s="286"/>
      <c r="EM312" s="297"/>
      <c r="EN312" s="298"/>
      <c r="EO312" s="299"/>
      <c r="EP312" s="300"/>
      <c r="EQ312" s="291"/>
      <c r="ER312" s="286"/>
      <c r="ES312" s="297"/>
      <c r="ET312" s="298"/>
      <c r="EU312" s="299"/>
      <c r="EV312" s="300"/>
      <c r="EW312" s="291"/>
      <c r="EX312" s="286"/>
      <c r="EY312" s="297"/>
      <c r="EZ312" s="298"/>
      <c r="FA312" s="299"/>
      <c r="FB312" s="300"/>
      <c r="FC312" s="291"/>
      <c r="FD312" s="286"/>
      <c r="FE312" s="297"/>
      <c r="FF312" s="298"/>
      <c r="FG312" s="299"/>
      <c r="FH312" s="300"/>
      <c r="FI312" s="291"/>
      <c r="FJ312" s="286"/>
      <c r="FK312" s="297"/>
      <c r="FL312" s="298"/>
      <c r="FM312" s="299"/>
      <c r="FN312" s="300"/>
      <c r="FO312" s="291"/>
      <c r="FP312" s="286"/>
      <c r="FQ312" s="297"/>
      <c r="FR312" s="298"/>
      <c r="FS312" s="299"/>
      <c r="FT312" s="300"/>
      <c r="FU312" s="291"/>
      <c r="FV312" s="286"/>
      <c r="FW312" s="297"/>
      <c r="FX312" s="298"/>
      <c r="FY312" s="299"/>
      <c r="FZ312" s="300"/>
      <c r="GA312" s="291"/>
      <c r="GB312" s="286"/>
      <c r="GC312" s="297"/>
      <c r="GD312" s="298"/>
      <c r="GE312" s="299"/>
      <c r="GF312" s="300"/>
      <c r="GG312" s="291"/>
      <c r="GH312" s="286"/>
      <c r="GI312" s="297"/>
      <c r="GJ312" s="298"/>
      <c r="GK312" s="299"/>
      <c r="GL312" s="300"/>
      <c r="GM312" s="291"/>
      <c r="GN312" s="286"/>
      <c r="GO312" s="297"/>
      <c r="GP312" s="298"/>
      <c r="GQ312" s="299"/>
      <c r="GR312" s="300"/>
      <c r="GS312" s="291"/>
      <c r="GT312" s="286"/>
      <c r="GU312" s="297"/>
      <c r="GV312" s="298"/>
      <c r="GW312" s="299"/>
      <c r="GX312" s="300"/>
      <c r="GY312" s="291"/>
      <c r="GZ312" s="286"/>
      <c r="HA312" s="297"/>
      <c r="HB312" s="298"/>
      <c r="HC312" s="299"/>
      <c r="HD312" s="300"/>
    </row>
    <row r="313" spans="1:212" x14ac:dyDescent="0.25">
      <c r="A313" s="280">
        <f>IF(AL313=1,(MAXA(A$18:A312)+1),0)</f>
        <v>0</v>
      </c>
      <c r="B313" s="280">
        <f>IF(BF313+BG313+BH313+BI313+BJ313&gt;0,MAXA(B$18:B312)+1,0)</f>
        <v>0</v>
      </c>
      <c r="C313" s="280">
        <f>IF(BL313+BM313+BN313+BO313+BP313&gt;0,MAXA(C$18:C312)+1,0)</f>
        <v>0</v>
      </c>
      <c r="D313" s="280">
        <f>IF(BR313+BS313+BT313+BU313+BV313&gt;0,MAXA(D$18:D312)+1,0)</f>
        <v>0</v>
      </c>
      <c r="E313" s="280">
        <f>IF(BX313+BY313+BZ313+CA313+CB313&gt;0,MAXA(E$18:E312)+1,0)</f>
        <v>0</v>
      </c>
      <c r="F313" s="280">
        <f>IF(CD313+CE313+CF313+CG313+CH313&gt;0,MAXA(F$18:F312)+1,0)</f>
        <v>0</v>
      </c>
      <c r="G313" s="280">
        <f>IF(CJ313+CK313+CL313+CM313+CN313&gt;0,MAXA(G$18:G312)+1,0)</f>
        <v>0</v>
      </c>
      <c r="H313" s="280">
        <f>IF(CP313+CQ313+CR313+CS313+CT313&gt;0,MAXA(H$18:H312)+1,0)</f>
        <v>0</v>
      </c>
      <c r="I313" s="280">
        <f>IF(CV313+CW313+CX313+CY313+CZ313&gt;0,MAXA(I$18:I312)+1,0)</f>
        <v>0</v>
      </c>
      <c r="J313" s="280">
        <f>IF(DB313+DC313+DD313+DE313+DF313&gt;0,MAXA(J$18:J312)+1,0)</f>
        <v>0</v>
      </c>
      <c r="K313" s="280">
        <f>IF(DH313+DI313+DJ313+DK313+DL313&gt;0,MAXA(K$18:K312)+1,0)</f>
        <v>0</v>
      </c>
      <c r="L313" s="280">
        <f>IF(DN313+DO313+DP313+DQ313+DR313&gt;0,MAXA(L$18:L312)+1,0)</f>
        <v>0</v>
      </c>
      <c r="M313" s="280">
        <f>IF(DT313+DU313+DV313+DW313+DX313&gt;0,MAXA(M$18:M312)+1,0)</f>
        <v>0</v>
      </c>
      <c r="N313" s="280">
        <f>IF(DZ313+EA313+EB313+EC313+ED313&gt;0,MAXA(N$18:N312)+1,0)</f>
        <v>0</v>
      </c>
      <c r="O313" s="280">
        <f>IF(EF313+EG313+EH313+EI313+EJ313&gt;0,MAXA(O$18:O312)+1,0)</f>
        <v>0</v>
      </c>
      <c r="P313" s="280">
        <f>IF(EL313+EM313+EN313+EO313+EP313&gt;0,MAXA(P$18:P312)+1,0)</f>
        <v>0</v>
      </c>
      <c r="Q313" s="280">
        <f>IF(ER313+ES313+ET313+EU313+EV313&gt;0,MAXA(Q$18:Q312)+1,0)</f>
        <v>0</v>
      </c>
      <c r="R313" s="280">
        <f>IF(EX313+EY313+EZ313+FA313+FB313&gt;0,MAXA(R$18:R312)+1,0)</f>
        <v>0</v>
      </c>
      <c r="S313" s="280">
        <f>IF(FD313+FE313+FF313+FG313+FH313&gt;0,MAXA(S$18:S312)+1,0)</f>
        <v>0</v>
      </c>
      <c r="T313" s="280">
        <f>IF(FJ313+FK313+FL313+FM313+FN313&gt;0,MAXA(T$18:T312)+1,0)</f>
        <v>0</v>
      </c>
      <c r="U313" s="280">
        <f>IF(FP313+FQ313+FR313+FS313+FT313&gt;0,MAXA(U$18:U312)+1,0)</f>
        <v>0</v>
      </c>
      <c r="V313" s="280">
        <f>IF(FV313+FW313+FX313+FY313+FZ313&gt;0,MAXA(V$18:V312)+1,0)</f>
        <v>0</v>
      </c>
      <c r="W313" s="280">
        <f>IF(GB313+GC313+GD313+GE313+GF313&gt;0,MAXA(W$18:W312)+1,0)</f>
        <v>0</v>
      </c>
      <c r="X313" s="280">
        <f>IF(GH313+GI313+GJ313+GK313+GL313&gt;0,MAXA(X$18:X312)+1,0)</f>
        <v>0</v>
      </c>
      <c r="Y313" s="280">
        <f>IF(GN313+GO313+GP313+GQ313+GR313&gt;0,MAXA(Y$18:Y312)+1,0)</f>
        <v>0</v>
      </c>
      <c r="Z313" s="280">
        <f>IF(GT313+GU313+GV313+GW313+GX313&gt;0,MAXA(Z$18:Z312)+1,0)</f>
        <v>0</v>
      </c>
      <c r="AA313" s="280">
        <f>IF(GZ313+HA313+HB313+HC313+HD313&gt;0,MAXA(AA$18:AA312)+1,0)</f>
        <v>0</v>
      </c>
      <c r="AB313" s="280">
        <f t="shared" si="134"/>
        <v>0</v>
      </c>
      <c r="AC313" s="280">
        <f t="shared" si="135"/>
        <v>0</v>
      </c>
      <c r="AD313" s="280">
        <f t="shared" si="136"/>
        <v>0</v>
      </c>
      <c r="AE313" s="280">
        <f t="shared" si="137"/>
        <v>0</v>
      </c>
      <c r="AF313" s="280">
        <f t="shared" si="138"/>
        <v>0</v>
      </c>
      <c r="AG313" s="280">
        <f t="shared" si="139"/>
        <v>0</v>
      </c>
      <c r="AH313" s="280">
        <f t="shared" si="140"/>
        <v>0</v>
      </c>
      <c r="AI313" s="280">
        <f t="shared" si="141"/>
        <v>0</v>
      </c>
      <c r="AJ313" s="280">
        <f t="shared" si="142"/>
        <v>0</v>
      </c>
      <c r="AK313" s="186" t="e">
        <f>MATCH(AY313,AY$18:AY745,0)</f>
        <v>#N/A</v>
      </c>
      <c r="AL313" s="280">
        <f t="shared" si="143"/>
        <v>0</v>
      </c>
      <c r="AM313" s="280">
        <f t="shared" si="148"/>
        <v>296</v>
      </c>
      <c r="AN313" s="415"/>
      <c r="AO313" s="416"/>
      <c r="AP313" s="303">
        <f t="shared" si="144"/>
        <v>0</v>
      </c>
      <c r="AQ313" s="304">
        <f t="shared" si="145"/>
        <v>0</v>
      </c>
      <c r="AR313" s="305">
        <f t="shared" si="146"/>
        <v>0</v>
      </c>
      <c r="AS313" s="284"/>
      <c r="AT313" s="285" t="str">
        <f t="shared" si="147"/>
        <v/>
      </c>
      <c r="AU313" s="286"/>
      <c r="AV313" s="287"/>
      <c r="AW313" s="288"/>
      <c r="AX313" s="289"/>
      <c r="AY313" s="290"/>
      <c r="AZ313" s="291"/>
      <c r="BA313" s="286"/>
      <c r="BB313" s="290"/>
      <c r="BC313" s="287"/>
      <c r="BD313" s="307"/>
      <c r="BE313" s="309"/>
      <c r="BF313" s="286"/>
      <c r="BG313" s="297"/>
      <c r="BH313" s="298"/>
      <c r="BI313" s="299"/>
      <c r="BJ313" s="300"/>
      <c r="BK313" s="301"/>
      <c r="BL313" s="286"/>
      <c r="BM313" s="297"/>
      <c r="BN313" s="298"/>
      <c r="BO313" s="299"/>
      <c r="BP313" s="300"/>
      <c r="BQ313" s="301"/>
      <c r="BR313" s="286"/>
      <c r="BS313" s="297"/>
      <c r="BT313" s="298"/>
      <c r="BU313" s="299"/>
      <c r="BV313" s="300"/>
      <c r="BW313" s="301"/>
      <c r="BX313" s="286"/>
      <c r="BY313" s="297"/>
      <c r="BZ313" s="298"/>
      <c r="CA313" s="299"/>
      <c r="CB313" s="300"/>
      <c r="CC313" s="291"/>
      <c r="CD313" s="286"/>
      <c r="CE313" s="297"/>
      <c r="CF313" s="298"/>
      <c r="CG313" s="299"/>
      <c r="CH313" s="300"/>
      <c r="CI313" s="291"/>
      <c r="CJ313" s="286"/>
      <c r="CK313" s="297"/>
      <c r="CL313" s="298"/>
      <c r="CM313" s="299"/>
      <c r="CN313" s="300"/>
      <c r="CO313" s="291"/>
      <c r="CP313" s="286"/>
      <c r="CQ313" s="297"/>
      <c r="CR313" s="298"/>
      <c r="CS313" s="299"/>
      <c r="CT313" s="300"/>
      <c r="CU313" s="291"/>
      <c r="CV313" s="286"/>
      <c r="CW313" s="297"/>
      <c r="CX313" s="298"/>
      <c r="CY313" s="299"/>
      <c r="CZ313" s="300"/>
      <c r="DA313" s="291"/>
      <c r="DB313" s="286"/>
      <c r="DC313" s="297"/>
      <c r="DD313" s="298"/>
      <c r="DE313" s="299"/>
      <c r="DF313" s="300"/>
      <c r="DG313" s="291"/>
      <c r="DH313" s="286"/>
      <c r="DI313" s="297"/>
      <c r="DJ313" s="298"/>
      <c r="DK313" s="299"/>
      <c r="DL313" s="300"/>
      <c r="DM313" s="291"/>
      <c r="DN313" s="286"/>
      <c r="DO313" s="297"/>
      <c r="DP313" s="298"/>
      <c r="DQ313" s="299"/>
      <c r="DR313" s="300"/>
      <c r="DS313" s="291"/>
      <c r="DT313" s="286"/>
      <c r="DU313" s="297"/>
      <c r="DV313" s="298"/>
      <c r="DW313" s="299"/>
      <c r="DX313" s="300"/>
      <c r="DY313" s="291"/>
      <c r="DZ313" s="286"/>
      <c r="EA313" s="297"/>
      <c r="EB313" s="298"/>
      <c r="EC313" s="299"/>
      <c r="ED313" s="300"/>
      <c r="EE313" s="291"/>
      <c r="EF313" s="286"/>
      <c r="EG313" s="297"/>
      <c r="EH313" s="298"/>
      <c r="EI313" s="299"/>
      <c r="EJ313" s="300"/>
      <c r="EK313" s="291"/>
      <c r="EL313" s="286"/>
      <c r="EM313" s="297"/>
      <c r="EN313" s="298"/>
      <c r="EO313" s="299"/>
      <c r="EP313" s="300"/>
      <c r="EQ313" s="291"/>
      <c r="ER313" s="286"/>
      <c r="ES313" s="297"/>
      <c r="ET313" s="298"/>
      <c r="EU313" s="299"/>
      <c r="EV313" s="300"/>
      <c r="EW313" s="291"/>
      <c r="EX313" s="286"/>
      <c r="EY313" s="297"/>
      <c r="EZ313" s="298"/>
      <c r="FA313" s="299"/>
      <c r="FB313" s="300"/>
      <c r="FC313" s="291"/>
      <c r="FD313" s="286"/>
      <c r="FE313" s="297"/>
      <c r="FF313" s="298"/>
      <c r="FG313" s="299"/>
      <c r="FH313" s="300"/>
      <c r="FI313" s="291"/>
      <c r="FJ313" s="286"/>
      <c r="FK313" s="297"/>
      <c r="FL313" s="298"/>
      <c r="FM313" s="299"/>
      <c r="FN313" s="300"/>
      <c r="FO313" s="291"/>
      <c r="FP313" s="286"/>
      <c r="FQ313" s="297"/>
      <c r="FR313" s="298"/>
      <c r="FS313" s="299"/>
      <c r="FT313" s="300"/>
      <c r="FU313" s="291"/>
      <c r="FV313" s="286"/>
      <c r="FW313" s="297"/>
      <c r="FX313" s="298"/>
      <c r="FY313" s="299"/>
      <c r="FZ313" s="300"/>
      <c r="GA313" s="291"/>
      <c r="GB313" s="286"/>
      <c r="GC313" s="297"/>
      <c r="GD313" s="298"/>
      <c r="GE313" s="299"/>
      <c r="GF313" s="300"/>
      <c r="GG313" s="291"/>
      <c r="GH313" s="286"/>
      <c r="GI313" s="297"/>
      <c r="GJ313" s="298"/>
      <c r="GK313" s="299"/>
      <c r="GL313" s="300"/>
      <c r="GM313" s="291"/>
      <c r="GN313" s="286"/>
      <c r="GO313" s="297"/>
      <c r="GP313" s="298"/>
      <c r="GQ313" s="299"/>
      <c r="GR313" s="300"/>
      <c r="GS313" s="291"/>
      <c r="GT313" s="286"/>
      <c r="GU313" s="297"/>
      <c r="GV313" s="298"/>
      <c r="GW313" s="299"/>
      <c r="GX313" s="300"/>
      <c r="GY313" s="291"/>
      <c r="GZ313" s="286"/>
      <c r="HA313" s="297"/>
      <c r="HB313" s="298"/>
      <c r="HC313" s="299"/>
      <c r="HD313" s="300"/>
    </row>
    <row r="314" spans="1:212" x14ac:dyDescent="0.25">
      <c r="A314" s="280">
        <f>IF(AL314=1,(MAXA(A$18:A313)+1),0)</f>
        <v>0</v>
      </c>
      <c r="B314" s="280">
        <f>IF(BF314+BG314+BH314+BI314+BJ314&gt;0,MAXA(B$18:B313)+1,0)</f>
        <v>0</v>
      </c>
      <c r="C314" s="280">
        <f>IF(BL314+BM314+BN314+BO314+BP314&gt;0,MAXA(C$18:C313)+1,0)</f>
        <v>0</v>
      </c>
      <c r="D314" s="280">
        <f>IF(BR314+BS314+BT314+BU314+BV314&gt;0,MAXA(D$18:D313)+1,0)</f>
        <v>0</v>
      </c>
      <c r="E314" s="280">
        <f>IF(BX314+BY314+BZ314+CA314+CB314&gt;0,MAXA(E$18:E313)+1,0)</f>
        <v>0</v>
      </c>
      <c r="F314" s="280">
        <f>IF(CD314+CE314+CF314+CG314+CH314&gt;0,MAXA(F$18:F313)+1,0)</f>
        <v>0</v>
      </c>
      <c r="G314" s="280">
        <f>IF(CJ314+CK314+CL314+CM314+CN314&gt;0,MAXA(G$18:G313)+1,0)</f>
        <v>0</v>
      </c>
      <c r="H314" s="280">
        <f>IF(CP314+CQ314+CR314+CS314+CT314&gt;0,MAXA(H$18:H313)+1,0)</f>
        <v>0</v>
      </c>
      <c r="I314" s="280">
        <f>IF(CV314+CW314+CX314+CY314+CZ314&gt;0,MAXA(I$18:I313)+1,0)</f>
        <v>0</v>
      </c>
      <c r="J314" s="280">
        <f>IF(DB314+DC314+DD314+DE314+DF314&gt;0,MAXA(J$18:J313)+1,0)</f>
        <v>0</v>
      </c>
      <c r="K314" s="280">
        <f>IF(DH314+DI314+DJ314+DK314+DL314&gt;0,MAXA(K$18:K313)+1,0)</f>
        <v>0</v>
      </c>
      <c r="L314" s="280">
        <f>IF(DN314+DO314+DP314+DQ314+DR314&gt;0,MAXA(L$18:L313)+1,0)</f>
        <v>0</v>
      </c>
      <c r="M314" s="280">
        <f>IF(DT314+DU314+DV314+DW314+DX314&gt;0,MAXA(M$18:M313)+1,0)</f>
        <v>0</v>
      </c>
      <c r="N314" s="280">
        <f>IF(DZ314+EA314+EB314+EC314+ED314&gt;0,MAXA(N$18:N313)+1,0)</f>
        <v>0</v>
      </c>
      <c r="O314" s="280">
        <f>IF(EF314+EG314+EH314+EI314+EJ314&gt;0,MAXA(O$18:O313)+1,0)</f>
        <v>0</v>
      </c>
      <c r="P314" s="280">
        <f>IF(EL314+EM314+EN314+EO314+EP314&gt;0,MAXA(P$18:P313)+1,0)</f>
        <v>0</v>
      </c>
      <c r="Q314" s="280">
        <f>IF(ER314+ES314+ET314+EU314+EV314&gt;0,MAXA(Q$18:Q313)+1,0)</f>
        <v>0</v>
      </c>
      <c r="R314" s="280">
        <f>IF(EX314+EY314+EZ314+FA314+FB314&gt;0,MAXA(R$18:R313)+1,0)</f>
        <v>0</v>
      </c>
      <c r="S314" s="280">
        <f>IF(FD314+FE314+FF314+FG314+FH314&gt;0,MAXA(S$18:S313)+1,0)</f>
        <v>0</v>
      </c>
      <c r="T314" s="280">
        <f>IF(FJ314+FK314+FL314+FM314+FN314&gt;0,MAXA(T$18:T313)+1,0)</f>
        <v>0</v>
      </c>
      <c r="U314" s="280">
        <f>IF(FP314+FQ314+FR314+FS314+FT314&gt;0,MAXA(U$18:U313)+1,0)</f>
        <v>0</v>
      </c>
      <c r="V314" s="280">
        <f>IF(FV314+FW314+FX314+FY314+FZ314&gt;0,MAXA(V$18:V313)+1,0)</f>
        <v>0</v>
      </c>
      <c r="W314" s="280">
        <f>IF(GB314+GC314+GD314+GE314+GF314&gt;0,MAXA(W$18:W313)+1,0)</f>
        <v>0</v>
      </c>
      <c r="X314" s="280">
        <f>IF(GH314+GI314+GJ314+GK314+GL314&gt;0,MAXA(X$18:X313)+1,0)</f>
        <v>0</v>
      </c>
      <c r="Y314" s="280">
        <f>IF(GN314+GO314+GP314+GQ314+GR314&gt;0,MAXA(Y$18:Y313)+1,0)</f>
        <v>0</v>
      </c>
      <c r="Z314" s="280">
        <f>IF(GT314+GU314+GV314+GW314+GX314&gt;0,MAXA(Z$18:Z313)+1,0)</f>
        <v>0</v>
      </c>
      <c r="AA314" s="280">
        <f>IF(GZ314+HA314+HB314+HC314+HD314&gt;0,MAXA(AA$18:AA313)+1,0)</f>
        <v>0</v>
      </c>
      <c r="AB314" s="280">
        <f t="shared" si="134"/>
        <v>0</v>
      </c>
      <c r="AC314" s="280">
        <f t="shared" si="135"/>
        <v>0</v>
      </c>
      <c r="AD314" s="280">
        <f t="shared" si="136"/>
        <v>0</v>
      </c>
      <c r="AE314" s="280">
        <f t="shared" si="137"/>
        <v>0</v>
      </c>
      <c r="AF314" s="280">
        <f t="shared" si="138"/>
        <v>0</v>
      </c>
      <c r="AG314" s="280">
        <f t="shared" si="139"/>
        <v>0</v>
      </c>
      <c r="AH314" s="280">
        <f t="shared" si="140"/>
        <v>0</v>
      </c>
      <c r="AI314" s="280">
        <f t="shared" si="141"/>
        <v>0</v>
      </c>
      <c r="AJ314" s="280">
        <f t="shared" si="142"/>
        <v>0</v>
      </c>
      <c r="AK314" s="186" t="e">
        <f>MATCH(AY314,AY$18:AY746,0)</f>
        <v>#N/A</v>
      </c>
      <c r="AL314" s="280">
        <f t="shared" si="143"/>
        <v>0</v>
      </c>
      <c r="AM314" s="280">
        <f t="shared" si="148"/>
        <v>297</v>
      </c>
      <c r="AN314" s="415"/>
      <c r="AO314" s="416"/>
      <c r="AP314" s="303">
        <f t="shared" si="144"/>
        <v>0</v>
      </c>
      <c r="AQ314" s="304">
        <f t="shared" si="145"/>
        <v>0</v>
      </c>
      <c r="AR314" s="305">
        <f t="shared" si="146"/>
        <v>0</v>
      </c>
      <c r="AS314" s="284"/>
      <c r="AT314" s="285" t="str">
        <f t="shared" si="147"/>
        <v/>
      </c>
      <c r="AU314" s="286"/>
      <c r="AV314" s="287"/>
      <c r="AW314" s="288"/>
      <c r="AX314" s="289"/>
      <c r="AY314" s="290"/>
      <c r="AZ314" s="291"/>
      <c r="BA314" s="286"/>
      <c r="BB314" s="290"/>
      <c r="BC314" s="287"/>
      <c r="BD314" s="307"/>
      <c r="BE314" s="309"/>
      <c r="BF314" s="286"/>
      <c r="BG314" s="297"/>
      <c r="BH314" s="298"/>
      <c r="BI314" s="299"/>
      <c r="BJ314" s="300"/>
      <c r="BK314" s="301"/>
      <c r="BL314" s="286"/>
      <c r="BM314" s="297"/>
      <c r="BN314" s="298"/>
      <c r="BO314" s="299"/>
      <c r="BP314" s="300"/>
      <c r="BQ314" s="301"/>
      <c r="BR314" s="286"/>
      <c r="BS314" s="297"/>
      <c r="BT314" s="298"/>
      <c r="BU314" s="299"/>
      <c r="BV314" s="300"/>
      <c r="BW314" s="301"/>
      <c r="BX314" s="286"/>
      <c r="BY314" s="297"/>
      <c r="BZ314" s="298"/>
      <c r="CA314" s="299"/>
      <c r="CB314" s="300"/>
      <c r="CC314" s="291"/>
      <c r="CD314" s="286"/>
      <c r="CE314" s="297"/>
      <c r="CF314" s="298"/>
      <c r="CG314" s="299"/>
      <c r="CH314" s="300"/>
      <c r="CI314" s="291"/>
      <c r="CJ314" s="286"/>
      <c r="CK314" s="297"/>
      <c r="CL314" s="298"/>
      <c r="CM314" s="299"/>
      <c r="CN314" s="300"/>
      <c r="CO314" s="291"/>
      <c r="CP314" s="286"/>
      <c r="CQ314" s="297"/>
      <c r="CR314" s="298"/>
      <c r="CS314" s="299"/>
      <c r="CT314" s="300"/>
      <c r="CU314" s="291"/>
      <c r="CV314" s="286"/>
      <c r="CW314" s="297"/>
      <c r="CX314" s="298"/>
      <c r="CY314" s="299"/>
      <c r="CZ314" s="300"/>
      <c r="DA314" s="291"/>
      <c r="DB314" s="286"/>
      <c r="DC314" s="297"/>
      <c r="DD314" s="298"/>
      <c r="DE314" s="299"/>
      <c r="DF314" s="300"/>
      <c r="DG314" s="291"/>
      <c r="DH314" s="286"/>
      <c r="DI314" s="297"/>
      <c r="DJ314" s="298"/>
      <c r="DK314" s="299"/>
      <c r="DL314" s="300"/>
      <c r="DM314" s="291"/>
      <c r="DN314" s="286"/>
      <c r="DO314" s="297"/>
      <c r="DP314" s="298"/>
      <c r="DQ314" s="299"/>
      <c r="DR314" s="300"/>
      <c r="DS314" s="291"/>
      <c r="DT314" s="286"/>
      <c r="DU314" s="297"/>
      <c r="DV314" s="298"/>
      <c r="DW314" s="299"/>
      <c r="DX314" s="300"/>
      <c r="DY314" s="291"/>
      <c r="DZ314" s="286"/>
      <c r="EA314" s="297"/>
      <c r="EB314" s="298"/>
      <c r="EC314" s="299"/>
      <c r="ED314" s="300"/>
      <c r="EE314" s="291"/>
      <c r="EF314" s="286"/>
      <c r="EG314" s="297"/>
      <c r="EH314" s="298"/>
      <c r="EI314" s="299"/>
      <c r="EJ314" s="300"/>
      <c r="EK314" s="291"/>
      <c r="EL314" s="286"/>
      <c r="EM314" s="297"/>
      <c r="EN314" s="298"/>
      <c r="EO314" s="299"/>
      <c r="EP314" s="300"/>
      <c r="EQ314" s="291"/>
      <c r="ER314" s="286"/>
      <c r="ES314" s="297"/>
      <c r="ET314" s="298"/>
      <c r="EU314" s="299"/>
      <c r="EV314" s="300"/>
      <c r="EW314" s="291"/>
      <c r="EX314" s="286"/>
      <c r="EY314" s="297"/>
      <c r="EZ314" s="298"/>
      <c r="FA314" s="299"/>
      <c r="FB314" s="300"/>
      <c r="FC314" s="291"/>
      <c r="FD314" s="286"/>
      <c r="FE314" s="297"/>
      <c r="FF314" s="298"/>
      <c r="FG314" s="299"/>
      <c r="FH314" s="300"/>
      <c r="FI314" s="291"/>
      <c r="FJ314" s="286"/>
      <c r="FK314" s="297"/>
      <c r="FL314" s="298"/>
      <c r="FM314" s="299"/>
      <c r="FN314" s="300"/>
      <c r="FO314" s="291"/>
      <c r="FP314" s="286"/>
      <c r="FQ314" s="297"/>
      <c r="FR314" s="298"/>
      <c r="FS314" s="299"/>
      <c r="FT314" s="300"/>
      <c r="FU314" s="291"/>
      <c r="FV314" s="286"/>
      <c r="FW314" s="297"/>
      <c r="FX314" s="298"/>
      <c r="FY314" s="299"/>
      <c r="FZ314" s="300"/>
      <c r="GA314" s="291"/>
      <c r="GB314" s="286"/>
      <c r="GC314" s="297"/>
      <c r="GD314" s="298"/>
      <c r="GE314" s="299"/>
      <c r="GF314" s="300"/>
      <c r="GG314" s="291"/>
      <c r="GH314" s="286"/>
      <c r="GI314" s="297"/>
      <c r="GJ314" s="298"/>
      <c r="GK314" s="299"/>
      <c r="GL314" s="300"/>
      <c r="GM314" s="291"/>
      <c r="GN314" s="286"/>
      <c r="GO314" s="297"/>
      <c r="GP314" s="298"/>
      <c r="GQ314" s="299"/>
      <c r="GR314" s="300"/>
      <c r="GS314" s="291"/>
      <c r="GT314" s="286"/>
      <c r="GU314" s="297"/>
      <c r="GV314" s="298"/>
      <c r="GW314" s="299"/>
      <c r="GX314" s="300"/>
      <c r="GY314" s="291"/>
      <c r="GZ314" s="286"/>
      <c r="HA314" s="297"/>
      <c r="HB314" s="298"/>
      <c r="HC314" s="299"/>
      <c r="HD314" s="300"/>
    </row>
    <row r="315" spans="1:212" x14ac:dyDescent="0.25">
      <c r="A315" s="280">
        <f>IF(AL315=1,(MAXA(A$18:A314)+1),0)</f>
        <v>0</v>
      </c>
      <c r="B315" s="280">
        <f>IF(BF315+BG315+BH315+BI315+BJ315&gt;0,MAXA(B$18:B314)+1,0)</f>
        <v>0</v>
      </c>
      <c r="C315" s="280">
        <f>IF(BL315+BM315+BN315+BO315+BP315&gt;0,MAXA(C$18:C314)+1,0)</f>
        <v>0</v>
      </c>
      <c r="D315" s="280">
        <f>IF(BR315+BS315+BT315+BU315+BV315&gt;0,MAXA(D$18:D314)+1,0)</f>
        <v>0</v>
      </c>
      <c r="E315" s="280">
        <f>IF(BX315+BY315+BZ315+CA315+CB315&gt;0,MAXA(E$18:E314)+1,0)</f>
        <v>0</v>
      </c>
      <c r="F315" s="280">
        <f>IF(CD315+CE315+CF315+CG315+CH315&gt;0,MAXA(F$18:F314)+1,0)</f>
        <v>0</v>
      </c>
      <c r="G315" s="280">
        <f>IF(CJ315+CK315+CL315+CM315+CN315&gt;0,MAXA(G$18:G314)+1,0)</f>
        <v>0</v>
      </c>
      <c r="H315" s="280">
        <f>IF(CP315+CQ315+CR315+CS315+CT315&gt;0,MAXA(H$18:H314)+1,0)</f>
        <v>0</v>
      </c>
      <c r="I315" s="280">
        <f>IF(CV315+CW315+CX315+CY315+CZ315&gt;0,MAXA(I$18:I314)+1,0)</f>
        <v>0</v>
      </c>
      <c r="J315" s="280">
        <f>IF(DB315+DC315+DD315+DE315+DF315&gt;0,MAXA(J$18:J314)+1,0)</f>
        <v>0</v>
      </c>
      <c r="K315" s="280">
        <f>IF(DH315+DI315+DJ315+DK315+DL315&gt;0,MAXA(K$18:K314)+1,0)</f>
        <v>0</v>
      </c>
      <c r="L315" s="280">
        <f>IF(DN315+DO315+DP315+DQ315+DR315&gt;0,MAXA(L$18:L314)+1,0)</f>
        <v>0</v>
      </c>
      <c r="M315" s="280">
        <f>IF(DT315+DU315+DV315+DW315+DX315&gt;0,MAXA(M$18:M314)+1,0)</f>
        <v>0</v>
      </c>
      <c r="N315" s="280">
        <f>IF(DZ315+EA315+EB315+EC315+ED315&gt;0,MAXA(N$18:N314)+1,0)</f>
        <v>0</v>
      </c>
      <c r="O315" s="280">
        <f>IF(EF315+EG315+EH315+EI315+EJ315&gt;0,MAXA(O$18:O314)+1,0)</f>
        <v>0</v>
      </c>
      <c r="P315" s="280">
        <f>IF(EL315+EM315+EN315+EO315+EP315&gt;0,MAXA(P$18:P314)+1,0)</f>
        <v>0</v>
      </c>
      <c r="Q315" s="280">
        <f>IF(ER315+ES315+ET315+EU315+EV315&gt;0,MAXA(Q$18:Q314)+1,0)</f>
        <v>0</v>
      </c>
      <c r="R315" s="280">
        <f>IF(EX315+EY315+EZ315+FA315+FB315&gt;0,MAXA(R$18:R314)+1,0)</f>
        <v>0</v>
      </c>
      <c r="S315" s="280">
        <f>IF(FD315+FE315+FF315+FG315+FH315&gt;0,MAXA(S$18:S314)+1,0)</f>
        <v>0</v>
      </c>
      <c r="T315" s="280">
        <f>IF(FJ315+FK315+FL315+FM315+FN315&gt;0,MAXA(T$18:T314)+1,0)</f>
        <v>0</v>
      </c>
      <c r="U315" s="280">
        <f>IF(FP315+FQ315+FR315+FS315+FT315&gt;0,MAXA(U$18:U314)+1,0)</f>
        <v>0</v>
      </c>
      <c r="V315" s="280">
        <f>IF(FV315+FW315+FX315+FY315+FZ315&gt;0,MAXA(V$18:V314)+1,0)</f>
        <v>0</v>
      </c>
      <c r="W315" s="280">
        <f>IF(GB315+GC315+GD315+GE315+GF315&gt;0,MAXA(W$18:W314)+1,0)</f>
        <v>0</v>
      </c>
      <c r="X315" s="280">
        <f>IF(GH315+GI315+GJ315+GK315+GL315&gt;0,MAXA(X$18:X314)+1,0)</f>
        <v>0</v>
      </c>
      <c r="Y315" s="280">
        <f>IF(GN315+GO315+GP315+GQ315+GR315&gt;0,MAXA(Y$18:Y314)+1,0)</f>
        <v>0</v>
      </c>
      <c r="Z315" s="280">
        <f>IF(GT315+GU315+GV315+GW315+GX315&gt;0,MAXA(Z$18:Z314)+1,0)</f>
        <v>0</v>
      </c>
      <c r="AA315" s="280">
        <f>IF(GZ315+HA315+HB315+HC315+HD315&gt;0,MAXA(AA$18:AA314)+1,0)</f>
        <v>0</v>
      </c>
      <c r="AB315" s="280">
        <f t="shared" si="134"/>
        <v>0</v>
      </c>
      <c r="AC315" s="280">
        <f t="shared" si="135"/>
        <v>0</v>
      </c>
      <c r="AD315" s="280">
        <f t="shared" si="136"/>
        <v>0</v>
      </c>
      <c r="AE315" s="280">
        <f t="shared" si="137"/>
        <v>0</v>
      </c>
      <c r="AF315" s="280">
        <f t="shared" si="138"/>
        <v>0</v>
      </c>
      <c r="AG315" s="280">
        <f t="shared" si="139"/>
        <v>0</v>
      </c>
      <c r="AH315" s="280">
        <f t="shared" si="140"/>
        <v>0</v>
      </c>
      <c r="AI315" s="280">
        <f t="shared" si="141"/>
        <v>0</v>
      </c>
      <c r="AJ315" s="280">
        <f t="shared" si="142"/>
        <v>0</v>
      </c>
      <c r="AK315" s="186" t="e">
        <f>MATCH(AY315,AY$18:AY747,0)</f>
        <v>#N/A</v>
      </c>
      <c r="AL315" s="280">
        <f t="shared" si="143"/>
        <v>0</v>
      </c>
      <c r="AM315" s="280">
        <f t="shared" si="148"/>
        <v>298</v>
      </c>
      <c r="AN315" s="415"/>
      <c r="AO315" s="416"/>
      <c r="AP315" s="303">
        <f t="shared" si="144"/>
        <v>0</v>
      </c>
      <c r="AQ315" s="304">
        <f t="shared" si="145"/>
        <v>0</v>
      </c>
      <c r="AR315" s="305">
        <f t="shared" si="146"/>
        <v>0</v>
      </c>
      <c r="AS315" s="284"/>
      <c r="AT315" s="285" t="str">
        <f t="shared" si="147"/>
        <v/>
      </c>
      <c r="AU315" s="286"/>
      <c r="AV315" s="287"/>
      <c r="AW315" s="288"/>
      <c r="AX315" s="289"/>
      <c r="AY315" s="290"/>
      <c r="AZ315" s="291"/>
      <c r="BA315" s="286"/>
      <c r="BB315" s="290"/>
      <c r="BC315" s="287"/>
      <c r="BD315" s="307"/>
      <c r="BE315" s="309"/>
      <c r="BF315" s="286"/>
      <c r="BG315" s="297"/>
      <c r="BH315" s="298"/>
      <c r="BI315" s="299"/>
      <c r="BJ315" s="300"/>
      <c r="BK315" s="301"/>
      <c r="BL315" s="286"/>
      <c r="BM315" s="297"/>
      <c r="BN315" s="298"/>
      <c r="BO315" s="299"/>
      <c r="BP315" s="300"/>
      <c r="BQ315" s="301"/>
      <c r="BR315" s="286"/>
      <c r="BS315" s="297"/>
      <c r="BT315" s="298"/>
      <c r="BU315" s="299"/>
      <c r="BV315" s="300"/>
      <c r="BW315" s="301"/>
      <c r="BX315" s="286"/>
      <c r="BY315" s="297"/>
      <c r="BZ315" s="298"/>
      <c r="CA315" s="299"/>
      <c r="CB315" s="300"/>
      <c r="CC315" s="291"/>
      <c r="CD315" s="286"/>
      <c r="CE315" s="297"/>
      <c r="CF315" s="298"/>
      <c r="CG315" s="299"/>
      <c r="CH315" s="300"/>
      <c r="CI315" s="291"/>
      <c r="CJ315" s="286"/>
      <c r="CK315" s="297"/>
      <c r="CL315" s="298"/>
      <c r="CM315" s="299"/>
      <c r="CN315" s="300"/>
      <c r="CO315" s="291"/>
      <c r="CP315" s="286"/>
      <c r="CQ315" s="297"/>
      <c r="CR315" s="298"/>
      <c r="CS315" s="299"/>
      <c r="CT315" s="300"/>
      <c r="CU315" s="291"/>
      <c r="CV315" s="286"/>
      <c r="CW315" s="297"/>
      <c r="CX315" s="298"/>
      <c r="CY315" s="299"/>
      <c r="CZ315" s="300"/>
      <c r="DA315" s="291"/>
      <c r="DB315" s="286"/>
      <c r="DC315" s="297"/>
      <c r="DD315" s="298"/>
      <c r="DE315" s="299"/>
      <c r="DF315" s="300"/>
      <c r="DG315" s="291"/>
      <c r="DH315" s="286"/>
      <c r="DI315" s="297"/>
      <c r="DJ315" s="298"/>
      <c r="DK315" s="299"/>
      <c r="DL315" s="300"/>
      <c r="DM315" s="291"/>
      <c r="DN315" s="286"/>
      <c r="DO315" s="297"/>
      <c r="DP315" s="298"/>
      <c r="DQ315" s="299"/>
      <c r="DR315" s="300"/>
      <c r="DS315" s="291"/>
      <c r="DT315" s="286"/>
      <c r="DU315" s="297"/>
      <c r="DV315" s="298"/>
      <c r="DW315" s="299"/>
      <c r="DX315" s="300"/>
      <c r="DY315" s="291"/>
      <c r="DZ315" s="286"/>
      <c r="EA315" s="297"/>
      <c r="EB315" s="298"/>
      <c r="EC315" s="299"/>
      <c r="ED315" s="300"/>
      <c r="EE315" s="291"/>
      <c r="EF315" s="286"/>
      <c r="EG315" s="297"/>
      <c r="EH315" s="298"/>
      <c r="EI315" s="299"/>
      <c r="EJ315" s="300"/>
      <c r="EK315" s="291"/>
      <c r="EL315" s="286"/>
      <c r="EM315" s="297"/>
      <c r="EN315" s="298"/>
      <c r="EO315" s="299"/>
      <c r="EP315" s="300"/>
      <c r="EQ315" s="291"/>
      <c r="ER315" s="286"/>
      <c r="ES315" s="297"/>
      <c r="ET315" s="298"/>
      <c r="EU315" s="299"/>
      <c r="EV315" s="300"/>
      <c r="EW315" s="291"/>
      <c r="EX315" s="286"/>
      <c r="EY315" s="297"/>
      <c r="EZ315" s="298"/>
      <c r="FA315" s="299"/>
      <c r="FB315" s="300"/>
      <c r="FC315" s="291"/>
      <c r="FD315" s="286"/>
      <c r="FE315" s="297"/>
      <c r="FF315" s="298"/>
      <c r="FG315" s="299"/>
      <c r="FH315" s="300"/>
      <c r="FI315" s="291"/>
      <c r="FJ315" s="286"/>
      <c r="FK315" s="297"/>
      <c r="FL315" s="298"/>
      <c r="FM315" s="299"/>
      <c r="FN315" s="300"/>
      <c r="FO315" s="291"/>
      <c r="FP315" s="286"/>
      <c r="FQ315" s="297"/>
      <c r="FR315" s="298"/>
      <c r="FS315" s="299"/>
      <c r="FT315" s="300"/>
      <c r="FU315" s="291"/>
      <c r="FV315" s="286"/>
      <c r="FW315" s="297"/>
      <c r="FX315" s="298"/>
      <c r="FY315" s="299"/>
      <c r="FZ315" s="300"/>
      <c r="GA315" s="291"/>
      <c r="GB315" s="286"/>
      <c r="GC315" s="297"/>
      <c r="GD315" s="298"/>
      <c r="GE315" s="299"/>
      <c r="GF315" s="300"/>
      <c r="GG315" s="291"/>
      <c r="GH315" s="286"/>
      <c r="GI315" s="297"/>
      <c r="GJ315" s="298"/>
      <c r="GK315" s="299"/>
      <c r="GL315" s="300"/>
      <c r="GM315" s="291"/>
      <c r="GN315" s="286"/>
      <c r="GO315" s="297"/>
      <c r="GP315" s="298"/>
      <c r="GQ315" s="299"/>
      <c r="GR315" s="300"/>
      <c r="GS315" s="291"/>
      <c r="GT315" s="286"/>
      <c r="GU315" s="297"/>
      <c r="GV315" s="298"/>
      <c r="GW315" s="299"/>
      <c r="GX315" s="300"/>
      <c r="GY315" s="291"/>
      <c r="GZ315" s="286"/>
      <c r="HA315" s="297"/>
      <c r="HB315" s="298"/>
      <c r="HC315" s="299"/>
      <c r="HD315" s="300"/>
    </row>
    <row r="316" spans="1:212" x14ac:dyDescent="0.25">
      <c r="A316" s="280">
        <f>IF(AL316=1,(MAXA(A$18:A315)+1),0)</f>
        <v>0</v>
      </c>
      <c r="B316" s="280">
        <f>IF(BF316+BG316+BH316+BI316+BJ316&gt;0,MAXA(B$18:B315)+1,0)</f>
        <v>0</v>
      </c>
      <c r="C316" s="280">
        <f>IF(BL316+BM316+BN316+BO316+BP316&gt;0,MAXA(C$18:C315)+1,0)</f>
        <v>0</v>
      </c>
      <c r="D316" s="280">
        <f>IF(BR316+BS316+BT316+BU316+BV316&gt;0,MAXA(D$18:D315)+1,0)</f>
        <v>0</v>
      </c>
      <c r="E316" s="280">
        <f>IF(BX316+BY316+BZ316+CA316+CB316&gt;0,MAXA(E$18:E315)+1,0)</f>
        <v>0</v>
      </c>
      <c r="F316" s="280">
        <f>IF(CD316+CE316+CF316+CG316+CH316&gt;0,MAXA(F$18:F315)+1,0)</f>
        <v>0</v>
      </c>
      <c r="G316" s="280">
        <f>IF(CJ316+CK316+CL316+CM316+CN316&gt;0,MAXA(G$18:G315)+1,0)</f>
        <v>0</v>
      </c>
      <c r="H316" s="280">
        <f>IF(CP316+CQ316+CR316+CS316+CT316&gt;0,MAXA(H$18:H315)+1,0)</f>
        <v>0</v>
      </c>
      <c r="I316" s="280">
        <f>IF(CV316+CW316+CX316+CY316+CZ316&gt;0,MAXA(I$18:I315)+1,0)</f>
        <v>0</v>
      </c>
      <c r="J316" s="280">
        <f>IF(DB316+DC316+DD316+DE316+DF316&gt;0,MAXA(J$18:J315)+1,0)</f>
        <v>0</v>
      </c>
      <c r="K316" s="280">
        <f>IF(DH316+DI316+DJ316+DK316+DL316&gt;0,MAXA(K$18:K315)+1,0)</f>
        <v>0</v>
      </c>
      <c r="L316" s="280">
        <f>IF(DN316+DO316+DP316+DQ316+DR316&gt;0,MAXA(L$18:L315)+1,0)</f>
        <v>0</v>
      </c>
      <c r="M316" s="280">
        <f>IF(DT316+DU316+DV316+DW316+DX316&gt;0,MAXA(M$18:M315)+1,0)</f>
        <v>0</v>
      </c>
      <c r="N316" s="280">
        <f>IF(DZ316+EA316+EB316+EC316+ED316&gt;0,MAXA(N$18:N315)+1,0)</f>
        <v>0</v>
      </c>
      <c r="O316" s="280">
        <f>IF(EF316+EG316+EH316+EI316+EJ316&gt;0,MAXA(O$18:O315)+1,0)</f>
        <v>0</v>
      </c>
      <c r="P316" s="280">
        <f>IF(EL316+EM316+EN316+EO316+EP316&gt;0,MAXA(P$18:P315)+1,0)</f>
        <v>0</v>
      </c>
      <c r="Q316" s="280">
        <f>IF(ER316+ES316+ET316+EU316+EV316&gt;0,MAXA(Q$18:Q315)+1,0)</f>
        <v>0</v>
      </c>
      <c r="R316" s="280">
        <f>IF(EX316+EY316+EZ316+FA316+FB316&gt;0,MAXA(R$18:R315)+1,0)</f>
        <v>0</v>
      </c>
      <c r="S316" s="280">
        <f>IF(FD316+FE316+FF316+FG316+FH316&gt;0,MAXA(S$18:S315)+1,0)</f>
        <v>0</v>
      </c>
      <c r="T316" s="280">
        <f>IF(FJ316+FK316+FL316+FM316+FN316&gt;0,MAXA(T$18:T315)+1,0)</f>
        <v>0</v>
      </c>
      <c r="U316" s="280">
        <f>IF(FP316+FQ316+FR316+FS316+FT316&gt;0,MAXA(U$18:U315)+1,0)</f>
        <v>0</v>
      </c>
      <c r="V316" s="280">
        <f>IF(FV316+FW316+FX316+FY316+FZ316&gt;0,MAXA(V$18:V315)+1,0)</f>
        <v>0</v>
      </c>
      <c r="W316" s="280">
        <f>IF(GB316+GC316+GD316+GE316+GF316&gt;0,MAXA(W$18:W315)+1,0)</f>
        <v>0</v>
      </c>
      <c r="X316" s="280">
        <f>IF(GH316+GI316+GJ316+GK316+GL316&gt;0,MAXA(X$18:X315)+1,0)</f>
        <v>0</v>
      </c>
      <c r="Y316" s="280">
        <f>IF(GN316+GO316+GP316+GQ316+GR316&gt;0,MAXA(Y$18:Y315)+1,0)</f>
        <v>0</v>
      </c>
      <c r="Z316" s="280">
        <f>IF(GT316+GU316+GV316+GW316+GX316&gt;0,MAXA(Z$18:Z315)+1,0)</f>
        <v>0</v>
      </c>
      <c r="AA316" s="280">
        <f>IF(GZ316+HA316+HB316+HC316+HD316&gt;0,MAXA(AA$18:AA315)+1,0)</f>
        <v>0</v>
      </c>
      <c r="AB316" s="280">
        <f t="shared" si="134"/>
        <v>0</v>
      </c>
      <c r="AC316" s="280">
        <f t="shared" si="135"/>
        <v>0</v>
      </c>
      <c r="AD316" s="280">
        <f t="shared" si="136"/>
        <v>0</v>
      </c>
      <c r="AE316" s="280">
        <f t="shared" si="137"/>
        <v>0</v>
      </c>
      <c r="AF316" s="280">
        <f t="shared" si="138"/>
        <v>0</v>
      </c>
      <c r="AG316" s="280">
        <f t="shared" si="139"/>
        <v>0</v>
      </c>
      <c r="AH316" s="280">
        <f t="shared" si="140"/>
        <v>0</v>
      </c>
      <c r="AI316" s="280">
        <f t="shared" si="141"/>
        <v>0</v>
      </c>
      <c r="AJ316" s="280">
        <f t="shared" si="142"/>
        <v>0</v>
      </c>
      <c r="AK316" s="186" t="e">
        <f>MATCH(AY316,AY$18:AY748,0)</f>
        <v>#N/A</v>
      </c>
      <c r="AL316" s="280">
        <f t="shared" si="143"/>
        <v>0</v>
      </c>
      <c r="AM316" s="280">
        <f t="shared" si="148"/>
        <v>299</v>
      </c>
      <c r="AN316" s="415"/>
      <c r="AO316" s="416"/>
      <c r="AP316" s="303">
        <f t="shared" si="144"/>
        <v>0</v>
      </c>
      <c r="AQ316" s="304">
        <f t="shared" si="145"/>
        <v>0</v>
      </c>
      <c r="AR316" s="305">
        <f t="shared" si="146"/>
        <v>0</v>
      </c>
      <c r="AS316" s="284"/>
      <c r="AT316" s="285" t="str">
        <f t="shared" si="147"/>
        <v/>
      </c>
      <c r="AU316" s="286"/>
      <c r="AV316" s="287"/>
      <c r="AW316" s="288"/>
      <c r="AX316" s="289"/>
      <c r="AY316" s="290"/>
      <c r="AZ316" s="291"/>
      <c r="BA316" s="286"/>
      <c r="BB316" s="290"/>
      <c r="BC316" s="287"/>
      <c r="BD316" s="307"/>
      <c r="BE316" s="309"/>
      <c r="BF316" s="286"/>
      <c r="BG316" s="297"/>
      <c r="BH316" s="298"/>
      <c r="BI316" s="299"/>
      <c r="BJ316" s="300"/>
      <c r="BK316" s="301"/>
      <c r="BL316" s="286"/>
      <c r="BM316" s="297"/>
      <c r="BN316" s="298"/>
      <c r="BO316" s="299"/>
      <c r="BP316" s="300"/>
      <c r="BQ316" s="301"/>
      <c r="BR316" s="286"/>
      <c r="BS316" s="297"/>
      <c r="BT316" s="298"/>
      <c r="BU316" s="299"/>
      <c r="BV316" s="300"/>
      <c r="BW316" s="301"/>
      <c r="BX316" s="286"/>
      <c r="BY316" s="297"/>
      <c r="BZ316" s="298"/>
      <c r="CA316" s="299"/>
      <c r="CB316" s="300"/>
      <c r="CC316" s="291"/>
      <c r="CD316" s="286"/>
      <c r="CE316" s="297"/>
      <c r="CF316" s="298"/>
      <c r="CG316" s="299"/>
      <c r="CH316" s="300"/>
      <c r="CI316" s="291"/>
      <c r="CJ316" s="286"/>
      <c r="CK316" s="297"/>
      <c r="CL316" s="298"/>
      <c r="CM316" s="299"/>
      <c r="CN316" s="300"/>
      <c r="CO316" s="291"/>
      <c r="CP316" s="286"/>
      <c r="CQ316" s="297"/>
      <c r="CR316" s="298"/>
      <c r="CS316" s="299"/>
      <c r="CT316" s="300"/>
      <c r="CU316" s="291"/>
      <c r="CV316" s="286"/>
      <c r="CW316" s="297"/>
      <c r="CX316" s="298"/>
      <c r="CY316" s="299"/>
      <c r="CZ316" s="300"/>
      <c r="DA316" s="291"/>
      <c r="DB316" s="286"/>
      <c r="DC316" s="297"/>
      <c r="DD316" s="298"/>
      <c r="DE316" s="299"/>
      <c r="DF316" s="300"/>
      <c r="DG316" s="291"/>
      <c r="DH316" s="286"/>
      <c r="DI316" s="297"/>
      <c r="DJ316" s="298"/>
      <c r="DK316" s="299"/>
      <c r="DL316" s="300"/>
      <c r="DM316" s="291"/>
      <c r="DN316" s="286"/>
      <c r="DO316" s="297"/>
      <c r="DP316" s="298"/>
      <c r="DQ316" s="299"/>
      <c r="DR316" s="300"/>
      <c r="DS316" s="291"/>
      <c r="DT316" s="286"/>
      <c r="DU316" s="297"/>
      <c r="DV316" s="298"/>
      <c r="DW316" s="299"/>
      <c r="DX316" s="300"/>
      <c r="DY316" s="291"/>
      <c r="DZ316" s="286"/>
      <c r="EA316" s="297"/>
      <c r="EB316" s="298"/>
      <c r="EC316" s="299"/>
      <c r="ED316" s="300"/>
      <c r="EE316" s="291"/>
      <c r="EF316" s="286"/>
      <c r="EG316" s="297"/>
      <c r="EH316" s="298"/>
      <c r="EI316" s="299"/>
      <c r="EJ316" s="300"/>
      <c r="EK316" s="291"/>
      <c r="EL316" s="286"/>
      <c r="EM316" s="297"/>
      <c r="EN316" s="298"/>
      <c r="EO316" s="299"/>
      <c r="EP316" s="300"/>
      <c r="EQ316" s="291"/>
      <c r="ER316" s="286"/>
      <c r="ES316" s="297"/>
      <c r="ET316" s="298"/>
      <c r="EU316" s="299"/>
      <c r="EV316" s="300"/>
      <c r="EW316" s="291"/>
      <c r="EX316" s="286"/>
      <c r="EY316" s="297"/>
      <c r="EZ316" s="298"/>
      <c r="FA316" s="299"/>
      <c r="FB316" s="300"/>
      <c r="FC316" s="291"/>
      <c r="FD316" s="286"/>
      <c r="FE316" s="297"/>
      <c r="FF316" s="298"/>
      <c r="FG316" s="299"/>
      <c r="FH316" s="300"/>
      <c r="FI316" s="291"/>
      <c r="FJ316" s="286"/>
      <c r="FK316" s="297"/>
      <c r="FL316" s="298"/>
      <c r="FM316" s="299"/>
      <c r="FN316" s="300"/>
      <c r="FO316" s="291"/>
      <c r="FP316" s="286"/>
      <c r="FQ316" s="297"/>
      <c r="FR316" s="298"/>
      <c r="FS316" s="299"/>
      <c r="FT316" s="300"/>
      <c r="FU316" s="291"/>
      <c r="FV316" s="286"/>
      <c r="FW316" s="297"/>
      <c r="FX316" s="298"/>
      <c r="FY316" s="299"/>
      <c r="FZ316" s="300"/>
      <c r="GA316" s="291"/>
      <c r="GB316" s="286"/>
      <c r="GC316" s="297"/>
      <c r="GD316" s="298"/>
      <c r="GE316" s="299"/>
      <c r="GF316" s="300"/>
      <c r="GG316" s="291"/>
      <c r="GH316" s="286"/>
      <c r="GI316" s="297"/>
      <c r="GJ316" s="298"/>
      <c r="GK316" s="299"/>
      <c r="GL316" s="300"/>
      <c r="GM316" s="291"/>
      <c r="GN316" s="286"/>
      <c r="GO316" s="297"/>
      <c r="GP316" s="298"/>
      <c r="GQ316" s="299"/>
      <c r="GR316" s="300"/>
      <c r="GS316" s="291"/>
      <c r="GT316" s="286"/>
      <c r="GU316" s="297"/>
      <c r="GV316" s="298"/>
      <c r="GW316" s="299"/>
      <c r="GX316" s="300"/>
      <c r="GY316" s="291"/>
      <c r="GZ316" s="286"/>
      <c r="HA316" s="297"/>
      <c r="HB316" s="298"/>
      <c r="HC316" s="299"/>
      <c r="HD316" s="300"/>
    </row>
    <row r="317" spans="1:212" x14ac:dyDescent="0.25">
      <c r="A317" s="280">
        <f>IF(AL317=1,(MAXA(A$18:A316)+1),0)</f>
        <v>0</v>
      </c>
      <c r="B317" s="280">
        <f>IF(BF317+BG317+BH317+BI317+BJ317&gt;0,MAXA(B$18:B316)+1,0)</f>
        <v>0</v>
      </c>
      <c r="C317" s="280">
        <f>IF(BL317+BM317+BN317+BO317+BP317&gt;0,MAXA(C$18:C316)+1,0)</f>
        <v>0</v>
      </c>
      <c r="D317" s="280">
        <f>IF(BR317+BS317+BT317+BU317+BV317&gt;0,MAXA(D$18:D316)+1,0)</f>
        <v>0</v>
      </c>
      <c r="E317" s="280">
        <f>IF(BX317+BY317+BZ317+CA317+CB317&gt;0,MAXA(E$18:E316)+1,0)</f>
        <v>0</v>
      </c>
      <c r="F317" s="280">
        <f>IF(CD317+CE317+CF317+CG317+CH317&gt;0,MAXA(F$18:F316)+1,0)</f>
        <v>0</v>
      </c>
      <c r="G317" s="280">
        <f>IF(CJ317+CK317+CL317+CM317+CN317&gt;0,MAXA(G$18:G316)+1,0)</f>
        <v>0</v>
      </c>
      <c r="H317" s="280">
        <f>IF(CP317+CQ317+CR317+CS317+CT317&gt;0,MAXA(H$18:H316)+1,0)</f>
        <v>0</v>
      </c>
      <c r="I317" s="280">
        <f>IF(CV317+CW317+CX317+CY317+CZ317&gt;0,MAXA(I$18:I316)+1,0)</f>
        <v>0</v>
      </c>
      <c r="J317" s="280">
        <f>IF(DB317+DC317+DD317+DE317+DF317&gt;0,MAXA(J$18:J316)+1,0)</f>
        <v>0</v>
      </c>
      <c r="K317" s="280">
        <f>IF(DH317+DI317+DJ317+DK317+DL317&gt;0,MAXA(K$18:K316)+1,0)</f>
        <v>0</v>
      </c>
      <c r="L317" s="280">
        <f>IF(DN317+DO317+DP317+DQ317+DR317&gt;0,MAXA(L$18:L316)+1,0)</f>
        <v>0</v>
      </c>
      <c r="M317" s="280">
        <f>IF(DT317+DU317+DV317+DW317+DX317&gt;0,MAXA(M$18:M316)+1,0)</f>
        <v>0</v>
      </c>
      <c r="N317" s="280">
        <f>IF(DZ317+EA317+EB317+EC317+ED317&gt;0,MAXA(N$18:N316)+1,0)</f>
        <v>0</v>
      </c>
      <c r="O317" s="280">
        <f>IF(EF317+EG317+EH317+EI317+EJ317&gt;0,MAXA(O$18:O316)+1,0)</f>
        <v>0</v>
      </c>
      <c r="P317" s="280">
        <f>IF(EL317+EM317+EN317+EO317+EP317&gt;0,MAXA(P$18:P316)+1,0)</f>
        <v>0</v>
      </c>
      <c r="Q317" s="280">
        <f>IF(ER317+ES317+ET317+EU317+EV317&gt;0,MAXA(Q$18:Q316)+1,0)</f>
        <v>0</v>
      </c>
      <c r="R317" s="280">
        <f>IF(EX317+EY317+EZ317+FA317+FB317&gt;0,MAXA(R$18:R316)+1,0)</f>
        <v>0</v>
      </c>
      <c r="S317" s="280">
        <f>IF(FD317+FE317+FF317+FG317+FH317&gt;0,MAXA(S$18:S316)+1,0)</f>
        <v>0</v>
      </c>
      <c r="T317" s="280">
        <f>IF(FJ317+FK317+FL317+FM317+FN317&gt;0,MAXA(T$18:T316)+1,0)</f>
        <v>0</v>
      </c>
      <c r="U317" s="280">
        <f>IF(FP317+FQ317+FR317+FS317+FT317&gt;0,MAXA(U$18:U316)+1,0)</f>
        <v>0</v>
      </c>
      <c r="V317" s="280">
        <f>IF(FV317+FW317+FX317+FY317+FZ317&gt;0,MAXA(V$18:V316)+1,0)</f>
        <v>0</v>
      </c>
      <c r="W317" s="280">
        <f>IF(GB317+GC317+GD317+GE317+GF317&gt;0,MAXA(W$18:W316)+1,0)</f>
        <v>0</v>
      </c>
      <c r="X317" s="280">
        <f>IF(GH317+GI317+GJ317+GK317+GL317&gt;0,MAXA(X$18:X316)+1,0)</f>
        <v>0</v>
      </c>
      <c r="Y317" s="280">
        <f>IF(GN317+GO317+GP317+GQ317+GR317&gt;0,MAXA(Y$18:Y316)+1,0)</f>
        <v>0</v>
      </c>
      <c r="Z317" s="280">
        <f>IF(GT317+GU317+GV317+GW317+GX317&gt;0,MAXA(Z$18:Z316)+1,0)</f>
        <v>0</v>
      </c>
      <c r="AA317" s="280">
        <f>IF(GZ317+HA317+HB317+HC317+HD317&gt;0,MAXA(AA$18:AA316)+1,0)</f>
        <v>0</v>
      </c>
      <c r="AB317" s="280">
        <f t="shared" si="134"/>
        <v>0</v>
      </c>
      <c r="AC317" s="280">
        <f t="shared" si="135"/>
        <v>0</v>
      </c>
      <c r="AD317" s="280">
        <f t="shared" si="136"/>
        <v>0</v>
      </c>
      <c r="AE317" s="280">
        <f t="shared" si="137"/>
        <v>0</v>
      </c>
      <c r="AF317" s="280">
        <f t="shared" si="138"/>
        <v>0</v>
      </c>
      <c r="AG317" s="280">
        <f t="shared" si="139"/>
        <v>0</v>
      </c>
      <c r="AH317" s="280">
        <f t="shared" si="140"/>
        <v>0</v>
      </c>
      <c r="AI317" s="280">
        <f t="shared" si="141"/>
        <v>0</v>
      </c>
      <c r="AJ317" s="280">
        <f t="shared" si="142"/>
        <v>0</v>
      </c>
      <c r="AK317" s="186" t="e">
        <f>MATCH(AY317,AY$18:AY749,0)</f>
        <v>#N/A</v>
      </c>
      <c r="AL317" s="280">
        <f t="shared" si="143"/>
        <v>0</v>
      </c>
      <c r="AM317" s="280">
        <f t="shared" si="148"/>
        <v>300</v>
      </c>
      <c r="AN317" s="415"/>
      <c r="AO317" s="416"/>
      <c r="AP317" s="303">
        <f t="shared" si="144"/>
        <v>0</v>
      </c>
      <c r="AQ317" s="304">
        <f t="shared" si="145"/>
        <v>0</v>
      </c>
      <c r="AR317" s="305">
        <f t="shared" si="146"/>
        <v>0</v>
      </c>
      <c r="AS317" s="284"/>
      <c r="AT317" s="285" t="str">
        <f t="shared" si="147"/>
        <v/>
      </c>
      <c r="AU317" s="286"/>
      <c r="AV317" s="287"/>
      <c r="AW317" s="288"/>
      <c r="AX317" s="289"/>
      <c r="AY317" s="290"/>
      <c r="AZ317" s="291"/>
      <c r="BA317" s="286"/>
      <c r="BB317" s="290"/>
      <c r="BC317" s="287"/>
      <c r="BD317" s="307"/>
      <c r="BE317" s="309"/>
      <c r="BF317" s="286"/>
      <c r="BG317" s="297"/>
      <c r="BH317" s="298"/>
      <c r="BI317" s="299"/>
      <c r="BJ317" s="300"/>
      <c r="BK317" s="301"/>
      <c r="BL317" s="286"/>
      <c r="BM317" s="297"/>
      <c r="BN317" s="298"/>
      <c r="BO317" s="299"/>
      <c r="BP317" s="300"/>
      <c r="BQ317" s="301"/>
      <c r="BR317" s="286"/>
      <c r="BS317" s="297"/>
      <c r="BT317" s="298"/>
      <c r="BU317" s="299"/>
      <c r="BV317" s="300"/>
      <c r="BW317" s="301"/>
      <c r="BX317" s="286"/>
      <c r="BY317" s="297"/>
      <c r="BZ317" s="298"/>
      <c r="CA317" s="299"/>
      <c r="CB317" s="300"/>
      <c r="CC317" s="291"/>
      <c r="CD317" s="286"/>
      <c r="CE317" s="297"/>
      <c r="CF317" s="298"/>
      <c r="CG317" s="299"/>
      <c r="CH317" s="300"/>
      <c r="CI317" s="291"/>
      <c r="CJ317" s="286"/>
      <c r="CK317" s="297"/>
      <c r="CL317" s="298"/>
      <c r="CM317" s="299"/>
      <c r="CN317" s="300"/>
      <c r="CO317" s="291"/>
      <c r="CP317" s="286"/>
      <c r="CQ317" s="297"/>
      <c r="CR317" s="298"/>
      <c r="CS317" s="299"/>
      <c r="CT317" s="300"/>
      <c r="CU317" s="291"/>
      <c r="CV317" s="286"/>
      <c r="CW317" s="297"/>
      <c r="CX317" s="298"/>
      <c r="CY317" s="299"/>
      <c r="CZ317" s="300"/>
      <c r="DA317" s="291"/>
      <c r="DB317" s="286"/>
      <c r="DC317" s="297"/>
      <c r="DD317" s="298"/>
      <c r="DE317" s="299"/>
      <c r="DF317" s="300"/>
      <c r="DG317" s="291"/>
      <c r="DH317" s="286"/>
      <c r="DI317" s="297"/>
      <c r="DJ317" s="298"/>
      <c r="DK317" s="299"/>
      <c r="DL317" s="300"/>
      <c r="DM317" s="291"/>
      <c r="DN317" s="286"/>
      <c r="DO317" s="297"/>
      <c r="DP317" s="298"/>
      <c r="DQ317" s="299"/>
      <c r="DR317" s="300"/>
      <c r="DS317" s="291"/>
      <c r="DT317" s="286"/>
      <c r="DU317" s="297"/>
      <c r="DV317" s="298"/>
      <c r="DW317" s="299"/>
      <c r="DX317" s="300"/>
      <c r="DY317" s="291"/>
      <c r="DZ317" s="286"/>
      <c r="EA317" s="297"/>
      <c r="EB317" s="298"/>
      <c r="EC317" s="299"/>
      <c r="ED317" s="300"/>
      <c r="EE317" s="291"/>
      <c r="EF317" s="286"/>
      <c r="EG317" s="297"/>
      <c r="EH317" s="298"/>
      <c r="EI317" s="299"/>
      <c r="EJ317" s="300"/>
      <c r="EK317" s="291"/>
      <c r="EL317" s="286"/>
      <c r="EM317" s="297"/>
      <c r="EN317" s="298"/>
      <c r="EO317" s="299"/>
      <c r="EP317" s="300"/>
      <c r="EQ317" s="291"/>
      <c r="ER317" s="286"/>
      <c r="ES317" s="297"/>
      <c r="ET317" s="298"/>
      <c r="EU317" s="299"/>
      <c r="EV317" s="300"/>
      <c r="EW317" s="291"/>
      <c r="EX317" s="286"/>
      <c r="EY317" s="297"/>
      <c r="EZ317" s="298"/>
      <c r="FA317" s="299"/>
      <c r="FB317" s="300"/>
      <c r="FC317" s="291"/>
      <c r="FD317" s="286"/>
      <c r="FE317" s="297"/>
      <c r="FF317" s="298"/>
      <c r="FG317" s="299"/>
      <c r="FH317" s="300"/>
      <c r="FI317" s="291"/>
      <c r="FJ317" s="286"/>
      <c r="FK317" s="297"/>
      <c r="FL317" s="298"/>
      <c r="FM317" s="299"/>
      <c r="FN317" s="300"/>
      <c r="FO317" s="291"/>
      <c r="FP317" s="286"/>
      <c r="FQ317" s="297"/>
      <c r="FR317" s="298"/>
      <c r="FS317" s="299"/>
      <c r="FT317" s="300"/>
      <c r="FU317" s="291"/>
      <c r="FV317" s="286"/>
      <c r="FW317" s="297"/>
      <c r="FX317" s="298"/>
      <c r="FY317" s="299"/>
      <c r="FZ317" s="300"/>
      <c r="GA317" s="291"/>
      <c r="GB317" s="286"/>
      <c r="GC317" s="297"/>
      <c r="GD317" s="298"/>
      <c r="GE317" s="299"/>
      <c r="GF317" s="300"/>
      <c r="GG317" s="291"/>
      <c r="GH317" s="286"/>
      <c r="GI317" s="297"/>
      <c r="GJ317" s="298"/>
      <c r="GK317" s="299"/>
      <c r="GL317" s="300"/>
      <c r="GM317" s="291"/>
      <c r="GN317" s="286"/>
      <c r="GO317" s="297"/>
      <c r="GP317" s="298"/>
      <c r="GQ317" s="299"/>
      <c r="GR317" s="300"/>
      <c r="GS317" s="291"/>
      <c r="GT317" s="286"/>
      <c r="GU317" s="297"/>
      <c r="GV317" s="298"/>
      <c r="GW317" s="299"/>
      <c r="GX317" s="300"/>
      <c r="GY317" s="291"/>
      <c r="GZ317" s="286"/>
      <c r="HA317" s="297"/>
      <c r="HB317" s="298"/>
      <c r="HC317" s="299"/>
      <c r="HD317" s="300"/>
    </row>
    <row r="318" spans="1:212" x14ac:dyDescent="0.25">
      <c r="A318" s="280">
        <f>IF(AL318=1,(MAXA(A$18:A317)+1),0)</f>
        <v>0</v>
      </c>
      <c r="B318" s="280">
        <f>IF(BF318+BG318+BH318+BI318+BJ318&gt;0,MAXA(B$18:B317)+1,0)</f>
        <v>0</v>
      </c>
      <c r="C318" s="280">
        <f>IF(BL318+BM318+BN318+BO318+BP318&gt;0,MAXA(C$18:C317)+1,0)</f>
        <v>0</v>
      </c>
      <c r="D318" s="280">
        <f>IF(BR318+BS318+BT318+BU318+BV318&gt;0,MAXA(D$18:D317)+1,0)</f>
        <v>0</v>
      </c>
      <c r="E318" s="280">
        <f>IF(BX318+BY318+BZ318+CA318+CB318&gt;0,MAXA(E$18:E317)+1,0)</f>
        <v>0</v>
      </c>
      <c r="F318" s="280">
        <f>IF(CD318+CE318+CF318+CG318+CH318&gt;0,MAXA(F$18:F317)+1,0)</f>
        <v>0</v>
      </c>
      <c r="G318" s="280">
        <f>IF(CJ318+CK318+CL318+CM318+CN318&gt;0,MAXA(G$18:G317)+1,0)</f>
        <v>0</v>
      </c>
      <c r="H318" s="280">
        <f>IF(CP318+CQ318+CR318+CS318+CT318&gt;0,MAXA(H$18:H317)+1,0)</f>
        <v>0</v>
      </c>
      <c r="I318" s="280">
        <f>IF(CV318+CW318+CX318+CY318+CZ318&gt;0,MAXA(I$18:I317)+1,0)</f>
        <v>0</v>
      </c>
      <c r="J318" s="280">
        <f>IF(DB318+DC318+DD318+DE318+DF318&gt;0,MAXA(J$18:J317)+1,0)</f>
        <v>0</v>
      </c>
      <c r="K318" s="280">
        <f>IF(DH318+DI318+DJ318+DK318+DL318&gt;0,MAXA(K$18:K317)+1,0)</f>
        <v>0</v>
      </c>
      <c r="L318" s="280">
        <f>IF(DN318+DO318+DP318+DQ318+DR318&gt;0,MAXA(L$18:L317)+1,0)</f>
        <v>0</v>
      </c>
      <c r="M318" s="280">
        <f>IF(DT318+DU318+DV318+DW318+DX318&gt;0,MAXA(M$18:M317)+1,0)</f>
        <v>0</v>
      </c>
      <c r="N318" s="280">
        <f>IF(DZ318+EA318+EB318+EC318+ED318&gt;0,MAXA(N$18:N317)+1,0)</f>
        <v>0</v>
      </c>
      <c r="O318" s="280">
        <f>IF(EF318+EG318+EH318+EI318+EJ318&gt;0,MAXA(O$18:O317)+1,0)</f>
        <v>0</v>
      </c>
      <c r="P318" s="280">
        <f>IF(EL318+EM318+EN318+EO318+EP318&gt;0,MAXA(P$18:P317)+1,0)</f>
        <v>0</v>
      </c>
      <c r="Q318" s="280">
        <f>IF(ER318+ES318+ET318+EU318+EV318&gt;0,MAXA(Q$18:Q317)+1,0)</f>
        <v>0</v>
      </c>
      <c r="R318" s="280">
        <f>IF(EX318+EY318+EZ318+FA318+FB318&gt;0,MAXA(R$18:R317)+1,0)</f>
        <v>0</v>
      </c>
      <c r="S318" s="280">
        <f>IF(FD318+FE318+FF318+FG318+FH318&gt;0,MAXA(S$18:S317)+1,0)</f>
        <v>0</v>
      </c>
      <c r="T318" s="280">
        <f>IF(FJ318+FK318+FL318+FM318+FN318&gt;0,MAXA(T$18:T317)+1,0)</f>
        <v>0</v>
      </c>
      <c r="U318" s="280">
        <f>IF(FP318+FQ318+FR318+FS318+FT318&gt;0,MAXA(U$18:U317)+1,0)</f>
        <v>0</v>
      </c>
      <c r="V318" s="280">
        <f>IF(FV318+FW318+FX318+FY318+FZ318&gt;0,MAXA(V$18:V317)+1,0)</f>
        <v>0</v>
      </c>
      <c r="W318" s="280">
        <f>IF(GB318+GC318+GD318+GE318+GF318&gt;0,MAXA(W$18:W317)+1,0)</f>
        <v>0</v>
      </c>
      <c r="X318" s="280">
        <f>IF(GH318+GI318+GJ318+GK318+GL318&gt;0,MAXA(X$18:X317)+1,0)</f>
        <v>0</v>
      </c>
      <c r="Y318" s="280">
        <f>IF(GN318+GO318+GP318+GQ318+GR318&gt;0,MAXA(Y$18:Y317)+1,0)</f>
        <v>0</v>
      </c>
      <c r="Z318" s="280">
        <f>IF(GT318+GU318+GV318+GW318+GX318&gt;0,MAXA(Z$18:Z317)+1,0)</f>
        <v>0</v>
      </c>
      <c r="AA318" s="280">
        <f>IF(GZ318+HA318+HB318+HC318+HD318&gt;0,MAXA(AA$18:AA317)+1,0)</f>
        <v>0</v>
      </c>
      <c r="AB318" s="280">
        <f t="shared" si="134"/>
        <v>0</v>
      </c>
      <c r="AC318" s="280">
        <f t="shared" si="135"/>
        <v>0</v>
      </c>
      <c r="AD318" s="280">
        <f t="shared" si="136"/>
        <v>0</v>
      </c>
      <c r="AE318" s="280">
        <f t="shared" si="137"/>
        <v>0</v>
      </c>
      <c r="AF318" s="280">
        <f t="shared" si="138"/>
        <v>0</v>
      </c>
      <c r="AG318" s="280">
        <f t="shared" si="139"/>
        <v>0</v>
      </c>
      <c r="AH318" s="280">
        <f t="shared" si="140"/>
        <v>0</v>
      </c>
      <c r="AI318" s="280">
        <f t="shared" si="141"/>
        <v>0</v>
      </c>
      <c r="AJ318" s="280">
        <f t="shared" si="142"/>
        <v>0</v>
      </c>
      <c r="AK318" s="186" t="e">
        <f>MATCH(AY318,AY$18:AY750,0)</f>
        <v>#N/A</v>
      </c>
      <c r="AL318" s="280">
        <f t="shared" si="143"/>
        <v>0</v>
      </c>
      <c r="AM318" s="280">
        <f t="shared" si="148"/>
        <v>301</v>
      </c>
      <c r="AN318" s="415"/>
      <c r="AO318" s="416"/>
      <c r="AP318" s="303">
        <f t="shared" si="144"/>
        <v>0</v>
      </c>
      <c r="AQ318" s="304">
        <f t="shared" si="145"/>
        <v>0</v>
      </c>
      <c r="AR318" s="305">
        <f t="shared" si="146"/>
        <v>0</v>
      </c>
      <c r="AS318" s="284"/>
      <c r="AT318" s="285" t="str">
        <f t="shared" si="147"/>
        <v/>
      </c>
      <c r="AU318" s="286"/>
      <c r="AV318" s="287"/>
      <c r="AW318" s="288"/>
      <c r="AX318" s="289"/>
      <c r="AY318" s="290"/>
      <c r="AZ318" s="291"/>
      <c r="BA318" s="286"/>
      <c r="BB318" s="290"/>
      <c r="BC318" s="287"/>
      <c r="BD318" s="307"/>
      <c r="BE318" s="309"/>
      <c r="BF318" s="286"/>
      <c r="BG318" s="297"/>
      <c r="BH318" s="298"/>
      <c r="BI318" s="299"/>
      <c r="BJ318" s="300"/>
      <c r="BK318" s="301"/>
      <c r="BL318" s="286"/>
      <c r="BM318" s="297"/>
      <c r="BN318" s="298"/>
      <c r="BO318" s="299"/>
      <c r="BP318" s="300"/>
      <c r="BQ318" s="301"/>
      <c r="BR318" s="286"/>
      <c r="BS318" s="297"/>
      <c r="BT318" s="298"/>
      <c r="BU318" s="299"/>
      <c r="BV318" s="300"/>
      <c r="BW318" s="301"/>
      <c r="BX318" s="286"/>
      <c r="BY318" s="297"/>
      <c r="BZ318" s="298"/>
      <c r="CA318" s="299"/>
      <c r="CB318" s="300"/>
      <c r="CC318" s="291"/>
      <c r="CD318" s="286"/>
      <c r="CE318" s="297"/>
      <c r="CF318" s="298"/>
      <c r="CG318" s="299"/>
      <c r="CH318" s="300"/>
      <c r="CI318" s="291"/>
      <c r="CJ318" s="286"/>
      <c r="CK318" s="297"/>
      <c r="CL318" s="298"/>
      <c r="CM318" s="299"/>
      <c r="CN318" s="300"/>
      <c r="CO318" s="291"/>
      <c r="CP318" s="286"/>
      <c r="CQ318" s="297"/>
      <c r="CR318" s="298"/>
      <c r="CS318" s="299"/>
      <c r="CT318" s="300"/>
      <c r="CU318" s="291"/>
      <c r="CV318" s="286"/>
      <c r="CW318" s="297"/>
      <c r="CX318" s="298"/>
      <c r="CY318" s="299"/>
      <c r="CZ318" s="300"/>
      <c r="DA318" s="291"/>
      <c r="DB318" s="286"/>
      <c r="DC318" s="297"/>
      <c r="DD318" s="298"/>
      <c r="DE318" s="299"/>
      <c r="DF318" s="300"/>
      <c r="DG318" s="291"/>
      <c r="DH318" s="286"/>
      <c r="DI318" s="297"/>
      <c r="DJ318" s="298"/>
      <c r="DK318" s="299"/>
      <c r="DL318" s="300"/>
      <c r="DM318" s="291"/>
      <c r="DN318" s="286"/>
      <c r="DO318" s="297"/>
      <c r="DP318" s="298"/>
      <c r="DQ318" s="299"/>
      <c r="DR318" s="300"/>
      <c r="DS318" s="291"/>
      <c r="DT318" s="286"/>
      <c r="DU318" s="297"/>
      <c r="DV318" s="298"/>
      <c r="DW318" s="299"/>
      <c r="DX318" s="300"/>
      <c r="DY318" s="291"/>
      <c r="DZ318" s="286"/>
      <c r="EA318" s="297"/>
      <c r="EB318" s="298"/>
      <c r="EC318" s="299"/>
      <c r="ED318" s="300"/>
      <c r="EE318" s="291"/>
      <c r="EF318" s="286"/>
      <c r="EG318" s="297"/>
      <c r="EH318" s="298"/>
      <c r="EI318" s="299"/>
      <c r="EJ318" s="300"/>
      <c r="EK318" s="291"/>
      <c r="EL318" s="286"/>
      <c r="EM318" s="297"/>
      <c r="EN318" s="298"/>
      <c r="EO318" s="299"/>
      <c r="EP318" s="300"/>
      <c r="EQ318" s="291"/>
      <c r="ER318" s="286"/>
      <c r="ES318" s="297"/>
      <c r="ET318" s="298"/>
      <c r="EU318" s="299"/>
      <c r="EV318" s="300"/>
      <c r="EW318" s="291"/>
      <c r="EX318" s="286"/>
      <c r="EY318" s="297"/>
      <c r="EZ318" s="298"/>
      <c r="FA318" s="299"/>
      <c r="FB318" s="300"/>
      <c r="FC318" s="291"/>
      <c r="FD318" s="286"/>
      <c r="FE318" s="297"/>
      <c r="FF318" s="298"/>
      <c r="FG318" s="299"/>
      <c r="FH318" s="300"/>
      <c r="FI318" s="291"/>
      <c r="FJ318" s="286"/>
      <c r="FK318" s="297"/>
      <c r="FL318" s="298"/>
      <c r="FM318" s="299"/>
      <c r="FN318" s="300"/>
      <c r="FO318" s="291"/>
      <c r="FP318" s="286"/>
      <c r="FQ318" s="297"/>
      <c r="FR318" s="298"/>
      <c r="FS318" s="299"/>
      <c r="FT318" s="300"/>
      <c r="FU318" s="291"/>
      <c r="FV318" s="286"/>
      <c r="FW318" s="297"/>
      <c r="FX318" s="298"/>
      <c r="FY318" s="299"/>
      <c r="FZ318" s="300"/>
      <c r="GA318" s="291"/>
      <c r="GB318" s="286"/>
      <c r="GC318" s="297"/>
      <c r="GD318" s="298"/>
      <c r="GE318" s="299"/>
      <c r="GF318" s="300"/>
      <c r="GG318" s="291"/>
      <c r="GH318" s="286"/>
      <c r="GI318" s="297"/>
      <c r="GJ318" s="298"/>
      <c r="GK318" s="299"/>
      <c r="GL318" s="300"/>
      <c r="GM318" s="291"/>
      <c r="GN318" s="286"/>
      <c r="GO318" s="297"/>
      <c r="GP318" s="298"/>
      <c r="GQ318" s="299"/>
      <c r="GR318" s="300"/>
      <c r="GS318" s="291"/>
      <c r="GT318" s="286"/>
      <c r="GU318" s="297"/>
      <c r="GV318" s="298"/>
      <c r="GW318" s="299"/>
      <c r="GX318" s="300"/>
      <c r="GY318" s="291"/>
      <c r="GZ318" s="286"/>
      <c r="HA318" s="297"/>
      <c r="HB318" s="298"/>
      <c r="HC318" s="299"/>
      <c r="HD318" s="300"/>
    </row>
    <row r="319" spans="1:212" x14ac:dyDescent="0.25">
      <c r="A319" s="280">
        <f>IF(AL319=1,(MAXA(A$18:A318)+1),0)</f>
        <v>0</v>
      </c>
      <c r="B319" s="280">
        <f>IF(BF319+BG319+BH319+BI319+BJ319&gt;0,MAXA(B$18:B318)+1,0)</f>
        <v>0</v>
      </c>
      <c r="C319" s="280">
        <f>IF(BL319+BM319+BN319+BO319+BP319&gt;0,MAXA(C$18:C318)+1,0)</f>
        <v>0</v>
      </c>
      <c r="D319" s="280">
        <f>IF(BR319+BS319+BT319+BU319+BV319&gt;0,MAXA(D$18:D318)+1,0)</f>
        <v>0</v>
      </c>
      <c r="E319" s="280">
        <f>IF(BX319+BY319+BZ319+CA319+CB319&gt;0,MAXA(E$18:E318)+1,0)</f>
        <v>0</v>
      </c>
      <c r="F319" s="280">
        <f>IF(CD319+CE319+CF319+CG319+CH319&gt;0,MAXA(F$18:F318)+1,0)</f>
        <v>0</v>
      </c>
      <c r="G319" s="280">
        <f>IF(CJ319+CK319+CL319+CM319+CN319&gt;0,MAXA(G$18:G318)+1,0)</f>
        <v>0</v>
      </c>
      <c r="H319" s="280">
        <f>IF(CP319+CQ319+CR319+CS319+CT319&gt;0,MAXA(H$18:H318)+1,0)</f>
        <v>0</v>
      </c>
      <c r="I319" s="280">
        <f>IF(CV319+CW319+CX319+CY319+CZ319&gt;0,MAXA(I$18:I318)+1,0)</f>
        <v>0</v>
      </c>
      <c r="J319" s="280">
        <f>IF(DB319+DC319+DD319+DE319+DF319&gt;0,MAXA(J$18:J318)+1,0)</f>
        <v>0</v>
      </c>
      <c r="K319" s="280">
        <f>IF(DH319+DI319+DJ319+DK319+DL319&gt;0,MAXA(K$18:K318)+1,0)</f>
        <v>0</v>
      </c>
      <c r="L319" s="280">
        <f>IF(DN319+DO319+DP319+DQ319+DR319&gt;0,MAXA(L$18:L318)+1,0)</f>
        <v>0</v>
      </c>
      <c r="M319" s="280">
        <f>IF(DT319+DU319+DV319+DW319+DX319&gt;0,MAXA(M$18:M318)+1,0)</f>
        <v>0</v>
      </c>
      <c r="N319" s="280">
        <f>IF(DZ319+EA319+EB319+EC319+ED319&gt;0,MAXA(N$18:N318)+1,0)</f>
        <v>0</v>
      </c>
      <c r="O319" s="280">
        <f>IF(EF319+EG319+EH319+EI319+EJ319&gt;0,MAXA(O$18:O318)+1,0)</f>
        <v>0</v>
      </c>
      <c r="P319" s="280">
        <f>IF(EL319+EM319+EN319+EO319+EP319&gt;0,MAXA(P$18:P318)+1,0)</f>
        <v>0</v>
      </c>
      <c r="Q319" s="280">
        <f>IF(ER319+ES319+ET319+EU319+EV319&gt;0,MAXA(Q$18:Q318)+1,0)</f>
        <v>0</v>
      </c>
      <c r="R319" s="280">
        <f>IF(EX319+EY319+EZ319+FA319+FB319&gt;0,MAXA(R$18:R318)+1,0)</f>
        <v>0</v>
      </c>
      <c r="S319" s="280">
        <f>IF(FD319+FE319+FF319+FG319+FH319&gt;0,MAXA(S$18:S318)+1,0)</f>
        <v>0</v>
      </c>
      <c r="T319" s="280">
        <f>IF(FJ319+FK319+FL319+FM319+FN319&gt;0,MAXA(T$18:T318)+1,0)</f>
        <v>0</v>
      </c>
      <c r="U319" s="280">
        <f>IF(FP319+FQ319+FR319+FS319+FT319&gt;0,MAXA(U$18:U318)+1,0)</f>
        <v>0</v>
      </c>
      <c r="V319" s="280">
        <f>IF(FV319+FW319+FX319+FY319+FZ319&gt;0,MAXA(V$18:V318)+1,0)</f>
        <v>0</v>
      </c>
      <c r="W319" s="280">
        <f>IF(GB319+GC319+GD319+GE319+GF319&gt;0,MAXA(W$18:W318)+1,0)</f>
        <v>0</v>
      </c>
      <c r="X319" s="280">
        <f>IF(GH319+GI319+GJ319+GK319+GL319&gt;0,MAXA(X$18:X318)+1,0)</f>
        <v>0</v>
      </c>
      <c r="Y319" s="280">
        <f>IF(GN319+GO319+GP319+GQ319+GR319&gt;0,MAXA(Y$18:Y318)+1,0)</f>
        <v>0</v>
      </c>
      <c r="Z319" s="280">
        <f>IF(GT319+GU319+GV319+GW319+GX319&gt;0,MAXA(Z$18:Z318)+1,0)</f>
        <v>0</v>
      </c>
      <c r="AA319" s="280">
        <f>IF(GZ319+HA319+HB319+HC319+HD319&gt;0,MAXA(AA$18:AA318)+1,0)</f>
        <v>0</v>
      </c>
      <c r="AB319" s="280">
        <f t="shared" si="134"/>
        <v>0</v>
      </c>
      <c r="AC319" s="280">
        <f t="shared" si="135"/>
        <v>0</v>
      </c>
      <c r="AD319" s="280">
        <f t="shared" si="136"/>
        <v>0</v>
      </c>
      <c r="AE319" s="280">
        <f t="shared" si="137"/>
        <v>0</v>
      </c>
      <c r="AF319" s="280">
        <f t="shared" si="138"/>
        <v>0</v>
      </c>
      <c r="AG319" s="280">
        <f t="shared" si="139"/>
        <v>0</v>
      </c>
      <c r="AH319" s="280">
        <f t="shared" si="140"/>
        <v>0</v>
      </c>
      <c r="AI319" s="280">
        <f t="shared" si="141"/>
        <v>0</v>
      </c>
      <c r="AJ319" s="280">
        <f t="shared" si="142"/>
        <v>0</v>
      </c>
      <c r="AK319" s="186" t="e">
        <f>MATCH(AY319,AY$18:AY751,0)</f>
        <v>#N/A</v>
      </c>
      <c r="AL319" s="280">
        <f t="shared" si="143"/>
        <v>0</v>
      </c>
      <c r="AM319" s="280">
        <f t="shared" si="148"/>
        <v>302</v>
      </c>
      <c r="AN319" s="415"/>
      <c r="AO319" s="416"/>
      <c r="AP319" s="303">
        <f t="shared" si="144"/>
        <v>0</v>
      </c>
      <c r="AQ319" s="304">
        <f t="shared" si="145"/>
        <v>0</v>
      </c>
      <c r="AR319" s="305">
        <f t="shared" si="146"/>
        <v>0</v>
      </c>
      <c r="AS319" s="284"/>
      <c r="AT319" s="285" t="str">
        <f t="shared" si="147"/>
        <v/>
      </c>
      <c r="AU319" s="286"/>
      <c r="AV319" s="287"/>
      <c r="AW319" s="288"/>
      <c r="AX319" s="289"/>
      <c r="AY319" s="290"/>
      <c r="AZ319" s="291"/>
      <c r="BA319" s="286"/>
      <c r="BB319" s="290"/>
      <c r="BC319" s="287"/>
      <c r="BD319" s="307"/>
      <c r="BE319" s="309"/>
      <c r="BF319" s="286"/>
      <c r="BG319" s="297"/>
      <c r="BH319" s="298"/>
      <c r="BI319" s="299"/>
      <c r="BJ319" s="300"/>
      <c r="BK319" s="301"/>
      <c r="BL319" s="286"/>
      <c r="BM319" s="297"/>
      <c r="BN319" s="298"/>
      <c r="BO319" s="299"/>
      <c r="BP319" s="300"/>
      <c r="BQ319" s="301"/>
      <c r="BR319" s="286"/>
      <c r="BS319" s="297"/>
      <c r="BT319" s="298"/>
      <c r="BU319" s="299"/>
      <c r="BV319" s="300"/>
      <c r="BW319" s="301"/>
      <c r="BX319" s="286"/>
      <c r="BY319" s="297"/>
      <c r="BZ319" s="298"/>
      <c r="CA319" s="299"/>
      <c r="CB319" s="300"/>
      <c r="CC319" s="291"/>
      <c r="CD319" s="286"/>
      <c r="CE319" s="297"/>
      <c r="CF319" s="298"/>
      <c r="CG319" s="299"/>
      <c r="CH319" s="300"/>
      <c r="CI319" s="291"/>
      <c r="CJ319" s="286"/>
      <c r="CK319" s="297"/>
      <c r="CL319" s="298"/>
      <c r="CM319" s="299"/>
      <c r="CN319" s="300"/>
      <c r="CO319" s="291"/>
      <c r="CP319" s="286"/>
      <c r="CQ319" s="297"/>
      <c r="CR319" s="298"/>
      <c r="CS319" s="299"/>
      <c r="CT319" s="300"/>
      <c r="CU319" s="291"/>
      <c r="CV319" s="286"/>
      <c r="CW319" s="297"/>
      <c r="CX319" s="298"/>
      <c r="CY319" s="299"/>
      <c r="CZ319" s="300"/>
      <c r="DA319" s="291"/>
      <c r="DB319" s="286"/>
      <c r="DC319" s="297"/>
      <c r="DD319" s="298"/>
      <c r="DE319" s="299"/>
      <c r="DF319" s="300"/>
      <c r="DG319" s="291"/>
      <c r="DH319" s="286"/>
      <c r="DI319" s="297"/>
      <c r="DJ319" s="298"/>
      <c r="DK319" s="299"/>
      <c r="DL319" s="300"/>
      <c r="DM319" s="291"/>
      <c r="DN319" s="286"/>
      <c r="DO319" s="297"/>
      <c r="DP319" s="298"/>
      <c r="DQ319" s="299"/>
      <c r="DR319" s="300"/>
      <c r="DS319" s="291"/>
      <c r="DT319" s="286"/>
      <c r="DU319" s="297"/>
      <c r="DV319" s="298"/>
      <c r="DW319" s="299"/>
      <c r="DX319" s="300"/>
      <c r="DY319" s="291"/>
      <c r="DZ319" s="286"/>
      <c r="EA319" s="297"/>
      <c r="EB319" s="298"/>
      <c r="EC319" s="299"/>
      <c r="ED319" s="300"/>
      <c r="EE319" s="291"/>
      <c r="EF319" s="286"/>
      <c r="EG319" s="297"/>
      <c r="EH319" s="298"/>
      <c r="EI319" s="299"/>
      <c r="EJ319" s="300"/>
      <c r="EK319" s="291"/>
      <c r="EL319" s="286"/>
      <c r="EM319" s="297"/>
      <c r="EN319" s="298"/>
      <c r="EO319" s="299"/>
      <c r="EP319" s="300"/>
      <c r="EQ319" s="291"/>
      <c r="ER319" s="286"/>
      <c r="ES319" s="297"/>
      <c r="ET319" s="298"/>
      <c r="EU319" s="299"/>
      <c r="EV319" s="300"/>
      <c r="EW319" s="291"/>
      <c r="EX319" s="286"/>
      <c r="EY319" s="297"/>
      <c r="EZ319" s="298"/>
      <c r="FA319" s="299"/>
      <c r="FB319" s="300"/>
      <c r="FC319" s="291"/>
      <c r="FD319" s="286"/>
      <c r="FE319" s="297"/>
      <c r="FF319" s="298"/>
      <c r="FG319" s="299"/>
      <c r="FH319" s="300"/>
      <c r="FI319" s="291"/>
      <c r="FJ319" s="286"/>
      <c r="FK319" s="297"/>
      <c r="FL319" s="298"/>
      <c r="FM319" s="299"/>
      <c r="FN319" s="300"/>
      <c r="FO319" s="291"/>
      <c r="FP319" s="286"/>
      <c r="FQ319" s="297"/>
      <c r="FR319" s="298"/>
      <c r="FS319" s="299"/>
      <c r="FT319" s="300"/>
      <c r="FU319" s="291"/>
      <c r="FV319" s="286"/>
      <c r="FW319" s="297"/>
      <c r="FX319" s="298"/>
      <c r="FY319" s="299"/>
      <c r="FZ319" s="300"/>
      <c r="GA319" s="291"/>
      <c r="GB319" s="286"/>
      <c r="GC319" s="297"/>
      <c r="GD319" s="298"/>
      <c r="GE319" s="299"/>
      <c r="GF319" s="300"/>
      <c r="GG319" s="291"/>
      <c r="GH319" s="286"/>
      <c r="GI319" s="297"/>
      <c r="GJ319" s="298"/>
      <c r="GK319" s="299"/>
      <c r="GL319" s="300"/>
      <c r="GM319" s="291"/>
      <c r="GN319" s="286"/>
      <c r="GO319" s="297"/>
      <c r="GP319" s="298"/>
      <c r="GQ319" s="299"/>
      <c r="GR319" s="300"/>
      <c r="GS319" s="291"/>
      <c r="GT319" s="286"/>
      <c r="GU319" s="297"/>
      <c r="GV319" s="298"/>
      <c r="GW319" s="299"/>
      <c r="GX319" s="300"/>
      <c r="GY319" s="291"/>
      <c r="GZ319" s="286"/>
      <c r="HA319" s="297"/>
      <c r="HB319" s="298"/>
      <c r="HC319" s="299"/>
      <c r="HD319" s="300"/>
    </row>
    <row r="320" spans="1:212" x14ac:dyDescent="0.25">
      <c r="A320" s="280">
        <f>IF(AL320=1,(MAXA(A$18:A319)+1),0)</f>
        <v>0</v>
      </c>
      <c r="B320" s="280">
        <f>IF(BF320+BG320+BH320+BI320+BJ320&gt;0,MAXA(B$18:B319)+1,0)</f>
        <v>0</v>
      </c>
      <c r="C320" s="280">
        <f>IF(BL320+BM320+BN320+BO320+BP320&gt;0,MAXA(C$18:C319)+1,0)</f>
        <v>0</v>
      </c>
      <c r="D320" s="280">
        <f>IF(BR320+BS320+BT320+BU320+BV320&gt;0,MAXA(D$18:D319)+1,0)</f>
        <v>0</v>
      </c>
      <c r="E320" s="280">
        <f>IF(BX320+BY320+BZ320+CA320+CB320&gt;0,MAXA(E$18:E319)+1,0)</f>
        <v>0</v>
      </c>
      <c r="F320" s="280">
        <f>IF(CD320+CE320+CF320+CG320+CH320&gt;0,MAXA(F$18:F319)+1,0)</f>
        <v>0</v>
      </c>
      <c r="G320" s="280">
        <f>IF(CJ320+CK320+CL320+CM320+CN320&gt;0,MAXA(G$18:G319)+1,0)</f>
        <v>0</v>
      </c>
      <c r="H320" s="280">
        <f>IF(CP320+CQ320+CR320+CS320+CT320&gt;0,MAXA(H$18:H319)+1,0)</f>
        <v>0</v>
      </c>
      <c r="I320" s="280">
        <f>IF(CV320+CW320+CX320+CY320+CZ320&gt;0,MAXA(I$18:I319)+1,0)</f>
        <v>0</v>
      </c>
      <c r="J320" s="280">
        <f>IF(DB320+DC320+DD320+DE320+DF320&gt;0,MAXA(J$18:J319)+1,0)</f>
        <v>0</v>
      </c>
      <c r="K320" s="280">
        <f>IF(DH320+DI320+DJ320+DK320+DL320&gt;0,MAXA(K$18:K319)+1,0)</f>
        <v>0</v>
      </c>
      <c r="L320" s="280">
        <f>IF(DN320+DO320+DP320+DQ320+DR320&gt;0,MAXA(L$18:L319)+1,0)</f>
        <v>0</v>
      </c>
      <c r="M320" s="280">
        <f>IF(DT320+DU320+DV320+DW320+DX320&gt;0,MAXA(M$18:M319)+1,0)</f>
        <v>0</v>
      </c>
      <c r="N320" s="280">
        <f>IF(DZ320+EA320+EB320+EC320+ED320&gt;0,MAXA(N$18:N319)+1,0)</f>
        <v>0</v>
      </c>
      <c r="O320" s="280">
        <f>IF(EF320+EG320+EH320+EI320+EJ320&gt;0,MAXA(O$18:O319)+1,0)</f>
        <v>0</v>
      </c>
      <c r="P320" s="280">
        <f>IF(EL320+EM320+EN320+EO320+EP320&gt;0,MAXA(P$18:P319)+1,0)</f>
        <v>0</v>
      </c>
      <c r="Q320" s="280">
        <f>IF(ER320+ES320+ET320+EU320+EV320&gt;0,MAXA(Q$18:Q319)+1,0)</f>
        <v>0</v>
      </c>
      <c r="R320" s="280">
        <f>IF(EX320+EY320+EZ320+FA320+FB320&gt;0,MAXA(R$18:R319)+1,0)</f>
        <v>0</v>
      </c>
      <c r="S320" s="280">
        <f>IF(FD320+FE320+FF320+FG320+FH320&gt;0,MAXA(S$18:S319)+1,0)</f>
        <v>0</v>
      </c>
      <c r="T320" s="280">
        <f>IF(FJ320+FK320+FL320+FM320+FN320&gt;0,MAXA(T$18:T319)+1,0)</f>
        <v>0</v>
      </c>
      <c r="U320" s="280">
        <f>IF(FP320+FQ320+FR320+FS320+FT320&gt;0,MAXA(U$18:U319)+1,0)</f>
        <v>0</v>
      </c>
      <c r="V320" s="280">
        <f>IF(FV320+FW320+FX320+FY320+FZ320&gt;0,MAXA(V$18:V319)+1,0)</f>
        <v>0</v>
      </c>
      <c r="W320" s="280">
        <f>IF(GB320+GC320+GD320+GE320+GF320&gt;0,MAXA(W$18:W319)+1,0)</f>
        <v>0</v>
      </c>
      <c r="X320" s="280">
        <f>IF(GH320+GI320+GJ320+GK320+GL320&gt;0,MAXA(X$18:X319)+1,0)</f>
        <v>0</v>
      </c>
      <c r="Y320" s="280">
        <f>IF(GN320+GO320+GP320+GQ320+GR320&gt;0,MAXA(Y$18:Y319)+1,0)</f>
        <v>0</v>
      </c>
      <c r="Z320" s="280">
        <f>IF(GT320+GU320+GV320+GW320+GX320&gt;0,MAXA(Z$18:Z319)+1,0)</f>
        <v>0</v>
      </c>
      <c r="AA320" s="280">
        <f>IF(GZ320+HA320+HB320+HC320+HD320&gt;0,MAXA(AA$18:AA319)+1,0)</f>
        <v>0</v>
      </c>
      <c r="AB320" s="280">
        <f t="shared" si="134"/>
        <v>0</v>
      </c>
      <c r="AC320" s="280">
        <f t="shared" si="135"/>
        <v>0</v>
      </c>
      <c r="AD320" s="280">
        <f t="shared" si="136"/>
        <v>0</v>
      </c>
      <c r="AE320" s="280">
        <f t="shared" si="137"/>
        <v>0</v>
      </c>
      <c r="AF320" s="280">
        <f t="shared" si="138"/>
        <v>0</v>
      </c>
      <c r="AG320" s="280">
        <f t="shared" si="139"/>
        <v>0</v>
      </c>
      <c r="AH320" s="280">
        <f t="shared" si="140"/>
        <v>0</v>
      </c>
      <c r="AI320" s="280">
        <f t="shared" si="141"/>
        <v>0</v>
      </c>
      <c r="AJ320" s="280">
        <f t="shared" si="142"/>
        <v>0</v>
      </c>
      <c r="AK320" s="186" t="e">
        <f>MATCH(AY320,AY$18:AY752,0)</f>
        <v>#N/A</v>
      </c>
      <c r="AL320" s="280">
        <f t="shared" si="143"/>
        <v>0</v>
      </c>
      <c r="AM320" s="280">
        <f t="shared" si="148"/>
        <v>303</v>
      </c>
      <c r="AN320" s="415"/>
      <c r="AO320" s="416"/>
      <c r="AP320" s="303">
        <f t="shared" si="144"/>
        <v>0</v>
      </c>
      <c r="AQ320" s="304">
        <f t="shared" si="145"/>
        <v>0</v>
      </c>
      <c r="AR320" s="305">
        <f t="shared" si="146"/>
        <v>0</v>
      </c>
      <c r="AS320" s="284"/>
      <c r="AT320" s="285" t="str">
        <f t="shared" si="147"/>
        <v/>
      </c>
      <c r="AU320" s="286"/>
      <c r="AV320" s="287"/>
      <c r="AW320" s="288"/>
      <c r="AX320" s="289"/>
      <c r="AY320" s="290"/>
      <c r="AZ320" s="291"/>
      <c r="BA320" s="286"/>
      <c r="BB320" s="290"/>
      <c r="BC320" s="287"/>
      <c r="BD320" s="307"/>
      <c r="BE320" s="309"/>
      <c r="BF320" s="286"/>
      <c r="BG320" s="297"/>
      <c r="BH320" s="298"/>
      <c r="BI320" s="299"/>
      <c r="BJ320" s="300"/>
      <c r="BK320" s="301"/>
      <c r="BL320" s="286"/>
      <c r="BM320" s="297"/>
      <c r="BN320" s="298"/>
      <c r="BO320" s="299"/>
      <c r="BP320" s="300"/>
      <c r="BQ320" s="301"/>
      <c r="BR320" s="286"/>
      <c r="BS320" s="297"/>
      <c r="BT320" s="298"/>
      <c r="BU320" s="299"/>
      <c r="BV320" s="300"/>
      <c r="BW320" s="301"/>
      <c r="BX320" s="286"/>
      <c r="BY320" s="297"/>
      <c r="BZ320" s="298"/>
      <c r="CA320" s="299"/>
      <c r="CB320" s="300"/>
      <c r="CC320" s="291"/>
      <c r="CD320" s="286"/>
      <c r="CE320" s="297"/>
      <c r="CF320" s="298"/>
      <c r="CG320" s="299"/>
      <c r="CH320" s="300"/>
      <c r="CI320" s="291"/>
      <c r="CJ320" s="286"/>
      <c r="CK320" s="297"/>
      <c r="CL320" s="298"/>
      <c r="CM320" s="299"/>
      <c r="CN320" s="300"/>
      <c r="CO320" s="291"/>
      <c r="CP320" s="286"/>
      <c r="CQ320" s="297"/>
      <c r="CR320" s="298"/>
      <c r="CS320" s="299"/>
      <c r="CT320" s="300"/>
      <c r="CU320" s="291"/>
      <c r="CV320" s="286"/>
      <c r="CW320" s="297"/>
      <c r="CX320" s="298"/>
      <c r="CY320" s="299"/>
      <c r="CZ320" s="300"/>
      <c r="DA320" s="291"/>
      <c r="DB320" s="286"/>
      <c r="DC320" s="297"/>
      <c r="DD320" s="298"/>
      <c r="DE320" s="299"/>
      <c r="DF320" s="300"/>
      <c r="DG320" s="291"/>
      <c r="DH320" s="286"/>
      <c r="DI320" s="297"/>
      <c r="DJ320" s="298"/>
      <c r="DK320" s="299"/>
      <c r="DL320" s="300"/>
      <c r="DM320" s="291"/>
      <c r="DN320" s="286"/>
      <c r="DO320" s="297"/>
      <c r="DP320" s="298"/>
      <c r="DQ320" s="299"/>
      <c r="DR320" s="300"/>
      <c r="DS320" s="291"/>
      <c r="DT320" s="286"/>
      <c r="DU320" s="297"/>
      <c r="DV320" s="298"/>
      <c r="DW320" s="299"/>
      <c r="DX320" s="300"/>
      <c r="DY320" s="291"/>
      <c r="DZ320" s="286"/>
      <c r="EA320" s="297"/>
      <c r="EB320" s="298"/>
      <c r="EC320" s="299"/>
      <c r="ED320" s="300"/>
      <c r="EE320" s="291"/>
      <c r="EF320" s="286"/>
      <c r="EG320" s="297"/>
      <c r="EH320" s="298"/>
      <c r="EI320" s="299"/>
      <c r="EJ320" s="300"/>
      <c r="EK320" s="291"/>
      <c r="EL320" s="286"/>
      <c r="EM320" s="297"/>
      <c r="EN320" s="298"/>
      <c r="EO320" s="299"/>
      <c r="EP320" s="300"/>
      <c r="EQ320" s="291"/>
      <c r="ER320" s="286"/>
      <c r="ES320" s="297"/>
      <c r="ET320" s="298"/>
      <c r="EU320" s="299"/>
      <c r="EV320" s="300"/>
      <c r="EW320" s="291"/>
      <c r="EX320" s="286"/>
      <c r="EY320" s="297"/>
      <c r="EZ320" s="298"/>
      <c r="FA320" s="299"/>
      <c r="FB320" s="300"/>
      <c r="FC320" s="291"/>
      <c r="FD320" s="286"/>
      <c r="FE320" s="297"/>
      <c r="FF320" s="298"/>
      <c r="FG320" s="299"/>
      <c r="FH320" s="300"/>
      <c r="FI320" s="291"/>
      <c r="FJ320" s="286"/>
      <c r="FK320" s="297"/>
      <c r="FL320" s="298"/>
      <c r="FM320" s="299"/>
      <c r="FN320" s="300"/>
      <c r="FO320" s="291"/>
      <c r="FP320" s="286"/>
      <c r="FQ320" s="297"/>
      <c r="FR320" s="298"/>
      <c r="FS320" s="299"/>
      <c r="FT320" s="300"/>
      <c r="FU320" s="291"/>
      <c r="FV320" s="286"/>
      <c r="FW320" s="297"/>
      <c r="FX320" s="298"/>
      <c r="FY320" s="299"/>
      <c r="FZ320" s="300"/>
      <c r="GA320" s="291"/>
      <c r="GB320" s="286"/>
      <c r="GC320" s="297"/>
      <c r="GD320" s="298"/>
      <c r="GE320" s="299"/>
      <c r="GF320" s="300"/>
      <c r="GG320" s="291"/>
      <c r="GH320" s="286"/>
      <c r="GI320" s="297"/>
      <c r="GJ320" s="298"/>
      <c r="GK320" s="299"/>
      <c r="GL320" s="300"/>
      <c r="GM320" s="291"/>
      <c r="GN320" s="286"/>
      <c r="GO320" s="297"/>
      <c r="GP320" s="298"/>
      <c r="GQ320" s="299"/>
      <c r="GR320" s="300"/>
      <c r="GS320" s="291"/>
      <c r="GT320" s="286"/>
      <c r="GU320" s="297"/>
      <c r="GV320" s="298"/>
      <c r="GW320" s="299"/>
      <c r="GX320" s="300"/>
      <c r="GY320" s="291"/>
      <c r="GZ320" s="286"/>
      <c r="HA320" s="297"/>
      <c r="HB320" s="298"/>
      <c r="HC320" s="299"/>
      <c r="HD320" s="300"/>
    </row>
    <row r="321" spans="1:212" x14ac:dyDescent="0.25">
      <c r="A321" s="280">
        <f>IF(AL321=1,(MAXA(A$18:A320)+1),0)</f>
        <v>0</v>
      </c>
      <c r="B321" s="280">
        <f>IF(BF321+BG321+BH321+BI321+BJ321&gt;0,MAXA(B$18:B320)+1,0)</f>
        <v>0</v>
      </c>
      <c r="C321" s="280">
        <f>IF(BL321+BM321+BN321+BO321+BP321&gt;0,MAXA(C$18:C320)+1,0)</f>
        <v>0</v>
      </c>
      <c r="D321" s="280">
        <f>IF(BR321+BS321+BT321+BU321+BV321&gt;0,MAXA(D$18:D320)+1,0)</f>
        <v>0</v>
      </c>
      <c r="E321" s="280">
        <f>IF(BX321+BY321+BZ321+CA321+CB321&gt;0,MAXA(E$18:E320)+1,0)</f>
        <v>0</v>
      </c>
      <c r="F321" s="280">
        <f>IF(CD321+CE321+CF321+CG321+CH321&gt;0,MAXA(F$18:F320)+1,0)</f>
        <v>0</v>
      </c>
      <c r="G321" s="280">
        <f>IF(CJ321+CK321+CL321+CM321+CN321&gt;0,MAXA(G$18:G320)+1,0)</f>
        <v>0</v>
      </c>
      <c r="H321" s="280">
        <f>IF(CP321+CQ321+CR321+CS321+CT321&gt;0,MAXA(H$18:H320)+1,0)</f>
        <v>0</v>
      </c>
      <c r="I321" s="280">
        <f>IF(CV321+CW321+CX321+CY321+CZ321&gt;0,MAXA(I$18:I320)+1,0)</f>
        <v>0</v>
      </c>
      <c r="J321" s="280">
        <f>IF(DB321+DC321+DD321+DE321+DF321&gt;0,MAXA(J$18:J320)+1,0)</f>
        <v>0</v>
      </c>
      <c r="K321" s="280">
        <f>IF(DH321+DI321+DJ321+DK321+DL321&gt;0,MAXA(K$18:K320)+1,0)</f>
        <v>0</v>
      </c>
      <c r="L321" s="280">
        <f>IF(DN321+DO321+DP321+DQ321+DR321&gt;0,MAXA(L$18:L320)+1,0)</f>
        <v>0</v>
      </c>
      <c r="M321" s="280">
        <f>IF(DT321+DU321+DV321+DW321+DX321&gt;0,MAXA(M$18:M320)+1,0)</f>
        <v>0</v>
      </c>
      <c r="N321" s="280">
        <f>IF(DZ321+EA321+EB321+EC321+ED321&gt;0,MAXA(N$18:N320)+1,0)</f>
        <v>0</v>
      </c>
      <c r="O321" s="280">
        <f>IF(EF321+EG321+EH321+EI321+EJ321&gt;0,MAXA(O$18:O320)+1,0)</f>
        <v>0</v>
      </c>
      <c r="P321" s="280">
        <f>IF(EL321+EM321+EN321+EO321+EP321&gt;0,MAXA(P$18:P320)+1,0)</f>
        <v>0</v>
      </c>
      <c r="Q321" s="280">
        <f>IF(ER321+ES321+ET321+EU321+EV321&gt;0,MAXA(Q$18:Q320)+1,0)</f>
        <v>0</v>
      </c>
      <c r="R321" s="280">
        <f>IF(EX321+EY321+EZ321+FA321+FB321&gt;0,MAXA(R$18:R320)+1,0)</f>
        <v>0</v>
      </c>
      <c r="S321" s="280">
        <f>IF(FD321+FE321+FF321+FG321+FH321&gt;0,MAXA(S$18:S320)+1,0)</f>
        <v>0</v>
      </c>
      <c r="T321" s="280">
        <f>IF(FJ321+FK321+FL321+FM321+FN321&gt;0,MAXA(T$18:T320)+1,0)</f>
        <v>0</v>
      </c>
      <c r="U321" s="280">
        <f>IF(FP321+FQ321+FR321+FS321+FT321&gt;0,MAXA(U$18:U320)+1,0)</f>
        <v>0</v>
      </c>
      <c r="V321" s="280">
        <f>IF(FV321+FW321+FX321+FY321+FZ321&gt;0,MAXA(V$18:V320)+1,0)</f>
        <v>0</v>
      </c>
      <c r="W321" s="280">
        <f>IF(GB321+GC321+GD321+GE321+GF321&gt;0,MAXA(W$18:W320)+1,0)</f>
        <v>0</v>
      </c>
      <c r="X321" s="280">
        <f>IF(GH321+GI321+GJ321+GK321+GL321&gt;0,MAXA(X$18:X320)+1,0)</f>
        <v>0</v>
      </c>
      <c r="Y321" s="280">
        <f>IF(GN321+GO321+GP321+GQ321+GR321&gt;0,MAXA(Y$18:Y320)+1,0)</f>
        <v>0</v>
      </c>
      <c r="Z321" s="280">
        <f>IF(GT321+GU321+GV321+GW321+GX321&gt;0,MAXA(Z$18:Z320)+1,0)</f>
        <v>0</v>
      </c>
      <c r="AA321" s="280">
        <f>IF(GZ321+HA321+HB321+HC321+HD321&gt;0,MAXA(AA$18:AA320)+1,0)</f>
        <v>0</v>
      </c>
      <c r="AB321" s="280">
        <f t="shared" si="134"/>
        <v>0</v>
      </c>
      <c r="AC321" s="280">
        <f t="shared" si="135"/>
        <v>0</v>
      </c>
      <c r="AD321" s="280">
        <f t="shared" si="136"/>
        <v>0</v>
      </c>
      <c r="AE321" s="280">
        <f t="shared" si="137"/>
        <v>0</v>
      </c>
      <c r="AF321" s="280">
        <f t="shared" si="138"/>
        <v>0</v>
      </c>
      <c r="AG321" s="280">
        <f t="shared" si="139"/>
        <v>0</v>
      </c>
      <c r="AH321" s="280">
        <f t="shared" si="140"/>
        <v>0</v>
      </c>
      <c r="AI321" s="280">
        <f t="shared" si="141"/>
        <v>0</v>
      </c>
      <c r="AJ321" s="280">
        <f t="shared" si="142"/>
        <v>0</v>
      </c>
      <c r="AK321" s="186" t="e">
        <f>MATCH(AY321,AY$18:AY753,0)</f>
        <v>#N/A</v>
      </c>
      <c r="AL321" s="280">
        <f t="shared" si="143"/>
        <v>0</v>
      </c>
      <c r="AM321" s="280">
        <f t="shared" si="148"/>
        <v>304</v>
      </c>
      <c r="AN321" s="415"/>
      <c r="AO321" s="416"/>
      <c r="AP321" s="303">
        <f t="shared" si="144"/>
        <v>0</v>
      </c>
      <c r="AQ321" s="304">
        <f t="shared" si="145"/>
        <v>0</v>
      </c>
      <c r="AR321" s="305">
        <f t="shared" si="146"/>
        <v>0</v>
      </c>
      <c r="AS321" s="284"/>
      <c r="AT321" s="285" t="str">
        <f t="shared" si="147"/>
        <v/>
      </c>
      <c r="AU321" s="286"/>
      <c r="AV321" s="287"/>
      <c r="AW321" s="288"/>
      <c r="AX321" s="289"/>
      <c r="AY321" s="290"/>
      <c r="AZ321" s="291"/>
      <c r="BA321" s="286"/>
      <c r="BB321" s="290"/>
      <c r="BC321" s="287"/>
      <c r="BD321" s="307"/>
      <c r="BE321" s="309"/>
      <c r="BF321" s="286"/>
      <c r="BG321" s="297"/>
      <c r="BH321" s="298"/>
      <c r="BI321" s="299"/>
      <c r="BJ321" s="300"/>
      <c r="BK321" s="301"/>
      <c r="BL321" s="286"/>
      <c r="BM321" s="297"/>
      <c r="BN321" s="298"/>
      <c r="BO321" s="299"/>
      <c r="BP321" s="300"/>
      <c r="BQ321" s="301"/>
      <c r="BR321" s="286"/>
      <c r="BS321" s="297"/>
      <c r="BT321" s="298"/>
      <c r="BU321" s="299"/>
      <c r="BV321" s="300"/>
      <c r="BW321" s="301"/>
      <c r="BX321" s="286"/>
      <c r="BY321" s="297"/>
      <c r="BZ321" s="298"/>
      <c r="CA321" s="299"/>
      <c r="CB321" s="300"/>
      <c r="CC321" s="291"/>
      <c r="CD321" s="286"/>
      <c r="CE321" s="297"/>
      <c r="CF321" s="298"/>
      <c r="CG321" s="299"/>
      <c r="CH321" s="300"/>
      <c r="CI321" s="291"/>
      <c r="CJ321" s="286"/>
      <c r="CK321" s="297"/>
      <c r="CL321" s="298"/>
      <c r="CM321" s="299"/>
      <c r="CN321" s="300"/>
      <c r="CO321" s="291"/>
      <c r="CP321" s="286"/>
      <c r="CQ321" s="297"/>
      <c r="CR321" s="298"/>
      <c r="CS321" s="299"/>
      <c r="CT321" s="300"/>
      <c r="CU321" s="291"/>
      <c r="CV321" s="286"/>
      <c r="CW321" s="297"/>
      <c r="CX321" s="298"/>
      <c r="CY321" s="299"/>
      <c r="CZ321" s="300"/>
      <c r="DA321" s="291"/>
      <c r="DB321" s="286"/>
      <c r="DC321" s="297"/>
      <c r="DD321" s="298"/>
      <c r="DE321" s="299"/>
      <c r="DF321" s="300"/>
      <c r="DG321" s="291"/>
      <c r="DH321" s="286"/>
      <c r="DI321" s="297"/>
      <c r="DJ321" s="298"/>
      <c r="DK321" s="299"/>
      <c r="DL321" s="300"/>
      <c r="DM321" s="291"/>
      <c r="DN321" s="286"/>
      <c r="DO321" s="297"/>
      <c r="DP321" s="298"/>
      <c r="DQ321" s="299"/>
      <c r="DR321" s="300"/>
      <c r="DS321" s="291"/>
      <c r="DT321" s="286"/>
      <c r="DU321" s="297"/>
      <c r="DV321" s="298"/>
      <c r="DW321" s="299"/>
      <c r="DX321" s="300"/>
      <c r="DY321" s="291"/>
      <c r="DZ321" s="286"/>
      <c r="EA321" s="297"/>
      <c r="EB321" s="298"/>
      <c r="EC321" s="299"/>
      <c r="ED321" s="300"/>
      <c r="EE321" s="291"/>
      <c r="EF321" s="286"/>
      <c r="EG321" s="297"/>
      <c r="EH321" s="298"/>
      <c r="EI321" s="299"/>
      <c r="EJ321" s="300"/>
      <c r="EK321" s="291"/>
      <c r="EL321" s="286"/>
      <c r="EM321" s="297"/>
      <c r="EN321" s="298"/>
      <c r="EO321" s="299"/>
      <c r="EP321" s="300"/>
      <c r="EQ321" s="291"/>
      <c r="ER321" s="286"/>
      <c r="ES321" s="297"/>
      <c r="ET321" s="298"/>
      <c r="EU321" s="299"/>
      <c r="EV321" s="300"/>
      <c r="EW321" s="291"/>
      <c r="EX321" s="286"/>
      <c r="EY321" s="297"/>
      <c r="EZ321" s="298"/>
      <c r="FA321" s="299"/>
      <c r="FB321" s="300"/>
      <c r="FC321" s="291"/>
      <c r="FD321" s="286"/>
      <c r="FE321" s="297"/>
      <c r="FF321" s="298"/>
      <c r="FG321" s="299"/>
      <c r="FH321" s="300"/>
      <c r="FI321" s="291"/>
      <c r="FJ321" s="286"/>
      <c r="FK321" s="297"/>
      <c r="FL321" s="298"/>
      <c r="FM321" s="299"/>
      <c r="FN321" s="300"/>
      <c r="FO321" s="291"/>
      <c r="FP321" s="286"/>
      <c r="FQ321" s="297"/>
      <c r="FR321" s="298"/>
      <c r="FS321" s="299"/>
      <c r="FT321" s="300"/>
      <c r="FU321" s="291"/>
      <c r="FV321" s="286"/>
      <c r="FW321" s="297"/>
      <c r="FX321" s="298"/>
      <c r="FY321" s="299"/>
      <c r="FZ321" s="300"/>
      <c r="GA321" s="291"/>
      <c r="GB321" s="286"/>
      <c r="GC321" s="297"/>
      <c r="GD321" s="298"/>
      <c r="GE321" s="299"/>
      <c r="GF321" s="300"/>
      <c r="GG321" s="291"/>
      <c r="GH321" s="286"/>
      <c r="GI321" s="297"/>
      <c r="GJ321" s="298"/>
      <c r="GK321" s="299"/>
      <c r="GL321" s="300"/>
      <c r="GM321" s="291"/>
      <c r="GN321" s="286"/>
      <c r="GO321" s="297"/>
      <c r="GP321" s="298"/>
      <c r="GQ321" s="299"/>
      <c r="GR321" s="300"/>
      <c r="GS321" s="291"/>
      <c r="GT321" s="286"/>
      <c r="GU321" s="297"/>
      <c r="GV321" s="298"/>
      <c r="GW321" s="299"/>
      <c r="GX321" s="300"/>
      <c r="GY321" s="291"/>
      <c r="GZ321" s="286"/>
      <c r="HA321" s="297"/>
      <c r="HB321" s="298"/>
      <c r="HC321" s="299"/>
      <c r="HD321" s="300"/>
    </row>
    <row r="322" spans="1:212" x14ac:dyDescent="0.25">
      <c r="A322" s="280">
        <f>IF(AL322=1,(MAXA(A$18:A321)+1),0)</f>
        <v>0</v>
      </c>
      <c r="B322" s="280">
        <f>IF(BF322+BG322+BH322+BI322+BJ322&gt;0,MAXA(B$18:B321)+1,0)</f>
        <v>0</v>
      </c>
      <c r="C322" s="280">
        <f>IF(BL322+BM322+BN322+BO322+BP322&gt;0,MAXA(C$18:C321)+1,0)</f>
        <v>0</v>
      </c>
      <c r="D322" s="280">
        <f>IF(BR322+BS322+BT322+BU322+BV322&gt;0,MAXA(D$18:D321)+1,0)</f>
        <v>0</v>
      </c>
      <c r="E322" s="280">
        <f>IF(BX322+BY322+BZ322+CA322+CB322&gt;0,MAXA(E$18:E321)+1,0)</f>
        <v>0</v>
      </c>
      <c r="F322" s="280">
        <f>IF(CD322+CE322+CF322+CG322+CH322&gt;0,MAXA(F$18:F321)+1,0)</f>
        <v>0</v>
      </c>
      <c r="G322" s="280">
        <f>IF(CJ322+CK322+CL322+CM322+CN322&gt;0,MAXA(G$18:G321)+1,0)</f>
        <v>0</v>
      </c>
      <c r="H322" s="280">
        <f>IF(CP322+CQ322+CR322+CS322+CT322&gt;0,MAXA(H$18:H321)+1,0)</f>
        <v>0</v>
      </c>
      <c r="I322" s="280">
        <f>IF(CV322+CW322+CX322+CY322+CZ322&gt;0,MAXA(I$18:I321)+1,0)</f>
        <v>0</v>
      </c>
      <c r="J322" s="280">
        <f>IF(DB322+DC322+DD322+DE322+DF322&gt;0,MAXA(J$18:J321)+1,0)</f>
        <v>0</v>
      </c>
      <c r="K322" s="280">
        <f>IF(DH322+DI322+DJ322+DK322+DL322&gt;0,MAXA(K$18:K321)+1,0)</f>
        <v>0</v>
      </c>
      <c r="L322" s="280">
        <f>IF(DN322+DO322+DP322+DQ322+DR322&gt;0,MAXA(L$18:L321)+1,0)</f>
        <v>0</v>
      </c>
      <c r="M322" s="280">
        <f>IF(DT322+DU322+DV322+DW322+DX322&gt;0,MAXA(M$18:M321)+1,0)</f>
        <v>0</v>
      </c>
      <c r="N322" s="280">
        <f>IF(DZ322+EA322+EB322+EC322+ED322&gt;0,MAXA(N$18:N321)+1,0)</f>
        <v>0</v>
      </c>
      <c r="O322" s="280">
        <f>IF(EF322+EG322+EH322+EI322+EJ322&gt;0,MAXA(O$18:O321)+1,0)</f>
        <v>0</v>
      </c>
      <c r="P322" s="280">
        <f>IF(EL322+EM322+EN322+EO322+EP322&gt;0,MAXA(P$18:P321)+1,0)</f>
        <v>0</v>
      </c>
      <c r="Q322" s="280">
        <f>IF(ER322+ES322+ET322+EU322+EV322&gt;0,MAXA(Q$18:Q321)+1,0)</f>
        <v>0</v>
      </c>
      <c r="R322" s="280">
        <f>IF(EX322+EY322+EZ322+FA322+FB322&gt;0,MAXA(R$18:R321)+1,0)</f>
        <v>0</v>
      </c>
      <c r="S322" s="280">
        <f>IF(FD322+FE322+FF322+FG322+FH322&gt;0,MAXA(S$18:S321)+1,0)</f>
        <v>0</v>
      </c>
      <c r="T322" s="280">
        <f>IF(FJ322+FK322+FL322+FM322+FN322&gt;0,MAXA(T$18:T321)+1,0)</f>
        <v>0</v>
      </c>
      <c r="U322" s="280">
        <f>IF(FP322+FQ322+FR322+FS322+FT322&gt;0,MAXA(U$18:U321)+1,0)</f>
        <v>0</v>
      </c>
      <c r="V322" s="280">
        <f>IF(FV322+FW322+FX322+FY322+FZ322&gt;0,MAXA(V$18:V321)+1,0)</f>
        <v>0</v>
      </c>
      <c r="W322" s="280">
        <f>IF(GB322+GC322+GD322+GE322+GF322&gt;0,MAXA(W$18:W321)+1,0)</f>
        <v>0</v>
      </c>
      <c r="X322" s="280">
        <f>IF(GH322+GI322+GJ322+GK322+GL322&gt;0,MAXA(X$18:X321)+1,0)</f>
        <v>0</v>
      </c>
      <c r="Y322" s="280">
        <f>IF(GN322+GO322+GP322+GQ322+GR322&gt;0,MAXA(Y$18:Y321)+1,0)</f>
        <v>0</v>
      </c>
      <c r="Z322" s="280">
        <f>IF(GT322+GU322+GV322+GW322+GX322&gt;0,MAXA(Z$18:Z321)+1,0)</f>
        <v>0</v>
      </c>
      <c r="AA322" s="280">
        <f>IF(GZ322+HA322+HB322+HC322+HD322&gt;0,MAXA(AA$18:AA321)+1,0)</f>
        <v>0</v>
      </c>
      <c r="AB322" s="280">
        <f t="shared" si="134"/>
        <v>0</v>
      </c>
      <c r="AC322" s="280">
        <f t="shared" si="135"/>
        <v>0</v>
      </c>
      <c r="AD322" s="280">
        <f t="shared" si="136"/>
        <v>0</v>
      </c>
      <c r="AE322" s="280">
        <f t="shared" si="137"/>
        <v>0</v>
      </c>
      <c r="AF322" s="280">
        <f t="shared" si="138"/>
        <v>0</v>
      </c>
      <c r="AG322" s="280">
        <f t="shared" si="139"/>
        <v>0</v>
      </c>
      <c r="AH322" s="280">
        <f t="shared" si="140"/>
        <v>0</v>
      </c>
      <c r="AI322" s="280">
        <f t="shared" si="141"/>
        <v>0</v>
      </c>
      <c r="AJ322" s="280">
        <f t="shared" si="142"/>
        <v>0</v>
      </c>
      <c r="AK322" s="186" t="e">
        <f>MATCH(AY322,AY$18:AY754,0)</f>
        <v>#N/A</v>
      </c>
      <c r="AL322" s="280">
        <f t="shared" si="143"/>
        <v>0</v>
      </c>
      <c r="AM322" s="280">
        <f t="shared" si="148"/>
        <v>305</v>
      </c>
      <c r="AN322" s="415"/>
      <c r="AO322" s="416"/>
      <c r="AP322" s="303">
        <f t="shared" si="144"/>
        <v>0</v>
      </c>
      <c r="AQ322" s="304">
        <f t="shared" si="145"/>
        <v>0</v>
      </c>
      <c r="AR322" s="305">
        <f t="shared" si="146"/>
        <v>0</v>
      </c>
      <c r="AS322" s="284"/>
      <c r="AT322" s="285" t="str">
        <f t="shared" si="147"/>
        <v/>
      </c>
      <c r="AU322" s="286"/>
      <c r="AV322" s="287"/>
      <c r="AW322" s="288"/>
      <c r="AX322" s="289"/>
      <c r="AY322" s="290"/>
      <c r="AZ322" s="291"/>
      <c r="BA322" s="286"/>
      <c r="BB322" s="290"/>
      <c r="BC322" s="287"/>
      <c r="BD322" s="307"/>
      <c r="BE322" s="309"/>
      <c r="BF322" s="286"/>
      <c r="BG322" s="297"/>
      <c r="BH322" s="298"/>
      <c r="BI322" s="299"/>
      <c r="BJ322" s="300"/>
      <c r="BK322" s="301"/>
      <c r="BL322" s="286"/>
      <c r="BM322" s="297"/>
      <c r="BN322" s="298"/>
      <c r="BO322" s="299"/>
      <c r="BP322" s="300"/>
      <c r="BQ322" s="301"/>
      <c r="BR322" s="286"/>
      <c r="BS322" s="297"/>
      <c r="BT322" s="298"/>
      <c r="BU322" s="299"/>
      <c r="BV322" s="300"/>
      <c r="BW322" s="301"/>
      <c r="BX322" s="286"/>
      <c r="BY322" s="297"/>
      <c r="BZ322" s="298"/>
      <c r="CA322" s="299"/>
      <c r="CB322" s="300"/>
      <c r="CC322" s="291"/>
      <c r="CD322" s="286"/>
      <c r="CE322" s="297"/>
      <c r="CF322" s="298"/>
      <c r="CG322" s="299"/>
      <c r="CH322" s="300"/>
      <c r="CI322" s="291"/>
      <c r="CJ322" s="286"/>
      <c r="CK322" s="297"/>
      <c r="CL322" s="298"/>
      <c r="CM322" s="299"/>
      <c r="CN322" s="300"/>
      <c r="CO322" s="291"/>
      <c r="CP322" s="286"/>
      <c r="CQ322" s="297"/>
      <c r="CR322" s="298"/>
      <c r="CS322" s="299"/>
      <c r="CT322" s="300"/>
      <c r="CU322" s="291"/>
      <c r="CV322" s="286"/>
      <c r="CW322" s="297"/>
      <c r="CX322" s="298"/>
      <c r="CY322" s="299"/>
      <c r="CZ322" s="300"/>
      <c r="DA322" s="291"/>
      <c r="DB322" s="286"/>
      <c r="DC322" s="297"/>
      <c r="DD322" s="298"/>
      <c r="DE322" s="299"/>
      <c r="DF322" s="300"/>
      <c r="DG322" s="291"/>
      <c r="DH322" s="286"/>
      <c r="DI322" s="297"/>
      <c r="DJ322" s="298"/>
      <c r="DK322" s="299"/>
      <c r="DL322" s="300"/>
      <c r="DM322" s="291"/>
      <c r="DN322" s="286"/>
      <c r="DO322" s="297"/>
      <c r="DP322" s="298"/>
      <c r="DQ322" s="299"/>
      <c r="DR322" s="300"/>
      <c r="DS322" s="291"/>
      <c r="DT322" s="286"/>
      <c r="DU322" s="297"/>
      <c r="DV322" s="298"/>
      <c r="DW322" s="299"/>
      <c r="DX322" s="300"/>
      <c r="DY322" s="291"/>
      <c r="DZ322" s="286"/>
      <c r="EA322" s="297"/>
      <c r="EB322" s="298"/>
      <c r="EC322" s="299"/>
      <c r="ED322" s="300"/>
      <c r="EE322" s="291"/>
      <c r="EF322" s="286"/>
      <c r="EG322" s="297"/>
      <c r="EH322" s="298"/>
      <c r="EI322" s="299"/>
      <c r="EJ322" s="300"/>
      <c r="EK322" s="291"/>
      <c r="EL322" s="286"/>
      <c r="EM322" s="297"/>
      <c r="EN322" s="298"/>
      <c r="EO322" s="299"/>
      <c r="EP322" s="300"/>
      <c r="EQ322" s="291"/>
      <c r="ER322" s="286"/>
      <c r="ES322" s="297"/>
      <c r="ET322" s="298"/>
      <c r="EU322" s="299"/>
      <c r="EV322" s="300"/>
      <c r="EW322" s="291"/>
      <c r="EX322" s="286"/>
      <c r="EY322" s="297"/>
      <c r="EZ322" s="298"/>
      <c r="FA322" s="299"/>
      <c r="FB322" s="300"/>
      <c r="FC322" s="291"/>
      <c r="FD322" s="286"/>
      <c r="FE322" s="297"/>
      <c r="FF322" s="298"/>
      <c r="FG322" s="299"/>
      <c r="FH322" s="300"/>
      <c r="FI322" s="291"/>
      <c r="FJ322" s="286"/>
      <c r="FK322" s="297"/>
      <c r="FL322" s="298"/>
      <c r="FM322" s="299"/>
      <c r="FN322" s="300"/>
      <c r="FO322" s="291"/>
      <c r="FP322" s="286"/>
      <c r="FQ322" s="297"/>
      <c r="FR322" s="298"/>
      <c r="FS322" s="299"/>
      <c r="FT322" s="300"/>
      <c r="FU322" s="291"/>
      <c r="FV322" s="286"/>
      <c r="FW322" s="297"/>
      <c r="FX322" s="298"/>
      <c r="FY322" s="299"/>
      <c r="FZ322" s="300"/>
      <c r="GA322" s="291"/>
      <c r="GB322" s="286"/>
      <c r="GC322" s="297"/>
      <c r="GD322" s="298"/>
      <c r="GE322" s="299"/>
      <c r="GF322" s="300"/>
      <c r="GG322" s="291"/>
      <c r="GH322" s="286"/>
      <c r="GI322" s="297"/>
      <c r="GJ322" s="298"/>
      <c r="GK322" s="299"/>
      <c r="GL322" s="300"/>
      <c r="GM322" s="291"/>
      <c r="GN322" s="286"/>
      <c r="GO322" s="297"/>
      <c r="GP322" s="298"/>
      <c r="GQ322" s="299"/>
      <c r="GR322" s="300"/>
      <c r="GS322" s="291"/>
      <c r="GT322" s="286"/>
      <c r="GU322" s="297"/>
      <c r="GV322" s="298"/>
      <c r="GW322" s="299"/>
      <c r="GX322" s="300"/>
      <c r="GY322" s="291"/>
      <c r="GZ322" s="286"/>
      <c r="HA322" s="297"/>
      <c r="HB322" s="298"/>
      <c r="HC322" s="299"/>
      <c r="HD322" s="300"/>
    </row>
    <row r="323" spans="1:212" x14ac:dyDescent="0.25">
      <c r="A323" s="280">
        <f>IF(AL323=1,(MAXA(A$18:A322)+1),0)</f>
        <v>0</v>
      </c>
      <c r="B323" s="280">
        <f>IF(BF323+BG323+BH323+BI323+BJ323&gt;0,MAXA(B$18:B322)+1,0)</f>
        <v>0</v>
      </c>
      <c r="C323" s="280">
        <f>IF(BL323+BM323+BN323+BO323+BP323&gt;0,MAXA(C$18:C322)+1,0)</f>
        <v>0</v>
      </c>
      <c r="D323" s="280">
        <f>IF(BR323+BS323+BT323+BU323+BV323&gt;0,MAXA(D$18:D322)+1,0)</f>
        <v>0</v>
      </c>
      <c r="E323" s="280">
        <f>IF(BX323+BY323+BZ323+CA323+CB323&gt;0,MAXA(E$18:E322)+1,0)</f>
        <v>0</v>
      </c>
      <c r="F323" s="280">
        <f>IF(CD323+CE323+CF323+CG323+CH323&gt;0,MAXA(F$18:F322)+1,0)</f>
        <v>0</v>
      </c>
      <c r="G323" s="280">
        <f>IF(CJ323+CK323+CL323+CM323+CN323&gt;0,MAXA(G$18:G322)+1,0)</f>
        <v>0</v>
      </c>
      <c r="H323" s="280">
        <f>IF(CP323+CQ323+CR323+CS323+CT323&gt;0,MAXA(H$18:H322)+1,0)</f>
        <v>0</v>
      </c>
      <c r="I323" s="280">
        <f>IF(CV323+CW323+CX323+CY323+CZ323&gt;0,MAXA(I$18:I322)+1,0)</f>
        <v>0</v>
      </c>
      <c r="J323" s="280">
        <f>IF(DB323+DC323+DD323+DE323+DF323&gt;0,MAXA(J$18:J322)+1,0)</f>
        <v>0</v>
      </c>
      <c r="K323" s="280">
        <f>IF(DH323+DI323+DJ323+DK323+DL323&gt;0,MAXA(K$18:K322)+1,0)</f>
        <v>0</v>
      </c>
      <c r="L323" s="280">
        <f>IF(DN323+DO323+DP323+DQ323+DR323&gt;0,MAXA(L$18:L322)+1,0)</f>
        <v>0</v>
      </c>
      <c r="M323" s="280">
        <f>IF(DT323+DU323+DV323+DW323+DX323&gt;0,MAXA(M$18:M322)+1,0)</f>
        <v>0</v>
      </c>
      <c r="N323" s="280">
        <f>IF(DZ323+EA323+EB323+EC323+ED323&gt;0,MAXA(N$18:N322)+1,0)</f>
        <v>0</v>
      </c>
      <c r="O323" s="280">
        <f>IF(EF323+EG323+EH323+EI323+EJ323&gt;0,MAXA(O$18:O322)+1,0)</f>
        <v>0</v>
      </c>
      <c r="P323" s="280">
        <f>IF(EL323+EM323+EN323+EO323+EP323&gt;0,MAXA(P$18:P322)+1,0)</f>
        <v>0</v>
      </c>
      <c r="Q323" s="280">
        <f>IF(ER323+ES323+ET323+EU323+EV323&gt;0,MAXA(Q$18:Q322)+1,0)</f>
        <v>0</v>
      </c>
      <c r="R323" s="280">
        <f>IF(EX323+EY323+EZ323+FA323+FB323&gt;0,MAXA(R$18:R322)+1,0)</f>
        <v>0</v>
      </c>
      <c r="S323" s="280">
        <f>IF(FD323+FE323+FF323+FG323+FH323&gt;0,MAXA(S$18:S322)+1,0)</f>
        <v>0</v>
      </c>
      <c r="T323" s="280">
        <f>IF(FJ323+FK323+FL323+FM323+FN323&gt;0,MAXA(T$18:T322)+1,0)</f>
        <v>0</v>
      </c>
      <c r="U323" s="280">
        <f>IF(FP323+FQ323+FR323+FS323+FT323&gt;0,MAXA(U$18:U322)+1,0)</f>
        <v>0</v>
      </c>
      <c r="V323" s="280">
        <f>IF(FV323+FW323+FX323+FY323+FZ323&gt;0,MAXA(V$18:V322)+1,0)</f>
        <v>0</v>
      </c>
      <c r="W323" s="280">
        <f>IF(GB323+GC323+GD323+GE323+GF323&gt;0,MAXA(W$18:W322)+1,0)</f>
        <v>0</v>
      </c>
      <c r="X323" s="280">
        <f>IF(GH323+GI323+GJ323+GK323+GL323&gt;0,MAXA(X$18:X322)+1,0)</f>
        <v>0</v>
      </c>
      <c r="Y323" s="280">
        <f>IF(GN323+GO323+GP323+GQ323+GR323&gt;0,MAXA(Y$18:Y322)+1,0)</f>
        <v>0</v>
      </c>
      <c r="Z323" s="280">
        <f>IF(GT323+GU323+GV323+GW323+GX323&gt;0,MAXA(Z$18:Z322)+1,0)</f>
        <v>0</v>
      </c>
      <c r="AA323" s="280">
        <f>IF(GZ323+HA323+HB323+HC323+HD323&gt;0,MAXA(AA$18:AA322)+1,0)</f>
        <v>0</v>
      </c>
      <c r="AB323" s="280">
        <f t="shared" si="134"/>
        <v>0</v>
      </c>
      <c r="AC323" s="280">
        <f t="shared" si="135"/>
        <v>0</v>
      </c>
      <c r="AD323" s="280">
        <f t="shared" si="136"/>
        <v>0</v>
      </c>
      <c r="AE323" s="280">
        <f t="shared" si="137"/>
        <v>0</v>
      </c>
      <c r="AF323" s="280">
        <f t="shared" si="138"/>
        <v>0</v>
      </c>
      <c r="AG323" s="280">
        <f t="shared" si="139"/>
        <v>0</v>
      </c>
      <c r="AH323" s="280">
        <f t="shared" si="140"/>
        <v>0</v>
      </c>
      <c r="AI323" s="280">
        <f t="shared" si="141"/>
        <v>0</v>
      </c>
      <c r="AJ323" s="280">
        <f t="shared" si="142"/>
        <v>0</v>
      </c>
      <c r="AK323" s="186" t="e">
        <f>MATCH(AY323,AY$18:AY755,0)</f>
        <v>#N/A</v>
      </c>
      <c r="AL323" s="280">
        <f t="shared" si="143"/>
        <v>0</v>
      </c>
      <c r="AM323" s="280">
        <f t="shared" si="148"/>
        <v>306</v>
      </c>
      <c r="AN323" s="415"/>
      <c r="AO323" s="416"/>
      <c r="AP323" s="303">
        <f t="shared" si="144"/>
        <v>0</v>
      </c>
      <c r="AQ323" s="304">
        <f t="shared" si="145"/>
        <v>0</v>
      </c>
      <c r="AR323" s="305">
        <f t="shared" si="146"/>
        <v>0</v>
      </c>
      <c r="AS323" s="284"/>
      <c r="AT323" s="285" t="str">
        <f t="shared" si="147"/>
        <v/>
      </c>
      <c r="AU323" s="286"/>
      <c r="AV323" s="287"/>
      <c r="AW323" s="288"/>
      <c r="AX323" s="289"/>
      <c r="AY323" s="290"/>
      <c r="AZ323" s="291"/>
      <c r="BA323" s="286"/>
      <c r="BB323" s="290"/>
      <c r="BC323" s="287"/>
      <c r="BD323" s="307"/>
      <c r="BE323" s="309"/>
      <c r="BF323" s="286"/>
      <c r="BG323" s="297"/>
      <c r="BH323" s="298"/>
      <c r="BI323" s="299"/>
      <c r="BJ323" s="300"/>
      <c r="BK323" s="301"/>
      <c r="BL323" s="286"/>
      <c r="BM323" s="297"/>
      <c r="BN323" s="298"/>
      <c r="BO323" s="299"/>
      <c r="BP323" s="300"/>
      <c r="BQ323" s="301"/>
      <c r="BR323" s="286"/>
      <c r="BS323" s="297"/>
      <c r="BT323" s="298"/>
      <c r="BU323" s="299"/>
      <c r="BV323" s="300"/>
      <c r="BW323" s="301"/>
      <c r="BX323" s="286"/>
      <c r="BY323" s="297"/>
      <c r="BZ323" s="298"/>
      <c r="CA323" s="299"/>
      <c r="CB323" s="300"/>
      <c r="CC323" s="291"/>
      <c r="CD323" s="286"/>
      <c r="CE323" s="297"/>
      <c r="CF323" s="298"/>
      <c r="CG323" s="299"/>
      <c r="CH323" s="300"/>
      <c r="CI323" s="291"/>
      <c r="CJ323" s="286"/>
      <c r="CK323" s="297"/>
      <c r="CL323" s="298"/>
      <c r="CM323" s="299"/>
      <c r="CN323" s="300"/>
      <c r="CO323" s="291"/>
      <c r="CP323" s="286"/>
      <c r="CQ323" s="297"/>
      <c r="CR323" s="298"/>
      <c r="CS323" s="299"/>
      <c r="CT323" s="300"/>
      <c r="CU323" s="291"/>
      <c r="CV323" s="286"/>
      <c r="CW323" s="297"/>
      <c r="CX323" s="298"/>
      <c r="CY323" s="299"/>
      <c r="CZ323" s="300"/>
      <c r="DA323" s="291"/>
      <c r="DB323" s="286"/>
      <c r="DC323" s="297"/>
      <c r="DD323" s="298"/>
      <c r="DE323" s="299"/>
      <c r="DF323" s="300"/>
      <c r="DG323" s="291"/>
      <c r="DH323" s="286"/>
      <c r="DI323" s="297"/>
      <c r="DJ323" s="298"/>
      <c r="DK323" s="299"/>
      <c r="DL323" s="300"/>
      <c r="DM323" s="291"/>
      <c r="DN323" s="286"/>
      <c r="DO323" s="297"/>
      <c r="DP323" s="298"/>
      <c r="DQ323" s="299"/>
      <c r="DR323" s="300"/>
      <c r="DS323" s="291"/>
      <c r="DT323" s="286"/>
      <c r="DU323" s="297"/>
      <c r="DV323" s="298"/>
      <c r="DW323" s="299"/>
      <c r="DX323" s="300"/>
      <c r="DY323" s="291"/>
      <c r="DZ323" s="286"/>
      <c r="EA323" s="297"/>
      <c r="EB323" s="298"/>
      <c r="EC323" s="299"/>
      <c r="ED323" s="300"/>
      <c r="EE323" s="291"/>
      <c r="EF323" s="286"/>
      <c r="EG323" s="297"/>
      <c r="EH323" s="298"/>
      <c r="EI323" s="299"/>
      <c r="EJ323" s="300"/>
      <c r="EK323" s="291"/>
      <c r="EL323" s="286"/>
      <c r="EM323" s="297"/>
      <c r="EN323" s="298"/>
      <c r="EO323" s="299"/>
      <c r="EP323" s="300"/>
      <c r="EQ323" s="291"/>
      <c r="ER323" s="286"/>
      <c r="ES323" s="297"/>
      <c r="ET323" s="298"/>
      <c r="EU323" s="299"/>
      <c r="EV323" s="300"/>
      <c r="EW323" s="291"/>
      <c r="EX323" s="286"/>
      <c r="EY323" s="297"/>
      <c r="EZ323" s="298"/>
      <c r="FA323" s="299"/>
      <c r="FB323" s="300"/>
      <c r="FC323" s="291"/>
      <c r="FD323" s="286"/>
      <c r="FE323" s="297"/>
      <c r="FF323" s="298"/>
      <c r="FG323" s="299"/>
      <c r="FH323" s="300"/>
      <c r="FI323" s="291"/>
      <c r="FJ323" s="286"/>
      <c r="FK323" s="297"/>
      <c r="FL323" s="298"/>
      <c r="FM323" s="299"/>
      <c r="FN323" s="300"/>
      <c r="FO323" s="291"/>
      <c r="FP323" s="286"/>
      <c r="FQ323" s="297"/>
      <c r="FR323" s="298"/>
      <c r="FS323" s="299"/>
      <c r="FT323" s="300"/>
      <c r="FU323" s="291"/>
      <c r="FV323" s="286"/>
      <c r="FW323" s="297"/>
      <c r="FX323" s="298"/>
      <c r="FY323" s="299"/>
      <c r="FZ323" s="300"/>
      <c r="GA323" s="291"/>
      <c r="GB323" s="286"/>
      <c r="GC323" s="297"/>
      <c r="GD323" s="298"/>
      <c r="GE323" s="299"/>
      <c r="GF323" s="300"/>
      <c r="GG323" s="291"/>
      <c r="GH323" s="286"/>
      <c r="GI323" s="297"/>
      <c r="GJ323" s="298"/>
      <c r="GK323" s="299"/>
      <c r="GL323" s="300"/>
      <c r="GM323" s="291"/>
      <c r="GN323" s="286"/>
      <c r="GO323" s="297"/>
      <c r="GP323" s="298"/>
      <c r="GQ323" s="299"/>
      <c r="GR323" s="300"/>
      <c r="GS323" s="291"/>
      <c r="GT323" s="286"/>
      <c r="GU323" s="297"/>
      <c r="GV323" s="298"/>
      <c r="GW323" s="299"/>
      <c r="GX323" s="300"/>
      <c r="GY323" s="291"/>
      <c r="GZ323" s="286"/>
      <c r="HA323" s="297"/>
      <c r="HB323" s="298"/>
      <c r="HC323" s="299"/>
      <c r="HD323" s="300"/>
    </row>
    <row r="324" spans="1:212" x14ac:dyDescent="0.25">
      <c r="A324" s="280">
        <f>IF(AL324=1,(MAXA(A$18:A323)+1),0)</f>
        <v>0</v>
      </c>
      <c r="B324" s="280">
        <f>IF(BF324+BG324+BH324+BI324+BJ324&gt;0,MAXA(B$18:B323)+1,0)</f>
        <v>0</v>
      </c>
      <c r="C324" s="280">
        <f>IF(BL324+BM324+BN324+BO324+BP324&gt;0,MAXA(C$18:C323)+1,0)</f>
        <v>0</v>
      </c>
      <c r="D324" s="280">
        <f>IF(BR324+BS324+BT324+BU324+BV324&gt;0,MAXA(D$18:D323)+1,0)</f>
        <v>0</v>
      </c>
      <c r="E324" s="280">
        <f>IF(BX324+BY324+BZ324+CA324+CB324&gt;0,MAXA(E$18:E323)+1,0)</f>
        <v>0</v>
      </c>
      <c r="F324" s="280">
        <f>IF(CD324+CE324+CF324+CG324+CH324&gt;0,MAXA(F$18:F323)+1,0)</f>
        <v>0</v>
      </c>
      <c r="G324" s="280">
        <f>IF(CJ324+CK324+CL324+CM324+CN324&gt;0,MAXA(G$18:G323)+1,0)</f>
        <v>0</v>
      </c>
      <c r="H324" s="280">
        <f>IF(CP324+CQ324+CR324+CS324+CT324&gt;0,MAXA(H$18:H323)+1,0)</f>
        <v>0</v>
      </c>
      <c r="I324" s="280">
        <f>IF(CV324+CW324+CX324+CY324+CZ324&gt;0,MAXA(I$18:I323)+1,0)</f>
        <v>0</v>
      </c>
      <c r="J324" s="280">
        <f>IF(DB324+DC324+DD324+DE324+DF324&gt;0,MAXA(J$18:J323)+1,0)</f>
        <v>0</v>
      </c>
      <c r="K324" s="280">
        <f>IF(DH324+DI324+DJ324+DK324+DL324&gt;0,MAXA(K$18:K323)+1,0)</f>
        <v>0</v>
      </c>
      <c r="L324" s="280">
        <f>IF(DN324+DO324+DP324+DQ324+DR324&gt;0,MAXA(L$18:L323)+1,0)</f>
        <v>0</v>
      </c>
      <c r="M324" s="280">
        <f>IF(DT324+DU324+DV324+DW324+DX324&gt;0,MAXA(M$18:M323)+1,0)</f>
        <v>0</v>
      </c>
      <c r="N324" s="280">
        <f>IF(DZ324+EA324+EB324+EC324+ED324&gt;0,MAXA(N$18:N323)+1,0)</f>
        <v>0</v>
      </c>
      <c r="O324" s="280">
        <f>IF(EF324+EG324+EH324+EI324+EJ324&gt;0,MAXA(O$18:O323)+1,0)</f>
        <v>0</v>
      </c>
      <c r="P324" s="280">
        <f>IF(EL324+EM324+EN324+EO324+EP324&gt;0,MAXA(P$18:P323)+1,0)</f>
        <v>0</v>
      </c>
      <c r="Q324" s="280">
        <f>IF(ER324+ES324+ET324+EU324+EV324&gt;0,MAXA(Q$18:Q323)+1,0)</f>
        <v>0</v>
      </c>
      <c r="R324" s="280">
        <f>IF(EX324+EY324+EZ324+FA324+FB324&gt;0,MAXA(R$18:R323)+1,0)</f>
        <v>0</v>
      </c>
      <c r="S324" s="280">
        <f>IF(FD324+FE324+FF324+FG324+FH324&gt;0,MAXA(S$18:S323)+1,0)</f>
        <v>0</v>
      </c>
      <c r="T324" s="280">
        <f>IF(FJ324+FK324+FL324+FM324+FN324&gt;0,MAXA(T$18:T323)+1,0)</f>
        <v>0</v>
      </c>
      <c r="U324" s="280">
        <f>IF(FP324+FQ324+FR324+FS324+FT324&gt;0,MAXA(U$18:U323)+1,0)</f>
        <v>0</v>
      </c>
      <c r="V324" s="280">
        <f>IF(FV324+FW324+FX324+FY324+FZ324&gt;0,MAXA(V$18:V323)+1,0)</f>
        <v>0</v>
      </c>
      <c r="W324" s="280">
        <f>IF(GB324+GC324+GD324+GE324+GF324&gt;0,MAXA(W$18:W323)+1,0)</f>
        <v>0</v>
      </c>
      <c r="X324" s="280">
        <f>IF(GH324+GI324+GJ324+GK324+GL324&gt;0,MAXA(X$18:X323)+1,0)</f>
        <v>0</v>
      </c>
      <c r="Y324" s="280">
        <f>IF(GN324+GO324+GP324+GQ324+GR324&gt;0,MAXA(Y$18:Y323)+1,0)</f>
        <v>0</v>
      </c>
      <c r="Z324" s="280">
        <f>IF(GT324+GU324+GV324+GW324+GX324&gt;0,MAXA(Z$18:Z323)+1,0)</f>
        <v>0</v>
      </c>
      <c r="AA324" s="280">
        <f>IF(GZ324+HA324+HB324+HC324+HD324&gt;0,MAXA(AA$18:AA323)+1,0)</f>
        <v>0</v>
      </c>
      <c r="AB324" s="280">
        <f t="shared" si="134"/>
        <v>0</v>
      </c>
      <c r="AC324" s="280">
        <f t="shared" si="135"/>
        <v>0</v>
      </c>
      <c r="AD324" s="280">
        <f t="shared" si="136"/>
        <v>0</v>
      </c>
      <c r="AE324" s="280">
        <f t="shared" si="137"/>
        <v>0</v>
      </c>
      <c r="AF324" s="280">
        <f t="shared" si="138"/>
        <v>0</v>
      </c>
      <c r="AG324" s="280">
        <f t="shared" si="139"/>
        <v>0</v>
      </c>
      <c r="AH324" s="280">
        <f t="shared" si="140"/>
        <v>0</v>
      </c>
      <c r="AI324" s="280">
        <f t="shared" si="141"/>
        <v>0</v>
      </c>
      <c r="AJ324" s="280">
        <f t="shared" si="142"/>
        <v>0</v>
      </c>
      <c r="AK324" s="186" t="e">
        <f>MATCH(AY324,AY$18:AY756,0)</f>
        <v>#N/A</v>
      </c>
      <c r="AL324" s="280">
        <f t="shared" si="143"/>
        <v>0</v>
      </c>
      <c r="AM324" s="280">
        <f t="shared" si="148"/>
        <v>307</v>
      </c>
      <c r="AN324" s="415"/>
      <c r="AO324" s="416"/>
      <c r="AP324" s="303">
        <f t="shared" si="144"/>
        <v>0</v>
      </c>
      <c r="AQ324" s="304">
        <f t="shared" si="145"/>
        <v>0</v>
      </c>
      <c r="AR324" s="305">
        <f t="shared" si="146"/>
        <v>0</v>
      </c>
      <c r="AS324" s="284"/>
      <c r="AT324" s="285" t="str">
        <f t="shared" si="147"/>
        <v/>
      </c>
      <c r="AU324" s="286"/>
      <c r="AV324" s="287"/>
      <c r="AW324" s="288"/>
      <c r="AX324" s="289"/>
      <c r="AY324" s="290"/>
      <c r="AZ324" s="291"/>
      <c r="BA324" s="286"/>
      <c r="BB324" s="290"/>
      <c r="BC324" s="287"/>
      <c r="BD324" s="307"/>
      <c r="BE324" s="309"/>
      <c r="BF324" s="286"/>
      <c r="BG324" s="297"/>
      <c r="BH324" s="298"/>
      <c r="BI324" s="299"/>
      <c r="BJ324" s="300"/>
      <c r="BK324" s="301"/>
      <c r="BL324" s="286"/>
      <c r="BM324" s="297"/>
      <c r="BN324" s="298"/>
      <c r="BO324" s="299"/>
      <c r="BP324" s="300"/>
      <c r="BQ324" s="301"/>
      <c r="BR324" s="286"/>
      <c r="BS324" s="297"/>
      <c r="BT324" s="298"/>
      <c r="BU324" s="299"/>
      <c r="BV324" s="300"/>
      <c r="BW324" s="301"/>
      <c r="BX324" s="286"/>
      <c r="BY324" s="297"/>
      <c r="BZ324" s="298"/>
      <c r="CA324" s="299"/>
      <c r="CB324" s="300"/>
      <c r="CC324" s="291"/>
      <c r="CD324" s="286"/>
      <c r="CE324" s="297"/>
      <c r="CF324" s="298"/>
      <c r="CG324" s="299"/>
      <c r="CH324" s="300"/>
      <c r="CI324" s="291"/>
      <c r="CJ324" s="286"/>
      <c r="CK324" s="297"/>
      <c r="CL324" s="298"/>
      <c r="CM324" s="299"/>
      <c r="CN324" s="300"/>
      <c r="CO324" s="291"/>
      <c r="CP324" s="286"/>
      <c r="CQ324" s="297"/>
      <c r="CR324" s="298"/>
      <c r="CS324" s="299"/>
      <c r="CT324" s="300"/>
      <c r="CU324" s="291"/>
      <c r="CV324" s="286"/>
      <c r="CW324" s="297"/>
      <c r="CX324" s="298"/>
      <c r="CY324" s="299"/>
      <c r="CZ324" s="300"/>
      <c r="DA324" s="291"/>
      <c r="DB324" s="286"/>
      <c r="DC324" s="297"/>
      <c r="DD324" s="298"/>
      <c r="DE324" s="299"/>
      <c r="DF324" s="300"/>
      <c r="DG324" s="291"/>
      <c r="DH324" s="286"/>
      <c r="DI324" s="297"/>
      <c r="DJ324" s="298"/>
      <c r="DK324" s="299"/>
      <c r="DL324" s="300"/>
      <c r="DM324" s="291"/>
      <c r="DN324" s="286"/>
      <c r="DO324" s="297"/>
      <c r="DP324" s="298"/>
      <c r="DQ324" s="299"/>
      <c r="DR324" s="300"/>
      <c r="DS324" s="291"/>
      <c r="DT324" s="286"/>
      <c r="DU324" s="297"/>
      <c r="DV324" s="298"/>
      <c r="DW324" s="299"/>
      <c r="DX324" s="300"/>
      <c r="DY324" s="291"/>
      <c r="DZ324" s="286"/>
      <c r="EA324" s="297"/>
      <c r="EB324" s="298"/>
      <c r="EC324" s="299"/>
      <c r="ED324" s="300"/>
      <c r="EE324" s="291"/>
      <c r="EF324" s="286"/>
      <c r="EG324" s="297"/>
      <c r="EH324" s="298"/>
      <c r="EI324" s="299"/>
      <c r="EJ324" s="300"/>
      <c r="EK324" s="291"/>
      <c r="EL324" s="286"/>
      <c r="EM324" s="297"/>
      <c r="EN324" s="298"/>
      <c r="EO324" s="299"/>
      <c r="EP324" s="300"/>
      <c r="EQ324" s="291"/>
      <c r="ER324" s="286"/>
      <c r="ES324" s="297"/>
      <c r="ET324" s="298"/>
      <c r="EU324" s="299"/>
      <c r="EV324" s="300"/>
      <c r="EW324" s="291"/>
      <c r="EX324" s="286"/>
      <c r="EY324" s="297"/>
      <c r="EZ324" s="298"/>
      <c r="FA324" s="299"/>
      <c r="FB324" s="300"/>
      <c r="FC324" s="291"/>
      <c r="FD324" s="286"/>
      <c r="FE324" s="297"/>
      <c r="FF324" s="298"/>
      <c r="FG324" s="299"/>
      <c r="FH324" s="300"/>
      <c r="FI324" s="291"/>
      <c r="FJ324" s="286"/>
      <c r="FK324" s="297"/>
      <c r="FL324" s="298"/>
      <c r="FM324" s="299"/>
      <c r="FN324" s="300"/>
      <c r="FO324" s="291"/>
      <c r="FP324" s="286"/>
      <c r="FQ324" s="297"/>
      <c r="FR324" s="298"/>
      <c r="FS324" s="299"/>
      <c r="FT324" s="300"/>
      <c r="FU324" s="291"/>
      <c r="FV324" s="286"/>
      <c r="FW324" s="297"/>
      <c r="FX324" s="298"/>
      <c r="FY324" s="299"/>
      <c r="FZ324" s="300"/>
      <c r="GA324" s="291"/>
      <c r="GB324" s="286"/>
      <c r="GC324" s="297"/>
      <c r="GD324" s="298"/>
      <c r="GE324" s="299"/>
      <c r="GF324" s="300"/>
      <c r="GG324" s="291"/>
      <c r="GH324" s="286"/>
      <c r="GI324" s="297"/>
      <c r="GJ324" s="298"/>
      <c r="GK324" s="299"/>
      <c r="GL324" s="300"/>
      <c r="GM324" s="291"/>
      <c r="GN324" s="286"/>
      <c r="GO324" s="297"/>
      <c r="GP324" s="298"/>
      <c r="GQ324" s="299"/>
      <c r="GR324" s="300"/>
      <c r="GS324" s="291"/>
      <c r="GT324" s="286"/>
      <c r="GU324" s="297"/>
      <c r="GV324" s="298"/>
      <c r="GW324" s="299"/>
      <c r="GX324" s="300"/>
      <c r="GY324" s="291"/>
      <c r="GZ324" s="286"/>
      <c r="HA324" s="297"/>
      <c r="HB324" s="298"/>
      <c r="HC324" s="299"/>
      <c r="HD324" s="300"/>
    </row>
    <row r="325" spans="1:212" x14ac:dyDescent="0.25">
      <c r="A325" s="280">
        <f>IF(AL325=1,(MAXA(A$18:A324)+1),0)</f>
        <v>0</v>
      </c>
      <c r="B325" s="280">
        <f>IF(BF325+BG325+BH325+BI325+BJ325&gt;0,MAXA(B$18:B324)+1,0)</f>
        <v>0</v>
      </c>
      <c r="C325" s="280">
        <f>IF(BL325+BM325+BN325+BO325+BP325&gt;0,MAXA(C$18:C324)+1,0)</f>
        <v>0</v>
      </c>
      <c r="D325" s="280">
        <f>IF(BR325+BS325+BT325+BU325+BV325&gt;0,MAXA(D$18:D324)+1,0)</f>
        <v>0</v>
      </c>
      <c r="E325" s="280">
        <f>IF(BX325+BY325+BZ325+CA325+CB325&gt;0,MAXA(E$18:E324)+1,0)</f>
        <v>0</v>
      </c>
      <c r="F325" s="280">
        <f>IF(CD325+CE325+CF325+CG325+CH325&gt;0,MAXA(F$18:F324)+1,0)</f>
        <v>0</v>
      </c>
      <c r="G325" s="280">
        <f>IF(CJ325+CK325+CL325+CM325+CN325&gt;0,MAXA(G$18:G324)+1,0)</f>
        <v>0</v>
      </c>
      <c r="H325" s="280">
        <f>IF(CP325+CQ325+CR325+CS325+CT325&gt;0,MAXA(H$18:H324)+1,0)</f>
        <v>0</v>
      </c>
      <c r="I325" s="280">
        <f>IF(CV325+CW325+CX325+CY325+CZ325&gt;0,MAXA(I$18:I324)+1,0)</f>
        <v>0</v>
      </c>
      <c r="J325" s="280">
        <f>IF(DB325+DC325+DD325+DE325+DF325&gt;0,MAXA(J$18:J324)+1,0)</f>
        <v>0</v>
      </c>
      <c r="K325" s="280">
        <f>IF(DH325+DI325+DJ325+DK325+DL325&gt;0,MAXA(K$18:K324)+1,0)</f>
        <v>0</v>
      </c>
      <c r="L325" s="280">
        <f>IF(DN325+DO325+DP325+DQ325+DR325&gt;0,MAXA(L$18:L324)+1,0)</f>
        <v>0</v>
      </c>
      <c r="M325" s="280">
        <f>IF(DT325+DU325+DV325+DW325+DX325&gt;0,MAXA(M$18:M324)+1,0)</f>
        <v>0</v>
      </c>
      <c r="N325" s="280">
        <f>IF(DZ325+EA325+EB325+EC325+ED325&gt;0,MAXA(N$18:N324)+1,0)</f>
        <v>0</v>
      </c>
      <c r="O325" s="280">
        <f>IF(EF325+EG325+EH325+EI325+EJ325&gt;0,MAXA(O$18:O324)+1,0)</f>
        <v>0</v>
      </c>
      <c r="P325" s="280">
        <f>IF(EL325+EM325+EN325+EO325+EP325&gt;0,MAXA(P$18:P324)+1,0)</f>
        <v>0</v>
      </c>
      <c r="Q325" s="280">
        <f>IF(ER325+ES325+ET325+EU325+EV325&gt;0,MAXA(Q$18:Q324)+1,0)</f>
        <v>0</v>
      </c>
      <c r="R325" s="280">
        <f>IF(EX325+EY325+EZ325+FA325+FB325&gt;0,MAXA(R$18:R324)+1,0)</f>
        <v>0</v>
      </c>
      <c r="S325" s="280">
        <f>IF(FD325+FE325+FF325+FG325+FH325&gt;0,MAXA(S$18:S324)+1,0)</f>
        <v>0</v>
      </c>
      <c r="T325" s="280">
        <f>IF(FJ325+FK325+FL325+FM325+FN325&gt;0,MAXA(T$18:T324)+1,0)</f>
        <v>0</v>
      </c>
      <c r="U325" s="280">
        <f>IF(FP325+FQ325+FR325+FS325+FT325&gt;0,MAXA(U$18:U324)+1,0)</f>
        <v>0</v>
      </c>
      <c r="V325" s="280">
        <f>IF(FV325+FW325+FX325+FY325+FZ325&gt;0,MAXA(V$18:V324)+1,0)</f>
        <v>0</v>
      </c>
      <c r="W325" s="280">
        <f>IF(GB325+GC325+GD325+GE325+GF325&gt;0,MAXA(W$18:W324)+1,0)</f>
        <v>0</v>
      </c>
      <c r="X325" s="280">
        <f>IF(GH325+GI325+GJ325+GK325+GL325&gt;0,MAXA(X$18:X324)+1,0)</f>
        <v>0</v>
      </c>
      <c r="Y325" s="280">
        <f>IF(GN325+GO325+GP325+GQ325+GR325&gt;0,MAXA(Y$18:Y324)+1,0)</f>
        <v>0</v>
      </c>
      <c r="Z325" s="280">
        <f>IF(GT325+GU325+GV325+GW325+GX325&gt;0,MAXA(Z$18:Z324)+1,0)</f>
        <v>0</v>
      </c>
      <c r="AA325" s="280">
        <f>IF(GZ325+HA325+HB325+HC325+HD325&gt;0,MAXA(AA$18:AA324)+1,0)</f>
        <v>0</v>
      </c>
      <c r="AB325" s="280">
        <f t="shared" si="134"/>
        <v>0</v>
      </c>
      <c r="AC325" s="280">
        <f t="shared" si="135"/>
        <v>0</v>
      </c>
      <c r="AD325" s="280">
        <f t="shared" si="136"/>
        <v>0</v>
      </c>
      <c r="AE325" s="280">
        <f t="shared" si="137"/>
        <v>0</v>
      </c>
      <c r="AF325" s="280">
        <f t="shared" si="138"/>
        <v>0</v>
      </c>
      <c r="AG325" s="280">
        <f t="shared" si="139"/>
        <v>0</v>
      </c>
      <c r="AH325" s="280">
        <f t="shared" si="140"/>
        <v>0</v>
      </c>
      <c r="AI325" s="280">
        <f t="shared" si="141"/>
        <v>0</v>
      </c>
      <c r="AJ325" s="280">
        <f t="shared" si="142"/>
        <v>0</v>
      </c>
      <c r="AK325" s="186" t="e">
        <f>MATCH(AY325,AY$18:AY757,0)</f>
        <v>#N/A</v>
      </c>
      <c r="AL325" s="280">
        <f t="shared" si="143"/>
        <v>0</v>
      </c>
      <c r="AM325" s="280">
        <f t="shared" si="148"/>
        <v>308</v>
      </c>
      <c r="AN325" s="415"/>
      <c r="AO325" s="416"/>
      <c r="AP325" s="303">
        <f t="shared" si="144"/>
        <v>0</v>
      </c>
      <c r="AQ325" s="304">
        <f t="shared" si="145"/>
        <v>0</v>
      </c>
      <c r="AR325" s="305">
        <f t="shared" si="146"/>
        <v>0</v>
      </c>
      <c r="AS325" s="284"/>
      <c r="AT325" s="285" t="str">
        <f t="shared" si="147"/>
        <v/>
      </c>
      <c r="AU325" s="286"/>
      <c r="AV325" s="287"/>
      <c r="AW325" s="288"/>
      <c r="AX325" s="289"/>
      <c r="AY325" s="290"/>
      <c r="AZ325" s="291"/>
      <c r="BA325" s="286"/>
      <c r="BB325" s="290"/>
      <c r="BC325" s="287"/>
      <c r="BD325" s="307"/>
      <c r="BE325" s="309"/>
      <c r="BF325" s="286"/>
      <c r="BG325" s="297"/>
      <c r="BH325" s="298"/>
      <c r="BI325" s="299"/>
      <c r="BJ325" s="300"/>
      <c r="BK325" s="301"/>
      <c r="BL325" s="286"/>
      <c r="BM325" s="297"/>
      <c r="BN325" s="298"/>
      <c r="BO325" s="299"/>
      <c r="BP325" s="300"/>
      <c r="BQ325" s="301"/>
      <c r="BR325" s="286"/>
      <c r="BS325" s="297"/>
      <c r="BT325" s="298"/>
      <c r="BU325" s="299"/>
      <c r="BV325" s="300"/>
      <c r="BW325" s="301"/>
      <c r="BX325" s="286"/>
      <c r="BY325" s="297"/>
      <c r="BZ325" s="298"/>
      <c r="CA325" s="299"/>
      <c r="CB325" s="300"/>
      <c r="CC325" s="291"/>
      <c r="CD325" s="286"/>
      <c r="CE325" s="297"/>
      <c r="CF325" s="298"/>
      <c r="CG325" s="299"/>
      <c r="CH325" s="300"/>
      <c r="CI325" s="291"/>
      <c r="CJ325" s="286"/>
      <c r="CK325" s="297"/>
      <c r="CL325" s="298"/>
      <c r="CM325" s="299"/>
      <c r="CN325" s="300"/>
      <c r="CO325" s="291"/>
      <c r="CP325" s="286"/>
      <c r="CQ325" s="297"/>
      <c r="CR325" s="298"/>
      <c r="CS325" s="299"/>
      <c r="CT325" s="300"/>
      <c r="CU325" s="291"/>
      <c r="CV325" s="286"/>
      <c r="CW325" s="297"/>
      <c r="CX325" s="298"/>
      <c r="CY325" s="299"/>
      <c r="CZ325" s="300"/>
      <c r="DA325" s="291"/>
      <c r="DB325" s="286"/>
      <c r="DC325" s="297"/>
      <c r="DD325" s="298"/>
      <c r="DE325" s="299"/>
      <c r="DF325" s="300"/>
      <c r="DG325" s="291"/>
      <c r="DH325" s="286"/>
      <c r="DI325" s="297"/>
      <c r="DJ325" s="298"/>
      <c r="DK325" s="299"/>
      <c r="DL325" s="300"/>
      <c r="DM325" s="291"/>
      <c r="DN325" s="286"/>
      <c r="DO325" s="297"/>
      <c r="DP325" s="298"/>
      <c r="DQ325" s="299"/>
      <c r="DR325" s="300"/>
      <c r="DS325" s="291"/>
      <c r="DT325" s="286"/>
      <c r="DU325" s="297"/>
      <c r="DV325" s="298"/>
      <c r="DW325" s="299"/>
      <c r="DX325" s="300"/>
      <c r="DY325" s="291"/>
      <c r="DZ325" s="286"/>
      <c r="EA325" s="297"/>
      <c r="EB325" s="298"/>
      <c r="EC325" s="299"/>
      <c r="ED325" s="300"/>
      <c r="EE325" s="291"/>
      <c r="EF325" s="286"/>
      <c r="EG325" s="297"/>
      <c r="EH325" s="298"/>
      <c r="EI325" s="299"/>
      <c r="EJ325" s="300"/>
      <c r="EK325" s="291"/>
      <c r="EL325" s="286"/>
      <c r="EM325" s="297"/>
      <c r="EN325" s="298"/>
      <c r="EO325" s="299"/>
      <c r="EP325" s="300"/>
      <c r="EQ325" s="291"/>
      <c r="ER325" s="286"/>
      <c r="ES325" s="297"/>
      <c r="ET325" s="298"/>
      <c r="EU325" s="299"/>
      <c r="EV325" s="300"/>
      <c r="EW325" s="291"/>
      <c r="EX325" s="286"/>
      <c r="EY325" s="297"/>
      <c r="EZ325" s="298"/>
      <c r="FA325" s="299"/>
      <c r="FB325" s="300"/>
      <c r="FC325" s="291"/>
      <c r="FD325" s="286"/>
      <c r="FE325" s="297"/>
      <c r="FF325" s="298"/>
      <c r="FG325" s="299"/>
      <c r="FH325" s="300"/>
      <c r="FI325" s="291"/>
      <c r="FJ325" s="286"/>
      <c r="FK325" s="297"/>
      <c r="FL325" s="298"/>
      <c r="FM325" s="299"/>
      <c r="FN325" s="300"/>
      <c r="FO325" s="291"/>
      <c r="FP325" s="286"/>
      <c r="FQ325" s="297"/>
      <c r="FR325" s="298"/>
      <c r="FS325" s="299"/>
      <c r="FT325" s="300"/>
      <c r="FU325" s="291"/>
      <c r="FV325" s="286"/>
      <c r="FW325" s="297"/>
      <c r="FX325" s="298"/>
      <c r="FY325" s="299"/>
      <c r="FZ325" s="300"/>
      <c r="GA325" s="291"/>
      <c r="GB325" s="286"/>
      <c r="GC325" s="297"/>
      <c r="GD325" s="298"/>
      <c r="GE325" s="299"/>
      <c r="GF325" s="300"/>
      <c r="GG325" s="291"/>
      <c r="GH325" s="286"/>
      <c r="GI325" s="297"/>
      <c r="GJ325" s="298"/>
      <c r="GK325" s="299"/>
      <c r="GL325" s="300"/>
      <c r="GM325" s="291"/>
      <c r="GN325" s="286"/>
      <c r="GO325" s="297"/>
      <c r="GP325" s="298"/>
      <c r="GQ325" s="299"/>
      <c r="GR325" s="300"/>
      <c r="GS325" s="291"/>
      <c r="GT325" s="286"/>
      <c r="GU325" s="297"/>
      <c r="GV325" s="298"/>
      <c r="GW325" s="299"/>
      <c r="GX325" s="300"/>
      <c r="GY325" s="291"/>
      <c r="GZ325" s="286"/>
      <c r="HA325" s="297"/>
      <c r="HB325" s="298"/>
      <c r="HC325" s="299"/>
      <c r="HD325" s="300"/>
    </row>
    <row r="326" spans="1:212" x14ac:dyDescent="0.25">
      <c r="A326" s="280">
        <f>IF(AL326=1,(MAXA(A$18:A325)+1),0)</f>
        <v>0</v>
      </c>
      <c r="B326" s="280">
        <f>IF(BF326+BG326+BH326+BI326+BJ326&gt;0,MAXA(B$18:B325)+1,0)</f>
        <v>0</v>
      </c>
      <c r="C326" s="280">
        <f>IF(BL326+BM326+BN326+BO326+BP326&gt;0,MAXA(C$18:C325)+1,0)</f>
        <v>0</v>
      </c>
      <c r="D326" s="280">
        <f>IF(BR326+BS326+BT326+BU326+BV326&gt;0,MAXA(D$18:D325)+1,0)</f>
        <v>0</v>
      </c>
      <c r="E326" s="280">
        <f>IF(BX326+BY326+BZ326+CA326+CB326&gt;0,MAXA(E$18:E325)+1,0)</f>
        <v>0</v>
      </c>
      <c r="F326" s="280">
        <f>IF(CD326+CE326+CF326+CG326+CH326&gt;0,MAXA(F$18:F325)+1,0)</f>
        <v>0</v>
      </c>
      <c r="G326" s="280">
        <f>IF(CJ326+CK326+CL326+CM326+CN326&gt;0,MAXA(G$18:G325)+1,0)</f>
        <v>0</v>
      </c>
      <c r="H326" s="280">
        <f>IF(CP326+CQ326+CR326+CS326+CT326&gt;0,MAXA(H$18:H325)+1,0)</f>
        <v>0</v>
      </c>
      <c r="I326" s="280">
        <f>IF(CV326+CW326+CX326+CY326+CZ326&gt;0,MAXA(I$18:I325)+1,0)</f>
        <v>0</v>
      </c>
      <c r="J326" s="280">
        <f>IF(DB326+DC326+DD326+DE326+DF326&gt;0,MAXA(J$18:J325)+1,0)</f>
        <v>0</v>
      </c>
      <c r="K326" s="280">
        <f>IF(DH326+DI326+DJ326+DK326+DL326&gt;0,MAXA(K$18:K325)+1,0)</f>
        <v>0</v>
      </c>
      <c r="L326" s="280">
        <f>IF(DN326+DO326+DP326+DQ326+DR326&gt;0,MAXA(L$18:L325)+1,0)</f>
        <v>0</v>
      </c>
      <c r="M326" s="280">
        <f>IF(DT326+DU326+DV326+DW326+DX326&gt;0,MAXA(M$18:M325)+1,0)</f>
        <v>0</v>
      </c>
      <c r="N326" s="280">
        <f>IF(DZ326+EA326+EB326+EC326+ED326&gt;0,MAXA(N$18:N325)+1,0)</f>
        <v>0</v>
      </c>
      <c r="O326" s="280">
        <f>IF(EF326+EG326+EH326+EI326+EJ326&gt;0,MAXA(O$18:O325)+1,0)</f>
        <v>0</v>
      </c>
      <c r="P326" s="280">
        <f>IF(EL326+EM326+EN326+EO326+EP326&gt;0,MAXA(P$18:P325)+1,0)</f>
        <v>0</v>
      </c>
      <c r="Q326" s="280">
        <f>IF(ER326+ES326+ET326+EU326+EV326&gt;0,MAXA(Q$18:Q325)+1,0)</f>
        <v>0</v>
      </c>
      <c r="R326" s="280">
        <f>IF(EX326+EY326+EZ326+FA326+FB326&gt;0,MAXA(R$18:R325)+1,0)</f>
        <v>0</v>
      </c>
      <c r="S326" s="280">
        <f>IF(FD326+FE326+FF326+FG326+FH326&gt;0,MAXA(S$18:S325)+1,0)</f>
        <v>0</v>
      </c>
      <c r="T326" s="280">
        <f>IF(FJ326+FK326+FL326+FM326+FN326&gt;0,MAXA(T$18:T325)+1,0)</f>
        <v>0</v>
      </c>
      <c r="U326" s="280">
        <f>IF(FP326+FQ326+FR326+FS326+FT326&gt;0,MAXA(U$18:U325)+1,0)</f>
        <v>0</v>
      </c>
      <c r="V326" s="280">
        <f>IF(FV326+FW326+FX326+FY326+FZ326&gt;0,MAXA(V$18:V325)+1,0)</f>
        <v>0</v>
      </c>
      <c r="W326" s="280">
        <f>IF(GB326+GC326+GD326+GE326+GF326&gt;0,MAXA(W$18:W325)+1,0)</f>
        <v>0</v>
      </c>
      <c r="X326" s="280">
        <f>IF(GH326+GI326+GJ326+GK326+GL326&gt;0,MAXA(X$18:X325)+1,0)</f>
        <v>0</v>
      </c>
      <c r="Y326" s="280">
        <f>IF(GN326+GO326+GP326+GQ326+GR326&gt;0,MAXA(Y$18:Y325)+1,0)</f>
        <v>0</v>
      </c>
      <c r="Z326" s="280">
        <f>IF(GT326+GU326+GV326+GW326+GX326&gt;0,MAXA(Z$18:Z325)+1,0)</f>
        <v>0</v>
      </c>
      <c r="AA326" s="280">
        <f>IF(GZ326+HA326+HB326+HC326+HD326&gt;0,MAXA(AA$18:AA325)+1,0)</f>
        <v>0</v>
      </c>
      <c r="AB326" s="280">
        <f t="shared" si="134"/>
        <v>0</v>
      </c>
      <c r="AC326" s="280">
        <f t="shared" si="135"/>
        <v>0</v>
      </c>
      <c r="AD326" s="280">
        <f t="shared" si="136"/>
        <v>0</v>
      </c>
      <c r="AE326" s="280">
        <f t="shared" si="137"/>
        <v>0</v>
      </c>
      <c r="AF326" s="280">
        <f t="shared" si="138"/>
        <v>0</v>
      </c>
      <c r="AG326" s="280">
        <f t="shared" si="139"/>
        <v>0</v>
      </c>
      <c r="AH326" s="280">
        <f t="shared" si="140"/>
        <v>0</v>
      </c>
      <c r="AI326" s="280">
        <f t="shared" si="141"/>
        <v>0</v>
      </c>
      <c r="AJ326" s="280">
        <f t="shared" si="142"/>
        <v>0</v>
      </c>
      <c r="AK326" s="186" t="e">
        <f>MATCH(AY326,AY$18:AY758,0)</f>
        <v>#N/A</v>
      </c>
      <c r="AL326" s="280">
        <f t="shared" si="143"/>
        <v>0</v>
      </c>
      <c r="AM326" s="280">
        <f t="shared" si="148"/>
        <v>309</v>
      </c>
      <c r="AN326" s="415"/>
      <c r="AO326" s="416"/>
      <c r="AP326" s="303">
        <f t="shared" si="144"/>
        <v>0</v>
      </c>
      <c r="AQ326" s="304">
        <f t="shared" si="145"/>
        <v>0</v>
      </c>
      <c r="AR326" s="305">
        <f t="shared" si="146"/>
        <v>0</v>
      </c>
      <c r="AS326" s="284"/>
      <c r="AT326" s="285" t="str">
        <f t="shared" si="147"/>
        <v/>
      </c>
      <c r="AU326" s="286"/>
      <c r="AV326" s="287"/>
      <c r="AW326" s="288"/>
      <c r="AX326" s="289"/>
      <c r="AY326" s="290"/>
      <c r="AZ326" s="291"/>
      <c r="BA326" s="286"/>
      <c r="BB326" s="290"/>
      <c r="BC326" s="287"/>
      <c r="BD326" s="307"/>
      <c r="BE326" s="309"/>
      <c r="BF326" s="286"/>
      <c r="BG326" s="297"/>
      <c r="BH326" s="298"/>
      <c r="BI326" s="299"/>
      <c r="BJ326" s="300"/>
      <c r="BK326" s="301"/>
      <c r="BL326" s="286"/>
      <c r="BM326" s="297"/>
      <c r="BN326" s="298"/>
      <c r="BO326" s="299"/>
      <c r="BP326" s="300"/>
      <c r="BQ326" s="301"/>
      <c r="BR326" s="286"/>
      <c r="BS326" s="297"/>
      <c r="BT326" s="298"/>
      <c r="BU326" s="299"/>
      <c r="BV326" s="300"/>
      <c r="BW326" s="301"/>
      <c r="BX326" s="286"/>
      <c r="BY326" s="297"/>
      <c r="BZ326" s="298"/>
      <c r="CA326" s="299"/>
      <c r="CB326" s="300"/>
      <c r="CC326" s="291"/>
      <c r="CD326" s="286"/>
      <c r="CE326" s="297"/>
      <c r="CF326" s="298"/>
      <c r="CG326" s="299"/>
      <c r="CH326" s="300"/>
      <c r="CI326" s="291"/>
      <c r="CJ326" s="286"/>
      <c r="CK326" s="297"/>
      <c r="CL326" s="298"/>
      <c r="CM326" s="299"/>
      <c r="CN326" s="300"/>
      <c r="CO326" s="291"/>
      <c r="CP326" s="286"/>
      <c r="CQ326" s="297"/>
      <c r="CR326" s="298"/>
      <c r="CS326" s="299"/>
      <c r="CT326" s="300"/>
      <c r="CU326" s="291"/>
      <c r="CV326" s="286"/>
      <c r="CW326" s="297"/>
      <c r="CX326" s="298"/>
      <c r="CY326" s="299"/>
      <c r="CZ326" s="300"/>
      <c r="DA326" s="291"/>
      <c r="DB326" s="286"/>
      <c r="DC326" s="297"/>
      <c r="DD326" s="298"/>
      <c r="DE326" s="299"/>
      <c r="DF326" s="300"/>
      <c r="DG326" s="291"/>
      <c r="DH326" s="286"/>
      <c r="DI326" s="297"/>
      <c r="DJ326" s="298"/>
      <c r="DK326" s="299"/>
      <c r="DL326" s="300"/>
      <c r="DM326" s="291"/>
      <c r="DN326" s="286"/>
      <c r="DO326" s="297"/>
      <c r="DP326" s="298"/>
      <c r="DQ326" s="299"/>
      <c r="DR326" s="300"/>
      <c r="DS326" s="291"/>
      <c r="DT326" s="286"/>
      <c r="DU326" s="297"/>
      <c r="DV326" s="298"/>
      <c r="DW326" s="299"/>
      <c r="DX326" s="300"/>
      <c r="DY326" s="291"/>
      <c r="DZ326" s="286"/>
      <c r="EA326" s="297"/>
      <c r="EB326" s="298"/>
      <c r="EC326" s="299"/>
      <c r="ED326" s="300"/>
      <c r="EE326" s="291"/>
      <c r="EF326" s="286"/>
      <c r="EG326" s="297"/>
      <c r="EH326" s="298"/>
      <c r="EI326" s="299"/>
      <c r="EJ326" s="300"/>
      <c r="EK326" s="291"/>
      <c r="EL326" s="286"/>
      <c r="EM326" s="297"/>
      <c r="EN326" s="298"/>
      <c r="EO326" s="299"/>
      <c r="EP326" s="300"/>
      <c r="EQ326" s="291"/>
      <c r="ER326" s="286"/>
      <c r="ES326" s="297"/>
      <c r="ET326" s="298"/>
      <c r="EU326" s="299"/>
      <c r="EV326" s="300"/>
      <c r="EW326" s="291"/>
      <c r="EX326" s="286"/>
      <c r="EY326" s="297"/>
      <c r="EZ326" s="298"/>
      <c r="FA326" s="299"/>
      <c r="FB326" s="300"/>
      <c r="FC326" s="291"/>
      <c r="FD326" s="286"/>
      <c r="FE326" s="297"/>
      <c r="FF326" s="298"/>
      <c r="FG326" s="299"/>
      <c r="FH326" s="300"/>
      <c r="FI326" s="291"/>
      <c r="FJ326" s="286"/>
      <c r="FK326" s="297"/>
      <c r="FL326" s="298"/>
      <c r="FM326" s="299"/>
      <c r="FN326" s="300"/>
      <c r="FO326" s="291"/>
      <c r="FP326" s="286"/>
      <c r="FQ326" s="297"/>
      <c r="FR326" s="298"/>
      <c r="FS326" s="299"/>
      <c r="FT326" s="300"/>
      <c r="FU326" s="291"/>
      <c r="FV326" s="286"/>
      <c r="FW326" s="297"/>
      <c r="FX326" s="298"/>
      <c r="FY326" s="299"/>
      <c r="FZ326" s="300"/>
      <c r="GA326" s="291"/>
      <c r="GB326" s="286"/>
      <c r="GC326" s="297"/>
      <c r="GD326" s="298"/>
      <c r="GE326" s="299"/>
      <c r="GF326" s="300"/>
      <c r="GG326" s="291"/>
      <c r="GH326" s="286"/>
      <c r="GI326" s="297"/>
      <c r="GJ326" s="298"/>
      <c r="GK326" s="299"/>
      <c r="GL326" s="300"/>
      <c r="GM326" s="291"/>
      <c r="GN326" s="286"/>
      <c r="GO326" s="297"/>
      <c r="GP326" s="298"/>
      <c r="GQ326" s="299"/>
      <c r="GR326" s="300"/>
      <c r="GS326" s="291"/>
      <c r="GT326" s="286"/>
      <c r="GU326" s="297"/>
      <c r="GV326" s="298"/>
      <c r="GW326" s="299"/>
      <c r="GX326" s="300"/>
      <c r="GY326" s="291"/>
      <c r="GZ326" s="286"/>
      <c r="HA326" s="297"/>
      <c r="HB326" s="298"/>
      <c r="HC326" s="299"/>
      <c r="HD326" s="300"/>
    </row>
    <row r="327" spans="1:212" x14ac:dyDescent="0.25">
      <c r="A327" s="280">
        <f>IF(AL327=1,(MAXA(A$18:A326)+1),0)</f>
        <v>0</v>
      </c>
      <c r="B327" s="280">
        <f>IF(BF327+BG327+BH327+BI327+BJ327&gt;0,MAXA(B$18:B326)+1,0)</f>
        <v>0</v>
      </c>
      <c r="C327" s="280">
        <f>IF(BL327+BM327+BN327+BO327+BP327&gt;0,MAXA(C$18:C326)+1,0)</f>
        <v>0</v>
      </c>
      <c r="D327" s="280">
        <f>IF(BR327+BS327+BT327+BU327+BV327&gt;0,MAXA(D$18:D326)+1,0)</f>
        <v>0</v>
      </c>
      <c r="E327" s="280">
        <f>IF(BX327+BY327+BZ327+CA327+CB327&gt;0,MAXA(E$18:E326)+1,0)</f>
        <v>0</v>
      </c>
      <c r="F327" s="280">
        <f>IF(CD327+CE327+CF327+CG327+CH327&gt;0,MAXA(F$18:F326)+1,0)</f>
        <v>0</v>
      </c>
      <c r="G327" s="280">
        <f>IF(CJ327+CK327+CL327+CM327+CN327&gt;0,MAXA(G$18:G326)+1,0)</f>
        <v>0</v>
      </c>
      <c r="H327" s="280">
        <f>IF(CP327+CQ327+CR327+CS327+CT327&gt;0,MAXA(H$18:H326)+1,0)</f>
        <v>0</v>
      </c>
      <c r="I327" s="280">
        <f>IF(CV327+CW327+CX327+CY327+CZ327&gt;0,MAXA(I$18:I326)+1,0)</f>
        <v>0</v>
      </c>
      <c r="J327" s="280">
        <f>IF(DB327+DC327+DD327+DE327+DF327&gt;0,MAXA(J$18:J326)+1,0)</f>
        <v>0</v>
      </c>
      <c r="K327" s="280">
        <f>IF(DH327+DI327+DJ327+DK327+DL327&gt;0,MAXA(K$18:K326)+1,0)</f>
        <v>0</v>
      </c>
      <c r="L327" s="280">
        <f>IF(DN327+DO327+DP327+DQ327+DR327&gt;0,MAXA(L$18:L326)+1,0)</f>
        <v>0</v>
      </c>
      <c r="M327" s="280">
        <f>IF(DT327+DU327+DV327+DW327+DX327&gt;0,MAXA(M$18:M326)+1,0)</f>
        <v>0</v>
      </c>
      <c r="N327" s="280">
        <f>IF(DZ327+EA327+EB327+EC327+ED327&gt;0,MAXA(N$18:N326)+1,0)</f>
        <v>0</v>
      </c>
      <c r="O327" s="280">
        <f>IF(EF327+EG327+EH327+EI327+EJ327&gt;0,MAXA(O$18:O326)+1,0)</f>
        <v>0</v>
      </c>
      <c r="P327" s="280">
        <f>IF(EL327+EM327+EN327+EO327+EP327&gt;0,MAXA(P$18:P326)+1,0)</f>
        <v>0</v>
      </c>
      <c r="Q327" s="280">
        <f>IF(ER327+ES327+ET327+EU327+EV327&gt;0,MAXA(Q$18:Q326)+1,0)</f>
        <v>0</v>
      </c>
      <c r="R327" s="280">
        <f>IF(EX327+EY327+EZ327+FA327+FB327&gt;0,MAXA(R$18:R326)+1,0)</f>
        <v>0</v>
      </c>
      <c r="S327" s="280">
        <f>IF(FD327+FE327+FF327+FG327+FH327&gt;0,MAXA(S$18:S326)+1,0)</f>
        <v>0</v>
      </c>
      <c r="T327" s="280">
        <f>IF(FJ327+FK327+FL327+FM327+FN327&gt;0,MAXA(T$18:T326)+1,0)</f>
        <v>0</v>
      </c>
      <c r="U327" s="280">
        <f>IF(FP327+FQ327+FR327+FS327+FT327&gt;0,MAXA(U$18:U326)+1,0)</f>
        <v>0</v>
      </c>
      <c r="V327" s="280">
        <f>IF(FV327+FW327+FX327+FY327+FZ327&gt;0,MAXA(V$18:V326)+1,0)</f>
        <v>0</v>
      </c>
      <c r="W327" s="280">
        <f>IF(GB327+GC327+GD327+GE327+GF327&gt;0,MAXA(W$18:W326)+1,0)</f>
        <v>0</v>
      </c>
      <c r="X327" s="280">
        <f>IF(GH327+GI327+GJ327+GK327+GL327&gt;0,MAXA(X$18:X326)+1,0)</f>
        <v>0</v>
      </c>
      <c r="Y327" s="280">
        <f>IF(GN327+GO327+GP327+GQ327+GR327&gt;0,MAXA(Y$18:Y326)+1,0)</f>
        <v>0</v>
      </c>
      <c r="Z327" s="280">
        <f>IF(GT327+GU327+GV327+GW327+GX327&gt;0,MAXA(Z$18:Z326)+1,0)</f>
        <v>0</v>
      </c>
      <c r="AA327" s="280">
        <f>IF(GZ327+HA327+HB327+HC327+HD327&gt;0,MAXA(AA$18:AA326)+1,0)</f>
        <v>0</v>
      </c>
      <c r="AB327" s="280">
        <f t="shared" si="134"/>
        <v>0</v>
      </c>
      <c r="AC327" s="280">
        <f t="shared" si="135"/>
        <v>0</v>
      </c>
      <c r="AD327" s="280">
        <f t="shared" si="136"/>
        <v>0</v>
      </c>
      <c r="AE327" s="280">
        <f t="shared" si="137"/>
        <v>0</v>
      </c>
      <c r="AF327" s="280">
        <f t="shared" si="138"/>
        <v>0</v>
      </c>
      <c r="AG327" s="280">
        <f t="shared" si="139"/>
        <v>0</v>
      </c>
      <c r="AH327" s="280">
        <f t="shared" si="140"/>
        <v>0</v>
      </c>
      <c r="AI327" s="280">
        <f t="shared" si="141"/>
        <v>0</v>
      </c>
      <c r="AJ327" s="280">
        <f t="shared" si="142"/>
        <v>0</v>
      </c>
      <c r="AK327" s="186" t="e">
        <f>MATCH(AY327,AY$18:AY759,0)</f>
        <v>#N/A</v>
      </c>
      <c r="AL327" s="280">
        <f t="shared" si="143"/>
        <v>0</v>
      </c>
      <c r="AM327" s="280">
        <f t="shared" si="148"/>
        <v>310</v>
      </c>
      <c r="AN327" s="415"/>
      <c r="AO327" s="416"/>
      <c r="AP327" s="303">
        <f t="shared" si="144"/>
        <v>0</v>
      </c>
      <c r="AQ327" s="304">
        <f t="shared" si="145"/>
        <v>0</v>
      </c>
      <c r="AR327" s="305">
        <f t="shared" si="146"/>
        <v>0</v>
      </c>
      <c r="AS327" s="284"/>
      <c r="AT327" s="285" t="str">
        <f t="shared" si="147"/>
        <v/>
      </c>
      <c r="AU327" s="286"/>
      <c r="AV327" s="287"/>
      <c r="AW327" s="288"/>
      <c r="AX327" s="289"/>
      <c r="AY327" s="290"/>
      <c r="AZ327" s="291"/>
      <c r="BA327" s="286"/>
      <c r="BB327" s="290"/>
      <c r="BC327" s="287"/>
      <c r="BD327" s="307"/>
      <c r="BE327" s="309"/>
      <c r="BF327" s="286"/>
      <c r="BG327" s="297"/>
      <c r="BH327" s="298"/>
      <c r="BI327" s="299"/>
      <c r="BJ327" s="300"/>
      <c r="BK327" s="301"/>
      <c r="BL327" s="286"/>
      <c r="BM327" s="297"/>
      <c r="BN327" s="298"/>
      <c r="BO327" s="299"/>
      <c r="BP327" s="300"/>
      <c r="BQ327" s="301"/>
      <c r="BR327" s="286"/>
      <c r="BS327" s="297"/>
      <c r="BT327" s="298"/>
      <c r="BU327" s="299"/>
      <c r="BV327" s="300"/>
      <c r="BW327" s="301"/>
      <c r="BX327" s="286"/>
      <c r="BY327" s="297"/>
      <c r="BZ327" s="298"/>
      <c r="CA327" s="299"/>
      <c r="CB327" s="300"/>
      <c r="CC327" s="291"/>
      <c r="CD327" s="286"/>
      <c r="CE327" s="297"/>
      <c r="CF327" s="298"/>
      <c r="CG327" s="299"/>
      <c r="CH327" s="300"/>
      <c r="CI327" s="291"/>
      <c r="CJ327" s="286"/>
      <c r="CK327" s="297"/>
      <c r="CL327" s="298"/>
      <c r="CM327" s="299"/>
      <c r="CN327" s="300"/>
      <c r="CO327" s="291"/>
      <c r="CP327" s="286"/>
      <c r="CQ327" s="297"/>
      <c r="CR327" s="298"/>
      <c r="CS327" s="299"/>
      <c r="CT327" s="300"/>
      <c r="CU327" s="291"/>
      <c r="CV327" s="286"/>
      <c r="CW327" s="297"/>
      <c r="CX327" s="298"/>
      <c r="CY327" s="299"/>
      <c r="CZ327" s="300"/>
      <c r="DA327" s="291"/>
      <c r="DB327" s="286"/>
      <c r="DC327" s="297"/>
      <c r="DD327" s="298"/>
      <c r="DE327" s="299"/>
      <c r="DF327" s="300"/>
      <c r="DG327" s="291"/>
      <c r="DH327" s="286"/>
      <c r="DI327" s="297"/>
      <c r="DJ327" s="298"/>
      <c r="DK327" s="299"/>
      <c r="DL327" s="300"/>
      <c r="DM327" s="291"/>
      <c r="DN327" s="286"/>
      <c r="DO327" s="297"/>
      <c r="DP327" s="298"/>
      <c r="DQ327" s="299"/>
      <c r="DR327" s="300"/>
      <c r="DS327" s="291"/>
      <c r="DT327" s="286"/>
      <c r="DU327" s="297"/>
      <c r="DV327" s="298"/>
      <c r="DW327" s="299"/>
      <c r="DX327" s="300"/>
      <c r="DY327" s="291"/>
      <c r="DZ327" s="286"/>
      <c r="EA327" s="297"/>
      <c r="EB327" s="298"/>
      <c r="EC327" s="299"/>
      <c r="ED327" s="300"/>
      <c r="EE327" s="291"/>
      <c r="EF327" s="286"/>
      <c r="EG327" s="297"/>
      <c r="EH327" s="298"/>
      <c r="EI327" s="299"/>
      <c r="EJ327" s="300"/>
      <c r="EK327" s="291"/>
      <c r="EL327" s="286"/>
      <c r="EM327" s="297"/>
      <c r="EN327" s="298"/>
      <c r="EO327" s="299"/>
      <c r="EP327" s="300"/>
      <c r="EQ327" s="291"/>
      <c r="ER327" s="286"/>
      <c r="ES327" s="297"/>
      <c r="ET327" s="298"/>
      <c r="EU327" s="299"/>
      <c r="EV327" s="300"/>
      <c r="EW327" s="291"/>
      <c r="EX327" s="286"/>
      <c r="EY327" s="297"/>
      <c r="EZ327" s="298"/>
      <c r="FA327" s="299"/>
      <c r="FB327" s="300"/>
      <c r="FC327" s="291"/>
      <c r="FD327" s="286"/>
      <c r="FE327" s="297"/>
      <c r="FF327" s="298"/>
      <c r="FG327" s="299"/>
      <c r="FH327" s="300"/>
      <c r="FI327" s="291"/>
      <c r="FJ327" s="286"/>
      <c r="FK327" s="297"/>
      <c r="FL327" s="298"/>
      <c r="FM327" s="299"/>
      <c r="FN327" s="300"/>
      <c r="FO327" s="291"/>
      <c r="FP327" s="286"/>
      <c r="FQ327" s="297"/>
      <c r="FR327" s="298"/>
      <c r="FS327" s="299"/>
      <c r="FT327" s="300"/>
      <c r="FU327" s="291"/>
      <c r="FV327" s="286"/>
      <c r="FW327" s="297"/>
      <c r="FX327" s="298"/>
      <c r="FY327" s="299"/>
      <c r="FZ327" s="300"/>
      <c r="GA327" s="291"/>
      <c r="GB327" s="286"/>
      <c r="GC327" s="297"/>
      <c r="GD327" s="298"/>
      <c r="GE327" s="299"/>
      <c r="GF327" s="300"/>
      <c r="GG327" s="291"/>
      <c r="GH327" s="286"/>
      <c r="GI327" s="297"/>
      <c r="GJ327" s="298"/>
      <c r="GK327" s="299"/>
      <c r="GL327" s="300"/>
      <c r="GM327" s="291"/>
      <c r="GN327" s="286"/>
      <c r="GO327" s="297"/>
      <c r="GP327" s="298"/>
      <c r="GQ327" s="299"/>
      <c r="GR327" s="300"/>
      <c r="GS327" s="291"/>
      <c r="GT327" s="286"/>
      <c r="GU327" s="297"/>
      <c r="GV327" s="298"/>
      <c r="GW327" s="299"/>
      <c r="GX327" s="300"/>
      <c r="GY327" s="291"/>
      <c r="GZ327" s="286"/>
      <c r="HA327" s="297"/>
      <c r="HB327" s="298"/>
      <c r="HC327" s="299"/>
      <c r="HD327" s="300"/>
    </row>
    <row r="328" spans="1:212" x14ac:dyDescent="0.25">
      <c r="A328" s="280">
        <f>IF(AL328=1,(MAXA(A$18:A327)+1),0)</f>
        <v>0</v>
      </c>
      <c r="B328" s="280">
        <f>IF(BF328+BG328+BH328+BI328+BJ328&gt;0,MAXA(B$18:B327)+1,0)</f>
        <v>0</v>
      </c>
      <c r="C328" s="280">
        <f>IF(BL328+BM328+BN328+BO328+BP328&gt;0,MAXA(C$18:C327)+1,0)</f>
        <v>0</v>
      </c>
      <c r="D328" s="280">
        <f>IF(BR328+BS328+BT328+BU328+BV328&gt;0,MAXA(D$18:D327)+1,0)</f>
        <v>0</v>
      </c>
      <c r="E328" s="280">
        <f>IF(BX328+BY328+BZ328+CA328+CB328&gt;0,MAXA(E$18:E327)+1,0)</f>
        <v>0</v>
      </c>
      <c r="F328" s="280">
        <f>IF(CD328+CE328+CF328+CG328+CH328&gt;0,MAXA(F$18:F327)+1,0)</f>
        <v>0</v>
      </c>
      <c r="G328" s="280">
        <f>IF(CJ328+CK328+CL328+CM328+CN328&gt;0,MAXA(G$18:G327)+1,0)</f>
        <v>0</v>
      </c>
      <c r="H328" s="280">
        <f>IF(CP328+CQ328+CR328+CS328+CT328&gt;0,MAXA(H$18:H327)+1,0)</f>
        <v>0</v>
      </c>
      <c r="I328" s="280">
        <f>IF(CV328+CW328+CX328+CY328+CZ328&gt;0,MAXA(I$18:I327)+1,0)</f>
        <v>0</v>
      </c>
      <c r="J328" s="280">
        <f>IF(DB328+DC328+DD328+DE328+DF328&gt;0,MAXA(J$18:J327)+1,0)</f>
        <v>0</v>
      </c>
      <c r="K328" s="280">
        <f>IF(DH328+DI328+DJ328+DK328+DL328&gt;0,MAXA(K$18:K327)+1,0)</f>
        <v>0</v>
      </c>
      <c r="L328" s="280">
        <f>IF(DN328+DO328+DP328+DQ328+DR328&gt;0,MAXA(L$18:L327)+1,0)</f>
        <v>0</v>
      </c>
      <c r="M328" s="280">
        <f>IF(DT328+DU328+DV328+DW328+DX328&gt;0,MAXA(M$18:M327)+1,0)</f>
        <v>0</v>
      </c>
      <c r="N328" s="280">
        <f>IF(DZ328+EA328+EB328+EC328+ED328&gt;0,MAXA(N$18:N327)+1,0)</f>
        <v>0</v>
      </c>
      <c r="O328" s="280">
        <f>IF(EF328+EG328+EH328+EI328+EJ328&gt;0,MAXA(O$18:O327)+1,0)</f>
        <v>0</v>
      </c>
      <c r="P328" s="280">
        <f>IF(EL328+EM328+EN328+EO328+EP328&gt;0,MAXA(P$18:P327)+1,0)</f>
        <v>0</v>
      </c>
      <c r="Q328" s="280">
        <f>IF(ER328+ES328+ET328+EU328+EV328&gt;0,MAXA(Q$18:Q327)+1,0)</f>
        <v>0</v>
      </c>
      <c r="R328" s="280">
        <f>IF(EX328+EY328+EZ328+FA328+FB328&gt;0,MAXA(R$18:R327)+1,0)</f>
        <v>0</v>
      </c>
      <c r="S328" s="280">
        <f>IF(FD328+FE328+FF328+FG328+FH328&gt;0,MAXA(S$18:S327)+1,0)</f>
        <v>0</v>
      </c>
      <c r="T328" s="280">
        <f>IF(FJ328+FK328+FL328+FM328+FN328&gt;0,MAXA(T$18:T327)+1,0)</f>
        <v>0</v>
      </c>
      <c r="U328" s="280">
        <f>IF(FP328+FQ328+FR328+FS328+FT328&gt;0,MAXA(U$18:U327)+1,0)</f>
        <v>0</v>
      </c>
      <c r="V328" s="280">
        <f>IF(FV328+FW328+FX328+FY328+FZ328&gt;0,MAXA(V$18:V327)+1,0)</f>
        <v>0</v>
      </c>
      <c r="W328" s="280">
        <f>IF(GB328+GC328+GD328+GE328+GF328&gt;0,MAXA(W$18:W327)+1,0)</f>
        <v>0</v>
      </c>
      <c r="X328" s="280">
        <f>IF(GH328+GI328+GJ328+GK328+GL328&gt;0,MAXA(X$18:X327)+1,0)</f>
        <v>0</v>
      </c>
      <c r="Y328" s="280">
        <f>IF(GN328+GO328+GP328+GQ328+GR328&gt;0,MAXA(Y$18:Y327)+1,0)</f>
        <v>0</v>
      </c>
      <c r="Z328" s="280">
        <f>IF(GT328+GU328+GV328+GW328+GX328&gt;0,MAXA(Z$18:Z327)+1,0)</f>
        <v>0</v>
      </c>
      <c r="AA328" s="280">
        <f>IF(GZ328+HA328+HB328+HC328+HD328&gt;0,MAXA(AA$18:AA327)+1,0)</f>
        <v>0</v>
      </c>
      <c r="AB328" s="280">
        <f t="shared" si="134"/>
        <v>0</v>
      </c>
      <c r="AC328" s="280">
        <f t="shared" si="135"/>
        <v>0</v>
      </c>
      <c r="AD328" s="280">
        <f t="shared" si="136"/>
        <v>0</v>
      </c>
      <c r="AE328" s="280">
        <f t="shared" si="137"/>
        <v>0</v>
      </c>
      <c r="AF328" s="280">
        <f t="shared" si="138"/>
        <v>0</v>
      </c>
      <c r="AG328" s="280">
        <f t="shared" si="139"/>
        <v>0</v>
      </c>
      <c r="AH328" s="280">
        <f t="shared" si="140"/>
        <v>0</v>
      </c>
      <c r="AI328" s="280">
        <f t="shared" si="141"/>
        <v>0</v>
      </c>
      <c r="AJ328" s="280">
        <f t="shared" si="142"/>
        <v>0</v>
      </c>
      <c r="AK328" s="186" t="e">
        <f>MATCH(AY328,AY$18:AY760,0)</f>
        <v>#N/A</v>
      </c>
      <c r="AL328" s="280">
        <f t="shared" si="143"/>
        <v>0</v>
      </c>
      <c r="AM328" s="280">
        <f t="shared" si="148"/>
        <v>311</v>
      </c>
      <c r="AN328" s="415"/>
      <c r="AO328" s="416"/>
      <c r="AP328" s="303">
        <f t="shared" si="144"/>
        <v>0</v>
      </c>
      <c r="AQ328" s="304">
        <f t="shared" si="145"/>
        <v>0</v>
      </c>
      <c r="AR328" s="305">
        <f t="shared" si="146"/>
        <v>0</v>
      </c>
      <c r="AS328" s="284"/>
      <c r="AT328" s="285" t="str">
        <f t="shared" si="147"/>
        <v/>
      </c>
      <c r="AU328" s="286"/>
      <c r="AV328" s="287"/>
      <c r="AW328" s="288"/>
      <c r="AX328" s="289"/>
      <c r="AY328" s="290"/>
      <c r="AZ328" s="291"/>
      <c r="BA328" s="286"/>
      <c r="BB328" s="290"/>
      <c r="BC328" s="287"/>
      <c r="BD328" s="307"/>
      <c r="BE328" s="309"/>
      <c r="BF328" s="286"/>
      <c r="BG328" s="297"/>
      <c r="BH328" s="298"/>
      <c r="BI328" s="299"/>
      <c r="BJ328" s="300"/>
      <c r="BK328" s="301"/>
      <c r="BL328" s="286"/>
      <c r="BM328" s="297"/>
      <c r="BN328" s="298"/>
      <c r="BO328" s="299"/>
      <c r="BP328" s="300"/>
      <c r="BQ328" s="301"/>
      <c r="BR328" s="286"/>
      <c r="BS328" s="297"/>
      <c r="BT328" s="298"/>
      <c r="BU328" s="299"/>
      <c r="BV328" s="300"/>
      <c r="BW328" s="301"/>
      <c r="BX328" s="286"/>
      <c r="BY328" s="297"/>
      <c r="BZ328" s="298"/>
      <c r="CA328" s="299"/>
      <c r="CB328" s="300"/>
      <c r="CC328" s="291"/>
      <c r="CD328" s="286"/>
      <c r="CE328" s="297"/>
      <c r="CF328" s="298"/>
      <c r="CG328" s="299"/>
      <c r="CH328" s="300"/>
      <c r="CI328" s="291"/>
      <c r="CJ328" s="286"/>
      <c r="CK328" s="297"/>
      <c r="CL328" s="298"/>
      <c r="CM328" s="299"/>
      <c r="CN328" s="300"/>
      <c r="CO328" s="291"/>
      <c r="CP328" s="286"/>
      <c r="CQ328" s="297"/>
      <c r="CR328" s="298"/>
      <c r="CS328" s="299"/>
      <c r="CT328" s="300"/>
      <c r="CU328" s="291"/>
      <c r="CV328" s="286"/>
      <c r="CW328" s="297"/>
      <c r="CX328" s="298"/>
      <c r="CY328" s="299"/>
      <c r="CZ328" s="300"/>
      <c r="DA328" s="291"/>
      <c r="DB328" s="286"/>
      <c r="DC328" s="297"/>
      <c r="DD328" s="298"/>
      <c r="DE328" s="299"/>
      <c r="DF328" s="300"/>
      <c r="DG328" s="291"/>
      <c r="DH328" s="286"/>
      <c r="DI328" s="297"/>
      <c r="DJ328" s="298"/>
      <c r="DK328" s="299"/>
      <c r="DL328" s="300"/>
      <c r="DM328" s="291"/>
      <c r="DN328" s="286"/>
      <c r="DO328" s="297"/>
      <c r="DP328" s="298"/>
      <c r="DQ328" s="299"/>
      <c r="DR328" s="300"/>
      <c r="DS328" s="291"/>
      <c r="DT328" s="286"/>
      <c r="DU328" s="297"/>
      <c r="DV328" s="298"/>
      <c r="DW328" s="299"/>
      <c r="DX328" s="300"/>
      <c r="DY328" s="291"/>
      <c r="DZ328" s="286"/>
      <c r="EA328" s="297"/>
      <c r="EB328" s="298"/>
      <c r="EC328" s="299"/>
      <c r="ED328" s="300"/>
      <c r="EE328" s="291"/>
      <c r="EF328" s="286"/>
      <c r="EG328" s="297"/>
      <c r="EH328" s="298"/>
      <c r="EI328" s="299"/>
      <c r="EJ328" s="300"/>
      <c r="EK328" s="291"/>
      <c r="EL328" s="286"/>
      <c r="EM328" s="297"/>
      <c r="EN328" s="298"/>
      <c r="EO328" s="299"/>
      <c r="EP328" s="300"/>
      <c r="EQ328" s="291"/>
      <c r="ER328" s="286"/>
      <c r="ES328" s="297"/>
      <c r="ET328" s="298"/>
      <c r="EU328" s="299"/>
      <c r="EV328" s="300"/>
      <c r="EW328" s="291"/>
      <c r="EX328" s="286"/>
      <c r="EY328" s="297"/>
      <c r="EZ328" s="298"/>
      <c r="FA328" s="299"/>
      <c r="FB328" s="300"/>
      <c r="FC328" s="291"/>
      <c r="FD328" s="286"/>
      <c r="FE328" s="297"/>
      <c r="FF328" s="298"/>
      <c r="FG328" s="299"/>
      <c r="FH328" s="300"/>
      <c r="FI328" s="291"/>
      <c r="FJ328" s="286"/>
      <c r="FK328" s="297"/>
      <c r="FL328" s="298"/>
      <c r="FM328" s="299"/>
      <c r="FN328" s="300"/>
      <c r="FO328" s="291"/>
      <c r="FP328" s="286"/>
      <c r="FQ328" s="297"/>
      <c r="FR328" s="298"/>
      <c r="FS328" s="299"/>
      <c r="FT328" s="300"/>
      <c r="FU328" s="291"/>
      <c r="FV328" s="286"/>
      <c r="FW328" s="297"/>
      <c r="FX328" s="298"/>
      <c r="FY328" s="299"/>
      <c r="FZ328" s="300"/>
      <c r="GA328" s="291"/>
      <c r="GB328" s="286"/>
      <c r="GC328" s="297"/>
      <c r="GD328" s="298"/>
      <c r="GE328" s="299"/>
      <c r="GF328" s="300"/>
      <c r="GG328" s="291"/>
      <c r="GH328" s="286"/>
      <c r="GI328" s="297"/>
      <c r="GJ328" s="298"/>
      <c r="GK328" s="299"/>
      <c r="GL328" s="300"/>
      <c r="GM328" s="291"/>
      <c r="GN328" s="286"/>
      <c r="GO328" s="297"/>
      <c r="GP328" s="298"/>
      <c r="GQ328" s="299"/>
      <c r="GR328" s="300"/>
      <c r="GS328" s="291"/>
      <c r="GT328" s="286"/>
      <c r="GU328" s="297"/>
      <c r="GV328" s="298"/>
      <c r="GW328" s="299"/>
      <c r="GX328" s="300"/>
      <c r="GY328" s="291"/>
      <c r="GZ328" s="286"/>
      <c r="HA328" s="297"/>
      <c r="HB328" s="298"/>
      <c r="HC328" s="299"/>
      <c r="HD328" s="300"/>
    </row>
    <row r="329" spans="1:212" x14ac:dyDescent="0.25">
      <c r="A329" s="280">
        <f>IF(AL329=1,(MAXA(A$18:A328)+1),0)</f>
        <v>0</v>
      </c>
      <c r="B329" s="280">
        <f>IF(BF329+BG329+BH329+BI329+BJ329&gt;0,MAXA(B$18:B328)+1,0)</f>
        <v>0</v>
      </c>
      <c r="C329" s="280">
        <f>IF(BL329+BM329+BN329+BO329+BP329&gt;0,MAXA(C$18:C328)+1,0)</f>
        <v>0</v>
      </c>
      <c r="D329" s="280">
        <f>IF(BR329+BS329+BT329+BU329+BV329&gt;0,MAXA(D$18:D328)+1,0)</f>
        <v>0</v>
      </c>
      <c r="E329" s="280">
        <f>IF(BX329+BY329+BZ329+CA329+CB329&gt;0,MAXA(E$18:E328)+1,0)</f>
        <v>0</v>
      </c>
      <c r="F329" s="280">
        <f>IF(CD329+CE329+CF329+CG329+CH329&gt;0,MAXA(F$18:F328)+1,0)</f>
        <v>0</v>
      </c>
      <c r="G329" s="280">
        <f>IF(CJ329+CK329+CL329+CM329+CN329&gt;0,MAXA(G$18:G328)+1,0)</f>
        <v>0</v>
      </c>
      <c r="H329" s="280">
        <f>IF(CP329+CQ329+CR329+CS329+CT329&gt;0,MAXA(H$18:H328)+1,0)</f>
        <v>0</v>
      </c>
      <c r="I329" s="280">
        <f>IF(CV329+CW329+CX329+CY329+CZ329&gt;0,MAXA(I$18:I328)+1,0)</f>
        <v>0</v>
      </c>
      <c r="J329" s="280">
        <f>IF(DB329+DC329+DD329+DE329+DF329&gt;0,MAXA(J$18:J328)+1,0)</f>
        <v>0</v>
      </c>
      <c r="K329" s="280">
        <f>IF(DH329+DI329+DJ329+DK329+DL329&gt;0,MAXA(K$18:K328)+1,0)</f>
        <v>0</v>
      </c>
      <c r="L329" s="280">
        <f>IF(DN329+DO329+DP329+DQ329+DR329&gt;0,MAXA(L$18:L328)+1,0)</f>
        <v>0</v>
      </c>
      <c r="M329" s="280">
        <f>IF(DT329+DU329+DV329+DW329+DX329&gt;0,MAXA(M$18:M328)+1,0)</f>
        <v>0</v>
      </c>
      <c r="N329" s="280">
        <f>IF(DZ329+EA329+EB329+EC329+ED329&gt;0,MAXA(N$18:N328)+1,0)</f>
        <v>0</v>
      </c>
      <c r="O329" s="280">
        <f>IF(EF329+EG329+EH329+EI329+EJ329&gt;0,MAXA(O$18:O328)+1,0)</f>
        <v>0</v>
      </c>
      <c r="P329" s="280">
        <f>IF(EL329+EM329+EN329+EO329+EP329&gt;0,MAXA(P$18:P328)+1,0)</f>
        <v>0</v>
      </c>
      <c r="Q329" s="280">
        <f>IF(ER329+ES329+ET329+EU329+EV329&gt;0,MAXA(Q$18:Q328)+1,0)</f>
        <v>0</v>
      </c>
      <c r="R329" s="280">
        <f>IF(EX329+EY329+EZ329+FA329+FB329&gt;0,MAXA(R$18:R328)+1,0)</f>
        <v>0</v>
      </c>
      <c r="S329" s="280">
        <f>IF(FD329+FE329+FF329+FG329+FH329&gt;0,MAXA(S$18:S328)+1,0)</f>
        <v>0</v>
      </c>
      <c r="T329" s="280">
        <f>IF(FJ329+FK329+FL329+FM329+FN329&gt;0,MAXA(T$18:T328)+1,0)</f>
        <v>0</v>
      </c>
      <c r="U329" s="280">
        <f>IF(FP329+FQ329+FR329+FS329+FT329&gt;0,MAXA(U$18:U328)+1,0)</f>
        <v>0</v>
      </c>
      <c r="V329" s="280">
        <f>IF(FV329+FW329+FX329+FY329+FZ329&gt;0,MAXA(V$18:V328)+1,0)</f>
        <v>0</v>
      </c>
      <c r="W329" s="280">
        <f>IF(GB329+GC329+GD329+GE329+GF329&gt;0,MAXA(W$18:W328)+1,0)</f>
        <v>0</v>
      </c>
      <c r="X329" s="280">
        <f>IF(GH329+GI329+GJ329+GK329+GL329&gt;0,MAXA(X$18:X328)+1,0)</f>
        <v>0</v>
      </c>
      <c r="Y329" s="280">
        <f>IF(GN329+GO329+GP329+GQ329+GR329&gt;0,MAXA(Y$18:Y328)+1,0)</f>
        <v>0</v>
      </c>
      <c r="Z329" s="280">
        <f>IF(GT329+GU329+GV329+GW329+GX329&gt;0,MAXA(Z$18:Z328)+1,0)</f>
        <v>0</v>
      </c>
      <c r="AA329" s="280">
        <f>IF(GZ329+HA329+HB329+HC329+HD329&gt;0,MAXA(AA$18:AA328)+1,0)</f>
        <v>0</v>
      </c>
      <c r="AB329" s="280">
        <f t="shared" si="134"/>
        <v>0</v>
      </c>
      <c r="AC329" s="280">
        <f t="shared" si="135"/>
        <v>0</v>
      </c>
      <c r="AD329" s="280">
        <f t="shared" si="136"/>
        <v>0</v>
      </c>
      <c r="AE329" s="280">
        <f t="shared" si="137"/>
        <v>0</v>
      </c>
      <c r="AF329" s="280">
        <f t="shared" si="138"/>
        <v>0</v>
      </c>
      <c r="AG329" s="280">
        <f t="shared" si="139"/>
        <v>0</v>
      </c>
      <c r="AH329" s="280">
        <f t="shared" si="140"/>
        <v>0</v>
      </c>
      <c r="AI329" s="280">
        <f t="shared" si="141"/>
        <v>0</v>
      </c>
      <c r="AJ329" s="280">
        <f t="shared" si="142"/>
        <v>0</v>
      </c>
      <c r="AK329" s="186" t="e">
        <f>MATCH(AY329,AY$18:AY761,0)</f>
        <v>#N/A</v>
      </c>
      <c r="AL329" s="280">
        <f t="shared" si="143"/>
        <v>0</v>
      </c>
      <c r="AM329" s="280">
        <f t="shared" si="148"/>
        <v>312</v>
      </c>
      <c r="AN329" s="415"/>
      <c r="AO329" s="416"/>
      <c r="AP329" s="303">
        <f t="shared" si="144"/>
        <v>0</v>
      </c>
      <c r="AQ329" s="304">
        <f t="shared" si="145"/>
        <v>0</v>
      </c>
      <c r="AR329" s="305">
        <f t="shared" si="146"/>
        <v>0</v>
      </c>
      <c r="AS329" s="284"/>
      <c r="AT329" s="285" t="str">
        <f t="shared" si="147"/>
        <v/>
      </c>
      <c r="AU329" s="286"/>
      <c r="AV329" s="287"/>
      <c r="AW329" s="288"/>
      <c r="AX329" s="289"/>
      <c r="AY329" s="290"/>
      <c r="AZ329" s="291"/>
      <c r="BA329" s="286"/>
      <c r="BB329" s="290"/>
      <c r="BC329" s="287"/>
      <c r="BD329" s="307"/>
      <c r="BE329" s="309"/>
      <c r="BF329" s="286"/>
      <c r="BG329" s="297"/>
      <c r="BH329" s="298"/>
      <c r="BI329" s="299"/>
      <c r="BJ329" s="300"/>
      <c r="BK329" s="301"/>
      <c r="BL329" s="286"/>
      <c r="BM329" s="297"/>
      <c r="BN329" s="298"/>
      <c r="BO329" s="299"/>
      <c r="BP329" s="300"/>
      <c r="BQ329" s="301"/>
      <c r="BR329" s="286"/>
      <c r="BS329" s="297"/>
      <c r="BT329" s="298"/>
      <c r="BU329" s="299"/>
      <c r="BV329" s="300"/>
      <c r="BW329" s="301"/>
      <c r="BX329" s="286"/>
      <c r="BY329" s="297"/>
      <c r="BZ329" s="298"/>
      <c r="CA329" s="299"/>
      <c r="CB329" s="300"/>
      <c r="CC329" s="291"/>
      <c r="CD329" s="286"/>
      <c r="CE329" s="297"/>
      <c r="CF329" s="298"/>
      <c r="CG329" s="299"/>
      <c r="CH329" s="300"/>
      <c r="CI329" s="291"/>
      <c r="CJ329" s="286"/>
      <c r="CK329" s="297"/>
      <c r="CL329" s="298"/>
      <c r="CM329" s="299"/>
      <c r="CN329" s="300"/>
      <c r="CO329" s="291"/>
      <c r="CP329" s="286"/>
      <c r="CQ329" s="297"/>
      <c r="CR329" s="298"/>
      <c r="CS329" s="299"/>
      <c r="CT329" s="300"/>
      <c r="CU329" s="291"/>
      <c r="CV329" s="286"/>
      <c r="CW329" s="297"/>
      <c r="CX329" s="298"/>
      <c r="CY329" s="299"/>
      <c r="CZ329" s="300"/>
      <c r="DA329" s="291"/>
      <c r="DB329" s="286"/>
      <c r="DC329" s="297"/>
      <c r="DD329" s="298"/>
      <c r="DE329" s="299"/>
      <c r="DF329" s="300"/>
      <c r="DG329" s="291"/>
      <c r="DH329" s="286"/>
      <c r="DI329" s="297"/>
      <c r="DJ329" s="298"/>
      <c r="DK329" s="299"/>
      <c r="DL329" s="300"/>
      <c r="DM329" s="291"/>
      <c r="DN329" s="286"/>
      <c r="DO329" s="297"/>
      <c r="DP329" s="298"/>
      <c r="DQ329" s="299"/>
      <c r="DR329" s="300"/>
      <c r="DS329" s="291"/>
      <c r="DT329" s="286"/>
      <c r="DU329" s="297"/>
      <c r="DV329" s="298"/>
      <c r="DW329" s="299"/>
      <c r="DX329" s="300"/>
      <c r="DY329" s="291"/>
      <c r="DZ329" s="286"/>
      <c r="EA329" s="297"/>
      <c r="EB329" s="298"/>
      <c r="EC329" s="299"/>
      <c r="ED329" s="300"/>
      <c r="EE329" s="291"/>
      <c r="EF329" s="286"/>
      <c r="EG329" s="297"/>
      <c r="EH329" s="298"/>
      <c r="EI329" s="299"/>
      <c r="EJ329" s="300"/>
      <c r="EK329" s="291"/>
      <c r="EL329" s="286"/>
      <c r="EM329" s="297"/>
      <c r="EN329" s="298"/>
      <c r="EO329" s="299"/>
      <c r="EP329" s="300"/>
      <c r="EQ329" s="291"/>
      <c r="ER329" s="286"/>
      <c r="ES329" s="297"/>
      <c r="ET329" s="298"/>
      <c r="EU329" s="299"/>
      <c r="EV329" s="300"/>
      <c r="EW329" s="291"/>
      <c r="EX329" s="286"/>
      <c r="EY329" s="297"/>
      <c r="EZ329" s="298"/>
      <c r="FA329" s="299"/>
      <c r="FB329" s="300"/>
      <c r="FC329" s="291"/>
      <c r="FD329" s="286"/>
      <c r="FE329" s="297"/>
      <c r="FF329" s="298"/>
      <c r="FG329" s="299"/>
      <c r="FH329" s="300"/>
      <c r="FI329" s="291"/>
      <c r="FJ329" s="286"/>
      <c r="FK329" s="297"/>
      <c r="FL329" s="298"/>
      <c r="FM329" s="299"/>
      <c r="FN329" s="300"/>
      <c r="FO329" s="291"/>
      <c r="FP329" s="286"/>
      <c r="FQ329" s="297"/>
      <c r="FR329" s="298"/>
      <c r="FS329" s="299"/>
      <c r="FT329" s="300"/>
      <c r="FU329" s="291"/>
      <c r="FV329" s="286"/>
      <c r="FW329" s="297"/>
      <c r="FX329" s="298"/>
      <c r="FY329" s="299"/>
      <c r="FZ329" s="300"/>
      <c r="GA329" s="291"/>
      <c r="GB329" s="286"/>
      <c r="GC329" s="297"/>
      <c r="GD329" s="298"/>
      <c r="GE329" s="299"/>
      <c r="GF329" s="300"/>
      <c r="GG329" s="291"/>
      <c r="GH329" s="286"/>
      <c r="GI329" s="297"/>
      <c r="GJ329" s="298"/>
      <c r="GK329" s="299"/>
      <c r="GL329" s="300"/>
      <c r="GM329" s="291"/>
      <c r="GN329" s="286"/>
      <c r="GO329" s="297"/>
      <c r="GP329" s="298"/>
      <c r="GQ329" s="299"/>
      <c r="GR329" s="300"/>
      <c r="GS329" s="291"/>
      <c r="GT329" s="286"/>
      <c r="GU329" s="297"/>
      <c r="GV329" s="298"/>
      <c r="GW329" s="299"/>
      <c r="GX329" s="300"/>
      <c r="GY329" s="291"/>
      <c r="GZ329" s="286"/>
      <c r="HA329" s="297"/>
      <c r="HB329" s="298"/>
      <c r="HC329" s="299"/>
      <c r="HD329" s="300"/>
    </row>
    <row r="330" spans="1:212" x14ac:dyDescent="0.25">
      <c r="A330" s="280">
        <f>IF(AL330=1,(MAXA(A$18:A329)+1),0)</f>
        <v>0</v>
      </c>
      <c r="B330" s="280">
        <f>IF(BF330+BG330+BH330+BI330+BJ330&gt;0,MAXA(B$18:B329)+1,0)</f>
        <v>0</v>
      </c>
      <c r="C330" s="280">
        <f>IF(BL330+BM330+BN330+BO330+BP330&gt;0,MAXA(C$18:C329)+1,0)</f>
        <v>0</v>
      </c>
      <c r="D330" s="280">
        <f>IF(BR330+BS330+BT330+BU330+BV330&gt;0,MAXA(D$18:D329)+1,0)</f>
        <v>0</v>
      </c>
      <c r="E330" s="280">
        <f>IF(BX330+BY330+BZ330+CA330+CB330&gt;0,MAXA(E$18:E329)+1,0)</f>
        <v>0</v>
      </c>
      <c r="F330" s="280">
        <f>IF(CD330+CE330+CF330+CG330+CH330&gt;0,MAXA(F$18:F329)+1,0)</f>
        <v>0</v>
      </c>
      <c r="G330" s="280">
        <f>IF(CJ330+CK330+CL330+CM330+CN330&gt;0,MAXA(G$18:G329)+1,0)</f>
        <v>0</v>
      </c>
      <c r="H330" s="280">
        <f>IF(CP330+CQ330+CR330+CS330+CT330&gt;0,MAXA(H$18:H329)+1,0)</f>
        <v>0</v>
      </c>
      <c r="I330" s="280">
        <f>IF(CV330+CW330+CX330+CY330+CZ330&gt;0,MAXA(I$18:I329)+1,0)</f>
        <v>0</v>
      </c>
      <c r="J330" s="280">
        <f>IF(DB330+DC330+DD330+DE330+DF330&gt;0,MAXA(J$18:J329)+1,0)</f>
        <v>0</v>
      </c>
      <c r="K330" s="280">
        <f>IF(DH330+DI330+DJ330+DK330+DL330&gt;0,MAXA(K$18:K329)+1,0)</f>
        <v>0</v>
      </c>
      <c r="L330" s="280">
        <f>IF(DN330+DO330+DP330+DQ330+DR330&gt;0,MAXA(L$18:L329)+1,0)</f>
        <v>0</v>
      </c>
      <c r="M330" s="280">
        <f>IF(DT330+DU330+DV330+DW330+DX330&gt;0,MAXA(M$18:M329)+1,0)</f>
        <v>0</v>
      </c>
      <c r="N330" s="280">
        <f>IF(DZ330+EA330+EB330+EC330+ED330&gt;0,MAXA(N$18:N329)+1,0)</f>
        <v>0</v>
      </c>
      <c r="O330" s="280">
        <f>IF(EF330+EG330+EH330+EI330+EJ330&gt;0,MAXA(O$18:O329)+1,0)</f>
        <v>0</v>
      </c>
      <c r="P330" s="280">
        <f>IF(EL330+EM330+EN330+EO330+EP330&gt;0,MAXA(P$18:P329)+1,0)</f>
        <v>0</v>
      </c>
      <c r="Q330" s="280">
        <f>IF(ER330+ES330+ET330+EU330+EV330&gt;0,MAXA(Q$18:Q329)+1,0)</f>
        <v>0</v>
      </c>
      <c r="R330" s="280">
        <f>IF(EX330+EY330+EZ330+FA330+FB330&gt;0,MAXA(R$18:R329)+1,0)</f>
        <v>0</v>
      </c>
      <c r="S330" s="280">
        <f>IF(FD330+FE330+FF330+FG330+FH330&gt;0,MAXA(S$18:S329)+1,0)</f>
        <v>0</v>
      </c>
      <c r="T330" s="280">
        <f>IF(FJ330+FK330+FL330+FM330+FN330&gt;0,MAXA(T$18:T329)+1,0)</f>
        <v>0</v>
      </c>
      <c r="U330" s="280">
        <f>IF(FP330+FQ330+FR330+FS330+FT330&gt;0,MAXA(U$18:U329)+1,0)</f>
        <v>0</v>
      </c>
      <c r="V330" s="280">
        <f>IF(FV330+FW330+FX330+FY330+FZ330&gt;0,MAXA(V$18:V329)+1,0)</f>
        <v>0</v>
      </c>
      <c r="W330" s="280">
        <f>IF(GB330+GC330+GD330+GE330+GF330&gt;0,MAXA(W$18:W329)+1,0)</f>
        <v>0</v>
      </c>
      <c r="X330" s="280">
        <f>IF(GH330+GI330+GJ330+GK330+GL330&gt;0,MAXA(X$18:X329)+1,0)</f>
        <v>0</v>
      </c>
      <c r="Y330" s="280">
        <f>IF(GN330+GO330+GP330+GQ330+GR330&gt;0,MAXA(Y$18:Y329)+1,0)</f>
        <v>0</v>
      </c>
      <c r="Z330" s="280">
        <f>IF(GT330+GU330+GV330+GW330+GX330&gt;0,MAXA(Z$18:Z329)+1,0)</f>
        <v>0</v>
      </c>
      <c r="AA330" s="280">
        <f>IF(GZ330+HA330+HB330+HC330+HD330&gt;0,MAXA(AA$18:AA329)+1,0)</f>
        <v>0</v>
      </c>
      <c r="AB330" s="280">
        <f t="shared" si="134"/>
        <v>0</v>
      </c>
      <c r="AC330" s="280">
        <f t="shared" si="135"/>
        <v>0</v>
      </c>
      <c r="AD330" s="280">
        <f t="shared" si="136"/>
        <v>0</v>
      </c>
      <c r="AE330" s="280">
        <f t="shared" si="137"/>
        <v>0</v>
      </c>
      <c r="AF330" s="280">
        <f t="shared" si="138"/>
        <v>0</v>
      </c>
      <c r="AG330" s="280">
        <f t="shared" si="139"/>
        <v>0</v>
      </c>
      <c r="AH330" s="280">
        <f t="shared" si="140"/>
        <v>0</v>
      </c>
      <c r="AI330" s="280">
        <f t="shared" si="141"/>
        <v>0</v>
      </c>
      <c r="AJ330" s="280">
        <f t="shared" si="142"/>
        <v>0</v>
      </c>
      <c r="AK330" s="186" t="e">
        <f>MATCH(AY330,AY$18:AY762,0)</f>
        <v>#N/A</v>
      </c>
      <c r="AL330" s="280">
        <f t="shared" si="143"/>
        <v>0</v>
      </c>
      <c r="AM330" s="280">
        <f t="shared" si="148"/>
        <v>313</v>
      </c>
      <c r="AN330" s="415"/>
      <c r="AO330" s="416"/>
      <c r="AP330" s="303">
        <f t="shared" si="144"/>
        <v>0</v>
      </c>
      <c r="AQ330" s="304">
        <f t="shared" si="145"/>
        <v>0</v>
      </c>
      <c r="AR330" s="305">
        <f t="shared" si="146"/>
        <v>0</v>
      </c>
      <c r="AS330" s="284"/>
      <c r="AT330" s="285" t="str">
        <f t="shared" si="147"/>
        <v/>
      </c>
      <c r="AU330" s="286"/>
      <c r="AV330" s="287"/>
      <c r="AW330" s="288"/>
      <c r="AX330" s="289"/>
      <c r="AY330" s="290"/>
      <c r="AZ330" s="291"/>
      <c r="BA330" s="286"/>
      <c r="BB330" s="290"/>
      <c r="BC330" s="287"/>
      <c r="BD330" s="307"/>
      <c r="BE330" s="309"/>
      <c r="BF330" s="286"/>
      <c r="BG330" s="297"/>
      <c r="BH330" s="298"/>
      <c r="BI330" s="299"/>
      <c r="BJ330" s="300"/>
      <c r="BK330" s="301"/>
      <c r="BL330" s="286"/>
      <c r="BM330" s="297"/>
      <c r="BN330" s="298"/>
      <c r="BO330" s="299"/>
      <c r="BP330" s="300"/>
      <c r="BQ330" s="301"/>
      <c r="BR330" s="286"/>
      <c r="BS330" s="297"/>
      <c r="BT330" s="298"/>
      <c r="BU330" s="299"/>
      <c r="BV330" s="300"/>
      <c r="BW330" s="301"/>
      <c r="BX330" s="286"/>
      <c r="BY330" s="297"/>
      <c r="BZ330" s="298"/>
      <c r="CA330" s="299"/>
      <c r="CB330" s="300"/>
      <c r="CC330" s="291"/>
      <c r="CD330" s="286"/>
      <c r="CE330" s="297"/>
      <c r="CF330" s="298"/>
      <c r="CG330" s="299"/>
      <c r="CH330" s="300"/>
      <c r="CI330" s="291"/>
      <c r="CJ330" s="286"/>
      <c r="CK330" s="297"/>
      <c r="CL330" s="298"/>
      <c r="CM330" s="299"/>
      <c r="CN330" s="300"/>
      <c r="CO330" s="291"/>
      <c r="CP330" s="286"/>
      <c r="CQ330" s="297"/>
      <c r="CR330" s="298"/>
      <c r="CS330" s="299"/>
      <c r="CT330" s="300"/>
      <c r="CU330" s="291"/>
      <c r="CV330" s="286"/>
      <c r="CW330" s="297"/>
      <c r="CX330" s="298"/>
      <c r="CY330" s="299"/>
      <c r="CZ330" s="300"/>
      <c r="DA330" s="291"/>
      <c r="DB330" s="286"/>
      <c r="DC330" s="297"/>
      <c r="DD330" s="298"/>
      <c r="DE330" s="299"/>
      <c r="DF330" s="300"/>
      <c r="DG330" s="291"/>
      <c r="DH330" s="286"/>
      <c r="DI330" s="297"/>
      <c r="DJ330" s="298"/>
      <c r="DK330" s="299"/>
      <c r="DL330" s="300"/>
      <c r="DM330" s="291"/>
      <c r="DN330" s="286"/>
      <c r="DO330" s="297"/>
      <c r="DP330" s="298"/>
      <c r="DQ330" s="299"/>
      <c r="DR330" s="300"/>
      <c r="DS330" s="291"/>
      <c r="DT330" s="286"/>
      <c r="DU330" s="297"/>
      <c r="DV330" s="298"/>
      <c r="DW330" s="299"/>
      <c r="DX330" s="300"/>
      <c r="DY330" s="291"/>
      <c r="DZ330" s="286"/>
      <c r="EA330" s="297"/>
      <c r="EB330" s="298"/>
      <c r="EC330" s="299"/>
      <c r="ED330" s="300"/>
      <c r="EE330" s="291"/>
      <c r="EF330" s="286"/>
      <c r="EG330" s="297"/>
      <c r="EH330" s="298"/>
      <c r="EI330" s="299"/>
      <c r="EJ330" s="300"/>
      <c r="EK330" s="291"/>
      <c r="EL330" s="286"/>
      <c r="EM330" s="297"/>
      <c r="EN330" s="298"/>
      <c r="EO330" s="299"/>
      <c r="EP330" s="300"/>
      <c r="EQ330" s="291"/>
      <c r="ER330" s="286"/>
      <c r="ES330" s="297"/>
      <c r="ET330" s="298"/>
      <c r="EU330" s="299"/>
      <c r="EV330" s="300"/>
      <c r="EW330" s="291"/>
      <c r="EX330" s="286"/>
      <c r="EY330" s="297"/>
      <c r="EZ330" s="298"/>
      <c r="FA330" s="299"/>
      <c r="FB330" s="300"/>
      <c r="FC330" s="291"/>
      <c r="FD330" s="286"/>
      <c r="FE330" s="297"/>
      <c r="FF330" s="298"/>
      <c r="FG330" s="299"/>
      <c r="FH330" s="300"/>
      <c r="FI330" s="291"/>
      <c r="FJ330" s="286"/>
      <c r="FK330" s="297"/>
      <c r="FL330" s="298"/>
      <c r="FM330" s="299"/>
      <c r="FN330" s="300"/>
      <c r="FO330" s="291"/>
      <c r="FP330" s="286"/>
      <c r="FQ330" s="297"/>
      <c r="FR330" s="298"/>
      <c r="FS330" s="299"/>
      <c r="FT330" s="300"/>
      <c r="FU330" s="291"/>
      <c r="FV330" s="286"/>
      <c r="FW330" s="297"/>
      <c r="FX330" s="298"/>
      <c r="FY330" s="299"/>
      <c r="FZ330" s="300"/>
      <c r="GA330" s="291"/>
      <c r="GB330" s="286"/>
      <c r="GC330" s="297"/>
      <c r="GD330" s="298"/>
      <c r="GE330" s="299"/>
      <c r="GF330" s="300"/>
      <c r="GG330" s="291"/>
      <c r="GH330" s="286"/>
      <c r="GI330" s="297"/>
      <c r="GJ330" s="298"/>
      <c r="GK330" s="299"/>
      <c r="GL330" s="300"/>
      <c r="GM330" s="291"/>
      <c r="GN330" s="286"/>
      <c r="GO330" s="297"/>
      <c r="GP330" s="298"/>
      <c r="GQ330" s="299"/>
      <c r="GR330" s="300"/>
      <c r="GS330" s="291"/>
      <c r="GT330" s="286"/>
      <c r="GU330" s="297"/>
      <c r="GV330" s="298"/>
      <c r="GW330" s="299"/>
      <c r="GX330" s="300"/>
      <c r="GY330" s="291"/>
      <c r="GZ330" s="286"/>
      <c r="HA330" s="297"/>
      <c r="HB330" s="298"/>
      <c r="HC330" s="299"/>
      <c r="HD330" s="300"/>
    </row>
    <row r="331" spans="1:212" x14ac:dyDescent="0.25">
      <c r="A331" s="280">
        <f>IF(AL331=1,(MAXA(A$18:A330)+1),0)</f>
        <v>0</v>
      </c>
      <c r="B331" s="280">
        <f>IF(BF331+BG331+BH331+BI331+BJ331&gt;0,MAXA(B$18:B330)+1,0)</f>
        <v>0</v>
      </c>
      <c r="C331" s="280">
        <f>IF(BL331+BM331+BN331+BO331+BP331&gt;0,MAXA(C$18:C330)+1,0)</f>
        <v>0</v>
      </c>
      <c r="D331" s="280">
        <f>IF(BR331+BS331+BT331+BU331+BV331&gt;0,MAXA(D$18:D330)+1,0)</f>
        <v>0</v>
      </c>
      <c r="E331" s="280">
        <f>IF(BX331+BY331+BZ331+CA331+CB331&gt;0,MAXA(E$18:E330)+1,0)</f>
        <v>0</v>
      </c>
      <c r="F331" s="280">
        <f>IF(CD331+CE331+CF331+CG331+CH331&gt;0,MAXA(F$18:F330)+1,0)</f>
        <v>0</v>
      </c>
      <c r="G331" s="280">
        <f>IF(CJ331+CK331+CL331+CM331+CN331&gt;0,MAXA(G$18:G330)+1,0)</f>
        <v>0</v>
      </c>
      <c r="H331" s="280">
        <f>IF(CP331+CQ331+CR331+CS331+CT331&gt;0,MAXA(H$18:H330)+1,0)</f>
        <v>0</v>
      </c>
      <c r="I331" s="280">
        <f>IF(CV331+CW331+CX331+CY331+CZ331&gt;0,MAXA(I$18:I330)+1,0)</f>
        <v>0</v>
      </c>
      <c r="J331" s="280">
        <f>IF(DB331+DC331+DD331+DE331+DF331&gt;0,MAXA(J$18:J330)+1,0)</f>
        <v>0</v>
      </c>
      <c r="K331" s="280">
        <f>IF(DH331+DI331+DJ331+DK331+DL331&gt;0,MAXA(K$18:K330)+1,0)</f>
        <v>0</v>
      </c>
      <c r="L331" s="280">
        <f>IF(DN331+DO331+DP331+DQ331+DR331&gt;0,MAXA(L$18:L330)+1,0)</f>
        <v>0</v>
      </c>
      <c r="M331" s="280">
        <f>IF(DT331+DU331+DV331+DW331+DX331&gt;0,MAXA(M$18:M330)+1,0)</f>
        <v>0</v>
      </c>
      <c r="N331" s="280">
        <f>IF(DZ331+EA331+EB331+EC331+ED331&gt;0,MAXA(N$18:N330)+1,0)</f>
        <v>0</v>
      </c>
      <c r="O331" s="280">
        <f>IF(EF331+EG331+EH331+EI331+EJ331&gt;0,MAXA(O$18:O330)+1,0)</f>
        <v>0</v>
      </c>
      <c r="P331" s="280">
        <f>IF(EL331+EM331+EN331+EO331+EP331&gt;0,MAXA(P$18:P330)+1,0)</f>
        <v>0</v>
      </c>
      <c r="Q331" s="280">
        <f>IF(ER331+ES331+ET331+EU331+EV331&gt;0,MAXA(Q$18:Q330)+1,0)</f>
        <v>0</v>
      </c>
      <c r="R331" s="280">
        <f>IF(EX331+EY331+EZ331+FA331+FB331&gt;0,MAXA(R$18:R330)+1,0)</f>
        <v>0</v>
      </c>
      <c r="S331" s="280">
        <f>IF(FD331+FE331+FF331+FG331+FH331&gt;0,MAXA(S$18:S330)+1,0)</f>
        <v>0</v>
      </c>
      <c r="T331" s="280">
        <f>IF(FJ331+FK331+FL331+FM331+FN331&gt;0,MAXA(T$18:T330)+1,0)</f>
        <v>0</v>
      </c>
      <c r="U331" s="280">
        <f>IF(FP331+FQ331+FR331+FS331+FT331&gt;0,MAXA(U$18:U330)+1,0)</f>
        <v>0</v>
      </c>
      <c r="V331" s="280">
        <f>IF(FV331+FW331+FX331+FY331+FZ331&gt;0,MAXA(V$18:V330)+1,0)</f>
        <v>0</v>
      </c>
      <c r="W331" s="280">
        <f>IF(GB331+GC331+GD331+GE331+GF331&gt;0,MAXA(W$18:W330)+1,0)</f>
        <v>0</v>
      </c>
      <c r="X331" s="280">
        <f>IF(GH331+GI331+GJ331+GK331+GL331&gt;0,MAXA(X$18:X330)+1,0)</f>
        <v>0</v>
      </c>
      <c r="Y331" s="280">
        <f>IF(GN331+GO331+GP331+GQ331+GR331&gt;0,MAXA(Y$18:Y330)+1,0)</f>
        <v>0</v>
      </c>
      <c r="Z331" s="280">
        <f>IF(GT331+GU331+GV331+GW331+GX331&gt;0,MAXA(Z$18:Z330)+1,0)</f>
        <v>0</v>
      </c>
      <c r="AA331" s="280">
        <f>IF(GZ331+HA331+HB331+HC331+HD331&gt;0,MAXA(AA$18:AA330)+1,0)</f>
        <v>0</v>
      </c>
      <c r="AB331" s="280">
        <f t="shared" si="134"/>
        <v>0</v>
      </c>
      <c r="AC331" s="280">
        <f t="shared" si="135"/>
        <v>0</v>
      </c>
      <c r="AD331" s="280">
        <f t="shared" si="136"/>
        <v>0</v>
      </c>
      <c r="AE331" s="280">
        <f t="shared" si="137"/>
        <v>0</v>
      </c>
      <c r="AF331" s="280">
        <f t="shared" si="138"/>
        <v>0</v>
      </c>
      <c r="AG331" s="280">
        <f t="shared" si="139"/>
        <v>0</v>
      </c>
      <c r="AH331" s="280">
        <f t="shared" si="140"/>
        <v>0</v>
      </c>
      <c r="AI331" s="280">
        <f t="shared" si="141"/>
        <v>0</v>
      </c>
      <c r="AJ331" s="280">
        <f t="shared" si="142"/>
        <v>0</v>
      </c>
      <c r="AK331" s="186" t="e">
        <f>MATCH(AY331,AY$18:AY763,0)</f>
        <v>#N/A</v>
      </c>
      <c r="AL331" s="280">
        <f t="shared" si="143"/>
        <v>0</v>
      </c>
      <c r="AM331" s="280">
        <f t="shared" si="148"/>
        <v>314</v>
      </c>
      <c r="AN331" s="415"/>
      <c r="AO331" s="416"/>
      <c r="AP331" s="303">
        <f t="shared" si="144"/>
        <v>0</v>
      </c>
      <c r="AQ331" s="304">
        <f t="shared" si="145"/>
        <v>0</v>
      </c>
      <c r="AR331" s="305">
        <f t="shared" si="146"/>
        <v>0</v>
      </c>
      <c r="AS331" s="284"/>
      <c r="AT331" s="285" t="str">
        <f t="shared" si="147"/>
        <v/>
      </c>
      <c r="AU331" s="286"/>
      <c r="AV331" s="287"/>
      <c r="AW331" s="288"/>
      <c r="AX331" s="289"/>
      <c r="AY331" s="290"/>
      <c r="AZ331" s="291"/>
      <c r="BA331" s="286"/>
      <c r="BB331" s="290"/>
      <c r="BC331" s="287"/>
      <c r="BD331" s="307"/>
      <c r="BE331" s="309"/>
      <c r="BF331" s="286"/>
      <c r="BG331" s="297"/>
      <c r="BH331" s="298"/>
      <c r="BI331" s="299"/>
      <c r="BJ331" s="300"/>
      <c r="BK331" s="301"/>
      <c r="BL331" s="286"/>
      <c r="BM331" s="297"/>
      <c r="BN331" s="298"/>
      <c r="BO331" s="299"/>
      <c r="BP331" s="300"/>
      <c r="BQ331" s="301"/>
      <c r="BR331" s="286"/>
      <c r="BS331" s="297"/>
      <c r="BT331" s="298"/>
      <c r="BU331" s="299"/>
      <c r="BV331" s="300"/>
      <c r="BW331" s="301"/>
      <c r="BX331" s="286"/>
      <c r="BY331" s="297"/>
      <c r="BZ331" s="298"/>
      <c r="CA331" s="299"/>
      <c r="CB331" s="300"/>
      <c r="CC331" s="291"/>
      <c r="CD331" s="286"/>
      <c r="CE331" s="297"/>
      <c r="CF331" s="298"/>
      <c r="CG331" s="299"/>
      <c r="CH331" s="300"/>
      <c r="CI331" s="291"/>
      <c r="CJ331" s="286"/>
      <c r="CK331" s="297"/>
      <c r="CL331" s="298"/>
      <c r="CM331" s="299"/>
      <c r="CN331" s="300"/>
      <c r="CO331" s="291"/>
      <c r="CP331" s="286"/>
      <c r="CQ331" s="297"/>
      <c r="CR331" s="298"/>
      <c r="CS331" s="299"/>
      <c r="CT331" s="300"/>
      <c r="CU331" s="291"/>
      <c r="CV331" s="286"/>
      <c r="CW331" s="297"/>
      <c r="CX331" s="298"/>
      <c r="CY331" s="299"/>
      <c r="CZ331" s="300"/>
      <c r="DA331" s="291"/>
      <c r="DB331" s="286"/>
      <c r="DC331" s="297"/>
      <c r="DD331" s="298"/>
      <c r="DE331" s="299"/>
      <c r="DF331" s="300"/>
      <c r="DG331" s="291"/>
      <c r="DH331" s="286"/>
      <c r="DI331" s="297"/>
      <c r="DJ331" s="298"/>
      <c r="DK331" s="299"/>
      <c r="DL331" s="300"/>
      <c r="DM331" s="291"/>
      <c r="DN331" s="286"/>
      <c r="DO331" s="297"/>
      <c r="DP331" s="298"/>
      <c r="DQ331" s="299"/>
      <c r="DR331" s="300"/>
      <c r="DS331" s="291"/>
      <c r="DT331" s="286"/>
      <c r="DU331" s="297"/>
      <c r="DV331" s="298"/>
      <c r="DW331" s="299"/>
      <c r="DX331" s="300"/>
      <c r="DY331" s="291"/>
      <c r="DZ331" s="286"/>
      <c r="EA331" s="297"/>
      <c r="EB331" s="298"/>
      <c r="EC331" s="299"/>
      <c r="ED331" s="300"/>
      <c r="EE331" s="291"/>
      <c r="EF331" s="286"/>
      <c r="EG331" s="297"/>
      <c r="EH331" s="298"/>
      <c r="EI331" s="299"/>
      <c r="EJ331" s="300"/>
      <c r="EK331" s="291"/>
      <c r="EL331" s="286"/>
      <c r="EM331" s="297"/>
      <c r="EN331" s="298"/>
      <c r="EO331" s="299"/>
      <c r="EP331" s="300"/>
      <c r="EQ331" s="291"/>
      <c r="ER331" s="286"/>
      <c r="ES331" s="297"/>
      <c r="ET331" s="298"/>
      <c r="EU331" s="299"/>
      <c r="EV331" s="300"/>
      <c r="EW331" s="291"/>
      <c r="EX331" s="286"/>
      <c r="EY331" s="297"/>
      <c r="EZ331" s="298"/>
      <c r="FA331" s="299"/>
      <c r="FB331" s="300"/>
      <c r="FC331" s="291"/>
      <c r="FD331" s="286"/>
      <c r="FE331" s="297"/>
      <c r="FF331" s="298"/>
      <c r="FG331" s="299"/>
      <c r="FH331" s="300"/>
      <c r="FI331" s="291"/>
      <c r="FJ331" s="286"/>
      <c r="FK331" s="297"/>
      <c r="FL331" s="298"/>
      <c r="FM331" s="299"/>
      <c r="FN331" s="300"/>
      <c r="FO331" s="291"/>
      <c r="FP331" s="286"/>
      <c r="FQ331" s="297"/>
      <c r="FR331" s="298"/>
      <c r="FS331" s="299"/>
      <c r="FT331" s="300"/>
      <c r="FU331" s="291"/>
      <c r="FV331" s="286"/>
      <c r="FW331" s="297"/>
      <c r="FX331" s="298"/>
      <c r="FY331" s="299"/>
      <c r="FZ331" s="300"/>
      <c r="GA331" s="291"/>
      <c r="GB331" s="286"/>
      <c r="GC331" s="297"/>
      <c r="GD331" s="298"/>
      <c r="GE331" s="299"/>
      <c r="GF331" s="300"/>
      <c r="GG331" s="291"/>
      <c r="GH331" s="286"/>
      <c r="GI331" s="297"/>
      <c r="GJ331" s="298"/>
      <c r="GK331" s="299"/>
      <c r="GL331" s="300"/>
      <c r="GM331" s="291"/>
      <c r="GN331" s="286"/>
      <c r="GO331" s="297"/>
      <c r="GP331" s="298"/>
      <c r="GQ331" s="299"/>
      <c r="GR331" s="300"/>
      <c r="GS331" s="291"/>
      <c r="GT331" s="286"/>
      <c r="GU331" s="297"/>
      <c r="GV331" s="298"/>
      <c r="GW331" s="299"/>
      <c r="GX331" s="300"/>
      <c r="GY331" s="291"/>
      <c r="GZ331" s="286"/>
      <c r="HA331" s="297"/>
      <c r="HB331" s="298"/>
      <c r="HC331" s="299"/>
      <c r="HD331" s="300"/>
    </row>
    <row r="332" spans="1:212" x14ac:dyDescent="0.25">
      <c r="A332" s="280">
        <f>IF(AL332=1,(MAXA(A$18:A331)+1),0)</f>
        <v>0</v>
      </c>
      <c r="B332" s="280">
        <f>IF(BF332+BG332+BH332+BI332+BJ332&gt;0,MAXA(B$18:B331)+1,0)</f>
        <v>0</v>
      </c>
      <c r="C332" s="280">
        <f>IF(BL332+BM332+BN332+BO332+BP332&gt;0,MAXA(C$18:C331)+1,0)</f>
        <v>0</v>
      </c>
      <c r="D332" s="280">
        <f>IF(BR332+BS332+BT332+BU332+BV332&gt;0,MAXA(D$18:D331)+1,0)</f>
        <v>0</v>
      </c>
      <c r="E332" s="280">
        <f>IF(BX332+BY332+BZ332+CA332+CB332&gt;0,MAXA(E$18:E331)+1,0)</f>
        <v>0</v>
      </c>
      <c r="F332" s="280">
        <f>IF(CD332+CE332+CF332+CG332+CH332&gt;0,MAXA(F$18:F331)+1,0)</f>
        <v>0</v>
      </c>
      <c r="G332" s="280">
        <f>IF(CJ332+CK332+CL332+CM332+CN332&gt;0,MAXA(G$18:G331)+1,0)</f>
        <v>0</v>
      </c>
      <c r="H332" s="280">
        <f>IF(CP332+CQ332+CR332+CS332+CT332&gt;0,MAXA(H$18:H331)+1,0)</f>
        <v>0</v>
      </c>
      <c r="I332" s="280">
        <f>IF(CV332+CW332+CX332+CY332+CZ332&gt;0,MAXA(I$18:I331)+1,0)</f>
        <v>0</v>
      </c>
      <c r="J332" s="280">
        <f>IF(DB332+DC332+DD332+DE332+DF332&gt;0,MAXA(J$18:J331)+1,0)</f>
        <v>0</v>
      </c>
      <c r="K332" s="280">
        <f>IF(DH332+DI332+DJ332+DK332+DL332&gt;0,MAXA(K$18:K331)+1,0)</f>
        <v>0</v>
      </c>
      <c r="L332" s="280">
        <f>IF(DN332+DO332+DP332+DQ332+DR332&gt;0,MAXA(L$18:L331)+1,0)</f>
        <v>0</v>
      </c>
      <c r="M332" s="280">
        <f>IF(DT332+DU332+DV332+DW332+DX332&gt;0,MAXA(M$18:M331)+1,0)</f>
        <v>0</v>
      </c>
      <c r="N332" s="280">
        <f>IF(DZ332+EA332+EB332+EC332+ED332&gt;0,MAXA(N$18:N331)+1,0)</f>
        <v>0</v>
      </c>
      <c r="O332" s="280">
        <f>IF(EF332+EG332+EH332+EI332+EJ332&gt;0,MAXA(O$18:O331)+1,0)</f>
        <v>0</v>
      </c>
      <c r="P332" s="280">
        <f>IF(EL332+EM332+EN332+EO332+EP332&gt;0,MAXA(P$18:P331)+1,0)</f>
        <v>0</v>
      </c>
      <c r="Q332" s="280">
        <f>IF(ER332+ES332+ET332+EU332+EV332&gt;0,MAXA(Q$18:Q331)+1,0)</f>
        <v>0</v>
      </c>
      <c r="R332" s="280">
        <f>IF(EX332+EY332+EZ332+FA332+FB332&gt;0,MAXA(R$18:R331)+1,0)</f>
        <v>0</v>
      </c>
      <c r="S332" s="280">
        <f>IF(FD332+FE332+FF332+FG332+FH332&gt;0,MAXA(S$18:S331)+1,0)</f>
        <v>0</v>
      </c>
      <c r="T332" s="280">
        <f>IF(FJ332+FK332+FL332+FM332+FN332&gt;0,MAXA(T$18:T331)+1,0)</f>
        <v>0</v>
      </c>
      <c r="U332" s="280">
        <f>IF(FP332+FQ332+FR332+FS332+FT332&gt;0,MAXA(U$18:U331)+1,0)</f>
        <v>0</v>
      </c>
      <c r="V332" s="280">
        <f>IF(FV332+FW332+FX332+FY332+FZ332&gt;0,MAXA(V$18:V331)+1,0)</f>
        <v>0</v>
      </c>
      <c r="W332" s="280">
        <f>IF(GB332+GC332+GD332+GE332+GF332&gt;0,MAXA(W$18:W331)+1,0)</f>
        <v>0</v>
      </c>
      <c r="X332" s="280">
        <f>IF(GH332+GI332+GJ332+GK332+GL332&gt;0,MAXA(X$18:X331)+1,0)</f>
        <v>0</v>
      </c>
      <c r="Y332" s="280">
        <f>IF(GN332+GO332+GP332+GQ332+GR332&gt;0,MAXA(Y$18:Y331)+1,0)</f>
        <v>0</v>
      </c>
      <c r="Z332" s="280">
        <f>IF(GT332+GU332+GV332+GW332+GX332&gt;0,MAXA(Z$18:Z331)+1,0)</f>
        <v>0</v>
      </c>
      <c r="AA332" s="280">
        <f>IF(GZ332+HA332+HB332+HC332+HD332&gt;0,MAXA(AA$18:AA331)+1,0)</f>
        <v>0</v>
      </c>
      <c r="AB332" s="280">
        <f t="shared" si="134"/>
        <v>0</v>
      </c>
      <c r="AC332" s="280">
        <f t="shared" si="135"/>
        <v>0</v>
      </c>
      <c r="AD332" s="280">
        <f t="shared" si="136"/>
        <v>0</v>
      </c>
      <c r="AE332" s="280">
        <f t="shared" si="137"/>
        <v>0</v>
      </c>
      <c r="AF332" s="280">
        <f t="shared" si="138"/>
        <v>0</v>
      </c>
      <c r="AG332" s="280">
        <f t="shared" si="139"/>
        <v>0</v>
      </c>
      <c r="AH332" s="280">
        <f t="shared" si="140"/>
        <v>0</v>
      </c>
      <c r="AI332" s="280">
        <f t="shared" si="141"/>
        <v>0</v>
      </c>
      <c r="AJ332" s="280">
        <f t="shared" si="142"/>
        <v>0</v>
      </c>
      <c r="AK332" s="186" t="e">
        <f>MATCH(AY332,AY$18:AY764,0)</f>
        <v>#N/A</v>
      </c>
      <c r="AL332" s="280">
        <f t="shared" si="143"/>
        <v>0</v>
      </c>
      <c r="AM332" s="280">
        <f t="shared" si="148"/>
        <v>315</v>
      </c>
      <c r="AN332" s="415"/>
      <c r="AO332" s="416"/>
      <c r="AP332" s="303">
        <f t="shared" si="144"/>
        <v>0</v>
      </c>
      <c r="AQ332" s="304">
        <f t="shared" si="145"/>
        <v>0</v>
      </c>
      <c r="AR332" s="305">
        <f t="shared" si="146"/>
        <v>0</v>
      </c>
      <c r="AS332" s="284"/>
      <c r="AT332" s="285" t="str">
        <f t="shared" si="147"/>
        <v/>
      </c>
      <c r="AU332" s="286"/>
      <c r="AV332" s="287"/>
      <c r="AW332" s="288"/>
      <c r="AX332" s="289"/>
      <c r="AY332" s="290"/>
      <c r="AZ332" s="291"/>
      <c r="BA332" s="286"/>
      <c r="BB332" s="290"/>
      <c r="BC332" s="287"/>
      <c r="BD332" s="307"/>
      <c r="BE332" s="309"/>
      <c r="BF332" s="286"/>
      <c r="BG332" s="297"/>
      <c r="BH332" s="298"/>
      <c r="BI332" s="299"/>
      <c r="BJ332" s="300"/>
      <c r="BK332" s="301"/>
      <c r="BL332" s="286"/>
      <c r="BM332" s="297"/>
      <c r="BN332" s="298"/>
      <c r="BO332" s="299"/>
      <c r="BP332" s="300"/>
      <c r="BQ332" s="301"/>
      <c r="BR332" s="286"/>
      <c r="BS332" s="297"/>
      <c r="BT332" s="298"/>
      <c r="BU332" s="299"/>
      <c r="BV332" s="300"/>
      <c r="BW332" s="301"/>
      <c r="BX332" s="286"/>
      <c r="BY332" s="297"/>
      <c r="BZ332" s="298"/>
      <c r="CA332" s="299"/>
      <c r="CB332" s="300"/>
      <c r="CC332" s="291"/>
      <c r="CD332" s="286"/>
      <c r="CE332" s="297"/>
      <c r="CF332" s="298"/>
      <c r="CG332" s="299"/>
      <c r="CH332" s="300"/>
      <c r="CI332" s="291"/>
      <c r="CJ332" s="286"/>
      <c r="CK332" s="297"/>
      <c r="CL332" s="298"/>
      <c r="CM332" s="299"/>
      <c r="CN332" s="300"/>
      <c r="CO332" s="291"/>
      <c r="CP332" s="286"/>
      <c r="CQ332" s="297"/>
      <c r="CR332" s="298"/>
      <c r="CS332" s="299"/>
      <c r="CT332" s="300"/>
      <c r="CU332" s="291"/>
      <c r="CV332" s="286"/>
      <c r="CW332" s="297"/>
      <c r="CX332" s="298"/>
      <c r="CY332" s="299"/>
      <c r="CZ332" s="300"/>
      <c r="DA332" s="291"/>
      <c r="DB332" s="286"/>
      <c r="DC332" s="297"/>
      <c r="DD332" s="298"/>
      <c r="DE332" s="299"/>
      <c r="DF332" s="300"/>
      <c r="DG332" s="291"/>
      <c r="DH332" s="286"/>
      <c r="DI332" s="297"/>
      <c r="DJ332" s="298"/>
      <c r="DK332" s="299"/>
      <c r="DL332" s="300"/>
      <c r="DM332" s="291"/>
      <c r="DN332" s="286"/>
      <c r="DO332" s="297"/>
      <c r="DP332" s="298"/>
      <c r="DQ332" s="299"/>
      <c r="DR332" s="300"/>
      <c r="DS332" s="291"/>
      <c r="DT332" s="286"/>
      <c r="DU332" s="297"/>
      <c r="DV332" s="298"/>
      <c r="DW332" s="299"/>
      <c r="DX332" s="300"/>
      <c r="DY332" s="291"/>
      <c r="DZ332" s="286"/>
      <c r="EA332" s="297"/>
      <c r="EB332" s="298"/>
      <c r="EC332" s="299"/>
      <c r="ED332" s="300"/>
      <c r="EE332" s="291"/>
      <c r="EF332" s="286"/>
      <c r="EG332" s="297"/>
      <c r="EH332" s="298"/>
      <c r="EI332" s="299"/>
      <c r="EJ332" s="300"/>
      <c r="EK332" s="291"/>
      <c r="EL332" s="286"/>
      <c r="EM332" s="297"/>
      <c r="EN332" s="298"/>
      <c r="EO332" s="299"/>
      <c r="EP332" s="300"/>
      <c r="EQ332" s="291"/>
      <c r="ER332" s="286"/>
      <c r="ES332" s="297"/>
      <c r="ET332" s="298"/>
      <c r="EU332" s="299"/>
      <c r="EV332" s="300"/>
      <c r="EW332" s="291"/>
      <c r="EX332" s="286"/>
      <c r="EY332" s="297"/>
      <c r="EZ332" s="298"/>
      <c r="FA332" s="299"/>
      <c r="FB332" s="300"/>
      <c r="FC332" s="291"/>
      <c r="FD332" s="286"/>
      <c r="FE332" s="297"/>
      <c r="FF332" s="298"/>
      <c r="FG332" s="299"/>
      <c r="FH332" s="300"/>
      <c r="FI332" s="291"/>
      <c r="FJ332" s="286"/>
      <c r="FK332" s="297"/>
      <c r="FL332" s="298"/>
      <c r="FM332" s="299"/>
      <c r="FN332" s="300"/>
      <c r="FO332" s="291"/>
      <c r="FP332" s="286"/>
      <c r="FQ332" s="297"/>
      <c r="FR332" s="298"/>
      <c r="FS332" s="299"/>
      <c r="FT332" s="300"/>
      <c r="FU332" s="291"/>
      <c r="FV332" s="286"/>
      <c r="FW332" s="297"/>
      <c r="FX332" s="298"/>
      <c r="FY332" s="299"/>
      <c r="FZ332" s="300"/>
      <c r="GA332" s="291"/>
      <c r="GB332" s="286"/>
      <c r="GC332" s="297"/>
      <c r="GD332" s="298"/>
      <c r="GE332" s="299"/>
      <c r="GF332" s="300"/>
      <c r="GG332" s="291"/>
      <c r="GH332" s="286"/>
      <c r="GI332" s="297"/>
      <c r="GJ332" s="298"/>
      <c r="GK332" s="299"/>
      <c r="GL332" s="300"/>
      <c r="GM332" s="291"/>
      <c r="GN332" s="286"/>
      <c r="GO332" s="297"/>
      <c r="GP332" s="298"/>
      <c r="GQ332" s="299"/>
      <c r="GR332" s="300"/>
      <c r="GS332" s="291"/>
      <c r="GT332" s="286"/>
      <c r="GU332" s="297"/>
      <c r="GV332" s="298"/>
      <c r="GW332" s="299"/>
      <c r="GX332" s="300"/>
      <c r="GY332" s="291"/>
      <c r="GZ332" s="286"/>
      <c r="HA332" s="297"/>
      <c r="HB332" s="298"/>
      <c r="HC332" s="299"/>
      <c r="HD332" s="300"/>
    </row>
    <row r="333" spans="1:212" x14ac:dyDescent="0.25">
      <c r="A333" s="280">
        <f>IF(AL333=1,(MAXA(A$18:A332)+1),0)</f>
        <v>0</v>
      </c>
      <c r="B333" s="280">
        <f>IF(BF333+BG333+BH333+BI333+BJ333&gt;0,MAXA(B$18:B332)+1,0)</f>
        <v>0</v>
      </c>
      <c r="C333" s="280">
        <f>IF(BL333+BM333+BN333+BO333+BP333&gt;0,MAXA(C$18:C332)+1,0)</f>
        <v>0</v>
      </c>
      <c r="D333" s="280">
        <f>IF(BR333+BS333+BT333+BU333+BV333&gt;0,MAXA(D$18:D332)+1,0)</f>
        <v>0</v>
      </c>
      <c r="E333" s="280">
        <f>IF(BX333+BY333+BZ333+CA333+CB333&gt;0,MAXA(E$18:E332)+1,0)</f>
        <v>0</v>
      </c>
      <c r="F333" s="280">
        <f>IF(CD333+CE333+CF333+CG333+CH333&gt;0,MAXA(F$18:F332)+1,0)</f>
        <v>0</v>
      </c>
      <c r="G333" s="280">
        <f>IF(CJ333+CK333+CL333+CM333+CN333&gt;0,MAXA(G$18:G332)+1,0)</f>
        <v>0</v>
      </c>
      <c r="H333" s="280">
        <f>IF(CP333+CQ333+CR333+CS333+CT333&gt;0,MAXA(H$18:H332)+1,0)</f>
        <v>0</v>
      </c>
      <c r="I333" s="280">
        <f>IF(CV333+CW333+CX333+CY333+CZ333&gt;0,MAXA(I$18:I332)+1,0)</f>
        <v>0</v>
      </c>
      <c r="J333" s="280">
        <f>IF(DB333+DC333+DD333+DE333+DF333&gt;0,MAXA(J$18:J332)+1,0)</f>
        <v>0</v>
      </c>
      <c r="K333" s="280">
        <f>IF(DH333+DI333+DJ333+DK333+DL333&gt;0,MAXA(K$18:K332)+1,0)</f>
        <v>0</v>
      </c>
      <c r="L333" s="280">
        <f>IF(DN333+DO333+DP333+DQ333+DR333&gt;0,MAXA(L$18:L332)+1,0)</f>
        <v>0</v>
      </c>
      <c r="M333" s="280">
        <f>IF(DT333+DU333+DV333+DW333+DX333&gt;0,MAXA(M$18:M332)+1,0)</f>
        <v>0</v>
      </c>
      <c r="N333" s="280">
        <f>IF(DZ333+EA333+EB333+EC333+ED333&gt;0,MAXA(N$18:N332)+1,0)</f>
        <v>0</v>
      </c>
      <c r="O333" s="280">
        <f>IF(EF333+EG333+EH333+EI333+EJ333&gt;0,MAXA(O$18:O332)+1,0)</f>
        <v>0</v>
      </c>
      <c r="P333" s="280">
        <f>IF(EL333+EM333+EN333+EO333+EP333&gt;0,MAXA(P$18:P332)+1,0)</f>
        <v>0</v>
      </c>
      <c r="Q333" s="280">
        <f>IF(ER333+ES333+ET333+EU333+EV333&gt;0,MAXA(Q$18:Q332)+1,0)</f>
        <v>0</v>
      </c>
      <c r="R333" s="280">
        <f>IF(EX333+EY333+EZ333+FA333+FB333&gt;0,MAXA(R$18:R332)+1,0)</f>
        <v>0</v>
      </c>
      <c r="S333" s="280">
        <f>IF(FD333+FE333+FF333+FG333+FH333&gt;0,MAXA(S$18:S332)+1,0)</f>
        <v>0</v>
      </c>
      <c r="T333" s="280">
        <f>IF(FJ333+FK333+FL333+FM333+FN333&gt;0,MAXA(T$18:T332)+1,0)</f>
        <v>0</v>
      </c>
      <c r="U333" s="280">
        <f>IF(FP333+FQ333+FR333+FS333+FT333&gt;0,MAXA(U$18:U332)+1,0)</f>
        <v>0</v>
      </c>
      <c r="V333" s="280">
        <f>IF(FV333+FW333+FX333+FY333+FZ333&gt;0,MAXA(V$18:V332)+1,0)</f>
        <v>0</v>
      </c>
      <c r="W333" s="280">
        <f>IF(GB333+GC333+GD333+GE333+GF333&gt;0,MAXA(W$18:W332)+1,0)</f>
        <v>0</v>
      </c>
      <c r="X333" s="280">
        <f>IF(GH333+GI333+GJ333+GK333+GL333&gt;0,MAXA(X$18:X332)+1,0)</f>
        <v>0</v>
      </c>
      <c r="Y333" s="280">
        <f>IF(GN333+GO333+GP333+GQ333+GR333&gt;0,MAXA(Y$18:Y332)+1,0)</f>
        <v>0</v>
      </c>
      <c r="Z333" s="280">
        <f>IF(GT333+GU333+GV333+GW333+GX333&gt;0,MAXA(Z$18:Z332)+1,0)</f>
        <v>0</v>
      </c>
      <c r="AA333" s="280">
        <f>IF(GZ333+HA333+HB333+HC333+HD333&gt;0,MAXA(AA$18:AA332)+1,0)</f>
        <v>0</v>
      </c>
      <c r="AB333" s="280">
        <f t="shared" si="134"/>
        <v>0</v>
      </c>
      <c r="AC333" s="280">
        <f t="shared" si="135"/>
        <v>0</v>
      </c>
      <c r="AD333" s="280">
        <f t="shared" si="136"/>
        <v>0</v>
      </c>
      <c r="AE333" s="280">
        <f t="shared" si="137"/>
        <v>0</v>
      </c>
      <c r="AF333" s="280">
        <f t="shared" si="138"/>
        <v>0</v>
      </c>
      <c r="AG333" s="280">
        <f t="shared" si="139"/>
        <v>0</v>
      </c>
      <c r="AH333" s="280">
        <f t="shared" si="140"/>
        <v>0</v>
      </c>
      <c r="AI333" s="280">
        <f t="shared" si="141"/>
        <v>0</v>
      </c>
      <c r="AJ333" s="280">
        <f t="shared" si="142"/>
        <v>0</v>
      </c>
      <c r="AK333" s="186" t="e">
        <f>MATCH(AY333,AY$18:AY765,0)</f>
        <v>#N/A</v>
      </c>
      <c r="AL333" s="280">
        <f t="shared" si="143"/>
        <v>0</v>
      </c>
      <c r="AM333" s="280">
        <f t="shared" si="148"/>
        <v>316</v>
      </c>
      <c r="AN333" s="415"/>
      <c r="AO333" s="416"/>
      <c r="AP333" s="303">
        <f t="shared" si="144"/>
        <v>0</v>
      </c>
      <c r="AQ333" s="304">
        <f t="shared" si="145"/>
        <v>0</v>
      </c>
      <c r="AR333" s="305">
        <f t="shared" si="146"/>
        <v>0</v>
      </c>
      <c r="AS333" s="284"/>
      <c r="AT333" s="285" t="str">
        <f t="shared" si="147"/>
        <v/>
      </c>
      <c r="AU333" s="286"/>
      <c r="AV333" s="287"/>
      <c r="AW333" s="288"/>
      <c r="AX333" s="289"/>
      <c r="AY333" s="290"/>
      <c r="AZ333" s="291"/>
      <c r="BA333" s="286"/>
      <c r="BB333" s="290"/>
      <c r="BC333" s="287"/>
      <c r="BD333" s="307"/>
      <c r="BE333" s="309"/>
      <c r="BF333" s="286"/>
      <c r="BG333" s="297"/>
      <c r="BH333" s="298"/>
      <c r="BI333" s="299"/>
      <c r="BJ333" s="300"/>
      <c r="BK333" s="301"/>
      <c r="BL333" s="286"/>
      <c r="BM333" s="297"/>
      <c r="BN333" s="298"/>
      <c r="BO333" s="299"/>
      <c r="BP333" s="300"/>
      <c r="BQ333" s="301"/>
      <c r="BR333" s="286"/>
      <c r="BS333" s="297"/>
      <c r="BT333" s="298"/>
      <c r="BU333" s="299"/>
      <c r="BV333" s="300"/>
      <c r="BW333" s="301"/>
      <c r="BX333" s="286"/>
      <c r="BY333" s="297"/>
      <c r="BZ333" s="298"/>
      <c r="CA333" s="299"/>
      <c r="CB333" s="300"/>
      <c r="CC333" s="291"/>
      <c r="CD333" s="286"/>
      <c r="CE333" s="297"/>
      <c r="CF333" s="298"/>
      <c r="CG333" s="299"/>
      <c r="CH333" s="300"/>
      <c r="CI333" s="291"/>
      <c r="CJ333" s="286"/>
      <c r="CK333" s="297"/>
      <c r="CL333" s="298"/>
      <c r="CM333" s="299"/>
      <c r="CN333" s="300"/>
      <c r="CO333" s="291"/>
      <c r="CP333" s="286"/>
      <c r="CQ333" s="297"/>
      <c r="CR333" s="298"/>
      <c r="CS333" s="299"/>
      <c r="CT333" s="300"/>
      <c r="CU333" s="291"/>
      <c r="CV333" s="286"/>
      <c r="CW333" s="297"/>
      <c r="CX333" s="298"/>
      <c r="CY333" s="299"/>
      <c r="CZ333" s="300"/>
      <c r="DA333" s="291"/>
      <c r="DB333" s="286"/>
      <c r="DC333" s="297"/>
      <c r="DD333" s="298"/>
      <c r="DE333" s="299"/>
      <c r="DF333" s="300"/>
      <c r="DG333" s="291"/>
      <c r="DH333" s="286"/>
      <c r="DI333" s="297"/>
      <c r="DJ333" s="298"/>
      <c r="DK333" s="299"/>
      <c r="DL333" s="300"/>
      <c r="DM333" s="291"/>
      <c r="DN333" s="286"/>
      <c r="DO333" s="297"/>
      <c r="DP333" s="298"/>
      <c r="DQ333" s="299"/>
      <c r="DR333" s="300"/>
      <c r="DS333" s="291"/>
      <c r="DT333" s="286"/>
      <c r="DU333" s="297"/>
      <c r="DV333" s="298"/>
      <c r="DW333" s="299"/>
      <c r="DX333" s="300"/>
      <c r="DY333" s="291"/>
      <c r="DZ333" s="286"/>
      <c r="EA333" s="297"/>
      <c r="EB333" s="298"/>
      <c r="EC333" s="299"/>
      <c r="ED333" s="300"/>
      <c r="EE333" s="291"/>
      <c r="EF333" s="286"/>
      <c r="EG333" s="297"/>
      <c r="EH333" s="298"/>
      <c r="EI333" s="299"/>
      <c r="EJ333" s="300"/>
      <c r="EK333" s="291"/>
      <c r="EL333" s="286"/>
      <c r="EM333" s="297"/>
      <c r="EN333" s="298"/>
      <c r="EO333" s="299"/>
      <c r="EP333" s="300"/>
      <c r="EQ333" s="291"/>
      <c r="ER333" s="286"/>
      <c r="ES333" s="297"/>
      <c r="ET333" s="298"/>
      <c r="EU333" s="299"/>
      <c r="EV333" s="300"/>
      <c r="EW333" s="291"/>
      <c r="EX333" s="286"/>
      <c r="EY333" s="297"/>
      <c r="EZ333" s="298"/>
      <c r="FA333" s="299"/>
      <c r="FB333" s="300"/>
      <c r="FC333" s="291"/>
      <c r="FD333" s="286"/>
      <c r="FE333" s="297"/>
      <c r="FF333" s="298"/>
      <c r="FG333" s="299"/>
      <c r="FH333" s="300"/>
      <c r="FI333" s="291"/>
      <c r="FJ333" s="286"/>
      <c r="FK333" s="297"/>
      <c r="FL333" s="298"/>
      <c r="FM333" s="299"/>
      <c r="FN333" s="300"/>
      <c r="FO333" s="291"/>
      <c r="FP333" s="286"/>
      <c r="FQ333" s="297"/>
      <c r="FR333" s="298"/>
      <c r="FS333" s="299"/>
      <c r="FT333" s="300"/>
      <c r="FU333" s="291"/>
      <c r="FV333" s="286"/>
      <c r="FW333" s="297"/>
      <c r="FX333" s="298"/>
      <c r="FY333" s="299"/>
      <c r="FZ333" s="300"/>
      <c r="GA333" s="291"/>
      <c r="GB333" s="286"/>
      <c r="GC333" s="297"/>
      <c r="GD333" s="298"/>
      <c r="GE333" s="299"/>
      <c r="GF333" s="300"/>
      <c r="GG333" s="291"/>
      <c r="GH333" s="286"/>
      <c r="GI333" s="297"/>
      <c r="GJ333" s="298"/>
      <c r="GK333" s="299"/>
      <c r="GL333" s="300"/>
      <c r="GM333" s="291"/>
      <c r="GN333" s="286"/>
      <c r="GO333" s="297"/>
      <c r="GP333" s="298"/>
      <c r="GQ333" s="299"/>
      <c r="GR333" s="300"/>
      <c r="GS333" s="291"/>
      <c r="GT333" s="286"/>
      <c r="GU333" s="297"/>
      <c r="GV333" s="298"/>
      <c r="GW333" s="299"/>
      <c r="GX333" s="300"/>
      <c r="GY333" s="291"/>
      <c r="GZ333" s="286"/>
      <c r="HA333" s="297"/>
      <c r="HB333" s="298"/>
      <c r="HC333" s="299"/>
      <c r="HD333" s="300"/>
    </row>
    <row r="334" spans="1:212" x14ac:dyDescent="0.25">
      <c r="A334" s="280">
        <f>IF(AL334=1,(MAXA(A$18:A333)+1),0)</f>
        <v>0</v>
      </c>
      <c r="B334" s="280">
        <f>IF(BF334+BG334+BH334+BI334+BJ334&gt;0,MAXA(B$18:B333)+1,0)</f>
        <v>0</v>
      </c>
      <c r="C334" s="280">
        <f>IF(BL334+BM334+BN334+BO334+BP334&gt;0,MAXA(C$18:C333)+1,0)</f>
        <v>0</v>
      </c>
      <c r="D334" s="280">
        <f>IF(BR334+BS334+BT334+BU334+BV334&gt;0,MAXA(D$18:D333)+1,0)</f>
        <v>0</v>
      </c>
      <c r="E334" s="280">
        <f>IF(BX334+BY334+BZ334+CA334+CB334&gt;0,MAXA(E$18:E333)+1,0)</f>
        <v>0</v>
      </c>
      <c r="F334" s="280">
        <f>IF(CD334+CE334+CF334+CG334+CH334&gt;0,MAXA(F$18:F333)+1,0)</f>
        <v>0</v>
      </c>
      <c r="G334" s="280">
        <f>IF(CJ334+CK334+CL334+CM334+CN334&gt;0,MAXA(G$18:G333)+1,0)</f>
        <v>0</v>
      </c>
      <c r="H334" s="280">
        <f>IF(CP334+CQ334+CR334+CS334+CT334&gt;0,MAXA(H$18:H333)+1,0)</f>
        <v>0</v>
      </c>
      <c r="I334" s="280">
        <f>IF(CV334+CW334+CX334+CY334+CZ334&gt;0,MAXA(I$18:I333)+1,0)</f>
        <v>0</v>
      </c>
      <c r="J334" s="280">
        <f>IF(DB334+DC334+DD334+DE334+DF334&gt;0,MAXA(J$18:J333)+1,0)</f>
        <v>0</v>
      </c>
      <c r="K334" s="280">
        <f>IF(DH334+DI334+DJ334+DK334+DL334&gt;0,MAXA(K$18:K333)+1,0)</f>
        <v>0</v>
      </c>
      <c r="L334" s="280">
        <f>IF(DN334+DO334+DP334+DQ334+DR334&gt;0,MAXA(L$18:L333)+1,0)</f>
        <v>0</v>
      </c>
      <c r="M334" s="280">
        <f>IF(DT334+DU334+DV334+DW334+DX334&gt;0,MAXA(M$18:M333)+1,0)</f>
        <v>0</v>
      </c>
      <c r="N334" s="280">
        <f>IF(DZ334+EA334+EB334+EC334+ED334&gt;0,MAXA(N$18:N333)+1,0)</f>
        <v>0</v>
      </c>
      <c r="O334" s="280">
        <f>IF(EF334+EG334+EH334+EI334+EJ334&gt;0,MAXA(O$18:O333)+1,0)</f>
        <v>0</v>
      </c>
      <c r="P334" s="280">
        <f>IF(EL334+EM334+EN334+EO334+EP334&gt;0,MAXA(P$18:P333)+1,0)</f>
        <v>0</v>
      </c>
      <c r="Q334" s="280">
        <f>IF(ER334+ES334+ET334+EU334+EV334&gt;0,MAXA(Q$18:Q333)+1,0)</f>
        <v>0</v>
      </c>
      <c r="R334" s="280">
        <f>IF(EX334+EY334+EZ334+FA334+FB334&gt;0,MAXA(R$18:R333)+1,0)</f>
        <v>0</v>
      </c>
      <c r="S334" s="280">
        <f>IF(FD334+FE334+FF334+FG334+FH334&gt;0,MAXA(S$18:S333)+1,0)</f>
        <v>0</v>
      </c>
      <c r="T334" s="280">
        <f>IF(FJ334+FK334+FL334+FM334+FN334&gt;0,MAXA(T$18:T333)+1,0)</f>
        <v>0</v>
      </c>
      <c r="U334" s="280">
        <f>IF(FP334+FQ334+FR334+FS334+FT334&gt;0,MAXA(U$18:U333)+1,0)</f>
        <v>0</v>
      </c>
      <c r="V334" s="280">
        <f>IF(FV334+FW334+FX334+FY334+FZ334&gt;0,MAXA(V$18:V333)+1,0)</f>
        <v>0</v>
      </c>
      <c r="W334" s="280">
        <f>IF(GB334+GC334+GD334+GE334+GF334&gt;0,MAXA(W$18:W333)+1,0)</f>
        <v>0</v>
      </c>
      <c r="X334" s="280">
        <f>IF(GH334+GI334+GJ334+GK334+GL334&gt;0,MAXA(X$18:X333)+1,0)</f>
        <v>0</v>
      </c>
      <c r="Y334" s="280">
        <f>IF(GN334+GO334+GP334+GQ334+GR334&gt;0,MAXA(Y$18:Y333)+1,0)</f>
        <v>0</v>
      </c>
      <c r="Z334" s="280">
        <f>IF(GT334+GU334+GV334+GW334+GX334&gt;0,MAXA(Z$18:Z333)+1,0)</f>
        <v>0</v>
      </c>
      <c r="AA334" s="280">
        <f>IF(GZ334+HA334+HB334+HC334+HD334&gt;0,MAXA(AA$18:AA333)+1,0)</f>
        <v>0</v>
      </c>
      <c r="AB334" s="280">
        <f t="shared" si="134"/>
        <v>0</v>
      </c>
      <c r="AC334" s="280">
        <f t="shared" si="135"/>
        <v>0</v>
      </c>
      <c r="AD334" s="280">
        <f t="shared" si="136"/>
        <v>0</v>
      </c>
      <c r="AE334" s="280">
        <f t="shared" si="137"/>
        <v>0</v>
      </c>
      <c r="AF334" s="280">
        <f t="shared" si="138"/>
        <v>0</v>
      </c>
      <c r="AG334" s="280">
        <f t="shared" si="139"/>
        <v>0</v>
      </c>
      <c r="AH334" s="280">
        <f t="shared" si="140"/>
        <v>0</v>
      </c>
      <c r="AI334" s="280">
        <f t="shared" si="141"/>
        <v>0</v>
      </c>
      <c r="AJ334" s="280">
        <f t="shared" si="142"/>
        <v>0</v>
      </c>
      <c r="AK334" s="186" t="e">
        <f>MATCH(AY334,AY$18:AY766,0)</f>
        <v>#N/A</v>
      </c>
      <c r="AL334" s="280">
        <f t="shared" si="143"/>
        <v>0</v>
      </c>
      <c r="AM334" s="280">
        <f t="shared" si="148"/>
        <v>317</v>
      </c>
      <c r="AN334" s="415"/>
      <c r="AO334" s="416"/>
      <c r="AP334" s="303">
        <f t="shared" si="144"/>
        <v>0</v>
      </c>
      <c r="AQ334" s="304">
        <f t="shared" si="145"/>
        <v>0</v>
      </c>
      <c r="AR334" s="305">
        <f t="shared" si="146"/>
        <v>0</v>
      </c>
      <c r="AS334" s="284"/>
      <c r="AT334" s="285" t="str">
        <f t="shared" si="147"/>
        <v/>
      </c>
      <c r="AU334" s="286"/>
      <c r="AV334" s="287"/>
      <c r="AW334" s="288"/>
      <c r="AX334" s="289"/>
      <c r="AY334" s="290"/>
      <c r="AZ334" s="291"/>
      <c r="BA334" s="286"/>
      <c r="BB334" s="290"/>
      <c r="BC334" s="287"/>
      <c r="BD334" s="307"/>
      <c r="BE334" s="309"/>
      <c r="BF334" s="286"/>
      <c r="BG334" s="297"/>
      <c r="BH334" s="298"/>
      <c r="BI334" s="299"/>
      <c r="BJ334" s="300"/>
      <c r="BK334" s="301"/>
      <c r="BL334" s="286"/>
      <c r="BM334" s="297"/>
      <c r="BN334" s="298"/>
      <c r="BO334" s="299"/>
      <c r="BP334" s="300"/>
      <c r="BQ334" s="301"/>
      <c r="BR334" s="286"/>
      <c r="BS334" s="297"/>
      <c r="BT334" s="298"/>
      <c r="BU334" s="299"/>
      <c r="BV334" s="300"/>
      <c r="BW334" s="301"/>
      <c r="BX334" s="286"/>
      <c r="BY334" s="297"/>
      <c r="BZ334" s="298"/>
      <c r="CA334" s="299"/>
      <c r="CB334" s="300"/>
      <c r="CC334" s="291"/>
      <c r="CD334" s="286"/>
      <c r="CE334" s="297"/>
      <c r="CF334" s="298"/>
      <c r="CG334" s="299"/>
      <c r="CH334" s="300"/>
      <c r="CI334" s="291"/>
      <c r="CJ334" s="286"/>
      <c r="CK334" s="297"/>
      <c r="CL334" s="298"/>
      <c r="CM334" s="299"/>
      <c r="CN334" s="300"/>
      <c r="CO334" s="291"/>
      <c r="CP334" s="286"/>
      <c r="CQ334" s="297"/>
      <c r="CR334" s="298"/>
      <c r="CS334" s="299"/>
      <c r="CT334" s="300"/>
      <c r="CU334" s="291"/>
      <c r="CV334" s="286"/>
      <c r="CW334" s="297"/>
      <c r="CX334" s="298"/>
      <c r="CY334" s="299"/>
      <c r="CZ334" s="300"/>
      <c r="DA334" s="291"/>
      <c r="DB334" s="286"/>
      <c r="DC334" s="297"/>
      <c r="DD334" s="298"/>
      <c r="DE334" s="299"/>
      <c r="DF334" s="300"/>
      <c r="DG334" s="291"/>
      <c r="DH334" s="286"/>
      <c r="DI334" s="297"/>
      <c r="DJ334" s="298"/>
      <c r="DK334" s="299"/>
      <c r="DL334" s="300"/>
      <c r="DM334" s="291"/>
      <c r="DN334" s="286"/>
      <c r="DO334" s="297"/>
      <c r="DP334" s="298"/>
      <c r="DQ334" s="299"/>
      <c r="DR334" s="300"/>
      <c r="DS334" s="291"/>
      <c r="DT334" s="286"/>
      <c r="DU334" s="297"/>
      <c r="DV334" s="298"/>
      <c r="DW334" s="299"/>
      <c r="DX334" s="300"/>
      <c r="DY334" s="291"/>
      <c r="DZ334" s="286"/>
      <c r="EA334" s="297"/>
      <c r="EB334" s="298"/>
      <c r="EC334" s="299"/>
      <c r="ED334" s="300"/>
      <c r="EE334" s="291"/>
      <c r="EF334" s="286"/>
      <c r="EG334" s="297"/>
      <c r="EH334" s="298"/>
      <c r="EI334" s="299"/>
      <c r="EJ334" s="300"/>
      <c r="EK334" s="291"/>
      <c r="EL334" s="286"/>
      <c r="EM334" s="297"/>
      <c r="EN334" s="298"/>
      <c r="EO334" s="299"/>
      <c r="EP334" s="300"/>
      <c r="EQ334" s="291"/>
      <c r="ER334" s="286"/>
      <c r="ES334" s="297"/>
      <c r="ET334" s="298"/>
      <c r="EU334" s="299"/>
      <c r="EV334" s="300"/>
      <c r="EW334" s="291"/>
      <c r="EX334" s="286"/>
      <c r="EY334" s="297"/>
      <c r="EZ334" s="298"/>
      <c r="FA334" s="299"/>
      <c r="FB334" s="300"/>
      <c r="FC334" s="291"/>
      <c r="FD334" s="286"/>
      <c r="FE334" s="297"/>
      <c r="FF334" s="298"/>
      <c r="FG334" s="299"/>
      <c r="FH334" s="300"/>
      <c r="FI334" s="291"/>
      <c r="FJ334" s="286"/>
      <c r="FK334" s="297"/>
      <c r="FL334" s="298"/>
      <c r="FM334" s="299"/>
      <c r="FN334" s="300"/>
      <c r="FO334" s="291"/>
      <c r="FP334" s="286"/>
      <c r="FQ334" s="297"/>
      <c r="FR334" s="298"/>
      <c r="FS334" s="299"/>
      <c r="FT334" s="300"/>
      <c r="FU334" s="291"/>
      <c r="FV334" s="286"/>
      <c r="FW334" s="297"/>
      <c r="FX334" s="298"/>
      <c r="FY334" s="299"/>
      <c r="FZ334" s="300"/>
      <c r="GA334" s="291"/>
      <c r="GB334" s="286"/>
      <c r="GC334" s="297"/>
      <c r="GD334" s="298"/>
      <c r="GE334" s="299"/>
      <c r="GF334" s="300"/>
      <c r="GG334" s="291"/>
      <c r="GH334" s="286"/>
      <c r="GI334" s="297"/>
      <c r="GJ334" s="298"/>
      <c r="GK334" s="299"/>
      <c r="GL334" s="300"/>
      <c r="GM334" s="291"/>
      <c r="GN334" s="286"/>
      <c r="GO334" s="297"/>
      <c r="GP334" s="298"/>
      <c r="GQ334" s="299"/>
      <c r="GR334" s="300"/>
      <c r="GS334" s="291"/>
      <c r="GT334" s="286"/>
      <c r="GU334" s="297"/>
      <c r="GV334" s="298"/>
      <c r="GW334" s="299"/>
      <c r="GX334" s="300"/>
      <c r="GY334" s="291"/>
      <c r="GZ334" s="286"/>
      <c r="HA334" s="297"/>
      <c r="HB334" s="298"/>
      <c r="HC334" s="299"/>
      <c r="HD334" s="300"/>
    </row>
  </sheetData>
  <customSheetViews>
    <customSheetView guid="{13CDDA1B-B6D5-4B20-8ED4-C5B08BD56F15}" showPageBreaks="1" hiddenColumns="1" topLeftCell="T1">
      <pane xSplit="8" ySplit="17" topLeftCell="BC18" activePane="bottomRight" state="frozen"/>
      <selection pane="bottomRight" activeCell="BW5" sqref="BW5:CA5"/>
      <pageMargins left="0.7" right="0.7" top="0.75" bottom="0.75" header="0.3" footer="0.3"/>
      <pageSetup orientation="portrait" r:id="rId1"/>
    </customSheetView>
    <customSheetView guid="{1730657D-68EA-4FD6-B86E-724801FE28AB}" showPageBreaks="1" printArea="1" hiddenColumns="1" topLeftCell="T1">
      <pane xSplit="27" ySplit="17" topLeftCell="AV18" activePane="bottomRight" state="frozen"/>
      <selection pane="bottomRight" activeCell="U77" sqref="U77:V77"/>
      <pageMargins left="0.7" right="0.7" top="0.75" bottom="0.75" header="0.3" footer="0.3"/>
      <pageSetup orientation="portrait" r:id="rId2"/>
    </customSheetView>
    <customSheetView guid="{5162BC38-7CEF-4A9E-8DAF-840F2B5B3A33}" showPageBreaks="1" printArea="1" hiddenColumns="1" topLeftCell="T1">
      <pane xSplit="8" ySplit="17" topLeftCell="AL18" activePane="bottomRight" state="frozen"/>
      <selection pane="bottomRight" activeCell="AS27" sqref="AS27:AW27"/>
      <pageMargins left="0.7" right="0.7" top="0.75" bottom="0.75" header="0.3" footer="0.3"/>
      <pageSetup orientation="portrait" r:id="rId3"/>
    </customSheetView>
    <customSheetView guid="{31C5649A-4D6F-4C8B-8F25-09FC9E65613E}" showPageBreaks="1" printArea="1" hiddenColumns="1" topLeftCell="T1">
      <pane xSplit="8" ySplit="17" topLeftCell="AB18" activePane="bottomRight" state="frozen"/>
      <selection pane="bottomRight" activeCell="AF27" sqref="AF27"/>
      <pageMargins left="0.7" right="0.7" top="0.75" bottom="0.75" header="0.3" footer="0.3"/>
      <pageSetup orientation="portrait" r:id="rId4"/>
    </customSheetView>
  </customSheetViews>
  <mergeCells count="735">
    <mergeCell ref="AN200:AO200"/>
    <mergeCell ref="AN191:AO191"/>
    <mergeCell ref="AN192:AO192"/>
    <mergeCell ref="AN193:AO193"/>
    <mergeCell ref="AN194:AO194"/>
    <mergeCell ref="AN195:AO195"/>
    <mergeCell ref="AN196:AO196"/>
    <mergeCell ref="AN197:AO197"/>
    <mergeCell ref="AN198:AO198"/>
    <mergeCell ref="AN199:AO199"/>
    <mergeCell ref="AN189:AO189"/>
    <mergeCell ref="AN190:AO190"/>
    <mergeCell ref="AN131:AO131"/>
    <mergeCell ref="AN132:AO132"/>
    <mergeCell ref="AN133:AO133"/>
    <mergeCell ref="AN147:AO147"/>
    <mergeCell ref="AN148:AO148"/>
    <mergeCell ref="AN149:AO149"/>
    <mergeCell ref="AN150:AO150"/>
    <mergeCell ref="AN153:AO153"/>
    <mergeCell ref="AN154:AO154"/>
    <mergeCell ref="AN155:AO155"/>
    <mergeCell ref="AN156:AO156"/>
    <mergeCell ref="AN157:AO157"/>
    <mergeCell ref="AN158:AO158"/>
    <mergeCell ref="AN159:AO159"/>
    <mergeCell ref="AN160:AO160"/>
    <mergeCell ref="AN161:AO161"/>
    <mergeCell ref="AN162:AO162"/>
    <mergeCell ref="AN151:AO151"/>
    <mergeCell ref="AN152:AO152"/>
    <mergeCell ref="AN139:AO139"/>
    <mergeCell ref="AN184:AO184"/>
    <mergeCell ref="AN185:AO185"/>
    <mergeCell ref="AN115:AO115"/>
    <mergeCell ref="AN116:AO116"/>
    <mergeCell ref="AN118:AO118"/>
    <mergeCell ref="AN138:AO138"/>
    <mergeCell ref="AN187:AO187"/>
    <mergeCell ref="AN188:AO188"/>
    <mergeCell ref="AN105:AO105"/>
    <mergeCell ref="AN117:AO117"/>
    <mergeCell ref="AN111:AO111"/>
    <mergeCell ref="AN112:AO112"/>
    <mergeCell ref="AN113:AO113"/>
    <mergeCell ref="AN114:AO114"/>
    <mergeCell ref="AN142:AO142"/>
    <mergeCell ref="AN143:AO143"/>
    <mergeCell ref="AN144:AO144"/>
    <mergeCell ref="AN134:AO134"/>
    <mergeCell ref="AN135:AO135"/>
    <mergeCell ref="AN136:AO136"/>
    <mergeCell ref="AN137:AO137"/>
    <mergeCell ref="AN140:AO140"/>
    <mergeCell ref="AN141:AO141"/>
    <mergeCell ref="AN186:AO186"/>
    <mergeCell ref="AN119:AO119"/>
    <mergeCell ref="AN120:AO120"/>
    <mergeCell ref="AN121:AO121"/>
    <mergeCell ref="AN122:AO122"/>
    <mergeCell ref="AN123:AO123"/>
    <mergeCell ref="AN127:AO127"/>
    <mergeCell ref="AN128:AO128"/>
    <mergeCell ref="AN129:AO129"/>
    <mergeCell ref="AN130:AO130"/>
    <mergeCell ref="AN124:AO124"/>
    <mergeCell ref="AN125:AO125"/>
    <mergeCell ref="AN126:AO126"/>
    <mergeCell ref="AN145:AO145"/>
    <mergeCell ref="AN146:AO146"/>
    <mergeCell ref="AN163:AO163"/>
    <mergeCell ref="AN164:AO164"/>
    <mergeCell ref="AN165:AO165"/>
    <mergeCell ref="AN166:AO166"/>
    <mergeCell ref="AN176:AO176"/>
    <mergeCell ref="AN177:AO177"/>
    <mergeCell ref="AN178:AO178"/>
    <mergeCell ref="AN108:AO108"/>
    <mergeCell ref="AN109:AO109"/>
    <mergeCell ref="AN110:AO110"/>
    <mergeCell ref="AN84:AO84"/>
    <mergeCell ref="AN85:AO85"/>
    <mergeCell ref="AN86:AO86"/>
    <mergeCell ref="AN87:AO87"/>
    <mergeCell ref="AN88:AO88"/>
    <mergeCell ref="AN89:AO89"/>
    <mergeCell ref="AN90:AO90"/>
    <mergeCell ref="AN91:AO91"/>
    <mergeCell ref="AN94:AO94"/>
    <mergeCell ref="AN95:AO95"/>
    <mergeCell ref="AN96:AO96"/>
    <mergeCell ref="AN92:AO92"/>
    <mergeCell ref="AN102:AO102"/>
    <mergeCell ref="AN103:AO103"/>
    <mergeCell ref="AN93:AO93"/>
    <mergeCell ref="AN98:AO98"/>
    <mergeCell ref="AN97:AO97"/>
    <mergeCell ref="AN99:AO99"/>
    <mergeCell ref="AN100:AO100"/>
    <mergeCell ref="AN106:AO106"/>
    <mergeCell ref="AN107:AO107"/>
    <mergeCell ref="AN101:AO101"/>
    <mergeCell ref="AN104:AO104"/>
    <mergeCell ref="AN81:AO81"/>
    <mergeCell ref="AN79:AO79"/>
    <mergeCell ref="AN80:AO80"/>
    <mergeCell ref="DH7:DL7"/>
    <mergeCell ref="DH8:DL8"/>
    <mergeCell ref="DH9:DL9"/>
    <mergeCell ref="BX7:CB7"/>
    <mergeCell ref="BX8:CB8"/>
    <mergeCell ref="BX9:CB9"/>
    <mergeCell ref="CD7:CH7"/>
    <mergeCell ref="CP8:CT8"/>
    <mergeCell ref="CP9:CT9"/>
    <mergeCell ref="CV9:CZ9"/>
    <mergeCell ref="BR8:BV8"/>
    <mergeCell ref="CD8:CH8"/>
    <mergeCell ref="CV8:CZ8"/>
    <mergeCell ref="CD9:CH9"/>
    <mergeCell ref="AN78:AO78"/>
    <mergeCell ref="AN75:AO75"/>
    <mergeCell ref="AN77:AO77"/>
    <mergeCell ref="AN62:AO62"/>
    <mergeCell ref="AN63:AO63"/>
    <mergeCell ref="BU4:BV4"/>
    <mergeCell ref="BR7:BV7"/>
    <mergeCell ref="BL4:BM4"/>
    <mergeCell ref="BO4:BP4"/>
    <mergeCell ref="BU1:BV1"/>
    <mergeCell ref="BR2:BS2"/>
    <mergeCell ref="BU2:BV2"/>
    <mergeCell ref="BR3:BS3"/>
    <mergeCell ref="BU3:BV3"/>
    <mergeCell ref="BR1:BS1"/>
    <mergeCell ref="BR4:BS4"/>
    <mergeCell ref="BL6:BP6"/>
    <mergeCell ref="BR6:BV6"/>
    <mergeCell ref="DN3:DO3"/>
    <mergeCell ref="DQ3:DR3"/>
    <mergeCell ref="DN4:DO4"/>
    <mergeCell ref="DQ4:DR4"/>
    <mergeCell ref="DT1:DU1"/>
    <mergeCell ref="DW1:DX1"/>
    <mergeCell ref="DT2:DU2"/>
    <mergeCell ref="DW2:DX2"/>
    <mergeCell ref="DT3:DU3"/>
    <mergeCell ref="DW3:DX3"/>
    <mergeCell ref="DT4:DU4"/>
    <mergeCell ref="DW4:DX4"/>
    <mergeCell ref="DQ1:DR1"/>
    <mergeCell ref="DN2:DO2"/>
    <mergeCell ref="DQ2:DR2"/>
    <mergeCell ref="DN1:DO1"/>
    <mergeCell ref="DB1:DC1"/>
    <mergeCell ref="DE1:DF1"/>
    <mergeCell ref="DK4:DL4"/>
    <mergeCell ref="DB2:DC2"/>
    <mergeCell ref="DE2:DF2"/>
    <mergeCell ref="DB3:DC3"/>
    <mergeCell ref="CY3:CZ3"/>
    <mergeCell ref="CV4:CW4"/>
    <mergeCell ref="CY4:CZ4"/>
    <mergeCell ref="CY1:CZ1"/>
    <mergeCell ref="CV2:CW2"/>
    <mergeCell ref="CY2:CZ2"/>
    <mergeCell ref="CV3:CW3"/>
    <mergeCell ref="CV1:CW1"/>
    <mergeCell ref="DE3:DF3"/>
    <mergeCell ref="DB4:DC4"/>
    <mergeCell ref="DE4:DF4"/>
    <mergeCell ref="DH4:DI4"/>
    <mergeCell ref="DH1:DI1"/>
    <mergeCell ref="DK1:DL1"/>
    <mergeCell ref="DH2:DI2"/>
    <mergeCell ref="DK2:DL2"/>
    <mergeCell ref="DH3:DI3"/>
    <mergeCell ref="DK3:DL3"/>
    <mergeCell ref="I12:I16"/>
    <mergeCell ref="J12:J16"/>
    <mergeCell ref="K12:K16"/>
    <mergeCell ref="L12:L16"/>
    <mergeCell ref="M12:M16"/>
    <mergeCell ref="N12:N16"/>
    <mergeCell ref="A12:A16"/>
    <mergeCell ref="B12:B16"/>
    <mergeCell ref="C12:C16"/>
    <mergeCell ref="D12:D16"/>
    <mergeCell ref="E12:E16"/>
    <mergeCell ref="F12:F16"/>
    <mergeCell ref="G12:G16"/>
    <mergeCell ref="H12:H16"/>
    <mergeCell ref="AB6:AB16"/>
    <mergeCell ref="O12:O16"/>
    <mergeCell ref="AI6:AI16"/>
    <mergeCell ref="AJ6:AJ16"/>
    <mergeCell ref="AL6:AL16"/>
    <mergeCell ref="AH6:AH16"/>
    <mergeCell ref="BF9:BJ9"/>
    <mergeCell ref="BF4:BG4"/>
    <mergeCell ref="AU15:AY15"/>
    <mergeCell ref="BA4:BB4"/>
    <mergeCell ref="BI4:BJ4"/>
    <mergeCell ref="BF7:BJ7"/>
    <mergeCell ref="BF8:BJ8"/>
    <mergeCell ref="BC4:BD4"/>
    <mergeCell ref="BA5:BD5"/>
    <mergeCell ref="AC6:AC16"/>
    <mergeCell ref="AD6:AD16"/>
    <mergeCell ref="AE6:AE16"/>
    <mergeCell ref="AF6:AF16"/>
    <mergeCell ref="AG6:AG16"/>
    <mergeCell ref="AS16:AS17"/>
    <mergeCell ref="AN16:AO17"/>
    <mergeCell ref="AK6:AK16"/>
    <mergeCell ref="AP16:AR16"/>
    <mergeCell ref="BA2:BD2"/>
    <mergeCell ref="BF1:BG2"/>
    <mergeCell ref="BI1:BJ2"/>
    <mergeCell ref="BL1:BM1"/>
    <mergeCell ref="BO1:BP1"/>
    <mergeCell ref="BL2:BM2"/>
    <mergeCell ref="CS1:CT1"/>
    <mergeCell ref="CP2:CQ2"/>
    <mergeCell ref="CS2:CT2"/>
    <mergeCell ref="CP1:CQ1"/>
    <mergeCell ref="BX1:BY1"/>
    <mergeCell ref="CA1:CB1"/>
    <mergeCell ref="BX2:BY2"/>
    <mergeCell ref="CA2:CB2"/>
    <mergeCell ref="BO2:BP2"/>
    <mergeCell ref="CS4:CT4"/>
    <mergeCell ref="CM4:CN4"/>
    <mergeCell ref="CJ1:CK1"/>
    <mergeCell ref="CM1:CN1"/>
    <mergeCell ref="CJ2:CK2"/>
    <mergeCell ref="CM2:CN2"/>
    <mergeCell ref="CD1:CE1"/>
    <mergeCell ref="CD4:CE4"/>
    <mergeCell ref="CG4:CH4"/>
    <mergeCell ref="CG1:CH1"/>
    <mergeCell ref="CD2:CE2"/>
    <mergeCell ref="CG2:CH2"/>
    <mergeCell ref="CD3:CE3"/>
    <mergeCell ref="CG3:CH3"/>
    <mergeCell ref="CP3:CQ3"/>
    <mergeCell ref="CS3:CT3"/>
    <mergeCell ref="CP4:CQ4"/>
    <mergeCell ref="CJ3:CK3"/>
    <mergeCell ref="CM3:CN3"/>
    <mergeCell ref="CJ4:CK4"/>
    <mergeCell ref="BX3:BY3"/>
    <mergeCell ref="CA3:CB3"/>
    <mergeCell ref="BX4:BY4"/>
    <mergeCell ref="CA4:CB4"/>
    <mergeCell ref="AN82:AO82"/>
    <mergeCell ref="AN83:AO83"/>
    <mergeCell ref="AN76:AO76"/>
    <mergeCell ref="BR9:BV9"/>
    <mergeCell ref="BL9:BP9"/>
    <mergeCell ref="BL8:BP8"/>
    <mergeCell ref="AN18:AO18"/>
    <mergeCell ref="AN30:AO30"/>
    <mergeCell ref="AN22:AO22"/>
    <mergeCell ref="AN23:AO23"/>
    <mergeCell ref="AN31:AO31"/>
    <mergeCell ref="AN25:AO25"/>
    <mergeCell ref="AN26:AO26"/>
    <mergeCell ref="AN28:AO28"/>
    <mergeCell ref="AN29:AO29"/>
    <mergeCell ref="AN41:AO41"/>
    <mergeCell ref="BA3:BD3"/>
    <mergeCell ref="BL7:BP7"/>
    <mergeCell ref="BR5:BV5"/>
    <mergeCell ref="AU11:AY11"/>
    <mergeCell ref="AN64:AO64"/>
    <mergeCell ref="AN72:AO72"/>
    <mergeCell ref="AN70:AO70"/>
    <mergeCell ref="AN69:AO69"/>
    <mergeCell ref="AN68:AO68"/>
    <mergeCell ref="AN66:AO66"/>
    <mergeCell ref="AN67:AO67"/>
    <mergeCell ref="AN65:AO65"/>
    <mergeCell ref="AN71:AO71"/>
    <mergeCell ref="AN60:AO60"/>
    <mergeCell ref="AN61:AO61"/>
    <mergeCell ref="AN58:AO58"/>
    <mergeCell ref="AN59:AO59"/>
    <mergeCell ref="AN53:AO53"/>
    <mergeCell ref="AN54:AO54"/>
    <mergeCell ref="AN55:AO55"/>
    <mergeCell ref="AN24:AO24"/>
    <mergeCell ref="AN42:AO42"/>
    <mergeCell ref="AN48:AO48"/>
    <mergeCell ref="AN49:AO49"/>
    <mergeCell ref="AN51:AO51"/>
    <mergeCell ref="AN50:AO50"/>
    <mergeCell ref="AN32:AO32"/>
    <mergeCell ref="AN33:AO33"/>
    <mergeCell ref="AN34:AO34"/>
    <mergeCell ref="AN35:AO35"/>
    <mergeCell ref="AN36:AO36"/>
    <mergeCell ref="AN37:AO37"/>
    <mergeCell ref="AN38:AO38"/>
    <mergeCell ref="AN39:AO39"/>
    <mergeCell ref="AN40:AO40"/>
    <mergeCell ref="AN56:AO56"/>
    <mergeCell ref="AN57:AO57"/>
    <mergeCell ref="AN181:AO181"/>
    <mergeCell ref="AN182:AO182"/>
    <mergeCell ref="AN183:AO183"/>
    <mergeCell ref="AN167:AO167"/>
    <mergeCell ref="AN168:AO168"/>
    <mergeCell ref="AN169:AO169"/>
    <mergeCell ref="AN170:AO170"/>
    <mergeCell ref="AN171:AO171"/>
    <mergeCell ref="AN172:AO172"/>
    <mergeCell ref="AN173:AO173"/>
    <mergeCell ref="AN174:AO174"/>
    <mergeCell ref="AN175:AO175"/>
    <mergeCell ref="AN179:AO179"/>
    <mergeCell ref="AN180:AO180"/>
    <mergeCell ref="EF1:EG1"/>
    <mergeCell ref="EI1:EJ1"/>
    <mergeCell ref="EF2:EG2"/>
    <mergeCell ref="EI2:EJ2"/>
    <mergeCell ref="EF3:EG3"/>
    <mergeCell ref="EI3:EJ3"/>
    <mergeCell ref="EF4:EG4"/>
    <mergeCell ref="EI4:EJ4"/>
    <mergeCell ref="DZ1:EA1"/>
    <mergeCell ref="EC1:ED1"/>
    <mergeCell ref="DZ2:EA2"/>
    <mergeCell ref="EC2:ED2"/>
    <mergeCell ref="DZ3:EA3"/>
    <mergeCell ref="EC3:ED3"/>
    <mergeCell ref="DZ4:EA4"/>
    <mergeCell ref="EC4:ED4"/>
    <mergeCell ref="AN201:AO201"/>
    <mergeCell ref="AN202:AO202"/>
    <mergeCell ref="AN203:AO203"/>
    <mergeCell ref="AN204:AO204"/>
    <mergeCell ref="AN205:AO205"/>
    <mergeCell ref="AN206:AO206"/>
    <mergeCell ref="AN207:AO207"/>
    <mergeCell ref="AN208:AO208"/>
    <mergeCell ref="AN209:AO209"/>
    <mergeCell ref="AN210:AO210"/>
    <mergeCell ref="AN211:AO211"/>
    <mergeCell ref="AN212:AO212"/>
    <mergeCell ref="AN213:AO213"/>
    <mergeCell ref="AN214:AO214"/>
    <mergeCell ref="AN215:AO215"/>
    <mergeCell ref="AN216:AO216"/>
    <mergeCell ref="AN217:AO217"/>
    <mergeCell ref="AN218:AO218"/>
    <mergeCell ref="AN219:AO219"/>
    <mergeCell ref="AN220:AO220"/>
    <mergeCell ref="AN221:AO221"/>
    <mergeCell ref="AN222:AO222"/>
    <mergeCell ref="AN223:AO223"/>
    <mergeCell ref="AN224:AO224"/>
    <mergeCell ref="AN225:AO225"/>
    <mergeCell ref="AN226:AO226"/>
    <mergeCell ref="AN227:AO227"/>
    <mergeCell ref="AN228:AO228"/>
    <mergeCell ref="AN229:AO229"/>
    <mergeCell ref="AN230:AO230"/>
    <mergeCell ref="AN231:AO231"/>
    <mergeCell ref="AN232:AO232"/>
    <mergeCell ref="AN233:AO233"/>
    <mergeCell ref="AN234:AO234"/>
    <mergeCell ref="AN235:AO235"/>
    <mergeCell ref="AN236:AO236"/>
    <mergeCell ref="AN237:AO237"/>
    <mergeCell ref="AN238:AO238"/>
    <mergeCell ref="AN239:AO239"/>
    <mergeCell ref="AN240:AO240"/>
    <mergeCell ref="AN241:AO241"/>
    <mergeCell ref="AN242:AO242"/>
    <mergeCell ref="AN243:AO243"/>
    <mergeCell ref="AN244:AO244"/>
    <mergeCell ref="AN245:AO245"/>
    <mergeCell ref="AN246:AO246"/>
    <mergeCell ref="AN247:AO247"/>
    <mergeCell ref="AN248:AO248"/>
    <mergeCell ref="AN249:AO249"/>
    <mergeCell ref="AN250:AO250"/>
    <mergeCell ref="AN251:AO251"/>
    <mergeCell ref="AN252:AO252"/>
    <mergeCell ref="AN253:AO253"/>
    <mergeCell ref="AN254:AO254"/>
    <mergeCell ref="AN255:AO255"/>
    <mergeCell ref="AN256:AO256"/>
    <mergeCell ref="AN257:AO257"/>
    <mergeCell ref="AN258:AO258"/>
    <mergeCell ref="AN259:AO259"/>
    <mergeCell ref="AN260:AO260"/>
    <mergeCell ref="AN261:AO261"/>
    <mergeCell ref="AN262:AO262"/>
    <mergeCell ref="AN263:AO263"/>
    <mergeCell ref="AN264:AO264"/>
    <mergeCell ref="AN265:AO265"/>
    <mergeCell ref="AN266:AO266"/>
    <mergeCell ref="AN267:AO267"/>
    <mergeCell ref="AN268:AO268"/>
    <mergeCell ref="AN269:AO269"/>
    <mergeCell ref="AN270:AO270"/>
    <mergeCell ref="AN271:AO271"/>
    <mergeCell ref="AN272:AO272"/>
    <mergeCell ref="AN273:AO273"/>
    <mergeCell ref="AN274:AO274"/>
    <mergeCell ref="AN275:AO275"/>
    <mergeCell ref="AN276:AO276"/>
    <mergeCell ref="AN277:AO277"/>
    <mergeCell ref="AN278:AO278"/>
    <mergeCell ref="AN279:AO279"/>
    <mergeCell ref="AN280:AO280"/>
    <mergeCell ref="AN281:AO281"/>
    <mergeCell ref="AN282:AO282"/>
    <mergeCell ref="AN283:AO283"/>
    <mergeCell ref="AN284:AO284"/>
    <mergeCell ref="AN285:AO285"/>
    <mergeCell ref="AN286:AO286"/>
    <mergeCell ref="AN287:AO287"/>
    <mergeCell ref="AN288:AO288"/>
    <mergeCell ref="AN289:AO289"/>
    <mergeCell ref="AN290:AO290"/>
    <mergeCell ref="AN306:AO306"/>
    <mergeCell ref="AN307:AO307"/>
    <mergeCell ref="AN308:AO308"/>
    <mergeCell ref="AN291:AO291"/>
    <mergeCell ref="AN292:AO292"/>
    <mergeCell ref="AN293:AO293"/>
    <mergeCell ref="AN294:AO294"/>
    <mergeCell ref="AN295:AO295"/>
    <mergeCell ref="AN296:AO296"/>
    <mergeCell ref="AN297:AO297"/>
    <mergeCell ref="AN298:AO298"/>
    <mergeCell ref="AN299:AO299"/>
    <mergeCell ref="AN300:AO300"/>
    <mergeCell ref="AN301:AO301"/>
    <mergeCell ref="AN302:AO302"/>
    <mergeCell ref="AN303:AO303"/>
    <mergeCell ref="AN304:AO304"/>
    <mergeCell ref="AN305:AO305"/>
    <mergeCell ref="AN329:AO329"/>
    <mergeCell ref="AN330:AO330"/>
    <mergeCell ref="AN331:AO331"/>
    <mergeCell ref="AN332:AO332"/>
    <mergeCell ref="AN333:AO333"/>
    <mergeCell ref="AN334:AO334"/>
    <mergeCell ref="AN318:AO318"/>
    <mergeCell ref="AN319:AO319"/>
    <mergeCell ref="AN320:AO320"/>
    <mergeCell ref="AN321:AO321"/>
    <mergeCell ref="AN322:AO322"/>
    <mergeCell ref="AN323:AO323"/>
    <mergeCell ref="AN324:AO324"/>
    <mergeCell ref="AN325:AO325"/>
    <mergeCell ref="AN326:AO326"/>
    <mergeCell ref="AN327:AO327"/>
    <mergeCell ref="AN328:AO328"/>
    <mergeCell ref="AN309:AO309"/>
    <mergeCell ref="AN310:AO310"/>
    <mergeCell ref="AN311:AO311"/>
    <mergeCell ref="AN312:AO312"/>
    <mergeCell ref="AN313:AO313"/>
    <mergeCell ref="AN314:AO314"/>
    <mergeCell ref="AN315:AO315"/>
    <mergeCell ref="AN316:AO316"/>
    <mergeCell ref="AN317:AO317"/>
    <mergeCell ref="EF7:EJ7"/>
    <mergeCell ref="EF8:EJ8"/>
    <mergeCell ref="EF9:EJ9"/>
    <mergeCell ref="CJ7:CN7"/>
    <mergeCell ref="CJ8:CN8"/>
    <mergeCell ref="CP7:CT7"/>
    <mergeCell ref="CV7:CZ7"/>
    <mergeCell ref="CJ9:CN9"/>
    <mergeCell ref="DB7:DF7"/>
    <mergeCell ref="DB8:DF8"/>
    <mergeCell ref="DB9:DF9"/>
    <mergeCell ref="DN7:DR7"/>
    <mergeCell ref="DN8:DR8"/>
    <mergeCell ref="DT7:DX7"/>
    <mergeCell ref="DT8:DX8"/>
    <mergeCell ref="DT9:DX9"/>
    <mergeCell ref="DN9:DR9"/>
    <mergeCell ref="DT16:DX16"/>
    <mergeCell ref="DZ8:ED8"/>
    <mergeCell ref="DZ9:ED9"/>
    <mergeCell ref="DZ7:ED7"/>
    <mergeCell ref="DZ16:ED16"/>
    <mergeCell ref="AM3:AO4"/>
    <mergeCell ref="AN19:AO19"/>
    <mergeCell ref="AN20:AO20"/>
    <mergeCell ref="AN21:AO21"/>
    <mergeCell ref="AM7:AO9"/>
    <mergeCell ref="BL5:BP5"/>
    <mergeCell ref="BF6:BJ6"/>
    <mergeCell ref="BF5:BJ5"/>
    <mergeCell ref="BL3:BM3"/>
    <mergeCell ref="BO3:BP3"/>
    <mergeCell ref="BI3:BJ3"/>
    <mergeCell ref="BF3:BG3"/>
    <mergeCell ref="BF16:BJ16"/>
    <mergeCell ref="BL16:BP16"/>
    <mergeCell ref="AU12:AY12"/>
    <mergeCell ref="AU13:AY13"/>
    <mergeCell ref="AU14:AY14"/>
    <mergeCell ref="BA16:BB16"/>
    <mergeCell ref="BC16:BD16"/>
    <mergeCell ref="BA6:BD6"/>
    <mergeCell ref="AN73:AO73"/>
    <mergeCell ref="AN74:AO74"/>
    <mergeCell ref="DT6:DX6"/>
    <mergeCell ref="DN6:DR6"/>
    <mergeCell ref="DN5:DR5"/>
    <mergeCell ref="DH5:DL5"/>
    <mergeCell ref="DH6:DL6"/>
    <mergeCell ref="DB5:DF5"/>
    <mergeCell ref="DB6:DF6"/>
    <mergeCell ref="BX6:CB6"/>
    <mergeCell ref="BX5:CB5"/>
    <mergeCell ref="CD6:CH6"/>
    <mergeCell ref="CD5:CH5"/>
    <mergeCell ref="CP5:CT5"/>
    <mergeCell ref="CJ6:CN6"/>
    <mergeCell ref="CP6:CT6"/>
    <mergeCell ref="CJ5:CN5"/>
    <mergeCell ref="AN43:AO43"/>
    <mergeCell ref="AN44:AO44"/>
    <mergeCell ref="AN45:AO45"/>
    <mergeCell ref="AN27:AO27"/>
    <mergeCell ref="AN52:AO52"/>
    <mergeCell ref="AN47:AO47"/>
    <mergeCell ref="AN46:AO46"/>
    <mergeCell ref="EL5:EP5"/>
    <mergeCell ref="BR16:BV16"/>
    <mergeCell ref="BX16:CB16"/>
    <mergeCell ref="CD16:CH16"/>
    <mergeCell ref="CJ16:CN16"/>
    <mergeCell ref="CP16:CT16"/>
    <mergeCell ref="CV16:CZ16"/>
    <mergeCell ref="DB16:DF16"/>
    <mergeCell ref="DH16:DL16"/>
    <mergeCell ref="DN16:DR16"/>
    <mergeCell ref="CV5:CZ5"/>
    <mergeCell ref="CV6:CZ6"/>
    <mergeCell ref="DT5:DX5"/>
    <mergeCell ref="DZ5:ED5"/>
    <mergeCell ref="DZ6:ED6"/>
    <mergeCell ref="EF16:EJ16"/>
    <mergeCell ref="EL6:EP6"/>
    <mergeCell ref="EL7:EP7"/>
    <mergeCell ref="EL8:EP8"/>
    <mergeCell ref="EL9:EP9"/>
    <mergeCell ref="EL16:EP16"/>
    <mergeCell ref="EF5:EJ5"/>
    <mergeCell ref="EF6:EJ6"/>
    <mergeCell ref="EL1:EM1"/>
    <mergeCell ref="EO1:EP1"/>
    <mergeCell ref="EL2:EM2"/>
    <mergeCell ref="EO2:EP2"/>
    <mergeCell ref="EL3:EM3"/>
    <mergeCell ref="EO3:EP3"/>
    <mergeCell ref="EL4:EM4"/>
    <mergeCell ref="EO4:EP4"/>
    <mergeCell ref="FD7:FH7"/>
    <mergeCell ref="ER6:EV6"/>
    <mergeCell ref="ER7:EV7"/>
    <mergeCell ref="ER1:ES1"/>
    <mergeCell ref="EU1:EV1"/>
    <mergeCell ref="ER2:ES2"/>
    <mergeCell ref="EU2:EV2"/>
    <mergeCell ref="ER3:ES3"/>
    <mergeCell ref="EU3:EV3"/>
    <mergeCell ref="ER4:ES4"/>
    <mergeCell ref="EU4:EV4"/>
    <mergeCell ref="ER5:EV5"/>
    <mergeCell ref="FD1:FE1"/>
    <mergeCell ref="FG1:FH1"/>
    <mergeCell ref="FD2:FE2"/>
    <mergeCell ref="FG2:FH2"/>
    <mergeCell ref="FD3:FE3"/>
    <mergeCell ref="FG3:FH3"/>
    <mergeCell ref="FD4:FE4"/>
    <mergeCell ref="FG4:FH4"/>
    <mergeCell ref="FD5:FH5"/>
    <mergeCell ref="EX1:EY1"/>
    <mergeCell ref="FA1:FB1"/>
    <mergeCell ref="EX2:EY2"/>
    <mergeCell ref="FA2:FB2"/>
    <mergeCell ref="EX3:EY3"/>
    <mergeCell ref="FA3:FB3"/>
    <mergeCell ref="EX4:EY4"/>
    <mergeCell ref="FA4:FB4"/>
    <mergeCell ref="EX5:FB5"/>
    <mergeCell ref="ER8:EV8"/>
    <mergeCell ref="ER9:EV9"/>
    <mergeCell ref="ER16:EV16"/>
    <mergeCell ref="EX6:FB6"/>
    <mergeCell ref="EX7:FB7"/>
    <mergeCell ref="EX8:FB8"/>
    <mergeCell ref="EX9:FB9"/>
    <mergeCell ref="EX16:FB16"/>
    <mergeCell ref="FJ6:FN6"/>
    <mergeCell ref="FJ7:FN7"/>
    <mergeCell ref="FJ8:FN8"/>
    <mergeCell ref="FJ9:FN9"/>
    <mergeCell ref="FJ16:FN16"/>
    <mergeCell ref="FD6:FH6"/>
    <mergeCell ref="FD8:FH8"/>
    <mergeCell ref="FD9:FH9"/>
    <mergeCell ref="FD16:FH16"/>
    <mergeCell ref="FJ1:FK1"/>
    <mergeCell ref="FM1:FN1"/>
    <mergeCell ref="FJ2:FK2"/>
    <mergeCell ref="FM2:FN2"/>
    <mergeCell ref="FJ3:FK3"/>
    <mergeCell ref="FM3:FN3"/>
    <mergeCell ref="FJ4:FK4"/>
    <mergeCell ref="FM4:FN4"/>
    <mergeCell ref="FJ5:FN5"/>
    <mergeCell ref="FP1:FQ1"/>
    <mergeCell ref="FS1:FT1"/>
    <mergeCell ref="FP2:FQ2"/>
    <mergeCell ref="FS2:FT2"/>
    <mergeCell ref="FP3:FQ3"/>
    <mergeCell ref="FS3:FT3"/>
    <mergeCell ref="FP4:FQ4"/>
    <mergeCell ref="FS4:FT4"/>
    <mergeCell ref="FP5:FT5"/>
    <mergeCell ref="GB7:GF7"/>
    <mergeCell ref="GB8:GF8"/>
    <mergeCell ref="GB9:GF9"/>
    <mergeCell ref="GB16:GF16"/>
    <mergeCell ref="FV1:FW1"/>
    <mergeCell ref="FY1:FZ1"/>
    <mergeCell ref="FV2:FW2"/>
    <mergeCell ref="FY2:FZ2"/>
    <mergeCell ref="FV3:FW3"/>
    <mergeCell ref="FY3:FZ3"/>
    <mergeCell ref="FV4:FW4"/>
    <mergeCell ref="FY4:FZ4"/>
    <mergeCell ref="FV5:FZ5"/>
    <mergeCell ref="FP6:FT6"/>
    <mergeCell ref="FP7:FT7"/>
    <mergeCell ref="FP8:FT8"/>
    <mergeCell ref="FP9:FT9"/>
    <mergeCell ref="FP16:FT16"/>
    <mergeCell ref="FV6:FZ6"/>
    <mergeCell ref="FV7:FZ7"/>
    <mergeCell ref="FV8:FZ8"/>
    <mergeCell ref="FV9:FZ9"/>
    <mergeCell ref="FV16:FZ16"/>
    <mergeCell ref="GH6:GL6"/>
    <mergeCell ref="GH7:GL7"/>
    <mergeCell ref="GH8:GL8"/>
    <mergeCell ref="GH9:GL9"/>
    <mergeCell ref="GH16:GL16"/>
    <mergeCell ref="GB1:GC1"/>
    <mergeCell ref="GE1:GF1"/>
    <mergeCell ref="GB2:GC2"/>
    <mergeCell ref="GE2:GF2"/>
    <mergeCell ref="GB3:GC3"/>
    <mergeCell ref="GH1:GI1"/>
    <mergeCell ref="GK1:GL1"/>
    <mergeCell ref="GH2:GI2"/>
    <mergeCell ref="GK2:GL2"/>
    <mergeCell ref="GH3:GI3"/>
    <mergeCell ref="GK3:GL3"/>
    <mergeCell ref="GH4:GI4"/>
    <mergeCell ref="GK4:GL4"/>
    <mergeCell ref="GH5:GL5"/>
    <mergeCell ref="GE3:GF3"/>
    <mergeCell ref="GB4:GC4"/>
    <mergeCell ref="GE4:GF4"/>
    <mergeCell ref="GB5:GF5"/>
    <mergeCell ref="GB6:GF6"/>
    <mergeCell ref="GT8:GX8"/>
    <mergeCell ref="GT9:GX9"/>
    <mergeCell ref="GT16:GX16"/>
    <mergeCell ref="GN1:GO1"/>
    <mergeCell ref="GQ1:GR1"/>
    <mergeCell ref="GN2:GO2"/>
    <mergeCell ref="GQ2:GR2"/>
    <mergeCell ref="GN3:GO3"/>
    <mergeCell ref="GQ3:GR3"/>
    <mergeCell ref="GN4:GO4"/>
    <mergeCell ref="GQ4:GR4"/>
    <mergeCell ref="GN5:GR5"/>
    <mergeCell ref="GT1:GU1"/>
    <mergeCell ref="GW1:GX1"/>
    <mergeCell ref="GT2:GU2"/>
    <mergeCell ref="GW2:GX2"/>
    <mergeCell ref="GT3:GU3"/>
    <mergeCell ref="GW3:GX3"/>
    <mergeCell ref="GT4:GU4"/>
    <mergeCell ref="GW4:GX4"/>
    <mergeCell ref="GT5:GX5"/>
    <mergeCell ref="GZ1:HA1"/>
    <mergeCell ref="HC1:HD1"/>
    <mergeCell ref="GZ2:HA2"/>
    <mergeCell ref="HC2:HD2"/>
    <mergeCell ref="GZ3:HA3"/>
    <mergeCell ref="HC3:HD3"/>
    <mergeCell ref="GZ4:HA4"/>
    <mergeCell ref="HC4:HD4"/>
    <mergeCell ref="GZ5:HD5"/>
    <mergeCell ref="GZ6:HD6"/>
    <mergeCell ref="GZ7:HD7"/>
    <mergeCell ref="GZ8:HD8"/>
    <mergeCell ref="GZ9:HD9"/>
    <mergeCell ref="GZ16:HD16"/>
    <mergeCell ref="P12:P16"/>
    <mergeCell ref="Q12:Q16"/>
    <mergeCell ref="R12:R16"/>
    <mergeCell ref="S12:S16"/>
    <mergeCell ref="T12:T16"/>
    <mergeCell ref="U12:U16"/>
    <mergeCell ref="V12:V16"/>
    <mergeCell ref="W12:W16"/>
    <mergeCell ref="X12:X16"/>
    <mergeCell ref="Y12:Y16"/>
    <mergeCell ref="Z12:Z16"/>
    <mergeCell ref="AA12:AA16"/>
    <mergeCell ref="GN6:GR6"/>
    <mergeCell ref="GN7:GR7"/>
    <mergeCell ref="GN8:GR8"/>
    <mergeCell ref="GN9:GR9"/>
    <mergeCell ref="GN16:GR16"/>
    <mergeCell ref="GT6:GX6"/>
    <mergeCell ref="GT7:GX7"/>
  </mergeCells>
  <conditionalFormatting sqref="BD127:BD334 BD18:BD111 BP51:BP56 BP59:BP66 BP69:BP334 CB54:CB56 CB32:CB49 CB69:CB334 CB61:CB66 CH52:CH334 CN39 CN41:CN50 CN52:CN334 CT52:CT334 BJ32:BJ334 BP21:BP49 CT19:CT34">
    <cfRule type="expression" dxfId="1260" priority="1041">
      <formula>IF($AH18=0,1,0)</formula>
    </cfRule>
  </conditionalFormatting>
  <conditionalFormatting sqref="BC127:BC334 BC18:BC111 BO51:BO56 BO59:BO66 BO69:BO334 CA54:CA56 CA32:CA49 CA69:CA334 CA61:CA66 CG52:CG334 CS52:CS334 CM39 CM41:CM50 CM52:CM334 BI32:BI334 BO21:BO49 CS19:CS34">
    <cfRule type="expression" dxfId="1259" priority="1040">
      <formula>IF($AJ18=0,1,0)</formula>
    </cfRule>
  </conditionalFormatting>
  <conditionalFormatting sqref="AT18:AT334">
    <cfRule type="cellIs" dxfId="1258" priority="1038" operator="equal">
      <formula>0</formula>
    </cfRule>
  </conditionalFormatting>
  <conditionalFormatting sqref="BF3:BG3 BI3:BJ3 BL3:BM3 BO3:BP3 BR3:BS3 BU3:BV3 BX3:BY3 CA3:CB3 CD3:CE3 CG3:CH3 CJ3:CK3 CM3:CN3 CP3:CQ3 CS3:CT3">
    <cfRule type="cellIs" dxfId="1257" priority="1036" operator="notEqual">
      <formula>0</formula>
    </cfRule>
  </conditionalFormatting>
  <conditionalFormatting sqref="AQ18:AQ111 AQ113:AQ334">
    <cfRule type="expression" dxfId="1256" priority="1049">
      <formula>IF(AND(AL18=1,AF18=1),1,0)</formula>
    </cfRule>
  </conditionalFormatting>
  <conditionalFormatting sqref="AR18:AR111 AR113:AR334">
    <cfRule type="expression" dxfId="1255" priority="1050">
      <formula>IF(AND(AL18=1,AG18=1),1,0)</formula>
    </cfRule>
  </conditionalFormatting>
  <conditionalFormatting sqref="AM3:AO4">
    <cfRule type="expression" dxfId="1254" priority="655">
      <formula>$B$2=1</formula>
    </cfRule>
    <cfRule type="expression" dxfId="1253" priority="992">
      <formula>IF(YEAR(AM3)&gt;0,1,0)</formula>
    </cfRule>
  </conditionalFormatting>
  <conditionalFormatting sqref="AQ18">
    <cfRule type="expression" dxfId="1252" priority="987">
      <formula>IF(AND(AW18=0,AQ18&lt;&gt;0),1,0)</formula>
    </cfRule>
  </conditionalFormatting>
  <conditionalFormatting sqref="AQ19:AQ26">
    <cfRule type="expression" dxfId="1251" priority="986">
      <formula>IF(AND(AW19=0,AQ19&lt;&gt;0),1,0)</formula>
    </cfRule>
  </conditionalFormatting>
  <conditionalFormatting sqref="AQ27:AQ111 AQ113:AQ334">
    <cfRule type="expression" dxfId="1250" priority="985">
      <formula>IF(AND(AW27=0,AQ27&lt;&gt;0),1,0)</formula>
    </cfRule>
  </conditionalFormatting>
  <conditionalFormatting sqref="AQ112">
    <cfRule type="expression" dxfId="1249" priority="982">
      <formula>IF(AND(AL112=1,AF112=1),1,0)</formula>
    </cfRule>
  </conditionalFormatting>
  <conditionalFormatting sqref="AR112">
    <cfRule type="expression" dxfId="1248" priority="983">
      <formula>IF(AND(AL112=1,AG112=1),1,0)</formula>
    </cfRule>
  </conditionalFormatting>
  <conditionalFormatting sqref="AQ112">
    <cfRule type="expression" dxfId="1247" priority="978">
      <formula>IF(AND(AW112=0,AQ112&lt;&gt;0),1,0)</formula>
    </cfRule>
  </conditionalFormatting>
  <conditionalFormatting sqref="CK7:CN7 CE7:CH7 BF7:BJ9 BX7:CB9 BR7:BV9 BL7:BP9 CD7:CD9 CJ7:CJ9 CP7:CP9 CQ7:CT7">
    <cfRule type="cellIs" dxfId="1246" priority="975" operator="equal">
      <formula>0</formula>
    </cfRule>
  </conditionalFormatting>
  <conditionalFormatting sqref="CV3:CW3 CY3:CZ3">
    <cfRule type="cellIs" dxfId="1245" priority="902" operator="notEqual">
      <formula>0</formula>
    </cfRule>
  </conditionalFormatting>
  <conditionalFormatting sqref="CV7:CV9 CW7:CZ7">
    <cfRule type="cellIs" dxfId="1244" priority="901" operator="equal">
      <formula>0</formula>
    </cfRule>
  </conditionalFormatting>
  <conditionalFormatting sqref="DB3:DC3 DE3:DF3">
    <cfRule type="cellIs" dxfId="1243" priority="892" operator="notEqual">
      <formula>0</formula>
    </cfRule>
  </conditionalFormatting>
  <conditionalFormatting sqref="DB7:DB9 DC7:DF7">
    <cfRule type="cellIs" dxfId="1242" priority="891" operator="equal">
      <formula>0</formula>
    </cfRule>
  </conditionalFormatting>
  <conditionalFormatting sqref="DH3:DI3 DK3:DL3">
    <cfRule type="cellIs" dxfId="1241" priority="882" operator="notEqual">
      <formula>0</formula>
    </cfRule>
  </conditionalFormatting>
  <conditionalFormatting sqref="DH7:DH9 DI7:DL7">
    <cfRule type="cellIs" dxfId="1240" priority="881" operator="equal">
      <formula>0</formula>
    </cfRule>
  </conditionalFormatting>
  <conditionalFormatting sqref="DN3:DO3 DQ3:DR3">
    <cfRule type="cellIs" dxfId="1239" priority="872" operator="notEqual">
      <formula>0</formula>
    </cfRule>
  </conditionalFormatting>
  <conditionalFormatting sqref="DN7:DN9 DO7:DR7">
    <cfRule type="cellIs" dxfId="1238" priority="871" operator="equal">
      <formula>0</formula>
    </cfRule>
  </conditionalFormatting>
  <conditionalFormatting sqref="DT3:DU3 DW3:DX3">
    <cfRule type="cellIs" dxfId="1237" priority="862" operator="notEqual">
      <formula>0</formula>
    </cfRule>
  </conditionalFormatting>
  <conditionalFormatting sqref="DT7:DT9 DU7:DX7">
    <cfRule type="cellIs" dxfId="1236" priority="861" operator="equal">
      <formula>0</formula>
    </cfRule>
  </conditionalFormatting>
  <conditionalFormatting sqref="DZ3:EA3 EC3:ED3">
    <cfRule type="cellIs" dxfId="1235" priority="852" operator="notEqual">
      <formula>0</formula>
    </cfRule>
  </conditionalFormatting>
  <conditionalFormatting sqref="DZ7:DZ9 EA7:ED7">
    <cfRule type="cellIs" dxfId="1234" priority="851" operator="equal">
      <formula>0</formula>
    </cfRule>
  </conditionalFormatting>
  <conditionalFormatting sqref="ED19:ED334">
    <cfRule type="expression" dxfId="1233" priority="754">
      <formula>IF($AH19=0,1,0)</formula>
    </cfRule>
  </conditionalFormatting>
  <conditionalFormatting sqref="ED19:ED334">
    <cfRule type="expression" dxfId="1232" priority="752">
      <formula>IF($AH19=0,1,0)</formula>
    </cfRule>
  </conditionalFormatting>
  <conditionalFormatting sqref="ED19:ED334">
    <cfRule type="expression" dxfId="1231" priority="750">
      <formula>IF($AH19=0,1,0)</formula>
    </cfRule>
  </conditionalFormatting>
  <conditionalFormatting sqref="EI19:EI334">
    <cfRule type="expression" dxfId="1230" priority="734">
      <formula>IF($AJ19=0,1,0)</formula>
    </cfRule>
  </conditionalFormatting>
  <conditionalFormatting sqref="EF3:EG3 EI3:EJ3">
    <cfRule type="cellIs" dxfId="1229" priority="745" operator="notEqual">
      <formula>0</formula>
    </cfRule>
  </conditionalFormatting>
  <conditionalFormatting sqref="EF7:EF9 EG7:EJ7">
    <cfRule type="cellIs" dxfId="1228" priority="744" operator="equal">
      <formula>0</formula>
    </cfRule>
  </conditionalFormatting>
  <conditionalFormatting sqref="EJ19:EJ334">
    <cfRule type="expression" dxfId="1227" priority="741">
      <formula>IF($AH19=0,1,0)</formula>
    </cfRule>
  </conditionalFormatting>
  <conditionalFormatting sqref="EI19:EI334">
    <cfRule type="expression" dxfId="1226" priority="738">
      <formula>IF($AJ19=0,1,0)</formula>
    </cfRule>
  </conditionalFormatting>
  <conditionalFormatting sqref="EI19:EI334">
    <cfRule type="expression" dxfId="1225" priority="736">
      <formula>IF($AJ19=0,1,0)</formula>
    </cfRule>
  </conditionalFormatting>
  <conditionalFormatting sqref="AU15:AY15">
    <cfRule type="expression" dxfId="1224" priority="654">
      <formula>$B$2=1</formula>
    </cfRule>
  </conditionalFormatting>
  <conditionalFormatting sqref="BG17 BM17 BS17 BY17 CE17 CK17 CQ17 CW17 DC17 DI17 DO17 DU17 EA17 EG17">
    <cfRule type="expression" dxfId="1223" priority="653">
      <formula>$B$2=1</formula>
    </cfRule>
  </conditionalFormatting>
  <conditionalFormatting sqref="EG19:EG334">
    <cfRule type="expression" dxfId="1222" priority="613">
      <formula>AND($AS19="WELD",$EG19&gt;0)</formula>
    </cfRule>
  </conditionalFormatting>
  <conditionalFormatting sqref="BD113:BD126">
    <cfRule type="expression" dxfId="1221" priority="612">
      <formula>IF($AH113=0,1,0)</formula>
    </cfRule>
  </conditionalFormatting>
  <conditionalFormatting sqref="BC113:BC126">
    <cfRule type="expression" dxfId="1220" priority="611">
      <formula>IF($AJ113=0,1,0)</formula>
    </cfRule>
  </conditionalFormatting>
  <conditionalFormatting sqref="BD112">
    <cfRule type="expression" dxfId="1219" priority="608">
      <formula>IF($AH112=0,1,0)</formula>
    </cfRule>
  </conditionalFormatting>
  <conditionalFormatting sqref="BC112">
    <cfRule type="expression" dxfId="1218" priority="607">
      <formula>IF($AJ112=0,1,0)</formula>
    </cfRule>
  </conditionalFormatting>
  <conditionalFormatting sqref="BV19:BV334">
    <cfRule type="expression" dxfId="1217" priority="583">
      <formula>IF($AH19=0,1,0)</formula>
    </cfRule>
  </conditionalFormatting>
  <conditionalFormatting sqref="CB19:CB28">
    <cfRule type="expression" dxfId="1216" priority="580">
      <formula>IF($AH19=0,1,0)</formula>
    </cfRule>
  </conditionalFormatting>
  <conditionalFormatting sqref="CA19:CA28">
    <cfRule type="expression" dxfId="1215" priority="579">
      <formula>IF($AJ19=0,1,0)</formula>
    </cfRule>
  </conditionalFormatting>
  <conditionalFormatting sqref="CB19:CB28">
    <cfRule type="expression" dxfId="1214" priority="578">
      <formula>IF($AH19=0,1,0)</formula>
    </cfRule>
  </conditionalFormatting>
  <conditionalFormatting sqref="CA19:CA28">
    <cfRule type="expression" dxfId="1213" priority="577">
      <formula>IF($AJ19=0,1,0)</formula>
    </cfRule>
  </conditionalFormatting>
  <conditionalFormatting sqref="BP18:BP19">
    <cfRule type="expression" dxfId="1212" priority="593">
      <formula>IF($AH18=0,1,0)</formula>
    </cfRule>
  </conditionalFormatting>
  <conditionalFormatting sqref="BO18:BO19">
    <cfRule type="expression" dxfId="1211" priority="592">
      <formula>IF($AJ18=0,1,0)</formula>
    </cfRule>
  </conditionalFormatting>
  <conditionalFormatting sqref="BP18:BP19">
    <cfRule type="expression" dxfId="1210" priority="591">
      <formula>IF($AH18=0,1,0)</formula>
    </cfRule>
  </conditionalFormatting>
  <conditionalFormatting sqref="BO18:BO19">
    <cfRule type="expression" dxfId="1209" priority="590">
      <formula>IF($AJ18=0,1,0)</formula>
    </cfRule>
  </conditionalFormatting>
  <conditionalFormatting sqref="BP18:BP19">
    <cfRule type="expression" dxfId="1208" priority="589">
      <formula>IF($AH18=0,1,0)</formula>
    </cfRule>
  </conditionalFormatting>
  <conditionalFormatting sqref="BO18:BO19">
    <cfRule type="expression" dxfId="1207" priority="588">
      <formula>IF($AJ18=0,1,0)</formula>
    </cfRule>
  </conditionalFormatting>
  <conditionalFormatting sqref="BV19:BV334">
    <cfRule type="expression" dxfId="1206" priority="585">
      <formula>IF($AH19=0,1,0)</formula>
    </cfRule>
  </conditionalFormatting>
  <conditionalFormatting sqref="BV19:BV334">
    <cfRule type="expression" dxfId="1205" priority="584">
      <formula>IF($AH19=0,1,0)</formula>
    </cfRule>
  </conditionalFormatting>
  <conditionalFormatting sqref="CB19:CB28">
    <cfRule type="expression" dxfId="1204" priority="576">
      <formula>IF($AH19=0,1,0)</formula>
    </cfRule>
  </conditionalFormatting>
  <conditionalFormatting sqref="CA19:CA28">
    <cfRule type="expression" dxfId="1203" priority="575">
      <formula>IF($AJ19=0,1,0)</formula>
    </cfRule>
  </conditionalFormatting>
  <conditionalFormatting sqref="CH19:CH50">
    <cfRule type="expression" dxfId="1202" priority="572">
      <formula>IF($AH19=0,1,0)</formula>
    </cfRule>
  </conditionalFormatting>
  <conditionalFormatting sqref="CG19:CG50">
    <cfRule type="expression" dxfId="1201" priority="571">
      <formula>IF($AJ19=0,1,0)</formula>
    </cfRule>
  </conditionalFormatting>
  <conditionalFormatting sqref="CH19:CH50">
    <cfRule type="expression" dxfId="1200" priority="570">
      <formula>IF($AH19=0,1,0)</formula>
    </cfRule>
  </conditionalFormatting>
  <conditionalFormatting sqref="CG19:CG50">
    <cfRule type="expression" dxfId="1199" priority="569">
      <formula>IF($AJ19=0,1,0)</formula>
    </cfRule>
  </conditionalFormatting>
  <conditionalFormatting sqref="CH19:CH50">
    <cfRule type="expression" dxfId="1198" priority="568">
      <formula>IF($AH19=0,1,0)</formula>
    </cfRule>
  </conditionalFormatting>
  <conditionalFormatting sqref="CG19:CG50">
    <cfRule type="expression" dxfId="1197" priority="567">
      <formula>IF($AJ19=0,1,0)</formula>
    </cfRule>
  </conditionalFormatting>
  <conditionalFormatting sqref="CN19:CN37">
    <cfRule type="expression" dxfId="1196" priority="564">
      <formula>IF($AH19=0,1,0)</formula>
    </cfRule>
  </conditionalFormatting>
  <conditionalFormatting sqref="CN19:CN37">
    <cfRule type="expression" dxfId="1195" priority="563">
      <formula>IF($AH19=0,1,0)</formula>
    </cfRule>
  </conditionalFormatting>
  <conditionalFormatting sqref="CN19:CN37">
    <cfRule type="expression" dxfId="1194" priority="562">
      <formula>IF($AH19=0,1,0)</formula>
    </cfRule>
  </conditionalFormatting>
  <conditionalFormatting sqref="CT36:CT50">
    <cfRule type="expression" dxfId="1193" priority="559">
      <formula>IF($AH36=0,1,0)</formula>
    </cfRule>
  </conditionalFormatting>
  <conditionalFormatting sqref="CS36:CS50">
    <cfRule type="expression" dxfId="1192" priority="558">
      <formula>IF($AJ36=0,1,0)</formula>
    </cfRule>
  </conditionalFormatting>
  <conditionalFormatting sqref="CT36:CT50">
    <cfRule type="expression" dxfId="1191" priority="557">
      <formula>IF($AH36=0,1,0)</formula>
    </cfRule>
  </conditionalFormatting>
  <conditionalFormatting sqref="CS36:CS50">
    <cfRule type="expression" dxfId="1190" priority="556">
      <formula>IF($AJ36=0,1,0)</formula>
    </cfRule>
  </conditionalFormatting>
  <conditionalFormatting sqref="CT36:CT50">
    <cfRule type="expression" dxfId="1189" priority="555">
      <formula>IF($AH36=0,1,0)</formula>
    </cfRule>
  </conditionalFormatting>
  <conditionalFormatting sqref="CS36:CS50">
    <cfRule type="expression" dxfId="1188" priority="554">
      <formula>IF($AJ36=0,1,0)</formula>
    </cfRule>
  </conditionalFormatting>
  <conditionalFormatting sqref="CZ19:CZ334">
    <cfRule type="expression" dxfId="1187" priority="551">
      <formula>IF($AH19=0,1,0)</formula>
    </cfRule>
  </conditionalFormatting>
  <conditionalFormatting sqref="CY19:CY334">
    <cfRule type="expression" dxfId="1186" priority="550">
      <formula>IF($AJ19=0,1,0)</formula>
    </cfRule>
  </conditionalFormatting>
  <conditionalFormatting sqref="CZ19:CZ334">
    <cfRule type="expression" dxfId="1185" priority="549">
      <formula>IF($AH19=0,1,0)</formula>
    </cfRule>
  </conditionalFormatting>
  <conditionalFormatting sqref="CY19:CY334">
    <cfRule type="expression" dxfId="1184" priority="548">
      <formula>IF($AJ19=0,1,0)</formula>
    </cfRule>
  </conditionalFormatting>
  <conditionalFormatting sqref="CZ19:CZ334">
    <cfRule type="expression" dxfId="1183" priority="547">
      <formula>IF($AH19=0,1,0)</formula>
    </cfRule>
  </conditionalFormatting>
  <conditionalFormatting sqref="CY19:CY334">
    <cfRule type="expression" dxfId="1182" priority="546">
      <formula>IF($AJ19=0,1,0)</formula>
    </cfRule>
  </conditionalFormatting>
  <conditionalFormatting sqref="DF19:DF334">
    <cfRule type="expression" dxfId="1181" priority="543">
      <formula>IF($AH19=0,1,0)</formula>
    </cfRule>
  </conditionalFormatting>
  <conditionalFormatting sqref="DF19:DF334">
    <cfRule type="expression" dxfId="1180" priority="542">
      <formula>IF($AH19=0,1,0)</formula>
    </cfRule>
  </conditionalFormatting>
  <conditionalFormatting sqref="DF19:DF334">
    <cfRule type="expression" dxfId="1179" priority="541">
      <formula>IF($AH19=0,1,0)</formula>
    </cfRule>
  </conditionalFormatting>
  <conditionalFormatting sqref="DL19:DL334">
    <cfRule type="expression" dxfId="1178" priority="538">
      <formula>IF($AH19=0,1,0)</formula>
    </cfRule>
  </conditionalFormatting>
  <conditionalFormatting sqref="DK19:DK334">
    <cfRule type="expression" dxfId="1177" priority="537">
      <formula>IF($AJ19=0,1,0)</formula>
    </cfRule>
  </conditionalFormatting>
  <conditionalFormatting sqref="DL19:DL334">
    <cfRule type="expression" dxfId="1176" priority="536">
      <formula>IF($AH19=0,1,0)</formula>
    </cfRule>
  </conditionalFormatting>
  <conditionalFormatting sqref="DK19:DK334">
    <cfRule type="expression" dxfId="1175" priority="535">
      <formula>IF($AJ19=0,1,0)</formula>
    </cfRule>
  </conditionalFormatting>
  <conditionalFormatting sqref="DL19:DL334">
    <cfRule type="expression" dxfId="1174" priority="534">
      <formula>IF($AH19=0,1,0)</formula>
    </cfRule>
  </conditionalFormatting>
  <conditionalFormatting sqref="DK19:DK334">
    <cfRule type="expression" dxfId="1173" priority="533">
      <formula>IF($AJ19=0,1,0)</formula>
    </cfRule>
  </conditionalFormatting>
  <conditionalFormatting sqref="DX19:DX334">
    <cfRule type="expression" dxfId="1172" priority="528">
      <formula>IF($AH19=0,1,0)</formula>
    </cfRule>
  </conditionalFormatting>
  <conditionalFormatting sqref="DW19:DW334">
    <cfRule type="expression" dxfId="1171" priority="527">
      <formula>IF($AJ19=0,1,0)</formula>
    </cfRule>
  </conditionalFormatting>
  <conditionalFormatting sqref="DX19:DX334">
    <cfRule type="expression" dxfId="1170" priority="526">
      <formula>IF($AH19=0,1,0)</formula>
    </cfRule>
  </conditionalFormatting>
  <conditionalFormatting sqref="DW19:DW334">
    <cfRule type="expression" dxfId="1169" priority="525">
      <formula>IF($AJ19=0,1,0)</formula>
    </cfRule>
  </conditionalFormatting>
  <conditionalFormatting sqref="DX19:DX334">
    <cfRule type="expression" dxfId="1168" priority="524">
      <formula>IF($AH19=0,1,0)</formula>
    </cfRule>
  </conditionalFormatting>
  <conditionalFormatting sqref="DW19:DW334">
    <cfRule type="expression" dxfId="1167" priority="523">
      <formula>IF($AJ19=0,1,0)</formula>
    </cfRule>
  </conditionalFormatting>
  <conditionalFormatting sqref="CM19:CM37">
    <cfRule type="expression" dxfId="1166" priority="520">
      <formula>IF($AJ19=0,1,0)</formula>
    </cfRule>
  </conditionalFormatting>
  <conditionalFormatting sqref="CM19:CM37">
    <cfRule type="expression" dxfId="1165" priority="519">
      <formula>IF($AJ19=0,1,0)</formula>
    </cfRule>
  </conditionalFormatting>
  <conditionalFormatting sqref="CM19:CM37">
    <cfRule type="expression" dxfId="1164" priority="518">
      <formula>IF($AJ19=0,1,0)</formula>
    </cfRule>
  </conditionalFormatting>
  <conditionalFormatting sqref="EC19:EC334">
    <cfRule type="expression" dxfId="1163" priority="514">
      <formula>IF($AJ19=0,1,0)</formula>
    </cfRule>
  </conditionalFormatting>
  <conditionalFormatting sqref="EC19:EC334">
    <cfRule type="expression" dxfId="1162" priority="516">
      <formula>IF($AJ19=0,1,0)</formula>
    </cfRule>
  </conditionalFormatting>
  <conditionalFormatting sqref="EC19:EC334">
    <cfRule type="expression" dxfId="1161" priority="515">
      <formula>IF($AJ19=0,1,0)</formula>
    </cfRule>
  </conditionalFormatting>
  <conditionalFormatting sqref="DR19:DR334">
    <cfRule type="expression" dxfId="1160" priority="511">
      <formula>IF($AH19=0,1,0)</formula>
    </cfRule>
  </conditionalFormatting>
  <conditionalFormatting sqref="DR19:DR334">
    <cfRule type="expression" dxfId="1159" priority="510">
      <formula>IF($AH19=0,1,0)</formula>
    </cfRule>
  </conditionalFormatting>
  <conditionalFormatting sqref="DR19:DR334">
    <cfRule type="expression" dxfId="1158" priority="509">
      <formula>IF($AH19=0,1,0)</formula>
    </cfRule>
  </conditionalFormatting>
  <conditionalFormatting sqref="DQ19:DQ334">
    <cfRule type="expression" dxfId="1157" priority="507">
      <formula>IF($AJ19=0,1,0)</formula>
    </cfRule>
  </conditionalFormatting>
  <conditionalFormatting sqref="DQ19:DQ334">
    <cfRule type="expression" dxfId="1156" priority="506">
      <formula>IF($AJ19=0,1,0)</formula>
    </cfRule>
  </conditionalFormatting>
  <conditionalFormatting sqref="DQ19:DQ334">
    <cfRule type="expression" dxfId="1155" priority="505">
      <formula>IF($AJ19=0,1,0)</formula>
    </cfRule>
  </conditionalFormatting>
  <conditionalFormatting sqref="BJ18:BJ28">
    <cfRule type="expression" dxfId="1154" priority="501">
      <formula>IF($AH18=0,1,0)</formula>
    </cfRule>
  </conditionalFormatting>
  <conditionalFormatting sqref="BI18:BI28">
    <cfRule type="expression" dxfId="1153" priority="500">
      <formula>IF($AJ18=0,1,0)</formula>
    </cfRule>
  </conditionalFormatting>
  <conditionalFormatting sqref="DE19:DE334">
    <cfRule type="expression" dxfId="1152" priority="435">
      <formula>IF($AJ19=0,1,0)</formula>
    </cfRule>
  </conditionalFormatting>
  <conditionalFormatting sqref="BU19:BU334">
    <cfRule type="expression" dxfId="1151" priority="416">
      <formula>IF($AJ19=0,1,0)</formula>
    </cfRule>
  </conditionalFormatting>
  <conditionalFormatting sqref="AY18:AY334">
    <cfRule type="expression" dxfId="1150" priority="5319">
      <formula>IF(AND(AY18&lt;&gt;0,COUNTIF(AK$18:AK$450,AK18)&gt;1),1,0)</formula>
    </cfRule>
  </conditionalFormatting>
  <conditionalFormatting sqref="CN38">
    <cfRule type="expression" dxfId="1149" priority="373">
      <formula>IF($AH38=0,1,0)</formula>
    </cfRule>
  </conditionalFormatting>
  <conditionalFormatting sqref="CM38">
    <cfRule type="expression" dxfId="1148" priority="372">
      <formula>IF($AJ38=0,1,0)</formula>
    </cfRule>
  </conditionalFormatting>
  <conditionalFormatting sqref="CN38">
    <cfRule type="expression" dxfId="1147" priority="371">
      <formula>IF($AH38=0,1,0)</formula>
    </cfRule>
  </conditionalFormatting>
  <conditionalFormatting sqref="CM38">
    <cfRule type="expression" dxfId="1146" priority="370">
      <formula>IF($AJ38=0,1,0)</formula>
    </cfRule>
  </conditionalFormatting>
  <conditionalFormatting sqref="CN38">
    <cfRule type="expression" dxfId="1145" priority="369">
      <formula>IF($AH38=0,1,0)</formula>
    </cfRule>
  </conditionalFormatting>
  <conditionalFormatting sqref="CM38">
    <cfRule type="expression" dxfId="1144" priority="368">
      <formula>IF($AJ38=0,1,0)</formula>
    </cfRule>
  </conditionalFormatting>
  <conditionalFormatting sqref="CN40">
    <cfRule type="expression" dxfId="1143" priority="367">
      <formula>IF($AH40=0,1,0)</formula>
    </cfRule>
  </conditionalFormatting>
  <conditionalFormatting sqref="CM40">
    <cfRule type="expression" dxfId="1142" priority="366">
      <formula>IF($AJ40=0,1,0)</formula>
    </cfRule>
  </conditionalFormatting>
  <conditionalFormatting sqref="CN40">
    <cfRule type="expression" dxfId="1141" priority="365">
      <formula>IF($AH40=0,1,0)</formula>
    </cfRule>
  </conditionalFormatting>
  <conditionalFormatting sqref="CM40">
    <cfRule type="expression" dxfId="1140" priority="364">
      <formula>IF($AJ40=0,1,0)</formula>
    </cfRule>
  </conditionalFormatting>
  <conditionalFormatting sqref="CN40">
    <cfRule type="expression" dxfId="1139" priority="363">
      <formula>IF($AH40=0,1,0)</formula>
    </cfRule>
  </conditionalFormatting>
  <conditionalFormatting sqref="CM40">
    <cfRule type="expression" dxfId="1138" priority="362">
      <formula>IF($AJ40=0,1,0)</formula>
    </cfRule>
  </conditionalFormatting>
  <conditionalFormatting sqref="CT35">
    <cfRule type="expression" dxfId="1137" priority="361">
      <formula>IF($AH35=0,1,0)</formula>
    </cfRule>
  </conditionalFormatting>
  <conditionalFormatting sqref="CS35">
    <cfRule type="expression" dxfId="1136" priority="360">
      <formula>IF($AJ35=0,1,0)</formula>
    </cfRule>
  </conditionalFormatting>
  <conditionalFormatting sqref="CT35">
    <cfRule type="expression" dxfId="1135" priority="359">
      <formula>IF($AH35=0,1,0)</formula>
    </cfRule>
  </conditionalFormatting>
  <conditionalFormatting sqref="CS35">
    <cfRule type="expression" dxfId="1134" priority="358">
      <formula>IF($AJ35=0,1,0)</formula>
    </cfRule>
  </conditionalFormatting>
  <conditionalFormatting sqref="CT35">
    <cfRule type="expression" dxfId="1133" priority="357">
      <formula>IF($AH35=0,1,0)</formula>
    </cfRule>
  </conditionalFormatting>
  <conditionalFormatting sqref="CS35">
    <cfRule type="expression" dxfId="1132" priority="356">
      <formula>IF($AJ35=0,1,0)</formula>
    </cfRule>
  </conditionalFormatting>
  <conditionalFormatting sqref="CH51">
    <cfRule type="expression" dxfId="1131" priority="349">
      <formula>IF($AH51=0,1,0)</formula>
    </cfRule>
  </conditionalFormatting>
  <conditionalFormatting sqref="CG51">
    <cfRule type="expression" dxfId="1130" priority="348">
      <formula>IF($AJ51=0,1,0)</formula>
    </cfRule>
  </conditionalFormatting>
  <conditionalFormatting sqref="CH51">
    <cfRule type="expression" dxfId="1129" priority="347">
      <formula>IF($AH51=0,1,0)</formula>
    </cfRule>
  </conditionalFormatting>
  <conditionalFormatting sqref="CG51">
    <cfRule type="expression" dxfId="1128" priority="346">
      <formula>IF($AJ51=0,1,0)</formula>
    </cfRule>
  </conditionalFormatting>
  <conditionalFormatting sqref="CH51">
    <cfRule type="expression" dxfId="1127" priority="345">
      <formula>IF($AH51=0,1,0)</formula>
    </cfRule>
  </conditionalFormatting>
  <conditionalFormatting sqref="CG51">
    <cfRule type="expression" dxfId="1126" priority="344">
      <formula>IF($AJ51=0,1,0)</formula>
    </cfRule>
  </conditionalFormatting>
  <conditionalFormatting sqref="CN51">
    <cfRule type="expression" dxfId="1125" priority="343">
      <formula>IF($AH51=0,1,0)</formula>
    </cfRule>
  </conditionalFormatting>
  <conditionalFormatting sqref="CN51">
    <cfRule type="expression" dxfId="1124" priority="342">
      <formula>IF($AH51=0,1,0)</formula>
    </cfRule>
  </conditionalFormatting>
  <conditionalFormatting sqref="CN51">
    <cfRule type="expression" dxfId="1123" priority="341">
      <formula>IF($AH51=0,1,0)</formula>
    </cfRule>
  </conditionalFormatting>
  <conditionalFormatting sqref="CT51">
    <cfRule type="expression" dxfId="1122" priority="340">
      <formula>IF($AH51=0,1,0)</formula>
    </cfRule>
  </conditionalFormatting>
  <conditionalFormatting sqref="CS51">
    <cfRule type="expression" dxfId="1121" priority="339">
      <formula>IF($AJ51=0,1,0)</formula>
    </cfRule>
  </conditionalFormatting>
  <conditionalFormatting sqref="CT51">
    <cfRule type="expression" dxfId="1120" priority="338">
      <formula>IF($AH51=0,1,0)</formula>
    </cfRule>
  </conditionalFormatting>
  <conditionalFormatting sqref="CS51">
    <cfRule type="expression" dxfId="1119" priority="337">
      <formula>IF($AJ51=0,1,0)</formula>
    </cfRule>
  </conditionalFormatting>
  <conditionalFormatting sqref="CT51">
    <cfRule type="expression" dxfId="1118" priority="336">
      <formula>IF($AH51=0,1,0)</formula>
    </cfRule>
  </conditionalFormatting>
  <conditionalFormatting sqref="CS51">
    <cfRule type="expression" dxfId="1117" priority="335">
      <formula>IF($AJ51=0,1,0)</formula>
    </cfRule>
  </conditionalFormatting>
  <conditionalFormatting sqref="CM51">
    <cfRule type="expression" dxfId="1116" priority="334">
      <formula>IF($AJ51=0,1,0)</formula>
    </cfRule>
  </conditionalFormatting>
  <conditionalFormatting sqref="CM51">
    <cfRule type="expression" dxfId="1115" priority="333">
      <formula>IF($AJ51=0,1,0)</formula>
    </cfRule>
  </conditionalFormatting>
  <conditionalFormatting sqref="CM51">
    <cfRule type="expression" dxfId="1114" priority="332">
      <formula>IF($AJ51=0,1,0)</formula>
    </cfRule>
  </conditionalFormatting>
  <conditionalFormatting sqref="BP50">
    <cfRule type="expression" dxfId="1113" priority="329">
      <formula>IF($AH50=0,1,0)</formula>
    </cfRule>
  </conditionalFormatting>
  <conditionalFormatting sqref="BO50">
    <cfRule type="expression" dxfId="1112" priority="328">
      <formula>IF($AJ50=0,1,0)</formula>
    </cfRule>
  </conditionalFormatting>
  <conditionalFormatting sqref="BP57:BP58">
    <cfRule type="expression" dxfId="1111" priority="327">
      <formula>IF($AH57=0,1,0)</formula>
    </cfRule>
  </conditionalFormatting>
  <conditionalFormatting sqref="BO57:BO58">
    <cfRule type="expression" dxfId="1110" priority="326">
      <formula>IF($AJ57=0,1,0)</formula>
    </cfRule>
  </conditionalFormatting>
  <conditionalFormatting sqref="BP67:BP68">
    <cfRule type="expression" dxfId="1109" priority="325">
      <formula>IF($AH67=0,1,0)</formula>
    </cfRule>
  </conditionalFormatting>
  <conditionalFormatting sqref="BO67:BO68">
    <cfRule type="expression" dxfId="1108" priority="324">
      <formula>IF($AJ67=0,1,0)</formula>
    </cfRule>
  </conditionalFormatting>
  <conditionalFormatting sqref="BP20">
    <cfRule type="expression" dxfId="1107" priority="323">
      <formula>IF($AH20=0,1,0)</formula>
    </cfRule>
  </conditionalFormatting>
  <conditionalFormatting sqref="BO20">
    <cfRule type="expression" dxfId="1106" priority="322">
      <formula>IF($AJ20=0,1,0)</formula>
    </cfRule>
  </conditionalFormatting>
  <conditionalFormatting sqref="CB51:CB53">
    <cfRule type="expression" dxfId="1105" priority="319">
      <formula>IF($AH51=0,1,0)</formula>
    </cfRule>
  </conditionalFormatting>
  <conditionalFormatting sqref="CA51:CA53">
    <cfRule type="expression" dxfId="1104" priority="318">
      <formula>IF($AJ51=0,1,0)</formula>
    </cfRule>
  </conditionalFormatting>
  <conditionalFormatting sqref="CB51:CB53">
    <cfRule type="expression" dxfId="1103" priority="317">
      <formula>IF($AH51=0,1,0)</formula>
    </cfRule>
  </conditionalFormatting>
  <conditionalFormatting sqref="CA51:CA53">
    <cfRule type="expression" dxfId="1102" priority="316">
      <formula>IF($AJ51=0,1,0)</formula>
    </cfRule>
  </conditionalFormatting>
  <conditionalFormatting sqref="CB51:CB53">
    <cfRule type="expression" dxfId="1101" priority="315">
      <formula>IF($AH51=0,1,0)</formula>
    </cfRule>
  </conditionalFormatting>
  <conditionalFormatting sqref="CA51:CA53">
    <cfRule type="expression" dxfId="1100" priority="314">
      <formula>IF($AJ51=0,1,0)</formula>
    </cfRule>
  </conditionalFormatting>
  <conditionalFormatting sqref="CB50">
    <cfRule type="expression" dxfId="1099" priority="313">
      <formula>IF($AH50=0,1,0)</formula>
    </cfRule>
  </conditionalFormatting>
  <conditionalFormatting sqref="CA50">
    <cfRule type="expression" dxfId="1098" priority="312">
      <formula>IF($AJ50=0,1,0)</formula>
    </cfRule>
  </conditionalFormatting>
  <conditionalFormatting sqref="CB67">
    <cfRule type="expression" dxfId="1097" priority="311">
      <formula>IF($AH67=0,1,0)</formula>
    </cfRule>
  </conditionalFormatting>
  <conditionalFormatting sqref="CA67">
    <cfRule type="expression" dxfId="1096" priority="310">
      <formula>IF($AJ67=0,1,0)</formula>
    </cfRule>
  </conditionalFormatting>
  <conditionalFormatting sqref="CB59">
    <cfRule type="expression" dxfId="1095" priority="309">
      <formula>IF($AH59=0,1,0)</formula>
    </cfRule>
  </conditionalFormatting>
  <conditionalFormatting sqref="CA59">
    <cfRule type="expression" dxfId="1094" priority="308">
      <formula>IF($AJ59=0,1,0)</formula>
    </cfRule>
  </conditionalFormatting>
  <conditionalFormatting sqref="CB59">
    <cfRule type="expression" dxfId="1093" priority="307">
      <formula>IF($AH59=0,1,0)</formula>
    </cfRule>
  </conditionalFormatting>
  <conditionalFormatting sqref="CA59">
    <cfRule type="expression" dxfId="1092" priority="306">
      <formula>IF($AJ59=0,1,0)</formula>
    </cfRule>
  </conditionalFormatting>
  <conditionalFormatting sqref="CB59">
    <cfRule type="expression" dxfId="1091" priority="305">
      <formula>IF($AH59=0,1,0)</formula>
    </cfRule>
  </conditionalFormatting>
  <conditionalFormatting sqref="CA59">
    <cfRule type="expression" dxfId="1090" priority="304">
      <formula>IF($AJ59=0,1,0)</formula>
    </cfRule>
  </conditionalFormatting>
  <conditionalFormatting sqref="BJ29:BJ31">
    <cfRule type="expression" dxfId="1089" priority="303">
      <formula>IF($AH29=0,1,0)</formula>
    </cfRule>
  </conditionalFormatting>
  <conditionalFormatting sqref="BI29:BI31">
    <cfRule type="expression" dxfId="1088" priority="302">
      <formula>IF($AJ29=0,1,0)</formula>
    </cfRule>
  </conditionalFormatting>
  <conditionalFormatting sqref="BJ29:BJ31">
    <cfRule type="expression" dxfId="1087" priority="301">
      <formula>IF($AH29=0,1,0)</formula>
    </cfRule>
  </conditionalFormatting>
  <conditionalFormatting sqref="BI29:BI31">
    <cfRule type="expression" dxfId="1086" priority="300">
      <formula>IF($AJ29=0,1,0)</formula>
    </cfRule>
  </conditionalFormatting>
  <conditionalFormatting sqref="BJ29:BJ31">
    <cfRule type="expression" dxfId="1085" priority="299">
      <formula>IF($AH29=0,1,0)</formula>
    </cfRule>
  </conditionalFormatting>
  <conditionalFormatting sqref="BI29:BI31">
    <cfRule type="expression" dxfId="1084" priority="298">
      <formula>IF($AJ29=0,1,0)</formula>
    </cfRule>
  </conditionalFormatting>
  <conditionalFormatting sqref="CB60">
    <cfRule type="expression" dxfId="1083" priority="297">
      <formula>IF($AH60=0,1,0)</formula>
    </cfRule>
  </conditionalFormatting>
  <conditionalFormatting sqref="CA60">
    <cfRule type="expression" dxfId="1082" priority="296">
      <formula>IF($AJ60=0,1,0)</formula>
    </cfRule>
  </conditionalFormatting>
  <conditionalFormatting sqref="CB60">
    <cfRule type="expression" dxfId="1081" priority="295">
      <formula>IF($AH60=0,1,0)</formula>
    </cfRule>
  </conditionalFormatting>
  <conditionalFormatting sqref="CA60">
    <cfRule type="expression" dxfId="1080" priority="294">
      <formula>IF($AJ60=0,1,0)</formula>
    </cfRule>
  </conditionalFormatting>
  <conditionalFormatting sqref="CB60">
    <cfRule type="expression" dxfId="1079" priority="293">
      <formula>IF($AH60=0,1,0)</formula>
    </cfRule>
  </conditionalFormatting>
  <conditionalFormatting sqref="CA60">
    <cfRule type="expression" dxfId="1078" priority="292">
      <formula>IF($AJ60=0,1,0)</formula>
    </cfRule>
  </conditionalFormatting>
  <conditionalFormatting sqref="CB29:CB31">
    <cfRule type="expression" dxfId="1077" priority="291">
      <formula>IF($AH29=0,1,0)</formula>
    </cfRule>
  </conditionalFormatting>
  <conditionalFormatting sqref="CA29:CA31">
    <cfRule type="expression" dxfId="1076" priority="290">
      <formula>IF($AJ29=0,1,0)</formula>
    </cfRule>
  </conditionalFormatting>
  <conditionalFormatting sqref="CB29:CB31">
    <cfRule type="expression" dxfId="1075" priority="289">
      <formula>IF($AH29=0,1,0)</formula>
    </cfRule>
  </conditionalFormatting>
  <conditionalFormatting sqref="CA29:CA31">
    <cfRule type="expression" dxfId="1074" priority="288">
      <formula>IF($AJ29=0,1,0)</formula>
    </cfRule>
  </conditionalFormatting>
  <conditionalFormatting sqref="CB29:CB31">
    <cfRule type="expression" dxfId="1073" priority="287">
      <formula>IF($AH29=0,1,0)</formula>
    </cfRule>
  </conditionalFormatting>
  <conditionalFormatting sqref="CA29:CA31">
    <cfRule type="expression" dxfId="1072" priority="286">
      <formula>IF($AJ29=0,1,0)</formula>
    </cfRule>
  </conditionalFormatting>
  <conditionalFormatting sqref="CB57:CB58">
    <cfRule type="expression" dxfId="1071" priority="285">
      <formula>IF($AH57=0,1,0)</formula>
    </cfRule>
  </conditionalFormatting>
  <conditionalFormatting sqref="CA57:CA58">
    <cfRule type="expression" dxfId="1070" priority="284">
      <formula>IF($AJ57=0,1,0)</formula>
    </cfRule>
  </conditionalFormatting>
  <conditionalFormatting sqref="CB68">
    <cfRule type="expression" dxfId="1069" priority="283">
      <formula>IF($AH68=0,1,0)</formula>
    </cfRule>
  </conditionalFormatting>
  <conditionalFormatting sqref="CA68">
    <cfRule type="expression" dxfId="1068" priority="282">
      <formula>IF($AJ68=0,1,0)</formula>
    </cfRule>
  </conditionalFormatting>
  <conditionalFormatting sqref="EO18:EO334">
    <cfRule type="expression" dxfId="1067" priority="273">
      <formula>IF($AJ18=0,1,0)</formula>
    </cfRule>
  </conditionalFormatting>
  <conditionalFormatting sqref="EL3:EM3 EO3:EP3">
    <cfRule type="cellIs" dxfId="1066" priority="281" operator="notEqual">
      <formula>0</formula>
    </cfRule>
  </conditionalFormatting>
  <conditionalFormatting sqref="EL7:EL9 EM7:EP7">
    <cfRule type="cellIs" dxfId="1065" priority="280" operator="equal">
      <formula>0</formula>
    </cfRule>
  </conditionalFormatting>
  <conditionalFormatting sqref="EP19:EP334">
    <cfRule type="expression" dxfId="1064" priority="279">
      <formula>IF($AH19=0,1,0)</formula>
    </cfRule>
  </conditionalFormatting>
  <conditionalFormatting sqref="EP18">
    <cfRule type="expression" dxfId="1063" priority="278">
      <formula>IF($AH18=0,1,0)</formula>
    </cfRule>
  </conditionalFormatting>
  <conditionalFormatting sqref="EO18:EO334">
    <cfRule type="expression" dxfId="1062" priority="277">
      <formula>IF($AJ18=0,1,0)</formula>
    </cfRule>
  </conditionalFormatting>
  <conditionalFormatting sqref="EP18">
    <cfRule type="expression" dxfId="1061" priority="276">
      <formula>IF($AH18=0,1,0)</formula>
    </cfRule>
  </conditionalFormatting>
  <conditionalFormatting sqref="EO18:EO334">
    <cfRule type="expression" dxfId="1060" priority="275">
      <formula>IF($AJ18=0,1,0)</formula>
    </cfRule>
  </conditionalFormatting>
  <conditionalFormatting sqref="EP18">
    <cfRule type="expression" dxfId="1059" priority="274">
      <formula>IF($AH18=0,1,0)</formula>
    </cfRule>
  </conditionalFormatting>
  <conditionalFormatting sqref="EM17">
    <cfRule type="expression" dxfId="1058" priority="272">
      <formula>$B$2=1</formula>
    </cfRule>
  </conditionalFormatting>
  <conditionalFormatting sqref="EM18:EM334">
    <cfRule type="expression" dxfId="1057" priority="271">
      <formula>AND($AS18="WELD",$EG18&gt;0)</formula>
    </cfRule>
  </conditionalFormatting>
  <conditionalFormatting sqref="EU19:EU334">
    <cfRule type="expression" dxfId="1056" priority="262">
      <formula>IF($AJ19=0,1,0)</formula>
    </cfRule>
  </conditionalFormatting>
  <conditionalFormatting sqref="ER3:ES3 EU3:EV3">
    <cfRule type="cellIs" dxfId="1055" priority="270" operator="notEqual">
      <formula>0</formula>
    </cfRule>
  </conditionalFormatting>
  <conditionalFormatting sqref="ER7:ER9 ES7:EV7">
    <cfRule type="cellIs" dxfId="1054" priority="269" operator="equal">
      <formula>0</formula>
    </cfRule>
  </conditionalFormatting>
  <conditionalFormatting sqref="EV19:EV334">
    <cfRule type="expression" dxfId="1053" priority="268">
      <formula>IF($AH19=0,1,0)</formula>
    </cfRule>
  </conditionalFormatting>
  <conditionalFormatting sqref="EU19:EU334">
    <cfRule type="expression" dxfId="1052" priority="266">
      <formula>IF($AJ19=0,1,0)</formula>
    </cfRule>
  </conditionalFormatting>
  <conditionalFormatting sqref="EU19:EU334">
    <cfRule type="expression" dxfId="1051" priority="264">
      <formula>IF($AJ19=0,1,0)</formula>
    </cfRule>
  </conditionalFormatting>
  <conditionalFormatting sqref="ES17">
    <cfRule type="expression" dxfId="1050" priority="261">
      <formula>$B$2=1</formula>
    </cfRule>
  </conditionalFormatting>
  <conditionalFormatting sqref="ES19:ES334">
    <cfRule type="expression" dxfId="1049" priority="260">
      <formula>AND($AS19="WELD",$EG19&gt;0)</formula>
    </cfRule>
  </conditionalFormatting>
  <conditionalFormatting sqref="FA19:FA334">
    <cfRule type="expression" dxfId="1048" priority="251">
      <formula>IF($AJ19=0,1,0)</formula>
    </cfRule>
  </conditionalFormatting>
  <conditionalFormatting sqref="EX3:EY3 FA3:FB3">
    <cfRule type="cellIs" dxfId="1047" priority="259" operator="notEqual">
      <formula>0</formula>
    </cfRule>
  </conditionalFormatting>
  <conditionalFormatting sqref="EX7:EX9 EY7:FB7">
    <cfRule type="cellIs" dxfId="1046" priority="258" operator="equal">
      <formula>0</formula>
    </cfRule>
  </conditionalFormatting>
  <conditionalFormatting sqref="FB19:FB334">
    <cfRule type="expression" dxfId="1045" priority="257">
      <formula>IF($AH19=0,1,0)</formula>
    </cfRule>
  </conditionalFormatting>
  <conditionalFormatting sqref="FA19:FA334">
    <cfRule type="expression" dxfId="1044" priority="255">
      <formula>IF($AJ19=0,1,0)</formula>
    </cfRule>
  </conditionalFormatting>
  <conditionalFormatting sqref="FA19:FA334">
    <cfRule type="expression" dxfId="1043" priority="253">
      <formula>IF($AJ19=0,1,0)</formula>
    </cfRule>
  </conditionalFormatting>
  <conditionalFormatting sqref="EY17">
    <cfRule type="expression" dxfId="1042" priority="250">
      <formula>$B$2=1</formula>
    </cfRule>
  </conditionalFormatting>
  <conditionalFormatting sqref="EY19:EY334">
    <cfRule type="expression" dxfId="1041" priority="249">
      <formula>AND($AS19="WELD",$EG19&gt;0)</formula>
    </cfRule>
  </conditionalFormatting>
  <conditionalFormatting sqref="FG19:FG334">
    <cfRule type="expression" dxfId="1040" priority="240">
      <formula>IF($AJ19=0,1,0)</formula>
    </cfRule>
  </conditionalFormatting>
  <conditionalFormatting sqref="FD3:FE3 FG3:FH3">
    <cfRule type="cellIs" dxfId="1039" priority="248" operator="notEqual">
      <formula>0</formula>
    </cfRule>
  </conditionalFormatting>
  <conditionalFormatting sqref="FD7:FD9 FE7:FH7">
    <cfRule type="cellIs" dxfId="1038" priority="247" operator="equal">
      <formula>0</formula>
    </cfRule>
  </conditionalFormatting>
  <conditionalFormatting sqref="FH19:FH334">
    <cfRule type="expression" dxfId="1037" priority="246">
      <formula>IF($AH19=0,1,0)</formula>
    </cfRule>
  </conditionalFormatting>
  <conditionalFormatting sqref="FG19:FG334">
    <cfRule type="expression" dxfId="1036" priority="244">
      <formula>IF($AJ19=0,1,0)</formula>
    </cfRule>
  </conditionalFormatting>
  <conditionalFormatting sqref="GR19:GR334">
    <cfRule type="expression" dxfId="1035" priority="180">
      <formula>IF($AH19=0,1,0)</formula>
    </cfRule>
  </conditionalFormatting>
  <conditionalFormatting sqref="FG19:FG334">
    <cfRule type="expression" dxfId="1034" priority="242">
      <formula>IF($AJ19=0,1,0)</formula>
    </cfRule>
  </conditionalFormatting>
  <conditionalFormatting sqref="FE17">
    <cfRule type="expression" dxfId="1033" priority="239">
      <formula>$B$2=1</formula>
    </cfRule>
  </conditionalFormatting>
  <conditionalFormatting sqref="FE19:FE334">
    <cfRule type="expression" dxfId="1032" priority="238">
      <formula>AND($AS19="WELD",$EG19&gt;0)</formula>
    </cfRule>
  </conditionalFormatting>
  <conditionalFormatting sqref="FM19:FM334">
    <cfRule type="expression" dxfId="1031" priority="229">
      <formula>IF($AJ19=0,1,0)</formula>
    </cfRule>
  </conditionalFormatting>
  <conditionalFormatting sqref="FJ3:FK3 FM3:FN3">
    <cfRule type="cellIs" dxfId="1030" priority="237" operator="notEqual">
      <formula>0</formula>
    </cfRule>
  </conditionalFormatting>
  <conditionalFormatting sqref="FJ7:FJ9 FK7:FN7">
    <cfRule type="cellIs" dxfId="1029" priority="236" operator="equal">
      <formula>0</formula>
    </cfRule>
  </conditionalFormatting>
  <conditionalFormatting sqref="FN19:FN334">
    <cfRule type="expression" dxfId="1028" priority="235">
      <formula>IF($AH19=0,1,0)</formula>
    </cfRule>
  </conditionalFormatting>
  <conditionalFormatting sqref="FM19:FM334">
    <cfRule type="expression" dxfId="1027" priority="233">
      <formula>IF($AJ19=0,1,0)</formula>
    </cfRule>
  </conditionalFormatting>
  <conditionalFormatting sqref="FM19:FM334">
    <cfRule type="expression" dxfId="1026" priority="231">
      <formula>IF($AJ19=0,1,0)</formula>
    </cfRule>
  </conditionalFormatting>
  <conditionalFormatting sqref="FK17">
    <cfRule type="expression" dxfId="1025" priority="228">
      <formula>$B$2=1</formula>
    </cfRule>
  </conditionalFormatting>
  <conditionalFormatting sqref="FK19:FK334">
    <cfRule type="expression" dxfId="1024" priority="227">
      <formula>AND($AS19="WELD",$EG19&gt;0)</formula>
    </cfRule>
  </conditionalFormatting>
  <conditionalFormatting sqref="FS19:FS334">
    <cfRule type="expression" dxfId="1023" priority="218">
      <formula>IF($AJ19=0,1,0)</formula>
    </cfRule>
  </conditionalFormatting>
  <conditionalFormatting sqref="FP3:FQ3 FS3:FT3">
    <cfRule type="cellIs" dxfId="1022" priority="226" operator="notEqual">
      <formula>0</formula>
    </cfRule>
  </conditionalFormatting>
  <conditionalFormatting sqref="FP7:FP9 FQ7:FT7">
    <cfRule type="cellIs" dxfId="1021" priority="225" operator="equal">
      <formula>0</formula>
    </cfRule>
  </conditionalFormatting>
  <conditionalFormatting sqref="FT19:FT334">
    <cfRule type="expression" dxfId="1020" priority="224">
      <formula>IF($AH19=0,1,0)</formula>
    </cfRule>
  </conditionalFormatting>
  <conditionalFormatting sqref="FS19:FS334">
    <cfRule type="expression" dxfId="1019" priority="222">
      <formula>IF($AJ19=0,1,0)</formula>
    </cfRule>
  </conditionalFormatting>
  <conditionalFormatting sqref="FS19:FS334">
    <cfRule type="expression" dxfId="1018" priority="220">
      <formula>IF($AJ19=0,1,0)</formula>
    </cfRule>
  </conditionalFormatting>
  <conditionalFormatting sqref="FQ17">
    <cfRule type="expression" dxfId="1017" priority="217">
      <formula>$B$2=1</formula>
    </cfRule>
  </conditionalFormatting>
  <conditionalFormatting sqref="FQ19:FQ334">
    <cfRule type="expression" dxfId="1016" priority="216">
      <formula>AND($AS19="WELD",$EG19&gt;0)</formula>
    </cfRule>
  </conditionalFormatting>
  <conditionalFormatting sqref="FY19:FY334">
    <cfRule type="expression" dxfId="1015" priority="207">
      <formula>IF($AJ19=0,1,0)</formula>
    </cfRule>
  </conditionalFormatting>
  <conditionalFormatting sqref="FV3:FW3 FY3:FZ3">
    <cfRule type="cellIs" dxfId="1014" priority="215" operator="notEqual">
      <formula>0</formula>
    </cfRule>
  </conditionalFormatting>
  <conditionalFormatting sqref="FV7:FV9 FW7:FZ7">
    <cfRule type="cellIs" dxfId="1013" priority="214" operator="equal">
      <formula>0</formula>
    </cfRule>
  </conditionalFormatting>
  <conditionalFormatting sqref="FZ19:FZ334">
    <cfRule type="expression" dxfId="1012" priority="213">
      <formula>IF($AH19=0,1,0)</formula>
    </cfRule>
  </conditionalFormatting>
  <conditionalFormatting sqref="FY19:FY334">
    <cfRule type="expression" dxfId="1011" priority="211">
      <formula>IF($AJ19=0,1,0)</formula>
    </cfRule>
  </conditionalFormatting>
  <conditionalFormatting sqref="FY19:FY334">
    <cfRule type="expression" dxfId="1010" priority="209">
      <formula>IF($AJ19=0,1,0)</formula>
    </cfRule>
  </conditionalFormatting>
  <conditionalFormatting sqref="FW17">
    <cfRule type="expression" dxfId="1009" priority="206">
      <formula>$B$2=1</formula>
    </cfRule>
  </conditionalFormatting>
  <conditionalFormatting sqref="FW19:FW334">
    <cfRule type="expression" dxfId="1008" priority="205">
      <formula>AND($AS19="WELD",$EG19&gt;0)</formula>
    </cfRule>
  </conditionalFormatting>
  <conditionalFormatting sqref="GE19:GE334">
    <cfRule type="expression" dxfId="1007" priority="196">
      <formula>IF($AJ19=0,1,0)</formula>
    </cfRule>
  </conditionalFormatting>
  <conditionalFormatting sqref="GB3:GC3 GE3:GF3">
    <cfRule type="cellIs" dxfId="1006" priority="204" operator="notEqual">
      <formula>0</formula>
    </cfRule>
  </conditionalFormatting>
  <conditionalFormatting sqref="GB7:GB9 GC7:GF7">
    <cfRule type="cellIs" dxfId="1005" priority="203" operator="equal">
      <formula>0</formula>
    </cfRule>
  </conditionalFormatting>
  <conditionalFormatting sqref="GF19:GF334">
    <cfRule type="expression" dxfId="1004" priority="202">
      <formula>IF($AH19=0,1,0)</formula>
    </cfRule>
  </conditionalFormatting>
  <conditionalFormatting sqref="GE19:GE334">
    <cfRule type="expression" dxfId="1003" priority="200">
      <formula>IF($AJ19=0,1,0)</formula>
    </cfRule>
  </conditionalFormatting>
  <conditionalFormatting sqref="GE19:GE334">
    <cfRule type="expression" dxfId="1002" priority="198">
      <formula>IF($AJ19=0,1,0)</formula>
    </cfRule>
  </conditionalFormatting>
  <conditionalFormatting sqref="GC17">
    <cfRule type="expression" dxfId="1001" priority="195">
      <formula>$B$2=1</formula>
    </cfRule>
  </conditionalFormatting>
  <conditionalFormatting sqref="GC19:GC334">
    <cfRule type="expression" dxfId="1000" priority="194">
      <formula>AND($AS19="WELD",$EG19&gt;0)</formula>
    </cfRule>
  </conditionalFormatting>
  <conditionalFormatting sqref="GK19:GK334">
    <cfRule type="expression" dxfId="999" priority="185">
      <formula>IF($AJ19=0,1,0)</formula>
    </cfRule>
  </conditionalFormatting>
  <conditionalFormatting sqref="GH3:GI3 GK3:GL3">
    <cfRule type="cellIs" dxfId="998" priority="193" operator="notEqual">
      <formula>0</formula>
    </cfRule>
  </conditionalFormatting>
  <conditionalFormatting sqref="GH7:GH9 GI7:GL7">
    <cfRule type="cellIs" dxfId="997" priority="192" operator="equal">
      <formula>0</formula>
    </cfRule>
  </conditionalFormatting>
  <conditionalFormatting sqref="GL19:GL334">
    <cfRule type="expression" dxfId="996" priority="191">
      <formula>IF($AH19=0,1,0)</formula>
    </cfRule>
  </conditionalFormatting>
  <conditionalFormatting sqref="GK19:GK334">
    <cfRule type="expression" dxfId="995" priority="189">
      <formula>IF($AJ19=0,1,0)</formula>
    </cfRule>
  </conditionalFormatting>
  <conditionalFormatting sqref="GK19:GK334">
    <cfRule type="expression" dxfId="994" priority="187">
      <formula>IF($AJ19=0,1,0)</formula>
    </cfRule>
  </conditionalFormatting>
  <conditionalFormatting sqref="HD19:HD334">
    <cfRule type="expression" dxfId="993" priority="158">
      <formula>IF($AH19=0,1,0)</formula>
    </cfRule>
  </conditionalFormatting>
  <conditionalFormatting sqref="GI17">
    <cfRule type="expression" dxfId="992" priority="184">
      <formula>$B$2=1</formula>
    </cfRule>
  </conditionalFormatting>
  <conditionalFormatting sqref="GI19:GI334">
    <cfRule type="expression" dxfId="991" priority="183">
      <formula>AND($AS19="WELD",$EG19&gt;0)</formula>
    </cfRule>
  </conditionalFormatting>
  <conditionalFormatting sqref="GQ19:GQ334">
    <cfRule type="expression" dxfId="990" priority="174">
      <formula>IF($AJ19=0,1,0)</formula>
    </cfRule>
  </conditionalFormatting>
  <conditionalFormatting sqref="GN3:GO3 GQ3:GR3">
    <cfRule type="cellIs" dxfId="989" priority="182" operator="notEqual">
      <formula>0</formula>
    </cfRule>
  </conditionalFormatting>
  <conditionalFormatting sqref="GN7:GN9 GO7:GR7">
    <cfRule type="cellIs" dxfId="988" priority="181" operator="equal">
      <formula>0</formula>
    </cfRule>
  </conditionalFormatting>
  <conditionalFormatting sqref="GQ19:GQ334">
    <cfRule type="expression" dxfId="987" priority="178">
      <formula>IF($AJ19=0,1,0)</formula>
    </cfRule>
  </conditionalFormatting>
  <conditionalFormatting sqref="GQ19:GQ334">
    <cfRule type="expression" dxfId="986" priority="176">
      <formula>IF($AJ19=0,1,0)</formula>
    </cfRule>
  </conditionalFormatting>
  <conditionalFormatting sqref="GO17">
    <cfRule type="expression" dxfId="985" priority="173">
      <formula>$B$2=1</formula>
    </cfRule>
  </conditionalFormatting>
  <conditionalFormatting sqref="GO19:GO334">
    <cfRule type="expression" dxfId="984" priority="172">
      <formula>AND($AS19="WELD",$EG19&gt;0)</formula>
    </cfRule>
  </conditionalFormatting>
  <conditionalFormatting sqref="GW19:GW334">
    <cfRule type="expression" dxfId="983" priority="163">
      <formula>IF($AJ19=0,1,0)</formula>
    </cfRule>
  </conditionalFormatting>
  <conditionalFormatting sqref="GT3:GU3 GW3:GX3">
    <cfRule type="cellIs" dxfId="982" priority="171" operator="notEqual">
      <formula>0</formula>
    </cfRule>
  </conditionalFormatting>
  <conditionalFormatting sqref="GT7:GT9 GU7:GX7">
    <cfRule type="cellIs" dxfId="981" priority="170" operator="equal">
      <formula>0</formula>
    </cfRule>
  </conditionalFormatting>
  <conditionalFormatting sqref="GX19:GX334">
    <cfRule type="expression" dxfId="980" priority="169">
      <formula>IF($AH19=0,1,0)</formula>
    </cfRule>
  </conditionalFormatting>
  <conditionalFormatting sqref="GW19:GW334">
    <cfRule type="expression" dxfId="979" priority="167">
      <formula>IF($AJ19=0,1,0)</formula>
    </cfRule>
  </conditionalFormatting>
  <conditionalFormatting sqref="GW19:GW334">
    <cfRule type="expression" dxfId="978" priority="165">
      <formula>IF($AJ19=0,1,0)</formula>
    </cfRule>
  </conditionalFormatting>
  <conditionalFormatting sqref="GU17">
    <cfRule type="expression" dxfId="977" priority="162">
      <formula>$B$2=1</formula>
    </cfRule>
  </conditionalFormatting>
  <conditionalFormatting sqref="GU19:GU334">
    <cfRule type="expression" dxfId="976" priority="161">
      <formula>AND($AS19="WELD",$EG19&gt;0)</formula>
    </cfRule>
  </conditionalFormatting>
  <conditionalFormatting sqref="HC19:HC334">
    <cfRule type="expression" dxfId="975" priority="152">
      <formula>IF($AJ19=0,1,0)</formula>
    </cfRule>
  </conditionalFormatting>
  <conditionalFormatting sqref="GZ3:HA3 HC3:HD3">
    <cfRule type="cellIs" dxfId="974" priority="160" operator="notEqual">
      <formula>0</formula>
    </cfRule>
  </conditionalFormatting>
  <conditionalFormatting sqref="GZ7:GZ9 HA7:HD7">
    <cfRule type="cellIs" dxfId="973" priority="159" operator="equal">
      <formula>0</formula>
    </cfRule>
  </conditionalFormatting>
  <conditionalFormatting sqref="HC19:HC334">
    <cfRule type="expression" dxfId="972" priority="156">
      <formula>IF($AJ19=0,1,0)</formula>
    </cfRule>
  </conditionalFormatting>
  <conditionalFormatting sqref="HC19:HC334">
    <cfRule type="expression" dxfId="971" priority="154">
      <formula>IF($AJ19=0,1,0)</formula>
    </cfRule>
  </conditionalFormatting>
  <conditionalFormatting sqref="HA17">
    <cfRule type="expression" dxfId="970" priority="151">
      <formula>$B$2=1</formula>
    </cfRule>
  </conditionalFormatting>
  <conditionalFormatting sqref="HA19:HA334">
    <cfRule type="expression" dxfId="969" priority="150">
      <formula>AND($AS19="WELD",$EG19&gt;0)</formula>
    </cfRule>
  </conditionalFormatting>
  <conditionalFormatting sqref="BV18">
    <cfRule type="expression" dxfId="968" priority="149">
      <formula>IF($AH18=0,1,0)</formula>
    </cfRule>
  </conditionalFormatting>
  <conditionalFormatting sqref="BU18">
    <cfRule type="expression" dxfId="967" priority="148">
      <formula>IF($AJ18=0,1,0)</formula>
    </cfRule>
  </conditionalFormatting>
  <conditionalFormatting sqref="BV18">
    <cfRule type="expression" dxfId="966" priority="147">
      <formula>IF($AH18=0,1,0)</formula>
    </cfRule>
  </conditionalFormatting>
  <conditionalFormatting sqref="BU18">
    <cfRule type="expression" dxfId="965" priority="146">
      <formula>IF($AJ18=0,1,0)</formula>
    </cfRule>
  </conditionalFormatting>
  <conditionalFormatting sqref="BV18">
    <cfRule type="expression" dxfId="964" priority="145">
      <formula>IF($AH18=0,1,0)</formula>
    </cfRule>
  </conditionalFormatting>
  <conditionalFormatting sqref="BU18">
    <cfRule type="expression" dxfId="963" priority="144">
      <formula>IF($AJ18=0,1,0)</formula>
    </cfRule>
  </conditionalFormatting>
  <conditionalFormatting sqref="CB18">
    <cfRule type="expression" dxfId="962" priority="143">
      <formula>IF($AH18=0,1,0)</formula>
    </cfRule>
  </conditionalFormatting>
  <conditionalFormatting sqref="CA18">
    <cfRule type="expression" dxfId="961" priority="142">
      <formula>IF($AJ18=0,1,0)</formula>
    </cfRule>
  </conditionalFormatting>
  <conditionalFormatting sqref="CB18">
    <cfRule type="expression" dxfId="960" priority="141">
      <formula>IF($AH18=0,1,0)</formula>
    </cfRule>
  </conditionalFormatting>
  <conditionalFormatting sqref="CA18">
    <cfRule type="expression" dxfId="959" priority="140">
      <formula>IF($AJ18=0,1,0)</formula>
    </cfRule>
  </conditionalFormatting>
  <conditionalFormatting sqref="CB18">
    <cfRule type="expression" dxfId="958" priority="139">
      <formula>IF($AH18=0,1,0)</formula>
    </cfRule>
  </conditionalFormatting>
  <conditionalFormatting sqref="CA18">
    <cfRule type="expression" dxfId="957" priority="138">
      <formula>IF($AJ18=0,1,0)</formula>
    </cfRule>
  </conditionalFormatting>
  <conditionalFormatting sqref="CH18">
    <cfRule type="expression" dxfId="956" priority="137">
      <formula>IF($AH18=0,1,0)</formula>
    </cfRule>
  </conditionalFormatting>
  <conditionalFormatting sqref="CG18">
    <cfRule type="expression" dxfId="955" priority="136">
      <formula>IF($AJ18=0,1,0)</formula>
    </cfRule>
  </conditionalFormatting>
  <conditionalFormatting sqref="CH18">
    <cfRule type="expression" dxfId="954" priority="135">
      <formula>IF($AH18=0,1,0)</formula>
    </cfRule>
  </conditionalFormatting>
  <conditionalFormatting sqref="CG18">
    <cfRule type="expression" dxfId="953" priority="134">
      <formula>IF($AJ18=0,1,0)</formula>
    </cfRule>
  </conditionalFormatting>
  <conditionalFormatting sqref="CH18">
    <cfRule type="expression" dxfId="952" priority="133">
      <formula>IF($AH18=0,1,0)</formula>
    </cfRule>
  </conditionalFormatting>
  <conditionalFormatting sqref="CG18">
    <cfRule type="expression" dxfId="951" priority="132">
      <formula>IF($AJ18=0,1,0)</formula>
    </cfRule>
  </conditionalFormatting>
  <conditionalFormatting sqref="CN18">
    <cfRule type="expression" dxfId="950" priority="131">
      <formula>IF($AH18=0,1,0)</formula>
    </cfRule>
  </conditionalFormatting>
  <conditionalFormatting sqref="CM18">
    <cfRule type="expression" dxfId="949" priority="130">
      <formula>IF($AJ18=0,1,0)</formula>
    </cfRule>
  </conditionalFormatting>
  <conditionalFormatting sqref="CN18">
    <cfRule type="expression" dxfId="948" priority="129">
      <formula>IF($AH18=0,1,0)</formula>
    </cfRule>
  </conditionalFormatting>
  <conditionalFormatting sqref="CM18">
    <cfRule type="expression" dxfId="947" priority="128">
      <formula>IF($AJ18=0,1,0)</formula>
    </cfRule>
  </conditionalFormatting>
  <conditionalFormatting sqref="CN18">
    <cfRule type="expression" dxfId="946" priority="127">
      <formula>IF($AH18=0,1,0)</formula>
    </cfRule>
  </conditionalFormatting>
  <conditionalFormatting sqref="CM18">
    <cfRule type="expression" dxfId="945" priority="126">
      <formula>IF($AJ18=0,1,0)</formula>
    </cfRule>
  </conditionalFormatting>
  <conditionalFormatting sqref="CT18">
    <cfRule type="expression" dxfId="944" priority="125">
      <formula>IF($AH18=0,1,0)</formula>
    </cfRule>
  </conditionalFormatting>
  <conditionalFormatting sqref="CS18">
    <cfRule type="expression" dxfId="943" priority="124">
      <formula>IF($AJ18=0,1,0)</formula>
    </cfRule>
  </conditionalFormatting>
  <conditionalFormatting sqref="CT18">
    <cfRule type="expression" dxfId="942" priority="123">
      <formula>IF($AH18=0,1,0)</formula>
    </cfRule>
  </conditionalFormatting>
  <conditionalFormatting sqref="CS18">
    <cfRule type="expression" dxfId="941" priority="122">
      <formula>IF($AJ18=0,1,0)</formula>
    </cfRule>
  </conditionalFormatting>
  <conditionalFormatting sqref="CT18">
    <cfRule type="expression" dxfId="940" priority="121">
      <formula>IF($AH18=0,1,0)</formula>
    </cfRule>
  </conditionalFormatting>
  <conditionalFormatting sqref="CS18">
    <cfRule type="expression" dxfId="939" priority="120">
      <formula>IF($AJ18=0,1,0)</formula>
    </cfRule>
  </conditionalFormatting>
  <conditionalFormatting sqref="CZ18">
    <cfRule type="expression" dxfId="938" priority="119">
      <formula>IF($AH18=0,1,0)</formula>
    </cfRule>
  </conditionalFormatting>
  <conditionalFormatting sqref="CY18">
    <cfRule type="expression" dxfId="937" priority="118">
      <formula>IF($AJ18=0,1,0)</formula>
    </cfRule>
  </conditionalFormatting>
  <conditionalFormatting sqref="CZ18">
    <cfRule type="expression" dxfId="936" priority="117">
      <formula>IF($AH18=0,1,0)</formula>
    </cfRule>
  </conditionalFormatting>
  <conditionalFormatting sqref="CY18">
    <cfRule type="expression" dxfId="935" priority="116">
      <formula>IF($AJ18=0,1,0)</formula>
    </cfRule>
  </conditionalFormatting>
  <conditionalFormatting sqref="CZ18">
    <cfRule type="expression" dxfId="934" priority="115">
      <formula>IF($AH18=0,1,0)</formula>
    </cfRule>
  </conditionalFormatting>
  <conditionalFormatting sqref="CY18">
    <cfRule type="expression" dxfId="933" priority="114">
      <formula>IF($AJ18=0,1,0)</formula>
    </cfRule>
  </conditionalFormatting>
  <conditionalFormatting sqref="DF18">
    <cfRule type="expression" dxfId="932" priority="113">
      <formula>IF($AH18=0,1,0)</formula>
    </cfRule>
  </conditionalFormatting>
  <conditionalFormatting sqref="DE18">
    <cfRule type="expression" dxfId="931" priority="112">
      <formula>IF($AJ18=0,1,0)</formula>
    </cfRule>
  </conditionalFormatting>
  <conditionalFormatting sqref="DF18">
    <cfRule type="expression" dxfId="930" priority="111">
      <formula>IF($AH18=0,1,0)</formula>
    </cfRule>
  </conditionalFormatting>
  <conditionalFormatting sqref="DE18">
    <cfRule type="expression" dxfId="929" priority="110">
      <formula>IF($AJ18=0,1,0)</formula>
    </cfRule>
  </conditionalFormatting>
  <conditionalFormatting sqref="DF18">
    <cfRule type="expression" dxfId="928" priority="109">
      <formula>IF($AH18=0,1,0)</formula>
    </cfRule>
  </conditionalFormatting>
  <conditionalFormatting sqref="DE18">
    <cfRule type="expression" dxfId="927" priority="108">
      <formula>IF($AJ18=0,1,0)</formula>
    </cfRule>
  </conditionalFormatting>
  <conditionalFormatting sqref="DL18">
    <cfRule type="expression" dxfId="926" priority="107">
      <formula>IF($AH18=0,1,0)</formula>
    </cfRule>
  </conditionalFormatting>
  <conditionalFormatting sqref="DK18">
    <cfRule type="expression" dxfId="925" priority="106">
      <formula>IF($AJ18=0,1,0)</formula>
    </cfRule>
  </conditionalFormatting>
  <conditionalFormatting sqref="DL18">
    <cfRule type="expression" dxfId="924" priority="105">
      <formula>IF($AH18=0,1,0)</formula>
    </cfRule>
  </conditionalFormatting>
  <conditionalFormatting sqref="DK18">
    <cfRule type="expression" dxfId="923" priority="104">
      <formula>IF($AJ18=0,1,0)</formula>
    </cfRule>
  </conditionalFormatting>
  <conditionalFormatting sqref="DL18">
    <cfRule type="expression" dxfId="922" priority="103">
      <formula>IF($AH18=0,1,0)</formula>
    </cfRule>
  </conditionalFormatting>
  <conditionalFormatting sqref="DK18">
    <cfRule type="expression" dxfId="921" priority="102">
      <formula>IF($AJ18=0,1,0)</formula>
    </cfRule>
  </conditionalFormatting>
  <conditionalFormatting sqref="DR18">
    <cfRule type="expression" dxfId="920" priority="101">
      <formula>IF($AH18=0,1,0)</formula>
    </cfRule>
  </conditionalFormatting>
  <conditionalFormatting sqref="DQ18">
    <cfRule type="expression" dxfId="919" priority="100">
      <formula>IF($AJ18=0,1,0)</formula>
    </cfRule>
  </conditionalFormatting>
  <conditionalFormatting sqref="DR18">
    <cfRule type="expression" dxfId="918" priority="99">
      <formula>IF($AH18=0,1,0)</formula>
    </cfRule>
  </conditionalFormatting>
  <conditionalFormatting sqref="DQ18">
    <cfRule type="expression" dxfId="917" priority="98">
      <formula>IF($AJ18=0,1,0)</formula>
    </cfRule>
  </conditionalFormatting>
  <conditionalFormatting sqref="DR18">
    <cfRule type="expression" dxfId="916" priority="97">
      <formula>IF($AH18=0,1,0)</formula>
    </cfRule>
  </conditionalFormatting>
  <conditionalFormatting sqref="DQ18">
    <cfRule type="expression" dxfId="915" priority="96">
      <formula>IF($AJ18=0,1,0)</formula>
    </cfRule>
  </conditionalFormatting>
  <conditionalFormatting sqref="DX18">
    <cfRule type="expression" dxfId="914" priority="95">
      <formula>IF($AH18=0,1,0)</formula>
    </cfRule>
  </conditionalFormatting>
  <conditionalFormatting sqref="DW18">
    <cfRule type="expression" dxfId="913" priority="94">
      <formula>IF($AJ18=0,1,0)</formula>
    </cfRule>
  </conditionalFormatting>
  <conditionalFormatting sqref="DX18">
    <cfRule type="expression" dxfId="912" priority="93">
      <formula>IF($AH18=0,1,0)</formula>
    </cfRule>
  </conditionalFormatting>
  <conditionalFormatting sqref="DW18">
    <cfRule type="expression" dxfId="911" priority="92">
      <formula>IF($AJ18=0,1,0)</formula>
    </cfRule>
  </conditionalFormatting>
  <conditionalFormatting sqref="DX18">
    <cfRule type="expression" dxfId="910" priority="91">
      <formula>IF($AH18=0,1,0)</formula>
    </cfRule>
  </conditionalFormatting>
  <conditionalFormatting sqref="DW18">
    <cfRule type="expression" dxfId="909" priority="90">
      <formula>IF($AJ18=0,1,0)</formula>
    </cfRule>
  </conditionalFormatting>
  <conditionalFormatting sqref="ED18">
    <cfRule type="expression" dxfId="908" priority="89">
      <formula>IF($AH18=0,1,0)</formula>
    </cfRule>
  </conditionalFormatting>
  <conditionalFormatting sqref="EC18">
    <cfRule type="expression" dxfId="907" priority="88">
      <formula>IF($AJ18=0,1,0)</formula>
    </cfRule>
  </conditionalFormatting>
  <conditionalFormatting sqref="ED18">
    <cfRule type="expression" dxfId="906" priority="87">
      <formula>IF($AH18=0,1,0)</formula>
    </cfRule>
  </conditionalFormatting>
  <conditionalFormatting sqref="EC18">
    <cfRule type="expression" dxfId="905" priority="86">
      <formula>IF($AJ18=0,1,0)</formula>
    </cfRule>
  </conditionalFormatting>
  <conditionalFormatting sqref="ED18">
    <cfRule type="expression" dxfId="904" priority="85">
      <formula>IF($AH18=0,1,0)</formula>
    </cfRule>
  </conditionalFormatting>
  <conditionalFormatting sqref="EC18">
    <cfRule type="expression" dxfId="903" priority="84">
      <formula>IF($AJ18=0,1,0)</formula>
    </cfRule>
  </conditionalFormatting>
  <conditionalFormatting sqref="EJ18">
    <cfRule type="expression" dxfId="902" priority="83">
      <formula>IF($AH18=0,1,0)</formula>
    </cfRule>
  </conditionalFormatting>
  <conditionalFormatting sqref="EI18">
    <cfRule type="expression" dxfId="901" priority="82">
      <formula>IF($AJ18=0,1,0)</formula>
    </cfRule>
  </conditionalFormatting>
  <conditionalFormatting sqref="EJ18">
    <cfRule type="expression" dxfId="900" priority="81">
      <formula>IF($AH18=0,1,0)</formula>
    </cfRule>
  </conditionalFormatting>
  <conditionalFormatting sqref="EI18">
    <cfRule type="expression" dxfId="899" priority="80">
      <formula>IF($AJ18=0,1,0)</formula>
    </cfRule>
  </conditionalFormatting>
  <conditionalFormatting sqref="EJ18">
    <cfRule type="expression" dxfId="898" priority="79">
      <formula>IF($AH18=0,1,0)</formula>
    </cfRule>
  </conditionalFormatting>
  <conditionalFormatting sqref="EI18">
    <cfRule type="expression" dxfId="897" priority="78">
      <formula>IF($AJ18=0,1,0)</formula>
    </cfRule>
  </conditionalFormatting>
  <conditionalFormatting sqref="EU18">
    <cfRule type="expression" dxfId="896" priority="72">
      <formula>IF($AJ18=0,1,0)</formula>
    </cfRule>
  </conditionalFormatting>
  <conditionalFormatting sqref="EV18">
    <cfRule type="expression" dxfId="895" priority="77">
      <formula>IF($AH18=0,1,0)</formula>
    </cfRule>
  </conditionalFormatting>
  <conditionalFormatting sqref="EU18">
    <cfRule type="expression" dxfId="894" priority="76">
      <formula>IF($AJ18=0,1,0)</formula>
    </cfRule>
  </conditionalFormatting>
  <conditionalFormatting sqref="EV18">
    <cfRule type="expression" dxfId="893" priority="75">
      <formula>IF($AH18=0,1,0)</formula>
    </cfRule>
  </conditionalFormatting>
  <conditionalFormatting sqref="EU18">
    <cfRule type="expression" dxfId="892" priority="74">
      <formula>IF($AJ18=0,1,0)</formula>
    </cfRule>
  </conditionalFormatting>
  <conditionalFormatting sqref="EV18">
    <cfRule type="expression" dxfId="891" priority="73">
      <formula>IF($AH18=0,1,0)</formula>
    </cfRule>
  </conditionalFormatting>
  <conditionalFormatting sqref="ES18">
    <cfRule type="expression" dxfId="890" priority="71">
      <formula>AND($AS18="WELD",$EG18&gt;0)</formula>
    </cfRule>
  </conditionalFormatting>
  <conditionalFormatting sqref="FA18">
    <cfRule type="expression" dxfId="889" priority="65">
      <formula>IF($AJ18=0,1,0)</formula>
    </cfRule>
  </conditionalFormatting>
  <conditionalFormatting sqref="FB18">
    <cfRule type="expression" dxfId="888" priority="70">
      <formula>IF($AH18=0,1,0)</formula>
    </cfRule>
  </conditionalFormatting>
  <conditionalFormatting sqref="FA18">
    <cfRule type="expression" dxfId="887" priority="69">
      <formula>IF($AJ18=0,1,0)</formula>
    </cfRule>
  </conditionalFormatting>
  <conditionalFormatting sqref="FB18">
    <cfRule type="expression" dxfId="886" priority="68">
      <formula>IF($AH18=0,1,0)</formula>
    </cfRule>
  </conditionalFormatting>
  <conditionalFormatting sqref="FA18">
    <cfRule type="expression" dxfId="885" priority="67">
      <formula>IF($AJ18=0,1,0)</formula>
    </cfRule>
  </conditionalFormatting>
  <conditionalFormatting sqref="FB18">
    <cfRule type="expression" dxfId="884" priority="66">
      <formula>IF($AH18=0,1,0)</formula>
    </cfRule>
  </conditionalFormatting>
  <conditionalFormatting sqref="EY18">
    <cfRule type="expression" dxfId="883" priority="64">
      <formula>AND($AS18="WELD",$EG18&gt;0)</formula>
    </cfRule>
  </conditionalFormatting>
  <conditionalFormatting sqref="FG18">
    <cfRule type="expression" dxfId="882" priority="58">
      <formula>IF($AJ18=0,1,0)</formula>
    </cfRule>
  </conditionalFormatting>
  <conditionalFormatting sqref="FH18">
    <cfRule type="expression" dxfId="881" priority="63">
      <formula>IF($AH18=0,1,0)</formula>
    </cfRule>
  </conditionalFormatting>
  <conditionalFormatting sqref="FG18">
    <cfRule type="expression" dxfId="880" priority="62">
      <formula>IF($AJ18=0,1,0)</formula>
    </cfRule>
  </conditionalFormatting>
  <conditionalFormatting sqref="FH18">
    <cfRule type="expression" dxfId="879" priority="61">
      <formula>IF($AH18=0,1,0)</formula>
    </cfRule>
  </conditionalFormatting>
  <conditionalFormatting sqref="FG18">
    <cfRule type="expression" dxfId="878" priority="60">
      <formula>IF($AJ18=0,1,0)</formula>
    </cfRule>
  </conditionalFormatting>
  <conditionalFormatting sqref="FH18">
    <cfRule type="expression" dxfId="877" priority="59">
      <formula>IF($AH18=0,1,0)</formula>
    </cfRule>
  </conditionalFormatting>
  <conditionalFormatting sqref="FE18">
    <cfRule type="expression" dxfId="876" priority="57">
      <formula>AND($AS18="WELD",$EG18&gt;0)</formula>
    </cfRule>
  </conditionalFormatting>
  <conditionalFormatting sqref="FM18">
    <cfRule type="expression" dxfId="875" priority="51">
      <formula>IF($AJ18=0,1,0)</formula>
    </cfRule>
  </conditionalFormatting>
  <conditionalFormatting sqref="FN18">
    <cfRule type="expression" dxfId="874" priority="56">
      <formula>IF($AH18=0,1,0)</formula>
    </cfRule>
  </conditionalFormatting>
  <conditionalFormatting sqref="FM18">
    <cfRule type="expression" dxfId="873" priority="55">
      <formula>IF($AJ18=0,1,0)</formula>
    </cfRule>
  </conditionalFormatting>
  <conditionalFormatting sqref="FN18">
    <cfRule type="expression" dxfId="872" priority="54">
      <formula>IF($AH18=0,1,0)</formula>
    </cfRule>
  </conditionalFormatting>
  <conditionalFormatting sqref="FM18">
    <cfRule type="expression" dxfId="871" priority="53">
      <formula>IF($AJ18=0,1,0)</formula>
    </cfRule>
  </conditionalFormatting>
  <conditionalFormatting sqref="FN18">
    <cfRule type="expression" dxfId="870" priority="52">
      <formula>IF($AH18=0,1,0)</formula>
    </cfRule>
  </conditionalFormatting>
  <conditionalFormatting sqref="FK18">
    <cfRule type="expression" dxfId="869" priority="50">
      <formula>AND($AS18="WELD",$EG18&gt;0)</formula>
    </cfRule>
  </conditionalFormatting>
  <conditionalFormatting sqref="FS18">
    <cfRule type="expression" dxfId="868" priority="44">
      <formula>IF($AJ18=0,1,0)</formula>
    </cfRule>
  </conditionalFormatting>
  <conditionalFormatting sqref="FT18">
    <cfRule type="expression" dxfId="867" priority="49">
      <formula>IF($AH18=0,1,0)</formula>
    </cfRule>
  </conditionalFormatting>
  <conditionalFormatting sqref="FS18">
    <cfRule type="expression" dxfId="866" priority="48">
      <formula>IF($AJ18=0,1,0)</formula>
    </cfRule>
  </conditionalFormatting>
  <conditionalFormatting sqref="FT18">
    <cfRule type="expression" dxfId="865" priority="47">
      <formula>IF($AH18=0,1,0)</formula>
    </cfRule>
  </conditionalFormatting>
  <conditionalFormatting sqref="FS18">
    <cfRule type="expression" dxfId="864" priority="46">
      <formula>IF($AJ18=0,1,0)</formula>
    </cfRule>
  </conditionalFormatting>
  <conditionalFormatting sqref="FT18">
    <cfRule type="expression" dxfId="863" priority="45">
      <formula>IF($AH18=0,1,0)</formula>
    </cfRule>
  </conditionalFormatting>
  <conditionalFormatting sqref="FQ18">
    <cfRule type="expression" dxfId="862" priority="43">
      <formula>AND($AS18="WELD",$EG18&gt;0)</formula>
    </cfRule>
  </conditionalFormatting>
  <conditionalFormatting sqref="FY18">
    <cfRule type="expression" dxfId="861" priority="37">
      <formula>IF($AJ18=0,1,0)</formula>
    </cfRule>
  </conditionalFormatting>
  <conditionalFormatting sqref="FZ18">
    <cfRule type="expression" dxfId="860" priority="42">
      <formula>IF($AH18=0,1,0)</formula>
    </cfRule>
  </conditionalFormatting>
  <conditionalFormatting sqref="FY18">
    <cfRule type="expression" dxfId="859" priority="41">
      <formula>IF($AJ18=0,1,0)</formula>
    </cfRule>
  </conditionalFormatting>
  <conditionalFormatting sqref="FZ18">
    <cfRule type="expression" dxfId="858" priority="40">
      <formula>IF($AH18=0,1,0)</formula>
    </cfRule>
  </conditionalFormatting>
  <conditionalFormatting sqref="FY18">
    <cfRule type="expression" dxfId="857" priority="39">
      <formula>IF($AJ18=0,1,0)</formula>
    </cfRule>
  </conditionalFormatting>
  <conditionalFormatting sqref="FZ18">
    <cfRule type="expression" dxfId="856" priority="38">
      <formula>IF($AH18=0,1,0)</formula>
    </cfRule>
  </conditionalFormatting>
  <conditionalFormatting sqref="FW18">
    <cfRule type="expression" dxfId="855" priority="36">
      <formula>AND($AS18="WELD",$EG18&gt;0)</formula>
    </cfRule>
  </conditionalFormatting>
  <conditionalFormatting sqref="GE18">
    <cfRule type="expression" dxfId="854" priority="30">
      <formula>IF($AJ18=0,1,0)</formula>
    </cfRule>
  </conditionalFormatting>
  <conditionalFormatting sqref="GF18">
    <cfRule type="expression" dxfId="853" priority="35">
      <formula>IF($AH18=0,1,0)</formula>
    </cfRule>
  </conditionalFormatting>
  <conditionalFormatting sqref="GE18">
    <cfRule type="expression" dxfId="852" priority="34">
      <formula>IF($AJ18=0,1,0)</formula>
    </cfRule>
  </conditionalFormatting>
  <conditionalFormatting sqref="GF18">
    <cfRule type="expression" dxfId="851" priority="33">
      <formula>IF($AH18=0,1,0)</formula>
    </cfRule>
  </conditionalFormatting>
  <conditionalFormatting sqref="GE18">
    <cfRule type="expression" dxfId="850" priority="32">
      <formula>IF($AJ18=0,1,0)</formula>
    </cfRule>
  </conditionalFormatting>
  <conditionalFormatting sqref="GF18">
    <cfRule type="expression" dxfId="849" priority="31">
      <formula>IF($AH18=0,1,0)</formula>
    </cfRule>
  </conditionalFormatting>
  <conditionalFormatting sqref="GC18">
    <cfRule type="expression" dxfId="848" priority="29">
      <formula>AND($AS18="WELD",$EG18&gt;0)</formula>
    </cfRule>
  </conditionalFormatting>
  <conditionalFormatting sqref="GK18">
    <cfRule type="expression" dxfId="847" priority="23">
      <formula>IF($AJ18=0,1,0)</formula>
    </cfRule>
  </conditionalFormatting>
  <conditionalFormatting sqref="GL18">
    <cfRule type="expression" dxfId="846" priority="28">
      <formula>IF($AH18=0,1,0)</formula>
    </cfRule>
  </conditionalFormatting>
  <conditionalFormatting sqref="GK18">
    <cfRule type="expression" dxfId="845" priority="27">
      <formula>IF($AJ18=0,1,0)</formula>
    </cfRule>
  </conditionalFormatting>
  <conditionalFormatting sqref="GL18">
    <cfRule type="expression" dxfId="844" priority="26">
      <formula>IF($AH18=0,1,0)</formula>
    </cfRule>
  </conditionalFormatting>
  <conditionalFormatting sqref="GK18">
    <cfRule type="expression" dxfId="843" priority="25">
      <formula>IF($AJ18=0,1,0)</formula>
    </cfRule>
  </conditionalFormatting>
  <conditionalFormatting sqref="GL18">
    <cfRule type="expression" dxfId="842" priority="24">
      <formula>IF($AH18=0,1,0)</formula>
    </cfRule>
  </conditionalFormatting>
  <conditionalFormatting sqref="GI18">
    <cfRule type="expression" dxfId="841" priority="22">
      <formula>AND($AS18="WELD",$EG18&gt;0)</formula>
    </cfRule>
  </conditionalFormatting>
  <conditionalFormatting sqref="GQ18">
    <cfRule type="expression" dxfId="840" priority="16">
      <formula>IF($AJ18=0,1,0)</formula>
    </cfRule>
  </conditionalFormatting>
  <conditionalFormatting sqref="GR18">
    <cfRule type="expression" dxfId="839" priority="21">
      <formula>IF($AH18=0,1,0)</formula>
    </cfRule>
  </conditionalFormatting>
  <conditionalFormatting sqref="GQ18">
    <cfRule type="expression" dxfId="838" priority="20">
      <formula>IF($AJ18=0,1,0)</formula>
    </cfRule>
  </conditionalFormatting>
  <conditionalFormatting sqref="GR18">
    <cfRule type="expression" dxfId="837" priority="19">
      <formula>IF($AH18=0,1,0)</formula>
    </cfRule>
  </conditionalFormatting>
  <conditionalFormatting sqref="GQ18">
    <cfRule type="expression" dxfId="836" priority="18">
      <formula>IF($AJ18=0,1,0)</formula>
    </cfRule>
  </conditionalFormatting>
  <conditionalFormatting sqref="GR18">
    <cfRule type="expression" dxfId="835" priority="17">
      <formula>IF($AH18=0,1,0)</formula>
    </cfRule>
  </conditionalFormatting>
  <conditionalFormatting sqref="GO18">
    <cfRule type="expression" dxfId="834" priority="15">
      <formula>AND($AS18="WELD",$EG18&gt;0)</formula>
    </cfRule>
  </conditionalFormatting>
  <conditionalFormatting sqref="GW18">
    <cfRule type="expression" dxfId="833" priority="9">
      <formula>IF($AJ18=0,1,0)</formula>
    </cfRule>
  </conditionalFormatting>
  <conditionalFormatting sqref="GX18">
    <cfRule type="expression" dxfId="832" priority="14">
      <formula>IF($AH18=0,1,0)</formula>
    </cfRule>
  </conditionalFormatting>
  <conditionalFormatting sqref="GW18">
    <cfRule type="expression" dxfId="831" priority="13">
      <formula>IF($AJ18=0,1,0)</formula>
    </cfRule>
  </conditionalFormatting>
  <conditionalFormatting sqref="GX18">
    <cfRule type="expression" dxfId="830" priority="12">
      <formula>IF($AH18=0,1,0)</formula>
    </cfRule>
  </conditionalFormatting>
  <conditionalFormatting sqref="GW18">
    <cfRule type="expression" dxfId="829" priority="11">
      <formula>IF($AJ18=0,1,0)</formula>
    </cfRule>
  </conditionalFormatting>
  <conditionalFormatting sqref="GX18">
    <cfRule type="expression" dxfId="828" priority="10">
      <formula>IF($AH18=0,1,0)</formula>
    </cfRule>
  </conditionalFormatting>
  <conditionalFormatting sqref="GU18">
    <cfRule type="expression" dxfId="827" priority="8">
      <formula>AND($AS18="WELD",$EG18&gt;0)</formula>
    </cfRule>
  </conditionalFormatting>
  <conditionalFormatting sqref="HC18">
    <cfRule type="expression" dxfId="826" priority="2">
      <formula>IF($AJ18=0,1,0)</formula>
    </cfRule>
  </conditionalFormatting>
  <conditionalFormatting sqref="HD18">
    <cfRule type="expression" dxfId="825" priority="7">
      <formula>IF($AH18=0,1,0)</formula>
    </cfRule>
  </conditionalFormatting>
  <conditionalFormatting sqref="HC18">
    <cfRule type="expression" dxfId="824" priority="6">
      <formula>IF($AJ18=0,1,0)</formula>
    </cfRule>
  </conditionalFormatting>
  <conditionalFormatting sqref="HD18">
    <cfRule type="expression" dxfId="823" priority="5">
      <formula>IF($AH18=0,1,0)</formula>
    </cfRule>
  </conditionalFormatting>
  <conditionalFormatting sqref="HC18">
    <cfRule type="expression" dxfId="822" priority="4">
      <formula>IF($AJ18=0,1,0)</formula>
    </cfRule>
  </conditionalFormatting>
  <conditionalFormatting sqref="HD18">
    <cfRule type="expression" dxfId="821" priority="3">
      <formula>IF($AH18=0,1,0)</formula>
    </cfRule>
  </conditionalFormatting>
  <conditionalFormatting sqref="HA18">
    <cfRule type="expression" dxfId="820" priority="1">
      <formula>AND($AS18="WELD",$EG18&gt;0)</formula>
    </cfRule>
  </conditionalFormatting>
  <dataValidations count="6">
    <dataValidation type="list" allowBlank="1" showInputMessage="1" showErrorMessage="1" sqref="AX18:AX334 AU18:AV334">
      <formula1>"Yes,No"</formula1>
    </dataValidation>
    <dataValidation type="list" allowBlank="1" sqref="AW18:AW334">
      <formula1>$AO$12:$AO$13</formula1>
    </dataValidation>
    <dataValidation allowBlank="1" showErrorMessage="1" sqref="BA18:BA334"/>
    <dataValidation type="list" allowBlank="1" showErrorMessage="1" sqref="AS18:AS334">
      <formula1>$AR$1:$AR$15</formula1>
    </dataValidation>
    <dataValidation type="list" allowBlank="1" showInputMessage="1" showErrorMessage="1" sqref="BH2">
      <formula1>cCodeLkp</formula1>
    </dataValidation>
    <dataValidation type="list" allowBlank="1" showInputMessage="1" showErrorMessage="1" sqref="HB2 BN2 BT2 BZ2 CF2 CL2 CR2 CX2 DD2 DJ2 DP2 DV2 EB2 EH2 EN2 ET2 EZ2 FF2 FL2 FR2 FX2 GD2 GJ2 GP2 GV2">
      <formula1>cCodeLkp</formula1>
    </dataValidation>
  </dataValidations>
  <pageMargins left="0.70866141732283472" right="0.70866141732283472" top="0" bottom="0" header="0.31496062992125984" footer="0.31496062992125984"/>
  <pageSetup paperSize="3" fitToWidth="4" fitToHeight="5" orientation="portrait" r:id="rId5"/>
  <legacyDrawing r:id="rId6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665" id="{CFBFAF33-0F24-4ACB-8F7B-04A4DC53757A}">
            <xm:f>ISNA(MATCH(AN18,TotPay!#REF!,0))</xm:f>
            <x14:dxf>
              <font>
                <color rgb="FFFF0000"/>
              </font>
            </x14:dxf>
          </x14:cfRule>
          <xm:sqref>AN18:AO334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F16"/>
  <sheetViews>
    <sheetView workbookViewId="0"/>
    <sheetView workbookViewId="1">
      <selection activeCell="A2" sqref="A2"/>
    </sheetView>
  </sheetViews>
  <sheetFormatPr defaultRowHeight="14.4" x14ac:dyDescent="0.3"/>
  <cols>
    <col min="1" max="1" width="9.6640625" customWidth="1"/>
    <col min="2" max="2" width="8.88671875" style="778"/>
    <col min="3" max="3" width="11.44140625" style="144" customWidth="1"/>
    <col min="4" max="4" width="10" customWidth="1"/>
  </cols>
  <sheetData>
    <row r="1" spans="1:6" x14ac:dyDescent="0.3">
      <c r="A1" t="s">
        <v>4576</v>
      </c>
      <c r="B1" s="778" t="s">
        <v>65</v>
      </c>
      <c r="C1" s="144" t="s">
        <v>4578</v>
      </c>
      <c r="D1" t="s">
        <v>4577</v>
      </c>
    </row>
    <row r="2" spans="1:6" x14ac:dyDescent="0.3">
      <c r="A2" t="s">
        <v>238</v>
      </c>
      <c r="B2" s="143">
        <v>200</v>
      </c>
      <c r="C2" s="144">
        <v>1.5</v>
      </c>
      <c r="D2" s="143">
        <f>IF(ISBLANK(ClassTable[[#This Row],[Rate]]),"",ClassTable[[#This Row],[Rate]]*ClassTable[[#This Row],[OT_Factor]])</f>
        <v>300</v>
      </c>
    </row>
    <row r="3" spans="1:6" x14ac:dyDescent="0.3">
      <c r="A3" t="s">
        <v>4579</v>
      </c>
      <c r="B3" s="143">
        <v>175</v>
      </c>
      <c r="C3" s="144">
        <v>1.5</v>
      </c>
      <c r="D3" s="143">
        <f>IF(ISBLANK(ClassTable[[#This Row],[Rate]]),"",ClassTable[[#This Row],[Rate]]*ClassTable[[#This Row],[OT_Factor]])</f>
        <v>262.5</v>
      </c>
      <c r="F3" s="144"/>
    </row>
    <row r="4" spans="1:6" x14ac:dyDescent="0.3">
      <c r="A4" t="s">
        <v>4580</v>
      </c>
      <c r="B4" s="143">
        <v>150</v>
      </c>
      <c r="C4" s="144">
        <v>1.5</v>
      </c>
      <c r="D4" s="143">
        <f>IF(ISBLANK(ClassTable[[#This Row],[Rate]]),"",ClassTable[[#This Row],[Rate]]*ClassTable[[#This Row],[OT_Factor]])</f>
        <v>225</v>
      </c>
      <c r="F4" s="144"/>
    </row>
    <row r="5" spans="1:6" x14ac:dyDescent="0.3">
      <c r="A5" t="s">
        <v>6</v>
      </c>
      <c r="B5" s="143">
        <v>125</v>
      </c>
      <c r="C5" s="144">
        <v>1.5</v>
      </c>
      <c r="D5" s="143">
        <f>IF(ISBLANK(ClassTable[[#This Row],[Rate]]),"",ClassTable[[#This Row],[Rate]]*ClassTable[[#This Row],[OT_Factor]])</f>
        <v>187.5</v>
      </c>
      <c r="F5" s="144"/>
    </row>
    <row r="6" spans="1:6" x14ac:dyDescent="0.3">
      <c r="A6" t="s">
        <v>5</v>
      </c>
      <c r="B6" s="143">
        <v>100</v>
      </c>
      <c r="C6" s="144">
        <v>1.5</v>
      </c>
      <c r="D6" s="143">
        <f>IF(ISBLANK(ClassTable[[#This Row],[Rate]]),"",ClassTable[[#This Row],[Rate]]*ClassTable[[#This Row],[OT_Factor]])</f>
        <v>150</v>
      </c>
      <c r="F6" s="144"/>
    </row>
    <row r="7" spans="1:6" x14ac:dyDescent="0.3">
      <c r="A7" t="s">
        <v>239</v>
      </c>
      <c r="B7" s="143">
        <v>75</v>
      </c>
      <c r="D7" s="143">
        <f>IF(ISBLANK(ClassTable[[#This Row],[Rate]]),"",ClassTable[[#This Row],[Rate]]*ClassTable[[#This Row],[OT_Factor]])</f>
        <v>0</v>
      </c>
      <c r="F7" s="144"/>
    </row>
    <row r="8" spans="1:6" x14ac:dyDescent="0.3">
      <c r="A8" t="s">
        <v>4581</v>
      </c>
      <c r="B8" s="143">
        <v>35</v>
      </c>
      <c r="C8" s="144">
        <v>1.5</v>
      </c>
      <c r="D8" s="143">
        <f>IF(ISBLANK(ClassTable[[#This Row],[Rate]]),"",ClassTable[[#This Row],[Rate]]*ClassTable[[#This Row],[OT_Factor]])</f>
        <v>52.5</v>
      </c>
      <c r="F8" s="144"/>
    </row>
    <row r="9" spans="1:6" x14ac:dyDescent="0.3">
      <c r="A9" t="s">
        <v>7</v>
      </c>
      <c r="B9" s="143">
        <v>60</v>
      </c>
      <c r="C9" s="144">
        <v>1.5</v>
      </c>
      <c r="D9" s="143">
        <f>IF(ISBLANK(ClassTable[[#This Row],[Rate]]),"",ClassTable[[#This Row],[Rate]]*ClassTable[[#This Row],[OT_Factor]])</f>
        <v>90</v>
      </c>
      <c r="F9" s="144"/>
    </row>
    <row r="10" spans="1:6" x14ac:dyDescent="0.3">
      <c r="A10" t="s">
        <v>4582</v>
      </c>
      <c r="B10" s="143">
        <v>30</v>
      </c>
      <c r="C10" s="144">
        <v>1.5</v>
      </c>
      <c r="D10" s="143">
        <f>IF(ISBLANK(ClassTable[[#This Row],[Rate]]),"",ClassTable[[#This Row],[Rate]]*ClassTable[[#This Row],[OT_Factor]])</f>
        <v>45</v>
      </c>
      <c r="F10" s="144"/>
    </row>
    <row r="11" spans="1:6" x14ac:dyDescent="0.3">
      <c r="A11" t="s">
        <v>4583</v>
      </c>
      <c r="B11" s="143">
        <v>25</v>
      </c>
      <c r="C11" s="144">
        <v>1.5</v>
      </c>
      <c r="D11" s="143">
        <f>IF(ISBLANK(ClassTable[[#This Row],[Rate]]),"",ClassTable[[#This Row],[Rate]]*ClassTable[[#This Row],[OT_Factor]])</f>
        <v>37.5</v>
      </c>
      <c r="F11" s="144"/>
    </row>
    <row r="12" spans="1:6" x14ac:dyDescent="0.3">
      <c r="A12" t="s">
        <v>240</v>
      </c>
      <c r="B12" s="143">
        <v>35</v>
      </c>
      <c r="C12" s="144">
        <v>1.5</v>
      </c>
      <c r="D12" s="143">
        <f>IF(ISBLANK(ClassTable[[#This Row],[Rate]]),"",ClassTable[[#This Row],[Rate]]*ClassTable[[#This Row],[OT_Factor]])</f>
        <v>52.5</v>
      </c>
      <c r="F12" s="144"/>
    </row>
    <row r="13" spans="1:6" x14ac:dyDescent="0.3">
      <c r="A13" t="s">
        <v>4584</v>
      </c>
      <c r="B13" s="143">
        <v>35</v>
      </c>
      <c r="C13" s="144">
        <v>1.5</v>
      </c>
      <c r="D13" s="143">
        <f>IF(ISBLANK(ClassTable[[#This Row],[Rate]]),"",ClassTable[[#This Row],[Rate]]*ClassTable[[#This Row],[OT_Factor]])</f>
        <v>52.5</v>
      </c>
      <c r="F13" s="144"/>
    </row>
    <row r="14" spans="1:6" x14ac:dyDescent="0.3">
      <c r="A14" t="s">
        <v>4585</v>
      </c>
      <c r="B14" s="143">
        <v>40</v>
      </c>
      <c r="C14" s="144">
        <v>1.5</v>
      </c>
      <c r="D14" s="143">
        <f>IF(ISBLANK(ClassTable[[#This Row],[Rate]]),"",ClassTable[[#This Row],[Rate]]*ClassTable[[#This Row],[OT_Factor]])</f>
        <v>60</v>
      </c>
      <c r="F14" s="144"/>
    </row>
    <row r="15" spans="1:6" x14ac:dyDescent="0.3">
      <c r="A15" t="s">
        <v>4586</v>
      </c>
      <c r="B15" s="143">
        <v>40</v>
      </c>
      <c r="C15" s="144">
        <v>1.5</v>
      </c>
      <c r="D15" s="143">
        <f>IF(ISBLANK(ClassTable[[#This Row],[Rate]]),"",ClassTable[[#This Row],[Rate]]*ClassTable[[#This Row],[OT_Factor]])</f>
        <v>60</v>
      </c>
      <c r="F15" s="144"/>
    </row>
    <row r="16" spans="1:6" x14ac:dyDescent="0.3">
      <c r="A16" t="s">
        <v>4587</v>
      </c>
      <c r="B16" s="143">
        <v>20</v>
      </c>
      <c r="C16" s="144">
        <v>1.5</v>
      </c>
      <c r="D16" s="143">
        <f>IF(ISBLANK(ClassTable[[#This Row],[Rate]]),"",ClassTable[[#This Row],[Rate]]*ClassTable[[#This Row],[OT_Factor]])</f>
        <v>30</v>
      </c>
      <c r="F16" s="144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B3:J15"/>
  <sheetViews>
    <sheetView tabSelected="1" workbookViewId="0">
      <selection activeCell="H14" sqref="H14"/>
    </sheetView>
    <sheetView workbookViewId="1"/>
  </sheetViews>
  <sheetFormatPr defaultRowHeight="14.4" x14ac:dyDescent="0.3"/>
  <cols>
    <col min="1" max="1" width="4.44140625" customWidth="1"/>
    <col min="3" max="3" width="10.77734375" customWidth="1"/>
    <col min="4" max="5" width="14.77734375" customWidth="1"/>
    <col min="6" max="6" width="14.77734375" style="144" customWidth="1"/>
    <col min="7" max="7" width="2.77734375" style="144" customWidth="1"/>
    <col min="8" max="8" width="14.77734375" customWidth="1"/>
    <col min="9" max="9" width="2.77734375" style="144" customWidth="1"/>
  </cols>
  <sheetData>
    <row r="3" spans="2:10" ht="21" x14ac:dyDescent="0.4">
      <c r="D3" s="767" t="s">
        <v>4554</v>
      </c>
    </row>
    <row r="5" spans="2:10" x14ac:dyDescent="0.3">
      <c r="D5" t="s">
        <v>4555</v>
      </c>
      <c r="E5" s="768">
        <v>42949</v>
      </c>
    </row>
    <row r="9" spans="2:10" x14ac:dyDescent="0.3">
      <c r="B9" s="769" t="s">
        <v>4556</v>
      </c>
      <c r="D9" s="770" t="s">
        <v>4557</v>
      </c>
      <c r="E9" s="770" t="s">
        <v>4558</v>
      </c>
      <c r="F9" s="770" t="s">
        <v>4559</v>
      </c>
      <c r="G9" s="770"/>
      <c r="H9" s="770" t="s">
        <v>4562</v>
      </c>
      <c r="I9" s="770"/>
      <c r="J9" s="770" t="s">
        <v>4563</v>
      </c>
    </row>
    <row r="10" spans="2:10" x14ac:dyDescent="0.3">
      <c r="C10" t="s">
        <v>69</v>
      </c>
    </row>
    <row r="11" spans="2:10" ht="15" thickBot="1" x14ac:dyDescent="0.35">
      <c r="D11" t="s">
        <v>163</v>
      </c>
      <c r="E11" t="s">
        <v>4560</v>
      </c>
      <c r="F11" s="771" t="s">
        <v>4561</v>
      </c>
      <c r="G11" s="771"/>
      <c r="H11" s="772"/>
      <c r="J11" t="s">
        <v>4564</v>
      </c>
    </row>
    <row r="12" spans="2:10" ht="15.6" thickTop="1" thickBot="1" x14ac:dyDescent="0.35">
      <c r="D12" t="s">
        <v>4565</v>
      </c>
      <c r="E12" t="s">
        <v>4566</v>
      </c>
      <c r="F12" s="771" t="s">
        <v>4567</v>
      </c>
      <c r="G12" s="771"/>
      <c r="H12" s="777"/>
      <c r="J12" s="144" t="s">
        <v>4568</v>
      </c>
    </row>
    <row r="13" spans="2:10" ht="15.6" thickTop="1" thickBot="1" x14ac:dyDescent="0.35">
      <c r="D13" t="s">
        <v>4569</v>
      </c>
      <c r="E13" t="s">
        <v>4570</v>
      </c>
      <c r="F13" s="771" t="s">
        <v>4571</v>
      </c>
      <c r="G13" s="771"/>
      <c r="H13" s="777"/>
      <c r="J13" t="s">
        <v>4572</v>
      </c>
    </row>
    <row r="14" spans="2:10" ht="15.6" thickTop="1" thickBot="1" x14ac:dyDescent="0.35">
      <c r="D14" t="s">
        <v>4573</v>
      </c>
      <c r="E14" t="s">
        <v>4574</v>
      </c>
      <c r="F14" s="771" t="s">
        <v>4575</v>
      </c>
      <c r="H14" s="777"/>
      <c r="J14" s="144" t="s">
        <v>4572</v>
      </c>
    </row>
    <row r="15" spans="2:10" ht="15" thickTop="1" x14ac:dyDescent="0.3"/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5" tint="0.39997558519241921"/>
    <pageSetUpPr fitToPage="1"/>
  </sheetPr>
  <dimension ref="A1:CA154"/>
  <sheetViews>
    <sheetView topLeftCell="AJ1" workbookViewId="0">
      <selection activeCell="AK8" sqref="AK8"/>
    </sheetView>
    <sheetView topLeftCell="AJ1" workbookViewId="1"/>
  </sheetViews>
  <sheetFormatPr defaultColWidth="9.109375" defaultRowHeight="13.8" x14ac:dyDescent="0.25"/>
  <cols>
    <col min="1" max="35" width="15.77734375" style="315" hidden="1" customWidth="1"/>
    <col min="36" max="36" width="7.33203125" style="315" customWidth="1"/>
    <col min="37" max="38" width="15.77734375" style="315" customWidth="1"/>
    <col min="39" max="40" width="10" style="315" customWidth="1"/>
    <col min="41" max="41" width="13.33203125" style="315" customWidth="1"/>
    <col min="42" max="42" width="16.88671875" style="315" bestFit="1" customWidth="1"/>
    <col min="43" max="43" width="38.44140625" style="315" customWidth="1"/>
    <col min="44" max="44" width="14.33203125" style="315" hidden="1" customWidth="1"/>
    <col min="45" max="70" width="11.44140625" style="315" customWidth="1"/>
    <col min="71" max="72" width="9.109375" style="315"/>
    <col min="73" max="77" width="12.44140625" style="315" hidden="1" customWidth="1"/>
    <col min="78" max="79" width="0" style="315" hidden="1" customWidth="1"/>
    <col min="80" max="16384" width="9.109375" style="315"/>
  </cols>
  <sheetData>
    <row r="1" spans="1:79" ht="15" customHeight="1" x14ac:dyDescent="0.25">
      <c r="B1" s="316" t="s">
        <v>91</v>
      </c>
      <c r="C1" s="317" t="s">
        <v>93</v>
      </c>
      <c r="D1" s="318" t="s">
        <v>11</v>
      </c>
      <c r="E1" s="319" t="s">
        <v>138</v>
      </c>
      <c r="F1" s="319" t="s">
        <v>139</v>
      </c>
      <c r="G1" s="319" t="s">
        <v>140</v>
      </c>
      <c r="H1" s="319" t="s">
        <v>141</v>
      </c>
      <c r="I1" s="319" t="s">
        <v>143</v>
      </c>
      <c r="J1" s="319"/>
      <c r="K1" s="319"/>
      <c r="L1" s="319"/>
      <c r="M1" s="319"/>
      <c r="N1" s="319"/>
      <c r="O1" s="319"/>
      <c r="P1" s="319"/>
      <c r="Q1" s="319"/>
      <c r="R1" s="319"/>
      <c r="S1" s="319"/>
      <c r="T1" s="319"/>
      <c r="U1" s="319"/>
      <c r="V1" s="319"/>
      <c r="W1" s="319"/>
      <c r="X1" s="319"/>
      <c r="Y1" s="319"/>
      <c r="Z1" s="319"/>
      <c r="AA1" s="319"/>
      <c r="AB1" s="319"/>
      <c r="AC1" s="319" t="s">
        <v>142</v>
      </c>
      <c r="AD1" s="320"/>
      <c r="AE1" s="321"/>
      <c r="AF1" s="322"/>
      <c r="AG1" s="321"/>
      <c r="AH1" s="322"/>
      <c r="AI1" s="322">
        <f>IF(ISTEXT(AK82),1,0)</f>
        <v>0</v>
      </c>
      <c r="AK1" s="323" t="s">
        <v>81</v>
      </c>
      <c r="AL1" s="323"/>
      <c r="AM1" s="323"/>
      <c r="AN1" s="324" t="s">
        <v>82</v>
      </c>
      <c r="AO1" s="324"/>
      <c r="AP1" s="324" t="s">
        <v>211</v>
      </c>
      <c r="AQ1" s="324"/>
      <c r="AR1" s="325" t="str">
        <f>Labour!BA2</f>
        <v>Contract Work</v>
      </c>
      <c r="AS1" s="325" t="str">
        <f>Labour!BH1</f>
        <v>A</v>
      </c>
      <c r="AT1" s="325" t="str">
        <f>Labour!BN1</f>
        <v>B</v>
      </c>
      <c r="AU1" s="325" t="str">
        <f>Labour!BT1</f>
        <v>C</v>
      </c>
      <c r="AV1" s="325" t="str">
        <f>Labour!BZ1</f>
        <v>D</v>
      </c>
      <c r="AW1" s="325" t="str">
        <f>Labour!CF1</f>
        <v>E</v>
      </c>
      <c r="AX1" s="325" t="str">
        <f>Labour!CL1</f>
        <v>F</v>
      </c>
      <c r="AY1" s="325" t="str">
        <f>Labour!CR1</f>
        <v>G</v>
      </c>
      <c r="AZ1" s="325" t="str">
        <f>Labour!CX1</f>
        <v>H</v>
      </c>
      <c r="BA1" s="325" t="str">
        <f>Labour!DD1</f>
        <v>I</v>
      </c>
      <c r="BB1" s="325" t="str">
        <f>Labour!DJ1</f>
        <v>J</v>
      </c>
      <c r="BC1" s="325" t="str">
        <f>Labour!DP1</f>
        <v>K</v>
      </c>
      <c r="BD1" s="325" t="str">
        <f>Labour!DV1</f>
        <v>L</v>
      </c>
      <c r="BE1" s="325" t="str">
        <f>Labour!EB1</f>
        <v>M</v>
      </c>
      <c r="BF1" s="325" t="str">
        <f>Labour!EH1</f>
        <v>N</v>
      </c>
      <c r="BG1" s="325" t="str">
        <f>Labour!EN1</f>
        <v>O</v>
      </c>
      <c r="BH1" s="325" t="str">
        <f>Labour!ET1</f>
        <v>P</v>
      </c>
      <c r="BI1" s="325" t="str">
        <f>Labour!EZ1</f>
        <v>Q</v>
      </c>
      <c r="BJ1" s="325" t="str">
        <f>Labour!FF1</f>
        <v>R</v>
      </c>
      <c r="BK1" s="325" t="str">
        <f>Labour!FL1</f>
        <v>S</v>
      </c>
      <c r="BL1" s="325" t="str">
        <f>Labour!FR1</f>
        <v>T</v>
      </c>
      <c r="BM1" s="325" t="str">
        <f>Labour!FX1</f>
        <v>U</v>
      </c>
      <c r="BN1" s="325" t="str">
        <f>Labour!GD1</f>
        <v>V</v>
      </c>
      <c r="BO1" s="325" t="str">
        <f>Labour!GJ1</f>
        <v>W</v>
      </c>
      <c r="BP1" s="325" t="str">
        <f>Labour!GP1</f>
        <v>X</v>
      </c>
      <c r="BQ1" s="325" t="str">
        <f>Labour!GV1</f>
        <v>Y</v>
      </c>
      <c r="BR1" s="325" t="str">
        <f>Labour!HB1</f>
        <v>Z</v>
      </c>
    </row>
    <row r="2" spans="1:79" ht="15" customHeight="1" x14ac:dyDescent="0.25">
      <c r="B2" s="326">
        <f>A!T4</f>
        <v>50</v>
      </c>
      <c r="C2" s="315">
        <v>150</v>
      </c>
      <c r="D2" s="327">
        <v>0</v>
      </c>
      <c r="E2" s="328">
        <f>IF(E3&gt;0,SUM($D3:D3),0)</f>
        <v>0</v>
      </c>
      <c r="F2" s="328">
        <f>IF(F3&gt;0,$C3+SUM($D3:E3),0)</f>
        <v>0</v>
      </c>
      <c r="G2" s="328">
        <f>IF(G3&gt;0,$C3+SUM($D3:F3),0)</f>
        <v>0</v>
      </c>
      <c r="H2" s="328">
        <f>IF(H3&gt;0,$C3+SUM($D3:G3),0)</f>
        <v>0</v>
      </c>
      <c r="I2" s="328">
        <f>IF(I3&gt;0,$C3+SUM($D3:H3),0)</f>
        <v>0</v>
      </c>
      <c r="J2" s="328"/>
      <c r="K2" s="328"/>
      <c r="L2" s="328"/>
      <c r="M2" s="328"/>
      <c r="N2" s="328"/>
      <c r="O2" s="328"/>
      <c r="P2" s="328"/>
      <c r="Q2" s="328"/>
      <c r="R2" s="328"/>
      <c r="S2" s="328"/>
      <c r="T2" s="328"/>
      <c r="U2" s="328"/>
      <c r="V2" s="328"/>
      <c r="W2" s="328"/>
      <c r="X2" s="328"/>
      <c r="Y2" s="328"/>
      <c r="Z2" s="328"/>
      <c r="AA2" s="328"/>
      <c r="AB2" s="328"/>
      <c r="AC2" s="328">
        <f>IF(AC3&gt;0,$C3+SUM($D3:I3),0)</f>
        <v>0</v>
      </c>
      <c r="AD2" s="328">
        <f>IF(AD3&gt;0,$C3+SUM($D3:AC3),0)</f>
        <v>0</v>
      </c>
      <c r="AE2" s="321"/>
      <c r="AF2" s="322"/>
      <c r="AG2" s="321"/>
      <c r="AH2" s="322"/>
      <c r="AI2" s="322">
        <f>COUNTIF(AK7:AK106,istext)</f>
        <v>0</v>
      </c>
      <c r="AK2" s="329">
        <f ca="1">Labour!AM3</f>
        <v>42949</v>
      </c>
      <c r="AL2" s="323"/>
      <c r="AM2" s="323"/>
      <c r="AN2" s="324" t="s">
        <v>90</v>
      </c>
      <c r="AO2" s="324"/>
      <c r="AP2" s="324" t="s">
        <v>212</v>
      </c>
      <c r="AQ2" s="324"/>
      <c r="AR2" s="330"/>
      <c r="AS2" s="331">
        <f t="shared" ref="AS2:BR2" si="0">IF(C$6&gt;$C$2,$C$1,0)</f>
        <v>0</v>
      </c>
      <c r="AT2" s="331">
        <f t="shared" si="0"/>
        <v>0</v>
      </c>
      <c r="AU2" s="331">
        <f t="shared" si="0"/>
        <v>0</v>
      </c>
      <c r="AV2" s="331">
        <f t="shared" si="0"/>
        <v>0</v>
      </c>
      <c r="AW2" s="331">
        <f t="shared" si="0"/>
        <v>0</v>
      </c>
      <c r="AX2" s="331">
        <f t="shared" si="0"/>
        <v>0</v>
      </c>
      <c r="AY2" s="331">
        <f t="shared" si="0"/>
        <v>0</v>
      </c>
      <c r="AZ2" s="331">
        <f t="shared" si="0"/>
        <v>0</v>
      </c>
      <c r="BA2" s="331">
        <f t="shared" si="0"/>
        <v>0</v>
      </c>
      <c r="BB2" s="331">
        <f t="shared" si="0"/>
        <v>0</v>
      </c>
      <c r="BC2" s="331">
        <f t="shared" si="0"/>
        <v>0</v>
      </c>
      <c r="BD2" s="331">
        <f t="shared" si="0"/>
        <v>0</v>
      </c>
      <c r="BE2" s="331">
        <f t="shared" si="0"/>
        <v>0</v>
      </c>
      <c r="BF2" s="331">
        <f t="shared" si="0"/>
        <v>0</v>
      </c>
      <c r="BG2" s="331">
        <f t="shared" si="0"/>
        <v>0</v>
      </c>
      <c r="BH2" s="331">
        <f t="shared" si="0"/>
        <v>0</v>
      </c>
      <c r="BI2" s="331">
        <f t="shared" si="0"/>
        <v>0</v>
      </c>
      <c r="BJ2" s="331">
        <f t="shared" si="0"/>
        <v>0</v>
      </c>
      <c r="BK2" s="331">
        <f t="shared" si="0"/>
        <v>0</v>
      </c>
      <c r="BL2" s="331">
        <f t="shared" si="0"/>
        <v>0</v>
      </c>
      <c r="BM2" s="331">
        <f t="shared" si="0"/>
        <v>0</v>
      </c>
      <c r="BN2" s="331">
        <f t="shared" si="0"/>
        <v>0</v>
      </c>
      <c r="BO2" s="331">
        <f t="shared" si="0"/>
        <v>0</v>
      </c>
      <c r="BP2" s="331">
        <f t="shared" si="0"/>
        <v>0</v>
      </c>
      <c r="BQ2" s="331">
        <f t="shared" si="0"/>
        <v>0</v>
      </c>
      <c r="BR2" s="331">
        <f t="shared" si="0"/>
        <v>0</v>
      </c>
    </row>
    <row r="3" spans="1:79" ht="15" customHeight="1" x14ac:dyDescent="0.25">
      <c r="B3" s="464" t="s">
        <v>89</v>
      </c>
      <c r="D3" s="315">
        <f t="shared" ref="D3:I3" si="1">COUNTIF($AI$7:$AI$882,D1)</f>
        <v>0</v>
      </c>
      <c r="E3" s="315">
        <f t="shared" si="1"/>
        <v>0</v>
      </c>
      <c r="F3" s="315">
        <f t="shared" si="1"/>
        <v>0</v>
      </c>
      <c r="G3" s="315">
        <f t="shared" si="1"/>
        <v>0</v>
      </c>
      <c r="H3" s="315">
        <f t="shared" si="1"/>
        <v>0</v>
      </c>
      <c r="I3" s="315">
        <f t="shared" si="1"/>
        <v>0</v>
      </c>
      <c r="AC3" s="315">
        <f>COUNTIF($AI$7:$AI$882,AC1)</f>
        <v>0</v>
      </c>
      <c r="AD3" s="315">
        <f>COUNTIF($AI$7:$AI$882,AD1)</f>
        <v>144</v>
      </c>
      <c r="AE3" s="464"/>
      <c r="AF3" s="464" t="s">
        <v>136</v>
      </c>
      <c r="AG3" s="464" t="s">
        <v>113</v>
      </c>
      <c r="AH3" s="464" t="s">
        <v>144</v>
      </c>
      <c r="AI3" s="322"/>
      <c r="AK3" s="332" t="str">
        <f>Labour!AO5</f>
        <v>I1000</v>
      </c>
      <c r="AL3" s="465" t="s">
        <v>92</v>
      </c>
      <c r="AN3" s="324" t="s">
        <v>75</v>
      </c>
      <c r="AO3" s="324"/>
      <c r="AP3" s="324" t="s">
        <v>213</v>
      </c>
      <c r="AQ3" s="324"/>
      <c r="AR3" s="333" t="str">
        <f>Labour!BA5</f>
        <v>AB</v>
      </c>
      <c r="AS3" s="334">
        <f>Labour!BF5</f>
        <v>0</v>
      </c>
      <c r="AT3" s="334">
        <f>Labour!BL5</f>
        <v>0</v>
      </c>
      <c r="AU3" s="334">
        <f>Labour!BR5</f>
        <v>0</v>
      </c>
      <c r="AV3" s="334">
        <f>Labour!BX5</f>
        <v>0</v>
      </c>
      <c r="AW3" s="334">
        <f>Labour!CD5</f>
        <v>0</v>
      </c>
      <c r="AX3" s="334">
        <f>Labour!CJ5</f>
        <v>0</v>
      </c>
      <c r="AY3" s="334">
        <f>Labour!CP5</f>
        <v>0</v>
      </c>
      <c r="AZ3" s="334">
        <f>Labour!CV5</f>
        <v>0</v>
      </c>
      <c r="BA3" s="334">
        <f>Labour!DB5</f>
        <v>0</v>
      </c>
      <c r="BB3" s="334">
        <f>Labour!DH5</f>
        <v>0</v>
      </c>
      <c r="BC3" s="334">
        <f>Labour!DN5</f>
        <v>0</v>
      </c>
      <c r="BD3" s="334">
        <f>Labour!DT5</f>
        <v>0</v>
      </c>
      <c r="BE3" s="334">
        <f>Labour!DZ5</f>
        <v>0</v>
      </c>
      <c r="BF3" s="335">
        <f>Labour!EF5</f>
        <v>0</v>
      </c>
      <c r="BG3" s="334">
        <f>Labour!DH5</f>
        <v>0</v>
      </c>
      <c r="BH3" s="334">
        <f>Labour!DN5</f>
        <v>0</v>
      </c>
      <c r="BI3" s="334">
        <f>Labour!DT5</f>
        <v>0</v>
      </c>
      <c r="BJ3" s="334">
        <f>Labour!DZ5</f>
        <v>0</v>
      </c>
      <c r="BK3" s="334">
        <f>Labour!EF5</f>
        <v>0</v>
      </c>
      <c r="BL3" s="335">
        <f>Labour!EM5</f>
        <v>0</v>
      </c>
      <c r="BM3" s="334">
        <f>Labour!DN5</f>
        <v>0</v>
      </c>
      <c r="BN3" s="334">
        <f>Labour!DT5</f>
        <v>0</v>
      </c>
      <c r="BO3" s="334">
        <f>Labour!DZ5</f>
        <v>0</v>
      </c>
      <c r="BP3" s="334">
        <f>Labour!EF5</f>
        <v>0</v>
      </c>
      <c r="BQ3" s="334">
        <f>Labour!EM5</f>
        <v>0</v>
      </c>
      <c r="BR3" s="335">
        <f>Labour!ET5</f>
        <v>0</v>
      </c>
    </row>
    <row r="4" spans="1:79" ht="15" customHeight="1" x14ac:dyDescent="0.25">
      <c r="B4" s="464"/>
      <c r="C4" s="321">
        <f t="shared" ref="C4:P4" si="2">IF(C6&gt;$B$2,1,0)</f>
        <v>1</v>
      </c>
      <c r="D4" s="321">
        <f t="shared" si="2"/>
        <v>1</v>
      </c>
      <c r="E4" s="321">
        <f t="shared" si="2"/>
        <v>1</v>
      </c>
      <c r="F4" s="321">
        <f t="shared" si="2"/>
        <v>1</v>
      </c>
      <c r="G4" s="321">
        <f t="shared" si="2"/>
        <v>1</v>
      </c>
      <c r="H4" s="321">
        <f t="shared" si="2"/>
        <v>1</v>
      </c>
      <c r="I4" s="321">
        <f t="shared" si="2"/>
        <v>1</v>
      </c>
      <c r="J4" s="321">
        <f t="shared" si="2"/>
        <v>1</v>
      </c>
      <c r="K4" s="321">
        <f t="shared" si="2"/>
        <v>1</v>
      </c>
      <c r="L4" s="321">
        <f t="shared" si="2"/>
        <v>1</v>
      </c>
      <c r="M4" s="321">
        <f t="shared" si="2"/>
        <v>1</v>
      </c>
      <c r="N4" s="321">
        <f t="shared" si="2"/>
        <v>1</v>
      </c>
      <c r="O4" s="321">
        <f t="shared" si="2"/>
        <v>1</v>
      </c>
      <c r="P4" s="321">
        <f t="shared" si="2"/>
        <v>1</v>
      </c>
      <c r="Q4" s="321">
        <f t="shared" ref="Q4:AB4" si="3">IF(Q6&gt;$B$2,1,0)</f>
        <v>1</v>
      </c>
      <c r="R4" s="321">
        <f t="shared" si="3"/>
        <v>1</v>
      </c>
      <c r="S4" s="321">
        <f t="shared" si="3"/>
        <v>1</v>
      </c>
      <c r="T4" s="321">
        <f t="shared" si="3"/>
        <v>1</v>
      </c>
      <c r="U4" s="321">
        <f t="shared" si="3"/>
        <v>1</v>
      </c>
      <c r="V4" s="321">
        <f t="shared" si="3"/>
        <v>1</v>
      </c>
      <c r="W4" s="321">
        <f t="shared" si="3"/>
        <v>1</v>
      </c>
      <c r="X4" s="321">
        <f t="shared" si="3"/>
        <v>1</v>
      </c>
      <c r="Y4" s="321">
        <f t="shared" si="3"/>
        <v>1</v>
      </c>
      <c r="Z4" s="321">
        <f t="shared" si="3"/>
        <v>1</v>
      </c>
      <c r="AA4" s="321">
        <f t="shared" si="3"/>
        <v>1</v>
      </c>
      <c r="AB4" s="321">
        <f t="shared" si="3"/>
        <v>1</v>
      </c>
      <c r="AC4" s="336"/>
      <c r="AD4" s="336"/>
      <c r="AE4" s="464"/>
      <c r="AF4" s="464"/>
      <c r="AG4" s="464"/>
      <c r="AH4" s="464"/>
      <c r="AI4" s="322"/>
      <c r="AL4" s="466"/>
      <c r="AN4" s="324" t="s">
        <v>83</v>
      </c>
      <c r="AO4" s="324"/>
      <c r="AP4" s="324" t="s">
        <v>214</v>
      </c>
      <c r="AQ4" s="324"/>
      <c r="AR4" s="333">
        <f>Labour!BA6</f>
        <v>0</v>
      </c>
      <c r="AS4" s="334">
        <f>Labour!BF6</f>
        <v>0</v>
      </c>
      <c r="AT4" s="334">
        <f>Labour!BL6</f>
        <v>0</v>
      </c>
      <c r="AU4" s="334">
        <f>Labour!BR6</f>
        <v>0</v>
      </c>
      <c r="AV4" s="334">
        <f>Labour!BX6</f>
        <v>0</v>
      </c>
      <c r="AW4" s="334">
        <f>Labour!CD6</f>
        <v>0</v>
      </c>
      <c r="AX4" s="334">
        <f>Labour!CJ6</f>
        <v>0</v>
      </c>
      <c r="AY4" s="334">
        <f>Labour!CP6</f>
        <v>0</v>
      </c>
      <c r="AZ4" s="334">
        <f>Labour!CV6</f>
        <v>0</v>
      </c>
      <c r="BA4" s="334">
        <f>Labour!DB6</f>
        <v>0</v>
      </c>
      <c r="BB4" s="334">
        <f>Labour!DH6</f>
        <v>0</v>
      </c>
      <c r="BC4" s="334">
        <f>Labour!DN6</f>
        <v>0</v>
      </c>
      <c r="BD4" s="334">
        <f>Labour!DT6</f>
        <v>0</v>
      </c>
      <c r="BE4" s="334">
        <f>Labour!DZ6</f>
        <v>0</v>
      </c>
      <c r="BF4" s="335">
        <f>Labour!EF6</f>
        <v>0</v>
      </c>
      <c r="BG4" s="334">
        <f>Labour!DH6</f>
        <v>0</v>
      </c>
      <c r="BH4" s="334">
        <f>Labour!DN6</f>
        <v>0</v>
      </c>
      <c r="BI4" s="334">
        <f>Labour!DT6</f>
        <v>0</v>
      </c>
      <c r="BJ4" s="334">
        <f>Labour!DZ6</f>
        <v>0</v>
      </c>
      <c r="BK4" s="334">
        <f>Labour!EF6</f>
        <v>0</v>
      </c>
      <c r="BL4" s="335">
        <f>Labour!EM6</f>
        <v>0</v>
      </c>
      <c r="BM4" s="334">
        <f>Labour!DN6</f>
        <v>0</v>
      </c>
      <c r="BN4" s="334">
        <f>Labour!DT6</f>
        <v>0</v>
      </c>
      <c r="BO4" s="334">
        <f>Labour!DZ6</f>
        <v>0</v>
      </c>
      <c r="BP4" s="334">
        <f>Labour!EF6</f>
        <v>0</v>
      </c>
      <c r="BQ4" s="334">
        <f>Labour!EM6</f>
        <v>0</v>
      </c>
      <c r="BR4" s="335">
        <f>Labour!ET6</f>
        <v>0</v>
      </c>
      <c r="BV4" s="315" t="s">
        <v>4544</v>
      </c>
    </row>
    <row r="5" spans="1:79" ht="15" customHeight="1" thickBot="1" x14ac:dyDescent="0.3">
      <c r="B5" s="464"/>
      <c r="C5" s="336" t="s">
        <v>23</v>
      </c>
      <c r="D5" s="336" t="s">
        <v>31</v>
      </c>
      <c r="E5" s="336" t="s">
        <v>32</v>
      </c>
      <c r="F5" s="336" t="s">
        <v>33</v>
      </c>
      <c r="G5" s="336" t="s">
        <v>34</v>
      </c>
      <c r="H5" s="336" t="s">
        <v>35</v>
      </c>
      <c r="I5" s="336" t="s">
        <v>36</v>
      </c>
      <c r="J5" s="336" t="s">
        <v>171</v>
      </c>
      <c r="K5" s="336" t="s">
        <v>172</v>
      </c>
      <c r="L5" s="336" t="s">
        <v>173</v>
      </c>
      <c r="M5" s="336" t="s">
        <v>174</v>
      </c>
      <c r="N5" s="336" t="s">
        <v>175</v>
      </c>
      <c r="O5" s="336" t="s">
        <v>176</v>
      </c>
      <c r="P5" s="336" t="s">
        <v>202</v>
      </c>
      <c r="Q5" s="336" t="s">
        <v>292</v>
      </c>
      <c r="R5" s="336" t="s">
        <v>290</v>
      </c>
      <c r="S5" s="336" t="s">
        <v>291</v>
      </c>
      <c r="T5" s="336" t="s">
        <v>295</v>
      </c>
      <c r="U5" s="336" t="s">
        <v>264</v>
      </c>
      <c r="V5" s="336" t="s">
        <v>263</v>
      </c>
      <c r="W5" s="336" t="s">
        <v>296</v>
      </c>
      <c r="X5" s="336" t="s">
        <v>293</v>
      </c>
      <c r="Y5" s="336" t="s">
        <v>294</v>
      </c>
      <c r="Z5" s="336" t="s">
        <v>297</v>
      </c>
      <c r="AA5" s="336" t="s">
        <v>298</v>
      </c>
      <c r="AB5" s="336" t="s">
        <v>299</v>
      </c>
      <c r="AC5" s="337" t="s">
        <v>108</v>
      </c>
      <c r="AD5" s="337" t="s">
        <v>117</v>
      </c>
      <c r="AE5" s="464"/>
      <c r="AF5" s="464"/>
      <c r="AG5" s="464"/>
      <c r="AH5" s="464"/>
      <c r="AI5" s="322"/>
      <c r="AK5" s="338" t="str">
        <f>IF(AD6&gt;0,"Missing Rates","")</f>
        <v>Missing Rates</v>
      </c>
      <c r="AL5" s="466"/>
      <c r="AN5" s="324" t="s">
        <v>88</v>
      </c>
      <c r="AO5" s="324"/>
      <c r="AP5" s="339"/>
      <c r="AQ5" s="324"/>
      <c r="AR5" s="340"/>
      <c r="AS5" s="341">
        <f>Labour!BI4</f>
        <v>0</v>
      </c>
      <c r="AT5" s="341" t="e">
        <f>Labour!BO4</f>
        <v>#VALUE!</v>
      </c>
      <c r="AU5" s="341" t="e">
        <f>Labour!BU4</f>
        <v>#VALUE!</v>
      </c>
      <c r="AV5" s="341" t="e">
        <f>Labour!CA4</f>
        <v>#VALUE!</v>
      </c>
      <c r="AW5" s="341" t="e">
        <f>Labour!CG4</f>
        <v>#VALUE!</v>
      </c>
      <c r="AX5" s="341" t="e">
        <f>Labour!CM4</f>
        <v>#VALUE!</v>
      </c>
      <c r="AY5" s="341" t="e">
        <f>Labour!CS4</f>
        <v>#VALUE!</v>
      </c>
      <c r="AZ5" s="342" t="e">
        <f>Labour!CY4</f>
        <v>#VALUE!</v>
      </c>
      <c r="BA5" s="342" t="e">
        <f>Labour!DE4</f>
        <v>#VALUE!</v>
      </c>
      <c r="BB5" s="342" t="e">
        <f>Labour!DK4</f>
        <v>#VALUE!</v>
      </c>
      <c r="BC5" s="342" t="e">
        <f>Labour!DQ4</f>
        <v>#VALUE!</v>
      </c>
      <c r="BD5" s="342" t="e">
        <f>Labour!DW4</f>
        <v>#VALUE!</v>
      </c>
      <c r="BE5" s="342" t="e">
        <f>Labour!EC4</f>
        <v>#VALUE!</v>
      </c>
      <c r="BF5" s="342">
        <f>Labour!ED4</f>
        <v>0</v>
      </c>
      <c r="BG5" s="342" t="e">
        <f>Labour!EO4</f>
        <v>#VALUE!</v>
      </c>
      <c r="BH5" s="342" t="e">
        <f>Labour!EU4</f>
        <v>#VALUE!</v>
      </c>
      <c r="BI5" s="342" t="e">
        <f>Labour!FA4</f>
        <v>#VALUE!</v>
      </c>
      <c r="BJ5" s="342" t="e">
        <f>Labour!FG4</f>
        <v>#VALUE!</v>
      </c>
      <c r="BK5" s="342" t="e">
        <f>Labour!FM4</f>
        <v>#VALUE!</v>
      </c>
      <c r="BL5" s="342" t="e">
        <f>Labour!FS4</f>
        <v>#VALUE!</v>
      </c>
      <c r="BM5" s="342" t="e">
        <f>Labour!FY4</f>
        <v>#VALUE!</v>
      </c>
      <c r="BN5" s="342" t="e">
        <f>Labour!GE4</f>
        <v>#VALUE!</v>
      </c>
      <c r="BO5" s="342" t="e">
        <f>Labour!GK4</f>
        <v>#VALUE!</v>
      </c>
      <c r="BP5" s="342" t="e">
        <f>Labour!GQ4</f>
        <v>#VALUE!</v>
      </c>
      <c r="BQ5" s="342" t="e">
        <f>Labour!GW4</f>
        <v>#VALUE!</v>
      </c>
      <c r="BR5" s="342" t="e">
        <f>Labour!HC4</f>
        <v>#VALUE!</v>
      </c>
      <c r="BV5" s="377"/>
      <c r="BW5" s="315" t="str">
        <f>IFERROR(VLOOKUP(Unit_Number,EquipmentTable[],2,FALSE),"Unknown Equipment")</f>
        <v>Unknown Equipment</v>
      </c>
    </row>
    <row r="6" spans="1:79" x14ac:dyDescent="0.25">
      <c r="B6" s="315">
        <f t="shared" ref="B6:P6" si="4">MAXA(B7:B782)</f>
        <v>1</v>
      </c>
      <c r="C6" s="315">
        <f t="shared" si="4"/>
        <v>143</v>
      </c>
      <c r="D6" s="315">
        <f t="shared" si="4"/>
        <v>143</v>
      </c>
      <c r="E6" s="315">
        <f t="shared" si="4"/>
        <v>143</v>
      </c>
      <c r="F6" s="315">
        <f t="shared" si="4"/>
        <v>143</v>
      </c>
      <c r="G6" s="315">
        <f t="shared" si="4"/>
        <v>143</v>
      </c>
      <c r="H6" s="315">
        <f t="shared" si="4"/>
        <v>143</v>
      </c>
      <c r="I6" s="315">
        <f t="shared" si="4"/>
        <v>143</v>
      </c>
      <c r="J6" s="315">
        <f t="shared" si="4"/>
        <v>143</v>
      </c>
      <c r="K6" s="315">
        <f t="shared" si="4"/>
        <v>143</v>
      </c>
      <c r="L6" s="315">
        <f t="shared" si="4"/>
        <v>143</v>
      </c>
      <c r="M6" s="315">
        <f t="shared" si="4"/>
        <v>143</v>
      </c>
      <c r="N6" s="315">
        <f t="shared" si="4"/>
        <v>143</v>
      </c>
      <c r="O6" s="315">
        <f t="shared" si="4"/>
        <v>143</v>
      </c>
      <c r="P6" s="315">
        <f t="shared" si="4"/>
        <v>143</v>
      </c>
      <c r="Q6" s="315">
        <f t="shared" ref="Q6:AB6" si="5">MAXA(Q7:Q782)</f>
        <v>143</v>
      </c>
      <c r="R6" s="315">
        <f t="shared" si="5"/>
        <v>143</v>
      </c>
      <c r="S6" s="315">
        <f t="shared" si="5"/>
        <v>143</v>
      </c>
      <c r="T6" s="315">
        <f t="shared" si="5"/>
        <v>143</v>
      </c>
      <c r="U6" s="315">
        <f t="shared" si="5"/>
        <v>143</v>
      </c>
      <c r="V6" s="315">
        <f t="shared" si="5"/>
        <v>143</v>
      </c>
      <c r="W6" s="315">
        <f t="shared" si="5"/>
        <v>143</v>
      </c>
      <c r="X6" s="315">
        <f t="shared" si="5"/>
        <v>143</v>
      </c>
      <c r="Y6" s="315">
        <f t="shared" si="5"/>
        <v>143</v>
      </c>
      <c r="Z6" s="315">
        <f t="shared" si="5"/>
        <v>143</v>
      </c>
      <c r="AA6" s="315">
        <f t="shared" si="5"/>
        <v>143</v>
      </c>
      <c r="AB6" s="315">
        <f t="shared" si="5"/>
        <v>143</v>
      </c>
      <c r="AD6" s="315">
        <f>MAXA(AD7:AD782)</f>
        <v>1</v>
      </c>
      <c r="AH6" s="315">
        <f>SUM(AH7:AH882)</f>
        <v>1</v>
      </c>
      <c r="AK6" s="343" t="s">
        <v>85</v>
      </c>
      <c r="AL6" s="467"/>
      <c r="AM6" s="344" t="s">
        <v>86</v>
      </c>
      <c r="AN6" s="345" t="s">
        <v>84</v>
      </c>
      <c r="AO6" s="346" t="s">
        <v>137</v>
      </c>
      <c r="AP6" s="347" t="s">
        <v>208</v>
      </c>
      <c r="AQ6" s="348" t="s">
        <v>106</v>
      </c>
      <c r="AR6" s="349" t="s">
        <v>87</v>
      </c>
      <c r="AS6" s="350" t="s">
        <v>87</v>
      </c>
      <c r="AT6" s="351" t="s">
        <v>87</v>
      </c>
      <c r="AU6" s="351" t="s">
        <v>87</v>
      </c>
      <c r="AV6" s="351" t="s">
        <v>87</v>
      </c>
      <c r="AW6" s="351" t="s">
        <v>87</v>
      </c>
      <c r="AX6" s="351" t="s">
        <v>87</v>
      </c>
      <c r="AY6" s="351" t="s">
        <v>87</v>
      </c>
      <c r="AZ6" s="351" t="s">
        <v>87</v>
      </c>
      <c r="BA6" s="351" t="s">
        <v>87</v>
      </c>
      <c r="BB6" s="351" t="s">
        <v>87</v>
      </c>
      <c r="BC6" s="351" t="s">
        <v>87</v>
      </c>
      <c r="BD6" s="351" t="s">
        <v>87</v>
      </c>
      <c r="BE6" s="351" t="s">
        <v>87</v>
      </c>
      <c r="BF6" s="351" t="s">
        <v>87</v>
      </c>
      <c r="BG6" s="351" t="s">
        <v>87</v>
      </c>
      <c r="BH6" s="351" t="s">
        <v>87</v>
      </c>
      <c r="BI6" s="351" t="s">
        <v>87</v>
      </c>
      <c r="BJ6" s="351" t="s">
        <v>87</v>
      </c>
      <c r="BK6" s="351" t="s">
        <v>87</v>
      </c>
      <c r="BL6" s="351" t="s">
        <v>87</v>
      </c>
      <c r="BM6" s="351" t="s">
        <v>87</v>
      </c>
      <c r="BN6" s="351" t="s">
        <v>87</v>
      </c>
      <c r="BO6" s="351" t="s">
        <v>87</v>
      </c>
      <c r="BP6" s="351" t="s">
        <v>87</v>
      </c>
      <c r="BQ6" s="351" t="s">
        <v>87</v>
      </c>
      <c r="BR6" s="351" t="s">
        <v>87</v>
      </c>
      <c r="BU6" s="315" t="s">
        <v>4545</v>
      </c>
      <c r="BV6" s="315" t="s">
        <v>4542</v>
      </c>
      <c r="BW6" s="315" t="s">
        <v>4543</v>
      </c>
      <c r="BX6" s="315" t="s">
        <v>4546</v>
      </c>
      <c r="BY6" s="315" t="s">
        <v>18</v>
      </c>
    </row>
    <row r="7" spans="1:79" ht="15" customHeight="1" x14ac:dyDescent="0.25">
      <c r="A7" s="352">
        <f>AE7</f>
        <v>151</v>
      </c>
      <c r="B7" s="315">
        <f>IF(ISTEXT(AK7),1,0)</f>
        <v>1</v>
      </c>
      <c r="C7" s="315">
        <f t="shared" ref="C7:I7" si="6">IF(AS7&gt;0,1,0)</f>
        <v>0</v>
      </c>
      <c r="D7" s="315">
        <f t="shared" si="6"/>
        <v>0</v>
      </c>
      <c r="E7" s="315">
        <f t="shared" si="6"/>
        <v>0</v>
      </c>
      <c r="F7" s="315">
        <f t="shared" si="6"/>
        <v>0</v>
      </c>
      <c r="G7" s="315">
        <f t="shared" si="6"/>
        <v>0</v>
      </c>
      <c r="H7" s="315">
        <f t="shared" si="6"/>
        <v>0</v>
      </c>
      <c r="I7" s="315">
        <f t="shared" si="6"/>
        <v>0</v>
      </c>
      <c r="J7" s="315">
        <f t="shared" ref="J7" si="7">IF(AZ7&gt;0,1,0)</f>
        <v>0</v>
      </c>
      <c r="K7" s="315">
        <f t="shared" ref="K7" si="8">IF(BA7&gt;0,1,0)</f>
        <v>0</v>
      </c>
      <c r="L7" s="315">
        <f t="shared" ref="L7" si="9">IF(BB7&gt;0,1,0)</f>
        <v>0</v>
      </c>
      <c r="M7" s="315">
        <f t="shared" ref="M7" si="10">IF(BC7&gt;0,1,0)</f>
        <v>0</v>
      </c>
      <c r="N7" s="315">
        <f t="shared" ref="N7" si="11">IF(BD7&gt;0,1,0)</f>
        <v>0</v>
      </c>
      <c r="O7" s="315">
        <f t="shared" ref="O7:P7" si="12">IF(BE7&gt;0,1,0)</f>
        <v>0</v>
      </c>
      <c r="P7" s="315">
        <f t="shared" si="12"/>
        <v>0</v>
      </c>
      <c r="Q7" s="315">
        <f t="shared" ref="Q7:AB7" si="13">IF(BG7&gt;0,1,0)</f>
        <v>0</v>
      </c>
      <c r="R7" s="315">
        <f t="shared" si="13"/>
        <v>0</v>
      </c>
      <c r="S7" s="315">
        <f t="shared" si="13"/>
        <v>0</v>
      </c>
      <c r="T7" s="315">
        <f t="shared" si="13"/>
        <v>0</v>
      </c>
      <c r="U7" s="315">
        <f t="shared" si="13"/>
        <v>0</v>
      </c>
      <c r="V7" s="315">
        <f t="shared" si="13"/>
        <v>0</v>
      </c>
      <c r="W7" s="315">
        <f t="shared" si="13"/>
        <v>0</v>
      </c>
      <c r="X7" s="315">
        <f t="shared" si="13"/>
        <v>0</v>
      </c>
      <c r="Y7" s="315">
        <f t="shared" si="13"/>
        <v>0</v>
      </c>
      <c r="Z7" s="315">
        <f t="shared" si="13"/>
        <v>0</v>
      </c>
      <c r="AA7" s="315">
        <f t="shared" si="13"/>
        <v>0</v>
      </c>
      <c r="AB7" s="315">
        <f t="shared" si="13"/>
        <v>0</v>
      </c>
      <c r="AC7" s="353"/>
      <c r="AD7" s="315">
        <f t="shared" ref="AD7:AD9" si="14">IF(AND(SUM(C7:I7)&gt;0,AN7=0),1,0)</f>
        <v>0</v>
      </c>
      <c r="AE7" s="352">
        <f>AF7+AG7</f>
        <v>151</v>
      </c>
      <c r="AF7" s="352">
        <f t="shared" ref="AF7:AF9" si="15">IF(AND(B7&gt;0,AH7=0),HLOOKUP(AO7,$D$1:$AD$2,2,FALSE),IF(AND(B7&gt;0,AH7=1),$C$2,0))</f>
        <v>150</v>
      </c>
      <c r="AG7" s="352">
        <f>IF(AND(B7&gt;0,AH7=0),COUNTIF(AI$7:AI7,AO7),SUM(AH$7:AH7))</f>
        <v>1</v>
      </c>
      <c r="AH7" s="352">
        <f t="shared" ref="AH7:AH9" si="16">IF(AND(B7&gt;0,ISBLANK(AO7)),1,0)</f>
        <v>1</v>
      </c>
      <c r="AI7" s="352">
        <f t="shared" ref="AI7:AI9" si="17">IF(B7&gt;0,AO7,0)</f>
        <v>0</v>
      </c>
      <c r="AJ7" s="315">
        <v>1</v>
      </c>
      <c r="AK7" s="354" t="s">
        <v>107</v>
      </c>
      <c r="AL7" s="355">
        <f>SUM(AR7:BF7)</f>
        <v>0</v>
      </c>
      <c r="AM7" s="356"/>
      <c r="AN7" s="357">
        <v>300</v>
      </c>
      <c r="AO7" s="358"/>
      <c r="AP7" s="359"/>
      <c r="AQ7" s="360"/>
      <c r="AR7" s="361"/>
      <c r="AS7" s="362">
        <f>A!AB4</f>
        <v>0</v>
      </c>
      <c r="AT7" s="356">
        <f>B!AB4</f>
        <v>0</v>
      </c>
      <c r="AU7" s="356">
        <f>'C'!AB4</f>
        <v>0</v>
      </c>
      <c r="AV7" s="356">
        <f>D!AB4</f>
        <v>0</v>
      </c>
      <c r="AW7" s="356">
        <f>E!AB4</f>
        <v>0</v>
      </c>
      <c r="AX7" s="356">
        <f>F!AB4</f>
        <v>0</v>
      </c>
      <c r="AY7" s="363">
        <f>G!AB4</f>
        <v>0</v>
      </c>
      <c r="AZ7" s="363">
        <f>H!AB4</f>
        <v>0</v>
      </c>
      <c r="BA7" s="363">
        <f>I!AB4</f>
        <v>0</v>
      </c>
      <c r="BB7" s="363">
        <f>J!AB4</f>
        <v>0</v>
      </c>
      <c r="BC7" s="363">
        <f>K!AB4</f>
        <v>0</v>
      </c>
      <c r="BD7" s="363">
        <f>L!AB4</f>
        <v>0</v>
      </c>
      <c r="BE7" s="363">
        <f>M!AB4</f>
        <v>0</v>
      </c>
      <c r="BF7" s="363">
        <f>N!AB4</f>
        <v>0</v>
      </c>
      <c r="BG7" s="363">
        <f>O!AB4</f>
        <v>0</v>
      </c>
      <c r="BH7" s="363">
        <f>P!AB4</f>
        <v>0</v>
      </c>
      <c r="BI7" s="363">
        <f>Q!AB4</f>
        <v>0</v>
      </c>
      <c r="BJ7" s="363">
        <f>'R'!AB4</f>
        <v>0</v>
      </c>
      <c r="BK7" s="363">
        <f>S!AB4</f>
        <v>0</v>
      </c>
      <c r="BL7" s="363">
        <f>T!AB4</f>
        <v>0</v>
      </c>
      <c r="BM7" s="363">
        <f>U!AB4</f>
        <v>0</v>
      </c>
      <c r="BN7" s="363">
        <f>V!AB4</f>
        <v>0</v>
      </c>
      <c r="BO7" s="363">
        <f>W!AB4</f>
        <v>0</v>
      </c>
      <c r="BP7" s="363">
        <f>X!AB4</f>
        <v>0</v>
      </c>
      <c r="BQ7" s="363">
        <f>Y!AB4</f>
        <v>0</v>
      </c>
      <c r="BR7" s="363">
        <f>Z!AB4</f>
        <v>0</v>
      </c>
    </row>
    <row r="8" spans="1:79" ht="15" customHeight="1" x14ac:dyDescent="0.25">
      <c r="A8" s="352">
        <f t="shared" ref="A8:A9" si="18">AE8</f>
        <v>1</v>
      </c>
      <c r="B8" s="315">
        <f>IF(ISTEXT(AK8),MAXA(B$7:B7)+1,0)</f>
        <v>0</v>
      </c>
      <c r="C8" s="315">
        <f>IF(AS8&gt;0,MAXA(C$7:C7)+1,0)</f>
        <v>1</v>
      </c>
      <c r="D8" s="315">
        <f>IF(AT8&gt;0,MAXA(D$7:D7)+1,0)</f>
        <v>1</v>
      </c>
      <c r="E8" s="315">
        <f>IF(AU8&gt;0,MAXA(E$7:E7)+1,0)</f>
        <v>1</v>
      </c>
      <c r="F8" s="315">
        <f>IF(AV8&gt;0,MAXA(F$7:F7)+1,0)</f>
        <v>1</v>
      </c>
      <c r="G8" s="315">
        <f>IF(AW8&gt;0,MAXA(G$7:G7)+1,0)</f>
        <v>1</v>
      </c>
      <c r="H8" s="315">
        <f>IF(AX8&gt;0,MAXA(H$7:H7)+1,0)</f>
        <v>1</v>
      </c>
      <c r="I8" s="315">
        <f>IF(AY8&gt;0,MAXA(I$7:I7)+1,0)</f>
        <v>1</v>
      </c>
      <c r="J8" s="315">
        <f>IF(AZ8&gt;0,MAXA(J$7:J7)+1,0)</f>
        <v>1</v>
      </c>
      <c r="K8" s="315">
        <f>IF(BA8&gt;0,MAXA(K$7:K7)+1,0)</f>
        <v>1</v>
      </c>
      <c r="L8" s="315">
        <f>IF(BB8&gt;0,MAXA(L$7:L7)+1,0)</f>
        <v>1</v>
      </c>
      <c r="M8" s="315">
        <f>IF(BC8&gt;0,MAXA(M$7:M7)+1,0)</f>
        <v>1</v>
      </c>
      <c r="N8" s="315">
        <f>IF(BD8&gt;0,MAXA(N$7:N7)+1,0)</f>
        <v>1</v>
      </c>
      <c r="O8" s="315">
        <f>IF(BE8&gt;0,MAXA(O$7:O7)+1,0)</f>
        <v>1</v>
      </c>
      <c r="P8" s="315">
        <f>IF(BF8&gt;0,MAXA(P$7:P7)+1,0)</f>
        <v>1</v>
      </c>
      <c r="Q8" s="315">
        <f>IF(BG8&gt;0,MAXA(Q$7:Q7)+1,0)</f>
        <v>1</v>
      </c>
      <c r="R8" s="315">
        <f>IF(BH8&gt;0,MAXA(R$7:R7)+1,0)</f>
        <v>1</v>
      </c>
      <c r="S8" s="315">
        <f>IF(BI8&gt;0,MAXA(S$7:S7)+1,0)</f>
        <v>1</v>
      </c>
      <c r="T8" s="315">
        <f>IF(BJ8&gt;0,MAXA(T$7:T7)+1,0)</f>
        <v>1</v>
      </c>
      <c r="U8" s="315">
        <f>IF(BK8&gt;0,MAXA(U$7:U7)+1,0)</f>
        <v>1</v>
      </c>
      <c r="V8" s="315">
        <f>IF(BL8&gt;0,MAXA(V$7:V7)+1,0)</f>
        <v>1</v>
      </c>
      <c r="W8" s="315">
        <f>IF(BM8&gt;0,MAXA(W$7:W7)+1,0)</f>
        <v>1</v>
      </c>
      <c r="X8" s="315">
        <f>IF(BN8&gt;0,MAXA(X$7:X7)+1,0)</f>
        <v>1</v>
      </c>
      <c r="Y8" s="315">
        <f>IF(BO8&gt;0,MAXA(Y$7:Y7)+1,0)</f>
        <v>1</v>
      </c>
      <c r="Z8" s="315">
        <f>IF(BP8&gt;0,MAXA(Z$7:Z7)+1,0)</f>
        <v>1</v>
      </c>
      <c r="AA8" s="315">
        <f>IF(BQ8&gt;0,MAXA(AA$7:AA7)+1,0)</f>
        <v>1</v>
      </c>
      <c r="AB8" s="315">
        <f>IF(R8&gt;0,MAXA(AB$7:AB7)+1,0)</f>
        <v>1</v>
      </c>
      <c r="AC8" s="315">
        <f t="shared" ref="AC8:AC9" si="19">MATCH(AM8,AM$8:AM$782,0)</f>
        <v>1</v>
      </c>
      <c r="AD8" s="315">
        <f t="shared" si="14"/>
        <v>1</v>
      </c>
      <c r="AE8" s="352">
        <f>AF8+AG8</f>
        <v>1</v>
      </c>
      <c r="AF8" s="352">
        <f t="shared" si="15"/>
        <v>0</v>
      </c>
      <c r="AG8" s="352">
        <f>IF(AND(B8&gt;0,AH8=0),COUNTIF(AI$7:AI8,AO8),SUM(AH$7:AH8))</f>
        <v>1</v>
      </c>
      <c r="AH8" s="352">
        <f t="shared" si="16"/>
        <v>0</v>
      </c>
      <c r="AI8" s="352">
        <f t="shared" si="17"/>
        <v>0</v>
      </c>
      <c r="AJ8" s="315">
        <f>AJ7+1</f>
        <v>2</v>
      </c>
      <c r="AK8" s="364"/>
      <c r="AL8" s="365">
        <f t="shared" ref="AL8:AL71" si="20">SUM(AR8:BF8)</f>
        <v>0</v>
      </c>
      <c r="AM8" s="366" t="str">
        <f>IF(Labour!AY18="","",Labour!AY18)</f>
        <v/>
      </c>
      <c r="AN8" s="367"/>
      <c r="AO8" s="368"/>
      <c r="AP8" s="359"/>
      <c r="AQ8" s="378"/>
      <c r="AR8" s="361"/>
      <c r="AS8" s="370" t="str">
        <f>IF(AM8="","",SUM(Labour!$BF18:$BH18))</f>
        <v/>
      </c>
      <c r="AT8" s="370" t="str">
        <f>IF(AM8="","",SUM(Labour!$BL18:$BN18))</f>
        <v/>
      </c>
      <c r="AU8" s="370" t="str">
        <f>IF(AM8="","",SUM(Labour!$BR18:$BT18))</f>
        <v/>
      </c>
      <c r="AV8" s="370" t="str">
        <f>IF(AM8="","",SUM(Labour!$BR18:$BT18))</f>
        <v/>
      </c>
      <c r="AW8" s="370" t="str">
        <f>IF(AM8="","",SUM(Labour!$CD18:$CF18))</f>
        <v/>
      </c>
      <c r="AX8" s="370" t="str">
        <f>IF(AM8="","",SUM(Labour!$CJ18:$CL18))</f>
        <v/>
      </c>
      <c r="AY8" s="370" t="str">
        <f>IF(AM8="","",SUM(Labour!$CP18:$CR18))</f>
        <v/>
      </c>
      <c r="AZ8" s="370" t="str">
        <f>IF(AM8="","",SUM(Labour!$CV18:$CX18))</f>
        <v/>
      </c>
      <c r="BA8" s="370" t="str">
        <f>IF(AM8="","",SUM(Labour!$DB18:$DD18))</f>
        <v/>
      </c>
      <c r="BB8" s="370" t="str">
        <f>IF(AM8="","",SUM(Labour!$DH18:$DJ18))</f>
        <v/>
      </c>
      <c r="BC8" s="370" t="str">
        <f>IF(AM8="","",SUM(Labour!$DN18:$DP18))</f>
        <v/>
      </c>
      <c r="BD8" s="370" t="str">
        <f>IF(AM8="","",SUM(Labour!$DT18:$DV18))</f>
        <v/>
      </c>
      <c r="BE8" s="370" t="str">
        <f>IF(AM8="","",SUM(Labour!$DZ18:$EB18))</f>
        <v/>
      </c>
      <c r="BF8" s="370" t="str">
        <f>IF(AM8="","",SUM(Labour!$EF18:$EH18))</f>
        <v/>
      </c>
      <c r="BG8" s="370" t="str">
        <f>IF(AM8="","",SUM(Labour!$EL18:$EN18))</f>
        <v/>
      </c>
      <c r="BH8" s="370" t="str">
        <f>IF(AM8="","",SUM(Labour!$ER18:$ET18))</f>
        <v/>
      </c>
      <c r="BI8" s="370" t="str">
        <f>IF(AM8="","",SUM(Labour!$EX18:$EZ18))</f>
        <v/>
      </c>
      <c r="BJ8" s="370" t="str">
        <f>IF(AM8="","",SUM(Labour!$FD18:$FF18))</f>
        <v/>
      </c>
      <c r="BK8" s="370" t="str">
        <f>IF(AM8="","",SUM(Labour!$FJ18:$FL18))</f>
        <v/>
      </c>
      <c r="BL8" s="370" t="str">
        <f>IF(AM8="","",SUM(Labour!$FP18:$FR18))</f>
        <v/>
      </c>
      <c r="BM8" s="370" t="str">
        <f>IF(AM8="","",SUM(Labour!$FV18:$FX18))</f>
        <v/>
      </c>
      <c r="BN8" s="370" t="str">
        <f>IF(AM8="","",SUM(Labour!$GB18:$GD18))</f>
        <v/>
      </c>
      <c r="BO8" s="370" t="str">
        <f>IF(AM8="","",SUM(Labour!$GH18:$GJ18))</f>
        <v/>
      </c>
      <c r="BP8" s="370" t="str">
        <f>IF(AM8="","",SUM(Labour!$GN18:$GP18))</f>
        <v/>
      </c>
      <c r="BQ8" s="370" t="str">
        <f>IF(AM8="","",SUM(Labour!$GT18:$GV18))</f>
        <v/>
      </c>
      <c r="BR8" s="370" t="str">
        <f>IF(AM8="","",SUM(Labour!$GZ18:$HB18))</f>
        <v/>
      </c>
      <c r="BU8" s="315" t="s">
        <v>4545</v>
      </c>
      <c r="BV8" s="315" t="s">
        <v>4542</v>
      </c>
      <c r="BW8" s="315" t="s">
        <v>4543</v>
      </c>
      <c r="BX8" s="315" t="s">
        <v>4546</v>
      </c>
      <c r="BY8" s="315" t="s">
        <v>18</v>
      </c>
    </row>
    <row r="9" spans="1:79" ht="15" customHeight="1" x14ac:dyDescent="0.25">
      <c r="A9" s="352">
        <f t="shared" si="18"/>
        <v>1</v>
      </c>
      <c r="B9" s="315">
        <f>IF(ISTEXT(AK9),MAXA(B$7:B8)+1,0)</f>
        <v>0</v>
      </c>
      <c r="C9" s="315">
        <f>IF(AS9&gt;0,MAXA(C$7:C8)+1,0)</f>
        <v>2</v>
      </c>
      <c r="D9" s="315">
        <f>IF(AT9&gt;0,MAXA(D$7:D8)+1,0)</f>
        <v>2</v>
      </c>
      <c r="E9" s="315">
        <f>IF(AU9&gt;0,MAXA(E$7:E8)+1,0)</f>
        <v>2</v>
      </c>
      <c r="F9" s="315">
        <f>IF(AV9&gt;0,MAXA(F$7:F8)+1,0)</f>
        <v>2</v>
      </c>
      <c r="G9" s="315">
        <f>IF(AW9&gt;0,MAXA(G$7:G8)+1,0)</f>
        <v>2</v>
      </c>
      <c r="H9" s="315">
        <f>IF(AX9&gt;0,MAXA(H$7:H8)+1,0)</f>
        <v>2</v>
      </c>
      <c r="I9" s="315">
        <f>IF(AY9&gt;0,MAXA(I$7:I8)+1,0)</f>
        <v>2</v>
      </c>
      <c r="J9" s="315">
        <f>IF(AZ9&gt;0,MAXA(J$7:J8)+1,0)</f>
        <v>2</v>
      </c>
      <c r="K9" s="315">
        <f>IF(BA9&gt;0,MAXA(K$7:K8)+1,0)</f>
        <v>2</v>
      </c>
      <c r="L9" s="315">
        <f>IF(BB9&gt;0,MAXA(L$7:L8)+1,0)</f>
        <v>2</v>
      </c>
      <c r="M9" s="315">
        <f>IF(BC9&gt;0,MAXA(M$7:M8)+1,0)</f>
        <v>2</v>
      </c>
      <c r="N9" s="315">
        <f>IF(BD9&gt;0,MAXA(N$7:N8)+1,0)</f>
        <v>2</v>
      </c>
      <c r="O9" s="315">
        <f>IF(BE9&gt;0,MAXA(O$7:O8)+1,0)</f>
        <v>2</v>
      </c>
      <c r="P9" s="315">
        <f>IF(BF9&gt;0,MAXA(P$7:P8)+1,0)</f>
        <v>2</v>
      </c>
      <c r="Q9" s="315">
        <f>IF(BG9&gt;0,MAXA(Q$7:Q8)+1,0)</f>
        <v>2</v>
      </c>
      <c r="R9" s="315">
        <f>IF(BH9&gt;0,MAXA(R$7:R8)+1,0)</f>
        <v>2</v>
      </c>
      <c r="S9" s="315">
        <f>IF(BI9&gt;0,MAXA(S$7:S8)+1,0)</f>
        <v>2</v>
      </c>
      <c r="T9" s="315">
        <f>IF(BJ9&gt;0,MAXA(T$7:T8)+1,0)</f>
        <v>2</v>
      </c>
      <c r="U9" s="315">
        <f>IF(BK9&gt;0,MAXA(U$7:U8)+1,0)</f>
        <v>2</v>
      </c>
      <c r="V9" s="315">
        <f>IF(BL9&gt;0,MAXA(V$7:V8)+1,0)</f>
        <v>2</v>
      </c>
      <c r="W9" s="315">
        <f>IF(BM9&gt;0,MAXA(W$7:W8)+1,0)</f>
        <v>2</v>
      </c>
      <c r="X9" s="315">
        <f>IF(BN9&gt;0,MAXA(X$7:X8)+1,0)</f>
        <v>2</v>
      </c>
      <c r="Y9" s="315">
        <f>IF(BO9&gt;0,MAXA(Y$7:Y8)+1,0)</f>
        <v>2</v>
      </c>
      <c r="Z9" s="315">
        <f>IF(BP9&gt;0,MAXA(Z$7:Z8)+1,0)</f>
        <v>2</v>
      </c>
      <c r="AA9" s="315">
        <f>IF(BQ9&gt;0,MAXA(AA$7:AA8)+1,0)</f>
        <v>2</v>
      </c>
      <c r="AB9" s="315">
        <f>IF(BR9&gt;0,MAXA(AB$7:AB8)+1,0)</f>
        <v>2</v>
      </c>
      <c r="AC9" s="315">
        <f t="shared" si="19"/>
        <v>1</v>
      </c>
      <c r="AD9" s="315">
        <f t="shared" si="14"/>
        <v>1</v>
      </c>
      <c r="AE9" s="352">
        <f t="shared" ref="AE9" si="21">AF9+AG9</f>
        <v>1</v>
      </c>
      <c r="AF9" s="352">
        <f t="shared" si="15"/>
        <v>0</v>
      </c>
      <c r="AG9" s="352">
        <f>IF(AND(B9&gt;0,AH9=0),COUNTIF(AI$7:AI9,AO9),SUM(AH$7:AH9))</f>
        <v>1</v>
      </c>
      <c r="AH9" s="352">
        <f t="shared" si="16"/>
        <v>0</v>
      </c>
      <c r="AI9" s="352">
        <f t="shared" si="17"/>
        <v>0</v>
      </c>
      <c r="AJ9" s="315">
        <f t="shared" ref="AJ9:AJ72" si="22">AJ8+1</f>
        <v>3</v>
      </c>
      <c r="AK9" s="364"/>
      <c r="AL9" s="365">
        <f t="shared" si="20"/>
        <v>0</v>
      </c>
      <c r="AM9" s="366" t="str">
        <f>IF(Labour!AY19="","",Labour!AY19)</f>
        <v/>
      </c>
      <c r="AN9" s="367"/>
      <c r="AO9" s="368"/>
      <c r="AP9" s="359"/>
      <c r="AQ9" s="369"/>
      <c r="AR9" s="371"/>
      <c r="AS9" s="370" t="str">
        <f>IF(AM9="","",SUM(Labour!$BF19:$BH19))</f>
        <v/>
      </c>
      <c r="AT9" s="370" t="str">
        <f>IF(AM9="","",SUM(Labour!$BL19:$BN19))</f>
        <v/>
      </c>
      <c r="AU9" s="370" t="str">
        <f>IF(AM9="","",SUM(Labour!$BR19:$BT19))</f>
        <v/>
      </c>
      <c r="AV9" s="370" t="str">
        <f>IF(AM9="","",SUM(Labour!$BR19:$BT19))</f>
        <v/>
      </c>
      <c r="AW9" s="370" t="str">
        <f>IF(AM9="","",SUM(Labour!$CD19:$CF19))</f>
        <v/>
      </c>
      <c r="AX9" s="370" t="str">
        <f>IF(AM9="","",SUM(Labour!$CJ19:$CL19))</f>
        <v/>
      </c>
      <c r="AY9" s="370" t="str">
        <f>IF(AM9="","",SUM(Labour!$CP19:$CR19))</f>
        <v/>
      </c>
      <c r="AZ9" s="370" t="str">
        <f>IF(AM9="","",SUM(Labour!$CV19:$CX19))</f>
        <v/>
      </c>
      <c r="BA9" s="370" t="str">
        <f>IF(AM9="","",SUM(Labour!$DB19:$DD19))</f>
        <v/>
      </c>
      <c r="BB9" s="370" t="str">
        <f>IF(AM9="","",SUM(Labour!$DH19:$DJ19))</f>
        <v/>
      </c>
      <c r="BC9" s="370" t="str">
        <f>IF(AM9="","",SUM(Labour!$DN19:$DP19))</f>
        <v/>
      </c>
      <c r="BD9" s="370" t="str">
        <f>IF(AM9="","",SUM(Labour!$DT19:$DV19))</f>
        <v/>
      </c>
      <c r="BE9" s="370" t="str">
        <f>IF(AM9="","",SUM(Labour!$DZ19:$EB19))</f>
        <v/>
      </c>
      <c r="BF9" s="370" t="str">
        <f>IF(AM9="","",SUM(Labour!$EF19:$EH19))</f>
        <v/>
      </c>
      <c r="BG9" s="370" t="str">
        <f>IF(AM9="","",SUM(Labour!$EL19:$EN19))</f>
        <v/>
      </c>
      <c r="BH9" s="370" t="str">
        <f>IF(AM9="","",SUM(Labour!$ER19:$ET19))</f>
        <v/>
      </c>
      <c r="BI9" s="370" t="str">
        <f>IF(AM9="","",SUM(Labour!$EX19:$EZ19))</f>
        <v/>
      </c>
      <c r="BJ9" s="370" t="str">
        <f>IF(AM9="","",SUM(Labour!$FD19:$FF19))</f>
        <v/>
      </c>
      <c r="BK9" s="370" t="str">
        <f>IF(AM9="","",SUM(Labour!$FJ19:$FL19))</f>
        <v/>
      </c>
      <c r="BL9" s="370" t="str">
        <f>IF(AM9="","",SUM(Labour!$FP19:$FR19))</f>
        <v/>
      </c>
      <c r="BM9" s="370" t="str">
        <f>IF(AM9="","",SUM(Labour!$FV19:$FX19))</f>
        <v/>
      </c>
      <c r="BN9" s="370" t="str">
        <f>IF(AM9="","",SUM(Labour!$GB19:$GD19))</f>
        <v/>
      </c>
      <c r="BO9" s="370" t="str">
        <f>IF(AM9="","",SUM(Labour!$GH19:$GJ19))</f>
        <v/>
      </c>
      <c r="BP9" s="370" t="str">
        <f>IF(AM9="","",SUM(Labour!$GN19:$GP19))</f>
        <v/>
      </c>
      <c r="BQ9" s="370" t="str">
        <f>IF(AM9="","",SUM(Labour!$GT19:$GV19))</f>
        <v/>
      </c>
      <c r="BR9" s="370" t="str">
        <f>IF(AM9="","",SUM(Labour!$GZ19:$HB19))</f>
        <v/>
      </c>
      <c r="BU9" s="315" t="s">
        <v>23</v>
      </c>
      <c r="BV9" s="315">
        <f t="shared" ref="BV9:BV34" si="23">Unit_Number</f>
        <v>0</v>
      </c>
      <c r="BW9" s="315">
        <f>A_CostCode</f>
        <v>0</v>
      </c>
      <c r="BX9" s="315" t="str">
        <f>A_Description</f>
        <v/>
      </c>
      <c r="BY9" s="315">
        <f>SUM(Ahours)</f>
        <v>0</v>
      </c>
      <c r="CA9" s="315" t="e">
        <f>SUMIFS(AS8:BR8,AS1:BR1,EQUIP_Export[[#This Row],[Section]],EQUIP_Export[CostCodeDescription],BX9&lt;&gt;"")</f>
        <v>#VALUE!</v>
      </c>
    </row>
    <row r="10" spans="1:79" ht="15" customHeight="1" x14ac:dyDescent="0.25">
      <c r="A10" s="352">
        <f t="shared" ref="A10:A73" si="24">AE10</f>
        <v>1</v>
      </c>
      <c r="B10" s="315">
        <f>IF(ISTEXT(AK10),MAXA(B$7:B9)+1,0)</f>
        <v>0</v>
      </c>
      <c r="C10" s="315">
        <f>IF(AS10&gt;0,MAXA(C$7:C9)+1,0)</f>
        <v>3</v>
      </c>
      <c r="D10" s="315">
        <f>IF(AT10&gt;0,MAXA(D$7:D9)+1,0)</f>
        <v>3</v>
      </c>
      <c r="E10" s="315">
        <f>IF(AU10&gt;0,MAXA(E$7:E9)+1,0)</f>
        <v>3</v>
      </c>
      <c r="F10" s="315">
        <f>IF(AV10&gt;0,MAXA(F$7:F9)+1,0)</f>
        <v>3</v>
      </c>
      <c r="G10" s="315">
        <f>IF(AW10&gt;0,MAXA(G$7:G9)+1,0)</f>
        <v>3</v>
      </c>
      <c r="H10" s="315">
        <f>IF(AX10&gt;0,MAXA(H$7:H9)+1,0)</f>
        <v>3</v>
      </c>
      <c r="I10" s="315">
        <f>IF(AY10&gt;0,MAXA(I$7:I9)+1,0)</f>
        <v>3</v>
      </c>
      <c r="J10" s="315">
        <f>IF(AZ10&gt;0,MAXA(J$7:J9)+1,0)</f>
        <v>3</v>
      </c>
      <c r="K10" s="315">
        <f>IF(BA10&gt;0,MAXA(K$7:K9)+1,0)</f>
        <v>3</v>
      </c>
      <c r="L10" s="315">
        <f>IF(BB10&gt;0,MAXA(L$7:L9)+1,0)</f>
        <v>3</v>
      </c>
      <c r="M10" s="315">
        <f>IF(BC10&gt;0,MAXA(M$7:M9)+1,0)</f>
        <v>3</v>
      </c>
      <c r="N10" s="315">
        <f>IF(BD10&gt;0,MAXA(N$7:N9)+1,0)</f>
        <v>3</v>
      </c>
      <c r="O10" s="315">
        <f>IF(BE10&gt;0,MAXA(O$7:O9)+1,0)</f>
        <v>3</v>
      </c>
      <c r="P10" s="315">
        <f>IF(BF10&gt;0,MAXA(P$7:P9)+1,0)</f>
        <v>3</v>
      </c>
      <c r="Q10" s="315">
        <f>IF(BG10&gt;0,MAXA(Q$7:Q9)+1,0)</f>
        <v>3</v>
      </c>
      <c r="R10" s="315">
        <f>IF(BH10&gt;0,MAXA(R$7:R9)+1,0)</f>
        <v>3</v>
      </c>
      <c r="S10" s="315">
        <f>IF(BI10&gt;0,MAXA(S$7:S9)+1,0)</f>
        <v>3</v>
      </c>
      <c r="T10" s="315">
        <f>IF(BJ10&gt;0,MAXA(T$7:T9)+1,0)</f>
        <v>3</v>
      </c>
      <c r="U10" s="315">
        <f>IF(BK10&gt;0,MAXA(U$7:U9)+1,0)</f>
        <v>3</v>
      </c>
      <c r="V10" s="315">
        <f>IF(BL10&gt;0,MAXA(V$7:V9)+1,0)</f>
        <v>3</v>
      </c>
      <c r="W10" s="315">
        <f>IF(BM10&gt;0,MAXA(W$7:W9)+1,0)</f>
        <v>3</v>
      </c>
      <c r="X10" s="315">
        <f>IF(BN10&gt;0,MAXA(X$7:X9)+1,0)</f>
        <v>3</v>
      </c>
      <c r="Y10" s="315">
        <f>IF(BO10&gt;0,MAXA(Y$7:Y9)+1,0)</f>
        <v>3</v>
      </c>
      <c r="Z10" s="315">
        <f>IF(BP10&gt;0,MAXA(Z$7:Z9)+1,0)</f>
        <v>3</v>
      </c>
      <c r="AA10" s="315">
        <f>IF(BQ10&gt;0,MAXA(AA$7:AA9)+1,0)</f>
        <v>3</v>
      </c>
      <c r="AB10" s="315">
        <f>IF(BR10&gt;0,MAXA(AB$7:AB9)+1,0)</f>
        <v>3</v>
      </c>
      <c r="AC10" s="315">
        <f t="shared" ref="AC10:AC73" si="25">MATCH(AM10,AM$8:AM$782,0)</f>
        <v>1</v>
      </c>
      <c r="AD10" s="315">
        <f t="shared" ref="AD10:AD73" si="26">IF(AND(SUM(C10:I10)&gt;0,AN10=0),1,0)</f>
        <v>1</v>
      </c>
      <c r="AE10" s="352">
        <f t="shared" ref="AE10:AE73" si="27">AF10+AG10</f>
        <v>1</v>
      </c>
      <c r="AF10" s="352">
        <f t="shared" ref="AF10:AF73" si="28">IF(AND(B10&gt;0,AH10=0),HLOOKUP(AO10,$D$1:$AD$2,2,FALSE),IF(AND(B10&gt;0,AH10=1),$C$2,0))</f>
        <v>0</v>
      </c>
      <c r="AG10" s="352">
        <f>IF(AND(B10&gt;0,AH10=0),COUNTIF(AI$7:AI10,AO10),SUM(AH$7:AH10))</f>
        <v>1</v>
      </c>
      <c r="AH10" s="352">
        <f t="shared" ref="AH10:AH73" si="29">IF(AND(B10&gt;0,ISBLANK(AO10)),1,0)</f>
        <v>0</v>
      </c>
      <c r="AI10" s="352">
        <f t="shared" ref="AI10:AI73" si="30">IF(B10&gt;0,AO10,0)</f>
        <v>0</v>
      </c>
      <c r="AJ10" s="315">
        <f t="shared" si="22"/>
        <v>4</v>
      </c>
      <c r="AK10" s="364"/>
      <c r="AL10" s="365">
        <f t="shared" si="20"/>
        <v>0</v>
      </c>
      <c r="AM10" s="366" t="str">
        <f>IF(Labour!AY20="","",Labour!AY20)</f>
        <v/>
      </c>
      <c r="AN10" s="367"/>
      <c r="AO10" s="368"/>
      <c r="AP10" s="359"/>
      <c r="AQ10" s="369"/>
      <c r="AR10" s="371"/>
      <c r="AS10" s="370" t="str">
        <f>IF(AM10="","",SUM(Labour!$BF20:$BH20))</f>
        <v/>
      </c>
      <c r="AT10" s="370" t="str">
        <f>IF(AM10="","",SUM(Labour!$BL20:$BN20))</f>
        <v/>
      </c>
      <c r="AU10" s="370" t="str">
        <f>IF(AM10="","",SUM(Labour!$BR20:$BT20))</f>
        <v/>
      </c>
      <c r="AV10" s="370" t="str">
        <f>IF(AM10="","",SUM(Labour!$BR20:$BT20))</f>
        <v/>
      </c>
      <c r="AW10" s="370" t="str">
        <f>IF(AM10="","",SUM(Labour!$CD20:$CF20))</f>
        <v/>
      </c>
      <c r="AX10" s="370" t="str">
        <f>IF(AM10="","",SUM(Labour!$CJ20:$CL20))</f>
        <v/>
      </c>
      <c r="AY10" s="370" t="str">
        <f>IF(AM10="","",SUM(Labour!$CP20:$CR20))</f>
        <v/>
      </c>
      <c r="AZ10" s="370" t="str">
        <f>IF(AM10="","",SUM(Labour!$CV20:$CX20))</f>
        <v/>
      </c>
      <c r="BA10" s="370" t="str">
        <f>IF(AM10="","",SUM(Labour!$DB20:$DD20))</f>
        <v/>
      </c>
      <c r="BB10" s="370" t="str">
        <f>IF(AM10="","",SUM(Labour!$DH20:$DJ20))</f>
        <v/>
      </c>
      <c r="BC10" s="370" t="str">
        <f>IF(AM10="","",SUM(Labour!$DN20:$DP20))</f>
        <v/>
      </c>
      <c r="BD10" s="370" t="str">
        <f>IF(AM10="","",SUM(Labour!$DT20:$DV20))</f>
        <v/>
      </c>
      <c r="BE10" s="370" t="str">
        <f>IF(AM10="","",SUM(Labour!$DZ20:$EB20))</f>
        <v/>
      </c>
      <c r="BF10" s="370" t="str">
        <f>IF(AM10="","",SUM(Labour!$EF20:$EH20))</f>
        <v/>
      </c>
      <c r="BG10" s="370" t="str">
        <f>IF(AM10="","",SUM(Labour!$EL20:$EN20))</f>
        <v/>
      </c>
      <c r="BH10" s="370" t="str">
        <f>IF(AM10="","",SUM(Labour!$ER20:$ET20))</f>
        <v/>
      </c>
      <c r="BI10" s="370" t="str">
        <f>IF(AM10="","",SUM(Labour!$EX20:$EZ20))</f>
        <v/>
      </c>
      <c r="BJ10" s="370" t="str">
        <f>IF(AM10="","",SUM(Labour!$FD20:$FF20))</f>
        <v/>
      </c>
      <c r="BK10" s="370" t="str">
        <f>IF(AM10="","",SUM(Labour!$FJ20:$FL20))</f>
        <v/>
      </c>
      <c r="BL10" s="370" t="str">
        <f>IF(AM10="","",SUM(Labour!$FP20:$FR20))</f>
        <v/>
      </c>
      <c r="BM10" s="370" t="str">
        <f>IF(AM10="","",SUM(Labour!$FV20:$FX20))</f>
        <v/>
      </c>
      <c r="BN10" s="370" t="str">
        <f>IF(AM10="","",SUM(Labour!$GB20:$GD20))</f>
        <v/>
      </c>
      <c r="BO10" s="370" t="str">
        <f>IF(AM10="","",SUM(Labour!$GH20:$GJ20))</f>
        <v/>
      </c>
      <c r="BP10" s="370" t="str">
        <f>IF(AM10="","",SUM(Labour!$GN20:$GP20))</f>
        <v/>
      </c>
      <c r="BQ10" s="370" t="str">
        <f>IF(AM10="","",SUM(Labour!$GT20:$GV20))</f>
        <v/>
      </c>
      <c r="BR10" s="370" t="str">
        <f>IF(AM10="","",SUM(Labour!$GZ20:$HB20))</f>
        <v/>
      </c>
      <c r="BU10" s="315" t="s">
        <v>31</v>
      </c>
      <c r="BV10" s="315">
        <f t="shared" si="23"/>
        <v>0</v>
      </c>
      <c r="BW10" s="315">
        <f>B_CostCode</f>
        <v>0</v>
      </c>
      <c r="BX10" s="315" t="str">
        <f>B_Description</f>
        <v/>
      </c>
      <c r="BY10" s="315">
        <f>SUM(Bhours)</f>
        <v>0</v>
      </c>
      <c r="CA10" s="315">
        <f>SUMIFS(AS9:BR9,AS2:BR2,EQUIP_Export[[#This Row],[Section]])</f>
        <v>0</v>
      </c>
    </row>
    <row r="11" spans="1:79" ht="15" customHeight="1" x14ac:dyDescent="0.25">
      <c r="A11" s="352">
        <f t="shared" si="24"/>
        <v>1</v>
      </c>
      <c r="B11" s="315">
        <f>IF(ISTEXT(AK11),MAXA(B$7:B10)+1,0)</f>
        <v>0</v>
      </c>
      <c r="C11" s="315">
        <f>IF(AS11&gt;0,MAXA(C$7:C10)+1,0)</f>
        <v>4</v>
      </c>
      <c r="D11" s="315">
        <f>IF(AT11&gt;0,MAXA(D$7:D10)+1,0)</f>
        <v>4</v>
      </c>
      <c r="E11" s="315">
        <f>IF(AU11&gt;0,MAXA(E$7:E10)+1,0)</f>
        <v>4</v>
      </c>
      <c r="F11" s="315">
        <f>IF(AV11&gt;0,MAXA(F$7:F10)+1,0)</f>
        <v>4</v>
      </c>
      <c r="G11" s="315">
        <f>IF(AW11&gt;0,MAXA(G$7:G10)+1,0)</f>
        <v>4</v>
      </c>
      <c r="H11" s="315">
        <f>IF(AX11&gt;0,MAXA(H$7:H10)+1,0)</f>
        <v>4</v>
      </c>
      <c r="I11" s="315">
        <f>IF(AY11&gt;0,MAXA(I$7:I10)+1,0)</f>
        <v>4</v>
      </c>
      <c r="J11" s="315">
        <f>IF(AZ11&gt;0,MAXA(J$7:J10)+1,0)</f>
        <v>4</v>
      </c>
      <c r="K11" s="315">
        <f>IF(BA11&gt;0,MAXA(K$7:K10)+1,0)</f>
        <v>4</v>
      </c>
      <c r="L11" s="315">
        <f>IF(BB11&gt;0,MAXA(L$7:L10)+1,0)</f>
        <v>4</v>
      </c>
      <c r="M11" s="315">
        <f>IF(BC11&gt;0,MAXA(M$7:M10)+1,0)</f>
        <v>4</v>
      </c>
      <c r="N11" s="315">
        <f>IF(BD11&gt;0,MAXA(N$7:N10)+1,0)</f>
        <v>4</v>
      </c>
      <c r="O11" s="315">
        <f>IF(BE11&gt;0,MAXA(O$7:O10)+1,0)</f>
        <v>4</v>
      </c>
      <c r="P11" s="315">
        <f>IF(BF11&gt;0,MAXA(P$7:P10)+1,0)</f>
        <v>4</v>
      </c>
      <c r="Q11" s="315">
        <f>IF(BG11&gt;0,MAXA(Q$7:Q10)+1,0)</f>
        <v>4</v>
      </c>
      <c r="R11" s="315">
        <f>IF(BH11&gt;0,MAXA(R$7:R10)+1,0)</f>
        <v>4</v>
      </c>
      <c r="S11" s="315">
        <f>IF(BI11&gt;0,MAXA(S$7:S10)+1,0)</f>
        <v>4</v>
      </c>
      <c r="T11" s="315">
        <f>IF(BJ11&gt;0,MAXA(T$7:T10)+1,0)</f>
        <v>4</v>
      </c>
      <c r="U11" s="315">
        <f>IF(BK11&gt;0,MAXA(U$7:U10)+1,0)</f>
        <v>4</v>
      </c>
      <c r="V11" s="315">
        <f>IF(BL11&gt;0,MAXA(V$7:V10)+1,0)</f>
        <v>4</v>
      </c>
      <c r="W11" s="315">
        <f>IF(BM11&gt;0,MAXA(W$7:W10)+1,0)</f>
        <v>4</v>
      </c>
      <c r="X11" s="315">
        <f>IF(BN11&gt;0,MAXA(X$7:X10)+1,0)</f>
        <v>4</v>
      </c>
      <c r="Y11" s="315">
        <f>IF(BO11&gt;0,MAXA(Y$7:Y10)+1,0)</f>
        <v>4</v>
      </c>
      <c r="Z11" s="315">
        <f>IF(BP11&gt;0,MAXA(Z$7:Z10)+1,0)</f>
        <v>4</v>
      </c>
      <c r="AA11" s="315">
        <f>IF(BQ11&gt;0,MAXA(AA$7:AA10)+1,0)</f>
        <v>4</v>
      </c>
      <c r="AB11" s="315">
        <f>IF(BR11&gt;0,MAXA(AB$7:AB10)+1,0)</f>
        <v>4</v>
      </c>
      <c r="AC11" s="315">
        <f t="shared" si="25"/>
        <v>1</v>
      </c>
      <c r="AD11" s="315">
        <f t="shared" si="26"/>
        <v>1</v>
      </c>
      <c r="AE11" s="352">
        <f t="shared" si="27"/>
        <v>1</v>
      </c>
      <c r="AF11" s="352">
        <f t="shared" si="28"/>
        <v>0</v>
      </c>
      <c r="AG11" s="352">
        <f>IF(AND(B11&gt;0,AH11=0),COUNTIF(AI$7:AI11,AO11),SUM(AH$7:AH11))</f>
        <v>1</v>
      </c>
      <c r="AH11" s="352">
        <f t="shared" si="29"/>
        <v>0</v>
      </c>
      <c r="AI11" s="352">
        <f t="shared" si="30"/>
        <v>0</v>
      </c>
      <c r="AJ11" s="315">
        <f t="shared" si="22"/>
        <v>5</v>
      </c>
      <c r="AK11" s="364"/>
      <c r="AL11" s="365">
        <f t="shared" si="20"/>
        <v>0</v>
      </c>
      <c r="AM11" s="366" t="str">
        <f>IF(Labour!AY21="","",Labour!AY21)</f>
        <v/>
      </c>
      <c r="AN11" s="367"/>
      <c r="AO11" s="368"/>
      <c r="AP11" s="359"/>
      <c r="AQ11" s="369"/>
      <c r="AR11" s="371"/>
      <c r="AS11" s="370" t="str">
        <f>IF(AM11="","",SUM(Labour!$BF21:$BH21))</f>
        <v/>
      </c>
      <c r="AT11" s="370" t="str">
        <f>IF(AM11="","",SUM(Labour!$BL21:$BN21))</f>
        <v/>
      </c>
      <c r="AU11" s="370" t="str">
        <f>IF(AM11="","",SUM(Labour!$BR21:$BT21))</f>
        <v/>
      </c>
      <c r="AV11" s="370" t="str">
        <f>IF(AM11="","",SUM(Labour!$BR21:$BT21))</f>
        <v/>
      </c>
      <c r="AW11" s="370" t="str">
        <f>IF(AM11="","",SUM(Labour!$CD21:$CF21))</f>
        <v/>
      </c>
      <c r="AX11" s="370" t="str">
        <f>IF(AM11="","",SUM(Labour!$CJ21:$CL21))</f>
        <v/>
      </c>
      <c r="AY11" s="370" t="str">
        <f>IF(AM11="","",SUM(Labour!$CP21:$CR21))</f>
        <v/>
      </c>
      <c r="AZ11" s="370" t="str">
        <f>IF(AM11="","",SUM(Labour!$CV21:$CX21))</f>
        <v/>
      </c>
      <c r="BA11" s="370" t="str">
        <f>IF(AM11="","",SUM(Labour!$DB21:$DD21))</f>
        <v/>
      </c>
      <c r="BB11" s="370" t="str">
        <f>IF(AM11="","",SUM(Labour!$DH21:$DJ21))</f>
        <v/>
      </c>
      <c r="BC11" s="370" t="str">
        <f>IF(AM11="","",SUM(Labour!$DN21:$DP21))</f>
        <v/>
      </c>
      <c r="BD11" s="370" t="str">
        <f>IF(AM11="","",SUM(Labour!$DT21:$DV21))</f>
        <v/>
      </c>
      <c r="BE11" s="370" t="str">
        <f>IF(AM11="","",SUM(Labour!$DZ21:$EB21))</f>
        <v/>
      </c>
      <c r="BF11" s="370" t="str">
        <f>IF(AM11="","",SUM(Labour!$EF21:$EH21))</f>
        <v/>
      </c>
      <c r="BG11" s="370" t="str">
        <f>IF(AM11="","",SUM(Labour!$EL21:$EN21))</f>
        <v/>
      </c>
      <c r="BH11" s="370" t="str">
        <f>IF(AM11="","",SUM(Labour!$ER21:$ET21))</f>
        <v/>
      </c>
      <c r="BI11" s="370" t="str">
        <f>IF(AM11="","",SUM(Labour!$EX21:$EZ21))</f>
        <v/>
      </c>
      <c r="BJ11" s="370" t="str">
        <f>IF(AM11="","",SUM(Labour!$FD21:$FF21))</f>
        <v/>
      </c>
      <c r="BK11" s="370" t="str">
        <f>IF(AM11="","",SUM(Labour!$FJ21:$FL21))</f>
        <v/>
      </c>
      <c r="BL11" s="370" t="str">
        <f>IF(AM11="","",SUM(Labour!$FP21:$FR21))</f>
        <v/>
      </c>
      <c r="BM11" s="370" t="str">
        <f>IF(AM11="","",SUM(Labour!$FV21:$FX21))</f>
        <v/>
      </c>
      <c r="BN11" s="370" t="str">
        <f>IF(AM11="","",SUM(Labour!$GB21:$GD21))</f>
        <v/>
      </c>
      <c r="BO11" s="370" t="str">
        <f>IF(AM11="","",SUM(Labour!$GH21:$GJ21))</f>
        <v/>
      </c>
      <c r="BP11" s="370" t="str">
        <f>IF(AM11="","",SUM(Labour!$GN21:$GP21))</f>
        <v/>
      </c>
      <c r="BQ11" s="370" t="str">
        <f>IF(AM11="","",SUM(Labour!$GT21:$GV21))</f>
        <v/>
      </c>
      <c r="BR11" s="370" t="str">
        <f>IF(AM11="","",SUM(Labour!$GZ21:$HB21))</f>
        <v/>
      </c>
      <c r="BU11" s="315" t="s">
        <v>32</v>
      </c>
      <c r="BV11" s="315">
        <f t="shared" si="23"/>
        <v>0</v>
      </c>
      <c r="BW11" s="315">
        <f>C_CostCode</f>
        <v>0</v>
      </c>
      <c r="BX11" s="315" t="str">
        <f>C_Description</f>
        <v/>
      </c>
      <c r="BY11" s="315">
        <f>SUM(Chours)</f>
        <v>0</v>
      </c>
      <c r="CA11" s="315">
        <f>SUMIFS(AS10:BR10,AS3:BR3,EQUIP_Export[[#This Row],[Section]])</f>
        <v>0</v>
      </c>
    </row>
    <row r="12" spans="1:79" ht="15" customHeight="1" x14ac:dyDescent="0.25">
      <c r="A12" s="352">
        <f t="shared" si="24"/>
        <v>1</v>
      </c>
      <c r="B12" s="315">
        <f>IF(ISTEXT(AK12),MAXA(B$7:B11)+1,0)</f>
        <v>0</v>
      </c>
      <c r="C12" s="315">
        <f>IF(AS12&gt;0,MAXA(C$7:C11)+1,0)</f>
        <v>5</v>
      </c>
      <c r="D12" s="315">
        <f>IF(AT12&gt;0,MAXA(D$7:D11)+1,0)</f>
        <v>5</v>
      </c>
      <c r="E12" s="315">
        <f>IF(AU12&gt;0,MAXA(E$7:E11)+1,0)</f>
        <v>5</v>
      </c>
      <c r="F12" s="315">
        <f>IF(AV12&gt;0,MAXA(F$7:F11)+1,0)</f>
        <v>5</v>
      </c>
      <c r="G12" s="315">
        <f>IF(AW12&gt;0,MAXA(G$7:G11)+1,0)</f>
        <v>5</v>
      </c>
      <c r="H12" s="315">
        <f>IF(AX12&gt;0,MAXA(H$7:H11)+1,0)</f>
        <v>5</v>
      </c>
      <c r="I12" s="315">
        <f>IF(AY12&gt;0,MAXA(I$7:I11)+1,0)</f>
        <v>5</v>
      </c>
      <c r="J12" s="315">
        <f>IF(AZ12&gt;0,MAXA(J$7:J11)+1,0)</f>
        <v>5</v>
      </c>
      <c r="K12" s="315">
        <f>IF(BA12&gt;0,MAXA(K$7:K11)+1,0)</f>
        <v>5</v>
      </c>
      <c r="L12" s="315">
        <f>IF(BB12&gt;0,MAXA(L$7:L11)+1,0)</f>
        <v>5</v>
      </c>
      <c r="M12" s="315">
        <f>IF(BC12&gt;0,MAXA(M$7:M11)+1,0)</f>
        <v>5</v>
      </c>
      <c r="N12" s="315">
        <f>IF(BD12&gt;0,MAXA(N$7:N11)+1,0)</f>
        <v>5</v>
      </c>
      <c r="O12" s="315">
        <f>IF(BE12&gt;0,MAXA(O$7:O11)+1,0)</f>
        <v>5</v>
      </c>
      <c r="P12" s="315">
        <f>IF(BF12&gt;0,MAXA(P$7:P11)+1,0)</f>
        <v>5</v>
      </c>
      <c r="Q12" s="315">
        <f>IF(BG12&gt;0,MAXA(Q$7:Q11)+1,0)</f>
        <v>5</v>
      </c>
      <c r="R12" s="315">
        <f>IF(BH12&gt;0,MAXA(R$7:R11)+1,0)</f>
        <v>5</v>
      </c>
      <c r="S12" s="315">
        <f>IF(BI12&gt;0,MAXA(S$7:S11)+1,0)</f>
        <v>5</v>
      </c>
      <c r="T12" s="315">
        <f>IF(BJ12&gt;0,MAXA(T$7:T11)+1,0)</f>
        <v>5</v>
      </c>
      <c r="U12" s="315">
        <f>IF(BK12&gt;0,MAXA(U$7:U11)+1,0)</f>
        <v>5</v>
      </c>
      <c r="V12" s="315">
        <f>IF(BL12&gt;0,MAXA(V$7:V11)+1,0)</f>
        <v>5</v>
      </c>
      <c r="W12" s="315">
        <f>IF(BM12&gt;0,MAXA(W$7:W11)+1,0)</f>
        <v>5</v>
      </c>
      <c r="X12" s="315">
        <f>IF(BN12&gt;0,MAXA(X$7:X11)+1,0)</f>
        <v>5</v>
      </c>
      <c r="Y12" s="315">
        <f>IF(BO12&gt;0,MAXA(Y$7:Y11)+1,0)</f>
        <v>5</v>
      </c>
      <c r="Z12" s="315">
        <f>IF(BP12&gt;0,MAXA(Z$7:Z11)+1,0)</f>
        <v>5</v>
      </c>
      <c r="AA12" s="315">
        <f>IF(BQ12&gt;0,MAXA(AA$7:AA11)+1,0)</f>
        <v>5</v>
      </c>
      <c r="AB12" s="315">
        <f>IF(BR12&gt;0,MAXA(AB$7:AB11)+1,0)</f>
        <v>5</v>
      </c>
      <c r="AC12" s="315">
        <f t="shared" si="25"/>
        <v>1</v>
      </c>
      <c r="AD12" s="315">
        <f t="shared" si="26"/>
        <v>1</v>
      </c>
      <c r="AE12" s="352">
        <f t="shared" si="27"/>
        <v>1</v>
      </c>
      <c r="AF12" s="352">
        <f t="shared" si="28"/>
        <v>0</v>
      </c>
      <c r="AG12" s="352">
        <f>IF(AND(B12&gt;0,AH12=0),COUNTIF(AI$7:AI12,AO12),SUM(AH$7:AH12))</f>
        <v>1</v>
      </c>
      <c r="AH12" s="352">
        <f t="shared" si="29"/>
        <v>0</v>
      </c>
      <c r="AI12" s="352">
        <f t="shared" si="30"/>
        <v>0</v>
      </c>
      <c r="AJ12" s="315">
        <f t="shared" si="22"/>
        <v>6</v>
      </c>
      <c r="AK12" s="364"/>
      <c r="AL12" s="365">
        <f t="shared" si="20"/>
        <v>0</v>
      </c>
      <c r="AM12" s="366" t="str">
        <f>IF(Labour!AY22="","",Labour!AY22)</f>
        <v/>
      </c>
      <c r="AN12" s="367"/>
      <c r="AO12" s="368"/>
      <c r="AP12" s="359"/>
      <c r="AQ12" s="369"/>
      <c r="AR12" s="371"/>
      <c r="AS12" s="370" t="str">
        <f>IF(AM12="","",SUM(Labour!$BF22:$BH22))</f>
        <v/>
      </c>
      <c r="AT12" s="370" t="str">
        <f>IF(AM12="","",SUM(Labour!$BL22:$BN22))</f>
        <v/>
      </c>
      <c r="AU12" s="370" t="str">
        <f>IF(AM12="","",SUM(Labour!$BR22:$BT22))</f>
        <v/>
      </c>
      <c r="AV12" s="370" t="str">
        <f>IF(AM12="","",SUM(Labour!$BR22:$BT22))</f>
        <v/>
      </c>
      <c r="AW12" s="370" t="str">
        <f>IF(AM12="","",SUM(Labour!$CD22:$CF22))</f>
        <v/>
      </c>
      <c r="AX12" s="370" t="str">
        <f>IF(AM12="","",SUM(Labour!$CJ22:$CL22))</f>
        <v/>
      </c>
      <c r="AY12" s="370" t="str">
        <f>IF(AM12="","",SUM(Labour!$CP22:$CR22))</f>
        <v/>
      </c>
      <c r="AZ12" s="370" t="str">
        <f>IF(AM12="","",SUM(Labour!$CV22:$CX22))</f>
        <v/>
      </c>
      <c r="BA12" s="370" t="str">
        <f>IF(AM12="","",SUM(Labour!$DB22:$DD22))</f>
        <v/>
      </c>
      <c r="BB12" s="370" t="str">
        <f>IF(AM12="","",SUM(Labour!$DH22:$DJ22))</f>
        <v/>
      </c>
      <c r="BC12" s="370" t="str">
        <f>IF(AM12="","",SUM(Labour!$DN22:$DP22))</f>
        <v/>
      </c>
      <c r="BD12" s="370" t="str">
        <f>IF(AM12="","",SUM(Labour!$DT22:$DV22))</f>
        <v/>
      </c>
      <c r="BE12" s="370" t="str">
        <f>IF(AM12="","",SUM(Labour!$DZ22:$EB22))</f>
        <v/>
      </c>
      <c r="BF12" s="370" t="str">
        <f>IF(AM12="","",SUM(Labour!$EF22:$EH22))</f>
        <v/>
      </c>
      <c r="BG12" s="370" t="str">
        <f>IF(AM12="","",SUM(Labour!$EL22:$EN22))</f>
        <v/>
      </c>
      <c r="BH12" s="370" t="str">
        <f>IF(AM12="","",SUM(Labour!$ER22:$ET22))</f>
        <v/>
      </c>
      <c r="BI12" s="370" t="str">
        <f>IF(AM12="","",SUM(Labour!$EX22:$EZ22))</f>
        <v/>
      </c>
      <c r="BJ12" s="370" t="str">
        <f>IF(AM12="","",SUM(Labour!$FD22:$FF22))</f>
        <v/>
      </c>
      <c r="BK12" s="370" t="str">
        <f>IF(AM12="","",SUM(Labour!$FJ22:$FL22))</f>
        <v/>
      </c>
      <c r="BL12" s="370" t="str">
        <f>IF(AM12="","",SUM(Labour!$FP22:$FR22))</f>
        <v/>
      </c>
      <c r="BM12" s="370" t="str">
        <f>IF(AM12="","",SUM(Labour!$FV22:$FX22))</f>
        <v/>
      </c>
      <c r="BN12" s="370" t="str">
        <f>IF(AM12="","",SUM(Labour!$GB22:$GD22))</f>
        <v/>
      </c>
      <c r="BO12" s="370" t="str">
        <f>IF(AM12="","",SUM(Labour!$GH22:$GJ22))</f>
        <v/>
      </c>
      <c r="BP12" s="370" t="str">
        <f>IF(AM12="","",SUM(Labour!$GN22:$GP22))</f>
        <v/>
      </c>
      <c r="BQ12" s="370" t="str">
        <f>IF(AM12="","",SUM(Labour!$GT22:$GV22))</f>
        <v/>
      </c>
      <c r="BR12" s="370" t="str">
        <f>IF(AM12="","",SUM(Labour!$GZ22:$HB22))</f>
        <v/>
      </c>
      <c r="BU12" s="315" t="s">
        <v>33</v>
      </c>
      <c r="BV12" s="315">
        <f t="shared" si="23"/>
        <v>0</v>
      </c>
      <c r="BW12" s="315">
        <f>D_CostCode</f>
        <v>0</v>
      </c>
      <c r="BX12" s="315" t="str">
        <f>D_Description</f>
        <v/>
      </c>
      <c r="BY12" s="315">
        <f>SUM(Dhours)</f>
        <v>0</v>
      </c>
      <c r="CA12" s="315">
        <f>SUMIFS(AS11:BR11,AS4:BR4,EQUIP_Export[[#This Row],[Section]])</f>
        <v>0</v>
      </c>
    </row>
    <row r="13" spans="1:79" ht="15" customHeight="1" x14ac:dyDescent="0.25">
      <c r="A13" s="352">
        <f t="shared" si="24"/>
        <v>1</v>
      </c>
      <c r="B13" s="315">
        <f>IF(ISTEXT(AK13),MAXA(B$7:B12)+1,0)</f>
        <v>0</v>
      </c>
      <c r="C13" s="315">
        <f>IF(AS13&gt;0,MAXA(C$7:C12)+1,0)</f>
        <v>6</v>
      </c>
      <c r="D13" s="315">
        <f>IF(AT13&gt;0,MAXA(D$7:D12)+1,0)</f>
        <v>6</v>
      </c>
      <c r="E13" s="315">
        <f>IF(AU13&gt;0,MAXA(E$7:E12)+1,0)</f>
        <v>6</v>
      </c>
      <c r="F13" s="315">
        <f>IF(AV13&gt;0,MAXA(F$7:F12)+1,0)</f>
        <v>6</v>
      </c>
      <c r="G13" s="315">
        <f>IF(AW13&gt;0,MAXA(G$7:G12)+1,0)</f>
        <v>6</v>
      </c>
      <c r="H13" s="315">
        <f>IF(AX13&gt;0,MAXA(H$7:H12)+1,0)</f>
        <v>6</v>
      </c>
      <c r="I13" s="315">
        <f>IF(AY13&gt;0,MAXA(I$7:I12)+1,0)</f>
        <v>6</v>
      </c>
      <c r="J13" s="315">
        <f>IF(AZ13&gt;0,MAXA(J$7:J12)+1,0)</f>
        <v>6</v>
      </c>
      <c r="K13" s="315">
        <f>IF(BA13&gt;0,MAXA(K$7:K12)+1,0)</f>
        <v>6</v>
      </c>
      <c r="L13" s="315">
        <f>IF(BB13&gt;0,MAXA(L$7:L12)+1,0)</f>
        <v>6</v>
      </c>
      <c r="M13" s="315">
        <f>IF(BC13&gt;0,MAXA(M$7:M12)+1,0)</f>
        <v>6</v>
      </c>
      <c r="N13" s="315">
        <f>IF(BD13&gt;0,MAXA(N$7:N12)+1,0)</f>
        <v>6</v>
      </c>
      <c r="O13" s="315">
        <f>IF(BE13&gt;0,MAXA(O$7:O12)+1,0)</f>
        <v>6</v>
      </c>
      <c r="P13" s="315">
        <f>IF(BF13&gt;0,MAXA(P$7:P12)+1,0)</f>
        <v>6</v>
      </c>
      <c r="Q13" s="315">
        <f>IF(BG13&gt;0,MAXA(Q$7:Q12)+1,0)</f>
        <v>6</v>
      </c>
      <c r="R13" s="315">
        <f>IF(BH13&gt;0,MAXA(R$7:R12)+1,0)</f>
        <v>6</v>
      </c>
      <c r="S13" s="315">
        <f>IF(BI13&gt;0,MAXA(S$7:S12)+1,0)</f>
        <v>6</v>
      </c>
      <c r="T13" s="315">
        <f>IF(BJ13&gt;0,MAXA(T$7:T12)+1,0)</f>
        <v>6</v>
      </c>
      <c r="U13" s="315">
        <f>IF(BK13&gt;0,MAXA(U$7:U12)+1,0)</f>
        <v>6</v>
      </c>
      <c r="V13" s="315">
        <f>IF(BL13&gt;0,MAXA(V$7:V12)+1,0)</f>
        <v>6</v>
      </c>
      <c r="W13" s="315">
        <f>IF(BM13&gt;0,MAXA(W$7:W12)+1,0)</f>
        <v>6</v>
      </c>
      <c r="X13" s="315">
        <f>IF(BN13&gt;0,MAXA(X$7:X12)+1,0)</f>
        <v>6</v>
      </c>
      <c r="Y13" s="315">
        <f>IF(BO13&gt;0,MAXA(Y$7:Y12)+1,0)</f>
        <v>6</v>
      </c>
      <c r="Z13" s="315">
        <f>IF(BP13&gt;0,MAXA(Z$7:Z12)+1,0)</f>
        <v>6</v>
      </c>
      <c r="AA13" s="315">
        <f>IF(BQ13&gt;0,MAXA(AA$7:AA12)+1,0)</f>
        <v>6</v>
      </c>
      <c r="AB13" s="315">
        <f>IF(BR13&gt;0,MAXA(AB$7:AB12)+1,0)</f>
        <v>6</v>
      </c>
      <c r="AC13" s="315">
        <f t="shared" si="25"/>
        <v>1</v>
      </c>
      <c r="AD13" s="315">
        <f t="shared" si="26"/>
        <v>1</v>
      </c>
      <c r="AE13" s="352">
        <f t="shared" si="27"/>
        <v>1</v>
      </c>
      <c r="AF13" s="352">
        <f t="shared" si="28"/>
        <v>0</v>
      </c>
      <c r="AG13" s="352">
        <f>IF(AND(B13&gt;0,AH13=0),COUNTIF(AI$7:AI13,AO13),SUM(AH$7:AH13))</f>
        <v>1</v>
      </c>
      <c r="AH13" s="352">
        <f t="shared" si="29"/>
        <v>0</v>
      </c>
      <c r="AI13" s="352">
        <f t="shared" si="30"/>
        <v>0</v>
      </c>
      <c r="AJ13" s="315">
        <f t="shared" si="22"/>
        <v>7</v>
      </c>
      <c r="AK13" s="364"/>
      <c r="AL13" s="365">
        <f t="shared" si="20"/>
        <v>0</v>
      </c>
      <c r="AM13" s="366" t="str">
        <f>IF(Labour!AY23="","",Labour!AY23)</f>
        <v/>
      </c>
      <c r="AN13" s="367"/>
      <c r="AO13" s="368"/>
      <c r="AP13" s="359"/>
      <c r="AQ13" s="369"/>
      <c r="AR13" s="371"/>
      <c r="AS13" s="370" t="str">
        <f>IF(AM13="","",SUM(Labour!$BF23:$BH23))</f>
        <v/>
      </c>
      <c r="AT13" s="370" t="str">
        <f>IF(AM13="","",SUM(Labour!$BL23:$BN23))</f>
        <v/>
      </c>
      <c r="AU13" s="370" t="str">
        <f>IF(AM13="","",SUM(Labour!$BR23:$BT23))</f>
        <v/>
      </c>
      <c r="AV13" s="370" t="str">
        <f>IF(AM13="","",SUM(Labour!$BR23:$BT23))</f>
        <v/>
      </c>
      <c r="AW13" s="370" t="str">
        <f>IF(AM13="","",SUM(Labour!$CD23:$CF23))</f>
        <v/>
      </c>
      <c r="AX13" s="370" t="str">
        <f>IF(AM13="","",SUM(Labour!$CJ23:$CL23))</f>
        <v/>
      </c>
      <c r="AY13" s="370" t="str">
        <f>IF(AM13="","",SUM(Labour!$CP23:$CR23))</f>
        <v/>
      </c>
      <c r="AZ13" s="370" t="str">
        <f>IF(AM13="","",SUM(Labour!$CV23:$CX23))</f>
        <v/>
      </c>
      <c r="BA13" s="370" t="str">
        <f>IF(AM13="","",SUM(Labour!$DB23:$DD23))</f>
        <v/>
      </c>
      <c r="BB13" s="370" t="str">
        <f>IF(AM13="","",SUM(Labour!$DH23:$DJ23))</f>
        <v/>
      </c>
      <c r="BC13" s="370" t="str">
        <f>IF(AM13="","",SUM(Labour!$DN23:$DP23))</f>
        <v/>
      </c>
      <c r="BD13" s="370" t="str">
        <f>IF(AM13="","",SUM(Labour!$DT23:$DV23))</f>
        <v/>
      </c>
      <c r="BE13" s="370" t="str">
        <f>IF(AM13="","",SUM(Labour!$DZ23:$EB23))</f>
        <v/>
      </c>
      <c r="BF13" s="370" t="str">
        <f>IF(AM13="","",SUM(Labour!$EF23:$EH23))</f>
        <v/>
      </c>
      <c r="BG13" s="370" t="str">
        <f>IF(AM13="","",SUM(Labour!$EL23:$EN23))</f>
        <v/>
      </c>
      <c r="BH13" s="370" t="str">
        <f>IF(AM13="","",SUM(Labour!$ER23:$ET23))</f>
        <v/>
      </c>
      <c r="BI13" s="370" t="str">
        <f>IF(AM13="","",SUM(Labour!$EX23:$EZ23))</f>
        <v/>
      </c>
      <c r="BJ13" s="370" t="str">
        <f>IF(AM13="","",SUM(Labour!$FD23:$FF23))</f>
        <v/>
      </c>
      <c r="BK13" s="370" t="str">
        <f>IF(AM13="","",SUM(Labour!$FJ23:$FL23))</f>
        <v/>
      </c>
      <c r="BL13" s="370" t="str">
        <f>IF(AM13="","",SUM(Labour!$FP23:$FR23))</f>
        <v/>
      </c>
      <c r="BM13" s="370" t="str">
        <f>IF(AM13="","",SUM(Labour!$FV23:$FX23))</f>
        <v/>
      </c>
      <c r="BN13" s="370" t="str">
        <f>IF(AM13="","",SUM(Labour!$GB23:$GD23))</f>
        <v/>
      </c>
      <c r="BO13" s="370" t="str">
        <f>IF(AM13="","",SUM(Labour!$GH23:$GJ23))</f>
        <v/>
      </c>
      <c r="BP13" s="370" t="str">
        <f>IF(AM13="","",SUM(Labour!$GN23:$GP23))</f>
        <v/>
      </c>
      <c r="BQ13" s="370" t="str">
        <f>IF(AM13="","",SUM(Labour!$GT23:$GV23))</f>
        <v/>
      </c>
      <c r="BR13" s="370" t="str">
        <f>IF(AM13="","",SUM(Labour!$GZ23:$HB23))</f>
        <v/>
      </c>
      <c r="BU13" s="315" t="s">
        <v>34</v>
      </c>
      <c r="BV13" s="315">
        <f t="shared" si="23"/>
        <v>0</v>
      </c>
      <c r="BW13" s="315">
        <f>E_CostCode</f>
        <v>0</v>
      </c>
      <c r="BX13" s="315" t="str">
        <f>E_Description</f>
        <v/>
      </c>
      <c r="BY13" s="315">
        <f>SUM(Ehours)</f>
        <v>0</v>
      </c>
      <c r="CA13" s="315">
        <f>SUMIFS(AS12:BR12,AS5:BR5,EQUIP_Export[[#This Row],[Section]])</f>
        <v>0</v>
      </c>
    </row>
    <row r="14" spans="1:79" ht="15" customHeight="1" x14ac:dyDescent="0.25">
      <c r="A14" s="352">
        <f t="shared" si="24"/>
        <v>1</v>
      </c>
      <c r="B14" s="315">
        <f>IF(ISTEXT(AK14),MAXA(B$7:B13)+1,0)</f>
        <v>0</v>
      </c>
      <c r="C14" s="315">
        <f>IF(AS14&gt;0,MAXA(C$7:C13)+1,0)</f>
        <v>7</v>
      </c>
      <c r="D14" s="315">
        <f>IF(AT14&gt;0,MAXA(D$7:D13)+1,0)</f>
        <v>7</v>
      </c>
      <c r="E14" s="315">
        <f>IF(AU14&gt;0,MAXA(E$7:E13)+1,0)</f>
        <v>7</v>
      </c>
      <c r="F14" s="315">
        <f>IF(AV14&gt;0,MAXA(F$7:F13)+1,0)</f>
        <v>7</v>
      </c>
      <c r="G14" s="315">
        <f>IF(AW14&gt;0,MAXA(G$7:G13)+1,0)</f>
        <v>7</v>
      </c>
      <c r="H14" s="315">
        <f>IF(AX14&gt;0,MAXA(H$7:H13)+1,0)</f>
        <v>7</v>
      </c>
      <c r="I14" s="315">
        <f>IF(AY14&gt;0,MAXA(I$7:I13)+1,0)</f>
        <v>7</v>
      </c>
      <c r="J14" s="315">
        <f>IF(AZ14&gt;0,MAXA(J$7:J13)+1,0)</f>
        <v>7</v>
      </c>
      <c r="K14" s="315">
        <f>IF(BA14&gt;0,MAXA(K$7:K13)+1,0)</f>
        <v>7</v>
      </c>
      <c r="L14" s="315">
        <f>IF(BB14&gt;0,MAXA(L$7:L13)+1,0)</f>
        <v>7</v>
      </c>
      <c r="M14" s="315">
        <f>IF(BC14&gt;0,MAXA(M$7:M13)+1,0)</f>
        <v>7</v>
      </c>
      <c r="N14" s="315">
        <f>IF(BD14&gt;0,MAXA(N$7:N13)+1,0)</f>
        <v>7</v>
      </c>
      <c r="O14" s="315">
        <f>IF(BE14&gt;0,MAXA(O$7:O13)+1,0)</f>
        <v>7</v>
      </c>
      <c r="P14" s="315">
        <f>IF(BF14&gt;0,MAXA(P$7:P13)+1,0)</f>
        <v>7</v>
      </c>
      <c r="Q14" s="315">
        <f>IF(BG14&gt;0,MAXA(Q$7:Q13)+1,0)</f>
        <v>7</v>
      </c>
      <c r="R14" s="315">
        <f>IF(BH14&gt;0,MAXA(R$7:R13)+1,0)</f>
        <v>7</v>
      </c>
      <c r="S14" s="315">
        <f>IF(BI14&gt;0,MAXA(S$7:S13)+1,0)</f>
        <v>7</v>
      </c>
      <c r="T14" s="315">
        <f>IF(BJ14&gt;0,MAXA(T$7:T13)+1,0)</f>
        <v>7</v>
      </c>
      <c r="U14" s="315">
        <f>IF(BK14&gt;0,MAXA(U$7:U13)+1,0)</f>
        <v>7</v>
      </c>
      <c r="V14" s="315">
        <f>IF(BL14&gt;0,MAXA(V$7:V13)+1,0)</f>
        <v>7</v>
      </c>
      <c r="W14" s="315">
        <f>IF(BM14&gt;0,MAXA(W$7:W13)+1,0)</f>
        <v>7</v>
      </c>
      <c r="X14" s="315">
        <f>IF(BN14&gt;0,MAXA(X$7:X13)+1,0)</f>
        <v>7</v>
      </c>
      <c r="Y14" s="315">
        <f>IF(BO14&gt;0,MAXA(Y$7:Y13)+1,0)</f>
        <v>7</v>
      </c>
      <c r="Z14" s="315">
        <f>IF(BP14&gt;0,MAXA(Z$7:Z13)+1,0)</f>
        <v>7</v>
      </c>
      <c r="AA14" s="315">
        <f>IF(BQ14&gt;0,MAXA(AA$7:AA13)+1,0)</f>
        <v>7</v>
      </c>
      <c r="AB14" s="315">
        <f>IF(BR14&gt;0,MAXA(AB$7:AB13)+1,0)</f>
        <v>7</v>
      </c>
      <c r="AC14" s="315">
        <f t="shared" si="25"/>
        <v>1</v>
      </c>
      <c r="AD14" s="315">
        <f t="shared" si="26"/>
        <v>1</v>
      </c>
      <c r="AE14" s="352">
        <f t="shared" si="27"/>
        <v>1</v>
      </c>
      <c r="AF14" s="352">
        <f t="shared" si="28"/>
        <v>0</v>
      </c>
      <c r="AG14" s="352">
        <f>IF(AND(B14&gt;0,AH14=0),COUNTIF(AI$7:AI14,AO14),SUM(AH$7:AH14))</f>
        <v>1</v>
      </c>
      <c r="AH14" s="352">
        <f t="shared" si="29"/>
        <v>0</v>
      </c>
      <c r="AI14" s="352">
        <f t="shared" si="30"/>
        <v>0</v>
      </c>
      <c r="AJ14" s="315">
        <f t="shared" si="22"/>
        <v>8</v>
      </c>
      <c r="AK14" s="364"/>
      <c r="AL14" s="365">
        <f t="shared" si="20"/>
        <v>0</v>
      </c>
      <c r="AM14" s="366" t="str">
        <f>IF(Labour!AY24="","",Labour!AY24)</f>
        <v/>
      </c>
      <c r="AN14" s="367"/>
      <c r="AO14" s="368"/>
      <c r="AP14" s="359"/>
      <c r="AQ14" s="369"/>
      <c r="AR14" s="371"/>
      <c r="AS14" s="370" t="str">
        <f>IF(AM14="","",SUM(Labour!$BF24:$BH24))</f>
        <v/>
      </c>
      <c r="AT14" s="370" t="str">
        <f>IF(AM14="","",SUM(Labour!$BL24:$BN24))</f>
        <v/>
      </c>
      <c r="AU14" s="370" t="str">
        <f>IF(AM14="","",SUM(Labour!$BR24:$BT24))</f>
        <v/>
      </c>
      <c r="AV14" s="370" t="str">
        <f>IF(AM14="","",SUM(Labour!$BR24:$BT24))</f>
        <v/>
      </c>
      <c r="AW14" s="370" t="str">
        <f>IF(AM14="","",SUM(Labour!$CD24:$CF24))</f>
        <v/>
      </c>
      <c r="AX14" s="370" t="str">
        <f>IF(AM14="","",SUM(Labour!$CJ24:$CL24))</f>
        <v/>
      </c>
      <c r="AY14" s="370" t="str">
        <f>IF(AM14="","",SUM(Labour!$CP24:$CR24))</f>
        <v/>
      </c>
      <c r="AZ14" s="370" t="str">
        <f>IF(AM14="","",SUM(Labour!$CV24:$CX24))</f>
        <v/>
      </c>
      <c r="BA14" s="370" t="str">
        <f>IF(AM14="","",SUM(Labour!$DB24:$DD24))</f>
        <v/>
      </c>
      <c r="BB14" s="370" t="str">
        <f>IF(AM14="","",SUM(Labour!$DH24:$DJ24))</f>
        <v/>
      </c>
      <c r="BC14" s="370" t="str">
        <f>IF(AM14="","",SUM(Labour!$DN24:$DP24))</f>
        <v/>
      </c>
      <c r="BD14" s="370" t="str">
        <f>IF(AM14="","",SUM(Labour!$DT24:$DV24))</f>
        <v/>
      </c>
      <c r="BE14" s="370" t="str">
        <f>IF(AM14="","",SUM(Labour!$DZ24:$EB24))</f>
        <v/>
      </c>
      <c r="BF14" s="370" t="str">
        <f>IF(AM14="","",SUM(Labour!$EF24:$EH24))</f>
        <v/>
      </c>
      <c r="BG14" s="370" t="str">
        <f>IF(AM14="","",SUM(Labour!$EL24:$EN24))</f>
        <v/>
      </c>
      <c r="BH14" s="370" t="str">
        <f>IF(AM14="","",SUM(Labour!$ER24:$ET24))</f>
        <v/>
      </c>
      <c r="BI14" s="370" t="str">
        <f>IF(AM14="","",SUM(Labour!$EX24:$EZ24))</f>
        <v/>
      </c>
      <c r="BJ14" s="370" t="str">
        <f>IF(AM14="","",SUM(Labour!$FD24:$FF24))</f>
        <v/>
      </c>
      <c r="BK14" s="370" t="str">
        <f>IF(AM14="","",SUM(Labour!$FJ24:$FL24))</f>
        <v/>
      </c>
      <c r="BL14" s="370" t="str">
        <f>IF(AM14="","",SUM(Labour!$FP24:$FR24))</f>
        <v/>
      </c>
      <c r="BM14" s="370" t="str">
        <f>IF(AM14="","",SUM(Labour!$FV24:$FX24))</f>
        <v/>
      </c>
      <c r="BN14" s="370" t="str">
        <f>IF(AM14="","",SUM(Labour!$GB24:$GD24))</f>
        <v/>
      </c>
      <c r="BO14" s="370" t="str">
        <f>IF(AM14="","",SUM(Labour!$GH24:$GJ24))</f>
        <v/>
      </c>
      <c r="BP14" s="370" t="str">
        <f>IF(AM14="","",SUM(Labour!$GN24:$GP24))</f>
        <v/>
      </c>
      <c r="BQ14" s="370" t="str">
        <f>IF(AM14="","",SUM(Labour!$GT24:$GV24))</f>
        <v/>
      </c>
      <c r="BR14" s="370" t="str">
        <f>IF(AM14="","",SUM(Labour!$GZ24:$HB24))</f>
        <v/>
      </c>
      <c r="BU14" s="315" t="s">
        <v>35</v>
      </c>
      <c r="BV14" s="315">
        <f t="shared" si="23"/>
        <v>0</v>
      </c>
      <c r="BW14" s="315">
        <f>F_CostCode</f>
        <v>0</v>
      </c>
      <c r="BX14" s="315" t="str">
        <f>F_Description</f>
        <v/>
      </c>
      <c r="BY14" s="315">
        <f>SUM(Fhours)</f>
        <v>0</v>
      </c>
      <c r="CA14" s="315">
        <f>SUMIFS(AS13:BR13,AS6:BR6,EQUIP_Export[[#This Row],[Section]])</f>
        <v>0</v>
      </c>
    </row>
    <row r="15" spans="1:79" ht="15" customHeight="1" x14ac:dyDescent="0.25">
      <c r="A15" s="352">
        <f t="shared" si="24"/>
        <v>1</v>
      </c>
      <c r="B15" s="315">
        <f>IF(ISTEXT(AK15),MAXA(B$7:B14)+1,0)</f>
        <v>0</v>
      </c>
      <c r="C15" s="315">
        <f>IF(AS15&gt;0,MAXA(C$7:C14)+1,0)</f>
        <v>8</v>
      </c>
      <c r="D15" s="315">
        <f>IF(AT15&gt;0,MAXA(D$7:D14)+1,0)</f>
        <v>8</v>
      </c>
      <c r="E15" s="315">
        <f>IF(AU15&gt;0,MAXA(E$7:E14)+1,0)</f>
        <v>8</v>
      </c>
      <c r="F15" s="315">
        <f>IF(AV15&gt;0,MAXA(F$7:F14)+1,0)</f>
        <v>8</v>
      </c>
      <c r="G15" s="315">
        <f>IF(AW15&gt;0,MAXA(G$7:G14)+1,0)</f>
        <v>8</v>
      </c>
      <c r="H15" s="315">
        <f>IF(AX15&gt;0,MAXA(H$7:H14)+1,0)</f>
        <v>8</v>
      </c>
      <c r="I15" s="315">
        <f>IF(AY15&gt;0,MAXA(I$7:I14)+1,0)</f>
        <v>8</v>
      </c>
      <c r="J15" s="315">
        <f>IF(AZ15&gt;0,MAXA(J$7:J14)+1,0)</f>
        <v>8</v>
      </c>
      <c r="K15" s="315">
        <f>IF(BA15&gt;0,MAXA(K$7:K14)+1,0)</f>
        <v>8</v>
      </c>
      <c r="L15" s="315">
        <f>IF(BB15&gt;0,MAXA(L$7:L14)+1,0)</f>
        <v>8</v>
      </c>
      <c r="M15" s="315">
        <f>IF(BC15&gt;0,MAXA(M$7:M14)+1,0)</f>
        <v>8</v>
      </c>
      <c r="N15" s="315">
        <f>IF(BD15&gt;0,MAXA(N$7:N14)+1,0)</f>
        <v>8</v>
      </c>
      <c r="O15" s="315">
        <f>IF(BE15&gt;0,MAXA(O$7:O14)+1,0)</f>
        <v>8</v>
      </c>
      <c r="P15" s="315">
        <f>IF(BF15&gt;0,MAXA(P$7:P14)+1,0)</f>
        <v>8</v>
      </c>
      <c r="Q15" s="315">
        <f>IF(BG15&gt;0,MAXA(Q$7:Q14)+1,0)</f>
        <v>8</v>
      </c>
      <c r="R15" s="315">
        <f>IF(BH15&gt;0,MAXA(R$7:R14)+1,0)</f>
        <v>8</v>
      </c>
      <c r="S15" s="315">
        <f>IF(BI15&gt;0,MAXA(S$7:S14)+1,0)</f>
        <v>8</v>
      </c>
      <c r="T15" s="315">
        <f>IF(BJ15&gt;0,MAXA(T$7:T14)+1,0)</f>
        <v>8</v>
      </c>
      <c r="U15" s="315">
        <f>IF(BK15&gt;0,MAXA(U$7:U14)+1,0)</f>
        <v>8</v>
      </c>
      <c r="V15" s="315">
        <f>IF(BL15&gt;0,MAXA(V$7:V14)+1,0)</f>
        <v>8</v>
      </c>
      <c r="W15" s="315">
        <f>IF(BM15&gt;0,MAXA(W$7:W14)+1,0)</f>
        <v>8</v>
      </c>
      <c r="X15" s="315">
        <f>IF(BN15&gt;0,MAXA(X$7:X14)+1,0)</f>
        <v>8</v>
      </c>
      <c r="Y15" s="315">
        <f>IF(BO15&gt;0,MAXA(Y$7:Y14)+1,0)</f>
        <v>8</v>
      </c>
      <c r="Z15" s="315">
        <f>IF(BP15&gt;0,MAXA(Z$7:Z14)+1,0)</f>
        <v>8</v>
      </c>
      <c r="AA15" s="315">
        <f>IF(BQ15&gt;0,MAXA(AA$7:AA14)+1,0)</f>
        <v>8</v>
      </c>
      <c r="AB15" s="315">
        <f>IF(BR15&gt;0,MAXA(AB$7:AB14)+1,0)</f>
        <v>8</v>
      </c>
      <c r="AC15" s="315">
        <f t="shared" si="25"/>
        <v>1</v>
      </c>
      <c r="AD15" s="315">
        <f t="shared" si="26"/>
        <v>1</v>
      </c>
      <c r="AE15" s="352">
        <f t="shared" si="27"/>
        <v>1</v>
      </c>
      <c r="AF15" s="352">
        <f t="shared" si="28"/>
        <v>0</v>
      </c>
      <c r="AG15" s="352">
        <f>IF(AND(B15&gt;0,AH15=0),COUNTIF(AI$7:AI15,AO15),SUM(AH$7:AH15))</f>
        <v>1</v>
      </c>
      <c r="AH15" s="352">
        <f t="shared" si="29"/>
        <v>0</v>
      </c>
      <c r="AI15" s="352">
        <f t="shared" si="30"/>
        <v>0</v>
      </c>
      <c r="AJ15" s="315">
        <f t="shared" si="22"/>
        <v>9</v>
      </c>
      <c r="AK15" s="364"/>
      <c r="AL15" s="365">
        <f t="shared" si="20"/>
        <v>0</v>
      </c>
      <c r="AM15" s="366" t="str">
        <f>IF(Labour!AY25="","",Labour!AY25)</f>
        <v/>
      </c>
      <c r="AN15" s="367"/>
      <c r="AO15" s="368"/>
      <c r="AP15" s="359"/>
      <c r="AQ15" s="369"/>
      <c r="AR15" s="371"/>
      <c r="AS15" s="370" t="str">
        <f>IF(AM15="","",SUM(Labour!$BF25:$BH25))</f>
        <v/>
      </c>
      <c r="AT15" s="370" t="str">
        <f>IF(AM15="","",SUM(Labour!$BL25:$BN25))</f>
        <v/>
      </c>
      <c r="AU15" s="370" t="str">
        <f>IF(AM15="","",SUM(Labour!$BR25:$BT25))</f>
        <v/>
      </c>
      <c r="AV15" s="370" t="str">
        <f>IF(AM15="","",SUM(Labour!$BR25:$BT25))</f>
        <v/>
      </c>
      <c r="AW15" s="370" t="str">
        <f>IF(AM15="","",SUM(Labour!$CD25:$CF25))</f>
        <v/>
      </c>
      <c r="AX15" s="370" t="str">
        <f>IF(AM15="","",SUM(Labour!$CJ25:$CL25))</f>
        <v/>
      </c>
      <c r="AY15" s="370" t="str">
        <f>IF(AM15="","",SUM(Labour!$CP25:$CR25))</f>
        <v/>
      </c>
      <c r="AZ15" s="370" t="str">
        <f>IF(AM15="","",SUM(Labour!$CV25:$CX25))</f>
        <v/>
      </c>
      <c r="BA15" s="370" t="str">
        <f>IF(AM15="","",SUM(Labour!$DB25:$DD25))</f>
        <v/>
      </c>
      <c r="BB15" s="370" t="str">
        <f>IF(AM15="","",SUM(Labour!$DH25:$DJ25))</f>
        <v/>
      </c>
      <c r="BC15" s="370" t="str">
        <f>IF(AM15="","",SUM(Labour!$DN25:$DP25))</f>
        <v/>
      </c>
      <c r="BD15" s="370" t="str">
        <f>IF(AM15="","",SUM(Labour!$DT25:$DV25))</f>
        <v/>
      </c>
      <c r="BE15" s="370" t="str">
        <f>IF(AM15="","",SUM(Labour!$DZ25:$EB25))</f>
        <v/>
      </c>
      <c r="BF15" s="370" t="str">
        <f>IF(AM15="","",SUM(Labour!$EF25:$EH25))</f>
        <v/>
      </c>
      <c r="BG15" s="370" t="str">
        <f>IF(AM15="","",SUM(Labour!$EL25:$EN25))</f>
        <v/>
      </c>
      <c r="BH15" s="370" t="str">
        <f>IF(AM15="","",SUM(Labour!$ER25:$ET25))</f>
        <v/>
      </c>
      <c r="BI15" s="370" t="str">
        <f>IF(AM15="","",SUM(Labour!$EX25:$EZ25))</f>
        <v/>
      </c>
      <c r="BJ15" s="370" t="str">
        <f>IF(AM15="","",SUM(Labour!$FD25:$FF25))</f>
        <v/>
      </c>
      <c r="BK15" s="370" t="str">
        <f>IF(AM15="","",SUM(Labour!$FJ25:$FL25))</f>
        <v/>
      </c>
      <c r="BL15" s="370" t="str">
        <f>IF(AM15="","",SUM(Labour!$FP25:$FR25))</f>
        <v/>
      </c>
      <c r="BM15" s="370" t="str">
        <f>IF(AM15="","",SUM(Labour!$FV25:$FX25))</f>
        <v/>
      </c>
      <c r="BN15" s="370" t="str">
        <f>IF(AM15="","",SUM(Labour!$GB25:$GD25))</f>
        <v/>
      </c>
      <c r="BO15" s="370" t="str">
        <f>IF(AM15="","",SUM(Labour!$GH25:$GJ25))</f>
        <v/>
      </c>
      <c r="BP15" s="370" t="str">
        <f>IF(AM15="","",SUM(Labour!$GN25:$GP25))</f>
        <v/>
      </c>
      <c r="BQ15" s="370" t="str">
        <f>IF(AM15="","",SUM(Labour!$GT25:$GV25))</f>
        <v/>
      </c>
      <c r="BR15" s="370" t="str">
        <f>IF(AM15="","",SUM(Labour!$GZ25:$HB25))</f>
        <v/>
      </c>
      <c r="BU15" s="315" t="s">
        <v>36</v>
      </c>
      <c r="BV15" s="315">
        <f t="shared" si="23"/>
        <v>0</v>
      </c>
      <c r="BW15" s="315">
        <f>G_CostCode</f>
        <v>0</v>
      </c>
      <c r="BX15" s="315" t="str">
        <f>G_Description</f>
        <v/>
      </c>
      <c r="BY15" s="315">
        <f>SUM(Ghours)</f>
        <v>0</v>
      </c>
      <c r="CA15" s="315">
        <f>SUMIFS(AS14:BR14,AS7:BR7,EQUIP_Export[[#This Row],[Section]])</f>
        <v>0</v>
      </c>
    </row>
    <row r="16" spans="1:79" ht="15" customHeight="1" x14ac:dyDescent="0.25">
      <c r="A16" s="352">
        <f t="shared" si="24"/>
        <v>1</v>
      </c>
      <c r="B16" s="315">
        <f>IF(ISTEXT(AK16),MAXA(B$7:B15)+1,0)</f>
        <v>0</v>
      </c>
      <c r="C16" s="315">
        <f>IF(AS16&gt;0,MAXA(C$7:C15)+1,0)</f>
        <v>9</v>
      </c>
      <c r="D16" s="315">
        <f>IF(AT16&gt;0,MAXA(D$7:D15)+1,0)</f>
        <v>9</v>
      </c>
      <c r="E16" s="315">
        <f>IF(AU16&gt;0,MAXA(E$7:E15)+1,0)</f>
        <v>9</v>
      </c>
      <c r="F16" s="315">
        <f>IF(AV16&gt;0,MAXA(F$7:F15)+1,0)</f>
        <v>9</v>
      </c>
      <c r="G16" s="315">
        <f>IF(AW16&gt;0,MAXA(G$7:G15)+1,0)</f>
        <v>9</v>
      </c>
      <c r="H16" s="315">
        <f>IF(AX16&gt;0,MAXA(H$7:H15)+1,0)</f>
        <v>9</v>
      </c>
      <c r="I16" s="315">
        <f>IF(AY16&gt;0,MAXA(I$7:I15)+1,0)</f>
        <v>9</v>
      </c>
      <c r="J16" s="315">
        <f>IF(AZ16&gt;0,MAXA(J$7:J15)+1,0)</f>
        <v>9</v>
      </c>
      <c r="K16" s="315">
        <f>IF(BA16&gt;0,MAXA(K$7:K15)+1,0)</f>
        <v>9</v>
      </c>
      <c r="L16" s="315">
        <f>IF(BB16&gt;0,MAXA(L$7:L15)+1,0)</f>
        <v>9</v>
      </c>
      <c r="M16" s="315">
        <f>IF(BC16&gt;0,MAXA(M$7:M15)+1,0)</f>
        <v>9</v>
      </c>
      <c r="N16" s="315">
        <f>IF(BD16&gt;0,MAXA(N$7:N15)+1,0)</f>
        <v>9</v>
      </c>
      <c r="O16" s="315">
        <f>IF(BE16&gt;0,MAXA(O$7:O15)+1,0)</f>
        <v>9</v>
      </c>
      <c r="P16" s="315">
        <f>IF(BF16&gt;0,MAXA(P$7:P15)+1,0)</f>
        <v>9</v>
      </c>
      <c r="Q16" s="315">
        <f>IF(BG16&gt;0,MAXA(Q$7:Q15)+1,0)</f>
        <v>9</v>
      </c>
      <c r="R16" s="315">
        <f>IF(BH16&gt;0,MAXA(R$7:R15)+1,0)</f>
        <v>9</v>
      </c>
      <c r="S16" s="315">
        <f>IF(BI16&gt;0,MAXA(S$7:S15)+1,0)</f>
        <v>9</v>
      </c>
      <c r="T16" s="315">
        <f>IF(BJ16&gt;0,MAXA(T$7:T15)+1,0)</f>
        <v>9</v>
      </c>
      <c r="U16" s="315">
        <f>IF(BK16&gt;0,MAXA(U$7:U15)+1,0)</f>
        <v>9</v>
      </c>
      <c r="V16" s="315">
        <f>IF(BL16&gt;0,MAXA(V$7:V15)+1,0)</f>
        <v>9</v>
      </c>
      <c r="W16" s="315">
        <f>IF(BM16&gt;0,MAXA(W$7:W15)+1,0)</f>
        <v>9</v>
      </c>
      <c r="X16" s="315">
        <f>IF(BN16&gt;0,MAXA(X$7:X15)+1,0)</f>
        <v>9</v>
      </c>
      <c r="Y16" s="315">
        <f>IF(BO16&gt;0,MAXA(Y$7:Y15)+1,0)</f>
        <v>9</v>
      </c>
      <c r="Z16" s="315">
        <f>IF(BP16&gt;0,MAXA(Z$7:Z15)+1,0)</f>
        <v>9</v>
      </c>
      <c r="AA16" s="315">
        <f>IF(BQ16&gt;0,MAXA(AA$7:AA15)+1,0)</f>
        <v>9</v>
      </c>
      <c r="AB16" s="315">
        <f>IF(BR16&gt;0,MAXA(AB$7:AB15)+1,0)</f>
        <v>9</v>
      </c>
      <c r="AC16" s="315">
        <f t="shared" si="25"/>
        <v>1</v>
      </c>
      <c r="AD16" s="315">
        <f t="shared" si="26"/>
        <v>1</v>
      </c>
      <c r="AE16" s="352">
        <f t="shared" si="27"/>
        <v>1</v>
      </c>
      <c r="AF16" s="352">
        <f t="shared" si="28"/>
        <v>0</v>
      </c>
      <c r="AG16" s="352">
        <f>IF(AND(B16&gt;0,AH16=0),COUNTIF(AI$7:AI16,AO16),SUM(AH$7:AH16))</f>
        <v>1</v>
      </c>
      <c r="AH16" s="352">
        <f t="shared" si="29"/>
        <v>0</v>
      </c>
      <c r="AI16" s="352">
        <f t="shared" si="30"/>
        <v>0</v>
      </c>
      <c r="AJ16" s="315">
        <f t="shared" si="22"/>
        <v>10</v>
      </c>
      <c r="AK16" s="364"/>
      <c r="AL16" s="365">
        <f t="shared" si="20"/>
        <v>0</v>
      </c>
      <c r="AM16" s="366" t="str">
        <f>IF(Labour!AY26="","",Labour!AY26)</f>
        <v/>
      </c>
      <c r="AN16" s="367"/>
      <c r="AO16" s="368"/>
      <c r="AP16" s="359"/>
      <c r="AQ16" s="369"/>
      <c r="AR16" s="371"/>
      <c r="AS16" s="370" t="str">
        <f>IF(AM16="","",SUM(Labour!$BF26:$BH26))</f>
        <v/>
      </c>
      <c r="AT16" s="370" t="str">
        <f>IF(AM16="","",SUM(Labour!$BL26:$BN26))</f>
        <v/>
      </c>
      <c r="AU16" s="370" t="str">
        <f>IF(AM16="","",SUM(Labour!$BR26:$BT26))</f>
        <v/>
      </c>
      <c r="AV16" s="370" t="str">
        <f>IF(AM16="","",SUM(Labour!$BR26:$BT26))</f>
        <v/>
      </c>
      <c r="AW16" s="370" t="str">
        <f>IF(AM16="","",SUM(Labour!$CD26:$CF26))</f>
        <v/>
      </c>
      <c r="AX16" s="370" t="str">
        <f>IF(AM16="","",SUM(Labour!$CJ26:$CL26))</f>
        <v/>
      </c>
      <c r="AY16" s="370" t="str">
        <f>IF(AM16="","",SUM(Labour!$CP26:$CR26))</f>
        <v/>
      </c>
      <c r="AZ16" s="370" t="str">
        <f>IF(AM16="","",SUM(Labour!$CV26:$CX26))</f>
        <v/>
      </c>
      <c r="BA16" s="370" t="str">
        <f>IF(AM16="","",SUM(Labour!$DB26:$DD26))</f>
        <v/>
      </c>
      <c r="BB16" s="370" t="str">
        <f>IF(AM16="","",SUM(Labour!$DH26:$DJ26))</f>
        <v/>
      </c>
      <c r="BC16" s="370" t="str">
        <f>IF(AM16="","",SUM(Labour!$DN26:$DP26))</f>
        <v/>
      </c>
      <c r="BD16" s="370" t="str">
        <f>IF(AM16="","",SUM(Labour!$DT26:$DV26))</f>
        <v/>
      </c>
      <c r="BE16" s="370" t="str">
        <f>IF(AM16="","",SUM(Labour!$DZ26:$EB26))</f>
        <v/>
      </c>
      <c r="BF16" s="370" t="str">
        <f>IF(AM16="","",SUM(Labour!$EF26:$EH26))</f>
        <v/>
      </c>
      <c r="BG16" s="370" t="str">
        <f>IF(AM16="","",SUM(Labour!$EL26:$EN26))</f>
        <v/>
      </c>
      <c r="BH16" s="370" t="str">
        <f>IF(AM16="","",SUM(Labour!$ER26:$ET26))</f>
        <v/>
      </c>
      <c r="BI16" s="370" t="str">
        <f>IF(AM16="","",SUM(Labour!$EX26:$EZ26))</f>
        <v/>
      </c>
      <c r="BJ16" s="370" t="str">
        <f>IF(AM16="","",SUM(Labour!$FD26:$FF26))</f>
        <v/>
      </c>
      <c r="BK16" s="370" t="str">
        <f>IF(AM16="","",SUM(Labour!$FJ26:$FL26))</f>
        <v/>
      </c>
      <c r="BL16" s="370" t="str">
        <f>IF(AM16="","",SUM(Labour!$FP26:$FR26))</f>
        <v/>
      </c>
      <c r="BM16" s="370" t="str">
        <f>IF(AM16="","",SUM(Labour!$FV26:$FX26))</f>
        <v/>
      </c>
      <c r="BN16" s="370" t="str">
        <f>IF(AM16="","",SUM(Labour!$GB26:$GD26))</f>
        <v/>
      </c>
      <c r="BO16" s="370" t="str">
        <f>IF(AM16="","",SUM(Labour!$GH26:$GJ26))</f>
        <v/>
      </c>
      <c r="BP16" s="370" t="str">
        <f>IF(AM16="","",SUM(Labour!$GN26:$GP26))</f>
        <v/>
      </c>
      <c r="BQ16" s="370" t="str">
        <f>IF(AM16="","",SUM(Labour!$GT26:$GV26))</f>
        <v/>
      </c>
      <c r="BR16" s="370" t="str">
        <f>IF(AM16="","",SUM(Labour!$GZ26:$HB26))</f>
        <v/>
      </c>
      <c r="BU16" s="315" t="s">
        <v>171</v>
      </c>
      <c r="BV16" s="315">
        <f t="shared" si="23"/>
        <v>0</v>
      </c>
      <c r="BW16" s="315">
        <f>H_CostCode</f>
        <v>0</v>
      </c>
      <c r="BX16" s="315" t="str">
        <f>H_Description</f>
        <v/>
      </c>
      <c r="BY16" s="315">
        <f>SUM(Hhours)</f>
        <v>0</v>
      </c>
      <c r="CA16" s="315">
        <f>SUMIFS(AS15:BR15,AS8:BR8,EQUIP_Export[[#This Row],[Section]])</f>
        <v>0</v>
      </c>
    </row>
    <row r="17" spans="1:79" ht="15" customHeight="1" x14ac:dyDescent="0.25">
      <c r="A17" s="352">
        <f t="shared" si="24"/>
        <v>1</v>
      </c>
      <c r="B17" s="315">
        <f>IF(ISTEXT(AK17),MAXA(B$7:B16)+1,0)</f>
        <v>0</v>
      </c>
      <c r="C17" s="315">
        <f>IF(AS17&gt;0,MAXA(C$7:C16)+1,0)</f>
        <v>10</v>
      </c>
      <c r="D17" s="315">
        <f>IF(AT17&gt;0,MAXA(D$7:D16)+1,0)</f>
        <v>10</v>
      </c>
      <c r="E17" s="315">
        <f>IF(AU17&gt;0,MAXA(E$7:E16)+1,0)</f>
        <v>10</v>
      </c>
      <c r="F17" s="315">
        <f>IF(AV17&gt;0,MAXA(F$7:F16)+1,0)</f>
        <v>10</v>
      </c>
      <c r="G17" s="315">
        <f>IF(AW17&gt;0,MAXA(G$7:G16)+1,0)</f>
        <v>10</v>
      </c>
      <c r="H17" s="315">
        <f>IF(AX17&gt;0,MAXA(H$7:H16)+1,0)</f>
        <v>10</v>
      </c>
      <c r="I17" s="315">
        <f>IF(AY17&gt;0,MAXA(I$7:I16)+1,0)</f>
        <v>10</v>
      </c>
      <c r="J17" s="315">
        <f>IF(AZ17&gt;0,MAXA(J$7:J16)+1,0)</f>
        <v>10</v>
      </c>
      <c r="K17" s="315">
        <f>IF(BA17&gt;0,MAXA(K$7:K16)+1,0)</f>
        <v>10</v>
      </c>
      <c r="L17" s="315">
        <f>IF(BB17&gt;0,MAXA(L$7:L16)+1,0)</f>
        <v>10</v>
      </c>
      <c r="M17" s="315">
        <f>IF(BC17&gt;0,MAXA(M$7:M16)+1,0)</f>
        <v>10</v>
      </c>
      <c r="N17" s="315">
        <f>IF(BD17&gt;0,MAXA(N$7:N16)+1,0)</f>
        <v>10</v>
      </c>
      <c r="O17" s="315">
        <f>IF(BE17&gt;0,MAXA(O$7:O16)+1,0)</f>
        <v>10</v>
      </c>
      <c r="P17" s="315">
        <f>IF(BF17&gt;0,MAXA(P$7:P16)+1,0)</f>
        <v>10</v>
      </c>
      <c r="Q17" s="315">
        <f>IF(BG17&gt;0,MAXA(Q$7:Q16)+1,0)</f>
        <v>10</v>
      </c>
      <c r="R17" s="315">
        <f>IF(BH17&gt;0,MAXA(R$7:R16)+1,0)</f>
        <v>10</v>
      </c>
      <c r="S17" s="315">
        <f>IF(BI17&gt;0,MAXA(S$7:S16)+1,0)</f>
        <v>10</v>
      </c>
      <c r="T17" s="315">
        <f>IF(BJ17&gt;0,MAXA(T$7:T16)+1,0)</f>
        <v>10</v>
      </c>
      <c r="U17" s="315">
        <f>IF(BK17&gt;0,MAXA(U$7:U16)+1,0)</f>
        <v>10</v>
      </c>
      <c r="V17" s="315">
        <f>IF(BL17&gt;0,MAXA(V$7:V16)+1,0)</f>
        <v>10</v>
      </c>
      <c r="W17" s="315">
        <f>IF(BM17&gt;0,MAXA(W$7:W16)+1,0)</f>
        <v>10</v>
      </c>
      <c r="X17" s="315">
        <f>IF(BN17&gt;0,MAXA(X$7:X16)+1,0)</f>
        <v>10</v>
      </c>
      <c r="Y17" s="315">
        <f>IF(BO17&gt;0,MAXA(Y$7:Y16)+1,0)</f>
        <v>10</v>
      </c>
      <c r="Z17" s="315">
        <f>IF(BP17&gt;0,MAXA(Z$7:Z16)+1,0)</f>
        <v>10</v>
      </c>
      <c r="AA17" s="315">
        <f>IF(BQ17&gt;0,MAXA(AA$7:AA16)+1,0)</f>
        <v>10</v>
      </c>
      <c r="AB17" s="315">
        <f>IF(BR17&gt;0,MAXA(AB$7:AB16)+1,0)</f>
        <v>10</v>
      </c>
      <c r="AC17" s="315">
        <f t="shared" si="25"/>
        <v>1</v>
      </c>
      <c r="AD17" s="315">
        <f t="shared" si="26"/>
        <v>1</v>
      </c>
      <c r="AE17" s="352">
        <f t="shared" si="27"/>
        <v>1</v>
      </c>
      <c r="AF17" s="352">
        <f t="shared" si="28"/>
        <v>0</v>
      </c>
      <c r="AG17" s="352">
        <f>IF(AND(B17&gt;0,AH17=0),COUNTIF(AI$7:AI17,AO17),SUM(AH$7:AH17))</f>
        <v>1</v>
      </c>
      <c r="AH17" s="352">
        <f t="shared" si="29"/>
        <v>0</v>
      </c>
      <c r="AI17" s="352">
        <f t="shared" si="30"/>
        <v>0</v>
      </c>
      <c r="AJ17" s="315">
        <f t="shared" si="22"/>
        <v>11</v>
      </c>
      <c r="AK17" s="364"/>
      <c r="AL17" s="365">
        <f t="shared" si="20"/>
        <v>0</v>
      </c>
      <c r="AM17" s="366" t="str">
        <f>IF(Labour!AY27="","",Labour!AY27)</f>
        <v/>
      </c>
      <c r="AN17" s="367"/>
      <c r="AO17" s="368"/>
      <c r="AP17" s="359"/>
      <c r="AQ17" s="369"/>
      <c r="AR17" s="371"/>
      <c r="AS17" s="370" t="str">
        <f>IF(AM17="","",SUM(Labour!$BF27:$BH27))</f>
        <v/>
      </c>
      <c r="AT17" s="370" t="str">
        <f>IF(AM17="","",SUM(Labour!$BL27:$BN27))</f>
        <v/>
      </c>
      <c r="AU17" s="370" t="str">
        <f>IF(AM17="","",SUM(Labour!$BR27:$BT27))</f>
        <v/>
      </c>
      <c r="AV17" s="370" t="str">
        <f>IF(AM17="","",SUM(Labour!$BR27:$BT27))</f>
        <v/>
      </c>
      <c r="AW17" s="370" t="str">
        <f>IF(AM17="","",SUM(Labour!$CD27:$CF27))</f>
        <v/>
      </c>
      <c r="AX17" s="370" t="str">
        <f>IF(AM17="","",SUM(Labour!$CJ27:$CL27))</f>
        <v/>
      </c>
      <c r="AY17" s="370" t="str">
        <f>IF(AM17="","",SUM(Labour!$CP27:$CR27))</f>
        <v/>
      </c>
      <c r="AZ17" s="370" t="str">
        <f>IF(AM17="","",SUM(Labour!$CV27:$CX27))</f>
        <v/>
      </c>
      <c r="BA17" s="370" t="str">
        <f>IF(AM17="","",SUM(Labour!$DB27:$DD27))</f>
        <v/>
      </c>
      <c r="BB17" s="370" t="str">
        <f>IF(AM17="","",SUM(Labour!$DH27:$DJ27))</f>
        <v/>
      </c>
      <c r="BC17" s="370" t="str">
        <f>IF(AM17="","",SUM(Labour!$DN27:$DP27))</f>
        <v/>
      </c>
      <c r="BD17" s="370" t="str">
        <f>IF(AM17="","",SUM(Labour!$DT27:$DV27))</f>
        <v/>
      </c>
      <c r="BE17" s="370" t="str">
        <f>IF(AM17="","",SUM(Labour!$DZ27:$EB27))</f>
        <v/>
      </c>
      <c r="BF17" s="370" t="str">
        <f>IF(AM17="","",SUM(Labour!$EF27:$EH27))</f>
        <v/>
      </c>
      <c r="BG17" s="370" t="str">
        <f>IF(AM17="","",SUM(Labour!$EL27:$EN27))</f>
        <v/>
      </c>
      <c r="BH17" s="370" t="str">
        <f>IF(AM17="","",SUM(Labour!$ER27:$ET27))</f>
        <v/>
      </c>
      <c r="BI17" s="370" t="str">
        <f>IF(AM17="","",SUM(Labour!$EX27:$EZ27))</f>
        <v/>
      </c>
      <c r="BJ17" s="370" t="str">
        <f>IF(AM17="","",SUM(Labour!$FD27:$FF27))</f>
        <v/>
      </c>
      <c r="BK17" s="370" t="str">
        <f>IF(AM17="","",SUM(Labour!$FJ27:$FL27))</f>
        <v/>
      </c>
      <c r="BL17" s="370" t="str">
        <f>IF(AM17="","",SUM(Labour!$FP27:$FR27))</f>
        <v/>
      </c>
      <c r="BM17" s="370" t="str">
        <f>IF(AM17="","",SUM(Labour!$FV27:$FX27))</f>
        <v/>
      </c>
      <c r="BN17" s="370" t="str">
        <f>IF(AM17="","",SUM(Labour!$GB27:$GD27))</f>
        <v/>
      </c>
      <c r="BO17" s="370" t="str">
        <f>IF(AM17="","",SUM(Labour!$GH27:$GJ27))</f>
        <v/>
      </c>
      <c r="BP17" s="370" t="str">
        <f>IF(AM17="","",SUM(Labour!$GN27:$GP27))</f>
        <v/>
      </c>
      <c r="BQ17" s="370" t="str">
        <f>IF(AM17="","",SUM(Labour!$GT27:$GV27))</f>
        <v/>
      </c>
      <c r="BR17" s="370" t="str">
        <f>IF(AM17="","",SUM(Labour!$GZ27:$HB27))</f>
        <v/>
      </c>
      <c r="BU17" s="315" t="s">
        <v>172</v>
      </c>
      <c r="BV17" s="315">
        <f t="shared" si="23"/>
        <v>0</v>
      </c>
      <c r="BW17" s="315">
        <f>I_CostCode</f>
        <v>0</v>
      </c>
      <c r="BX17" s="315" t="str">
        <f>I_Description</f>
        <v/>
      </c>
      <c r="BY17" s="315">
        <f>SUM(Ihours)</f>
        <v>0</v>
      </c>
      <c r="CA17" s="315">
        <f>SUMIFS(AS16:BR16,AS9:BR9,EQUIP_Export[[#This Row],[Section]])</f>
        <v>0</v>
      </c>
    </row>
    <row r="18" spans="1:79" ht="15" customHeight="1" x14ac:dyDescent="0.25">
      <c r="A18" s="352">
        <f t="shared" si="24"/>
        <v>1</v>
      </c>
      <c r="B18" s="315">
        <f>IF(ISTEXT(AK18),MAXA(B$7:B17)+1,0)</f>
        <v>0</v>
      </c>
      <c r="C18" s="315">
        <f>IF(AS18&gt;0,MAXA(C$7:C17)+1,0)</f>
        <v>11</v>
      </c>
      <c r="D18" s="315">
        <f>IF(AT18&gt;0,MAXA(D$7:D17)+1,0)</f>
        <v>11</v>
      </c>
      <c r="E18" s="315">
        <f>IF(AU18&gt;0,MAXA(E$7:E17)+1,0)</f>
        <v>11</v>
      </c>
      <c r="F18" s="315">
        <f>IF(AV18&gt;0,MAXA(F$7:F17)+1,0)</f>
        <v>11</v>
      </c>
      <c r="G18" s="315">
        <f>IF(AW18&gt;0,MAXA(G$7:G17)+1,0)</f>
        <v>11</v>
      </c>
      <c r="H18" s="315">
        <f>IF(AX18&gt;0,MAXA(H$7:H17)+1,0)</f>
        <v>11</v>
      </c>
      <c r="I18" s="315">
        <f>IF(AY18&gt;0,MAXA(I$7:I17)+1,0)</f>
        <v>11</v>
      </c>
      <c r="J18" s="315">
        <f>IF(AZ18&gt;0,MAXA(J$7:J17)+1,0)</f>
        <v>11</v>
      </c>
      <c r="K18" s="315">
        <f>IF(BA18&gt;0,MAXA(K$7:K17)+1,0)</f>
        <v>11</v>
      </c>
      <c r="L18" s="315">
        <f>IF(BB18&gt;0,MAXA(L$7:L17)+1,0)</f>
        <v>11</v>
      </c>
      <c r="M18" s="315">
        <f>IF(BC18&gt;0,MAXA(M$7:M17)+1,0)</f>
        <v>11</v>
      </c>
      <c r="N18" s="315">
        <f>IF(BD18&gt;0,MAXA(N$7:N17)+1,0)</f>
        <v>11</v>
      </c>
      <c r="O18" s="315">
        <f>IF(BE18&gt;0,MAXA(O$7:O17)+1,0)</f>
        <v>11</v>
      </c>
      <c r="P18" s="315">
        <f>IF(BF18&gt;0,MAXA(P$7:P17)+1,0)</f>
        <v>11</v>
      </c>
      <c r="Q18" s="315">
        <f>IF(BG18&gt;0,MAXA(Q$7:Q17)+1,0)</f>
        <v>11</v>
      </c>
      <c r="R18" s="315">
        <f>IF(BH18&gt;0,MAXA(R$7:R17)+1,0)</f>
        <v>11</v>
      </c>
      <c r="S18" s="315">
        <f>IF(BI18&gt;0,MAXA(S$7:S17)+1,0)</f>
        <v>11</v>
      </c>
      <c r="T18" s="315">
        <f>IF(BJ18&gt;0,MAXA(T$7:T17)+1,0)</f>
        <v>11</v>
      </c>
      <c r="U18" s="315">
        <f>IF(BK18&gt;0,MAXA(U$7:U17)+1,0)</f>
        <v>11</v>
      </c>
      <c r="V18" s="315">
        <f>IF(BL18&gt;0,MAXA(V$7:V17)+1,0)</f>
        <v>11</v>
      </c>
      <c r="W18" s="315">
        <f>IF(BM18&gt;0,MAXA(W$7:W17)+1,0)</f>
        <v>11</v>
      </c>
      <c r="X18" s="315">
        <f>IF(BN18&gt;0,MAXA(X$7:X17)+1,0)</f>
        <v>11</v>
      </c>
      <c r="Y18" s="315">
        <f>IF(BO18&gt;0,MAXA(Y$7:Y17)+1,0)</f>
        <v>11</v>
      </c>
      <c r="Z18" s="315">
        <f>IF(BP18&gt;0,MAXA(Z$7:Z17)+1,0)</f>
        <v>11</v>
      </c>
      <c r="AA18" s="315">
        <f>IF(BQ18&gt;0,MAXA(AA$7:AA17)+1,0)</f>
        <v>11</v>
      </c>
      <c r="AB18" s="315">
        <f>IF(BR18&gt;0,MAXA(AB$7:AB17)+1,0)</f>
        <v>11</v>
      </c>
      <c r="AC18" s="315">
        <f t="shared" si="25"/>
        <v>1</v>
      </c>
      <c r="AD18" s="315">
        <f t="shared" si="26"/>
        <v>1</v>
      </c>
      <c r="AE18" s="352">
        <f t="shared" si="27"/>
        <v>1</v>
      </c>
      <c r="AF18" s="352">
        <f t="shared" si="28"/>
        <v>0</v>
      </c>
      <c r="AG18" s="352">
        <f>IF(AND(B18&gt;0,AH18=0),COUNTIF(AI$7:AI18,AO18),SUM(AH$7:AH18))</f>
        <v>1</v>
      </c>
      <c r="AH18" s="352">
        <f t="shared" si="29"/>
        <v>0</v>
      </c>
      <c r="AI18" s="352">
        <f t="shared" si="30"/>
        <v>0</v>
      </c>
      <c r="AJ18" s="315">
        <f t="shared" si="22"/>
        <v>12</v>
      </c>
      <c r="AK18" s="364"/>
      <c r="AL18" s="365">
        <f t="shared" si="20"/>
        <v>0</v>
      </c>
      <c r="AM18" s="366" t="str">
        <f>IF(Labour!AY28="","",Labour!AY28)</f>
        <v/>
      </c>
      <c r="AN18" s="367"/>
      <c r="AO18" s="368"/>
      <c r="AP18" s="359"/>
      <c r="AQ18" s="369"/>
      <c r="AR18" s="371"/>
      <c r="AS18" s="370" t="str">
        <f>IF(AM18="","",SUM(Labour!$BF28:$BH28))</f>
        <v/>
      </c>
      <c r="AT18" s="370" t="str">
        <f>IF(AM18="","",SUM(Labour!$BL28:$BN28))</f>
        <v/>
      </c>
      <c r="AU18" s="370" t="str">
        <f>IF(AM18="","",SUM(Labour!$BR28:$BT28))</f>
        <v/>
      </c>
      <c r="AV18" s="370" t="str">
        <f>IF(AM18="","",SUM(Labour!$BR28:$BT28))</f>
        <v/>
      </c>
      <c r="AW18" s="370" t="str">
        <f>IF(AM18="","",SUM(Labour!$CD28:$CF28))</f>
        <v/>
      </c>
      <c r="AX18" s="370" t="str">
        <f>IF(AM18="","",SUM(Labour!$CJ28:$CL28))</f>
        <v/>
      </c>
      <c r="AY18" s="370" t="str">
        <f>IF(AM18="","",SUM(Labour!$CP28:$CR28))</f>
        <v/>
      </c>
      <c r="AZ18" s="370" t="str">
        <f>IF(AM18="","",SUM(Labour!$CV28:$CX28))</f>
        <v/>
      </c>
      <c r="BA18" s="370" t="str">
        <f>IF(AM18="","",SUM(Labour!$DB28:$DD28))</f>
        <v/>
      </c>
      <c r="BB18" s="370" t="str">
        <f>IF(AM18="","",SUM(Labour!$DH28:$DJ28))</f>
        <v/>
      </c>
      <c r="BC18" s="370" t="str">
        <f>IF(AM18="","",SUM(Labour!$DN28:$DP28))</f>
        <v/>
      </c>
      <c r="BD18" s="370" t="str">
        <f>IF(AM18="","",SUM(Labour!$DT28:$DV28))</f>
        <v/>
      </c>
      <c r="BE18" s="370" t="str">
        <f>IF(AM18="","",SUM(Labour!$DZ28:$EB28))</f>
        <v/>
      </c>
      <c r="BF18" s="370" t="str">
        <f>IF(AM18="","",SUM(Labour!$EF28:$EH28))</f>
        <v/>
      </c>
      <c r="BG18" s="370" t="str">
        <f>IF(AM18="","",SUM(Labour!$EL28:$EN28))</f>
        <v/>
      </c>
      <c r="BH18" s="370" t="str">
        <f>IF(AM18="","",SUM(Labour!$ER28:$ET28))</f>
        <v/>
      </c>
      <c r="BI18" s="370" t="str">
        <f>IF(AM18="","",SUM(Labour!$EX28:$EZ28))</f>
        <v/>
      </c>
      <c r="BJ18" s="370" t="str">
        <f>IF(AM18="","",SUM(Labour!$FD28:$FF28))</f>
        <v/>
      </c>
      <c r="BK18" s="370" t="str">
        <f>IF(AM18="","",SUM(Labour!$FJ28:$FL28))</f>
        <v/>
      </c>
      <c r="BL18" s="370" t="str">
        <f>IF(AM18="","",SUM(Labour!$FP28:$FR28))</f>
        <v/>
      </c>
      <c r="BM18" s="370" t="str">
        <f>IF(AM18="","",SUM(Labour!$FV28:$FX28))</f>
        <v/>
      </c>
      <c r="BN18" s="370" t="str">
        <f>IF(AM18="","",SUM(Labour!$GB28:$GD28))</f>
        <v/>
      </c>
      <c r="BO18" s="370" t="str">
        <f>IF(AM18="","",SUM(Labour!$GH28:$GJ28))</f>
        <v/>
      </c>
      <c r="BP18" s="370" t="str">
        <f>IF(AM18="","",SUM(Labour!$GN28:$GP28))</f>
        <v/>
      </c>
      <c r="BQ18" s="370" t="str">
        <f>IF(AM18="","",SUM(Labour!$GT28:$GV28))</f>
        <v/>
      </c>
      <c r="BR18" s="370" t="str">
        <f>IF(AM18="","",SUM(Labour!$GZ28:$HB28))</f>
        <v/>
      </c>
      <c r="BU18" s="315" t="s">
        <v>173</v>
      </c>
      <c r="BV18" s="315">
        <f t="shared" si="23"/>
        <v>0</v>
      </c>
      <c r="BW18" s="315">
        <f>J_CostCode</f>
        <v>0</v>
      </c>
      <c r="BX18" s="315" t="str">
        <f>J_Description</f>
        <v/>
      </c>
      <c r="BY18" s="315">
        <f>SUM(Jhours)</f>
        <v>0</v>
      </c>
      <c r="CA18" s="315">
        <f>SUMIFS(AS17:BR17,AS10:BR10,EQUIP_Export[[#This Row],[Section]])</f>
        <v>0</v>
      </c>
    </row>
    <row r="19" spans="1:79" ht="15" customHeight="1" x14ac:dyDescent="0.25">
      <c r="A19" s="352">
        <f t="shared" si="24"/>
        <v>1</v>
      </c>
      <c r="B19" s="315">
        <f>IF(ISTEXT(AK19),MAXA(B$7:B18)+1,0)</f>
        <v>0</v>
      </c>
      <c r="C19" s="315">
        <f>IF(AS19&gt;0,MAXA(C$7:C18)+1,0)</f>
        <v>12</v>
      </c>
      <c r="D19" s="315">
        <f>IF(AT19&gt;0,MAXA(D$7:D18)+1,0)</f>
        <v>12</v>
      </c>
      <c r="E19" s="315">
        <f>IF(AU19&gt;0,MAXA(E$7:E18)+1,0)</f>
        <v>12</v>
      </c>
      <c r="F19" s="315">
        <f>IF(AV19&gt;0,MAXA(F$7:F18)+1,0)</f>
        <v>12</v>
      </c>
      <c r="G19" s="315">
        <f>IF(AW19&gt;0,MAXA(G$7:G18)+1,0)</f>
        <v>12</v>
      </c>
      <c r="H19" s="315">
        <f>IF(AX19&gt;0,MAXA(H$7:H18)+1,0)</f>
        <v>12</v>
      </c>
      <c r="I19" s="315">
        <f>IF(AY19&gt;0,MAXA(I$7:I18)+1,0)</f>
        <v>12</v>
      </c>
      <c r="J19" s="315">
        <f>IF(AZ19&gt;0,MAXA(J$7:J18)+1,0)</f>
        <v>12</v>
      </c>
      <c r="K19" s="315">
        <f>IF(BA19&gt;0,MAXA(K$7:K18)+1,0)</f>
        <v>12</v>
      </c>
      <c r="L19" s="315">
        <f>IF(BB19&gt;0,MAXA(L$7:L18)+1,0)</f>
        <v>12</v>
      </c>
      <c r="M19" s="315">
        <f>IF(BC19&gt;0,MAXA(M$7:M18)+1,0)</f>
        <v>12</v>
      </c>
      <c r="N19" s="315">
        <f>IF(BD19&gt;0,MAXA(N$7:N18)+1,0)</f>
        <v>12</v>
      </c>
      <c r="O19" s="315">
        <f>IF(BE19&gt;0,MAXA(O$7:O18)+1,0)</f>
        <v>12</v>
      </c>
      <c r="P19" s="315">
        <f>IF(BF19&gt;0,MAXA(P$7:P18)+1,0)</f>
        <v>12</v>
      </c>
      <c r="Q19" s="315">
        <f>IF(BG19&gt;0,MAXA(Q$7:Q18)+1,0)</f>
        <v>12</v>
      </c>
      <c r="R19" s="315">
        <f>IF(BH19&gt;0,MAXA(R$7:R18)+1,0)</f>
        <v>12</v>
      </c>
      <c r="S19" s="315">
        <f>IF(BI19&gt;0,MAXA(S$7:S18)+1,0)</f>
        <v>12</v>
      </c>
      <c r="T19" s="315">
        <f>IF(BJ19&gt;0,MAXA(T$7:T18)+1,0)</f>
        <v>12</v>
      </c>
      <c r="U19" s="315">
        <f>IF(BK19&gt;0,MAXA(U$7:U18)+1,0)</f>
        <v>12</v>
      </c>
      <c r="V19" s="315">
        <f>IF(BL19&gt;0,MAXA(V$7:V18)+1,0)</f>
        <v>12</v>
      </c>
      <c r="W19" s="315">
        <f>IF(BM19&gt;0,MAXA(W$7:W18)+1,0)</f>
        <v>12</v>
      </c>
      <c r="X19" s="315">
        <f>IF(BN19&gt;0,MAXA(X$7:X18)+1,0)</f>
        <v>12</v>
      </c>
      <c r="Y19" s="315">
        <f>IF(BO19&gt;0,MAXA(Y$7:Y18)+1,0)</f>
        <v>12</v>
      </c>
      <c r="Z19" s="315">
        <f>IF(BP19&gt;0,MAXA(Z$7:Z18)+1,0)</f>
        <v>12</v>
      </c>
      <c r="AA19" s="315">
        <f>IF(BQ19&gt;0,MAXA(AA$7:AA18)+1,0)</f>
        <v>12</v>
      </c>
      <c r="AB19" s="315">
        <f>IF(BR19&gt;0,MAXA(AB$7:AB18)+1,0)</f>
        <v>12</v>
      </c>
      <c r="AC19" s="315">
        <f t="shared" si="25"/>
        <v>1</v>
      </c>
      <c r="AD19" s="315">
        <f t="shared" si="26"/>
        <v>1</v>
      </c>
      <c r="AE19" s="352">
        <f t="shared" si="27"/>
        <v>1</v>
      </c>
      <c r="AF19" s="352">
        <f t="shared" si="28"/>
        <v>0</v>
      </c>
      <c r="AG19" s="352">
        <f>IF(AND(B19&gt;0,AH19=0),COUNTIF(AI$7:AI19,AO19),SUM(AH$7:AH19))</f>
        <v>1</v>
      </c>
      <c r="AH19" s="352">
        <f t="shared" si="29"/>
        <v>0</v>
      </c>
      <c r="AI19" s="352">
        <f t="shared" si="30"/>
        <v>0</v>
      </c>
      <c r="AJ19" s="315">
        <f t="shared" si="22"/>
        <v>13</v>
      </c>
      <c r="AK19" s="364"/>
      <c r="AL19" s="365">
        <f t="shared" si="20"/>
        <v>0</v>
      </c>
      <c r="AM19" s="366" t="str">
        <f>IF(Labour!AY29="","",Labour!AY29)</f>
        <v/>
      </c>
      <c r="AN19" s="367"/>
      <c r="AO19" s="368"/>
      <c r="AP19" s="359"/>
      <c r="AQ19" s="369"/>
      <c r="AR19" s="371"/>
      <c r="AS19" s="370" t="str">
        <f>IF(AM19="","",SUM(Labour!$BF29:$BH29))</f>
        <v/>
      </c>
      <c r="AT19" s="370" t="str">
        <f>IF(AM19="","",SUM(Labour!$BL29:$BN29))</f>
        <v/>
      </c>
      <c r="AU19" s="370" t="str">
        <f>IF(AM19="","",SUM(Labour!$BR29:$BT29))</f>
        <v/>
      </c>
      <c r="AV19" s="370" t="str">
        <f>IF(AM19="","",SUM(Labour!$BR29:$BT29))</f>
        <v/>
      </c>
      <c r="AW19" s="370" t="str">
        <f>IF(AM19="","",SUM(Labour!$CD29:$CF29))</f>
        <v/>
      </c>
      <c r="AX19" s="370" t="str">
        <f>IF(AM19="","",SUM(Labour!$CJ29:$CL29))</f>
        <v/>
      </c>
      <c r="AY19" s="370" t="str">
        <f>IF(AM19="","",SUM(Labour!$CP29:$CR29))</f>
        <v/>
      </c>
      <c r="AZ19" s="370" t="str">
        <f>IF(AM19="","",SUM(Labour!$CV29:$CX29))</f>
        <v/>
      </c>
      <c r="BA19" s="370" t="str">
        <f>IF(AM19="","",SUM(Labour!$DB29:$DD29))</f>
        <v/>
      </c>
      <c r="BB19" s="370" t="str">
        <f>IF(AM19="","",SUM(Labour!$DH29:$DJ29))</f>
        <v/>
      </c>
      <c r="BC19" s="370" t="str">
        <f>IF(AM19="","",SUM(Labour!$DN29:$DP29))</f>
        <v/>
      </c>
      <c r="BD19" s="370" t="str">
        <f>IF(AM19="","",SUM(Labour!$DT29:$DV29))</f>
        <v/>
      </c>
      <c r="BE19" s="370" t="str">
        <f>IF(AM19="","",SUM(Labour!$DZ29:$EB29))</f>
        <v/>
      </c>
      <c r="BF19" s="370" t="str">
        <f>IF(AM19="","",SUM(Labour!$EF29:$EH29))</f>
        <v/>
      </c>
      <c r="BG19" s="370" t="str">
        <f>IF(AM19="","",SUM(Labour!$EL29:$EN29))</f>
        <v/>
      </c>
      <c r="BH19" s="370" t="str">
        <f>IF(AM19="","",SUM(Labour!$ER29:$ET29))</f>
        <v/>
      </c>
      <c r="BI19" s="370" t="str">
        <f>IF(AM19="","",SUM(Labour!$EX29:$EZ29))</f>
        <v/>
      </c>
      <c r="BJ19" s="370" t="str">
        <f>IF(AM19="","",SUM(Labour!$FD29:$FF29))</f>
        <v/>
      </c>
      <c r="BK19" s="370" t="str">
        <f>IF(AM19="","",SUM(Labour!$FJ29:$FL29))</f>
        <v/>
      </c>
      <c r="BL19" s="370" t="str">
        <f>IF(AM19="","",SUM(Labour!$FP29:$FR29))</f>
        <v/>
      </c>
      <c r="BM19" s="370" t="str">
        <f>IF(AM19="","",SUM(Labour!$FV29:$FX29))</f>
        <v/>
      </c>
      <c r="BN19" s="370" t="str">
        <f>IF(AM19="","",SUM(Labour!$GB29:$GD29))</f>
        <v/>
      </c>
      <c r="BO19" s="370" t="str">
        <f>IF(AM19="","",SUM(Labour!$GH29:$GJ29))</f>
        <v/>
      </c>
      <c r="BP19" s="370" t="str">
        <f>IF(AM19="","",SUM(Labour!$GN29:$GP29))</f>
        <v/>
      </c>
      <c r="BQ19" s="370" t="str">
        <f>IF(AM19="","",SUM(Labour!$GT29:$GV29))</f>
        <v/>
      </c>
      <c r="BR19" s="370" t="str">
        <f>IF(AM19="","",SUM(Labour!$GZ29:$HB29))</f>
        <v/>
      </c>
      <c r="BU19" s="315" t="s">
        <v>174</v>
      </c>
      <c r="BV19" s="315">
        <f t="shared" si="23"/>
        <v>0</v>
      </c>
      <c r="BW19" s="315">
        <f>K_CostCode</f>
        <v>0</v>
      </c>
      <c r="BX19" s="315" t="str">
        <f>K_Description</f>
        <v/>
      </c>
      <c r="BY19" s="315">
        <f>SUM(Khours)</f>
        <v>0</v>
      </c>
      <c r="CA19" s="315">
        <f>SUMIFS(AS18:BR18,AS11:BR11,EQUIP_Export[[#This Row],[Section]])</f>
        <v>0</v>
      </c>
    </row>
    <row r="20" spans="1:79" ht="15" customHeight="1" x14ac:dyDescent="0.25">
      <c r="A20" s="352">
        <f t="shared" si="24"/>
        <v>1</v>
      </c>
      <c r="B20" s="315">
        <f>IF(ISTEXT(AK20),MAXA(B$7:B19)+1,0)</f>
        <v>0</v>
      </c>
      <c r="C20" s="315">
        <f>IF(AS20&gt;0,MAXA(C$7:C19)+1,0)</f>
        <v>13</v>
      </c>
      <c r="D20" s="315">
        <f>IF(AT20&gt;0,MAXA(D$7:D19)+1,0)</f>
        <v>13</v>
      </c>
      <c r="E20" s="315">
        <f>IF(AU20&gt;0,MAXA(E$7:E19)+1,0)</f>
        <v>13</v>
      </c>
      <c r="F20" s="315">
        <f>IF(AV20&gt;0,MAXA(F$7:F19)+1,0)</f>
        <v>13</v>
      </c>
      <c r="G20" s="315">
        <f>IF(AW20&gt;0,MAXA(G$7:G19)+1,0)</f>
        <v>13</v>
      </c>
      <c r="H20" s="315">
        <f>IF(AX20&gt;0,MAXA(H$7:H19)+1,0)</f>
        <v>13</v>
      </c>
      <c r="I20" s="315">
        <f>IF(AY20&gt;0,MAXA(I$7:I19)+1,0)</f>
        <v>13</v>
      </c>
      <c r="J20" s="315">
        <f>IF(AZ20&gt;0,MAXA(J$7:J19)+1,0)</f>
        <v>13</v>
      </c>
      <c r="K20" s="315">
        <f>IF(BA20&gt;0,MAXA(K$7:K19)+1,0)</f>
        <v>13</v>
      </c>
      <c r="L20" s="315">
        <f>IF(BB20&gt;0,MAXA(L$7:L19)+1,0)</f>
        <v>13</v>
      </c>
      <c r="M20" s="315">
        <f>IF(BC20&gt;0,MAXA(M$7:M19)+1,0)</f>
        <v>13</v>
      </c>
      <c r="N20" s="315">
        <f>IF(BD20&gt;0,MAXA(N$7:N19)+1,0)</f>
        <v>13</v>
      </c>
      <c r="O20" s="315">
        <f>IF(BE20&gt;0,MAXA(O$7:O19)+1,0)</f>
        <v>13</v>
      </c>
      <c r="P20" s="315">
        <f>IF(BF20&gt;0,MAXA(P$7:P19)+1,0)</f>
        <v>13</v>
      </c>
      <c r="Q20" s="315">
        <f>IF(BG20&gt;0,MAXA(Q$7:Q19)+1,0)</f>
        <v>13</v>
      </c>
      <c r="R20" s="315">
        <f>IF(BH20&gt;0,MAXA(R$7:R19)+1,0)</f>
        <v>13</v>
      </c>
      <c r="S20" s="315">
        <f>IF(BI20&gt;0,MAXA(S$7:S19)+1,0)</f>
        <v>13</v>
      </c>
      <c r="T20" s="315">
        <f>IF(BJ20&gt;0,MAXA(T$7:T19)+1,0)</f>
        <v>13</v>
      </c>
      <c r="U20" s="315">
        <f>IF(BK20&gt;0,MAXA(U$7:U19)+1,0)</f>
        <v>13</v>
      </c>
      <c r="V20" s="315">
        <f>IF(BL20&gt;0,MAXA(V$7:V19)+1,0)</f>
        <v>13</v>
      </c>
      <c r="W20" s="315">
        <f>IF(BM20&gt;0,MAXA(W$7:W19)+1,0)</f>
        <v>13</v>
      </c>
      <c r="X20" s="315">
        <f>IF(BN20&gt;0,MAXA(X$7:X19)+1,0)</f>
        <v>13</v>
      </c>
      <c r="Y20" s="315">
        <f>IF(BO20&gt;0,MAXA(Y$7:Y19)+1,0)</f>
        <v>13</v>
      </c>
      <c r="Z20" s="315">
        <f>IF(BP20&gt;0,MAXA(Z$7:Z19)+1,0)</f>
        <v>13</v>
      </c>
      <c r="AA20" s="315">
        <f>IF(BQ20&gt;0,MAXA(AA$7:AA19)+1,0)</f>
        <v>13</v>
      </c>
      <c r="AB20" s="315">
        <f>IF(BR20&gt;0,MAXA(AB$7:AB19)+1,0)</f>
        <v>13</v>
      </c>
      <c r="AC20" s="315">
        <f t="shared" si="25"/>
        <v>1</v>
      </c>
      <c r="AD20" s="315">
        <f t="shared" si="26"/>
        <v>1</v>
      </c>
      <c r="AE20" s="352">
        <f t="shared" si="27"/>
        <v>1</v>
      </c>
      <c r="AF20" s="352">
        <f t="shared" si="28"/>
        <v>0</v>
      </c>
      <c r="AG20" s="352">
        <f>IF(AND(B20&gt;0,AH20=0),COUNTIF(AI$7:AI20,AO20),SUM(AH$7:AH20))</f>
        <v>1</v>
      </c>
      <c r="AH20" s="352">
        <f t="shared" si="29"/>
        <v>0</v>
      </c>
      <c r="AI20" s="352">
        <f t="shared" si="30"/>
        <v>0</v>
      </c>
      <c r="AJ20" s="315">
        <f t="shared" si="22"/>
        <v>14</v>
      </c>
      <c r="AK20" s="364"/>
      <c r="AL20" s="365">
        <f t="shared" si="20"/>
        <v>0</v>
      </c>
      <c r="AM20" s="366" t="str">
        <f>IF(Labour!AY30="","",Labour!AY30)</f>
        <v/>
      </c>
      <c r="AN20" s="367"/>
      <c r="AO20" s="368"/>
      <c r="AP20" s="359"/>
      <c r="AQ20" s="369"/>
      <c r="AR20" s="371"/>
      <c r="AS20" s="370" t="str">
        <f>IF(AM20="","",SUM(Labour!$BF30:$BH30))</f>
        <v/>
      </c>
      <c r="AT20" s="370" t="str">
        <f>IF(AM20="","",SUM(Labour!$BL30:$BN30))</f>
        <v/>
      </c>
      <c r="AU20" s="370" t="str">
        <f>IF(AM20="","",SUM(Labour!$BR30:$BT30))</f>
        <v/>
      </c>
      <c r="AV20" s="370" t="str">
        <f>IF(AM20="","",SUM(Labour!$BR30:$BT30))</f>
        <v/>
      </c>
      <c r="AW20" s="370" t="str">
        <f>IF(AM20="","",SUM(Labour!$CD30:$CF30))</f>
        <v/>
      </c>
      <c r="AX20" s="370" t="str">
        <f>IF(AM20="","",SUM(Labour!$CJ30:$CL30))</f>
        <v/>
      </c>
      <c r="AY20" s="370" t="str">
        <f>IF(AM20="","",SUM(Labour!$CP30:$CR30))</f>
        <v/>
      </c>
      <c r="AZ20" s="370" t="str">
        <f>IF(AM20="","",SUM(Labour!$CV30:$CX30))</f>
        <v/>
      </c>
      <c r="BA20" s="370" t="str">
        <f>IF(AM20="","",SUM(Labour!$DB30:$DD30))</f>
        <v/>
      </c>
      <c r="BB20" s="370" t="str">
        <f>IF(AM20="","",SUM(Labour!$DH30:$DJ30))</f>
        <v/>
      </c>
      <c r="BC20" s="370" t="str">
        <f>IF(AM20="","",SUM(Labour!$DN30:$DP30))</f>
        <v/>
      </c>
      <c r="BD20" s="370" t="str">
        <f>IF(AM20="","",SUM(Labour!$DT30:$DV30))</f>
        <v/>
      </c>
      <c r="BE20" s="370" t="str">
        <f>IF(AM20="","",SUM(Labour!$DZ30:$EB30))</f>
        <v/>
      </c>
      <c r="BF20" s="370" t="str">
        <f>IF(AM20="","",SUM(Labour!$EF30:$EH30))</f>
        <v/>
      </c>
      <c r="BG20" s="370" t="str">
        <f>IF(AM20="","",SUM(Labour!$EL30:$EN30))</f>
        <v/>
      </c>
      <c r="BH20" s="370" t="str">
        <f>IF(AM20="","",SUM(Labour!$ER30:$ET30))</f>
        <v/>
      </c>
      <c r="BI20" s="370" t="str">
        <f>IF(AM20="","",SUM(Labour!$EX30:$EZ30))</f>
        <v/>
      </c>
      <c r="BJ20" s="370" t="str">
        <f>IF(AM20="","",SUM(Labour!$FD30:$FF30))</f>
        <v/>
      </c>
      <c r="BK20" s="370" t="str">
        <f>IF(AM20="","",SUM(Labour!$FJ30:$FL30))</f>
        <v/>
      </c>
      <c r="BL20" s="370" t="str">
        <f>IF(AM20="","",SUM(Labour!$FP30:$FR30))</f>
        <v/>
      </c>
      <c r="BM20" s="370" t="str">
        <f>IF(AM20="","",SUM(Labour!$FV30:$FX30))</f>
        <v/>
      </c>
      <c r="BN20" s="370" t="str">
        <f>IF(AM20="","",SUM(Labour!$GB30:$GD30))</f>
        <v/>
      </c>
      <c r="BO20" s="370" t="str">
        <f>IF(AM20="","",SUM(Labour!$GH30:$GJ30))</f>
        <v/>
      </c>
      <c r="BP20" s="370" t="str">
        <f>IF(AM20="","",SUM(Labour!$GN30:$GP30))</f>
        <v/>
      </c>
      <c r="BQ20" s="370" t="str">
        <f>IF(AM20="","",SUM(Labour!$GT30:$GV30))</f>
        <v/>
      </c>
      <c r="BR20" s="370" t="str">
        <f>IF(AM20="","",SUM(Labour!$GZ30:$HB30))</f>
        <v/>
      </c>
      <c r="BU20" s="315" t="s">
        <v>175</v>
      </c>
      <c r="BV20" s="315">
        <f t="shared" si="23"/>
        <v>0</v>
      </c>
      <c r="BW20" s="315">
        <f>L_CostCode</f>
        <v>0</v>
      </c>
      <c r="BX20" s="315" t="str">
        <f>L_Description</f>
        <v/>
      </c>
      <c r="BY20" s="315">
        <f>SUM(Lhours)</f>
        <v>0</v>
      </c>
      <c r="CA20" s="315">
        <f>SUMIFS(AS19:BR19,AS12:BR12,EQUIP_Export[[#This Row],[Section]])</f>
        <v>0</v>
      </c>
    </row>
    <row r="21" spans="1:79" ht="15" customHeight="1" x14ac:dyDescent="0.25">
      <c r="A21" s="352">
        <f t="shared" si="24"/>
        <v>1</v>
      </c>
      <c r="B21" s="315">
        <f>IF(ISTEXT(AK21),MAXA(B$7:B20)+1,0)</f>
        <v>0</v>
      </c>
      <c r="C21" s="315">
        <f>IF(AS21&gt;0,MAXA(C$7:C20)+1,0)</f>
        <v>14</v>
      </c>
      <c r="D21" s="315">
        <f>IF(AT21&gt;0,MAXA(D$7:D20)+1,0)</f>
        <v>14</v>
      </c>
      <c r="E21" s="315">
        <f>IF(AU21&gt;0,MAXA(E$7:E20)+1,0)</f>
        <v>14</v>
      </c>
      <c r="F21" s="315">
        <f>IF(AV21&gt;0,MAXA(F$7:F20)+1,0)</f>
        <v>14</v>
      </c>
      <c r="G21" s="315">
        <f>IF(AW21&gt;0,MAXA(G$7:G20)+1,0)</f>
        <v>14</v>
      </c>
      <c r="H21" s="315">
        <f>IF(AX21&gt;0,MAXA(H$7:H20)+1,0)</f>
        <v>14</v>
      </c>
      <c r="I21" s="315">
        <f>IF(AY21&gt;0,MAXA(I$7:I20)+1,0)</f>
        <v>14</v>
      </c>
      <c r="J21" s="315">
        <f>IF(AZ21&gt;0,MAXA(J$7:J20)+1,0)</f>
        <v>14</v>
      </c>
      <c r="K21" s="315">
        <f>IF(BA21&gt;0,MAXA(K$7:K20)+1,0)</f>
        <v>14</v>
      </c>
      <c r="L21" s="315">
        <f>IF(BB21&gt;0,MAXA(L$7:L20)+1,0)</f>
        <v>14</v>
      </c>
      <c r="M21" s="315">
        <f>IF(BC21&gt;0,MAXA(M$7:M20)+1,0)</f>
        <v>14</v>
      </c>
      <c r="N21" s="315">
        <f>IF(BD21&gt;0,MAXA(N$7:N20)+1,0)</f>
        <v>14</v>
      </c>
      <c r="O21" s="315">
        <f>IF(BE21&gt;0,MAXA(O$7:O20)+1,0)</f>
        <v>14</v>
      </c>
      <c r="P21" s="315">
        <f>IF(BF21&gt;0,MAXA(P$7:P20)+1,0)</f>
        <v>14</v>
      </c>
      <c r="Q21" s="315">
        <f>IF(BG21&gt;0,MAXA(Q$7:Q20)+1,0)</f>
        <v>14</v>
      </c>
      <c r="R21" s="315">
        <f>IF(BH21&gt;0,MAXA(R$7:R20)+1,0)</f>
        <v>14</v>
      </c>
      <c r="S21" s="315">
        <f>IF(BI21&gt;0,MAXA(S$7:S20)+1,0)</f>
        <v>14</v>
      </c>
      <c r="T21" s="315">
        <f>IF(BJ21&gt;0,MAXA(T$7:T20)+1,0)</f>
        <v>14</v>
      </c>
      <c r="U21" s="315">
        <f>IF(BK21&gt;0,MAXA(U$7:U20)+1,0)</f>
        <v>14</v>
      </c>
      <c r="V21" s="315">
        <f>IF(BL21&gt;0,MAXA(V$7:V20)+1,0)</f>
        <v>14</v>
      </c>
      <c r="W21" s="315">
        <f>IF(BM21&gt;0,MAXA(W$7:W20)+1,0)</f>
        <v>14</v>
      </c>
      <c r="X21" s="315">
        <f>IF(BN21&gt;0,MAXA(X$7:X20)+1,0)</f>
        <v>14</v>
      </c>
      <c r="Y21" s="315">
        <f>IF(BO21&gt;0,MAXA(Y$7:Y20)+1,0)</f>
        <v>14</v>
      </c>
      <c r="Z21" s="315">
        <f>IF(BP21&gt;0,MAXA(Z$7:Z20)+1,0)</f>
        <v>14</v>
      </c>
      <c r="AA21" s="315">
        <f>IF(BQ21&gt;0,MAXA(AA$7:AA20)+1,0)</f>
        <v>14</v>
      </c>
      <c r="AB21" s="315">
        <f>IF(BR21&gt;0,MAXA(AB$7:AB20)+1,0)</f>
        <v>14</v>
      </c>
      <c r="AC21" s="315">
        <f t="shared" si="25"/>
        <v>1</v>
      </c>
      <c r="AD21" s="315">
        <f t="shared" si="26"/>
        <v>1</v>
      </c>
      <c r="AE21" s="352">
        <f t="shared" si="27"/>
        <v>1</v>
      </c>
      <c r="AF21" s="352">
        <f t="shared" si="28"/>
        <v>0</v>
      </c>
      <c r="AG21" s="352">
        <f>IF(AND(B21&gt;0,AH21=0),COUNTIF(AI$7:AI21,AO21),SUM(AH$7:AH21))</f>
        <v>1</v>
      </c>
      <c r="AH21" s="352">
        <f t="shared" si="29"/>
        <v>0</v>
      </c>
      <c r="AI21" s="352">
        <f t="shared" si="30"/>
        <v>0</v>
      </c>
      <c r="AJ21" s="315">
        <f t="shared" si="22"/>
        <v>15</v>
      </c>
      <c r="AK21" s="364"/>
      <c r="AL21" s="365">
        <f t="shared" si="20"/>
        <v>0</v>
      </c>
      <c r="AM21" s="366" t="str">
        <f>IF(Labour!AY31="","",Labour!AY31)</f>
        <v/>
      </c>
      <c r="AN21" s="367"/>
      <c r="AO21" s="368"/>
      <c r="AP21" s="359"/>
      <c r="AQ21" s="369"/>
      <c r="AR21" s="371"/>
      <c r="AS21" s="370" t="str">
        <f>IF(AM21="","",SUM(Labour!$BF31:$BH31))</f>
        <v/>
      </c>
      <c r="AT21" s="370" t="str">
        <f>IF(AM21="","",SUM(Labour!$BL31:$BN31))</f>
        <v/>
      </c>
      <c r="AU21" s="370" t="str">
        <f>IF(AM21="","",SUM(Labour!$BR31:$BT31))</f>
        <v/>
      </c>
      <c r="AV21" s="370" t="str">
        <f>IF(AM21="","",SUM(Labour!$BR31:$BT31))</f>
        <v/>
      </c>
      <c r="AW21" s="370" t="str">
        <f>IF(AM21="","",SUM(Labour!$CD31:$CF31))</f>
        <v/>
      </c>
      <c r="AX21" s="370" t="str">
        <f>IF(AM21="","",SUM(Labour!$CJ31:$CL31))</f>
        <v/>
      </c>
      <c r="AY21" s="370" t="str">
        <f>IF(AM21="","",SUM(Labour!$CP31:$CR31))</f>
        <v/>
      </c>
      <c r="AZ21" s="370" t="str">
        <f>IF(AM21="","",SUM(Labour!$CV31:$CX31))</f>
        <v/>
      </c>
      <c r="BA21" s="370" t="str">
        <f>IF(AM21="","",SUM(Labour!$DB31:$DD31))</f>
        <v/>
      </c>
      <c r="BB21" s="370" t="str">
        <f>IF(AM21="","",SUM(Labour!$DH31:$DJ31))</f>
        <v/>
      </c>
      <c r="BC21" s="370" t="str">
        <f>IF(AM21="","",SUM(Labour!$DN31:$DP31))</f>
        <v/>
      </c>
      <c r="BD21" s="370" t="str">
        <f>IF(AM21="","",SUM(Labour!$DT31:$DV31))</f>
        <v/>
      </c>
      <c r="BE21" s="370" t="str">
        <f>IF(AM21="","",SUM(Labour!$DZ31:$EB31))</f>
        <v/>
      </c>
      <c r="BF21" s="370" t="str">
        <f>IF(AM21="","",SUM(Labour!$EF31:$EH31))</f>
        <v/>
      </c>
      <c r="BG21" s="370" t="str">
        <f>IF(AM21="","",SUM(Labour!$EL31:$EN31))</f>
        <v/>
      </c>
      <c r="BH21" s="370" t="str">
        <f>IF(AM21="","",SUM(Labour!$ER31:$ET31))</f>
        <v/>
      </c>
      <c r="BI21" s="370" t="str">
        <f>IF(AM21="","",SUM(Labour!$EX31:$EZ31))</f>
        <v/>
      </c>
      <c r="BJ21" s="370" t="str">
        <f>IF(AM21="","",SUM(Labour!$FD31:$FF31))</f>
        <v/>
      </c>
      <c r="BK21" s="370" t="str">
        <f>IF(AM21="","",SUM(Labour!$FJ31:$FL31))</f>
        <v/>
      </c>
      <c r="BL21" s="370" t="str">
        <f>IF(AM21="","",SUM(Labour!$FP31:$FR31))</f>
        <v/>
      </c>
      <c r="BM21" s="370" t="str">
        <f>IF(AM21="","",SUM(Labour!$FV31:$FX31))</f>
        <v/>
      </c>
      <c r="BN21" s="370" t="str">
        <f>IF(AM21="","",SUM(Labour!$GB31:$GD31))</f>
        <v/>
      </c>
      <c r="BO21" s="370" t="str">
        <f>IF(AM21="","",SUM(Labour!$GH31:$GJ31))</f>
        <v/>
      </c>
      <c r="BP21" s="370" t="str">
        <f>IF(AM21="","",SUM(Labour!$GN31:$GP31))</f>
        <v/>
      </c>
      <c r="BQ21" s="370" t="str">
        <f>IF(AM21="","",SUM(Labour!$GT31:$GV31))</f>
        <v/>
      </c>
      <c r="BR21" s="370" t="str">
        <f>IF(AM21="","",SUM(Labour!$GZ31:$HB31))</f>
        <v/>
      </c>
      <c r="BU21" s="315" t="s">
        <v>176</v>
      </c>
      <c r="BV21" s="315">
        <f t="shared" si="23"/>
        <v>0</v>
      </c>
      <c r="BW21" s="315">
        <f>M_CostCode</f>
        <v>0</v>
      </c>
      <c r="BX21" s="315" t="str">
        <f>M_Description</f>
        <v/>
      </c>
      <c r="BY21" s="315">
        <f>SUM(Mhours)</f>
        <v>0</v>
      </c>
      <c r="CA21" s="315">
        <f>SUMIFS(AS20:BR20,AS13:BR13,EQUIP_Export[[#This Row],[Section]])</f>
        <v>0</v>
      </c>
    </row>
    <row r="22" spans="1:79" ht="15" customHeight="1" x14ac:dyDescent="0.25">
      <c r="A22" s="352">
        <f t="shared" si="24"/>
        <v>1</v>
      </c>
      <c r="B22" s="315">
        <f>IF(ISTEXT(AK22),MAXA(B$7:B21)+1,0)</f>
        <v>0</v>
      </c>
      <c r="C22" s="315">
        <f>IF(AS22&gt;0,MAXA(C$7:C21)+1,0)</f>
        <v>15</v>
      </c>
      <c r="D22" s="315">
        <f>IF(AT22&gt;0,MAXA(D$7:D21)+1,0)</f>
        <v>15</v>
      </c>
      <c r="E22" s="315">
        <f>IF(AU22&gt;0,MAXA(E$7:E21)+1,0)</f>
        <v>15</v>
      </c>
      <c r="F22" s="315">
        <f>IF(AV22&gt;0,MAXA(F$7:F21)+1,0)</f>
        <v>15</v>
      </c>
      <c r="G22" s="315">
        <f>IF(AW22&gt;0,MAXA(G$7:G21)+1,0)</f>
        <v>15</v>
      </c>
      <c r="H22" s="315">
        <f>IF(AX22&gt;0,MAXA(H$7:H21)+1,0)</f>
        <v>15</v>
      </c>
      <c r="I22" s="315">
        <f>IF(AY22&gt;0,MAXA(I$7:I21)+1,0)</f>
        <v>15</v>
      </c>
      <c r="J22" s="315">
        <f>IF(AZ22&gt;0,MAXA(J$7:J21)+1,0)</f>
        <v>15</v>
      </c>
      <c r="K22" s="315">
        <f>IF(BA22&gt;0,MAXA(K$7:K21)+1,0)</f>
        <v>15</v>
      </c>
      <c r="L22" s="315">
        <f>IF(BB22&gt;0,MAXA(L$7:L21)+1,0)</f>
        <v>15</v>
      </c>
      <c r="M22" s="315">
        <f>IF(BC22&gt;0,MAXA(M$7:M21)+1,0)</f>
        <v>15</v>
      </c>
      <c r="N22" s="315">
        <f>IF(BD22&gt;0,MAXA(N$7:N21)+1,0)</f>
        <v>15</v>
      </c>
      <c r="O22" s="315">
        <f>IF(BE22&gt;0,MAXA(O$7:O21)+1,0)</f>
        <v>15</v>
      </c>
      <c r="P22" s="315">
        <f>IF(BF22&gt;0,MAXA(P$7:P21)+1,0)</f>
        <v>15</v>
      </c>
      <c r="Q22" s="315">
        <f>IF(BG22&gt;0,MAXA(Q$7:Q21)+1,0)</f>
        <v>15</v>
      </c>
      <c r="R22" s="315">
        <f>IF(BH22&gt;0,MAXA(R$7:R21)+1,0)</f>
        <v>15</v>
      </c>
      <c r="S22" s="315">
        <f>IF(BI22&gt;0,MAXA(S$7:S21)+1,0)</f>
        <v>15</v>
      </c>
      <c r="T22" s="315">
        <f>IF(BJ22&gt;0,MAXA(T$7:T21)+1,0)</f>
        <v>15</v>
      </c>
      <c r="U22" s="315">
        <f>IF(BK22&gt;0,MAXA(U$7:U21)+1,0)</f>
        <v>15</v>
      </c>
      <c r="V22" s="315">
        <f>IF(BL22&gt;0,MAXA(V$7:V21)+1,0)</f>
        <v>15</v>
      </c>
      <c r="W22" s="315">
        <f>IF(BM22&gt;0,MAXA(W$7:W21)+1,0)</f>
        <v>15</v>
      </c>
      <c r="X22" s="315">
        <f>IF(BN22&gt;0,MAXA(X$7:X21)+1,0)</f>
        <v>15</v>
      </c>
      <c r="Y22" s="315">
        <f>IF(BO22&gt;0,MAXA(Y$7:Y21)+1,0)</f>
        <v>15</v>
      </c>
      <c r="Z22" s="315">
        <f>IF(BP22&gt;0,MAXA(Z$7:Z21)+1,0)</f>
        <v>15</v>
      </c>
      <c r="AA22" s="315">
        <f>IF(BQ22&gt;0,MAXA(AA$7:AA21)+1,0)</f>
        <v>15</v>
      </c>
      <c r="AB22" s="315">
        <f>IF(BR22&gt;0,MAXA(AB$7:AB21)+1,0)</f>
        <v>15</v>
      </c>
      <c r="AC22" s="315">
        <f t="shared" si="25"/>
        <v>1</v>
      </c>
      <c r="AD22" s="315">
        <f t="shared" si="26"/>
        <v>1</v>
      </c>
      <c r="AE22" s="352">
        <f t="shared" si="27"/>
        <v>1</v>
      </c>
      <c r="AF22" s="352">
        <f t="shared" si="28"/>
        <v>0</v>
      </c>
      <c r="AG22" s="352">
        <f>IF(AND(B22&gt;0,AH22=0),COUNTIF(AI$7:AI22,AO22),SUM(AH$7:AH22))</f>
        <v>1</v>
      </c>
      <c r="AH22" s="352">
        <f t="shared" si="29"/>
        <v>0</v>
      </c>
      <c r="AI22" s="352">
        <f t="shared" si="30"/>
        <v>0</v>
      </c>
      <c r="AJ22" s="315">
        <f t="shared" si="22"/>
        <v>16</v>
      </c>
      <c r="AK22" s="364"/>
      <c r="AL22" s="365">
        <f t="shared" si="20"/>
        <v>0</v>
      </c>
      <c r="AM22" s="366" t="str">
        <f>IF(Labour!AY32="","",Labour!AY32)</f>
        <v/>
      </c>
      <c r="AN22" s="367"/>
      <c r="AO22" s="368"/>
      <c r="AP22" s="359"/>
      <c r="AQ22" s="369"/>
      <c r="AR22" s="371"/>
      <c r="AS22" s="370" t="str">
        <f>IF(AM22="","",SUM(Labour!$BF32:$BH32))</f>
        <v/>
      </c>
      <c r="AT22" s="370" t="str">
        <f>IF(AM22="","",SUM(Labour!$BL32:$BN32))</f>
        <v/>
      </c>
      <c r="AU22" s="370" t="str">
        <f>IF(AM22="","",SUM(Labour!$BR32:$BT32))</f>
        <v/>
      </c>
      <c r="AV22" s="370" t="str">
        <f>IF(AM22="","",SUM(Labour!$BR32:$BT32))</f>
        <v/>
      </c>
      <c r="AW22" s="370" t="str">
        <f>IF(AM22="","",SUM(Labour!$CD32:$CF32))</f>
        <v/>
      </c>
      <c r="AX22" s="370" t="str">
        <f>IF(AM22="","",SUM(Labour!$CJ32:$CL32))</f>
        <v/>
      </c>
      <c r="AY22" s="370" t="str">
        <f>IF(AM22="","",SUM(Labour!$CP32:$CR32))</f>
        <v/>
      </c>
      <c r="AZ22" s="370" t="str">
        <f>IF(AM22="","",SUM(Labour!$CV32:$CX32))</f>
        <v/>
      </c>
      <c r="BA22" s="370" t="str">
        <f>IF(AM22="","",SUM(Labour!$DB32:$DD32))</f>
        <v/>
      </c>
      <c r="BB22" s="370" t="str">
        <f>IF(AM22="","",SUM(Labour!$DH32:$DJ32))</f>
        <v/>
      </c>
      <c r="BC22" s="370" t="str">
        <f>IF(AM22="","",SUM(Labour!$DN32:$DP32))</f>
        <v/>
      </c>
      <c r="BD22" s="370" t="str">
        <f>IF(AM22="","",SUM(Labour!$DT32:$DV32))</f>
        <v/>
      </c>
      <c r="BE22" s="370" t="str">
        <f>IF(AM22="","",SUM(Labour!$DZ32:$EB32))</f>
        <v/>
      </c>
      <c r="BF22" s="370" t="str">
        <f>IF(AM22="","",SUM(Labour!$EF32:$EH32))</f>
        <v/>
      </c>
      <c r="BG22" s="370" t="str">
        <f>IF(AM22="","",SUM(Labour!$EL32:$EN32))</f>
        <v/>
      </c>
      <c r="BH22" s="370" t="str">
        <f>IF(AM22="","",SUM(Labour!$ER32:$ET32))</f>
        <v/>
      </c>
      <c r="BI22" s="370" t="str">
        <f>IF(AM22="","",SUM(Labour!$EX32:$EZ32))</f>
        <v/>
      </c>
      <c r="BJ22" s="370" t="str">
        <f>IF(AM22="","",SUM(Labour!$FD32:$FF32))</f>
        <v/>
      </c>
      <c r="BK22" s="370" t="str">
        <f>IF(AM22="","",SUM(Labour!$FJ32:$FL32))</f>
        <v/>
      </c>
      <c r="BL22" s="370" t="str">
        <f>IF(AM22="","",SUM(Labour!$FP32:$FR32))</f>
        <v/>
      </c>
      <c r="BM22" s="370" t="str">
        <f>IF(AM22="","",SUM(Labour!$FV32:$FX32))</f>
        <v/>
      </c>
      <c r="BN22" s="370" t="str">
        <f>IF(AM22="","",SUM(Labour!$GB32:$GD32))</f>
        <v/>
      </c>
      <c r="BO22" s="370" t="str">
        <f>IF(AM22="","",SUM(Labour!$GH32:$GJ32))</f>
        <v/>
      </c>
      <c r="BP22" s="370" t="str">
        <f>IF(AM22="","",SUM(Labour!$GN32:$GP32))</f>
        <v/>
      </c>
      <c r="BQ22" s="370" t="str">
        <f>IF(AM22="","",SUM(Labour!$GT32:$GV32))</f>
        <v/>
      </c>
      <c r="BR22" s="370" t="str">
        <f>IF(AM22="","",SUM(Labour!$GZ32:$HB32))</f>
        <v/>
      </c>
      <c r="BU22" s="315" t="s">
        <v>202</v>
      </c>
      <c r="BV22" s="315">
        <f t="shared" si="23"/>
        <v>0</v>
      </c>
      <c r="BW22" s="315">
        <f>N_CostCode</f>
        <v>0</v>
      </c>
      <c r="BX22" s="315" t="str">
        <f>N_Description</f>
        <v/>
      </c>
      <c r="BY22" s="315">
        <f>SUM(Nhours)</f>
        <v>0</v>
      </c>
      <c r="CA22" s="315">
        <f>SUMIFS(AS21:BR21,AS14:BR14,EQUIP_Export[[#This Row],[Section]])</f>
        <v>0</v>
      </c>
    </row>
    <row r="23" spans="1:79" ht="15" customHeight="1" x14ac:dyDescent="0.25">
      <c r="A23" s="352">
        <f t="shared" si="24"/>
        <v>1</v>
      </c>
      <c r="B23" s="315">
        <f>IF(ISTEXT(AK23),MAXA(B$7:B22)+1,0)</f>
        <v>0</v>
      </c>
      <c r="C23" s="315">
        <f>IF(AS23&gt;0,MAXA(C$7:C22)+1,0)</f>
        <v>16</v>
      </c>
      <c r="D23" s="315">
        <f>IF(AT23&gt;0,MAXA(D$7:D22)+1,0)</f>
        <v>16</v>
      </c>
      <c r="E23" s="315">
        <f>IF(AU23&gt;0,MAXA(E$7:E22)+1,0)</f>
        <v>16</v>
      </c>
      <c r="F23" s="315">
        <f>IF(AV23&gt;0,MAXA(F$7:F22)+1,0)</f>
        <v>16</v>
      </c>
      <c r="G23" s="315">
        <f>IF(AW23&gt;0,MAXA(G$7:G22)+1,0)</f>
        <v>16</v>
      </c>
      <c r="H23" s="315">
        <f>IF(AX23&gt;0,MAXA(H$7:H22)+1,0)</f>
        <v>16</v>
      </c>
      <c r="I23" s="315">
        <f>IF(AY23&gt;0,MAXA(I$7:I22)+1,0)</f>
        <v>16</v>
      </c>
      <c r="J23" s="315">
        <f>IF(AZ23&gt;0,MAXA(J$7:J22)+1,0)</f>
        <v>16</v>
      </c>
      <c r="K23" s="315">
        <f>IF(BA23&gt;0,MAXA(K$7:K22)+1,0)</f>
        <v>16</v>
      </c>
      <c r="L23" s="315">
        <f>IF(BB23&gt;0,MAXA(L$7:L22)+1,0)</f>
        <v>16</v>
      </c>
      <c r="M23" s="315">
        <f>IF(BC23&gt;0,MAXA(M$7:M22)+1,0)</f>
        <v>16</v>
      </c>
      <c r="N23" s="315">
        <f>IF(BD23&gt;0,MAXA(N$7:N22)+1,0)</f>
        <v>16</v>
      </c>
      <c r="O23" s="315">
        <f>IF(BE23&gt;0,MAXA(O$7:O22)+1,0)</f>
        <v>16</v>
      </c>
      <c r="P23" s="315">
        <f>IF(BF23&gt;0,MAXA(P$7:P22)+1,0)</f>
        <v>16</v>
      </c>
      <c r="Q23" s="315">
        <f>IF(BG23&gt;0,MAXA(Q$7:Q22)+1,0)</f>
        <v>16</v>
      </c>
      <c r="R23" s="315">
        <f>IF(BH23&gt;0,MAXA(R$7:R22)+1,0)</f>
        <v>16</v>
      </c>
      <c r="S23" s="315">
        <f>IF(BI23&gt;0,MAXA(S$7:S22)+1,0)</f>
        <v>16</v>
      </c>
      <c r="T23" s="315">
        <f>IF(BJ23&gt;0,MAXA(T$7:T22)+1,0)</f>
        <v>16</v>
      </c>
      <c r="U23" s="315">
        <f>IF(BK23&gt;0,MAXA(U$7:U22)+1,0)</f>
        <v>16</v>
      </c>
      <c r="V23" s="315">
        <f>IF(BL23&gt;0,MAXA(V$7:V22)+1,0)</f>
        <v>16</v>
      </c>
      <c r="W23" s="315">
        <f>IF(BM23&gt;0,MAXA(W$7:W22)+1,0)</f>
        <v>16</v>
      </c>
      <c r="X23" s="315">
        <f>IF(BN23&gt;0,MAXA(X$7:X22)+1,0)</f>
        <v>16</v>
      </c>
      <c r="Y23" s="315">
        <f>IF(BO23&gt;0,MAXA(Y$7:Y22)+1,0)</f>
        <v>16</v>
      </c>
      <c r="Z23" s="315">
        <f>IF(BP23&gt;0,MAXA(Z$7:Z22)+1,0)</f>
        <v>16</v>
      </c>
      <c r="AA23" s="315">
        <f>IF(BQ23&gt;0,MAXA(AA$7:AA22)+1,0)</f>
        <v>16</v>
      </c>
      <c r="AB23" s="315">
        <f>IF(BR23&gt;0,MAXA(AB$7:AB22)+1,0)</f>
        <v>16</v>
      </c>
      <c r="AC23" s="315">
        <f t="shared" si="25"/>
        <v>1</v>
      </c>
      <c r="AD23" s="315">
        <f t="shared" si="26"/>
        <v>1</v>
      </c>
      <c r="AE23" s="352">
        <f t="shared" si="27"/>
        <v>1</v>
      </c>
      <c r="AF23" s="352">
        <f t="shared" si="28"/>
        <v>0</v>
      </c>
      <c r="AG23" s="352">
        <f>IF(AND(B23&gt;0,AH23=0),COUNTIF(AI$7:AI23,AO23),SUM(AH$7:AH23))</f>
        <v>1</v>
      </c>
      <c r="AH23" s="352">
        <f t="shared" si="29"/>
        <v>0</v>
      </c>
      <c r="AI23" s="352">
        <f t="shared" si="30"/>
        <v>0</v>
      </c>
      <c r="AJ23" s="315">
        <f t="shared" si="22"/>
        <v>17</v>
      </c>
      <c r="AK23" s="364"/>
      <c r="AL23" s="365">
        <f t="shared" si="20"/>
        <v>0</v>
      </c>
      <c r="AM23" s="366" t="str">
        <f>IF(Labour!AY33="","",Labour!AY33)</f>
        <v/>
      </c>
      <c r="AN23" s="367"/>
      <c r="AO23" s="368"/>
      <c r="AP23" s="359"/>
      <c r="AQ23" s="369"/>
      <c r="AR23" s="371"/>
      <c r="AS23" s="370" t="str">
        <f>IF(AM23="","",SUM(Labour!$BF33:$BH33))</f>
        <v/>
      </c>
      <c r="AT23" s="370" t="str">
        <f>IF(AM23="","",SUM(Labour!$BL33:$BN33))</f>
        <v/>
      </c>
      <c r="AU23" s="370" t="str">
        <f>IF(AM23="","",SUM(Labour!$BR33:$BT33))</f>
        <v/>
      </c>
      <c r="AV23" s="370" t="str">
        <f>IF(AM23="","",SUM(Labour!$BR33:$BT33))</f>
        <v/>
      </c>
      <c r="AW23" s="370" t="str">
        <f>IF(AM23="","",SUM(Labour!$CD33:$CF33))</f>
        <v/>
      </c>
      <c r="AX23" s="370" t="str">
        <f>IF(AM23="","",SUM(Labour!$CJ33:$CL33))</f>
        <v/>
      </c>
      <c r="AY23" s="370" t="str">
        <f>IF(AM23="","",SUM(Labour!$CP33:$CR33))</f>
        <v/>
      </c>
      <c r="AZ23" s="370" t="str">
        <f>IF(AM23="","",SUM(Labour!$CV33:$CX33))</f>
        <v/>
      </c>
      <c r="BA23" s="370" t="str">
        <f>IF(AM23="","",SUM(Labour!$DB33:$DD33))</f>
        <v/>
      </c>
      <c r="BB23" s="370" t="str">
        <f>IF(AM23="","",SUM(Labour!$DH33:$DJ33))</f>
        <v/>
      </c>
      <c r="BC23" s="370" t="str">
        <f>IF(AM23="","",SUM(Labour!$DN33:$DP33))</f>
        <v/>
      </c>
      <c r="BD23" s="370" t="str">
        <f>IF(AM23="","",SUM(Labour!$DT33:$DV33))</f>
        <v/>
      </c>
      <c r="BE23" s="370" t="str">
        <f>IF(AM23="","",SUM(Labour!$DZ33:$EB33))</f>
        <v/>
      </c>
      <c r="BF23" s="370" t="str">
        <f>IF(AM23="","",SUM(Labour!$EF33:$EH33))</f>
        <v/>
      </c>
      <c r="BG23" s="370" t="str">
        <f>IF(AM23="","",SUM(Labour!$EL33:$EN33))</f>
        <v/>
      </c>
      <c r="BH23" s="370" t="str">
        <f>IF(AM23="","",SUM(Labour!$ER33:$ET33))</f>
        <v/>
      </c>
      <c r="BI23" s="370" t="str">
        <f>IF(AM23="","",SUM(Labour!$EX33:$EZ33))</f>
        <v/>
      </c>
      <c r="BJ23" s="370" t="str">
        <f>IF(AM23="","",SUM(Labour!$FD33:$FF33))</f>
        <v/>
      </c>
      <c r="BK23" s="370" t="str">
        <f>IF(AM23="","",SUM(Labour!$FJ33:$FL33))</f>
        <v/>
      </c>
      <c r="BL23" s="370" t="str">
        <f>IF(AM23="","",SUM(Labour!$FP33:$FR33))</f>
        <v/>
      </c>
      <c r="BM23" s="370" t="str">
        <f>IF(AM23="","",SUM(Labour!$FV33:$FX33))</f>
        <v/>
      </c>
      <c r="BN23" s="370" t="str">
        <f>IF(AM23="","",SUM(Labour!$GB33:$GD33))</f>
        <v/>
      </c>
      <c r="BO23" s="370" t="str">
        <f>IF(AM23="","",SUM(Labour!$GH33:$GJ33))</f>
        <v/>
      </c>
      <c r="BP23" s="370" t="str">
        <f>IF(AM23="","",SUM(Labour!$GN33:$GP33))</f>
        <v/>
      </c>
      <c r="BQ23" s="370" t="str">
        <f>IF(AM23="","",SUM(Labour!$GT33:$GV33))</f>
        <v/>
      </c>
      <c r="BR23" s="370" t="str">
        <f>IF(AM23="","",SUM(Labour!$GZ33:$HB33))</f>
        <v/>
      </c>
      <c r="BU23" s="315" t="s">
        <v>292</v>
      </c>
      <c r="BV23" s="315">
        <f t="shared" si="23"/>
        <v>0</v>
      </c>
      <c r="BW23" s="315">
        <f>O_CostCode</f>
        <v>0</v>
      </c>
      <c r="BX23" s="315" t="str">
        <f>O_Description</f>
        <v/>
      </c>
      <c r="BY23" s="315">
        <f>SUM(Ohours)</f>
        <v>0</v>
      </c>
      <c r="CA23" s="315">
        <f>SUMIFS(AS22:BR22,AS15:BR15,EQUIP_Export[[#This Row],[Section]])</f>
        <v>0</v>
      </c>
    </row>
    <row r="24" spans="1:79" ht="15" customHeight="1" x14ac:dyDescent="0.25">
      <c r="A24" s="352">
        <f t="shared" si="24"/>
        <v>1</v>
      </c>
      <c r="B24" s="315">
        <f>IF(ISTEXT(AK24),MAXA(B$7:B23)+1,0)</f>
        <v>0</v>
      </c>
      <c r="C24" s="315">
        <f>IF(AS24&gt;0,MAXA(C$7:C23)+1,0)</f>
        <v>17</v>
      </c>
      <c r="D24" s="315">
        <f>IF(AT24&gt;0,MAXA(D$7:D23)+1,0)</f>
        <v>17</v>
      </c>
      <c r="E24" s="315">
        <f>IF(AU24&gt;0,MAXA(E$7:E23)+1,0)</f>
        <v>17</v>
      </c>
      <c r="F24" s="315">
        <f>IF(AV24&gt;0,MAXA(F$7:F23)+1,0)</f>
        <v>17</v>
      </c>
      <c r="G24" s="315">
        <f>IF(AW24&gt;0,MAXA(G$7:G23)+1,0)</f>
        <v>17</v>
      </c>
      <c r="H24" s="315">
        <f>IF(AX24&gt;0,MAXA(H$7:H23)+1,0)</f>
        <v>17</v>
      </c>
      <c r="I24" s="315">
        <f>IF(AY24&gt;0,MAXA(I$7:I23)+1,0)</f>
        <v>17</v>
      </c>
      <c r="J24" s="315">
        <f>IF(AZ24&gt;0,MAXA(J$7:J23)+1,0)</f>
        <v>17</v>
      </c>
      <c r="K24" s="315">
        <f>IF(BA24&gt;0,MAXA(K$7:K23)+1,0)</f>
        <v>17</v>
      </c>
      <c r="L24" s="315">
        <f>IF(BB24&gt;0,MAXA(L$7:L23)+1,0)</f>
        <v>17</v>
      </c>
      <c r="M24" s="315">
        <f>IF(BC24&gt;0,MAXA(M$7:M23)+1,0)</f>
        <v>17</v>
      </c>
      <c r="N24" s="315">
        <f>IF(BD24&gt;0,MAXA(N$7:N23)+1,0)</f>
        <v>17</v>
      </c>
      <c r="O24" s="315">
        <f>IF(BE24&gt;0,MAXA(O$7:O23)+1,0)</f>
        <v>17</v>
      </c>
      <c r="P24" s="315">
        <f>IF(BF24&gt;0,MAXA(P$7:P23)+1,0)</f>
        <v>17</v>
      </c>
      <c r="Q24" s="315">
        <f>IF(BG24&gt;0,MAXA(Q$7:Q23)+1,0)</f>
        <v>17</v>
      </c>
      <c r="R24" s="315">
        <f>IF(BH24&gt;0,MAXA(R$7:R23)+1,0)</f>
        <v>17</v>
      </c>
      <c r="S24" s="315">
        <f>IF(BI24&gt;0,MAXA(S$7:S23)+1,0)</f>
        <v>17</v>
      </c>
      <c r="T24" s="315">
        <f>IF(BJ24&gt;0,MAXA(T$7:T23)+1,0)</f>
        <v>17</v>
      </c>
      <c r="U24" s="315">
        <f>IF(BK24&gt;0,MAXA(U$7:U23)+1,0)</f>
        <v>17</v>
      </c>
      <c r="V24" s="315">
        <f>IF(BL24&gt;0,MAXA(V$7:V23)+1,0)</f>
        <v>17</v>
      </c>
      <c r="W24" s="315">
        <f>IF(BM24&gt;0,MAXA(W$7:W23)+1,0)</f>
        <v>17</v>
      </c>
      <c r="X24" s="315">
        <f>IF(BN24&gt;0,MAXA(X$7:X23)+1,0)</f>
        <v>17</v>
      </c>
      <c r="Y24" s="315">
        <f>IF(BO24&gt;0,MAXA(Y$7:Y23)+1,0)</f>
        <v>17</v>
      </c>
      <c r="Z24" s="315">
        <f>IF(BP24&gt;0,MAXA(Z$7:Z23)+1,0)</f>
        <v>17</v>
      </c>
      <c r="AA24" s="315">
        <f>IF(BQ24&gt;0,MAXA(AA$7:AA23)+1,0)</f>
        <v>17</v>
      </c>
      <c r="AB24" s="315">
        <f>IF(BR24&gt;0,MAXA(AB$7:AB23)+1,0)</f>
        <v>17</v>
      </c>
      <c r="AC24" s="315">
        <f t="shared" si="25"/>
        <v>1</v>
      </c>
      <c r="AD24" s="315">
        <f t="shared" si="26"/>
        <v>1</v>
      </c>
      <c r="AE24" s="352">
        <f t="shared" si="27"/>
        <v>1</v>
      </c>
      <c r="AF24" s="352">
        <f t="shared" si="28"/>
        <v>0</v>
      </c>
      <c r="AG24" s="352">
        <f>IF(AND(B24&gt;0,AH24=0),COUNTIF(AI$7:AI24,AO24),SUM(AH$7:AH24))</f>
        <v>1</v>
      </c>
      <c r="AH24" s="352">
        <f t="shared" si="29"/>
        <v>0</v>
      </c>
      <c r="AI24" s="352">
        <f t="shared" si="30"/>
        <v>0</v>
      </c>
      <c r="AJ24" s="315">
        <f t="shared" si="22"/>
        <v>18</v>
      </c>
      <c r="AK24" s="364"/>
      <c r="AL24" s="365">
        <f t="shared" si="20"/>
        <v>0</v>
      </c>
      <c r="AM24" s="366" t="str">
        <f>IF(Labour!AY34="","",Labour!AY34)</f>
        <v/>
      </c>
      <c r="AN24" s="367"/>
      <c r="AO24" s="368"/>
      <c r="AP24" s="359"/>
      <c r="AQ24" s="369"/>
      <c r="AR24" s="371"/>
      <c r="AS24" s="370" t="str">
        <f>IF(AM24="","",SUM(Labour!$BF34:$BH34))</f>
        <v/>
      </c>
      <c r="AT24" s="370" t="str">
        <f>IF(AM24="","",SUM(Labour!$BL34:$BN34))</f>
        <v/>
      </c>
      <c r="AU24" s="370" t="str">
        <f>IF(AM24="","",SUM(Labour!$BR34:$BT34))</f>
        <v/>
      </c>
      <c r="AV24" s="370" t="str">
        <f>IF(AM24="","",SUM(Labour!$BR34:$BT34))</f>
        <v/>
      </c>
      <c r="AW24" s="370" t="str">
        <f>IF(AM24="","",SUM(Labour!$CD34:$CF34))</f>
        <v/>
      </c>
      <c r="AX24" s="370" t="str">
        <f>IF(AM24="","",SUM(Labour!$CJ34:$CL34))</f>
        <v/>
      </c>
      <c r="AY24" s="370" t="str">
        <f>IF(AM24="","",SUM(Labour!$CP34:$CR34))</f>
        <v/>
      </c>
      <c r="AZ24" s="370" t="str">
        <f>IF(AM24="","",SUM(Labour!$CV34:$CX34))</f>
        <v/>
      </c>
      <c r="BA24" s="370" t="str">
        <f>IF(AM24="","",SUM(Labour!$DB34:$DD34))</f>
        <v/>
      </c>
      <c r="BB24" s="370" t="str">
        <f>IF(AM24="","",SUM(Labour!$DH34:$DJ34))</f>
        <v/>
      </c>
      <c r="BC24" s="370" t="str">
        <f>IF(AM24="","",SUM(Labour!$DN34:$DP34))</f>
        <v/>
      </c>
      <c r="BD24" s="370" t="str">
        <f>IF(AM24="","",SUM(Labour!$DT34:$DV34))</f>
        <v/>
      </c>
      <c r="BE24" s="370" t="str">
        <f>IF(AM24="","",SUM(Labour!$DZ34:$EB34))</f>
        <v/>
      </c>
      <c r="BF24" s="370" t="str">
        <f>IF(AM24="","",SUM(Labour!$EF34:$EH34))</f>
        <v/>
      </c>
      <c r="BG24" s="370" t="str">
        <f>IF(AM24="","",SUM(Labour!$EL34:$EN34))</f>
        <v/>
      </c>
      <c r="BH24" s="370" t="str">
        <f>IF(AM24="","",SUM(Labour!$ER34:$ET34))</f>
        <v/>
      </c>
      <c r="BI24" s="370" t="str">
        <f>IF(AM24="","",SUM(Labour!$EX34:$EZ34))</f>
        <v/>
      </c>
      <c r="BJ24" s="370" t="str">
        <f>IF(AM24="","",SUM(Labour!$FD34:$FF34))</f>
        <v/>
      </c>
      <c r="BK24" s="370" t="str">
        <f>IF(AM24="","",SUM(Labour!$FJ34:$FL34))</f>
        <v/>
      </c>
      <c r="BL24" s="370" t="str">
        <f>IF(AM24="","",SUM(Labour!$FP34:$FR34))</f>
        <v/>
      </c>
      <c r="BM24" s="370" t="str">
        <f>IF(AM24="","",SUM(Labour!$FV34:$FX34))</f>
        <v/>
      </c>
      <c r="BN24" s="370" t="str">
        <f>IF(AM24="","",SUM(Labour!$GB34:$GD34))</f>
        <v/>
      </c>
      <c r="BO24" s="370" t="str">
        <f>IF(AM24="","",SUM(Labour!$GH34:$GJ34))</f>
        <v/>
      </c>
      <c r="BP24" s="370" t="str">
        <f>IF(AM24="","",SUM(Labour!$GN34:$GP34))</f>
        <v/>
      </c>
      <c r="BQ24" s="370" t="str">
        <f>IF(AM24="","",SUM(Labour!$GT34:$GV34))</f>
        <v/>
      </c>
      <c r="BR24" s="370" t="str">
        <f>IF(AM24="","",SUM(Labour!$GZ34:$HB34))</f>
        <v/>
      </c>
      <c r="BU24" s="315" t="s">
        <v>290</v>
      </c>
      <c r="BV24" s="315">
        <f t="shared" si="23"/>
        <v>0</v>
      </c>
      <c r="BW24" s="315">
        <f>P_CostCode</f>
        <v>0</v>
      </c>
      <c r="BX24" s="315" t="str">
        <f>P_Description</f>
        <v/>
      </c>
      <c r="BY24" s="315">
        <f>SUM(Phours)</f>
        <v>0</v>
      </c>
      <c r="CA24" s="315">
        <f>SUMIFS(AS23:BR23,AS16:BR16,EQUIP_Export[[#This Row],[Section]])</f>
        <v>0</v>
      </c>
    </row>
    <row r="25" spans="1:79" ht="15" customHeight="1" x14ac:dyDescent="0.25">
      <c r="A25" s="352">
        <f t="shared" si="24"/>
        <v>1</v>
      </c>
      <c r="B25" s="315">
        <f>IF(ISTEXT(AK25),MAXA(B$7:B24)+1,0)</f>
        <v>0</v>
      </c>
      <c r="C25" s="315">
        <f>IF(AS25&gt;0,MAXA(C$7:C24)+1,0)</f>
        <v>18</v>
      </c>
      <c r="D25" s="315">
        <f>IF(AT25&gt;0,MAXA(D$7:D24)+1,0)</f>
        <v>18</v>
      </c>
      <c r="E25" s="315">
        <f>IF(AU25&gt;0,MAXA(E$7:E24)+1,0)</f>
        <v>18</v>
      </c>
      <c r="F25" s="315">
        <f>IF(AV25&gt;0,MAXA(F$7:F24)+1,0)</f>
        <v>18</v>
      </c>
      <c r="G25" s="315">
        <f>IF(AW25&gt;0,MAXA(G$7:G24)+1,0)</f>
        <v>18</v>
      </c>
      <c r="H25" s="315">
        <f>IF(AX25&gt;0,MAXA(H$7:H24)+1,0)</f>
        <v>18</v>
      </c>
      <c r="I25" s="315">
        <f>IF(AY25&gt;0,MAXA(I$7:I24)+1,0)</f>
        <v>18</v>
      </c>
      <c r="J25" s="315">
        <f>IF(AZ25&gt;0,MAXA(J$7:J24)+1,0)</f>
        <v>18</v>
      </c>
      <c r="K25" s="315">
        <f>IF(BA25&gt;0,MAXA(K$7:K24)+1,0)</f>
        <v>18</v>
      </c>
      <c r="L25" s="315">
        <f>IF(BB25&gt;0,MAXA(L$7:L24)+1,0)</f>
        <v>18</v>
      </c>
      <c r="M25" s="315">
        <f>IF(BC25&gt;0,MAXA(M$7:M24)+1,0)</f>
        <v>18</v>
      </c>
      <c r="N25" s="315">
        <f>IF(BD25&gt;0,MAXA(N$7:N24)+1,0)</f>
        <v>18</v>
      </c>
      <c r="O25" s="315">
        <f>IF(BE25&gt;0,MAXA(O$7:O24)+1,0)</f>
        <v>18</v>
      </c>
      <c r="P25" s="315">
        <f>IF(BF25&gt;0,MAXA(P$7:P24)+1,0)</f>
        <v>18</v>
      </c>
      <c r="Q25" s="315">
        <f>IF(BG25&gt;0,MAXA(Q$7:Q24)+1,0)</f>
        <v>18</v>
      </c>
      <c r="R25" s="315">
        <f>IF(BH25&gt;0,MAXA(R$7:R24)+1,0)</f>
        <v>18</v>
      </c>
      <c r="S25" s="315">
        <f>IF(BI25&gt;0,MAXA(S$7:S24)+1,0)</f>
        <v>18</v>
      </c>
      <c r="T25" s="315">
        <f>IF(BJ25&gt;0,MAXA(T$7:T24)+1,0)</f>
        <v>18</v>
      </c>
      <c r="U25" s="315">
        <f>IF(BK25&gt;0,MAXA(U$7:U24)+1,0)</f>
        <v>18</v>
      </c>
      <c r="V25" s="315">
        <f>IF(BL25&gt;0,MAXA(V$7:V24)+1,0)</f>
        <v>18</v>
      </c>
      <c r="W25" s="315">
        <f>IF(BM25&gt;0,MAXA(W$7:W24)+1,0)</f>
        <v>18</v>
      </c>
      <c r="X25" s="315">
        <f>IF(BN25&gt;0,MAXA(X$7:X24)+1,0)</f>
        <v>18</v>
      </c>
      <c r="Y25" s="315">
        <f>IF(BO25&gt;0,MAXA(Y$7:Y24)+1,0)</f>
        <v>18</v>
      </c>
      <c r="Z25" s="315">
        <f>IF(BP25&gt;0,MAXA(Z$7:Z24)+1,0)</f>
        <v>18</v>
      </c>
      <c r="AA25" s="315">
        <f>IF(BQ25&gt;0,MAXA(AA$7:AA24)+1,0)</f>
        <v>18</v>
      </c>
      <c r="AB25" s="315">
        <f>IF(BR25&gt;0,MAXA(AB$7:AB24)+1,0)</f>
        <v>18</v>
      </c>
      <c r="AC25" s="315">
        <f t="shared" si="25"/>
        <v>1</v>
      </c>
      <c r="AD25" s="315">
        <f t="shared" si="26"/>
        <v>1</v>
      </c>
      <c r="AE25" s="352">
        <f t="shared" si="27"/>
        <v>1</v>
      </c>
      <c r="AF25" s="352">
        <f t="shared" si="28"/>
        <v>0</v>
      </c>
      <c r="AG25" s="352">
        <f>IF(AND(B25&gt;0,AH25=0),COUNTIF(AI$7:AI25,AO25),SUM(AH$7:AH25))</f>
        <v>1</v>
      </c>
      <c r="AH25" s="352">
        <f t="shared" si="29"/>
        <v>0</v>
      </c>
      <c r="AI25" s="352">
        <f t="shared" si="30"/>
        <v>0</v>
      </c>
      <c r="AJ25" s="315">
        <f t="shared" si="22"/>
        <v>19</v>
      </c>
      <c r="AK25" s="364"/>
      <c r="AL25" s="365">
        <f t="shared" si="20"/>
        <v>0</v>
      </c>
      <c r="AM25" s="366" t="str">
        <f>IF(Labour!AY35="","",Labour!AY35)</f>
        <v/>
      </c>
      <c r="AN25" s="367"/>
      <c r="AO25" s="368"/>
      <c r="AP25" s="359"/>
      <c r="AQ25" s="369"/>
      <c r="AR25" s="371"/>
      <c r="AS25" s="370" t="str">
        <f>IF(AM25="","",SUM(Labour!$BF35:$BH35))</f>
        <v/>
      </c>
      <c r="AT25" s="370" t="str">
        <f>IF(AM25="","",SUM(Labour!$BL35:$BN35))</f>
        <v/>
      </c>
      <c r="AU25" s="370" t="str">
        <f>IF(AM25="","",SUM(Labour!$BR35:$BT35))</f>
        <v/>
      </c>
      <c r="AV25" s="370" t="str">
        <f>IF(AM25="","",SUM(Labour!$BR35:$BT35))</f>
        <v/>
      </c>
      <c r="AW25" s="370" t="str">
        <f>IF(AM25="","",SUM(Labour!$CD35:$CF35))</f>
        <v/>
      </c>
      <c r="AX25" s="370" t="str">
        <f>IF(AM25="","",SUM(Labour!$CJ35:$CL35))</f>
        <v/>
      </c>
      <c r="AY25" s="370" t="str">
        <f>IF(AM25="","",SUM(Labour!$CP35:$CR35))</f>
        <v/>
      </c>
      <c r="AZ25" s="370" t="str">
        <f>IF(AM25="","",SUM(Labour!$CV35:$CX35))</f>
        <v/>
      </c>
      <c r="BA25" s="370" t="str">
        <f>IF(AM25="","",SUM(Labour!$DB35:$DD35))</f>
        <v/>
      </c>
      <c r="BB25" s="370" t="str">
        <f>IF(AM25="","",SUM(Labour!$DH35:$DJ35))</f>
        <v/>
      </c>
      <c r="BC25" s="370" t="str">
        <f>IF(AM25="","",SUM(Labour!$DN35:$DP35))</f>
        <v/>
      </c>
      <c r="BD25" s="370" t="str">
        <f>IF(AM25="","",SUM(Labour!$DT35:$DV35))</f>
        <v/>
      </c>
      <c r="BE25" s="370" t="str">
        <f>IF(AM25="","",SUM(Labour!$DZ35:$EB35))</f>
        <v/>
      </c>
      <c r="BF25" s="370" t="str">
        <f>IF(AM25="","",SUM(Labour!$EF35:$EH35))</f>
        <v/>
      </c>
      <c r="BG25" s="370" t="str">
        <f>IF(AM25="","",SUM(Labour!$EL35:$EN35))</f>
        <v/>
      </c>
      <c r="BH25" s="370" t="str">
        <f>IF(AM25="","",SUM(Labour!$ER35:$ET35))</f>
        <v/>
      </c>
      <c r="BI25" s="370" t="str">
        <f>IF(AM25="","",SUM(Labour!$EX35:$EZ35))</f>
        <v/>
      </c>
      <c r="BJ25" s="370" t="str">
        <f>IF(AM25="","",SUM(Labour!$FD35:$FF35))</f>
        <v/>
      </c>
      <c r="BK25" s="370" t="str">
        <f>IF(AM25="","",SUM(Labour!$FJ35:$FL35))</f>
        <v/>
      </c>
      <c r="BL25" s="370" t="str">
        <f>IF(AM25="","",SUM(Labour!$FP35:$FR35))</f>
        <v/>
      </c>
      <c r="BM25" s="370" t="str">
        <f>IF(AM25="","",SUM(Labour!$FV35:$FX35))</f>
        <v/>
      </c>
      <c r="BN25" s="370" t="str">
        <f>IF(AM25="","",SUM(Labour!$GB35:$GD35))</f>
        <v/>
      </c>
      <c r="BO25" s="370" t="str">
        <f>IF(AM25="","",SUM(Labour!$GH35:$GJ35))</f>
        <v/>
      </c>
      <c r="BP25" s="370" t="str">
        <f>IF(AM25="","",SUM(Labour!$GN35:$GP35))</f>
        <v/>
      </c>
      <c r="BQ25" s="370" t="str">
        <f>IF(AM25="","",SUM(Labour!$GT35:$GV35))</f>
        <v/>
      </c>
      <c r="BR25" s="370" t="str">
        <f>IF(AM25="","",SUM(Labour!$GZ35:$HB35))</f>
        <v/>
      </c>
      <c r="BU25" s="315" t="s">
        <v>291</v>
      </c>
      <c r="BV25" s="315">
        <f t="shared" si="23"/>
        <v>0</v>
      </c>
      <c r="BW25" s="315">
        <f>Q_CostCode</f>
        <v>0</v>
      </c>
      <c r="BX25" s="315" t="str">
        <f>Q_Description</f>
        <v/>
      </c>
      <c r="BY25" s="315">
        <f>SUM(Qhours)</f>
        <v>0</v>
      </c>
      <c r="CA25" s="315">
        <f>SUMIFS(AS24:BR24,AS17:BR17,EQUIP_Export[[#This Row],[Section]])</f>
        <v>0</v>
      </c>
    </row>
    <row r="26" spans="1:79" ht="15" customHeight="1" x14ac:dyDescent="0.25">
      <c r="A26" s="352">
        <f t="shared" si="24"/>
        <v>1</v>
      </c>
      <c r="B26" s="315">
        <f>IF(ISTEXT(AK26),MAXA(B$7:B25)+1,0)</f>
        <v>0</v>
      </c>
      <c r="C26" s="315">
        <f>IF(AS26&gt;0,MAXA(C$7:C25)+1,0)</f>
        <v>19</v>
      </c>
      <c r="D26" s="315">
        <f>IF(AT26&gt;0,MAXA(D$7:D25)+1,0)</f>
        <v>19</v>
      </c>
      <c r="E26" s="315">
        <f>IF(AU26&gt;0,MAXA(E$7:E25)+1,0)</f>
        <v>19</v>
      </c>
      <c r="F26" s="315">
        <f>IF(AV26&gt;0,MAXA(F$7:F25)+1,0)</f>
        <v>19</v>
      </c>
      <c r="G26" s="315">
        <f>IF(AW26&gt;0,MAXA(G$7:G25)+1,0)</f>
        <v>19</v>
      </c>
      <c r="H26" s="315">
        <f>IF(AX26&gt;0,MAXA(H$7:H25)+1,0)</f>
        <v>19</v>
      </c>
      <c r="I26" s="315">
        <f>IF(AY26&gt;0,MAXA(I$7:I25)+1,0)</f>
        <v>19</v>
      </c>
      <c r="J26" s="315">
        <f>IF(AZ26&gt;0,MAXA(J$7:J25)+1,0)</f>
        <v>19</v>
      </c>
      <c r="K26" s="315">
        <f>IF(BA26&gt;0,MAXA(K$7:K25)+1,0)</f>
        <v>19</v>
      </c>
      <c r="L26" s="315">
        <f>IF(BB26&gt;0,MAXA(L$7:L25)+1,0)</f>
        <v>19</v>
      </c>
      <c r="M26" s="315">
        <f>IF(BC26&gt;0,MAXA(M$7:M25)+1,0)</f>
        <v>19</v>
      </c>
      <c r="N26" s="315">
        <f>IF(BD26&gt;0,MAXA(N$7:N25)+1,0)</f>
        <v>19</v>
      </c>
      <c r="O26" s="315">
        <f>IF(BE26&gt;0,MAXA(O$7:O25)+1,0)</f>
        <v>19</v>
      </c>
      <c r="P26" s="315">
        <f>IF(BF26&gt;0,MAXA(P$7:P25)+1,0)</f>
        <v>19</v>
      </c>
      <c r="Q26" s="315">
        <f>IF(BG26&gt;0,MAXA(Q$7:Q25)+1,0)</f>
        <v>19</v>
      </c>
      <c r="R26" s="315">
        <f>IF(BH26&gt;0,MAXA(R$7:R25)+1,0)</f>
        <v>19</v>
      </c>
      <c r="S26" s="315">
        <f>IF(BI26&gt;0,MAXA(S$7:S25)+1,0)</f>
        <v>19</v>
      </c>
      <c r="T26" s="315">
        <f>IF(BJ26&gt;0,MAXA(T$7:T25)+1,0)</f>
        <v>19</v>
      </c>
      <c r="U26" s="315">
        <f>IF(BK26&gt;0,MAXA(U$7:U25)+1,0)</f>
        <v>19</v>
      </c>
      <c r="V26" s="315">
        <f>IF(BL26&gt;0,MAXA(V$7:V25)+1,0)</f>
        <v>19</v>
      </c>
      <c r="W26" s="315">
        <f>IF(BM26&gt;0,MAXA(W$7:W25)+1,0)</f>
        <v>19</v>
      </c>
      <c r="X26" s="315">
        <f>IF(BN26&gt;0,MAXA(X$7:X25)+1,0)</f>
        <v>19</v>
      </c>
      <c r="Y26" s="315">
        <f>IF(BO26&gt;0,MAXA(Y$7:Y25)+1,0)</f>
        <v>19</v>
      </c>
      <c r="Z26" s="315">
        <f>IF(BP26&gt;0,MAXA(Z$7:Z25)+1,0)</f>
        <v>19</v>
      </c>
      <c r="AA26" s="315">
        <f>IF(BQ26&gt;0,MAXA(AA$7:AA25)+1,0)</f>
        <v>19</v>
      </c>
      <c r="AB26" s="315">
        <f>IF(BR26&gt;0,MAXA(AB$7:AB25)+1,0)</f>
        <v>19</v>
      </c>
      <c r="AC26" s="315">
        <f t="shared" si="25"/>
        <v>1</v>
      </c>
      <c r="AD26" s="315">
        <f t="shared" si="26"/>
        <v>1</v>
      </c>
      <c r="AE26" s="352">
        <f t="shared" si="27"/>
        <v>1</v>
      </c>
      <c r="AF26" s="352">
        <f t="shared" si="28"/>
        <v>0</v>
      </c>
      <c r="AG26" s="352">
        <f>IF(AND(B26&gt;0,AH26=0),COUNTIF(AI$7:AI26,AO26),SUM(AH$7:AH26))</f>
        <v>1</v>
      </c>
      <c r="AH26" s="352">
        <f t="shared" si="29"/>
        <v>0</v>
      </c>
      <c r="AI26" s="352">
        <f t="shared" si="30"/>
        <v>0</v>
      </c>
      <c r="AJ26" s="315">
        <f t="shared" si="22"/>
        <v>20</v>
      </c>
      <c r="AK26" s="364"/>
      <c r="AL26" s="365">
        <f t="shared" si="20"/>
        <v>0</v>
      </c>
      <c r="AM26" s="366" t="str">
        <f>IF(Labour!AY36="","",Labour!AY36)</f>
        <v/>
      </c>
      <c r="AN26" s="367"/>
      <c r="AO26" s="368"/>
      <c r="AP26" s="359"/>
      <c r="AQ26" s="369"/>
      <c r="AR26" s="371"/>
      <c r="AS26" s="370" t="str">
        <f>IF(AM26="","",SUM(Labour!$BF36:$BH36))</f>
        <v/>
      </c>
      <c r="AT26" s="370" t="str">
        <f>IF(AM26="","",SUM(Labour!$BL36:$BN36))</f>
        <v/>
      </c>
      <c r="AU26" s="370" t="str">
        <f>IF(AM26="","",SUM(Labour!$BR36:$BT36))</f>
        <v/>
      </c>
      <c r="AV26" s="370" t="str">
        <f>IF(AM26="","",SUM(Labour!$BR36:$BT36))</f>
        <v/>
      </c>
      <c r="AW26" s="370" t="str">
        <f>IF(AM26="","",SUM(Labour!$CD36:$CF36))</f>
        <v/>
      </c>
      <c r="AX26" s="370" t="str">
        <f>IF(AM26="","",SUM(Labour!$CJ36:$CL36))</f>
        <v/>
      </c>
      <c r="AY26" s="370" t="str">
        <f>IF(AM26="","",SUM(Labour!$CP36:$CR36))</f>
        <v/>
      </c>
      <c r="AZ26" s="370" t="str">
        <f>IF(AM26="","",SUM(Labour!$CV36:$CX36))</f>
        <v/>
      </c>
      <c r="BA26" s="370" t="str">
        <f>IF(AM26="","",SUM(Labour!$DB36:$DD36))</f>
        <v/>
      </c>
      <c r="BB26" s="370" t="str">
        <f>IF(AM26="","",SUM(Labour!$DH36:$DJ36))</f>
        <v/>
      </c>
      <c r="BC26" s="370" t="str">
        <f>IF(AM26="","",SUM(Labour!$DN36:$DP36))</f>
        <v/>
      </c>
      <c r="BD26" s="370" t="str">
        <f>IF(AM26="","",SUM(Labour!$DT36:$DV36))</f>
        <v/>
      </c>
      <c r="BE26" s="370" t="str">
        <f>IF(AM26="","",SUM(Labour!$DZ36:$EB36))</f>
        <v/>
      </c>
      <c r="BF26" s="370" t="str">
        <f>IF(AM26="","",SUM(Labour!$EF36:$EH36))</f>
        <v/>
      </c>
      <c r="BG26" s="370" t="str">
        <f>IF(AM26="","",SUM(Labour!$EL36:$EN36))</f>
        <v/>
      </c>
      <c r="BH26" s="370" t="str">
        <f>IF(AM26="","",SUM(Labour!$ER36:$ET36))</f>
        <v/>
      </c>
      <c r="BI26" s="370" t="str">
        <f>IF(AM26="","",SUM(Labour!$EX36:$EZ36))</f>
        <v/>
      </c>
      <c r="BJ26" s="370" t="str">
        <f>IF(AM26="","",SUM(Labour!$FD36:$FF36))</f>
        <v/>
      </c>
      <c r="BK26" s="370" t="str">
        <f>IF(AM26="","",SUM(Labour!$FJ36:$FL36))</f>
        <v/>
      </c>
      <c r="BL26" s="370" t="str">
        <f>IF(AM26="","",SUM(Labour!$FP36:$FR36))</f>
        <v/>
      </c>
      <c r="BM26" s="370" t="str">
        <f>IF(AM26="","",SUM(Labour!$FV36:$FX36))</f>
        <v/>
      </c>
      <c r="BN26" s="370" t="str">
        <f>IF(AM26="","",SUM(Labour!$GB36:$GD36))</f>
        <v/>
      </c>
      <c r="BO26" s="370" t="str">
        <f>IF(AM26="","",SUM(Labour!$GH36:$GJ36))</f>
        <v/>
      </c>
      <c r="BP26" s="370" t="str">
        <f>IF(AM26="","",SUM(Labour!$GN36:$GP36))</f>
        <v/>
      </c>
      <c r="BQ26" s="370" t="str">
        <f>IF(AM26="","",SUM(Labour!$GT36:$GV36))</f>
        <v/>
      </c>
      <c r="BR26" s="370" t="str">
        <f>IF(AM26="","",SUM(Labour!$GZ36:$HB36))</f>
        <v/>
      </c>
      <c r="BU26" s="315" t="s">
        <v>295</v>
      </c>
      <c r="BV26" s="315">
        <f t="shared" si="23"/>
        <v>0</v>
      </c>
      <c r="BW26" s="315">
        <f>R_CostCode</f>
        <v>0</v>
      </c>
      <c r="BX26" s="315" t="str">
        <f>R_Description</f>
        <v/>
      </c>
      <c r="BY26" s="315">
        <f>SUM(Rhours)</f>
        <v>0</v>
      </c>
      <c r="CA26" s="315">
        <f>SUMIFS(AS25:BR25,AS18:BR18,EQUIP_Export[[#This Row],[Section]])</f>
        <v>0</v>
      </c>
    </row>
    <row r="27" spans="1:79" ht="15" customHeight="1" x14ac:dyDescent="0.25">
      <c r="A27" s="352">
        <f t="shared" si="24"/>
        <v>1</v>
      </c>
      <c r="B27" s="315">
        <f>IF(ISTEXT(AK27),MAXA(B$7:B26)+1,0)</f>
        <v>0</v>
      </c>
      <c r="C27" s="315">
        <f>IF(AS27&gt;0,MAXA(C$7:C26)+1,0)</f>
        <v>20</v>
      </c>
      <c r="D27" s="315">
        <f>IF(AT27&gt;0,MAXA(D$7:D26)+1,0)</f>
        <v>20</v>
      </c>
      <c r="E27" s="315">
        <f>IF(AU27&gt;0,MAXA(E$7:E26)+1,0)</f>
        <v>20</v>
      </c>
      <c r="F27" s="315">
        <f>IF(AV27&gt;0,MAXA(F$7:F26)+1,0)</f>
        <v>20</v>
      </c>
      <c r="G27" s="315">
        <f>IF(AW27&gt;0,MAXA(G$7:G26)+1,0)</f>
        <v>20</v>
      </c>
      <c r="H27" s="315">
        <f>IF(AX27&gt;0,MAXA(H$7:H26)+1,0)</f>
        <v>20</v>
      </c>
      <c r="I27" s="315">
        <f>IF(AY27&gt;0,MAXA(I$7:I26)+1,0)</f>
        <v>20</v>
      </c>
      <c r="J27" s="315">
        <f>IF(AZ27&gt;0,MAXA(J$7:J26)+1,0)</f>
        <v>20</v>
      </c>
      <c r="K27" s="315">
        <f>IF(BA27&gt;0,MAXA(K$7:K26)+1,0)</f>
        <v>20</v>
      </c>
      <c r="L27" s="315">
        <f>IF(BB27&gt;0,MAXA(L$7:L26)+1,0)</f>
        <v>20</v>
      </c>
      <c r="M27" s="315">
        <f>IF(BC27&gt;0,MAXA(M$7:M26)+1,0)</f>
        <v>20</v>
      </c>
      <c r="N27" s="315">
        <f>IF(BD27&gt;0,MAXA(N$7:N26)+1,0)</f>
        <v>20</v>
      </c>
      <c r="O27" s="315">
        <f>IF(BE27&gt;0,MAXA(O$7:O26)+1,0)</f>
        <v>20</v>
      </c>
      <c r="P27" s="315">
        <f>IF(BF27&gt;0,MAXA(P$7:P26)+1,0)</f>
        <v>20</v>
      </c>
      <c r="Q27" s="315">
        <f>IF(BG27&gt;0,MAXA(Q$7:Q26)+1,0)</f>
        <v>20</v>
      </c>
      <c r="R27" s="315">
        <f>IF(BH27&gt;0,MAXA(R$7:R26)+1,0)</f>
        <v>20</v>
      </c>
      <c r="S27" s="315">
        <f>IF(BI27&gt;0,MAXA(S$7:S26)+1,0)</f>
        <v>20</v>
      </c>
      <c r="T27" s="315">
        <f>IF(BJ27&gt;0,MAXA(T$7:T26)+1,0)</f>
        <v>20</v>
      </c>
      <c r="U27" s="315">
        <f>IF(BK27&gt;0,MAXA(U$7:U26)+1,0)</f>
        <v>20</v>
      </c>
      <c r="V27" s="315">
        <f>IF(BL27&gt;0,MAXA(V$7:V26)+1,0)</f>
        <v>20</v>
      </c>
      <c r="W27" s="315">
        <f>IF(BM27&gt;0,MAXA(W$7:W26)+1,0)</f>
        <v>20</v>
      </c>
      <c r="X27" s="315">
        <f>IF(BN27&gt;0,MAXA(X$7:X26)+1,0)</f>
        <v>20</v>
      </c>
      <c r="Y27" s="315">
        <f>IF(BO27&gt;0,MAXA(Y$7:Y26)+1,0)</f>
        <v>20</v>
      </c>
      <c r="Z27" s="315">
        <f>IF(BP27&gt;0,MAXA(Z$7:Z26)+1,0)</f>
        <v>20</v>
      </c>
      <c r="AA27" s="315">
        <f>IF(BQ27&gt;0,MAXA(AA$7:AA26)+1,0)</f>
        <v>20</v>
      </c>
      <c r="AB27" s="315">
        <f>IF(BR27&gt;0,MAXA(AB$7:AB26)+1,0)</f>
        <v>20</v>
      </c>
      <c r="AC27" s="315">
        <f t="shared" si="25"/>
        <v>1</v>
      </c>
      <c r="AD27" s="315">
        <f t="shared" si="26"/>
        <v>1</v>
      </c>
      <c r="AE27" s="352">
        <f t="shared" si="27"/>
        <v>1</v>
      </c>
      <c r="AF27" s="352">
        <f t="shared" si="28"/>
        <v>0</v>
      </c>
      <c r="AG27" s="352">
        <f>IF(AND(B27&gt;0,AH27=0),COUNTIF(AI$7:AI27,AO27),SUM(AH$7:AH27))</f>
        <v>1</v>
      </c>
      <c r="AH27" s="352">
        <f t="shared" si="29"/>
        <v>0</v>
      </c>
      <c r="AI27" s="352">
        <f t="shared" si="30"/>
        <v>0</v>
      </c>
      <c r="AJ27" s="315">
        <f t="shared" si="22"/>
        <v>21</v>
      </c>
      <c r="AK27" s="364"/>
      <c r="AL27" s="365">
        <f t="shared" si="20"/>
        <v>0</v>
      </c>
      <c r="AM27" s="366" t="str">
        <f>IF(Labour!AY37="","",Labour!AY37)</f>
        <v/>
      </c>
      <c r="AN27" s="367"/>
      <c r="AO27" s="368"/>
      <c r="AP27" s="359"/>
      <c r="AQ27" s="369"/>
      <c r="AR27" s="371"/>
      <c r="AS27" s="370" t="str">
        <f>IF(AM27="","",SUM(Labour!$BF37:$BH37))</f>
        <v/>
      </c>
      <c r="AT27" s="370" t="str">
        <f>IF(AM27="","",SUM(Labour!$BL37:$BN37))</f>
        <v/>
      </c>
      <c r="AU27" s="370" t="str">
        <f>IF(AM27="","",SUM(Labour!$BR37:$BT37))</f>
        <v/>
      </c>
      <c r="AV27" s="370" t="str">
        <f>IF(AM27="","",SUM(Labour!$BR37:$BT37))</f>
        <v/>
      </c>
      <c r="AW27" s="370" t="str">
        <f>IF(AM27="","",SUM(Labour!$CD37:$CF37))</f>
        <v/>
      </c>
      <c r="AX27" s="370" t="str">
        <f>IF(AM27="","",SUM(Labour!$CJ37:$CL37))</f>
        <v/>
      </c>
      <c r="AY27" s="370" t="str">
        <f>IF(AM27="","",SUM(Labour!$CP37:$CR37))</f>
        <v/>
      </c>
      <c r="AZ27" s="370" t="str">
        <f>IF(AM27="","",SUM(Labour!$CV37:$CX37))</f>
        <v/>
      </c>
      <c r="BA27" s="370" t="str">
        <f>IF(AM27="","",SUM(Labour!$DB37:$DD37))</f>
        <v/>
      </c>
      <c r="BB27" s="370" t="str">
        <f>IF(AM27="","",SUM(Labour!$DH37:$DJ37))</f>
        <v/>
      </c>
      <c r="BC27" s="370" t="str">
        <f>IF(AM27="","",SUM(Labour!$DN37:$DP37))</f>
        <v/>
      </c>
      <c r="BD27" s="370" t="str">
        <f>IF(AM27="","",SUM(Labour!$DT37:$DV37))</f>
        <v/>
      </c>
      <c r="BE27" s="370" t="str">
        <f>IF(AM27="","",SUM(Labour!$DZ37:$EB37))</f>
        <v/>
      </c>
      <c r="BF27" s="370" t="str">
        <f>IF(AM27="","",SUM(Labour!$EF37:$EH37))</f>
        <v/>
      </c>
      <c r="BG27" s="370" t="str">
        <f>IF(AM27="","",SUM(Labour!$EL37:$EN37))</f>
        <v/>
      </c>
      <c r="BH27" s="370" t="str">
        <f>IF(AM27="","",SUM(Labour!$ER37:$ET37))</f>
        <v/>
      </c>
      <c r="BI27" s="370" t="str">
        <f>IF(AM27="","",SUM(Labour!$EX37:$EZ37))</f>
        <v/>
      </c>
      <c r="BJ27" s="370" t="str">
        <f>IF(AM27="","",SUM(Labour!$FD37:$FF37))</f>
        <v/>
      </c>
      <c r="BK27" s="370" t="str">
        <f>IF(AM27="","",SUM(Labour!$FJ37:$FL37))</f>
        <v/>
      </c>
      <c r="BL27" s="370" t="str">
        <f>IF(AM27="","",SUM(Labour!$FP37:$FR37))</f>
        <v/>
      </c>
      <c r="BM27" s="370" t="str">
        <f>IF(AM27="","",SUM(Labour!$FV37:$FX37))</f>
        <v/>
      </c>
      <c r="BN27" s="370" t="str">
        <f>IF(AM27="","",SUM(Labour!$GB37:$GD37))</f>
        <v/>
      </c>
      <c r="BO27" s="370" t="str">
        <f>IF(AM27="","",SUM(Labour!$GH37:$GJ37))</f>
        <v/>
      </c>
      <c r="BP27" s="370" t="str">
        <f>IF(AM27="","",SUM(Labour!$GN37:$GP37))</f>
        <v/>
      </c>
      <c r="BQ27" s="370" t="str">
        <f>IF(AM27="","",SUM(Labour!$GT37:$GV37))</f>
        <v/>
      </c>
      <c r="BR27" s="370" t="str">
        <f>IF(AM27="","",SUM(Labour!$GZ37:$HB37))</f>
        <v/>
      </c>
      <c r="BU27" s="315" t="s">
        <v>264</v>
      </c>
      <c r="BV27" s="315">
        <f t="shared" si="23"/>
        <v>0</v>
      </c>
      <c r="BW27" s="315">
        <f>S_CostCode</f>
        <v>0</v>
      </c>
      <c r="BX27" s="315" t="str">
        <f>S_Description</f>
        <v/>
      </c>
      <c r="BY27" s="315">
        <f>SUM(Shours)</f>
        <v>0</v>
      </c>
      <c r="CA27" s="315">
        <f>SUMIFS(AS26:BR26,AS19:BR19,EQUIP_Export[[#This Row],[Section]])</f>
        <v>0</v>
      </c>
    </row>
    <row r="28" spans="1:79" ht="15" customHeight="1" x14ac:dyDescent="0.25">
      <c r="A28" s="352">
        <f t="shared" si="24"/>
        <v>1</v>
      </c>
      <c r="B28" s="315">
        <f>IF(ISTEXT(AK28),MAXA(B$7:B27)+1,0)</f>
        <v>0</v>
      </c>
      <c r="C28" s="315">
        <f>IF(AS28&gt;0,MAXA(C$7:C27)+1,0)</f>
        <v>21</v>
      </c>
      <c r="D28" s="315">
        <f>IF(AT28&gt;0,MAXA(D$7:D27)+1,0)</f>
        <v>21</v>
      </c>
      <c r="E28" s="315">
        <f>IF(AU28&gt;0,MAXA(E$7:E27)+1,0)</f>
        <v>21</v>
      </c>
      <c r="F28" s="315">
        <f>IF(AV28&gt;0,MAXA(F$7:F27)+1,0)</f>
        <v>21</v>
      </c>
      <c r="G28" s="315">
        <f>IF(AW28&gt;0,MAXA(G$7:G27)+1,0)</f>
        <v>21</v>
      </c>
      <c r="H28" s="315">
        <f>IF(AX28&gt;0,MAXA(H$7:H27)+1,0)</f>
        <v>21</v>
      </c>
      <c r="I28" s="315">
        <f>IF(AY28&gt;0,MAXA(I$7:I27)+1,0)</f>
        <v>21</v>
      </c>
      <c r="J28" s="315">
        <f>IF(AZ28&gt;0,MAXA(J$7:J27)+1,0)</f>
        <v>21</v>
      </c>
      <c r="K28" s="315">
        <f>IF(BA28&gt;0,MAXA(K$7:K27)+1,0)</f>
        <v>21</v>
      </c>
      <c r="L28" s="315">
        <f>IF(BB28&gt;0,MAXA(L$7:L27)+1,0)</f>
        <v>21</v>
      </c>
      <c r="M28" s="315">
        <f>IF(BC28&gt;0,MAXA(M$7:M27)+1,0)</f>
        <v>21</v>
      </c>
      <c r="N28" s="315">
        <f>IF(BD28&gt;0,MAXA(N$7:N27)+1,0)</f>
        <v>21</v>
      </c>
      <c r="O28" s="315">
        <f>IF(BE28&gt;0,MAXA(O$7:O27)+1,0)</f>
        <v>21</v>
      </c>
      <c r="P28" s="315">
        <f>IF(BF28&gt;0,MAXA(P$7:P27)+1,0)</f>
        <v>21</v>
      </c>
      <c r="Q28" s="315">
        <f>IF(BG28&gt;0,MAXA(Q$7:Q27)+1,0)</f>
        <v>21</v>
      </c>
      <c r="R28" s="315">
        <f>IF(BH28&gt;0,MAXA(R$7:R27)+1,0)</f>
        <v>21</v>
      </c>
      <c r="S28" s="315">
        <f>IF(BI28&gt;0,MAXA(S$7:S27)+1,0)</f>
        <v>21</v>
      </c>
      <c r="T28" s="315">
        <f>IF(BJ28&gt;0,MAXA(T$7:T27)+1,0)</f>
        <v>21</v>
      </c>
      <c r="U28" s="315">
        <f>IF(BK28&gt;0,MAXA(U$7:U27)+1,0)</f>
        <v>21</v>
      </c>
      <c r="V28" s="315">
        <f>IF(BL28&gt;0,MAXA(V$7:V27)+1,0)</f>
        <v>21</v>
      </c>
      <c r="W28" s="315">
        <f>IF(BM28&gt;0,MAXA(W$7:W27)+1,0)</f>
        <v>21</v>
      </c>
      <c r="X28" s="315">
        <f>IF(BN28&gt;0,MAXA(X$7:X27)+1,0)</f>
        <v>21</v>
      </c>
      <c r="Y28" s="315">
        <f>IF(BO28&gt;0,MAXA(Y$7:Y27)+1,0)</f>
        <v>21</v>
      </c>
      <c r="Z28" s="315">
        <f>IF(BP28&gt;0,MAXA(Z$7:Z27)+1,0)</f>
        <v>21</v>
      </c>
      <c r="AA28" s="315">
        <f>IF(BQ28&gt;0,MAXA(AA$7:AA27)+1,0)</f>
        <v>21</v>
      </c>
      <c r="AB28" s="315">
        <f>IF(BR28&gt;0,MAXA(AB$7:AB27)+1,0)</f>
        <v>21</v>
      </c>
      <c r="AC28" s="315">
        <f t="shared" si="25"/>
        <v>1</v>
      </c>
      <c r="AD28" s="315">
        <f t="shared" si="26"/>
        <v>1</v>
      </c>
      <c r="AE28" s="352">
        <f t="shared" si="27"/>
        <v>1</v>
      </c>
      <c r="AF28" s="352">
        <f t="shared" si="28"/>
        <v>0</v>
      </c>
      <c r="AG28" s="352">
        <f>IF(AND(B28&gt;0,AH28=0),COUNTIF(AI$7:AI28,AO28),SUM(AH$7:AH28))</f>
        <v>1</v>
      </c>
      <c r="AH28" s="352">
        <f t="shared" si="29"/>
        <v>0</v>
      </c>
      <c r="AI28" s="352">
        <f t="shared" si="30"/>
        <v>0</v>
      </c>
      <c r="AJ28" s="315">
        <f t="shared" si="22"/>
        <v>22</v>
      </c>
      <c r="AK28" s="364"/>
      <c r="AL28" s="365">
        <f t="shared" si="20"/>
        <v>0</v>
      </c>
      <c r="AM28" s="366" t="str">
        <f>IF(Labour!AY38="","",Labour!AY38)</f>
        <v/>
      </c>
      <c r="AN28" s="367"/>
      <c r="AO28" s="368"/>
      <c r="AP28" s="359"/>
      <c r="AQ28" s="369"/>
      <c r="AR28" s="371"/>
      <c r="AS28" s="370" t="str">
        <f>IF(AM28="","",SUM(Labour!$BF38:$BH38))</f>
        <v/>
      </c>
      <c r="AT28" s="370" t="str">
        <f>IF(AM28="","",SUM(Labour!$BL38:$BN38))</f>
        <v/>
      </c>
      <c r="AU28" s="370" t="str">
        <f>IF(AM28="","",SUM(Labour!$BR38:$BT38))</f>
        <v/>
      </c>
      <c r="AV28" s="370" t="str">
        <f>IF(AM28="","",SUM(Labour!$BR38:$BT38))</f>
        <v/>
      </c>
      <c r="AW28" s="370" t="str">
        <f>IF(AM28="","",SUM(Labour!$CD38:$CF38))</f>
        <v/>
      </c>
      <c r="AX28" s="370" t="str">
        <f>IF(AM28="","",SUM(Labour!$CJ38:$CL38))</f>
        <v/>
      </c>
      <c r="AY28" s="370" t="str">
        <f>IF(AM28="","",SUM(Labour!$CP38:$CR38))</f>
        <v/>
      </c>
      <c r="AZ28" s="370" t="str">
        <f>IF(AM28="","",SUM(Labour!$CV38:$CX38))</f>
        <v/>
      </c>
      <c r="BA28" s="370" t="str">
        <f>IF(AM28="","",SUM(Labour!$DB38:$DD38))</f>
        <v/>
      </c>
      <c r="BB28" s="370" t="str">
        <f>IF(AM28="","",SUM(Labour!$DH38:$DJ38))</f>
        <v/>
      </c>
      <c r="BC28" s="370" t="str">
        <f>IF(AM28="","",SUM(Labour!$DN38:$DP38))</f>
        <v/>
      </c>
      <c r="BD28" s="370" t="str">
        <f>IF(AM28="","",SUM(Labour!$DT38:$DV38))</f>
        <v/>
      </c>
      <c r="BE28" s="370" t="str">
        <f>IF(AM28="","",SUM(Labour!$DZ38:$EB38))</f>
        <v/>
      </c>
      <c r="BF28" s="370" t="str">
        <f>IF(AM28="","",SUM(Labour!$EF38:$EH38))</f>
        <v/>
      </c>
      <c r="BG28" s="370" t="str">
        <f>IF(AM28="","",SUM(Labour!$EL38:$EN38))</f>
        <v/>
      </c>
      <c r="BH28" s="370" t="str">
        <f>IF(AM28="","",SUM(Labour!$ER38:$ET38))</f>
        <v/>
      </c>
      <c r="BI28" s="370" t="str">
        <f>IF(AM28="","",SUM(Labour!$EX38:$EZ38))</f>
        <v/>
      </c>
      <c r="BJ28" s="370" t="str">
        <f>IF(AM28="","",SUM(Labour!$FD38:$FF38))</f>
        <v/>
      </c>
      <c r="BK28" s="370" t="str">
        <f>IF(AM28="","",SUM(Labour!$FJ38:$FL38))</f>
        <v/>
      </c>
      <c r="BL28" s="370" t="str">
        <f>IF(AM28="","",SUM(Labour!$FP38:$FR38))</f>
        <v/>
      </c>
      <c r="BM28" s="370" t="str">
        <f>IF(AM28="","",SUM(Labour!$FV38:$FX38))</f>
        <v/>
      </c>
      <c r="BN28" s="370" t="str">
        <f>IF(AM28="","",SUM(Labour!$GB38:$GD38))</f>
        <v/>
      </c>
      <c r="BO28" s="370" t="str">
        <f>IF(AM28="","",SUM(Labour!$GH38:$GJ38))</f>
        <v/>
      </c>
      <c r="BP28" s="370" t="str">
        <f>IF(AM28="","",SUM(Labour!$GN38:$GP38))</f>
        <v/>
      </c>
      <c r="BQ28" s="370" t="str">
        <f>IF(AM28="","",SUM(Labour!$GT38:$GV38))</f>
        <v/>
      </c>
      <c r="BR28" s="370" t="str">
        <f>IF(AM28="","",SUM(Labour!$GZ38:$HB38))</f>
        <v/>
      </c>
      <c r="BU28" s="315" t="s">
        <v>263</v>
      </c>
      <c r="BV28" s="315">
        <f t="shared" si="23"/>
        <v>0</v>
      </c>
      <c r="BW28" s="315">
        <f>T_CostCode</f>
        <v>0</v>
      </c>
      <c r="BX28" s="315" t="str">
        <f>T_Description</f>
        <v/>
      </c>
      <c r="BY28" s="315">
        <f>SUM(Thours)</f>
        <v>0</v>
      </c>
      <c r="CA28" s="315">
        <f>SUMIFS(AS27:BR27,AS20:BR20,EQUIP_Export[[#This Row],[Section]])</f>
        <v>0</v>
      </c>
    </row>
    <row r="29" spans="1:79" ht="15" customHeight="1" x14ac:dyDescent="0.25">
      <c r="A29" s="352">
        <f t="shared" si="24"/>
        <v>1</v>
      </c>
      <c r="B29" s="315">
        <f>IF(ISTEXT(AK29),MAXA(B$7:B28)+1,0)</f>
        <v>0</v>
      </c>
      <c r="C29" s="315">
        <f>IF(AS29&gt;0,MAXA(C$7:C28)+1,0)</f>
        <v>22</v>
      </c>
      <c r="D29" s="315">
        <f>IF(AT29&gt;0,MAXA(D$7:D28)+1,0)</f>
        <v>22</v>
      </c>
      <c r="E29" s="315">
        <f>IF(AU29&gt;0,MAXA(E$7:E28)+1,0)</f>
        <v>22</v>
      </c>
      <c r="F29" s="315">
        <f>IF(AV29&gt;0,MAXA(F$7:F28)+1,0)</f>
        <v>22</v>
      </c>
      <c r="G29" s="315">
        <f>IF(AW29&gt;0,MAXA(G$7:G28)+1,0)</f>
        <v>22</v>
      </c>
      <c r="H29" s="315">
        <f>IF(AX29&gt;0,MAXA(H$7:H28)+1,0)</f>
        <v>22</v>
      </c>
      <c r="I29" s="315">
        <f>IF(AY29&gt;0,MAXA(I$7:I28)+1,0)</f>
        <v>22</v>
      </c>
      <c r="J29" s="315">
        <f>IF(AZ29&gt;0,MAXA(J$7:J28)+1,0)</f>
        <v>22</v>
      </c>
      <c r="K29" s="315">
        <f>IF(BA29&gt;0,MAXA(K$7:K28)+1,0)</f>
        <v>22</v>
      </c>
      <c r="L29" s="315">
        <f>IF(BB29&gt;0,MAXA(L$7:L28)+1,0)</f>
        <v>22</v>
      </c>
      <c r="M29" s="315">
        <f>IF(BC29&gt;0,MAXA(M$7:M28)+1,0)</f>
        <v>22</v>
      </c>
      <c r="N29" s="315">
        <f>IF(BD29&gt;0,MAXA(N$7:N28)+1,0)</f>
        <v>22</v>
      </c>
      <c r="O29" s="315">
        <f>IF(BE29&gt;0,MAXA(O$7:O28)+1,0)</f>
        <v>22</v>
      </c>
      <c r="P29" s="315">
        <f>IF(BF29&gt;0,MAXA(P$7:P28)+1,0)</f>
        <v>22</v>
      </c>
      <c r="Q29" s="315">
        <f>IF(BG29&gt;0,MAXA(Q$7:Q28)+1,0)</f>
        <v>22</v>
      </c>
      <c r="R29" s="315">
        <f>IF(BH29&gt;0,MAXA(R$7:R28)+1,0)</f>
        <v>22</v>
      </c>
      <c r="S29" s="315">
        <f>IF(BI29&gt;0,MAXA(S$7:S28)+1,0)</f>
        <v>22</v>
      </c>
      <c r="T29" s="315">
        <f>IF(BJ29&gt;0,MAXA(T$7:T28)+1,0)</f>
        <v>22</v>
      </c>
      <c r="U29" s="315">
        <f>IF(BK29&gt;0,MAXA(U$7:U28)+1,0)</f>
        <v>22</v>
      </c>
      <c r="V29" s="315">
        <f>IF(BL29&gt;0,MAXA(V$7:V28)+1,0)</f>
        <v>22</v>
      </c>
      <c r="W29" s="315">
        <f>IF(BM29&gt;0,MAXA(W$7:W28)+1,0)</f>
        <v>22</v>
      </c>
      <c r="X29" s="315">
        <f>IF(BN29&gt;0,MAXA(X$7:X28)+1,0)</f>
        <v>22</v>
      </c>
      <c r="Y29" s="315">
        <f>IF(BO29&gt;0,MAXA(Y$7:Y28)+1,0)</f>
        <v>22</v>
      </c>
      <c r="Z29" s="315">
        <f>IF(BP29&gt;0,MAXA(Z$7:Z28)+1,0)</f>
        <v>22</v>
      </c>
      <c r="AA29" s="315">
        <f>IF(BQ29&gt;0,MAXA(AA$7:AA28)+1,0)</f>
        <v>22</v>
      </c>
      <c r="AB29" s="315">
        <f>IF(BR29&gt;0,MAXA(AB$7:AB28)+1,0)</f>
        <v>22</v>
      </c>
      <c r="AC29" s="315">
        <f t="shared" si="25"/>
        <v>1</v>
      </c>
      <c r="AD29" s="315">
        <f t="shared" si="26"/>
        <v>1</v>
      </c>
      <c r="AE29" s="352">
        <f t="shared" si="27"/>
        <v>1</v>
      </c>
      <c r="AF29" s="352">
        <f t="shared" si="28"/>
        <v>0</v>
      </c>
      <c r="AG29" s="352">
        <f>IF(AND(B29&gt;0,AH29=0),COUNTIF(AI$7:AI29,AO29),SUM(AH$7:AH29))</f>
        <v>1</v>
      </c>
      <c r="AH29" s="352">
        <f t="shared" si="29"/>
        <v>0</v>
      </c>
      <c r="AI29" s="352">
        <f t="shared" si="30"/>
        <v>0</v>
      </c>
      <c r="AJ29" s="315">
        <f t="shared" si="22"/>
        <v>23</v>
      </c>
      <c r="AK29" s="364"/>
      <c r="AL29" s="365">
        <f t="shared" si="20"/>
        <v>0</v>
      </c>
      <c r="AM29" s="366" t="str">
        <f>IF(Labour!AY39="","",Labour!AY39)</f>
        <v/>
      </c>
      <c r="AN29" s="367"/>
      <c r="AO29" s="368"/>
      <c r="AP29" s="359"/>
      <c r="AQ29" s="369"/>
      <c r="AR29" s="371"/>
      <c r="AS29" s="370" t="str">
        <f>IF(AM29="","",SUM(Labour!$BF39:$BH39))</f>
        <v/>
      </c>
      <c r="AT29" s="370" t="str">
        <f>IF(AM29="","",SUM(Labour!$BL39:$BN39))</f>
        <v/>
      </c>
      <c r="AU29" s="370" t="str">
        <f>IF(AM29="","",SUM(Labour!$BR39:$BT39))</f>
        <v/>
      </c>
      <c r="AV29" s="370" t="str">
        <f>IF(AM29="","",SUM(Labour!$BR39:$BT39))</f>
        <v/>
      </c>
      <c r="AW29" s="370" t="str">
        <f>IF(AM29="","",SUM(Labour!$CD39:$CF39))</f>
        <v/>
      </c>
      <c r="AX29" s="370" t="str">
        <f>IF(AM29="","",SUM(Labour!$CJ39:$CL39))</f>
        <v/>
      </c>
      <c r="AY29" s="370" t="str">
        <f>IF(AM29="","",SUM(Labour!$CP39:$CR39))</f>
        <v/>
      </c>
      <c r="AZ29" s="370" t="str">
        <f>IF(AM29="","",SUM(Labour!$CV39:$CX39))</f>
        <v/>
      </c>
      <c r="BA29" s="370" t="str">
        <f>IF(AM29="","",SUM(Labour!$DB39:$DD39))</f>
        <v/>
      </c>
      <c r="BB29" s="370" t="str">
        <f>IF(AM29="","",SUM(Labour!$DH39:$DJ39))</f>
        <v/>
      </c>
      <c r="BC29" s="370" t="str">
        <f>IF(AM29="","",SUM(Labour!$DN39:$DP39))</f>
        <v/>
      </c>
      <c r="BD29" s="370" t="str">
        <f>IF(AM29="","",SUM(Labour!$DT39:$DV39))</f>
        <v/>
      </c>
      <c r="BE29" s="370" t="str">
        <f>IF(AM29="","",SUM(Labour!$DZ39:$EB39))</f>
        <v/>
      </c>
      <c r="BF29" s="370" t="str">
        <f>IF(AM29="","",SUM(Labour!$EF39:$EH39))</f>
        <v/>
      </c>
      <c r="BG29" s="370" t="str">
        <f>IF(AM29="","",SUM(Labour!$EL39:$EN39))</f>
        <v/>
      </c>
      <c r="BH29" s="370" t="str">
        <f>IF(AM29="","",SUM(Labour!$ER39:$ET39))</f>
        <v/>
      </c>
      <c r="BI29" s="370" t="str">
        <f>IF(AM29="","",SUM(Labour!$EX39:$EZ39))</f>
        <v/>
      </c>
      <c r="BJ29" s="370" t="str">
        <f>IF(AM29="","",SUM(Labour!$FD39:$FF39))</f>
        <v/>
      </c>
      <c r="BK29" s="370" t="str">
        <f>IF(AM29="","",SUM(Labour!$FJ39:$FL39))</f>
        <v/>
      </c>
      <c r="BL29" s="370" t="str">
        <f>IF(AM29="","",SUM(Labour!$FP39:$FR39))</f>
        <v/>
      </c>
      <c r="BM29" s="370" t="str">
        <f>IF(AM29="","",SUM(Labour!$FV39:$FX39))</f>
        <v/>
      </c>
      <c r="BN29" s="370" t="str">
        <f>IF(AM29="","",SUM(Labour!$GB39:$GD39))</f>
        <v/>
      </c>
      <c r="BO29" s="370" t="str">
        <f>IF(AM29="","",SUM(Labour!$GH39:$GJ39))</f>
        <v/>
      </c>
      <c r="BP29" s="370" t="str">
        <f>IF(AM29="","",SUM(Labour!$GN39:$GP39))</f>
        <v/>
      </c>
      <c r="BQ29" s="370" t="str">
        <f>IF(AM29="","",SUM(Labour!$GT39:$GV39))</f>
        <v/>
      </c>
      <c r="BR29" s="370" t="str">
        <f>IF(AM29="","",SUM(Labour!$GZ39:$HB39))</f>
        <v/>
      </c>
      <c r="BU29" s="315" t="s">
        <v>296</v>
      </c>
      <c r="BV29" s="315">
        <f t="shared" si="23"/>
        <v>0</v>
      </c>
      <c r="BW29" s="315">
        <f>U_CostCode</f>
        <v>0</v>
      </c>
      <c r="BX29" s="315" t="str">
        <f>U_Description</f>
        <v/>
      </c>
      <c r="BY29" s="315">
        <f>SUM(Uhours)</f>
        <v>0</v>
      </c>
      <c r="CA29" s="315">
        <f>SUMIFS(AS28:BR28,AS21:BR21,EQUIP_Export[[#This Row],[Section]])</f>
        <v>0</v>
      </c>
    </row>
    <row r="30" spans="1:79" ht="15" customHeight="1" x14ac:dyDescent="0.25">
      <c r="A30" s="352">
        <f t="shared" si="24"/>
        <v>1</v>
      </c>
      <c r="B30" s="315">
        <f>IF(ISTEXT(AK30),MAXA(B$7:B29)+1,0)</f>
        <v>0</v>
      </c>
      <c r="C30" s="315">
        <f>IF(AS30&gt;0,MAXA(C$7:C29)+1,0)</f>
        <v>23</v>
      </c>
      <c r="D30" s="315">
        <f>IF(AT30&gt;0,MAXA(D$7:D29)+1,0)</f>
        <v>23</v>
      </c>
      <c r="E30" s="315">
        <f>IF(AU30&gt;0,MAXA(E$7:E29)+1,0)</f>
        <v>23</v>
      </c>
      <c r="F30" s="315">
        <f>IF(AV30&gt;0,MAXA(F$7:F29)+1,0)</f>
        <v>23</v>
      </c>
      <c r="G30" s="315">
        <f>IF(AW30&gt;0,MAXA(G$7:G29)+1,0)</f>
        <v>23</v>
      </c>
      <c r="H30" s="315">
        <f>IF(AX30&gt;0,MAXA(H$7:H29)+1,0)</f>
        <v>23</v>
      </c>
      <c r="I30" s="315">
        <f>IF(AY30&gt;0,MAXA(I$7:I29)+1,0)</f>
        <v>23</v>
      </c>
      <c r="J30" s="315">
        <f>IF(AZ30&gt;0,MAXA(J$7:J29)+1,0)</f>
        <v>23</v>
      </c>
      <c r="K30" s="315">
        <f>IF(BA30&gt;0,MAXA(K$7:K29)+1,0)</f>
        <v>23</v>
      </c>
      <c r="L30" s="315">
        <f>IF(BB30&gt;0,MAXA(L$7:L29)+1,0)</f>
        <v>23</v>
      </c>
      <c r="M30" s="315">
        <f>IF(BC30&gt;0,MAXA(M$7:M29)+1,0)</f>
        <v>23</v>
      </c>
      <c r="N30" s="315">
        <f>IF(BD30&gt;0,MAXA(N$7:N29)+1,0)</f>
        <v>23</v>
      </c>
      <c r="O30" s="315">
        <f>IF(BE30&gt;0,MAXA(O$7:O29)+1,0)</f>
        <v>23</v>
      </c>
      <c r="P30" s="315">
        <f>IF(BF30&gt;0,MAXA(P$7:P29)+1,0)</f>
        <v>23</v>
      </c>
      <c r="Q30" s="315">
        <f>IF(BG30&gt;0,MAXA(Q$7:Q29)+1,0)</f>
        <v>23</v>
      </c>
      <c r="R30" s="315">
        <f>IF(BH30&gt;0,MAXA(R$7:R29)+1,0)</f>
        <v>23</v>
      </c>
      <c r="S30" s="315">
        <f>IF(BI30&gt;0,MAXA(S$7:S29)+1,0)</f>
        <v>23</v>
      </c>
      <c r="T30" s="315">
        <f>IF(BJ30&gt;0,MAXA(T$7:T29)+1,0)</f>
        <v>23</v>
      </c>
      <c r="U30" s="315">
        <f>IF(BK30&gt;0,MAXA(U$7:U29)+1,0)</f>
        <v>23</v>
      </c>
      <c r="V30" s="315">
        <f>IF(BL30&gt;0,MAXA(V$7:V29)+1,0)</f>
        <v>23</v>
      </c>
      <c r="W30" s="315">
        <f>IF(BM30&gt;0,MAXA(W$7:W29)+1,0)</f>
        <v>23</v>
      </c>
      <c r="X30" s="315">
        <f>IF(BN30&gt;0,MAXA(X$7:X29)+1,0)</f>
        <v>23</v>
      </c>
      <c r="Y30" s="315">
        <f>IF(BO30&gt;0,MAXA(Y$7:Y29)+1,0)</f>
        <v>23</v>
      </c>
      <c r="Z30" s="315">
        <f>IF(BP30&gt;0,MAXA(Z$7:Z29)+1,0)</f>
        <v>23</v>
      </c>
      <c r="AA30" s="315">
        <f>IF(BQ30&gt;0,MAXA(AA$7:AA29)+1,0)</f>
        <v>23</v>
      </c>
      <c r="AB30" s="315">
        <f>IF(BR30&gt;0,MAXA(AB$7:AB29)+1,0)</f>
        <v>23</v>
      </c>
      <c r="AC30" s="315">
        <f t="shared" si="25"/>
        <v>1</v>
      </c>
      <c r="AD30" s="315">
        <f t="shared" si="26"/>
        <v>1</v>
      </c>
      <c r="AE30" s="352">
        <f t="shared" si="27"/>
        <v>1</v>
      </c>
      <c r="AF30" s="352">
        <f t="shared" si="28"/>
        <v>0</v>
      </c>
      <c r="AG30" s="352">
        <f>IF(AND(B30&gt;0,AH30=0),COUNTIF(AI$7:AI30,AO30),SUM(AH$7:AH30))</f>
        <v>1</v>
      </c>
      <c r="AH30" s="352">
        <f t="shared" si="29"/>
        <v>0</v>
      </c>
      <c r="AI30" s="352">
        <f t="shared" si="30"/>
        <v>0</v>
      </c>
      <c r="AJ30" s="315">
        <f t="shared" si="22"/>
        <v>24</v>
      </c>
      <c r="AK30" s="364"/>
      <c r="AL30" s="365">
        <f t="shared" si="20"/>
        <v>0</v>
      </c>
      <c r="AM30" s="366" t="str">
        <f>IF(Labour!AY40="","",Labour!AY40)</f>
        <v/>
      </c>
      <c r="AN30" s="367"/>
      <c r="AO30" s="368"/>
      <c r="AP30" s="359"/>
      <c r="AQ30" s="369"/>
      <c r="AR30" s="371"/>
      <c r="AS30" s="370" t="str">
        <f>IF(AM30="","",SUM(Labour!$BF40:$BH40))</f>
        <v/>
      </c>
      <c r="AT30" s="370" t="str">
        <f>IF(AM30="","",SUM(Labour!$BL40:$BN40))</f>
        <v/>
      </c>
      <c r="AU30" s="370" t="str">
        <f>IF(AM30="","",SUM(Labour!$BR40:$BT40))</f>
        <v/>
      </c>
      <c r="AV30" s="370" t="str">
        <f>IF(AM30="","",SUM(Labour!$BR40:$BT40))</f>
        <v/>
      </c>
      <c r="AW30" s="370" t="str">
        <f>IF(AM30="","",SUM(Labour!$CD40:$CF40))</f>
        <v/>
      </c>
      <c r="AX30" s="370" t="str">
        <f>IF(AM30="","",SUM(Labour!$CJ40:$CL40))</f>
        <v/>
      </c>
      <c r="AY30" s="370" t="str">
        <f>IF(AM30="","",SUM(Labour!$CP40:$CR40))</f>
        <v/>
      </c>
      <c r="AZ30" s="370" t="str">
        <f>IF(AM30="","",SUM(Labour!$CV40:$CX40))</f>
        <v/>
      </c>
      <c r="BA30" s="370" t="str">
        <f>IF(AM30="","",SUM(Labour!$DB40:$DD40))</f>
        <v/>
      </c>
      <c r="BB30" s="370" t="str">
        <f>IF(AM30="","",SUM(Labour!$DH40:$DJ40))</f>
        <v/>
      </c>
      <c r="BC30" s="370" t="str">
        <f>IF(AM30="","",SUM(Labour!$DN40:$DP40))</f>
        <v/>
      </c>
      <c r="BD30" s="370" t="str">
        <f>IF(AM30="","",SUM(Labour!$DT40:$DV40))</f>
        <v/>
      </c>
      <c r="BE30" s="370" t="str">
        <f>IF(AM30="","",SUM(Labour!$DZ40:$EB40))</f>
        <v/>
      </c>
      <c r="BF30" s="370" t="str">
        <f>IF(AM30="","",SUM(Labour!$EF40:$EH40))</f>
        <v/>
      </c>
      <c r="BG30" s="370" t="str">
        <f>IF(AM30="","",SUM(Labour!$EL40:$EN40))</f>
        <v/>
      </c>
      <c r="BH30" s="370" t="str">
        <f>IF(AM30="","",SUM(Labour!$ER40:$ET40))</f>
        <v/>
      </c>
      <c r="BI30" s="370" t="str">
        <f>IF(AM30="","",SUM(Labour!$EX40:$EZ40))</f>
        <v/>
      </c>
      <c r="BJ30" s="370" t="str">
        <f>IF(AM30="","",SUM(Labour!$FD40:$FF40))</f>
        <v/>
      </c>
      <c r="BK30" s="370" t="str">
        <f>IF(AM30="","",SUM(Labour!$FJ40:$FL40))</f>
        <v/>
      </c>
      <c r="BL30" s="370" t="str">
        <f>IF(AM30="","",SUM(Labour!$FP40:$FR40))</f>
        <v/>
      </c>
      <c r="BM30" s="370" t="str">
        <f>IF(AM30="","",SUM(Labour!$FV40:$FX40))</f>
        <v/>
      </c>
      <c r="BN30" s="370" t="str">
        <f>IF(AM30="","",SUM(Labour!$GB40:$GD40))</f>
        <v/>
      </c>
      <c r="BO30" s="370" t="str">
        <f>IF(AM30="","",SUM(Labour!$GH40:$GJ40))</f>
        <v/>
      </c>
      <c r="BP30" s="370" t="str">
        <f>IF(AM30="","",SUM(Labour!$GN40:$GP40))</f>
        <v/>
      </c>
      <c r="BQ30" s="370" t="str">
        <f>IF(AM30="","",SUM(Labour!$GT40:$GV40))</f>
        <v/>
      </c>
      <c r="BR30" s="370" t="str">
        <f>IF(AM30="","",SUM(Labour!$GZ40:$HB40))</f>
        <v/>
      </c>
      <c r="BU30" s="315" t="s">
        <v>293</v>
      </c>
      <c r="BV30" s="315">
        <f t="shared" si="23"/>
        <v>0</v>
      </c>
      <c r="BW30" s="315">
        <f>V_CostCode</f>
        <v>0</v>
      </c>
      <c r="BX30" s="315" t="str">
        <f>V_Description</f>
        <v/>
      </c>
      <c r="BY30" s="315">
        <f>SUM(Vhours)</f>
        <v>0</v>
      </c>
      <c r="CA30" s="315">
        <f>SUMIFS(AS29:BR29,AS22:BR22,EQUIP_Export[[#This Row],[Section]])</f>
        <v>0</v>
      </c>
    </row>
    <row r="31" spans="1:79" ht="15" customHeight="1" x14ac:dyDescent="0.25">
      <c r="A31" s="352">
        <f t="shared" si="24"/>
        <v>1</v>
      </c>
      <c r="B31" s="315">
        <f>IF(ISTEXT(AK31),MAXA(B$7:B30)+1,0)</f>
        <v>0</v>
      </c>
      <c r="C31" s="315">
        <f>IF(AS31&gt;0,MAXA(C$7:C30)+1,0)</f>
        <v>24</v>
      </c>
      <c r="D31" s="315">
        <f>IF(AT31&gt;0,MAXA(D$7:D30)+1,0)</f>
        <v>24</v>
      </c>
      <c r="E31" s="315">
        <f>IF(AU31&gt;0,MAXA(E$7:E30)+1,0)</f>
        <v>24</v>
      </c>
      <c r="F31" s="315">
        <f>IF(AV31&gt;0,MAXA(F$7:F30)+1,0)</f>
        <v>24</v>
      </c>
      <c r="G31" s="315">
        <f>IF(AW31&gt;0,MAXA(G$7:G30)+1,0)</f>
        <v>24</v>
      </c>
      <c r="H31" s="315">
        <f>IF(AX31&gt;0,MAXA(H$7:H30)+1,0)</f>
        <v>24</v>
      </c>
      <c r="I31" s="315">
        <f>IF(AY31&gt;0,MAXA(I$7:I30)+1,0)</f>
        <v>24</v>
      </c>
      <c r="J31" s="315">
        <f>IF(AZ31&gt;0,MAXA(J$7:J30)+1,0)</f>
        <v>24</v>
      </c>
      <c r="K31" s="315">
        <f>IF(BA31&gt;0,MAXA(K$7:K30)+1,0)</f>
        <v>24</v>
      </c>
      <c r="L31" s="315">
        <f>IF(BB31&gt;0,MAXA(L$7:L30)+1,0)</f>
        <v>24</v>
      </c>
      <c r="M31" s="315">
        <f>IF(BC31&gt;0,MAXA(M$7:M30)+1,0)</f>
        <v>24</v>
      </c>
      <c r="N31" s="315">
        <f>IF(BD31&gt;0,MAXA(N$7:N30)+1,0)</f>
        <v>24</v>
      </c>
      <c r="O31" s="315">
        <f>IF(BE31&gt;0,MAXA(O$7:O30)+1,0)</f>
        <v>24</v>
      </c>
      <c r="P31" s="315">
        <f>IF(BF31&gt;0,MAXA(P$7:P30)+1,0)</f>
        <v>24</v>
      </c>
      <c r="Q31" s="315">
        <f>IF(BG31&gt;0,MAXA(Q$7:Q30)+1,0)</f>
        <v>24</v>
      </c>
      <c r="R31" s="315">
        <f>IF(BH31&gt;0,MAXA(R$7:R30)+1,0)</f>
        <v>24</v>
      </c>
      <c r="S31" s="315">
        <f>IF(BI31&gt;0,MAXA(S$7:S30)+1,0)</f>
        <v>24</v>
      </c>
      <c r="T31" s="315">
        <f>IF(BJ31&gt;0,MAXA(T$7:T30)+1,0)</f>
        <v>24</v>
      </c>
      <c r="U31" s="315">
        <f>IF(BK31&gt;0,MAXA(U$7:U30)+1,0)</f>
        <v>24</v>
      </c>
      <c r="V31" s="315">
        <f>IF(BL31&gt;0,MAXA(V$7:V30)+1,0)</f>
        <v>24</v>
      </c>
      <c r="W31" s="315">
        <f>IF(BM31&gt;0,MAXA(W$7:W30)+1,0)</f>
        <v>24</v>
      </c>
      <c r="X31" s="315">
        <f>IF(BN31&gt;0,MAXA(X$7:X30)+1,0)</f>
        <v>24</v>
      </c>
      <c r="Y31" s="315">
        <f>IF(BO31&gt;0,MAXA(Y$7:Y30)+1,0)</f>
        <v>24</v>
      </c>
      <c r="Z31" s="315">
        <f>IF(BP31&gt;0,MAXA(Z$7:Z30)+1,0)</f>
        <v>24</v>
      </c>
      <c r="AA31" s="315">
        <f>IF(BQ31&gt;0,MAXA(AA$7:AA30)+1,0)</f>
        <v>24</v>
      </c>
      <c r="AB31" s="315">
        <f>IF(BR31&gt;0,MAXA(AB$7:AB30)+1,0)</f>
        <v>24</v>
      </c>
      <c r="AC31" s="315">
        <f t="shared" si="25"/>
        <v>1</v>
      </c>
      <c r="AD31" s="315">
        <f t="shared" si="26"/>
        <v>1</v>
      </c>
      <c r="AE31" s="352">
        <f t="shared" si="27"/>
        <v>1</v>
      </c>
      <c r="AF31" s="352">
        <f t="shared" si="28"/>
        <v>0</v>
      </c>
      <c r="AG31" s="352">
        <f>IF(AND(B31&gt;0,AH31=0),COUNTIF(AI$7:AI31,AO31),SUM(AH$7:AH31))</f>
        <v>1</v>
      </c>
      <c r="AH31" s="352">
        <f t="shared" si="29"/>
        <v>0</v>
      </c>
      <c r="AI31" s="352">
        <f t="shared" si="30"/>
        <v>0</v>
      </c>
      <c r="AJ31" s="315">
        <f t="shared" si="22"/>
        <v>25</v>
      </c>
      <c r="AK31" s="364"/>
      <c r="AL31" s="365">
        <f>SUM(AR31:BF31)</f>
        <v>0</v>
      </c>
      <c r="AM31" s="366" t="str">
        <f>IF(Labour!AY41="","",Labour!AY41)</f>
        <v/>
      </c>
      <c r="AN31" s="367"/>
      <c r="AO31" s="368"/>
      <c r="AP31" s="359"/>
      <c r="AQ31" s="369"/>
      <c r="AR31" s="371"/>
      <c r="AS31" s="370" t="str">
        <f>IF(AM31="","",SUM(Labour!$BF41:$BH41))</f>
        <v/>
      </c>
      <c r="AT31" s="370" t="str">
        <f>IF(AM31="","",SUM(Labour!$BL41:$BN41))</f>
        <v/>
      </c>
      <c r="AU31" s="370" t="str">
        <f>IF(AM31="","",SUM(Labour!$BR41:$BT41))</f>
        <v/>
      </c>
      <c r="AV31" s="370" t="str">
        <f>IF(AM31="","",SUM(Labour!$BR41:$BT41))</f>
        <v/>
      </c>
      <c r="AW31" s="370" t="str">
        <f>IF(AM31="","",SUM(Labour!$CD41:$CF41))</f>
        <v/>
      </c>
      <c r="AX31" s="370" t="str">
        <f>IF(AM31="","",SUM(Labour!$CJ41:$CL41))</f>
        <v/>
      </c>
      <c r="AY31" s="370" t="str">
        <f>IF(AM31="","",SUM(Labour!$CP41:$CR41))</f>
        <v/>
      </c>
      <c r="AZ31" s="370" t="str">
        <f>IF(AM31="","",SUM(Labour!$CV41:$CX41))</f>
        <v/>
      </c>
      <c r="BA31" s="370" t="str">
        <f>IF(AM31="","",SUM(Labour!$DB41:$DD41))</f>
        <v/>
      </c>
      <c r="BB31" s="370" t="str">
        <f>IF(AM31="","",SUM(Labour!$DH41:$DJ41))</f>
        <v/>
      </c>
      <c r="BC31" s="370" t="str">
        <f>IF(AM31="","",SUM(Labour!$DN41:$DP41))</f>
        <v/>
      </c>
      <c r="BD31" s="370" t="str">
        <f>IF(AM31="","",SUM(Labour!$DT41:$DV41))</f>
        <v/>
      </c>
      <c r="BE31" s="370" t="str">
        <f>IF(AM31="","",SUM(Labour!$DZ41:$EB41))</f>
        <v/>
      </c>
      <c r="BF31" s="370" t="str">
        <f>IF(AM31="","",SUM(Labour!$EF41:$EH41))</f>
        <v/>
      </c>
      <c r="BG31" s="370" t="str">
        <f>IF(AM31="","",SUM(Labour!$EL41:$EN41))</f>
        <v/>
      </c>
      <c r="BH31" s="370" t="str">
        <f>IF(AM31="","",SUM(Labour!$ER41:$ET41))</f>
        <v/>
      </c>
      <c r="BI31" s="370" t="str">
        <f>IF(AM31="","",SUM(Labour!$EX41:$EZ41))</f>
        <v/>
      </c>
      <c r="BJ31" s="370" t="str">
        <f>IF(AM31="","",SUM(Labour!$FD41:$FF41))</f>
        <v/>
      </c>
      <c r="BK31" s="370" t="str">
        <f>IF(AM31="","",SUM(Labour!$FJ41:$FL41))</f>
        <v/>
      </c>
      <c r="BL31" s="370" t="str">
        <f>IF(AM31="","",SUM(Labour!$FP41:$FR41))</f>
        <v/>
      </c>
      <c r="BM31" s="370" t="str">
        <f>IF(AM31="","",SUM(Labour!$FV41:$FX41))</f>
        <v/>
      </c>
      <c r="BN31" s="370" t="str">
        <f>IF(AM31="","",SUM(Labour!$GB41:$GD41))</f>
        <v/>
      </c>
      <c r="BO31" s="370" t="str">
        <f>IF(AM31="","",SUM(Labour!$GH41:$GJ41))</f>
        <v/>
      </c>
      <c r="BP31" s="370" t="str">
        <f>IF(AM31="","",SUM(Labour!$GN41:$GP41))</f>
        <v/>
      </c>
      <c r="BQ31" s="370" t="str">
        <f>IF(AM31="","",SUM(Labour!$GT41:$GV41))</f>
        <v/>
      </c>
      <c r="BR31" s="370" t="str">
        <f>IF(AM31="","",SUM(Labour!$GZ41:$HB41))</f>
        <v/>
      </c>
      <c r="BU31" s="315" t="s">
        <v>294</v>
      </c>
      <c r="BV31" s="315">
        <f t="shared" si="23"/>
        <v>0</v>
      </c>
      <c r="BW31" s="315">
        <f>W_CostCode</f>
        <v>0</v>
      </c>
      <c r="BX31" s="315" t="str">
        <f>W_Description</f>
        <v/>
      </c>
      <c r="BY31" s="315">
        <f>SUM(Whours)</f>
        <v>0</v>
      </c>
      <c r="CA31" s="315">
        <f>SUMIFS(AS30:BR30,AS23:BR23,EQUIP_Export[[#This Row],[Section]])</f>
        <v>0</v>
      </c>
    </row>
    <row r="32" spans="1:79" ht="15" customHeight="1" x14ac:dyDescent="0.25">
      <c r="A32" s="352">
        <f t="shared" si="24"/>
        <v>1</v>
      </c>
      <c r="B32" s="315">
        <f>IF(ISTEXT(AK32),MAXA(B$7:B31)+1,0)</f>
        <v>0</v>
      </c>
      <c r="C32" s="315">
        <f>IF(AS32&gt;0,MAXA(C$7:C31)+1,0)</f>
        <v>25</v>
      </c>
      <c r="D32" s="315">
        <f>IF(AT32&gt;0,MAXA(D$7:D31)+1,0)</f>
        <v>25</v>
      </c>
      <c r="E32" s="315">
        <f>IF(AU32&gt;0,MAXA(E$7:E31)+1,0)</f>
        <v>25</v>
      </c>
      <c r="F32" s="315">
        <f>IF(AV32&gt;0,MAXA(F$7:F31)+1,0)</f>
        <v>25</v>
      </c>
      <c r="G32" s="315">
        <f>IF(AW32&gt;0,MAXA(G$7:G31)+1,0)</f>
        <v>25</v>
      </c>
      <c r="H32" s="315">
        <f>IF(AX32&gt;0,MAXA(H$7:H31)+1,0)</f>
        <v>25</v>
      </c>
      <c r="I32" s="315">
        <f>IF(AY32&gt;0,MAXA(I$7:I31)+1,0)</f>
        <v>25</v>
      </c>
      <c r="J32" s="315">
        <f>IF(AZ32&gt;0,MAXA(J$7:J31)+1,0)</f>
        <v>25</v>
      </c>
      <c r="K32" s="315">
        <f>IF(BA32&gt;0,MAXA(K$7:K31)+1,0)</f>
        <v>25</v>
      </c>
      <c r="L32" s="315">
        <f>IF(BB32&gt;0,MAXA(L$7:L31)+1,0)</f>
        <v>25</v>
      </c>
      <c r="M32" s="315">
        <f>IF(BC32&gt;0,MAXA(M$7:M31)+1,0)</f>
        <v>25</v>
      </c>
      <c r="N32" s="315">
        <f>IF(BD32&gt;0,MAXA(N$7:N31)+1,0)</f>
        <v>25</v>
      </c>
      <c r="O32" s="315">
        <f>IF(BE32&gt;0,MAXA(O$7:O31)+1,0)</f>
        <v>25</v>
      </c>
      <c r="P32" s="315">
        <f>IF(BF32&gt;0,MAXA(P$7:P31)+1,0)</f>
        <v>25</v>
      </c>
      <c r="Q32" s="315">
        <f>IF(BG32&gt;0,MAXA(Q$7:Q31)+1,0)</f>
        <v>25</v>
      </c>
      <c r="R32" s="315">
        <f>IF(BH32&gt;0,MAXA(R$7:R31)+1,0)</f>
        <v>25</v>
      </c>
      <c r="S32" s="315">
        <f>IF(BI32&gt;0,MAXA(S$7:S31)+1,0)</f>
        <v>25</v>
      </c>
      <c r="T32" s="315">
        <f>IF(BJ32&gt;0,MAXA(T$7:T31)+1,0)</f>
        <v>25</v>
      </c>
      <c r="U32" s="315">
        <f>IF(BK32&gt;0,MAXA(U$7:U31)+1,0)</f>
        <v>25</v>
      </c>
      <c r="V32" s="315">
        <f>IF(BL32&gt;0,MAXA(V$7:V31)+1,0)</f>
        <v>25</v>
      </c>
      <c r="W32" s="315">
        <f>IF(BM32&gt;0,MAXA(W$7:W31)+1,0)</f>
        <v>25</v>
      </c>
      <c r="X32" s="315">
        <f>IF(BN32&gt;0,MAXA(X$7:X31)+1,0)</f>
        <v>25</v>
      </c>
      <c r="Y32" s="315">
        <f>IF(BO32&gt;0,MAXA(Y$7:Y31)+1,0)</f>
        <v>25</v>
      </c>
      <c r="Z32" s="315">
        <f>IF(BP32&gt;0,MAXA(Z$7:Z31)+1,0)</f>
        <v>25</v>
      </c>
      <c r="AA32" s="315">
        <f>IF(BQ32&gt;0,MAXA(AA$7:AA31)+1,0)</f>
        <v>25</v>
      </c>
      <c r="AB32" s="315">
        <f>IF(BR32&gt;0,MAXA(AB$7:AB31)+1,0)</f>
        <v>25</v>
      </c>
      <c r="AC32" s="315">
        <f t="shared" si="25"/>
        <v>1</v>
      </c>
      <c r="AD32" s="315">
        <f t="shared" si="26"/>
        <v>1</v>
      </c>
      <c r="AE32" s="352">
        <f t="shared" si="27"/>
        <v>1</v>
      </c>
      <c r="AF32" s="352">
        <f t="shared" si="28"/>
        <v>0</v>
      </c>
      <c r="AG32" s="352">
        <f>IF(AND(B32&gt;0,AH32=0),COUNTIF(AI$7:AI32,AO32),SUM(AH$7:AH32))</f>
        <v>1</v>
      </c>
      <c r="AH32" s="352">
        <f t="shared" si="29"/>
        <v>0</v>
      </c>
      <c r="AI32" s="352">
        <f t="shared" si="30"/>
        <v>0</v>
      </c>
      <c r="AJ32" s="315">
        <f t="shared" si="22"/>
        <v>26</v>
      </c>
      <c r="AK32" s="364"/>
      <c r="AL32" s="365">
        <f t="shared" si="20"/>
        <v>0</v>
      </c>
      <c r="AM32" s="366" t="str">
        <f>IF(Labour!AY42="","",Labour!AY42)</f>
        <v/>
      </c>
      <c r="AN32" s="367"/>
      <c r="AO32" s="368"/>
      <c r="AP32" s="359"/>
      <c r="AQ32" s="369"/>
      <c r="AR32" s="371"/>
      <c r="AS32" s="370" t="str">
        <f>IF(AM32="","",SUM(Labour!$BF42:$BH42))</f>
        <v/>
      </c>
      <c r="AT32" s="370" t="str">
        <f>IF(AM32="","",SUM(Labour!$BL42:$BN42))</f>
        <v/>
      </c>
      <c r="AU32" s="370" t="str">
        <f>IF(AM32="","",SUM(Labour!$BR42:$BT42))</f>
        <v/>
      </c>
      <c r="AV32" s="370" t="str">
        <f>IF(AM32="","",SUM(Labour!$BR42:$BT42))</f>
        <v/>
      </c>
      <c r="AW32" s="370" t="str">
        <f>IF(AM32="","",SUM(Labour!$CD42:$CF42))</f>
        <v/>
      </c>
      <c r="AX32" s="370" t="str">
        <f>IF(AM32="","",SUM(Labour!$CJ42:$CL42))</f>
        <v/>
      </c>
      <c r="AY32" s="370" t="str">
        <f>IF(AM32="","",SUM(Labour!$CP42:$CR42))</f>
        <v/>
      </c>
      <c r="AZ32" s="370" t="str">
        <f>IF(AM32="","",SUM(Labour!$CV42:$CX42))</f>
        <v/>
      </c>
      <c r="BA32" s="370" t="str">
        <f>IF(AM32="","",SUM(Labour!$DB42:$DD42))</f>
        <v/>
      </c>
      <c r="BB32" s="370" t="str">
        <f>IF(AM32="","",SUM(Labour!$DH42:$DJ42))</f>
        <v/>
      </c>
      <c r="BC32" s="370" t="str">
        <f>IF(AM32="","",SUM(Labour!$DN42:$DP42))</f>
        <v/>
      </c>
      <c r="BD32" s="370" t="str">
        <f>IF(AM32="","",SUM(Labour!$DT42:$DV42))</f>
        <v/>
      </c>
      <c r="BE32" s="370" t="str">
        <f>IF(AM32="","",SUM(Labour!$DZ42:$EB42))</f>
        <v/>
      </c>
      <c r="BF32" s="370" t="str">
        <f>IF(AM32="","",SUM(Labour!$EF42:$EH42))</f>
        <v/>
      </c>
      <c r="BG32" s="370" t="str">
        <f>IF(AM32="","",SUM(Labour!$EL42:$EN42))</f>
        <v/>
      </c>
      <c r="BH32" s="370" t="str">
        <f>IF(AM32="","",SUM(Labour!$ER42:$ET42))</f>
        <v/>
      </c>
      <c r="BI32" s="370" t="str">
        <f>IF(AM32="","",SUM(Labour!$EX42:$EZ42))</f>
        <v/>
      </c>
      <c r="BJ32" s="370" t="str">
        <f>IF(AM32="","",SUM(Labour!$FD42:$FF42))</f>
        <v/>
      </c>
      <c r="BK32" s="370" t="str">
        <f>IF(AM32="","",SUM(Labour!$FJ42:$FL42))</f>
        <v/>
      </c>
      <c r="BL32" s="370" t="str">
        <f>IF(AM32="","",SUM(Labour!$FP42:$FR42))</f>
        <v/>
      </c>
      <c r="BM32" s="370" t="str">
        <f>IF(AM32="","",SUM(Labour!$FV42:$FX42))</f>
        <v/>
      </c>
      <c r="BN32" s="370" t="str">
        <f>IF(AM32="","",SUM(Labour!$GB42:$GD42))</f>
        <v/>
      </c>
      <c r="BO32" s="370" t="str">
        <f>IF(AM32="","",SUM(Labour!$GH42:$GJ42))</f>
        <v/>
      </c>
      <c r="BP32" s="370" t="str">
        <f>IF(AM32="","",SUM(Labour!$GN42:$GP42))</f>
        <v/>
      </c>
      <c r="BQ32" s="370" t="str">
        <f>IF(AM32="","",SUM(Labour!$GT42:$GV42))</f>
        <v/>
      </c>
      <c r="BR32" s="370" t="str">
        <f>IF(AM32="","",SUM(Labour!$GZ42:$HB42))</f>
        <v/>
      </c>
      <c r="BU32" s="315" t="s">
        <v>297</v>
      </c>
      <c r="BV32" s="315">
        <f t="shared" si="23"/>
        <v>0</v>
      </c>
      <c r="BW32" s="315">
        <f>X_CostCode</f>
        <v>0</v>
      </c>
      <c r="BX32" s="315" t="str">
        <f>X_Description</f>
        <v/>
      </c>
      <c r="BY32" s="315">
        <f>SUM(Xhours)</f>
        <v>0</v>
      </c>
      <c r="CA32" s="315">
        <f>SUMIFS(AS31:BR31,AS24:BR24,EQUIP_Export[[#This Row],[Section]])</f>
        <v>0</v>
      </c>
    </row>
    <row r="33" spans="1:79" ht="15" customHeight="1" x14ac:dyDescent="0.25">
      <c r="A33" s="352">
        <f t="shared" si="24"/>
        <v>1</v>
      </c>
      <c r="B33" s="315">
        <f>IF(ISTEXT(AK33),MAXA(B$7:B32)+1,0)</f>
        <v>0</v>
      </c>
      <c r="C33" s="315">
        <f>IF(AS33&gt;0,MAXA(C$7:C32)+1,0)</f>
        <v>26</v>
      </c>
      <c r="D33" s="315">
        <f>IF(AT33&gt;0,MAXA(D$7:D32)+1,0)</f>
        <v>26</v>
      </c>
      <c r="E33" s="315">
        <f>IF(AU33&gt;0,MAXA(E$7:E32)+1,0)</f>
        <v>26</v>
      </c>
      <c r="F33" s="315">
        <f>IF(AV33&gt;0,MAXA(F$7:F32)+1,0)</f>
        <v>26</v>
      </c>
      <c r="G33" s="315">
        <f>IF(AW33&gt;0,MAXA(G$7:G32)+1,0)</f>
        <v>26</v>
      </c>
      <c r="H33" s="315">
        <f>IF(AX33&gt;0,MAXA(H$7:H32)+1,0)</f>
        <v>26</v>
      </c>
      <c r="I33" s="315">
        <f>IF(AY33&gt;0,MAXA(I$7:I32)+1,0)</f>
        <v>26</v>
      </c>
      <c r="J33" s="315">
        <f>IF(AZ33&gt;0,MAXA(J$7:J32)+1,0)</f>
        <v>26</v>
      </c>
      <c r="K33" s="315">
        <f>IF(BA33&gt;0,MAXA(K$7:K32)+1,0)</f>
        <v>26</v>
      </c>
      <c r="L33" s="315">
        <f>IF(BB33&gt;0,MAXA(L$7:L32)+1,0)</f>
        <v>26</v>
      </c>
      <c r="M33" s="315">
        <f>IF(BC33&gt;0,MAXA(M$7:M32)+1,0)</f>
        <v>26</v>
      </c>
      <c r="N33" s="315">
        <f>IF(BD33&gt;0,MAXA(N$7:N32)+1,0)</f>
        <v>26</v>
      </c>
      <c r="O33" s="315">
        <f>IF(BE33&gt;0,MAXA(O$7:O32)+1,0)</f>
        <v>26</v>
      </c>
      <c r="P33" s="315">
        <f>IF(BF33&gt;0,MAXA(P$7:P32)+1,0)</f>
        <v>26</v>
      </c>
      <c r="Q33" s="315">
        <f>IF(BG33&gt;0,MAXA(Q$7:Q32)+1,0)</f>
        <v>26</v>
      </c>
      <c r="R33" s="315">
        <f>IF(BH33&gt;0,MAXA(R$7:R32)+1,0)</f>
        <v>26</v>
      </c>
      <c r="S33" s="315">
        <f>IF(BI33&gt;0,MAXA(S$7:S32)+1,0)</f>
        <v>26</v>
      </c>
      <c r="T33" s="315">
        <f>IF(BJ33&gt;0,MAXA(T$7:T32)+1,0)</f>
        <v>26</v>
      </c>
      <c r="U33" s="315">
        <f>IF(BK33&gt;0,MAXA(U$7:U32)+1,0)</f>
        <v>26</v>
      </c>
      <c r="V33" s="315">
        <f>IF(BL33&gt;0,MAXA(V$7:V32)+1,0)</f>
        <v>26</v>
      </c>
      <c r="W33" s="315">
        <f>IF(BM33&gt;0,MAXA(W$7:W32)+1,0)</f>
        <v>26</v>
      </c>
      <c r="X33" s="315">
        <f>IF(BN33&gt;0,MAXA(X$7:X32)+1,0)</f>
        <v>26</v>
      </c>
      <c r="Y33" s="315">
        <f>IF(BO33&gt;0,MAXA(Y$7:Y32)+1,0)</f>
        <v>26</v>
      </c>
      <c r="Z33" s="315">
        <f>IF(BP33&gt;0,MAXA(Z$7:Z32)+1,0)</f>
        <v>26</v>
      </c>
      <c r="AA33" s="315">
        <f>IF(BQ33&gt;0,MAXA(AA$7:AA32)+1,0)</f>
        <v>26</v>
      </c>
      <c r="AB33" s="315">
        <f>IF(BR33&gt;0,MAXA(AB$7:AB32)+1,0)</f>
        <v>26</v>
      </c>
      <c r="AC33" s="315">
        <f t="shared" si="25"/>
        <v>1</v>
      </c>
      <c r="AD33" s="315">
        <f t="shared" si="26"/>
        <v>1</v>
      </c>
      <c r="AE33" s="352">
        <f t="shared" si="27"/>
        <v>1</v>
      </c>
      <c r="AF33" s="352">
        <f t="shared" si="28"/>
        <v>0</v>
      </c>
      <c r="AG33" s="352">
        <f>IF(AND(B33&gt;0,AH33=0),COUNTIF(AI$7:AI33,AO33),SUM(AH$7:AH33))</f>
        <v>1</v>
      </c>
      <c r="AH33" s="352">
        <f t="shared" si="29"/>
        <v>0</v>
      </c>
      <c r="AI33" s="352">
        <f t="shared" si="30"/>
        <v>0</v>
      </c>
      <c r="AJ33" s="315">
        <f t="shared" si="22"/>
        <v>27</v>
      </c>
      <c r="AK33" s="364"/>
      <c r="AL33" s="365">
        <f t="shared" si="20"/>
        <v>0</v>
      </c>
      <c r="AM33" s="366" t="str">
        <f>IF(Labour!AY43="","",Labour!AY43)</f>
        <v/>
      </c>
      <c r="AN33" s="367"/>
      <c r="AO33" s="368"/>
      <c r="AP33" s="359"/>
      <c r="AQ33" s="369"/>
      <c r="AR33" s="371"/>
      <c r="AS33" s="370" t="str">
        <f>IF(AM33="","",SUM(Labour!$BF43:$BH43))</f>
        <v/>
      </c>
      <c r="AT33" s="370" t="str">
        <f>IF(AM33="","",SUM(Labour!$BL43:$BN43))</f>
        <v/>
      </c>
      <c r="AU33" s="370" t="str">
        <f>IF(AM33="","",SUM(Labour!$BR43:$BT43))</f>
        <v/>
      </c>
      <c r="AV33" s="370" t="str">
        <f>IF(AM33="","",SUM(Labour!$BR43:$BT43))</f>
        <v/>
      </c>
      <c r="AW33" s="370" t="str">
        <f>IF(AM33="","",SUM(Labour!$CD43:$CF43))</f>
        <v/>
      </c>
      <c r="AX33" s="370" t="str">
        <f>IF(AM33="","",SUM(Labour!$CJ43:$CL43))</f>
        <v/>
      </c>
      <c r="AY33" s="370" t="str">
        <f>IF(AM33="","",SUM(Labour!$CP43:$CR43))</f>
        <v/>
      </c>
      <c r="AZ33" s="370" t="str">
        <f>IF(AM33="","",SUM(Labour!$CV43:$CX43))</f>
        <v/>
      </c>
      <c r="BA33" s="370" t="str">
        <f>IF(AM33="","",SUM(Labour!$DB43:$DD43))</f>
        <v/>
      </c>
      <c r="BB33" s="370" t="str">
        <f>IF(AM33="","",SUM(Labour!$DH43:$DJ43))</f>
        <v/>
      </c>
      <c r="BC33" s="370" t="str">
        <f>IF(AM33="","",SUM(Labour!$DN43:$DP43))</f>
        <v/>
      </c>
      <c r="BD33" s="370" t="str">
        <f>IF(AM33="","",SUM(Labour!$DT43:$DV43))</f>
        <v/>
      </c>
      <c r="BE33" s="370" t="str">
        <f>IF(AM33="","",SUM(Labour!$DZ43:$EB43))</f>
        <v/>
      </c>
      <c r="BF33" s="370" t="str">
        <f>IF(AM33="","",SUM(Labour!$EF43:$EH43))</f>
        <v/>
      </c>
      <c r="BG33" s="370" t="str">
        <f>IF(AM33="","",SUM(Labour!$EL43:$EN43))</f>
        <v/>
      </c>
      <c r="BH33" s="370" t="str">
        <f>IF(AM33="","",SUM(Labour!$ER43:$ET43))</f>
        <v/>
      </c>
      <c r="BI33" s="370" t="str">
        <f>IF(AM33="","",SUM(Labour!$EX43:$EZ43))</f>
        <v/>
      </c>
      <c r="BJ33" s="370" t="str">
        <f>IF(AM33="","",SUM(Labour!$FD43:$FF43))</f>
        <v/>
      </c>
      <c r="BK33" s="370" t="str">
        <f>IF(AM33="","",SUM(Labour!$FJ43:$FL43))</f>
        <v/>
      </c>
      <c r="BL33" s="370" t="str">
        <f>IF(AM33="","",SUM(Labour!$FP43:$FR43))</f>
        <v/>
      </c>
      <c r="BM33" s="370" t="str">
        <f>IF(AM33="","",SUM(Labour!$FV43:$FX43))</f>
        <v/>
      </c>
      <c r="BN33" s="370" t="str">
        <f>IF(AM33="","",SUM(Labour!$GB43:$GD43))</f>
        <v/>
      </c>
      <c r="BO33" s="370" t="str">
        <f>IF(AM33="","",SUM(Labour!$GH43:$GJ43))</f>
        <v/>
      </c>
      <c r="BP33" s="370" t="str">
        <f>IF(AM33="","",SUM(Labour!$GN43:$GP43))</f>
        <v/>
      </c>
      <c r="BQ33" s="370" t="str">
        <f>IF(AM33="","",SUM(Labour!$GT43:$GV43))</f>
        <v/>
      </c>
      <c r="BR33" s="370" t="str">
        <f>IF(AM33="","",SUM(Labour!$GZ43:$HB43))</f>
        <v/>
      </c>
      <c r="BU33" s="315" t="s">
        <v>298</v>
      </c>
      <c r="BV33" s="315">
        <f t="shared" si="23"/>
        <v>0</v>
      </c>
      <c r="BW33" s="315">
        <f>Y_CostCode</f>
        <v>0</v>
      </c>
      <c r="BX33" s="315" t="str">
        <f>Y_Description</f>
        <v/>
      </c>
      <c r="BY33" s="315">
        <f>SUM(Yhours)</f>
        <v>0</v>
      </c>
      <c r="CA33" s="315">
        <f>SUMIFS(AS32:BR32,AS25:BR25,EQUIP_Export[[#This Row],[Section]])</f>
        <v>0</v>
      </c>
    </row>
    <row r="34" spans="1:79" ht="15" customHeight="1" x14ac:dyDescent="0.25">
      <c r="A34" s="352">
        <f t="shared" si="24"/>
        <v>1</v>
      </c>
      <c r="B34" s="315">
        <f>IF(ISTEXT(AK34),MAXA(B$7:B33)+1,0)</f>
        <v>0</v>
      </c>
      <c r="C34" s="315">
        <f>IF(AS34&gt;0,MAXA(C$7:C33)+1,0)</f>
        <v>27</v>
      </c>
      <c r="D34" s="315">
        <f>IF(AT34&gt;0,MAXA(D$7:D33)+1,0)</f>
        <v>27</v>
      </c>
      <c r="E34" s="315">
        <f>IF(AU34&gt;0,MAXA(E$7:E33)+1,0)</f>
        <v>27</v>
      </c>
      <c r="F34" s="315">
        <f>IF(AV34&gt;0,MAXA(F$7:F33)+1,0)</f>
        <v>27</v>
      </c>
      <c r="G34" s="315">
        <f>IF(AW34&gt;0,MAXA(G$7:G33)+1,0)</f>
        <v>27</v>
      </c>
      <c r="H34" s="315">
        <f>IF(AX34&gt;0,MAXA(H$7:H33)+1,0)</f>
        <v>27</v>
      </c>
      <c r="I34" s="315">
        <f>IF(AY34&gt;0,MAXA(I$7:I33)+1,0)</f>
        <v>27</v>
      </c>
      <c r="J34" s="315">
        <f>IF(AZ34&gt;0,MAXA(J$7:J33)+1,0)</f>
        <v>27</v>
      </c>
      <c r="K34" s="315">
        <f>IF(BA34&gt;0,MAXA(K$7:K33)+1,0)</f>
        <v>27</v>
      </c>
      <c r="L34" s="315">
        <f>IF(BB34&gt;0,MAXA(L$7:L33)+1,0)</f>
        <v>27</v>
      </c>
      <c r="M34" s="315">
        <f>IF(BC34&gt;0,MAXA(M$7:M33)+1,0)</f>
        <v>27</v>
      </c>
      <c r="N34" s="315">
        <f>IF(BD34&gt;0,MAXA(N$7:N33)+1,0)</f>
        <v>27</v>
      </c>
      <c r="O34" s="315">
        <f>IF(BE34&gt;0,MAXA(O$7:O33)+1,0)</f>
        <v>27</v>
      </c>
      <c r="P34" s="315">
        <f>IF(BF34&gt;0,MAXA(P$7:P33)+1,0)</f>
        <v>27</v>
      </c>
      <c r="Q34" s="315">
        <f>IF(BG34&gt;0,MAXA(Q$7:Q33)+1,0)</f>
        <v>27</v>
      </c>
      <c r="R34" s="315">
        <f>IF(BH34&gt;0,MAXA(R$7:R33)+1,0)</f>
        <v>27</v>
      </c>
      <c r="S34" s="315">
        <f>IF(BI34&gt;0,MAXA(S$7:S33)+1,0)</f>
        <v>27</v>
      </c>
      <c r="T34" s="315">
        <f>IF(BJ34&gt;0,MAXA(T$7:T33)+1,0)</f>
        <v>27</v>
      </c>
      <c r="U34" s="315">
        <f>IF(BK34&gt;0,MAXA(U$7:U33)+1,0)</f>
        <v>27</v>
      </c>
      <c r="V34" s="315">
        <f>IF(BL34&gt;0,MAXA(V$7:V33)+1,0)</f>
        <v>27</v>
      </c>
      <c r="W34" s="315">
        <f>IF(BM34&gt;0,MAXA(W$7:W33)+1,0)</f>
        <v>27</v>
      </c>
      <c r="X34" s="315">
        <f>IF(BN34&gt;0,MAXA(X$7:X33)+1,0)</f>
        <v>27</v>
      </c>
      <c r="Y34" s="315">
        <f>IF(BO34&gt;0,MAXA(Y$7:Y33)+1,0)</f>
        <v>27</v>
      </c>
      <c r="Z34" s="315">
        <f>IF(BP34&gt;0,MAXA(Z$7:Z33)+1,0)</f>
        <v>27</v>
      </c>
      <c r="AA34" s="315">
        <f>IF(BQ34&gt;0,MAXA(AA$7:AA33)+1,0)</f>
        <v>27</v>
      </c>
      <c r="AB34" s="315">
        <f>IF(BR34&gt;0,MAXA(AB$7:AB33)+1,0)</f>
        <v>27</v>
      </c>
      <c r="AC34" s="315">
        <f t="shared" si="25"/>
        <v>1</v>
      </c>
      <c r="AD34" s="315">
        <f t="shared" si="26"/>
        <v>1</v>
      </c>
      <c r="AE34" s="352">
        <f t="shared" si="27"/>
        <v>1</v>
      </c>
      <c r="AF34" s="352">
        <f t="shared" si="28"/>
        <v>0</v>
      </c>
      <c r="AG34" s="352">
        <f>IF(AND(B34&gt;0,AH34=0),COUNTIF(AI$7:AI34,AO34),SUM(AH$7:AH34))</f>
        <v>1</v>
      </c>
      <c r="AH34" s="352">
        <f t="shared" si="29"/>
        <v>0</v>
      </c>
      <c r="AI34" s="352">
        <f t="shared" si="30"/>
        <v>0</v>
      </c>
      <c r="AJ34" s="315">
        <f t="shared" si="22"/>
        <v>28</v>
      </c>
      <c r="AK34" s="364"/>
      <c r="AL34" s="365">
        <f t="shared" si="20"/>
        <v>0</v>
      </c>
      <c r="AM34" s="366" t="str">
        <f>IF(Labour!AY44="","",Labour!AY44)</f>
        <v/>
      </c>
      <c r="AN34" s="367"/>
      <c r="AO34" s="368"/>
      <c r="AP34" s="359"/>
      <c r="AQ34" s="369"/>
      <c r="AR34" s="371"/>
      <c r="AS34" s="370" t="str">
        <f>IF(AM34="","",SUM(Labour!$BF44:$BH44))</f>
        <v/>
      </c>
      <c r="AT34" s="370" t="str">
        <f>IF(AM34="","",SUM(Labour!$BL44:$BN44))</f>
        <v/>
      </c>
      <c r="AU34" s="370" t="str">
        <f>IF(AM34="","",SUM(Labour!$BR44:$BT44))</f>
        <v/>
      </c>
      <c r="AV34" s="370" t="str">
        <f>IF(AM34="","",SUM(Labour!$BR44:$BT44))</f>
        <v/>
      </c>
      <c r="AW34" s="370" t="str">
        <f>IF(AM34="","",SUM(Labour!$CD44:$CF44))</f>
        <v/>
      </c>
      <c r="AX34" s="370" t="str">
        <f>IF(AM34="","",SUM(Labour!$CJ44:$CL44))</f>
        <v/>
      </c>
      <c r="AY34" s="370" t="str">
        <f>IF(AM34="","",SUM(Labour!$CP44:$CR44))</f>
        <v/>
      </c>
      <c r="AZ34" s="370" t="str">
        <f>IF(AM34="","",SUM(Labour!$CV44:$CX44))</f>
        <v/>
      </c>
      <c r="BA34" s="370" t="str">
        <f>IF(AM34="","",SUM(Labour!$DB44:$DD44))</f>
        <v/>
      </c>
      <c r="BB34" s="370" t="str">
        <f>IF(AM34="","",SUM(Labour!$DH44:$DJ44))</f>
        <v/>
      </c>
      <c r="BC34" s="370" t="str">
        <f>IF(AM34="","",SUM(Labour!$DN44:$DP44))</f>
        <v/>
      </c>
      <c r="BD34" s="370" t="str">
        <f>IF(AM34="","",SUM(Labour!$DT44:$DV44))</f>
        <v/>
      </c>
      <c r="BE34" s="370" t="str">
        <f>IF(AM34="","",SUM(Labour!$DZ44:$EB44))</f>
        <v/>
      </c>
      <c r="BF34" s="370" t="str">
        <f>IF(AM34="","",SUM(Labour!$EF44:$EH44))</f>
        <v/>
      </c>
      <c r="BG34" s="370" t="str">
        <f>IF(AM34="","",SUM(Labour!$EL44:$EN44))</f>
        <v/>
      </c>
      <c r="BH34" s="370" t="str">
        <f>IF(AM34="","",SUM(Labour!$ER44:$ET44))</f>
        <v/>
      </c>
      <c r="BI34" s="370" t="str">
        <f>IF(AM34="","",SUM(Labour!$EX44:$EZ44))</f>
        <v/>
      </c>
      <c r="BJ34" s="370" t="str">
        <f>IF(AM34="","",SUM(Labour!$FD44:$FF44))</f>
        <v/>
      </c>
      <c r="BK34" s="370" t="str">
        <f>IF(AM34="","",SUM(Labour!$FJ44:$FL44))</f>
        <v/>
      </c>
      <c r="BL34" s="370" t="str">
        <f>IF(AM34="","",SUM(Labour!$FP44:$FR44))</f>
        <v/>
      </c>
      <c r="BM34" s="370" t="str">
        <f>IF(AM34="","",SUM(Labour!$FV44:$FX44))</f>
        <v/>
      </c>
      <c r="BN34" s="370" t="str">
        <f>IF(AM34="","",SUM(Labour!$GB44:$GD44))</f>
        <v/>
      </c>
      <c r="BO34" s="370" t="str">
        <f>IF(AM34="","",SUM(Labour!$GH44:$GJ44))</f>
        <v/>
      </c>
      <c r="BP34" s="370" t="str">
        <f>IF(AM34="","",SUM(Labour!$GN44:$GP44))</f>
        <v/>
      </c>
      <c r="BQ34" s="370" t="str">
        <f>IF(AM34="","",SUM(Labour!$GT44:$GV44))</f>
        <v/>
      </c>
      <c r="BR34" s="370" t="str">
        <f>IF(AM34="","",SUM(Labour!$GZ44:$HB44))</f>
        <v/>
      </c>
      <c r="BU34" s="315" t="s">
        <v>299</v>
      </c>
      <c r="BV34" s="315">
        <f t="shared" si="23"/>
        <v>0</v>
      </c>
      <c r="BW34" s="315">
        <f>Z_CostCode</f>
        <v>0</v>
      </c>
      <c r="BX34" s="315" t="str">
        <f>Z_Description</f>
        <v/>
      </c>
      <c r="BY34" s="315">
        <f>SUM(Zhours)</f>
        <v>0</v>
      </c>
      <c r="CA34" s="315">
        <f>SUMIFS(AS33:BR33,AS26:BR26,EQUIP_Export[[#This Row],[Section]])</f>
        <v>0</v>
      </c>
    </row>
    <row r="35" spans="1:79" ht="15" customHeight="1" x14ac:dyDescent="0.25">
      <c r="A35" s="352">
        <f t="shared" si="24"/>
        <v>1</v>
      </c>
      <c r="B35" s="315">
        <f>IF(ISTEXT(AK35),MAXA(B$7:B34)+1,0)</f>
        <v>0</v>
      </c>
      <c r="C35" s="315">
        <f>IF(AS35&gt;0,MAXA(C$7:C34)+1,0)</f>
        <v>28</v>
      </c>
      <c r="D35" s="315">
        <f>IF(AT35&gt;0,MAXA(D$7:D34)+1,0)</f>
        <v>28</v>
      </c>
      <c r="E35" s="315">
        <f>IF(AU35&gt;0,MAXA(E$7:E34)+1,0)</f>
        <v>28</v>
      </c>
      <c r="F35" s="315">
        <f>IF(AV35&gt;0,MAXA(F$7:F34)+1,0)</f>
        <v>28</v>
      </c>
      <c r="G35" s="315">
        <f>IF(AW35&gt;0,MAXA(G$7:G34)+1,0)</f>
        <v>28</v>
      </c>
      <c r="H35" s="315">
        <f>IF(AX35&gt;0,MAXA(H$7:H34)+1,0)</f>
        <v>28</v>
      </c>
      <c r="I35" s="315">
        <f>IF(AY35&gt;0,MAXA(I$7:I34)+1,0)</f>
        <v>28</v>
      </c>
      <c r="J35" s="315">
        <f>IF(AZ35&gt;0,MAXA(J$7:J34)+1,0)</f>
        <v>28</v>
      </c>
      <c r="K35" s="315">
        <f>IF(BA35&gt;0,MAXA(K$7:K34)+1,0)</f>
        <v>28</v>
      </c>
      <c r="L35" s="315">
        <f>IF(BB35&gt;0,MAXA(L$7:L34)+1,0)</f>
        <v>28</v>
      </c>
      <c r="M35" s="315">
        <f>IF(BC35&gt;0,MAXA(M$7:M34)+1,0)</f>
        <v>28</v>
      </c>
      <c r="N35" s="315">
        <f>IF(BD35&gt;0,MAXA(N$7:N34)+1,0)</f>
        <v>28</v>
      </c>
      <c r="O35" s="315">
        <f>IF(BE35&gt;0,MAXA(O$7:O34)+1,0)</f>
        <v>28</v>
      </c>
      <c r="P35" s="315">
        <f>IF(BF35&gt;0,MAXA(P$7:P34)+1,0)</f>
        <v>28</v>
      </c>
      <c r="Q35" s="315">
        <f>IF(BG35&gt;0,MAXA(Q$7:Q34)+1,0)</f>
        <v>28</v>
      </c>
      <c r="R35" s="315">
        <f>IF(BH35&gt;0,MAXA(R$7:R34)+1,0)</f>
        <v>28</v>
      </c>
      <c r="S35" s="315">
        <f>IF(BI35&gt;0,MAXA(S$7:S34)+1,0)</f>
        <v>28</v>
      </c>
      <c r="T35" s="315">
        <f>IF(BJ35&gt;0,MAXA(T$7:T34)+1,0)</f>
        <v>28</v>
      </c>
      <c r="U35" s="315">
        <f>IF(BK35&gt;0,MAXA(U$7:U34)+1,0)</f>
        <v>28</v>
      </c>
      <c r="V35" s="315">
        <f>IF(BL35&gt;0,MAXA(V$7:V34)+1,0)</f>
        <v>28</v>
      </c>
      <c r="W35" s="315">
        <f>IF(BM35&gt;0,MAXA(W$7:W34)+1,0)</f>
        <v>28</v>
      </c>
      <c r="X35" s="315">
        <f>IF(BN35&gt;0,MAXA(X$7:X34)+1,0)</f>
        <v>28</v>
      </c>
      <c r="Y35" s="315">
        <f>IF(BO35&gt;0,MAXA(Y$7:Y34)+1,0)</f>
        <v>28</v>
      </c>
      <c r="Z35" s="315">
        <f>IF(BP35&gt;0,MAXA(Z$7:Z34)+1,0)</f>
        <v>28</v>
      </c>
      <c r="AA35" s="315">
        <f>IF(BQ35&gt;0,MAXA(AA$7:AA34)+1,0)</f>
        <v>28</v>
      </c>
      <c r="AB35" s="315">
        <f>IF(BR35&gt;0,MAXA(AB$7:AB34)+1,0)</f>
        <v>28</v>
      </c>
      <c r="AC35" s="315">
        <f t="shared" si="25"/>
        <v>1</v>
      </c>
      <c r="AD35" s="315">
        <f t="shared" si="26"/>
        <v>1</v>
      </c>
      <c r="AE35" s="352">
        <f t="shared" si="27"/>
        <v>1</v>
      </c>
      <c r="AF35" s="352">
        <f t="shared" si="28"/>
        <v>0</v>
      </c>
      <c r="AG35" s="352">
        <f>IF(AND(B35&gt;0,AH35=0),COUNTIF(AI$7:AI35,AO35),SUM(AH$7:AH35))</f>
        <v>1</v>
      </c>
      <c r="AH35" s="352">
        <f t="shared" si="29"/>
        <v>0</v>
      </c>
      <c r="AI35" s="352">
        <f t="shared" si="30"/>
        <v>0</v>
      </c>
      <c r="AJ35" s="315">
        <f t="shared" si="22"/>
        <v>29</v>
      </c>
      <c r="AK35" s="364"/>
      <c r="AL35" s="365">
        <f t="shared" si="20"/>
        <v>0</v>
      </c>
      <c r="AM35" s="366" t="str">
        <f>IF(Labour!AY45="","",Labour!AY45)</f>
        <v/>
      </c>
      <c r="AN35" s="367"/>
      <c r="AO35" s="368"/>
      <c r="AP35" s="359"/>
      <c r="AQ35" s="369"/>
      <c r="AR35" s="371"/>
      <c r="AS35" s="370" t="str">
        <f>IF(AM35="","",SUM(Labour!$BF45:$BH45))</f>
        <v/>
      </c>
      <c r="AT35" s="370" t="str">
        <f>IF(AM35="","",SUM(Labour!$BL45:$BN45))</f>
        <v/>
      </c>
      <c r="AU35" s="370" t="str">
        <f>IF(AM35="","",SUM(Labour!$BR45:$BT45))</f>
        <v/>
      </c>
      <c r="AV35" s="370" t="str">
        <f>IF(AM35="","",SUM(Labour!$BR45:$BT45))</f>
        <v/>
      </c>
      <c r="AW35" s="370" t="str">
        <f>IF(AM35="","",SUM(Labour!$CD45:$CF45))</f>
        <v/>
      </c>
      <c r="AX35" s="370" t="str">
        <f>IF(AM35="","",SUM(Labour!$CJ45:$CL45))</f>
        <v/>
      </c>
      <c r="AY35" s="370" t="str">
        <f>IF(AM35="","",SUM(Labour!$CP45:$CR45))</f>
        <v/>
      </c>
      <c r="AZ35" s="370" t="str">
        <f>IF(AM35="","",SUM(Labour!$CV45:$CX45))</f>
        <v/>
      </c>
      <c r="BA35" s="370" t="str">
        <f>IF(AM35="","",SUM(Labour!$DB45:$DD45))</f>
        <v/>
      </c>
      <c r="BB35" s="370" t="str">
        <f>IF(AM35="","",SUM(Labour!$DH45:$DJ45))</f>
        <v/>
      </c>
      <c r="BC35" s="370" t="str">
        <f>IF(AM35="","",SUM(Labour!$DN45:$DP45))</f>
        <v/>
      </c>
      <c r="BD35" s="370" t="str">
        <f>IF(AM35="","",SUM(Labour!$DT45:$DV45))</f>
        <v/>
      </c>
      <c r="BE35" s="370" t="str">
        <f>IF(AM35="","",SUM(Labour!$DZ45:$EB45))</f>
        <v/>
      </c>
      <c r="BF35" s="370" t="str">
        <f>IF(AM35="","",SUM(Labour!$EF45:$EH45))</f>
        <v/>
      </c>
      <c r="BG35" s="370" t="str">
        <f>IF(AM35="","",SUM(Labour!$EL45:$EN45))</f>
        <v/>
      </c>
      <c r="BH35" s="370" t="str">
        <f>IF(AM35="","",SUM(Labour!$ER45:$ET45))</f>
        <v/>
      </c>
      <c r="BI35" s="370" t="str">
        <f>IF(AM35="","",SUM(Labour!$EX45:$EZ45))</f>
        <v/>
      </c>
      <c r="BJ35" s="370" t="str">
        <f>IF(AM35="","",SUM(Labour!$FD45:$FF45))</f>
        <v/>
      </c>
      <c r="BK35" s="370" t="str">
        <f>IF(AM35="","",SUM(Labour!$FJ45:$FL45))</f>
        <v/>
      </c>
      <c r="BL35" s="370" t="str">
        <f>IF(AM35="","",SUM(Labour!$FP45:$FR45))</f>
        <v/>
      </c>
      <c r="BM35" s="370" t="str">
        <f>IF(AM35="","",SUM(Labour!$FV45:$FX45))</f>
        <v/>
      </c>
      <c r="BN35" s="370" t="str">
        <f>IF(AM35="","",SUM(Labour!$GB45:$GD45))</f>
        <v/>
      </c>
      <c r="BO35" s="370" t="str">
        <f>IF(AM35="","",SUM(Labour!$GH45:$GJ45))</f>
        <v/>
      </c>
      <c r="BP35" s="370" t="str">
        <f>IF(AM35="","",SUM(Labour!$GN45:$GP45))</f>
        <v/>
      </c>
      <c r="BQ35" s="370" t="str">
        <f>IF(AM35="","",SUM(Labour!$GT45:$GV45))</f>
        <v/>
      </c>
      <c r="BR35" s="370" t="str">
        <f>IF(AM35="","",SUM(Labour!$GZ45:$HB45))</f>
        <v/>
      </c>
    </row>
    <row r="36" spans="1:79" ht="15" customHeight="1" x14ac:dyDescent="0.25">
      <c r="A36" s="352">
        <f t="shared" si="24"/>
        <v>1</v>
      </c>
      <c r="B36" s="315">
        <f>IF(ISTEXT(AK36),MAXA(B$7:B35)+1,0)</f>
        <v>0</v>
      </c>
      <c r="C36" s="315">
        <f>IF(AS36&gt;0,MAXA(C$7:C35)+1,0)</f>
        <v>29</v>
      </c>
      <c r="D36" s="315">
        <f>IF(AT36&gt;0,MAXA(D$7:D35)+1,0)</f>
        <v>29</v>
      </c>
      <c r="E36" s="315">
        <f>IF(AU36&gt;0,MAXA(E$7:E35)+1,0)</f>
        <v>29</v>
      </c>
      <c r="F36" s="315">
        <f>IF(AV36&gt;0,MAXA(F$7:F35)+1,0)</f>
        <v>29</v>
      </c>
      <c r="G36" s="315">
        <f>IF(AW36&gt;0,MAXA(G$7:G35)+1,0)</f>
        <v>29</v>
      </c>
      <c r="H36" s="315">
        <f>IF(AX36&gt;0,MAXA(H$7:H35)+1,0)</f>
        <v>29</v>
      </c>
      <c r="I36" s="315">
        <f>IF(AY36&gt;0,MAXA(I$7:I35)+1,0)</f>
        <v>29</v>
      </c>
      <c r="J36" s="315">
        <f>IF(AZ36&gt;0,MAXA(J$7:J35)+1,0)</f>
        <v>29</v>
      </c>
      <c r="K36" s="315">
        <f>IF(BA36&gt;0,MAXA(K$7:K35)+1,0)</f>
        <v>29</v>
      </c>
      <c r="L36" s="315">
        <f>IF(BB36&gt;0,MAXA(L$7:L35)+1,0)</f>
        <v>29</v>
      </c>
      <c r="M36" s="315">
        <f>IF(BC36&gt;0,MAXA(M$7:M35)+1,0)</f>
        <v>29</v>
      </c>
      <c r="N36" s="315">
        <f>IF(BD36&gt;0,MAXA(N$7:N35)+1,0)</f>
        <v>29</v>
      </c>
      <c r="O36" s="315">
        <f>IF(BE36&gt;0,MAXA(O$7:O35)+1,0)</f>
        <v>29</v>
      </c>
      <c r="P36" s="315">
        <f>IF(BF36&gt;0,MAXA(P$7:P35)+1,0)</f>
        <v>29</v>
      </c>
      <c r="Q36" s="315">
        <f>IF(BG36&gt;0,MAXA(Q$7:Q35)+1,0)</f>
        <v>29</v>
      </c>
      <c r="R36" s="315">
        <f>IF(BH36&gt;0,MAXA(R$7:R35)+1,0)</f>
        <v>29</v>
      </c>
      <c r="S36" s="315">
        <f>IF(BI36&gt;0,MAXA(S$7:S35)+1,0)</f>
        <v>29</v>
      </c>
      <c r="T36" s="315">
        <f>IF(BJ36&gt;0,MAXA(T$7:T35)+1,0)</f>
        <v>29</v>
      </c>
      <c r="U36" s="315">
        <f>IF(BK36&gt;0,MAXA(U$7:U35)+1,0)</f>
        <v>29</v>
      </c>
      <c r="V36" s="315">
        <f>IF(BL36&gt;0,MAXA(V$7:V35)+1,0)</f>
        <v>29</v>
      </c>
      <c r="W36" s="315">
        <f>IF(BM36&gt;0,MAXA(W$7:W35)+1,0)</f>
        <v>29</v>
      </c>
      <c r="X36" s="315">
        <f>IF(BN36&gt;0,MAXA(X$7:X35)+1,0)</f>
        <v>29</v>
      </c>
      <c r="Y36" s="315">
        <f>IF(BO36&gt;0,MAXA(Y$7:Y35)+1,0)</f>
        <v>29</v>
      </c>
      <c r="Z36" s="315">
        <f>IF(BP36&gt;0,MAXA(Z$7:Z35)+1,0)</f>
        <v>29</v>
      </c>
      <c r="AA36" s="315">
        <f>IF(BQ36&gt;0,MAXA(AA$7:AA35)+1,0)</f>
        <v>29</v>
      </c>
      <c r="AB36" s="315">
        <f>IF(BR36&gt;0,MAXA(AB$7:AB35)+1,0)</f>
        <v>29</v>
      </c>
      <c r="AC36" s="315">
        <f t="shared" si="25"/>
        <v>1</v>
      </c>
      <c r="AD36" s="315">
        <f t="shared" si="26"/>
        <v>1</v>
      </c>
      <c r="AE36" s="352">
        <f t="shared" si="27"/>
        <v>1</v>
      </c>
      <c r="AF36" s="352">
        <f t="shared" si="28"/>
        <v>0</v>
      </c>
      <c r="AG36" s="352">
        <f>IF(AND(B36&gt;0,AH36=0),COUNTIF(AI$7:AI36,AO36),SUM(AH$7:AH36))</f>
        <v>1</v>
      </c>
      <c r="AH36" s="352">
        <f t="shared" si="29"/>
        <v>0</v>
      </c>
      <c r="AI36" s="352">
        <f t="shared" si="30"/>
        <v>0</v>
      </c>
      <c r="AJ36" s="315">
        <f t="shared" si="22"/>
        <v>30</v>
      </c>
      <c r="AK36" s="364"/>
      <c r="AL36" s="365">
        <f t="shared" si="20"/>
        <v>0</v>
      </c>
      <c r="AM36" s="366" t="str">
        <f>IF(Labour!AY46="","",Labour!AY46)</f>
        <v/>
      </c>
      <c r="AN36" s="367"/>
      <c r="AO36" s="368"/>
      <c r="AP36" s="359"/>
      <c r="AQ36" s="369"/>
      <c r="AR36" s="371"/>
      <c r="AS36" s="370" t="str">
        <f>IF(AM36="","",SUM(Labour!$BF46:$BH46))</f>
        <v/>
      </c>
      <c r="AT36" s="370" t="str">
        <f>IF(AM36="","",SUM(Labour!$BL46:$BN46))</f>
        <v/>
      </c>
      <c r="AU36" s="370" t="str">
        <f>IF(AM36="","",SUM(Labour!$BR46:$BT46))</f>
        <v/>
      </c>
      <c r="AV36" s="370" t="str">
        <f>IF(AM36="","",SUM(Labour!$BR46:$BT46))</f>
        <v/>
      </c>
      <c r="AW36" s="370" t="str">
        <f>IF(AM36="","",SUM(Labour!$CD46:$CF46))</f>
        <v/>
      </c>
      <c r="AX36" s="370" t="str">
        <f>IF(AM36="","",SUM(Labour!$CJ46:$CL46))</f>
        <v/>
      </c>
      <c r="AY36" s="370" t="str">
        <f>IF(AM36="","",SUM(Labour!$CP46:$CR46))</f>
        <v/>
      </c>
      <c r="AZ36" s="370" t="str">
        <f>IF(AM36="","",SUM(Labour!$CV46:$CX46))</f>
        <v/>
      </c>
      <c r="BA36" s="370" t="str">
        <f>IF(AM36="","",SUM(Labour!$DB46:$DD46))</f>
        <v/>
      </c>
      <c r="BB36" s="370" t="str">
        <f>IF(AM36="","",SUM(Labour!$DH46:$DJ46))</f>
        <v/>
      </c>
      <c r="BC36" s="370" t="str">
        <f>IF(AM36="","",SUM(Labour!$DN46:$DP46))</f>
        <v/>
      </c>
      <c r="BD36" s="370" t="str">
        <f>IF(AM36="","",SUM(Labour!$DT46:$DV46))</f>
        <v/>
      </c>
      <c r="BE36" s="370" t="str">
        <f>IF(AM36="","",SUM(Labour!$DZ46:$EB46))</f>
        <v/>
      </c>
      <c r="BF36" s="370" t="str">
        <f>IF(AM36="","",SUM(Labour!$EF46:$EH46))</f>
        <v/>
      </c>
      <c r="BG36" s="370" t="str">
        <f>IF(AM36="","",SUM(Labour!$EL46:$EN46))</f>
        <v/>
      </c>
      <c r="BH36" s="370" t="str">
        <f>IF(AM36="","",SUM(Labour!$ER46:$ET46))</f>
        <v/>
      </c>
      <c r="BI36" s="370" t="str">
        <f>IF(AM36="","",SUM(Labour!$EX46:$EZ46))</f>
        <v/>
      </c>
      <c r="BJ36" s="370" t="str">
        <f>IF(AM36="","",SUM(Labour!$FD46:$FF46))</f>
        <v/>
      </c>
      <c r="BK36" s="370" t="str">
        <f>IF(AM36="","",SUM(Labour!$FJ46:$FL46))</f>
        <v/>
      </c>
      <c r="BL36" s="370" t="str">
        <f>IF(AM36="","",SUM(Labour!$FP46:$FR46))</f>
        <v/>
      </c>
      <c r="BM36" s="370" t="str">
        <f>IF(AM36="","",SUM(Labour!$FV46:$FX46))</f>
        <v/>
      </c>
      <c r="BN36" s="370" t="str">
        <f>IF(AM36="","",SUM(Labour!$GB46:$GD46))</f>
        <v/>
      </c>
      <c r="BO36" s="370" t="str">
        <f>IF(AM36="","",SUM(Labour!$GH46:$GJ46))</f>
        <v/>
      </c>
      <c r="BP36" s="370" t="str">
        <f>IF(AM36="","",SUM(Labour!$GN46:$GP46))</f>
        <v/>
      </c>
      <c r="BQ36" s="370" t="str">
        <f>IF(AM36="","",SUM(Labour!$GT46:$GV46))</f>
        <v/>
      </c>
      <c r="BR36" s="370" t="str">
        <f>IF(AM36="","",SUM(Labour!$GZ46:$HB46))</f>
        <v/>
      </c>
    </row>
    <row r="37" spans="1:79" ht="15" customHeight="1" x14ac:dyDescent="0.25">
      <c r="A37" s="352">
        <f t="shared" si="24"/>
        <v>1</v>
      </c>
      <c r="B37" s="315">
        <f>IF(ISTEXT(AK37),MAXA(B$7:B36)+1,0)</f>
        <v>0</v>
      </c>
      <c r="C37" s="315">
        <f>IF(AS37&gt;0,MAXA(C$7:C36)+1,0)</f>
        <v>30</v>
      </c>
      <c r="D37" s="315">
        <f>IF(AT37&gt;0,MAXA(D$7:D36)+1,0)</f>
        <v>30</v>
      </c>
      <c r="E37" s="315">
        <f>IF(AU37&gt;0,MAXA(E$7:E36)+1,0)</f>
        <v>30</v>
      </c>
      <c r="F37" s="315">
        <f>IF(AV37&gt;0,MAXA(F$7:F36)+1,0)</f>
        <v>30</v>
      </c>
      <c r="G37" s="315">
        <f>IF(AW37&gt;0,MAXA(G$7:G36)+1,0)</f>
        <v>30</v>
      </c>
      <c r="H37" s="315">
        <f>IF(AX37&gt;0,MAXA(H$7:H36)+1,0)</f>
        <v>30</v>
      </c>
      <c r="I37" s="315">
        <f>IF(AY37&gt;0,MAXA(I$7:I36)+1,0)</f>
        <v>30</v>
      </c>
      <c r="J37" s="315">
        <f>IF(AZ37&gt;0,MAXA(J$7:J36)+1,0)</f>
        <v>30</v>
      </c>
      <c r="K37" s="315">
        <f>IF(BA37&gt;0,MAXA(K$7:K36)+1,0)</f>
        <v>30</v>
      </c>
      <c r="L37" s="315">
        <f>IF(BB37&gt;0,MAXA(L$7:L36)+1,0)</f>
        <v>30</v>
      </c>
      <c r="M37" s="315">
        <f>IF(BC37&gt;0,MAXA(M$7:M36)+1,0)</f>
        <v>30</v>
      </c>
      <c r="N37" s="315">
        <f>IF(BD37&gt;0,MAXA(N$7:N36)+1,0)</f>
        <v>30</v>
      </c>
      <c r="O37" s="315">
        <f>IF(BE37&gt;0,MAXA(O$7:O36)+1,0)</f>
        <v>30</v>
      </c>
      <c r="P37" s="315">
        <f>IF(BF37&gt;0,MAXA(P$7:P36)+1,0)</f>
        <v>30</v>
      </c>
      <c r="Q37" s="315">
        <f>IF(BG37&gt;0,MAXA(Q$7:Q36)+1,0)</f>
        <v>30</v>
      </c>
      <c r="R37" s="315">
        <f>IF(BH37&gt;0,MAXA(R$7:R36)+1,0)</f>
        <v>30</v>
      </c>
      <c r="S37" s="315">
        <f>IF(BI37&gt;0,MAXA(S$7:S36)+1,0)</f>
        <v>30</v>
      </c>
      <c r="T37" s="315">
        <f>IF(BJ37&gt;0,MAXA(T$7:T36)+1,0)</f>
        <v>30</v>
      </c>
      <c r="U37" s="315">
        <f>IF(BK37&gt;0,MAXA(U$7:U36)+1,0)</f>
        <v>30</v>
      </c>
      <c r="V37" s="315">
        <f>IF(BL37&gt;0,MAXA(V$7:V36)+1,0)</f>
        <v>30</v>
      </c>
      <c r="W37" s="315">
        <f>IF(BM37&gt;0,MAXA(W$7:W36)+1,0)</f>
        <v>30</v>
      </c>
      <c r="X37" s="315">
        <f>IF(BN37&gt;0,MAXA(X$7:X36)+1,0)</f>
        <v>30</v>
      </c>
      <c r="Y37" s="315">
        <f>IF(BO37&gt;0,MAXA(Y$7:Y36)+1,0)</f>
        <v>30</v>
      </c>
      <c r="Z37" s="315">
        <f>IF(BP37&gt;0,MAXA(Z$7:Z36)+1,0)</f>
        <v>30</v>
      </c>
      <c r="AA37" s="315">
        <f>IF(BQ37&gt;0,MAXA(AA$7:AA36)+1,0)</f>
        <v>30</v>
      </c>
      <c r="AB37" s="315">
        <f>IF(BR37&gt;0,MAXA(AB$7:AB36)+1,0)</f>
        <v>30</v>
      </c>
      <c r="AC37" s="315">
        <f t="shared" si="25"/>
        <v>1</v>
      </c>
      <c r="AD37" s="315">
        <f t="shared" si="26"/>
        <v>1</v>
      </c>
      <c r="AE37" s="352">
        <f t="shared" si="27"/>
        <v>1</v>
      </c>
      <c r="AF37" s="352">
        <f t="shared" si="28"/>
        <v>0</v>
      </c>
      <c r="AG37" s="352">
        <f>IF(AND(B37&gt;0,AH37=0),COUNTIF(AI$7:AI37,AO37),SUM(AH$7:AH37))</f>
        <v>1</v>
      </c>
      <c r="AH37" s="352">
        <f t="shared" si="29"/>
        <v>0</v>
      </c>
      <c r="AI37" s="352">
        <f t="shared" si="30"/>
        <v>0</v>
      </c>
      <c r="AJ37" s="315">
        <f t="shared" si="22"/>
        <v>31</v>
      </c>
      <c r="AK37" s="364"/>
      <c r="AL37" s="365">
        <f t="shared" si="20"/>
        <v>0</v>
      </c>
      <c r="AM37" s="366" t="str">
        <f>IF(Labour!AY47="","",Labour!AY47)</f>
        <v/>
      </c>
      <c r="AN37" s="367"/>
      <c r="AO37" s="368"/>
      <c r="AP37" s="359"/>
      <c r="AQ37" s="369"/>
      <c r="AR37" s="371"/>
      <c r="AS37" s="370" t="str">
        <f>IF(AM37="","",SUM(Labour!$BF47:$BH47))</f>
        <v/>
      </c>
      <c r="AT37" s="370" t="str">
        <f>IF(AM37="","",SUM(Labour!$BL47:$BN47))</f>
        <v/>
      </c>
      <c r="AU37" s="370" t="str">
        <f>IF(AM37="","",SUM(Labour!$BR47:$BT47))</f>
        <v/>
      </c>
      <c r="AV37" s="370" t="str">
        <f>IF(AM37="","",SUM(Labour!$BR47:$BT47))</f>
        <v/>
      </c>
      <c r="AW37" s="370" t="str">
        <f>IF(AM37="","",SUM(Labour!$CD47:$CF47))</f>
        <v/>
      </c>
      <c r="AX37" s="370" t="str">
        <f>IF(AM37="","",SUM(Labour!$CJ47:$CL47))</f>
        <v/>
      </c>
      <c r="AY37" s="370" t="str">
        <f>IF(AM37="","",SUM(Labour!$CP47:$CR47))</f>
        <v/>
      </c>
      <c r="AZ37" s="370" t="str">
        <f>IF(AM37="","",SUM(Labour!$CV47:$CX47))</f>
        <v/>
      </c>
      <c r="BA37" s="370" t="str">
        <f>IF(AM37="","",SUM(Labour!$DB47:$DD47))</f>
        <v/>
      </c>
      <c r="BB37" s="370" t="str">
        <f>IF(AM37="","",SUM(Labour!$DH47:$DJ47))</f>
        <v/>
      </c>
      <c r="BC37" s="370" t="str">
        <f>IF(AM37="","",SUM(Labour!$DN47:$DP47))</f>
        <v/>
      </c>
      <c r="BD37" s="370" t="str">
        <f>IF(AM37="","",SUM(Labour!$DT47:$DV47))</f>
        <v/>
      </c>
      <c r="BE37" s="370" t="str">
        <f>IF(AM37="","",SUM(Labour!$DZ47:$EB47))</f>
        <v/>
      </c>
      <c r="BF37" s="370" t="str">
        <f>IF(AM37="","",SUM(Labour!$EF47:$EH47))</f>
        <v/>
      </c>
      <c r="BG37" s="370" t="str">
        <f>IF(AM37="","",SUM(Labour!$EL47:$EN47))</f>
        <v/>
      </c>
      <c r="BH37" s="370" t="str">
        <f>IF(AM37="","",SUM(Labour!$ER47:$ET47))</f>
        <v/>
      </c>
      <c r="BI37" s="370" t="str">
        <f>IF(AM37="","",SUM(Labour!$EX47:$EZ47))</f>
        <v/>
      </c>
      <c r="BJ37" s="370" t="str">
        <f>IF(AM37="","",SUM(Labour!$FD47:$FF47))</f>
        <v/>
      </c>
      <c r="BK37" s="370" t="str">
        <f>IF(AM37="","",SUM(Labour!$FJ47:$FL47))</f>
        <v/>
      </c>
      <c r="BL37" s="370" t="str">
        <f>IF(AM37="","",SUM(Labour!$FP47:$FR47))</f>
        <v/>
      </c>
      <c r="BM37" s="370" t="str">
        <f>IF(AM37="","",SUM(Labour!$FV47:$FX47))</f>
        <v/>
      </c>
      <c r="BN37" s="370" t="str">
        <f>IF(AM37="","",SUM(Labour!$GB47:$GD47))</f>
        <v/>
      </c>
      <c r="BO37" s="370" t="str">
        <f>IF(AM37="","",SUM(Labour!$GH47:$GJ47))</f>
        <v/>
      </c>
      <c r="BP37" s="370" t="str">
        <f>IF(AM37="","",SUM(Labour!$GN47:$GP47))</f>
        <v/>
      </c>
      <c r="BQ37" s="370" t="str">
        <f>IF(AM37="","",SUM(Labour!$GT47:$GV47))</f>
        <v/>
      </c>
      <c r="BR37" s="370" t="str">
        <f>IF(AM37="","",SUM(Labour!$GZ47:$HB47))</f>
        <v/>
      </c>
    </row>
    <row r="38" spans="1:79" ht="15" customHeight="1" x14ac:dyDescent="0.25">
      <c r="A38" s="352">
        <f t="shared" si="24"/>
        <v>1</v>
      </c>
      <c r="B38" s="315">
        <f>IF(ISTEXT(AK38),MAXA(B$7:B37)+1,0)</f>
        <v>0</v>
      </c>
      <c r="C38" s="315">
        <f>IF(AS38&gt;0,MAXA(C$7:C37)+1,0)</f>
        <v>31</v>
      </c>
      <c r="D38" s="315">
        <f>IF(AT38&gt;0,MAXA(D$7:D37)+1,0)</f>
        <v>31</v>
      </c>
      <c r="E38" s="315">
        <f>IF(AU38&gt;0,MAXA(E$7:E37)+1,0)</f>
        <v>31</v>
      </c>
      <c r="F38" s="315">
        <f>IF(AV38&gt;0,MAXA(F$7:F37)+1,0)</f>
        <v>31</v>
      </c>
      <c r="G38" s="315">
        <f>IF(AW38&gt;0,MAXA(G$7:G37)+1,0)</f>
        <v>31</v>
      </c>
      <c r="H38" s="315">
        <f>IF(AX38&gt;0,MAXA(H$7:H37)+1,0)</f>
        <v>31</v>
      </c>
      <c r="I38" s="315">
        <f>IF(AY38&gt;0,MAXA(I$7:I37)+1,0)</f>
        <v>31</v>
      </c>
      <c r="J38" s="315">
        <f>IF(AZ38&gt;0,MAXA(J$7:J37)+1,0)</f>
        <v>31</v>
      </c>
      <c r="K38" s="315">
        <f>IF(BA38&gt;0,MAXA(K$7:K37)+1,0)</f>
        <v>31</v>
      </c>
      <c r="L38" s="315">
        <f>IF(BB38&gt;0,MAXA(L$7:L37)+1,0)</f>
        <v>31</v>
      </c>
      <c r="M38" s="315">
        <f>IF(BC38&gt;0,MAXA(M$7:M37)+1,0)</f>
        <v>31</v>
      </c>
      <c r="N38" s="315">
        <f>IF(BD38&gt;0,MAXA(N$7:N37)+1,0)</f>
        <v>31</v>
      </c>
      <c r="O38" s="315">
        <f>IF(BE38&gt;0,MAXA(O$7:O37)+1,0)</f>
        <v>31</v>
      </c>
      <c r="P38" s="315">
        <f>IF(BF38&gt;0,MAXA(P$7:P37)+1,0)</f>
        <v>31</v>
      </c>
      <c r="Q38" s="315">
        <f>IF(BG38&gt;0,MAXA(Q$7:Q37)+1,0)</f>
        <v>31</v>
      </c>
      <c r="R38" s="315">
        <f>IF(BH38&gt;0,MAXA(R$7:R37)+1,0)</f>
        <v>31</v>
      </c>
      <c r="S38" s="315">
        <f>IF(BI38&gt;0,MAXA(S$7:S37)+1,0)</f>
        <v>31</v>
      </c>
      <c r="T38" s="315">
        <f>IF(BJ38&gt;0,MAXA(T$7:T37)+1,0)</f>
        <v>31</v>
      </c>
      <c r="U38" s="315">
        <f>IF(BK38&gt;0,MAXA(U$7:U37)+1,0)</f>
        <v>31</v>
      </c>
      <c r="V38" s="315">
        <f>IF(BL38&gt;0,MAXA(V$7:V37)+1,0)</f>
        <v>31</v>
      </c>
      <c r="W38" s="315">
        <f>IF(BM38&gt;0,MAXA(W$7:W37)+1,0)</f>
        <v>31</v>
      </c>
      <c r="X38" s="315">
        <f>IF(BN38&gt;0,MAXA(X$7:X37)+1,0)</f>
        <v>31</v>
      </c>
      <c r="Y38" s="315">
        <f>IF(BO38&gt;0,MAXA(Y$7:Y37)+1,0)</f>
        <v>31</v>
      </c>
      <c r="Z38" s="315">
        <f>IF(BP38&gt;0,MAXA(Z$7:Z37)+1,0)</f>
        <v>31</v>
      </c>
      <c r="AA38" s="315">
        <f>IF(BQ38&gt;0,MAXA(AA$7:AA37)+1,0)</f>
        <v>31</v>
      </c>
      <c r="AB38" s="315">
        <f>IF(BR38&gt;0,MAXA(AB$7:AB37)+1,0)</f>
        <v>31</v>
      </c>
      <c r="AC38" s="315">
        <f t="shared" si="25"/>
        <v>1</v>
      </c>
      <c r="AD38" s="315">
        <f t="shared" si="26"/>
        <v>1</v>
      </c>
      <c r="AE38" s="352">
        <f t="shared" si="27"/>
        <v>1</v>
      </c>
      <c r="AF38" s="352">
        <f t="shared" si="28"/>
        <v>0</v>
      </c>
      <c r="AG38" s="352">
        <f>IF(AND(B38&gt;0,AH38=0),COUNTIF(AI$7:AI38,AO38),SUM(AH$7:AH38))</f>
        <v>1</v>
      </c>
      <c r="AH38" s="352">
        <f t="shared" si="29"/>
        <v>0</v>
      </c>
      <c r="AI38" s="352">
        <f t="shared" si="30"/>
        <v>0</v>
      </c>
      <c r="AJ38" s="315">
        <f t="shared" si="22"/>
        <v>32</v>
      </c>
      <c r="AK38" s="364"/>
      <c r="AL38" s="365">
        <f t="shared" si="20"/>
        <v>0</v>
      </c>
      <c r="AM38" s="366" t="str">
        <f>IF(Labour!AY48="","",Labour!AY48)</f>
        <v/>
      </c>
      <c r="AN38" s="367"/>
      <c r="AO38" s="368"/>
      <c r="AP38" s="359"/>
      <c r="AQ38" s="369"/>
      <c r="AR38" s="371"/>
      <c r="AS38" s="370" t="str">
        <f>IF(AM38="","",SUM(Labour!$BF48:$BH48))</f>
        <v/>
      </c>
      <c r="AT38" s="370" t="str">
        <f>IF(AM38="","",SUM(Labour!$BL48:$BN48))</f>
        <v/>
      </c>
      <c r="AU38" s="370" t="str">
        <f>IF(AM38="","",SUM(Labour!$BR48:$BT48))</f>
        <v/>
      </c>
      <c r="AV38" s="370" t="str">
        <f>IF(AM38="","",SUM(Labour!$BR48:$BT48))</f>
        <v/>
      </c>
      <c r="AW38" s="370" t="str">
        <f>IF(AM38="","",SUM(Labour!$CD48:$CF48))</f>
        <v/>
      </c>
      <c r="AX38" s="370" t="str">
        <f>IF(AM38="","",SUM(Labour!$CJ48:$CL48))</f>
        <v/>
      </c>
      <c r="AY38" s="370" t="str">
        <f>IF(AM38="","",SUM(Labour!$CP48:$CR48))</f>
        <v/>
      </c>
      <c r="AZ38" s="370" t="str">
        <f>IF(AM38="","",SUM(Labour!$CV48:$CX48))</f>
        <v/>
      </c>
      <c r="BA38" s="370" t="str">
        <f>IF(AM38="","",SUM(Labour!$DB48:$DD48))</f>
        <v/>
      </c>
      <c r="BB38" s="370" t="str">
        <f>IF(AM38="","",SUM(Labour!$DH48:$DJ48))</f>
        <v/>
      </c>
      <c r="BC38" s="370" t="str">
        <f>IF(AM38="","",SUM(Labour!$DN48:$DP48))</f>
        <v/>
      </c>
      <c r="BD38" s="370" t="str">
        <f>IF(AM38="","",SUM(Labour!$DT48:$DV48))</f>
        <v/>
      </c>
      <c r="BE38" s="370" t="str">
        <f>IF(AM38="","",SUM(Labour!$DZ48:$EB48))</f>
        <v/>
      </c>
      <c r="BF38" s="370" t="str">
        <f>IF(AM38="","",SUM(Labour!$EF48:$EH48))</f>
        <v/>
      </c>
      <c r="BG38" s="370" t="str">
        <f>IF(AM38="","",SUM(Labour!$EL48:$EN48))</f>
        <v/>
      </c>
      <c r="BH38" s="370" t="str">
        <f>IF(AM38="","",SUM(Labour!$ER48:$ET48))</f>
        <v/>
      </c>
      <c r="BI38" s="370" t="str">
        <f>IF(AM38="","",SUM(Labour!$EX48:$EZ48))</f>
        <v/>
      </c>
      <c r="BJ38" s="370" t="str">
        <f>IF(AM38="","",SUM(Labour!$FD48:$FF48))</f>
        <v/>
      </c>
      <c r="BK38" s="370" t="str">
        <f>IF(AM38="","",SUM(Labour!$FJ48:$FL48))</f>
        <v/>
      </c>
      <c r="BL38" s="370" t="str">
        <f>IF(AM38="","",SUM(Labour!$FP48:$FR48))</f>
        <v/>
      </c>
      <c r="BM38" s="370" t="str">
        <f>IF(AM38="","",SUM(Labour!$FV48:$FX48))</f>
        <v/>
      </c>
      <c r="BN38" s="370" t="str">
        <f>IF(AM38="","",SUM(Labour!$GB48:$GD48))</f>
        <v/>
      </c>
      <c r="BO38" s="370" t="str">
        <f>IF(AM38="","",SUM(Labour!$GH48:$GJ48))</f>
        <v/>
      </c>
      <c r="BP38" s="370" t="str">
        <f>IF(AM38="","",SUM(Labour!$GN48:$GP48))</f>
        <v/>
      </c>
      <c r="BQ38" s="370" t="str">
        <f>IF(AM38="","",SUM(Labour!$GT48:$GV48))</f>
        <v/>
      </c>
      <c r="BR38" s="370" t="str">
        <f>IF(AM38="","",SUM(Labour!$GZ48:$HB48))</f>
        <v/>
      </c>
    </row>
    <row r="39" spans="1:79" ht="15" customHeight="1" x14ac:dyDescent="0.25">
      <c r="A39" s="352">
        <f t="shared" si="24"/>
        <v>1</v>
      </c>
      <c r="B39" s="315">
        <f>IF(ISTEXT(AK39),MAXA(B$7:B38)+1,0)</f>
        <v>0</v>
      </c>
      <c r="C39" s="315">
        <f>IF(AS39&gt;0,MAXA(C$7:C38)+1,0)</f>
        <v>32</v>
      </c>
      <c r="D39" s="315">
        <f>IF(AT39&gt;0,MAXA(D$7:D38)+1,0)</f>
        <v>32</v>
      </c>
      <c r="E39" s="315">
        <f>IF(AU39&gt;0,MAXA(E$7:E38)+1,0)</f>
        <v>32</v>
      </c>
      <c r="F39" s="315">
        <f>IF(AV39&gt;0,MAXA(F$7:F38)+1,0)</f>
        <v>32</v>
      </c>
      <c r="G39" s="315">
        <f>IF(AW39&gt;0,MAXA(G$7:G38)+1,0)</f>
        <v>32</v>
      </c>
      <c r="H39" s="315">
        <f>IF(AX39&gt;0,MAXA(H$7:H38)+1,0)</f>
        <v>32</v>
      </c>
      <c r="I39" s="315">
        <f>IF(AY39&gt;0,MAXA(I$7:I38)+1,0)</f>
        <v>32</v>
      </c>
      <c r="J39" s="315">
        <f>IF(AZ39&gt;0,MAXA(J$7:J38)+1,0)</f>
        <v>32</v>
      </c>
      <c r="K39" s="315">
        <f>IF(BA39&gt;0,MAXA(K$7:K38)+1,0)</f>
        <v>32</v>
      </c>
      <c r="L39" s="315">
        <f>IF(BB39&gt;0,MAXA(L$7:L38)+1,0)</f>
        <v>32</v>
      </c>
      <c r="M39" s="315">
        <f>IF(BC39&gt;0,MAXA(M$7:M38)+1,0)</f>
        <v>32</v>
      </c>
      <c r="N39" s="315">
        <f>IF(BD39&gt;0,MAXA(N$7:N38)+1,0)</f>
        <v>32</v>
      </c>
      <c r="O39" s="315">
        <f>IF(BE39&gt;0,MAXA(O$7:O38)+1,0)</f>
        <v>32</v>
      </c>
      <c r="P39" s="315">
        <f>IF(BF39&gt;0,MAXA(P$7:P38)+1,0)</f>
        <v>32</v>
      </c>
      <c r="Q39" s="315">
        <f>IF(BG39&gt;0,MAXA(Q$7:Q38)+1,0)</f>
        <v>32</v>
      </c>
      <c r="R39" s="315">
        <f>IF(BH39&gt;0,MAXA(R$7:R38)+1,0)</f>
        <v>32</v>
      </c>
      <c r="S39" s="315">
        <f>IF(BI39&gt;0,MAXA(S$7:S38)+1,0)</f>
        <v>32</v>
      </c>
      <c r="T39" s="315">
        <f>IF(BJ39&gt;0,MAXA(T$7:T38)+1,0)</f>
        <v>32</v>
      </c>
      <c r="U39" s="315">
        <f>IF(BK39&gt;0,MAXA(U$7:U38)+1,0)</f>
        <v>32</v>
      </c>
      <c r="V39" s="315">
        <f>IF(BL39&gt;0,MAXA(V$7:V38)+1,0)</f>
        <v>32</v>
      </c>
      <c r="W39" s="315">
        <f>IF(BM39&gt;0,MAXA(W$7:W38)+1,0)</f>
        <v>32</v>
      </c>
      <c r="X39" s="315">
        <f>IF(BN39&gt;0,MAXA(X$7:X38)+1,0)</f>
        <v>32</v>
      </c>
      <c r="Y39" s="315">
        <f>IF(BO39&gt;0,MAXA(Y$7:Y38)+1,0)</f>
        <v>32</v>
      </c>
      <c r="Z39" s="315">
        <f>IF(BP39&gt;0,MAXA(Z$7:Z38)+1,0)</f>
        <v>32</v>
      </c>
      <c r="AA39" s="315">
        <f>IF(BQ39&gt;0,MAXA(AA$7:AA38)+1,0)</f>
        <v>32</v>
      </c>
      <c r="AB39" s="315">
        <f>IF(BR39&gt;0,MAXA(AB$7:AB38)+1,0)</f>
        <v>32</v>
      </c>
      <c r="AC39" s="315">
        <f t="shared" si="25"/>
        <v>1</v>
      </c>
      <c r="AD39" s="315">
        <f t="shared" si="26"/>
        <v>1</v>
      </c>
      <c r="AE39" s="352">
        <f t="shared" si="27"/>
        <v>1</v>
      </c>
      <c r="AF39" s="352">
        <f t="shared" si="28"/>
        <v>0</v>
      </c>
      <c r="AG39" s="352">
        <f>IF(AND(B39&gt;0,AH39=0),COUNTIF(AI$7:AI39,AO39),SUM(AH$7:AH39))</f>
        <v>1</v>
      </c>
      <c r="AH39" s="352">
        <f t="shared" si="29"/>
        <v>0</v>
      </c>
      <c r="AI39" s="352">
        <f t="shared" si="30"/>
        <v>0</v>
      </c>
      <c r="AJ39" s="315">
        <f t="shared" si="22"/>
        <v>33</v>
      </c>
      <c r="AK39" s="364"/>
      <c r="AL39" s="365">
        <f t="shared" si="20"/>
        <v>0</v>
      </c>
      <c r="AM39" s="366" t="str">
        <f>IF(Labour!AY49="","",Labour!AY49)</f>
        <v/>
      </c>
      <c r="AN39" s="367"/>
      <c r="AO39" s="368"/>
      <c r="AP39" s="359"/>
      <c r="AQ39" s="369"/>
      <c r="AR39" s="371"/>
      <c r="AS39" s="370" t="str">
        <f>IF(AM39="","",SUM(Labour!$BF49:$BH49))</f>
        <v/>
      </c>
      <c r="AT39" s="370" t="str">
        <f>IF(AM39="","",SUM(Labour!$BL49:$BN49))</f>
        <v/>
      </c>
      <c r="AU39" s="370" t="str">
        <f>IF(AM39="","",SUM(Labour!$BR49:$BT49))</f>
        <v/>
      </c>
      <c r="AV39" s="370" t="str">
        <f>IF(AM39="","",SUM(Labour!$BR49:$BT49))</f>
        <v/>
      </c>
      <c r="AW39" s="370" t="str">
        <f>IF(AM39="","",SUM(Labour!$CD49:$CF49))</f>
        <v/>
      </c>
      <c r="AX39" s="370" t="str">
        <f>IF(AM39="","",SUM(Labour!$CJ49:$CL49))</f>
        <v/>
      </c>
      <c r="AY39" s="370" t="str">
        <f>IF(AM39="","",SUM(Labour!$CP49:$CR49))</f>
        <v/>
      </c>
      <c r="AZ39" s="370" t="str">
        <f>IF(AM39="","",SUM(Labour!$CV49:$CX49))</f>
        <v/>
      </c>
      <c r="BA39" s="370" t="str">
        <f>IF(AM39="","",SUM(Labour!$DB49:$DD49))</f>
        <v/>
      </c>
      <c r="BB39" s="370" t="str">
        <f>IF(AM39="","",SUM(Labour!$DH49:$DJ49))</f>
        <v/>
      </c>
      <c r="BC39" s="370" t="str">
        <f>IF(AM39="","",SUM(Labour!$DN49:$DP49))</f>
        <v/>
      </c>
      <c r="BD39" s="370" t="str">
        <f>IF(AM39="","",SUM(Labour!$DT49:$DV49))</f>
        <v/>
      </c>
      <c r="BE39" s="370" t="str">
        <f>IF(AM39="","",SUM(Labour!$DZ49:$EB49))</f>
        <v/>
      </c>
      <c r="BF39" s="370" t="str">
        <f>IF(AM39="","",SUM(Labour!$EF49:$EH49))</f>
        <v/>
      </c>
      <c r="BG39" s="370" t="str">
        <f>IF(AM39="","",SUM(Labour!$EL49:$EN49))</f>
        <v/>
      </c>
      <c r="BH39" s="370" t="str">
        <f>IF(AM39="","",SUM(Labour!$ER49:$ET49))</f>
        <v/>
      </c>
      <c r="BI39" s="370" t="str">
        <f>IF(AM39="","",SUM(Labour!$EX49:$EZ49))</f>
        <v/>
      </c>
      <c r="BJ39" s="370" t="str">
        <f>IF(AM39="","",SUM(Labour!$FD49:$FF49))</f>
        <v/>
      </c>
      <c r="BK39" s="370" t="str">
        <f>IF(AM39="","",SUM(Labour!$FJ49:$FL49))</f>
        <v/>
      </c>
      <c r="BL39" s="370" t="str">
        <f>IF(AM39="","",SUM(Labour!$FP49:$FR49))</f>
        <v/>
      </c>
      <c r="BM39" s="370" t="str">
        <f>IF(AM39="","",SUM(Labour!$FV49:$FX49))</f>
        <v/>
      </c>
      <c r="BN39" s="370" t="str">
        <f>IF(AM39="","",SUM(Labour!$GB49:$GD49))</f>
        <v/>
      </c>
      <c r="BO39" s="370" t="str">
        <f>IF(AM39="","",SUM(Labour!$GH49:$GJ49))</f>
        <v/>
      </c>
      <c r="BP39" s="370" t="str">
        <f>IF(AM39="","",SUM(Labour!$GN49:$GP49))</f>
        <v/>
      </c>
      <c r="BQ39" s="370" t="str">
        <f>IF(AM39="","",SUM(Labour!$GT49:$GV49))</f>
        <v/>
      </c>
      <c r="BR39" s="370" t="str">
        <f>IF(AM39="","",SUM(Labour!$GZ49:$HB49))</f>
        <v/>
      </c>
    </row>
    <row r="40" spans="1:79" ht="15" customHeight="1" x14ac:dyDescent="0.25">
      <c r="A40" s="352">
        <f t="shared" si="24"/>
        <v>1</v>
      </c>
      <c r="B40" s="315">
        <f>IF(ISTEXT(AK40),MAXA(B$7:B39)+1,0)</f>
        <v>0</v>
      </c>
      <c r="C40" s="315">
        <f>IF(AS40&gt;0,MAXA(C$7:C39)+1,0)</f>
        <v>33</v>
      </c>
      <c r="D40" s="315">
        <f>IF(AT40&gt;0,MAXA(D$7:D39)+1,0)</f>
        <v>33</v>
      </c>
      <c r="E40" s="315">
        <f>IF(AU40&gt;0,MAXA(E$7:E39)+1,0)</f>
        <v>33</v>
      </c>
      <c r="F40" s="315">
        <f>IF(AV40&gt;0,MAXA(F$7:F39)+1,0)</f>
        <v>33</v>
      </c>
      <c r="G40" s="315">
        <f>IF(AW40&gt;0,MAXA(G$7:G39)+1,0)</f>
        <v>33</v>
      </c>
      <c r="H40" s="315">
        <f>IF(AX40&gt;0,MAXA(H$7:H39)+1,0)</f>
        <v>33</v>
      </c>
      <c r="I40" s="315">
        <f>IF(AY40&gt;0,MAXA(I$7:I39)+1,0)</f>
        <v>33</v>
      </c>
      <c r="J40" s="315">
        <f>IF(AZ40&gt;0,MAXA(J$7:J39)+1,0)</f>
        <v>33</v>
      </c>
      <c r="K40" s="315">
        <f>IF(BA40&gt;0,MAXA(K$7:K39)+1,0)</f>
        <v>33</v>
      </c>
      <c r="L40" s="315">
        <f>IF(BB40&gt;0,MAXA(L$7:L39)+1,0)</f>
        <v>33</v>
      </c>
      <c r="M40" s="315">
        <f>IF(BC40&gt;0,MAXA(M$7:M39)+1,0)</f>
        <v>33</v>
      </c>
      <c r="N40" s="315">
        <f>IF(BD40&gt;0,MAXA(N$7:N39)+1,0)</f>
        <v>33</v>
      </c>
      <c r="O40" s="315">
        <f>IF(BE40&gt;0,MAXA(O$7:O39)+1,0)</f>
        <v>33</v>
      </c>
      <c r="P40" s="315">
        <f>IF(BF40&gt;0,MAXA(P$7:P39)+1,0)</f>
        <v>33</v>
      </c>
      <c r="Q40" s="315">
        <f>IF(BG40&gt;0,MAXA(Q$7:Q39)+1,0)</f>
        <v>33</v>
      </c>
      <c r="R40" s="315">
        <f>IF(BH40&gt;0,MAXA(R$7:R39)+1,0)</f>
        <v>33</v>
      </c>
      <c r="S40" s="315">
        <f>IF(BI40&gt;0,MAXA(S$7:S39)+1,0)</f>
        <v>33</v>
      </c>
      <c r="T40" s="315">
        <f>IF(BJ40&gt;0,MAXA(T$7:T39)+1,0)</f>
        <v>33</v>
      </c>
      <c r="U40" s="315">
        <f>IF(BK40&gt;0,MAXA(U$7:U39)+1,0)</f>
        <v>33</v>
      </c>
      <c r="V40" s="315">
        <f>IF(BL40&gt;0,MAXA(V$7:V39)+1,0)</f>
        <v>33</v>
      </c>
      <c r="W40" s="315">
        <f>IF(BM40&gt;0,MAXA(W$7:W39)+1,0)</f>
        <v>33</v>
      </c>
      <c r="X40" s="315">
        <f>IF(BN40&gt;0,MAXA(X$7:X39)+1,0)</f>
        <v>33</v>
      </c>
      <c r="Y40" s="315">
        <f>IF(BO40&gt;0,MAXA(Y$7:Y39)+1,0)</f>
        <v>33</v>
      </c>
      <c r="Z40" s="315">
        <f>IF(BP40&gt;0,MAXA(Z$7:Z39)+1,0)</f>
        <v>33</v>
      </c>
      <c r="AA40" s="315">
        <f>IF(BQ40&gt;0,MAXA(AA$7:AA39)+1,0)</f>
        <v>33</v>
      </c>
      <c r="AB40" s="315">
        <f>IF(BR40&gt;0,MAXA(AB$7:AB39)+1,0)</f>
        <v>33</v>
      </c>
      <c r="AC40" s="315">
        <f t="shared" si="25"/>
        <v>1</v>
      </c>
      <c r="AD40" s="315">
        <f t="shared" si="26"/>
        <v>1</v>
      </c>
      <c r="AE40" s="352">
        <f t="shared" si="27"/>
        <v>1</v>
      </c>
      <c r="AF40" s="352">
        <f t="shared" si="28"/>
        <v>0</v>
      </c>
      <c r="AG40" s="352">
        <f>IF(AND(B40&gt;0,AH40=0),COUNTIF(AI$7:AI40,AO40),SUM(AH$7:AH40))</f>
        <v>1</v>
      </c>
      <c r="AH40" s="352">
        <f t="shared" si="29"/>
        <v>0</v>
      </c>
      <c r="AI40" s="352">
        <f t="shared" si="30"/>
        <v>0</v>
      </c>
      <c r="AJ40" s="315">
        <f t="shared" si="22"/>
        <v>34</v>
      </c>
      <c r="AK40" s="364"/>
      <c r="AL40" s="365">
        <f t="shared" si="20"/>
        <v>0</v>
      </c>
      <c r="AM40" s="366" t="str">
        <f>IF(Labour!AY50="","",Labour!AY50)</f>
        <v/>
      </c>
      <c r="AN40" s="367"/>
      <c r="AO40" s="368"/>
      <c r="AP40" s="359"/>
      <c r="AQ40" s="369"/>
      <c r="AR40" s="371"/>
      <c r="AS40" s="370" t="str">
        <f>IF(AM40="","",SUM(Labour!$BF50:$BH50))</f>
        <v/>
      </c>
      <c r="AT40" s="370" t="str">
        <f>IF(AM40="","",SUM(Labour!$BL50:$BN50))</f>
        <v/>
      </c>
      <c r="AU40" s="370" t="str">
        <f>IF(AM40="","",SUM(Labour!$BR50:$BT50))</f>
        <v/>
      </c>
      <c r="AV40" s="370" t="str">
        <f>IF(AM40="","",SUM(Labour!$BR50:$BT50))</f>
        <v/>
      </c>
      <c r="AW40" s="370" t="str">
        <f>IF(AM40="","",SUM(Labour!$CD50:$CF50))</f>
        <v/>
      </c>
      <c r="AX40" s="370" t="str">
        <f>IF(AM40="","",SUM(Labour!$CJ50:$CL50))</f>
        <v/>
      </c>
      <c r="AY40" s="370" t="str">
        <f>IF(AM40="","",SUM(Labour!$CP50:$CR50))</f>
        <v/>
      </c>
      <c r="AZ40" s="370" t="str">
        <f>IF(AM40="","",SUM(Labour!$CV50:$CX50))</f>
        <v/>
      </c>
      <c r="BA40" s="370" t="str">
        <f>IF(AM40="","",SUM(Labour!$DB50:$DD50))</f>
        <v/>
      </c>
      <c r="BB40" s="370" t="str">
        <f>IF(AM40="","",SUM(Labour!$DH50:$DJ50))</f>
        <v/>
      </c>
      <c r="BC40" s="370" t="str">
        <f>IF(AM40="","",SUM(Labour!$DN50:$DP50))</f>
        <v/>
      </c>
      <c r="BD40" s="370" t="str">
        <f>IF(AM40="","",SUM(Labour!$DT50:$DV50))</f>
        <v/>
      </c>
      <c r="BE40" s="370" t="str">
        <f>IF(AM40="","",SUM(Labour!$DZ50:$EB50))</f>
        <v/>
      </c>
      <c r="BF40" s="370" t="str">
        <f>IF(AM40="","",SUM(Labour!$EF50:$EH50))</f>
        <v/>
      </c>
      <c r="BG40" s="370" t="str">
        <f>IF(AM40="","",SUM(Labour!$EL50:$EN50))</f>
        <v/>
      </c>
      <c r="BH40" s="370" t="str">
        <f>IF(AM40="","",SUM(Labour!$ER50:$ET50))</f>
        <v/>
      </c>
      <c r="BI40" s="370" t="str">
        <f>IF(AM40="","",SUM(Labour!$EX50:$EZ50))</f>
        <v/>
      </c>
      <c r="BJ40" s="370" t="str">
        <f>IF(AM40="","",SUM(Labour!$FD50:$FF50))</f>
        <v/>
      </c>
      <c r="BK40" s="370" t="str">
        <f>IF(AM40="","",SUM(Labour!$FJ50:$FL50))</f>
        <v/>
      </c>
      <c r="BL40" s="370" t="str">
        <f>IF(AM40="","",SUM(Labour!$FP50:$FR50))</f>
        <v/>
      </c>
      <c r="BM40" s="370" t="str">
        <f>IF(AM40="","",SUM(Labour!$FV50:$FX50))</f>
        <v/>
      </c>
      <c r="BN40" s="370" t="str">
        <f>IF(AM40="","",SUM(Labour!$GB50:$GD50))</f>
        <v/>
      </c>
      <c r="BO40" s="370" t="str">
        <f>IF(AM40="","",SUM(Labour!$GH50:$GJ50))</f>
        <v/>
      </c>
      <c r="BP40" s="370" t="str">
        <f>IF(AM40="","",SUM(Labour!$GN50:$GP50))</f>
        <v/>
      </c>
      <c r="BQ40" s="370" t="str">
        <f>IF(AM40="","",SUM(Labour!$GT50:$GV50))</f>
        <v/>
      </c>
      <c r="BR40" s="370" t="str">
        <f>IF(AM40="","",SUM(Labour!$GZ50:$HB50))</f>
        <v/>
      </c>
    </row>
    <row r="41" spans="1:79" ht="15" customHeight="1" x14ac:dyDescent="0.25">
      <c r="A41" s="352">
        <f t="shared" si="24"/>
        <v>1</v>
      </c>
      <c r="B41" s="315">
        <f>IF(ISTEXT(AK41),MAXA(B$7:B40)+1,0)</f>
        <v>0</v>
      </c>
      <c r="C41" s="315">
        <f>IF(AS41&gt;0,MAXA(C$7:C40)+1,0)</f>
        <v>34</v>
      </c>
      <c r="D41" s="315">
        <f>IF(AT41&gt;0,MAXA(D$7:D40)+1,0)</f>
        <v>34</v>
      </c>
      <c r="E41" s="315">
        <f>IF(AU41&gt;0,MAXA(E$7:E40)+1,0)</f>
        <v>34</v>
      </c>
      <c r="F41" s="315">
        <f>IF(AV41&gt;0,MAXA(F$7:F40)+1,0)</f>
        <v>34</v>
      </c>
      <c r="G41" s="315">
        <f>IF(AW41&gt;0,MAXA(G$7:G40)+1,0)</f>
        <v>34</v>
      </c>
      <c r="H41" s="315">
        <f>IF(AX41&gt;0,MAXA(H$7:H40)+1,0)</f>
        <v>34</v>
      </c>
      <c r="I41" s="315">
        <f>IF(AY41&gt;0,MAXA(I$7:I40)+1,0)</f>
        <v>34</v>
      </c>
      <c r="J41" s="315">
        <f>IF(AZ41&gt;0,MAXA(J$7:J40)+1,0)</f>
        <v>34</v>
      </c>
      <c r="K41" s="315">
        <f>IF(BA41&gt;0,MAXA(K$7:K40)+1,0)</f>
        <v>34</v>
      </c>
      <c r="L41" s="315">
        <f>IF(BB41&gt;0,MAXA(L$7:L40)+1,0)</f>
        <v>34</v>
      </c>
      <c r="M41" s="315">
        <f>IF(BC41&gt;0,MAXA(M$7:M40)+1,0)</f>
        <v>34</v>
      </c>
      <c r="N41" s="315">
        <f>IF(BD41&gt;0,MAXA(N$7:N40)+1,0)</f>
        <v>34</v>
      </c>
      <c r="O41" s="315">
        <f>IF(BE41&gt;0,MAXA(O$7:O40)+1,0)</f>
        <v>34</v>
      </c>
      <c r="P41" s="315">
        <f>IF(BF41&gt;0,MAXA(P$7:P40)+1,0)</f>
        <v>34</v>
      </c>
      <c r="Q41" s="315">
        <f>IF(BG41&gt;0,MAXA(Q$7:Q40)+1,0)</f>
        <v>34</v>
      </c>
      <c r="R41" s="315">
        <f>IF(BH41&gt;0,MAXA(R$7:R40)+1,0)</f>
        <v>34</v>
      </c>
      <c r="S41" s="315">
        <f>IF(BI41&gt;0,MAXA(S$7:S40)+1,0)</f>
        <v>34</v>
      </c>
      <c r="T41" s="315">
        <f>IF(BJ41&gt;0,MAXA(T$7:T40)+1,0)</f>
        <v>34</v>
      </c>
      <c r="U41" s="315">
        <f>IF(BK41&gt;0,MAXA(U$7:U40)+1,0)</f>
        <v>34</v>
      </c>
      <c r="V41" s="315">
        <f>IF(BL41&gt;0,MAXA(V$7:V40)+1,0)</f>
        <v>34</v>
      </c>
      <c r="W41" s="315">
        <f>IF(BM41&gt;0,MAXA(W$7:W40)+1,0)</f>
        <v>34</v>
      </c>
      <c r="X41" s="315">
        <f>IF(BN41&gt;0,MAXA(X$7:X40)+1,0)</f>
        <v>34</v>
      </c>
      <c r="Y41" s="315">
        <f>IF(BO41&gt;0,MAXA(Y$7:Y40)+1,0)</f>
        <v>34</v>
      </c>
      <c r="Z41" s="315">
        <f>IF(BP41&gt;0,MAXA(Z$7:Z40)+1,0)</f>
        <v>34</v>
      </c>
      <c r="AA41" s="315">
        <f>IF(BQ41&gt;0,MAXA(AA$7:AA40)+1,0)</f>
        <v>34</v>
      </c>
      <c r="AB41" s="315">
        <f>IF(BR41&gt;0,MAXA(AB$7:AB40)+1,0)</f>
        <v>34</v>
      </c>
      <c r="AC41" s="315">
        <f t="shared" si="25"/>
        <v>1</v>
      </c>
      <c r="AD41" s="315">
        <f t="shared" si="26"/>
        <v>1</v>
      </c>
      <c r="AE41" s="352">
        <f t="shared" si="27"/>
        <v>1</v>
      </c>
      <c r="AF41" s="352">
        <f t="shared" si="28"/>
        <v>0</v>
      </c>
      <c r="AG41" s="352">
        <f>IF(AND(B41&gt;0,AH41=0),COUNTIF(AI$7:AI41,AO41),SUM(AH$7:AH41))</f>
        <v>1</v>
      </c>
      <c r="AH41" s="352">
        <f t="shared" si="29"/>
        <v>0</v>
      </c>
      <c r="AI41" s="352">
        <f t="shared" si="30"/>
        <v>0</v>
      </c>
      <c r="AJ41" s="315">
        <f t="shared" si="22"/>
        <v>35</v>
      </c>
      <c r="AK41" s="364"/>
      <c r="AL41" s="365">
        <f t="shared" si="20"/>
        <v>0</v>
      </c>
      <c r="AM41" s="366" t="str">
        <f>IF(Labour!AY51="","",Labour!AY51)</f>
        <v/>
      </c>
      <c r="AN41" s="367"/>
      <c r="AO41" s="368"/>
      <c r="AP41" s="359"/>
      <c r="AQ41" s="369"/>
      <c r="AR41" s="371"/>
      <c r="AS41" s="370" t="str">
        <f>IF(AM41="","",SUM(Labour!$BF51:$BH51))</f>
        <v/>
      </c>
      <c r="AT41" s="370" t="str">
        <f>IF(AM41="","",SUM(Labour!$BL51:$BN51))</f>
        <v/>
      </c>
      <c r="AU41" s="370" t="str">
        <f>IF(AM41="","",SUM(Labour!$BR51:$BT51))</f>
        <v/>
      </c>
      <c r="AV41" s="370" t="str">
        <f>IF(AM41="","",SUM(Labour!$BR51:$BT51))</f>
        <v/>
      </c>
      <c r="AW41" s="370" t="str">
        <f>IF(AM41="","",SUM(Labour!$CD51:$CF51))</f>
        <v/>
      </c>
      <c r="AX41" s="370" t="str">
        <f>IF(AM41="","",SUM(Labour!$CJ51:$CL51))</f>
        <v/>
      </c>
      <c r="AY41" s="370" t="str">
        <f>IF(AM41="","",SUM(Labour!$CP51:$CR51))</f>
        <v/>
      </c>
      <c r="AZ41" s="370" t="str">
        <f>IF(AM41="","",SUM(Labour!$CV51:$CX51))</f>
        <v/>
      </c>
      <c r="BA41" s="370" t="str">
        <f>IF(AM41="","",SUM(Labour!$DB51:$DD51))</f>
        <v/>
      </c>
      <c r="BB41" s="370" t="str">
        <f>IF(AM41="","",SUM(Labour!$DH51:$DJ51))</f>
        <v/>
      </c>
      <c r="BC41" s="370" t="str">
        <f>IF(AM41="","",SUM(Labour!$DN51:$DP51))</f>
        <v/>
      </c>
      <c r="BD41" s="370" t="str">
        <f>IF(AM41="","",SUM(Labour!$DT51:$DV51))</f>
        <v/>
      </c>
      <c r="BE41" s="370" t="str">
        <f>IF(AM41="","",SUM(Labour!$DZ51:$EB51))</f>
        <v/>
      </c>
      <c r="BF41" s="370" t="str">
        <f>IF(AM41="","",SUM(Labour!$EF51:$EH51))</f>
        <v/>
      </c>
      <c r="BG41" s="370" t="str">
        <f>IF(AM41="","",SUM(Labour!$EL51:$EN51))</f>
        <v/>
      </c>
      <c r="BH41" s="370" t="str">
        <f>IF(AM41="","",SUM(Labour!$ER51:$ET51))</f>
        <v/>
      </c>
      <c r="BI41" s="370" t="str">
        <f>IF(AM41="","",SUM(Labour!$EX51:$EZ51))</f>
        <v/>
      </c>
      <c r="BJ41" s="370" t="str">
        <f>IF(AM41="","",SUM(Labour!$FD51:$FF51))</f>
        <v/>
      </c>
      <c r="BK41" s="370" t="str">
        <f>IF(AM41="","",SUM(Labour!$FJ51:$FL51))</f>
        <v/>
      </c>
      <c r="BL41" s="370" t="str">
        <f>IF(AM41="","",SUM(Labour!$FP51:$FR51))</f>
        <v/>
      </c>
      <c r="BM41" s="370" t="str">
        <f>IF(AM41="","",SUM(Labour!$FV51:$FX51))</f>
        <v/>
      </c>
      <c r="BN41" s="370" t="str">
        <f>IF(AM41="","",SUM(Labour!$GB51:$GD51))</f>
        <v/>
      </c>
      <c r="BO41" s="370" t="str">
        <f>IF(AM41="","",SUM(Labour!$GH51:$GJ51))</f>
        <v/>
      </c>
      <c r="BP41" s="370" t="str">
        <f>IF(AM41="","",SUM(Labour!$GN51:$GP51))</f>
        <v/>
      </c>
      <c r="BQ41" s="370" t="str">
        <f>IF(AM41="","",SUM(Labour!$GT51:$GV51))</f>
        <v/>
      </c>
      <c r="BR41" s="370" t="str">
        <f>IF(AM41="","",SUM(Labour!$GZ51:$HB51))</f>
        <v/>
      </c>
    </row>
    <row r="42" spans="1:79" ht="15" customHeight="1" x14ac:dyDescent="0.25">
      <c r="A42" s="352">
        <f t="shared" si="24"/>
        <v>1</v>
      </c>
      <c r="B42" s="315">
        <f>IF(ISTEXT(AK42),MAXA(B$7:B41)+1,0)</f>
        <v>0</v>
      </c>
      <c r="C42" s="315">
        <f>IF(AS42&gt;0,MAXA(C$7:C41)+1,0)</f>
        <v>35</v>
      </c>
      <c r="D42" s="315">
        <f>IF(AT42&gt;0,MAXA(D$7:D41)+1,0)</f>
        <v>35</v>
      </c>
      <c r="E42" s="315">
        <f>IF(AU42&gt;0,MAXA(E$7:E41)+1,0)</f>
        <v>35</v>
      </c>
      <c r="F42" s="315">
        <f>IF(AV42&gt;0,MAXA(F$7:F41)+1,0)</f>
        <v>35</v>
      </c>
      <c r="G42" s="315">
        <f>IF(AW42&gt;0,MAXA(G$7:G41)+1,0)</f>
        <v>35</v>
      </c>
      <c r="H42" s="315">
        <f>IF(AX42&gt;0,MAXA(H$7:H41)+1,0)</f>
        <v>35</v>
      </c>
      <c r="I42" s="315">
        <f>IF(AY42&gt;0,MAXA(I$7:I41)+1,0)</f>
        <v>35</v>
      </c>
      <c r="J42" s="315">
        <f>IF(AZ42&gt;0,MAXA(J$7:J41)+1,0)</f>
        <v>35</v>
      </c>
      <c r="K42" s="315">
        <f>IF(BA42&gt;0,MAXA(K$7:K41)+1,0)</f>
        <v>35</v>
      </c>
      <c r="L42" s="315">
        <f>IF(BB42&gt;0,MAXA(L$7:L41)+1,0)</f>
        <v>35</v>
      </c>
      <c r="M42" s="315">
        <f>IF(BC42&gt;0,MAXA(M$7:M41)+1,0)</f>
        <v>35</v>
      </c>
      <c r="N42" s="315">
        <f>IF(BD42&gt;0,MAXA(N$7:N41)+1,0)</f>
        <v>35</v>
      </c>
      <c r="O42" s="315">
        <f>IF(BE42&gt;0,MAXA(O$7:O41)+1,0)</f>
        <v>35</v>
      </c>
      <c r="P42" s="315">
        <f>IF(BF42&gt;0,MAXA(P$7:P41)+1,0)</f>
        <v>35</v>
      </c>
      <c r="Q42" s="315">
        <f>IF(BG42&gt;0,MAXA(Q$7:Q41)+1,0)</f>
        <v>35</v>
      </c>
      <c r="R42" s="315">
        <f>IF(BH42&gt;0,MAXA(R$7:R41)+1,0)</f>
        <v>35</v>
      </c>
      <c r="S42" s="315">
        <f>IF(BI42&gt;0,MAXA(S$7:S41)+1,0)</f>
        <v>35</v>
      </c>
      <c r="T42" s="315">
        <f>IF(BJ42&gt;0,MAXA(T$7:T41)+1,0)</f>
        <v>35</v>
      </c>
      <c r="U42" s="315">
        <f>IF(BK42&gt;0,MAXA(U$7:U41)+1,0)</f>
        <v>35</v>
      </c>
      <c r="V42" s="315">
        <f>IF(BL42&gt;0,MAXA(V$7:V41)+1,0)</f>
        <v>35</v>
      </c>
      <c r="W42" s="315">
        <f>IF(BM42&gt;0,MAXA(W$7:W41)+1,0)</f>
        <v>35</v>
      </c>
      <c r="X42" s="315">
        <f>IF(BN42&gt;0,MAXA(X$7:X41)+1,0)</f>
        <v>35</v>
      </c>
      <c r="Y42" s="315">
        <f>IF(BO42&gt;0,MAXA(Y$7:Y41)+1,0)</f>
        <v>35</v>
      </c>
      <c r="Z42" s="315">
        <f>IF(BP42&gt;0,MAXA(Z$7:Z41)+1,0)</f>
        <v>35</v>
      </c>
      <c r="AA42" s="315">
        <f>IF(BQ42&gt;0,MAXA(AA$7:AA41)+1,0)</f>
        <v>35</v>
      </c>
      <c r="AB42" s="315">
        <f>IF(BR42&gt;0,MAXA(AB$7:AB41)+1,0)</f>
        <v>35</v>
      </c>
      <c r="AC42" s="315">
        <f t="shared" si="25"/>
        <v>1</v>
      </c>
      <c r="AD42" s="315">
        <f t="shared" si="26"/>
        <v>1</v>
      </c>
      <c r="AE42" s="352">
        <f t="shared" si="27"/>
        <v>1</v>
      </c>
      <c r="AF42" s="352">
        <f t="shared" si="28"/>
        <v>0</v>
      </c>
      <c r="AG42" s="352">
        <f>IF(AND(B42&gt;0,AH42=0),COUNTIF(AI$7:AI42,AO42),SUM(AH$7:AH42))</f>
        <v>1</v>
      </c>
      <c r="AH42" s="352">
        <f t="shared" si="29"/>
        <v>0</v>
      </c>
      <c r="AI42" s="352">
        <f t="shared" si="30"/>
        <v>0</v>
      </c>
      <c r="AJ42" s="315">
        <f t="shared" si="22"/>
        <v>36</v>
      </c>
      <c r="AK42" s="364"/>
      <c r="AL42" s="365">
        <f t="shared" si="20"/>
        <v>0</v>
      </c>
      <c r="AM42" s="366" t="str">
        <f>IF(Labour!AY52="","",Labour!AY52)</f>
        <v/>
      </c>
      <c r="AN42" s="367"/>
      <c r="AO42" s="368"/>
      <c r="AP42" s="359"/>
      <c r="AQ42" s="369"/>
      <c r="AR42" s="371"/>
      <c r="AS42" s="370" t="str">
        <f>IF(AM42="","",SUM(Labour!$BF52:$BH52))</f>
        <v/>
      </c>
      <c r="AT42" s="370" t="str">
        <f>IF(AM42="","",SUM(Labour!$BL52:$BN52))</f>
        <v/>
      </c>
      <c r="AU42" s="370" t="str">
        <f>IF(AM42="","",SUM(Labour!$BR52:$BT52))</f>
        <v/>
      </c>
      <c r="AV42" s="370" t="str">
        <f>IF(AM42="","",SUM(Labour!$BR52:$BT52))</f>
        <v/>
      </c>
      <c r="AW42" s="370" t="str">
        <f>IF(AM42="","",SUM(Labour!$CD52:$CF52))</f>
        <v/>
      </c>
      <c r="AX42" s="370" t="str">
        <f>IF(AM42="","",SUM(Labour!$CJ52:$CL52))</f>
        <v/>
      </c>
      <c r="AY42" s="370" t="str">
        <f>IF(AM42="","",SUM(Labour!$CP52:$CR52))</f>
        <v/>
      </c>
      <c r="AZ42" s="370" t="str">
        <f>IF(AM42="","",SUM(Labour!$CV52:$CX52))</f>
        <v/>
      </c>
      <c r="BA42" s="370" t="str">
        <f>IF(AM42="","",SUM(Labour!$DB52:$DD52))</f>
        <v/>
      </c>
      <c r="BB42" s="370" t="str">
        <f>IF(AM42="","",SUM(Labour!$DH52:$DJ52))</f>
        <v/>
      </c>
      <c r="BC42" s="370" t="str">
        <f>IF(AM42="","",SUM(Labour!$DN52:$DP52))</f>
        <v/>
      </c>
      <c r="BD42" s="370" t="str">
        <f>IF(AM42="","",SUM(Labour!$DT52:$DV52))</f>
        <v/>
      </c>
      <c r="BE42" s="370" t="str">
        <f>IF(AM42="","",SUM(Labour!$DZ52:$EB52))</f>
        <v/>
      </c>
      <c r="BF42" s="370" t="str">
        <f>IF(AM42="","",SUM(Labour!$EF52:$EH52))</f>
        <v/>
      </c>
      <c r="BG42" s="370" t="str">
        <f>IF(AM42="","",SUM(Labour!$EL52:$EN52))</f>
        <v/>
      </c>
      <c r="BH42" s="370" t="str">
        <f>IF(AM42="","",SUM(Labour!$ER52:$ET52))</f>
        <v/>
      </c>
      <c r="BI42" s="370" t="str">
        <f>IF(AM42="","",SUM(Labour!$EX52:$EZ52))</f>
        <v/>
      </c>
      <c r="BJ42" s="370" t="str">
        <f>IF(AM42="","",SUM(Labour!$FD52:$FF52))</f>
        <v/>
      </c>
      <c r="BK42" s="370" t="str">
        <f>IF(AM42="","",SUM(Labour!$FJ52:$FL52))</f>
        <v/>
      </c>
      <c r="BL42" s="370" t="str">
        <f>IF(AM42="","",SUM(Labour!$FP52:$FR52))</f>
        <v/>
      </c>
      <c r="BM42" s="370" t="str">
        <f>IF(AM42="","",SUM(Labour!$FV52:$FX52))</f>
        <v/>
      </c>
      <c r="BN42" s="370" t="str">
        <f>IF(AM42="","",SUM(Labour!$GB52:$GD52))</f>
        <v/>
      </c>
      <c r="BO42" s="370" t="str">
        <f>IF(AM42="","",SUM(Labour!$GH52:$GJ52))</f>
        <v/>
      </c>
      <c r="BP42" s="370" t="str">
        <f>IF(AM42="","",SUM(Labour!$GN52:$GP52))</f>
        <v/>
      </c>
      <c r="BQ42" s="370" t="str">
        <f>IF(AM42="","",SUM(Labour!$GT52:$GV52))</f>
        <v/>
      </c>
      <c r="BR42" s="370" t="str">
        <f>IF(AM42="","",SUM(Labour!$GZ52:$HB52))</f>
        <v/>
      </c>
    </row>
    <row r="43" spans="1:79" ht="15" customHeight="1" x14ac:dyDescent="0.25">
      <c r="A43" s="352">
        <f t="shared" si="24"/>
        <v>1</v>
      </c>
      <c r="B43" s="315">
        <f>IF(ISTEXT(AK43),MAXA(B$7:B42)+1,0)</f>
        <v>0</v>
      </c>
      <c r="C43" s="315">
        <f>IF(AS43&gt;0,MAXA(C$7:C42)+1,0)</f>
        <v>36</v>
      </c>
      <c r="D43" s="315">
        <f>IF(AT43&gt;0,MAXA(D$7:D42)+1,0)</f>
        <v>36</v>
      </c>
      <c r="E43" s="315">
        <f>IF(AU43&gt;0,MAXA(E$7:E42)+1,0)</f>
        <v>36</v>
      </c>
      <c r="F43" s="315">
        <f>IF(AV43&gt;0,MAXA(F$7:F42)+1,0)</f>
        <v>36</v>
      </c>
      <c r="G43" s="315">
        <f>IF(AW43&gt;0,MAXA(G$7:G42)+1,0)</f>
        <v>36</v>
      </c>
      <c r="H43" s="315">
        <f>IF(AX43&gt;0,MAXA(H$7:H42)+1,0)</f>
        <v>36</v>
      </c>
      <c r="I43" s="315">
        <f>IF(AY43&gt;0,MAXA(I$7:I42)+1,0)</f>
        <v>36</v>
      </c>
      <c r="J43" s="315">
        <f>IF(AZ43&gt;0,MAXA(J$7:J42)+1,0)</f>
        <v>36</v>
      </c>
      <c r="K43" s="315">
        <f>IF(BA43&gt;0,MAXA(K$7:K42)+1,0)</f>
        <v>36</v>
      </c>
      <c r="L43" s="315">
        <f>IF(BB43&gt;0,MAXA(L$7:L42)+1,0)</f>
        <v>36</v>
      </c>
      <c r="M43" s="315">
        <f>IF(BC43&gt;0,MAXA(M$7:M42)+1,0)</f>
        <v>36</v>
      </c>
      <c r="N43" s="315">
        <f>IF(BD43&gt;0,MAXA(N$7:N42)+1,0)</f>
        <v>36</v>
      </c>
      <c r="O43" s="315">
        <f>IF(BE43&gt;0,MAXA(O$7:O42)+1,0)</f>
        <v>36</v>
      </c>
      <c r="P43" s="315">
        <f>IF(BF43&gt;0,MAXA(P$7:P42)+1,0)</f>
        <v>36</v>
      </c>
      <c r="Q43" s="315">
        <f>IF(BG43&gt;0,MAXA(Q$7:Q42)+1,0)</f>
        <v>36</v>
      </c>
      <c r="R43" s="315">
        <f>IF(BH43&gt;0,MAXA(R$7:R42)+1,0)</f>
        <v>36</v>
      </c>
      <c r="S43" s="315">
        <f>IF(BI43&gt;0,MAXA(S$7:S42)+1,0)</f>
        <v>36</v>
      </c>
      <c r="T43" s="315">
        <f>IF(BJ43&gt;0,MAXA(T$7:T42)+1,0)</f>
        <v>36</v>
      </c>
      <c r="U43" s="315">
        <f>IF(BK43&gt;0,MAXA(U$7:U42)+1,0)</f>
        <v>36</v>
      </c>
      <c r="V43" s="315">
        <f>IF(BL43&gt;0,MAXA(V$7:V42)+1,0)</f>
        <v>36</v>
      </c>
      <c r="W43" s="315">
        <f>IF(BM43&gt;0,MAXA(W$7:W42)+1,0)</f>
        <v>36</v>
      </c>
      <c r="X43" s="315">
        <f>IF(BN43&gt;0,MAXA(X$7:X42)+1,0)</f>
        <v>36</v>
      </c>
      <c r="Y43" s="315">
        <f>IF(BO43&gt;0,MAXA(Y$7:Y42)+1,0)</f>
        <v>36</v>
      </c>
      <c r="Z43" s="315">
        <f>IF(BP43&gt;0,MAXA(Z$7:Z42)+1,0)</f>
        <v>36</v>
      </c>
      <c r="AA43" s="315">
        <f>IF(BQ43&gt;0,MAXA(AA$7:AA42)+1,0)</f>
        <v>36</v>
      </c>
      <c r="AB43" s="315">
        <f>IF(BR43&gt;0,MAXA(AB$7:AB42)+1,0)</f>
        <v>36</v>
      </c>
      <c r="AC43" s="315">
        <f t="shared" si="25"/>
        <v>1</v>
      </c>
      <c r="AD43" s="315">
        <f t="shared" si="26"/>
        <v>1</v>
      </c>
      <c r="AE43" s="352">
        <f t="shared" si="27"/>
        <v>1</v>
      </c>
      <c r="AF43" s="352">
        <f t="shared" si="28"/>
        <v>0</v>
      </c>
      <c r="AG43" s="352">
        <f>IF(AND(B43&gt;0,AH43=0),COUNTIF(AI$7:AI43,AO43),SUM(AH$7:AH43))</f>
        <v>1</v>
      </c>
      <c r="AH43" s="352">
        <f t="shared" si="29"/>
        <v>0</v>
      </c>
      <c r="AI43" s="352">
        <f t="shared" si="30"/>
        <v>0</v>
      </c>
      <c r="AJ43" s="315">
        <f t="shared" si="22"/>
        <v>37</v>
      </c>
      <c r="AK43" s="364"/>
      <c r="AL43" s="365">
        <f t="shared" si="20"/>
        <v>0</v>
      </c>
      <c r="AM43" s="366" t="str">
        <f>IF(Labour!AY53="","",Labour!AY53)</f>
        <v/>
      </c>
      <c r="AN43" s="367"/>
      <c r="AO43" s="368"/>
      <c r="AP43" s="359"/>
      <c r="AQ43" s="369"/>
      <c r="AR43" s="371"/>
      <c r="AS43" s="370" t="str">
        <f>IF(AM43="","",SUM(Labour!$BF53:$BH53))</f>
        <v/>
      </c>
      <c r="AT43" s="370" t="str">
        <f>IF(AM43="","",SUM(Labour!$BL53:$BN53))</f>
        <v/>
      </c>
      <c r="AU43" s="370" t="str">
        <f>IF(AM43="","",SUM(Labour!$BR53:$BT53))</f>
        <v/>
      </c>
      <c r="AV43" s="370" t="str">
        <f>IF(AM43="","",SUM(Labour!$BR53:$BT53))</f>
        <v/>
      </c>
      <c r="AW43" s="370" t="str">
        <f>IF(AM43="","",SUM(Labour!$CD53:$CF53))</f>
        <v/>
      </c>
      <c r="AX43" s="370" t="str">
        <f>IF(AM43="","",SUM(Labour!$CJ53:$CL53))</f>
        <v/>
      </c>
      <c r="AY43" s="370" t="str">
        <f>IF(AM43="","",SUM(Labour!$CP53:$CR53))</f>
        <v/>
      </c>
      <c r="AZ43" s="370" t="str">
        <f>IF(AM43="","",SUM(Labour!$CV53:$CX53))</f>
        <v/>
      </c>
      <c r="BA43" s="370" t="str">
        <f>IF(AM43="","",SUM(Labour!$DB53:$DD53))</f>
        <v/>
      </c>
      <c r="BB43" s="370" t="str">
        <f>IF(AM43="","",SUM(Labour!$DH53:$DJ53))</f>
        <v/>
      </c>
      <c r="BC43" s="370" t="str">
        <f>IF(AM43="","",SUM(Labour!$DN53:$DP53))</f>
        <v/>
      </c>
      <c r="BD43" s="370" t="str">
        <f>IF(AM43="","",SUM(Labour!$DT53:$DV53))</f>
        <v/>
      </c>
      <c r="BE43" s="370" t="str">
        <f>IF(AM43="","",SUM(Labour!$DZ53:$EB53))</f>
        <v/>
      </c>
      <c r="BF43" s="370" t="str">
        <f>IF(AM43="","",SUM(Labour!$EF53:$EH53))</f>
        <v/>
      </c>
      <c r="BG43" s="370" t="str">
        <f>IF(AM43="","",SUM(Labour!$EL53:$EN53))</f>
        <v/>
      </c>
      <c r="BH43" s="370" t="str">
        <f>IF(AM43="","",SUM(Labour!$ER53:$ET53))</f>
        <v/>
      </c>
      <c r="BI43" s="370" t="str">
        <f>IF(AM43="","",SUM(Labour!$EX53:$EZ53))</f>
        <v/>
      </c>
      <c r="BJ43" s="370" t="str">
        <f>IF(AM43="","",SUM(Labour!$FD53:$FF53))</f>
        <v/>
      </c>
      <c r="BK43" s="370" t="str">
        <f>IF(AM43="","",SUM(Labour!$FJ53:$FL53))</f>
        <v/>
      </c>
      <c r="BL43" s="370" t="str">
        <f>IF(AM43="","",SUM(Labour!$FP53:$FR53))</f>
        <v/>
      </c>
      <c r="BM43" s="370" t="str">
        <f>IF(AM43="","",SUM(Labour!$FV53:$FX53))</f>
        <v/>
      </c>
      <c r="BN43" s="370" t="str">
        <f>IF(AM43="","",SUM(Labour!$GB53:$GD53))</f>
        <v/>
      </c>
      <c r="BO43" s="370" t="str">
        <f>IF(AM43="","",SUM(Labour!$GH53:$GJ53))</f>
        <v/>
      </c>
      <c r="BP43" s="370" t="str">
        <f>IF(AM43="","",SUM(Labour!$GN53:$GP53))</f>
        <v/>
      </c>
      <c r="BQ43" s="370" t="str">
        <f>IF(AM43="","",SUM(Labour!$GT53:$GV53))</f>
        <v/>
      </c>
      <c r="BR43" s="370" t="str">
        <f>IF(AM43="","",SUM(Labour!$GZ53:$HB53))</f>
        <v/>
      </c>
    </row>
    <row r="44" spans="1:79" ht="15" customHeight="1" x14ac:dyDescent="0.25">
      <c r="A44" s="352">
        <f t="shared" si="24"/>
        <v>1</v>
      </c>
      <c r="B44" s="315">
        <f>IF(ISTEXT(AK44),MAXA(B$7:B43)+1,0)</f>
        <v>0</v>
      </c>
      <c r="C44" s="315">
        <f>IF(AS44&gt;0,MAXA(C$7:C43)+1,0)</f>
        <v>37</v>
      </c>
      <c r="D44" s="315">
        <f>IF(AT44&gt;0,MAXA(D$7:D43)+1,0)</f>
        <v>37</v>
      </c>
      <c r="E44" s="315">
        <f>IF(AU44&gt;0,MAXA(E$7:E43)+1,0)</f>
        <v>37</v>
      </c>
      <c r="F44" s="315">
        <f>IF(AV44&gt;0,MAXA(F$7:F43)+1,0)</f>
        <v>37</v>
      </c>
      <c r="G44" s="315">
        <f>IF(AW44&gt;0,MAXA(G$7:G43)+1,0)</f>
        <v>37</v>
      </c>
      <c r="H44" s="315">
        <f>IF(AX44&gt;0,MAXA(H$7:H43)+1,0)</f>
        <v>37</v>
      </c>
      <c r="I44" s="315">
        <f>IF(AY44&gt;0,MAXA(I$7:I43)+1,0)</f>
        <v>37</v>
      </c>
      <c r="J44" s="315">
        <f>IF(AZ44&gt;0,MAXA(J$7:J43)+1,0)</f>
        <v>37</v>
      </c>
      <c r="K44" s="315">
        <f>IF(BA44&gt;0,MAXA(K$7:K43)+1,0)</f>
        <v>37</v>
      </c>
      <c r="L44" s="315">
        <f>IF(BB44&gt;0,MAXA(L$7:L43)+1,0)</f>
        <v>37</v>
      </c>
      <c r="M44" s="315">
        <f>IF(BC44&gt;0,MAXA(M$7:M43)+1,0)</f>
        <v>37</v>
      </c>
      <c r="N44" s="315">
        <f>IF(BD44&gt;0,MAXA(N$7:N43)+1,0)</f>
        <v>37</v>
      </c>
      <c r="O44" s="315">
        <f>IF(BE44&gt;0,MAXA(O$7:O43)+1,0)</f>
        <v>37</v>
      </c>
      <c r="P44" s="315">
        <f>IF(BF44&gt;0,MAXA(P$7:P43)+1,0)</f>
        <v>37</v>
      </c>
      <c r="Q44" s="315">
        <f>IF(BG44&gt;0,MAXA(Q$7:Q43)+1,0)</f>
        <v>37</v>
      </c>
      <c r="R44" s="315">
        <f>IF(BH44&gt;0,MAXA(R$7:R43)+1,0)</f>
        <v>37</v>
      </c>
      <c r="S44" s="315">
        <f>IF(BI44&gt;0,MAXA(S$7:S43)+1,0)</f>
        <v>37</v>
      </c>
      <c r="T44" s="315">
        <f>IF(BJ44&gt;0,MAXA(T$7:T43)+1,0)</f>
        <v>37</v>
      </c>
      <c r="U44" s="315">
        <f>IF(BK44&gt;0,MAXA(U$7:U43)+1,0)</f>
        <v>37</v>
      </c>
      <c r="V44" s="315">
        <f>IF(BL44&gt;0,MAXA(V$7:V43)+1,0)</f>
        <v>37</v>
      </c>
      <c r="W44" s="315">
        <f>IF(BM44&gt;0,MAXA(W$7:W43)+1,0)</f>
        <v>37</v>
      </c>
      <c r="X44" s="315">
        <f>IF(BN44&gt;0,MAXA(X$7:X43)+1,0)</f>
        <v>37</v>
      </c>
      <c r="Y44" s="315">
        <f>IF(BO44&gt;0,MAXA(Y$7:Y43)+1,0)</f>
        <v>37</v>
      </c>
      <c r="Z44" s="315">
        <f>IF(BP44&gt;0,MAXA(Z$7:Z43)+1,0)</f>
        <v>37</v>
      </c>
      <c r="AA44" s="315">
        <f>IF(BQ44&gt;0,MAXA(AA$7:AA43)+1,0)</f>
        <v>37</v>
      </c>
      <c r="AB44" s="315">
        <f>IF(BR44&gt;0,MAXA(AB$7:AB43)+1,0)</f>
        <v>37</v>
      </c>
      <c r="AC44" s="315">
        <f t="shared" si="25"/>
        <v>1</v>
      </c>
      <c r="AD44" s="315">
        <f t="shared" si="26"/>
        <v>1</v>
      </c>
      <c r="AE44" s="352">
        <f t="shared" si="27"/>
        <v>1</v>
      </c>
      <c r="AF44" s="352">
        <f t="shared" si="28"/>
        <v>0</v>
      </c>
      <c r="AG44" s="352">
        <f>IF(AND(B44&gt;0,AH44=0),COUNTIF(AI$7:AI44,AO44),SUM(AH$7:AH44))</f>
        <v>1</v>
      </c>
      <c r="AH44" s="352">
        <f t="shared" si="29"/>
        <v>0</v>
      </c>
      <c r="AI44" s="352">
        <f t="shared" si="30"/>
        <v>0</v>
      </c>
      <c r="AJ44" s="315">
        <f t="shared" si="22"/>
        <v>38</v>
      </c>
      <c r="AK44" s="364"/>
      <c r="AL44" s="365">
        <f t="shared" si="20"/>
        <v>0</v>
      </c>
      <c r="AM44" s="366" t="str">
        <f>IF(Labour!AY54="","",Labour!AY54)</f>
        <v/>
      </c>
      <c r="AN44" s="372"/>
      <c r="AO44" s="368"/>
      <c r="AP44" s="359"/>
      <c r="AQ44" s="369"/>
      <c r="AR44" s="371"/>
      <c r="AS44" s="370" t="str">
        <f>IF(AM44="","",SUM(Labour!$BF54:$BH54))</f>
        <v/>
      </c>
      <c r="AT44" s="370" t="str">
        <f>IF(AM44="","",SUM(Labour!$BL54:$BN54))</f>
        <v/>
      </c>
      <c r="AU44" s="370" t="str">
        <f>IF(AM44="","",SUM(Labour!$BR54:$BT54))</f>
        <v/>
      </c>
      <c r="AV44" s="370" t="str">
        <f>IF(AM44="","",SUM(Labour!$BR54:$BT54))</f>
        <v/>
      </c>
      <c r="AW44" s="370" t="str">
        <f>IF(AM44="","",SUM(Labour!$CD54:$CF54))</f>
        <v/>
      </c>
      <c r="AX44" s="370" t="str">
        <f>IF(AM44="","",SUM(Labour!$CJ54:$CL54))</f>
        <v/>
      </c>
      <c r="AY44" s="370" t="str">
        <f>IF(AM44="","",SUM(Labour!$CP54:$CR54))</f>
        <v/>
      </c>
      <c r="AZ44" s="370" t="str">
        <f>IF(AM44="","",SUM(Labour!$CV54:$CX54))</f>
        <v/>
      </c>
      <c r="BA44" s="370" t="str">
        <f>IF(AM44="","",SUM(Labour!$DB54:$DD54))</f>
        <v/>
      </c>
      <c r="BB44" s="370" t="str">
        <f>IF(AM44="","",SUM(Labour!$DH54:$DJ54))</f>
        <v/>
      </c>
      <c r="BC44" s="370" t="str">
        <f>IF(AM44="","",SUM(Labour!$DN54:$DP54))</f>
        <v/>
      </c>
      <c r="BD44" s="370" t="str">
        <f>IF(AM44="","",SUM(Labour!$DT54:$DV54))</f>
        <v/>
      </c>
      <c r="BE44" s="370" t="str">
        <f>IF(AM44="","",SUM(Labour!$DZ54:$EB54))</f>
        <v/>
      </c>
      <c r="BF44" s="370" t="str">
        <f>IF(AM44="","",SUM(Labour!$EF54:$EH54))</f>
        <v/>
      </c>
      <c r="BG44" s="370" t="str">
        <f>IF(AM44="","",SUM(Labour!$EL54:$EN54))</f>
        <v/>
      </c>
      <c r="BH44" s="370" t="str">
        <f>IF(AM44="","",SUM(Labour!$ER54:$ET54))</f>
        <v/>
      </c>
      <c r="BI44" s="370" t="str">
        <f>IF(AM44="","",SUM(Labour!$EX54:$EZ54))</f>
        <v/>
      </c>
      <c r="BJ44" s="370" t="str">
        <f>IF(AM44="","",SUM(Labour!$FD54:$FF54))</f>
        <v/>
      </c>
      <c r="BK44" s="370" t="str">
        <f>IF(AM44="","",SUM(Labour!$FJ54:$FL54))</f>
        <v/>
      </c>
      <c r="BL44" s="370" t="str">
        <f>IF(AM44="","",SUM(Labour!$FP54:$FR54))</f>
        <v/>
      </c>
      <c r="BM44" s="370" t="str">
        <f>IF(AM44="","",SUM(Labour!$FV54:$FX54))</f>
        <v/>
      </c>
      <c r="BN44" s="370" t="str">
        <f>IF(AM44="","",SUM(Labour!$GB54:$GD54))</f>
        <v/>
      </c>
      <c r="BO44" s="370" t="str">
        <f>IF(AM44="","",SUM(Labour!$GH54:$GJ54))</f>
        <v/>
      </c>
      <c r="BP44" s="370" t="str">
        <f>IF(AM44="","",SUM(Labour!$GN54:$GP54))</f>
        <v/>
      </c>
      <c r="BQ44" s="370" t="str">
        <f>IF(AM44="","",SUM(Labour!$GT54:$GV54))</f>
        <v/>
      </c>
      <c r="BR44" s="370" t="str">
        <f>IF(AM44="","",SUM(Labour!$GZ54:$HB54))</f>
        <v/>
      </c>
    </row>
    <row r="45" spans="1:79" ht="15" customHeight="1" x14ac:dyDescent="0.25">
      <c r="A45" s="352">
        <f t="shared" si="24"/>
        <v>1</v>
      </c>
      <c r="B45" s="315">
        <f>IF(ISTEXT(AK45),MAXA(B$7:B44)+1,0)</f>
        <v>0</v>
      </c>
      <c r="C45" s="315">
        <f>IF(AS45&gt;0,MAXA(C$7:C44)+1,0)</f>
        <v>38</v>
      </c>
      <c r="D45" s="315">
        <f>IF(AT45&gt;0,MAXA(D$7:D44)+1,0)</f>
        <v>38</v>
      </c>
      <c r="E45" s="315">
        <f>IF(AU45&gt;0,MAXA(E$7:E44)+1,0)</f>
        <v>38</v>
      </c>
      <c r="F45" s="315">
        <f>IF(AV45&gt;0,MAXA(F$7:F44)+1,0)</f>
        <v>38</v>
      </c>
      <c r="G45" s="315">
        <f>IF(AW45&gt;0,MAXA(G$7:G44)+1,0)</f>
        <v>38</v>
      </c>
      <c r="H45" s="315">
        <f>IF(AX45&gt;0,MAXA(H$7:H44)+1,0)</f>
        <v>38</v>
      </c>
      <c r="I45" s="315">
        <f>IF(AY45&gt;0,MAXA(I$7:I44)+1,0)</f>
        <v>38</v>
      </c>
      <c r="J45" s="315">
        <f>IF(AZ45&gt;0,MAXA(J$7:J44)+1,0)</f>
        <v>38</v>
      </c>
      <c r="K45" s="315">
        <f>IF(BA45&gt;0,MAXA(K$7:K44)+1,0)</f>
        <v>38</v>
      </c>
      <c r="L45" s="315">
        <f>IF(BB45&gt;0,MAXA(L$7:L44)+1,0)</f>
        <v>38</v>
      </c>
      <c r="M45" s="315">
        <f>IF(BC45&gt;0,MAXA(M$7:M44)+1,0)</f>
        <v>38</v>
      </c>
      <c r="N45" s="315">
        <f>IF(BD45&gt;0,MAXA(N$7:N44)+1,0)</f>
        <v>38</v>
      </c>
      <c r="O45" s="315">
        <f>IF(BE45&gt;0,MAXA(O$7:O44)+1,0)</f>
        <v>38</v>
      </c>
      <c r="P45" s="315">
        <f>IF(BF45&gt;0,MAXA(P$7:P44)+1,0)</f>
        <v>38</v>
      </c>
      <c r="Q45" s="315">
        <f>IF(BG45&gt;0,MAXA(Q$7:Q44)+1,0)</f>
        <v>38</v>
      </c>
      <c r="R45" s="315">
        <f>IF(BH45&gt;0,MAXA(R$7:R44)+1,0)</f>
        <v>38</v>
      </c>
      <c r="S45" s="315">
        <f>IF(BI45&gt;0,MAXA(S$7:S44)+1,0)</f>
        <v>38</v>
      </c>
      <c r="T45" s="315">
        <f>IF(BJ45&gt;0,MAXA(T$7:T44)+1,0)</f>
        <v>38</v>
      </c>
      <c r="U45" s="315">
        <f>IF(BK45&gt;0,MAXA(U$7:U44)+1,0)</f>
        <v>38</v>
      </c>
      <c r="V45" s="315">
        <f>IF(BL45&gt;0,MAXA(V$7:V44)+1,0)</f>
        <v>38</v>
      </c>
      <c r="W45" s="315">
        <f>IF(BM45&gt;0,MAXA(W$7:W44)+1,0)</f>
        <v>38</v>
      </c>
      <c r="X45" s="315">
        <f>IF(BN45&gt;0,MAXA(X$7:X44)+1,0)</f>
        <v>38</v>
      </c>
      <c r="Y45" s="315">
        <f>IF(BO45&gt;0,MAXA(Y$7:Y44)+1,0)</f>
        <v>38</v>
      </c>
      <c r="Z45" s="315">
        <f>IF(BP45&gt;0,MAXA(Z$7:Z44)+1,0)</f>
        <v>38</v>
      </c>
      <c r="AA45" s="315">
        <f>IF(BQ45&gt;0,MAXA(AA$7:AA44)+1,0)</f>
        <v>38</v>
      </c>
      <c r="AB45" s="315">
        <f>IF(BR45&gt;0,MAXA(AB$7:AB44)+1,0)</f>
        <v>38</v>
      </c>
      <c r="AC45" s="315">
        <f t="shared" si="25"/>
        <v>1</v>
      </c>
      <c r="AD45" s="315">
        <f t="shared" si="26"/>
        <v>1</v>
      </c>
      <c r="AE45" s="352">
        <f t="shared" si="27"/>
        <v>1</v>
      </c>
      <c r="AF45" s="352">
        <f t="shared" si="28"/>
        <v>0</v>
      </c>
      <c r="AG45" s="352">
        <f>IF(AND(B45&gt;0,AH45=0),COUNTIF(AI$7:AI45,AO45),SUM(AH$7:AH45))</f>
        <v>1</v>
      </c>
      <c r="AH45" s="352">
        <f t="shared" si="29"/>
        <v>0</v>
      </c>
      <c r="AI45" s="352">
        <f t="shared" si="30"/>
        <v>0</v>
      </c>
      <c r="AJ45" s="315">
        <f t="shared" si="22"/>
        <v>39</v>
      </c>
      <c r="AK45" s="364"/>
      <c r="AL45" s="365">
        <f t="shared" si="20"/>
        <v>0</v>
      </c>
      <c r="AM45" s="366" t="str">
        <f>IF(Labour!AY55="","",Labour!AY55)</f>
        <v/>
      </c>
      <c r="AN45" s="372"/>
      <c r="AO45" s="358"/>
      <c r="AP45" s="359"/>
      <c r="AQ45" s="369"/>
      <c r="AR45" s="371"/>
      <c r="AS45" s="370" t="str">
        <f>IF(AM45="","",SUM(Labour!$BF55:$BH55))</f>
        <v/>
      </c>
      <c r="AT45" s="370" t="str">
        <f>IF(AM45="","",SUM(Labour!$BL55:$BN55))</f>
        <v/>
      </c>
      <c r="AU45" s="370" t="str">
        <f>IF(AM45="","",SUM(Labour!$BR55:$BT55))</f>
        <v/>
      </c>
      <c r="AV45" s="370" t="str">
        <f>IF(AM45="","",SUM(Labour!$BR55:$BT55))</f>
        <v/>
      </c>
      <c r="AW45" s="370" t="str">
        <f>IF(AM45="","",SUM(Labour!$CD55:$CF55))</f>
        <v/>
      </c>
      <c r="AX45" s="370" t="str">
        <f>IF(AM45="","",SUM(Labour!$CJ55:$CL55))</f>
        <v/>
      </c>
      <c r="AY45" s="370" t="str">
        <f>IF(AM45="","",SUM(Labour!$CP55:$CR55))</f>
        <v/>
      </c>
      <c r="AZ45" s="370" t="str">
        <f>IF(AM45="","",SUM(Labour!$CV55:$CX55))</f>
        <v/>
      </c>
      <c r="BA45" s="370" t="str">
        <f>IF(AM45="","",SUM(Labour!$DB55:$DD55))</f>
        <v/>
      </c>
      <c r="BB45" s="370" t="str">
        <f>IF(AM45="","",SUM(Labour!$DH55:$DJ55))</f>
        <v/>
      </c>
      <c r="BC45" s="370" t="str">
        <f>IF(AM45="","",SUM(Labour!$DN55:$DP55))</f>
        <v/>
      </c>
      <c r="BD45" s="370" t="str">
        <f>IF(AM45="","",SUM(Labour!$DT55:$DV55))</f>
        <v/>
      </c>
      <c r="BE45" s="370" t="str">
        <f>IF(AM45="","",SUM(Labour!$DZ55:$EB55))</f>
        <v/>
      </c>
      <c r="BF45" s="370" t="str">
        <f>IF(AM45="","",SUM(Labour!$EF55:$EH55))</f>
        <v/>
      </c>
      <c r="BG45" s="370" t="str">
        <f>IF(AM45="","",SUM(Labour!$EL55:$EN55))</f>
        <v/>
      </c>
      <c r="BH45" s="370" t="str">
        <f>IF(AM45="","",SUM(Labour!$ER55:$ET55))</f>
        <v/>
      </c>
      <c r="BI45" s="370" t="str">
        <f>IF(AM45="","",SUM(Labour!$EX55:$EZ55))</f>
        <v/>
      </c>
      <c r="BJ45" s="370" t="str">
        <f>IF(AM45="","",SUM(Labour!$FD55:$FF55))</f>
        <v/>
      </c>
      <c r="BK45" s="370" t="str">
        <f>IF(AM45="","",SUM(Labour!$FJ55:$FL55))</f>
        <v/>
      </c>
      <c r="BL45" s="370" t="str">
        <f>IF(AM45="","",SUM(Labour!$FP55:$FR55))</f>
        <v/>
      </c>
      <c r="BM45" s="370" t="str">
        <f>IF(AM45="","",SUM(Labour!$FV55:$FX55))</f>
        <v/>
      </c>
      <c r="BN45" s="370" t="str">
        <f>IF(AM45="","",SUM(Labour!$GB55:$GD55))</f>
        <v/>
      </c>
      <c r="BO45" s="370" t="str">
        <f>IF(AM45="","",SUM(Labour!$GH55:$GJ55))</f>
        <v/>
      </c>
      <c r="BP45" s="370" t="str">
        <f>IF(AM45="","",SUM(Labour!$GN55:$GP55))</f>
        <v/>
      </c>
      <c r="BQ45" s="370" t="str">
        <f>IF(AM45="","",SUM(Labour!$GT55:$GV55))</f>
        <v/>
      </c>
      <c r="BR45" s="370" t="str">
        <f>IF(AM45="","",SUM(Labour!$GZ55:$HB55))</f>
        <v/>
      </c>
    </row>
    <row r="46" spans="1:79" ht="15" customHeight="1" x14ac:dyDescent="0.25">
      <c r="A46" s="352">
        <f t="shared" si="24"/>
        <v>1</v>
      </c>
      <c r="B46" s="315">
        <f>IF(ISTEXT(AK46),MAXA(B$7:B45)+1,0)</f>
        <v>0</v>
      </c>
      <c r="C46" s="315">
        <f>IF(AS46&gt;0,MAXA(C$7:C45)+1,0)</f>
        <v>39</v>
      </c>
      <c r="D46" s="315">
        <f>IF(AT46&gt;0,MAXA(D$7:D45)+1,0)</f>
        <v>39</v>
      </c>
      <c r="E46" s="315">
        <f>IF(AU46&gt;0,MAXA(E$7:E45)+1,0)</f>
        <v>39</v>
      </c>
      <c r="F46" s="315">
        <f>IF(AV46&gt;0,MAXA(F$7:F45)+1,0)</f>
        <v>39</v>
      </c>
      <c r="G46" s="315">
        <f>IF(AW46&gt;0,MAXA(G$7:G45)+1,0)</f>
        <v>39</v>
      </c>
      <c r="H46" s="315">
        <f>IF(AX46&gt;0,MAXA(H$7:H45)+1,0)</f>
        <v>39</v>
      </c>
      <c r="I46" s="315">
        <f>IF(AY46&gt;0,MAXA(I$7:I45)+1,0)</f>
        <v>39</v>
      </c>
      <c r="J46" s="315">
        <f>IF(AZ46&gt;0,MAXA(J$7:J45)+1,0)</f>
        <v>39</v>
      </c>
      <c r="K46" s="315">
        <f>IF(BA46&gt;0,MAXA(K$7:K45)+1,0)</f>
        <v>39</v>
      </c>
      <c r="L46" s="315">
        <f>IF(BB46&gt;0,MAXA(L$7:L45)+1,0)</f>
        <v>39</v>
      </c>
      <c r="M46" s="315">
        <f>IF(BC46&gt;0,MAXA(M$7:M45)+1,0)</f>
        <v>39</v>
      </c>
      <c r="N46" s="315">
        <f>IF(BD46&gt;0,MAXA(N$7:N45)+1,0)</f>
        <v>39</v>
      </c>
      <c r="O46" s="315">
        <f>IF(BE46&gt;0,MAXA(O$7:O45)+1,0)</f>
        <v>39</v>
      </c>
      <c r="P46" s="315">
        <f>IF(BF46&gt;0,MAXA(P$7:P45)+1,0)</f>
        <v>39</v>
      </c>
      <c r="Q46" s="315">
        <f>IF(BG46&gt;0,MAXA(Q$7:Q45)+1,0)</f>
        <v>39</v>
      </c>
      <c r="R46" s="315">
        <f>IF(BH46&gt;0,MAXA(R$7:R45)+1,0)</f>
        <v>39</v>
      </c>
      <c r="S46" s="315">
        <f>IF(BI46&gt;0,MAXA(S$7:S45)+1,0)</f>
        <v>39</v>
      </c>
      <c r="T46" s="315">
        <f>IF(BJ46&gt;0,MAXA(T$7:T45)+1,0)</f>
        <v>39</v>
      </c>
      <c r="U46" s="315">
        <f>IF(BK46&gt;0,MAXA(U$7:U45)+1,0)</f>
        <v>39</v>
      </c>
      <c r="V46" s="315">
        <f>IF(BL46&gt;0,MAXA(V$7:V45)+1,0)</f>
        <v>39</v>
      </c>
      <c r="W46" s="315">
        <f>IF(BM46&gt;0,MAXA(W$7:W45)+1,0)</f>
        <v>39</v>
      </c>
      <c r="X46" s="315">
        <f>IF(BN46&gt;0,MAXA(X$7:X45)+1,0)</f>
        <v>39</v>
      </c>
      <c r="Y46" s="315">
        <f>IF(BO46&gt;0,MAXA(Y$7:Y45)+1,0)</f>
        <v>39</v>
      </c>
      <c r="Z46" s="315">
        <f>IF(BP46&gt;0,MAXA(Z$7:Z45)+1,0)</f>
        <v>39</v>
      </c>
      <c r="AA46" s="315">
        <f>IF(BQ46&gt;0,MAXA(AA$7:AA45)+1,0)</f>
        <v>39</v>
      </c>
      <c r="AB46" s="315">
        <f>IF(BR46&gt;0,MAXA(AB$7:AB45)+1,0)</f>
        <v>39</v>
      </c>
      <c r="AC46" s="315">
        <f t="shared" si="25"/>
        <v>1</v>
      </c>
      <c r="AD46" s="315">
        <f t="shared" si="26"/>
        <v>1</v>
      </c>
      <c r="AE46" s="352">
        <f t="shared" si="27"/>
        <v>1</v>
      </c>
      <c r="AF46" s="352">
        <f t="shared" si="28"/>
        <v>0</v>
      </c>
      <c r="AG46" s="352">
        <f>IF(AND(B46&gt;0,AH46=0),COUNTIF(AI$7:AI46,AO46),SUM(AH$7:AH46))</f>
        <v>1</v>
      </c>
      <c r="AH46" s="352">
        <f t="shared" si="29"/>
        <v>0</v>
      </c>
      <c r="AI46" s="352">
        <f t="shared" si="30"/>
        <v>0</v>
      </c>
      <c r="AJ46" s="315">
        <f t="shared" si="22"/>
        <v>40</v>
      </c>
      <c r="AK46" s="364"/>
      <c r="AL46" s="365">
        <f t="shared" si="20"/>
        <v>0</v>
      </c>
      <c r="AM46" s="366" t="str">
        <f>IF(Labour!AY56="","",Labour!AY56)</f>
        <v/>
      </c>
      <c r="AN46" s="372"/>
      <c r="AO46" s="358"/>
      <c r="AP46" s="359"/>
      <c r="AQ46" s="369"/>
      <c r="AR46" s="371"/>
      <c r="AS46" s="370" t="str">
        <f>IF(AM46="","",SUM(Labour!$BF56:$BH56))</f>
        <v/>
      </c>
      <c r="AT46" s="370" t="str">
        <f>IF(AM46="","",SUM(Labour!$BL56:$BN56))</f>
        <v/>
      </c>
      <c r="AU46" s="370" t="str">
        <f>IF(AM46="","",SUM(Labour!$BR56:$BT56))</f>
        <v/>
      </c>
      <c r="AV46" s="370" t="str">
        <f>IF(AM46="","",SUM(Labour!$BR56:$BT56))</f>
        <v/>
      </c>
      <c r="AW46" s="370" t="str">
        <f>IF(AM46="","",SUM(Labour!$CD56:$CF56))</f>
        <v/>
      </c>
      <c r="AX46" s="370" t="str">
        <f>IF(AM46="","",SUM(Labour!$CJ56:$CL56))</f>
        <v/>
      </c>
      <c r="AY46" s="370" t="str">
        <f>IF(AM46="","",SUM(Labour!$CP56:$CR56))</f>
        <v/>
      </c>
      <c r="AZ46" s="370" t="str">
        <f>IF(AM46="","",SUM(Labour!$CV56:$CX56))</f>
        <v/>
      </c>
      <c r="BA46" s="370" t="str">
        <f>IF(AM46="","",SUM(Labour!$DB56:$DD56))</f>
        <v/>
      </c>
      <c r="BB46" s="370" t="str">
        <f>IF(AM46="","",SUM(Labour!$DH56:$DJ56))</f>
        <v/>
      </c>
      <c r="BC46" s="370" t="str">
        <f>IF(AM46="","",SUM(Labour!$DN56:$DP56))</f>
        <v/>
      </c>
      <c r="BD46" s="370" t="str">
        <f>IF(AM46="","",SUM(Labour!$DT56:$DV56))</f>
        <v/>
      </c>
      <c r="BE46" s="370" t="str">
        <f>IF(AM46="","",SUM(Labour!$DZ56:$EB56))</f>
        <v/>
      </c>
      <c r="BF46" s="370" t="str">
        <f>IF(AM46="","",SUM(Labour!$EF56:$EH56))</f>
        <v/>
      </c>
      <c r="BG46" s="370" t="str">
        <f>IF(AM46="","",SUM(Labour!$EL56:$EN56))</f>
        <v/>
      </c>
      <c r="BH46" s="370" t="str">
        <f>IF(AM46="","",SUM(Labour!$ER56:$ET56))</f>
        <v/>
      </c>
      <c r="BI46" s="370" t="str">
        <f>IF(AM46="","",SUM(Labour!$EX56:$EZ56))</f>
        <v/>
      </c>
      <c r="BJ46" s="370" t="str">
        <f>IF(AM46="","",SUM(Labour!$FD56:$FF56))</f>
        <v/>
      </c>
      <c r="BK46" s="370" t="str">
        <f>IF(AM46="","",SUM(Labour!$FJ56:$FL56))</f>
        <v/>
      </c>
      <c r="BL46" s="370" t="str">
        <f>IF(AM46="","",SUM(Labour!$FP56:$FR56))</f>
        <v/>
      </c>
      <c r="BM46" s="370" t="str">
        <f>IF(AM46="","",SUM(Labour!$FV56:$FX56))</f>
        <v/>
      </c>
      <c r="BN46" s="370" t="str">
        <f>IF(AM46="","",SUM(Labour!$GB56:$GD56))</f>
        <v/>
      </c>
      <c r="BO46" s="370" t="str">
        <f>IF(AM46="","",SUM(Labour!$GH56:$GJ56))</f>
        <v/>
      </c>
      <c r="BP46" s="370" t="str">
        <f>IF(AM46="","",SUM(Labour!$GN56:$GP56))</f>
        <v/>
      </c>
      <c r="BQ46" s="370" t="str">
        <f>IF(AM46="","",SUM(Labour!$GT56:$GV56))</f>
        <v/>
      </c>
      <c r="BR46" s="370" t="str">
        <f>IF(AM46="","",SUM(Labour!$GZ56:$HB56))</f>
        <v/>
      </c>
    </row>
    <row r="47" spans="1:79" ht="15" customHeight="1" x14ac:dyDescent="0.25">
      <c r="A47" s="352">
        <f t="shared" si="24"/>
        <v>1</v>
      </c>
      <c r="B47" s="315">
        <f>IF(ISTEXT(AK47),MAXA(B$7:B46)+1,0)</f>
        <v>0</v>
      </c>
      <c r="C47" s="315">
        <f>IF(AS47&gt;0,MAXA(C$7:C46)+1,0)</f>
        <v>40</v>
      </c>
      <c r="D47" s="315">
        <f>IF(AT47&gt;0,MAXA(D$7:D46)+1,0)</f>
        <v>40</v>
      </c>
      <c r="E47" s="315">
        <f>IF(AU47&gt;0,MAXA(E$7:E46)+1,0)</f>
        <v>40</v>
      </c>
      <c r="F47" s="315">
        <f>IF(AV47&gt;0,MAXA(F$7:F46)+1,0)</f>
        <v>40</v>
      </c>
      <c r="G47" s="315">
        <f>IF(AW47&gt;0,MAXA(G$7:G46)+1,0)</f>
        <v>40</v>
      </c>
      <c r="H47" s="315">
        <f>IF(AX47&gt;0,MAXA(H$7:H46)+1,0)</f>
        <v>40</v>
      </c>
      <c r="I47" s="315">
        <f>IF(AY47&gt;0,MAXA(I$7:I46)+1,0)</f>
        <v>40</v>
      </c>
      <c r="J47" s="315">
        <f>IF(AZ47&gt;0,MAXA(J$7:J46)+1,0)</f>
        <v>40</v>
      </c>
      <c r="K47" s="315">
        <f>IF(BA47&gt;0,MAXA(K$7:K46)+1,0)</f>
        <v>40</v>
      </c>
      <c r="L47" s="315">
        <f>IF(BB47&gt;0,MAXA(L$7:L46)+1,0)</f>
        <v>40</v>
      </c>
      <c r="M47" s="315">
        <f>IF(BC47&gt;0,MAXA(M$7:M46)+1,0)</f>
        <v>40</v>
      </c>
      <c r="N47" s="315">
        <f>IF(BD47&gt;0,MAXA(N$7:N46)+1,0)</f>
        <v>40</v>
      </c>
      <c r="O47" s="315">
        <f>IF(BE47&gt;0,MAXA(O$7:O46)+1,0)</f>
        <v>40</v>
      </c>
      <c r="P47" s="315">
        <f>IF(BF47&gt;0,MAXA(P$7:P46)+1,0)</f>
        <v>40</v>
      </c>
      <c r="Q47" s="315">
        <f>IF(BG47&gt;0,MAXA(Q$7:Q46)+1,0)</f>
        <v>40</v>
      </c>
      <c r="R47" s="315">
        <f>IF(BH47&gt;0,MAXA(R$7:R46)+1,0)</f>
        <v>40</v>
      </c>
      <c r="S47" s="315">
        <f>IF(BI47&gt;0,MAXA(S$7:S46)+1,0)</f>
        <v>40</v>
      </c>
      <c r="T47" s="315">
        <f>IF(BJ47&gt;0,MAXA(T$7:T46)+1,0)</f>
        <v>40</v>
      </c>
      <c r="U47" s="315">
        <f>IF(BK47&gt;0,MAXA(U$7:U46)+1,0)</f>
        <v>40</v>
      </c>
      <c r="V47" s="315">
        <f>IF(BL47&gt;0,MAXA(V$7:V46)+1,0)</f>
        <v>40</v>
      </c>
      <c r="W47" s="315">
        <f>IF(BM47&gt;0,MAXA(W$7:W46)+1,0)</f>
        <v>40</v>
      </c>
      <c r="X47" s="315">
        <f>IF(BN47&gt;0,MAXA(X$7:X46)+1,0)</f>
        <v>40</v>
      </c>
      <c r="Y47" s="315">
        <f>IF(BO47&gt;0,MAXA(Y$7:Y46)+1,0)</f>
        <v>40</v>
      </c>
      <c r="Z47" s="315">
        <f>IF(BP47&gt;0,MAXA(Z$7:Z46)+1,0)</f>
        <v>40</v>
      </c>
      <c r="AA47" s="315">
        <f>IF(BQ47&gt;0,MAXA(AA$7:AA46)+1,0)</f>
        <v>40</v>
      </c>
      <c r="AB47" s="315">
        <f>IF(BR47&gt;0,MAXA(AB$7:AB46)+1,0)</f>
        <v>40</v>
      </c>
      <c r="AC47" s="315">
        <f t="shared" si="25"/>
        <v>1</v>
      </c>
      <c r="AD47" s="315">
        <f t="shared" si="26"/>
        <v>1</v>
      </c>
      <c r="AE47" s="352">
        <f t="shared" si="27"/>
        <v>1</v>
      </c>
      <c r="AF47" s="352">
        <f t="shared" si="28"/>
        <v>0</v>
      </c>
      <c r="AG47" s="352">
        <f>IF(AND(B47&gt;0,AH47=0),COUNTIF(AI$7:AI47,AO47),SUM(AH$7:AH47))</f>
        <v>1</v>
      </c>
      <c r="AH47" s="352">
        <f t="shared" si="29"/>
        <v>0</v>
      </c>
      <c r="AI47" s="352">
        <f t="shared" si="30"/>
        <v>0</v>
      </c>
      <c r="AJ47" s="315">
        <f t="shared" si="22"/>
        <v>41</v>
      </c>
      <c r="AK47" s="364"/>
      <c r="AL47" s="365">
        <f t="shared" si="20"/>
        <v>0</v>
      </c>
      <c r="AM47" s="366" t="str">
        <f>IF(Labour!AY57="","",Labour!AY57)</f>
        <v/>
      </c>
      <c r="AN47" s="372"/>
      <c r="AO47" s="358"/>
      <c r="AP47" s="359"/>
      <c r="AQ47" s="369"/>
      <c r="AR47" s="371"/>
      <c r="AS47" s="370" t="str">
        <f>IF(AM47="","",SUM(Labour!$BF57:$BH57))</f>
        <v/>
      </c>
      <c r="AT47" s="370" t="str">
        <f>IF(AM47="","",SUM(Labour!$BL57:$BN57))</f>
        <v/>
      </c>
      <c r="AU47" s="370" t="str">
        <f>IF(AM47="","",SUM(Labour!$BR57:$BT57))</f>
        <v/>
      </c>
      <c r="AV47" s="370" t="str">
        <f>IF(AM47="","",SUM(Labour!$BR57:$BT57))</f>
        <v/>
      </c>
      <c r="AW47" s="370" t="str">
        <f>IF(AM47="","",SUM(Labour!$CD57:$CF57))</f>
        <v/>
      </c>
      <c r="AX47" s="370" t="str">
        <f>IF(AM47="","",SUM(Labour!$CJ57:$CL57))</f>
        <v/>
      </c>
      <c r="AY47" s="370" t="str">
        <f>IF(AM47="","",SUM(Labour!$CP57:$CR57))</f>
        <v/>
      </c>
      <c r="AZ47" s="370" t="str">
        <f>IF(AM47="","",SUM(Labour!$CV57:$CX57))</f>
        <v/>
      </c>
      <c r="BA47" s="370" t="str">
        <f>IF(AM47="","",SUM(Labour!$DB57:$DD57))</f>
        <v/>
      </c>
      <c r="BB47" s="370" t="str">
        <f>IF(AM47="","",SUM(Labour!$DH57:$DJ57))</f>
        <v/>
      </c>
      <c r="BC47" s="370" t="str">
        <f>IF(AM47="","",SUM(Labour!$DN57:$DP57))</f>
        <v/>
      </c>
      <c r="BD47" s="370" t="str">
        <f>IF(AM47="","",SUM(Labour!$DT57:$DV57))</f>
        <v/>
      </c>
      <c r="BE47" s="370" t="str">
        <f>IF(AM47="","",SUM(Labour!$DZ57:$EB57))</f>
        <v/>
      </c>
      <c r="BF47" s="370" t="str">
        <f>IF(AM47="","",SUM(Labour!$EF57:$EH57))</f>
        <v/>
      </c>
      <c r="BG47" s="370" t="str">
        <f>IF(AM47="","",SUM(Labour!$EL57:$EN57))</f>
        <v/>
      </c>
      <c r="BH47" s="370" t="str">
        <f>IF(AM47="","",SUM(Labour!$ER57:$ET57))</f>
        <v/>
      </c>
      <c r="BI47" s="370" t="str">
        <f>IF(AM47="","",SUM(Labour!$EX57:$EZ57))</f>
        <v/>
      </c>
      <c r="BJ47" s="370" t="str">
        <f>IF(AM47="","",SUM(Labour!$FD57:$FF57))</f>
        <v/>
      </c>
      <c r="BK47" s="370" t="str">
        <f>IF(AM47="","",SUM(Labour!$FJ57:$FL57))</f>
        <v/>
      </c>
      <c r="BL47" s="370" t="str">
        <f>IF(AM47="","",SUM(Labour!$FP57:$FR57))</f>
        <v/>
      </c>
      <c r="BM47" s="370" t="str">
        <f>IF(AM47="","",SUM(Labour!$FV57:$FX57))</f>
        <v/>
      </c>
      <c r="BN47" s="370" t="str">
        <f>IF(AM47="","",SUM(Labour!$GB57:$GD57))</f>
        <v/>
      </c>
      <c r="BO47" s="370" t="str">
        <f>IF(AM47="","",SUM(Labour!$GH57:$GJ57))</f>
        <v/>
      </c>
      <c r="BP47" s="370" t="str">
        <f>IF(AM47="","",SUM(Labour!$GN57:$GP57))</f>
        <v/>
      </c>
      <c r="BQ47" s="370" t="str">
        <f>IF(AM47="","",SUM(Labour!$GT57:$GV57))</f>
        <v/>
      </c>
      <c r="BR47" s="370" t="str">
        <f>IF(AM47="","",SUM(Labour!$GZ57:$HB57))</f>
        <v/>
      </c>
    </row>
    <row r="48" spans="1:79" ht="15" customHeight="1" x14ac:dyDescent="0.25">
      <c r="A48" s="352">
        <f t="shared" si="24"/>
        <v>1</v>
      </c>
      <c r="B48" s="315">
        <f>IF(ISTEXT(AK48),MAXA(B$7:B47)+1,0)</f>
        <v>0</v>
      </c>
      <c r="C48" s="315">
        <f>IF(AS48&gt;0,MAXA(C$7:C47)+1,0)</f>
        <v>41</v>
      </c>
      <c r="D48" s="315">
        <f>IF(AT48&gt;0,MAXA(D$7:D47)+1,0)</f>
        <v>41</v>
      </c>
      <c r="E48" s="315">
        <f>IF(AU48&gt;0,MAXA(E$7:E47)+1,0)</f>
        <v>41</v>
      </c>
      <c r="F48" s="315">
        <f>IF(AV48&gt;0,MAXA(F$7:F47)+1,0)</f>
        <v>41</v>
      </c>
      <c r="G48" s="315">
        <f>IF(AW48&gt;0,MAXA(G$7:G47)+1,0)</f>
        <v>41</v>
      </c>
      <c r="H48" s="315">
        <f>IF(AX48&gt;0,MAXA(H$7:H47)+1,0)</f>
        <v>41</v>
      </c>
      <c r="I48" s="315">
        <f>IF(AY48&gt;0,MAXA(I$7:I47)+1,0)</f>
        <v>41</v>
      </c>
      <c r="J48" s="315">
        <f>IF(AZ48&gt;0,MAXA(J$7:J47)+1,0)</f>
        <v>41</v>
      </c>
      <c r="K48" s="315">
        <f>IF(BA48&gt;0,MAXA(K$7:K47)+1,0)</f>
        <v>41</v>
      </c>
      <c r="L48" s="315">
        <f>IF(BB48&gt;0,MAXA(L$7:L47)+1,0)</f>
        <v>41</v>
      </c>
      <c r="M48" s="315">
        <f>IF(BC48&gt;0,MAXA(M$7:M47)+1,0)</f>
        <v>41</v>
      </c>
      <c r="N48" s="315">
        <f>IF(BD48&gt;0,MAXA(N$7:N47)+1,0)</f>
        <v>41</v>
      </c>
      <c r="O48" s="315">
        <f>IF(BE48&gt;0,MAXA(O$7:O47)+1,0)</f>
        <v>41</v>
      </c>
      <c r="P48" s="315">
        <f>IF(BF48&gt;0,MAXA(P$7:P47)+1,0)</f>
        <v>41</v>
      </c>
      <c r="Q48" s="315">
        <f>IF(BG48&gt;0,MAXA(Q$7:Q47)+1,0)</f>
        <v>41</v>
      </c>
      <c r="R48" s="315">
        <f>IF(BH48&gt;0,MAXA(R$7:R47)+1,0)</f>
        <v>41</v>
      </c>
      <c r="S48" s="315">
        <f>IF(BI48&gt;0,MAXA(S$7:S47)+1,0)</f>
        <v>41</v>
      </c>
      <c r="T48" s="315">
        <f>IF(BJ48&gt;0,MAXA(T$7:T47)+1,0)</f>
        <v>41</v>
      </c>
      <c r="U48" s="315">
        <f>IF(BK48&gt;0,MAXA(U$7:U47)+1,0)</f>
        <v>41</v>
      </c>
      <c r="V48" s="315">
        <f>IF(BL48&gt;0,MAXA(V$7:V47)+1,0)</f>
        <v>41</v>
      </c>
      <c r="W48" s="315">
        <f>IF(BM48&gt;0,MAXA(W$7:W47)+1,0)</f>
        <v>41</v>
      </c>
      <c r="X48" s="315">
        <f>IF(BN48&gt;0,MAXA(X$7:X47)+1,0)</f>
        <v>41</v>
      </c>
      <c r="Y48" s="315">
        <f>IF(BO48&gt;0,MAXA(Y$7:Y47)+1,0)</f>
        <v>41</v>
      </c>
      <c r="Z48" s="315">
        <f>IF(BP48&gt;0,MAXA(Z$7:Z47)+1,0)</f>
        <v>41</v>
      </c>
      <c r="AA48" s="315">
        <f>IF(BQ48&gt;0,MAXA(AA$7:AA47)+1,0)</f>
        <v>41</v>
      </c>
      <c r="AB48" s="315">
        <f>IF(BR48&gt;0,MAXA(AB$7:AB47)+1,0)</f>
        <v>41</v>
      </c>
      <c r="AC48" s="315">
        <f t="shared" si="25"/>
        <v>1</v>
      </c>
      <c r="AD48" s="315">
        <f t="shared" si="26"/>
        <v>1</v>
      </c>
      <c r="AE48" s="352">
        <f t="shared" si="27"/>
        <v>1</v>
      </c>
      <c r="AF48" s="352">
        <f t="shared" si="28"/>
        <v>0</v>
      </c>
      <c r="AG48" s="352">
        <f>IF(AND(B48&gt;0,AH48=0),COUNTIF(AI$7:AI48,AO48),SUM(AH$7:AH48))</f>
        <v>1</v>
      </c>
      <c r="AH48" s="352">
        <f t="shared" si="29"/>
        <v>0</v>
      </c>
      <c r="AI48" s="352">
        <f t="shared" si="30"/>
        <v>0</v>
      </c>
      <c r="AJ48" s="315">
        <f t="shared" si="22"/>
        <v>42</v>
      </c>
      <c r="AK48" s="364"/>
      <c r="AL48" s="365">
        <f t="shared" si="20"/>
        <v>0</v>
      </c>
      <c r="AM48" s="366" t="str">
        <f>IF(Labour!AY58="","",Labour!AY58)</f>
        <v/>
      </c>
      <c r="AN48" s="372"/>
      <c r="AO48" s="358"/>
      <c r="AP48" s="359"/>
      <c r="AQ48" s="369"/>
      <c r="AR48" s="371"/>
      <c r="AS48" s="370" t="str">
        <f>IF(AM48="","",SUM(Labour!$BF58:$BH58))</f>
        <v/>
      </c>
      <c r="AT48" s="370" t="str">
        <f>IF(AM48="","",SUM(Labour!$BL58:$BN58))</f>
        <v/>
      </c>
      <c r="AU48" s="370" t="str">
        <f>IF(AM48="","",SUM(Labour!$BR58:$BT58))</f>
        <v/>
      </c>
      <c r="AV48" s="370" t="str">
        <f>IF(AM48="","",SUM(Labour!$BR58:$BT58))</f>
        <v/>
      </c>
      <c r="AW48" s="370" t="str">
        <f>IF(AM48="","",SUM(Labour!$CD58:$CF58))</f>
        <v/>
      </c>
      <c r="AX48" s="370" t="str">
        <f>IF(AM48="","",SUM(Labour!$CJ58:$CL58))</f>
        <v/>
      </c>
      <c r="AY48" s="370" t="str">
        <f>IF(AM48="","",SUM(Labour!$CP58:$CR58))</f>
        <v/>
      </c>
      <c r="AZ48" s="370" t="str">
        <f>IF(AM48="","",SUM(Labour!$CV58:$CX58))</f>
        <v/>
      </c>
      <c r="BA48" s="370" t="str">
        <f>IF(AM48="","",SUM(Labour!$DB58:$DD58))</f>
        <v/>
      </c>
      <c r="BB48" s="370" t="str">
        <f>IF(AM48="","",SUM(Labour!$DH58:$DJ58))</f>
        <v/>
      </c>
      <c r="BC48" s="370" t="str">
        <f>IF(AM48="","",SUM(Labour!$DN58:$DP58))</f>
        <v/>
      </c>
      <c r="BD48" s="370" t="str">
        <f>IF(AM48="","",SUM(Labour!$DT58:$DV58))</f>
        <v/>
      </c>
      <c r="BE48" s="370" t="str">
        <f>IF(AM48="","",SUM(Labour!$DZ58:$EB58))</f>
        <v/>
      </c>
      <c r="BF48" s="370" t="str">
        <f>IF(AM48="","",SUM(Labour!$EF58:$EH58))</f>
        <v/>
      </c>
      <c r="BG48" s="370" t="str">
        <f>IF(AM48="","",SUM(Labour!$EL58:$EN58))</f>
        <v/>
      </c>
      <c r="BH48" s="370" t="str">
        <f>IF(AM48="","",SUM(Labour!$ER58:$ET58))</f>
        <v/>
      </c>
      <c r="BI48" s="370" t="str">
        <f>IF(AM48="","",SUM(Labour!$EX58:$EZ58))</f>
        <v/>
      </c>
      <c r="BJ48" s="370" t="str">
        <f>IF(AM48="","",SUM(Labour!$FD58:$FF58))</f>
        <v/>
      </c>
      <c r="BK48" s="370" t="str">
        <f>IF(AM48="","",SUM(Labour!$FJ58:$FL58))</f>
        <v/>
      </c>
      <c r="BL48" s="370" t="str">
        <f>IF(AM48="","",SUM(Labour!$FP58:$FR58))</f>
        <v/>
      </c>
      <c r="BM48" s="370" t="str">
        <f>IF(AM48="","",SUM(Labour!$FV58:$FX58))</f>
        <v/>
      </c>
      <c r="BN48" s="370" t="str">
        <f>IF(AM48="","",SUM(Labour!$GB58:$GD58))</f>
        <v/>
      </c>
      <c r="BO48" s="370" t="str">
        <f>IF(AM48="","",SUM(Labour!$GH58:$GJ58))</f>
        <v/>
      </c>
      <c r="BP48" s="370" t="str">
        <f>IF(AM48="","",SUM(Labour!$GN58:$GP58))</f>
        <v/>
      </c>
      <c r="BQ48" s="370" t="str">
        <f>IF(AM48="","",SUM(Labour!$GT58:$GV58))</f>
        <v/>
      </c>
      <c r="BR48" s="370" t="str">
        <f>IF(AM48="","",SUM(Labour!$GZ58:$HB58))</f>
        <v/>
      </c>
    </row>
    <row r="49" spans="1:70" ht="15" customHeight="1" x14ac:dyDescent="0.25">
      <c r="A49" s="352">
        <f t="shared" si="24"/>
        <v>1</v>
      </c>
      <c r="B49" s="315">
        <f>IF(ISTEXT(AK49),MAXA(B$7:B48)+1,0)</f>
        <v>0</v>
      </c>
      <c r="C49" s="315">
        <f>IF(AS49&gt;0,MAXA(C$7:C48)+1,0)</f>
        <v>42</v>
      </c>
      <c r="D49" s="315">
        <f>IF(AT49&gt;0,MAXA(D$7:D48)+1,0)</f>
        <v>42</v>
      </c>
      <c r="E49" s="315">
        <f>IF(AU49&gt;0,MAXA(E$7:E48)+1,0)</f>
        <v>42</v>
      </c>
      <c r="F49" s="315">
        <f>IF(AV49&gt;0,MAXA(F$7:F48)+1,0)</f>
        <v>42</v>
      </c>
      <c r="G49" s="315">
        <f>IF(AW49&gt;0,MAXA(G$7:G48)+1,0)</f>
        <v>42</v>
      </c>
      <c r="H49" s="315">
        <f>IF(AX49&gt;0,MAXA(H$7:H48)+1,0)</f>
        <v>42</v>
      </c>
      <c r="I49" s="315">
        <f>IF(AY49&gt;0,MAXA(I$7:I48)+1,0)</f>
        <v>42</v>
      </c>
      <c r="J49" s="315">
        <f>IF(AZ49&gt;0,MAXA(J$7:J48)+1,0)</f>
        <v>42</v>
      </c>
      <c r="K49" s="315">
        <f>IF(BA49&gt;0,MAXA(K$7:K48)+1,0)</f>
        <v>42</v>
      </c>
      <c r="L49" s="315">
        <f>IF(BB49&gt;0,MAXA(L$7:L48)+1,0)</f>
        <v>42</v>
      </c>
      <c r="M49" s="315">
        <f>IF(BC49&gt;0,MAXA(M$7:M48)+1,0)</f>
        <v>42</v>
      </c>
      <c r="N49" s="315">
        <f>IF(BD49&gt;0,MAXA(N$7:N48)+1,0)</f>
        <v>42</v>
      </c>
      <c r="O49" s="315">
        <f>IF(BE49&gt;0,MAXA(O$7:O48)+1,0)</f>
        <v>42</v>
      </c>
      <c r="P49" s="315">
        <f>IF(BF49&gt;0,MAXA(P$7:P48)+1,0)</f>
        <v>42</v>
      </c>
      <c r="Q49" s="315">
        <f>IF(BG49&gt;0,MAXA(Q$7:Q48)+1,0)</f>
        <v>42</v>
      </c>
      <c r="R49" s="315">
        <f>IF(BH49&gt;0,MAXA(R$7:R48)+1,0)</f>
        <v>42</v>
      </c>
      <c r="S49" s="315">
        <f>IF(BI49&gt;0,MAXA(S$7:S48)+1,0)</f>
        <v>42</v>
      </c>
      <c r="T49" s="315">
        <f>IF(BJ49&gt;0,MAXA(T$7:T48)+1,0)</f>
        <v>42</v>
      </c>
      <c r="U49" s="315">
        <f>IF(BK49&gt;0,MAXA(U$7:U48)+1,0)</f>
        <v>42</v>
      </c>
      <c r="V49" s="315">
        <f>IF(BL49&gt;0,MAXA(V$7:V48)+1,0)</f>
        <v>42</v>
      </c>
      <c r="W49" s="315">
        <f>IF(BM49&gt;0,MAXA(W$7:W48)+1,0)</f>
        <v>42</v>
      </c>
      <c r="X49" s="315">
        <f>IF(BN49&gt;0,MAXA(X$7:X48)+1,0)</f>
        <v>42</v>
      </c>
      <c r="Y49" s="315">
        <f>IF(BO49&gt;0,MAXA(Y$7:Y48)+1,0)</f>
        <v>42</v>
      </c>
      <c r="Z49" s="315">
        <f>IF(BP49&gt;0,MAXA(Z$7:Z48)+1,0)</f>
        <v>42</v>
      </c>
      <c r="AA49" s="315">
        <f>IF(BQ49&gt;0,MAXA(AA$7:AA48)+1,0)</f>
        <v>42</v>
      </c>
      <c r="AB49" s="315">
        <f>IF(BR49&gt;0,MAXA(AB$7:AB48)+1,0)</f>
        <v>42</v>
      </c>
      <c r="AC49" s="315">
        <f t="shared" si="25"/>
        <v>1</v>
      </c>
      <c r="AD49" s="315">
        <f t="shared" si="26"/>
        <v>1</v>
      </c>
      <c r="AE49" s="352">
        <f t="shared" si="27"/>
        <v>1</v>
      </c>
      <c r="AF49" s="352">
        <f t="shared" si="28"/>
        <v>0</v>
      </c>
      <c r="AG49" s="352">
        <f>IF(AND(B49&gt;0,AH49=0),COUNTIF(AI$7:AI49,AO49),SUM(AH$7:AH49))</f>
        <v>1</v>
      </c>
      <c r="AH49" s="352">
        <f t="shared" si="29"/>
        <v>0</v>
      </c>
      <c r="AI49" s="352">
        <f t="shared" si="30"/>
        <v>0</v>
      </c>
      <c r="AJ49" s="315">
        <f t="shared" si="22"/>
        <v>43</v>
      </c>
      <c r="AK49" s="364"/>
      <c r="AL49" s="365">
        <f t="shared" si="20"/>
        <v>0</v>
      </c>
      <c r="AM49" s="366" t="str">
        <f>IF(Labour!AY59="","",Labour!AY59)</f>
        <v/>
      </c>
      <c r="AN49" s="367"/>
      <c r="AO49" s="368"/>
      <c r="AP49" s="359"/>
      <c r="AQ49" s="369"/>
      <c r="AR49" s="371"/>
      <c r="AS49" s="370" t="str">
        <f>IF(AM49="","",SUM(Labour!$BF59:$BH59))</f>
        <v/>
      </c>
      <c r="AT49" s="370" t="str">
        <f>IF(AM49="","",SUM(Labour!$BL59:$BN59))</f>
        <v/>
      </c>
      <c r="AU49" s="370" t="str">
        <f>IF(AM49="","",SUM(Labour!$BR59:$BT59))</f>
        <v/>
      </c>
      <c r="AV49" s="370" t="str">
        <f>IF(AM49="","",SUM(Labour!$BR59:$BT59))</f>
        <v/>
      </c>
      <c r="AW49" s="370" t="str">
        <f>IF(AM49="","",SUM(Labour!$CD59:$CF59))</f>
        <v/>
      </c>
      <c r="AX49" s="370" t="str">
        <f>IF(AM49="","",SUM(Labour!$CJ59:$CL59))</f>
        <v/>
      </c>
      <c r="AY49" s="370" t="str">
        <f>IF(AM49="","",SUM(Labour!$CP59:$CR59))</f>
        <v/>
      </c>
      <c r="AZ49" s="370" t="str">
        <f>IF(AM49="","",SUM(Labour!$CV59:$CX59))</f>
        <v/>
      </c>
      <c r="BA49" s="370" t="str">
        <f>IF(AM49="","",SUM(Labour!$DB59:$DD59))</f>
        <v/>
      </c>
      <c r="BB49" s="370" t="str">
        <f>IF(AM49="","",SUM(Labour!$DH59:$DJ59))</f>
        <v/>
      </c>
      <c r="BC49" s="370" t="str">
        <f>IF(AM49="","",SUM(Labour!$DN59:$DP59))</f>
        <v/>
      </c>
      <c r="BD49" s="370" t="str">
        <f>IF(AM49="","",SUM(Labour!$DT59:$DV59))</f>
        <v/>
      </c>
      <c r="BE49" s="370" t="str">
        <f>IF(AM49="","",SUM(Labour!$DZ59:$EB59))</f>
        <v/>
      </c>
      <c r="BF49" s="370" t="str">
        <f>IF(AM49="","",SUM(Labour!$EF59:$EH59))</f>
        <v/>
      </c>
      <c r="BG49" s="370" t="str">
        <f>IF(AM49="","",SUM(Labour!$EL59:$EN59))</f>
        <v/>
      </c>
      <c r="BH49" s="370" t="str">
        <f>IF(AM49="","",SUM(Labour!$ER59:$ET59))</f>
        <v/>
      </c>
      <c r="BI49" s="370" t="str">
        <f>IF(AM49="","",SUM(Labour!$EX59:$EZ59))</f>
        <v/>
      </c>
      <c r="BJ49" s="370" t="str">
        <f>IF(AM49="","",SUM(Labour!$FD59:$FF59))</f>
        <v/>
      </c>
      <c r="BK49" s="370" t="str">
        <f>IF(AM49="","",SUM(Labour!$FJ59:$FL59))</f>
        <v/>
      </c>
      <c r="BL49" s="370" t="str">
        <f>IF(AM49="","",SUM(Labour!$FP59:$FR59))</f>
        <v/>
      </c>
      <c r="BM49" s="370" t="str">
        <f>IF(AM49="","",SUM(Labour!$FV59:$FX59))</f>
        <v/>
      </c>
      <c r="BN49" s="370" t="str">
        <f>IF(AM49="","",SUM(Labour!$GB59:$GD59))</f>
        <v/>
      </c>
      <c r="BO49" s="370" t="str">
        <f>IF(AM49="","",SUM(Labour!$GH59:$GJ59))</f>
        <v/>
      </c>
      <c r="BP49" s="370" t="str">
        <f>IF(AM49="","",SUM(Labour!$GN59:$GP59))</f>
        <v/>
      </c>
      <c r="BQ49" s="370" t="str">
        <f>IF(AM49="","",SUM(Labour!$GT59:$GV59))</f>
        <v/>
      </c>
      <c r="BR49" s="370" t="str">
        <f>IF(AM49="","",SUM(Labour!$GZ59:$HB59))</f>
        <v/>
      </c>
    </row>
    <row r="50" spans="1:70" ht="15" customHeight="1" x14ac:dyDescent="0.25">
      <c r="A50" s="352">
        <f t="shared" si="24"/>
        <v>1</v>
      </c>
      <c r="B50" s="315">
        <f>IF(ISTEXT(AK50),MAXA(B$7:B49)+1,0)</f>
        <v>0</v>
      </c>
      <c r="C50" s="315">
        <f>IF(AS50&gt;0,MAXA(C$7:C49)+1,0)</f>
        <v>43</v>
      </c>
      <c r="D50" s="315">
        <f>IF(AT50&gt;0,MAXA(D$7:D49)+1,0)</f>
        <v>43</v>
      </c>
      <c r="E50" s="315">
        <f>IF(AU50&gt;0,MAXA(E$7:E49)+1,0)</f>
        <v>43</v>
      </c>
      <c r="F50" s="315">
        <f>IF(AV50&gt;0,MAXA(F$7:F49)+1,0)</f>
        <v>43</v>
      </c>
      <c r="G50" s="315">
        <f>IF(AW50&gt;0,MAXA(G$7:G49)+1,0)</f>
        <v>43</v>
      </c>
      <c r="H50" s="315">
        <f>IF(AX50&gt;0,MAXA(H$7:H49)+1,0)</f>
        <v>43</v>
      </c>
      <c r="I50" s="315">
        <f>IF(AY50&gt;0,MAXA(I$7:I49)+1,0)</f>
        <v>43</v>
      </c>
      <c r="J50" s="315">
        <f>IF(AZ50&gt;0,MAXA(J$7:J49)+1,0)</f>
        <v>43</v>
      </c>
      <c r="K50" s="315">
        <f>IF(BA50&gt;0,MAXA(K$7:K49)+1,0)</f>
        <v>43</v>
      </c>
      <c r="L50" s="315">
        <f>IF(BB50&gt;0,MAXA(L$7:L49)+1,0)</f>
        <v>43</v>
      </c>
      <c r="M50" s="315">
        <f>IF(BC50&gt;0,MAXA(M$7:M49)+1,0)</f>
        <v>43</v>
      </c>
      <c r="N50" s="315">
        <f>IF(BD50&gt;0,MAXA(N$7:N49)+1,0)</f>
        <v>43</v>
      </c>
      <c r="O50" s="315">
        <f>IF(BE50&gt;0,MAXA(O$7:O49)+1,0)</f>
        <v>43</v>
      </c>
      <c r="P50" s="315">
        <f>IF(BF50&gt;0,MAXA(P$7:P49)+1,0)</f>
        <v>43</v>
      </c>
      <c r="Q50" s="315">
        <f>IF(BG50&gt;0,MAXA(Q$7:Q49)+1,0)</f>
        <v>43</v>
      </c>
      <c r="R50" s="315">
        <f>IF(BH50&gt;0,MAXA(R$7:R49)+1,0)</f>
        <v>43</v>
      </c>
      <c r="S50" s="315">
        <f>IF(BI50&gt;0,MAXA(S$7:S49)+1,0)</f>
        <v>43</v>
      </c>
      <c r="T50" s="315">
        <f>IF(BJ50&gt;0,MAXA(T$7:T49)+1,0)</f>
        <v>43</v>
      </c>
      <c r="U50" s="315">
        <f>IF(BK50&gt;0,MAXA(U$7:U49)+1,0)</f>
        <v>43</v>
      </c>
      <c r="V50" s="315">
        <f>IF(BL50&gt;0,MAXA(V$7:V49)+1,0)</f>
        <v>43</v>
      </c>
      <c r="W50" s="315">
        <f>IF(BM50&gt;0,MAXA(W$7:W49)+1,0)</f>
        <v>43</v>
      </c>
      <c r="X50" s="315">
        <f>IF(BN50&gt;0,MAXA(X$7:X49)+1,0)</f>
        <v>43</v>
      </c>
      <c r="Y50" s="315">
        <f>IF(BO50&gt;0,MAXA(Y$7:Y49)+1,0)</f>
        <v>43</v>
      </c>
      <c r="Z50" s="315">
        <f>IF(BP50&gt;0,MAXA(Z$7:Z49)+1,0)</f>
        <v>43</v>
      </c>
      <c r="AA50" s="315">
        <f>IF(BQ50&gt;0,MAXA(AA$7:AA49)+1,0)</f>
        <v>43</v>
      </c>
      <c r="AB50" s="315">
        <f>IF(BR50&gt;0,MAXA(AB$7:AB49)+1,0)</f>
        <v>43</v>
      </c>
      <c r="AC50" s="315">
        <f t="shared" si="25"/>
        <v>1</v>
      </c>
      <c r="AD50" s="315">
        <f t="shared" si="26"/>
        <v>1</v>
      </c>
      <c r="AE50" s="352">
        <f t="shared" si="27"/>
        <v>1</v>
      </c>
      <c r="AF50" s="352">
        <f t="shared" si="28"/>
        <v>0</v>
      </c>
      <c r="AG50" s="352">
        <f>IF(AND(B50&gt;0,AH50=0),COUNTIF(AI$7:AI50,AO50),SUM(AH$7:AH50))</f>
        <v>1</v>
      </c>
      <c r="AH50" s="352">
        <f t="shared" si="29"/>
        <v>0</v>
      </c>
      <c r="AI50" s="352">
        <f t="shared" si="30"/>
        <v>0</v>
      </c>
      <c r="AJ50" s="315">
        <f t="shared" si="22"/>
        <v>44</v>
      </c>
      <c r="AK50" s="364"/>
      <c r="AL50" s="365">
        <f t="shared" si="20"/>
        <v>0</v>
      </c>
      <c r="AM50" s="366" t="str">
        <f>IF(Labour!AY60="","",Labour!AY60)</f>
        <v/>
      </c>
      <c r="AN50" s="372"/>
      <c r="AO50" s="358"/>
      <c r="AP50" s="359"/>
      <c r="AQ50" s="369"/>
      <c r="AR50" s="371"/>
      <c r="AS50" s="370" t="str">
        <f>IF(AM50="","",SUM(Labour!$BF60:$BH60))</f>
        <v/>
      </c>
      <c r="AT50" s="370" t="str">
        <f>IF(AM50="","",SUM(Labour!$BL60:$BN60))</f>
        <v/>
      </c>
      <c r="AU50" s="370" t="str">
        <f>IF(AM50="","",SUM(Labour!$BR60:$BT60))</f>
        <v/>
      </c>
      <c r="AV50" s="370" t="str">
        <f>IF(AM50="","",SUM(Labour!$BR60:$BT60))</f>
        <v/>
      </c>
      <c r="AW50" s="370" t="str">
        <f>IF(AM50="","",SUM(Labour!$CD60:$CF60))</f>
        <v/>
      </c>
      <c r="AX50" s="370" t="str">
        <f>IF(AM50="","",SUM(Labour!$CJ60:$CL60))</f>
        <v/>
      </c>
      <c r="AY50" s="370" t="str">
        <f>IF(AM50="","",SUM(Labour!$CP60:$CR60))</f>
        <v/>
      </c>
      <c r="AZ50" s="370" t="str">
        <f>IF(AM50="","",SUM(Labour!$CV60:$CX60))</f>
        <v/>
      </c>
      <c r="BA50" s="370" t="str">
        <f>IF(AM50="","",SUM(Labour!$DB60:$DD60))</f>
        <v/>
      </c>
      <c r="BB50" s="370" t="str">
        <f>IF(AM50="","",SUM(Labour!$DH60:$DJ60))</f>
        <v/>
      </c>
      <c r="BC50" s="370" t="str">
        <f>IF(AM50="","",SUM(Labour!$DN60:$DP60))</f>
        <v/>
      </c>
      <c r="BD50" s="370" t="str">
        <f>IF(AM50="","",SUM(Labour!$DT60:$DV60))</f>
        <v/>
      </c>
      <c r="BE50" s="370" t="str">
        <f>IF(AM50="","",SUM(Labour!$DZ60:$EB60))</f>
        <v/>
      </c>
      <c r="BF50" s="370" t="str">
        <f>IF(AM50="","",SUM(Labour!$EF60:$EH60))</f>
        <v/>
      </c>
      <c r="BG50" s="370" t="str">
        <f>IF(AM50="","",SUM(Labour!$EL60:$EN60))</f>
        <v/>
      </c>
      <c r="BH50" s="370" t="str">
        <f>IF(AM50="","",SUM(Labour!$ER60:$ET60))</f>
        <v/>
      </c>
      <c r="BI50" s="370" t="str">
        <f>IF(AM50="","",SUM(Labour!$EX60:$EZ60))</f>
        <v/>
      </c>
      <c r="BJ50" s="370" t="str">
        <f>IF(AM50="","",SUM(Labour!$FD60:$FF60))</f>
        <v/>
      </c>
      <c r="BK50" s="370" t="str">
        <f>IF(AM50="","",SUM(Labour!$FJ60:$FL60))</f>
        <v/>
      </c>
      <c r="BL50" s="370" t="str">
        <f>IF(AM50="","",SUM(Labour!$FP60:$FR60))</f>
        <v/>
      </c>
      <c r="BM50" s="370" t="str">
        <f>IF(AM50="","",SUM(Labour!$FV60:$FX60))</f>
        <v/>
      </c>
      <c r="BN50" s="370" t="str">
        <f>IF(AM50="","",SUM(Labour!$GB60:$GD60))</f>
        <v/>
      </c>
      <c r="BO50" s="370" t="str">
        <f>IF(AM50="","",SUM(Labour!$GH60:$GJ60))</f>
        <v/>
      </c>
      <c r="BP50" s="370" t="str">
        <f>IF(AM50="","",SUM(Labour!$GN60:$GP60))</f>
        <v/>
      </c>
      <c r="BQ50" s="370" t="str">
        <f>IF(AM50="","",SUM(Labour!$GT60:$GV60))</f>
        <v/>
      </c>
      <c r="BR50" s="370" t="str">
        <f>IF(AM50="","",SUM(Labour!$GZ60:$HB60))</f>
        <v/>
      </c>
    </row>
    <row r="51" spans="1:70" ht="15" customHeight="1" x14ac:dyDescent="0.25">
      <c r="A51" s="352">
        <f t="shared" si="24"/>
        <v>1</v>
      </c>
      <c r="B51" s="315">
        <f>IF(ISTEXT(AK51),MAXA(B$7:B50)+1,0)</f>
        <v>0</v>
      </c>
      <c r="C51" s="315">
        <f>IF(AS51&gt;0,MAXA(C$7:C50)+1,0)</f>
        <v>44</v>
      </c>
      <c r="D51" s="315">
        <f>IF(AT51&gt;0,MAXA(D$7:D50)+1,0)</f>
        <v>44</v>
      </c>
      <c r="E51" s="315">
        <f>IF(AU51&gt;0,MAXA(E$7:E50)+1,0)</f>
        <v>44</v>
      </c>
      <c r="F51" s="315">
        <f>IF(AV51&gt;0,MAXA(F$7:F50)+1,0)</f>
        <v>44</v>
      </c>
      <c r="G51" s="315">
        <f>IF(AW51&gt;0,MAXA(G$7:G50)+1,0)</f>
        <v>44</v>
      </c>
      <c r="H51" s="315">
        <f>IF(AX51&gt;0,MAXA(H$7:H50)+1,0)</f>
        <v>44</v>
      </c>
      <c r="I51" s="315">
        <f>IF(AY51&gt;0,MAXA(I$7:I50)+1,0)</f>
        <v>44</v>
      </c>
      <c r="J51" s="315">
        <f>IF(AZ51&gt;0,MAXA(J$7:J50)+1,0)</f>
        <v>44</v>
      </c>
      <c r="K51" s="315">
        <f>IF(BA51&gt;0,MAXA(K$7:K50)+1,0)</f>
        <v>44</v>
      </c>
      <c r="L51" s="315">
        <f>IF(BB51&gt;0,MAXA(L$7:L50)+1,0)</f>
        <v>44</v>
      </c>
      <c r="M51" s="315">
        <f>IF(BC51&gt;0,MAXA(M$7:M50)+1,0)</f>
        <v>44</v>
      </c>
      <c r="N51" s="315">
        <f>IF(BD51&gt;0,MAXA(N$7:N50)+1,0)</f>
        <v>44</v>
      </c>
      <c r="O51" s="315">
        <f>IF(BE51&gt;0,MAXA(O$7:O50)+1,0)</f>
        <v>44</v>
      </c>
      <c r="P51" s="315">
        <f>IF(BF51&gt;0,MAXA(P$7:P50)+1,0)</f>
        <v>44</v>
      </c>
      <c r="Q51" s="315">
        <f>IF(BG51&gt;0,MAXA(Q$7:Q50)+1,0)</f>
        <v>44</v>
      </c>
      <c r="R51" s="315">
        <f>IF(BH51&gt;0,MAXA(R$7:R50)+1,0)</f>
        <v>44</v>
      </c>
      <c r="S51" s="315">
        <f>IF(BI51&gt;0,MAXA(S$7:S50)+1,0)</f>
        <v>44</v>
      </c>
      <c r="T51" s="315">
        <f>IF(BJ51&gt;0,MAXA(T$7:T50)+1,0)</f>
        <v>44</v>
      </c>
      <c r="U51" s="315">
        <f>IF(BK51&gt;0,MAXA(U$7:U50)+1,0)</f>
        <v>44</v>
      </c>
      <c r="V51" s="315">
        <f>IF(BL51&gt;0,MAXA(V$7:V50)+1,0)</f>
        <v>44</v>
      </c>
      <c r="W51" s="315">
        <f>IF(BM51&gt;0,MAXA(W$7:W50)+1,0)</f>
        <v>44</v>
      </c>
      <c r="X51" s="315">
        <f>IF(BN51&gt;0,MAXA(X$7:X50)+1,0)</f>
        <v>44</v>
      </c>
      <c r="Y51" s="315">
        <f>IF(BO51&gt;0,MAXA(Y$7:Y50)+1,0)</f>
        <v>44</v>
      </c>
      <c r="Z51" s="315">
        <f>IF(BP51&gt;0,MAXA(Z$7:Z50)+1,0)</f>
        <v>44</v>
      </c>
      <c r="AA51" s="315">
        <f>IF(BQ51&gt;0,MAXA(AA$7:AA50)+1,0)</f>
        <v>44</v>
      </c>
      <c r="AB51" s="315">
        <f>IF(BR51&gt;0,MAXA(AB$7:AB50)+1,0)</f>
        <v>44</v>
      </c>
      <c r="AC51" s="315">
        <f t="shared" si="25"/>
        <v>1</v>
      </c>
      <c r="AD51" s="315">
        <f t="shared" si="26"/>
        <v>1</v>
      </c>
      <c r="AE51" s="352">
        <f t="shared" si="27"/>
        <v>1</v>
      </c>
      <c r="AF51" s="352">
        <f t="shared" si="28"/>
        <v>0</v>
      </c>
      <c r="AG51" s="352">
        <f>IF(AND(B51&gt;0,AH51=0),COUNTIF(AI$7:AI51,AO51),SUM(AH$7:AH51))</f>
        <v>1</v>
      </c>
      <c r="AH51" s="352">
        <f t="shared" si="29"/>
        <v>0</v>
      </c>
      <c r="AI51" s="352">
        <f t="shared" si="30"/>
        <v>0</v>
      </c>
      <c r="AJ51" s="315">
        <f t="shared" si="22"/>
        <v>45</v>
      </c>
      <c r="AK51" s="364"/>
      <c r="AL51" s="365">
        <f t="shared" si="20"/>
        <v>0</v>
      </c>
      <c r="AM51" s="366" t="str">
        <f>IF(Labour!AY61="","",Labour!AY61)</f>
        <v/>
      </c>
      <c r="AN51" s="372"/>
      <c r="AO51" s="358"/>
      <c r="AP51" s="359"/>
      <c r="AQ51" s="369"/>
      <c r="AR51" s="371"/>
      <c r="AS51" s="370" t="str">
        <f>IF(AM51="","",SUM(Labour!$BF61:$BH61))</f>
        <v/>
      </c>
      <c r="AT51" s="370" t="str">
        <f>IF(AM51="","",SUM(Labour!$BL61:$BN61))</f>
        <v/>
      </c>
      <c r="AU51" s="370" t="str">
        <f>IF(AM51="","",SUM(Labour!$BR61:$BT61))</f>
        <v/>
      </c>
      <c r="AV51" s="370" t="str">
        <f>IF(AM51="","",SUM(Labour!$BR61:$BT61))</f>
        <v/>
      </c>
      <c r="AW51" s="370" t="str">
        <f>IF(AM51="","",SUM(Labour!$CD61:$CF61))</f>
        <v/>
      </c>
      <c r="AX51" s="370" t="str">
        <f>IF(AM51="","",SUM(Labour!$CJ61:$CL61))</f>
        <v/>
      </c>
      <c r="AY51" s="370" t="str">
        <f>IF(AM51="","",SUM(Labour!$CP61:$CR61))</f>
        <v/>
      </c>
      <c r="AZ51" s="370" t="str">
        <f>IF(AM51="","",SUM(Labour!$CV61:$CX61))</f>
        <v/>
      </c>
      <c r="BA51" s="370" t="str">
        <f>IF(AM51="","",SUM(Labour!$DB61:$DD61))</f>
        <v/>
      </c>
      <c r="BB51" s="370" t="str">
        <f>IF(AM51="","",SUM(Labour!$DH61:$DJ61))</f>
        <v/>
      </c>
      <c r="BC51" s="370" t="str">
        <f>IF(AM51="","",SUM(Labour!$DN61:$DP61))</f>
        <v/>
      </c>
      <c r="BD51" s="370" t="str">
        <f>IF(AM51="","",SUM(Labour!$DT61:$DV61))</f>
        <v/>
      </c>
      <c r="BE51" s="370" t="str">
        <f>IF(AM51="","",SUM(Labour!$DZ61:$EB61))</f>
        <v/>
      </c>
      <c r="BF51" s="370" t="str">
        <f>IF(AM51="","",SUM(Labour!$EF61:$EH61))</f>
        <v/>
      </c>
      <c r="BG51" s="370" t="str">
        <f>IF(AM51="","",SUM(Labour!$EL61:$EN61))</f>
        <v/>
      </c>
      <c r="BH51" s="370" t="str">
        <f>IF(AM51="","",SUM(Labour!$ER61:$ET61))</f>
        <v/>
      </c>
      <c r="BI51" s="370" t="str">
        <f>IF(AM51="","",SUM(Labour!$EX61:$EZ61))</f>
        <v/>
      </c>
      <c r="BJ51" s="370" t="str">
        <f>IF(AM51="","",SUM(Labour!$FD61:$FF61))</f>
        <v/>
      </c>
      <c r="BK51" s="370" t="str">
        <f>IF(AM51="","",SUM(Labour!$FJ61:$FL61))</f>
        <v/>
      </c>
      <c r="BL51" s="370" t="str">
        <f>IF(AM51="","",SUM(Labour!$FP61:$FR61))</f>
        <v/>
      </c>
      <c r="BM51" s="370" t="str">
        <f>IF(AM51="","",SUM(Labour!$FV61:$FX61))</f>
        <v/>
      </c>
      <c r="BN51" s="370" t="str">
        <f>IF(AM51="","",SUM(Labour!$GB61:$GD61))</f>
        <v/>
      </c>
      <c r="BO51" s="370" t="str">
        <f>IF(AM51="","",SUM(Labour!$GH61:$GJ61))</f>
        <v/>
      </c>
      <c r="BP51" s="370" t="str">
        <f>IF(AM51="","",SUM(Labour!$GN61:$GP61))</f>
        <v/>
      </c>
      <c r="BQ51" s="370" t="str">
        <f>IF(AM51="","",SUM(Labour!$GT61:$GV61))</f>
        <v/>
      </c>
      <c r="BR51" s="370" t="str">
        <f>IF(AM51="","",SUM(Labour!$GZ61:$HB61))</f>
        <v/>
      </c>
    </row>
    <row r="52" spans="1:70" ht="15" customHeight="1" x14ac:dyDescent="0.25">
      <c r="A52" s="352">
        <f t="shared" si="24"/>
        <v>1</v>
      </c>
      <c r="B52" s="315">
        <f>IF(ISTEXT(AK52),MAXA(B$7:B51)+1,0)</f>
        <v>0</v>
      </c>
      <c r="C52" s="315">
        <f>IF(AS52&gt;0,MAXA(C$7:C51)+1,0)</f>
        <v>45</v>
      </c>
      <c r="D52" s="315">
        <f>IF(AT52&gt;0,MAXA(D$7:D51)+1,0)</f>
        <v>45</v>
      </c>
      <c r="E52" s="315">
        <f>IF(AU52&gt;0,MAXA(E$7:E51)+1,0)</f>
        <v>45</v>
      </c>
      <c r="F52" s="315">
        <f>IF(AV52&gt;0,MAXA(F$7:F51)+1,0)</f>
        <v>45</v>
      </c>
      <c r="G52" s="315">
        <f>IF(AW52&gt;0,MAXA(G$7:G51)+1,0)</f>
        <v>45</v>
      </c>
      <c r="H52" s="315">
        <f>IF(AX52&gt;0,MAXA(H$7:H51)+1,0)</f>
        <v>45</v>
      </c>
      <c r="I52" s="315">
        <f>IF(AY52&gt;0,MAXA(I$7:I51)+1,0)</f>
        <v>45</v>
      </c>
      <c r="J52" s="315">
        <f>IF(AZ52&gt;0,MAXA(J$7:J51)+1,0)</f>
        <v>45</v>
      </c>
      <c r="K52" s="315">
        <f>IF(BA52&gt;0,MAXA(K$7:K51)+1,0)</f>
        <v>45</v>
      </c>
      <c r="L52" s="315">
        <f>IF(BB52&gt;0,MAXA(L$7:L51)+1,0)</f>
        <v>45</v>
      </c>
      <c r="M52" s="315">
        <f>IF(BC52&gt;0,MAXA(M$7:M51)+1,0)</f>
        <v>45</v>
      </c>
      <c r="N52" s="315">
        <f>IF(BD52&gt;0,MAXA(N$7:N51)+1,0)</f>
        <v>45</v>
      </c>
      <c r="O52" s="315">
        <f>IF(BE52&gt;0,MAXA(O$7:O51)+1,0)</f>
        <v>45</v>
      </c>
      <c r="P52" s="315">
        <f>IF(BF52&gt;0,MAXA(P$7:P51)+1,0)</f>
        <v>45</v>
      </c>
      <c r="Q52" s="315">
        <f>IF(BG52&gt;0,MAXA(Q$7:Q51)+1,0)</f>
        <v>45</v>
      </c>
      <c r="R52" s="315">
        <f>IF(BH52&gt;0,MAXA(R$7:R51)+1,0)</f>
        <v>45</v>
      </c>
      <c r="S52" s="315">
        <f>IF(BI52&gt;0,MAXA(S$7:S51)+1,0)</f>
        <v>45</v>
      </c>
      <c r="T52" s="315">
        <f>IF(BJ52&gt;0,MAXA(T$7:T51)+1,0)</f>
        <v>45</v>
      </c>
      <c r="U52" s="315">
        <f>IF(BK52&gt;0,MAXA(U$7:U51)+1,0)</f>
        <v>45</v>
      </c>
      <c r="V52" s="315">
        <f>IF(BL52&gt;0,MAXA(V$7:V51)+1,0)</f>
        <v>45</v>
      </c>
      <c r="W52" s="315">
        <f>IF(BM52&gt;0,MAXA(W$7:W51)+1,0)</f>
        <v>45</v>
      </c>
      <c r="X52" s="315">
        <f>IF(BN52&gt;0,MAXA(X$7:X51)+1,0)</f>
        <v>45</v>
      </c>
      <c r="Y52" s="315">
        <f>IF(BO52&gt;0,MAXA(Y$7:Y51)+1,0)</f>
        <v>45</v>
      </c>
      <c r="Z52" s="315">
        <f>IF(BP52&gt;0,MAXA(Z$7:Z51)+1,0)</f>
        <v>45</v>
      </c>
      <c r="AA52" s="315">
        <f>IF(BQ52&gt;0,MAXA(AA$7:AA51)+1,0)</f>
        <v>45</v>
      </c>
      <c r="AB52" s="315">
        <f>IF(BR52&gt;0,MAXA(AB$7:AB51)+1,0)</f>
        <v>45</v>
      </c>
      <c r="AC52" s="315">
        <f t="shared" si="25"/>
        <v>1</v>
      </c>
      <c r="AD52" s="315">
        <f t="shared" si="26"/>
        <v>1</v>
      </c>
      <c r="AE52" s="352">
        <f t="shared" si="27"/>
        <v>1</v>
      </c>
      <c r="AF52" s="352">
        <f t="shared" si="28"/>
        <v>0</v>
      </c>
      <c r="AG52" s="352">
        <f>IF(AND(B52&gt;0,AH52=0),COUNTIF(AI$7:AI52,AO52),SUM(AH$7:AH52))</f>
        <v>1</v>
      </c>
      <c r="AH52" s="352">
        <f t="shared" si="29"/>
        <v>0</v>
      </c>
      <c r="AI52" s="352">
        <f t="shared" si="30"/>
        <v>0</v>
      </c>
      <c r="AJ52" s="315">
        <f t="shared" si="22"/>
        <v>46</v>
      </c>
      <c r="AK52" s="364"/>
      <c r="AL52" s="365">
        <f t="shared" si="20"/>
        <v>0</v>
      </c>
      <c r="AM52" s="366" t="str">
        <f>IF(Labour!AY62="","",Labour!AY62)</f>
        <v/>
      </c>
      <c r="AN52" s="372"/>
      <c r="AO52" s="358"/>
      <c r="AP52" s="359"/>
      <c r="AQ52" s="369"/>
      <c r="AR52" s="371"/>
      <c r="AS52" s="370" t="str">
        <f>IF(AM52="","",SUM(Labour!$BF62:$BH62))</f>
        <v/>
      </c>
      <c r="AT52" s="370" t="str">
        <f>IF(AM52="","",SUM(Labour!$BL62:$BN62))</f>
        <v/>
      </c>
      <c r="AU52" s="370" t="str">
        <f>IF(AM52="","",SUM(Labour!$BR62:$BT62))</f>
        <v/>
      </c>
      <c r="AV52" s="370" t="str">
        <f>IF(AM52="","",SUM(Labour!$BR62:$BT62))</f>
        <v/>
      </c>
      <c r="AW52" s="370" t="str">
        <f>IF(AM52="","",SUM(Labour!$CD62:$CF62))</f>
        <v/>
      </c>
      <c r="AX52" s="370" t="str">
        <f>IF(AM52="","",SUM(Labour!$CJ62:$CL62))</f>
        <v/>
      </c>
      <c r="AY52" s="370" t="str">
        <f>IF(AM52="","",SUM(Labour!$CP62:$CR62))</f>
        <v/>
      </c>
      <c r="AZ52" s="370" t="str">
        <f>IF(AM52="","",SUM(Labour!$CV62:$CX62))</f>
        <v/>
      </c>
      <c r="BA52" s="370" t="str">
        <f>IF(AM52="","",SUM(Labour!$DB62:$DD62))</f>
        <v/>
      </c>
      <c r="BB52" s="370" t="str">
        <f>IF(AM52="","",SUM(Labour!$DH62:$DJ62))</f>
        <v/>
      </c>
      <c r="BC52" s="370" t="str">
        <f>IF(AM52="","",SUM(Labour!$DN62:$DP62))</f>
        <v/>
      </c>
      <c r="BD52" s="370" t="str">
        <f>IF(AM52="","",SUM(Labour!$DT62:$DV62))</f>
        <v/>
      </c>
      <c r="BE52" s="370" t="str">
        <f>IF(AM52="","",SUM(Labour!$DZ62:$EB62))</f>
        <v/>
      </c>
      <c r="BF52" s="370" t="str">
        <f>IF(AM52="","",SUM(Labour!$EF62:$EH62))</f>
        <v/>
      </c>
      <c r="BG52" s="370" t="str">
        <f>IF(AM52="","",SUM(Labour!$EL62:$EN62))</f>
        <v/>
      </c>
      <c r="BH52" s="370" t="str">
        <f>IF(AM52="","",SUM(Labour!$ER62:$ET62))</f>
        <v/>
      </c>
      <c r="BI52" s="370" t="str">
        <f>IF(AM52="","",SUM(Labour!$EX62:$EZ62))</f>
        <v/>
      </c>
      <c r="BJ52" s="370" t="str">
        <f>IF(AM52="","",SUM(Labour!$FD62:$FF62))</f>
        <v/>
      </c>
      <c r="BK52" s="370" t="str">
        <f>IF(AM52="","",SUM(Labour!$FJ62:$FL62))</f>
        <v/>
      </c>
      <c r="BL52" s="370" t="str">
        <f>IF(AM52="","",SUM(Labour!$FP62:$FR62))</f>
        <v/>
      </c>
      <c r="BM52" s="370" t="str">
        <f>IF(AM52="","",SUM(Labour!$FV62:$FX62))</f>
        <v/>
      </c>
      <c r="BN52" s="370" t="str">
        <f>IF(AM52="","",SUM(Labour!$GB62:$GD62))</f>
        <v/>
      </c>
      <c r="BO52" s="370" t="str">
        <f>IF(AM52="","",SUM(Labour!$GH62:$GJ62))</f>
        <v/>
      </c>
      <c r="BP52" s="370" t="str">
        <f>IF(AM52="","",SUM(Labour!$GN62:$GP62))</f>
        <v/>
      </c>
      <c r="BQ52" s="370" t="str">
        <f>IF(AM52="","",SUM(Labour!$GT62:$GV62))</f>
        <v/>
      </c>
      <c r="BR52" s="370" t="str">
        <f>IF(AM52="","",SUM(Labour!$GZ62:$HB62))</f>
        <v/>
      </c>
    </row>
    <row r="53" spans="1:70" ht="15" customHeight="1" x14ac:dyDescent="0.25">
      <c r="A53" s="352">
        <f t="shared" si="24"/>
        <v>1</v>
      </c>
      <c r="B53" s="315">
        <f>IF(ISTEXT(AK53),MAXA(B$7:B52)+1,0)</f>
        <v>0</v>
      </c>
      <c r="C53" s="315">
        <f>IF(AS53&gt;0,MAXA(C$7:C52)+1,0)</f>
        <v>46</v>
      </c>
      <c r="D53" s="315">
        <f>IF(AT53&gt;0,MAXA(D$7:D52)+1,0)</f>
        <v>46</v>
      </c>
      <c r="E53" s="315">
        <f>IF(AU53&gt;0,MAXA(E$7:E52)+1,0)</f>
        <v>46</v>
      </c>
      <c r="F53" s="315">
        <f>IF(AV53&gt;0,MAXA(F$7:F52)+1,0)</f>
        <v>46</v>
      </c>
      <c r="G53" s="315">
        <f>IF(AW53&gt;0,MAXA(G$7:G52)+1,0)</f>
        <v>46</v>
      </c>
      <c r="H53" s="315">
        <f>IF(AX53&gt;0,MAXA(H$7:H52)+1,0)</f>
        <v>46</v>
      </c>
      <c r="I53" s="315">
        <f>IF(AY53&gt;0,MAXA(I$7:I52)+1,0)</f>
        <v>46</v>
      </c>
      <c r="J53" s="315">
        <f>IF(AZ53&gt;0,MAXA(J$7:J52)+1,0)</f>
        <v>46</v>
      </c>
      <c r="K53" s="315">
        <f>IF(BA53&gt;0,MAXA(K$7:K52)+1,0)</f>
        <v>46</v>
      </c>
      <c r="L53" s="315">
        <f>IF(BB53&gt;0,MAXA(L$7:L52)+1,0)</f>
        <v>46</v>
      </c>
      <c r="M53" s="315">
        <f>IF(BC53&gt;0,MAXA(M$7:M52)+1,0)</f>
        <v>46</v>
      </c>
      <c r="N53" s="315">
        <f>IF(BD53&gt;0,MAXA(N$7:N52)+1,0)</f>
        <v>46</v>
      </c>
      <c r="O53" s="315">
        <f>IF(BE53&gt;0,MAXA(O$7:O52)+1,0)</f>
        <v>46</v>
      </c>
      <c r="P53" s="315">
        <f>IF(BF53&gt;0,MAXA(P$7:P52)+1,0)</f>
        <v>46</v>
      </c>
      <c r="Q53" s="315">
        <f>IF(BG53&gt;0,MAXA(Q$7:Q52)+1,0)</f>
        <v>46</v>
      </c>
      <c r="R53" s="315">
        <f>IF(BH53&gt;0,MAXA(R$7:R52)+1,0)</f>
        <v>46</v>
      </c>
      <c r="S53" s="315">
        <f>IF(BI53&gt;0,MAXA(S$7:S52)+1,0)</f>
        <v>46</v>
      </c>
      <c r="T53" s="315">
        <f>IF(BJ53&gt;0,MAXA(T$7:T52)+1,0)</f>
        <v>46</v>
      </c>
      <c r="U53" s="315">
        <f>IF(BK53&gt;0,MAXA(U$7:U52)+1,0)</f>
        <v>46</v>
      </c>
      <c r="V53" s="315">
        <f>IF(BL53&gt;0,MAXA(V$7:V52)+1,0)</f>
        <v>46</v>
      </c>
      <c r="W53" s="315">
        <f>IF(BM53&gt;0,MAXA(W$7:W52)+1,0)</f>
        <v>46</v>
      </c>
      <c r="X53" s="315">
        <f>IF(BN53&gt;0,MAXA(X$7:X52)+1,0)</f>
        <v>46</v>
      </c>
      <c r="Y53" s="315">
        <f>IF(BO53&gt;0,MAXA(Y$7:Y52)+1,0)</f>
        <v>46</v>
      </c>
      <c r="Z53" s="315">
        <f>IF(BP53&gt;0,MAXA(Z$7:Z52)+1,0)</f>
        <v>46</v>
      </c>
      <c r="AA53" s="315">
        <f>IF(BQ53&gt;0,MAXA(AA$7:AA52)+1,0)</f>
        <v>46</v>
      </c>
      <c r="AB53" s="315">
        <f>IF(BR53&gt;0,MAXA(AB$7:AB52)+1,0)</f>
        <v>46</v>
      </c>
      <c r="AC53" s="315">
        <f t="shared" si="25"/>
        <v>1</v>
      </c>
      <c r="AD53" s="315">
        <f t="shared" si="26"/>
        <v>1</v>
      </c>
      <c r="AE53" s="352">
        <f t="shared" si="27"/>
        <v>1</v>
      </c>
      <c r="AF53" s="352">
        <f t="shared" si="28"/>
        <v>0</v>
      </c>
      <c r="AG53" s="352">
        <f>IF(AND(B53&gt;0,AH53=0),COUNTIF(AI$7:AI53,AO53),SUM(AH$7:AH53))</f>
        <v>1</v>
      </c>
      <c r="AH53" s="352">
        <f t="shared" si="29"/>
        <v>0</v>
      </c>
      <c r="AI53" s="352">
        <f t="shared" si="30"/>
        <v>0</v>
      </c>
      <c r="AJ53" s="315">
        <f t="shared" si="22"/>
        <v>47</v>
      </c>
      <c r="AK53" s="364"/>
      <c r="AL53" s="365">
        <f t="shared" si="20"/>
        <v>0</v>
      </c>
      <c r="AM53" s="366" t="str">
        <f>IF(Labour!AY63="","",Labour!AY63)</f>
        <v/>
      </c>
      <c r="AN53" s="372"/>
      <c r="AO53" s="358"/>
      <c r="AP53" s="359"/>
      <c r="AQ53" s="369"/>
      <c r="AR53" s="371"/>
      <c r="AS53" s="370" t="str">
        <f>IF(AM53="","",SUM(Labour!$BF63:$BH63))</f>
        <v/>
      </c>
      <c r="AT53" s="370" t="str">
        <f>IF(AM53="","",SUM(Labour!$BL63:$BN63))</f>
        <v/>
      </c>
      <c r="AU53" s="370" t="str">
        <f>IF(AM53="","",SUM(Labour!$BR63:$BT63))</f>
        <v/>
      </c>
      <c r="AV53" s="370" t="str">
        <f>IF(AM53="","",SUM(Labour!$BR63:$BT63))</f>
        <v/>
      </c>
      <c r="AW53" s="370" t="str">
        <f>IF(AM53="","",SUM(Labour!$CD63:$CF63))</f>
        <v/>
      </c>
      <c r="AX53" s="370" t="str">
        <f>IF(AM53="","",SUM(Labour!$CJ63:$CL63))</f>
        <v/>
      </c>
      <c r="AY53" s="370" t="str">
        <f>IF(AM53="","",SUM(Labour!$CP63:$CR63))</f>
        <v/>
      </c>
      <c r="AZ53" s="370" t="str">
        <f>IF(AM53="","",SUM(Labour!$CV63:$CX63))</f>
        <v/>
      </c>
      <c r="BA53" s="370" t="str">
        <f>IF(AM53="","",SUM(Labour!$DB63:$DD63))</f>
        <v/>
      </c>
      <c r="BB53" s="370" t="str">
        <f>IF(AM53="","",SUM(Labour!$DH63:$DJ63))</f>
        <v/>
      </c>
      <c r="BC53" s="370" t="str">
        <f>IF(AM53="","",SUM(Labour!$DN63:$DP63))</f>
        <v/>
      </c>
      <c r="BD53" s="370" t="str">
        <f>IF(AM53="","",SUM(Labour!$DT63:$DV63))</f>
        <v/>
      </c>
      <c r="BE53" s="370" t="str">
        <f>IF(AM53="","",SUM(Labour!$DZ63:$EB63))</f>
        <v/>
      </c>
      <c r="BF53" s="370" t="str">
        <f>IF(AM53="","",SUM(Labour!$EF63:$EH63))</f>
        <v/>
      </c>
      <c r="BG53" s="370" t="str">
        <f>IF(AM53="","",SUM(Labour!$EL63:$EN63))</f>
        <v/>
      </c>
      <c r="BH53" s="370" t="str">
        <f>IF(AM53="","",SUM(Labour!$ER63:$ET63))</f>
        <v/>
      </c>
      <c r="BI53" s="370" t="str">
        <f>IF(AM53="","",SUM(Labour!$EX63:$EZ63))</f>
        <v/>
      </c>
      <c r="BJ53" s="370" t="str">
        <f>IF(AM53="","",SUM(Labour!$FD63:$FF63))</f>
        <v/>
      </c>
      <c r="BK53" s="370" t="str">
        <f>IF(AM53="","",SUM(Labour!$FJ63:$FL63))</f>
        <v/>
      </c>
      <c r="BL53" s="370" t="str">
        <f>IF(AM53="","",SUM(Labour!$FP63:$FR63))</f>
        <v/>
      </c>
      <c r="BM53" s="370" t="str">
        <f>IF(AM53="","",SUM(Labour!$FV63:$FX63))</f>
        <v/>
      </c>
      <c r="BN53" s="370" t="str">
        <f>IF(AM53="","",SUM(Labour!$GB63:$GD63))</f>
        <v/>
      </c>
      <c r="BO53" s="370" t="str">
        <f>IF(AM53="","",SUM(Labour!$GH63:$GJ63))</f>
        <v/>
      </c>
      <c r="BP53" s="370" t="str">
        <f>IF(AM53="","",SUM(Labour!$GN63:$GP63))</f>
        <v/>
      </c>
      <c r="BQ53" s="370" t="str">
        <f>IF(AM53="","",SUM(Labour!$GT63:$GV63))</f>
        <v/>
      </c>
      <c r="BR53" s="370" t="str">
        <f>IF(AM53="","",SUM(Labour!$GZ63:$HB63))</f>
        <v/>
      </c>
    </row>
    <row r="54" spans="1:70" ht="15" customHeight="1" x14ac:dyDescent="0.25">
      <c r="A54" s="352">
        <f t="shared" si="24"/>
        <v>1</v>
      </c>
      <c r="B54" s="315">
        <f>IF(ISTEXT(AK54),MAXA(B$7:B53)+1,0)</f>
        <v>0</v>
      </c>
      <c r="C54" s="315">
        <f>IF(AS54&gt;0,MAXA(C$7:C53)+1,0)</f>
        <v>47</v>
      </c>
      <c r="D54" s="315">
        <f>IF(AT54&gt;0,MAXA(D$7:D53)+1,0)</f>
        <v>47</v>
      </c>
      <c r="E54" s="315">
        <f>IF(AU54&gt;0,MAXA(E$7:E53)+1,0)</f>
        <v>47</v>
      </c>
      <c r="F54" s="315">
        <f>IF(AV54&gt;0,MAXA(F$7:F53)+1,0)</f>
        <v>47</v>
      </c>
      <c r="G54" s="315">
        <f>IF(AW54&gt;0,MAXA(G$7:G53)+1,0)</f>
        <v>47</v>
      </c>
      <c r="H54" s="315">
        <f>IF(AX54&gt;0,MAXA(H$7:H53)+1,0)</f>
        <v>47</v>
      </c>
      <c r="I54" s="315">
        <f>IF(AY54&gt;0,MAXA(I$7:I53)+1,0)</f>
        <v>47</v>
      </c>
      <c r="J54" s="315">
        <f>IF(AZ54&gt;0,MAXA(J$7:J53)+1,0)</f>
        <v>47</v>
      </c>
      <c r="K54" s="315">
        <f>IF(BA54&gt;0,MAXA(K$7:K53)+1,0)</f>
        <v>47</v>
      </c>
      <c r="L54" s="315">
        <f>IF(BB54&gt;0,MAXA(L$7:L53)+1,0)</f>
        <v>47</v>
      </c>
      <c r="M54" s="315">
        <f>IF(BC54&gt;0,MAXA(M$7:M53)+1,0)</f>
        <v>47</v>
      </c>
      <c r="N54" s="315">
        <f>IF(BD54&gt;0,MAXA(N$7:N53)+1,0)</f>
        <v>47</v>
      </c>
      <c r="O54" s="315">
        <f>IF(BE54&gt;0,MAXA(O$7:O53)+1,0)</f>
        <v>47</v>
      </c>
      <c r="P54" s="315">
        <f>IF(BF54&gt;0,MAXA(P$7:P53)+1,0)</f>
        <v>47</v>
      </c>
      <c r="Q54" s="315">
        <f>IF(BG54&gt;0,MAXA(Q$7:Q53)+1,0)</f>
        <v>47</v>
      </c>
      <c r="R54" s="315">
        <f>IF(BH54&gt;0,MAXA(R$7:R53)+1,0)</f>
        <v>47</v>
      </c>
      <c r="S54" s="315">
        <f>IF(BI54&gt;0,MAXA(S$7:S53)+1,0)</f>
        <v>47</v>
      </c>
      <c r="T54" s="315">
        <f>IF(BJ54&gt;0,MAXA(T$7:T53)+1,0)</f>
        <v>47</v>
      </c>
      <c r="U54" s="315">
        <f>IF(BK54&gt;0,MAXA(U$7:U53)+1,0)</f>
        <v>47</v>
      </c>
      <c r="V54" s="315">
        <f>IF(BL54&gt;0,MAXA(V$7:V53)+1,0)</f>
        <v>47</v>
      </c>
      <c r="W54" s="315">
        <f>IF(BM54&gt;0,MAXA(W$7:W53)+1,0)</f>
        <v>47</v>
      </c>
      <c r="X54" s="315">
        <f>IF(BN54&gt;0,MAXA(X$7:X53)+1,0)</f>
        <v>47</v>
      </c>
      <c r="Y54" s="315">
        <f>IF(BO54&gt;0,MAXA(Y$7:Y53)+1,0)</f>
        <v>47</v>
      </c>
      <c r="Z54" s="315">
        <f>IF(BP54&gt;0,MAXA(Z$7:Z53)+1,0)</f>
        <v>47</v>
      </c>
      <c r="AA54" s="315">
        <f>IF(BQ54&gt;0,MAXA(AA$7:AA53)+1,0)</f>
        <v>47</v>
      </c>
      <c r="AB54" s="315">
        <f>IF(BR54&gt;0,MAXA(AB$7:AB53)+1,0)</f>
        <v>47</v>
      </c>
      <c r="AC54" s="315">
        <f t="shared" si="25"/>
        <v>1</v>
      </c>
      <c r="AD54" s="315">
        <f t="shared" si="26"/>
        <v>1</v>
      </c>
      <c r="AE54" s="352">
        <f t="shared" si="27"/>
        <v>1</v>
      </c>
      <c r="AF54" s="352">
        <f t="shared" si="28"/>
        <v>0</v>
      </c>
      <c r="AG54" s="352">
        <f>IF(AND(B54&gt;0,AH54=0),COUNTIF(AI$7:AI54,AO54),SUM(AH$7:AH54))</f>
        <v>1</v>
      </c>
      <c r="AH54" s="352">
        <f t="shared" si="29"/>
        <v>0</v>
      </c>
      <c r="AI54" s="352">
        <f t="shared" si="30"/>
        <v>0</v>
      </c>
      <c r="AJ54" s="315">
        <f t="shared" si="22"/>
        <v>48</v>
      </c>
      <c r="AK54" s="364"/>
      <c r="AL54" s="365">
        <f t="shared" si="20"/>
        <v>0</v>
      </c>
      <c r="AM54" s="366" t="str">
        <f>IF(Labour!AY64="","",Labour!AY64)</f>
        <v/>
      </c>
      <c r="AN54" s="372"/>
      <c r="AO54" s="358"/>
      <c r="AP54" s="359"/>
      <c r="AQ54" s="369"/>
      <c r="AR54" s="371"/>
      <c r="AS54" s="370" t="str">
        <f>IF(AM54="","",SUM(Labour!$BF64:$BH64))</f>
        <v/>
      </c>
      <c r="AT54" s="370" t="str">
        <f>IF(AM54="","",SUM(Labour!$BL64:$BN64))</f>
        <v/>
      </c>
      <c r="AU54" s="370" t="str">
        <f>IF(AM54="","",SUM(Labour!$BR64:$BT64))</f>
        <v/>
      </c>
      <c r="AV54" s="370" t="str">
        <f>IF(AM54="","",SUM(Labour!$BR64:$BT64))</f>
        <v/>
      </c>
      <c r="AW54" s="370" t="str">
        <f>IF(AM54="","",SUM(Labour!$CD64:$CF64))</f>
        <v/>
      </c>
      <c r="AX54" s="370" t="str">
        <f>IF(AM54="","",SUM(Labour!$CJ64:$CL64))</f>
        <v/>
      </c>
      <c r="AY54" s="370" t="str">
        <f>IF(AM54="","",SUM(Labour!$CP64:$CR64))</f>
        <v/>
      </c>
      <c r="AZ54" s="370" t="str">
        <f>IF(AM54="","",SUM(Labour!$CV64:$CX64))</f>
        <v/>
      </c>
      <c r="BA54" s="370" t="str">
        <f>IF(AM54="","",SUM(Labour!$DB64:$DD64))</f>
        <v/>
      </c>
      <c r="BB54" s="370" t="str">
        <f>IF(AM54="","",SUM(Labour!$DH64:$DJ64))</f>
        <v/>
      </c>
      <c r="BC54" s="370" t="str">
        <f>IF(AM54="","",SUM(Labour!$DN64:$DP64))</f>
        <v/>
      </c>
      <c r="BD54" s="370" t="str">
        <f>IF(AM54="","",SUM(Labour!$DT64:$DV64))</f>
        <v/>
      </c>
      <c r="BE54" s="370" t="str">
        <f>IF(AM54="","",SUM(Labour!$DZ64:$EB64))</f>
        <v/>
      </c>
      <c r="BF54" s="370" t="str">
        <f>IF(AM54="","",SUM(Labour!$EF64:$EH64))</f>
        <v/>
      </c>
      <c r="BG54" s="370" t="str">
        <f>IF(AM54="","",SUM(Labour!$EL64:$EN64))</f>
        <v/>
      </c>
      <c r="BH54" s="370" t="str">
        <f>IF(AM54="","",SUM(Labour!$ER64:$ET64))</f>
        <v/>
      </c>
      <c r="BI54" s="370" t="str">
        <f>IF(AM54="","",SUM(Labour!$EX64:$EZ64))</f>
        <v/>
      </c>
      <c r="BJ54" s="370" t="str">
        <f>IF(AM54="","",SUM(Labour!$FD64:$FF64))</f>
        <v/>
      </c>
      <c r="BK54" s="370" t="str">
        <f>IF(AM54="","",SUM(Labour!$FJ64:$FL64))</f>
        <v/>
      </c>
      <c r="BL54" s="370" t="str">
        <f>IF(AM54="","",SUM(Labour!$FP64:$FR64))</f>
        <v/>
      </c>
      <c r="BM54" s="370" t="str">
        <f>IF(AM54="","",SUM(Labour!$FV64:$FX64))</f>
        <v/>
      </c>
      <c r="BN54" s="370" t="str">
        <f>IF(AM54="","",SUM(Labour!$GB64:$GD64))</f>
        <v/>
      </c>
      <c r="BO54" s="370" t="str">
        <f>IF(AM54="","",SUM(Labour!$GH64:$GJ64))</f>
        <v/>
      </c>
      <c r="BP54" s="370" t="str">
        <f>IF(AM54="","",SUM(Labour!$GN64:$GP64))</f>
        <v/>
      </c>
      <c r="BQ54" s="370" t="str">
        <f>IF(AM54="","",SUM(Labour!$GT64:$GV64))</f>
        <v/>
      </c>
      <c r="BR54" s="370" t="str">
        <f>IF(AM54="","",SUM(Labour!$GZ64:$HB64))</f>
        <v/>
      </c>
    </row>
    <row r="55" spans="1:70" ht="15" customHeight="1" x14ac:dyDescent="0.25">
      <c r="A55" s="352">
        <f t="shared" si="24"/>
        <v>1</v>
      </c>
      <c r="B55" s="315">
        <f>IF(ISTEXT(AK55),MAXA(B$7:B54)+1,0)</f>
        <v>0</v>
      </c>
      <c r="C55" s="315">
        <f>IF(AS55&gt;0,MAXA(C$7:C54)+1,0)</f>
        <v>48</v>
      </c>
      <c r="D55" s="315">
        <f>IF(AT55&gt;0,MAXA(D$7:D54)+1,0)</f>
        <v>48</v>
      </c>
      <c r="E55" s="315">
        <f>IF(AU55&gt;0,MAXA(E$7:E54)+1,0)</f>
        <v>48</v>
      </c>
      <c r="F55" s="315">
        <f>IF(AV55&gt;0,MAXA(F$7:F54)+1,0)</f>
        <v>48</v>
      </c>
      <c r="G55" s="315">
        <f>IF(AW55&gt;0,MAXA(G$7:G54)+1,0)</f>
        <v>48</v>
      </c>
      <c r="H55" s="315">
        <f>IF(AX55&gt;0,MAXA(H$7:H54)+1,0)</f>
        <v>48</v>
      </c>
      <c r="I55" s="315">
        <f>IF(AY55&gt;0,MAXA(I$7:I54)+1,0)</f>
        <v>48</v>
      </c>
      <c r="J55" s="315">
        <f>IF(AZ55&gt;0,MAXA(J$7:J54)+1,0)</f>
        <v>48</v>
      </c>
      <c r="K55" s="315">
        <f>IF(BA55&gt;0,MAXA(K$7:K54)+1,0)</f>
        <v>48</v>
      </c>
      <c r="L55" s="315">
        <f>IF(BB55&gt;0,MAXA(L$7:L54)+1,0)</f>
        <v>48</v>
      </c>
      <c r="M55" s="315">
        <f>IF(BC55&gt;0,MAXA(M$7:M54)+1,0)</f>
        <v>48</v>
      </c>
      <c r="N55" s="315">
        <f>IF(BD55&gt;0,MAXA(N$7:N54)+1,0)</f>
        <v>48</v>
      </c>
      <c r="O55" s="315">
        <f>IF(BE55&gt;0,MAXA(O$7:O54)+1,0)</f>
        <v>48</v>
      </c>
      <c r="P55" s="315">
        <f>IF(BF55&gt;0,MAXA(P$7:P54)+1,0)</f>
        <v>48</v>
      </c>
      <c r="Q55" s="315">
        <f>IF(BG55&gt;0,MAXA(Q$7:Q54)+1,0)</f>
        <v>48</v>
      </c>
      <c r="R55" s="315">
        <f>IF(BH55&gt;0,MAXA(R$7:R54)+1,0)</f>
        <v>48</v>
      </c>
      <c r="S55" s="315">
        <f>IF(BI55&gt;0,MAXA(S$7:S54)+1,0)</f>
        <v>48</v>
      </c>
      <c r="T55" s="315">
        <f>IF(BJ55&gt;0,MAXA(T$7:T54)+1,0)</f>
        <v>48</v>
      </c>
      <c r="U55" s="315">
        <f>IF(BK55&gt;0,MAXA(U$7:U54)+1,0)</f>
        <v>48</v>
      </c>
      <c r="V55" s="315">
        <f>IF(BL55&gt;0,MAXA(V$7:V54)+1,0)</f>
        <v>48</v>
      </c>
      <c r="W55" s="315">
        <f>IF(BM55&gt;0,MAXA(W$7:W54)+1,0)</f>
        <v>48</v>
      </c>
      <c r="X55" s="315">
        <f>IF(BN55&gt;0,MAXA(X$7:X54)+1,0)</f>
        <v>48</v>
      </c>
      <c r="Y55" s="315">
        <f>IF(BO55&gt;0,MAXA(Y$7:Y54)+1,0)</f>
        <v>48</v>
      </c>
      <c r="Z55" s="315">
        <f>IF(BP55&gt;0,MAXA(Z$7:Z54)+1,0)</f>
        <v>48</v>
      </c>
      <c r="AA55" s="315">
        <f>IF(BQ55&gt;0,MAXA(AA$7:AA54)+1,0)</f>
        <v>48</v>
      </c>
      <c r="AB55" s="315">
        <f>IF(BR55&gt;0,MAXA(AB$7:AB54)+1,0)</f>
        <v>48</v>
      </c>
      <c r="AC55" s="315">
        <f t="shared" si="25"/>
        <v>1</v>
      </c>
      <c r="AD55" s="315">
        <f t="shared" si="26"/>
        <v>1</v>
      </c>
      <c r="AE55" s="352">
        <f t="shared" si="27"/>
        <v>1</v>
      </c>
      <c r="AF55" s="352">
        <f t="shared" si="28"/>
        <v>0</v>
      </c>
      <c r="AG55" s="352">
        <f>IF(AND(B55&gt;0,AH55=0),COUNTIF(AI$7:AI55,AO55),SUM(AH$7:AH55))</f>
        <v>1</v>
      </c>
      <c r="AH55" s="352">
        <f t="shared" si="29"/>
        <v>0</v>
      </c>
      <c r="AI55" s="352">
        <f t="shared" si="30"/>
        <v>0</v>
      </c>
      <c r="AJ55" s="315">
        <f t="shared" si="22"/>
        <v>49</v>
      </c>
      <c r="AK55" s="364"/>
      <c r="AL55" s="365">
        <f t="shared" si="20"/>
        <v>0</v>
      </c>
      <c r="AM55" s="366" t="str">
        <f>IF(Labour!AY65="","",Labour!AY65)</f>
        <v/>
      </c>
      <c r="AN55" s="372"/>
      <c r="AO55" s="358"/>
      <c r="AP55" s="359"/>
      <c r="AQ55" s="369"/>
      <c r="AR55" s="371"/>
      <c r="AS55" s="370" t="str">
        <f>IF(AM55="","",SUM(Labour!$BF65:$BH65))</f>
        <v/>
      </c>
      <c r="AT55" s="370" t="str">
        <f>IF(AM55="","",SUM(Labour!$BL65:$BN65))</f>
        <v/>
      </c>
      <c r="AU55" s="370" t="str">
        <f>IF(AM55="","",SUM(Labour!$BR65:$BT65))</f>
        <v/>
      </c>
      <c r="AV55" s="370" t="str">
        <f>IF(AM55="","",SUM(Labour!$BR65:$BT65))</f>
        <v/>
      </c>
      <c r="AW55" s="370" t="str">
        <f>IF(AM55="","",SUM(Labour!$CD65:$CF65))</f>
        <v/>
      </c>
      <c r="AX55" s="370" t="str">
        <f>IF(AM55="","",SUM(Labour!$CJ65:$CL65))</f>
        <v/>
      </c>
      <c r="AY55" s="370" t="str">
        <f>IF(AM55="","",SUM(Labour!$CP65:$CR65))</f>
        <v/>
      </c>
      <c r="AZ55" s="370" t="str">
        <f>IF(AM55="","",SUM(Labour!$CV65:$CX65))</f>
        <v/>
      </c>
      <c r="BA55" s="370" t="str">
        <f>IF(AM55="","",SUM(Labour!$DB65:$DD65))</f>
        <v/>
      </c>
      <c r="BB55" s="370" t="str">
        <f>IF(AM55="","",SUM(Labour!$DH65:$DJ65))</f>
        <v/>
      </c>
      <c r="BC55" s="370" t="str">
        <f>IF(AM55="","",SUM(Labour!$DN65:$DP65))</f>
        <v/>
      </c>
      <c r="BD55" s="370" t="str">
        <f>IF(AM55="","",SUM(Labour!$DT65:$DV65))</f>
        <v/>
      </c>
      <c r="BE55" s="370" t="str">
        <f>IF(AM55="","",SUM(Labour!$DZ65:$EB65))</f>
        <v/>
      </c>
      <c r="BF55" s="370" t="str">
        <f>IF(AM55="","",SUM(Labour!$EF65:$EH65))</f>
        <v/>
      </c>
      <c r="BG55" s="370" t="str">
        <f>IF(AM55="","",SUM(Labour!$EL65:$EN65))</f>
        <v/>
      </c>
      <c r="BH55" s="370" t="str">
        <f>IF(AM55="","",SUM(Labour!$ER65:$ET65))</f>
        <v/>
      </c>
      <c r="BI55" s="370" t="str">
        <f>IF(AM55="","",SUM(Labour!$EX65:$EZ65))</f>
        <v/>
      </c>
      <c r="BJ55" s="370" t="str">
        <f>IF(AM55="","",SUM(Labour!$FD65:$FF65))</f>
        <v/>
      </c>
      <c r="BK55" s="370" t="str">
        <f>IF(AM55="","",SUM(Labour!$FJ65:$FL65))</f>
        <v/>
      </c>
      <c r="BL55" s="370" t="str">
        <f>IF(AM55="","",SUM(Labour!$FP65:$FR65))</f>
        <v/>
      </c>
      <c r="BM55" s="370" t="str">
        <f>IF(AM55="","",SUM(Labour!$FV65:$FX65))</f>
        <v/>
      </c>
      <c r="BN55" s="370" t="str">
        <f>IF(AM55="","",SUM(Labour!$GB65:$GD65))</f>
        <v/>
      </c>
      <c r="BO55" s="370" t="str">
        <f>IF(AM55="","",SUM(Labour!$GH65:$GJ65))</f>
        <v/>
      </c>
      <c r="BP55" s="370" t="str">
        <f>IF(AM55="","",SUM(Labour!$GN65:$GP65))</f>
        <v/>
      </c>
      <c r="BQ55" s="370" t="str">
        <f>IF(AM55="","",SUM(Labour!$GT65:$GV65))</f>
        <v/>
      </c>
      <c r="BR55" s="370" t="str">
        <f>IF(AM55="","",SUM(Labour!$GZ65:$HB65))</f>
        <v/>
      </c>
    </row>
    <row r="56" spans="1:70" ht="15" customHeight="1" x14ac:dyDescent="0.25">
      <c r="A56" s="352">
        <f t="shared" si="24"/>
        <v>1</v>
      </c>
      <c r="B56" s="315">
        <f>IF(ISTEXT(AK56),MAXA(B$7:B55)+1,0)</f>
        <v>0</v>
      </c>
      <c r="C56" s="315">
        <f>IF(AS56&gt;0,MAXA(C$7:C55)+1,0)</f>
        <v>49</v>
      </c>
      <c r="D56" s="315">
        <f>IF(AT56&gt;0,MAXA(D$7:D55)+1,0)</f>
        <v>49</v>
      </c>
      <c r="E56" s="315">
        <f>IF(AU56&gt;0,MAXA(E$7:E55)+1,0)</f>
        <v>49</v>
      </c>
      <c r="F56" s="315">
        <f>IF(AV56&gt;0,MAXA(F$7:F55)+1,0)</f>
        <v>49</v>
      </c>
      <c r="G56" s="315">
        <f>IF(AW56&gt;0,MAXA(G$7:G55)+1,0)</f>
        <v>49</v>
      </c>
      <c r="H56" s="315">
        <f>IF(AX56&gt;0,MAXA(H$7:H55)+1,0)</f>
        <v>49</v>
      </c>
      <c r="I56" s="315">
        <f>IF(AY56&gt;0,MAXA(I$7:I55)+1,0)</f>
        <v>49</v>
      </c>
      <c r="J56" s="315">
        <f>IF(AZ56&gt;0,MAXA(J$7:J55)+1,0)</f>
        <v>49</v>
      </c>
      <c r="K56" s="315">
        <f>IF(BA56&gt;0,MAXA(K$7:K55)+1,0)</f>
        <v>49</v>
      </c>
      <c r="L56" s="315">
        <f>IF(BB56&gt;0,MAXA(L$7:L55)+1,0)</f>
        <v>49</v>
      </c>
      <c r="M56" s="315">
        <f>IF(BC56&gt;0,MAXA(M$7:M55)+1,0)</f>
        <v>49</v>
      </c>
      <c r="N56" s="315">
        <f>IF(BD56&gt;0,MAXA(N$7:N55)+1,0)</f>
        <v>49</v>
      </c>
      <c r="O56" s="315">
        <f>IF(BE56&gt;0,MAXA(O$7:O55)+1,0)</f>
        <v>49</v>
      </c>
      <c r="P56" s="315">
        <f>IF(BF56&gt;0,MAXA(P$7:P55)+1,0)</f>
        <v>49</v>
      </c>
      <c r="Q56" s="315">
        <f>IF(BG56&gt;0,MAXA(Q$7:Q55)+1,0)</f>
        <v>49</v>
      </c>
      <c r="R56" s="315">
        <f>IF(BH56&gt;0,MAXA(R$7:R55)+1,0)</f>
        <v>49</v>
      </c>
      <c r="S56" s="315">
        <f>IF(BI56&gt;0,MAXA(S$7:S55)+1,0)</f>
        <v>49</v>
      </c>
      <c r="T56" s="315">
        <f>IF(BJ56&gt;0,MAXA(T$7:T55)+1,0)</f>
        <v>49</v>
      </c>
      <c r="U56" s="315">
        <f>IF(BK56&gt;0,MAXA(U$7:U55)+1,0)</f>
        <v>49</v>
      </c>
      <c r="V56" s="315">
        <f>IF(BL56&gt;0,MAXA(V$7:V55)+1,0)</f>
        <v>49</v>
      </c>
      <c r="W56" s="315">
        <f>IF(BM56&gt;0,MAXA(W$7:W55)+1,0)</f>
        <v>49</v>
      </c>
      <c r="X56" s="315">
        <f>IF(BN56&gt;0,MAXA(X$7:X55)+1,0)</f>
        <v>49</v>
      </c>
      <c r="Y56" s="315">
        <f>IF(BO56&gt;0,MAXA(Y$7:Y55)+1,0)</f>
        <v>49</v>
      </c>
      <c r="Z56" s="315">
        <f>IF(BP56&gt;0,MAXA(Z$7:Z55)+1,0)</f>
        <v>49</v>
      </c>
      <c r="AA56" s="315">
        <f>IF(BQ56&gt;0,MAXA(AA$7:AA55)+1,0)</f>
        <v>49</v>
      </c>
      <c r="AB56" s="315">
        <f>IF(BR56&gt;0,MAXA(AB$7:AB55)+1,0)</f>
        <v>49</v>
      </c>
      <c r="AC56" s="315">
        <f t="shared" si="25"/>
        <v>1</v>
      </c>
      <c r="AD56" s="315">
        <f t="shared" si="26"/>
        <v>1</v>
      </c>
      <c r="AE56" s="352">
        <f t="shared" si="27"/>
        <v>1</v>
      </c>
      <c r="AF56" s="352">
        <f t="shared" si="28"/>
        <v>0</v>
      </c>
      <c r="AG56" s="352">
        <f>IF(AND(B56&gt;0,AH56=0),COUNTIF(AI$7:AI56,AO56),SUM(AH$7:AH56))</f>
        <v>1</v>
      </c>
      <c r="AH56" s="352">
        <f t="shared" si="29"/>
        <v>0</v>
      </c>
      <c r="AI56" s="352">
        <f t="shared" si="30"/>
        <v>0</v>
      </c>
      <c r="AJ56" s="315">
        <f t="shared" si="22"/>
        <v>50</v>
      </c>
      <c r="AK56" s="364"/>
      <c r="AL56" s="365">
        <f t="shared" si="20"/>
        <v>0</v>
      </c>
      <c r="AM56" s="366" t="str">
        <f>IF(Labour!AY66="","",Labour!AY66)</f>
        <v/>
      </c>
      <c r="AN56" s="372"/>
      <c r="AO56" s="358"/>
      <c r="AP56" s="359"/>
      <c r="AQ56" s="369"/>
      <c r="AR56" s="371"/>
      <c r="AS56" s="370" t="str">
        <f>IF(AM56="","",SUM(Labour!$BF66:$BH66))</f>
        <v/>
      </c>
      <c r="AT56" s="370" t="str">
        <f>IF(AM56="","",SUM(Labour!$BL66:$BN66))</f>
        <v/>
      </c>
      <c r="AU56" s="370" t="str">
        <f>IF(AM56="","",SUM(Labour!$BR66:$BT66))</f>
        <v/>
      </c>
      <c r="AV56" s="370" t="str">
        <f>IF(AM56="","",SUM(Labour!$BR66:$BT66))</f>
        <v/>
      </c>
      <c r="AW56" s="370" t="str">
        <f>IF(AM56="","",SUM(Labour!$CD66:$CF66))</f>
        <v/>
      </c>
      <c r="AX56" s="370" t="str">
        <f>IF(AM56="","",SUM(Labour!$CJ66:$CL66))</f>
        <v/>
      </c>
      <c r="AY56" s="370" t="str">
        <f>IF(AM56="","",SUM(Labour!$CP66:$CR66))</f>
        <v/>
      </c>
      <c r="AZ56" s="370" t="str">
        <f>IF(AM56="","",SUM(Labour!$CV66:$CX66))</f>
        <v/>
      </c>
      <c r="BA56" s="370" t="str">
        <f>IF(AM56="","",SUM(Labour!$DB66:$DD66))</f>
        <v/>
      </c>
      <c r="BB56" s="370" t="str">
        <f>IF(AM56="","",SUM(Labour!$DH66:$DJ66))</f>
        <v/>
      </c>
      <c r="BC56" s="370" t="str">
        <f>IF(AM56="","",SUM(Labour!$DN66:$DP66))</f>
        <v/>
      </c>
      <c r="BD56" s="370" t="str">
        <f>IF(AM56="","",SUM(Labour!$DT66:$DV66))</f>
        <v/>
      </c>
      <c r="BE56" s="370" t="str">
        <f>IF(AM56="","",SUM(Labour!$DZ66:$EB66))</f>
        <v/>
      </c>
      <c r="BF56" s="370" t="str">
        <f>IF(AM56="","",SUM(Labour!$EF66:$EH66))</f>
        <v/>
      </c>
      <c r="BG56" s="370" t="str">
        <f>IF(AM56="","",SUM(Labour!$EL66:$EN66))</f>
        <v/>
      </c>
      <c r="BH56" s="370" t="str">
        <f>IF(AM56="","",SUM(Labour!$ER66:$ET66))</f>
        <v/>
      </c>
      <c r="BI56" s="370" t="str">
        <f>IF(AM56="","",SUM(Labour!$EX66:$EZ66))</f>
        <v/>
      </c>
      <c r="BJ56" s="370" t="str">
        <f>IF(AM56="","",SUM(Labour!$FD66:$FF66))</f>
        <v/>
      </c>
      <c r="BK56" s="370" t="str">
        <f>IF(AM56="","",SUM(Labour!$FJ66:$FL66))</f>
        <v/>
      </c>
      <c r="BL56" s="370" t="str">
        <f>IF(AM56="","",SUM(Labour!$FP66:$FR66))</f>
        <v/>
      </c>
      <c r="BM56" s="370" t="str">
        <f>IF(AM56="","",SUM(Labour!$FV66:$FX66))</f>
        <v/>
      </c>
      <c r="BN56" s="370" t="str">
        <f>IF(AM56="","",SUM(Labour!$GB66:$GD66))</f>
        <v/>
      </c>
      <c r="BO56" s="370" t="str">
        <f>IF(AM56="","",SUM(Labour!$GH66:$GJ66))</f>
        <v/>
      </c>
      <c r="BP56" s="370" t="str">
        <f>IF(AM56="","",SUM(Labour!$GN66:$GP66))</f>
        <v/>
      </c>
      <c r="BQ56" s="370" t="str">
        <f>IF(AM56="","",SUM(Labour!$GT66:$GV66))</f>
        <v/>
      </c>
      <c r="BR56" s="370" t="str">
        <f>IF(AM56="","",SUM(Labour!$GZ66:$HB66))</f>
        <v/>
      </c>
    </row>
    <row r="57" spans="1:70" x14ac:dyDescent="0.25">
      <c r="A57" s="352">
        <f t="shared" si="24"/>
        <v>1</v>
      </c>
      <c r="B57" s="315">
        <f>IF(ISTEXT(AK57),MAXA(B$7:B56)+1,0)</f>
        <v>0</v>
      </c>
      <c r="C57" s="315">
        <f>IF(AS57&gt;0,MAXA(C$7:C56)+1,0)</f>
        <v>50</v>
      </c>
      <c r="D57" s="315">
        <f>IF(AT57&gt;0,MAXA(D$7:D56)+1,0)</f>
        <v>50</v>
      </c>
      <c r="E57" s="315">
        <f>IF(AU57&gt;0,MAXA(E$7:E56)+1,0)</f>
        <v>50</v>
      </c>
      <c r="F57" s="315">
        <f>IF(AV57&gt;0,MAXA(F$7:F56)+1,0)</f>
        <v>50</v>
      </c>
      <c r="G57" s="315">
        <f>IF(AW57&gt;0,MAXA(G$7:G56)+1,0)</f>
        <v>50</v>
      </c>
      <c r="H57" s="315">
        <f>IF(AX57&gt;0,MAXA(H$7:H56)+1,0)</f>
        <v>50</v>
      </c>
      <c r="I57" s="315">
        <f>IF(AY57&gt;0,MAXA(I$7:I56)+1,0)</f>
        <v>50</v>
      </c>
      <c r="J57" s="315">
        <f>IF(AZ57&gt;0,MAXA(J$7:J56)+1,0)</f>
        <v>50</v>
      </c>
      <c r="K57" s="315">
        <f>IF(BA57&gt;0,MAXA(K$7:K56)+1,0)</f>
        <v>50</v>
      </c>
      <c r="L57" s="315">
        <f>IF(BB57&gt;0,MAXA(L$7:L56)+1,0)</f>
        <v>50</v>
      </c>
      <c r="M57" s="315">
        <f>IF(BC57&gt;0,MAXA(M$7:M56)+1,0)</f>
        <v>50</v>
      </c>
      <c r="N57" s="315">
        <f>IF(BD57&gt;0,MAXA(N$7:N56)+1,0)</f>
        <v>50</v>
      </c>
      <c r="O57" s="315">
        <f>IF(BE57&gt;0,MAXA(O$7:O56)+1,0)</f>
        <v>50</v>
      </c>
      <c r="P57" s="315">
        <f>IF(BF57&gt;0,MAXA(P$7:P56)+1,0)</f>
        <v>50</v>
      </c>
      <c r="Q57" s="315">
        <f>IF(BG57&gt;0,MAXA(Q$7:Q56)+1,0)</f>
        <v>50</v>
      </c>
      <c r="R57" s="315">
        <f>IF(BH57&gt;0,MAXA(R$7:R56)+1,0)</f>
        <v>50</v>
      </c>
      <c r="S57" s="315">
        <f>IF(BI57&gt;0,MAXA(S$7:S56)+1,0)</f>
        <v>50</v>
      </c>
      <c r="T57" s="315">
        <f>IF(BJ57&gt;0,MAXA(T$7:T56)+1,0)</f>
        <v>50</v>
      </c>
      <c r="U57" s="315">
        <f>IF(BK57&gt;0,MAXA(U$7:U56)+1,0)</f>
        <v>50</v>
      </c>
      <c r="V57" s="315">
        <f>IF(BL57&gt;0,MAXA(V$7:V56)+1,0)</f>
        <v>50</v>
      </c>
      <c r="W57" s="315">
        <f>IF(BM57&gt;0,MAXA(W$7:W56)+1,0)</f>
        <v>50</v>
      </c>
      <c r="X57" s="315">
        <f>IF(BN57&gt;0,MAXA(X$7:X56)+1,0)</f>
        <v>50</v>
      </c>
      <c r="Y57" s="315">
        <f>IF(BO57&gt;0,MAXA(Y$7:Y56)+1,0)</f>
        <v>50</v>
      </c>
      <c r="Z57" s="315">
        <f>IF(BP57&gt;0,MAXA(Z$7:Z56)+1,0)</f>
        <v>50</v>
      </c>
      <c r="AA57" s="315">
        <f>IF(BQ57&gt;0,MAXA(AA$7:AA56)+1,0)</f>
        <v>50</v>
      </c>
      <c r="AB57" s="315">
        <f>IF(BR57&gt;0,MAXA(AB$7:AB56)+1,0)</f>
        <v>50</v>
      </c>
      <c r="AC57" s="315">
        <f t="shared" si="25"/>
        <v>1</v>
      </c>
      <c r="AD57" s="315">
        <f t="shared" si="26"/>
        <v>1</v>
      </c>
      <c r="AE57" s="352">
        <f t="shared" si="27"/>
        <v>1</v>
      </c>
      <c r="AF57" s="352">
        <f t="shared" si="28"/>
        <v>0</v>
      </c>
      <c r="AG57" s="352">
        <f>IF(AND(B57&gt;0,AH57=0),COUNTIF(AI$7:AI57,AO57),SUM(AH$7:AH57))</f>
        <v>1</v>
      </c>
      <c r="AH57" s="352">
        <f t="shared" si="29"/>
        <v>0</v>
      </c>
      <c r="AI57" s="352">
        <f t="shared" si="30"/>
        <v>0</v>
      </c>
      <c r="AJ57" s="315">
        <f t="shared" si="22"/>
        <v>51</v>
      </c>
      <c r="AK57" s="364"/>
      <c r="AL57" s="365">
        <f t="shared" si="20"/>
        <v>0</v>
      </c>
      <c r="AM57" s="366" t="str">
        <f>IF(Labour!AY67="","",Labour!AY67)</f>
        <v/>
      </c>
      <c r="AN57" s="372"/>
      <c r="AO57" s="358"/>
      <c r="AP57" s="359"/>
      <c r="AQ57" s="369"/>
      <c r="AR57" s="371"/>
      <c r="AS57" s="370" t="str">
        <f>IF(AM57="","",SUM(Labour!$BF67:$BH67))</f>
        <v/>
      </c>
      <c r="AT57" s="370" t="str">
        <f>IF(AM57="","",SUM(Labour!$BL67:$BN67))</f>
        <v/>
      </c>
      <c r="AU57" s="370" t="str">
        <f>IF(AM57="","",SUM(Labour!$BR67:$BT67))</f>
        <v/>
      </c>
      <c r="AV57" s="370" t="str">
        <f>IF(AM57="","",SUM(Labour!$BR67:$BT67))</f>
        <v/>
      </c>
      <c r="AW57" s="370" t="str">
        <f>IF(AM57="","",SUM(Labour!$CD67:$CF67))</f>
        <v/>
      </c>
      <c r="AX57" s="370" t="str">
        <f>IF(AM57="","",SUM(Labour!$CJ67:$CL67))</f>
        <v/>
      </c>
      <c r="AY57" s="370" t="str">
        <f>IF(AM57="","",SUM(Labour!$CP67:$CR67))</f>
        <v/>
      </c>
      <c r="AZ57" s="370" t="str">
        <f>IF(AM57="","",SUM(Labour!$CV67:$CX67))</f>
        <v/>
      </c>
      <c r="BA57" s="370" t="str">
        <f>IF(AM57="","",SUM(Labour!$DB67:$DD67))</f>
        <v/>
      </c>
      <c r="BB57" s="370" t="str">
        <f>IF(AM57="","",SUM(Labour!$DH67:$DJ67))</f>
        <v/>
      </c>
      <c r="BC57" s="370" t="str">
        <f>IF(AM57="","",SUM(Labour!$DN67:$DP67))</f>
        <v/>
      </c>
      <c r="BD57" s="370" t="str">
        <f>IF(AM57="","",SUM(Labour!$DT67:$DV67))</f>
        <v/>
      </c>
      <c r="BE57" s="370" t="str">
        <f>IF(AM57="","",SUM(Labour!$DZ67:$EB67))</f>
        <v/>
      </c>
      <c r="BF57" s="370" t="str">
        <f>IF(AM57="","",SUM(Labour!$EF67:$EH67))</f>
        <v/>
      </c>
      <c r="BG57" s="370" t="str">
        <f>IF(AM57="","",SUM(Labour!$EL67:$EN67))</f>
        <v/>
      </c>
      <c r="BH57" s="370" t="str">
        <f>IF(AM57="","",SUM(Labour!$ER67:$ET67))</f>
        <v/>
      </c>
      <c r="BI57" s="370" t="str">
        <f>IF(AM57="","",SUM(Labour!$EX67:$EZ67))</f>
        <v/>
      </c>
      <c r="BJ57" s="370" t="str">
        <f>IF(AM57="","",SUM(Labour!$FD67:$FF67))</f>
        <v/>
      </c>
      <c r="BK57" s="370" t="str">
        <f>IF(AM57="","",SUM(Labour!$FJ67:$FL67))</f>
        <v/>
      </c>
      <c r="BL57" s="370" t="str">
        <f>IF(AM57="","",SUM(Labour!$FP67:$FR67))</f>
        <v/>
      </c>
      <c r="BM57" s="370" t="str">
        <f>IF(AM57="","",SUM(Labour!$FV67:$FX67))</f>
        <v/>
      </c>
      <c r="BN57" s="370" t="str">
        <f>IF(AM57="","",SUM(Labour!$GB67:$GD67))</f>
        <v/>
      </c>
      <c r="BO57" s="370" t="str">
        <f>IF(AM57="","",SUM(Labour!$GH67:$GJ67))</f>
        <v/>
      </c>
      <c r="BP57" s="370" t="str">
        <f>IF(AM57="","",SUM(Labour!$GN67:$GP67))</f>
        <v/>
      </c>
      <c r="BQ57" s="370" t="str">
        <f>IF(AM57="","",SUM(Labour!$GT67:$GV67))</f>
        <v/>
      </c>
      <c r="BR57" s="370" t="str">
        <f>IF(AM57="","",SUM(Labour!$GZ67:$HB67))</f>
        <v/>
      </c>
    </row>
    <row r="58" spans="1:70" x14ac:dyDescent="0.25">
      <c r="A58" s="352">
        <f t="shared" si="24"/>
        <v>1</v>
      </c>
      <c r="B58" s="315">
        <f>IF(ISTEXT(AK58),MAXA(B$7:B57)+1,0)</f>
        <v>0</v>
      </c>
      <c r="C58" s="315">
        <f>IF(AS58&gt;0,MAXA(C$7:C57)+1,0)</f>
        <v>51</v>
      </c>
      <c r="D58" s="315">
        <f>IF(AT58&gt;0,MAXA(D$7:D57)+1,0)</f>
        <v>51</v>
      </c>
      <c r="E58" s="315">
        <f>IF(AU58&gt;0,MAXA(E$7:E57)+1,0)</f>
        <v>51</v>
      </c>
      <c r="F58" s="315">
        <f>IF(AV58&gt;0,MAXA(F$7:F57)+1,0)</f>
        <v>51</v>
      </c>
      <c r="G58" s="315">
        <f>IF(AW58&gt;0,MAXA(G$7:G57)+1,0)</f>
        <v>51</v>
      </c>
      <c r="H58" s="315">
        <f>IF(AX58&gt;0,MAXA(H$7:H57)+1,0)</f>
        <v>51</v>
      </c>
      <c r="I58" s="315">
        <f>IF(AY58&gt;0,MAXA(I$7:I57)+1,0)</f>
        <v>51</v>
      </c>
      <c r="J58" s="315">
        <f>IF(AZ58&gt;0,MAXA(J$7:J57)+1,0)</f>
        <v>51</v>
      </c>
      <c r="K58" s="315">
        <f>IF(BA58&gt;0,MAXA(K$7:K57)+1,0)</f>
        <v>51</v>
      </c>
      <c r="L58" s="315">
        <f>IF(BB58&gt;0,MAXA(L$7:L57)+1,0)</f>
        <v>51</v>
      </c>
      <c r="M58" s="315">
        <f>IF(BC58&gt;0,MAXA(M$7:M57)+1,0)</f>
        <v>51</v>
      </c>
      <c r="N58" s="315">
        <f>IF(BD58&gt;0,MAXA(N$7:N57)+1,0)</f>
        <v>51</v>
      </c>
      <c r="O58" s="315">
        <f>IF(BE58&gt;0,MAXA(O$7:O57)+1,0)</f>
        <v>51</v>
      </c>
      <c r="P58" s="315">
        <f>IF(BF58&gt;0,MAXA(P$7:P57)+1,0)</f>
        <v>51</v>
      </c>
      <c r="Q58" s="315">
        <f>IF(BG58&gt;0,MAXA(Q$7:Q57)+1,0)</f>
        <v>51</v>
      </c>
      <c r="R58" s="315">
        <f>IF(BH58&gt;0,MAXA(R$7:R57)+1,0)</f>
        <v>51</v>
      </c>
      <c r="S58" s="315">
        <f>IF(BI58&gt;0,MAXA(S$7:S57)+1,0)</f>
        <v>51</v>
      </c>
      <c r="T58" s="315">
        <f>IF(BJ58&gt;0,MAXA(T$7:T57)+1,0)</f>
        <v>51</v>
      </c>
      <c r="U58" s="315">
        <f>IF(BK58&gt;0,MAXA(U$7:U57)+1,0)</f>
        <v>51</v>
      </c>
      <c r="V58" s="315">
        <f>IF(BL58&gt;0,MAXA(V$7:V57)+1,0)</f>
        <v>51</v>
      </c>
      <c r="W58" s="315">
        <f>IF(BM58&gt;0,MAXA(W$7:W57)+1,0)</f>
        <v>51</v>
      </c>
      <c r="X58" s="315">
        <f>IF(BN58&gt;0,MAXA(X$7:X57)+1,0)</f>
        <v>51</v>
      </c>
      <c r="Y58" s="315">
        <f>IF(BO58&gt;0,MAXA(Y$7:Y57)+1,0)</f>
        <v>51</v>
      </c>
      <c r="Z58" s="315">
        <f>IF(BP58&gt;0,MAXA(Z$7:Z57)+1,0)</f>
        <v>51</v>
      </c>
      <c r="AA58" s="315">
        <f>IF(BQ58&gt;0,MAXA(AA$7:AA57)+1,0)</f>
        <v>51</v>
      </c>
      <c r="AB58" s="315">
        <f>IF(BR58&gt;0,MAXA(AB$7:AB57)+1,0)</f>
        <v>51</v>
      </c>
      <c r="AC58" s="315">
        <f t="shared" si="25"/>
        <v>1</v>
      </c>
      <c r="AD58" s="315">
        <f t="shared" si="26"/>
        <v>1</v>
      </c>
      <c r="AE58" s="352">
        <f t="shared" si="27"/>
        <v>1</v>
      </c>
      <c r="AF58" s="352">
        <f t="shared" si="28"/>
        <v>0</v>
      </c>
      <c r="AG58" s="352">
        <f>IF(AND(B58&gt;0,AH58=0),COUNTIF(AI$7:AI58,AO58),SUM(AH$7:AH58))</f>
        <v>1</v>
      </c>
      <c r="AH58" s="352">
        <f t="shared" si="29"/>
        <v>0</v>
      </c>
      <c r="AI58" s="352">
        <f t="shared" si="30"/>
        <v>0</v>
      </c>
      <c r="AJ58" s="315">
        <f t="shared" si="22"/>
        <v>52</v>
      </c>
      <c r="AK58" s="364"/>
      <c r="AL58" s="365">
        <f t="shared" si="20"/>
        <v>0</v>
      </c>
      <c r="AM58" s="366" t="str">
        <f>IF(Labour!AY68="","",Labour!AY68)</f>
        <v/>
      </c>
      <c r="AN58" s="372"/>
      <c r="AO58" s="358"/>
      <c r="AP58" s="359"/>
      <c r="AQ58" s="369"/>
      <c r="AR58" s="371"/>
      <c r="AS58" s="370" t="str">
        <f>IF(AM58="","",SUM(Labour!$BF68:$BH68))</f>
        <v/>
      </c>
      <c r="AT58" s="370" t="str">
        <f>IF(AM58="","",SUM(Labour!$BL68:$BN68))</f>
        <v/>
      </c>
      <c r="AU58" s="370" t="str">
        <f>IF(AM58="","",SUM(Labour!$BR68:$BT68))</f>
        <v/>
      </c>
      <c r="AV58" s="370" t="str">
        <f>IF(AM58="","",SUM(Labour!$BR68:$BT68))</f>
        <v/>
      </c>
      <c r="AW58" s="370" t="str">
        <f>IF(AM58="","",SUM(Labour!$CD68:$CF68))</f>
        <v/>
      </c>
      <c r="AX58" s="370" t="str">
        <f>IF(AM58="","",SUM(Labour!$CJ68:$CL68))</f>
        <v/>
      </c>
      <c r="AY58" s="370" t="str">
        <f>IF(AM58="","",SUM(Labour!$CP68:$CR68))</f>
        <v/>
      </c>
      <c r="AZ58" s="370" t="str">
        <f>IF(AM58="","",SUM(Labour!$CV68:$CX68))</f>
        <v/>
      </c>
      <c r="BA58" s="370" t="str">
        <f>IF(AM58="","",SUM(Labour!$DB68:$DD68))</f>
        <v/>
      </c>
      <c r="BB58" s="370" t="str">
        <f>IF(AM58="","",SUM(Labour!$DH68:$DJ68))</f>
        <v/>
      </c>
      <c r="BC58" s="370" t="str">
        <f>IF(AM58="","",SUM(Labour!$DN68:$DP68))</f>
        <v/>
      </c>
      <c r="BD58" s="370" t="str">
        <f>IF(AM58="","",SUM(Labour!$DT68:$DV68))</f>
        <v/>
      </c>
      <c r="BE58" s="370" t="str">
        <f>IF(AM58="","",SUM(Labour!$DZ68:$EB68))</f>
        <v/>
      </c>
      <c r="BF58" s="370" t="str">
        <f>IF(AM58="","",SUM(Labour!$EF68:$EH68))</f>
        <v/>
      </c>
      <c r="BG58" s="370" t="str">
        <f>IF(AM58="","",SUM(Labour!$EL68:$EN68))</f>
        <v/>
      </c>
      <c r="BH58" s="370" t="str">
        <f>IF(AM58="","",SUM(Labour!$ER68:$ET68))</f>
        <v/>
      </c>
      <c r="BI58" s="370" t="str">
        <f>IF(AM58="","",SUM(Labour!$EX68:$EZ68))</f>
        <v/>
      </c>
      <c r="BJ58" s="370" t="str">
        <f>IF(AM58="","",SUM(Labour!$FD68:$FF68))</f>
        <v/>
      </c>
      <c r="BK58" s="370" t="str">
        <f>IF(AM58="","",SUM(Labour!$FJ68:$FL68))</f>
        <v/>
      </c>
      <c r="BL58" s="370" t="str">
        <f>IF(AM58="","",SUM(Labour!$FP68:$FR68))</f>
        <v/>
      </c>
      <c r="BM58" s="370" t="str">
        <f>IF(AM58="","",SUM(Labour!$FV68:$FX68))</f>
        <v/>
      </c>
      <c r="BN58" s="370" t="str">
        <f>IF(AM58="","",SUM(Labour!$GB68:$GD68))</f>
        <v/>
      </c>
      <c r="BO58" s="370" t="str">
        <f>IF(AM58="","",SUM(Labour!$GH68:$GJ68))</f>
        <v/>
      </c>
      <c r="BP58" s="370" t="str">
        <f>IF(AM58="","",SUM(Labour!$GN68:$GP68))</f>
        <v/>
      </c>
      <c r="BQ58" s="370" t="str">
        <f>IF(AM58="","",SUM(Labour!$GT68:$GV68))</f>
        <v/>
      </c>
      <c r="BR58" s="370" t="str">
        <f>IF(AM58="","",SUM(Labour!$GZ68:$HB68))</f>
        <v/>
      </c>
    </row>
    <row r="59" spans="1:70" x14ac:dyDescent="0.25">
      <c r="A59" s="352">
        <f t="shared" si="24"/>
        <v>1</v>
      </c>
      <c r="B59" s="315">
        <f>IF(ISTEXT(AK59),MAXA(B$7:B58)+1,0)</f>
        <v>0</v>
      </c>
      <c r="C59" s="315">
        <f>IF(AS59&gt;0,MAXA(C$7:C58)+1,0)</f>
        <v>52</v>
      </c>
      <c r="D59" s="315">
        <f>IF(AT59&gt;0,MAXA(D$7:D58)+1,0)</f>
        <v>52</v>
      </c>
      <c r="E59" s="315">
        <f>IF(AU59&gt;0,MAXA(E$7:E58)+1,0)</f>
        <v>52</v>
      </c>
      <c r="F59" s="315">
        <f>IF(AV59&gt;0,MAXA(F$7:F58)+1,0)</f>
        <v>52</v>
      </c>
      <c r="G59" s="315">
        <f>IF(AW59&gt;0,MAXA(G$7:G58)+1,0)</f>
        <v>52</v>
      </c>
      <c r="H59" s="315">
        <f>IF(AX59&gt;0,MAXA(H$7:H58)+1,0)</f>
        <v>52</v>
      </c>
      <c r="I59" s="315">
        <f>IF(AY59&gt;0,MAXA(I$7:I58)+1,0)</f>
        <v>52</v>
      </c>
      <c r="J59" s="315">
        <f>IF(AZ59&gt;0,MAXA(J$7:J58)+1,0)</f>
        <v>52</v>
      </c>
      <c r="K59" s="315">
        <f>IF(BA59&gt;0,MAXA(K$7:K58)+1,0)</f>
        <v>52</v>
      </c>
      <c r="L59" s="315">
        <f>IF(BB59&gt;0,MAXA(L$7:L58)+1,0)</f>
        <v>52</v>
      </c>
      <c r="M59" s="315">
        <f>IF(BC59&gt;0,MAXA(M$7:M58)+1,0)</f>
        <v>52</v>
      </c>
      <c r="N59" s="315">
        <f>IF(BD59&gt;0,MAXA(N$7:N58)+1,0)</f>
        <v>52</v>
      </c>
      <c r="O59" s="315">
        <f>IF(BE59&gt;0,MAXA(O$7:O58)+1,0)</f>
        <v>52</v>
      </c>
      <c r="P59" s="315">
        <f>IF(BF59&gt;0,MAXA(P$7:P58)+1,0)</f>
        <v>52</v>
      </c>
      <c r="Q59" s="315">
        <f>IF(BG59&gt;0,MAXA(Q$7:Q58)+1,0)</f>
        <v>52</v>
      </c>
      <c r="R59" s="315">
        <f>IF(BH59&gt;0,MAXA(R$7:R58)+1,0)</f>
        <v>52</v>
      </c>
      <c r="S59" s="315">
        <f>IF(BI59&gt;0,MAXA(S$7:S58)+1,0)</f>
        <v>52</v>
      </c>
      <c r="T59" s="315">
        <f>IF(BJ59&gt;0,MAXA(T$7:T58)+1,0)</f>
        <v>52</v>
      </c>
      <c r="U59" s="315">
        <f>IF(BK59&gt;0,MAXA(U$7:U58)+1,0)</f>
        <v>52</v>
      </c>
      <c r="V59" s="315">
        <f>IF(BL59&gt;0,MAXA(V$7:V58)+1,0)</f>
        <v>52</v>
      </c>
      <c r="W59" s="315">
        <f>IF(BM59&gt;0,MAXA(W$7:W58)+1,0)</f>
        <v>52</v>
      </c>
      <c r="X59" s="315">
        <f>IF(BN59&gt;0,MAXA(X$7:X58)+1,0)</f>
        <v>52</v>
      </c>
      <c r="Y59" s="315">
        <f>IF(BO59&gt;0,MAXA(Y$7:Y58)+1,0)</f>
        <v>52</v>
      </c>
      <c r="Z59" s="315">
        <f>IF(BP59&gt;0,MAXA(Z$7:Z58)+1,0)</f>
        <v>52</v>
      </c>
      <c r="AA59" s="315">
        <f>IF(BQ59&gt;0,MAXA(AA$7:AA58)+1,0)</f>
        <v>52</v>
      </c>
      <c r="AB59" s="315">
        <f>IF(BR59&gt;0,MAXA(AB$7:AB58)+1,0)</f>
        <v>52</v>
      </c>
      <c r="AC59" s="315">
        <f t="shared" si="25"/>
        <v>1</v>
      </c>
      <c r="AD59" s="315">
        <f t="shared" si="26"/>
        <v>1</v>
      </c>
      <c r="AE59" s="352">
        <f t="shared" si="27"/>
        <v>1</v>
      </c>
      <c r="AF59" s="352">
        <f t="shared" si="28"/>
        <v>0</v>
      </c>
      <c r="AG59" s="352">
        <f>IF(AND(B59&gt;0,AH59=0),COUNTIF(AI$7:AI59,AO59),SUM(AH$7:AH59))</f>
        <v>1</v>
      </c>
      <c r="AH59" s="352">
        <f t="shared" si="29"/>
        <v>0</v>
      </c>
      <c r="AI59" s="352">
        <f t="shared" si="30"/>
        <v>0</v>
      </c>
      <c r="AJ59" s="315">
        <f t="shared" si="22"/>
        <v>53</v>
      </c>
      <c r="AK59" s="364"/>
      <c r="AL59" s="365">
        <f t="shared" si="20"/>
        <v>0</v>
      </c>
      <c r="AM59" s="366" t="str">
        <f>IF(Labour!AY69="","",Labour!AY69)</f>
        <v/>
      </c>
      <c r="AN59" s="372"/>
      <c r="AO59" s="358"/>
      <c r="AP59" s="359"/>
      <c r="AQ59" s="369"/>
      <c r="AR59" s="371"/>
      <c r="AS59" s="370" t="str">
        <f>IF(AM59="","",SUM(Labour!$BF69:$BH69))</f>
        <v/>
      </c>
      <c r="AT59" s="370" t="str">
        <f>IF(AM59="","",SUM(Labour!$BL69:$BN69))</f>
        <v/>
      </c>
      <c r="AU59" s="370" t="str">
        <f>IF(AM59="","",SUM(Labour!$BR69:$BT69))</f>
        <v/>
      </c>
      <c r="AV59" s="370" t="str">
        <f>IF(AM59="","",SUM(Labour!$BR69:$BT69))</f>
        <v/>
      </c>
      <c r="AW59" s="370" t="str">
        <f>IF(AM59="","",SUM(Labour!$CD69:$CF69))</f>
        <v/>
      </c>
      <c r="AX59" s="370" t="str">
        <f>IF(AM59="","",SUM(Labour!$CJ69:$CL69))</f>
        <v/>
      </c>
      <c r="AY59" s="370" t="str">
        <f>IF(AM59="","",SUM(Labour!$CP69:$CR69))</f>
        <v/>
      </c>
      <c r="AZ59" s="370" t="str">
        <f>IF(AM59="","",SUM(Labour!$CV69:$CX69))</f>
        <v/>
      </c>
      <c r="BA59" s="370" t="str">
        <f>IF(AM59="","",SUM(Labour!$DB69:$DD69))</f>
        <v/>
      </c>
      <c r="BB59" s="370" t="str">
        <f>IF(AM59="","",SUM(Labour!$DH69:$DJ69))</f>
        <v/>
      </c>
      <c r="BC59" s="370" t="str">
        <f>IF(AM59="","",SUM(Labour!$DN69:$DP69))</f>
        <v/>
      </c>
      <c r="BD59" s="370" t="str">
        <f>IF(AM59="","",SUM(Labour!$DT69:$DV69))</f>
        <v/>
      </c>
      <c r="BE59" s="370" t="str">
        <f>IF(AM59="","",SUM(Labour!$DZ69:$EB69))</f>
        <v/>
      </c>
      <c r="BF59" s="370" t="str">
        <f>IF(AM59="","",SUM(Labour!$EF69:$EH69))</f>
        <v/>
      </c>
      <c r="BG59" s="370" t="str">
        <f>IF(AM59="","",SUM(Labour!$EL69:$EN69))</f>
        <v/>
      </c>
      <c r="BH59" s="370" t="str">
        <f>IF(AM59="","",SUM(Labour!$ER69:$ET69))</f>
        <v/>
      </c>
      <c r="BI59" s="370" t="str">
        <f>IF(AM59="","",SUM(Labour!$EX69:$EZ69))</f>
        <v/>
      </c>
      <c r="BJ59" s="370" t="str">
        <f>IF(AM59="","",SUM(Labour!$FD69:$FF69))</f>
        <v/>
      </c>
      <c r="BK59" s="370" t="str">
        <f>IF(AM59="","",SUM(Labour!$FJ69:$FL69))</f>
        <v/>
      </c>
      <c r="BL59" s="370" t="str">
        <f>IF(AM59="","",SUM(Labour!$FP69:$FR69))</f>
        <v/>
      </c>
      <c r="BM59" s="370" t="str">
        <f>IF(AM59="","",SUM(Labour!$FV69:$FX69))</f>
        <v/>
      </c>
      <c r="BN59" s="370" t="str">
        <f>IF(AM59="","",SUM(Labour!$GB69:$GD69))</f>
        <v/>
      </c>
      <c r="BO59" s="370" t="str">
        <f>IF(AM59="","",SUM(Labour!$GH69:$GJ69))</f>
        <v/>
      </c>
      <c r="BP59" s="370" t="str">
        <f>IF(AM59="","",SUM(Labour!$GN69:$GP69))</f>
        <v/>
      </c>
      <c r="BQ59" s="370" t="str">
        <f>IF(AM59="","",SUM(Labour!$GT69:$GV69))</f>
        <v/>
      </c>
      <c r="BR59" s="370" t="str">
        <f>IF(AM59="","",SUM(Labour!$GZ69:$HB69))</f>
        <v/>
      </c>
    </row>
    <row r="60" spans="1:70" x14ac:dyDescent="0.25">
      <c r="A60" s="352">
        <f t="shared" si="24"/>
        <v>1</v>
      </c>
      <c r="B60" s="315">
        <f>IF(ISTEXT(AK60),MAXA(B$7:B59)+1,0)</f>
        <v>0</v>
      </c>
      <c r="C60" s="315">
        <f>IF(AS60&gt;0,MAXA(C$7:C59)+1,0)</f>
        <v>53</v>
      </c>
      <c r="D60" s="315">
        <f>IF(AT60&gt;0,MAXA(D$7:D59)+1,0)</f>
        <v>53</v>
      </c>
      <c r="E60" s="315">
        <f>IF(AU60&gt;0,MAXA(E$7:E59)+1,0)</f>
        <v>53</v>
      </c>
      <c r="F60" s="315">
        <f>IF(AV60&gt;0,MAXA(F$7:F59)+1,0)</f>
        <v>53</v>
      </c>
      <c r="G60" s="315">
        <f>IF(AW60&gt;0,MAXA(G$7:G59)+1,0)</f>
        <v>53</v>
      </c>
      <c r="H60" s="315">
        <f>IF(AX60&gt;0,MAXA(H$7:H59)+1,0)</f>
        <v>53</v>
      </c>
      <c r="I60" s="315">
        <f>IF(AY60&gt;0,MAXA(I$7:I59)+1,0)</f>
        <v>53</v>
      </c>
      <c r="J60" s="315">
        <f>IF(AZ60&gt;0,MAXA(J$7:J59)+1,0)</f>
        <v>53</v>
      </c>
      <c r="K60" s="315">
        <f>IF(BA60&gt;0,MAXA(K$7:K59)+1,0)</f>
        <v>53</v>
      </c>
      <c r="L60" s="315">
        <f>IF(BB60&gt;0,MAXA(L$7:L59)+1,0)</f>
        <v>53</v>
      </c>
      <c r="M60" s="315">
        <f>IF(BC60&gt;0,MAXA(M$7:M59)+1,0)</f>
        <v>53</v>
      </c>
      <c r="N60" s="315">
        <f>IF(BD60&gt;0,MAXA(N$7:N59)+1,0)</f>
        <v>53</v>
      </c>
      <c r="O60" s="315">
        <f>IF(BE60&gt;0,MAXA(O$7:O59)+1,0)</f>
        <v>53</v>
      </c>
      <c r="P60" s="315">
        <f>IF(BF60&gt;0,MAXA(P$7:P59)+1,0)</f>
        <v>53</v>
      </c>
      <c r="Q60" s="315">
        <f>IF(BG60&gt;0,MAXA(Q$7:Q59)+1,0)</f>
        <v>53</v>
      </c>
      <c r="R60" s="315">
        <f>IF(BH60&gt;0,MAXA(R$7:R59)+1,0)</f>
        <v>53</v>
      </c>
      <c r="S60" s="315">
        <f>IF(BI60&gt;0,MAXA(S$7:S59)+1,0)</f>
        <v>53</v>
      </c>
      <c r="T60" s="315">
        <f>IF(BJ60&gt;0,MAXA(T$7:T59)+1,0)</f>
        <v>53</v>
      </c>
      <c r="U60" s="315">
        <f>IF(BK60&gt;0,MAXA(U$7:U59)+1,0)</f>
        <v>53</v>
      </c>
      <c r="V60" s="315">
        <f>IF(BL60&gt;0,MAXA(V$7:V59)+1,0)</f>
        <v>53</v>
      </c>
      <c r="W60" s="315">
        <f>IF(BM60&gt;0,MAXA(W$7:W59)+1,0)</f>
        <v>53</v>
      </c>
      <c r="X60" s="315">
        <f>IF(BN60&gt;0,MAXA(X$7:X59)+1,0)</f>
        <v>53</v>
      </c>
      <c r="Y60" s="315">
        <f>IF(BO60&gt;0,MAXA(Y$7:Y59)+1,0)</f>
        <v>53</v>
      </c>
      <c r="Z60" s="315">
        <f>IF(BP60&gt;0,MAXA(Z$7:Z59)+1,0)</f>
        <v>53</v>
      </c>
      <c r="AA60" s="315">
        <f>IF(BQ60&gt;0,MAXA(AA$7:AA59)+1,0)</f>
        <v>53</v>
      </c>
      <c r="AB60" s="315">
        <f>IF(BR60&gt;0,MAXA(AB$7:AB59)+1,0)</f>
        <v>53</v>
      </c>
      <c r="AC60" s="315">
        <f t="shared" si="25"/>
        <v>1</v>
      </c>
      <c r="AD60" s="315">
        <f t="shared" si="26"/>
        <v>1</v>
      </c>
      <c r="AE60" s="352">
        <f t="shared" si="27"/>
        <v>1</v>
      </c>
      <c r="AF60" s="352">
        <f t="shared" si="28"/>
        <v>0</v>
      </c>
      <c r="AG60" s="352">
        <f>IF(AND(B60&gt;0,AH60=0),COUNTIF(AI$7:AI60,AO60),SUM(AH$7:AH60))</f>
        <v>1</v>
      </c>
      <c r="AH60" s="352">
        <f t="shared" si="29"/>
        <v>0</v>
      </c>
      <c r="AI60" s="352">
        <f t="shared" si="30"/>
        <v>0</v>
      </c>
      <c r="AJ60" s="315">
        <f t="shared" si="22"/>
        <v>54</v>
      </c>
      <c r="AK60" s="364"/>
      <c r="AL60" s="365">
        <f t="shared" si="20"/>
        <v>0</v>
      </c>
      <c r="AM60" s="366" t="str">
        <f>IF(Labour!AY70="","",Labour!AY70)</f>
        <v/>
      </c>
      <c r="AN60" s="372"/>
      <c r="AO60" s="358"/>
      <c r="AP60" s="359"/>
      <c r="AQ60" s="369"/>
      <c r="AR60" s="371"/>
      <c r="AS60" s="370" t="str">
        <f>IF(AM60="","",SUM(Labour!$BF70:$BH70))</f>
        <v/>
      </c>
      <c r="AT60" s="370" t="str">
        <f>IF(AM60="","",SUM(Labour!$BL70:$BN70))</f>
        <v/>
      </c>
      <c r="AU60" s="370" t="str">
        <f>IF(AM60="","",SUM(Labour!$BR70:$BT70))</f>
        <v/>
      </c>
      <c r="AV60" s="370" t="str">
        <f>IF(AM60="","",SUM(Labour!$BR70:$BT70))</f>
        <v/>
      </c>
      <c r="AW60" s="370" t="str">
        <f>IF(AM60="","",SUM(Labour!$CD70:$CF70))</f>
        <v/>
      </c>
      <c r="AX60" s="370" t="str">
        <f>IF(AM60="","",SUM(Labour!$CJ70:$CL70))</f>
        <v/>
      </c>
      <c r="AY60" s="370" t="str">
        <f>IF(AM60="","",SUM(Labour!$CP70:$CR70))</f>
        <v/>
      </c>
      <c r="AZ60" s="370" t="str">
        <f>IF(AM60="","",SUM(Labour!$CV70:$CX70))</f>
        <v/>
      </c>
      <c r="BA60" s="370" t="str">
        <f>IF(AM60="","",SUM(Labour!$DB70:$DD70))</f>
        <v/>
      </c>
      <c r="BB60" s="370" t="str">
        <f>IF(AM60="","",SUM(Labour!$DH70:$DJ70))</f>
        <v/>
      </c>
      <c r="BC60" s="370" t="str">
        <f>IF(AM60="","",SUM(Labour!$DN70:$DP70))</f>
        <v/>
      </c>
      <c r="BD60" s="370" t="str">
        <f>IF(AM60="","",SUM(Labour!$DT70:$DV70))</f>
        <v/>
      </c>
      <c r="BE60" s="370" t="str">
        <f>IF(AM60="","",SUM(Labour!$DZ70:$EB70))</f>
        <v/>
      </c>
      <c r="BF60" s="370" t="str">
        <f>IF(AM60="","",SUM(Labour!$EF70:$EH70))</f>
        <v/>
      </c>
      <c r="BG60" s="370" t="str">
        <f>IF(AM60="","",SUM(Labour!$EL70:$EN70))</f>
        <v/>
      </c>
      <c r="BH60" s="370" t="str">
        <f>IF(AM60="","",SUM(Labour!$ER70:$ET70))</f>
        <v/>
      </c>
      <c r="BI60" s="370" t="str">
        <f>IF(AM60="","",SUM(Labour!$EX70:$EZ70))</f>
        <v/>
      </c>
      <c r="BJ60" s="370" t="str">
        <f>IF(AM60="","",SUM(Labour!$FD70:$FF70))</f>
        <v/>
      </c>
      <c r="BK60" s="370" t="str">
        <f>IF(AM60="","",SUM(Labour!$FJ70:$FL70))</f>
        <v/>
      </c>
      <c r="BL60" s="370" t="str">
        <f>IF(AM60="","",SUM(Labour!$FP70:$FR70))</f>
        <v/>
      </c>
      <c r="BM60" s="370" t="str">
        <f>IF(AM60="","",SUM(Labour!$FV70:$FX70))</f>
        <v/>
      </c>
      <c r="BN60" s="370" t="str">
        <f>IF(AM60="","",SUM(Labour!$GB70:$GD70))</f>
        <v/>
      </c>
      <c r="BO60" s="370" t="str">
        <f>IF(AM60="","",SUM(Labour!$GH70:$GJ70))</f>
        <v/>
      </c>
      <c r="BP60" s="370" t="str">
        <f>IF(AM60="","",SUM(Labour!$GN70:$GP70))</f>
        <v/>
      </c>
      <c r="BQ60" s="370" t="str">
        <f>IF(AM60="","",SUM(Labour!$GT70:$GV70))</f>
        <v/>
      </c>
      <c r="BR60" s="370" t="str">
        <f>IF(AM60="","",SUM(Labour!$GZ70:$HB70))</f>
        <v/>
      </c>
    </row>
    <row r="61" spans="1:70" x14ac:dyDescent="0.25">
      <c r="A61" s="352">
        <f t="shared" si="24"/>
        <v>1</v>
      </c>
      <c r="B61" s="315">
        <f>IF(ISTEXT(AK61),MAXA(B$7:B60)+1,0)</f>
        <v>0</v>
      </c>
      <c r="C61" s="315">
        <f>IF(AS61&gt;0,MAXA(C$7:C60)+1,0)</f>
        <v>54</v>
      </c>
      <c r="D61" s="315">
        <f>IF(AT61&gt;0,MAXA(D$7:D60)+1,0)</f>
        <v>54</v>
      </c>
      <c r="E61" s="315">
        <f>IF(AU61&gt;0,MAXA(E$7:E60)+1,0)</f>
        <v>54</v>
      </c>
      <c r="F61" s="315">
        <f>IF(AV61&gt;0,MAXA(F$7:F60)+1,0)</f>
        <v>54</v>
      </c>
      <c r="G61" s="315">
        <f>IF(AW61&gt;0,MAXA(G$7:G60)+1,0)</f>
        <v>54</v>
      </c>
      <c r="H61" s="315">
        <f>IF(AX61&gt;0,MAXA(H$7:H60)+1,0)</f>
        <v>54</v>
      </c>
      <c r="I61" s="315">
        <f>IF(AY61&gt;0,MAXA(I$7:I60)+1,0)</f>
        <v>54</v>
      </c>
      <c r="J61" s="315">
        <f>IF(AZ61&gt;0,MAXA(J$7:J60)+1,0)</f>
        <v>54</v>
      </c>
      <c r="K61" s="315">
        <f>IF(BA61&gt;0,MAXA(K$7:K60)+1,0)</f>
        <v>54</v>
      </c>
      <c r="L61" s="315">
        <f>IF(BB61&gt;0,MAXA(L$7:L60)+1,0)</f>
        <v>54</v>
      </c>
      <c r="M61" s="315">
        <f>IF(BC61&gt;0,MAXA(M$7:M60)+1,0)</f>
        <v>54</v>
      </c>
      <c r="N61" s="315">
        <f>IF(BD61&gt;0,MAXA(N$7:N60)+1,0)</f>
        <v>54</v>
      </c>
      <c r="O61" s="315">
        <f>IF(BE61&gt;0,MAXA(O$7:O60)+1,0)</f>
        <v>54</v>
      </c>
      <c r="P61" s="315">
        <f>IF(BF61&gt;0,MAXA(P$7:P60)+1,0)</f>
        <v>54</v>
      </c>
      <c r="Q61" s="315">
        <f>IF(BG61&gt;0,MAXA(Q$7:Q60)+1,0)</f>
        <v>54</v>
      </c>
      <c r="R61" s="315">
        <f>IF(BH61&gt;0,MAXA(R$7:R60)+1,0)</f>
        <v>54</v>
      </c>
      <c r="S61" s="315">
        <f>IF(BI61&gt;0,MAXA(S$7:S60)+1,0)</f>
        <v>54</v>
      </c>
      <c r="T61" s="315">
        <f>IF(BJ61&gt;0,MAXA(T$7:T60)+1,0)</f>
        <v>54</v>
      </c>
      <c r="U61" s="315">
        <f>IF(BK61&gt;0,MAXA(U$7:U60)+1,0)</f>
        <v>54</v>
      </c>
      <c r="V61" s="315">
        <f>IF(BL61&gt;0,MAXA(V$7:V60)+1,0)</f>
        <v>54</v>
      </c>
      <c r="W61" s="315">
        <f>IF(BM61&gt;0,MAXA(W$7:W60)+1,0)</f>
        <v>54</v>
      </c>
      <c r="X61" s="315">
        <f>IF(BN61&gt;0,MAXA(X$7:X60)+1,0)</f>
        <v>54</v>
      </c>
      <c r="Y61" s="315">
        <f>IF(BO61&gt;0,MAXA(Y$7:Y60)+1,0)</f>
        <v>54</v>
      </c>
      <c r="Z61" s="315">
        <f>IF(BP61&gt;0,MAXA(Z$7:Z60)+1,0)</f>
        <v>54</v>
      </c>
      <c r="AA61" s="315">
        <f>IF(BQ61&gt;0,MAXA(AA$7:AA60)+1,0)</f>
        <v>54</v>
      </c>
      <c r="AB61" s="315">
        <f>IF(BR61&gt;0,MAXA(AB$7:AB60)+1,0)</f>
        <v>54</v>
      </c>
      <c r="AC61" s="315">
        <f t="shared" si="25"/>
        <v>1</v>
      </c>
      <c r="AD61" s="315">
        <f t="shared" si="26"/>
        <v>1</v>
      </c>
      <c r="AE61" s="352">
        <f t="shared" si="27"/>
        <v>1</v>
      </c>
      <c r="AF61" s="352">
        <f t="shared" si="28"/>
        <v>0</v>
      </c>
      <c r="AG61" s="352">
        <f>IF(AND(B61&gt;0,AH61=0),COUNTIF(AI$7:AI61,AO61),SUM(AH$7:AH61))</f>
        <v>1</v>
      </c>
      <c r="AH61" s="352">
        <f t="shared" si="29"/>
        <v>0</v>
      </c>
      <c r="AI61" s="352">
        <f t="shared" si="30"/>
        <v>0</v>
      </c>
      <c r="AJ61" s="315">
        <f t="shared" si="22"/>
        <v>55</v>
      </c>
      <c r="AK61" s="364"/>
      <c r="AL61" s="365">
        <f t="shared" si="20"/>
        <v>0</v>
      </c>
      <c r="AM61" s="366" t="str">
        <f>IF(Labour!AY71="","",Labour!AY71)</f>
        <v/>
      </c>
      <c r="AN61" s="372"/>
      <c r="AO61" s="368"/>
      <c r="AP61" s="359"/>
      <c r="AQ61" s="369"/>
      <c r="AR61" s="371"/>
      <c r="AS61" s="370" t="str">
        <f>IF(AM61="","",SUM(Labour!$BF71:$BH71))</f>
        <v/>
      </c>
      <c r="AT61" s="370" t="str">
        <f>IF(AM61="","",SUM(Labour!$BL71:$BN71))</f>
        <v/>
      </c>
      <c r="AU61" s="370" t="str">
        <f>IF(AM61="","",SUM(Labour!$BR71:$BT71))</f>
        <v/>
      </c>
      <c r="AV61" s="370" t="str">
        <f>IF(AM61="","",SUM(Labour!$BR71:$BT71))</f>
        <v/>
      </c>
      <c r="AW61" s="370" t="str">
        <f>IF(AM61="","",SUM(Labour!$CD71:$CF71))</f>
        <v/>
      </c>
      <c r="AX61" s="370" t="str">
        <f>IF(AM61="","",SUM(Labour!$CJ71:$CL71))</f>
        <v/>
      </c>
      <c r="AY61" s="370" t="str">
        <f>IF(AM61="","",SUM(Labour!$CP71:$CR71))</f>
        <v/>
      </c>
      <c r="AZ61" s="370" t="str">
        <f>IF(AM61="","",SUM(Labour!$CV71:$CX71))</f>
        <v/>
      </c>
      <c r="BA61" s="370" t="str">
        <f>IF(AM61="","",SUM(Labour!$DB71:$DD71))</f>
        <v/>
      </c>
      <c r="BB61" s="370" t="str">
        <f>IF(AM61="","",SUM(Labour!$DH71:$DJ71))</f>
        <v/>
      </c>
      <c r="BC61" s="370" t="str">
        <f>IF(AM61="","",SUM(Labour!$DN71:$DP71))</f>
        <v/>
      </c>
      <c r="BD61" s="370" t="str">
        <f>IF(AM61="","",SUM(Labour!$DT71:$DV71))</f>
        <v/>
      </c>
      <c r="BE61" s="370" t="str">
        <f>IF(AM61="","",SUM(Labour!$DZ71:$EB71))</f>
        <v/>
      </c>
      <c r="BF61" s="370" t="str">
        <f>IF(AM61="","",SUM(Labour!$EF71:$EH71))</f>
        <v/>
      </c>
      <c r="BG61" s="370" t="str">
        <f>IF(AM61="","",SUM(Labour!$EL71:$EN71))</f>
        <v/>
      </c>
      <c r="BH61" s="370" t="str">
        <f>IF(AM61="","",SUM(Labour!$ER71:$ET71))</f>
        <v/>
      </c>
      <c r="BI61" s="370" t="str">
        <f>IF(AM61="","",SUM(Labour!$EX71:$EZ71))</f>
        <v/>
      </c>
      <c r="BJ61" s="370" t="str">
        <f>IF(AM61="","",SUM(Labour!$FD71:$FF71))</f>
        <v/>
      </c>
      <c r="BK61" s="370" t="str">
        <f>IF(AM61="","",SUM(Labour!$FJ71:$FL71))</f>
        <v/>
      </c>
      <c r="BL61" s="370" t="str">
        <f>IF(AM61="","",SUM(Labour!$FP71:$FR71))</f>
        <v/>
      </c>
      <c r="BM61" s="370" t="str">
        <f>IF(AM61="","",SUM(Labour!$FV71:$FX71))</f>
        <v/>
      </c>
      <c r="BN61" s="370" t="str">
        <f>IF(AM61="","",SUM(Labour!$GB71:$GD71))</f>
        <v/>
      </c>
      <c r="BO61" s="370" t="str">
        <f>IF(AM61="","",SUM(Labour!$GH71:$GJ71))</f>
        <v/>
      </c>
      <c r="BP61" s="370" t="str">
        <f>IF(AM61="","",SUM(Labour!$GN71:$GP71))</f>
        <v/>
      </c>
      <c r="BQ61" s="370" t="str">
        <f>IF(AM61="","",SUM(Labour!$GT71:$GV71))</f>
        <v/>
      </c>
      <c r="BR61" s="370" t="str">
        <f>IF(AM61="","",SUM(Labour!$GZ71:$HB71))</f>
        <v/>
      </c>
    </row>
    <row r="62" spans="1:70" x14ac:dyDescent="0.25">
      <c r="A62" s="352">
        <f t="shared" si="24"/>
        <v>1</v>
      </c>
      <c r="B62" s="315">
        <f>IF(ISTEXT(AK62),MAXA(B$7:B61)+1,0)</f>
        <v>0</v>
      </c>
      <c r="C62" s="315">
        <f>IF(AS62&gt;0,MAXA(C$7:C61)+1,0)</f>
        <v>55</v>
      </c>
      <c r="D62" s="315">
        <f>IF(AT62&gt;0,MAXA(D$7:D61)+1,0)</f>
        <v>55</v>
      </c>
      <c r="E62" s="315">
        <f>IF(AU62&gt;0,MAXA(E$7:E61)+1,0)</f>
        <v>55</v>
      </c>
      <c r="F62" s="315">
        <f>IF(AV62&gt;0,MAXA(F$7:F61)+1,0)</f>
        <v>55</v>
      </c>
      <c r="G62" s="315">
        <f>IF(AW62&gt;0,MAXA(G$7:G61)+1,0)</f>
        <v>55</v>
      </c>
      <c r="H62" s="315">
        <f>IF(AX62&gt;0,MAXA(H$7:H61)+1,0)</f>
        <v>55</v>
      </c>
      <c r="I62" s="315">
        <f>IF(AY62&gt;0,MAXA(I$7:I61)+1,0)</f>
        <v>55</v>
      </c>
      <c r="J62" s="315">
        <f>IF(AZ62&gt;0,MAXA(J$7:J61)+1,0)</f>
        <v>55</v>
      </c>
      <c r="K62" s="315">
        <f>IF(BA62&gt;0,MAXA(K$7:K61)+1,0)</f>
        <v>55</v>
      </c>
      <c r="L62" s="315">
        <f>IF(BB62&gt;0,MAXA(L$7:L61)+1,0)</f>
        <v>55</v>
      </c>
      <c r="M62" s="315">
        <f>IF(BC62&gt;0,MAXA(M$7:M61)+1,0)</f>
        <v>55</v>
      </c>
      <c r="N62" s="315">
        <f>IF(BD62&gt;0,MAXA(N$7:N61)+1,0)</f>
        <v>55</v>
      </c>
      <c r="O62" s="315">
        <f>IF(BE62&gt;0,MAXA(O$7:O61)+1,0)</f>
        <v>55</v>
      </c>
      <c r="P62" s="315">
        <f>IF(BF62&gt;0,MAXA(P$7:P61)+1,0)</f>
        <v>55</v>
      </c>
      <c r="Q62" s="315">
        <f>IF(BG62&gt;0,MAXA(Q$7:Q61)+1,0)</f>
        <v>55</v>
      </c>
      <c r="R62" s="315">
        <f>IF(BH62&gt;0,MAXA(R$7:R61)+1,0)</f>
        <v>55</v>
      </c>
      <c r="S62" s="315">
        <f>IF(BI62&gt;0,MAXA(S$7:S61)+1,0)</f>
        <v>55</v>
      </c>
      <c r="T62" s="315">
        <f>IF(BJ62&gt;0,MAXA(T$7:T61)+1,0)</f>
        <v>55</v>
      </c>
      <c r="U62" s="315">
        <f>IF(BK62&gt;0,MAXA(U$7:U61)+1,0)</f>
        <v>55</v>
      </c>
      <c r="V62" s="315">
        <f>IF(BL62&gt;0,MAXA(V$7:V61)+1,0)</f>
        <v>55</v>
      </c>
      <c r="W62" s="315">
        <f>IF(BM62&gt;0,MAXA(W$7:W61)+1,0)</f>
        <v>55</v>
      </c>
      <c r="X62" s="315">
        <f>IF(BN62&gt;0,MAXA(X$7:X61)+1,0)</f>
        <v>55</v>
      </c>
      <c r="Y62" s="315">
        <f>IF(BO62&gt;0,MAXA(Y$7:Y61)+1,0)</f>
        <v>55</v>
      </c>
      <c r="Z62" s="315">
        <f>IF(BP62&gt;0,MAXA(Z$7:Z61)+1,0)</f>
        <v>55</v>
      </c>
      <c r="AA62" s="315">
        <f>IF(BQ62&gt;0,MAXA(AA$7:AA61)+1,0)</f>
        <v>55</v>
      </c>
      <c r="AB62" s="315">
        <f>IF(BR62&gt;0,MAXA(AB$7:AB61)+1,0)</f>
        <v>55</v>
      </c>
      <c r="AC62" s="315">
        <f t="shared" si="25"/>
        <v>1</v>
      </c>
      <c r="AD62" s="315">
        <f t="shared" si="26"/>
        <v>1</v>
      </c>
      <c r="AE62" s="352">
        <f t="shared" si="27"/>
        <v>1</v>
      </c>
      <c r="AF62" s="352">
        <f t="shared" si="28"/>
        <v>0</v>
      </c>
      <c r="AG62" s="352">
        <f>IF(AND(B62&gt;0,AH62=0),COUNTIF(AI$7:AI62,AO62),SUM(AH$7:AH62))</f>
        <v>1</v>
      </c>
      <c r="AH62" s="352">
        <f t="shared" si="29"/>
        <v>0</v>
      </c>
      <c r="AI62" s="352">
        <f t="shared" si="30"/>
        <v>0</v>
      </c>
      <c r="AJ62" s="315">
        <f t="shared" si="22"/>
        <v>56</v>
      </c>
      <c r="AK62" s="364"/>
      <c r="AL62" s="365">
        <f t="shared" si="20"/>
        <v>0</v>
      </c>
      <c r="AM62" s="366" t="str">
        <f>IF(Labour!AY72="","",Labour!AY72)</f>
        <v/>
      </c>
      <c r="AN62" s="372"/>
      <c r="AO62" s="358"/>
      <c r="AP62" s="359"/>
      <c r="AQ62" s="369"/>
      <c r="AR62" s="371"/>
      <c r="AS62" s="370" t="str">
        <f>IF(AM62="","",SUM(Labour!$BF72:$BH72))</f>
        <v/>
      </c>
      <c r="AT62" s="370" t="str">
        <f>IF(AM62="","",SUM(Labour!$BL72:$BN72))</f>
        <v/>
      </c>
      <c r="AU62" s="370" t="str">
        <f>IF(AM62="","",SUM(Labour!$BR72:$BT72))</f>
        <v/>
      </c>
      <c r="AV62" s="370" t="str">
        <f>IF(AM62="","",SUM(Labour!$BR72:$BT72))</f>
        <v/>
      </c>
      <c r="AW62" s="370" t="str">
        <f>IF(AM62="","",SUM(Labour!$CD72:$CF72))</f>
        <v/>
      </c>
      <c r="AX62" s="370" t="str">
        <f>IF(AM62="","",SUM(Labour!$CJ72:$CL72))</f>
        <v/>
      </c>
      <c r="AY62" s="370" t="str">
        <f>IF(AM62="","",SUM(Labour!$CP72:$CR72))</f>
        <v/>
      </c>
      <c r="AZ62" s="370" t="str">
        <f>IF(AM62="","",SUM(Labour!$CV72:$CX72))</f>
        <v/>
      </c>
      <c r="BA62" s="370" t="str">
        <f>IF(AM62="","",SUM(Labour!$DB72:$DD72))</f>
        <v/>
      </c>
      <c r="BB62" s="370" t="str">
        <f>IF(AM62="","",SUM(Labour!$DH72:$DJ72))</f>
        <v/>
      </c>
      <c r="BC62" s="370" t="str">
        <f>IF(AM62="","",SUM(Labour!$DN72:$DP72))</f>
        <v/>
      </c>
      <c r="BD62" s="370" t="str">
        <f>IF(AM62="","",SUM(Labour!$DT72:$DV72))</f>
        <v/>
      </c>
      <c r="BE62" s="370" t="str">
        <f>IF(AM62="","",SUM(Labour!$DZ72:$EB72))</f>
        <v/>
      </c>
      <c r="BF62" s="370" t="str">
        <f>IF(AM62="","",SUM(Labour!$EF72:$EH72))</f>
        <v/>
      </c>
      <c r="BG62" s="370" t="str">
        <f>IF(AM62="","",SUM(Labour!$EL72:$EN72))</f>
        <v/>
      </c>
      <c r="BH62" s="370" t="str">
        <f>IF(AM62="","",SUM(Labour!$ER72:$ET72))</f>
        <v/>
      </c>
      <c r="BI62" s="370" t="str">
        <f>IF(AM62="","",SUM(Labour!$EX72:$EZ72))</f>
        <v/>
      </c>
      <c r="BJ62" s="370" t="str">
        <f>IF(AM62="","",SUM(Labour!$FD72:$FF72))</f>
        <v/>
      </c>
      <c r="BK62" s="370" t="str">
        <f>IF(AM62="","",SUM(Labour!$FJ72:$FL72))</f>
        <v/>
      </c>
      <c r="BL62" s="370" t="str">
        <f>IF(AM62="","",SUM(Labour!$FP72:$FR72))</f>
        <v/>
      </c>
      <c r="BM62" s="370" t="str">
        <f>IF(AM62="","",SUM(Labour!$FV72:$FX72))</f>
        <v/>
      </c>
      <c r="BN62" s="370" t="str">
        <f>IF(AM62="","",SUM(Labour!$GB72:$GD72))</f>
        <v/>
      </c>
      <c r="BO62" s="370" t="str">
        <f>IF(AM62="","",SUM(Labour!$GH72:$GJ72))</f>
        <v/>
      </c>
      <c r="BP62" s="370" t="str">
        <f>IF(AM62="","",SUM(Labour!$GN72:$GP72))</f>
        <v/>
      </c>
      <c r="BQ62" s="370" t="str">
        <f>IF(AM62="","",SUM(Labour!$GT72:$GV72))</f>
        <v/>
      </c>
      <c r="BR62" s="370" t="str">
        <f>IF(AM62="","",SUM(Labour!$GZ72:$HB72))</f>
        <v/>
      </c>
    </row>
    <row r="63" spans="1:70" x14ac:dyDescent="0.25">
      <c r="A63" s="352">
        <f t="shared" si="24"/>
        <v>1</v>
      </c>
      <c r="B63" s="315">
        <f>IF(ISTEXT(AK63),MAXA(B$7:B62)+1,0)</f>
        <v>0</v>
      </c>
      <c r="C63" s="315">
        <f>IF(AS63&gt;0,MAXA(C$7:C62)+1,0)</f>
        <v>56</v>
      </c>
      <c r="D63" s="315">
        <f>IF(AT63&gt;0,MAXA(D$7:D62)+1,0)</f>
        <v>56</v>
      </c>
      <c r="E63" s="315">
        <f>IF(AU63&gt;0,MAXA(E$7:E62)+1,0)</f>
        <v>56</v>
      </c>
      <c r="F63" s="315">
        <f>IF(AV63&gt;0,MAXA(F$7:F62)+1,0)</f>
        <v>56</v>
      </c>
      <c r="G63" s="315">
        <f>IF(AW63&gt;0,MAXA(G$7:G62)+1,0)</f>
        <v>56</v>
      </c>
      <c r="H63" s="315">
        <f>IF(AX63&gt;0,MAXA(H$7:H62)+1,0)</f>
        <v>56</v>
      </c>
      <c r="I63" s="315">
        <f>IF(AY63&gt;0,MAXA(I$7:I62)+1,0)</f>
        <v>56</v>
      </c>
      <c r="J63" s="315">
        <f>IF(AZ63&gt;0,MAXA(J$7:J62)+1,0)</f>
        <v>56</v>
      </c>
      <c r="K63" s="315">
        <f>IF(BA63&gt;0,MAXA(K$7:K62)+1,0)</f>
        <v>56</v>
      </c>
      <c r="L63" s="315">
        <f>IF(BB63&gt;0,MAXA(L$7:L62)+1,0)</f>
        <v>56</v>
      </c>
      <c r="M63" s="315">
        <f>IF(BC63&gt;0,MAXA(M$7:M62)+1,0)</f>
        <v>56</v>
      </c>
      <c r="N63" s="315">
        <f>IF(BD63&gt;0,MAXA(N$7:N62)+1,0)</f>
        <v>56</v>
      </c>
      <c r="O63" s="315">
        <f>IF(BE63&gt;0,MAXA(O$7:O62)+1,0)</f>
        <v>56</v>
      </c>
      <c r="P63" s="315">
        <f>IF(BF63&gt;0,MAXA(P$7:P62)+1,0)</f>
        <v>56</v>
      </c>
      <c r="Q63" s="315">
        <f>IF(BG63&gt;0,MAXA(Q$7:Q62)+1,0)</f>
        <v>56</v>
      </c>
      <c r="R63" s="315">
        <f>IF(BH63&gt;0,MAXA(R$7:R62)+1,0)</f>
        <v>56</v>
      </c>
      <c r="S63" s="315">
        <f>IF(BI63&gt;0,MAXA(S$7:S62)+1,0)</f>
        <v>56</v>
      </c>
      <c r="T63" s="315">
        <f>IF(BJ63&gt;0,MAXA(T$7:T62)+1,0)</f>
        <v>56</v>
      </c>
      <c r="U63" s="315">
        <f>IF(BK63&gt;0,MAXA(U$7:U62)+1,0)</f>
        <v>56</v>
      </c>
      <c r="V63" s="315">
        <f>IF(BL63&gt;0,MAXA(V$7:V62)+1,0)</f>
        <v>56</v>
      </c>
      <c r="W63" s="315">
        <f>IF(BM63&gt;0,MAXA(W$7:W62)+1,0)</f>
        <v>56</v>
      </c>
      <c r="X63" s="315">
        <f>IF(BN63&gt;0,MAXA(X$7:X62)+1,0)</f>
        <v>56</v>
      </c>
      <c r="Y63" s="315">
        <f>IF(BO63&gt;0,MAXA(Y$7:Y62)+1,0)</f>
        <v>56</v>
      </c>
      <c r="Z63" s="315">
        <f>IF(BP63&gt;0,MAXA(Z$7:Z62)+1,0)</f>
        <v>56</v>
      </c>
      <c r="AA63" s="315">
        <f>IF(BQ63&gt;0,MAXA(AA$7:AA62)+1,0)</f>
        <v>56</v>
      </c>
      <c r="AB63" s="315">
        <f>IF(BR63&gt;0,MAXA(AB$7:AB62)+1,0)</f>
        <v>56</v>
      </c>
      <c r="AC63" s="315">
        <f t="shared" si="25"/>
        <v>1</v>
      </c>
      <c r="AD63" s="315">
        <f t="shared" si="26"/>
        <v>1</v>
      </c>
      <c r="AE63" s="352">
        <f t="shared" si="27"/>
        <v>1</v>
      </c>
      <c r="AF63" s="352">
        <f t="shared" si="28"/>
        <v>0</v>
      </c>
      <c r="AG63" s="352">
        <f>IF(AND(B63&gt;0,AH63=0),COUNTIF(AI$7:AI63,AO63),SUM(AH$7:AH63))</f>
        <v>1</v>
      </c>
      <c r="AH63" s="352">
        <f t="shared" si="29"/>
        <v>0</v>
      </c>
      <c r="AI63" s="352">
        <f t="shared" si="30"/>
        <v>0</v>
      </c>
      <c r="AJ63" s="315">
        <f t="shared" si="22"/>
        <v>57</v>
      </c>
      <c r="AK63" s="364"/>
      <c r="AL63" s="365">
        <f t="shared" si="20"/>
        <v>0</v>
      </c>
      <c r="AM63" s="366" t="str">
        <f>IF(Labour!AY73="","",Labour!AY73)</f>
        <v/>
      </c>
      <c r="AN63" s="372"/>
      <c r="AO63" s="358"/>
      <c r="AP63" s="359"/>
      <c r="AQ63" s="369"/>
      <c r="AR63" s="371"/>
      <c r="AS63" s="370" t="str">
        <f>IF(AM63="","",SUM(Labour!$BF73:$BH73))</f>
        <v/>
      </c>
      <c r="AT63" s="370" t="str">
        <f>IF(AM63="","",SUM(Labour!$BL73:$BN73))</f>
        <v/>
      </c>
      <c r="AU63" s="370" t="str">
        <f>IF(AM63="","",SUM(Labour!$BR73:$BT73))</f>
        <v/>
      </c>
      <c r="AV63" s="370" t="str">
        <f>IF(AM63="","",SUM(Labour!$BR73:$BT73))</f>
        <v/>
      </c>
      <c r="AW63" s="370" t="str">
        <f>IF(AM63="","",SUM(Labour!$CD73:$CF73))</f>
        <v/>
      </c>
      <c r="AX63" s="370" t="str">
        <f>IF(AM63="","",SUM(Labour!$CJ73:$CL73))</f>
        <v/>
      </c>
      <c r="AY63" s="370" t="str">
        <f>IF(AM63="","",SUM(Labour!$CP73:$CR73))</f>
        <v/>
      </c>
      <c r="AZ63" s="370" t="str">
        <f>IF(AM63="","",SUM(Labour!$CV73:$CX73))</f>
        <v/>
      </c>
      <c r="BA63" s="370" t="str">
        <f>IF(AM63="","",SUM(Labour!$DB73:$DD73))</f>
        <v/>
      </c>
      <c r="BB63" s="370" t="str">
        <f>IF(AM63="","",SUM(Labour!$DH73:$DJ73))</f>
        <v/>
      </c>
      <c r="BC63" s="370" t="str">
        <f>IF(AM63="","",SUM(Labour!$DN73:$DP73))</f>
        <v/>
      </c>
      <c r="BD63" s="370" t="str">
        <f>IF(AM63="","",SUM(Labour!$DT73:$DV73))</f>
        <v/>
      </c>
      <c r="BE63" s="370" t="str">
        <f>IF(AM63="","",SUM(Labour!$DZ73:$EB73))</f>
        <v/>
      </c>
      <c r="BF63" s="370" t="str">
        <f>IF(AM63="","",SUM(Labour!$EF73:$EH73))</f>
        <v/>
      </c>
      <c r="BG63" s="370" t="str">
        <f>IF(AM63="","",SUM(Labour!$EL73:$EN73))</f>
        <v/>
      </c>
      <c r="BH63" s="370" t="str">
        <f>IF(AM63="","",SUM(Labour!$ER73:$ET73))</f>
        <v/>
      </c>
      <c r="BI63" s="370" t="str">
        <f>IF(AM63="","",SUM(Labour!$EX73:$EZ73))</f>
        <v/>
      </c>
      <c r="BJ63" s="370" t="str">
        <f>IF(AM63="","",SUM(Labour!$FD73:$FF73))</f>
        <v/>
      </c>
      <c r="BK63" s="370" t="str">
        <f>IF(AM63="","",SUM(Labour!$FJ73:$FL73))</f>
        <v/>
      </c>
      <c r="BL63" s="370" t="str">
        <f>IF(AM63="","",SUM(Labour!$FP73:$FR73))</f>
        <v/>
      </c>
      <c r="BM63" s="370" t="str">
        <f>IF(AM63="","",SUM(Labour!$FV73:$FX73))</f>
        <v/>
      </c>
      <c r="BN63" s="370" t="str">
        <f>IF(AM63="","",SUM(Labour!$GB73:$GD73))</f>
        <v/>
      </c>
      <c r="BO63" s="370" t="str">
        <f>IF(AM63="","",SUM(Labour!$GH73:$GJ73))</f>
        <v/>
      </c>
      <c r="BP63" s="370" t="str">
        <f>IF(AM63="","",SUM(Labour!$GN73:$GP73))</f>
        <v/>
      </c>
      <c r="BQ63" s="370" t="str">
        <f>IF(AM63="","",SUM(Labour!$GT73:$GV73))</f>
        <v/>
      </c>
      <c r="BR63" s="370" t="str">
        <f>IF(AM63="","",SUM(Labour!$GZ73:$HB73))</f>
        <v/>
      </c>
    </row>
    <row r="64" spans="1:70" x14ac:dyDescent="0.25">
      <c r="A64" s="352">
        <f t="shared" si="24"/>
        <v>1</v>
      </c>
      <c r="B64" s="315">
        <f>IF(ISTEXT(AK64),MAXA(B$7:B63)+1,0)</f>
        <v>0</v>
      </c>
      <c r="C64" s="315">
        <f>IF(AS64&gt;0,MAXA(C$7:C63)+1,0)</f>
        <v>57</v>
      </c>
      <c r="D64" s="315">
        <f>IF(AT64&gt;0,MAXA(D$7:D63)+1,0)</f>
        <v>57</v>
      </c>
      <c r="E64" s="315">
        <f>IF(AU64&gt;0,MAXA(E$7:E63)+1,0)</f>
        <v>57</v>
      </c>
      <c r="F64" s="315">
        <f>IF(AV64&gt;0,MAXA(F$7:F63)+1,0)</f>
        <v>57</v>
      </c>
      <c r="G64" s="315">
        <f>IF(AW64&gt;0,MAXA(G$7:G63)+1,0)</f>
        <v>57</v>
      </c>
      <c r="H64" s="315">
        <f>IF(AX64&gt;0,MAXA(H$7:H63)+1,0)</f>
        <v>57</v>
      </c>
      <c r="I64" s="315">
        <f>IF(AY64&gt;0,MAXA(I$7:I63)+1,0)</f>
        <v>57</v>
      </c>
      <c r="J64" s="315">
        <f>IF(AZ64&gt;0,MAXA(J$7:J63)+1,0)</f>
        <v>57</v>
      </c>
      <c r="K64" s="315">
        <f>IF(BA64&gt;0,MAXA(K$7:K63)+1,0)</f>
        <v>57</v>
      </c>
      <c r="L64" s="315">
        <f>IF(BB64&gt;0,MAXA(L$7:L63)+1,0)</f>
        <v>57</v>
      </c>
      <c r="M64" s="315">
        <f>IF(BC64&gt;0,MAXA(M$7:M63)+1,0)</f>
        <v>57</v>
      </c>
      <c r="N64" s="315">
        <f>IF(BD64&gt;0,MAXA(N$7:N63)+1,0)</f>
        <v>57</v>
      </c>
      <c r="O64" s="315">
        <f>IF(BE64&gt;0,MAXA(O$7:O63)+1,0)</f>
        <v>57</v>
      </c>
      <c r="P64" s="315">
        <f>IF(BF64&gt;0,MAXA(P$7:P63)+1,0)</f>
        <v>57</v>
      </c>
      <c r="Q64" s="315">
        <f>IF(BG64&gt;0,MAXA(Q$7:Q63)+1,0)</f>
        <v>57</v>
      </c>
      <c r="R64" s="315">
        <f>IF(BH64&gt;0,MAXA(R$7:R63)+1,0)</f>
        <v>57</v>
      </c>
      <c r="S64" s="315">
        <f>IF(BI64&gt;0,MAXA(S$7:S63)+1,0)</f>
        <v>57</v>
      </c>
      <c r="T64" s="315">
        <f>IF(BJ64&gt;0,MAXA(T$7:T63)+1,0)</f>
        <v>57</v>
      </c>
      <c r="U64" s="315">
        <f>IF(BK64&gt;0,MAXA(U$7:U63)+1,0)</f>
        <v>57</v>
      </c>
      <c r="V64" s="315">
        <f>IF(BL64&gt;0,MAXA(V$7:V63)+1,0)</f>
        <v>57</v>
      </c>
      <c r="W64" s="315">
        <f>IF(BM64&gt;0,MAXA(W$7:W63)+1,0)</f>
        <v>57</v>
      </c>
      <c r="X64" s="315">
        <f>IF(BN64&gt;0,MAXA(X$7:X63)+1,0)</f>
        <v>57</v>
      </c>
      <c r="Y64" s="315">
        <f>IF(BO64&gt;0,MAXA(Y$7:Y63)+1,0)</f>
        <v>57</v>
      </c>
      <c r="Z64" s="315">
        <f>IF(BP64&gt;0,MAXA(Z$7:Z63)+1,0)</f>
        <v>57</v>
      </c>
      <c r="AA64" s="315">
        <f>IF(BQ64&gt;0,MAXA(AA$7:AA63)+1,0)</f>
        <v>57</v>
      </c>
      <c r="AB64" s="315">
        <f>IF(BR64&gt;0,MAXA(AB$7:AB63)+1,0)</f>
        <v>57</v>
      </c>
      <c r="AC64" s="315">
        <f t="shared" si="25"/>
        <v>1</v>
      </c>
      <c r="AD64" s="315">
        <f t="shared" si="26"/>
        <v>1</v>
      </c>
      <c r="AE64" s="352">
        <f t="shared" si="27"/>
        <v>1</v>
      </c>
      <c r="AF64" s="352">
        <f t="shared" si="28"/>
        <v>0</v>
      </c>
      <c r="AG64" s="352">
        <f>IF(AND(B64&gt;0,AH64=0),COUNTIF(AI$7:AI64,AO64),SUM(AH$7:AH64))</f>
        <v>1</v>
      </c>
      <c r="AH64" s="352">
        <f t="shared" si="29"/>
        <v>0</v>
      </c>
      <c r="AI64" s="352">
        <f t="shared" si="30"/>
        <v>0</v>
      </c>
      <c r="AJ64" s="315">
        <f t="shared" si="22"/>
        <v>58</v>
      </c>
      <c r="AK64" s="364"/>
      <c r="AL64" s="365">
        <f t="shared" si="20"/>
        <v>0</v>
      </c>
      <c r="AM64" s="366" t="str">
        <f>IF(Labour!AY74="","",Labour!AY74)</f>
        <v/>
      </c>
      <c r="AN64" s="372"/>
      <c r="AO64" s="358"/>
      <c r="AP64" s="359"/>
      <c r="AQ64" s="369"/>
      <c r="AR64" s="371"/>
      <c r="AS64" s="370" t="str">
        <f>IF(AM64="","",SUM(Labour!$BF74:$BH74))</f>
        <v/>
      </c>
      <c r="AT64" s="370" t="str">
        <f>IF(AM64="","",SUM(Labour!$BL74:$BN74))</f>
        <v/>
      </c>
      <c r="AU64" s="370" t="str">
        <f>IF(AM64="","",SUM(Labour!$BR74:$BT74))</f>
        <v/>
      </c>
      <c r="AV64" s="370" t="str">
        <f>IF(AM64="","",SUM(Labour!$BR74:$BT74))</f>
        <v/>
      </c>
      <c r="AW64" s="370" t="str">
        <f>IF(AM64="","",SUM(Labour!$CD74:$CF74))</f>
        <v/>
      </c>
      <c r="AX64" s="370" t="str">
        <f>IF(AM64="","",SUM(Labour!$CJ74:$CL74))</f>
        <v/>
      </c>
      <c r="AY64" s="370" t="str">
        <f>IF(AM64="","",SUM(Labour!$CP74:$CR74))</f>
        <v/>
      </c>
      <c r="AZ64" s="370" t="str">
        <f>IF(AM64="","",SUM(Labour!$CV74:$CX74))</f>
        <v/>
      </c>
      <c r="BA64" s="370" t="str">
        <f>IF(AM64="","",SUM(Labour!$DB74:$DD74))</f>
        <v/>
      </c>
      <c r="BB64" s="370" t="str">
        <f>IF(AM64="","",SUM(Labour!$DH74:$DJ74))</f>
        <v/>
      </c>
      <c r="BC64" s="370" t="str">
        <f>IF(AM64="","",SUM(Labour!$DN74:$DP74))</f>
        <v/>
      </c>
      <c r="BD64" s="370" t="str">
        <f>IF(AM64="","",SUM(Labour!$DT74:$DV74))</f>
        <v/>
      </c>
      <c r="BE64" s="370" t="str">
        <f>IF(AM64="","",SUM(Labour!$DZ74:$EB74))</f>
        <v/>
      </c>
      <c r="BF64" s="370" t="str">
        <f>IF(AM64="","",SUM(Labour!$EF74:$EH74))</f>
        <v/>
      </c>
      <c r="BG64" s="370" t="str">
        <f>IF(AM64="","",SUM(Labour!$EL74:$EN74))</f>
        <v/>
      </c>
      <c r="BH64" s="370" t="str">
        <f>IF(AM64="","",SUM(Labour!$ER74:$ET74))</f>
        <v/>
      </c>
      <c r="BI64" s="370" t="str">
        <f>IF(AM64="","",SUM(Labour!$EX74:$EZ74))</f>
        <v/>
      </c>
      <c r="BJ64" s="370" t="str">
        <f>IF(AM64="","",SUM(Labour!$FD74:$FF74))</f>
        <v/>
      </c>
      <c r="BK64" s="370" t="str">
        <f>IF(AM64="","",SUM(Labour!$FJ74:$FL74))</f>
        <v/>
      </c>
      <c r="BL64" s="370" t="str">
        <f>IF(AM64="","",SUM(Labour!$FP74:$FR74))</f>
        <v/>
      </c>
      <c r="BM64" s="370" t="str">
        <f>IF(AM64="","",SUM(Labour!$FV74:$FX74))</f>
        <v/>
      </c>
      <c r="BN64" s="370" t="str">
        <f>IF(AM64="","",SUM(Labour!$GB74:$GD74))</f>
        <v/>
      </c>
      <c r="BO64" s="370" t="str">
        <f>IF(AM64="","",SUM(Labour!$GH74:$GJ74))</f>
        <v/>
      </c>
      <c r="BP64" s="370" t="str">
        <f>IF(AM64="","",SUM(Labour!$GN74:$GP74))</f>
        <v/>
      </c>
      <c r="BQ64" s="370" t="str">
        <f>IF(AM64="","",SUM(Labour!$GT74:$GV74))</f>
        <v/>
      </c>
      <c r="BR64" s="370" t="str">
        <f>IF(AM64="","",SUM(Labour!$GZ74:$HB74))</f>
        <v/>
      </c>
    </row>
    <row r="65" spans="1:70" x14ac:dyDescent="0.25">
      <c r="A65" s="352">
        <f t="shared" si="24"/>
        <v>1</v>
      </c>
      <c r="B65" s="315">
        <f>IF(ISTEXT(AK65),MAXA(B$7:B64)+1,0)</f>
        <v>0</v>
      </c>
      <c r="C65" s="315">
        <f>IF(AS65&gt;0,MAXA(C$7:C64)+1,0)</f>
        <v>58</v>
      </c>
      <c r="D65" s="315">
        <f>IF(AT65&gt;0,MAXA(D$7:D64)+1,0)</f>
        <v>58</v>
      </c>
      <c r="E65" s="315">
        <f>IF(AU65&gt;0,MAXA(E$7:E64)+1,0)</f>
        <v>58</v>
      </c>
      <c r="F65" s="315">
        <f>IF(AV65&gt;0,MAXA(F$7:F64)+1,0)</f>
        <v>58</v>
      </c>
      <c r="G65" s="315">
        <f>IF(AW65&gt;0,MAXA(G$7:G64)+1,0)</f>
        <v>58</v>
      </c>
      <c r="H65" s="315">
        <f>IF(AX65&gt;0,MAXA(H$7:H64)+1,0)</f>
        <v>58</v>
      </c>
      <c r="I65" s="315">
        <f>IF(AY65&gt;0,MAXA(I$7:I64)+1,0)</f>
        <v>58</v>
      </c>
      <c r="J65" s="315">
        <f>IF(AZ65&gt;0,MAXA(J$7:J64)+1,0)</f>
        <v>58</v>
      </c>
      <c r="K65" s="315">
        <f>IF(BA65&gt;0,MAXA(K$7:K64)+1,0)</f>
        <v>58</v>
      </c>
      <c r="L65" s="315">
        <f>IF(BB65&gt;0,MAXA(L$7:L64)+1,0)</f>
        <v>58</v>
      </c>
      <c r="M65" s="315">
        <f>IF(BC65&gt;0,MAXA(M$7:M64)+1,0)</f>
        <v>58</v>
      </c>
      <c r="N65" s="315">
        <f>IF(BD65&gt;0,MAXA(N$7:N64)+1,0)</f>
        <v>58</v>
      </c>
      <c r="O65" s="315">
        <f>IF(BE65&gt;0,MAXA(O$7:O64)+1,0)</f>
        <v>58</v>
      </c>
      <c r="P65" s="315">
        <f>IF(BF65&gt;0,MAXA(P$7:P64)+1,0)</f>
        <v>58</v>
      </c>
      <c r="Q65" s="315">
        <f>IF(BG65&gt;0,MAXA(Q$7:Q64)+1,0)</f>
        <v>58</v>
      </c>
      <c r="R65" s="315">
        <f>IF(BH65&gt;0,MAXA(R$7:R64)+1,0)</f>
        <v>58</v>
      </c>
      <c r="S65" s="315">
        <f>IF(BI65&gt;0,MAXA(S$7:S64)+1,0)</f>
        <v>58</v>
      </c>
      <c r="T65" s="315">
        <f>IF(BJ65&gt;0,MAXA(T$7:T64)+1,0)</f>
        <v>58</v>
      </c>
      <c r="U65" s="315">
        <f>IF(BK65&gt;0,MAXA(U$7:U64)+1,0)</f>
        <v>58</v>
      </c>
      <c r="V65" s="315">
        <f>IF(BL65&gt;0,MAXA(V$7:V64)+1,0)</f>
        <v>58</v>
      </c>
      <c r="W65" s="315">
        <f>IF(BM65&gt;0,MAXA(W$7:W64)+1,0)</f>
        <v>58</v>
      </c>
      <c r="X65" s="315">
        <f>IF(BN65&gt;0,MAXA(X$7:X64)+1,0)</f>
        <v>58</v>
      </c>
      <c r="Y65" s="315">
        <f>IF(BO65&gt;0,MAXA(Y$7:Y64)+1,0)</f>
        <v>58</v>
      </c>
      <c r="Z65" s="315">
        <f>IF(BP65&gt;0,MAXA(Z$7:Z64)+1,0)</f>
        <v>58</v>
      </c>
      <c r="AA65" s="315">
        <f>IF(BQ65&gt;0,MAXA(AA$7:AA64)+1,0)</f>
        <v>58</v>
      </c>
      <c r="AB65" s="315">
        <f>IF(BR65&gt;0,MAXA(AB$7:AB64)+1,0)</f>
        <v>58</v>
      </c>
      <c r="AC65" s="315">
        <f t="shared" si="25"/>
        <v>1</v>
      </c>
      <c r="AD65" s="315">
        <f t="shared" si="26"/>
        <v>1</v>
      </c>
      <c r="AE65" s="352">
        <f t="shared" si="27"/>
        <v>1</v>
      </c>
      <c r="AF65" s="352">
        <f t="shared" si="28"/>
        <v>0</v>
      </c>
      <c r="AG65" s="352">
        <f>IF(AND(B65&gt;0,AH65=0),COUNTIF(AI$7:AI65,AO65),SUM(AH$7:AH65))</f>
        <v>1</v>
      </c>
      <c r="AH65" s="352">
        <f t="shared" si="29"/>
        <v>0</v>
      </c>
      <c r="AI65" s="352">
        <f t="shared" si="30"/>
        <v>0</v>
      </c>
      <c r="AJ65" s="315">
        <f t="shared" si="22"/>
        <v>59</v>
      </c>
      <c r="AK65" s="364"/>
      <c r="AL65" s="365">
        <f t="shared" si="20"/>
        <v>0</v>
      </c>
      <c r="AM65" s="366" t="str">
        <f>IF(Labour!AY75="","",Labour!AY75)</f>
        <v/>
      </c>
      <c r="AN65" s="372"/>
      <c r="AO65" s="358"/>
      <c r="AP65" s="359"/>
      <c r="AQ65" s="369"/>
      <c r="AR65" s="371"/>
      <c r="AS65" s="370" t="str">
        <f>IF(AM65="","",SUM(Labour!$BF75:$BH75))</f>
        <v/>
      </c>
      <c r="AT65" s="370" t="str">
        <f>IF(AM65="","",SUM(Labour!$BL75:$BN75))</f>
        <v/>
      </c>
      <c r="AU65" s="370" t="str">
        <f>IF(AM65="","",SUM(Labour!$BR75:$BT75))</f>
        <v/>
      </c>
      <c r="AV65" s="370" t="str">
        <f>IF(AM65="","",SUM(Labour!$BR75:$BT75))</f>
        <v/>
      </c>
      <c r="AW65" s="370" t="str">
        <f>IF(AM65="","",SUM(Labour!$CD75:$CF75))</f>
        <v/>
      </c>
      <c r="AX65" s="370" t="str">
        <f>IF(AM65="","",SUM(Labour!$CJ75:$CL75))</f>
        <v/>
      </c>
      <c r="AY65" s="370" t="str">
        <f>IF(AM65="","",SUM(Labour!$CP75:$CR75))</f>
        <v/>
      </c>
      <c r="AZ65" s="370" t="str">
        <f>IF(AM65="","",SUM(Labour!$CV75:$CX75))</f>
        <v/>
      </c>
      <c r="BA65" s="370" t="str">
        <f>IF(AM65="","",SUM(Labour!$DB75:$DD75))</f>
        <v/>
      </c>
      <c r="BB65" s="370" t="str">
        <f>IF(AM65="","",SUM(Labour!$DH75:$DJ75))</f>
        <v/>
      </c>
      <c r="BC65" s="370" t="str">
        <f>IF(AM65="","",SUM(Labour!$DN75:$DP75))</f>
        <v/>
      </c>
      <c r="BD65" s="370" t="str">
        <f>IF(AM65="","",SUM(Labour!$DT75:$DV75))</f>
        <v/>
      </c>
      <c r="BE65" s="370" t="str">
        <f>IF(AM65="","",SUM(Labour!$DZ75:$EB75))</f>
        <v/>
      </c>
      <c r="BF65" s="370" t="str">
        <f>IF(AM65="","",SUM(Labour!$EF75:$EH75))</f>
        <v/>
      </c>
      <c r="BG65" s="370" t="str">
        <f>IF(AM65="","",SUM(Labour!$EL75:$EN75))</f>
        <v/>
      </c>
      <c r="BH65" s="370" t="str">
        <f>IF(AM65="","",SUM(Labour!$ER75:$ET75))</f>
        <v/>
      </c>
      <c r="BI65" s="370" t="str">
        <f>IF(AM65="","",SUM(Labour!$EX75:$EZ75))</f>
        <v/>
      </c>
      <c r="BJ65" s="370" t="str">
        <f>IF(AM65="","",SUM(Labour!$FD75:$FF75))</f>
        <v/>
      </c>
      <c r="BK65" s="370" t="str">
        <f>IF(AM65="","",SUM(Labour!$FJ75:$FL75))</f>
        <v/>
      </c>
      <c r="BL65" s="370" t="str">
        <f>IF(AM65="","",SUM(Labour!$FP75:$FR75))</f>
        <v/>
      </c>
      <c r="BM65" s="370" t="str">
        <f>IF(AM65="","",SUM(Labour!$FV75:$FX75))</f>
        <v/>
      </c>
      <c r="BN65" s="370" t="str">
        <f>IF(AM65="","",SUM(Labour!$GB75:$GD75))</f>
        <v/>
      </c>
      <c r="BO65" s="370" t="str">
        <f>IF(AM65="","",SUM(Labour!$GH75:$GJ75))</f>
        <v/>
      </c>
      <c r="BP65" s="370" t="str">
        <f>IF(AM65="","",SUM(Labour!$GN75:$GP75))</f>
        <v/>
      </c>
      <c r="BQ65" s="370" t="str">
        <f>IF(AM65="","",SUM(Labour!$GT75:$GV75))</f>
        <v/>
      </c>
      <c r="BR65" s="370" t="str">
        <f>IF(AM65="","",SUM(Labour!$GZ75:$HB75))</f>
        <v/>
      </c>
    </row>
    <row r="66" spans="1:70" x14ac:dyDescent="0.25">
      <c r="A66" s="352">
        <f t="shared" si="24"/>
        <v>1</v>
      </c>
      <c r="B66" s="315">
        <f>IF(ISTEXT(AK66),MAXA(B$7:B65)+1,0)</f>
        <v>0</v>
      </c>
      <c r="C66" s="315">
        <f>IF(AS66&gt;0,MAXA(C$7:C65)+1,0)</f>
        <v>59</v>
      </c>
      <c r="D66" s="315">
        <f>IF(AT66&gt;0,MAXA(D$7:D65)+1,0)</f>
        <v>59</v>
      </c>
      <c r="E66" s="315">
        <f>IF(AU66&gt;0,MAXA(E$7:E65)+1,0)</f>
        <v>59</v>
      </c>
      <c r="F66" s="315">
        <f>IF(AV66&gt;0,MAXA(F$7:F65)+1,0)</f>
        <v>59</v>
      </c>
      <c r="G66" s="315">
        <f>IF(AW66&gt;0,MAXA(G$7:G65)+1,0)</f>
        <v>59</v>
      </c>
      <c r="H66" s="315">
        <f>IF(AX66&gt;0,MAXA(H$7:H65)+1,0)</f>
        <v>59</v>
      </c>
      <c r="I66" s="315">
        <f>IF(AY66&gt;0,MAXA(I$7:I65)+1,0)</f>
        <v>59</v>
      </c>
      <c r="J66" s="315">
        <f>IF(AZ66&gt;0,MAXA(J$7:J65)+1,0)</f>
        <v>59</v>
      </c>
      <c r="K66" s="315">
        <f>IF(BA66&gt;0,MAXA(K$7:K65)+1,0)</f>
        <v>59</v>
      </c>
      <c r="L66" s="315">
        <f>IF(BB66&gt;0,MAXA(L$7:L65)+1,0)</f>
        <v>59</v>
      </c>
      <c r="M66" s="315">
        <f>IF(BC66&gt;0,MAXA(M$7:M65)+1,0)</f>
        <v>59</v>
      </c>
      <c r="N66" s="315">
        <f>IF(BD66&gt;0,MAXA(N$7:N65)+1,0)</f>
        <v>59</v>
      </c>
      <c r="O66" s="315">
        <f>IF(BE66&gt;0,MAXA(O$7:O65)+1,0)</f>
        <v>59</v>
      </c>
      <c r="P66" s="315">
        <f>IF(BF66&gt;0,MAXA(P$7:P65)+1,0)</f>
        <v>59</v>
      </c>
      <c r="Q66" s="315">
        <f>IF(BG66&gt;0,MAXA(Q$7:Q65)+1,0)</f>
        <v>59</v>
      </c>
      <c r="R66" s="315">
        <f>IF(BH66&gt;0,MAXA(R$7:R65)+1,0)</f>
        <v>59</v>
      </c>
      <c r="S66" s="315">
        <f>IF(BI66&gt;0,MAXA(S$7:S65)+1,0)</f>
        <v>59</v>
      </c>
      <c r="T66" s="315">
        <f>IF(BJ66&gt;0,MAXA(T$7:T65)+1,0)</f>
        <v>59</v>
      </c>
      <c r="U66" s="315">
        <f>IF(BK66&gt;0,MAXA(U$7:U65)+1,0)</f>
        <v>59</v>
      </c>
      <c r="V66" s="315">
        <f>IF(BL66&gt;0,MAXA(V$7:V65)+1,0)</f>
        <v>59</v>
      </c>
      <c r="W66" s="315">
        <f>IF(BM66&gt;0,MAXA(W$7:W65)+1,0)</f>
        <v>59</v>
      </c>
      <c r="X66" s="315">
        <f>IF(BN66&gt;0,MAXA(X$7:X65)+1,0)</f>
        <v>59</v>
      </c>
      <c r="Y66" s="315">
        <f>IF(BO66&gt;0,MAXA(Y$7:Y65)+1,0)</f>
        <v>59</v>
      </c>
      <c r="Z66" s="315">
        <f>IF(BP66&gt;0,MAXA(Z$7:Z65)+1,0)</f>
        <v>59</v>
      </c>
      <c r="AA66" s="315">
        <f>IF(BQ66&gt;0,MAXA(AA$7:AA65)+1,0)</f>
        <v>59</v>
      </c>
      <c r="AB66" s="315">
        <f>IF(BR66&gt;0,MAXA(AB$7:AB65)+1,0)</f>
        <v>59</v>
      </c>
      <c r="AC66" s="315">
        <f t="shared" si="25"/>
        <v>1</v>
      </c>
      <c r="AD66" s="315">
        <f t="shared" si="26"/>
        <v>1</v>
      </c>
      <c r="AE66" s="352">
        <f t="shared" si="27"/>
        <v>1</v>
      </c>
      <c r="AF66" s="352">
        <f t="shared" si="28"/>
        <v>0</v>
      </c>
      <c r="AG66" s="352">
        <f>IF(AND(B66&gt;0,AH66=0),COUNTIF(AI$7:AI66,AO66),SUM(AH$7:AH66))</f>
        <v>1</v>
      </c>
      <c r="AH66" s="352">
        <f t="shared" si="29"/>
        <v>0</v>
      </c>
      <c r="AI66" s="352">
        <f t="shared" si="30"/>
        <v>0</v>
      </c>
      <c r="AJ66" s="315">
        <f t="shared" si="22"/>
        <v>60</v>
      </c>
      <c r="AK66" s="364"/>
      <c r="AL66" s="365">
        <f t="shared" si="20"/>
        <v>0</v>
      </c>
      <c r="AM66" s="366" t="str">
        <f>IF(Labour!AY76="","",Labour!AY76)</f>
        <v/>
      </c>
      <c r="AN66" s="372"/>
      <c r="AO66" s="368"/>
      <c r="AP66" s="359"/>
      <c r="AQ66" s="369"/>
      <c r="AR66" s="371"/>
      <c r="AS66" s="370" t="str">
        <f>IF(AM66="","",SUM(Labour!$BF76:$BH76))</f>
        <v/>
      </c>
      <c r="AT66" s="370" t="str">
        <f>IF(AM66="","",SUM(Labour!$BL76:$BN76))</f>
        <v/>
      </c>
      <c r="AU66" s="370" t="str">
        <f>IF(AM66="","",SUM(Labour!$BR76:$BT76))</f>
        <v/>
      </c>
      <c r="AV66" s="370" t="str">
        <f>IF(AM66="","",SUM(Labour!$BR76:$BT76))</f>
        <v/>
      </c>
      <c r="AW66" s="370" t="str">
        <f>IF(AM66="","",SUM(Labour!$CD76:$CF76))</f>
        <v/>
      </c>
      <c r="AX66" s="370" t="str">
        <f>IF(AM66="","",SUM(Labour!$CJ76:$CL76))</f>
        <v/>
      </c>
      <c r="AY66" s="370" t="str">
        <f>IF(AM66="","",SUM(Labour!$CP76:$CR76))</f>
        <v/>
      </c>
      <c r="AZ66" s="370" t="str">
        <f>IF(AM66="","",SUM(Labour!$CV76:$CX76))</f>
        <v/>
      </c>
      <c r="BA66" s="370" t="str">
        <f>IF(AM66="","",SUM(Labour!$DB76:$DD76))</f>
        <v/>
      </c>
      <c r="BB66" s="370" t="str">
        <f>IF(AM66="","",SUM(Labour!$DH76:$DJ76))</f>
        <v/>
      </c>
      <c r="BC66" s="370" t="str">
        <f>IF(AM66="","",SUM(Labour!$DN76:$DP76))</f>
        <v/>
      </c>
      <c r="BD66" s="370" t="str">
        <f>IF(AM66="","",SUM(Labour!$DT76:$DV76))</f>
        <v/>
      </c>
      <c r="BE66" s="370" t="str">
        <f>IF(AM66="","",SUM(Labour!$DZ76:$EB76))</f>
        <v/>
      </c>
      <c r="BF66" s="370" t="str">
        <f>IF(AM66="","",SUM(Labour!$EF76:$EH76))</f>
        <v/>
      </c>
      <c r="BG66" s="370" t="str">
        <f>IF(AM66="","",SUM(Labour!$EL76:$EN76))</f>
        <v/>
      </c>
      <c r="BH66" s="370" t="str">
        <f>IF(AM66="","",SUM(Labour!$ER76:$ET76))</f>
        <v/>
      </c>
      <c r="BI66" s="370" t="str">
        <f>IF(AM66="","",SUM(Labour!$EX76:$EZ76))</f>
        <v/>
      </c>
      <c r="BJ66" s="370" t="str">
        <f>IF(AM66="","",SUM(Labour!$FD76:$FF76))</f>
        <v/>
      </c>
      <c r="BK66" s="370" t="str">
        <f>IF(AM66="","",SUM(Labour!$FJ76:$FL76))</f>
        <v/>
      </c>
      <c r="BL66" s="370" t="str">
        <f>IF(AM66="","",SUM(Labour!$FP76:$FR76))</f>
        <v/>
      </c>
      <c r="BM66" s="370" t="str">
        <f>IF(AM66="","",SUM(Labour!$FV76:$FX76))</f>
        <v/>
      </c>
      <c r="BN66" s="370" t="str">
        <f>IF(AM66="","",SUM(Labour!$GB76:$GD76))</f>
        <v/>
      </c>
      <c r="BO66" s="370" t="str">
        <f>IF(AM66="","",SUM(Labour!$GH76:$GJ76))</f>
        <v/>
      </c>
      <c r="BP66" s="370" t="str">
        <f>IF(AM66="","",SUM(Labour!$GN76:$GP76))</f>
        <v/>
      </c>
      <c r="BQ66" s="370" t="str">
        <f>IF(AM66="","",SUM(Labour!$GT76:$GV76))</f>
        <v/>
      </c>
      <c r="BR66" s="370" t="str">
        <f>IF(AM66="","",SUM(Labour!$GZ76:$HB76))</f>
        <v/>
      </c>
    </row>
    <row r="67" spans="1:70" x14ac:dyDescent="0.25">
      <c r="A67" s="352">
        <f t="shared" si="24"/>
        <v>1</v>
      </c>
      <c r="B67" s="315">
        <f>IF(ISTEXT(AK67),MAXA(B$7:B66)+1,0)</f>
        <v>0</v>
      </c>
      <c r="C67" s="315">
        <f>IF(AS67&gt;0,MAXA(C$7:C66)+1,0)</f>
        <v>60</v>
      </c>
      <c r="D67" s="315">
        <f>IF(AT67&gt;0,MAXA(D$7:D66)+1,0)</f>
        <v>60</v>
      </c>
      <c r="E67" s="315">
        <f>IF(AU67&gt;0,MAXA(E$7:E66)+1,0)</f>
        <v>60</v>
      </c>
      <c r="F67" s="315">
        <f>IF(AV67&gt;0,MAXA(F$7:F66)+1,0)</f>
        <v>60</v>
      </c>
      <c r="G67" s="315">
        <f>IF(AW67&gt;0,MAXA(G$7:G66)+1,0)</f>
        <v>60</v>
      </c>
      <c r="H67" s="315">
        <f>IF(AX67&gt;0,MAXA(H$7:H66)+1,0)</f>
        <v>60</v>
      </c>
      <c r="I67" s="315">
        <f>IF(AY67&gt;0,MAXA(I$7:I66)+1,0)</f>
        <v>60</v>
      </c>
      <c r="J67" s="315">
        <f>IF(AZ67&gt;0,MAXA(J$7:J66)+1,0)</f>
        <v>60</v>
      </c>
      <c r="K67" s="315">
        <f>IF(BA67&gt;0,MAXA(K$7:K66)+1,0)</f>
        <v>60</v>
      </c>
      <c r="L67" s="315">
        <f>IF(BB67&gt;0,MAXA(L$7:L66)+1,0)</f>
        <v>60</v>
      </c>
      <c r="M67" s="315">
        <f>IF(BC67&gt;0,MAXA(M$7:M66)+1,0)</f>
        <v>60</v>
      </c>
      <c r="N67" s="315">
        <f>IF(BD67&gt;0,MAXA(N$7:N66)+1,0)</f>
        <v>60</v>
      </c>
      <c r="O67" s="315">
        <f>IF(BE67&gt;0,MAXA(O$7:O66)+1,0)</f>
        <v>60</v>
      </c>
      <c r="P67" s="315">
        <f>IF(BF67&gt;0,MAXA(P$7:P66)+1,0)</f>
        <v>60</v>
      </c>
      <c r="Q67" s="315">
        <f>IF(BG67&gt;0,MAXA(Q$7:Q66)+1,0)</f>
        <v>60</v>
      </c>
      <c r="R67" s="315">
        <f>IF(BH67&gt;0,MAXA(R$7:R66)+1,0)</f>
        <v>60</v>
      </c>
      <c r="S67" s="315">
        <f>IF(BI67&gt;0,MAXA(S$7:S66)+1,0)</f>
        <v>60</v>
      </c>
      <c r="T67" s="315">
        <f>IF(BJ67&gt;0,MAXA(T$7:T66)+1,0)</f>
        <v>60</v>
      </c>
      <c r="U67" s="315">
        <f>IF(BK67&gt;0,MAXA(U$7:U66)+1,0)</f>
        <v>60</v>
      </c>
      <c r="V67" s="315">
        <f>IF(BL67&gt;0,MAXA(V$7:V66)+1,0)</f>
        <v>60</v>
      </c>
      <c r="W67" s="315">
        <f>IF(BM67&gt;0,MAXA(W$7:W66)+1,0)</f>
        <v>60</v>
      </c>
      <c r="X67" s="315">
        <f>IF(BN67&gt;0,MAXA(X$7:X66)+1,0)</f>
        <v>60</v>
      </c>
      <c r="Y67" s="315">
        <f>IF(BO67&gt;0,MAXA(Y$7:Y66)+1,0)</f>
        <v>60</v>
      </c>
      <c r="Z67" s="315">
        <f>IF(BP67&gt;0,MAXA(Z$7:Z66)+1,0)</f>
        <v>60</v>
      </c>
      <c r="AA67" s="315">
        <f>IF(BQ67&gt;0,MAXA(AA$7:AA66)+1,0)</f>
        <v>60</v>
      </c>
      <c r="AB67" s="315">
        <f>IF(BR67&gt;0,MAXA(AB$7:AB66)+1,0)</f>
        <v>60</v>
      </c>
      <c r="AC67" s="315">
        <f t="shared" si="25"/>
        <v>1</v>
      </c>
      <c r="AD67" s="315">
        <f t="shared" si="26"/>
        <v>1</v>
      </c>
      <c r="AE67" s="352">
        <f t="shared" si="27"/>
        <v>1</v>
      </c>
      <c r="AF67" s="352">
        <f t="shared" si="28"/>
        <v>0</v>
      </c>
      <c r="AG67" s="352">
        <f>IF(AND(B67&gt;0,AH67=0),COUNTIF(AI$7:AI67,AO67),SUM(AH$7:AH67))</f>
        <v>1</v>
      </c>
      <c r="AH67" s="352">
        <f t="shared" si="29"/>
        <v>0</v>
      </c>
      <c r="AI67" s="352">
        <f t="shared" si="30"/>
        <v>0</v>
      </c>
      <c r="AJ67" s="315">
        <f t="shared" si="22"/>
        <v>61</v>
      </c>
      <c r="AK67" s="364"/>
      <c r="AL67" s="365">
        <f t="shared" si="20"/>
        <v>0</v>
      </c>
      <c r="AM67" s="366" t="str">
        <f>IF(Labour!AY77="","",Labour!AY77)</f>
        <v/>
      </c>
      <c r="AN67" s="372"/>
      <c r="AO67" s="358"/>
      <c r="AP67" s="359"/>
      <c r="AQ67" s="369"/>
      <c r="AR67" s="371"/>
      <c r="AS67" s="370" t="str">
        <f>IF(AM67="","",SUM(Labour!$BF77:$BH77))</f>
        <v/>
      </c>
      <c r="AT67" s="370" t="str">
        <f>IF(AM67="","",SUM(Labour!$BL77:$BN77))</f>
        <v/>
      </c>
      <c r="AU67" s="370" t="str">
        <f>IF(AM67="","",SUM(Labour!$BR77:$BT77))</f>
        <v/>
      </c>
      <c r="AV67" s="370" t="str">
        <f>IF(AM67="","",SUM(Labour!$BR77:$BT77))</f>
        <v/>
      </c>
      <c r="AW67" s="370" t="str">
        <f>IF(AM67="","",SUM(Labour!$CD77:$CF77))</f>
        <v/>
      </c>
      <c r="AX67" s="370" t="str">
        <f>IF(AM67="","",SUM(Labour!$CJ77:$CL77))</f>
        <v/>
      </c>
      <c r="AY67" s="370" t="str">
        <f>IF(AM67="","",SUM(Labour!$CP77:$CR77))</f>
        <v/>
      </c>
      <c r="AZ67" s="370" t="str">
        <f>IF(AM67="","",SUM(Labour!$CV77:$CX77))</f>
        <v/>
      </c>
      <c r="BA67" s="370" t="str">
        <f>IF(AM67="","",SUM(Labour!$DB77:$DD77))</f>
        <v/>
      </c>
      <c r="BB67" s="370" t="str">
        <f>IF(AM67="","",SUM(Labour!$DH77:$DJ77))</f>
        <v/>
      </c>
      <c r="BC67" s="370" t="str">
        <f>IF(AM67="","",SUM(Labour!$DN77:$DP77))</f>
        <v/>
      </c>
      <c r="BD67" s="370" t="str">
        <f>IF(AM67="","",SUM(Labour!$DT77:$DV77))</f>
        <v/>
      </c>
      <c r="BE67" s="370" t="str">
        <f>IF(AM67="","",SUM(Labour!$DZ77:$EB77))</f>
        <v/>
      </c>
      <c r="BF67" s="370" t="str">
        <f>IF(AM67="","",SUM(Labour!$EF77:$EH77))</f>
        <v/>
      </c>
      <c r="BG67" s="370" t="str">
        <f>IF(AM67="","",SUM(Labour!$EL77:$EN77))</f>
        <v/>
      </c>
      <c r="BH67" s="370" t="str">
        <f>IF(AM67="","",SUM(Labour!$ER77:$ET77))</f>
        <v/>
      </c>
      <c r="BI67" s="370" t="str">
        <f>IF(AM67="","",SUM(Labour!$EX77:$EZ77))</f>
        <v/>
      </c>
      <c r="BJ67" s="370" t="str">
        <f>IF(AM67="","",SUM(Labour!$FD77:$FF77))</f>
        <v/>
      </c>
      <c r="BK67" s="370" t="str">
        <f>IF(AM67="","",SUM(Labour!$FJ77:$FL77))</f>
        <v/>
      </c>
      <c r="BL67" s="370" t="str">
        <f>IF(AM67="","",SUM(Labour!$FP77:$FR77))</f>
        <v/>
      </c>
      <c r="BM67" s="370" t="str">
        <f>IF(AM67="","",SUM(Labour!$FV77:$FX77))</f>
        <v/>
      </c>
      <c r="BN67" s="370" t="str">
        <f>IF(AM67="","",SUM(Labour!$GB77:$GD77))</f>
        <v/>
      </c>
      <c r="BO67" s="370" t="str">
        <f>IF(AM67="","",SUM(Labour!$GH77:$GJ77))</f>
        <v/>
      </c>
      <c r="BP67" s="370" t="str">
        <f>IF(AM67="","",SUM(Labour!$GN77:$GP77))</f>
        <v/>
      </c>
      <c r="BQ67" s="370" t="str">
        <f>IF(AM67="","",SUM(Labour!$GT77:$GV77))</f>
        <v/>
      </c>
      <c r="BR67" s="370" t="str">
        <f>IF(AM67="","",SUM(Labour!$GZ77:$HB77))</f>
        <v/>
      </c>
    </row>
    <row r="68" spans="1:70" x14ac:dyDescent="0.25">
      <c r="A68" s="352">
        <f t="shared" si="24"/>
        <v>1</v>
      </c>
      <c r="B68" s="315">
        <f>IF(ISTEXT(AK68),MAXA(B$7:B67)+1,0)</f>
        <v>0</v>
      </c>
      <c r="C68" s="315">
        <f>IF(AS68&gt;0,MAXA(C$7:C67)+1,0)</f>
        <v>61</v>
      </c>
      <c r="D68" s="315">
        <f>IF(AT68&gt;0,MAXA(D$7:D67)+1,0)</f>
        <v>61</v>
      </c>
      <c r="E68" s="315">
        <f>IF(AU68&gt;0,MAXA(E$7:E67)+1,0)</f>
        <v>61</v>
      </c>
      <c r="F68" s="315">
        <f>IF(AV68&gt;0,MAXA(F$7:F67)+1,0)</f>
        <v>61</v>
      </c>
      <c r="G68" s="315">
        <f>IF(AW68&gt;0,MAXA(G$7:G67)+1,0)</f>
        <v>61</v>
      </c>
      <c r="H68" s="315">
        <f>IF(AX68&gt;0,MAXA(H$7:H67)+1,0)</f>
        <v>61</v>
      </c>
      <c r="I68" s="315">
        <f>IF(AY68&gt;0,MAXA(I$7:I67)+1,0)</f>
        <v>61</v>
      </c>
      <c r="J68" s="315">
        <f>IF(AZ68&gt;0,MAXA(J$7:J67)+1,0)</f>
        <v>61</v>
      </c>
      <c r="K68" s="315">
        <f>IF(BA68&gt;0,MAXA(K$7:K67)+1,0)</f>
        <v>61</v>
      </c>
      <c r="L68" s="315">
        <f>IF(BB68&gt;0,MAXA(L$7:L67)+1,0)</f>
        <v>61</v>
      </c>
      <c r="M68" s="315">
        <f>IF(BC68&gt;0,MAXA(M$7:M67)+1,0)</f>
        <v>61</v>
      </c>
      <c r="N68" s="315">
        <f>IF(BD68&gt;0,MAXA(N$7:N67)+1,0)</f>
        <v>61</v>
      </c>
      <c r="O68" s="315">
        <f>IF(BE68&gt;0,MAXA(O$7:O67)+1,0)</f>
        <v>61</v>
      </c>
      <c r="P68" s="315">
        <f>IF(BF68&gt;0,MAXA(P$7:P67)+1,0)</f>
        <v>61</v>
      </c>
      <c r="Q68" s="315">
        <f>IF(BG68&gt;0,MAXA(Q$7:Q67)+1,0)</f>
        <v>61</v>
      </c>
      <c r="R68" s="315">
        <f>IF(BH68&gt;0,MAXA(R$7:R67)+1,0)</f>
        <v>61</v>
      </c>
      <c r="S68" s="315">
        <f>IF(BI68&gt;0,MAXA(S$7:S67)+1,0)</f>
        <v>61</v>
      </c>
      <c r="T68" s="315">
        <f>IF(BJ68&gt;0,MAXA(T$7:T67)+1,0)</f>
        <v>61</v>
      </c>
      <c r="U68" s="315">
        <f>IF(BK68&gt;0,MAXA(U$7:U67)+1,0)</f>
        <v>61</v>
      </c>
      <c r="V68" s="315">
        <f>IF(BL68&gt;0,MAXA(V$7:V67)+1,0)</f>
        <v>61</v>
      </c>
      <c r="W68" s="315">
        <f>IF(BM68&gt;0,MAXA(W$7:W67)+1,0)</f>
        <v>61</v>
      </c>
      <c r="X68" s="315">
        <f>IF(BN68&gt;0,MAXA(X$7:X67)+1,0)</f>
        <v>61</v>
      </c>
      <c r="Y68" s="315">
        <f>IF(BO68&gt;0,MAXA(Y$7:Y67)+1,0)</f>
        <v>61</v>
      </c>
      <c r="Z68" s="315">
        <f>IF(BP68&gt;0,MAXA(Z$7:Z67)+1,0)</f>
        <v>61</v>
      </c>
      <c r="AA68" s="315">
        <f>IF(BQ68&gt;0,MAXA(AA$7:AA67)+1,0)</f>
        <v>61</v>
      </c>
      <c r="AB68" s="315">
        <f>IF(BR68&gt;0,MAXA(AB$7:AB67)+1,0)</f>
        <v>61</v>
      </c>
      <c r="AC68" s="315">
        <f t="shared" si="25"/>
        <v>1</v>
      </c>
      <c r="AD68" s="315">
        <f t="shared" si="26"/>
        <v>1</v>
      </c>
      <c r="AE68" s="352">
        <f t="shared" si="27"/>
        <v>1</v>
      </c>
      <c r="AF68" s="352">
        <f t="shared" si="28"/>
        <v>0</v>
      </c>
      <c r="AG68" s="352">
        <f>IF(AND(B68&gt;0,AH68=0),COUNTIF(AI$7:AI68,AO68),SUM(AH$7:AH68))</f>
        <v>1</v>
      </c>
      <c r="AH68" s="352">
        <f t="shared" si="29"/>
        <v>0</v>
      </c>
      <c r="AI68" s="352">
        <f t="shared" si="30"/>
        <v>0</v>
      </c>
      <c r="AJ68" s="315">
        <f t="shared" si="22"/>
        <v>62</v>
      </c>
      <c r="AK68" s="364"/>
      <c r="AL68" s="365">
        <f t="shared" si="20"/>
        <v>0</v>
      </c>
      <c r="AM68" s="366" t="str">
        <f>IF(Labour!AY78="","",Labour!AY78)</f>
        <v/>
      </c>
      <c r="AN68" s="372"/>
      <c r="AO68" s="368"/>
      <c r="AP68" s="359"/>
      <c r="AQ68" s="369"/>
      <c r="AR68" s="371"/>
      <c r="AS68" s="370" t="str">
        <f>IF(AM68="","",SUM(Labour!$BF78:$BH78))</f>
        <v/>
      </c>
      <c r="AT68" s="370" t="str">
        <f>IF(AM68="","",SUM(Labour!$BL78:$BN78))</f>
        <v/>
      </c>
      <c r="AU68" s="370" t="str">
        <f>IF(AM68="","",SUM(Labour!$BR78:$BT78))</f>
        <v/>
      </c>
      <c r="AV68" s="370" t="str">
        <f>IF(AM68="","",SUM(Labour!$BR78:$BT78))</f>
        <v/>
      </c>
      <c r="AW68" s="370" t="str">
        <f>IF(AM68="","",SUM(Labour!$CD78:$CF78))</f>
        <v/>
      </c>
      <c r="AX68" s="370" t="str">
        <f>IF(AM68="","",SUM(Labour!$CJ78:$CL78))</f>
        <v/>
      </c>
      <c r="AY68" s="370" t="str">
        <f>IF(AM68="","",SUM(Labour!$CP78:$CR78))</f>
        <v/>
      </c>
      <c r="AZ68" s="370" t="str">
        <f>IF(AM68="","",SUM(Labour!$CV78:$CX78))</f>
        <v/>
      </c>
      <c r="BA68" s="370" t="str">
        <f>IF(AM68="","",SUM(Labour!$DB78:$DD78))</f>
        <v/>
      </c>
      <c r="BB68" s="370" t="str">
        <f>IF(AM68="","",SUM(Labour!$DH78:$DJ78))</f>
        <v/>
      </c>
      <c r="BC68" s="370" t="str">
        <f>IF(AM68="","",SUM(Labour!$DN78:$DP78))</f>
        <v/>
      </c>
      <c r="BD68" s="370" t="str">
        <f>IF(AM68="","",SUM(Labour!$DT78:$DV78))</f>
        <v/>
      </c>
      <c r="BE68" s="370" t="str">
        <f>IF(AM68="","",SUM(Labour!$DZ78:$EB78))</f>
        <v/>
      </c>
      <c r="BF68" s="370" t="str">
        <f>IF(AM68="","",SUM(Labour!$EF78:$EH78))</f>
        <v/>
      </c>
      <c r="BG68" s="370" t="str">
        <f>IF(AM68="","",SUM(Labour!$EL78:$EN78))</f>
        <v/>
      </c>
      <c r="BH68" s="370" t="str">
        <f>IF(AM68="","",SUM(Labour!$ER78:$ET78))</f>
        <v/>
      </c>
      <c r="BI68" s="370" t="str">
        <f>IF(AM68="","",SUM(Labour!$EX78:$EZ78))</f>
        <v/>
      </c>
      <c r="BJ68" s="370" t="str">
        <f>IF(AM68="","",SUM(Labour!$FD78:$FF78))</f>
        <v/>
      </c>
      <c r="BK68" s="370" t="str">
        <f>IF(AM68="","",SUM(Labour!$FJ78:$FL78))</f>
        <v/>
      </c>
      <c r="BL68" s="370" t="str">
        <f>IF(AM68="","",SUM(Labour!$FP78:$FR78))</f>
        <v/>
      </c>
      <c r="BM68" s="370" t="str">
        <f>IF(AM68="","",SUM(Labour!$FV78:$FX78))</f>
        <v/>
      </c>
      <c r="BN68" s="370" t="str">
        <f>IF(AM68="","",SUM(Labour!$GB78:$GD78))</f>
        <v/>
      </c>
      <c r="BO68" s="370" t="str">
        <f>IF(AM68="","",SUM(Labour!$GH78:$GJ78))</f>
        <v/>
      </c>
      <c r="BP68" s="370" t="str">
        <f>IF(AM68="","",SUM(Labour!$GN78:$GP78))</f>
        <v/>
      </c>
      <c r="BQ68" s="370" t="str">
        <f>IF(AM68="","",SUM(Labour!$GT78:$GV78))</f>
        <v/>
      </c>
      <c r="BR68" s="370" t="str">
        <f>IF(AM68="","",SUM(Labour!$GZ78:$HB78))</f>
        <v/>
      </c>
    </row>
    <row r="69" spans="1:70" x14ac:dyDescent="0.25">
      <c r="A69" s="352">
        <f t="shared" si="24"/>
        <v>1</v>
      </c>
      <c r="B69" s="315">
        <f>IF(ISTEXT(AK69),MAXA(B$7:B68)+1,0)</f>
        <v>0</v>
      </c>
      <c r="C69" s="315">
        <f>IF(AS69&gt;0,MAXA(C$7:C68)+1,0)</f>
        <v>62</v>
      </c>
      <c r="D69" s="315">
        <f>IF(AT69&gt;0,MAXA(D$7:D68)+1,0)</f>
        <v>62</v>
      </c>
      <c r="E69" s="315">
        <f>IF(AU69&gt;0,MAXA(E$7:E68)+1,0)</f>
        <v>62</v>
      </c>
      <c r="F69" s="315">
        <f>IF(AV69&gt;0,MAXA(F$7:F68)+1,0)</f>
        <v>62</v>
      </c>
      <c r="G69" s="315">
        <f>IF(AW69&gt;0,MAXA(G$7:G68)+1,0)</f>
        <v>62</v>
      </c>
      <c r="H69" s="315">
        <f>IF(AX69&gt;0,MAXA(H$7:H68)+1,0)</f>
        <v>62</v>
      </c>
      <c r="I69" s="315">
        <f>IF(AY69&gt;0,MAXA(I$7:I68)+1,0)</f>
        <v>62</v>
      </c>
      <c r="J69" s="315">
        <f>IF(AZ69&gt;0,MAXA(J$7:J68)+1,0)</f>
        <v>62</v>
      </c>
      <c r="K69" s="315">
        <f>IF(BA69&gt;0,MAXA(K$7:K68)+1,0)</f>
        <v>62</v>
      </c>
      <c r="L69" s="315">
        <f>IF(BB69&gt;0,MAXA(L$7:L68)+1,0)</f>
        <v>62</v>
      </c>
      <c r="M69" s="315">
        <f>IF(BC69&gt;0,MAXA(M$7:M68)+1,0)</f>
        <v>62</v>
      </c>
      <c r="N69" s="315">
        <f>IF(BD69&gt;0,MAXA(N$7:N68)+1,0)</f>
        <v>62</v>
      </c>
      <c r="O69" s="315">
        <f>IF(BE69&gt;0,MAXA(O$7:O68)+1,0)</f>
        <v>62</v>
      </c>
      <c r="P69" s="315">
        <f>IF(BF69&gt;0,MAXA(P$7:P68)+1,0)</f>
        <v>62</v>
      </c>
      <c r="Q69" s="315">
        <f>IF(BG69&gt;0,MAXA(Q$7:Q68)+1,0)</f>
        <v>62</v>
      </c>
      <c r="R69" s="315">
        <f>IF(BH69&gt;0,MAXA(R$7:R68)+1,0)</f>
        <v>62</v>
      </c>
      <c r="S69" s="315">
        <f>IF(BI69&gt;0,MAXA(S$7:S68)+1,0)</f>
        <v>62</v>
      </c>
      <c r="T69" s="315">
        <f>IF(BJ69&gt;0,MAXA(T$7:T68)+1,0)</f>
        <v>62</v>
      </c>
      <c r="U69" s="315">
        <f>IF(BK69&gt;0,MAXA(U$7:U68)+1,0)</f>
        <v>62</v>
      </c>
      <c r="V69" s="315">
        <f>IF(BL69&gt;0,MAXA(V$7:V68)+1,0)</f>
        <v>62</v>
      </c>
      <c r="W69" s="315">
        <f>IF(BM69&gt;0,MAXA(W$7:W68)+1,0)</f>
        <v>62</v>
      </c>
      <c r="X69" s="315">
        <f>IF(BN69&gt;0,MAXA(X$7:X68)+1,0)</f>
        <v>62</v>
      </c>
      <c r="Y69" s="315">
        <f>IF(BO69&gt;0,MAXA(Y$7:Y68)+1,0)</f>
        <v>62</v>
      </c>
      <c r="Z69" s="315">
        <f>IF(BP69&gt;0,MAXA(Z$7:Z68)+1,0)</f>
        <v>62</v>
      </c>
      <c r="AA69" s="315">
        <f>IF(BQ69&gt;0,MAXA(AA$7:AA68)+1,0)</f>
        <v>62</v>
      </c>
      <c r="AB69" s="315">
        <f>IF(BR69&gt;0,MAXA(AB$7:AB68)+1,0)</f>
        <v>62</v>
      </c>
      <c r="AC69" s="315">
        <f t="shared" si="25"/>
        <v>1</v>
      </c>
      <c r="AD69" s="315">
        <f t="shared" si="26"/>
        <v>1</v>
      </c>
      <c r="AE69" s="352">
        <f t="shared" si="27"/>
        <v>1</v>
      </c>
      <c r="AF69" s="352">
        <f t="shared" si="28"/>
        <v>0</v>
      </c>
      <c r="AG69" s="352">
        <f>IF(AND(B69&gt;0,AH69=0),COUNTIF(AI$7:AI69,AO69),SUM(AH$7:AH69))</f>
        <v>1</v>
      </c>
      <c r="AH69" s="352">
        <f t="shared" si="29"/>
        <v>0</v>
      </c>
      <c r="AI69" s="352">
        <f t="shared" si="30"/>
        <v>0</v>
      </c>
      <c r="AJ69" s="315">
        <f t="shared" si="22"/>
        <v>63</v>
      </c>
      <c r="AK69" s="364"/>
      <c r="AL69" s="365">
        <f t="shared" si="20"/>
        <v>0</v>
      </c>
      <c r="AM69" s="366" t="str">
        <f>IF(Labour!AY79="","",Labour!AY79)</f>
        <v/>
      </c>
      <c r="AN69" s="372"/>
      <c r="AO69" s="358"/>
      <c r="AP69" s="359"/>
      <c r="AQ69" s="369"/>
      <c r="AR69" s="371"/>
      <c r="AS69" s="370" t="str">
        <f>IF(AM69="","",SUM(Labour!$BF79:$BH79))</f>
        <v/>
      </c>
      <c r="AT69" s="370" t="str">
        <f>IF(AM69="","",SUM(Labour!$BL79:$BN79))</f>
        <v/>
      </c>
      <c r="AU69" s="370" t="str">
        <f>IF(AM69="","",SUM(Labour!$BR79:$BT79))</f>
        <v/>
      </c>
      <c r="AV69" s="370" t="str">
        <f>IF(AM69="","",SUM(Labour!$BR79:$BT79))</f>
        <v/>
      </c>
      <c r="AW69" s="370" t="str">
        <f>IF(AM69="","",SUM(Labour!$CD79:$CF79))</f>
        <v/>
      </c>
      <c r="AX69" s="370" t="str">
        <f>IF(AM69="","",SUM(Labour!$CJ79:$CL79))</f>
        <v/>
      </c>
      <c r="AY69" s="370" t="str">
        <f>IF(AM69="","",SUM(Labour!$CP79:$CR79))</f>
        <v/>
      </c>
      <c r="AZ69" s="370" t="str">
        <f>IF(AM69="","",SUM(Labour!$CV79:$CX79))</f>
        <v/>
      </c>
      <c r="BA69" s="370" t="str">
        <f>IF(AM69="","",SUM(Labour!$DB79:$DD79))</f>
        <v/>
      </c>
      <c r="BB69" s="370" t="str">
        <f>IF(AM69="","",SUM(Labour!$DH79:$DJ79))</f>
        <v/>
      </c>
      <c r="BC69" s="370" t="str">
        <f>IF(AM69="","",SUM(Labour!$DN79:$DP79))</f>
        <v/>
      </c>
      <c r="BD69" s="370" t="str">
        <f>IF(AM69="","",SUM(Labour!$DT79:$DV79))</f>
        <v/>
      </c>
      <c r="BE69" s="370" t="str">
        <f>IF(AM69="","",SUM(Labour!$DZ79:$EB79))</f>
        <v/>
      </c>
      <c r="BF69" s="370" t="str">
        <f>IF(AM69="","",SUM(Labour!$EF79:$EH79))</f>
        <v/>
      </c>
      <c r="BG69" s="370" t="str">
        <f>IF(AM69="","",SUM(Labour!$EL79:$EN79))</f>
        <v/>
      </c>
      <c r="BH69" s="370" t="str">
        <f>IF(AM69="","",SUM(Labour!$ER79:$ET79))</f>
        <v/>
      </c>
      <c r="BI69" s="370" t="str">
        <f>IF(AM69="","",SUM(Labour!$EX79:$EZ79))</f>
        <v/>
      </c>
      <c r="BJ69" s="370" t="str">
        <f>IF(AM69="","",SUM(Labour!$FD79:$FF79))</f>
        <v/>
      </c>
      <c r="BK69" s="370" t="str">
        <f>IF(AM69="","",SUM(Labour!$FJ79:$FL79))</f>
        <v/>
      </c>
      <c r="BL69" s="370" t="str">
        <f>IF(AM69="","",SUM(Labour!$FP79:$FR79))</f>
        <v/>
      </c>
      <c r="BM69" s="370" t="str">
        <f>IF(AM69="","",SUM(Labour!$FV79:$FX79))</f>
        <v/>
      </c>
      <c r="BN69" s="370" t="str">
        <f>IF(AM69="","",SUM(Labour!$GB79:$GD79))</f>
        <v/>
      </c>
      <c r="BO69" s="370" t="str">
        <f>IF(AM69="","",SUM(Labour!$GH79:$GJ79))</f>
        <v/>
      </c>
      <c r="BP69" s="370" t="str">
        <f>IF(AM69="","",SUM(Labour!$GN79:$GP79))</f>
        <v/>
      </c>
      <c r="BQ69" s="370" t="str">
        <f>IF(AM69="","",SUM(Labour!$GT79:$GV79))</f>
        <v/>
      </c>
      <c r="BR69" s="370" t="str">
        <f>IF(AM69="","",SUM(Labour!$GZ79:$HB79))</f>
        <v/>
      </c>
    </row>
    <row r="70" spans="1:70" x14ac:dyDescent="0.25">
      <c r="A70" s="352">
        <f t="shared" si="24"/>
        <v>1</v>
      </c>
      <c r="B70" s="315">
        <f>IF(ISTEXT(AK70),MAXA(B$7:B69)+1,0)</f>
        <v>0</v>
      </c>
      <c r="C70" s="315">
        <f>IF(AS70&gt;0,MAXA(C$7:C69)+1,0)</f>
        <v>63</v>
      </c>
      <c r="D70" s="315">
        <f>IF(AT70&gt;0,MAXA(D$7:D69)+1,0)</f>
        <v>63</v>
      </c>
      <c r="E70" s="315">
        <f>IF(AU70&gt;0,MAXA(E$7:E69)+1,0)</f>
        <v>63</v>
      </c>
      <c r="F70" s="315">
        <f>IF(AV70&gt;0,MAXA(F$7:F69)+1,0)</f>
        <v>63</v>
      </c>
      <c r="G70" s="315">
        <f>IF(AW70&gt;0,MAXA(G$7:G69)+1,0)</f>
        <v>63</v>
      </c>
      <c r="H70" s="315">
        <f>IF(AX70&gt;0,MAXA(H$7:H69)+1,0)</f>
        <v>63</v>
      </c>
      <c r="I70" s="315">
        <f>IF(AY70&gt;0,MAXA(I$7:I69)+1,0)</f>
        <v>63</v>
      </c>
      <c r="J70" s="315">
        <f>IF(AZ70&gt;0,MAXA(J$7:J69)+1,0)</f>
        <v>63</v>
      </c>
      <c r="K70" s="315">
        <f>IF(BA70&gt;0,MAXA(K$7:K69)+1,0)</f>
        <v>63</v>
      </c>
      <c r="L70" s="315">
        <f>IF(BB70&gt;0,MAXA(L$7:L69)+1,0)</f>
        <v>63</v>
      </c>
      <c r="M70" s="315">
        <f>IF(BC70&gt;0,MAXA(M$7:M69)+1,0)</f>
        <v>63</v>
      </c>
      <c r="N70" s="315">
        <f>IF(BD70&gt;0,MAXA(N$7:N69)+1,0)</f>
        <v>63</v>
      </c>
      <c r="O70" s="315">
        <f>IF(BE70&gt;0,MAXA(O$7:O69)+1,0)</f>
        <v>63</v>
      </c>
      <c r="P70" s="315">
        <f>IF(BF70&gt;0,MAXA(P$7:P69)+1,0)</f>
        <v>63</v>
      </c>
      <c r="Q70" s="315">
        <f>IF(BG70&gt;0,MAXA(Q$7:Q69)+1,0)</f>
        <v>63</v>
      </c>
      <c r="R70" s="315">
        <f>IF(BH70&gt;0,MAXA(R$7:R69)+1,0)</f>
        <v>63</v>
      </c>
      <c r="S70" s="315">
        <f>IF(BI70&gt;0,MAXA(S$7:S69)+1,0)</f>
        <v>63</v>
      </c>
      <c r="T70" s="315">
        <f>IF(BJ70&gt;0,MAXA(T$7:T69)+1,0)</f>
        <v>63</v>
      </c>
      <c r="U70" s="315">
        <f>IF(BK70&gt;0,MAXA(U$7:U69)+1,0)</f>
        <v>63</v>
      </c>
      <c r="V70" s="315">
        <f>IF(BL70&gt;0,MAXA(V$7:V69)+1,0)</f>
        <v>63</v>
      </c>
      <c r="W70" s="315">
        <f>IF(BM70&gt;0,MAXA(W$7:W69)+1,0)</f>
        <v>63</v>
      </c>
      <c r="X70" s="315">
        <f>IF(BN70&gt;0,MAXA(X$7:X69)+1,0)</f>
        <v>63</v>
      </c>
      <c r="Y70" s="315">
        <f>IF(BO70&gt;0,MAXA(Y$7:Y69)+1,0)</f>
        <v>63</v>
      </c>
      <c r="Z70" s="315">
        <f>IF(BP70&gt;0,MAXA(Z$7:Z69)+1,0)</f>
        <v>63</v>
      </c>
      <c r="AA70" s="315">
        <f>IF(BQ70&gt;0,MAXA(AA$7:AA69)+1,0)</f>
        <v>63</v>
      </c>
      <c r="AB70" s="315">
        <f>IF(BR70&gt;0,MAXA(AB$7:AB69)+1,0)</f>
        <v>63</v>
      </c>
      <c r="AC70" s="315">
        <f t="shared" si="25"/>
        <v>1</v>
      </c>
      <c r="AD70" s="315">
        <f t="shared" si="26"/>
        <v>1</v>
      </c>
      <c r="AE70" s="352">
        <f t="shared" si="27"/>
        <v>1</v>
      </c>
      <c r="AF70" s="352">
        <f t="shared" si="28"/>
        <v>0</v>
      </c>
      <c r="AG70" s="352">
        <f>IF(AND(B70&gt;0,AH70=0),COUNTIF(AI$7:AI70,AO70),SUM(AH$7:AH70))</f>
        <v>1</v>
      </c>
      <c r="AH70" s="352">
        <f t="shared" si="29"/>
        <v>0</v>
      </c>
      <c r="AI70" s="352">
        <f t="shared" si="30"/>
        <v>0</v>
      </c>
      <c r="AJ70" s="315">
        <f t="shared" si="22"/>
        <v>64</v>
      </c>
      <c r="AK70" s="364"/>
      <c r="AL70" s="365">
        <f t="shared" si="20"/>
        <v>0</v>
      </c>
      <c r="AM70" s="366" t="str">
        <f>IF(Labour!AY80="","",Labour!AY80)</f>
        <v/>
      </c>
      <c r="AN70" s="372"/>
      <c r="AO70" s="368"/>
      <c r="AP70" s="359"/>
      <c r="AQ70" s="369"/>
      <c r="AR70" s="371"/>
      <c r="AS70" s="370" t="str">
        <f>IF(AM70="","",SUM(Labour!$BF80:$BH80))</f>
        <v/>
      </c>
      <c r="AT70" s="370" t="str">
        <f>IF(AM70="","",SUM(Labour!$BL80:$BN80))</f>
        <v/>
      </c>
      <c r="AU70" s="370" t="str">
        <f>IF(AM70="","",SUM(Labour!$BR80:$BT80))</f>
        <v/>
      </c>
      <c r="AV70" s="370" t="str">
        <f>IF(AM70="","",SUM(Labour!$BR80:$BT80))</f>
        <v/>
      </c>
      <c r="AW70" s="370" t="str">
        <f>IF(AM70="","",SUM(Labour!$CD80:$CF80))</f>
        <v/>
      </c>
      <c r="AX70" s="370" t="str">
        <f>IF(AM70="","",SUM(Labour!$CJ80:$CL80))</f>
        <v/>
      </c>
      <c r="AY70" s="370" t="str">
        <f>IF(AM70="","",SUM(Labour!$CP80:$CR80))</f>
        <v/>
      </c>
      <c r="AZ70" s="370" t="str">
        <f>IF(AM70="","",SUM(Labour!$CV80:$CX80))</f>
        <v/>
      </c>
      <c r="BA70" s="370" t="str">
        <f>IF(AM70="","",SUM(Labour!$DB80:$DD80))</f>
        <v/>
      </c>
      <c r="BB70" s="370" t="str">
        <f>IF(AM70="","",SUM(Labour!$DH80:$DJ80))</f>
        <v/>
      </c>
      <c r="BC70" s="370" t="str">
        <f>IF(AM70="","",SUM(Labour!$DN80:$DP80))</f>
        <v/>
      </c>
      <c r="BD70" s="370" t="str">
        <f>IF(AM70="","",SUM(Labour!$DT80:$DV80))</f>
        <v/>
      </c>
      <c r="BE70" s="370" t="str">
        <f>IF(AM70="","",SUM(Labour!$DZ80:$EB80))</f>
        <v/>
      </c>
      <c r="BF70" s="370" t="str">
        <f>IF(AM70="","",SUM(Labour!$EF80:$EH80))</f>
        <v/>
      </c>
      <c r="BG70" s="370" t="str">
        <f>IF(AM70="","",SUM(Labour!$EL80:$EN80))</f>
        <v/>
      </c>
      <c r="BH70" s="370" t="str">
        <f>IF(AM70="","",SUM(Labour!$ER80:$ET80))</f>
        <v/>
      </c>
      <c r="BI70" s="370" t="str">
        <f>IF(AM70="","",SUM(Labour!$EX80:$EZ80))</f>
        <v/>
      </c>
      <c r="BJ70" s="370" t="str">
        <f>IF(AM70="","",SUM(Labour!$FD80:$FF80))</f>
        <v/>
      </c>
      <c r="BK70" s="370" t="str">
        <f>IF(AM70="","",SUM(Labour!$FJ80:$FL80))</f>
        <v/>
      </c>
      <c r="BL70" s="370" t="str">
        <f>IF(AM70="","",SUM(Labour!$FP80:$FR80))</f>
        <v/>
      </c>
      <c r="BM70" s="370" t="str">
        <f>IF(AM70="","",SUM(Labour!$FV80:$FX80))</f>
        <v/>
      </c>
      <c r="BN70" s="370" t="str">
        <f>IF(AM70="","",SUM(Labour!$GB80:$GD80))</f>
        <v/>
      </c>
      <c r="BO70" s="370" t="str">
        <f>IF(AM70="","",SUM(Labour!$GH80:$GJ80))</f>
        <v/>
      </c>
      <c r="BP70" s="370" t="str">
        <f>IF(AM70="","",SUM(Labour!$GN80:$GP80))</f>
        <v/>
      </c>
      <c r="BQ70" s="370" t="str">
        <f>IF(AM70="","",SUM(Labour!$GT80:$GV80))</f>
        <v/>
      </c>
      <c r="BR70" s="370" t="str">
        <f>IF(AM70="","",SUM(Labour!$GZ80:$HB80))</f>
        <v/>
      </c>
    </row>
    <row r="71" spans="1:70" x14ac:dyDescent="0.25">
      <c r="A71" s="352">
        <f t="shared" si="24"/>
        <v>1</v>
      </c>
      <c r="B71" s="315">
        <f>IF(ISTEXT(AK71),MAXA(B$7:B70)+1,0)</f>
        <v>0</v>
      </c>
      <c r="C71" s="315">
        <f>IF(AS71&gt;0,MAXA(C$7:C70)+1,0)</f>
        <v>64</v>
      </c>
      <c r="D71" s="315">
        <f>IF(AT71&gt;0,MAXA(D$7:D70)+1,0)</f>
        <v>64</v>
      </c>
      <c r="E71" s="315">
        <f>IF(AU71&gt;0,MAXA(E$7:E70)+1,0)</f>
        <v>64</v>
      </c>
      <c r="F71" s="315">
        <f>IF(AV71&gt;0,MAXA(F$7:F70)+1,0)</f>
        <v>64</v>
      </c>
      <c r="G71" s="315">
        <f>IF(AW71&gt;0,MAXA(G$7:G70)+1,0)</f>
        <v>64</v>
      </c>
      <c r="H71" s="315">
        <f>IF(AX71&gt;0,MAXA(H$7:H70)+1,0)</f>
        <v>64</v>
      </c>
      <c r="I71" s="315">
        <f>IF(AY71&gt;0,MAXA(I$7:I70)+1,0)</f>
        <v>64</v>
      </c>
      <c r="J71" s="315">
        <f>IF(AZ71&gt;0,MAXA(J$7:J70)+1,0)</f>
        <v>64</v>
      </c>
      <c r="K71" s="315">
        <f>IF(BA71&gt;0,MAXA(K$7:K70)+1,0)</f>
        <v>64</v>
      </c>
      <c r="L71" s="315">
        <f>IF(BB71&gt;0,MAXA(L$7:L70)+1,0)</f>
        <v>64</v>
      </c>
      <c r="M71" s="315">
        <f>IF(BC71&gt;0,MAXA(M$7:M70)+1,0)</f>
        <v>64</v>
      </c>
      <c r="N71" s="315">
        <f>IF(BD71&gt;0,MAXA(N$7:N70)+1,0)</f>
        <v>64</v>
      </c>
      <c r="O71" s="315">
        <f>IF(BE71&gt;0,MAXA(O$7:O70)+1,0)</f>
        <v>64</v>
      </c>
      <c r="P71" s="315">
        <f>IF(BF71&gt;0,MAXA(P$7:P70)+1,0)</f>
        <v>64</v>
      </c>
      <c r="Q71" s="315">
        <f>IF(BG71&gt;0,MAXA(Q$7:Q70)+1,0)</f>
        <v>64</v>
      </c>
      <c r="R71" s="315">
        <f>IF(BH71&gt;0,MAXA(R$7:R70)+1,0)</f>
        <v>64</v>
      </c>
      <c r="S71" s="315">
        <f>IF(BI71&gt;0,MAXA(S$7:S70)+1,0)</f>
        <v>64</v>
      </c>
      <c r="T71" s="315">
        <f>IF(BJ71&gt;0,MAXA(T$7:T70)+1,0)</f>
        <v>64</v>
      </c>
      <c r="U71" s="315">
        <f>IF(BK71&gt;0,MAXA(U$7:U70)+1,0)</f>
        <v>64</v>
      </c>
      <c r="V71" s="315">
        <f>IF(BL71&gt;0,MAXA(V$7:V70)+1,0)</f>
        <v>64</v>
      </c>
      <c r="W71" s="315">
        <f>IF(BM71&gt;0,MAXA(W$7:W70)+1,0)</f>
        <v>64</v>
      </c>
      <c r="X71" s="315">
        <f>IF(BN71&gt;0,MAXA(X$7:X70)+1,0)</f>
        <v>64</v>
      </c>
      <c r="Y71" s="315">
        <f>IF(BO71&gt;0,MAXA(Y$7:Y70)+1,0)</f>
        <v>64</v>
      </c>
      <c r="Z71" s="315">
        <f>IF(BP71&gt;0,MAXA(Z$7:Z70)+1,0)</f>
        <v>64</v>
      </c>
      <c r="AA71" s="315">
        <f>IF(BQ71&gt;0,MAXA(AA$7:AA70)+1,0)</f>
        <v>64</v>
      </c>
      <c r="AB71" s="315">
        <f>IF(BR71&gt;0,MAXA(AB$7:AB70)+1,0)</f>
        <v>64</v>
      </c>
      <c r="AC71" s="315">
        <f t="shared" si="25"/>
        <v>1</v>
      </c>
      <c r="AD71" s="315">
        <f t="shared" si="26"/>
        <v>1</v>
      </c>
      <c r="AE71" s="352">
        <f t="shared" si="27"/>
        <v>1</v>
      </c>
      <c r="AF71" s="352">
        <f t="shared" si="28"/>
        <v>0</v>
      </c>
      <c r="AG71" s="352">
        <f>IF(AND(B71&gt;0,AH71=0),COUNTIF(AI$7:AI71,AO71),SUM(AH$7:AH71))</f>
        <v>1</v>
      </c>
      <c r="AH71" s="352">
        <f t="shared" si="29"/>
        <v>0</v>
      </c>
      <c r="AI71" s="352">
        <f t="shared" si="30"/>
        <v>0</v>
      </c>
      <c r="AJ71" s="315">
        <f t="shared" si="22"/>
        <v>65</v>
      </c>
      <c r="AK71" s="364"/>
      <c r="AL71" s="365">
        <f t="shared" si="20"/>
        <v>0</v>
      </c>
      <c r="AM71" s="366" t="str">
        <f>IF(Labour!AY81="","",Labour!AY81)</f>
        <v/>
      </c>
      <c r="AN71" s="372"/>
      <c r="AO71" s="358"/>
      <c r="AP71" s="359"/>
      <c r="AQ71" s="369"/>
      <c r="AR71" s="371"/>
      <c r="AS71" s="370" t="str">
        <f>IF(AM71="","",SUM(Labour!$BF81:$BH81))</f>
        <v/>
      </c>
      <c r="AT71" s="370" t="str">
        <f>IF(AM71="","",SUM(Labour!$BL81:$BN81))</f>
        <v/>
      </c>
      <c r="AU71" s="370" t="str">
        <f>IF(AM71="","",SUM(Labour!$BR81:$BT81))</f>
        <v/>
      </c>
      <c r="AV71" s="370" t="str">
        <f>IF(AM71="","",SUM(Labour!$BR81:$BT81))</f>
        <v/>
      </c>
      <c r="AW71" s="370" t="str">
        <f>IF(AM71="","",SUM(Labour!$CD81:$CF81))</f>
        <v/>
      </c>
      <c r="AX71" s="370" t="str">
        <f>IF(AM71="","",SUM(Labour!$CJ81:$CL81))</f>
        <v/>
      </c>
      <c r="AY71" s="370" t="str">
        <f>IF(AM71="","",SUM(Labour!$CP81:$CR81))</f>
        <v/>
      </c>
      <c r="AZ71" s="370" t="str">
        <f>IF(AM71="","",SUM(Labour!$CV81:$CX81))</f>
        <v/>
      </c>
      <c r="BA71" s="370" t="str">
        <f>IF(AM71="","",SUM(Labour!$DB81:$DD81))</f>
        <v/>
      </c>
      <c r="BB71" s="370" t="str">
        <f>IF(AM71="","",SUM(Labour!$DH81:$DJ81))</f>
        <v/>
      </c>
      <c r="BC71" s="370" t="str">
        <f>IF(AM71="","",SUM(Labour!$DN81:$DP81))</f>
        <v/>
      </c>
      <c r="BD71" s="370" t="str">
        <f>IF(AM71="","",SUM(Labour!$DT81:$DV81))</f>
        <v/>
      </c>
      <c r="BE71" s="370" t="str">
        <f>IF(AM71="","",SUM(Labour!$DZ81:$EB81))</f>
        <v/>
      </c>
      <c r="BF71" s="370" t="str">
        <f>IF(AM71="","",SUM(Labour!$EF81:$EH81))</f>
        <v/>
      </c>
      <c r="BG71" s="370" t="str">
        <f>IF(AM71="","",SUM(Labour!$EL81:$EN81))</f>
        <v/>
      </c>
      <c r="BH71" s="370" t="str">
        <f>IF(AM71="","",SUM(Labour!$ER81:$ET81))</f>
        <v/>
      </c>
      <c r="BI71" s="370" t="str">
        <f>IF(AM71="","",SUM(Labour!$EX81:$EZ81))</f>
        <v/>
      </c>
      <c r="BJ71" s="370" t="str">
        <f>IF(AM71="","",SUM(Labour!$FD81:$FF81))</f>
        <v/>
      </c>
      <c r="BK71" s="370" t="str">
        <f>IF(AM71="","",SUM(Labour!$FJ81:$FL81))</f>
        <v/>
      </c>
      <c r="BL71" s="370" t="str">
        <f>IF(AM71="","",SUM(Labour!$FP81:$FR81))</f>
        <v/>
      </c>
      <c r="BM71" s="370" t="str">
        <f>IF(AM71="","",SUM(Labour!$FV81:$FX81))</f>
        <v/>
      </c>
      <c r="BN71" s="370" t="str">
        <f>IF(AM71="","",SUM(Labour!$GB81:$GD81))</f>
        <v/>
      </c>
      <c r="BO71" s="370" t="str">
        <f>IF(AM71="","",SUM(Labour!$GH81:$GJ81))</f>
        <v/>
      </c>
      <c r="BP71" s="370" t="str">
        <f>IF(AM71="","",SUM(Labour!$GN81:$GP81))</f>
        <v/>
      </c>
      <c r="BQ71" s="370" t="str">
        <f>IF(AM71="","",SUM(Labour!$GT81:$GV81))</f>
        <v/>
      </c>
      <c r="BR71" s="370" t="str">
        <f>IF(AM71="","",SUM(Labour!$GZ81:$HB81))</f>
        <v/>
      </c>
    </row>
    <row r="72" spans="1:70" x14ac:dyDescent="0.25">
      <c r="A72" s="352">
        <f t="shared" si="24"/>
        <v>1</v>
      </c>
      <c r="B72" s="315">
        <f>IF(ISTEXT(AK72),MAXA(B$7:B71)+1,0)</f>
        <v>0</v>
      </c>
      <c r="C72" s="315">
        <f>IF(AS72&gt;0,MAXA(C$7:C71)+1,0)</f>
        <v>65</v>
      </c>
      <c r="D72" s="315">
        <f>IF(AT72&gt;0,MAXA(D$7:D71)+1,0)</f>
        <v>65</v>
      </c>
      <c r="E72" s="315">
        <f>IF(AU72&gt;0,MAXA(E$7:E71)+1,0)</f>
        <v>65</v>
      </c>
      <c r="F72" s="315">
        <f>IF(AV72&gt;0,MAXA(F$7:F71)+1,0)</f>
        <v>65</v>
      </c>
      <c r="G72" s="315">
        <f>IF(AW72&gt;0,MAXA(G$7:G71)+1,0)</f>
        <v>65</v>
      </c>
      <c r="H72" s="315">
        <f>IF(AX72&gt;0,MAXA(H$7:H71)+1,0)</f>
        <v>65</v>
      </c>
      <c r="I72" s="315">
        <f>IF(AY72&gt;0,MAXA(I$7:I71)+1,0)</f>
        <v>65</v>
      </c>
      <c r="J72" s="315">
        <f>IF(AZ72&gt;0,MAXA(J$7:J71)+1,0)</f>
        <v>65</v>
      </c>
      <c r="K72" s="315">
        <f>IF(BA72&gt;0,MAXA(K$7:K71)+1,0)</f>
        <v>65</v>
      </c>
      <c r="L72" s="315">
        <f>IF(BB72&gt;0,MAXA(L$7:L71)+1,0)</f>
        <v>65</v>
      </c>
      <c r="M72" s="315">
        <f>IF(BC72&gt;0,MAXA(M$7:M71)+1,0)</f>
        <v>65</v>
      </c>
      <c r="N72" s="315">
        <f>IF(BD72&gt;0,MAXA(N$7:N71)+1,0)</f>
        <v>65</v>
      </c>
      <c r="O72" s="315">
        <f>IF(BE72&gt;0,MAXA(O$7:O71)+1,0)</f>
        <v>65</v>
      </c>
      <c r="P72" s="315">
        <f>IF(BF72&gt;0,MAXA(P$7:P71)+1,0)</f>
        <v>65</v>
      </c>
      <c r="Q72" s="315">
        <f>IF(BG72&gt;0,MAXA(Q$7:Q71)+1,0)</f>
        <v>65</v>
      </c>
      <c r="R72" s="315">
        <f>IF(BH72&gt;0,MAXA(R$7:R71)+1,0)</f>
        <v>65</v>
      </c>
      <c r="S72" s="315">
        <f>IF(BI72&gt;0,MAXA(S$7:S71)+1,0)</f>
        <v>65</v>
      </c>
      <c r="T72" s="315">
        <f>IF(BJ72&gt;0,MAXA(T$7:T71)+1,0)</f>
        <v>65</v>
      </c>
      <c r="U72" s="315">
        <f>IF(BK72&gt;0,MAXA(U$7:U71)+1,0)</f>
        <v>65</v>
      </c>
      <c r="V72" s="315">
        <f>IF(BL72&gt;0,MAXA(V$7:V71)+1,0)</f>
        <v>65</v>
      </c>
      <c r="W72" s="315">
        <f>IF(BM72&gt;0,MAXA(W$7:W71)+1,0)</f>
        <v>65</v>
      </c>
      <c r="X72" s="315">
        <f>IF(BN72&gt;0,MAXA(X$7:X71)+1,0)</f>
        <v>65</v>
      </c>
      <c r="Y72" s="315">
        <f>IF(BO72&gt;0,MAXA(Y$7:Y71)+1,0)</f>
        <v>65</v>
      </c>
      <c r="Z72" s="315">
        <f>IF(BP72&gt;0,MAXA(Z$7:Z71)+1,0)</f>
        <v>65</v>
      </c>
      <c r="AA72" s="315">
        <f>IF(BQ72&gt;0,MAXA(AA$7:AA71)+1,0)</f>
        <v>65</v>
      </c>
      <c r="AB72" s="315">
        <f>IF(BR72&gt;0,MAXA(AB$7:AB71)+1,0)</f>
        <v>65</v>
      </c>
      <c r="AC72" s="315">
        <f t="shared" si="25"/>
        <v>1</v>
      </c>
      <c r="AD72" s="315">
        <f t="shared" si="26"/>
        <v>1</v>
      </c>
      <c r="AE72" s="352">
        <f t="shared" si="27"/>
        <v>1</v>
      </c>
      <c r="AF72" s="352">
        <f t="shared" si="28"/>
        <v>0</v>
      </c>
      <c r="AG72" s="352">
        <f>IF(AND(B72&gt;0,AH72=0),COUNTIF(AI$7:AI72,AO72),SUM(AH$7:AH72))</f>
        <v>1</v>
      </c>
      <c r="AH72" s="352">
        <f t="shared" si="29"/>
        <v>0</v>
      </c>
      <c r="AI72" s="352">
        <f t="shared" si="30"/>
        <v>0</v>
      </c>
      <c r="AJ72" s="315">
        <f t="shared" si="22"/>
        <v>66</v>
      </c>
      <c r="AK72" s="364"/>
      <c r="AL72" s="365">
        <f t="shared" ref="AL72:AL106" si="31">SUM(AR72:BF72)</f>
        <v>0</v>
      </c>
      <c r="AM72" s="366" t="str">
        <f>IF(Labour!AY82="","",Labour!AY82)</f>
        <v/>
      </c>
      <c r="AN72" s="372"/>
      <c r="AO72" s="358"/>
      <c r="AP72" s="359"/>
      <c r="AQ72" s="369"/>
      <c r="AR72" s="371"/>
      <c r="AS72" s="370" t="str">
        <f>IF(AM72="","",SUM(Labour!$BF82:$BH82))</f>
        <v/>
      </c>
      <c r="AT72" s="370" t="str">
        <f>IF(AM72="","",SUM(Labour!$BL82:$BN82))</f>
        <v/>
      </c>
      <c r="AU72" s="370" t="str">
        <f>IF(AM72="","",SUM(Labour!$BR82:$BT82))</f>
        <v/>
      </c>
      <c r="AV72" s="370" t="str">
        <f>IF(AM72="","",SUM(Labour!$BR82:$BT82))</f>
        <v/>
      </c>
      <c r="AW72" s="370" t="str">
        <f>IF(AM72="","",SUM(Labour!$CD82:$CF82))</f>
        <v/>
      </c>
      <c r="AX72" s="370" t="str">
        <f>IF(AM72="","",SUM(Labour!$CJ82:$CL82))</f>
        <v/>
      </c>
      <c r="AY72" s="370" t="str">
        <f>IF(AM72="","",SUM(Labour!$CP82:$CR82))</f>
        <v/>
      </c>
      <c r="AZ72" s="370" t="str">
        <f>IF(AM72="","",SUM(Labour!$CV82:$CX82))</f>
        <v/>
      </c>
      <c r="BA72" s="370" t="str">
        <f>IF(AM72="","",SUM(Labour!$DB82:$DD82))</f>
        <v/>
      </c>
      <c r="BB72" s="370" t="str">
        <f>IF(AM72="","",SUM(Labour!$DH82:$DJ82))</f>
        <v/>
      </c>
      <c r="BC72" s="370" t="str">
        <f>IF(AM72="","",SUM(Labour!$DN82:$DP82))</f>
        <v/>
      </c>
      <c r="BD72" s="370" t="str">
        <f>IF(AM72="","",SUM(Labour!$DT82:$DV82))</f>
        <v/>
      </c>
      <c r="BE72" s="370" t="str">
        <f>IF(AM72="","",SUM(Labour!$DZ82:$EB82))</f>
        <v/>
      </c>
      <c r="BF72" s="370" t="str">
        <f>IF(AM72="","",SUM(Labour!$EF82:$EH82))</f>
        <v/>
      </c>
      <c r="BG72" s="370" t="str">
        <f>IF(AM72="","",SUM(Labour!$EL82:$EN82))</f>
        <v/>
      </c>
      <c r="BH72" s="370" t="str">
        <f>IF(AM72="","",SUM(Labour!$ER82:$ET82))</f>
        <v/>
      </c>
      <c r="BI72" s="370" t="str">
        <f>IF(AM72="","",SUM(Labour!$EX82:$EZ82))</f>
        <v/>
      </c>
      <c r="BJ72" s="370" t="str">
        <f>IF(AM72="","",SUM(Labour!$FD82:$FF82))</f>
        <v/>
      </c>
      <c r="BK72" s="370" t="str">
        <f>IF(AM72="","",SUM(Labour!$FJ82:$FL82))</f>
        <v/>
      </c>
      <c r="BL72" s="370" t="str">
        <f>IF(AM72="","",SUM(Labour!$FP82:$FR82))</f>
        <v/>
      </c>
      <c r="BM72" s="370" t="str">
        <f>IF(AM72="","",SUM(Labour!$FV82:$FX82))</f>
        <v/>
      </c>
      <c r="BN72" s="370" t="str">
        <f>IF(AM72="","",SUM(Labour!$GB82:$GD82))</f>
        <v/>
      </c>
      <c r="BO72" s="370" t="str">
        <f>IF(AM72="","",SUM(Labour!$GH82:$GJ82))</f>
        <v/>
      </c>
      <c r="BP72" s="370" t="str">
        <f>IF(AM72="","",SUM(Labour!$GN82:$GP82))</f>
        <v/>
      </c>
      <c r="BQ72" s="370" t="str">
        <f>IF(AM72="","",SUM(Labour!$GT82:$GV82))</f>
        <v/>
      </c>
      <c r="BR72" s="370" t="str">
        <f>IF(AM72="","",SUM(Labour!$GZ82:$HB82))</f>
        <v/>
      </c>
    </row>
    <row r="73" spans="1:70" x14ac:dyDescent="0.25">
      <c r="A73" s="352">
        <f t="shared" si="24"/>
        <v>1</v>
      </c>
      <c r="B73" s="315">
        <f>IF(ISTEXT(AK73),MAXA(B$7:B72)+1,0)</f>
        <v>0</v>
      </c>
      <c r="C73" s="315">
        <f>IF(AS73&gt;0,MAXA(C$7:C72)+1,0)</f>
        <v>66</v>
      </c>
      <c r="D73" s="315">
        <f>IF(AT73&gt;0,MAXA(D$7:D72)+1,0)</f>
        <v>66</v>
      </c>
      <c r="E73" s="315">
        <f>IF(AU73&gt;0,MAXA(E$7:E72)+1,0)</f>
        <v>66</v>
      </c>
      <c r="F73" s="315">
        <f>IF(AV73&gt;0,MAXA(F$7:F72)+1,0)</f>
        <v>66</v>
      </c>
      <c r="G73" s="315">
        <f>IF(AW73&gt;0,MAXA(G$7:G72)+1,0)</f>
        <v>66</v>
      </c>
      <c r="H73" s="315">
        <f>IF(AX73&gt;0,MAXA(H$7:H72)+1,0)</f>
        <v>66</v>
      </c>
      <c r="I73" s="315">
        <f>IF(AY73&gt;0,MAXA(I$7:I72)+1,0)</f>
        <v>66</v>
      </c>
      <c r="J73" s="315">
        <f>IF(AZ73&gt;0,MAXA(J$7:J72)+1,0)</f>
        <v>66</v>
      </c>
      <c r="K73" s="315">
        <f>IF(BA73&gt;0,MAXA(K$7:K72)+1,0)</f>
        <v>66</v>
      </c>
      <c r="L73" s="315">
        <f>IF(BB73&gt;0,MAXA(L$7:L72)+1,0)</f>
        <v>66</v>
      </c>
      <c r="M73" s="315">
        <f>IF(BC73&gt;0,MAXA(M$7:M72)+1,0)</f>
        <v>66</v>
      </c>
      <c r="N73" s="315">
        <f>IF(BD73&gt;0,MAXA(N$7:N72)+1,0)</f>
        <v>66</v>
      </c>
      <c r="O73" s="315">
        <f>IF(BE73&gt;0,MAXA(O$7:O72)+1,0)</f>
        <v>66</v>
      </c>
      <c r="P73" s="315">
        <f>IF(BF73&gt;0,MAXA(P$7:P72)+1,0)</f>
        <v>66</v>
      </c>
      <c r="Q73" s="315">
        <f>IF(BG73&gt;0,MAXA(Q$7:Q72)+1,0)</f>
        <v>66</v>
      </c>
      <c r="R73" s="315">
        <f>IF(BH73&gt;0,MAXA(R$7:R72)+1,0)</f>
        <v>66</v>
      </c>
      <c r="S73" s="315">
        <f>IF(BI73&gt;0,MAXA(S$7:S72)+1,0)</f>
        <v>66</v>
      </c>
      <c r="T73" s="315">
        <f>IF(BJ73&gt;0,MAXA(T$7:T72)+1,0)</f>
        <v>66</v>
      </c>
      <c r="U73" s="315">
        <f>IF(BK73&gt;0,MAXA(U$7:U72)+1,0)</f>
        <v>66</v>
      </c>
      <c r="V73" s="315">
        <f>IF(BL73&gt;0,MAXA(V$7:V72)+1,0)</f>
        <v>66</v>
      </c>
      <c r="W73" s="315">
        <f>IF(BM73&gt;0,MAXA(W$7:W72)+1,0)</f>
        <v>66</v>
      </c>
      <c r="X73" s="315">
        <f>IF(BN73&gt;0,MAXA(X$7:X72)+1,0)</f>
        <v>66</v>
      </c>
      <c r="Y73" s="315">
        <f>IF(BO73&gt;0,MAXA(Y$7:Y72)+1,0)</f>
        <v>66</v>
      </c>
      <c r="Z73" s="315">
        <f>IF(BP73&gt;0,MAXA(Z$7:Z72)+1,0)</f>
        <v>66</v>
      </c>
      <c r="AA73" s="315">
        <f>IF(BQ73&gt;0,MAXA(AA$7:AA72)+1,0)</f>
        <v>66</v>
      </c>
      <c r="AB73" s="315">
        <f>IF(BR73&gt;0,MAXA(AB$7:AB72)+1,0)</f>
        <v>66</v>
      </c>
      <c r="AC73" s="315">
        <f t="shared" si="25"/>
        <v>1</v>
      </c>
      <c r="AD73" s="315">
        <f t="shared" si="26"/>
        <v>1</v>
      </c>
      <c r="AE73" s="352">
        <f t="shared" si="27"/>
        <v>1</v>
      </c>
      <c r="AF73" s="352">
        <f t="shared" si="28"/>
        <v>0</v>
      </c>
      <c r="AG73" s="352">
        <f>IF(AND(B73&gt;0,AH73=0),COUNTIF(AI$7:AI73,AO73),SUM(AH$7:AH73))</f>
        <v>1</v>
      </c>
      <c r="AH73" s="352">
        <f t="shared" si="29"/>
        <v>0</v>
      </c>
      <c r="AI73" s="352">
        <f t="shared" si="30"/>
        <v>0</v>
      </c>
      <c r="AJ73" s="315">
        <f t="shared" ref="AJ73:AJ136" si="32">AJ72+1</f>
        <v>67</v>
      </c>
      <c r="AK73" s="364"/>
      <c r="AL73" s="365">
        <f t="shared" si="31"/>
        <v>0</v>
      </c>
      <c r="AM73" s="366" t="str">
        <f>IF(Labour!AY83="","",Labour!AY83)</f>
        <v/>
      </c>
      <c r="AN73" s="372"/>
      <c r="AO73" s="358"/>
      <c r="AP73" s="359"/>
      <c r="AQ73" s="369"/>
      <c r="AR73" s="371"/>
      <c r="AS73" s="370" t="str">
        <f>IF(AM73="","",SUM(Labour!$BF83:$BH83))</f>
        <v/>
      </c>
      <c r="AT73" s="370" t="str">
        <f>IF(AM73="","",SUM(Labour!$BL83:$BN83))</f>
        <v/>
      </c>
      <c r="AU73" s="370" t="str">
        <f>IF(AM73="","",SUM(Labour!$BR83:$BT83))</f>
        <v/>
      </c>
      <c r="AV73" s="370" t="str">
        <f>IF(AM73="","",SUM(Labour!$BR83:$BT83))</f>
        <v/>
      </c>
      <c r="AW73" s="370" t="str">
        <f>IF(AM73="","",SUM(Labour!$CD83:$CF83))</f>
        <v/>
      </c>
      <c r="AX73" s="370" t="str">
        <f>IF(AM73="","",SUM(Labour!$CJ83:$CL83))</f>
        <v/>
      </c>
      <c r="AY73" s="370" t="str">
        <f>IF(AM73="","",SUM(Labour!$CP83:$CR83))</f>
        <v/>
      </c>
      <c r="AZ73" s="370" t="str">
        <f>IF(AM73="","",SUM(Labour!$CV83:$CX83))</f>
        <v/>
      </c>
      <c r="BA73" s="370" t="str">
        <f>IF(AM73="","",SUM(Labour!$DB83:$DD83))</f>
        <v/>
      </c>
      <c r="BB73" s="370" t="str">
        <f>IF(AM73="","",SUM(Labour!$DH83:$DJ83))</f>
        <v/>
      </c>
      <c r="BC73" s="370" t="str">
        <f>IF(AM73="","",SUM(Labour!$DN83:$DP83))</f>
        <v/>
      </c>
      <c r="BD73" s="370" t="str">
        <f>IF(AM73="","",SUM(Labour!$DT83:$DV83))</f>
        <v/>
      </c>
      <c r="BE73" s="370" t="str">
        <f>IF(AM73="","",SUM(Labour!$DZ83:$EB83))</f>
        <v/>
      </c>
      <c r="BF73" s="370" t="str">
        <f>IF(AM73="","",SUM(Labour!$EF83:$EH83))</f>
        <v/>
      </c>
      <c r="BG73" s="370" t="str">
        <f>IF(AM73="","",SUM(Labour!$EL83:$EN83))</f>
        <v/>
      </c>
      <c r="BH73" s="370" t="str">
        <f>IF(AM73="","",SUM(Labour!$ER83:$ET83))</f>
        <v/>
      </c>
      <c r="BI73" s="370" t="str">
        <f>IF(AM73="","",SUM(Labour!$EX83:$EZ83))</f>
        <v/>
      </c>
      <c r="BJ73" s="370" t="str">
        <f>IF(AM73="","",SUM(Labour!$FD83:$FF83))</f>
        <v/>
      </c>
      <c r="BK73" s="370" t="str">
        <f>IF(AM73="","",SUM(Labour!$FJ83:$FL83))</f>
        <v/>
      </c>
      <c r="BL73" s="370" t="str">
        <f>IF(AM73="","",SUM(Labour!$FP83:$FR83))</f>
        <v/>
      </c>
      <c r="BM73" s="370" t="str">
        <f>IF(AM73="","",SUM(Labour!$FV83:$FX83))</f>
        <v/>
      </c>
      <c r="BN73" s="370" t="str">
        <f>IF(AM73="","",SUM(Labour!$GB83:$GD83))</f>
        <v/>
      </c>
      <c r="BO73" s="370" t="str">
        <f>IF(AM73="","",SUM(Labour!$GH83:$GJ83))</f>
        <v/>
      </c>
      <c r="BP73" s="370" t="str">
        <f>IF(AM73="","",SUM(Labour!$GN83:$GP83))</f>
        <v/>
      </c>
      <c r="BQ73" s="370" t="str">
        <f>IF(AM73="","",SUM(Labour!$GT83:$GV83))</f>
        <v/>
      </c>
      <c r="BR73" s="370" t="str">
        <f>IF(AM73="","",SUM(Labour!$GZ83:$HB83))</f>
        <v/>
      </c>
    </row>
    <row r="74" spans="1:70" x14ac:dyDescent="0.25">
      <c r="A74" s="352">
        <f t="shared" ref="A74:A137" si="33">AE74</f>
        <v>1</v>
      </c>
      <c r="B74" s="315">
        <f>IF(ISTEXT(AK74),MAXA(B$7:B73)+1,0)</f>
        <v>0</v>
      </c>
      <c r="C74" s="315">
        <f>IF(AS74&gt;0,MAXA(C$7:C73)+1,0)</f>
        <v>67</v>
      </c>
      <c r="D74" s="315">
        <f>IF(AT74&gt;0,MAXA(D$7:D73)+1,0)</f>
        <v>67</v>
      </c>
      <c r="E74" s="315">
        <f>IF(AU74&gt;0,MAXA(E$7:E73)+1,0)</f>
        <v>67</v>
      </c>
      <c r="F74" s="315">
        <f>IF(AV74&gt;0,MAXA(F$7:F73)+1,0)</f>
        <v>67</v>
      </c>
      <c r="G74" s="315">
        <f>IF(AW74&gt;0,MAXA(G$7:G73)+1,0)</f>
        <v>67</v>
      </c>
      <c r="H74" s="315">
        <f>IF(AX74&gt;0,MAXA(H$7:H73)+1,0)</f>
        <v>67</v>
      </c>
      <c r="I74" s="315">
        <f>IF(AY74&gt;0,MAXA(I$7:I73)+1,0)</f>
        <v>67</v>
      </c>
      <c r="J74" s="315">
        <f>IF(AZ74&gt;0,MAXA(J$7:J73)+1,0)</f>
        <v>67</v>
      </c>
      <c r="K74" s="315">
        <f>IF(BA74&gt;0,MAXA(K$7:K73)+1,0)</f>
        <v>67</v>
      </c>
      <c r="L74" s="315">
        <f>IF(BB74&gt;0,MAXA(L$7:L73)+1,0)</f>
        <v>67</v>
      </c>
      <c r="M74" s="315">
        <f>IF(BC74&gt;0,MAXA(M$7:M73)+1,0)</f>
        <v>67</v>
      </c>
      <c r="N74" s="315">
        <f>IF(BD74&gt;0,MAXA(N$7:N73)+1,0)</f>
        <v>67</v>
      </c>
      <c r="O74" s="315">
        <f>IF(BE74&gt;0,MAXA(O$7:O73)+1,0)</f>
        <v>67</v>
      </c>
      <c r="P74" s="315">
        <f>IF(BF74&gt;0,MAXA(P$7:P73)+1,0)</f>
        <v>67</v>
      </c>
      <c r="Q74" s="315">
        <f>IF(BG74&gt;0,MAXA(Q$7:Q73)+1,0)</f>
        <v>67</v>
      </c>
      <c r="R74" s="315">
        <f>IF(BH74&gt;0,MAXA(R$7:R73)+1,0)</f>
        <v>67</v>
      </c>
      <c r="S74" s="315">
        <f>IF(BI74&gt;0,MAXA(S$7:S73)+1,0)</f>
        <v>67</v>
      </c>
      <c r="T74" s="315">
        <f>IF(BJ74&gt;0,MAXA(T$7:T73)+1,0)</f>
        <v>67</v>
      </c>
      <c r="U74" s="315">
        <f>IF(BK74&gt;0,MAXA(U$7:U73)+1,0)</f>
        <v>67</v>
      </c>
      <c r="V74" s="315">
        <f>IF(BL74&gt;0,MAXA(V$7:V73)+1,0)</f>
        <v>67</v>
      </c>
      <c r="W74" s="315">
        <f>IF(BM74&gt;0,MAXA(W$7:W73)+1,0)</f>
        <v>67</v>
      </c>
      <c r="X74" s="315">
        <f>IF(BN74&gt;0,MAXA(X$7:X73)+1,0)</f>
        <v>67</v>
      </c>
      <c r="Y74" s="315">
        <f>IF(BO74&gt;0,MAXA(Y$7:Y73)+1,0)</f>
        <v>67</v>
      </c>
      <c r="Z74" s="315">
        <f>IF(BP74&gt;0,MAXA(Z$7:Z73)+1,0)</f>
        <v>67</v>
      </c>
      <c r="AA74" s="315">
        <f>IF(BQ74&gt;0,MAXA(AA$7:AA73)+1,0)</f>
        <v>67</v>
      </c>
      <c r="AB74" s="315">
        <f>IF(BR74&gt;0,MAXA(AB$7:AB73)+1,0)</f>
        <v>67</v>
      </c>
      <c r="AC74" s="315">
        <f t="shared" ref="AC74:AC137" si="34">MATCH(AM74,AM$8:AM$782,0)</f>
        <v>1</v>
      </c>
      <c r="AD74" s="315">
        <f t="shared" ref="AD74:AD137" si="35">IF(AND(SUM(C74:I74)&gt;0,AN74=0),1,0)</f>
        <v>1</v>
      </c>
      <c r="AE74" s="352">
        <f t="shared" ref="AE74:AE137" si="36">AF74+AG74</f>
        <v>1</v>
      </c>
      <c r="AF74" s="352">
        <f t="shared" ref="AF74:AF137" si="37">IF(AND(B74&gt;0,AH74=0),HLOOKUP(AO74,$D$1:$AD$2,2,FALSE),IF(AND(B74&gt;0,AH74=1),$C$2,0))</f>
        <v>0</v>
      </c>
      <c r="AG74" s="352">
        <f>IF(AND(B74&gt;0,AH74=0),COUNTIF(AI$7:AI74,AO74),SUM(AH$7:AH74))</f>
        <v>1</v>
      </c>
      <c r="AH74" s="352">
        <f t="shared" ref="AH74:AH137" si="38">IF(AND(B74&gt;0,ISBLANK(AO74)),1,0)</f>
        <v>0</v>
      </c>
      <c r="AI74" s="352">
        <f t="shared" ref="AI74:AI137" si="39">IF(B74&gt;0,AO74,0)</f>
        <v>0</v>
      </c>
      <c r="AJ74" s="315">
        <f t="shared" si="32"/>
        <v>68</v>
      </c>
      <c r="AK74" s="364"/>
      <c r="AL74" s="365">
        <f t="shared" si="31"/>
        <v>0</v>
      </c>
      <c r="AM74" s="366" t="str">
        <f>IF(Labour!AY84="","",Labour!AY84)</f>
        <v/>
      </c>
      <c r="AN74" s="372"/>
      <c r="AO74" s="358"/>
      <c r="AP74" s="359"/>
      <c r="AQ74" s="369"/>
      <c r="AR74" s="371"/>
      <c r="AS74" s="370" t="str">
        <f>IF(AM74="","",SUM(Labour!$BF84:$BH84))</f>
        <v/>
      </c>
      <c r="AT74" s="370" t="str">
        <f>IF(AM74="","",SUM(Labour!$BL84:$BN84))</f>
        <v/>
      </c>
      <c r="AU74" s="370" t="str">
        <f>IF(AM74="","",SUM(Labour!$BR84:$BT84))</f>
        <v/>
      </c>
      <c r="AV74" s="370" t="str">
        <f>IF(AM74="","",SUM(Labour!$BR84:$BT84))</f>
        <v/>
      </c>
      <c r="AW74" s="370" t="str">
        <f>IF(AM74="","",SUM(Labour!$CD84:$CF84))</f>
        <v/>
      </c>
      <c r="AX74" s="370" t="str">
        <f>IF(AM74="","",SUM(Labour!$CJ84:$CL84))</f>
        <v/>
      </c>
      <c r="AY74" s="370" t="str">
        <f>IF(AM74="","",SUM(Labour!$CP84:$CR84))</f>
        <v/>
      </c>
      <c r="AZ74" s="370" t="str">
        <f>IF(AM74="","",SUM(Labour!$CV84:$CX84))</f>
        <v/>
      </c>
      <c r="BA74" s="370" t="str">
        <f>IF(AM74="","",SUM(Labour!$DB84:$DD84))</f>
        <v/>
      </c>
      <c r="BB74" s="370" t="str">
        <f>IF(AM74="","",SUM(Labour!$DH84:$DJ84))</f>
        <v/>
      </c>
      <c r="BC74" s="370" t="str">
        <f>IF(AM74="","",SUM(Labour!$DN84:$DP84))</f>
        <v/>
      </c>
      <c r="BD74" s="370" t="str">
        <f>IF(AM74="","",SUM(Labour!$DT84:$DV84))</f>
        <v/>
      </c>
      <c r="BE74" s="370" t="str">
        <f>IF(AM74="","",SUM(Labour!$DZ84:$EB84))</f>
        <v/>
      </c>
      <c r="BF74" s="370" t="str">
        <f>IF(AM74="","",SUM(Labour!$EF84:$EH84))</f>
        <v/>
      </c>
      <c r="BG74" s="370" t="str">
        <f>IF(AM74="","",SUM(Labour!$EL84:$EN84))</f>
        <v/>
      </c>
      <c r="BH74" s="370" t="str">
        <f>IF(AM74="","",SUM(Labour!$ER84:$ET84))</f>
        <v/>
      </c>
      <c r="BI74" s="370" t="str">
        <f>IF(AM74="","",SUM(Labour!$EX84:$EZ84))</f>
        <v/>
      </c>
      <c r="BJ74" s="370" t="str">
        <f>IF(AM74="","",SUM(Labour!$FD84:$FF84))</f>
        <v/>
      </c>
      <c r="BK74" s="370" t="str">
        <f>IF(AM74="","",SUM(Labour!$FJ84:$FL84))</f>
        <v/>
      </c>
      <c r="BL74" s="370" t="str">
        <f>IF(AM74="","",SUM(Labour!$FP84:$FR84))</f>
        <v/>
      </c>
      <c r="BM74" s="370" t="str">
        <f>IF(AM74="","",SUM(Labour!$FV84:$FX84))</f>
        <v/>
      </c>
      <c r="BN74" s="370" t="str">
        <f>IF(AM74="","",SUM(Labour!$GB84:$GD84))</f>
        <v/>
      </c>
      <c r="BO74" s="370" t="str">
        <f>IF(AM74="","",SUM(Labour!$GH84:$GJ84))</f>
        <v/>
      </c>
      <c r="BP74" s="370" t="str">
        <f>IF(AM74="","",SUM(Labour!$GN84:$GP84))</f>
        <v/>
      </c>
      <c r="BQ74" s="370" t="str">
        <f>IF(AM74="","",SUM(Labour!$GT84:$GV84))</f>
        <v/>
      </c>
      <c r="BR74" s="370" t="str">
        <f>IF(AM74="","",SUM(Labour!$GZ84:$HB84))</f>
        <v/>
      </c>
    </row>
    <row r="75" spans="1:70" x14ac:dyDescent="0.25">
      <c r="A75" s="352">
        <f t="shared" si="33"/>
        <v>1</v>
      </c>
      <c r="B75" s="315">
        <f>IF(ISTEXT(AK75),MAXA(B$7:B74)+1,0)</f>
        <v>0</v>
      </c>
      <c r="C75" s="315">
        <f>IF(AS75&gt;0,MAXA(C$7:C74)+1,0)</f>
        <v>68</v>
      </c>
      <c r="D75" s="315">
        <f>IF(AT75&gt;0,MAXA(D$7:D74)+1,0)</f>
        <v>68</v>
      </c>
      <c r="E75" s="315">
        <f>IF(AU75&gt;0,MAXA(E$7:E74)+1,0)</f>
        <v>68</v>
      </c>
      <c r="F75" s="315">
        <f>IF(AV75&gt;0,MAXA(F$7:F74)+1,0)</f>
        <v>68</v>
      </c>
      <c r="G75" s="315">
        <f>IF(AW75&gt;0,MAXA(G$7:G74)+1,0)</f>
        <v>68</v>
      </c>
      <c r="H75" s="315">
        <f>IF(AX75&gt;0,MAXA(H$7:H74)+1,0)</f>
        <v>68</v>
      </c>
      <c r="I75" s="315">
        <f>IF(AY75&gt;0,MAXA(I$7:I74)+1,0)</f>
        <v>68</v>
      </c>
      <c r="J75" s="315">
        <f>IF(AZ75&gt;0,MAXA(J$7:J74)+1,0)</f>
        <v>68</v>
      </c>
      <c r="K75" s="315">
        <f>IF(BA75&gt;0,MAXA(K$7:K74)+1,0)</f>
        <v>68</v>
      </c>
      <c r="L75" s="315">
        <f>IF(BB75&gt;0,MAXA(L$7:L74)+1,0)</f>
        <v>68</v>
      </c>
      <c r="M75" s="315">
        <f>IF(BC75&gt;0,MAXA(M$7:M74)+1,0)</f>
        <v>68</v>
      </c>
      <c r="N75" s="315">
        <f>IF(BD75&gt;0,MAXA(N$7:N74)+1,0)</f>
        <v>68</v>
      </c>
      <c r="O75" s="315">
        <f>IF(BE75&gt;0,MAXA(O$7:O74)+1,0)</f>
        <v>68</v>
      </c>
      <c r="P75" s="315">
        <f>IF(BF75&gt;0,MAXA(P$7:P74)+1,0)</f>
        <v>68</v>
      </c>
      <c r="Q75" s="315">
        <f>IF(BG75&gt;0,MAXA(Q$7:Q74)+1,0)</f>
        <v>68</v>
      </c>
      <c r="R75" s="315">
        <f>IF(BH75&gt;0,MAXA(R$7:R74)+1,0)</f>
        <v>68</v>
      </c>
      <c r="S75" s="315">
        <f>IF(BI75&gt;0,MAXA(S$7:S74)+1,0)</f>
        <v>68</v>
      </c>
      <c r="T75" s="315">
        <f>IF(BJ75&gt;0,MAXA(T$7:T74)+1,0)</f>
        <v>68</v>
      </c>
      <c r="U75" s="315">
        <f>IF(BK75&gt;0,MAXA(U$7:U74)+1,0)</f>
        <v>68</v>
      </c>
      <c r="V75" s="315">
        <f>IF(BL75&gt;0,MAXA(V$7:V74)+1,0)</f>
        <v>68</v>
      </c>
      <c r="W75" s="315">
        <f>IF(BM75&gt;0,MAXA(W$7:W74)+1,0)</f>
        <v>68</v>
      </c>
      <c r="X75" s="315">
        <f>IF(BN75&gt;0,MAXA(X$7:X74)+1,0)</f>
        <v>68</v>
      </c>
      <c r="Y75" s="315">
        <f>IF(BO75&gt;0,MAXA(Y$7:Y74)+1,0)</f>
        <v>68</v>
      </c>
      <c r="Z75" s="315">
        <f>IF(BP75&gt;0,MAXA(Z$7:Z74)+1,0)</f>
        <v>68</v>
      </c>
      <c r="AA75" s="315">
        <f>IF(BQ75&gt;0,MAXA(AA$7:AA74)+1,0)</f>
        <v>68</v>
      </c>
      <c r="AB75" s="315">
        <f>IF(BR75&gt;0,MAXA(AB$7:AB74)+1,0)</f>
        <v>68</v>
      </c>
      <c r="AC75" s="315">
        <f t="shared" si="34"/>
        <v>1</v>
      </c>
      <c r="AD75" s="315">
        <f t="shared" si="35"/>
        <v>1</v>
      </c>
      <c r="AE75" s="352">
        <f t="shared" si="36"/>
        <v>1</v>
      </c>
      <c r="AF75" s="352">
        <f t="shared" si="37"/>
        <v>0</v>
      </c>
      <c r="AG75" s="352">
        <f>IF(AND(B75&gt;0,AH75=0),COUNTIF(AI$7:AI75,AO75),SUM(AH$7:AH75))</f>
        <v>1</v>
      </c>
      <c r="AH75" s="352">
        <f t="shared" si="38"/>
        <v>0</v>
      </c>
      <c r="AI75" s="352">
        <f t="shared" si="39"/>
        <v>0</v>
      </c>
      <c r="AJ75" s="315">
        <f t="shared" si="32"/>
        <v>69</v>
      </c>
      <c r="AK75" s="364"/>
      <c r="AL75" s="365">
        <f t="shared" si="31"/>
        <v>0</v>
      </c>
      <c r="AM75" s="366" t="str">
        <f>IF(Labour!AY85="","",Labour!AY85)</f>
        <v/>
      </c>
      <c r="AN75" s="372"/>
      <c r="AO75" s="358"/>
      <c r="AP75" s="359"/>
      <c r="AQ75" s="369"/>
      <c r="AR75" s="371"/>
      <c r="AS75" s="370" t="str">
        <f>IF(AM75="","",SUM(Labour!$BF85:$BH85))</f>
        <v/>
      </c>
      <c r="AT75" s="370" t="str">
        <f>IF(AM75="","",SUM(Labour!$BL85:$BN85))</f>
        <v/>
      </c>
      <c r="AU75" s="370" t="str">
        <f>IF(AM75="","",SUM(Labour!$BR85:$BT85))</f>
        <v/>
      </c>
      <c r="AV75" s="370" t="str">
        <f>IF(AM75="","",SUM(Labour!$BR85:$BT85))</f>
        <v/>
      </c>
      <c r="AW75" s="370" t="str">
        <f>IF(AM75="","",SUM(Labour!$CD85:$CF85))</f>
        <v/>
      </c>
      <c r="AX75" s="370" t="str">
        <f>IF(AM75="","",SUM(Labour!$CJ85:$CL85))</f>
        <v/>
      </c>
      <c r="AY75" s="370" t="str">
        <f>IF(AM75="","",SUM(Labour!$CP85:$CR85))</f>
        <v/>
      </c>
      <c r="AZ75" s="370" t="str">
        <f>IF(AM75="","",SUM(Labour!$CV85:$CX85))</f>
        <v/>
      </c>
      <c r="BA75" s="370" t="str">
        <f>IF(AM75="","",SUM(Labour!$DB85:$DD85))</f>
        <v/>
      </c>
      <c r="BB75" s="370" t="str">
        <f>IF(AM75="","",SUM(Labour!$DH85:$DJ85))</f>
        <v/>
      </c>
      <c r="BC75" s="370" t="str">
        <f>IF(AM75="","",SUM(Labour!$DN85:$DP85))</f>
        <v/>
      </c>
      <c r="BD75" s="370" t="str">
        <f>IF(AM75="","",SUM(Labour!$DT85:$DV85))</f>
        <v/>
      </c>
      <c r="BE75" s="370" t="str">
        <f>IF(AM75="","",SUM(Labour!$DZ85:$EB85))</f>
        <v/>
      </c>
      <c r="BF75" s="370" t="str">
        <f>IF(AM75="","",SUM(Labour!$EF85:$EH85))</f>
        <v/>
      </c>
      <c r="BG75" s="370" t="str">
        <f>IF(AM75="","",SUM(Labour!$EL85:$EN85))</f>
        <v/>
      </c>
      <c r="BH75" s="370" t="str">
        <f>IF(AM75="","",SUM(Labour!$ER85:$ET85))</f>
        <v/>
      </c>
      <c r="BI75" s="370" t="str">
        <f>IF(AM75="","",SUM(Labour!$EX85:$EZ85))</f>
        <v/>
      </c>
      <c r="BJ75" s="370" t="str">
        <f>IF(AM75="","",SUM(Labour!$FD85:$FF85))</f>
        <v/>
      </c>
      <c r="BK75" s="370" t="str">
        <f>IF(AM75="","",SUM(Labour!$FJ85:$FL85))</f>
        <v/>
      </c>
      <c r="BL75" s="370" t="str">
        <f>IF(AM75="","",SUM(Labour!$FP85:$FR85))</f>
        <v/>
      </c>
      <c r="BM75" s="370" t="str">
        <f>IF(AM75="","",SUM(Labour!$FV85:$FX85))</f>
        <v/>
      </c>
      <c r="BN75" s="370" t="str">
        <f>IF(AM75="","",SUM(Labour!$GB85:$GD85))</f>
        <v/>
      </c>
      <c r="BO75" s="370" t="str">
        <f>IF(AM75="","",SUM(Labour!$GH85:$GJ85))</f>
        <v/>
      </c>
      <c r="BP75" s="370" t="str">
        <f>IF(AM75="","",SUM(Labour!$GN85:$GP85))</f>
        <v/>
      </c>
      <c r="BQ75" s="370" t="str">
        <f>IF(AM75="","",SUM(Labour!$GT85:$GV85))</f>
        <v/>
      </c>
      <c r="BR75" s="370" t="str">
        <f>IF(AM75="","",SUM(Labour!$GZ85:$HB85))</f>
        <v/>
      </c>
    </row>
    <row r="76" spans="1:70" x14ac:dyDescent="0.25">
      <c r="A76" s="352">
        <f t="shared" si="33"/>
        <v>1</v>
      </c>
      <c r="B76" s="315">
        <f>IF(ISTEXT(AK76),MAXA(B$7:B75)+1,0)</f>
        <v>0</v>
      </c>
      <c r="C76" s="315">
        <f>IF(AS76&gt;0,MAXA(C$7:C75)+1,0)</f>
        <v>69</v>
      </c>
      <c r="D76" s="315">
        <f>IF(AT76&gt;0,MAXA(D$7:D75)+1,0)</f>
        <v>69</v>
      </c>
      <c r="E76" s="315">
        <f>IF(AU76&gt;0,MAXA(E$7:E75)+1,0)</f>
        <v>69</v>
      </c>
      <c r="F76" s="315">
        <f>IF(AV76&gt;0,MAXA(F$7:F75)+1,0)</f>
        <v>69</v>
      </c>
      <c r="G76" s="315">
        <f>IF(AW76&gt;0,MAXA(G$7:G75)+1,0)</f>
        <v>69</v>
      </c>
      <c r="H76" s="315">
        <f>IF(AX76&gt;0,MAXA(H$7:H75)+1,0)</f>
        <v>69</v>
      </c>
      <c r="I76" s="315">
        <f>IF(AY76&gt;0,MAXA(I$7:I75)+1,0)</f>
        <v>69</v>
      </c>
      <c r="J76" s="315">
        <f>IF(AZ76&gt;0,MAXA(J$7:J75)+1,0)</f>
        <v>69</v>
      </c>
      <c r="K76" s="315">
        <f>IF(BA76&gt;0,MAXA(K$7:K75)+1,0)</f>
        <v>69</v>
      </c>
      <c r="L76" s="315">
        <f>IF(BB76&gt;0,MAXA(L$7:L75)+1,0)</f>
        <v>69</v>
      </c>
      <c r="M76" s="315">
        <f>IF(BC76&gt;0,MAXA(M$7:M75)+1,0)</f>
        <v>69</v>
      </c>
      <c r="N76" s="315">
        <f>IF(BD76&gt;0,MAXA(N$7:N75)+1,0)</f>
        <v>69</v>
      </c>
      <c r="O76" s="315">
        <f>IF(BE76&gt;0,MAXA(O$7:O75)+1,0)</f>
        <v>69</v>
      </c>
      <c r="P76" s="315">
        <f>IF(BF76&gt;0,MAXA(P$7:P75)+1,0)</f>
        <v>69</v>
      </c>
      <c r="Q76" s="315">
        <f>IF(BG76&gt;0,MAXA(Q$7:Q75)+1,0)</f>
        <v>69</v>
      </c>
      <c r="R76" s="315">
        <f>IF(BH76&gt;0,MAXA(R$7:R75)+1,0)</f>
        <v>69</v>
      </c>
      <c r="S76" s="315">
        <f>IF(BI76&gt;0,MAXA(S$7:S75)+1,0)</f>
        <v>69</v>
      </c>
      <c r="T76" s="315">
        <f>IF(BJ76&gt;0,MAXA(T$7:T75)+1,0)</f>
        <v>69</v>
      </c>
      <c r="U76" s="315">
        <f>IF(BK76&gt;0,MAXA(U$7:U75)+1,0)</f>
        <v>69</v>
      </c>
      <c r="V76" s="315">
        <f>IF(BL76&gt;0,MAXA(V$7:V75)+1,0)</f>
        <v>69</v>
      </c>
      <c r="W76" s="315">
        <f>IF(BM76&gt;0,MAXA(W$7:W75)+1,0)</f>
        <v>69</v>
      </c>
      <c r="X76" s="315">
        <f>IF(BN76&gt;0,MAXA(X$7:X75)+1,0)</f>
        <v>69</v>
      </c>
      <c r="Y76" s="315">
        <f>IF(BO76&gt;0,MAXA(Y$7:Y75)+1,0)</f>
        <v>69</v>
      </c>
      <c r="Z76" s="315">
        <f>IF(BP76&gt;0,MAXA(Z$7:Z75)+1,0)</f>
        <v>69</v>
      </c>
      <c r="AA76" s="315">
        <f>IF(BQ76&gt;0,MAXA(AA$7:AA75)+1,0)</f>
        <v>69</v>
      </c>
      <c r="AB76" s="315">
        <f>IF(BR76&gt;0,MAXA(AB$7:AB75)+1,0)</f>
        <v>69</v>
      </c>
      <c r="AC76" s="315">
        <f t="shared" si="34"/>
        <v>1</v>
      </c>
      <c r="AD76" s="315">
        <f t="shared" si="35"/>
        <v>1</v>
      </c>
      <c r="AE76" s="352">
        <f t="shared" si="36"/>
        <v>1</v>
      </c>
      <c r="AF76" s="352">
        <f t="shared" si="37"/>
        <v>0</v>
      </c>
      <c r="AG76" s="352">
        <f>IF(AND(B76&gt;0,AH76=0),COUNTIF(AI$7:AI76,AO76),SUM(AH$7:AH76))</f>
        <v>1</v>
      </c>
      <c r="AH76" s="352">
        <f t="shared" si="38"/>
        <v>0</v>
      </c>
      <c r="AI76" s="352">
        <f t="shared" si="39"/>
        <v>0</v>
      </c>
      <c r="AJ76" s="315">
        <f t="shared" si="32"/>
        <v>70</v>
      </c>
      <c r="AK76" s="364"/>
      <c r="AL76" s="365">
        <f t="shared" si="31"/>
        <v>0</v>
      </c>
      <c r="AM76" s="366" t="str">
        <f>IF(Labour!AY86="","",Labour!AY86)</f>
        <v/>
      </c>
      <c r="AN76" s="372"/>
      <c r="AO76" s="368"/>
      <c r="AP76" s="359"/>
      <c r="AQ76" s="369"/>
      <c r="AR76" s="371"/>
      <c r="AS76" s="370" t="str">
        <f>IF(AM76="","",SUM(Labour!$BF86:$BH86))</f>
        <v/>
      </c>
      <c r="AT76" s="370" t="str">
        <f>IF(AM76="","",SUM(Labour!$BL86:$BN86))</f>
        <v/>
      </c>
      <c r="AU76" s="370" t="str">
        <f>IF(AM76="","",SUM(Labour!$BR86:$BT86))</f>
        <v/>
      </c>
      <c r="AV76" s="370" t="str">
        <f>IF(AM76="","",SUM(Labour!$BR86:$BT86))</f>
        <v/>
      </c>
      <c r="AW76" s="370" t="str">
        <f>IF(AM76="","",SUM(Labour!$CD86:$CF86))</f>
        <v/>
      </c>
      <c r="AX76" s="370" t="str">
        <f>IF(AM76="","",SUM(Labour!$CJ86:$CL86))</f>
        <v/>
      </c>
      <c r="AY76" s="370" t="str">
        <f>IF(AM76="","",SUM(Labour!$CP86:$CR86))</f>
        <v/>
      </c>
      <c r="AZ76" s="370" t="str">
        <f>IF(AM76="","",SUM(Labour!$CV86:$CX86))</f>
        <v/>
      </c>
      <c r="BA76" s="370" t="str">
        <f>IF(AM76="","",SUM(Labour!$DB86:$DD86))</f>
        <v/>
      </c>
      <c r="BB76" s="370" t="str">
        <f>IF(AM76="","",SUM(Labour!$DH86:$DJ86))</f>
        <v/>
      </c>
      <c r="BC76" s="370" t="str">
        <f>IF(AM76="","",SUM(Labour!$DN86:$DP86))</f>
        <v/>
      </c>
      <c r="BD76" s="370" t="str">
        <f>IF(AM76="","",SUM(Labour!$DT86:$DV86))</f>
        <v/>
      </c>
      <c r="BE76" s="370" t="str">
        <f>IF(AM76="","",SUM(Labour!$DZ86:$EB86))</f>
        <v/>
      </c>
      <c r="BF76" s="370" t="str">
        <f>IF(AM76="","",SUM(Labour!$EF86:$EH86))</f>
        <v/>
      </c>
      <c r="BG76" s="370" t="str">
        <f>IF(AM76="","",SUM(Labour!$EL86:$EN86))</f>
        <v/>
      </c>
      <c r="BH76" s="370" t="str">
        <f>IF(AM76="","",SUM(Labour!$ER86:$ET86))</f>
        <v/>
      </c>
      <c r="BI76" s="370" t="str">
        <f>IF(AM76="","",SUM(Labour!$EX86:$EZ86))</f>
        <v/>
      </c>
      <c r="BJ76" s="370" t="str">
        <f>IF(AM76="","",SUM(Labour!$FD86:$FF86))</f>
        <v/>
      </c>
      <c r="BK76" s="370" t="str">
        <f>IF(AM76="","",SUM(Labour!$FJ86:$FL86))</f>
        <v/>
      </c>
      <c r="BL76" s="370" t="str">
        <f>IF(AM76="","",SUM(Labour!$FP86:$FR86))</f>
        <v/>
      </c>
      <c r="BM76" s="370" t="str">
        <f>IF(AM76="","",SUM(Labour!$FV86:$FX86))</f>
        <v/>
      </c>
      <c r="BN76" s="370" t="str">
        <f>IF(AM76="","",SUM(Labour!$GB86:$GD86))</f>
        <v/>
      </c>
      <c r="BO76" s="370" t="str">
        <f>IF(AM76="","",SUM(Labour!$GH86:$GJ86))</f>
        <v/>
      </c>
      <c r="BP76" s="370" t="str">
        <f>IF(AM76="","",SUM(Labour!$GN86:$GP86))</f>
        <v/>
      </c>
      <c r="BQ76" s="370" t="str">
        <f>IF(AM76="","",SUM(Labour!$GT86:$GV86))</f>
        <v/>
      </c>
      <c r="BR76" s="370" t="str">
        <f>IF(AM76="","",SUM(Labour!$GZ86:$HB86))</f>
        <v/>
      </c>
    </row>
    <row r="77" spans="1:70" x14ac:dyDescent="0.25">
      <c r="A77" s="352">
        <f t="shared" si="33"/>
        <v>1</v>
      </c>
      <c r="B77" s="315">
        <f>IF(ISTEXT(AK77),MAXA(B$7:B76)+1,0)</f>
        <v>0</v>
      </c>
      <c r="C77" s="315">
        <f>IF(AS77&gt;0,MAXA(C$7:C76)+1,0)</f>
        <v>70</v>
      </c>
      <c r="D77" s="315">
        <f>IF(AT77&gt;0,MAXA(D$7:D76)+1,0)</f>
        <v>70</v>
      </c>
      <c r="E77" s="315">
        <f>IF(AU77&gt;0,MAXA(E$7:E76)+1,0)</f>
        <v>70</v>
      </c>
      <c r="F77" s="315">
        <f>IF(AV77&gt;0,MAXA(F$7:F76)+1,0)</f>
        <v>70</v>
      </c>
      <c r="G77" s="315">
        <f>IF(AW77&gt;0,MAXA(G$7:G76)+1,0)</f>
        <v>70</v>
      </c>
      <c r="H77" s="315">
        <f>IF(AX77&gt;0,MAXA(H$7:H76)+1,0)</f>
        <v>70</v>
      </c>
      <c r="I77" s="315">
        <f>IF(AY77&gt;0,MAXA(I$7:I76)+1,0)</f>
        <v>70</v>
      </c>
      <c r="J77" s="315">
        <f>IF(AZ77&gt;0,MAXA(J$7:J76)+1,0)</f>
        <v>70</v>
      </c>
      <c r="K77" s="315">
        <f>IF(BA77&gt;0,MAXA(K$7:K76)+1,0)</f>
        <v>70</v>
      </c>
      <c r="L77" s="315">
        <f>IF(BB77&gt;0,MAXA(L$7:L76)+1,0)</f>
        <v>70</v>
      </c>
      <c r="M77" s="315">
        <f>IF(BC77&gt;0,MAXA(M$7:M76)+1,0)</f>
        <v>70</v>
      </c>
      <c r="N77" s="315">
        <f>IF(BD77&gt;0,MAXA(N$7:N76)+1,0)</f>
        <v>70</v>
      </c>
      <c r="O77" s="315">
        <f>IF(BE77&gt;0,MAXA(O$7:O76)+1,0)</f>
        <v>70</v>
      </c>
      <c r="P77" s="315">
        <f>IF(BF77&gt;0,MAXA(P$7:P76)+1,0)</f>
        <v>70</v>
      </c>
      <c r="Q77" s="315">
        <f>IF(BG77&gt;0,MAXA(Q$7:Q76)+1,0)</f>
        <v>70</v>
      </c>
      <c r="R77" s="315">
        <f>IF(BH77&gt;0,MAXA(R$7:R76)+1,0)</f>
        <v>70</v>
      </c>
      <c r="S77" s="315">
        <f>IF(BI77&gt;0,MAXA(S$7:S76)+1,0)</f>
        <v>70</v>
      </c>
      <c r="T77" s="315">
        <f>IF(BJ77&gt;0,MAXA(T$7:T76)+1,0)</f>
        <v>70</v>
      </c>
      <c r="U77" s="315">
        <f>IF(BK77&gt;0,MAXA(U$7:U76)+1,0)</f>
        <v>70</v>
      </c>
      <c r="V77" s="315">
        <f>IF(BL77&gt;0,MAXA(V$7:V76)+1,0)</f>
        <v>70</v>
      </c>
      <c r="W77" s="315">
        <f>IF(BM77&gt;0,MAXA(W$7:W76)+1,0)</f>
        <v>70</v>
      </c>
      <c r="X77" s="315">
        <f>IF(BN77&gt;0,MAXA(X$7:X76)+1,0)</f>
        <v>70</v>
      </c>
      <c r="Y77" s="315">
        <f>IF(BO77&gt;0,MAXA(Y$7:Y76)+1,0)</f>
        <v>70</v>
      </c>
      <c r="Z77" s="315">
        <f>IF(BP77&gt;0,MAXA(Z$7:Z76)+1,0)</f>
        <v>70</v>
      </c>
      <c r="AA77" s="315">
        <f>IF(BQ77&gt;0,MAXA(AA$7:AA76)+1,0)</f>
        <v>70</v>
      </c>
      <c r="AB77" s="315">
        <f>IF(BR77&gt;0,MAXA(AB$7:AB76)+1,0)</f>
        <v>70</v>
      </c>
      <c r="AC77" s="315">
        <f t="shared" si="34"/>
        <v>1</v>
      </c>
      <c r="AD77" s="315">
        <f t="shared" si="35"/>
        <v>1</v>
      </c>
      <c r="AE77" s="352">
        <f t="shared" si="36"/>
        <v>1</v>
      </c>
      <c r="AF77" s="352">
        <f t="shared" si="37"/>
        <v>0</v>
      </c>
      <c r="AG77" s="352">
        <f>IF(AND(B77&gt;0,AH77=0),COUNTIF(AI$7:AI77,AO77),SUM(AH$7:AH77))</f>
        <v>1</v>
      </c>
      <c r="AH77" s="352">
        <f t="shared" si="38"/>
        <v>0</v>
      </c>
      <c r="AI77" s="352">
        <f t="shared" si="39"/>
        <v>0</v>
      </c>
      <c r="AJ77" s="315">
        <f t="shared" si="32"/>
        <v>71</v>
      </c>
      <c r="AK77" s="364"/>
      <c r="AL77" s="365">
        <f t="shared" si="31"/>
        <v>0</v>
      </c>
      <c r="AM77" s="366" t="str">
        <f>IF(Labour!AY87="","",Labour!AY87)</f>
        <v/>
      </c>
      <c r="AN77" s="372"/>
      <c r="AO77" s="358"/>
      <c r="AP77" s="359"/>
      <c r="AQ77" s="369"/>
      <c r="AR77" s="371"/>
      <c r="AS77" s="370" t="str">
        <f>IF(AM77="","",SUM(Labour!$BF87:$BH87))</f>
        <v/>
      </c>
      <c r="AT77" s="370" t="str">
        <f>IF(AM77="","",SUM(Labour!$BL87:$BN87))</f>
        <v/>
      </c>
      <c r="AU77" s="370" t="str">
        <f>IF(AM77="","",SUM(Labour!$BR87:$BT87))</f>
        <v/>
      </c>
      <c r="AV77" s="370" t="str">
        <f>IF(AM77="","",SUM(Labour!$BR87:$BT87))</f>
        <v/>
      </c>
      <c r="AW77" s="370" t="str">
        <f>IF(AM77="","",SUM(Labour!$CD87:$CF87))</f>
        <v/>
      </c>
      <c r="AX77" s="370" t="str">
        <f>IF(AM77="","",SUM(Labour!$CJ87:$CL87))</f>
        <v/>
      </c>
      <c r="AY77" s="370" t="str">
        <f>IF(AM77="","",SUM(Labour!$CP87:$CR87))</f>
        <v/>
      </c>
      <c r="AZ77" s="370" t="str">
        <f>IF(AM77="","",SUM(Labour!$CV87:$CX87))</f>
        <v/>
      </c>
      <c r="BA77" s="370" t="str">
        <f>IF(AM77="","",SUM(Labour!$DB87:$DD87))</f>
        <v/>
      </c>
      <c r="BB77" s="370" t="str">
        <f>IF(AM77="","",SUM(Labour!$DH87:$DJ87))</f>
        <v/>
      </c>
      <c r="BC77" s="370" t="str">
        <f>IF(AM77="","",SUM(Labour!$DN87:$DP87))</f>
        <v/>
      </c>
      <c r="BD77" s="370" t="str">
        <f>IF(AM77="","",SUM(Labour!$DT87:$DV87))</f>
        <v/>
      </c>
      <c r="BE77" s="370" t="str">
        <f>IF(AM77="","",SUM(Labour!$DZ87:$EB87))</f>
        <v/>
      </c>
      <c r="BF77" s="370" t="str">
        <f>IF(AM77="","",SUM(Labour!$EF87:$EH87))</f>
        <v/>
      </c>
      <c r="BG77" s="370" t="str">
        <f>IF(AM77="","",SUM(Labour!$EL87:$EN87))</f>
        <v/>
      </c>
      <c r="BH77" s="370" t="str">
        <f>IF(AM77="","",SUM(Labour!$ER87:$ET87))</f>
        <v/>
      </c>
      <c r="BI77" s="370" t="str">
        <f>IF(AM77="","",SUM(Labour!$EX87:$EZ87))</f>
        <v/>
      </c>
      <c r="BJ77" s="370" t="str">
        <f>IF(AM77="","",SUM(Labour!$FD87:$FF87))</f>
        <v/>
      </c>
      <c r="BK77" s="370" t="str">
        <f>IF(AM77="","",SUM(Labour!$FJ87:$FL87))</f>
        <v/>
      </c>
      <c r="BL77" s="370" t="str">
        <f>IF(AM77="","",SUM(Labour!$FP87:$FR87))</f>
        <v/>
      </c>
      <c r="BM77" s="370" t="str">
        <f>IF(AM77="","",SUM(Labour!$FV87:$FX87))</f>
        <v/>
      </c>
      <c r="BN77" s="370" t="str">
        <f>IF(AM77="","",SUM(Labour!$GB87:$GD87))</f>
        <v/>
      </c>
      <c r="BO77" s="370" t="str">
        <f>IF(AM77="","",SUM(Labour!$GH87:$GJ87))</f>
        <v/>
      </c>
      <c r="BP77" s="370" t="str">
        <f>IF(AM77="","",SUM(Labour!$GN87:$GP87))</f>
        <v/>
      </c>
      <c r="BQ77" s="370" t="str">
        <f>IF(AM77="","",SUM(Labour!$GT87:$GV87))</f>
        <v/>
      </c>
      <c r="BR77" s="370" t="str">
        <f>IF(AM77="","",SUM(Labour!$GZ87:$HB87))</f>
        <v/>
      </c>
    </row>
    <row r="78" spans="1:70" x14ac:dyDescent="0.25">
      <c r="A78" s="352">
        <f t="shared" si="33"/>
        <v>1</v>
      </c>
      <c r="B78" s="315">
        <f>IF(ISTEXT(AK78),MAXA(B$7:B77)+1,0)</f>
        <v>0</v>
      </c>
      <c r="C78" s="315">
        <f>IF(AS78&gt;0,MAXA(C$7:C77)+1,0)</f>
        <v>71</v>
      </c>
      <c r="D78" s="315">
        <f>IF(AT78&gt;0,MAXA(D$7:D77)+1,0)</f>
        <v>71</v>
      </c>
      <c r="E78" s="315">
        <f>IF(AU78&gt;0,MAXA(E$7:E77)+1,0)</f>
        <v>71</v>
      </c>
      <c r="F78" s="315">
        <f>IF(AV78&gt;0,MAXA(F$7:F77)+1,0)</f>
        <v>71</v>
      </c>
      <c r="G78" s="315">
        <f>IF(AW78&gt;0,MAXA(G$7:G77)+1,0)</f>
        <v>71</v>
      </c>
      <c r="H78" s="315">
        <f>IF(AX78&gt;0,MAXA(H$7:H77)+1,0)</f>
        <v>71</v>
      </c>
      <c r="I78" s="315">
        <f>IF(AY78&gt;0,MAXA(I$7:I77)+1,0)</f>
        <v>71</v>
      </c>
      <c r="J78" s="315">
        <f>IF(AZ78&gt;0,MAXA(J$7:J77)+1,0)</f>
        <v>71</v>
      </c>
      <c r="K78" s="315">
        <f>IF(BA78&gt;0,MAXA(K$7:K77)+1,0)</f>
        <v>71</v>
      </c>
      <c r="L78" s="315">
        <f>IF(BB78&gt;0,MAXA(L$7:L77)+1,0)</f>
        <v>71</v>
      </c>
      <c r="M78" s="315">
        <f>IF(BC78&gt;0,MAXA(M$7:M77)+1,0)</f>
        <v>71</v>
      </c>
      <c r="N78" s="315">
        <f>IF(BD78&gt;0,MAXA(N$7:N77)+1,0)</f>
        <v>71</v>
      </c>
      <c r="O78" s="315">
        <f>IF(BE78&gt;0,MAXA(O$7:O77)+1,0)</f>
        <v>71</v>
      </c>
      <c r="P78" s="315">
        <f>IF(BF78&gt;0,MAXA(P$7:P77)+1,0)</f>
        <v>71</v>
      </c>
      <c r="Q78" s="315">
        <f>IF(BG78&gt;0,MAXA(Q$7:Q77)+1,0)</f>
        <v>71</v>
      </c>
      <c r="R78" s="315">
        <f>IF(BH78&gt;0,MAXA(R$7:R77)+1,0)</f>
        <v>71</v>
      </c>
      <c r="S78" s="315">
        <f>IF(BI78&gt;0,MAXA(S$7:S77)+1,0)</f>
        <v>71</v>
      </c>
      <c r="T78" s="315">
        <f>IF(BJ78&gt;0,MAXA(T$7:T77)+1,0)</f>
        <v>71</v>
      </c>
      <c r="U78" s="315">
        <f>IF(BK78&gt;0,MAXA(U$7:U77)+1,0)</f>
        <v>71</v>
      </c>
      <c r="V78" s="315">
        <f>IF(BL78&gt;0,MAXA(V$7:V77)+1,0)</f>
        <v>71</v>
      </c>
      <c r="W78" s="315">
        <f>IF(BM78&gt;0,MAXA(W$7:W77)+1,0)</f>
        <v>71</v>
      </c>
      <c r="X78" s="315">
        <f>IF(BN78&gt;0,MAXA(X$7:X77)+1,0)</f>
        <v>71</v>
      </c>
      <c r="Y78" s="315">
        <f>IF(BO78&gt;0,MAXA(Y$7:Y77)+1,0)</f>
        <v>71</v>
      </c>
      <c r="Z78" s="315">
        <f>IF(BP78&gt;0,MAXA(Z$7:Z77)+1,0)</f>
        <v>71</v>
      </c>
      <c r="AA78" s="315">
        <f>IF(BQ78&gt;0,MAXA(AA$7:AA77)+1,0)</f>
        <v>71</v>
      </c>
      <c r="AB78" s="315">
        <f>IF(BR78&gt;0,MAXA(AB$7:AB77)+1,0)</f>
        <v>71</v>
      </c>
      <c r="AC78" s="315">
        <f t="shared" si="34"/>
        <v>1</v>
      </c>
      <c r="AD78" s="315">
        <f t="shared" si="35"/>
        <v>1</v>
      </c>
      <c r="AE78" s="352">
        <f t="shared" si="36"/>
        <v>1</v>
      </c>
      <c r="AF78" s="352">
        <f t="shared" si="37"/>
        <v>0</v>
      </c>
      <c r="AG78" s="352">
        <f>IF(AND(B78&gt;0,AH78=0),COUNTIF(AI$7:AI78,AO78),SUM(AH$7:AH78))</f>
        <v>1</v>
      </c>
      <c r="AH78" s="352">
        <f t="shared" si="38"/>
        <v>0</v>
      </c>
      <c r="AI78" s="352">
        <f t="shared" si="39"/>
        <v>0</v>
      </c>
      <c r="AJ78" s="315">
        <f t="shared" si="32"/>
        <v>72</v>
      </c>
      <c r="AK78" s="364"/>
      <c r="AL78" s="365">
        <f t="shared" si="31"/>
        <v>0</v>
      </c>
      <c r="AM78" s="366" t="str">
        <f>IF(Labour!AY88="","",Labour!AY88)</f>
        <v/>
      </c>
      <c r="AN78" s="372"/>
      <c r="AO78" s="358"/>
      <c r="AP78" s="359"/>
      <c r="AQ78" s="369"/>
      <c r="AR78" s="371"/>
      <c r="AS78" s="370" t="str">
        <f>IF(AM78="","",SUM(Labour!$BF88:$BH88))</f>
        <v/>
      </c>
      <c r="AT78" s="370" t="str">
        <f>IF(AM78="","",SUM(Labour!$BL88:$BN88))</f>
        <v/>
      </c>
      <c r="AU78" s="370" t="str">
        <f>IF(AM78="","",SUM(Labour!$BR88:$BT88))</f>
        <v/>
      </c>
      <c r="AV78" s="370" t="str">
        <f>IF(AM78="","",SUM(Labour!$BR88:$BT88))</f>
        <v/>
      </c>
      <c r="AW78" s="370" t="str">
        <f>IF(AM78="","",SUM(Labour!$CD88:$CF88))</f>
        <v/>
      </c>
      <c r="AX78" s="370" t="str">
        <f>IF(AM78="","",SUM(Labour!$CJ88:$CL88))</f>
        <v/>
      </c>
      <c r="AY78" s="370" t="str">
        <f>IF(AM78="","",SUM(Labour!$CP88:$CR88))</f>
        <v/>
      </c>
      <c r="AZ78" s="370" t="str">
        <f>IF(AM78="","",SUM(Labour!$CV88:$CX88))</f>
        <v/>
      </c>
      <c r="BA78" s="370" t="str">
        <f>IF(AM78="","",SUM(Labour!$DB88:$DD88))</f>
        <v/>
      </c>
      <c r="BB78" s="370" t="str">
        <f>IF(AM78="","",SUM(Labour!$DH88:$DJ88))</f>
        <v/>
      </c>
      <c r="BC78" s="370" t="str">
        <f>IF(AM78="","",SUM(Labour!$DN88:$DP88))</f>
        <v/>
      </c>
      <c r="BD78" s="370" t="str">
        <f>IF(AM78="","",SUM(Labour!$DT88:$DV88))</f>
        <v/>
      </c>
      <c r="BE78" s="370" t="str">
        <f>IF(AM78="","",SUM(Labour!$DZ88:$EB88))</f>
        <v/>
      </c>
      <c r="BF78" s="370" t="str">
        <f>IF(AM78="","",SUM(Labour!$EF88:$EH88))</f>
        <v/>
      </c>
      <c r="BG78" s="370" t="str">
        <f>IF(AM78="","",SUM(Labour!$EL88:$EN88))</f>
        <v/>
      </c>
      <c r="BH78" s="370" t="str">
        <f>IF(AM78="","",SUM(Labour!$ER88:$ET88))</f>
        <v/>
      </c>
      <c r="BI78" s="370" t="str">
        <f>IF(AM78="","",SUM(Labour!$EX88:$EZ88))</f>
        <v/>
      </c>
      <c r="BJ78" s="370" t="str">
        <f>IF(AM78="","",SUM(Labour!$FD88:$FF88))</f>
        <v/>
      </c>
      <c r="BK78" s="370" t="str">
        <f>IF(AM78="","",SUM(Labour!$FJ88:$FL88))</f>
        <v/>
      </c>
      <c r="BL78" s="370" t="str">
        <f>IF(AM78="","",SUM(Labour!$FP88:$FR88))</f>
        <v/>
      </c>
      <c r="BM78" s="370" t="str">
        <f>IF(AM78="","",SUM(Labour!$FV88:$FX88))</f>
        <v/>
      </c>
      <c r="BN78" s="370" t="str">
        <f>IF(AM78="","",SUM(Labour!$GB88:$GD88))</f>
        <v/>
      </c>
      <c r="BO78" s="370" t="str">
        <f>IF(AM78="","",SUM(Labour!$GH88:$GJ88))</f>
        <v/>
      </c>
      <c r="BP78" s="370" t="str">
        <f>IF(AM78="","",SUM(Labour!$GN88:$GP88))</f>
        <v/>
      </c>
      <c r="BQ78" s="370" t="str">
        <f>IF(AM78="","",SUM(Labour!$GT88:$GV88))</f>
        <v/>
      </c>
      <c r="BR78" s="370" t="str">
        <f>IF(AM78="","",SUM(Labour!$GZ88:$HB88))</f>
        <v/>
      </c>
    </row>
    <row r="79" spans="1:70" x14ac:dyDescent="0.25">
      <c r="A79" s="352">
        <f t="shared" si="33"/>
        <v>1</v>
      </c>
      <c r="B79" s="315">
        <f>IF(ISTEXT(AK79),MAXA(B$7:B78)+1,0)</f>
        <v>0</v>
      </c>
      <c r="C79" s="315">
        <f>IF(AS79&gt;0,MAXA(C$7:C78)+1,0)</f>
        <v>72</v>
      </c>
      <c r="D79" s="315">
        <f>IF(AT79&gt;0,MAXA(D$7:D78)+1,0)</f>
        <v>72</v>
      </c>
      <c r="E79" s="315">
        <f>IF(AU79&gt;0,MAXA(E$7:E78)+1,0)</f>
        <v>72</v>
      </c>
      <c r="F79" s="315">
        <f>IF(AV79&gt;0,MAXA(F$7:F78)+1,0)</f>
        <v>72</v>
      </c>
      <c r="G79" s="315">
        <f>IF(AW79&gt;0,MAXA(G$7:G78)+1,0)</f>
        <v>72</v>
      </c>
      <c r="H79" s="315">
        <f>IF(AX79&gt;0,MAXA(H$7:H78)+1,0)</f>
        <v>72</v>
      </c>
      <c r="I79" s="315">
        <f>IF(AY79&gt;0,MAXA(I$7:I78)+1,0)</f>
        <v>72</v>
      </c>
      <c r="J79" s="315">
        <f>IF(AZ79&gt;0,MAXA(J$7:J78)+1,0)</f>
        <v>72</v>
      </c>
      <c r="K79" s="315">
        <f>IF(BA79&gt;0,MAXA(K$7:K78)+1,0)</f>
        <v>72</v>
      </c>
      <c r="L79" s="315">
        <f>IF(BB79&gt;0,MAXA(L$7:L78)+1,0)</f>
        <v>72</v>
      </c>
      <c r="M79" s="315">
        <f>IF(BC79&gt;0,MAXA(M$7:M78)+1,0)</f>
        <v>72</v>
      </c>
      <c r="N79" s="315">
        <f>IF(BD79&gt;0,MAXA(N$7:N78)+1,0)</f>
        <v>72</v>
      </c>
      <c r="O79" s="315">
        <f>IF(BE79&gt;0,MAXA(O$7:O78)+1,0)</f>
        <v>72</v>
      </c>
      <c r="P79" s="315">
        <f>IF(BF79&gt;0,MAXA(P$7:P78)+1,0)</f>
        <v>72</v>
      </c>
      <c r="Q79" s="315">
        <f>IF(BG79&gt;0,MAXA(Q$7:Q78)+1,0)</f>
        <v>72</v>
      </c>
      <c r="R79" s="315">
        <f>IF(BH79&gt;0,MAXA(R$7:R78)+1,0)</f>
        <v>72</v>
      </c>
      <c r="S79" s="315">
        <f>IF(BI79&gt;0,MAXA(S$7:S78)+1,0)</f>
        <v>72</v>
      </c>
      <c r="T79" s="315">
        <f>IF(BJ79&gt;0,MAXA(T$7:T78)+1,0)</f>
        <v>72</v>
      </c>
      <c r="U79" s="315">
        <f>IF(BK79&gt;0,MAXA(U$7:U78)+1,0)</f>
        <v>72</v>
      </c>
      <c r="V79" s="315">
        <f>IF(BL79&gt;0,MAXA(V$7:V78)+1,0)</f>
        <v>72</v>
      </c>
      <c r="W79" s="315">
        <f>IF(BM79&gt;0,MAXA(W$7:W78)+1,0)</f>
        <v>72</v>
      </c>
      <c r="X79" s="315">
        <f>IF(BN79&gt;0,MAXA(X$7:X78)+1,0)</f>
        <v>72</v>
      </c>
      <c r="Y79" s="315">
        <f>IF(BO79&gt;0,MAXA(Y$7:Y78)+1,0)</f>
        <v>72</v>
      </c>
      <c r="Z79" s="315">
        <f>IF(BP79&gt;0,MAXA(Z$7:Z78)+1,0)</f>
        <v>72</v>
      </c>
      <c r="AA79" s="315">
        <f>IF(BQ79&gt;0,MAXA(AA$7:AA78)+1,0)</f>
        <v>72</v>
      </c>
      <c r="AB79" s="315">
        <f>IF(BR79&gt;0,MAXA(AB$7:AB78)+1,0)</f>
        <v>72</v>
      </c>
      <c r="AC79" s="315">
        <f t="shared" si="34"/>
        <v>1</v>
      </c>
      <c r="AD79" s="315">
        <f t="shared" si="35"/>
        <v>1</v>
      </c>
      <c r="AE79" s="352">
        <f t="shared" si="36"/>
        <v>1</v>
      </c>
      <c r="AF79" s="352">
        <f t="shared" si="37"/>
        <v>0</v>
      </c>
      <c r="AG79" s="352">
        <f>IF(AND(B79&gt;0,AH79=0),COUNTIF(AI$7:AI79,AO79),SUM(AH$7:AH79))</f>
        <v>1</v>
      </c>
      <c r="AH79" s="352">
        <f t="shared" si="38"/>
        <v>0</v>
      </c>
      <c r="AI79" s="352">
        <f t="shared" si="39"/>
        <v>0</v>
      </c>
      <c r="AJ79" s="315">
        <f t="shared" si="32"/>
        <v>73</v>
      </c>
      <c r="AK79" s="364"/>
      <c r="AL79" s="365">
        <f t="shared" si="31"/>
        <v>0</v>
      </c>
      <c r="AM79" s="366" t="str">
        <f>IF(Labour!AY89="","",Labour!AY89)</f>
        <v/>
      </c>
      <c r="AN79" s="372"/>
      <c r="AO79" s="358"/>
      <c r="AP79" s="359"/>
      <c r="AQ79" s="369"/>
      <c r="AR79" s="371"/>
      <c r="AS79" s="370" t="str">
        <f>IF(AM79="","",SUM(Labour!$BF89:$BH89))</f>
        <v/>
      </c>
      <c r="AT79" s="370" t="str">
        <f>IF(AM79="","",SUM(Labour!$BL89:$BN89))</f>
        <v/>
      </c>
      <c r="AU79" s="370" t="str">
        <f>IF(AM79="","",SUM(Labour!$BR89:$BT89))</f>
        <v/>
      </c>
      <c r="AV79" s="370" t="str">
        <f>IF(AM79="","",SUM(Labour!$BR89:$BT89))</f>
        <v/>
      </c>
      <c r="AW79" s="370" t="str">
        <f>IF(AM79="","",SUM(Labour!$CD89:$CF89))</f>
        <v/>
      </c>
      <c r="AX79" s="370" t="str">
        <f>IF(AM79="","",SUM(Labour!$CJ89:$CL89))</f>
        <v/>
      </c>
      <c r="AY79" s="370" t="str">
        <f>IF(AM79="","",SUM(Labour!$CP89:$CR89))</f>
        <v/>
      </c>
      <c r="AZ79" s="370" t="str">
        <f>IF(AM79="","",SUM(Labour!$CV89:$CX89))</f>
        <v/>
      </c>
      <c r="BA79" s="370" t="str">
        <f>IF(AM79="","",SUM(Labour!$DB89:$DD89))</f>
        <v/>
      </c>
      <c r="BB79" s="370" t="str">
        <f>IF(AM79="","",SUM(Labour!$DH89:$DJ89))</f>
        <v/>
      </c>
      <c r="BC79" s="370" t="str">
        <f>IF(AM79="","",SUM(Labour!$DN89:$DP89))</f>
        <v/>
      </c>
      <c r="BD79" s="370" t="str">
        <f>IF(AM79="","",SUM(Labour!$DT89:$DV89))</f>
        <v/>
      </c>
      <c r="BE79" s="370" t="str">
        <f>IF(AM79="","",SUM(Labour!$DZ89:$EB89))</f>
        <v/>
      </c>
      <c r="BF79" s="370" t="str">
        <f>IF(AM79="","",SUM(Labour!$EF89:$EH89))</f>
        <v/>
      </c>
      <c r="BG79" s="370" t="str">
        <f>IF(AM79="","",SUM(Labour!$EL89:$EN89))</f>
        <v/>
      </c>
      <c r="BH79" s="370" t="str">
        <f>IF(AM79="","",SUM(Labour!$ER89:$ET89))</f>
        <v/>
      </c>
      <c r="BI79" s="370" t="str">
        <f>IF(AM79="","",SUM(Labour!$EX89:$EZ89))</f>
        <v/>
      </c>
      <c r="BJ79" s="370" t="str">
        <f>IF(AM79="","",SUM(Labour!$FD89:$FF89))</f>
        <v/>
      </c>
      <c r="BK79" s="370" t="str">
        <f>IF(AM79="","",SUM(Labour!$FJ89:$FL89))</f>
        <v/>
      </c>
      <c r="BL79" s="370" t="str">
        <f>IF(AM79="","",SUM(Labour!$FP89:$FR89))</f>
        <v/>
      </c>
      <c r="BM79" s="370" t="str">
        <f>IF(AM79="","",SUM(Labour!$FV89:$FX89))</f>
        <v/>
      </c>
      <c r="BN79" s="370" t="str">
        <f>IF(AM79="","",SUM(Labour!$GB89:$GD89))</f>
        <v/>
      </c>
      <c r="BO79" s="370" t="str">
        <f>IF(AM79="","",SUM(Labour!$GH89:$GJ89))</f>
        <v/>
      </c>
      <c r="BP79" s="370" t="str">
        <f>IF(AM79="","",SUM(Labour!$GN89:$GP89))</f>
        <v/>
      </c>
      <c r="BQ79" s="370" t="str">
        <f>IF(AM79="","",SUM(Labour!$GT89:$GV89))</f>
        <v/>
      </c>
      <c r="BR79" s="370" t="str">
        <f>IF(AM79="","",SUM(Labour!$GZ89:$HB89))</f>
        <v/>
      </c>
    </row>
    <row r="80" spans="1:70" x14ac:dyDescent="0.25">
      <c r="A80" s="352">
        <f t="shared" si="33"/>
        <v>1</v>
      </c>
      <c r="B80" s="315">
        <f>IF(ISTEXT(AK80),MAXA(B$7:B79)+1,0)</f>
        <v>0</v>
      </c>
      <c r="C80" s="315">
        <f>IF(AS80&gt;0,MAXA(C$7:C79)+1,0)</f>
        <v>73</v>
      </c>
      <c r="D80" s="315">
        <f>IF(AT80&gt;0,MAXA(D$7:D79)+1,0)</f>
        <v>73</v>
      </c>
      <c r="E80" s="315">
        <f>IF(AU80&gt;0,MAXA(E$7:E79)+1,0)</f>
        <v>73</v>
      </c>
      <c r="F80" s="315">
        <f>IF(AV80&gt;0,MAXA(F$7:F79)+1,0)</f>
        <v>73</v>
      </c>
      <c r="G80" s="315">
        <f>IF(AW80&gt;0,MAXA(G$7:G79)+1,0)</f>
        <v>73</v>
      </c>
      <c r="H80" s="315">
        <f>IF(AX80&gt;0,MAXA(H$7:H79)+1,0)</f>
        <v>73</v>
      </c>
      <c r="I80" s="315">
        <f>IF(AY80&gt;0,MAXA(I$7:I79)+1,0)</f>
        <v>73</v>
      </c>
      <c r="J80" s="315">
        <f>IF(AZ80&gt;0,MAXA(J$7:J79)+1,0)</f>
        <v>73</v>
      </c>
      <c r="K80" s="315">
        <f>IF(BA80&gt;0,MAXA(K$7:K79)+1,0)</f>
        <v>73</v>
      </c>
      <c r="L80" s="315">
        <f>IF(BB80&gt;0,MAXA(L$7:L79)+1,0)</f>
        <v>73</v>
      </c>
      <c r="M80" s="315">
        <f>IF(BC80&gt;0,MAXA(M$7:M79)+1,0)</f>
        <v>73</v>
      </c>
      <c r="N80" s="315">
        <f>IF(BD80&gt;0,MAXA(N$7:N79)+1,0)</f>
        <v>73</v>
      </c>
      <c r="O80" s="315">
        <f>IF(BE80&gt;0,MAXA(O$7:O79)+1,0)</f>
        <v>73</v>
      </c>
      <c r="P80" s="315">
        <f>IF(BF80&gt;0,MAXA(P$7:P79)+1,0)</f>
        <v>73</v>
      </c>
      <c r="Q80" s="315">
        <f>IF(BG80&gt;0,MAXA(Q$7:Q79)+1,0)</f>
        <v>73</v>
      </c>
      <c r="R80" s="315">
        <f>IF(BH80&gt;0,MAXA(R$7:R79)+1,0)</f>
        <v>73</v>
      </c>
      <c r="S80" s="315">
        <f>IF(BI80&gt;0,MAXA(S$7:S79)+1,0)</f>
        <v>73</v>
      </c>
      <c r="T80" s="315">
        <f>IF(BJ80&gt;0,MAXA(T$7:T79)+1,0)</f>
        <v>73</v>
      </c>
      <c r="U80" s="315">
        <f>IF(BK80&gt;0,MAXA(U$7:U79)+1,0)</f>
        <v>73</v>
      </c>
      <c r="V80" s="315">
        <f>IF(BL80&gt;0,MAXA(V$7:V79)+1,0)</f>
        <v>73</v>
      </c>
      <c r="W80" s="315">
        <f>IF(BM80&gt;0,MAXA(W$7:W79)+1,0)</f>
        <v>73</v>
      </c>
      <c r="X80" s="315">
        <f>IF(BN80&gt;0,MAXA(X$7:X79)+1,0)</f>
        <v>73</v>
      </c>
      <c r="Y80" s="315">
        <f>IF(BO80&gt;0,MAXA(Y$7:Y79)+1,0)</f>
        <v>73</v>
      </c>
      <c r="Z80" s="315">
        <f>IF(BP80&gt;0,MAXA(Z$7:Z79)+1,0)</f>
        <v>73</v>
      </c>
      <c r="AA80" s="315">
        <f>IF(BQ80&gt;0,MAXA(AA$7:AA79)+1,0)</f>
        <v>73</v>
      </c>
      <c r="AB80" s="315">
        <f>IF(BR80&gt;0,MAXA(AB$7:AB79)+1,0)</f>
        <v>73</v>
      </c>
      <c r="AC80" s="315">
        <f t="shared" si="34"/>
        <v>1</v>
      </c>
      <c r="AD80" s="315">
        <f t="shared" si="35"/>
        <v>1</v>
      </c>
      <c r="AE80" s="352">
        <f t="shared" si="36"/>
        <v>1</v>
      </c>
      <c r="AF80" s="352">
        <f t="shared" si="37"/>
        <v>0</v>
      </c>
      <c r="AG80" s="352">
        <f>IF(AND(B80&gt;0,AH80=0),COUNTIF(AI$7:AI80,AO80),SUM(AH$7:AH80))</f>
        <v>1</v>
      </c>
      <c r="AH80" s="352">
        <f t="shared" si="38"/>
        <v>0</v>
      </c>
      <c r="AI80" s="352">
        <f t="shared" si="39"/>
        <v>0</v>
      </c>
      <c r="AJ80" s="315">
        <f t="shared" si="32"/>
        <v>74</v>
      </c>
      <c r="AK80" s="364"/>
      <c r="AL80" s="365">
        <f t="shared" si="31"/>
        <v>0</v>
      </c>
      <c r="AM80" s="366" t="str">
        <f>IF(Labour!AY90="","",Labour!AY90)</f>
        <v/>
      </c>
      <c r="AN80" s="372"/>
      <c r="AO80" s="358"/>
      <c r="AP80" s="359"/>
      <c r="AQ80" s="369"/>
      <c r="AR80" s="371"/>
      <c r="AS80" s="370" t="str">
        <f>IF(AM80="","",SUM(Labour!$BF90:$BH90))</f>
        <v/>
      </c>
      <c r="AT80" s="370" t="str">
        <f>IF(AM80="","",SUM(Labour!$BL90:$BN90))</f>
        <v/>
      </c>
      <c r="AU80" s="370" t="str">
        <f>IF(AM80="","",SUM(Labour!$BR90:$BT90))</f>
        <v/>
      </c>
      <c r="AV80" s="370" t="str">
        <f>IF(AM80="","",SUM(Labour!$BR90:$BT90))</f>
        <v/>
      </c>
      <c r="AW80" s="370" t="str">
        <f>IF(AM80="","",SUM(Labour!$CD90:$CF90))</f>
        <v/>
      </c>
      <c r="AX80" s="370" t="str">
        <f>IF(AM80="","",SUM(Labour!$CJ90:$CL90))</f>
        <v/>
      </c>
      <c r="AY80" s="370" t="str">
        <f>IF(AM80="","",SUM(Labour!$CP90:$CR90))</f>
        <v/>
      </c>
      <c r="AZ80" s="370" t="str">
        <f>IF(AM80="","",SUM(Labour!$CV90:$CX90))</f>
        <v/>
      </c>
      <c r="BA80" s="370" t="str">
        <f>IF(AM80="","",SUM(Labour!$DB90:$DD90))</f>
        <v/>
      </c>
      <c r="BB80" s="370" t="str">
        <f>IF(AM80="","",SUM(Labour!$DH90:$DJ90))</f>
        <v/>
      </c>
      <c r="BC80" s="370" t="str">
        <f>IF(AM80="","",SUM(Labour!$DN90:$DP90))</f>
        <v/>
      </c>
      <c r="BD80" s="370" t="str">
        <f>IF(AM80="","",SUM(Labour!$DT90:$DV90))</f>
        <v/>
      </c>
      <c r="BE80" s="370" t="str">
        <f>IF(AM80="","",SUM(Labour!$DZ90:$EB90))</f>
        <v/>
      </c>
      <c r="BF80" s="370" t="str">
        <f>IF(AM80="","",SUM(Labour!$EF90:$EH90))</f>
        <v/>
      </c>
      <c r="BG80" s="370" t="str">
        <f>IF(AM80="","",SUM(Labour!$EL90:$EN90))</f>
        <v/>
      </c>
      <c r="BH80" s="370" t="str">
        <f>IF(AM80="","",SUM(Labour!$ER90:$ET90))</f>
        <v/>
      </c>
      <c r="BI80" s="370" t="str">
        <f>IF(AM80="","",SUM(Labour!$EX90:$EZ90))</f>
        <v/>
      </c>
      <c r="BJ80" s="370" t="str">
        <f>IF(AM80="","",SUM(Labour!$FD90:$FF90))</f>
        <v/>
      </c>
      <c r="BK80" s="370" t="str">
        <f>IF(AM80="","",SUM(Labour!$FJ90:$FL90))</f>
        <v/>
      </c>
      <c r="BL80" s="370" t="str">
        <f>IF(AM80="","",SUM(Labour!$FP90:$FR90))</f>
        <v/>
      </c>
      <c r="BM80" s="370" t="str">
        <f>IF(AM80="","",SUM(Labour!$FV90:$FX90))</f>
        <v/>
      </c>
      <c r="BN80" s="370" t="str">
        <f>IF(AM80="","",SUM(Labour!$GB90:$GD90))</f>
        <v/>
      </c>
      <c r="BO80" s="370" t="str">
        <f>IF(AM80="","",SUM(Labour!$GH90:$GJ90))</f>
        <v/>
      </c>
      <c r="BP80" s="370" t="str">
        <f>IF(AM80="","",SUM(Labour!$GN90:$GP90))</f>
        <v/>
      </c>
      <c r="BQ80" s="370" t="str">
        <f>IF(AM80="","",SUM(Labour!$GT90:$GV90))</f>
        <v/>
      </c>
      <c r="BR80" s="370" t="str">
        <f>IF(AM80="","",SUM(Labour!$GZ90:$HB90))</f>
        <v/>
      </c>
    </row>
    <row r="81" spans="1:70" x14ac:dyDescent="0.25">
      <c r="A81" s="352">
        <f t="shared" si="33"/>
        <v>1</v>
      </c>
      <c r="B81" s="315">
        <f>IF(ISTEXT(AK81),MAXA(B$7:B80)+1,0)</f>
        <v>0</v>
      </c>
      <c r="C81" s="315">
        <f>IF(AS81&gt;0,MAXA(C$7:C80)+1,0)</f>
        <v>74</v>
      </c>
      <c r="D81" s="315">
        <f>IF(AT81&gt;0,MAXA(D$7:D80)+1,0)</f>
        <v>74</v>
      </c>
      <c r="E81" s="315">
        <f>IF(AU81&gt;0,MAXA(E$7:E80)+1,0)</f>
        <v>74</v>
      </c>
      <c r="F81" s="315">
        <f>IF(AV81&gt;0,MAXA(F$7:F80)+1,0)</f>
        <v>74</v>
      </c>
      <c r="G81" s="315">
        <f>IF(AW81&gt;0,MAXA(G$7:G80)+1,0)</f>
        <v>74</v>
      </c>
      <c r="H81" s="315">
        <f>IF(AX81&gt;0,MAXA(H$7:H80)+1,0)</f>
        <v>74</v>
      </c>
      <c r="I81" s="315">
        <f>IF(AY81&gt;0,MAXA(I$7:I80)+1,0)</f>
        <v>74</v>
      </c>
      <c r="J81" s="315">
        <f>IF(AZ81&gt;0,MAXA(J$7:J80)+1,0)</f>
        <v>74</v>
      </c>
      <c r="K81" s="315">
        <f>IF(BA81&gt;0,MAXA(K$7:K80)+1,0)</f>
        <v>74</v>
      </c>
      <c r="L81" s="315">
        <f>IF(BB81&gt;0,MAXA(L$7:L80)+1,0)</f>
        <v>74</v>
      </c>
      <c r="M81" s="315">
        <f>IF(BC81&gt;0,MAXA(M$7:M80)+1,0)</f>
        <v>74</v>
      </c>
      <c r="N81" s="315">
        <f>IF(BD81&gt;0,MAXA(N$7:N80)+1,0)</f>
        <v>74</v>
      </c>
      <c r="O81" s="315">
        <f>IF(BE81&gt;0,MAXA(O$7:O80)+1,0)</f>
        <v>74</v>
      </c>
      <c r="P81" s="315">
        <f>IF(BF81&gt;0,MAXA(P$7:P80)+1,0)</f>
        <v>74</v>
      </c>
      <c r="Q81" s="315">
        <f>IF(BG81&gt;0,MAXA(Q$7:Q80)+1,0)</f>
        <v>74</v>
      </c>
      <c r="R81" s="315">
        <f>IF(BH81&gt;0,MAXA(R$7:R80)+1,0)</f>
        <v>74</v>
      </c>
      <c r="S81" s="315">
        <f>IF(BI81&gt;0,MAXA(S$7:S80)+1,0)</f>
        <v>74</v>
      </c>
      <c r="T81" s="315">
        <f>IF(BJ81&gt;0,MAXA(T$7:T80)+1,0)</f>
        <v>74</v>
      </c>
      <c r="U81" s="315">
        <f>IF(BK81&gt;0,MAXA(U$7:U80)+1,0)</f>
        <v>74</v>
      </c>
      <c r="V81" s="315">
        <f>IF(BL81&gt;0,MAXA(V$7:V80)+1,0)</f>
        <v>74</v>
      </c>
      <c r="W81" s="315">
        <f>IF(BM81&gt;0,MAXA(W$7:W80)+1,0)</f>
        <v>74</v>
      </c>
      <c r="X81" s="315">
        <f>IF(BN81&gt;0,MAXA(X$7:X80)+1,0)</f>
        <v>74</v>
      </c>
      <c r="Y81" s="315">
        <f>IF(BO81&gt;0,MAXA(Y$7:Y80)+1,0)</f>
        <v>74</v>
      </c>
      <c r="Z81" s="315">
        <f>IF(BP81&gt;0,MAXA(Z$7:Z80)+1,0)</f>
        <v>74</v>
      </c>
      <c r="AA81" s="315">
        <f>IF(BQ81&gt;0,MAXA(AA$7:AA80)+1,0)</f>
        <v>74</v>
      </c>
      <c r="AB81" s="315">
        <f>IF(BR81&gt;0,MAXA(AB$7:AB80)+1,0)</f>
        <v>74</v>
      </c>
      <c r="AC81" s="315">
        <f t="shared" si="34"/>
        <v>1</v>
      </c>
      <c r="AD81" s="315">
        <f t="shared" si="35"/>
        <v>1</v>
      </c>
      <c r="AE81" s="352">
        <f t="shared" si="36"/>
        <v>1</v>
      </c>
      <c r="AF81" s="352">
        <f t="shared" si="37"/>
        <v>0</v>
      </c>
      <c r="AG81" s="352">
        <f>IF(AND(B81&gt;0,AH81=0),COUNTIF(AI$7:AI81,AO81),SUM(AH$7:AH81))</f>
        <v>1</v>
      </c>
      <c r="AH81" s="352">
        <f t="shared" si="38"/>
        <v>0</v>
      </c>
      <c r="AI81" s="352">
        <f t="shared" si="39"/>
        <v>0</v>
      </c>
      <c r="AJ81" s="315">
        <f t="shared" si="32"/>
        <v>75</v>
      </c>
      <c r="AK81" s="364"/>
      <c r="AL81" s="365">
        <f t="shared" si="31"/>
        <v>0</v>
      </c>
      <c r="AM81" s="366" t="str">
        <f>IF(Labour!AY91="","",Labour!AY91)</f>
        <v/>
      </c>
      <c r="AN81" s="372"/>
      <c r="AO81" s="358"/>
      <c r="AP81" s="359"/>
      <c r="AQ81" s="369"/>
      <c r="AR81" s="371"/>
      <c r="AS81" s="370" t="str">
        <f>IF(AM81="","",SUM(Labour!$BF91:$BH91))</f>
        <v/>
      </c>
      <c r="AT81" s="370" t="str">
        <f>IF(AM81="","",SUM(Labour!$BL91:$BN91))</f>
        <v/>
      </c>
      <c r="AU81" s="370" t="str">
        <f>IF(AM81="","",SUM(Labour!$BR91:$BT91))</f>
        <v/>
      </c>
      <c r="AV81" s="370" t="str">
        <f>IF(AM81="","",SUM(Labour!$BR91:$BT91))</f>
        <v/>
      </c>
      <c r="AW81" s="370" t="str">
        <f>IF(AM81="","",SUM(Labour!$CD91:$CF91))</f>
        <v/>
      </c>
      <c r="AX81" s="370" t="str">
        <f>IF(AM81="","",SUM(Labour!$CJ91:$CL91))</f>
        <v/>
      </c>
      <c r="AY81" s="370" t="str">
        <f>IF(AM81="","",SUM(Labour!$CP91:$CR91))</f>
        <v/>
      </c>
      <c r="AZ81" s="370" t="str">
        <f>IF(AM81="","",SUM(Labour!$CV91:$CX91))</f>
        <v/>
      </c>
      <c r="BA81" s="370" t="str">
        <f>IF(AM81="","",SUM(Labour!$DB91:$DD91))</f>
        <v/>
      </c>
      <c r="BB81" s="370" t="str">
        <f>IF(AM81="","",SUM(Labour!$DH91:$DJ91))</f>
        <v/>
      </c>
      <c r="BC81" s="370" t="str">
        <f>IF(AM81="","",SUM(Labour!$DN91:$DP91))</f>
        <v/>
      </c>
      <c r="BD81" s="370" t="str">
        <f>IF(AM81="","",SUM(Labour!$DT91:$DV91))</f>
        <v/>
      </c>
      <c r="BE81" s="370" t="str">
        <f>IF(AM81="","",SUM(Labour!$DZ91:$EB91))</f>
        <v/>
      </c>
      <c r="BF81" s="370" t="str">
        <f>IF(AM81="","",SUM(Labour!$EF91:$EH91))</f>
        <v/>
      </c>
      <c r="BG81" s="370" t="str">
        <f>IF(AM81="","",SUM(Labour!$EL91:$EN91))</f>
        <v/>
      </c>
      <c r="BH81" s="370" t="str">
        <f>IF(AM81="","",SUM(Labour!$ER91:$ET91))</f>
        <v/>
      </c>
      <c r="BI81" s="370" t="str">
        <f>IF(AM81="","",SUM(Labour!$EX91:$EZ91))</f>
        <v/>
      </c>
      <c r="BJ81" s="370" t="str">
        <f>IF(AM81="","",SUM(Labour!$FD91:$FF91))</f>
        <v/>
      </c>
      <c r="BK81" s="370" t="str">
        <f>IF(AM81="","",SUM(Labour!$FJ91:$FL91))</f>
        <v/>
      </c>
      <c r="BL81" s="370" t="str">
        <f>IF(AM81="","",SUM(Labour!$FP91:$FR91))</f>
        <v/>
      </c>
      <c r="BM81" s="370" t="str">
        <f>IF(AM81="","",SUM(Labour!$FV91:$FX91))</f>
        <v/>
      </c>
      <c r="BN81" s="370" t="str">
        <f>IF(AM81="","",SUM(Labour!$GB91:$GD91))</f>
        <v/>
      </c>
      <c r="BO81" s="370" t="str">
        <f>IF(AM81="","",SUM(Labour!$GH91:$GJ91))</f>
        <v/>
      </c>
      <c r="BP81" s="370" t="str">
        <f>IF(AM81="","",SUM(Labour!$GN91:$GP91))</f>
        <v/>
      </c>
      <c r="BQ81" s="370" t="str">
        <f>IF(AM81="","",SUM(Labour!$GT91:$GV91))</f>
        <v/>
      </c>
      <c r="BR81" s="370" t="str">
        <f>IF(AM81="","",SUM(Labour!$GZ91:$HB91))</f>
        <v/>
      </c>
    </row>
    <row r="82" spans="1:70" x14ac:dyDescent="0.25">
      <c r="A82" s="352">
        <f t="shared" si="33"/>
        <v>1</v>
      </c>
      <c r="B82" s="315">
        <f>IF(ISTEXT(AK82),MAXA(B$7:B81)+1,0)</f>
        <v>0</v>
      </c>
      <c r="C82" s="315">
        <f>IF(AS82&gt;0,MAXA(C$7:C81)+1,0)</f>
        <v>75</v>
      </c>
      <c r="D82" s="315">
        <f>IF(AT82&gt;0,MAXA(D$7:D81)+1,0)</f>
        <v>75</v>
      </c>
      <c r="E82" s="315">
        <f>IF(AU82&gt;0,MAXA(E$7:E81)+1,0)</f>
        <v>75</v>
      </c>
      <c r="F82" s="315">
        <f>IF(AV82&gt;0,MAXA(F$7:F81)+1,0)</f>
        <v>75</v>
      </c>
      <c r="G82" s="315">
        <f>IF(AW82&gt;0,MAXA(G$7:G81)+1,0)</f>
        <v>75</v>
      </c>
      <c r="H82" s="315">
        <f>IF(AX82&gt;0,MAXA(H$7:H81)+1,0)</f>
        <v>75</v>
      </c>
      <c r="I82" s="315">
        <f>IF(AY82&gt;0,MAXA(I$7:I81)+1,0)</f>
        <v>75</v>
      </c>
      <c r="J82" s="315">
        <f>IF(AZ82&gt;0,MAXA(J$7:J81)+1,0)</f>
        <v>75</v>
      </c>
      <c r="K82" s="315">
        <f>IF(BA82&gt;0,MAXA(K$7:K81)+1,0)</f>
        <v>75</v>
      </c>
      <c r="L82" s="315">
        <f>IF(BB82&gt;0,MAXA(L$7:L81)+1,0)</f>
        <v>75</v>
      </c>
      <c r="M82" s="315">
        <f>IF(BC82&gt;0,MAXA(M$7:M81)+1,0)</f>
        <v>75</v>
      </c>
      <c r="N82" s="315">
        <f>IF(BD82&gt;0,MAXA(N$7:N81)+1,0)</f>
        <v>75</v>
      </c>
      <c r="O82" s="315">
        <f>IF(BE82&gt;0,MAXA(O$7:O81)+1,0)</f>
        <v>75</v>
      </c>
      <c r="P82" s="315">
        <f>IF(BF82&gt;0,MAXA(P$7:P81)+1,0)</f>
        <v>75</v>
      </c>
      <c r="Q82" s="315">
        <f>IF(BG82&gt;0,MAXA(Q$7:Q81)+1,0)</f>
        <v>75</v>
      </c>
      <c r="R82" s="315">
        <f>IF(BH82&gt;0,MAXA(R$7:R81)+1,0)</f>
        <v>75</v>
      </c>
      <c r="S82" s="315">
        <f>IF(BI82&gt;0,MAXA(S$7:S81)+1,0)</f>
        <v>75</v>
      </c>
      <c r="T82" s="315">
        <f>IF(BJ82&gt;0,MAXA(T$7:T81)+1,0)</f>
        <v>75</v>
      </c>
      <c r="U82" s="315">
        <f>IF(BK82&gt;0,MAXA(U$7:U81)+1,0)</f>
        <v>75</v>
      </c>
      <c r="V82" s="315">
        <f>IF(BL82&gt;0,MAXA(V$7:V81)+1,0)</f>
        <v>75</v>
      </c>
      <c r="W82" s="315">
        <f>IF(BM82&gt;0,MAXA(W$7:W81)+1,0)</f>
        <v>75</v>
      </c>
      <c r="X82" s="315">
        <f>IF(BN82&gt;0,MAXA(X$7:X81)+1,0)</f>
        <v>75</v>
      </c>
      <c r="Y82" s="315">
        <f>IF(BO82&gt;0,MAXA(Y$7:Y81)+1,0)</f>
        <v>75</v>
      </c>
      <c r="Z82" s="315">
        <f>IF(BP82&gt;0,MAXA(Z$7:Z81)+1,0)</f>
        <v>75</v>
      </c>
      <c r="AA82" s="315">
        <f>IF(BQ82&gt;0,MAXA(AA$7:AA81)+1,0)</f>
        <v>75</v>
      </c>
      <c r="AB82" s="315">
        <f>IF(BR82&gt;0,MAXA(AB$7:AB81)+1,0)</f>
        <v>75</v>
      </c>
      <c r="AC82" s="315">
        <f t="shared" si="34"/>
        <v>1</v>
      </c>
      <c r="AD82" s="315">
        <f t="shared" si="35"/>
        <v>1</v>
      </c>
      <c r="AE82" s="352">
        <f t="shared" si="36"/>
        <v>1</v>
      </c>
      <c r="AF82" s="352">
        <f t="shared" si="37"/>
        <v>0</v>
      </c>
      <c r="AG82" s="352">
        <f>IF(AND(B82&gt;0,AH82=0),COUNTIF(AI$7:AI82,AO82),SUM(AH$7:AH82))</f>
        <v>1</v>
      </c>
      <c r="AH82" s="352">
        <f t="shared" si="38"/>
        <v>0</v>
      </c>
      <c r="AI82" s="352">
        <f t="shared" si="39"/>
        <v>0</v>
      </c>
      <c r="AJ82" s="315">
        <f t="shared" si="32"/>
        <v>76</v>
      </c>
      <c r="AK82" s="364"/>
      <c r="AL82" s="365">
        <f t="shared" si="31"/>
        <v>0</v>
      </c>
      <c r="AM82" s="366" t="str">
        <f>IF(Labour!AY92="","",Labour!AY92)</f>
        <v/>
      </c>
      <c r="AN82" s="372"/>
      <c r="AO82" s="368"/>
      <c r="AP82" s="359"/>
      <c r="AQ82" s="369"/>
      <c r="AR82" s="371"/>
      <c r="AS82" s="370" t="str">
        <f>IF(AM82="","",SUM(Labour!$BF92:$BH92))</f>
        <v/>
      </c>
      <c r="AT82" s="370" t="str">
        <f>IF(AM82="","",SUM(Labour!$BL92:$BN92))</f>
        <v/>
      </c>
      <c r="AU82" s="370" t="str">
        <f>IF(AM82="","",SUM(Labour!$BR92:$BT92))</f>
        <v/>
      </c>
      <c r="AV82" s="370" t="str">
        <f>IF(AM82="","",SUM(Labour!$BR92:$BT92))</f>
        <v/>
      </c>
      <c r="AW82" s="370" t="str">
        <f>IF(AM82="","",SUM(Labour!$CD92:$CF92))</f>
        <v/>
      </c>
      <c r="AX82" s="370" t="str">
        <f>IF(AM82="","",SUM(Labour!$CJ92:$CL92))</f>
        <v/>
      </c>
      <c r="AY82" s="370" t="str">
        <f>IF(AM82="","",SUM(Labour!$CP92:$CR92))</f>
        <v/>
      </c>
      <c r="AZ82" s="370" t="str">
        <f>IF(AM82="","",SUM(Labour!$CV92:$CX92))</f>
        <v/>
      </c>
      <c r="BA82" s="370" t="str">
        <f>IF(AM82="","",SUM(Labour!$DB92:$DD92))</f>
        <v/>
      </c>
      <c r="BB82" s="370" t="str">
        <f>IF(AM82="","",SUM(Labour!$DH92:$DJ92))</f>
        <v/>
      </c>
      <c r="BC82" s="370" t="str">
        <f>IF(AM82="","",SUM(Labour!$DN92:$DP92))</f>
        <v/>
      </c>
      <c r="BD82" s="370" t="str">
        <f>IF(AM82="","",SUM(Labour!$DT92:$DV92))</f>
        <v/>
      </c>
      <c r="BE82" s="370" t="str">
        <f>IF(AM82="","",SUM(Labour!$DZ92:$EB92))</f>
        <v/>
      </c>
      <c r="BF82" s="370" t="str">
        <f>IF(AM82="","",SUM(Labour!$EF92:$EH92))</f>
        <v/>
      </c>
      <c r="BG82" s="370" t="str">
        <f>IF(AM82="","",SUM(Labour!$EL92:$EN92))</f>
        <v/>
      </c>
      <c r="BH82" s="370" t="str">
        <f>IF(AM82="","",SUM(Labour!$ER92:$ET92))</f>
        <v/>
      </c>
      <c r="BI82" s="370" t="str">
        <f>IF(AM82="","",SUM(Labour!$EX92:$EZ92))</f>
        <v/>
      </c>
      <c r="BJ82" s="370" t="str">
        <f>IF(AM82="","",SUM(Labour!$FD92:$FF92))</f>
        <v/>
      </c>
      <c r="BK82" s="370" t="str">
        <f>IF(AM82="","",SUM(Labour!$FJ92:$FL92))</f>
        <v/>
      </c>
      <c r="BL82" s="370" t="str">
        <f>IF(AM82="","",SUM(Labour!$FP92:$FR92))</f>
        <v/>
      </c>
      <c r="BM82" s="370" t="str">
        <f>IF(AM82="","",SUM(Labour!$FV92:$FX92))</f>
        <v/>
      </c>
      <c r="BN82" s="370" t="str">
        <f>IF(AM82="","",SUM(Labour!$GB92:$GD92))</f>
        <v/>
      </c>
      <c r="BO82" s="370" t="str">
        <f>IF(AM82="","",SUM(Labour!$GH92:$GJ92))</f>
        <v/>
      </c>
      <c r="BP82" s="370" t="str">
        <f>IF(AM82="","",SUM(Labour!$GN92:$GP92))</f>
        <v/>
      </c>
      <c r="BQ82" s="370" t="str">
        <f>IF(AM82="","",SUM(Labour!$GT92:$GV92))</f>
        <v/>
      </c>
      <c r="BR82" s="370" t="str">
        <f>IF(AM82="","",SUM(Labour!$GZ92:$HB92))</f>
        <v/>
      </c>
    </row>
    <row r="83" spans="1:70" x14ac:dyDescent="0.25">
      <c r="A83" s="352">
        <f t="shared" si="33"/>
        <v>1</v>
      </c>
      <c r="B83" s="315">
        <f>IF(ISTEXT(AK83),MAXA(B$7:B82)+1,0)</f>
        <v>0</v>
      </c>
      <c r="C83" s="315">
        <f>IF(AS83&gt;0,MAXA(C$7:C82)+1,0)</f>
        <v>76</v>
      </c>
      <c r="D83" s="315">
        <f>IF(AT83&gt;0,MAXA(D$7:D82)+1,0)</f>
        <v>76</v>
      </c>
      <c r="E83" s="315">
        <f>IF(AU83&gt;0,MAXA(E$7:E82)+1,0)</f>
        <v>76</v>
      </c>
      <c r="F83" s="315">
        <f>IF(AV83&gt;0,MAXA(F$7:F82)+1,0)</f>
        <v>76</v>
      </c>
      <c r="G83" s="315">
        <f>IF(AW83&gt;0,MAXA(G$7:G82)+1,0)</f>
        <v>76</v>
      </c>
      <c r="H83" s="315">
        <f>IF(AX83&gt;0,MAXA(H$7:H82)+1,0)</f>
        <v>76</v>
      </c>
      <c r="I83" s="315">
        <f>IF(AY83&gt;0,MAXA(I$7:I82)+1,0)</f>
        <v>76</v>
      </c>
      <c r="J83" s="315">
        <f>IF(AZ83&gt;0,MAXA(J$7:J82)+1,0)</f>
        <v>76</v>
      </c>
      <c r="K83" s="315">
        <f>IF(BA83&gt;0,MAXA(K$7:K82)+1,0)</f>
        <v>76</v>
      </c>
      <c r="L83" s="315">
        <f>IF(BB83&gt;0,MAXA(L$7:L82)+1,0)</f>
        <v>76</v>
      </c>
      <c r="M83" s="315">
        <f>IF(BC83&gt;0,MAXA(M$7:M82)+1,0)</f>
        <v>76</v>
      </c>
      <c r="N83" s="315">
        <f>IF(BD83&gt;0,MAXA(N$7:N82)+1,0)</f>
        <v>76</v>
      </c>
      <c r="O83" s="315">
        <f>IF(BE83&gt;0,MAXA(O$7:O82)+1,0)</f>
        <v>76</v>
      </c>
      <c r="P83" s="315">
        <f>IF(BF83&gt;0,MAXA(P$7:P82)+1,0)</f>
        <v>76</v>
      </c>
      <c r="Q83" s="315">
        <f>IF(BG83&gt;0,MAXA(Q$7:Q82)+1,0)</f>
        <v>76</v>
      </c>
      <c r="R83" s="315">
        <f>IF(BH83&gt;0,MAXA(R$7:R82)+1,0)</f>
        <v>76</v>
      </c>
      <c r="S83" s="315">
        <f>IF(BI83&gt;0,MAXA(S$7:S82)+1,0)</f>
        <v>76</v>
      </c>
      <c r="T83" s="315">
        <f>IF(BJ83&gt;0,MAXA(T$7:T82)+1,0)</f>
        <v>76</v>
      </c>
      <c r="U83" s="315">
        <f>IF(BK83&gt;0,MAXA(U$7:U82)+1,0)</f>
        <v>76</v>
      </c>
      <c r="V83" s="315">
        <f>IF(BL83&gt;0,MAXA(V$7:V82)+1,0)</f>
        <v>76</v>
      </c>
      <c r="W83" s="315">
        <f>IF(BM83&gt;0,MAXA(W$7:W82)+1,0)</f>
        <v>76</v>
      </c>
      <c r="X83" s="315">
        <f>IF(BN83&gt;0,MAXA(X$7:X82)+1,0)</f>
        <v>76</v>
      </c>
      <c r="Y83" s="315">
        <f>IF(BO83&gt;0,MAXA(Y$7:Y82)+1,0)</f>
        <v>76</v>
      </c>
      <c r="Z83" s="315">
        <f>IF(BP83&gt;0,MAXA(Z$7:Z82)+1,0)</f>
        <v>76</v>
      </c>
      <c r="AA83" s="315">
        <f>IF(BQ83&gt;0,MAXA(AA$7:AA82)+1,0)</f>
        <v>76</v>
      </c>
      <c r="AB83" s="315">
        <f>IF(BR83&gt;0,MAXA(AB$7:AB82)+1,0)</f>
        <v>76</v>
      </c>
      <c r="AC83" s="315">
        <f t="shared" si="34"/>
        <v>1</v>
      </c>
      <c r="AD83" s="315">
        <f t="shared" si="35"/>
        <v>1</v>
      </c>
      <c r="AE83" s="352">
        <f t="shared" si="36"/>
        <v>1</v>
      </c>
      <c r="AF83" s="352">
        <f t="shared" si="37"/>
        <v>0</v>
      </c>
      <c r="AG83" s="352">
        <f>IF(AND(B83&gt;0,AH83=0),COUNTIF(AI$7:AI83,AO83),SUM(AH$7:AH83))</f>
        <v>1</v>
      </c>
      <c r="AH83" s="352">
        <f t="shared" si="38"/>
        <v>0</v>
      </c>
      <c r="AI83" s="352">
        <f t="shared" si="39"/>
        <v>0</v>
      </c>
      <c r="AJ83" s="315">
        <f t="shared" si="32"/>
        <v>77</v>
      </c>
      <c r="AK83" s="364"/>
      <c r="AL83" s="365">
        <f t="shared" si="31"/>
        <v>0</v>
      </c>
      <c r="AM83" s="366" t="str">
        <f>IF(Labour!AY93="","",Labour!AY93)</f>
        <v/>
      </c>
      <c r="AN83" s="372"/>
      <c r="AO83" s="358"/>
      <c r="AP83" s="359"/>
      <c r="AQ83" s="369"/>
      <c r="AR83" s="371"/>
      <c r="AS83" s="370" t="str">
        <f>IF(AM83="","",SUM(Labour!$BF93:$BH93))</f>
        <v/>
      </c>
      <c r="AT83" s="370" t="str">
        <f>IF(AM83="","",SUM(Labour!$BL93:$BN93))</f>
        <v/>
      </c>
      <c r="AU83" s="370" t="str">
        <f>IF(AM83="","",SUM(Labour!$BR93:$BT93))</f>
        <v/>
      </c>
      <c r="AV83" s="370" t="str">
        <f>IF(AM83="","",SUM(Labour!$BR93:$BT93))</f>
        <v/>
      </c>
      <c r="AW83" s="370" t="str">
        <f>IF(AM83="","",SUM(Labour!$CD93:$CF93))</f>
        <v/>
      </c>
      <c r="AX83" s="370" t="str">
        <f>IF(AM83="","",SUM(Labour!$CJ93:$CL93))</f>
        <v/>
      </c>
      <c r="AY83" s="370" t="str">
        <f>IF(AM83="","",SUM(Labour!$CP93:$CR93))</f>
        <v/>
      </c>
      <c r="AZ83" s="370" t="str">
        <f>IF(AM83="","",SUM(Labour!$CV93:$CX93))</f>
        <v/>
      </c>
      <c r="BA83" s="370" t="str">
        <f>IF(AM83="","",SUM(Labour!$DB93:$DD93))</f>
        <v/>
      </c>
      <c r="BB83" s="370" t="str">
        <f>IF(AM83="","",SUM(Labour!$DH93:$DJ93))</f>
        <v/>
      </c>
      <c r="BC83" s="370" t="str">
        <f>IF(AM83="","",SUM(Labour!$DN93:$DP93))</f>
        <v/>
      </c>
      <c r="BD83" s="370" t="str">
        <f>IF(AM83="","",SUM(Labour!$DT93:$DV93))</f>
        <v/>
      </c>
      <c r="BE83" s="370" t="str">
        <f>IF(AM83="","",SUM(Labour!$DZ93:$EB93))</f>
        <v/>
      </c>
      <c r="BF83" s="370" t="str">
        <f>IF(AM83="","",SUM(Labour!$EF93:$EH93))</f>
        <v/>
      </c>
      <c r="BG83" s="370" t="str">
        <f>IF(AM83="","",SUM(Labour!$EL93:$EN93))</f>
        <v/>
      </c>
      <c r="BH83" s="370" t="str">
        <f>IF(AM83="","",SUM(Labour!$ER93:$ET93))</f>
        <v/>
      </c>
      <c r="BI83" s="370" t="str">
        <f>IF(AM83="","",SUM(Labour!$EX93:$EZ93))</f>
        <v/>
      </c>
      <c r="BJ83" s="370" t="str">
        <f>IF(AM83="","",SUM(Labour!$FD93:$FF93))</f>
        <v/>
      </c>
      <c r="BK83" s="370" t="str">
        <f>IF(AM83="","",SUM(Labour!$FJ93:$FL93))</f>
        <v/>
      </c>
      <c r="BL83" s="370" t="str">
        <f>IF(AM83="","",SUM(Labour!$FP93:$FR93))</f>
        <v/>
      </c>
      <c r="BM83" s="370" t="str">
        <f>IF(AM83="","",SUM(Labour!$FV93:$FX93))</f>
        <v/>
      </c>
      <c r="BN83" s="370" t="str">
        <f>IF(AM83="","",SUM(Labour!$GB93:$GD93))</f>
        <v/>
      </c>
      <c r="BO83" s="370" t="str">
        <f>IF(AM83="","",SUM(Labour!$GH93:$GJ93))</f>
        <v/>
      </c>
      <c r="BP83" s="370" t="str">
        <f>IF(AM83="","",SUM(Labour!$GN93:$GP93))</f>
        <v/>
      </c>
      <c r="BQ83" s="370" t="str">
        <f>IF(AM83="","",SUM(Labour!$GT93:$GV93))</f>
        <v/>
      </c>
      <c r="BR83" s="370" t="str">
        <f>IF(AM83="","",SUM(Labour!$GZ93:$HB93))</f>
        <v/>
      </c>
    </row>
    <row r="84" spans="1:70" x14ac:dyDescent="0.25">
      <c r="A84" s="352">
        <f t="shared" si="33"/>
        <v>1</v>
      </c>
      <c r="B84" s="315">
        <f>IF(ISTEXT(AK84),MAXA(B$7:B83)+1,0)</f>
        <v>0</v>
      </c>
      <c r="C84" s="315">
        <f>IF(AS84&gt;0,MAXA(C$7:C83)+1,0)</f>
        <v>77</v>
      </c>
      <c r="D84" s="315">
        <f>IF(AT84&gt;0,MAXA(D$7:D83)+1,0)</f>
        <v>77</v>
      </c>
      <c r="E84" s="315">
        <f>IF(AU84&gt;0,MAXA(E$7:E83)+1,0)</f>
        <v>77</v>
      </c>
      <c r="F84" s="315">
        <f>IF(AV84&gt;0,MAXA(F$7:F83)+1,0)</f>
        <v>77</v>
      </c>
      <c r="G84" s="315">
        <f>IF(AW84&gt;0,MAXA(G$7:G83)+1,0)</f>
        <v>77</v>
      </c>
      <c r="H84" s="315">
        <f>IF(AX84&gt;0,MAXA(H$7:H83)+1,0)</f>
        <v>77</v>
      </c>
      <c r="I84" s="315">
        <f>IF(AY84&gt;0,MAXA(I$7:I83)+1,0)</f>
        <v>77</v>
      </c>
      <c r="J84" s="315">
        <f>IF(AZ84&gt;0,MAXA(J$7:J83)+1,0)</f>
        <v>77</v>
      </c>
      <c r="K84" s="315">
        <f>IF(BA84&gt;0,MAXA(K$7:K83)+1,0)</f>
        <v>77</v>
      </c>
      <c r="L84" s="315">
        <f>IF(BB84&gt;0,MAXA(L$7:L83)+1,0)</f>
        <v>77</v>
      </c>
      <c r="M84" s="315">
        <f>IF(BC84&gt;0,MAXA(M$7:M83)+1,0)</f>
        <v>77</v>
      </c>
      <c r="N84" s="315">
        <f>IF(BD84&gt;0,MAXA(N$7:N83)+1,0)</f>
        <v>77</v>
      </c>
      <c r="O84" s="315">
        <f>IF(BE84&gt;0,MAXA(O$7:O83)+1,0)</f>
        <v>77</v>
      </c>
      <c r="P84" s="315">
        <f>IF(BF84&gt;0,MAXA(P$7:P83)+1,0)</f>
        <v>77</v>
      </c>
      <c r="Q84" s="315">
        <f>IF(BG84&gt;0,MAXA(Q$7:Q83)+1,0)</f>
        <v>77</v>
      </c>
      <c r="R84" s="315">
        <f>IF(BH84&gt;0,MAXA(R$7:R83)+1,0)</f>
        <v>77</v>
      </c>
      <c r="S84" s="315">
        <f>IF(BI84&gt;0,MAXA(S$7:S83)+1,0)</f>
        <v>77</v>
      </c>
      <c r="T84" s="315">
        <f>IF(BJ84&gt;0,MAXA(T$7:T83)+1,0)</f>
        <v>77</v>
      </c>
      <c r="U84" s="315">
        <f>IF(BK84&gt;0,MAXA(U$7:U83)+1,0)</f>
        <v>77</v>
      </c>
      <c r="V84" s="315">
        <f>IF(BL84&gt;0,MAXA(V$7:V83)+1,0)</f>
        <v>77</v>
      </c>
      <c r="W84" s="315">
        <f>IF(BM84&gt;0,MAXA(W$7:W83)+1,0)</f>
        <v>77</v>
      </c>
      <c r="X84" s="315">
        <f>IF(BN84&gt;0,MAXA(X$7:X83)+1,0)</f>
        <v>77</v>
      </c>
      <c r="Y84" s="315">
        <f>IF(BO84&gt;0,MAXA(Y$7:Y83)+1,0)</f>
        <v>77</v>
      </c>
      <c r="Z84" s="315">
        <f>IF(BP84&gt;0,MAXA(Z$7:Z83)+1,0)</f>
        <v>77</v>
      </c>
      <c r="AA84" s="315">
        <f>IF(BQ84&gt;0,MAXA(AA$7:AA83)+1,0)</f>
        <v>77</v>
      </c>
      <c r="AB84" s="315">
        <f>IF(BR84&gt;0,MAXA(AB$7:AB83)+1,0)</f>
        <v>77</v>
      </c>
      <c r="AC84" s="315">
        <f t="shared" si="34"/>
        <v>1</v>
      </c>
      <c r="AD84" s="315">
        <f t="shared" si="35"/>
        <v>1</v>
      </c>
      <c r="AE84" s="352">
        <f t="shared" si="36"/>
        <v>1</v>
      </c>
      <c r="AF84" s="352">
        <f t="shared" si="37"/>
        <v>0</v>
      </c>
      <c r="AG84" s="352">
        <f>IF(AND(B84&gt;0,AH84=0),COUNTIF(AI$7:AI84,AO84),SUM(AH$7:AH84))</f>
        <v>1</v>
      </c>
      <c r="AH84" s="352">
        <f t="shared" si="38"/>
        <v>0</v>
      </c>
      <c r="AI84" s="352">
        <f t="shared" si="39"/>
        <v>0</v>
      </c>
      <c r="AJ84" s="315">
        <f t="shared" si="32"/>
        <v>78</v>
      </c>
      <c r="AK84" s="364"/>
      <c r="AL84" s="365">
        <f t="shared" si="31"/>
        <v>0</v>
      </c>
      <c r="AM84" s="366" t="str">
        <f>IF(Labour!AY94="","",Labour!AY94)</f>
        <v/>
      </c>
      <c r="AN84" s="372"/>
      <c r="AO84" s="358"/>
      <c r="AP84" s="359"/>
      <c r="AQ84" s="369"/>
      <c r="AR84" s="371"/>
      <c r="AS84" s="370" t="str">
        <f>IF(AM84="","",SUM(Labour!$BF94:$BH94))</f>
        <v/>
      </c>
      <c r="AT84" s="370" t="str">
        <f>IF(AM84="","",SUM(Labour!$BL94:$BN94))</f>
        <v/>
      </c>
      <c r="AU84" s="370" t="str">
        <f>IF(AM84="","",SUM(Labour!$BR94:$BT94))</f>
        <v/>
      </c>
      <c r="AV84" s="370" t="str">
        <f>IF(AM84="","",SUM(Labour!$BR94:$BT94))</f>
        <v/>
      </c>
      <c r="AW84" s="370" t="str">
        <f>IF(AM84="","",SUM(Labour!$CD94:$CF94))</f>
        <v/>
      </c>
      <c r="AX84" s="370" t="str">
        <f>IF(AM84="","",SUM(Labour!$CJ94:$CL94))</f>
        <v/>
      </c>
      <c r="AY84" s="370" t="str">
        <f>IF(AM84="","",SUM(Labour!$CP94:$CR94))</f>
        <v/>
      </c>
      <c r="AZ84" s="370" t="str">
        <f>IF(AM84="","",SUM(Labour!$CV94:$CX94))</f>
        <v/>
      </c>
      <c r="BA84" s="370" t="str">
        <f>IF(AM84="","",SUM(Labour!$DB94:$DD94))</f>
        <v/>
      </c>
      <c r="BB84" s="370" t="str">
        <f>IF(AM84="","",SUM(Labour!$DH94:$DJ94))</f>
        <v/>
      </c>
      <c r="BC84" s="370" t="str">
        <f>IF(AM84="","",SUM(Labour!$DN94:$DP94))</f>
        <v/>
      </c>
      <c r="BD84" s="370" t="str">
        <f>IF(AM84="","",SUM(Labour!$DT94:$DV94))</f>
        <v/>
      </c>
      <c r="BE84" s="370" t="str">
        <f>IF(AM84="","",SUM(Labour!$DZ94:$EB94))</f>
        <v/>
      </c>
      <c r="BF84" s="370" t="str">
        <f>IF(AM84="","",SUM(Labour!$EF94:$EH94))</f>
        <v/>
      </c>
      <c r="BG84" s="370" t="str">
        <f>IF(AM84="","",SUM(Labour!$EL94:$EN94))</f>
        <v/>
      </c>
      <c r="BH84" s="370" t="str">
        <f>IF(AM84="","",SUM(Labour!$ER94:$ET94))</f>
        <v/>
      </c>
      <c r="BI84" s="370" t="str">
        <f>IF(AM84="","",SUM(Labour!$EX94:$EZ94))</f>
        <v/>
      </c>
      <c r="BJ84" s="370" t="str">
        <f>IF(AM84="","",SUM(Labour!$FD94:$FF94))</f>
        <v/>
      </c>
      <c r="BK84" s="370" t="str">
        <f>IF(AM84="","",SUM(Labour!$FJ94:$FL94))</f>
        <v/>
      </c>
      <c r="BL84" s="370" t="str">
        <f>IF(AM84="","",SUM(Labour!$FP94:$FR94))</f>
        <v/>
      </c>
      <c r="BM84" s="370" t="str">
        <f>IF(AM84="","",SUM(Labour!$FV94:$FX94))</f>
        <v/>
      </c>
      <c r="BN84" s="370" t="str">
        <f>IF(AM84="","",SUM(Labour!$GB94:$GD94))</f>
        <v/>
      </c>
      <c r="BO84" s="370" t="str">
        <f>IF(AM84="","",SUM(Labour!$GH94:$GJ94))</f>
        <v/>
      </c>
      <c r="BP84" s="370" t="str">
        <f>IF(AM84="","",SUM(Labour!$GN94:$GP94))</f>
        <v/>
      </c>
      <c r="BQ84" s="370" t="str">
        <f>IF(AM84="","",SUM(Labour!$GT94:$GV94))</f>
        <v/>
      </c>
      <c r="BR84" s="370" t="str">
        <f>IF(AM84="","",SUM(Labour!$GZ94:$HB94))</f>
        <v/>
      </c>
    </row>
    <row r="85" spans="1:70" x14ac:dyDescent="0.25">
      <c r="A85" s="352">
        <f t="shared" si="33"/>
        <v>1</v>
      </c>
      <c r="B85" s="315">
        <f>IF(ISTEXT(AK85),MAXA(B$7:B84)+1,0)</f>
        <v>0</v>
      </c>
      <c r="C85" s="315">
        <f>IF(AS85&gt;0,MAXA(C$7:C84)+1,0)</f>
        <v>78</v>
      </c>
      <c r="D85" s="315">
        <f>IF(AT85&gt;0,MAXA(D$7:D84)+1,0)</f>
        <v>78</v>
      </c>
      <c r="E85" s="315">
        <f>IF(AU85&gt;0,MAXA(E$7:E84)+1,0)</f>
        <v>78</v>
      </c>
      <c r="F85" s="315">
        <f>IF(AV85&gt;0,MAXA(F$7:F84)+1,0)</f>
        <v>78</v>
      </c>
      <c r="G85" s="315">
        <f>IF(AW85&gt;0,MAXA(G$7:G84)+1,0)</f>
        <v>78</v>
      </c>
      <c r="H85" s="315">
        <f>IF(AX85&gt;0,MAXA(H$7:H84)+1,0)</f>
        <v>78</v>
      </c>
      <c r="I85" s="315">
        <f>IF(AY85&gt;0,MAXA(I$7:I84)+1,0)</f>
        <v>78</v>
      </c>
      <c r="J85" s="315">
        <f>IF(AZ85&gt;0,MAXA(J$7:J84)+1,0)</f>
        <v>78</v>
      </c>
      <c r="K85" s="315">
        <f>IF(BA85&gt;0,MAXA(K$7:K84)+1,0)</f>
        <v>78</v>
      </c>
      <c r="L85" s="315">
        <f>IF(BB85&gt;0,MAXA(L$7:L84)+1,0)</f>
        <v>78</v>
      </c>
      <c r="M85" s="315">
        <f>IF(BC85&gt;0,MAXA(M$7:M84)+1,0)</f>
        <v>78</v>
      </c>
      <c r="N85" s="315">
        <f>IF(BD85&gt;0,MAXA(N$7:N84)+1,0)</f>
        <v>78</v>
      </c>
      <c r="O85" s="315">
        <f>IF(BE85&gt;0,MAXA(O$7:O84)+1,0)</f>
        <v>78</v>
      </c>
      <c r="P85" s="315">
        <f>IF(BF85&gt;0,MAXA(P$7:P84)+1,0)</f>
        <v>78</v>
      </c>
      <c r="Q85" s="315">
        <f>IF(BG85&gt;0,MAXA(Q$7:Q84)+1,0)</f>
        <v>78</v>
      </c>
      <c r="R85" s="315">
        <f>IF(BH85&gt;0,MAXA(R$7:R84)+1,0)</f>
        <v>78</v>
      </c>
      <c r="S85" s="315">
        <f>IF(BI85&gt;0,MAXA(S$7:S84)+1,0)</f>
        <v>78</v>
      </c>
      <c r="T85" s="315">
        <f>IF(BJ85&gt;0,MAXA(T$7:T84)+1,0)</f>
        <v>78</v>
      </c>
      <c r="U85" s="315">
        <f>IF(BK85&gt;0,MAXA(U$7:U84)+1,0)</f>
        <v>78</v>
      </c>
      <c r="V85" s="315">
        <f>IF(BL85&gt;0,MAXA(V$7:V84)+1,0)</f>
        <v>78</v>
      </c>
      <c r="W85" s="315">
        <f>IF(BM85&gt;0,MAXA(W$7:W84)+1,0)</f>
        <v>78</v>
      </c>
      <c r="X85" s="315">
        <f>IF(BN85&gt;0,MAXA(X$7:X84)+1,0)</f>
        <v>78</v>
      </c>
      <c r="Y85" s="315">
        <f>IF(BO85&gt;0,MAXA(Y$7:Y84)+1,0)</f>
        <v>78</v>
      </c>
      <c r="Z85" s="315">
        <f>IF(BP85&gt;0,MAXA(Z$7:Z84)+1,0)</f>
        <v>78</v>
      </c>
      <c r="AA85" s="315">
        <f>IF(BQ85&gt;0,MAXA(AA$7:AA84)+1,0)</f>
        <v>78</v>
      </c>
      <c r="AB85" s="315">
        <f>IF(BR85&gt;0,MAXA(AB$7:AB84)+1,0)</f>
        <v>78</v>
      </c>
      <c r="AC85" s="315">
        <f t="shared" si="34"/>
        <v>1</v>
      </c>
      <c r="AD85" s="315">
        <f t="shared" si="35"/>
        <v>1</v>
      </c>
      <c r="AE85" s="352">
        <f t="shared" si="36"/>
        <v>1</v>
      </c>
      <c r="AF85" s="352">
        <f t="shared" si="37"/>
        <v>0</v>
      </c>
      <c r="AG85" s="352">
        <f>IF(AND(B85&gt;0,AH85=0),COUNTIF(AI$7:AI85,AO85),SUM(AH$7:AH85))</f>
        <v>1</v>
      </c>
      <c r="AH85" s="352">
        <f t="shared" si="38"/>
        <v>0</v>
      </c>
      <c r="AI85" s="352">
        <f t="shared" si="39"/>
        <v>0</v>
      </c>
      <c r="AJ85" s="315">
        <f t="shared" si="32"/>
        <v>79</v>
      </c>
      <c r="AK85" s="364"/>
      <c r="AL85" s="365">
        <f t="shared" si="31"/>
        <v>0</v>
      </c>
      <c r="AM85" s="366" t="str">
        <f>IF(Labour!AY95="","",Labour!AY95)</f>
        <v/>
      </c>
      <c r="AN85" s="372"/>
      <c r="AO85" s="358"/>
      <c r="AP85" s="359"/>
      <c r="AQ85" s="369"/>
      <c r="AR85" s="371"/>
      <c r="AS85" s="370" t="str">
        <f>IF(AM85="","",SUM(Labour!$BF95:$BH95))</f>
        <v/>
      </c>
      <c r="AT85" s="370" t="str">
        <f>IF(AM85="","",SUM(Labour!$BL95:$BN95))</f>
        <v/>
      </c>
      <c r="AU85" s="370" t="str">
        <f>IF(AM85="","",SUM(Labour!$BR95:$BT95))</f>
        <v/>
      </c>
      <c r="AV85" s="370" t="str">
        <f>IF(AM85="","",SUM(Labour!$BR95:$BT95))</f>
        <v/>
      </c>
      <c r="AW85" s="370" t="str">
        <f>IF(AM85="","",SUM(Labour!$CD95:$CF95))</f>
        <v/>
      </c>
      <c r="AX85" s="370" t="str">
        <f>IF(AM85="","",SUM(Labour!$CJ95:$CL95))</f>
        <v/>
      </c>
      <c r="AY85" s="370" t="str">
        <f>IF(AM85="","",SUM(Labour!$CP95:$CR95))</f>
        <v/>
      </c>
      <c r="AZ85" s="370" t="str">
        <f>IF(AM85="","",SUM(Labour!$CV95:$CX95))</f>
        <v/>
      </c>
      <c r="BA85" s="370" t="str">
        <f>IF(AM85="","",SUM(Labour!$DB95:$DD95))</f>
        <v/>
      </c>
      <c r="BB85" s="370" t="str">
        <f>IF(AM85="","",SUM(Labour!$DH95:$DJ95))</f>
        <v/>
      </c>
      <c r="BC85" s="370" t="str">
        <f>IF(AM85="","",SUM(Labour!$DN95:$DP95))</f>
        <v/>
      </c>
      <c r="BD85" s="370" t="str">
        <f>IF(AM85="","",SUM(Labour!$DT95:$DV95))</f>
        <v/>
      </c>
      <c r="BE85" s="370" t="str">
        <f>IF(AM85="","",SUM(Labour!$DZ95:$EB95))</f>
        <v/>
      </c>
      <c r="BF85" s="370" t="str">
        <f>IF(AM85="","",SUM(Labour!$EF95:$EH95))</f>
        <v/>
      </c>
      <c r="BG85" s="370" t="str">
        <f>IF(AM85="","",SUM(Labour!$EL95:$EN95))</f>
        <v/>
      </c>
      <c r="BH85" s="370" t="str">
        <f>IF(AM85="","",SUM(Labour!$ER95:$ET95))</f>
        <v/>
      </c>
      <c r="BI85" s="370" t="str">
        <f>IF(AM85="","",SUM(Labour!$EX95:$EZ95))</f>
        <v/>
      </c>
      <c r="BJ85" s="370" t="str">
        <f>IF(AM85="","",SUM(Labour!$FD95:$FF95))</f>
        <v/>
      </c>
      <c r="BK85" s="370" t="str">
        <f>IF(AM85="","",SUM(Labour!$FJ95:$FL95))</f>
        <v/>
      </c>
      <c r="BL85" s="370" t="str">
        <f>IF(AM85="","",SUM(Labour!$FP95:$FR95))</f>
        <v/>
      </c>
      <c r="BM85" s="370" t="str">
        <f>IF(AM85="","",SUM(Labour!$FV95:$FX95))</f>
        <v/>
      </c>
      <c r="BN85" s="370" t="str">
        <f>IF(AM85="","",SUM(Labour!$GB95:$GD95))</f>
        <v/>
      </c>
      <c r="BO85" s="370" t="str">
        <f>IF(AM85="","",SUM(Labour!$GH95:$GJ95))</f>
        <v/>
      </c>
      <c r="BP85" s="370" t="str">
        <f>IF(AM85="","",SUM(Labour!$GN95:$GP95))</f>
        <v/>
      </c>
      <c r="BQ85" s="370" t="str">
        <f>IF(AM85="","",SUM(Labour!$GT95:$GV95))</f>
        <v/>
      </c>
      <c r="BR85" s="370" t="str">
        <f>IF(AM85="","",SUM(Labour!$GZ95:$HB95))</f>
        <v/>
      </c>
    </row>
    <row r="86" spans="1:70" x14ac:dyDescent="0.25">
      <c r="A86" s="352">
        <f t="shared" si="33"/>
        <v>1</v>
      </c>
      <c r="B86" s="315">
        <f>IF(ISTEXT(AK86),MAXA(B$7:B85)+1,0)</f>
        <v>0</v>
      </c>
      <c r="C86" s="315">
        <f>IF(AS86&gt;0,MAXA(C$7:C85)+1,0)</f>
        <v>79</v>
      </c>
      <c r="D86" s="315">
        <f>IF(AT86&gt;0,MAXA(D$7:D85)+1,0)</f>
        <v>79</v>
      </c>
      <c r="E86" s="315">
        <f>IF(AU86&gt;0,MAXA(E$7:E85)+1,0)</f>
        <v>79</v>
      </c>
      <c r="F86" s="315">
        <f>IF(AV86&gt;0,MAXA(F$7:F85)+1,0)</f>
        <v>79</v>
      </c>
      <c r="G86" s="315">
        <f>IF(AW86&gt;0,MAXA(G$7:G85)+1,0)</f>
        <v>79</v>
      </c>
      <c r="H86" s="315">
        <f>IF(AX86&gt;0,MAXA(H$7:H85)+1,0)</f>
        <v>79</v>
      </c>
      <c r="I86" s="315">
        <f>IF(AY86&gt;0,MAXA(I$7:I85)+1,0)</f>
        <v>79</v>
      </c>
      <c r="J86" s="315">
        <f>IF(AZ86&gt;0,MAXA(J$7:J85)+1,0)</f>
        <v>79</v>
      </c>
      <c r="K86" s="315">
        <f>IF(BA86&gt;0,MAXA(K$7:K85)+1,0)</f>
        <v>79</v>
      </c>
      <c r="L86" s="315">
        <f>IF(BB86&gt;0,MAXA(L$7:L85)+1,0)</f>
        <v>79</v>
      </c>
      <c r="M86" s="315">
        <f>IF(BC86&gt;0,MAXA(M$7:M85)+1,0)</f>
        <v>79</v>
      </c>
      <c r="N86" s="315">
        <f>IF(BD86&gt;0,MAXA(N$7:N85)+1,0)</f>
        <v>79</v>
      </c>
      <c r="O86" s="315">
        <f>IF(BE86&gt;0,MAXA(O$7:O85)+1,0)</f>
        <v>79</v>
      </c>
      <c r="P86" s="315">
        <f>IF(BF86&gt;0,MAXA(P$7:P85)+1,0)</f>
        <v>79</v>
      </c>
      <c r="Q86" s="315">
        <f>IF(BG86&gt;0,MAXA(Q$7:Q85)+1,0)</f>
        <v>79</v>
      </c>
      <c r="R86" s="315">
        <f>IF(BH86&gt;0,MAXA(R$7:R85)+1,0)</f>
        <v>79</v>
      </c>
      <c r="S86" s="315">
        <f>IF(BI86&gt;0,MAXA(S$7:S85)+1,0)</f>
        <v>79</v>
      </c>
      <c r="T86" s="315">
        <f>IF(BJ86&gt;0,MAXA(T$7:T85)+1,0)</f>
        <v>79</v>
      </c>
      <c r="U86" s="315">
        <f>IF(BK86&gt;0,MAXA(U$7:U85)+1,0)</f>
        <v>79</v>
      </c>
      <c r="V86" s="315">
        <f>IF(BL86&gt;0,MAXA(V$7:V85)+1,0)</f>
        <v>79</v>
      </c>
      <c r="W86" s="315">
        <f>IF(BM86&gt;0,MAXA(W$7:W85)+1,0)</f>
        <v>79</v>
      </c>
      <c r="X86" s="315">
        <f>IF(BN86&gt;0,MAXA(X$7:X85)+1,0)</f>
        <v>79</v>
      </c>
      <c r="Y86" s="315">
        <f>IF(BO86&gt;0,MAXA(Y$7:Y85)+1,0)</f>
        <v>79</v>
      </c>
      <c r="Z86" s="315">
        <f>IF(BP86&gt;0,MAXA(Z$7:Z85)+1,0)</f>
        <v>79</v>
      </c>
      <c r="AA86" s="315">
        <f>IF(BQ86&gt;0,MAXA(AA$7:AA85)+1,0)</f>
        <v>79</v>
      </c>
      <c r="AB86" s="315">
        <f>IF(BR86&gt;0,MAXA(AB$7:AB85)+1,0)</f>
        <v>79</v>
      </c>
      <c r="AC86" s="315">
        <f t="shared" si="34"/>
        <v>1</v>
      </c>
      <c r="AD86" s="315">
        <f t="shared" si="35"/>
        <v>1</v>
      </c>
      <c r="AE86" s="352">
        <f t="shared" si="36"/>
        <v>1</v>
      </c>
      <c r="AF86" s="352">
        <f t="shared" si="37"/>
        <v>0</v>
      </c>
      <c r="AG86" s="352">
        <f>IF(AND(B86&gt;0,AH86=0),COUNTIF(AI$7:AI86,AO86),SUM(AH$7:AH86))</f>
        <v>1</v>
      </c>
      <c r="AH86" s="352">
        <f t="shared" si="38"/>
        <v>0</v>
      </c>
      <c r="AI86" s="352">
        <f t="shared" si="39"/>
        <v>0</v>
      </c>
      <c r="AJ86" s="315">
        <f t="shared" si="32"/>
        <v>80</v>
      </c>
      <c r="AK86" s="364"/>
      <c r="AL86" s="365">
        <f t="shared" si="31"/>
        <v>0</v>
      </c>
      <c r="AM86" s="366" t="str">
        <f>IF(Labour!AY96="","",Labour!AY96)</f>
        <v/>
      </c>
      <c r="AN86" s="372"/>
      <c r="AO86" s="358"/>
      <c r="AP86" s="359"/>
      <c r="AQ86" s="369"/>
      <c r="AR86" s="371"/>
      <c r="AS86" s="370" t="str">
        <f>IF(AM86="","",SUM(Labour!$BF96:$BH96))</f>
        <v/>
      </c>
      <c r="AT86" s="370" t="str">
        <f>IF(AM86="","",SUM(Labour!$BL96:$BN96))</f>
        <v/>
      </c>
      <c r="AU86" s="370" t="str">
        <f>IF(AM86="","",SUM(Labour!$BR96:$BT96))</f>
        <v/>
      </c>
      <c r="AV86" s="370" t="str">
        <f>IF(AM86="","",SUM(Labour!$BR96:$BT96))</f>
        <v/>
      </c>
      <c r="AW86" s="370" t="str">
        <f>IF(AM86="","",SUM(Labour!$CD96:$CF96))</f>
        <v/>
      </c>
      <c r="AX86" s="370" t="str">
        <f>IF(AM86="","",SUM(Labour!$CJ96:$CL96))</f>
        <v/>
      </c>
      <c r="AY86" s="370" t="str">
        <f>IF(AM86="","",SUM(Labour!$CP96:$CR96))</f>
        <v/>
      </c>
      <c r="AZ86" s="370" t="str">
        <f>IF(AM86="","",SUM(Labour!$CV96:$CX96))</f>
        <v/>
      </c>
      <c r="BA86" s="370" t="str">
        <f>IF(AM86="","",SUM(Labour!$DB96:$DD96))</f>
        <v/>
      </c>
      <c r="BB86" s="370" t="str">
        <f>IF(AM86="","",SUM(Labour!$DH96:$DJ96))</f>
        <v/>
      </c>
      <c r="BC86" s="370" t="str">
        <f>IF(AM86="","",SUM(Labour!$DN96:$DP96))</f>
        <v/>
      </c>
      <c r="BD86" s="370" t="str">
        <f>IF(AM86="","",SUM(Labour!$DT96:$DV96))</f>
        <v/>
      </c>
      <c r="BE86" s="370" t="str">
        <f>IF(AM86="","",SUM(Labour!$DZ96:$EB96))</f>
        <v/>
      </c>
      <c r="BF86" s="370" t="str">
        <f>IF(AM86="","",SUM(Labour!$EF96:$EH96))</f>
        <v/>
      </c>
      <c r="BG86" s="370" t="str">
        <f>IF(AM86="","",SUM(Labour!$EL96:$EN96))</f>
        <v/>
      </c>
      <c r="BH86" s="370" t="str">
        <f>IF(AM86="","",SUM(Labour!$ER96:$ET96))</f>
        <v/>
      </c>
      <c r="BI86" s="370" t="str">
        <f>IF(AM86="","",SUM(Labour!$EX96:$EZ96))</f>
        <v/>
      </c>
      <c r="BJ86" s="370" t="str">
        <f>IF(AM86="","",SUM(Labour!$FD96:$FF96))</f>
        <v/>
      </c>
      <c r="BK86" s="370" t="str">
        <f>IF(AM86="","",SUM(Labour!$FJ96:$FL96))</f>
        <v/>
      </c>
      <c r="BL86" s="370" t="str">
        <f>IF(AM86="","",SUM(Labour!$FP96:$FR96))</f>
        <v/>
      </c>
      <c r="BM86" s="370" t="str">
        <f>IF(AM86="","",SUM(Labour!$FV96:$FX96))</f>
        <v/>
      </c>
      <c r="BN86" s="370" t="str">
        <f>IF(AM86="","",SUM(Labour!$GB96:$GD96))</f>
        <v/>
      </c>
      <c r="BO86" s="370" t="str">
        <f>IF(AM86="","",SUM(Labour!$GH96:$GJ96))</f>
        <v/>
      </c>
      <c r="BP86" s="370" t="str">
        <f>IF(AM86="","",SUM(Labour!$GN96:$GP96))</f>
        <v/>
      </c>
      <c r="BQ86" s="370" t="str">
        <f>IF(AM86="","",SUM(Labour!$GT96:$GV96))</f>
        <v/>
      </c>
      <c r="BR86" s="370" t="str">
        <f>IF(AM86="","",SUM(Labour!$GZ96:$HB96))</f>
        <v/>
      </c>
    </row>
    <row r="87" spans="1:70" x14ac:dyDescent="0.25">
      <c r="A87" s="352">
        <f t="shared" si="33"/>
        <v>1</v>
      </c>
      <c r="B87" s="315">
        <f>IF(ISTEXT(AK87),MAXA(B$7:B86)+1,0)</f>
        <v>0</v>
      </c>
      <c r="C87" s="315">
        <f>IF(AS87&gt;0,MAXA(C$7:C86)+1,0)</f>
        <v>80</v>
      </c>
      <c r="D87" s="315">
        <f>IF(AT87&gt;0,MAXA(D$7:D86)+1,0)</f>
        <v>80</v>
      </c>
      <c r="E87" s="315">
        <f>IF(AU87&gt;0,MAXA(E$7:E86)+1,0)</f>
        <v>80</v>
      </c>
      <c r="F87" s="315">
        <f>IF(AV87&gt;0,MAXA(F$7:F86)+1,0)</f>
        <v>80</v>
      </c>
      <c r="G87" s="315">
        <f>IF(AW87&gt;0,MAXA(G$7:G86)+1,0)</f>
        <v>80</v>
      </c>
      <c r="H87" s="315">
        <f>IF(AX87&gt;0,MAXA(H$7:H86)+1,0)</f>
        <v>80</v>
      </c>
      <c r="I87" s="315">
        <f>IF(AY87&gt;0,MAXA(I$7:I86)+1,0)</f>
        <v>80</v>
      </c>
      <c r="J87" s="315">
        <f>IF(AZ87&gt;0,MAXA(J$7:J86)+1,0)</f>
        <v>80</v>
      </c>
      <c r="K87" s="315">
        <f>IF(BA87&gt;0,MAXA(K$7:K86)+1,0)</f>
        <v>80</v>
      </c>
      <c r="L87" s="315">
        <f>IF(BB87&gt;0,MAXA(L$7:L86)+1,0)</f>
        <v>80</v>
      </c>
      <c r="M87" s="315">
        <f>IF(BC87&gt;0,MAXA(M$7:M86)+1,0)</f>
        <v>80</v>
      </c>
      <c r="N87" s="315">
        <f>IF(BD87&gt;0,MAXA(N$7:N86)+1,0)</f>
        <v>80</v>
      </c>
      <c r="O87" s="315">
        <f>IF(BE87&gt;0,MAXA(O$7:O86)+1,0)</f>
        <v>80</v>
      </c>
      <c r="P87" s="315">
        <f>IF(BF87&gt;0,MAXA(P$7:P86)+1,0)</f>
        <v>80</v>
      </c>
      <c r="Q87" s="315">
        <f>IF(BG87&gt;0,MAXA(Q$7:Q86)+1,0)</f>
        <v>80</v>
      </c>
      <c r="R87" s="315">
        <f>IF(BH87&gt;0,MAXA(R$7:R86)+1,0)</f>
        <v>80</v>
      </c>
      <c r="S87" s="315">
        <f>IF(BI87&gt;0,MAXA(S$7:S86)+1,0)</f>
        <v>80</v>
      </c>
      <c r="T87" s="315">
        <f>IF(BJ87&gt;0,MAXA(T$7:T86)+1,0)</f>
        <v>80</v>
      </c>
      <c r="U87" s="315">
        <f>IF(BK87&gt;0,MAXA(U$7:U86)+1,0)</f>
        <v>80</v>
      </c>
      <c r="V87" s="315">
        <f>IF(BL87&gt;0,MAXA(V$7:V86)+1,0)</f>
        <v>80</v>
      </c>
      <c r="W87" s="315">
        <f>IF(BM87&gt;0,MAXA(W$7:W86)+1,0)</f>
        <v>80</v>
      </c>
      <c r="X87" s="315">
        <f>IF(BN87&gt;0,MAXA(X$7:X86)+1,0)</f>
        <v>80</v>
      </c>
      <c r="Y87" s="315">
        <f>IF(BO87&gt;0,MAXA(Y$7:Y86)+1,0)</f>
        <v>80</v>
      </c>
      <c r="Z87" s="315">
        <f>IF(BP87&gt;0,MAXA(Z$7:Z86)+1,0)</f>
        <v>80</v>
      </c>
      <c r="AA87" s="315">
        <f>IF(BQ87&gt;0,MAXA(AA$7:AA86)+1,0)</f>
        <v>80</v>
      </c>
      <c r="AB87" s="315">
        <f>IF(BR87&gt;0,MAXA(AB$7:AB86)+1,0)</f>
        <v>80</v>
      </c>
      <c r="AC87" s="315">
        <f t="shared" si="34"/>
        <v>1</v>
      </c>
      <c r="AD87" s="315">
        <f t="shared" si="35"/>
        <v>1</v>
      </c>
      <c r="AE87" s="352">
        <f t="shared" si="36"/>
        <v>1</v>
      </c>
      <c r="AF87" s="352">
        <f t="shared" si="37"/>
        <v>0</v>
      </c>
      <c r="AG87" s="352">
        <f>IF(AND(B87&gt;0,AH87=0),COUNTIF(AI$7:AI87,AO87),SUM(AH$7:AH87))</f>
        <v>1</v>
      </c>
      <c r="AH87" s="352">
        <f t="shared" si="38"/>
        <v>0</v>
      </c>
      <c r="AI87" s="352">
        <f t="shared" si="39"/>
        <v>0</v>
      </c>
      <c r="AJ87" s="315">
        <f t="shared" si="32"/>
        <v>81</v>
      </c>
      <c r="AK87" s="364"/>
      <c r="AL87" s="365">
        <f t="shared" si="31"/>
        <v>0</v>
      </c>
      <c r="AM87" s="366" t="str">
        <f>IF(Labour!AY97="","",Labour!AY97)</f>
        <v/>
      </c>
      <c r="AN87" s="372"/>
      <c r="AO87" s="358"/>
      <c r="AP87" s="359"/>
      <c r="AQ87" s="369"/>
      <c r="AR87" s="371"/>
      <c r="AS87" s="370" t="str">
        <f>IF(AM87="","",SUM(Labour!$BF97:$BH97))</f>
        <v/>
      </c>
      <c r="AT87" s="370" t="str">
        <f>IF(AM87="","",SUM(Labour!$BL97:$BN97))</f>
        <v/>
      </c>
      <c r="AU87" s="370" t="str">
        <f>IF(AM87="","",SUM(Labour!$BR97:$BT97))</f>
        <v/>
      </c>
      <c r="AV87" s="370" t="str">
        <f>IF(AM87="","",SUM(Labour!$BR97:$BT97))</f>
        <v/>
      </c>
      <c r="AW87" s="370" t="str">
        <f>IF(AM87="","",SUM(Labour!$CD97:$CF97))</f>
        <v/>
      </c>
      <c r="AX87" s="370" t="str">
        <f>IF(AM87="","",SUM(Labour!$CJ97:$CL97))</f>
        <v/>
      </c>
      <c r="AY87" s="370" t="str">
        <f>IF(AM87="","",SUM(Labour!$CP97:$CR97))</f>
        <v/>
      </c>
      <c r="AZ87" s="370" t="str">
        <f>IF(AM87="","",SUM(Labour!$CV97:$CX97))</f>
        <v/>
      </c>
      <c r="BA87" s="370" t="str">
        <f>IF(AM87="","",SUM(Labour!$DB97:$DD97))</f>
        <v/>
      </c>
      <c r="BB87" s="370" t="str">
        <f>IF(AM87="","",SUM(Labour!$DH97:$DJ97))</f>
        <v/>
      </c>
      <c r="BC87" s="370" t="str">
        <f>IF(AM87="","",SUM(Labour!$DN97:$DP97))</f>
        <v/>
      </c>
      <c r="BD87" s="370" t="str">
        <f>IF(AM87="","",SUM(Labour!$DT97:$DV97))</f>
        <v/>
      </c>
      <c r="BE87" s="370" t="str">
        <f>IF(AM87="","",SUM(Labour!$DZ97:$EB97))</f>
        <v/>
      </c>
      <c r="BF87" s="370" t="str">
        <f>IF(AM87="","",SUM(Labour!$EF97:$EH97))</f>
        <v/>
      </c>
      <c r="BG87" s="370" t="str">
        <f>IF(AM87="","",SUM(Labour!$EL97:$EN97))</f>
        <v/>
      </c>
      <c r="BH87" s="370" t="str">
        <f>IF(AM87="","",SUM(Labour!$ER97:$ET97))</f>
        <v/>
      </c>
      <c r="BI87" s="370" t="str">
        <f>IF(AM87="","",SUM(Labour!$EX97:$EZ97))</f>
        <v/>
      </c>
      <c r="BJ87" s="370" t="str">
        <f>IF(AM87="","",SUM(Labour!$FD97:$FF97))</f>
        <v/>
      </c>
      <c r="BK87" s="370" t="str">
        <f>IF(AM87="","",SUM(Labour!$FJ97:$FL97))</f>
        <v/>
      </c>
      <c r="BL87" s="370" t="str">
        <f>IF(AM87="","",SUM(Labour!$FP97:$FR97))</f>
        <v/>
      </c>
      <c r="BM87" s="370" t="str">
        <f>IF(AM87="","",SUM(Labour!$FV97:$FX97))</f>
        <v/>
      </c>
      <c r="BN87" s="370" t="str">
        <f>IF(AM87="","",SUM(Labour!$GB97:$GD97))</f>
        <v/>
      </c>
      <c r="BO87" s="370" t="str">
        <f>IF(AM87="","",SUM(Labour!$GH97:$GJ97))</f>
        <v/>
      </c>
      <c r="BP87" s="370" t="str">
        <f>IF(AM87="","",SUM(Labour!$GN97:$GP97))</f>
        <v/>
      </c>
      <c r="BQ87" s="370" t="str">
        <f>IF(AM87="","",SUM(Labour!$GT97:$GV97))</f>
        <v/>
      </c>
      <c r="BR87" s="370" t="str">
        <f>IF(AM87="","",SUM(Labour!$GZ97:$HB97))</f>
        <v/>
      </c>
    </row>
    <row r="88" spans="1:70" x14ac:dyDescent="0.25">
      <c r="A88" s="352">
        <f t="shared" si="33"/>
        <v>1</v>
      </c>
      <c r="B88" s="315">
        <f>IF(ISTEXT(AK88),MAXA(B$7:B87)+1,0)</f>
        <v>0</v>
      </c>
      <c r="C88" s="315">
        <f>IF(AS88&gt;0,MAXA(C$7:C87)+1,0)</f>
        <v>81</v>
      </c>
      <c r="D88" s="315">
        <f>IF(AT88&gt;0,MAXA(D$7:D87)+1,0)</f>
        <v>81</v>
      </c>
      <c r="E88" s="315">
        <f>IF(AU88&gt;0,MAXA(E$7:E87)+1,0)</f>
        <v>81</v>
      </c>
      <c r="F88" s="315">
        <f>IF(AV88&gt;0,MAXA(F$7:F87)+1,0)</f>
        <v>81</v>
      </c>
      <c r="G88" s="315">
        <f>IF(AW88&gt;0,MAXA(G$7:G87)+1,0)</f>
        <v>81</v>
      </c>
      <c r="H88" s="315">
        <f>IF(AX88&gt;0,MAXA(H$7:H87)+1,0)</f>
        <v>81</v>
      </c>
      <c r="I88" s="315">
        <f>IF(AY88&gt;0,MAXA(I$7:I87)+1,0)</f>
        <v>81</v>
      </c>
      <c r="J88" s="315">
        <f>IF(AZ88&gt;0,MAXA(J$7:J87)+1,0)</f>
        <v>81</v>
      </c>
      <c r="K88" s="315">
        <f>IF(BA88&gt;0,MAXA(K$7:K87)+1,0)</f>
        <v>81</v>
      </c>
      <c r="L88" s="315">
        <f>IF(BB88&gt;0,MAXA(L$7:L87)+1,0)</f>
        <v>81</v>
      </c>
      <c r="M88" s="315">
        <f>IF(BC88&gt;0,MAXA(M$7:M87)+1,0)</f>
        <v>81</v>
      </c>
      <c r="N88" s="315">
        <f>IF(BD88&gt;0,MAXA(N$7:N87)+1,0)</f>
        <v>81</v>
      </c>
      <c r="O88" s="315">
        <f>IF(BE88&gt;0,MAXA(O$7:O87)+1,0)</f>
        <v>81</v>
      </c>
      <c r="P88" s="315">
        <f>IF(BF88&gt;0,MAXA(P$7:P87)+1,0)</f>
        <v>81</v>
      </c>
      <c r="Q88" s="315">
        <f>IF(BG88&gt;0,MAXA(Q$7:Q87)+1,0)</f>
        <v>81</v>
      </c>
      <c r="R88" s="315">
        <f>IF(BH88&gt;0,MAXA(R$7:R87)+1,0)</f>
        <v>81</v>
      </c>
      <c r="S88" s="315">
        <f>IF(BI88&gt;0,MAXA(S$7:S87)+1,0)</f>
        <v>81</v>
      </c>
      <c r="T88" s="315">
        <f>IF(BJ88&gt;0,MAXA(T$7:T87)+1,0)</f>
        <v>81</v>
      </c>
      <c r="U88" s="315">
        <f>IF(BK88&gt;0,MAXA(U$7:U87)+1,0)</f>
        <v>81</v>
      </c>
      <c r="V88" s="315">
        <f>IF(BL88&gt;0,MAXA(V$7:V87)+1,0)</f>
        <v>81</v>
      </c>
      <c r="W88" s="315">
        <f>IF(BM88&gt;0,MAXA(W$7:W87)+1,0)</f>
        <v>81</v>
      </c>
      <c r="X88" s="315">
        <f>IF(BN88&gt;0,MAXA(X$7:X87)+1,0)</f>
        <v>81</v>
      </c>
      <c r="Y88" s="315">
        <f>IF(BO88&gt;0,MAXA(Y$7:Y87)+1,0)</f>
        <v>81</v>
      </c>
      <c r="Z88" s="315">
        <f>IF(BP88&gt;0,MAXA(Z$7:Z87)+1,0)</f>
        <v>81</v>
      </c>
      <c r="AA88" s="315">
        <f>IF(BQ88&gt;0,MAXA(AA$7:AA87)+1,0)</f>
        <v>81</v>
      </c>
      <c r="AB88" s="315">
        <f>IF(BR88&gt;0,MAXA(AB$7:AB87)+1,0)</f>
        <v>81</v>
      </c>
      <c r="AC88" s="315">
        <f t="shared" si="34"/>
        <v>1</v>
      </c>
      <c r="AD88" s="315">
        <f t="shared" si="35"/>
        <v>1</v>
      </c>
      <c r="AE88" s="352">
        <f t="shared" si="36"/>
        <v>1</v>
      </c>
      <c r="AF88" s="352">
        <f t="shared" si="37"/>
        <v>0</v>
      </c>
      <c r="AG88" s="352">
        <f>IF(AND(B88&gt;0,AH88=0),COUNTIF(AI$7:AI88,AO88),SUM(AH$7:AH88))</f>
        <v>1</v>
      </c>
      <c r="AH88" s="352">
        <f t="shared" si="38"/>
        <v>0</v>
      </c>
      <c r="AI88" s="352">
        <f t="shared" si="39"/>
        <v>0</v>
      </c>
      <c r="AJ88" s="315">
        <f t="shared" si="32"/>
        <v>82</v>
      </c>
      <c r="AK88" s="364"/>
      <c r="AL88" s="365">
        <f t="shared" si="31"/>
        <v>0</v>
      </c>
      <c r="AM88" s="366" t="str">
        <f>IF(Labour!AY98="","",Labour!AY98)</f>
        <v/>
      </c>
      <c r="AN88" s="372"/>
      <c r="AO88" s="368"/>
      <c r="AP88" s="359"/>
      <c r="AQ88" s="369"/>
      <c r="AR88" s="371"/>
      <c r="AS88" s="370" t="str">
        <f>IF(AM88="","",SUM(Labour!$BF98:$BH98))</f>
        <v/>
      </c>
      <c r="AT88" s="370" t="str">
        <f>IF(AM88="","",SUM(Labour!$BL98:$BN98))</f>
        <v/>
      </c>
      <c r="AU88" s="370" t="str">
        <f>IF(AM88="","",SUM(Labour!$BR98:$BT98))</f>
        <v/>
      </c>
      <c r="AV88" s="370" t="str">
        <f>IF(AM88="","",SUM(Labour!$BR98:$BT98))</f>
        <v/>
      </c>
      <c r="AW88" s="370" t="str">
        <f>IF(AM88="","",SUM(Labour!$CD98:$CF98))</f>
        <v/>
      </c>
      <c r="AX88" s="370" t="str">
        <f>IF(AM88="","",SUM(Labour!$CJ98:$CL98))</f>
        <v/>
      </c>
      <c r="AY88" s="370" t="str">
        <f>IF(AM88="","",SUM(Labour!$CP98:$CR98))</f>
        <v/>
      </c>
      <c r="AZ88" s="370" t="str">
        <f>IF(AM88="","",SUM(Labour!$CV98:$CX98))</f>
        <v/>
      </c>
      <c r="BA88" s="370" t="str">
        <f>IF(AM88="","",SUM(Labour!$DB98:$DD98))</f>
        <v/>
      </c>
      <c r="BB88" s="370" t="str">
        <f>IF(AM88="","",SUM(Labour!$DH98:$DJ98))</f>
        <v/>
      </c>
      <c r="BC88" s="370" t="str">
        <f>IF(AM88="","",SUM(Labour!$DN98:$DP98))</f>
        <v/>
      </c>
      <c r="BD88" s="370" t="str">
        <f>IF(AM88="","",SUM(Labour!$DT98:$DV98))</f>
        <v/>
      </c>
      <c r="BE88" s="370" t="str">
        <f>IF(AM88="","",SUM(Labour!$DZ98:$EB98))</f>
        <v/>
      </c>
      <c r="BF88" s="370" t="str">
        <f>IF(AM88="","",SUM(Labour!$EF98:$EH98))</f>
        <v/>
      </c>
      <c r="BG88" s="370" t="str">
        <f>IF(AM88="","",SUM(Labour!$EL98:$EN98))</f>
        <v/>
      </c>
      <c r="BH88" s="370" t="str">
        <f>IF(AM88="","",SUM(Labour!$ER98:$ET98))</f>
        <v/>
      </c>
      <c r="BI88" s="370" t="str">
        <f>IF(AM88="","",SUM(Labour!$EX98:$EZ98))</f>
        <v/>
      </c>
      <c r="BJ88" s="370" t="str">
        <f>IF(AM88="","",SUM(Labour!$FD98:$FF98))</f>
        <v/>
      </c>
      <c r="BK88" s="370" t="str">
        <f>IF(AM88="","",SUM(Labour!$FJ98:$FL98))</f>
        <v/>
      </c>
      <c r="BL88" s="370" t="str">
        <f>IF(AM88="","",SUM(Labour!$FP98:$FR98))</f>
        <v/>
      </c>
      <c r="BM88" s="370" t="str">
        <f>IF(AM88="","",SUM(Labour!$FV98:$FX98))</f>
        <v/>
      </c>
      <c r="BN88" s="370" t="str">
        <f>IF(AM88="","",SUM(Labour!$GB98:$GD98))</f>
        <v/>
      </c>
      <c r="BO88" s="370" t="str">
        <f>IF(AM88="","",SUM(Labour!$GH98:$GJ98))</f>
        <v/>
      </c>
      <c r="BP88" s="370" t="str">
        <f>IF(AM88="","",SUM(Labour!$GN98:$GP98))</f>
        <v/>
      </c>
      <c r="BQ88" s="370" t="str">
        <f>IF(AM88="","",SUM(Labour!$GT98:$GV98))</f>
        <v/>
      </c>
      <c r="BR88" s="370" t="str">
        <f>IF(AM88="","",SUM(Labour!$GZ98:$HB98))</f>
        <v/>
      </c>
    </row>
    <row r="89" spans="1:70" x14ac:dyDescent="0.25">
      <c r="A89" s="352">
        <f t="shared" si="33"/>
        <v>1</v>
      </c>
      <c r="B89" s="315">
        <f>IF(ISTEXT(AK89),MAXA(B$7:B88)+1,0)</f>
        <v>0</v>
      </c>
      <c r="C89" s="315">
        <f>IF(AS89&gt;0,MAXA(C$7:C88)+1,0)</f>
        <v>82</v>
      </c>
      <c r="D89" s="315">
        <f>IF(AT89&gt;0,MAXA(D$7:D88)+1,0)</f>
        <v>82</v>
      </c>
      <c r="E89" s="315">
        <f>IF(AU89&gt;0,MAXA(E$7:E88)+1,0)</f>
        <v>82</v>
      </c>
      <c r="F89" s="315">
        <f>IF(AV89&gt;0,MAXA(F$7:F88)+1,0)</f>
        <v>82</v>
      </c>
      <c r="G89" s="315">
        <f>IF(AW89&gt;0,MAXA(G$7:G88)+1,0)</f>
        <v>82</v>
      </c>
      <c r="H89" s="315">
        <f>IF(AX89&gt;0,MAXA(H$7:H88)+1,0)</f>
        <v>82</v>
      </c>
      <c r="I89" s="315">
        <f>IF(AY89&gt;0,MAXA(I$7:I88)+1,0)</f>
        <v>82</v>
      </c>
      <c r="J89" s="315">
        <f>IF(AZ89&gt;0,MAXA(J$7:J88)+1,0)</f>
        <v>82</v>
      </c>
      <c r="K89" s="315">
        <f>IF(BA89&gt;0,MAXA(K$7:K88)+1,0)</f>
        <v>82</v>
      </c>
      <c r="L89" s="315">
        <f>IF(BB89&gt;0,MAXA(L$7:L88)+1,0)</f>
        <v>82</v>
      </c>
      <c r="M89" s="315">
        <f>IF(BC89&gt;0,MAXA(M$7:M88)+1,0)</f>
        <v>82</v>
      </c>
      <c r="N89" s="315">
        <f>IF(BD89&gt;0,MAXA(N$7:N88)+1,0)</f>
        <v>82</v>
      </c>
      <c r="O89" s="315">
        <f>IF(BE89&gt;0,MAXA(O$7:O88)+1,0)</f>
        <v>82</v>
      </c>
      <c r="P89" s="315">
        <f>IF(BF89&gt;0,MAXA(P$7:P88)+1,0)</f>
        <v>82</v>
      </c>
      <c r="Q89" s="315">
        <f>IF(BG89&gt;0,MAXA(Q$7:Q88)+1,0)</f>
        <v>82</v>
      </c>
      <c r="R89" s="315">
        <f>IF(BH89&gt;0,MAXA(R$7:R88)+1,0)</f>
        <v>82</v>
      </c>
      <c r="S89" s="315">
        <f>IF(BI89&gt;0,MAXA(S$7:S88)+1,0)</f>
        <v>82</v>
      </c>
      <c r="T89" s="315">
        <f>IF(BJ89&gt;0,MAXA(T$7:T88)+1,0)</f>
        <v>82</v>
      </c>
      <c r="U89" s="315">
        <f>IF(BK89&gt;0,MAXA(U$7:U88)+1,0)</f>
        <v>82</v>
      </c>
      <c r="V89" s="315">
        <f>IF(BL89&gt;0,MAXA(V$7:V88)+1,0)</f>
        <v>82</v>
      </c>
      <c r="W89" s="315">
        <f>IF(BM89&gt;0,MAXA(W$7:W88)+1,0)</f>
        <v>82</v>
      </c>
      <c r="X89" s="315">
        <f>IF(BN89&gt;0,MAXA(X$7:X88)+1,0)</f>
        <v>82</v>
      </c>
      <c r="Y89" s="315">
        <f>IF(BO89&gt;0,MAXA(Y$7:Y88)+1,0)</f>
        <v>82</v>
      </c>
      <c r="Z89" s="315">
        <f>IF(BP89&gt;0,MAXA(Z$7:Z88)+1,0)</f>
        <v>82</v>
      </c>
      <c r="AA89" s="315">
        <f>IF(BQ89&gt;0,MAXA(AA$7:AA88)+1,0)</f>
        <v>82</v>
      </c>
      <c r="AB89" s="315">
        <f>IF(BR89&gt;0,MAXA(AB$7:AB88)+1,0)</f>
        <v>82</v>
      </c>
      <c r="AC89" s="315">
        <f t="shared" si="34"/>
        <v>1</v>
      </c>
      <c r="AD89" s="315">
        <f t="shared" si="35"/>
        <v>1</v>
      </c>
      <c r="AE89" s="352">
        <f t="shared" si="36"/>
        <v>1</v>
      </c>
      <c r="AF89" s="352">
        <f t="shared" si="37"/>
        <v>0</v>
      </c>
      <c r="AG89" s="352">
        <f>IF(AND(B89&gt;0,AH89=0),COUNTIF(AI$7:AI89,AO89),SUM(AH$7:AH89))</f>
        <v>1</v>
      </c>
      <c r="AH89" s="352">
        <f t="shared" si="38"/>
        <v>0</v>
      </c>
      <c r="AI89" s="352">
        <f t="shared" si="39"/>
        <v>0</v>
      </c>
      <c r="AJ89" s="315">
        <f t="shared" si="32"/>
        <v>83</v>
      </c>
      <c r="AK89" s="364"/>
      <c r="AL89" s="365">
        <f t="shared" si="31"/>
        <v>0</v>
      </c>
      <c r="AM89" s="366" t="str">
        <f>IF(Labour!AY99="","",Labour!AY99)</f>
        <v/>
      </c>
      <c r="AN89" s="372"/>
      <c r="AO89" s="368"/>
      <c r="AP89" s="359"/>
      <c r="AQ89" s="369"/>
      <c r="AR89" s="371"/>
      <c r="AS89" s="370" t="str">
        <f>IF(AM89="","",SUM(Labour!$BF99:$BH99))</f>
        <v/>
      </c>
      <c r="AT89" s="370" t="str">
        <f>IF(AM89="","",SUM(Labour!$BL99:$BN99))</f>
        <v/>
      </c>
      <c r="AU89" s="370" t="str">
        <f>IF(AM89="","",SUM(Labour!$BR99:$BT99))</f>
        <v/>
      </c>
      <c r="AV89" s="370" t="str">
        <f>IF(AM89="","",SUM(Labour!$BR99:$BT99))</f>
        <v/>
      </c>
      <c r="AW89" s="370" t="str">
        <f>IF(AM89="","",SUM(Labour!$CD99:$CF99))</f>
        <v/>
      </c>
      <c r="AX89" s="370" t="str">
        <f>IF(AM89="","",SUM(Labour!$CJ99:$CL99))</f>
        <v/>
      </c>
      <c r="AY89" s="370" t="str">
        <f>IF(AM89="","",SUM(Labour!$CP99:$CR99))</f>
        <v/>
      </c>
      <c r="AZ89" s="370" t="str">
        <f>IF(AM89="","",SUM(Labour!$CV99:$CX99))</f>
        <v/>
      </c>
      <c r="BA89" s="370" t="str">
        <f>IF(AM89="","",SUM(Labour!$DB99:$DD99))</f>
        <v/>
      </c>
      <c r="BB89" s="370" t="str">
        <f>IF(AM89="","",SUM(Labour!$DH99:$DJ99))</f>
        <v/>
      </c>
      <c r="BC89" s="370" t="str">
        <f>IF(AM89="","",SUM(Labour!$DN99:$DP99))</f>
        <v/>
      </c>
      <c r="BD89" s="370" t="str">
        <f>IF(AM89="","",SUM(Labour!$DT99:$DV99))</f>
        <v/>
      </c>
      <c r="BE89" s="370" t="str">
        <f>IF(AM89="","",SUM(Labour!$DZ99:$EB99))</f>
        <v/>
      </c>
      <c r="BF89" s="370" t="str">
        <f>IF(AM89="","",SUM(Labour!$EF99:$EH99))</f>
        <v/>
      </c>
      <c r="BG89" s="370" t="str">
        <f>IF(AM89="","",SUM(Labour!$EL99:$EN99))</f>
        <v/>
      </c>
      <c r="BH89" s="370" t="str">
        <f>IF(AM89="","",SUM(Labour!$ER99:$ET99))</f>
        <v/>
      </c>
      <c r="BI89" s="370" t="str">
        <f>IF(AM89="","",SUM(Labour!$EX99:$EZ99))</f>
        <v/>
      </c>
      <c r="BJ89" s="370" t="str">
        <f>IF(AM89="","",SUM(Labour!$FD99:$FF99))</f>
        <v/>
      </c>
      <c r="BK89" s="370" t="str">
        <f>IF(AM89="","",SUM(Labour!$FJ99:$FL99))</f>
        <v/>
      </c>
      <c r="BL89" s="370" t="str">
        <f>IF(AM89="","",SUM(Labour!$FP99:$FR99))</f>
        <v/>
      </c>
      <c r="BM89" s="370" t="str">
        <f>IF(AM89="","",SUM(Labour!$FV99:$FX99))</f>
        <v/>
      </c>
      <c r="BN89" s="370" t="str">
        <f>IF(AM89="","",SUM(Labour!$GB99:$GD99))</f>
        <v/>
      </c>
      <c r="BO89" s="370" t="str">
        <f>IF(AM89="","",SUM(Labour!$GH99:$GJ99))</f>
        <v/>
      </c>
      <c r="BP89" s="370" t="str">
        <f>IF(AM89="","",SUM(Labour!$GN99:$GP99))</f>
        <v/>
      </c>
      <c r="BQ89" s="370" t="str">
        <f>IF(AM89="","",SUM(Labour!$GT99:$GV99))</f>
        <v/>
      </c>
      <c r="BR89" s="370" t="str">
        <f>IF(AM89="","",SUM(Labour!$GZ99:$HB99))</f>
        <v/>
      </c>
    </row>
    <row r="90" spans="1:70" x14ac:dyDescent="0.25">
      <c r="A90" s="352">
        <f t="shared" si="33"/>
        <v>1</v>
      </c>
      <c r="B90" s="315">
        <f>IF(ISTEXT(AK90),MAXA(B$7:B89)+1,0)</f>
        <v>0</v>
      </c>
      <c r="C90" s="315">
        <f>IF(AS90&gt;0,MAXA(C$7:C89)+1,0)</f>
        <v>83</v>
      </c>
      <c r="D90" s="315">
        <f>IF(AT90&gt;0,MAXA(D$7:D89)+1,0)</f>
        <v>83</v>
      </c>
      <c r="E90" s="315">
        <f>IF(AU90&gt;0,MAXA(E$7:E89)+1,0)</f>
        <v>83</v>
      </c>
      <c r="F90" s="315">
        <f>IF(AV90&gt;0,MAXA(F$7:F89)+1,0)</f>
        <v>83</v>
      </c>
      <c r="G90" s="315">
        <f>IF(AW90&gt;0,MAXA(G$7:G89)+1,0)</f>
        <v>83</v>
      </c>
      <c r="H90" s="315">
        <f>IF(AX90&gt;0,MAXA(H$7:H89)+1,0)</f>
        <v>83</v>
      </c>
      <c r="I90" s="315">
        <f>IF(AY90&gt;0,MAXA(I$7:I89)+1,0)</f>
        <v>83</v>
      </c>
      <c r="J90" s="315">
        <f>IF(AZ90&gt;0,MAXA(J$7:J89)+1,0)</f>
        <v>83</v>
      </c>
      <c r="K90" s="315">
        <f>IF(BA90&gt;0,MAXA(K$7:K89)+1,0)</f>
        <v>83</v>
      </c>
      <c r="L90" s="315">
        <f>IF(BB90&gt;0,MAXA(L$7:L89)+1,0)</f>
        <v>83</v>
      </c>
      <c r="M90" s="315">
        <f>IF(BC90&gt;0,MAXA(M$7:M89)+1,0)</f>
        <v>83</v>
      </c>
      <c r="N90" s="315">
        <f>IF(BD90&gt;0,MAXA(N$7:N89)+1,0)</f>
        <v>83</v>
      </c>
      <c r="O90" s="315">
        <f>IF(BE90&gt;0,MAXA(O$7:O89)+1,0)</f>
        <v>83</v>
      </c>
      <c r="P90" s="315">
        <f>IF(BF90&gt;0,MAXA(P$7:P89)+1,0)</f>
        <v>83</v>
      </c>
      <c r="Q90" s="315">
        <f>IF(BG90&gt;0,MAXA(Q$7:Q89)+1,0)</f>
        <v>83</v>
      </c>
      <c r="R90" s="315">
        <f>IF(BH90&gt;0,MAXA(R$7:R89)+1,0)</f>
        <v>83</v>
      </c>
      <c r="S90" s="315">
        <f>IF(BI90&gt;0,MAXA(S$7:S89)+1,0)</f>
        <v>83</v>
      </c>
      <c r="T90" s="315">
        <f>IF(BJ90&gt;0,MAXA(T$7:T89)+1,0)</f>
        <v>83</v>
      </c>
      <c r="U90" s="315">
        <f>IF(BK90&gt;0,MAXA(U$7:U89)+1,0)</f>
        <v>83</v>
      </c>
      <c r="V90" s="315">
        <f>IF(BL90&gt;0,MAXA(V$7:V89)+1,0)</f>
        <v>83</v>
      </c>
      <c r="W90" s="315">
        <f>IF(BM90&gt;0,MAXA(W$7:W89)+1,0)</f>
        <v>83</v>
      </c>
      <c r="X90" s="315">
        <f>IF(BN90&gt;0,MAXA(X$7:X89)+1,0)</f>
        <v>83</v>
      </c>
      <c r="Y90" s="315">
        <f>IF(BO90&gt;0,MAXA(Y$7:Y89)+1,0)</f>
        <v>83</v>
      </c>
      <c r="Z90" s="315">
        <f>IF(BP90&gt;0,MAXA(Z$7:Z89)+1,0)</f>
        <v>83</v>
      </c>
      <c r="AA90" s="315">
        <f>IF(BQ90&gt;0,MAXA(AA$7:AA89)+1,0)</f>
        <v>83</v>
      </c>
      <c r="AB90" s="315">
        <f>IF(BR90&gt;0,MAXA(AB$7:AB89)+1,0)</f>
        <v>83</v>
      </c>
      <c r="AC90" s="315">
        <f t="shared" si="34"/>
        <v>1</v>
      </c>
      <c r="AD90" s="315">
        <f t="shared" si="35"/>
        <v>1</v>
      </c>
      <c r="AE90" s="352">
        <f t="shared" si="36"/>
        <v>1</v>
      </c>
      <c r="AF90" s="352">
        <f t="shared" si="37"/>
        <v>0</v>
      </c>
      <c r="AG90" s="352">
        <f>IF(AND(B90&gt;0,AH90=0),COUNTIF(AI$7:AI90,AO90),SUM(AH$7:AH90))</f>
        <v>1</v>
      </c>
      <c r="AH90" s="352">
        <f t="shared" si="38"/>
        <v>0</v>
      </c>
      <c r="AI90" s="352">
        <f t="shared" si="39"/>
        <v>0</v>
      </c>
      <c r="AJ90" s="315">
        <f t="shared" si="32"/>
        <v>84</v>
      </c>
      <c r="AK90" s="364"/>
      <c r="AL90" s="365">
        <f t="shared" si="31"/>
        <v>0</v>
      </c>
      <c r="AM90" s="366" t="str">
        <f>IF(Labour!AY100="","",Labour!AY100)</f>
        <v/>
      </c>
      <c r="AN90" s="372"/>
      <c r="AO90" s="368"/>
      <c r="AP90" s="359"/>
      <c r="AQ90" s="369"/>
      <c r="AR90" s="371"/>
      <c r="AS90" s="370" t="str">
        <f>IF(AM90="","",SUM(Labour!$BF100:$BH100))</f>
        <v/>
      </c>
      <c r="AT90" s="370" t="str">
        <f>IF(AM90="","",SUM(Labour!$BL100:$BN100))</f>
        <v/>
      </c>
      <c r="AU90" s="370" t="str">
        <f>IF(AM90="","",SUM(Labour!$BR100:$BT100))</f>
        <v/>
      </c>
      <c r="AV90" s="370" t="str">
        <f>IF(AM90="","",SUM(Labour!$BR100:$BT100))</f>
        <v/>
      </c>
      <c r="AW90" s="370" t="str">
        <f>IF(AM90="","",SUM(Labour!$CD100:$CF100))</f>
        <v/>
      </c>
      <c r="AX90" s="370" t="str">
        <f>IF(AM90="","",SUM(Labour!$CJ100:$CL100))</f>
        <v/>
      </c>
      <c r="AY90" s="370" t="str">
        <f>IF(AM90="","",SUM(Labour!$CP100:$CR100))</f>
        <v/>
      </c>
      <c r="AZ90" s="370" t="str">
        <f>IF(AM90="","",SUM(Labour!$CV100:$CX100))</f>
        <v/>
      </c>
      <c r="BA90" s="370" t="str">
        <f>IF(AM90="","",SUM(Labour!$DB100:$DD100))</f>
        <v/>
      </c>
      <c r="BB90" s="370" t="str">
        <f>IF(AM90="","",SUM(Labour!$DH100:$DJ100))</f>
        <v/>
      </c>
      <c r="BC90" s="370" t="str">
        <f>IF(AM90="","",SUM(Labour!$DN100:$DP100))</f>
        <v/>
      </c>
      <c r="BD90" s="370" t="str">
        <f>IF(AM90="","",SUM(Labour!$DT100:$DV100))</f>
        <v/>
      </c>
      <c r="BE90" s="370" t="str">
        <f>IF(AM90="","",SUM(Labour!$DZ100:$EB100))</f>
        <v/>
      </c>
      <c r="BF90" s="370" t="str">
        <f>IF(AM90="","",SUM(Labour!$EF100:$EH100))</f>
        <v/>
      </c>
      <c r="BG90" s="370" t="str">
        <f>IF(AM90="","",SUM(Labour!$EL100:$EN100))</f>
        <v/>
      </c>
      <c r="BH90" s="370" t="str">
        <f>IF(AM90="","",SUM(Labour!$ER100:$ET100))</f>
        <v/>
      </c>
      <c r="BI90" s="370" t="str">
        <f>IF(AM90="","",SUM(Labour!$EX100:$EZ100))</f>
        <v/>
      </c>
      <c r="BJ90" s="370" t="str">
        <f>IF(AM90="","",SUM(Labour!$FD100:$FF100))</f>
        <v/>
      </c>
      <c r="BK90" s="370" t="str">
        <f>IF(AM90="","",SUM(Labour!$FJ100:$FL100))</f>
        <v/>
      </c>
      <c r="BL90" s="370" t="str">
        <f>IF(AM90="","",SUM(Labour!$FP100:$FR100))</f>
        <v/>
      </c>
      <c r="BM90" s="370" t="str">
        <f>IF(AM90="","",SUM(Labour!$FV100:$FX100))</f>
        <v/>
      </c>
      <c r="BN90" s="370" t="str">
        <f>IF(AM90="","",SUM(Labour!$GB100:$GD100))</f>
        <v/>
      </c>
      <c r="BO90" s="370" t="str">
        <f>IF(AM90="","",SUM(Labour!$GH100:$GJ100))</f>
        <v/>
      </c>
      <c r="BP90" s="370" t="str">
        <f>IF(AM90="","",SUM(Labour!$GN100:$GP100))</f>
        <v/>
      </c>
      <c r="BQ90" s="370" t="str">
        <f>IF(AM90="","",SUM(Labour!$GT100:$GV100))</f>
        <v/>
      </c>
      <c r="BR90" s="370" t="str">
        <f>IF(AM90="","",SUM(Labour!$GZ100:$HB100))</f>
        <v/>
      </c>
    </row>
    <row r="91" spans="1:70" x14ac:dyDescent="0.25">
      <c r="A91" s="352">
        <f t="shared" si="33"/>
        <v>1</v>
      </c>
      <c r="B91" s="315">
        <f>IF(ISTEXT(AK91),MAXA(B$7:B90)+1,0)</f>
        <v>0</v>
      </c>
      <c r="C91" s="315">
        <f>IF(AS91&gt;0,MAXA(C$7:C90)+1,0)</f>
        <v>84</v>
      </c>
      <c r="D91" s="315">
        <f>IF(AT91&gt;0,MAXA(D$7:D90)+1,0)</f>
        <v>84</v>
      </c>
      <c r="E91" s="315">
        <f>IF(AU91&gt;0,MAXA(E$7:E90)+1,0)</f>
        <v>84</v>
      </c>
      <c r="F91" s="315">
        <f>IF(AV91&gt;0,MAXA(F$7:F90)+1,0)</f>
        <v>84</v>
      </c>
      <c r="G91" s="315">
        <f>IF(AW91&gt;0,MAXA(G$7:G90)+1,0)</f>
        <v>84</v>
      </c>
      <c r="H91" s="315">
        <f>IF(AX91&gt;0,MAXA(H$7:H90)+1,0)</f>
        <v>84</v>
      </c>
      <c r="I91" s="315">
        <f>IF(AY91&gt;0,MAXA(I$7:I90)+1,0)</f>
        <v>84</v>
      </c>
      <c r="J91" s="315">
        <f>IF(AZ91&gt;0,MAXA(J$7:J90)+1,0)</f>
        <v>84</v>
      </c>
      <c r="K91" s="315">
        <f>IF(BA91&gt;0,MAXA(K$7:K90)+1,0)</f>
        <v>84</v>
      </c>
      <c r="L91" s="315">
        <f>IF(BB91&gt;0,MAXA(L$7:L90)+1,0)</f>
        <v>84</v>
      </c>
      <c r="M91" s="315">
        <f>IF(BC91&gt;0,MAXA(M$7:M90)+1,0)</f>
        <v>84</v>
      </c>
      <c r="N91" s="315">
        <f>IF(BD91&gt;0,MAXA(N$7:N90)+1,0)</f>
        <v>84</v>
      </c>
      <c r="O91" s="315">
        <f>IF(BE91&gt;0,MAXA(O$7:O90)+1,0)</f>
        <v>84</v>
      </c>
      <c r="P91" s="315">
        <f>IF(BF91&gt;0,MAXA(P$7:P90)+1,0)</f>
        <v>84</v>
      </c>
      <c r="Q91" s="315">
        <f>IF(BG91&gt;0,MAXA(Q$7:Q90)+1,0)</f>
        <v>84</v>
      </c>
      <c r="R91" s="315">
        <f>IF(BH91&gt;0,MAXA(R$7:R90)+1,0)</f>
        <v>84</v>
      </c>
      <c r="S91" s="315">
        <f>IF(BI91&gt;0,MAXA(S$7:S90)+1,0)</f>
        <v>84</v>
      </c>
      <c r="T91" s="315">
        <f>IF(BJ91&gt;0,MAXA(T$7:T90)+1,0)</f>
        <v>84</v>
      </c>
      <c r="U91" s="315">
        <f>IF(BK91&gt;0,MAXA(U$7:U90)+1,0)</f>
        <v>84</v>
      </c>
      <c r="V91" s="315">
        <f>IF(BL91&gt;0,MAXA(V$7:V90)+1,0)</f>
        <v>84</v>
      </c>
      <c r="W91" s="315">
        <f>IF(BM91&gt;0,MAXA(W$7:W90)+1,0)</f>
        <v>84</v>
      </c>
      <c r="X91" s="315">
        <f>IF(BN91&gt;0,MAXA(X$7:X90)+1,0)</f>
        <v>84</v>
      </c>
      <c r="Y91" s="315">
        <f>IF(BO91&gt;0,MAXA(Y$7:Y90)+1,0)</f>
        <v>84</v>
      </c>
      <c r="Z91" s="315">
        <f>IF(BP91&gt;0,MAXA(Z$7:Z90)+1,0)</f>
        <v>84</v>
      </c>
      <c r="AA91" s="315">
        <f>IF(BQ91&gt;0,MAXA(AA$7:AA90)+1,0)</f>
        <v>84</v>
      </c>
      <c r="AB91" s="315">
        <f>IF(BR91&gt;0,MAXA(AB$7:AB90)+1,0)</f>
        <v>84</v>
      </c>
      <c r="AC91" s="315">
        <f t="shared" si="34"/>
        <v>1</v>
      </c>
      <c r="AD91" s="315">
        <f t="shared" si="35"/>
        <v>1</v>
      </c>
      <c r="AE91" s="352">
        <f t="shared" si="36"/>
        <v>1</v>
      </c>
      <c r="AF91" s="352">
        <f t="shared" si="37"/>
        <v>0</v>
      </c>
      <c r="AG91" s="352">
        <f>IF(AND(B91&gt;0,AH91=0),COUNTIF(AI$7:AI91,AO91),SUM(AH$7:AH91))</f>
        <v>1</v>
      </c>
      <c r="AH91" s="352">
        <f t="shared" si="38"/>
        <v>0</v>
      </c>
      <c r="AI91" s="352">
        <f t="shared" si="39"/>
        <v>0</v>
      </c>
      <c r="AJ91" s="315">
        <f t="shared" si="32"/>
        <v>85</v>
      </c>
      <c r="AK91" s="364"/>
      <c r="AL91" s="365">
        <f t="shared" si="31"/>
        <v>0</v>
      </c>
      <c r="AM91" s="366" t="str">
        <f>IF(Labour!AY101="","",Labour!AY101)</f>
        <v/>
      </c>
      <c r="AN91" s="372"/>
      <c r="AO91" s="358"/>
      <c r="AP91" s="359"/>
      <c r="AQ91" s="369"/>
      <c r="AR91" s="371"/>
      <c r="AS91" s="370" t="str">
        <f>IF(AM91="","",SUM(Labour!$BF101:$BH101))</f>
        <v/>
      </c>
      <c r="AT91" s="370" t="str">
        <f>IF(AM91="","",SUM(Labour!$BL101:$BN101))</f>
        <v/>
      </c>
      <c r="AU91" s="370" t="str">
        <f>IF(AM91="","",SUM(Labour!$BR101:$BT101))</f>
        <v/>
      </c>
      <c r="AV91" s="370" t="str">
        <f>IF(AM91="","",SUM(Labour!$BR101:$BT101))</f>
        <v/>
      </c>
      <c r="AW91" s="370" t="str">
        <f>IF(AM91="","",SUM(Labour!$CD101:$CF101))</f>
        <v/>
      </c>
      <c r="AX91" s="370" t="str">
        <f>IF(AM91="","",SUM(Labour!$CJ101:$CL101))</f>
        <v/>
      </c>
      <c r="AY91" s="370" t="str">
        <f>IF(AM91="","",SUM(Labour!$CP101:$CR101))</f>
        <v/>
      </c>
      <c r="AZ91" s="370" t="str">
        <f>IF(AM91="","",SUM(Labour!$CV101:$CX101))</f>
        <v/>
      </c>
      <c r="BA91" s="370" t="str">
        <f>IF(AM91="","",SUM(Labour!$DB101:$DD101))</f>
        <v/>
      </c>
      <c r="BB91" s="370" t="str">
        <f>IF(AM91="","",SUM(Labour!$DH101:$DJ101))</f>
        <v/>
      </c>
      <c r="BC91" s="370" t="str">
        <f>IF(AM91="","",SUM(Labour!$DN101:$DP101))</f>
        <v/>
      </c>
      <c r="BD91" s="370" t="str">
        <f>IF(AM91="","",SUM(Labour!$DT101:$DV101))</f>
        <v/>
      </c>
      <c r="BE91" s="370" t="str">
        <f>IF(AM91="","",SUM(Labour!$DZ101:$EB101))</f>
        <v/>
      </c>
      <c r="BF91" s="370" t="str">
        <f>IF(AM91="","",SUM(Labour!$EF101:$EH101))</f>
        <v/>
      </c>
      <c r="BG91" s="370" t="str">
        <f>IF(AM91="","",SUM(Labour!$EL101:$EN101))</f>
        <v/>
      </c>
      <c r="BH91" s="370" t="str">
        <f>IF(AM91="","",SUM(Labour!$ER101:$ET101))</f>
        <v/>
      </c>
      <c r="BI91" s="370" t="str">
        <f>IF(AM91="","",SUM(Labour!$EX101:$EZ101))</f>
        <v/>
      </c>
      <c r="BJ91" s="370" t="str">
        <f>IF(AM91="","",SUM(Labour!$FD101:$FF101))</f>
        <v/>
      </c>
      <c r="BK91" s="370" t="str">
        <f>IF(AM91="","",SUM(Labour!$FJ101:$FL101))</f>
        <v/>
      </c>
      <c r="BL91" s="370" t="str">
        <f>IF(AM91="","",SUM(Labour!$FP101:$FR101))</f>
        <v/>
      </c>
      <c r="BM91" s="370" t="str">
        <f>IF(AM91="","",SUM(Labour!$FV101:$FX101))</f>
        <v/>
      </c>
      <c r="BN91" s="370" t="str">
        <f>IF(AM91="","",SUM(Labour!$GB101:$GD101))</f>
        <v/>
      </c>
      <c r="BO91" s="370" t="str">
        <f>IF(AM91="","",SUM(Labour!$GH101:$GJ101))</f>
        <v/>
      </c>
      <c r="BP91" s="370" t="str">
        <f>IF(AM91="","",SUM(Labour!$GN101:$GP101))</f>
        <v/>
      </c>
      <c r="BQ91" s="370" t="str">
        <f>IF(AM91="","",SUM(Labour!$GT101:$GV101))</f>
        <v/>
      </c>
      <c r="BR91" s="370" t="str">
        <f>IF(AM91="","",SUM(Labour!$GZ101:$HB101))</f>
        <v/>
      </c>
    </row>
    <row r="92" spans="1:70" x14ac:dyDescent="0.25">
      <c r="A92" s="352">
        <f t="shared" si="33"/>
        <v>1</v>
      </c>
      <c r="B92" s="315">
        <f>IF(ISTEXT(AK92),MAXA(B$7:B91)+1,0)</f>
        <v>0</v>
      </c>
      <c r="C92" s="315">
        <f>IF(AS92&gt;0,MAXA(C$7:C91)+1,0)</f>
        <v>85</v>
      </c>
      <c r="D92" s="315">
        <f>IF(AT92&gt;0,MAXA(D$7:D91)+1,0)</f>
        <v>85</v>
      </c>
      <c r="E92" s="315">
        <f>IF(AU92&gt;0,MAXA(E$7:E91)+1,0)</f>
        <v>85</v>
      </c>
      <c r="F92" s="315">
        <f>IF(AV92&gt;0,MAXA(F$7:F91)+1,0)</f>
        <v>85</v>
      </c>
      <c r="G92" s="315">
        <f>IF(AW92&gt;0,MAXA(G$7:G91)+1,0)</f>
        <v>85</v>
      </c>
      <c r="H92" s="315">
        <f>IF(AX92&gt;0,MAXA(H$7:H91)+1,0)</f>
        <v>85</v>
      </c>
      <c r="I92" s="315">
        <f>IF(AY92&gt;0,MAXA(I$7:I91)+1,0)</f>
        <v>85</v>
      </c>
      <c r="J92" s="315">
        <f>IF(AZ92&gt;0,MAXA(J$7:J91)+1,0)</f>
        <v>85</v>
      </c>
      <c r="K92" s="315">
        <f>IF(BA92&gt;0,MAXA(K$7:K91)+1,0)</f>
        <v>85</v>
      </c>
      <c r="L92" s="315">
        <f>IF(BB92&gt;0,MAXA(L$7:L91)+1,0)</f>
        <v>85</v>
      </c>
      <c r="M92" s="315">
        <f>IF(BC92&gt;0,MAXA(M$7:M91)+1,0)</f>
        <v>85</v>
      </c>
      <c r="N92" s="315">
        <f>IF(BD92&gt;0,MAXA(N$7:N91)+1,0)</f>
        <v>85</v>
      </c>
      <c r="O92" s="315">
        <f>IF(BE92&gt;0,MAXA(O$7:O91)+1,0)</f>
        <v>85</v>
      </c>
      <c r="P92" s="315">
        <f>IF(BF92&gt;0,MAXA(P$7:P91)+1,0)</f>
        <v>85</v>
      </c>
      <c r="Q92" s="315">
        <f>IF(BG92&gt;0,MAXA(Q$7:Q91)+1,0)</f>
        <v>85</v>
      </c>
      <c r="R92" s="315">
        <f>IF(BH92&gt;0,MAXA(R$7:R91)+1,0)</f>
        <v>85</v>
      </c>
      <c r="S92" s="315">
        <f>IF(BI92&gt;0,MAXA(S$7:S91)+1,0)</f>
        <v>85</v>
      </c>
      <c r="T92" s="315">
        <f>IF(BJ92&gt;0,MAXA(T$7:T91)+1,0)</f>
        <v>85</v>
      </c>
      <c r="U92" s="315">
        <f>IF(BK92&gt;0,MAXA(U$7:U91)+1,0)</f>
        <v>85</v>
      </c>
      <c r="V92" s="315">
        <f>IF(BL92&gt;0,MAXA(V$7:V91)+1,0)</f>
        <v>85</v>
      </c>
      <c r="W92" s="315">
        <f>IF(BM92&gt;0,MAXA(W$7:W91)+1,0)</f>
        <v>85</v>
      </c>
      <c r="X92" s="315">
        <f>IF(BN92&gt;0,MAXA(X$7:X91)+1,0)</f>
        <v>85</v>
      </c>
      <c r="Y92" s="315">
        <f>IF(BO92&gt;0,MAXA(Y$7:Y91)+1,0)</f>
        <v>85</v>
      </c>
      <c r="Z92" s="315">
        <f>IF(BP92&gt;0,MAXA(Z$7:Z91)+1,0)</f>
        <v>85</v>
      </c>
      <c r="AA92" s="315">
        <f>IF(BQ92&gt;0,MAXA(AA$7:AA91)+1,0)</f>
        <v>85</v>
      </c>
      <c r="AB92" s="315">
        <f>IF(BR92&gt;0,MAXA(AB$7:AB91)+1,0)</f>
        <v>85</v>
      </c>
      <c r="AC92" s="315">
        <f t="shared" si="34"/>
        <v>1</v>
      </c>
      <c r="AD92" s="315">
        <f t="shared" si="35"/>
        <v>1</v>
      </c>
      <c r="AE92" s="352">
        <f t="shared" si="36"/>
        <v>1</v>
      </c>
      <c r="AF92" s="352">
        <f t="shared" si="37"/>
        <v>0</v>
      </c>
      <c r="AG92" s="352">
        <f>IF(AND(B92&gt;0,AH92=0),COUNTIF(AI$7:AI92,AO92),SUM(AH$7:AH92))</f>
        <v>1</v>
      </c>
      <c r="AH92" s="352">
        <f t="shared" si="38"/>
        <v>0</v>
      </c>
      <c r="AI92" s="352">
        <f t="shared" si="39"/>
        <v>0</v>
      </c>
      <c r="AJ92" s="315">
        <f t="shared" si="32"/>
        <v>86</v>
      </c>
      <c r="AK92" s="364"/>
      <c r="AL92" s="365">
        <f t="shared" si="31"/>
        <v>0</v>
      </c>
      <c r="AM92" s="366" t="str">
        <f>IF(Labour!AY102="","",Labour!AY102)</f>
        <v/>
      </c>
      <c r="AN92" s="372"/>
      <c r="AO92" s="368"/>
      <c r="AP92" s="359"/>
      <c r="AQ92" s="369"/>
      <c r="AR92" s="371"/>
      <c r="AS92" s="370" t="str">
        <f>IF(AM92="","",SUM(Labour!$BF102:$BH102))</f>
        <v/>
      </c>
      <c r="AT92" s="370" t="str">
        <f>IF(AM92="","",SUM(Labour!$BL102:$BN102))</f>
        <v/>
      </c>
      <c r="AU92" s="370" t="str">
        <f>IF(AM92="","",SUM(Labour!$BR102:$BT102))</f>
        <v/>
      </c>
      <c r="AV92" s="370" t="str">
        <f>IF(AM92="","",SUM(Labour!$BR102:$BT102))</f>
        <v/>
      </c>
      <c r="AW92" s="370" t="str">
        <f>IF(AM92="","",SUM(Labour!$CD102:$CF102))</f>
        <v/>
      </c>
      <c r="AX92" s="370" t="str">
        <f>IF(AM92="","",SUM(Labour!$CJ102:$CL102))</f>
        <v/>
      </c>
      <c r="AY92" s="370" t="str">
        <f>IF(AM92="","",SUM(Labour!$CP102:$CR102))</f>
        <v/>
      </c>
      <c r="AZ92" s="370" t="str">
        <f>IF(AM92="","",SUM(Labour!$CV102:$CX102))</f>
        <v/>
      </c>
      <c r="BA92" s="370" t="str">
        <f>IF(AM92="","",SUM(Labour!$DB102:$DD102))</f>
        <v/>
      </c>
      <c r="BB92" s="370" t="str">
        <f>IF(AM92="","",SUM(Labour!$DH102:$DJ102))</f>
        <v/>
      </c>
      <c r="BC92" s="370" t="str">
        <f>IF(AM92="","",SUM(Labour!$DN102:$DP102))</f>
        <v/>
      </c>
      <c r="BD92" s="370" t="str">
        <f>IF(AM92="","",SUM(Labour!$DT102:$DV102))</f>
        <v/>
      </c>
      <c r="BE92" s="370" t="str">
        <f>IF(AM92="","",SUM(Labour!$DZ102:$EB102))</f>
        <v/>
      </c>
      <c r="BF92" s="370" t="str">
        <f>IF(AM92="","",SUM(Labour!$EF102:$EH102))</f>
        <v/>
      </c>
      <c r="BG92" s="370" t="str">
        <f>IF(AM92="","",SUM(Labour!$EL102:$EN102))</f>
        <v/>
      </c>
      <c r="BH92" s="370" t="str">
        <f>IF(AM92="","",SUM(Labour!$ER102:$ET102))</f>
        <v/>
      </c>
      <c r="BI92" s="370" t="str">
        <f>IF(AM92="","",SUM(Labour!$EX102:$EZ102))</f>
        <v/>
      </c>
      <c r="BJ92" s="370" t="str">
        <f>IF(AM92="","",SUM(Labour!$FD102:$FF102))</f>
        <v/>
      </c>
      <c r="BK92" s="370" t="str">
        <f>IF(AM92="","",SUM(Labour!$FJ102:$FL102))</f>
        <v/>
      </c>
      <c r="BL92" s="370" t="str">
        <f>IF(AM92="","",SUM(Labour!$FP102:$FR102))</f>
        <v/>
      </c>
      <c r="BM92" s="370" t="str">
        <f>IF(AM92="","",SUM(Labour!$FV102:$FX102))</f>
        <v/>
      </c>
      <c r="BN92" s="370" t="str">
        <f>IF(AM92="","",SUM(Labour!$GB102:$GD102))</f>
        <v/>
      </c>
      <c r="BO92" s="370" t="str">
        <f>IF(AM92="","",SUM(Labour!$GH102:$GJ102))</f>
        <v/>
      </c>
      <c r="BP92" s="370" t="str">
        <f>IF(AM92="","",SUM(Labour!$GN102:$GP102))</f>
        <v/>
      </c>
      <c r="BQ92" s="370" t="str">
        <f>IF(AM92="","",SUM(Labour!$GT102:$GV102))</f>
        <v/>
      </c>
      <c r="BR92" s="370" t="str">
        <f>IF(AM92="","",SUM(Labour!$GZ102:$HB102))</f>
        <v/>
      </c>
    </row>
    <row r="93" spans="1:70" x14ac:dyDescent="0.25">
      <c r="A93" s="352">
        <f t="shared" si="33"/>
        <v>1</v>
      </c>
      <c r="B93" s="315">
        <f>IF(ISTEXT(AK93),MAXA(B$7:B92)+1,0)</f>
        <v>0</v>
      </c>
      <c r="C93" s="315">
        <f>IF(AS93&gt;0,MAXA(C$7:C92)+1,0)</f>
        <v>86</v>
      </c>
      <c r="D93" s="315">
        <f>IF(AT93&gt;0,MAXA(D$7:D92)+1,0)</f>
        <v>86</v>
      </c>
      <c r="E93" s="315">
        <f>IF(AU93&gt;0,MAXA(E$7:E92)+1,0)</f>
        <v>86</v>
      </c>
      <c r="F93" s="315">
        <f>IF(AV93&gt;0,MAXA(F$7:F92)+1,0)</f>
        <v>86</v>
      </c>
      <c r="G93" s="315">
        <f>IF(AW93&gt;0,MAXA(G$7:G92)+1,0)</f>
        <v>86</v>
      </c>
      <c r="H93" s="315">
        <f>IF(AX93&gt;0,MAXA(H$7:H92)+1,0)</f>
        <v>86</v>
      </c>
      <c r="I93" s="315">
        <f>IF(AY93&gt;0,MAXA(I$7:I92)+1,0)</f>
        <v>86</v>
      </c>
      <c r="J93" s="315">
        <f>IF(AZ93&gt;0,MAXA(J$7:J92)+1,0)</f>
        <v>86</v>
      </c>
      <c r="K93" s="315">
        <f>IF(BA93&gt;0,MAXA(K$7:K92)+1,0)</f>
        <v>86</v>
      </c>
      <c r="L93" s="315">
        <f>IF(BB93&gt;0,MAXA(L$7:L92)+1,0)</f>
        <v>86</v>
      </c>
      <c r="M93" s="315">
        <f>IF(BC93&gt;0,MAXA(M$7:M92)+1,0)</f>
        <v>86</v>
      </c>
      <c r="N93" s="315">
        <f>IF(BD93&gt;0,MAXA(N$7:N92)+1,0)</f>
        <v>86</v>
      </c>
      <c r="O93" s="315">
        <f>IF(BE93&gt;0,MAXA(O$7:O92)+1,0)</f>
        <v>86</v>
      </c>
      <c r="P93" s="315">
        <f>IF(BF93&gt;0,MAXA(P$7:P92)+1,0)</f>
        <v>86</v>
      </c>
      <c r="Q93" s="315">
        <f>IF(BG93&gt;0,MAXA(Q$7:Q92)+1,0)</f>
        <v>86</v>
      </c>
      <c r="R93" s="315">
        <f>IF(BH93&gt;0,MAXA(R$7:R92)+1,0)</f>
        <v>86</v>
      </c>
      <c r="S93" s="315">
        <f>IF(BI93&gt;0,MAXA(S$7:S92)+1,0)</f>
        <v>86</v>
      </c>
      <c r="T93" s="315">
        <f>IF(BJ93&gt;0,MAXA(T$7:T92)+1,0)</f>
        <v>86</v>
      </c>
      <c r="U93" s="315">
        <f>IF(BK93&gt;0,MAXA(U$7:U92)+1,0)</f>
        <v>86</v>
      </c>
      <c r="V93" s="315">
        <f>IF(BL93&gt;0,MAXA(V$7:V92)+1,0)</f>
        <v>86</v>
      </c>
      <c r="W93" s="315">
        <f>IF(BM93&gt;0,MAXA(W$7:W92)+1,0)</f>
        <v>86</v>
      </c>
      <c r="X93" s="315">
        <f>IF(BN93&gt;0,MAXA(X$7:X92)+1,0)</f>
        <v>86</v>
      </c>
      <c r="Y93" s="315">
        <f>IF(BO93&gt;0,MAXA(Y$7:Y92)+1,0)</f>
        <v>86</v>
      </c>
      <c r="Z93" s="315">
        <f>IF(BP93&gt;0,MAXA(Z$7:Z92)+1,0)</f>
        <v>86</v>
      </c>
      <c r="AA93" s="315">
        <f>IF(BQ93&gt;0,MAXA(AA$7:AA92)+1,0)</f>
        <v>86</v>
      </c>
      <c r="AB93" s="315">
        <f>IF(BR93&gt;0,MAXA(AB$7:AB92)+1,0)</f>
        <v>86</v>
      </c>
      <c r="AC93" s="315">
        <f t="shared" si="34"/>
        <v>1</v>
      </c>
      <c r="AD93" s="315">
        <f t="shared" si="35"/>
        <v>1</v>
      </c>
      <c r="AE93" s="352">
        <f t="shared" si="36"/>
        <v>1</v>
      </c>
      <c r="AF93" s="352">
        <f t="shared" si="37"/>
        <v>0</v>
      </c>
      <c r="AG93" s="352">
        <f>IF(AND(B93&gt;0,AH93=0),COUNTIF(AI$7:AI93,AO93),SUM(AH$7:AH93))</f>
        <v>1</v>
      </c>
      <c r="AH93" s="352">
        <f t="shared" si="38"/>
        <v>0</v>
      </c>
      <c r="AI93" s="352">
        <f t="shared" si="39"/>
        <v>0</v>
      </c>
      <c r="AJ93" s="315">
        <f t="shared" si="32"/>
        <v>87</v>
      </c>
      <c r="AK93" s="364"/>
      <c r="AL93" s="365">
        <f t="shared" si="31"/>
        <v>0</v>
      </c>
      <c r="AM93" s="366" t="str">
        <f>IF(Labour!AY103="","",Labour!AY103)</f>
        <v/>
      </c>
      <c r="AN93" s="372"/>
      <c r="AO93" s="358"/>
      <c r="AP93" s="359"/>
      <c r="AQ93" s="369"/>
      <c r="AR93" s="371"/>
      <c r="AS93" s="370" t="str">
        <f>IF(AM93="","",SUM(Labour!$BF103:$BH103))</f>
        <v/>
      </c>
      <c r="AT93" s="370" t="str">
        <f>IF(AM93="","",SUM(Labour!$BL103:$BN103))</f>
        <v/>
      </c>
      <c r="AU93" s="370" t="str">
        <f>IF(AM93="","",SUM(Labour!$BR103:$BT103))</f>
        <v/>
      </c>
      <c r="AV93" s="370" t="str">
        <f>IF(AM93="","",SUM(Labour!$BR103:$BT103))</f>
        <v/>
      </c>
      <c r="AW93" s="370" t="str">
        <f>IF(AM93="","",SUM(Labour!$CD103:$CF103))</f>
        <v/>
      </c>
      <c r="AX93" s="370" t="str">
        <f>IF(AM93="","",SUM(Labour!$CJ103:$CL103))</f>
        <v/>
      </c>
      <c r="AY93" s="370" t="str">
        <f>IF(AM93="","",SUM(Labour!$CP103:$CR103))</f>
        <v/>
      </c>
      <c r="AZ93" s="370" t="str">
        <f>IF(AM93="","",SUM(Labour!$CV103:$CX103))</f>
        <v/>
      </c>
      <c r="BA93" s="370" t="str">
        <f>IF(AM93="","",SUM(Labour!$DB103:$DD103))</f>
        <v/>
      </c>
      <c r="BB93" s="370" t="str">
        <f>IF(AM93="","",SUM(Labour!$DH103:$DJ103))</f>
        <v/>
      </c>
      <c r="BC93" s="370" t="str">
        <f>IF(AM93="","",SUM(Labour!$DN103:$DP103))</f>
        <v/>
      </c>
      <c r="BD93" s="370" t="str">
        <f>IF(AM93="","",SUM(Labour!$DT103:$DV103))</f>
        <v/>
      </c>
      <c r="BE93" s="370" t="str">
        <f>IF(AM93="","",SUM(Labour!$DZ103:$EB103))</f>
        <v/>
      </c>
      <c r="BF93" s="370" t="str">
        <f>IF(AM93="","",SUM(Labour!$EF103:$EH103))</f>
        <v/>
      </c>
      <c r="BG93" s="370" t="str">
        <f>IF(AM93="","",SUM(Labour!$EL103:$EN103))</f>
        <v/>
      </c>
      <c r="BH93" s="370" t="str">
        <f>IF(AM93="","",SUM(Labour!$ER103:$ET103))</f>
        <v/>
      </c>
      <c r="BI93" s="370" t="str">
        <f>IF(AM93="","",SUM(Labour!$EX103:$EZ103))</f>
        <v/>
      </c>
      <c r="BJ93" s="370" t="str">
        <f>IF(AM93="","",SUM(Labour!$FD103:$FF103))</f>
        <v/>
      </c>
      <c r="BK93" s="370" t="str">
        <f>IF(AM93="","",SUM(Labour!$FJ103:$FL103))</f>
        <v/>
      </c>
      <c r="BL93" s="370" t="str">
        <f>IF(AM93="","",SUM(Labour!$FP103:$FR103))</f>
        <v/>
      </c>
      <c r="BM93" s="370" t="str">
        <f>IF(AM93="","",SUM(Labour!$FV103:$FX103))</f>
        <v/>
      </c>
      <c r="BN93" s="370" t="str">
        <f>IF(AM93="","",SUM(Labour!$GB103:$GD103))</f>
        <v/>
      </c>
      <c r="BO93" s="370" t="str">
        <f>IF(AM93="","",SUM(Labour!$GH103:$GJ103))</f>
        <v/>
      </c>
      <c r="BP93" s="370" t="str">
        <f>IF(AM93="","",SUM(Labour!$GN103:$GP103))</f>
        <v/>
      </c>
      <c r="BQ93" s="370" t="str">
        <f>IF(AM93="","",SUM(Labour!$GT103:$GV103))</f>
        <v/>
      </c>
      <c r="BR93" s="370" t="str">
        <f>IF(AM93="","",SUM(Labour!$GZ103:$HB103))</f>
        <v/>
      </c>
    </row>
    <row r="94" spans="1:70" x14ac:dyDescent="0.25">
      <c r="A94" s="352">
        <f t="shared" si="33"/>
        <v>1</v>
      </c>
      <c r="B94" s="315">
        <f>IF(ISTEXT(AK94),MAXA(B$7:B93)+1,0)</f>
        <v>0</v>
      </c>
      <c r="C94" s="315">
        <f>IF(AS94&gt;0,MAXA(C$7:C93)+1,0)</f>
        <v>87</v>
      </c>
      <c r="D94" s="315">
        <f>IF(AT94&gt;0,MAXA(D$7:D93)+1,0)</f>
        <v>87</v>
      </c>
      <c r="E94" s="315">
        <f>IF(AU94&gt;0,MAXA(E$7:E93)+1,0)</f>
        <v>87</v>
      </c>
      <c r="F94" s="315">
        <f>IF(AV94&gt;0,MAXA(F$7:F93)+1,0)</f>
        <v>87</v>
      </c>
      <c r="G94" s="315">
        <f>IF(AW94&gt;0,MAXA(G$7:G93)+1,0)</f>
        <v>87</v>
      </c>
      <c r="H94" s="315">
        <f>IF(AX94&gt;0,MAXA(H$7:H93)+1,0)</f>
        <v>87</v>
      </c>
      <c r="I94" s="315">
        <f>IF(AY94&gt;0,MAXA(I$7:I93)+1,0)</f>
        <v>87</v>
      </c>
      <c r="J94" s="315">
        <f>IF(AZ94&gt;0,MAXA(J$7:J93)+1,0)</f>
        <v>87</v>
      </c>
      <c r="K94" s="315">
        <f>IF(BA94&gt;0,MAXA(K$7:K93)+1,0)</f>
        <v>87</v>
      </c>
      <c r="L94" s="315">
        <f>IF(BB94&gt;0,MAXA(L$7:L93)+1,0)</f>
        <v>87</v>
      </c>
      <c r="M94" s="315">
        <f>IF(BC94&gt;0,MAXA(M$7:M93)+1,0)</f>
        <v>87</v>
      </c>
      <c r="N94" s="315">
        <f>IF(BD94&gt;0,MAXA(N$7:N93)+1,0)</f>
        <v>87</v>
      </c>
      <c r="O94" s="315">
        <f>IF(BE94&gt;0,MAXA(O$7:O93)+1,0)</f>
        <v>87</v>
      </c>
      <c r="P94" s="315">
        <f>IF(BF94&gt;0,MAXA(P$7:P93)+1,0)</f>
        <v>87</v>
      </c>
      <c r="Q94" s="315">
        <f>IF(BG94&gt;0,MAXA(Q$7:Q93)+1,0)</f>
        <v>87</v>
      </c>
      <c r="R94" s="315">
        <f>IF(BH94&gt;0,MAXA(R$7:R93)+1,0)</f>
        <v>87</v>
      </c>
      <c r="S94" s="315">
        <f>IF(BI94&gt;0,MAXA(S$7:S93)+1,0)</f>
        <v>87</v>
      </c>
      <c r="T94" s="315">
        <f>IF(BJ94&gt;0,MAXA(T$7:T93)+1,0)</f>
        <v>87</v>
      </c>
      <c r="U94" s="315">
        <f>IF(BK94&gt;0,MAXA(U$7:U93)+1,0)</f>
        <v>87</v>
      </c>
      <c r="V94" s="315">
        <f>IF(BL94&gt;0,MAXA(V$7:V93)+1,0)</f>
        <v>87</v>
      </c>
      <c r="W94" s="315">
        <f>IF(BM94&gt;0,MAXA(W$7:W93)+1,0)</f>
        <v>87</v>
      </c>
      <c r="X94" s="315">
        <f>IF(BN94&gt;0,MAXA(X$7:X93)+1,0)</f>
        <v>87</v>
      </c>
      <c r="Y94" s="315">
        <f>IF(BO94&gt;0,MAXA(Y$7:Y93)+1,0)</f>
        <v>87</v>
      </c>
      <c r="Z94" s="315">
        <f>IF(BP94&gt;0,MAXA(Z$7:Z93)+1,0)</f>
        <v>87</v>
      </c>
      <c r="AA94" s="315">
        <f>IF(BQ94&gt;0,MAXA(AA$7:AA93)+1,0)</f>
        <v>87</v>
      </c>
      <c r="AB94" s="315">
        <f>IF(BR94&gt;0,MAXA(AB$7:AB93)+1,0)</f>
        <v>87</v>
      </c>
      <c r="AC94" s="315">
        <f t="shared" si="34"/>
        <v>1</v>
      </c>
      <c r="AD94" s="315">
        <f t="shared" si="35"/>
        <v>1</v>
      </c>
      <c r="AE94" s="352">
        <f t="shared" si="36"/>
        <v>1</v>
      </c>
      <c r="AF94" s="352">
        <f t="shared" si="37"/>
        <v>0</v>
      </c>
      <c r="AG94" s="352">
        <f>IF(AND(B94&gt;0,AH94=0),COUNTIF(AI$7:AI94,AO94),SUM(AH$7:AH94))</f>
        <v>1</v>
      </c>
      <c r="AH94" s="352">
        <f t="shared" si="38"/>
        <v>0</v>
      </c>
      <c r="AI94" s="352">
        <f t="shared" si="39"/>
        <v>0</v>
      </c>
      <c r="AJ94" s="315">
        <f t="shared" si="32"/>
        <v>88</v>
      </c>
      <c r="AK94" s="364"/>
      <c r="AL94" s="365">
        <f t="shared" si="31"/>
        <v>0</v>
      </c>
      <c r="AM94" s="366" t="str">
        <f>IF(Labour!AY104="","",Labour!AY104)</f>
        <v/>
      </c>
      <c r="AN94" s="372"/>
      <c r="AO94" s="368"/>
      <c r="AP94" s="359"/>
      <c r="AQ94" s="369"/>
      <c r="AR94" s="371"/>
      <c r="AS94" s="370" t="str">
        <f>IF(AM94="","",SUM(Labour!$BF104:$BH104))</f>
        <v/>
      </c>
      <c r="AT94" s="370" t="str">
        <f>IF(AM94="","",SUM(Labour!$BL104:$BN104))</f>
        <v/>
      </c>
      <c r="AU94" s="370" t="str">
        <f>IF(AM94="","",SUM(Labour!$BR104:$BT104))</f>
        <v/>
      </c>
      <c r="AV94" s="370" t="str">
        <f>IF(AM94="","",SUM(Labour!$BR104:$BT104))</f>
        <v/>
      </c>
      <c r="AW94" s="370" t="str">
        <f>IF(AM94="","",SUM(Labour!$CD104:$CF104))</f>
        <v/>
      </c>
      <c r="AX94" s="370" t="str">
        <f>IF(AM94="","",SUM(Labour!$CJ104:$CL104))</f>
        <v/>
      </c>
      <c r="AY94" s="370" t="str">
        <f>IF(AM94="","",SUM(Labour!$CP104:$CR104))</f>
        <v/>
      </c>
      <c r="AZ94" s="370" t="str">
        <f>IF(AM94="","",SUM(Labour!$CV104:$CX104))</f>
        <v/>
      </c>
      <c r="BA94" s="370" t="str">
        <f>IF(AM94="","",SUM(Labour!$DB104:$DD104))</f>
        <v/>
      </c>
      <c r="BB94" s="370" t="str">
        <f>IF(AM94="","",SUM(Labour!$DH104:$DJ104))</f>
        <v/>
      </c>
      <c r="BC94" s="370" t="str">
        <f>IF(AM94="","",SUM(Labour!$DN104:$DP104))</f>
        <v/>
      </c>
      <c r="BD94" s="370" t="str">
        <f>IF(AM94="","",SUM(Labour!$DT104:$DV104))</f>
        <v/>
      </c>
      <c r="BE94" s="370" t="str">
        <f>IF(AM94="","",SUM(Labour!$DZ104:$EB104))</f>
        <v/>
      </c>
      <c r="BF94" s="370" t="str">
        <f>IF(AM94="","",SUM(Labour!$EF104:$EH104))</f>
        <v/>
      </c>
      <c r="BG94" s="370" t="str">
        <f>IF(AM94="","",SUM(Labour!$EL104:$EN104))</f>
        <v/>
      </c>
      <c r="BH94" s="370" t="str">
        <f>IF(AM94="","",SUM(Labour!$ER104:$ET104))</f>
        <v/>
      </c>
      <c r="BI94" s="370" t="str">
        <f>IF(AM94="","",SUM(Labour!$EX104:$EZ104))</f>
        <v/>
      </c>
      <c r="BJ94" s="370" t="str">
        <f>IF(AM94="","",SUM(Labour!$FD104:$FF104))</f>
        <v/>
      </c>
      <c r="BK94" s="370" t="str">
        <f>IF(AM94="","",SUM(Labour!$FJ104:$FL104))</f>
        <v/>
      </c>
      <c r="BL94" s="370" t="str">
        <f>IF(AM94="","",SUM(Labour!$FP104:$FR104))</f>
        <v/>
      </c>
      <c r="BM94" s="370" t="str">
        <f>IF(AM94="","",SUM(Labour!$FV104:$FX104))</f>
        <v/>
      </c>
      <c r="BN94" s="370" t="str">
        <f>IF(AM94="","",SUM(Labour!$GB104:$GD104))</f>
        <v/>
      </c>
      <c r="BO94" s="370" t="str">
        <f>IF(AM94="","",SUM(Labour!$GH104:$GJ104))</f>
        <v/>
      </c>
      <c r="BP94" s="370" t="str">
        <f>IF(AM94="","",SUM(Labour!$GN104:$GP104))</f>
        <v/>
      </c>
      <c r="BQ94" s="370" t="str">
        <f>IF(AM94="","",SUM(Labour!$GT104:$GV104))</f>
        <v/>
      </c>
      <c r="BR94" s="370" t="str">
        <f>IF(AM94="","",SUM(Labour!$GZ104:$HB104))</f>
        <v/>
      </c>
    </row>
    <row r="95" spans="1:70" x14ac:dyDescent="0.25">
      <c r="A95" s="352">
        <f t="shared" si="33"/>
        <v>1</v>
      </c>
      <c r="B95" s="315">
        <f>IF(ISTEXT(AK95),MAXA(B$7:B94)+1,0)</f>
        <v>0</v>
      </c>
      <c r="C95" s="315">
        <f>IF(AS95&gt;0,MAXA(C$7:C94)+1,0)</f>
        <v>88</v>
      </c>
      <c r="D95" s="315">
        <f>IF(AT95&gt;0,MAXA(D$7:D94)+1,0)</f>
        <v>88</v>
      </c>
      <c r="E95" s="315">
        <f>IF(AU95&gt;0,MAXA(E$7:E94)+1,0)</f>
        <v>88</v>
      </c>
      <c r="F95" s="315">
        <f>IF(AV95&gt;0,MAXA(F$7:F94)+1,0)</f>
        <v>88</v>
      </c>
      <c r="G95" s="315">
        <f>IF(AW95&gt;0,MAXA(G$7:G94)+1,0)</f>
        <v>88</v>
      </c>
      <c r="H95" s="315">
        <f>IF(AX95&gt;0,MAXA(H$7:H94)+1,0)</f>
        <v>88</v>
      </c>
      <c r="I95" s="315">
        <f>IF(AY95&gt;0,MAXA(I$7:I94)+1,0)</f>
        <v>88</v>
      </c>
      <c r="J95" s="315">
        <f>IF(AZ95&gt;0,MAXA(J$7:J94)+1,0)</f>
        <v>88</v>
      </c>
      <c r="K95" s="315">
        <f>IF(BA95&gt;0,MAXA(K$7:K94)+1,0)</f>
        <v>88</v>
      </c>
      <c r="L95" s="315">
        <f>IF(BB95&gt;0,MAXA(L$7:L94)+1,0)</f>
        <v>88</v>
      </c>
      <c r="M95" s="315">
        <f>IF(BC95&gt;0,MAXA(M$7:M94)+1,0)</f>
        <v>88</v>
      </c>
      <c r="N95" s="315">
        <f>IF(BD95&gt;0,MAXA(N$7:N94)+1,0)</f>
        <v>88</v>
      </c>
      <c r="O95" s="315">
        <f>IF(BE95&gt;0,MAXA(O$7:O94)+1,0)</f>
        <v>88</v>
      </c>
      <c r="P95" s="315">
        <f>IF(BF95&gt;0,MAXA(P$7:P94)+1,0)</f>
        <v>88</v>
      </c>
      <c r="Q95" s="315">
        <f>IF(BG95&gt;0,MAXA(Q$7:Q94)+1,0)</f>
        <v>88</v>
      </c>
      <c r="R95" s="315">
        <f>IF(BH95&gt;0,MAXA(R$7:R94)+1,0)</f>
        <v>88</v>
      </c>
      <c r="S95" s="315">
        <f>IF(BI95&gt;0,MAXA(S$7:S94)+1,0)</f>
        <v>88</v>
      </c>
      <c r="T95" s="315">
        <f>IF(BJ95&gt;0,MAXA(T$7:T94)+1,0)</f>
        <v>88</v>
      </c>
      <c r="U95" s="315">
        <f>IF(BK95&gt;0,MAXA(U$7:U94)+1,0)</f>
        <v>88</v>
      </c>
      <c r="V95" s="315">
        <f>IF(BL95&gt;0,MAXA(V$7:V94)+1,0)</f>
        <v>88</v>
      </c>
      <c r="W95" s="315">
        <f>IF(BM95&gt;0,MAXA(W$7:W94)+1,0)</f>
        <v>88</v>
      </c>
      <c r="X95" s="315">
        <f>IF(BN95&gt;0,MAXA(X$7:X94)+1,0)</f>
        <v>88</v>
      </c>
      <c r="Y95" s="315">
        <f>IF(BO95&gt;0,MAXA(Y$7:Y94)+1,0)</f>
        <v>88</v>
      </c>
      <c r="Z95" s="315">
        <f>IF(BP95&gt;0,MAXA(Z$7:Z94)+1,0)</f>
        <v>88</v>
      </c>
      <c r="AA95" s="315">
        <f>IF(BQ95&gt;0,MAXA(AA$7:AA94)+1,0)</f>
        <v>88</v>
      </c>
      <c r="AB95" s="315">
        <f>IF(BR95&gt;0,MAXA(AB$7:AB94)+1,0)</f>
        <v>88</v>
      </c>
      <c r="AC95" s="315">
        <f t="shared" si="34"/>
        <v>1</v>
      </c>
      <c r="AD95" s="315">
        <f t="shared" si="35"/>
        <v>1</v>
      </c>
      <c r="AE95" s="352">
        <f t="shared" si="36"/>
        <v>1</v>
      </c>
      <c r="AF95" s="352">
        <f t="shared" si="37"/>
        <v>0</v>
      </c>
      <c r="AG95" s="352">
        <f>IF(AND(B95&gt;0,AH95=0),COUNTIF(AI$7:AI95,AO95),SUM(AH$7:AH95))</f>
        <v>1</v>
      </c>
      <c r="AH95" s="352">
        <f t="shared" si="38"/>
        <v>0</v>
      </c>
      <c r="AI95" s="352">
        <f t="shared" si="39"/>
        <v>0</v>
      </c>
      <c r="AJ95" s="315">
        <f t="shared" si="32"/>
        <v>89</v>
      </c>
      <c r="AK95" s="364"/>
      <c r="AL95" s="365">
        <f t="shared" si="31"/>
        <v>0</v>
      </c>
      <c r="AM95" s="366" t="str">
        <f>IF(Labour!AY105="","",Labour!AY105)</f>
        <v/>
      </c>
      <c r="AN95" s="372"/>
      <c r="AO95" s="368"/>
      <c r="AP95" s="359"/>
      <c r="AQ95" s="369"/>
      <c r="AR95" s="371"/>
      <c r="AS95" s="370" t="str">
        <f>IF(AM95="","",SUM(Labour!$BF105:$BH105))</f>
        <v/>
      </c>
      <c r="AT95" s="370" t="str">
        <f>IF(AM95="","",SUM(Labour!$BL105:$BN105))</f>
        <v/>
      </c>
      <c r="AU95" s="370" t="str">
        <f>IF(AM95="","",SUM(Labour!$BR105:$BT105))</f>
        <v/>
      </c>
      <c r="AV95" s="370" t="str">
        <f>IF(AM95="","",SUM(Labour!$BR105:$BT105))</f>
        <v/>
      </c>
      <c r="AW95" s="370" t="str">
        <f>IF(AM95="","",SUM(Labour!$CD105:$CF105))</f>
        <v/>
      </c>
      <c r="AX95" s="370" t="str">
        <f>IF(AM95="","",SUM(Labour!$CJ105:$CL105))</f>
        <v/>
      </c>
      <c r="AY95" s="370" t="str">
        <f>IF(AM95="","",SUM(Labour!$CP105:$CR105))</f>
        <v/>
      </c>
      <c r="AZ95" s="370" t="str">
        <f>IF(AM95="","",SUM(Labour!$CV105:$CX105))</f>
        <v/>
      </c>
      <c r="BA95" s="370" t="str">
        <f>IF(AM95="","",SUM(Labour!$DB105:$DD105))</f>
        <v/>
      </c>
      <c r="BB95" s="370" t="str">
        <f>IF(AM95="","",SUM(Labour!$DH105:$DJ105))</f>
        <v/>
      </c>
      <c r="BC95" s="370" t="str">
        <f>IF(AM95="","",SUM(Labour!$DN105:$DP105))</f>
        <v/>
      </c>
      <c r="BD95" s="370" t="str">
        <f>IF(AM95="","",SUM(Labour!$DT105:$DV105))</f>
        <v/>
      </c>
      <c r="BE95" s="370" t="str">
        <f>IF(AM95="","",SUM(Labour!$DZ105:$EB105))</f>
        <v/>
      </c>
      <c r="BF95" s="370" t="str">
        <f>IF(AM95="","",SUM(Labour!$EF105:$EH105))</f>
        <v/>
      </c>
      <c r="BG95" s="370" t="str">
        <f>IF(AM95="","",SUM(Labour!$EL105:$EN105))</f>
        <v/>
      </c>
      <c r="BH95" s="370" t="str">
        <f>IF(AM95="","",SUM(Labour!$ER105:$ET105))</f>
        <v/>
      </c>
      <c r="BI95" s="370" t="str">
        <f>IF(AM95="","",SUM(Labour!$EX105:$EZ105))</f>
        <v/>
      </c>
      <c r="BJ95" s="370" t="str">
        <f>IF(AM95="","",SUM(Labour!$FD105:$FF105))</f>
        <v/>
      </c>
      <c r="BK95" s="370" t="str">
        <f>IF(AM95="","",SUM(Labour!$FJ105:$FL105))</f>
        <v/>
      </c>
      <c r="BL95" s="370" t="str">
        <f>IF(AM95="","",SUM(Labour!$FP105:$FR105))</f>
        <v/>
      </c>
      <c r="BM95" s="370" t="str">
        <f>IF(AM95="","",SUM(Labour!$FV105:$FX105))</f>
        <v/>
      </c>
      <c r="BN95" s="370" t="str">
        <f>IF(AM95="","",SUM(Labour!$GB105:$GD105))</f>
        <v/>
      </c>
      <c r="BO95" s="370" t="str">
        <f>IF(AM95="","",SUM(Labour!$GH105:$GJ105))</f>
        <v/>
      </c>
      <c r="BP95" s="370" t="str">
        <f>IF(AM95="","",SUM(Labour!$GN105:$GP105))</f>
        <v/>
      </c>
      <c r="BQ95" s="370" t="str">
        <f>IF(AM95="","",SUM(Labour!$GT105:$GV105))</f>
        <v/>
      </c>
      <c r="BR95" s="370" t="str">
        <f>IF(AM95="","",SUM(Labour!$GZ105:$HB105))</f>
        <v/>
      </c>
    </row>
    <row r="96" spans="1:70" x14ac:dyDescent="0.25">
      <c r="A96" s="352">
        <f t="shared" si="33"/>
        <v>1</v>
      </c>
      <c r="B96" s="315">
        <f>IF(ISTEXT(AK96),MAXA(B$7:B95)+1,0)</f>
        <v>0</v>
      </c>
      <c r="C96" s="315">
        <f>IF(AS96&gt;0,MAXA(C$7:C95)+1,0)</f>
        <v>89</v>
      </c>
      <c r="D96" s="315">
        <f>IF(AT96&gt;0,MAXA(D$7:D95)+1,0)</f>
        <v>89</v>
      </c>
      <c r="E96" s="315">
        <f>IF(AU96&gt;0,MAXA(E$7:E95)+1,0)</f>
        <v>89</v>
      </c>
      <c r="F96" s="315">
        <f>IF(AV96&gt;0,MAXA(F$7:F95)+1,0)</f>
        <v>89</v>
      </c>
      <c r="G96" s="315">
        <f>IF(AW96&gt;0,MAXA(G$7:G95)+1,0)</f>
        <v>89</v>
      </c>
      <c r="H96" s="315">
        <f>IF(AX96&gt;0,MAXA(H$7:H95)+1,0)</f>
        <v>89</v>
      </c>
      <c r="I96" s="315">
        <f>IF(AY96&gt;0,MAXA(I$7:I95)+1,0)</f>
        <v>89</v>
      </c>
      <c r="J96" s="315">
        <f>IF(AZ96&gt;0,MAXA(J$7:J95)+1,0)</f>
        <v>89</v>
      </c>
      <c r="K96" s="315">
        <f>IF(BA96&gt;0,MAXA(K$7:K95)+1,0)</f>
        <v>89</v>
      </c>
      <c r="L96" s="315">
        <f>IF(BB96&gt;0,MAXA(L$7:L95)+1,0)</f>
        <v>89</v>
      </c>
      <c r="M96" s="315">
        <f>IF(BC96&gt;0,MAXA(M$7:M95)+1,0)</f>
        <v>89</v>
      </c>
      <c r="N96" s="315">
        <f>IF(BD96&gt;0,MAXA(N$7:N95)+1,0)</f>
        <v>89</v>
      </c>
      <c r="O96" s="315">
        <f>IF(BE96&gt;0,MAXA(O$7:O95)+1,0)</f>
        <v>89</v>
      </c>
      <c r="P96" s="315">
        <f>IF(BF96&gt;0,MAXA(P$7:P95)+1,0)</f>
        <v>89</v>
      </c>
      <c r="Q96" s="315">
        <f>IF(BG96&gt;0,MAXA(Q$7:Q95)+1,0)</f>
        <v>89</v>
      </c>
      <c r="R96" s="315">
        <f>IF(BH96&gt;0,MAXA(R$7:R95)+1,0)</f>
        <v>89</v>
      </c>
      <c r="S96" s="315">
        <f>IF(BI96&gt;0,MAXA(S$7:S95)+1,0)</f>
        <v>89</v>
      </c>
      <c r="T96" s="315">
        <f>IF(BJ96&gt;0,MAXA(T$7:T95)+1,0)</f>
        <v>89</v>
      </c>
      <c r="U96" s="315">
        <f>IF(BK96&gt;0,MAXA(U$7:U95)+1,0)</f>
        <v>89</v>
      </c>
      <c r="V96" s="315">
        <f>IF(BL96&gt;0,MAXA(V$7:V95)+1,0)</f>
        <v>89</v>
      </c>
      <c r="W96" s="315">
        <f>IF(BM96&gt;0,MAXA(W$7:W95)+1,0)</f>
        <v>89</v>
      </c>
      <c r="X96" s="315">
        <f>IF(BN96&gt;0,MAXA(X$7:X95)+1,0)</f>
        <v>89</v>
      </c>
      <c r="Y96" s="315">
        <f>IF(BO96&gt;0,MAXA(Y$7:Y95)+1,0)</f>
        <v>89</v>
      </c>
      <c r="Z96" s="315">
        <f>IF(BP96&gt;0,MAXA(Z$7:Z95)+1,0)</f>
        <v>89</v>
      </c>
      <c r="AA96" s="315">
        <f>IF(BQ96&gt;0,MAXA(AA$7:AA95)+1,0)</f>
        <v>89</v>
      </c>
      <c r="AB96" s="315">
        <f>IF(BR96&gt;0,MAXA(AB$7:AB95)+1,0)</f>
        <v>89</v>
      </c>
      <c r="AC96" s="315">
        <f t="shared" si="34"/>
        <v>1</v>
      </c>
      <c r="AD96" s="315">
        <f t="shared" si="35"/>
        <v>1</v>
      </c>
      <c r="AE96" s="352">
        <f t="shared" si="36"/>
        <v>1</v>
      </c>
      <c r="AF96" s="352">
        <f t="shared" si="37"/>
        <v>0</v>
      </c>
      <c r="AG96" s="352">
        <f>IF(AND(B96&gt;0,AH96=0),COUNTIF(AI$7:AI96,AO96),SUM(AH$7:AH96))</f>
        <v>1</v>
      </c>
      <c r="AH96" s="352">
        <f t="shared" si="38"/>
        <v>0</v>
      </c>
      <c r="AI96" s="352">
        <f t="shared" si="39"/>
        <v>0</v>
      </c>
      <c r="AJ96" s="315">
        <f t="shared" si="32"/>
        <v>90</v>
      </c>
      <c r="AK96" s="364"/>
      <c r="AL96" s="365">
        <f t="shared" si="31"/>
        <v>0</v>
      </c>
      <c r="AM96" s="366" t="str">
        <f>IF(Labour!AY106="","",Labour!AY106)</f>
        <v/>
      </c>
      <c r="AN96" s="372"/>
      <c r="AO96" s="368"/>
      <c r="AP96" s="359"/>
      <c r="AQ96" s="369"/>
      <c r="AR96" s="371"/>
      <c r="AS96" s="370" t="str">
        <f>IF(AM96="","",SUM(Labour!$BF106:$BH106))</f>
        <v/>
      </c>
      <c r="AT96" s="370" t="str">
        <f>IF(AM96="","",SUM(Labour!$BL106:$BN106))</f>
        <v/>
      </c>
      <c r="AU96" s="370" t="str">
        <f>IF(AM96="","",SUM(Labour!$BR106:$BT106))</f>
        <v/>
      </c>
      <c r="AV96" s="370" t="str">
        <f>IF(AM96="","",SUM(Labour!$BR106:$BT106))</f>
        <v/>
      </c>
      <c r="AW96" s="370" t="str">
        <f>IF(AM96="","",SUM(Labour!$CD106:$CF106))</f>
        <v/>
      </c>
      <c r="AX96" s="370" t="str">
        <f>IF(AM96="","",SUM(Labour!$CJ106:$CL106))</f>
        <v/>
      </c>
      <c r="AY96" s="370" t="str">
        <f>IF(AM96="","",SUM(Labour!$CP106:$CR106))</f>
        <v/>
      </c>
      <c r="AZ96" s="370" t="str">
        <f>IF(AM96="","",SUM(Labour!$CV106:$CX106))</f>
        <v/>
      </c>
      <c r="BA96" s="370" t="str">
        <f>IF(AM96="","",SUM(Labour!$DB106:$DD106))</f>
        <v/>
      </c>
      <c r="BB96" s="370" t="str">
        <f>IF(AM96="","",SUM(Labour!$DH106:$DJ106))</f>
        <v/>
      </c>
      <c r="BC96" s="370" t="str">
        <f>IF(AM96="","",SUM(Labour!$DN106:$DP106))</f>
        <v/>
      </c>
      <c r="BD96" s="370" t="str">
        <f>IF(AM96="","",SUM(Labour!$DT106:$DV106))</f>
        <v/>
      </c>
      <c r="BE96" s="370" t="str">
        <f>IF(AM96="","",SUM(Labour!$DZ106:$EB106))</f>
        <v/>
      </c>
      <c r="BF96" s="370" t="str">
        <f>IF(AM96="","",SUM(Labour!$EF106:$EH106))</f>
        <v/>
      </c>
      <c r="BG96" s="370" t="str">
        <f>IF(AM96="","",SUM(Labour!$EL106:$EN106))</f>
        <v/>
      </c>
      <c r="BH96" s="370" t="str">
        <f>IF(AM96="","",SUM(Labour!$ER106:$ET106))</f>
        <v/>
      </c>
      <c r="BI96" s="370" t="str">
        <f>IF(AM96="","",SUM(Labour!$EX106:$EZ106))</f>
        <v/>
      </c>
      <c r="BJ96" s="370" t="str">
        <f>IF(AM96="","",SUM(Labour!$FD106:$FF106))</f>
        <v/>
      </c>
      <c r="BK96" s="370" t="str">
        <f>IF(AM96="","",SUM(Labour!$FJ106:$FL106))</f>
        <v/>
      </c>
      <c r="BL96" s="370" t="str">
        <f>IF(AM96="","",SUM(Labour!$FP106:$FR106))</f>
        <v/>
      </c>
      <c r="BM96" s="370" t="str">
        <f>IF(AM96="","",SUM(Labour!$FV106:$FX106))</f>
        <v/>
      </c>
      <c r="BN96" s="370" t="str">
        <f>IF(AM96="","",SUM(Labour!$GB106:$GD106))</f>
        <v/>
      </c>
      <c r="BO96" s="370" t="str">
        <f>IF(AM96="","",SUM(Labour!$GH106:$GJ106))</f>
        <v/>
      </c>
      <c r="BP96" s="370" t="str">
        <f>IF(AM96="","",SUM(Labour!$GN106:$GP106))</f>
        <v/>
      </c>
      <c r="BQ96" s="370" t="str">
        <f>IF(AM96="","",SUM(Labour!$GT106:$GV106))</f>
        <v/>
      </c>
      <c r="BR96" s="370" t="str">
        <f>IF(AM96="","",SUM(Labour!$GZ106:$HB106))</f>
        <v/>
      </c>
    </row>
    <row r="97" spans="1:70" x14ac:dyDescent="0.25">
      <c r="A97" s="352">
        <f t="shared" si="33"/>
        <v>1</v>
      </c>
      <c r="B97" s="315">
        <f>IF(ISTEXT(AK97),MAXA(B$7:B96)+1,0)</f>
        <v>0</v>
      </c>
      <c r="C97" s="315">
        <f>IF(AS97&gt;0,MAXA(C$7:C96)+1,0)</f>
        <v>90</v>
      </c>
      <c r="D97" s="315">
        <f>IF(AT97&gt;0,MAXA(D$7:D96)+1,0)</f>
        <v>90</v>
      </c>
      <c r="E97" s="315">
        <f>IF(AU97&gt;0,MAXA(E$7:E96)+1,0)</f>
        <v>90</v>
      </c>
      <c r="F97" s="315">
        <f>IF(AV97&gt;0,MAXA(F$7:F96)+1,0)</f>
        <v>90</v>
      </c>
      <c r="G97" s="315">
        <f>IF(AW97&gt;0,MAXA(G$7:G96)+1,0)</f>
        <v>90</v>
      </c>
      <c r="H97" s="315">
        <f>IF(AX97&gt;0,MAXA(H$7:H96)+1,0)</f>
        <v>90</v>
      </c>
      <c r="I97" s="315">
        <f>IF(AY97&gt;0,MAXA(I$7:I96)+1,0)</f>
        <v>90</v>
      </c>
      <c r="J97" s="315">
        <f>IF(AZ97&gt;0,MAXA(J$7:J96)+1,0)</f>
        <v>90</v>
      </c>
      <c r="K97" s="315">
        <f>IF(BA97&gt;0,MAXA(K$7:K96)+1,0)</f>
        <v>90</v>
      </c>
      <c r="L97" s="315">
        <f>IF(BB97&gt;0,MAXA(L$7:L96)+1,0)</f>
        <v>90</v>
      </c>
      <c r="M97" s="315">
        <f>IF(BC97&gt;0,MAXA(M$7:M96)+1,0)</f>
        <v>90</v>
      </c>
      <c r="N97" s="315">
        <f>IF(BD97&gt;0,MAXA(N$7:N96)+1,0)</f>
        <v>90</v>
      </c>
      <c r="O97" s="315">
        <f>IF(BE97&gt;0,MAXA(O$7:O96)+1,0)</f>
        <v>90</v>
      </c>
      <c r="P97" s="315">
        <f>IF(BF97&gt;0,MAXA(P$7:P96)+1,0)</f>
        <v>90</v>
      </c>
      <c r="Q97" s="315">
        <f>IF(BG97&gt;0,MAXA(Q$7:Q96)+1,0)</f>
        <v>90</v>
      </c>
      <c r="R97" s="315">
        <f>IF(BH97&gt;0,MAXA(R$7:R96)+1,0)</f>
        <v>90</v>
      </c>
      <c r="S97" s="315">
        <f>IF(BI97&gt;0,MAXA(S$7:S96)+1,0)</f>
        <v>90</v>
      </c>
      <c r="T97" s="315">
        <f>IF(BJ97&gt;0,MAXA(T$7:T96)+1,0)</f>
        <v>90</v>
      </c>
      <c r="U97" s="315">
        <f>IF(BK97&gt;0,MAXA(U$7:U96)+1,0)</f>
        <v>90</v>
      </c>
      <c r="V97" s="315">
        <f>IF(BL97&gt;0,MAXA(V$7:V96)+1,0)</f>
        <v>90</v>
      </c>
      <c r="W97" s="315">
        <f>IF(BM97&gt;0,MAXA(W$7:W96)+1,0)</f>
        <v>90</v>
      </c>
      <c r="X97" s="315">
        <f>IF(BN97&gt;0,MAXA(X$7:X96)+1,0)</f>
        <v>90</v>
      </c>
      <c r="Y97" s="315">
        <f>IF(BO97&gt;0,MAXA(Y$7:Y96)+1,0)</f>
        <v>90</v>
      </c>
      <c r="Z97" s="315">
        <f>IF(BP97&gt;0,MAXA(Z$7:Z96)+1,0)</f>
        <v>90</v>
      </c>
      <c r="AA97" s="315">
        <f>IF(BQ97&gt;0,MAXA(AA$7:AA96)+1,0)</f>
        <v>90</v>
      </c>
      <c r="AB97" s="315">
        <f>IF(BR97&gt;0,MAXA(AB$7:AB96)+1,0)</f>
        <v>90</v>
      </c>
      <c r="AC97" s="315">
        <f t="shared" si="34"/>
        <v>1</v>
      </c>
      <c r="AD97" s="315">
        <f t="shared" si="35"/>
        <v>1</v>
      </c>
      <c r="AE97" s="352">
        <f t="shared" si="36"/>
        <v>1</v>
      </c>
      <c r="AF97" s="352">
        <f t="shared" si="37"/>
        <v>0</v>
      </c>
      <c r="AG97" s="352">
        <f>IF(AND(B97&gt;0,AH97=0),COUNTIF(AI$7:AI97,AO97),SUM(AH$7:AH97))</f>
        <v>1</v>
      </c>
      <c r="AH97" s="352">
        <f t="shared" si="38"/>
        <v>0</v>
      </c>
      <c r="AI97" s="352">
        <f t="shared" si="39"/>
        <v>0</v>
      </c>
      <c r="AJ97" s="315">
        <f t="shared" si="32"/>
        <v>91</v>
      </c>
      <c r="AK97" s="364"/>
      <c r="AL97" s="365">
        <f t="shared" si="31"/>
        <v>0</v>
      </c>
      <c r="AM97" s="366" t="str">
        <f>IF(Labour!AY107="","",Labour!AY107)</f>
        <v/>
      </c>
      <c r="AN97" s="372"/>
      <c r="AO97" s="358"/>
      <c r="AP97" s="359"/>
      <c r="AQ97" s="373"/>
      <c r="AR97" s="371"/>
      <c r="AS97" s="370" t="str">
        <f>IF(AM97="","",SUM(Labour!$BF107:$BH107))</f>
        <v/>
      </c>
      <c r="AT97" s="370" t="str">
        <f>IF(AM97="","",SUM(Labour!$BL107:$BN107))</f>
        <v/>
      </c>
      <c r="AU97" s="370" t="str">
        <f>IF(AM97="","",SUM(Labour!$BR107:$BT107))</f>
        <v/>
      </c>
      <c r="AV97" s="370" t="str">
        <f>IF(AM97="","",SUM(Labour!$BR107:$BT107))</f>
        <v/>
      </c>
      <c r="AW97" s="370" t="str">
        <f>IF(AM97="","",SUM(Labour!$CD107:$CF107))</f>
        <v/>
      </c>
      <c r="AX97" s="370" t="str">
        <f>IF(AM97="","",SUM(Labour!$CJ107:$CL107))</f>
        <v/>
      </c>
      <c r="AY97" s="370" t="str">
        <f>IF(AM97="","",SUM(Labour!$CP107:$CR107))</f>
        <v/>
      </c>
      <c r="AZ97" s="370" t="str">
        <f>IF(AM97="","",SUM(Labour!$CV107:$CX107))</f>
        <v/>
      </c>
      <c r="BA97" s="370" t="str">
        <f>IF(AM97="","",SUM(Labour!$DB107:$DD107))</f>
        <v/>
      </c>
      <c r="BB97" s="370" t="str">
        <f>IF(AM97="","",SUM(Labour!$DH107:$DJ107))</f>
        <v/>
      </c>
      <c r="BC97" s="370" t="str">
        <f>IF(AM97="","",SUM(Labour!$DN107:$DP107))</f>
        <v/>
      </c>
      <c r="BD97" s="370" t="str">
        <f>IF(AM97="","",SUM(Labour!$DT107:$DV107))</f>
        <v/>
      </c>
      <c r="BE97" s="370" t="str">
        <f>IF(AM97="","",SUM(Labour!$DZ107:$EB107))</f>
        <v/>
      </c>
      <c r="BF97" s="370" t="str">
        <f>IF(AM97="","",SUM(Labour!$EF107:$EH107))</f>
        <v/>
      </c>
      <c r="BG97" s="370" t="str">
        <f>IF(AM97="","",SUM(Labour!$EL107:$EN107))</f>
        <v/>
      </c>
      <c r="BH97" s="370" t="str">
        <f>IF(AM97="","",SUM(Labour!$ER107:$ET107))</f>
        <v/>
      </c>
      <c r="BI97" s="370" t="str">
        <f>IF(AM97="","",SUM(Labour!$EX107:$EZ107))</f>
        <v/>
      </c>
      <c r="BJ97" s="370" t="str">
        <f>IF(AM97="","",SUM(Labour!$FD107:$FF107))</f>
        <v/>
      </c>
      <c r="BK97" s="370" t="str">
        <f>IF(AM97="","",SUM(Labour!$FJ107:$FL107))</f>
        <v/>
      </c>
      <c r="BL97" s="370" t="str">
        <f>IF(AM97="","",SUM(Labour!$FP107:$FR107))</f>
        <v/>
      </c>
      <c r="BM97" s="370" t="str">
        <f>IF(AM97="","",SUM(Labour!$FV107:$FX107))</f>
        <v/>
      </c>
      <c r="BN97" s="370" t="str">
        <f>IF(AM97="","",SUM(Labour!$GB107:$GD107))</f>
        <v/>
      </c>
      <c r="BO97" s="370" t="str">
        <f>IF(AM97="","",SUM(Labour!$GH107:$GJ107))</f>
        <v/>
      </c>
      <c r="BP97" s="370" t="str">
        <f>IF(AM97="","",SUM(Labour!$GN107:$GP107))</f>
        <v/>
      </c>
      <c r="BQ97" s="370" t="str">
        <f>IF(AM97="","",SUM(Labour!$GT107:$GV107))</f>
        <v/>
      </c>
      <c r="BR97" s="370" t="str">
        <f>IF(AM97="","",SUM(Labour!$GZ107:$HB107))</f>
        <v/>
      </c>
    </row>
    <row r="98" spans="1:70" x14ac:dyDescent="0.25">
      <c r="A98" s="352">
        <f t="shared" si="33"/>
        <v>1</v>
      </c>
      <c r="B98" s="315">
        <f>IF(ISTEXT(AK98),MAXA(B$7:B97)+1,0)</f>
        <v>0</v>
      </c>
      <c r="C98" s="315">
        <f>IF(AS98&gt;0,MAXA(C$7:C97)+1,0)</f>
        <v>91</v>
      </c>
      <c r="D98" s="315">
        <f>IF(AT98&gt;0,MAXA(D$7:D97)+1,0)</f>
        <v>91</v>
      </c>
      <c r="E98" s="315">
        <f>IF(AU98&gt;0,MAXA(E$7:E97)+1,0)</f>
        <v>91</v>
      </c>
      <c r="F98" s="315">
        <f>IF(AV98&gt;0,MAXA(F$7:F97)+1,0)</f>
        <v>91</v>
      </c>
      <c r="G98" s="315">
        <f>IF(AW98&gt;0,MAXA(G$7:G97)+1,0)</f>
        <v>91</v>
      </c>
      <c r="H98" s="315">
        <f>IF(AX98&gt;0,MAXA(H$7:H97)+1,0)</f>
        <v>91</v>
      </c>
      <c r="I98" s="315">
        <f>IF(AY98&gt;0,MAXA(I$7:I97)+1,0)</f>
        <v>91</v>
      </c>
      <c r="J98" s="315">
        <f>IF(AZ98&gt;0,MAXA(J$7:J97)+1,0)</f>
        <v>91</v>
      </c>
      <c r="K98" s="315">
        <f>IF(BA98&gt;0,MAXA(K$7:K97)+1,0)</f>
        <v>91</v>
      </c>
      <c r="L98" s="315">
        <f>IF(BB98&gt;0,MAXA(L$7:L97)+1,0)</f>
        <v>91</v>
      </c>
      <c r="M98" s="315">
        <f>IF(BC98&gt;0,MAXA(M$7:M97)+1,0)</f>
        <v>91</v>
      </c>
      <c r="N98" s="315">
        <f>IF(BD98&gt;0,MAXA(N$7:N97)+1,0)</f>
        <v>91</v>
      </c>
      <c r="O98" s="315">
        <f>IF(BE98&gt;0,MAXA(O$7:O97)+1,0)</f>
        <v>91</v>
      </c>
      <c r="P98" s="315">
        <f>IF(BF98&gt;0,MAXA(P$7:P97)+1,0)</f>
        <v>91</v>
      </c>
      <c r="Q98" s="315">
        <f>IF(BG98&gt;0,MAXA(Q$7:Q97)+1,0)</f>
        <v>91</v>
      </c>
      <c r="R98" s="315">
        <f>IF(BH98&gt;0,MAXA(R$7:R97)+1,0)</f>
        <v>91</v>
      </c>
      <c r="S98" s="315">
        <f>IF(BI98&gt;0,MAXA(S$7:S97)+1,0)</f>
        <v>91</v>
      </c>
      <c r="T98" s="315">
        <f>IF(BJ98&gt;0,MAXA(T$7:T97)+1,0)</f>
        <v>91</v>
      </c>
      <c r="U98" s="315">
        <f>IF(BK98&gt;0,MAXA(U$7:U97)+1,0)</f>
        <v>91</v>
      </c>
      <c r="V98" s="315">
        <f>IF(BL98&gt;0,MAXA(V$7:V97)+1,0)</f>
        <v>91</v>
      </c>
      <c r="W98" s="315">
        <f>IF(BM98&gt;0,MAXA(W$7:W97)+1,0)</f>
        <v>91</v>
      </c>
      <c r="X98" s="315">
        <f>IF(BN98&gt;0,MAXA(X$7:X97)+1,0)</f>
        <v>91</v>
      </c>
      <c r="Y98" s="315">
        <f>IF(BO98&gt;0,MAXA(Y$7:Y97)+1,0)</f>
        <v>91</v>
      </c>
      <c r="Z98" s="315">
        <f>IF(BP98&gt;0,MAXA(Z$7:Z97)+1,0)</f>
        <v>91</v>
      </c>
      <c r="AA98" s="315">
        <f>IF(BQ98&gt;0,MAXA(AA$7:AA97)+1,0)</f>
        <v>91</v>
      </c>
      <c r="AB98" s="315">
        <f>IF(BR98&gt;0,MAXA(AB$7:AB97)+1,0)</f>
        <v>91</v>
      </c>
      <c r="AC98" s="315">
        <f t="shared" si="34"/>
        <v>1</v>
      </c>
      <c r="AD98" s="315">
        <f t="shared" si="35"/>
        <v>1</v>
      </c>
      <c r="AE98" s="352">
        <f t="shared" si="36"/>
        <v>1</v>
      </c>
      <c r="AF98" s="352">
        <f t="shared" si="37"/>
        <v>0</v>
      </c>
      <c r="AG98" s="352">
        <f>IF(AND(B98&gt;0,AH98=0),COUNTIF(AI$7:AI98,AO98),SUM(AH$7:AH98))</f>
        <v>1</v>
      </c>
      <c r="AH98" s="352">
        <f t="shared" si="38"/>
        <v>0</v>
      </c>
      <c r="AI98" s="352">
        <f t="shared" si="39"/>
        <v>0</v>
      </c>
      <c r="AJ98" s="315">
        <f t="shared" si="32"/>
        <v>92</v>
      </c>
      <c r="AK98" s="364"/>
      <c r="AL98" s="365">
        <f t="shared" si="31"/>
        <v>0</v>
      </c>
      <c r="AM98" s="366" t="str">
        <f>IF(Labour!AY108="","",Labour!AY108)</f>
        <v/>
      </c>
      <c r="AN98" s="372"/>
      <c r="AO98" s="358"/>
      <c r="AP98" s="359"/>
      <c r="AQ98" s="373"/>
      <c r="AR98" s="371"/>
      <c r="AS98" s="370" t="str">
        <f>IF(AM98="","",SUM(Labour!$BF108:$BH108))</f>
        <v/>
      </c>
      <c r="AT98" s="370" t="str">
        <f>IF(AM98="","",SUM(Labour!$BL108:$BN108))</f>
        <v/>
      </c>
      <c r="AU98" s="370" t="str">
        <f>IF(AM98="","",SUM(Labour!$BR108:$BT108))</f>
        <v/>
      </c>
      <c r="AV98" s="370" t="str">
        <f>IF(AM98="","",SUM(Labour!$BR108:$BT108))</f>
        <v/>
      </c>
      <c r="AW98" s="370" t="str">
        <f>IF(AM98="","",SUM(Labour!$CD108:$CF108))</f>
        <v/>
      </c>
      <c r="AX98" s="370" t="str">
        <f>IF(AM98="","",SUM(Labour!$CJ108:$CL108))</f>
        <v/>
      </c>
      <c r="AY98" s="370" t="str">
        <f>IF(AM98="","",SUM(Labour!$CP108:$CR108))</f>
        <v/>
      </c>
      <c r="AZ98" s="370" t="str">
        <f>IF(AM98="","",SUM(Labour!$CV108:$CX108))</f>
        <v/>
      </c>
      <c r="BA98" s="370" t="str">
        <f>IF(AM98="","",SUM(Labour!$DB108:$DD108))</f>
        <v/>
      </c>
      <c r="BB98" s="370" t="str">
        <f>IF(AM98="","",SUM(Labour!$DH108:$DJ108))</f>
        <v/>
      </c>
      <c r="BC98" s="370" t="str">
        <f>IF(AM98="","",SUM(Labour!$DN108:$DP108))</f>
        <v/>
      </c>
      <c r="BD98" s="370" t="str">
        <f>IF(AM98="","",SUM(Labour!$DT108:$DV108))</f>
        <v/>
      </c>
      <c r="BE98" s="370" t="str">
        <f>IF(AM98="","",SUM(Labour!$DZ108:$EB108))</f>
        <v/>
      </c>
      <c r="BF98" s="370" t="str">
        <f>IF(AM98="","",SUM(Labour!$EF108:$EH108))</f>
        <v/>
      </c>
      <c r="BG98" s="370" t="str">
        <f>IF(AM98="","",SUM(Labour!$EL108:$EN108))</f>
        <v/>
      </c>
      <c r="BH98" s="370" t="str">
        <f>IF(AM98="","",SUM(Labour!$ER108:$ET108))</f>
        <v/>
      </c>
      <c r="BI98" s="370" t="str">
        <f>IF(AM98="","",SUM(Labour!$EX108:$EZ108))</f>
        <v/>
      </c>
      <c r="BJ98" s="370" t="str">
        <f>IF(AM98="","",SUM(Labour!$FD108:$FF108))</f>
        <v/>
      </c>
      <c r="BK98" s="370" t="str">
        <f>IF(AM98="","",SUM(Labour!$FJ108:$FL108))</f>
        <v/>
      </c>
      <c r="BL98" s="370" t="str">
        <f>IF(AM98="","",SUM(Labour!$FP108:$FR108))</f>
        <v/>
      </c>
      <c r="BM98" s="370" t="str">
        <f>IF(AM98="","",SUM(Labour!$FV108:$FX108))</f>
        <v/>
      </c>
      <c r="BN98" s="370" t="str">
        <f>IF(AM98="","",SUM(Labour!$GB108:$GD108))</f>
        <v/>
      </c>
      <c r="BO98" s="370" t="str">
        <f>IF(AM98="","",SUM(Labour!$GH108:$GJ108))</f>
        <v/>
      </c>
      <c r="BP98" s="370" t="str">
        <f>IF(AM98="","",SUM(Labour!$GN108:$GP108))</f>
        <v/>
      </c>
      <c r="BQ98" s="370" t="str">
        <f>IF(AM98="","",SUM(Labour!$GT108:$GV108))</f>
        <v/>
      </c>
      <c r="BR98" s="370" t="str">
        <f>IF(AM98="","",SUM(Labour!$GZ108:$HB108))</f>
        <v/>
      </c>
    </row>
    <row r="99" spans="1:70" x14ac:dyDescent="0.25">
      <c r="A99" s="352">
        <f t="shared" si="33"/>
        <v>1</v>
      </c>
      <c r="B99" s="315">
        <f>IF(ISTEXT(AK99),MAXA(B$7:B98)+1,0)</f>
        <v>0</v>
      </c>
      <c r="C99" s="315">
        <f>IF(AS99&gt;0,MAXA(C$7:C98)+1,0)</f>
        <v>92</v>
      </c>
      <c r="D99" s="315">
        <f>IF(AT99&gt;0,MAXA(D$7:D98)+1,0)</f>
        <v>92</v>
      </c>
      <c r="E99" s="315">
        <f>IF(AU99&gt;0,MAXA(E$7:E98)+1,0)</f>
        <v>92</v>
      </c>
      <c r="F99" s="315">
        <f>IF(AV99&gt;0,MAXA(F$7:F98)+1,0)</f>
        <v>92</v>
      </c>
      <c r="G99" s="315">
        <f>IF(AW99&gt;0,MAXA(G$7:G98)+1,0)</f>
        <v>92</v>
      </c>
      <c r="H99" s="315">
        <f>IF(AX99&gt;0,MAXA(H$7:H98)+1,0)</f>
        <v>92</v>
      </c>
      <c r="I99" s="315">
        <f>IF(AY99&gt;0,MAXA(I$7:I98)+1,0)</f>
        <v>92</v>
      </c>
      <c r="J99" s="315">
        <f>IF(AZ99&gt;0,MAXA(J$7:J98)+1,0)</f>
        <v>92</v>
      </c>
      <c r="K99" s="315">
        <f>IF(BA99&gt;0,MAXA(K$7:K98)+1,0)</f>
        <v>92</v>
      </c>
      <c r="L99" s="315">
        <f>IF(BB99&gt;0,MAXA(L$7:L98)+1,0)</f>
        <v>92</v>
      </c>
      <c r="M99" s="315">
        <f>IF(BC99&gt;0,MAXA(M$7:M98)+1,0)</f>
        <v>92</v>
      </c>
      <c r="N99" s="315">
        <f>IF(BD99&gt;0,MAXA(N$7:N98)+1,0)</f>
        <v>92</v>
      </c>
      <c r="O99" s="315">
        <f>IF(BE99&gt;0,MAXA(O$7:O98)+1,0)</f>
        <v>92</v>
      </c>
      <c r="P99" s="315">
        <f>IF(BF99&gt;0,MAXA(P$7:P98)+1,0)</f>
        <v>92</v>
      </c>
      <c r="Q99" s="315">
        <f>IF(BG99&gt;0,MAXA(Q$7:Q98)+1,0)</f>
        <v>92</v>
      </c>
      <c r="R99" s="315">
        <f>IF(BH99&gt;0,MAXA(R$7:R98)+1,0)</f>
        <v>92</v>
      </c>
      <c r="S99" s="315">
        <f>IF(BI99&gt;0,MAXA(S$7:S98)+1,0)</f>
        <v>92</v>
      </c>
      <c r="T99" s="315">
        <f>IF(BJ99&gt;0,MAXA(T$7:T98)+1,0)</f>
        <v>92</v>
      </c>
      <c r="U99" s="315">
        <f>IF(BK99&gt;0,MAXA(U$7:U98)+1,0)</f>
        <v>92</v>
      </c>
      <c r="V99" s="315">
        <f>IF(BL99&gt;0,MAXA(V$7:V98)+1,0)</f>
        <v>92</v>
      </c>
      <c r="W99" s="315">
        <f>IF(BM99&gt;0,MAXA(W$7:W98)+1,0)</f>
        <v>92</v>
      </c>
      <c r="X99" s="315">
        <f>IF(BN99&gt;0,MAXA(X$7:X98)+1,0)</f>
        <v>92</v>
      </c>
      <c r="Y99" s="315">
        <f>IF(BO99&gt;0,MAXA(Y$7:Y98)+1,0)</f>
        <v>92</v>
      </c>
      <c r="Z99" s="315">
        <f>IF(BP99&gt;0,MAXA(Z$7:Z98)+1,0)</f>
        <v>92</v>
      </c>
      <c r="AA99" s="315">
        <f>IF(BQ99&gt;0,MAXA(AA$7:AA98)+1,0)</f>
        <v>92</v>
      </c>
      <c r="AB99" s="315">
        <f>IF(BR99&gt;0,MAXA(AB$7:AB98)+1,0)</f>
        <v>92</v>
      </c>
      <c r="AC99" s="315">
        <f t="shared" si="34"/>
        <v>1</v>
      </c>
      <c r="AD99" s="315">
        <f t="shared" si="35"/>
        <v>1</v>
      </c>
      <c r="AE99" s="352">
        <f t="shared" si="36"/>
        <v>1</v>
      </c>
      <c r="AF99" s="352">
        <f t="shared" si="37"/>
        <v>0</v>
      </c>
      <c r="AG99" s="352">
        <f>IF(AND(B99&gt;0,AH99=0),COUNTIF(AI$7:AI99,AO99),SUM(AH$7:AH99))</f>
        <v>1</v>
      </c>
      <c r="AH99" s="352">
        <f t="shared" si="38"/>
        <v>0</v>
      </c>
      <c r="AI99" s="352">
        <f t="shared" si="39"/>
        <v>0</v>
      </c>
      <c r="AJ99" s="315">
        <f t="shared" si="32"/>
        <v>93</v>
      </c>
      <c r="AK99" s="364"/>
      <c r="AL99" s="365">
        <f t="shared" si="31"/>
        <v>0</v>
      </c>
      <c r="AM99" s="366" t="str">
        <f>IF(Labour!AY109="","",Labour!AY109)</f>
        <v/>
      </c>
      <c r="AN99" s="372"/>
      <c r="AO99" s="358"/>
      <c r="AP99" s="359"/>
      <c r="AQ99" s="373"/>
      <c r="AR99" s="371"/>
      <c r="AS99" s="370" t="str">
        <f>IF(AM99="","",SUM(Labour!$BF109:$BH109))</f>
        <v/>
      </c>
      <c r="AT99" s="370" t="str">
        <f>IF(AM99="","",SUM(Labour!$BL109:$BN109))</f>
        <v/>
      </c>
      <c r="AU99" s="370" t="str">
        <f>IF(AM99="","",SUM(Labour!$BR109:$BT109))</f>
        <v/>
      </c>
      <c r="AV99" s="370" t="str">
        <f>IF(AM99="","",SUM(Labour!$BR109:$BT109))</f>
        <v/>
      </c>
      <c r="AW99" s="370" t="str">
        <f>IF(AM99="","",SUM(Labour!$CD109:$CF109))</f>
        <v/>
      </c>
      <c r="AX99" s="370" t="str">
        <f>IF(AM99="","",SUM(Labour!$CJ109:$CL109))</f>
        <v/>
      </c>
      <c r="AY99" s="370" t="str">
        <f>IF(AM99="","",SUM(Labour!$CP109:$CR109))</f>
        <v/>
      </c>
      <c r="AZ99" s="370" t="str">
        <f>IF(AM99="","",SUM(Labour!$CV109:$CX109))</f>
        <v/>
      </c>
      <c r="BA99" s="370" t="str">
        <f>IF(AM99="","",SUM(Labour!$DB109:$DD109))</f>
        <v/>
      </c>
      <c r="BB99" s="370" t="str">
        <f>IF(AM99="","",SUM(Labour!$DH109:$DJ109))</f>
        <v/>
      </c>
      <c r="BC99" s="370" t="str">
        <f>IF(AM99="","",SUM(Labour!$DN109:$DP109))</f>
        <v/>
      </c>
      <c r="BD99" s="370" t="str">
        <f>IF(AM99="","",SUM(Labour!$DT109:$DV109))</f>
        <v/>
      </c>
      <c r="BE99" s="370" t="str">
        <f>IF(AM99="","",SUM(Labour!$DZ109:$EB109))</f>
        <v/>
      </c>
      <c r="BF99" s="370" t="str">
        <f>IF(AM99="","",SUM(Labour!$EF109:$EH109))</f>
        <v/>
      </c>
      <c r="BG99" s="370" t="str">
        <f>IF(AM99="","",SUM(Labour!$EL109:$EN109))</f>
        <v/>
      </c>
      <c r="BH99" s="370" t="str">
        <f>IF(AM99="","",SUM(Labour!$ER109:$ET109))</f>
        <v/>
      </c>
      <c r="BI99" s="370" t="str">
        <f>IF(AM99="","",SUM(Labour!$EX109:$EZ109))</f>
        <v/>
      </c>
      <c r="BJ99" s="370" t="str">
        <f>IF(AM99="","",SUM(Labour!$FD109:$FF109))</f>
        <v/>
      </c>
      <c r="BK99" s="370" t="str">
        <f>IF(AM99="","",SUM(Labour!$FJ109:$FL109))</f>
        <v/>
      </c>
      <c r="BL99" s="370" t="str">
        <f>IF(AM99="","",SUM(Labour!$FP109:$FR109))</f>
        <v/>
      </c>
      <c r="BM99" s="370" t="str">
        <f>IF(AM99="","",SUM(Labour!$FV109:$FX109))</f>
        <v/>
      </c>
      <c r="BN99" s="370" t="str">
        <f>IF(AM99="","",SUM(Labour!$GB109:$GD109))</f>
        <v/>
      </c>
      <c r="BO99" s="370" t="str">
        <f>IF(AM99="","",SUM(Labour!$GH109:$GJ109))</f>
        <v/>
      </c>
      <c r="BP99" s="370" t="str">
        <f>IF(AM99="","",SUM(Labour!$GN109:$GP109))</f>
        <v/>
      </c>
      <c r="BQ99" s="370" t="str">
        <f>IF(AM99="","",SUM(Labour!$GT109:$GV109))</f>
        <v/>
      </c>
      <c r="BR99" s="370" t="str">
        <f>IF(AM99="","",SUM(Labour!$GZ109:$HB109))</f>
        <v/>
      </c>
    </row>
    <row r="100" spans="1:70" x14ac:dyDescent="0.25">
      <c r="A100" s="352">
        <f t="shared" si="33"/>
        <v>1</v>
      </c>
      <c r="B100" s="315">
        <f>IF(ISTEXT(AK100),MAXA(B$7:B99)+1,0)</f>
        <v>0</v>
      </c>
      <c r="C100" s="315">
        <f>IF(AS100&gt;0,MAXA(C$7:C99)+1,0)</f>
        <v>93</v>
      </c>
      <c r="D100" s="315">
        <f>IF(AT100&gt;0,MAXA(D$7:D99)+1,0)</f>
        <v>93</v>
      </c>
      <c r="E100" s="315">
        <f>IF(AU100&gt;0,MAXA(E$7:E99)+1,0)</f>
        <v>93</v>
      </c>
      <c r="F100" s="315">
        <f>IF(AV100&gt;0,MAXA(F$7:F99)+1,0)</f>
        <v>93</v>
      </c>
      <c r="G100" s="315">
        <f>IF(AW100&gt;0,MAXA(G$7:G99)+1,0)</f>
        <v>93</v>
      </c>
      <c r="H100" s="315">
        <f>IF(AX100&gt;0,MAXA(H$7:H99)+1,0)</f>
        <v>93</v>
      </c>
      <c r="I100" s="315">
        <f>IF(AY100&gt;0,MAXA(I$7:I99)+1,0)</f>
        <v>93</v>
      </c>
      <c r="J100" s="315">
        <f>IF(AZ100&gt;0,MAXA(J$7:J99)+1,0)</f>
        <v>93</v>
      </c>
      <c r="K100" s="315">
        <f>IF(BA100&gt;0,MAXA(K$7:K99)+1,0)</f>
        <v>93</v>
      </c>
      <c r="L100" s="315">
        <f>IF(BB100&gt;0,MAXA(L$7:L99)+1,0)</f>
        <v>93</v>
      </c>
      <c r="M100" s="315">
        <f>IF(BC100&gt;0,MAXA(M$7:M99)+1,0)</f>
        <v>93</v>
      </c>
      <c r="N100" s="315">
        <f>IF(BD100&gt;0,MAXA(N$7:N99)+1,0)</f>
        <v>93</v>
      </c>
      <c r="O100" s="315">
        <f>IF(BE100&gt;0,MAXA(O$7:O99)+1,0)</f>
        <v>93</v>
      </c>
      <c r="P100" s="315">
        <f>IF(BF100&gt;0,MAXA(P$7:P99)+1,0)</f>
        <v>93</v>
      </c>
      <c r="Q100" s="315">
        <f>IF(BG100&gt;0,MAXA(Q$7:Q99)+1,0)</f>
        <v>93</v>
      </c>
      <c r="R100" s="315">
        <f>IF(BH100&gt;0,MAXA(R$7:R99)+1,0)</f>
        <v>93</v>
      </c>
      <c r="S100" s="315">
        <f>IF(BI100&gt;0,MAXA(S$7:S99)+1,0)</f>
        <v>93</v>
      </c>
      <c r="T100" s="315">
        <f>IF(BJ100&gt;0,MAXA(T$7:T99)+1,0)</f>
        <v>93</v>
      </c>
      <c r="U100" s="315">
        <f>IF(BK100&gt;0,MAXA(U$7:U99)+1,0)</f>
        <v>93</v>
      </c>
      <c r="V100" s="315">
        <f>IF(BL100&gt;0,MAXA(V$7:V99)+1,0)</f>
        <v>93</v>
      </c>
      <c r="W100" s="315">
        <f>IF(BM100&gt;0,MAXA(W$7:W99)+1,0)</f>
        <v>93</v>
      </c>
      <c r="X100" s="315">
        <f>IF(BN100&gt;0,MAXA(X$7:X99)+1,0)</f>
        <v>93</v>
      </c>
      <c r="Y100" s="315">
        <f>IF(BO100&gt;0,MAXA(Y$7:Y99)+1,0)</f>
        <v>93</v>
      </c>
      <c r="Z100" s="315">
        <f>IF(BP100&gt;0,MAXA(Z$7:Z99)+1,0)</f>
        <v>93</v>
      </c>
      <c r="AA100" s="315">
        <f>IF(BQ100&gt;0,MAXA(AA$7:AA99)+1,0)</f>
        <v>93</v>
      </c>
      <c r="AB100" s="315">
        <f>IF(BR100&gt;0,MAXA(AB$7:AB99)+1,0)</f>
        <v>93</v>
      </c>
      <c r="AC100" s="315">
        <f t="shared" si="34"/>
        <v>1</v>
      </c>
      <c r="AD100" s="315">
        <f t="shared" si="35"/>
        <v>1</v>
      </c>
      <c r="AE100" s="352">
        <f t="shared" si="36"/>
        <v>1</v>
      </c>
      <c r="AF100" s="352">
        <f t="shared" si="37"/>
        <v>0</v>
      </c>
      <c r="AG100" s="352">
        <f>IF(AND(B100&gt;0,AH100=0),COUNTIF(AI$7:AI100,AO100),SUM(AH$7:AH100))</f>
        <v>1</v>
      </c>
      <c r="AH100" s="352">
        <f t="shared" si="38"/>
        <v>0</v>
      </c>
      <c r="AI100" s="352">
        <f t="shared" si="39"/>
        <v>0</v>
      </c>
      <c r="AJ100" s="315">
        <f t="shared" si="32"/>
        <v>94</v>
      </c>
      <c r="AK100" s="364"/>
      <c r="AL100" s="365">
        <f t="shared" si="31"/>
        <v>0</v>
      </c>
      <c r="AM100" s="366" t="str">
        <f>IF(Labour!AY110="","",Labour!AY110)</f>
        <v/>
      </c>
      <c r="AN100" s="372"/>
      <c r="AO100" s="358"/>
      <c r="AP100" s="359"/>
      <c r="AQ100" s="373"/>
      <c r="AR100" s="371"/>
      <c r="AS100" s="370" t="str">
        <f>IF(AM100="","",SUM(Labour!$BF110:$BH110))</f>
        <v/>
      </c>
      <c r="AT100" s="370" t="str">
        <f>IF(AM100="","",SUM(Labour!$BL110:$BN110))</f>
        <v/>
      </c>
      <c r="AU100" s="370" t="str">
        <f>IF(AM100="","",SUM(Labour!$BR110:$BT110))</f>
        <v/>
      </c>
      <c r="AV100" s="370" t="str">
        <f>IF(AM100="","",SUM(Labour!$BR110:$BT110))</f>
        <v/>
      </c>
      <c r="AW100" s="370" t="str">
        <f>IF(AM100="","",SUM(Labour!$CD110:$CF110))</f>
        <v/>
      </c>
      <c r="AX100" s="370" t="str">
        <f>IF(AM100="","",SUM(Labour!$CJ110:$CL110))</f>
        <v/>
      </c>
      <c r="AY100" s="370" t="str">
        <f>IF(AM100="","",SUM(Labour!$CP110:$CR110))</f>
        <v/>
      </c>
      <c r="AZ100" s="370" t="str">
        <f>IF(AM100="","",SUM(Labour!$CV110:$CX110))</f>
        <v/>
      </c>
      <c r="BA100" s="370" t="str">
        <f>IF(AM100="","",SUM(Labour!$DB110:$DD110))</f>
        <v/>
      </c>
      <c r="BB100" s="370" t="str">
        <f>IF(AM100="","",SUM(Labour!$DH110:$DJ110))</f>
        <v/>
      </c>
      <c r="BC100" s="370" t="str">
        <f>IF(AM100="","",SUM(Labour!$DN110:$DP110))</f>
        <v/>
      </c>
      <c r="BD100" s="370" t="str">
        <f>IF(AM100="","",SUM(Labour!$DT110:$DV110))</f>
        <v/>
      </c>
      <c r="BE100" s="370" t="str">
        <f>IF(AM100="","",SUM(Labour!$DZ110:$EB110))</f>
        <v/>
      </c>
      <c r="BF100" s="370" t="str">
        <f>IF(AM100="","",SUM(Labour!$EF110:$EH110))</f>
        <v/>
      </c>
      <c r="BG100" s="370" t="str">
        <f>IF(AM100="","",SUM(Labour!$EL110:$EN110))</f>
        <v/>
      </c>
      <c r="BH100" s="370" t="str">
        <f>IF(AM100="","",SUM(Labour!$ER110:$ET110))</f>
        <v/>
      </c>
      <c r="BI100" s="370" t="str">
        <f>IF(AM100="","",SUM(Labour!$EX110:$EZ110))</f>
        <v/>
      </c>
      <c r="BJ100" s="370" t="str">
        <f>IF(AM100="","",SUM(Labour!$FD110:$FF110))</f>
        <v/>
      </c>
      <c r="BK100" s="370" t="str">
        <f>IF(AM100="","",SUM(Labour!$FJ110:$FL110))</f>
        <v/>
      </c>
      <c r="BL100" s="370" t="str">
        <f>IF(AM100="","",SUM(Labour!$FP110:$FR110))</f>
        <v/>
      </c>
      <c r="BM100" s="370" t="str">
        <f>IF(AM100="","",SUM(Labour!$FV110:$FX110))</f>
        <v/>
      </c>
      <c r="BN100" s="370" t="str">
        <f>IF(AM100="","",SUM(Labour!$GB110:$GD110))</f>
        <v/>
      </c>
      <c r="BO100" s="370" t="str">
        <f>IF(AM100="","",SUM(Labour!$GH110:$GJ110))</f>
        <v/>
      </c>
      <c r="BP100" s="370" t="str">
        <f>IF(AM100="","",SUM(Labour!$GN110:$GP110))</f>
        <v/>
      </c>
      <c r="BQ100" s="370" t="str">
        <f>IF(AM100="","",SUM(Labour!$GT110:$GV110))</f>
        <v/>
      </c>
      <c r="BR100" s="370" t="str">
        <f>IF(AM100="","",SUM(Labour!$GZ110:$HB110))</f>
        <v/>
      </c>
    </row>
    <row r="101" spans="1:70" x14ac:dyDescent="0.25">
      <c r="A101" s="352">
        <f t="shared" si="33"/>
        <v>1</v>
      </c>
      <c r="B101" s="315">
        <f>IF(ISTEXT(AK101),MAXA(B$7:B100)+1,0)</f>
        <v>0</v>
      </c>
      <c r="C101" s="315">
        <f>IF(AS101&gt;0,MAXA(C$7:C100)+1,0)</f>
        <v>94</v>
      </c>
      <c r="D101" s="315">
        <f>IF(AT101&gt;0,MAXA(D$7:D100)+1,0)</f>
        <v>94</v>
      </c>
      <c r="E101" s="315">
        <f>IF(AU101&gt;0,MAXA(E$7:E100)+1,0)</f>
        <v>94</v>
      </c>
      <c r="F101" s="315">
        <f>IF(AV101&gt;0,MAXA(F$7:F100)+1,0)</f>
        <v>94</v>
      </c>
      <c r="G101" s="315">
        <f>IF(AW101&gt;0,MAXA(G$7:G100)+1,0)</f>
        <v>94</v>
      </c>
      <c r="H101" s="315">
        <f>IF(AX101&gt;0,MAXA(H$7:H100)+1,0)</f>
        <v>94</v>
      </c>
      <c r="I101" s="315">
        <f>IF(AY101&gt;0,MAXA(I$7:I100)+1,0)</f>
        <v>94</v>
      </c>
      <c r="J101" s="315">
        <f>IF(AZ101&gt;0,MAXA(J$7:J100)+1,0)</f>
        <v>94</v>
      </c>
      <c r="K101" s="315">
        <f>IF(BA101&gt;0,MAXA(K$7:K100)+1,0)</f>
        <v>94</v>
      </c>
      <c r="L101" s="315">
        <f>IF(BB101&gt;0,MAXA(L$7:L100)+1,0)</f>
        <v>94</v>
      </c>
      <c r="M101" s="315">
        <f>IF(BC101&gt;0,MAXA(M$7:M100)+1,0)</f>
        <v>94</v>
      </c>
      <c r="N101" s="315">
        <f>IF(BD101&gt;0,MAXA(N$7:N100)+1,0)</f>
        <v>94</v>
      </c>
      <c r="O101" s="315">
        <f>IF(BE101&gt;0,MAXA(O$7:O100)+1,0)</f>
        <v>94</v>
      </c>
      <c r="P101" s="315">
        <f>IF(BF101&gt;0,MAXA(P$7:P100)+1,0)</f>
        <v>94</v>
      </c>
      <c r="Q101" s="315">
        <f>IF(BG101&gt;0,MAXA(Q$7:Q100)+1,0)</f>
        <v>94</v>
      </c>
      <c r="R101" s="315">
        <f>IF(BH101&gt;0,MAXA(R$7:R100)+1,0)</f>
        <v>94</v>
      </c>
      <c r="S101" s="315">
        <f>IF(BI101&gt;0,MAXA(S$7:S100)+1,0)</f>
        <v>94</v>
      </c>
      <c r="T101" s="315">
        <f>IF(BJ101&gt;0,MAXA(T$7:T100)+1,0)</f>
        <v>94</v>
      </c>
      <c r="U101" s="315">
        <f>IF(BK101&gt;0,MAXA(U$7:U100)+1,0)</f>
        <v>94</v>
      </c>
      <c r="V101" s="315">
        <f>IF(BL101&gt;0,MAXA(V$7:V100)+1,0)</f>
        <v>94</v>
      </c>
      <c r="W101" s="315">
        <f>IF(BM101&gt;0,MAXA(W$7:W100)+1,0)</f>
        <v>94</v>
      </c>
      <c r="X101" s="315">
        <f>IF(BN101&gt;0,MAXA(X$7:X100)+1,0)</f>
        <v>94</v>
      </c>
      <c r="Y101" s="315">
        <f>IF(BO101&gt;0,MAXA(Y$7:Y100)+1,0)</f>
        <v>94</v>
      </c>
      <c r="Z101" s="315">
        <f>IF(BP101&gt;0,MAXA(Z$7:Z100)+1,0)</f>
        <v>94</v>
      </c>
      <c r="AA101" s="315">
        <f>IF(BQ101&gt;0,MAXA(AA$7:AA100)+1,0)</f>
        <v>94</v>
      </c>
      <c r="AB101" s="315">
        <f>IF(BR101&gt;0,MAXA(AB$7:AB100)+1,0)</f>
        <v>94</v>
      </c>
      <c r="AC101" s="315">
        <f t="shared" si="34"/>
        <v>1</v>
      </c>
      <c r="AD101" s="315">
        <f t="shared" si="35"/>
        <v>1</v>
      </c>
      <c r="AE101" s="352">
        <f t="shared" si="36"/>
        <v>1</v>
      </c>
      <c r="AF101" s="352">
        <f t="shared" si="37"/>
        <v>0</v>
      </c>
      <c r="AG101" s="352">
        <f>IF(AND(B101&gt;0,AH101=0),COUNTIF(AI$7:AI101,AO101),SUM(AH$7:AH101))</f>
        <v>1</v>
      </c>
      <c r="AH101" s="352">
        <f t="shared" si="38"/>
        <v>0</v>
      </c>
      <c r="AI101" s="352">
        <f t="shared" si="39"/>
        <v>0</v>
      </c>
      <c r="AJ101" s="315">
        <f t="shared" si="32"/>
        <v>95</v>
      </c>
      <c r="AK101" s="364"/>
      <c r="AL101" s="365">
        <f t="shared" si="31"/>
        <v>0</v>
      </c>
      <c r="AM101" s="366" t="str">
        <f>IF(Labour!AY111="","",Labour!AY111)</f>
        <v/>
      </c>
      <c r="AN101" s="372"/>
      <c r="AO101" s="358"/>
      <c r="AP101" s="359"/>
      <c r="AQ101" s="373"/>
      <c r="AR101" s="371"/>
      <c r="AS101" s="370" t="str">
        <f>IF(AM101="","",SUM(Labour!$BF111:$BH111))</f>
        <v/>
      </c>
      <c r="AT101" s="370" t="str">
        <f>IF(AM101="","",SUM(Labour!$BL111:$BN111))</f>
        <v/>
      </c>
      <c r="AU101" s="370" t="str">
        <f>IF(AM101="","",SUM(Labour!$BR111:$BT111))</f>
        <v/>
      </c>
      <c r="AV101" s="370" t="str">
        <f>IF(AM101="","",SUM(Labour!$BR111:$BT111))</f>
        <v/>
      </c>
      <c r="AW101" s="370" t="str">
        <f>IF(AM101="","",SUM(Labour!$CD111:$CF111))</f>
        <v/>
      </c>
      <c r="AX101" s="370" t="str">
        <f>IF(AM101="","",SUM(Labour!$CJ111:$CL111))</f>
        <v/>
      </c>
      <c r="AY101" s="370" t="str">
        <f>IF(AM101="","",SUM(Labour!$CP111:$CR111))</f>
        <v/>
      </c>
      <c r="AZ101" s="370" t="str">
        <f>IF(AM101="","",SUM(Labour!$CV111:$CX111))</f>
        <v/>
      </c>
      <c r="BA101" s="370" t="str">
        <f>IF(AM101="","",SUM(Labour!$DB111:$DD111))</f>
        <v/>
      </c>
      <c r="BB101" s="370" t="str">
        <f>IF(AM101="","",SUM(Labour!$DH111:$DJ111))</f>
        <v/>
      </c>
      <c r="BC101" s="370" t="str">
        <f>IF(AM101="","",SUM(Labour!$DN111:$DP111))</f>
        <v/>
      </c>
      <c r="BD101" s="370" t="str">
        <f>IF(AM101="","",SUM(Labour!$DT111:$DV111))</f>
        <v/>
      </c>
      <c r="BE101" s="370" t="str">
        <f>IF(AM101="","",SUM(Labour!$DZ111:$EB111))</f>
        <v/>
      </c>
      <c r="BF101" s="370" t="str">
        <f>IF(AM101="","",SUM(Labour!$EF111:$EH111))</f>
        <v/>
      </c>
      <c r="BG101" s="370" t="str">
        <f>IF(AM101="","",SUM(Labour!$EL111:$EN111))</f>
        <v/>
      </c>
      <c r="BH101" s="370" t="str">
        <f>IF(AM101="","",SUM(Labour!$ER111:$ET111))</f>
        <v/>
      </c>
      <c r="BI101" s="370" t="str">
        <f>IF(AM101="","",SUM(Labour!$EX111:$EZ111))</f>
        <v/>
      </c>
      <c r="BJ101" s="370" t="str">
        <f>IF(AM101="","",SUM(Labour!$FD111:$FF111))</f>
        <v/>
      </c>
      <c r="BK101" s="370" t="str">
        <f>IF(AM101="","",SUM(Labour!$FJ111:$FL111))</f>
        <v/>
      </c>
      <c r="BL101" s="370" t="str">
        <f>IF(AM101="","",SUM(Labour!$FP111:$FR111))</f>
        <v/>
      </c>
      <c r="BM101" s="370" t="str">
        <f>IF(AM101="","",SUM(Labour!$FV111:$FX111))</f>
        <v/>
      </c>
      <c r="BN101" s="370" t="str">
        <f>IF(AM101="","",SUM(Labour!$GB111:$GD111))</f>
        <v/>
      </c>
      <c r="BO101" s="370" t="str">
        <f>IF(AM101="","",SUM(Labour!$GH111:$GJ111))</f>
        <v/>
      </c>
      <c r="BP101" s="370" t="str">
        <f>IF(AM101="","",SUM(Labour!$GN111:$GP111))</f>
        <v/>
      </c>
      <c r="BQ101" s="370" t="str">
        <f>IF(AM101="","",SUM(Labour!$GT111:$GV111))</f>
        <v/>
      </c>
      <c r="BR101" s="370" t="str">
        <f>IF(AM101="","",SUM(Labour!$GZ111:$HB111))</f>
        <v/>
      </c>
    </row>
    <row r="102" spans="1:70" x14ac:dyDescent="0.25">
      <c r="A102" s="352">
        <f t="shared" si="33"/>
        <v>1</v>
      </c>
      <c r="B102" s="315">
        <f>IF(ISTEXT(AK102),MAXA(B$7:B101)+1,0)</f>
        <v>0</v>
      </c>
      <c r="C102" s="315">
        <f>IF(AS102&gt;0,MAXA(C$7:C101)+1,0)</f>
        <v>95</v>
      </c>
      <c r="D102" s="315">
        <f>IF(AT102&gt;0,MAXA(D$7:D101)+1,0)</f>
        <v>95</v>
      </c>
      <c r="E102" s="315">
        <f>IF(AU102&gt;0,MAXA(E$7:E101)+1,0)</f>
        <v>95</v>
      </c>
      <c r="F102" s="315">
        <f>IF(AV102&gt;0,MAXA(F$7:F101)+1,0)</f>
        <v>95</v>
      </c>
      <c r="G102" s="315">
        <f>IF(AW102&gt;0,MAXA(G$7:G101)+1,0)</f>
        <v>95</v>
      </c>
      <c r="H102" s="315">
        <f>IF(AX102&gt;0,MAXA(H$7:H101)+1,0)</f>
        <v>95</v>
      </c>
      <c r="I102" s="315">
        <f>IF(AY102&gt;0,MAXA(I$7:I101)+1,0)</f>
        <v>95</v>
      </c>
      <c r="J102" s="315">
        <f>IF(AZ102&gt;0,MAXA(J$7:J101)+1,0)</f>
        <v>95</v>
      </c>
      <c r="K102" s="315">
        <f>IF(BA102&gt;0,MAXA(K$7:K101)+1,0)</f>
        <v>95</v>
      </c>
      <c r="L102" s="315">
        <f>IF(BB102&gt;0,MAXA(L$7:L101)+1,0)</f>
        <v>95</v>
      </c>
      <c r="M102" s="315">
        <f>IF(BC102&gt;0,MAXA(M$7:M101)+1,0)</f>
        <v>95</v>
      </c>
      <c r="N102" s="315">
        <f>IF(BD102&gt;0,MAXA(N$7:N101)+1,0)</f>
        <v>95</v>
      </c>
      <c r="O102" s="315">
        <f>IF(BE102&gt;0,MAXA(O$7:O101)+1,0)</f>
        <v>95</v>
      </c>
      <c r="P102" s="315">
        <f>IF(BF102&gt;0,MAXA(P$7:P101)+1,0)</f>
        <v>95</v>
      </c>
      <c r="Q102" s="315">
        <f>IF(BG102&gt;0,MAXA(Q$7:Q101)+1,0)</f>
        <v>95</v>
      </c>
      <c r="R102" s="315">
        <f>IF(BH102&gt;0,MAXA(R$7:R101)+1,0)</f>
        <v>95</v>
      </c>
      <c r="S102" s="315">
        <f>IF(BI102&gt;0,MAXA(S$7:S101)+1,0)</f>
        <v>95</v>
      </c>
      <c r="T102" s="315">
        <f>IF(BJ102&gt;0,MAXA(T$7:T101)+1,0)</f>
        <v>95</v>
      </c>
      <c r="U102" s="315">
        <f>IF(BK102&gt;0,MAXA(U$7:U101)+1,0)</f>
        <v>95</v>
      </c>
      <c r="V102" s="315">
        <f>IF(BL102&gt;0,MAXA(V$7:V101)+1,0)</f>
        <v>95</v>
      </c>
      <c r="W102" s="315">
        <f>IF(BM102&gt;0,MAXA(W$7:W101)+1,0)</f>
        <v>95</v>
      </c>
      <c r="X102" s="315">
        <f>IF(BN102&gt;0,MAXA(X$7:X101)+1,0)</f>
        <v>95</v>
      </c>
      <c r="Y102" s="315">
        <f>IF(BO102&gt;0,MAXA(Y$7:Y101)+1,0)</f>
        <v>95</v>
      </c>
      <c r="Z102" s="315">
        <f>IF(BP102&gt;0,MAXA(Z$7:Z101)+1,0)</f>
        <v>95</v>
      </c>
      <c r="AA102" s="315">
        <f>IF(BQ102&gt;0,MAXA(AA$7:AA101)+1,0)</f>
        <v>95</v>
      </c>
      <c r="AB102" s="315">
        <f>IF(BR102&gt;0,MAXA(AB$7:AB101)+1,0)</f>
        <v>95</v>
      </c>
      <c r="AC102" s="315">
        <f t="shared" si="34"/>
        <v>1</v>
      </c>
      <c r="AD102" s="315">
        <f t="shared" si="35"/>
        <v>1</v>
      </c>
      <c r="AE102" s="352">
        <f t="shared" si="36"/>
        <v>1</v>
      </c>
      <c r="AF102" s="352">
        <f t="shared" si="37"/>
        <v>0</v>
      </c>
      <c r="AG102" s="352">
        <f>IF(AND(B102&gt;0,AH102=0),COUNTIF(AI$7:AI102,AO102),SUM(AH$7:AH102))</f>
        <v>1</v>
      </c>
      <c r="AH102" s="352">
        <f t="shared" si="38"/>
        <v>0</v>
      </c>
      <c r="AI102" s="352">
        <f t="shared" si="39"/>
        <v>0</v>
      </c>
      <c r="AJ102" s="315">
        <f t="shared" si="32"/>
        <v>96</v>
      </c>
      <c r="AK102" s="364"/>
      <c r="AL102" s="365">
        <f t="shared" si="31"/>
        <v>0</v>
      </c>
      <c r="AM102" s="366" t="str">
        <f>IF(Labour!AY112="","",Labour!AY112)</f>
        <v/>
      </c>
      <c r="AN102" s="372"/>
      <c r="AO102" s="358"/>
      <c r="AP102" s="359"/>
      <c r="AQ102" s="373"/>
      <c r="AR102" s="371"/>
      <c r="AS102" s="370" t="str">
        <f>IF(AM102="","",SUM(Labour!$BF112:$BH112))</f>
        <v/>
      </c>
      <c r="AT102" s="370" t="str">
        <f>IF(AM102="","",SUM(Labour!$BL112:$BN112))</f>
        <v/>
      </c>
      <c r="AU102" s="370" t="str">
        <f>IF(AM102="","",SUM(Labour!$BR112:$BT112))</f>
        <v/>
      </c>
      <c r="AV102" s="370" t="str">
        <f>IF(AM102="","",SUM(Labour!$BR112:$BT112))</f>
        <v/>
      </c>
      <c r="AW102" s="370" t="str">
        <f>IF(AM102="","",SUM(Labour!$CD112:$CF112))</f>
        <v/>
      </c>
      <c r="AX102" s="370" t="str">
        <f>IF(AM102="","",SUM(Labour!$CJ112:$CL112))</f>
        <v/>
      </c>
      <c r="AY102" s="370" t="str">
        <f>IF(AM102="","",SUM(Labour!$CP112:$CR112))</f>
        <v/>
      </c>
      <c r="AZ102" s="370" t="str">
        <f>IF(AM102="","",SUM(Labour!$CV112:$CX112))</f>
        <v/>
      </c>
      <c r="BA102" s="370" t="str">
        <f>IF(AM102="","",SUM(Labour!$DB112:$DD112))</f>
        <v/>
      </c>
      <c r="BB102" s="370" t="str">
        <f>IF(AM102="","",SUM(Labour!$DH112:$DJ112))</f>
        <v/>
      </c>
      <c r="BC102" s="370" t="str">
        <f>IF(AM102="","",SUM(Labour!$DN112:$DP112))</f>
        <v/>
      </c>
      <c r="BD102" s="370" t="str">
        <f>IF(AM102="","",SUM(Labour!$DT112:$DV112))</f>
        <v/>
      </c>
      <c r="BE102" s="370" t="str">
        <f>IF(AM102="","",SUM(Labour!$DZ112:$EB112))</f>
        <v/>
      </c>
      <c r="BF102" s="370" t="str">
        <f>IF(AM102="","",SUM(Labour!$EF112:$EH112))</f>
        <v/>
      </c>
      <c r="BG102" s="370" t="str">
        <f>IF(AM102="","",SUM(Labour!$EL112:$EN112))</f>
        <v/>
      </c>
      <c r="BH102" s="370" t="str">
        <f>IF(AM102="","",SUM(Labour!$ER112:$ET112))</f>
        <v/>
      </c>
      <c r="BI102" s="370" t="str">
        <f>IF(AM102="","",SUM(Labour!$EX112:$EZ112))</f>
        <v/>
      </c>
      <c r="BJ102" s="370" t="str">
        <f>IF(AM102="","",SUM(Labour!$FD112:$FF112))</f>
        <v/>
      </c>
      <c r="BK102" s="370" t="str">
        <f>IF(AM102="","",SUM(Labour!$FJ112:$FL112))</f>
        <v/>
      </c>
      <c r="BL102" s="370" t="str">
        <f>IF(AM102="","",SUM(Labour!$FP112:$FR112))</f>
        <v/>
      </c>
      <c r="BM102" s="370" t="str">
        <f>IF(AM102="","",SUM(Labour!$FV112:$FX112))</f>
        <v/>
      </c>
      <c r="BN102" s="370" t="str">
        <f>IF(AM102="","",SUM(Labour!$GB112:$GD112))</f>
        <v/>
      </c>
      <c r="BO102" s="370" t="str">
        <f>IF(AM102="","",SUM(Labour!$GH112:$GJ112))</f>
        <v/>
      </c>
      <c r="BP102" s="370" t="str">
        <f>IF(AM102="","",SUM(Labour!$GN112:$GP112))</f>
        <v/>
      </c>
      <c r="BQ102" s="370" t="str">
        <f>IF(AM102="","",SUM(Labour!$GT112:$GV112))</f>
        <v/>
      </c>
      <c r="BR102" s="370" t="str">
        <f>IF(AM102="","",SUM(Labour!$GZ112:$HB112))</f>
        <v/>
      </c>
    </row>
    <row r="103" spans="1:70" x14ac:dyDescent="0.25">
      <c r="A103" s="352">
        <f t="shared" si="33"/>
        <v>1</v>
      </c>
      <c r="B103" s="315">
        <f>IF(ISTEXT(AK103),MAXA(B$7:B102)+1,0)</f>
        <v>0</v>
      </c>
      <c r="C103" s="315">
        <f>IF(AS103&gt;0,MAXA(C$7:C102)+1,0)</f>
        <v>96</v>
      </c>
      <c r="D103" s="315">
        <f>IF(AT103&gt;0,MAXA(D$7:D102)+1,0)</f>
        <v>96</v>
      </c>
      <c r="E103" s="315">
        <f>IF(AU103&gt;0,MAXA(E$7:E102)+1,0)</f>
        <v>96</v>
      </c>
      <c r="F103" s="315">
        <f>IF(AV103&gt;0,MAXA(F$7:F102)+1,0)</f>
        <v>96</v>
      </c>
      <c r="G103" s="315">
        <f>IF(AW103&gt;0,MAXA(G$7:G102)+1,0)</f>
        <v>96</v>
      </c>
      <c r="H103" s="315">
        <f>IF(AX103&gt;0,MAXA(H$7:H102)+1,0)</f>
        <v>96</v>
      </c>
      <c r="I103" s="315">
        <f>IF(AY103&gt;0,MAXA(I$7:I102)+1,0)</f>
        <v>96</v>
      </c>
      <c r="J103" s="315">
        <f>IF(AZ103&gt;0,MAXA(J$7:J102)+1,0)</f>
        <v>96</v>
      </c>
      <c r="K103" s="315">
        <f>IF(BA103&gt;0,MAXA(K$7:K102)+1,0)</f>
        <v>96</v>
      </c>
      <c r="L103" s="315">
        <f>IF(BB103&gt;0,MAXA(L$7:L102)+1,0)</f>
        <v>96</v>
      </c>
      <c r="M103" s="315">
        <f>IF(BC103&gt;0,MAXA(M$7:M102)+1,0)</f>
        <v>96</v>
      </c>
      <c r="N103" s="315">
        <f>IF(BD103&gt;0,MAXA(N$7:N102)+1,0)</f>
        <v>96</v>
      </c>
      <c r="O103" s="315">
        <f>IF(BE103&gt;0,MAXA(O$7:O102)+1,0)</f>
        <v>96</v>
      </c>
      <c r="P103" s="315">
        <f>IF(BF103&gt;0,MAXA(P$7:P102)+1,0)</f>
        <v>96</v>
      </c>
      <c r="Q103" s="315">
        <f>IF(BG103&gt;0,MAXA(Q$7:Q102)+1,0)</f>
        <v>96</v>
      </c>
      <c r="R103" s="315">
        <f>IF(BH103&gt;0,MAXA(R$7:R102)+1,0)</f>
        <v>96</v>
      </c>
      <c r="S103" s="315">
        <f>IF(BI103&gt;0,MAXA(S$7:S102)+1,0)</f>
        <v>96</v>
      </c>
      <c r="T103" s="315">
        <f>IF(BJ103&gt;0,MAXA(T$7:T102)+1,0)</f>
        <v>96</v>
      </c>
      <c r="U103" s="315">
        <f>IF(BK103&gt;0,MAXA(U$7:U102)+1,0)</f>
        <v>96</v>
      </c>
      <c r="V103" s="315">
        <f>IF(BL103&gt;0,MAXA(V$7:V102)+1,0)</f>
        <v>96</v>
      </c>
      <c r="W103" s="315">
        <f>IF(BM103&gt;0,MAXA(W$7:W102)+1,0)</f>
        <v>96</v>
      </c>
      <c r="X103" s="315">
        <f>IF(BN103&gt;0,MAXA(X$7:X102)+1,0)</f>
        <v>96</v>
      </c>
      <c r="Y103" s="315">
        <f>IF(BO103&gt;0,MAXA(Y$7:Y102)+1,0)</f>
        <v>96</v>
      </c>
      <c r="Z103" s="315">
        <f>IF(BP103&gt;0,MAXA(Z$7:Z102)+1,0)</f>
        <v>96</v>
      </c>
      <c r="AA103" s="315">
        <f>IF(BQ103&gt;0,MAXA(AA$7:AA102)+1,0)</f>
        <v>96</v>
      </c>
      <c r="AB103" s="315">
        <f>IF(BR103&gt;0,MAXA(AB$7:AB102)+1,0)</f>
        <v>96</v>
      </c>
      <c r="AC103" s="315">
        <f t="shared" si="34"/>
        <v>1</v>
      </c>
      <c r="AD103" s="315">
        <f t="shared" si="35"/>
        <v>1</v>
      </c>
      <c r="AE103" s="352">
        <f t="shared" si="36"/>
        <v>1</v>
      </c>
      <c r="AF103" s="352">
        <f t="shared" si="37"/>
        <v>0</v>
      </c>
      <c r="AG103" s="352">
        <f>IF(AND(B103&gt;0,AH103=0),COUNTIF(AI$7:AI103,AO103),SUM(AH$7:AH103))</f>
        <v>1</v>
      </c>
      <c r="AH103" s="352">
        <f t="shared" si="38"/>
        <v>0</v>
      </c>
      <c r="AI103" s="352">
        <f t="shared" si="39"/>
        <v>0</v>
      </c>
      <c r="AJ103" s="315">
        <f t="shared" si="32"/>
        <v>97</v>
      </c>
      <c r="AK103" s="364"/>
      <c r="AL103" s="365">
        <f t="shared" si="31"/>
        <v>0</v>
      </c>
      <c r="AM103" s="366" t="str">
        <f>IF(Labour!AY113="","",Labour!AY113)</f>
        <v/>
      </c>
      <c r="AN103" s="372"/>
      <c r="AO103" s="358"/>
      <c r="AP103" s="359"/>
      <c r="AQ103" s="373"/>
      <c r="AR103" s="371"/>
      <c r="AS103" s="370" t="str">
        <f>IF(AM103="","",SUM(Labour!$BF113:$BH113))</f>
        <v/>
      </c>
      <c r="AT103" s="370" t="str">
        <f>IF(AM103="","",SUM(Labour!$BL113:$BN113))</f>
        <v/>
      </c>
      <c r="AU103" s="370" t="str">
        <f>IF(AM103="","",SUM(Labour!$BR113:$BT113))</f>
        <v/>
      </c>
      <c r="AV103" s="370" t="str">
        <f>IF(AM103="","",SUM(Labour!$BR113:$BT113))</f>
        <v/>
      </c>
      <c r="AW103" s="370" t="str">
        <f>IF(AM103="","",SUM(Labour!$CD113:$CF113))</f>
        <v/>
      </c>
      <c r="AX103" s="370" t="str">
        <f>IF(AM103="","",SUM(Labour!$CJ113:$CL113))</f>
        <v/>
      </c>
      <c r="AY103" s="370" t="str">
        <f>IF(AM103="","",SUM(Labour!$CP113:$CR113))</f>
        <v/>
      </c>
      <c r="AZ103" s="370" t="str">
        <f>IF(AM103="","",SUM(Labour!$CV113:$CX113))</f>
        <v/>
      </c>
      <c r="BA103" s="370" t="str">
        <f>IF(AM103="","",SUM(Labour!$DB113:$DD113))</f>
        <v/>
      </c>
      <c r="BB103" s="370" t="str">
        <f>IF(AM103="","",SUM(Labour!$DH113:$DJ113))</f>
        <v/>
      </c>
      <c r="BC103" s="370" t="str">
        <f>IF(AM103="","",SUM(Labour!$DN113:$DP113))</f>
        <v/>
      </c>
      <c r="BD103" s="370" t="str">
        <f>IF(AM103="","",SUM(Labour!$DT113:$DV113))</f>
        <v/>
      </c>
      <c r="BE103" s="370" t="str">
        <f>IF(AM103="","",SUM(Labour!$DZ113:$EB113))</f>
        <v/>
      </c>
      <c r="BF103" s="370" t="str">
        <f>IF(AM103="","",SUM(Labour!$EF113:$EH113))</f>
        <v/>
      </c>
      <c r="BG103" s="370" t="str">
        <f>IF(AM103="","",SUM(Labour!$EL113:$EN113))</f>
        <v/>
      </c>
      <c r="BH103" s="370" t="str">
        <f>IF(AM103="","",SUM(Labour!$ER113:$ET113))</f>
        <v/>
      </c>
      <c r="BI103" s="370" t="str">
        <f>IF(AM103="","",SUM(Labour!$EX113:$EZ113))</f>
        <v/>
      </c>
      <c r="BJ103" s="370" t="str">
        <f>IF(AM103="","",SUM(Labour!$FD113:$FF113))</f>
        <v/>
      </c>
      <c r="BK103" s="370" t="str">
        <f>IF(AM103="","",SUM(Labour!$FJ113:$FL113))</f>
        <v/>
      </c>
      <c r="BL103" s="370" t="str">
        <f>IF(AM103="","",SUM(Labour!$FP113:$FR113))</f>
        <v/>
      </c>
      <c r="BM103" s="370" t="str">
        <f>IF(AM103="","",SUM(Labour!$FV113:$FX113))</f>
        <v/>
      </c>
      <c r="BN103" s="370" t="str">
        <f>IF(AM103="","",SUM(Labour!$GB113:$GD113))</f>
        <v/>
      </c>
      <c r="BO103" s="370" t="str">
        <f>IF(AM103="","",SUM(Labour!$GH113:$GJ113))</f>
        <v/>
      </c>
      <c r="BP103" s="370" t="str">
        <f>IF(AM103="","",SUM(Labour!$GN113:$GP113))</f>
        <v/>
      </c>
      <c r="BQ103" s="370" t="str">
        <f>IF(AM103="","",SUM(Labour!$GT113:$GV113))</f>
        <v/>
      </c>
      <c r="BR103" s="370" t="str">
        <f>IF(AM103="","",SUM(Labour!$GZ113:$HB113))</f>
        <v/>
      </c>
    </row>
    <row r="104" spans="1:70" x14ac:dyDescent="0.25">
      <c r="A104" s="352">
        <f t="shared" si="33"/>
        <v>1</v>
      </c>
      <c r="B104" s="315">
        <f>IF(ISTEXT(AK104),MAXA(B$7:B103)+1,0)</f>
        <v>0</v>
      </c>
      <c r="C104" s="315">
        <f>IF(AS104&gt;0,MAXA(C$7:C103)+1,0)</f>
        <v>97</v>
      </c>
      <c r="D104" s="315">
        <f>IF(AT104&gt;0,MAXA(D$7:D103)+1,0)</f>
        <v>97</v>
      </c>
      <c r="E104" s="315">
        <f>IF(AU104&gt;0,MAXA(E$7:E103)+1,0)</f>
        <v>97</v>
      </c>
      <c r="F104" s="315">
        <f>IF(AV104&gt;0,MAXA(F$7:F103)+1,0)</f>
        <v>97</v>
      </c>
      <c r="G104" s="315">
        <f>IF(AW104&gt;0,MAXA(G$7:G103)+1,0)</f>
        <v>97</v>
      </c>
      <c r="H104" s="315">
        <f>IF(AX104&gt;0,MAXA(H$7:H103)+1,0)</f>
        <v>97</v>
      </c>
      <c r="I104" s="315">
        <f>IF(AY104&gt;0,MAXA(I$7:I103)+1,0)</f>
        <v>97</v>
      </c>
      <c r="J104" s="315">
        <f>IF(AZ104&gt;0,MAXA(J$7:J103)+1,0)</f>
        <v>97</v>
      </c>
      <c r="K104" s="315">
        <f>IF(BA104&gt;0,MAXA(K$7:K103)+1,0)</f>
        <v>97</v>
      </c>
      <c r="L104" s="315">
        <f>IF(BB104&gt;0,MAXA(L$7:L103)+1,0)</f>
        <v>97</v>
      </c>
      <c r="M104" s="315">
        <f>IF(BC104&gt;0,MAXA(M$7:M103)+1,0)</f>
        <v>97</v>
      </c>
      <c r="N104" s="315">
        <f>IF(BD104&gt;0,MAXA(N$7:N103)+1,0)</f>
        <v>97</v>
      </c>
      <c r="O104" s="315">
        <f>IF(BE104&gt;0,MAXA(O$7:O103)+1,0)</f>
        <v>97</v>
      </c>
      <c r="P104" s="315">
        <f>IF(BF104&gt;0,MAXA(P$7:P103)+1,0)</f>
        <v>97</v>
      </c>
      <c r="Q104" s="315">
        <f>IF(BG104&gt;0,MAXA(Q$7:Q103)+1,0)</f>
        <v>97</v>
      </c>
      <c r="R104" s="315">
        <f>IF(BH104&gt;0,MAXA(R$7:R103)+1,0)</f>
        <v>97</v>
      </c>
      <c r="S104" s="315">
        <f>IF(BI104&gt;0,MAXA(S$7:S103)+1,0)</f>
        <v>97</v>
      </c>
      <c r="T104" s="315">
        <f>IF(BJ104&gt;0,MAXA(T$7:T103)+1,0)</f>
        <v>97</v>
      </c>
      <c r="U104" s="315">
        <f>IF(BK104&gt;0,MAXA(U$7:U103)+1,0)</f>
        <v>97</v>
      </c>
      <c r="V104" s="315">
        <f>IF(BL104&gt;0,MAXA(V$7:V103)+1,0)</f>
        <v>97</v>
      </c>
      <c r="W104" s="315">
        <f>IF(BM104&gt;0,MAXA(W$7:W103)+1,0)</f>
        <v>97</v>
      </c>
      <c r="X104" s="315">
        <f>IF(BN104&gt;0,MAXA(X$7:X103)+1,0)</f>
        <v>97</v>
      </c>
      <c r="Y104" s="315">
        <f>IF(BO104&gt;0,MAXA(Y$7:Y103)+1,0)</f>
        <v>97</v>
      </c>
      <c r="Z104" s="315">
        <f>IF(BP104&gt;0,MAXA(Z$7:Z103)+1,0)</f>
        <v>97</v>
      </c>
      <c r="AA104" s="315">
        <f>IF(BQ104&gt;0,MAXA(AA$7:AA103)+1,0)</f>
        <v>97</v>
      </c>
      <c r="AB104" s="315">
        <f>IF(BR104&gt;0,MAXA(AB$7:AB103)+1,0)</f>
        <v>97</v>
      </c>
      <c r="AC104" s="315">
        <f t="shared" si="34"/>
        <v>1</v>
      </c>
      <c r="AD104" s="315">
        <f t="shared" si="35"/>
        <v>1</v>
      </c>
      <c r="AE104" s="352">
        <f t="shared" si="36"/>
        <v>1</v>
      </c>
      <c r="AF104" s="352">
        <f t="shared" si="37"/>
        <v>0</v>
      </c>
      <c r="AG104" s="352">
        <f>IF(AND(B104&gt;0,AH104=0),COUNTIF(AI$7:AI104,AO104),SUM(AH$7:AH104))</f>
        <v>1</v>
      </c>
      <c r="AH104" s="352">
        <f t="shared" si="38"/>
        <v>0</v>
      </c>
      <c r="AI104" s="352">
        <f t="shared" si="39"/>
        <v>0</v>
      </c>
      <c r="AJ104" s="315">
        <f t="shared" si="32"/>
        <v>98</v>
      </c>
      <c r="AK104" s="364"/>
      <c r="AL104" s="365">
        <f t="shared" si="31"/>
        <v>0</v>
      </c>
      <c r="AM104" s="366" t="str">
        <f>IF(Labour!AY114="","",Labour!AY114)</f>
        <v/>
      </c>
      <c r="AN104" s="372"/>
      <c r="AO104" s="358"/>
      <c r="AP104" s="359"/>
      <c r="AQ104" s="373"/>
      <c r="AR104" s="371"/>
      <c r="AS104" s="370" t="str">
        <f>IF(AM104="","",SUM(Labour!$BF114:$BH114))</f>
        <v/>
      </c>
      <c r="AT104" s="370" t="str">
        <f>IF(AM104="","",SUM(Labour!$BL114:$BN114))</f>
        <v/>
      </c>
      <c r="AU104" s="370" t="str">
        <f>IF(AM104="","",SUM(Labour!$BR114:$BT114))</f>
        <v/>
      </c>
      <c r="AV104" s="370" t="str">
        <f>IF(AM104="","",SUM(Labour!$BR114:$BT114))</f>
        <v/>
      </c>
      <c r="AW104" s="370" t="str">
        <f>IF(AM104="","",SUM(Labour!$CD114:$CF114))</f>
        <v/>
      </c>
      <c r="AX104" s="370" t="str">
        <f>IF(AM104="","",SUM(Labour!$CJ114:$CL114))</f>
        <v/>
      </c>
      <c r="AY104" s="370" t="str">
        <f>IF(AM104="","",SUM(Labour!$CP114:$CR114))</f>
        <v/>
      </c>
      <c r="AZ104" s="370" t="str">
        <f>IF(AM104="","",SUM(Labour!$CV114:$CX114))</f>
        <v/>
      </c>
      <c r="BA104" s="370" t="str">
        <f>IF(AM104="","",SUM(Labour!$DB114:$DD114))</f>
        <v/>
      </c>
      <c r="BB104" s="370" t="str">
        <f>IF(AM104="","",SUM(Labour!$DH114:$DJ114))</f>
        <v/>
      </c>
      <c r="BC104" s="370" t="str">
        <f>IF(AM104="","",SUM(Labour!$DN114:$DP114))</f>
        <v/>
      </c>
      <c r="BD104" s="370" t="str">
        <f>IF(AM104="","",SUM(Labour!$DT114:$DV114))</f>
        <v/>
      </c>
      <c r="BE104" s="370" t="str">
        <f>IF(AM104="","",SUM(Labour!$DZ114:$EB114))</f>
        <v/>
      </c>
      <c r="BF104" s="370" t="str">
        <f>IF(AM104="","",SUM(Labour!$EF114:$EH114))</f>
        <v/>
      </c>
      <c r="BG104" s="370" t="str">
        <f>IF(AM104="","",SUM(Labour!$EL114:$EN114))</f>
        <v/>
      </c>
      <c r="BH104" s="370" t="str">
        <f>IF(AM104="","",SUM(Labour!$ER114:$ET114))</f>
        <v/>
      </c>
      <c r="BI104" s="370" t="str">
        <f>IF(AM104="","",SUM(Labour!$EX114:$EZ114))</f>
        <v/>
      </c>
      <c r="BJ104" s="370" t="str">
        <f>IF(AM104="","",SUM(Labour!$FD114:$FF114))</f>
        <v/>
      </c>
      <c r="BK104" s="370" t="str">
        <f>IF(AM104="","",SUM(Labour!$FJ114:$FL114))</f>
        <v/>
      </c>
      <c r="BL104" s="370" t="str">
        <f>IF(AM104="","",SUM(Labour!$FP114:$FR114))</f>
        <v/>
      </c>
      <c r="BM104" s="370" t="str">
        <f>IF(AM104="","",SUM(Labour!$FV114:$FX114))</f>
        <v/>
      </c>
      <c r="BN104" s="370" t="str">
        <f>IF(AM104="","",SUM(Labour!$GB114:$GD114))</f>
        <v/>
      </c>
      <c r="BO104" s="370" t="str">
        <f>IF(AM104="","",SUM(Labour!$GH114:$GJ114))</f>
        <v/>
      </c>
      <c r="BP104" s="370" t="str">
        <f>IF(AM104="","",SUM(Labour!$GN114:$GP114))</f>
        <v/>
      </c>
      <c r="BQ104" s="370" t="str">
        <f>IF(AM104="","",SUM(Labour!$GT114:$GV114))</f>
        <v/>
      </c>
      <c r="BR104" s="370" t="str">
        <f>IF(AM104="","",SUM(Labour!$GZ114:$HB114))</f>
        <v/>
      </c>
    </row>
    <row r="105" spans="1:70" x14ac:dyDescent="0.25">
      <c r="A105" s="352">
        <f t="shared" si="33"/>
        <v>1</v>
      </c>
      <c r="B105" s="315">
        <f>IF(ISTEXT(AK105),MAXA(B$7:B104)+1,0)</f>
        <v>0</v>
      </c>
      <c r="C105" s="315">
        <f>IF(AS105&gt;0,MAXA(C$7:C104)+1,0)</f>
        <v>98</v>
      </c>
      <c r="D105" s="315">
        <f>IF(AT105&gt;0,MAXA(D$7:D104)+1,0)</f>
        <v>98</v>
      </c>
      <c r="E105" s="315">
        <f>IF(AU105&gt;0,MAXA(E$7:E104)+1,0)</f>
        <v>98</v>
      </c>
      <c r="F105" s="315">
        <f>IF(AV105&gt;0,MAXA(F$7:F104)+1,0)</f>
        <v>98</v>
      </c>
      <c r="G105" s="315">
        <f>IF(AW105&gt;0,MAXA(G$7:G104)+1,0)</f>
        <v>98</v>
      </c>
      <c r="H105" s="315">
        <f>IF(AX105&gt;0,MAXA(H$7:H104)+1,0)</f>
        <v>98</v>
      </c>
      <c r="I105" s="315">
        <f>IF(AY105&gt;0,MAXA(I$7:I104)+1,0)</f>
        <v>98</v>
      </c>
      <c r="J105" s="315">
        <f>IF(AZ105&gt;0,MAXA(J$7:J104)+1,0)</f>
        <v>98</v>
      </c>
      <c r="K105" s="315">
        <f>IF(BA105&gt;0,MAXA(K$7:K104)+1,0)</f>
        <v>98</v>
      </c>
      <c r="L105" s="315">
        <f>IF(BB105&gt;0,MAXA(L$7:L104)+1,0)</f>
        <v>98</v>
      </c>
      <c r="M105" s="315">
        <f>IF(BC105&gt;0,MAXA(M$7:M104)+1,0)</f>
        <v>98</v>
      </c>
      <c r="N105" s="315">
        <f>IF(BD105&gt;0,MAXA(N$7:N104)+1,0)</f>
        <v>98</v>
      </c>
      <c r="O105" s="315">
        <f>IF(BE105&gt;0,MAXA(O$7:O104)+1,0)</f>
        <v>98</v>
      </c>
      <c r="P105" s="315">
        <f>IF(BF105&gt;0,MAXA(P$7:P104)+1,0)</f>
        <v>98</v>
      </c>
      <c r="Q105" s="315">
        <f>IF(BG105&gt;0,MAXA(Q$7:Q104)+1,0)</f>
        <v>98</v>
      </c>
      <c r="R105" s="315">
        <f>IF(BH105&gt;0,MAXA(R$7:R104)+1,0)</f>
        <v>98</v>
      </c>
      <c r="S105" s="315">
        <f>IF(BI105&gt;0,MAXA(S$7:S104)+1,0)</f>
        <v>98</v>
      </c>
      <c r="T105" s="315">
        <f>IF(BJ105&gt;0,MAXA(T$7:T104)+1,0)</f>
        <v>98</v>
      </c>
      <c r="U105" s="315">
        <f>IF(BK105&gt;0,MAXA(U$7:U104)+1,0)</f>
        <v>98</v>
      </c>
      <c r="V105" s="315">
        <f>IF(BL105&gt;0,MAXA(V$7:V104)+1,0)</f>
        <v>98</v>
      </c>
      <c r="W105" s="315">
        <f>IF(BM105&gt;0,MAXA(W$7:W104)+1,0)</f>
        <v>98</v>
      </c>
      <c r="X105" s="315">
        <f>IF(BN105&gt;0,MAXA(X$7:X104)+1,0)</f>
        <v>98</v>
      </c>
      <c r="Y105" s="315">
        <f>IF(BO105&gt;0,MAXA(Y$7:Y104)+1,0)</f>
        <v>98</v>
      </c>
      <c r="Z105" s="315">
        <f>IF(BP105&gt;0,MAXA(Z$7:Z104)+1,0)</f>
        <v>98</v>
      </c>
      <c r="AA105" s="315">
        <f>IF(BQ105&gt;0,MAXA(AA$7:AA104)+1,0)</f>
        <v>98</v>
      </c>
      <c r="AB105" s="315">
        <f>IF(BR105&gt;0,MAXA(AB$7:AB104)+1,0)</f>
        <v>98</v>
      </c>
      <c r="AC105" s="315">
        <f t="shared" si="34"/>
        <v>1</v>
      </c>
      <c r="AD105" s="315">
        <f t="shared" si="35"/>
        <v>1</v>
      </c>
      <c r="AE105" s="352">
        <f t="shared" si="36"/>
        <v>1</v>
      </c>
      <c r="AF105" s="352">
        <f t="shared" si="37"/>
        <v>0</v>
      </c>
      <c r="AG105" s="352">
        <f>IF(AND(B105&gt;0,AH105=0),COUNTIF(AI$7:AI105,AO105),SUM(AH$7:AH105))</f>
        <v>1</v>
      </c>
      <c r="AH105" s="352">
        <f t="shared" si="38"/>
        <v>0</v>
      </c>
      <c r="AI105" s="352">
        <f t="shared" si="39"/>
        <v>0</v>
      </c>
      <c r="AJ105" s="315">
        <f t="shared" si="32"/>
        <v>99</v>
      </c>
      <c r="AK105" s="364"/>
      <c r="AL105" s="365">
        <f t="shared" si="31"/>
        <v>0</v>
      </c>
      <c r="AM105" s="366" t="str">
        <f>IF(Labour!AY115="","",Labour!AY115)</f>
        <v/>
      </c>
      <c r="AN105" s="372"/>
      <c r="AO105" s="358"/>
      <c r="AP105" s="359"/>
      <c r="AQ105" s="373"/>
      <c r="AR105" s="371"/>
      <c r="AS105" s="370" t="str">
        <f>IF(AM105="","",SUM(Labour!$BF115:$BH115))</f>
        <v/>
      </c>
      <c r="AT105" s="370" t="str">
        <f>IF(AM105="","",SUM(Labour!$BL115:$BN115))</f>
        <v/>
      </c>
      <c r="AU105" s="370" t="str">
        <f>IF(AM105="","",SUM(Labour!$BR115:$BT115))</f>
        <v/>
      </c>
      <c r="AV105" s="370" t="str">
        <f>IF(AM105="","",SUM(Labour!$BR115:$BT115))</f>
        <v/>
      </c>
      <c r="AW105" s="370" t="str">
        <f>IF(AM105="","",SUM(Labour!$CD115:$CF115))</f>
        <v/>
      </c>
      <c r="AX105" s="370" t="str">
        <f>IF(AM105="","",SUM(Labour!$CJ115:$CL115))</f>
        <v/>
      </c>
      <c r="AY105" s="370" t="str">
        <f>IF(AM105="","",SUM(Labour!$CP115:$CR115))</f>
        <v/>
      </c>
      <c r="AZ105" s="370" t="str">
        <f>IF(AM105="","",SUM(Labour!$CV115:$CX115))</f>
        <v/>
      </c>
      <c r="BA105" s="370" t="str">
        <f>IF(AM105="","",SUM(Labour!$DB115:$DD115))</f>
        <v/>
      </c>
      <c r="BB105" s="370" t="str">
        <f>IF(AM105="","",SUM(Labour!$DH115:$DJ115))</f>
        <v/>
      </c>
      <c r="BC105" s="370" t="str">
        <f>IF(AM105="","",SUM(Labour!$DN115:$DP115))</f>
        <v/>
      </c>
      <c r="BD105" s="370" t="str">
        <f>IF(AM105="","",SUM(Labour!$DT115:$DV115))</f>
        <v/>
      </c>
      <c r="BE105" s="370" t="str">
        <f>IF(AM105="","",SUM(Labour!$DZ115:$EB115))</f>
        <v/>
      </c>
      <c r="BF105" s="370" t="str">
        <f>IF(AM105="","",SUM(Labour!$EF115:$EH115))</f>
        <v/>
      </c>
      <c r="BG105" s="370" t="str">
        <f>IF(AM105="","",SUM(Labour!$EL115:$EN115))</f>
        <v/>
      </c>
      <c r="BH105" s="370" t="str">
        <f>IF(AM105="","",SUM(Labour!$ER115:$ET115))</f>
        <v/>
      </c>
      <c r="BI105" s="370" t="str">
        <f>IF(AM105="","",SUM(Labour!$EX115:$EZ115))</f>
        <v/>
      </c>
      <c r="BJ105" s="370" t="str">
        <f>IF(AM105="","",SUM(Labour!$FD115:$FF115))</f>
        <v/>
      </c>
      <c r="BK105" s="370" t="str">
        <f>IF(AM105="","",SUM(Labour!$FJ115:$FL115))</f>
        <v/>
      </c>
      <c r="BL105" s="370" t="str">
        <f>IF(AM105="","",SUM(Labour!$FP115:$FR115))</f>
        <v/>
      </c>
      <c r="BM105" s="370" t="str">
        <f>IF(AM105="","",SUM(Labour!$FV115:$FX115))</f>
        <v/>
      </c>
      <c r="BN105" s="370" t="str">
        <f>IF(AM105="","",SUM(Labour!$GB115:$GD115))</f>
        <v/>
      </c>
      <c r="BO105" s="370" t="str">
        <f>IF(AM105="","",SUM(Labour!$GH115:$GJ115))</f>
        <v/>
      </c>
      <c r="BP105" s="370" t="str">
        <f>IF(AM105="","",SUM(Labour!$GN115:$GP115))</f>
        <v/>
      </c>
      <c r="BQ105" s="370" t="str">
        <f>IF(AM105="","",SUM(Labour!$GT115:$GV115))</f>
        <v/>
      </c>
      <c r="BR105" s="370" t="str">
        <f>IF(AM105="","",SUM(Labour!$GZ115:$HB115))</f>
        <v/>
      </c>
    </row>
    <row r="106" spans="1:70" x14ac:dyDescent="0.25">
      <c r="A106" s="352">
        <f t="shared" si="33"/>
        <v>1</v>
      </c>
      <c r="B106" s="315">
        <f>IF(ISTEXT(AK106),MAXA(B$7:B105)+1,0)</f>
        <v>0</v>
      </c>
      <c r="C106" s="315">
        <f>IF(AS106&gt;0,MAXA(C$7:C105)+1,0)</f>
        <v>99</v>
      </c>
      <c r="D106" s="315">
        <f>IF(AT106&gt;0,MAXA(D$7:D105)+1,0)</f>
        <v>99</v>
      </c>
      <c r="E106" s="315">
        <f>IF(AU106&gt;0,MAXA(E$7:E105)+1,0)</f>
        <v>99</v>
      </c>
      <c r="F106" s="315">
        <f>IF(AV106&gt;0,MAXA(F$7:F105)+1,0)</f>
        <v>99</v>
      </c>
      <c r="G106" s="315">
        <f>IF(AW106&gt;0,MAXA(G$7:G105)+1,0)</f>
        <v>99</v>
      </c>
      <c r="H106" s="315">
        <f>IF(AX106&gt;0,MAXA(H$7:H105)+1,0)</f>
        <v>99</v>
      </c>
      <c r="I106" s="315">
        <f>IF(AY106&gt;0,MAXA(I$7:I105)+1,0)</f>
        <v>99</v>
      </c>
      <c r="J106" s="315">
        <f>IF(AZ106&gt;0,MAXA(J$7:J105)+1,0)</f>
        <v>99</v>
      </c>
      <c r="K106" s="315">
        <f>IF(BA106&gt;0,MAXA(K$7:K105)+1,0)</f>
        <v>99</v>
      </c>
      <c r="L106" s="315">
        <f>IF(BB106&gt;0,MAXA(L$7:L105)+1,0)</f>
        <v>99</v>
      </c>
      <c r="M106" s="315">
        <f>IF(BC106&gt;0,MAXA(M$7:M105)+1,0)</f>
        <v>99</v>
      </c>
      <c r="N106" s="315">
        <f>IF(BD106&gt;0,MAXA(N$7:N105)+1,0)</f>
        <v>99</v>
      </c>
      <c r="O106" s="315">
        <f>IF(BE106&gt;0,MAXA(O$7:O105)+1,0)</f>
        <v>99</v>
      </c>
      <c r="P106" s="315">
        <f>IF(BF106&gt;0,MAXA(P$7:P105)+1,0)</f>
        <v>99</v>
      </c>
      <c r="Q106" s="315">
        <f>IF(BG106&gt;0,MAXA(Q$7:Q105)+1,0)</f>
        <v>99</v>
      </c>
      <c r="R106" s="315">
        <f>IF(BH106&gt;0,MAXA(R$7:R105)+1,0)</f>
        <v>99</v>
      </c>
      <c r="S106" s="315">
        <f>IF(BI106&gt;0,MAXA(S$7:S105)+1,0)</f>
        <v>99</v>
      </c>
      <c r="T106" s="315">
        <f>IF(BJ106&gt;0,MAXA(T$7:T105)+1,0)</f>
        <v>99</v>
      </c>
      <c r="U106" s="315">
        <f>IF(BK106&gt;0,MAXA(U$7:U105)+1,0)</f>
        <v>99</v>
      </c>
      <c r="V106" s="315">
        <f>IF(BL106&gt;0,MAXA(V$7:V105)+1,0)</f>
        <v>99</v>
      </c>
      <c r="W106" s="315">
        <f>IF(BM106&gt;0,MAXA(W$7:W105)+1,0)</f>
        <v>99</v>
      </c>
      <c r="X106" s="315">
        <f>IF(BN106&gt;0,MAXA(X$7:X105)+1,0)</f>
        <v>99</v>
      </c>
      <c r="Y106" s="315">
        <f>IF(BO106&gt;0,MAXA(Y$7:Y105)+1,0)</f>
        <v>99</v>
      </c>
      <c r="Z106" s="315">
        <f>IF(BP106&gt;0,MAXA(Z$7:Z105)+1,0)</f>
        <v>99</v>
      </c>
      <c r="AA106" s="315">
        <f>IF(BQ106&gt;0,MAXA(AA$7:AA105)+1,0)</f>
        <v>99</v>
      </c>
      <c r="AB106" s="315">
        <f>IF(BR106&gt;0,MAXA(AB$7:AB105)+1,0)</f>
        <v>99</v>
      </c>
      <c r="AC106" s="315">
        <f t="shared" si="34"/>
        <v>1</v>
      </c>
      <c r="AD106" s="315">
        <f t="shared" si="35"/>
        <v>1</v>
      </c>
      <c r="AE106" s="352">
        <f t="shared" si="36"/>
        <v>1</v>
      </c>
      <c r="AF106" s="352">
        <f t="shared" si="37"/>
        <v>0</v>
      </c>
      <c r="AG106" s="352">
        <f>IF(AND(B106&gt;0,AH106=0),COUNTIF(AI$7:AI106,AO106),SUM(AH$7:AH106))</f>
        <v>1</v>
      </c>
      <c r="AH106" s="352">
        <f t="shared" si="38"/>
        <v>0</v>
      </c>
      <c r="AI106" s="352">
        <f t="shared" si="39"/>
        <v>0</v>
      </c>
      <c r="AJ106" s="315">
        <f t="shared" si="32"/>
        <v>100</v>
      </c>
      <c r="AK106" s="364"/>
      <c r="AL106" s="365">
        <f t="shared" si="31"/>
        <v>0</v>
      </c>
      <c r="AM106" s="366" t="str">
        <f>IF(Labour!AY116="","",Labour!AY116)</f>
        <v/>
      </c>
      <c r="AN106" s="372"/>
      <c r="AO106" s="358"/>
      <c r="AP106" s="359"/>
      <c r="AQ106" s="373"/>
      <c r="AR106" s="371"/>
      <c r="AS106" s="370" t="str">
        <f>IF(AM106="","",SUM(Labour!$BF116:$BH116))</f>
        <v/>
      </c>
      <c r="AT106" s="370" t="str">
        <f>IF(AM106="","",SUM(Labour!$BL116:$BN116))</f>
        <v/>
      </c>
      <c r="AU106" s="370" t="str">
        <f>IF(AM106="","",SUM(Labour!$BR116:$BT116))</f>
        <v/>
      </c>
      <c r="AV106" s="370" t="str">
        <f>IF(AM106="","",SUM(Labour!$BR116:$BT116))</f>
        <v/>
      </c>
      <c r="AW106" s="370" t="str">
        <f>IF(AM106="","",SUM(Labour!$CD116:$CF116))</f>
        <v/>
      </c>
      <c r="AX106" s="370" t="str">
        <f>IF(AM106="","",SUM(Labour!$CJ116:$CL116))</f>
        <v/>
      </c>
      <c r="AY106" s="370" t="str">
        <f>IF(AM106="","",SUM(Labour!$CP116:$CR116))</f>
        <v/>
      </c>
      <c r="AZ106" s="370" t="str">
        <f>IF(AM106="","",SUM(Labour!$CV116:$CX116))</f>
        <v/>
      </c>
      <c r="BA106" s="370" t="str">
        <f>IF(AM106="","",SUM(Labour!$DB116:$DD116))</f>
        <v/>
      </c>
      <c r="BB106" s="370" t="str">
        <f>IF(AM106="","",SUM(Labour!$DH116:$DJ116))</f>
        <v/>
      </c>
      <c r="BC106" s="370" t="str">
        <f>IF(AM106="","",SUM(Labour!$DN116:$DP116))</f>
        <v/>
      </c>
      <c r="BD106" s="370" t="str">
        <f>IF(AM106="","",SUM(Labour!$DT116:$DV116))</f>
        <v/>
      </c>
      <c r="BE106" s="370" t="str">
        <f>IF(AM106="","",SUM(Labour!$DZ116:$EB116))</f>
        <v/>
      </c>
      <c r="BF106" s="370" t="str">
        <f>IF(AM106="","",SUM(Labour!$EF116:$EH116))</f>
        <v/>
      </c>
      <c r="BG106" s="370" t="str">
        <f>IF(AM106="","",SUM(Labour!$EL116:$EN116))</f>
        <v/>
      </c>
      <c r="BH106" s="370" t="str">
        <f>IF(AM106="","",SUM(Labour!$ER116:$ET116))</f>
        <v/>
      </c>
      <c r="BI106" s="370" t="str">
        <f>IF(AM106="","",SUM(Labour!$EX116:$EZ116))</f>
        <v/>
      </c>
      <c r="BJ106" s="370" t="str">
        <f>IF(AM106="","",SUM(Labour!$FD116:$FF116))</f>
        <v/>
      </c>
      <c r="BK106" s="370" t="str">
        <f>IF(AM106="","",SUM(Labour!$FJ116:$FL116))</f>
        <v/>
      </c>
      <c r="BL106" s="370" t="str">
        <f>IF(AM106="","",SUM(Labour!$FP116:$FR116))</f>
        <v/>
      </c>
      <c r="BM106" s="370" t="str">
        <f>IF(AM106="","",SUM(Labour!$FV116:$FX116))</f>
        <v/>
      </c>
      <c r="BN106" s="370" t="str">
        <f>IF(AM106="","",SUM(Labour!$GB116:$GD116))</f>
        <v/>
      </c>
      <c r="BO106" s="370" t="str">
        <f>IF(AM106="","",SUM(Labour!$GH116:$GJ116))</f>
        <v/>
      </c>
      <c r="BP106" s="370" t="str">
        <f>IF(AM106="","",SUM(Labour!$GN116:$GP116))</f>
        <v/>
      </c>
      <c r="BQ106" s="370" t="str">
        <f>IF(AM106="","",SUM(Labour!$GT116:$GV116))</f>
        <v/>
      </c>
      <c r="BR106" s="370" t="str">
        <f>IF(AM106="","",SUM(Labour!$GZ116:$HB116))</f>
        <v/>
      </c>
    </row>
    <row r="107" spans="1:70" x14ac:dyDescent="0.25">
      <c r="A107" s="352">
        <f t="shared" si="33"/>
        <v>1</v>
      </c>
      <c r="B107" s="315">
        <f>IF(ISTEXT(AK107),MAXA(B$7:B106)+1,0)</f>
        <v>0</v>
      </c>
      <c r="C107" s="315">
        <f>IF(AS107&gt;0,MAXA(C$7:C106)+1,0)</f>
        <v>100</v>
      </c>
      <c r="D107" s="315">
        <f>IF(AT107&gt;0,MAXA(D$7:D106)+1,0)</f>
        <v>100</v>
      </c>
      <c r="E107" s="315">
        <f>IF(AU107&gt;0,MAXA(E$7:E106)+1,0)</f>
        <v>100</v>
      </c>
      <c r="F107" s="315">
        <f>IF(AV107&gt;0,MAXA(F$7:F106)+1,0)</f>
        <v>100</v>
      </c>
      <c r="G107" s="315">
        <f>IF(AW107&gt;0,MAXA(G$7:G106)+1,0)</f>
        <v>100</v>
      </c>
      <c r="H107" s="315">
        <f>IF(AX107&gt;0,MAXA(H$7:H106)+1,0)</f>
        <v>100</v>
      </c>
      <c r="I107" s="315">
        <f>IF(AY107&gt;0,MAXA(I$7:I106)+1,0)</f>
        <v>100</v>
      </c>
      <c r="J107" s="315">
        <f>IF(AZ107&gt;0,MAXA(J$7:J106)+1,0)</f>
        <v>100</v>
      </c>
      <c r="K107" s="315">
        <f>IF(BA107&gt;0,MAXA(K$7:K106)+1,0)</f>
        <v>100</v>
      </c>
      <c r="L107" s="315">
        <f>IF(BB107&gt;0,MAXA(L$7:L106)+1,0)</f>
        <v>100</v>
      </c>
      <c r="M107" s="315">
        <f>IF(BC107&gt;0,MAXA(M$7:M106)+1,0)</f>
        <v>100</v>
      </c>
      <c r="N107" s="315">
        <f>IF(BD107&gt;0,MAXA(N$7:N106)+1,0)</f>
        <v>100</v>
      </c>
      <c r="O107" s="315">
        <f>IF(BE107&gt;0,MAXA(O$7:O106)+1,0)</f>
        <v>100</v>
      </c>
      <c r="P107" s="315">
        <f>IF(BF107&gt;0,MAXA(P$7:P106)+1,0)</f>
        <v>100</v>
      </c>
      <c r="Q107" s="315">
        <f>IF(BG107&gt;0,MAXA(Q$7:Q106)+1,0)</f>
        <v>100</v>
      </c>
      <c r="R107" s="315">
        <f>IF(BH107&gt;0,MAXA(R$7:R106)+1,0)</f>
        <v>100</v>
      </c>
      <c r="S107" s="315">
        <f>IF(BI107&gt;0,MAXA(S$7:S106)+1,0)</f>
        <v>100</v>
      </c>
      <c r="T107" s="315">
        <f>IF(BJ107&gt;0,MAXA(T$7:T106)+1,0)</f>
        <v>100</v>
      </c>
      <c r="U107" s="315">
        <f>IF(BK107&gt;0,MAXA(U$7:U106)+1,0)</f>
        <v>100</v>
      </c>
      <c r="V107" s="315">
        <f>IF(BL107&gt;0,MAXA(V$7:V106)+1,0)</f>
        <v>100</v>
      </c>
      <c r="W107" s="315">
        <f>IF(BM107&gt;0,MAXA(W$7:W106)+1,0)</f>
        <v>100</v>
      </c>
      <c r="X107" s="315">
        <f>IF(BN107&gt;0,MAXA(X$7:X106)+1,0)</f>
        <v>100</v>
      </c>
      <c r="Y107" s="315">
        <f>IF(BO107&gt;0,MAXA(Y$7:Y106)+1,0)</f>
        <v>100</v>
      </c>
      <c r="Z107" s="315">
        <f>IF(BP107&gt;0,MAXA(Z$7:Z106)+1,0)</f>
        <v>100</v>
      </c>
      <c r="AA107" s="315">
        <f>IF(BQ107&gt;0,MAXA(AA$7:AA106)+1,0)</f>
        <v>100</v>
      </c>
      <c r="AB107" s="315">
        <f>IF(BR107&gt;0,MAXA(AB$7:AB106)+1,0)</f>
        <v>100</v>
      </c>
      <c r="AC107" s="315">
        <f t="shared" si="34"/>
        <v>1</v>
      </c>
      <c r="AD107" s="315">
        <f t="shared" si="35"/>
        <v>1</v>
      </c>
      <c r="AE107" s="352">
        <f t="shared" si="36"/>
        <v>1</v>
      </c>
      <c r="AF107" s="352">
        <f t="shared" si="37"/>
        <v>0</v>
      </c>
      <c r="AG107" s="352">
        <f>IF(AND(B107&gt;0,AH107=0),COUNTIF(AI$7:AI107,AO107),SUM(AH$7:AH107))</f>
        <v>1</v>
      </c>
      <c r="AH107" s="352">
        <f t="shared" si="38"/>
        <v>0</v>
      </c>
      <c r="AI107" s="352">
        <f t="shared" si="39"/>
        <v>0</v>
      </c>
      <c r="AJ107" s="315">
        <f t="shared" si="32"/>
        <v>101</v>
      </c>
      <c r="AK107" s="364"/>
      <c r="AL107" s="365">
        <f t="shared" ref="AL107:AL144" si="40">SUM(AR107:BF107)</f>
        <v>0</v>
      </c>
      <c r="AM107" s="366" t="str">
        <f>IF(Labour!AY117="","",Labour!AY117)</f>
        <v/>
      </c>
      <c r="AN107" s="372"/>
      <c r="AO107" s="358"/>
      <c r="AP107" s="359"/>
      <c r="AQ107" s="373"/>
      <c r="AR107" s="371"/>
      <c r="AS107" s="370" t="str">
        <f>IF(AM107="","",SUM(Labour!$BF117:$BH117))</f>
        <v/>
      </c>
      <c r="AT107" s="370" t="str">
        <f>IF(AM107="","",SUM(Labour!$BL117:$BN117))</f>
        <v/>
      </c>
      <c r="AU107" s="370" t="str">
        <f>IF(AM107="","",SUM(Labour!$BR117:$BT117))</f>
        <v/>
      </c>
      <c r="AV107" s="370" t="str">
        <f>IF(AM107="","",SUM(Labour!$BR117:$BT117))</f>
        <v/>
      </c>
      <c r="AW107" s="370" t="str">
        <f>IF(AM107="","",SUM(Labour!$CD117:$CF117))</f>
        <v/>
      </c>
      <c r="AX107" s="370" t="str">
        <f>IF(AM107="","",SUM(Labour!$CJ117:$CL117))</f>
        <v/>
      </c>
      <c r="AY107" s="370" t="str">
        <f>IF(AM107="","",SUM(Labour!$CP117:$CR117))</f>
        <v/>
      </c>
      <c r="AZ107" s="370" t="str">
        <f>IF(AM107="","",SUM(Labour!$CV117:$CX117))</f>
        <v/>
      </c>
      <c r="BA107" s="370" t="str">
        <f>IF(AM107="","",SUM(Labour!$DB117:$DD117))</f>
        <v/>
      </c>
      <c r="BB107" s="370" t="str">
        <f>IF(AM107="","",SUM(Labour!$DH117:$DJ117))</f>
        <v/>
      </c>
      <c r="BC107" s="370" t="str">
        <f>IF(AM107="","",SUM(Labour!$DN117:$DP117))</f>
        <v/>
      </c>
      <c r="BD107" s="370" t="str">
        <f>IF(AM107="","",SUM(Labour!$DT117:$DV117))</f>
        <v/>
      </c>
      <c r="BE107" s="370" t="str">
        <f>IF(AM107="","",SUM(Labour!$DZ117:$EB117))</f>
        <v/>
      </c>
      <c r="BF107" s="370" t="str">
        <f>IF(AM107="","",SUM(Labour!$EF117:$EH117))</f>
        <v/>
      </c>
      <c r="BG107" s="370" t="str">
        <f>IF(AM107="","",SUM(Labour!$EL117:$EN117))</f>
        <v/>
      </c>
      <c r="BH107" s="370" t="str">
        <f>IF(AM107="","",SUM(Labour!$ER117:$ET117))</f>
        <v/>
      </c>
      <c r="BI107" s="370" t="str">
        <f>IF(AM107="","",SUM(Labour!$EX117:$EZ117))</f>
        <v/>
      </c>
      <c r="BJ107" s="370" t="str">
        <f>IF(AM107="","",SUM(Labour!$FD117:$FF117))</f>
        <v/>
      </c>
      <c r="BK107" s="370" t="str">
        <f>IF(AM107="","",SUM(Labour!$FJ117:$FL117))</f>
        <v/>
      </c>
      <c r="BL107" s="370" t="str">
        <f>IF(AM107="","",SUM(Labour!$FP117:$FR117))</f>
        <v/>
      </c>
      <c r="BM107" s="370" t="str">
        <f>IF(AM107="","",SUM(Labour!$FV117:$FX117))</f>
        <v/>
      </c>
      <c r="BN107" s="370" t="str">
        <f>IF(AM107="","",SUM(Labour!$GB117:$GD117))</f>
        <v/>
      </c>
      <c r="BO107" s="370" t="str">
        <f>IF(AM107="","",SUM(Labour!$GH117:$GJ117))</f>
        <v/>
      </c>
      <c r="BP107" s="370" t="str">
        <f>IF(AM107="","",SUM(Labour!$GN117:$GP117))</f>
        <v/>
      </c>
      <c r="BQ107" s="370" t="str">
        <f>IF(AM107="","",SUM(Labour!$GT117:$GV117))</f>
        <v/>
      </c>
      <c r="BR107" s="370" t="str">
        <f>IF(AM107="","",SUM(Labour!$GZ117:$HB117))</f>
        <v/>
      </c>
    </row>
    <row r="108" spans="1:70" x14ac:dyDescent="0.25">
      <c r="A108" s="352">
        <f t="shared" si="33"/>
        <v>1</v>
      </c>
      <c r="B108" s="315">
        <f>IF(ISTEXT(AK108),MAXA(B$7:B107)+1,0)</f>
        <v>0</v>
      </c>
      <c r="C108" s="315">
        <f>IF(AS108&gt;0,MAXA(C$7:C107)+1,0)</f>
        <v>101</v>
      </c>
      <c r="D108" s="315">
        <f>IF(AT108&gt;0,MAXA(D$7:D107)+1,0)</f>
        <v>101</v>
      </c>
      <c r="E108" s="315">
        <f>IF(AU108&gt;0,MAXA(E$7:E107)+1,0)</f>
        <v>101</v>
      </c>
      <c r="F108" s="315">
        <f>IF(AV108&gt;0,MAXA(F$7:F107)+1,0)</f>
        <v>101</v>
      </c>
      <c r="G108" s="315">
        <f>IF(AW108&gt;0,MAXA(G$7:G107)+1,0)</f>
        <v>101</v>
      </c>
      <c r="H108" s="315">
        <f>IF(AX108&gt;0,MAXA(H$7:H107)+1,0)</f>
        <v>101</v>
      </c>
      <c r="I108" s="315">
        <f>IF(AY108&gt;0,MAXA(I$7:I107)+1,0)</f>
        <v>101</v>
      </c>
      <c r="J108" s="315">
        <f>IF(AZ108&gt;0,MAXA(J$7:J107)+1,0)</f>
        <v>101</v>
      </c>
      <c r="K108" s="315">
        <f>IF(BA108&gt;0,MAXA(K$7:K107)+1,0)</f>
        <v>101</v>
      </c>
      <c r="L108" s="315">
        <f>IF(BB108&gt;0,MAXA(L$7:L107)+1,0)</f>
        <v>101</v>
      </c>
      <c r="M108" s="315">
        <f>IF(BC108&gt;0,MAXA(M$7:M107)+1,0)</f>
        <v>101</v>
      </c>
      <c r="N108" s="315">
        <f>IF(BD108&gt;0,MAXA(N$7:N107)+1,0)</f>
        <v>101</v>
      </c>
      <c r="O108" s="315">
        <f>IF(BE108&gt;0,MAXA(O$7:O107)+1,0)</f>
        <v>101</v>
      </c>
      <c r="P108" s="315">
        <f>IF(BF108&gt;0,MAXA(P$7:P107)+1,0)</f>
        <v>101</v>
      </c>
      <c r="Q108" s="315">
        <f>IF(BG108&gt;0,MAXA(Q$7:Q107)+1,0)</f>
        <v>101</v>
      </c>
      <c r="R108" s="315">
        <f>IF(BH108&gt;0,MAXA(R$7:R107)+1,0)</f>
        <v>101</v>
      </c>
      <c r="S108" s="315">
        <f>IF(BI108&gt;0,MAXA(S$7:S107)+1,0)</f>
        <v>101</v>
      </c>
      <c r="T108" s="315">
        <f>IF(BJ108&gt;0,MAXA(T$7:T107)+1,0)</f>
        <v>101</v>
      </c>
      <c r="U108" s="315">
        <f>IF(BK108&gt;0,MAXA(U$7:U107)+1,0)</f>
        <v>101</v>
      </c>
      <c r="V108" s="315">
        <f>IF(BL108&gt;0,MAXA(V$7:V107)+1,0)</f>
        <v>101</v>
      </c>
      <c r="W108" s="315">
        <f>IF(BM108&gt;0,MAXA(W$7:W107)+1,0)</f>
        <v>101</v>
      </c>
      <c r="X108" s="315">
        <f>IF(BN108&gt;0,MAXA(X$7:X107)+1,0)</f>
        <v>101</v>
      </c>
      <c r="Y108" s="315">
        <f>IF(BO108&gt;0,MAXA(Y$7:Y107)+1,0)</f>
        <v>101</v>
      </c>
      <c r="Z108" s="315">
        <f>IF(BP108&gt;0,MAXA(Z$7:Z107)+1,0)</f>
        <v>101</v>
      </c>
      <c r="AA108" s="315">
        <f>IF(BQ108&gt;0,MAXA(AA$7:AA107)+1,0)</f>
        <v>101</v>
      </c>
      <c r="AB108" s="315">
        <f>IF(BR108&gt;0,MAXA(AB$7:AB107)+1,0)</f>
        <v>101</v>
      </c>
      <c r="AC108" s="315">
        <f t="shared" si="34"/>
        <v>1</v>
      </c>
      <c r="AD108" s="315">
        <f t="shared" si="35"/>
        <v>1</v>
      </c>
      <c r="AE108" s="352">
        <f t="shared" si="36"/>
        <v>1</v>
      </c>
      <c r="AF108" s="352">
        <f t="shared" si="37"/>
        <v>0</v>
      </c>
      <c r="AG108" s="352">
        <f>IF(AND(B108&gt;0,AH108=0),COUNTIF(AI$7:AI108,AO108),SUM(AH$7:AH108))</f>
        <v>1</v>
      </c>
      <c r="AH108" s="352">
        <f t="shared" si="38"/>
        <v>0</v>
      </c>
      <c r="AI108" s="352">
        <f t="shared" si="39"/>
        <v>0</v>
      </c>
      <c r="AJ108" s="315">
        <f t="shared" si="32"/>
        <v>102</v>
      </c>
      <c r="AK108" s="364"/>
      <c r="AL108" s="365">
        <f t="shared" si="40"/>
        <v>0</v>
      </c>
      <c r="AM108" s="366" t="str">
        <f>IF(Labour!AY118="","",Labour!AY118)</f>
        <v/>
      </c>
      <c r="AN108" s="372"/>
      <c r="AO108" s="358"/>
      <c r="AP108" s="359"/>
      <c r="AQ108" s="373"/>
      <c r="AR108" s="371"/>
      <c r="AS108" s="370" t="str">
        <f>IF(AM108="","",SUM(Labour!$BF118:$BH118))</f>
        <v/>
      </c>
      <c r="AT108" s="370" t="str">
        <f>IF(AM108="","",SUM(Labour!$BL118:$BN118))</f>
        <v/>
      </c>
      <c r="AU108" s="370" t="str">
        <f>IF(AM108="","",SUM(Labour!$BR118:$BT118))</f>
        <v/>
      </c>
      <c r="AV108" s="370" t="str">
        <f>IF(AM108="","",SUM(Labour!$BR118:$BT118))</f>
        <v/>
      </c>
      <c r="AW108" s="370" t="str">
        <f>IF(AM108="","",SUM(Labour!$CD118:$CF118))</f>
        <v/>
      </c>
      <c r="AX108" s="370" t="str">
        <f>IF(AM108="","",SUM(Labour!$CJ118:$CL118))</f>
        <v/>
      </c>
      <c r="AY108" s="370" t="str">
        <f>IF(AM108="","",SUM(Labour!$CP118:$CR118))</f>
        <v/>
      </c>
      <c r="AZ108" s="370" t="str">
        <f>IF(AM108="","",SUM(Labour!$CV118:$CX118))</f>
        <v/>
      </c>
      <c r="BA108" s="370" t="str">
        <f>IF(AM108="","",SUM(Labour!$DB118:$DD118))</f>
        <v/>
      </c>
      <c r="BB108" s="370" t="str">
        <f>IF(AM108="","",SUM(Labour!$DH118:$DJ118))</f>
        <v/>
      </c>
      <c r="BC108" s="370" t="str">
        <f>IF(AM108="","",SUM(Labour!$DN118:$DP118))</f>
        <v/>
      </c>
      <c r="BD108" s="370" t="str">
        <f>IF(AM108="","",SUM(Labour!$DT118:$DV118))</f>
        <v/>
      </c>
      <c r="BE108" s="370" t="str">
        <f>IF(AM108="","",SUM(Labour!$DZ118:$EB118))</f>
        <v/>
      </c>
      <c r="BF108" s="370" t="str">
        <f>IF(AM108="","",SUM(Labour!$EF118:$EH118))</f>
        <v/>
      </c>
      <c r="BG108" s="370" t="str">
        <f>IF(AM108="","",SUM(Labour!$EL118:$EN118))</f>
        <v/>
      </c>
      <c r="BH108" s="370" t="str">
        <f>IF(AM108="","",SUM(Labour!$ER118:$ET118))</f>
        <v/>
      </c>
      <c r="BI108" s="370" t="str">
        <f>IF(AM108="","",SUM(Labour!$EX118:$EZ118))</f>
        <v/>
      </c>
      <c r="BJ108" s="370" t="str">
        <f>IF(AM108="","",SUM(Labour!$FD118:$FF118))</f>
        <v/>
      </c>
      <c r="BK108" s="370" t="str">
        <f>IF(AM108="","",SUM(Labour!$FJ118:$FL118))</f>
        <v/>
      </c>
      <c r="BL108" s="370" t="str">
        <f>IF(AM108="","",SUM(Labour!$FP118:$FR118))</f>
        <v/>
      </c>
      <c r="BM108" s="370" t="str">
        <f>IF(AM108="","",SUM(Labour!$FV118:$FX118))</f>
        <v/>
      </c>
      <c r="BN108" s="370" t="str">
        <f>IF(AM108="","",SUM(Labour!$GB118:$GD118))</f>
        <v/>
      </c>
      <c r="BO108" s="370" t="str">
        <f>IF(AM108="","",SUM(Labour!$GH118:$GJ118))</f>
        <v/>
      </c>
      <c r="BP108" s="370" t="str">
        <f>IF(AM108="","",SUM(Labour!$GN118:$GP118))</f>
        <v/>
      </c>
      <c r="BQ108" s="370" t="str">
        <f>IF(AM108="","",SUM(Labour!$GT118:$GV118))</f>
        <v/>
      </c>
      <c r="BR108" s="370" t="str">
        <f>IF(AM108="","",SUM(Labour!$GZ118:$HB118))</f>
        <v/>
      </c>
    </row>
    <row r="109" spans="1:70" x14ac:dyDescent="0.25">
      <c r="A109" s="352">
        <f t="shared" si="33"/>
        <v>1</v>
      </c>
      <c r="B109" s="315">
        <f>IF(ISTEXT(AK109),MAXA(B$7:B108)+1,0)</f>
        <v>0</v>
      </c>
      <c r="C109" s="315">
        <f>IF(AS109&gt;0,MAXA(C$7:C108)+1,0)</f>
        <v>102</v>
      </c>
      <c r="D109" s="315">
        <f>IF(AT109&gt;0,MAXA(D$7:D108)+1,0)</f>
        <v>102</v>
      </c>
      <c r="E109" s="315">
        <f>IF(AU109&gt;0,MAXA(E$7:E108)+1,0)</f>
        <v>102</v>
      </c>
      <c r="F109" s="315">
        <f>IF(AV109&gt;0,MAXA(F$7:F108)+1,0)</f>
        <v>102</v>
      </c>
      <c r="G109" s="315">
        <f>IF(AW109&gt;0,MAXA(G$7:G108)+1,0)</f>
        <v>102</v>
      </c>
      <c r="H109" s="315">
        <f>IF(AX109&gt;0,MAXA(H$7:H108)+1,0)</f>
        <v>102</v>
      </c>
      <c r="I109" s="315">
        <f>IF(AY109&gt;0,MAXA(I$7:I108)+1,0)</f>
        <v>102</v>
      </c>
      <c r="J109" s="315">
        <f>IF(AZ109&gt;0,MAXA(J$7:J108)+1,0)</f>
        <v>102</v>
      </c>
      <c r="K109" s="315">
        <f>IF(BA109&gt;0,MAXA(K$7:K108)+1,0)</f>
        <v>102</v>
      </c>
      <c r="L109" s="315">
        <f>IF(BB109&gt;0,MAXA(L$7:L108)+1,0)</f>
        <v>102</v>
      </c>
      <c r="M109" s="315">
        <f>IF(BC109&gt;0,MAXA(M$7:M108)+1,0)</f>
        <v>102</v>
      </c>
      <c r="N109" s="315">
        <f>IF(BD109&gt;0,MAXA(N$7:N108)+1,0)</f>
        <v>102</v>
      </c>
      <c r="O109" s="315">
        <f>IF(BE109&gt;0,MAXA(O$7:O108)+1,0)</f>
        <v>102</v>
      </c>
      <c r="P109" s="315">
        <f>IF(BF109&gt;0,MAXA(P$7:P108)+1,0)</f>
        <v>102</v>
      </c>
      <c r="Q109" s="315">
        <f>IF(BG109&gt;0,MAXA(Q$7:Q108)+1,0)</f>
        <v>102</v>
      </c>
      <c r="R109" s="315">
        <f>IF(BH109&gt;0,MAXA(R$7:R108)+1,0)</f>
        <v>102</v>
      </c>
      <c r="S109" s="315">
        <f>IF(BI109&gt;0,MAXA(S$7:S108)+1,0)</f>
        <v>102</v>
      </c>
      <c r="T109" s="315">
        <f>IF(BJ109&gt;0,MAXA(T$7:T108)+1,0)</f>
        <v>102</v>
      </c>
      <c r="U109" s="315">
        <f>IF(BK109&gt;0,MAXA(U$7:U108)+1,0)</f>
        <v>102</v>
      </c>
      <c r="V109" s="315">
        <f>IF(BL109&gt;0,MAXA(V$7:V108)+1,0)</f>
        <v>102</v>
      </c>
      <c r="W109" s="315">
        <f>IF(BM109&gt;0,MAXA(W$7:W108)+1,0)</f>
        <v>102</v>
      </c>
      <c r="X109" s="315">
        <f>IF(BN109&gt;0,MAXA(X$7:X108)+1,0)</f>
        <v>102</v>
      </c>
      <c r="Y109" s="315">
        <f>IF(BO109&gt;0,MAXA(Y$7:Y108)+1,0)</f>
        <v>102</v>
      </c>
      <c r="Z109" s="315">
        <f>IF(BP109&gt;0,MAXA(Z$7:Z108)+1,0)</f>
        <v>102</v>
      </c>
      <c r="AA109" s="315">
        <f>IF(BQ109&gt;0,MAXA(AA$7:AA108)+1,0)</f>
        <v>102</v>
      </c>
      <c r="AB109" s="315">
        <f>IF(BR109&gt;0,MAXA(AB$7:AB108)+1,0)</f>
        <v>102</v>
      </c>
      <c r="AC109" s="315">
        <f t="shared" si="34"/>
        <v>1</v>
      </c>
      <c r="AD109" s="315">
        <f t="shared" si="35"/>
        <v>1</v>
      </c>
      <c r="AE109" s="352">
        <f t="shared" si="36"/>
        <v>1</v>
      </c>
      <c r="AF109" s="352">
        <f t="shared" si="37"/>
        <v>0</v>
      </c>
      <c r="AG109" s="352">
        <f>IF(AND(B109&gt;0,AH109=0),COUNTIF(AI$7:AI109,AO109),SUM(AH$7:AH109))</f>
        <v>1</v>
      </c>
      <c r="AH109" s="352">
        <f t="shared" si="38"/>
        <v>0</v>
      </c>
      <c r="AI109" s="352">
        <f t="shared" si="39"/>
        <v>0</v>
      </c>
      <c r="AJ109" s="315">
        <f t="shared" si="32"/>
        <v>103</v>
      </c>
      <c r="AK109" s="364"/>
      <c r="AL109" s="365">
        <f t="shared" si="40"/>
        <v>0</v>
      </c>
      <c r="AM109" s="366" t="str">
        <f>IF(Labour!AY119="","",Labour!AY119)</f>
        <v/>
      </c>
      <c r="AN109" s="372"/>
      <c r="AO109" s="358"/>
      <c r="AP109" s="359"/>
      <c r="AQ109" s="373"/>
      <c r="AR109" s="371"/>
      <c r="AS109" s="370" t="str">
        <f>IF(AM109="","",SUM(Labour!$BF119:$BH119))</f>
        <v/>
      </c>
      <c r="AT109" s="370" t="str">
        <f>IF(AM109="","",SUM(Labour!$BL119:$BN119))</f>
        <v/>
      </c>
      <c r="AU109" s="370" t="str">
        <f>IF(AM109="","",SUM(Labour!$BR119:$BT119))</f>
        <v/>
      </c>
      <c r="AV109" s="370" t="str">
        <f>IF(AM109="","",SUM(Labour!$BR119:$BT119))</f>
        <v/>
      </c>
      <c r="AW109" s="370" t="str">
        <f>IF(AM109="","",SUM(Labour!$CD119:$CF119))</f>
        <v/>
      </c>
      <c r="AX109" s="370" t="str">
        <f>IF(AM109="","",SUM(Labour!$CJ119:$CL119))</f>
        <v/>
      </c>
      <c r="AY109" s="370" t="str">
        <f>IF(AM109="","",SUM(Labour!$CP119:$CR119))</f>
        <v/>
      </c>
      <c r="AZ109" s="370" t="str">
        <f>IF(AM109="","",SUM(Labour!$CV119:$CX119))</f>
        <v/>
      </c>
      <c r="BA109" s="370" t="str">
        <f>IF(AM109="","",SUM(Labour!$DB119:$DD119))</f>
        <v/>
      </c>
      <c r="BB109" s="370" t="str">
        <f>IF(AM109="","",SUM(Labour!$DH119:$DJ119))</f>
        <v/>
      </c>
      <c r="BC109" s="370" t="str">
        <f>IF(AM109="","",SUM(Labour!$DN119:$DP119))</f>
        <v/>
      </c>
      <c r="BD109" s="370" t="str">
        <f>IF(AM109="","",SUM(Labour!$DT119:$DV119))</f>
        <v/>
      </c>
      <c r="BE109" s="370" t="str">
        <f>IF(AM109="","",SUM(Labour!$DZ119:$EB119))</f>
        <v/>
      </c>
      <c r="BF109" s="370" t="str">
        <f>IF(AM109="","",SUM(Labour!$EF119:$EH119))</f>
        <v/>
      </c>
      <c r="BG109" s="370" t="str">
        <f>IF(AM109="","",SUM(Labour!$EL119:$EN119))</f>
        <v/>
      </c>
      <c r="BH109" s="370" t="str">
        <f>IF(AM109="","",SUM(Labour!$ER119:$ET119))</f>
        <v/>
      </c>
      <c r="BI109" s="370" t="str">
        <f>IF(AM109="","",SUM(Labour!$EX119:$EZ119))</f>
        <v/>
      </c>
      <c r="BJ109" s="370" t="str">
        <f>IF(AM109="","",SUM(Labour!$FD119:$FF119))</f>
        <v/>
      </c>
      <c r="BK109" s="370" t="str">
        <f>IF(AM109="","",SUM(Labour!$FJ119:$FL119))</f>
        <v/>
      </c>
      <c r="BL109" s="370" t="str">
        <f>IF(AM109="","",SUM(Labour!$FP119:$FR119))</f>
        <v/>
      </c>
      <c r="BM109" s="370" t="str">
        <f>IF(AM109="","",SUM(Labour!$FV119:$FX119))</f>
        <v/>
      </c>
      <c r="BN109" s="370" t="str">
        <f>IF(AM109="","",SUM(Labour!$GB119:$GD119))</f>
        <v/>
      </c>
      <c r="BO109" s="370" t="str">
        <f>IF(AM109="","",SUM(Labour!$GH119:$GJ119))</f>
        <v/>
      </c>
      <c r="BP109" s="370" t="str">
        <f>IF(AM109="","",SUM(Labour!$GN119:$GP119))</f>
        <v/>
      </c>
      <c r="BQ109" s="370" t="str">
        <f>IF(AM109="","",SUM(Labour!$GT119:$GV119))</f>
        <v/>
      </c>
      <c r="BR109" s="370" t="str">
        <f>IF(AM109="","",SUM(Labour!$GZ119:$HB119))</f>
        <v/>
      </c>
    </row>
    <row r="110" spans="1:70" x14ac:dyDescent="0.25">
      <c r="A110" s="352">
        <f t="shared" si="33"/>
        <v>1</v>
      </c>
      <c r="B110" s="315">
        <f>IF(ISTEXT(AK110),MAXA(B$7:B109)+1,0)</f>
        <v>0</v>
      </c>
      <c r="C110" s="315">
        <f>IF(AS110&gt;0,MAXA(C$7:C109)+1,0)</f>
        <v>103</v>
      </c>
      <c r="D110" s="315">
        <f>IF(AT110&gt;0,MAXA(D$7:D109)+1,0)</f>
        <v>103</v>
      </c>
      <c r="E110" s="315">
        <f>IF(AU110&gt;0,MAXA(E$7:E109)+1,0)</f>
        <v>103</v>
      </c>
      <c r="F110" s="315">
        <f>IF(AV110&gt;0,MAXA(F$7:F109)+1,0)</f>
        <v>103</v>
      </c>
      <c r="G110" s="315">
        <f>IF(AW110&gt;0,MAXA(G$7:G109)+1,0)</f>
        <v>103</v>
      </c>
      <c r="H110" s="315">
        <f>IF(AX110&gt;0,MAXA(H$7:H109)+1,0)</f>
        <v>103</v>
      </c>
      <c r="I110" s="315">
        <f>IF(AY110&gt;0,MAXA(I$7:I109)+1,0)</f>
        <v>103</v>
      </c>
      <c r="J110" s="315">
        <f>IF(AZ110&gt;0,MAXA(J$7:J109)+1,0)</f>
        <v>103</v>
      </c>
      <c r="K110" s="315">
        <f>IF(BA110&gt;0,MAXA(K$7:K109)+1,0)</f>
        <v>103</v>
      </c>
      <c r="L110" s="315">
        <f>IF(BB110&gt;0,MAXA(L$7:L109)+1,0)</f>
        <v>103</v>
      </c>
      <c r="M110" s="315">
        <f>IF(BC110&gt;0,MAXA(M$7:M109)+1,0)</f>
        <v>103</v>
      </c>
      <c r="N110" s="315">
        <f>IF(BD110&gt;0,MAXA(N$7:N109)+1,0)</f>
        <v>103</v>
      </c>
      <c r="O110" s="315">
        <f>IF(BE110&gt;0,MAXA(O$7:O109)+1,0)</f>
        <v>103</v>
      </c>
      <c r="P110" s="315">
        <f>IF(BF110&gt;0,MAXA(P$7:P109)+1,0)</f>
        <v>103</v>
      </c>
      <c r="Q110" s="315">
        <f>IF(BG110&gt;0,MAXA(Q$7:Q109)+1,0)</f>
        <v>103</v>
      </c>
      <c r="R110" s="315">
        <f>IF(BH110&gt;0,MAXA(R$7:R109)+1,0)</f>
        <v>103</v>
      </c>
      <c r="S110" s="315">
        <f>IF(BI110&gt;0,MAXA(S$7:S109)+1,0)</f>
        <v>103</v>
      </c>
      <c r="T110" s="315">
        <f>IF(BJ110&gt;0,MAXA(T$7:T109)+1,0)</f>
        <v>103</v>
      </c>
      <c r="U110" s="315">
        <f>IF(BK110&gt;0,MAXA(U$7:U109)+1,0)</f>
        <v>103</v>
      </c>
      <c r="V110" s="315">
        <f>IF(BL110&gt;0,MAXA(V$7:V109)+1,0)</f>
        <v>103</v>
      </c>
      <c r="W110" s="315">
        <f>IF(BM110&gt;0,MAXA(W$7:W109)+1,0)</f>
        <v>103</v>
      </c>
      <c r="X110" s="315">
        <f>IF(BN110&gt;0,MAXA(X$7:X109)+1,0)</f>
        <v>103</v>
      </c>
      <c r="Y110" s="315">
        <f>IF(BO110&gt;0,MAXA(Y$7:Y109)+1,0)</f>
        <v>103</v>
      </c>
      <c r="Z110" s="315">
        <f>IF(BP110&gt;0,MAXA(Z$7:Z109)+1,0)</f>
        <v>103</v>
      </c>
      <c r="AA110" s="315">
        <f>IF(BQ110&gt;0,MAXA(AA$7:AA109)+1,0)</f>
        <v>103</v>
      </c>
      <c r="AB110" s="315">
        <f>IF(BR110&gt;0,MAXA(AB$7:AB109)+1,0)</f>
        <v>103</v>
      </c>
      <c r="AC110" s="315">
        <f t="shared" si="34"/>
        <v>1</v>
      </c>
      <c r="AD110" s="315">
        <f t="shared" si="35"/>
        <v>1</v>
      </c>
      <c r="AE110" s="352">
        <f t="shared" si="36"/>
        <v>1</v>
      </c>
      <c r="AF110" s="352">
        <f t="shared" si="37"/>
        <v>0</v>
      </c>
      <c r="AG110" s="352">
        <f>IF(AND(B110&gt;0,AH110=0),COUNTIF(AI$7:AI110,AO110),SUM(AH$7:AH110))</f>
        <v>1</v>
      </c>
      <c r="AH110" s="352">
        <f t="shared" si="38"/>
        <v>0</v>
      </c>
      <c r="AI110" s="352">
        <f t="shared" si="39"/>
        <v>0</v>
      </c>
      <c r="AJ110" s="315">
        <f t="shared" si="32"/>
        <v>104</v>
      </c>
      <c r="AK110" s="364"/>
      <c r="AL110" s="365">
        <f t="shared" si="40"/>
        <v>0</v>
      </c>
      <c r="AM110" s="366" t="str">
        <f>IF(Labour!AY120="","",Labour!AY120)</f>
        <v/>
      </c>
      <c r="AN110" s="372"/>
      <c r="AO110" s="358"/>
      <c r="AP110" s="359"/>
      <c r="AQ110" s="373"/>
      <c r="AR110" s="371"/>
      <c r="AS110" s="370" t="str">
        <f>IF(AM110="","",SUM(Labour!$BF120:$BH120))</f>
        <v/>
      </c>
      <c r="AT110" s="370" t="str">
        <f>IF(AM110="","",SUM(Labour!$BL120:$BN120))</f>
        <v/>
      </c>
      <c r="AU110" s="370" t="str">
        <f>IF(AM110="","",SUM(Labour!$BR120:$BT120))</f>
        <v/>
      </c>
      <c r="AV110" s="370" t="str">
        <f>IF(AM110="","",SUM(Labour!$BR120:$BT120))</f>
        <v/>
      </c>
      <c r="AW110" s="370" t="str">
        <f>IF(AM110="","",SUM(Labour!$CD120:$CF120))</f>
        <v/>
      </c>
      <c r="AX110" s="370" t="str">
        <f>IF(AM110="","",SUM(Labour!$CJ120:$CL120))</f>
        <v/>
      </c>
      <c r="AY110" s="370" t="str">
        <f>IF(AM110="","",SUM(Labour!$CP120:$CR120))</f>
        <v/>
      </c>
      <c r="AZ110" s="370" t="str">
        <f>IF(AM110="","",SUM(Labour!$CV120:$CX120))</f>
        <v/>
      </c>
      <c r="BA110" s="370" t="str">
        <f>IF(AM110="","",SUM(Labour!$DB120:$DD120))</f>
        <v/>
      </c>
      <c r="BB110" s="370" t="str">
        <f>IF(AM110="","",SUM(Labour!$DH120:$DJ120))</f>
        <v/>
      </c>
      <c r="BC110" s="370" t="str">
        <f>IF(AM110="","",SUM(Labour!$DN120:$DP120))</f>
        <v/>
      </c>
      <c r="BD110" s="370" t="str">
        <f>IF(AM110="","",SUM(Labour!$DT120:$DV120))</f>
        <v/>
      </c>
      <c r="BE110" s="370" t="str">
        <f>IF(AM110="","",SUM(Labour!$DZ120:$EB120))</f>
        <v/>
      </c>
      <c r="BF110" s="370" t="str">
        <f>IF(AM110="","",SUM(Labour!$EF120:$EH120))</f>
        <v/>
      </c>
      <c r="BG110" s="370" t="str">
        <f>IF(AM110="","",SUM(Labour!$EL120:$EN120))</f>
        <v/>
      </c>
      <c r="BH110" s="370" t="str">
        <f>IF(AM110="","",SUM(Labour!$ER120:$ET120))</f>
        <v/>
      </c>
      <c r="BI110" s="370" t="str">
        <f>IF(AM110="","",SUM(Labour!$EX120:$EZ120))</f>
        <v/>
      </c>
      <c r="BJ110" s="370" t="str">
        <f>IF(AM110="","",SUM(Labour!$FD120:$FF120))</f>
        <v/>
      </c>
      <c r="BK110" s="370" t="str">
        <f>IF(AM110="","",SUM(Labour!$FJ120:$FL120))</f>
        <v/>
      </c>
      <c r="BL110" s="370" t="str">
        <f>IF(AM110="","",SUM(Labour!$FP120:$FR120))</f>
        <v/>
      </c>
      <c r="BM110" s="370" t="str">
        <f>IF(AM110="","",SUM(Labour!$FV120:$FX120))</f>
        <v/>
      </c>
      <c r="BN110" s="370" t="str">
        <f>IF(AM110="","",SUM(Labour!$GB120:$GD120))</f>
        <v/>
      </c>
      <c r="BO110" s="370" t="str">
        <f>IF(AM110="","",SUM(Labour!$GH120:$GJ120))</f>
        <v/>
      </c>
      <c r="BP110" s="370" t="str">
        <f>IF(AM110="","",SUM(Labour!$GN120:$GP120))</f>
        <v/>
      </c>
      <c r="BQ110" s="370" t="str">
        <f>IF(AM110="","",SUM(Labour!$GT120:$GV120))</f>
        <v/>
      </c>
      <c r="BR110" s="370" t="str">
        <f>IF(AM110="","",SUM(Labour!$GZ120:$HB120))</f>
        <v/>
      </c>
    </row>
    <row r="111" spans="1:70" x14ac:dyDescent="0.25">
      <c r="A111" s="352">
        <f t="shared" si="33"/>
        <v>1</v>
      </c>
      <c r="B111" s="315">
        <f>IF(ISTEXT(AK111),MAXA(B$7:B110)+1,0)</f>
        <v>0</v>
      </c>
      <c r="C111" s="315">
        <f>IF(AS111&gt;0,MAXA(C$7:C110)+1,0)</f>
        <v>104</v>
      </c>
      <c r="D111" s="315">
        <f>IF(AT111&gt;0,MAXA(D$7:D110)+1,0)</f>
        <v>104</v>
      </c>
      <c r="E111" s="315">
        <f>IF(AU111&gt;0,MAXA(E$7:E110)+1,0)</f>
        <v>104</v>
      </c>
      <c r="F111" s="315">
        <f>IF(AV111&gt;0,MAXA(F$7:F110)+1,0)</f>
        <v>104</v>
      </c>
      <c r="G111" s="315">
        <f>IF(AW111&gt;0,MAXA(G$7:G110)+1,0)</f>
        <v>104</v>
      </c>
      <c r="H111" s="315">
        <f>IF(AX111&gt;0,MAXA(H$7:H110)+1,0)</f>
        <v>104</v>
      </c>
      <c r="I111" s="315">
        <f>IF(AY111&gt;0,MAXA(I$7:I110)+1,0)</f>
        <v>104</v>
      </c>
      <c r="J111" s="315">
        <f>IF(AZ111&gt;0,MAXA(J$7:J110)+1,0)</f>
        <v>104</v>
      </c>
      <c r="K111" s="315">
        <f>IF(BA111&gt;0,MAXA(K$7:K110)+1,0)</f>
        <v>104</v>
      </c>
      <c r="L111" s="315">
        <f>IF(BB111&gt;0,MAXA(L$7:L110)+1,0)</f>
        <v>104</v>
      </c>
      <c r="M111" s="315">
        <f>IF(BC111&gt;0,MAXA(M$7:M110)+1,0)</f>
        <v>104</v>
      </c>
      <c r="N111" s="315">
        <f>IF(BD111&gt;0,MAXA(N$7:N110)+1,0)</f>
        <v>104</v>
      </c>
      <c r="O111" s="315">
        <f>IF(BE111&gt;0,MAXA(O$7:O110)+1,0)</f>
        <v>104</v>
      </c>
      <c r="P111" s="315">
        <f>IF(BF111&gt;0,MAXA(P$7:P110)+1,0)</f>
        <v>104</v>
      </c>
      <c r="Q111" s="315">
        <f>IF(BG111&gt;0,MAXA(Q$7:Q110)+1,0)</f>
        <v>104</v>
      </c>
      <c r="R111" s="315">
        <f>IF(BH111&gt;0,MAXA(R$7:R110)+1,0)</f>
        <v>104</v>
      </c>
      <c r="S111" s="315">
        <f>IF(BI111&gt;0,MAXA(S$7:S110)+1,0)</f>
        <v>104</v>
      </c>
      <c r="T111" s="315">
        <f>IF(BJ111&gt;0,MAXA(T$7:T110)+1,0)</f>
        <v>104</v>
      </c>
      <c r="U111" s="315">
        <f>IF(BK111&gt;0,MAXA(U$7:U110)+1,0)</f>
        <v>104</v>
      </c>
      <c r="V111" s="315">
        <f>IF(BL111&gt;0,MAXA(V$7:V110)+1,0)</f>
        <v>104</v>
      </c>
      <c r="W111" s="315">
        <f>IF(BM111&gt;0,MAXA(W$7:W110)+1,0)</f>
        <v>104</v>
      </c>
      <c r="X111" s="315">
        <f>IF(BN111&gt;0,MAXA(X$7:X110)+1,0)</f>
        <v>104</v>
      </c>
      <c r="Y111" s="315">
        <f>IF(BO111&gt;0,MAXA(Y$7:Y110)+1,0)</f>
        <v>104</v>
      </c>
      <c r="Z111" s="315">
        <f>IF(BP111&gt;0,MAXA(Z$7:Z110)+1,0)</f>
        <v>104</v>
      </c>
      <c r="AA111" s="315">
        <f>IF(BQ111&gt;0,MAXA(AA$7:AA110)+1,0)</f>
        <v>104</v>
      </c>
      <c r="AB111" s="315">
        <f>IF(BR111&gt;0,MAXA(AB$7:AB110)+1,0)</f>
        <v>104</v>
      </c>
      <c r="AC111" s="315">
        <f t="shared" si="34"/>
        <v>1</v>
      </c>
      <c r="AD111" s="315">
        <f t="shared" si="35"/>
        <v>1</v>
      </c>
      <c r="AE111" s="352">
        <f t="shared" si="36"/>
        <v>1</v>
      </c>
      <c r="AF111" s="352">
        <f t="shared" si="37"/>
        <v>0</v>
      </c>
      <c r="AG111" s="352">
        <f>IF(AND(B111&gt;0,AH111=0),COUNTIF(AI$7:AI111,AO111),SUM(AH$7:AH111))</f>
        <v>1</v>
      </c>
      <c r="AH111" s="352">
        <f t="shared" si="38"/>
        <v>0</v>
      </c>
      <c r="AI111" s="352">
        <f t="shared" si="39"/>
        <v>0</v>
      </c>
      <c r="AJ111" s="315">
        <f t="shared" si="32"/>
        <v>105</v>
      </c>
      <c r="AK111" s="364"/>
      <c r="AL111" s="365">
        <f t="shared" si="40"/>
        <v>0</v>
      </c>
      <c r="AM111" s="366" t="str">
        <f>IF(Labour!AY121="","",Labour!AY121)</f>
        <v/>
      </c>
      <c r="AN111" s="372"/>
      <c r="AO111" s="358"/>
      <c r="AP111" s="359"/>
      <c r="AQ111" s="373"/>
      <c r="AR111" s="371"/>
      <c r="AS111" s="370" t="str">
        <f>IF(AM111="","",SUM(Labour!$BF121:$BH121))</f>
        <v/>
      </c>
      <c r="AT111" s="370" t="str">
        <f>IF(AM111="","",SUM(Labour!$BL121:$BN121))</f>
        <v/>
      </c>
      <c r="AU111" s="370" t="str">
        <f>IF(AM111="","",SUM(Labour!$BR121:$BT121))</f>
        <v/>
      </c>
      <c r="AV111" s="370" t="str">
        <f>IF(AM111="","",SUM(Labour!$BR121:$BT121))</f>
        <v/>
      </c>
      <c r="AW111" s="370" t="str">
        <f>IF(AM111="","",SUM(Labour!$CD121:$CF121))</f>
        <v/>
      </c>
      <c r="AX111" s="370" t="str">
        <f>IF(AM111="","",SUM(Labour!$CJ121:$CL121))</f>
        <v/>
      </c>
      <c r="AY111" s="370" t="str">
        <f>IF(AM111="","",SUM(Labour!$CP121:$CR121))</f>
        <v/>
      </c>
      <c r="AZ111" s="370" t="str">
        <f>IF(AM111="","",SUM(Labour!$CV121:$CX121))</f>
        <v/>
      </c>
      <c r="BA111" s="370" t="str">
        <f>IF(AM111="","",SUM(Labour!$DB121:$DD121))</f>
        <v/>
      </c>
      <c r="BB111" s="370" t="str">
        <f>IF(AM111="","",SUM(Labour!$DH121:$DJ121))</f>
        <v/>
      </c>
      <c r="BC111" s="370" t="str">
        <f>IF(AM111="","",SUM(Labour!$DN121:$DP121))</f>
        <v/>
      </c>
      <c r="BD111" s="370" t="str">
        <f>IF(AM111="","",SUM(Labour!$DT121:$DV121))</f>
        <v/>
      </c>
      <c r="BE111" s="370" t="str">
        <f>IF(AM111="","",SUM(Labour!$DZ121:$EB121))</f>
        <v/>
      </c>
      <c r="BF111" s="370" t="str">
        <f>IF(AM111="","",SUM(Labour!$EF121:$EH121))</f>
        <v/>
      </c>
      <c r="BG111" s="370" t="str">
        <f>IF(AM111="","",SUM(Labour!$EL121:$EN121))</f>
        <v/>
      </c>
      <c r="BH111" s="370" t="str">
        <f>IF(AM111="","",SUM(Labour!$ER121:$ET121))</f>
        <v/>
      </c>
      <c r="BI111" s="370" t="str">
        <f>IF(AM111="","",SUM(Labour!$EX121:$EZ121))</f>
        <v/>
      </c>
      <c r="BJ111" s="370" t="str">
        <f>IF(AM111="","",SUM(Labour!$FD121:$FF121))</f>
        <v/>
      </c>
      <c r="BK111" s="370" t="str">
        <f>IF(AM111="","",SUM(Labour!$FJ121:$FL121))</f>
        <v/>
      </c>
      <c r="BL111" s="370" t="str">
        <f>IF(AM111="","",SUM(Labour!$FP121:$FR121))</f>
        <v/>
      </c>
      <c r="BM111" s="370" t="str">
        <f>IF(AM111="","",SUM(Labour!$FV121:$FX121))</f>
        <v/>
      </c>
      <c r="BN111" s="370" t="str">
        <f>IF(AM111="","",SUM(Labour!$GB121:$GD121))</f>
        <v/>
      </c>
      <c r="BO111" s="370" t="str">
        <f>IF(AM111="","",SUM(Labour!$GH121:$GJ121))</f>
        <v/>
      </c>
      <c r="BP111" s="370" t="str">
        <f>IF(AM111="","",SUM(Labour!$GN121:$GP121))</f>
        <v/>
      </c>
      <c r="BQ111" s="370" t="str">
        <f>IF(AM111="","",SUM(Labour!$GT121:$GV121))</f>
        <v/>
      </c>
      <c r="BR111" s="370" t="str">
        <f>IF(AM111="","",SUM(Labour!$GZ121:$HB121))</f>
        <v/>
      </c>
    </row>
    <row r="112" spans="1:70" x14ac:dyDescent="0.25">
      <c r="A112" s="352">
        <f t="shared" si="33"/>
        <v>1</v>
      </c>
      <c r="B112" s="315">
        <f>IF(ISTEXT(AK112),MAXA(B$7:B111)+1,0)</f>
        <v>0</v>
      </c>
      <c r="C112" s="315">
        <f>IF(AS112&gt;0,MAXA(C$7:C111)+1,0)</f>
        <v>105</v>
      </c>
      <c r="D112" s="315">
        <f>IF(AT112&gt;0,MAXA(D$7:D111)+1,0)</f>
        <v>105</v>
      </c>
      <c r="E112" s="315">
        <f>IF(AU112&gt;0,MAXA(E$7:E111)+1,0)</f>
        <v>105</v>
      </c>
      <c r="F112" s="315">
        <f>IF(AV112&gt;0,MAXA(F$7:F111)+1,0)</f>
        <v>105</v>
      </c>
      <c r="G112" s="315">
        <f>IF(AW112&gt;0,MAXA(G$7:G111)+1,0)</f>
        <v>105</v>
      </c>
      <c r="H112" s="315">
        <f>IF(AX112&gt;0,MAXA(H$7:H111)+1,0)</f>
        <v>105</v>
      </c>
      <c r="I112" s="315">
        <f>IF(AY112&gt;0,MAXA(I$7:I111)+1,0)</f>
        <v>105</v>
      </c>
      <c r="J112" s="315">
        <f>IF(AZ112&gt;0,MAXA(J$7:J111)+1,0)</f>
        <v>105</v>
      </c>
      <c r="K112" s="315">
        <f>IF(BA112&gt;0,MAXA(K$7:K111)+1,0)</f>
        <v>105</v>
      </c>
      <c r="L112" s="315">
        <f>IF(BB112&gt;0,MAXA(L$7:L111)+1,0)</f>
        <v>105</v>
      </c>
      <c r="M112" s="315">
        <f>IF(BC112&gt;0,MAXA(M$7:M111)+1,0)</f>
        <v>105</v>
      </c>
      <c r="N112" s="315">
        <f>IF(BD112&gt;0,MAXA(N$7:N111)+1,0)</f>
        <v>105</v>
      </c>
      <c r="O112" s="315">
        <f>IF(BE112&gt;0,MAXA(O$7:O111)+1,0)</f>
        <v>105</v>
      </c>
      <c r="P112" s="315">
        <f>IF(BF112&gt;0,MAXA(P$7:P111)+1,0)</f>
        <v>105</v>
      </c>
      <c r="Q112" s="315">
        <f>IF(BG112&gt;0,MAXA(Q$7:Q111)+1,0)</f>
        <v>105</v>
      </c>
      <c r="R112" s="315">
        <f>IF(BH112&gt;0,MAXA(R$7:R111)+1,0)</f>
        <v>105</v>
      </c>
      <c r="S112" s="315">
        <f>IF(BI112&gt;0,MAXA(S$7:S111)+1,0)</f>
        <v>105</v>
      </c>
      <c r="T112" s="315">
        <f>IF(BJ112&gt;0,MAXA(T$7:T111)+1,0)</f>
        <v>105</v>
      </c>
      <c r="U112" s="315">
        <f>IF(BK112&gt;0,MAXA(U$7:U111)+1,0)</f>
        <v>105</v>
      </c>
      <c r="V112" s="315">
        <f>IF(BL112&gt;0,MAXA(V$7:V111)+1,0)</f>
        <v>105</v>
      </c>
      <c r="W112" s="315">
        <f>IF(BM112&gt;0,MAXA(W$7:W111)+1,0)</f>
        <v>105</v>
      </c>
      <c r="X112" s="315">
        <f>IF(BN112&gt;0,MAXA(X$7:X111)+1,0)</f>
        <v>105</v>
      </c>
      <c r="Y112" s="315">
        <f>IF(BO112&gt;0,MAXA(Y$7:Y111)+1,0)</f>
        <v>105</v>
      </c>
      <c r="Z112" s="315">
        <f>IF(BP112&gt;0,MAXA(Z$7:Z111)+1,0)</f>
        <v>105</v>
      </c>
      <c r="AA112" s="315">
        <f>IF(BQ112&gt;0,MAXA(AA$7:AA111)+1,0)</f>
        <v>105</v>
      </c>
      <c r="AB112" s="315">
        <f>IF(BR112&gt;0,MAXA(AB$7:AB111)+1,0)</f>
        <v>105</v>
      </c>
      <c r="AC112" s="315">
        <f t="shared" si="34"/>
        <v>1</v>
      </c>
      <c r="AD112" s="315">
        <f t="shared" si="35"/>
        <v>1</v>
      </c>
      <c r="AE112" s="352">
        <f t="shared" si="36"/>
        <v>1</v>
      </c>
      <c r="AF112" s="352">
        <f t="shared" si="37"/>
        <v>0</v>
      </c>
      <c r="AG112" s="352">
        <f>IF(AND(B112&gt;0,AH112=0),COUNTIF(AI$7:AI112,AO112),SUM(AH$7:AH112))</f>
        <v>1</v>
      </c>
      <c r="AH112" s="352">
        <f t="shared" si="38"/>
        <v>0</v>
      </c>
      <c r="AI112" s="352">
        <f t="shared" si="39"/>
        <v>0</v>
      </c>
      <c r="AJ112" s="315">
        <f t="shared" si="32"/>
        <v>106</v>
      </c>
      <c r="AK112" s="364"/>
      <c r="AL112" s="365">
        <f t="shared" si="40"/>
        <v>0</v>
      </c>
      <c r="AM112" s="366" t="str">
        <f>IF(Labour!AY122="","",Labour!AY122)</f>
        <v/>
      </c>
      <c r="AN112" s="372"/>
      <c r="AO112" s="358"/>
      <c r="AP112" s="359"/>
      <c r="AQ112" s="373"/>
      <c r="AR112" s="371"/>
      <c r="AS112" s="370" t="str">
        <f>IF(AM112="","",SUM(Labour!$BF122:$BH122))</f>
        <v/>
      </c>
      <c r="AT112" s="370" t="str">
        <f>IF(AM112="","",SUM(Labour!$BL122:$BN122))</f>
        <v/>
      </c>
      <c r="AU112" s="370" t="str">
        <f>IF(AM112="","",SUM(Labour!$BR122:$BT122))</f>
        <v/>
      </c>
      <c r="AV112" s="370" t="str">
        <f>IF(AM112="","",SUM(Labour!$BR122:$BT122))</f>
        <v/>
      </c>
      <c r="AW112" s="370" t="str">
        <f>IF(AM112="","",SUM(Labour!$CD122:$CF122))</f>
        <v/>
      </c>
      <c r="AX112" s="370" t="str">
        <f>IF(AM112="","",SUM(Labour!$CJ122:$CL122))</f>
        <v/>
      </c>
      <c r="AY112" s="370" t="str">
        <f>IF(AM112="","",SUM(Labour!$CP122:$CR122))</f>
        <v/>
      </c>
      <c r="AZ112" s="370" t="str">
        <f>IF(AM112="","",SUM(Labour!$CV122:$CX122))</f>
        <v/>
      </c>
      <c r="BA112" s="370" t="str">
        <f>IF(AM112="","",SUM(Labour!$DB122:$DD122))</f>
        <v/>
      </c>
      <c r="BB112" s="370" t="str">
        <f>IF(AM112="","",SUM(Labour!$DH122:$DJ122))</f>
        <v/>
      </c>
      <c r="BC112" s="370" t="str">
        <f>IF(AM112="","",SUM(Labour!$DN122:$DP122))</f>
        <v/>
      </c>
      <c r="BD112" s="370" t="str">
        <f>IF(AM112="","",SUM(Labour!$DT122:$DV122))</f>
        <v/>
      </c>
      <c r="BE112" s="370" t="str">
        <f>IF(AM112="","",SUM(Labour!$DZ122:$EB122))</f>
        <v/>
      </c>
      <c r="BF112" s="370" t="str">
        <f>IF(AM112="","",SUM(Labour!$EF122:$EH122))</f>
        <v/>
      </c>
      <c r="BG112" s="370" t="str">
        <f>IF(AM112="","",SUM(Labour!$EL122:$EN122))</f>
        <v/>
      </c>
      <c r="BH112" s="370" t="str">
        <f>IF(AM112="","",SUM(Labour!$ER122:$ET122))</f>
        <v/>
      </c>
      <c r="BI112" s="370" t="str">
        <f>IF(AM112="","",SUM(Labour!$EX122:$EZ122))</f>
        <v/>
      </c>
      <c r="BJ112" s="370" t="str">
        <f>IF(AM112="","",SUM(Labour!$FD122:$FF122))</f>
        <v/>
      </c>
      <c r="BK112" s="370" t="str">
        <f>IF(AM112="","",SUM(Labour!$FJ122:$FL122))</f>
        <v/>
      </c>
      <c r="BL112" s="370" t="str">
        <f>IF(AM112="","",SUM(Labour!$FP122:$FR122))</f>
        <v/>
      </c>
      <c r="BM112" s="370" t="str">
        <f>IF(AM112="","",SUM(Labour!$FV122:$FX122))</f>
        <v/>
      </c>
      <c r="BN112" s="370" t="str">
        <f>IF(AM112="","",SUM(Labour!$GB122:$GD122))</f>
        <v/>
      </c>
      <c r="BO112" s="370" t="str">
        <f>IF(AM112="","",SUM(Labour!$GH122:$GJ122))</f>
        <v/>
      </c>
      <c r="BP112" s="370" t="str">
        <f>IF(AM112="","",SUM(Labour!$GN122:$GP122))</f>
        <v/>
      </c>
      <c r="BQ112" s="370" t="str">
        <f>IF(AM112="","",SUM(Labour!$GT122:$GV122))</f>
        <v/>
      </c>
      <c r="BR112" s="370" t="str">
        <f>IF(AM112="","",SUM(Labour!$GZ122:$HB122))</f>
        <v/>
      </c>
    </row>
    <row r="113" spans="1:70" x14ac:dyDescent="0.25">
      <c r="A113" s="352">
        <f t="shared" si="33"/>
        <v>1</v>
      </c>
      <c r="B113" s="315">
        <f>IF(ISTEXT(AK113),MAXA(B$7:B112)+1,0)</f>
        <v>0</v>
      </c>
      <c r="C113" s="315">
        <f>IF(AS113&gt;0,MAXA(C$7:C112)+1,0)</f>
        <v>106</v>
      </c>
      <c r="D113" s="315">
        <f>IF(AT113&gt;0,MAXA(D$7:D112)+1,0)</f>
        <v>106</v>
      </c>
      <c r="E113" s="315">
        <f>IF(AU113&gt;0,MAXA(E$7:E112)+1,0)</f>
        <v>106</v>
      </c>
      <c r="F113" s="315">
        <f>IF(AV113&gt;0,MAXA(F$7:F112)+1,0)</f>
        <v>106</v>
      </c>
      <c r="G113" s="315">
        <f>IF(AW113&gt;0,MAXA(G$7:G112)+1,0)</f>
        <v>106</v>
      </c>
      <c r="H113" s="315">
        <f>IF(AX113&gt;0,MAXA(H$7:H112)+1,0)</f>
        <v>106</v>
      </c>
      <c r="I113" s="315">
        <f>IF(AY113&gt;0,MAXA(I$7:I112)+1,0)</f>
        <v>106</v>
      </c>
      <c r="J113" s="315">
        <f>IF(AZ113&gt;0,MAXA(J$7:J112)+1,0)</f>
        <v>106</v>
      </c>
      <c r="K113" s="315">
        <f>IF(BA113&gt;0,MAXA(K$7:K112)+1,0)</f>
        <v>106</v>
      </c>
      <c r="L113" s="315">
        <f>IF(BB113&gt;0,MAXA(L$7:L112)+1,0)</f>
        <v>106</v>
      </c>
      <c r="M113" s="315">
        <f>IF(BC113&gt;0,MAXA(M$7:M112)+1,0)</f>
        <v>106</v>
      </c>
      <c r="N113" s="315">
        <f>IF(BD113&gt;0,MAXA(N$7:N112)+1,0)</f>
        <v>106</v>
      </c>
      <c r="O113" s="315">
        <f>IF(BE113&gt;0,MAXA(O$7:O112)+1,0)</f>
        <v>106</v>
      </c>
      <c r="P113" s="315">
        <f>IF(BF113&gt;0,MAXA(P$7:P112)+1,0)</f>
        <v>106</v>
      </c>
      <c r="Q113" s="315">
        <f>IF(BG113&gt;0,MAXA(Q$7:Q112)+1,0)</f>
        <v>106</v>
      </c>
      <c r="R113" s="315">
        <f>IF(BH113&gt;0,MAXA(R$7:R112)+1,0)</f>
        <v>106</v>
      </c>
      <c r="S113" s="315">
        <f>IF(BI113&gt;0,MAXA(S$7:S112)+1,0)</f>
        <v>106</v>
      </c>
      <c r="T113" s="315">
        <f>IF(BJ113&gt;0,MAXA(T$7:T112)+1,0)</f>
        <v>106</v>
      </c>
      <c r="U113" s="315">
        <f>IF(BK113&gt;0,MAXA(U$7:U112)+1,0)</f>
        <v>106</v>
      </c>
      <c r="V113" s="315">
        <f>IF(BL113&gt;0,MAXA(V$7:V112)+1,0)</f>
        <v>106</v>
      </c>
      <c r="W113" s="315">
        <f>IF(BM113&gt;0,MAXA(W$7:W112)+1,0)</f>
        <v>106</v>
      </c>
      <c r="X113" s="315">
        <f>IF(BN113&gt;0,MAXA(X$7:X112)+1,0)</f>
        <v>106</v>
      </c>
      <c r="Y113" s="315">
        <f>IF(BO113&gt;0,MAXA(Y$7:Y112)+1,0)</f>
        <v>106</v>
      </c>
      <c r="Z113" s="315">
        <f>IF(BP113&gt;0,MAXA(Z$7:Z112)+1,0)</f>
        <v>106</v>
      </c>
      <c r="AA113" s="315">
        <f>IF(BQ113&gt;0,MAXA(AA$7:AA112)+1,0)</f>
        <v>106</v>
      </c>
      <c r="AB113" s="315">
        <f>IF(BR113&gt;0,MAXA(AB$7:AB112)+1,0)</f>
        <v>106</v>
      </c>
      <c r="AC113" s="315">
        <f t="shared" si="34"/>
        <v>1</v>
      </c>
      <c r="AD113" s="315">
        <f t="shared" si="35"/>
        <v>1</v>
      </c>
      <c r="AE113" s="352">
        <f t="shared" si="36"/>
        <v>1</v>
      </c>
      <c r="AF113" s="352">
        <f t="shared" si="37"/>
        <v>0</v>
      </c>
      <c r="AG113" s="352">
        <f>IF(AND(B113&gt;0,AH113=0),COUNTIF(AI$7:AI113,AO113),SUM(AH$7:AH113))</f>
        <v>1</v>
      </c>
      <c r="AH113" s="352">
        <f t="shared" si="38"/>
        <v>0</v>
      </c>
      <c r="AI113" s="352">
        <f t="shared" si="39"/>
        <v>0</v>
      </c>
      <c r="AJ113" s="315">
        <f t="shared" si="32"/>
        <v>107</v>
      </c>
      <c r="AK113" s="364"/>
      <c r="AL113" s="365">
        <f t="shared" si="40"/>
        <v>0</v>
      </c>
      <c r="AM113" s="366" t="str">
        <f>IF(Labour!AY123="","",Labour!AY123)</f>
        <v/>
      </c>
      <c r="AN113" s="372"/>
      <c r="AO113" s="358"/>
      <c r="AP113" s="359"/>
      <c r="AQ113" s="373"/>
      <c r="AR113" s="371"/>
      <c r="AS113" s="370" t="str">
        <f>IF(AM113="","",SUM(Labour!$BF123:$BH123))</f>
        <v/>
      </c>
      <c r="AT113" s="370" t="str">
        <f>IF(AM113="","",SUM(Labour!$BL123:$BN123))</f>
        <v/>
      </c>
      <c r="AU113" s="370" t="str">
        <f>IF(AM113="","",SUM(Labour!$BR123:$BT123))</f>
        <v/>
      </c>
      <c r="AV113" s="370" t="str">
        <f>IF(AM113="","",SUM(Labour!$BR123:$BT123))</f>
        <v/>
      </c>
      <c r="AW113" s="370" t="str">
        <f>IF(AM113="","",SUM(Labour!$CD123:$CF123))</f>
        <v/>
      </c>
      <c r="AX113" s="370" t="str">
        <f>IF(AM113="","",SUM(Labour!$CJ123:$CL123))</f>
        <v/>
      </c>
      <c r="AY113" s="370" t="str">
        <f>IF(AM113="","",SUM(Labour!$CP123:$CR123))</f>
        <v/>
      </c>
      <c r="AZ113" s="370" t="str">
        <f>IF(AM113="","",SUM(Labour!$CV123:$CX123))</f>
        <v/>
      </c>
      <c r="BA113" s="370" t="str">
        <f>IF(AM113="","",SUM(Labour!$DB123:$DD123))</f>
        <v/>
      </c>
      <c r="BB113" s="370" t="str">
        <f>IF(AM113="","",SUM(Labour!$DH123:$DJ123))</f>
        <v/>
      </c>
      <c r="BC113" s="370" t="str">
        <f>IF(AM113="","",SUM(Labour!$DN123:$DP123))</f>
        <v/>
      </c>
      <c r="BD113" s="370" t="str">
        <f>IF(AM113="","",SUM(Labour!$DT123:$DV123))</f>
        <v/>
      </c>
      <c r="BE113" s="370" t="str">
        <f>IF(AM113="","",SUM(Labour!$DZ123:$EB123))</f>
        <v/>
      </c>
      <c r="BF113" s="370" t="str">
        <f>IF(AM113="","",SUM(Labour!$EF123:$EH123))</f>
        <v/>
      </c>
      <c r="BG113" s="370" t="str">
        <f>IF(AM113="","",SUM(Labour!$EL123:$EN123))</f>
        <v/>
      </c>
      <c r="BH113" s="370" t="str">
        <f>IF(AM113="","",SUM(Labour!$ER123:$ET123))</f>
        <v/>
      </c>
      <c r="BI113" s="370" t="str">
        <f>IF(AM113="","",SUM(Labour!$EX123:$EZ123))</f>
        <v/>
      </c>
      <c r="BJ113" s="370" t="str">
        <f>IF(AM113="","",SUM(Labour!$FD123:$FF123))</f>
        <v/>
      </c>
      <c r="BK113" s="370" t="str">
        <f>IF(AM113="","",SUM(Labour!$FJ123:$FL123))</f>
        <v/>
      </c>
      <c r="BL113" s="370" t="str">
        <f>IF(AM113="","",SUM(Labour!$FP123:$FR123))</f>
        <v/>
      </c>
      <c r="BM113" s="370" t="str">
        <f>IF(AM113="","",SUM(Labour!$FV123:$FX123))</f>
        <v/>
      </c>
      <c r="BN113" s="370" t="str">
        <f>IF(AM113="","",SUM(Labour!$GB123:$GD123))</f>
        <v/>
      </c>
      <c r="BO113" s="370" t="str">
        <f>IF(AM113="","",SUM(Labour!$GH123:$GJ123))</f>
        <v/>
      </c>
      <c r="BP113" s="370" t="str">
        <f>IF(AM113="","",SUM(Labour!$GN123:$GP123))</f>
        <v/>
      </c>
      <c r="BQ113" s="370" t="str">
        <f>IF(AM113="","",SUM(Labour!$GT123:$GV123))</f>
        <v/>
      </c>
      <c r="BR113" s="370" t="str">
        <f>IF(AM113="","",SUM(Labour!$GZ123:$HB123))</f>
        <v/>
      </c>
    </row>
    <row r="114" spans="1:70" x14ac:dyDescent="0.25">
      <c r="A114" s="352">
        <f t="shared" si="33"/>
        <v>1</v>
      </c>
      <c r="B114" s="315">
        <f>IF(ISTEXT(AK114),MAXA(B$7:B113)+1,0)</f>
        <v>0</v>
      </c>
      <c r="C114" s="315">
        <f>IF(AS114&gt;0,MAXA(C$7:C113)+1,0)</f>
        <v>107</v>
      </c>
      <c r="D114" s="315">
        <f>IF(AT114&gt;0,MAXA(D$7:D113)+1,0)</f>
        <v>107</v>
      </c>
      <c r="E114" s="315">
        <f>IF(AU114&gt;0,MAXA(E$7:E113)+1,0)</f>
        <v>107</v>
      </c>
      <c r="F114" s="315">
        <f>IF(AV114&gt;0,MAXA(F$7:F113)+1,0)</f>
        <v>107</v>
      </c>
      <c r="G114" s="315">
        <f>IF(AW114&gt;0,MAXA(G$7:G113)+1,0)</f>
        <v>107</v>
      </c>
      <c r="H114" s="315">
        <f>IF(AX114&gt;0,MAXA(H$7:H113)+1,0)</f>
        <v>107</v>
      </c>
      <c r="I114" s="315">
        <f>IF(AY114&gt;0,MAXA(I$7:I113)+1,0)</f>
        <v>107</v>
      </c>
      <c r="J114" s="315">
        <f>IF(AZ114&gt;0,MAXA(J$7:J113)+1,0)</f>
        <v>107</v>
      </c>
      <c r="K114" s="315">
        <f>IF(BA114&gt;0,MAXA(K$7:K113)+1,0)</f>
        <v>107</v>
      </c>
      <c r="L114" s="315">
        <f>IF(BB114&gt;0,MAXA(L$7:L113)+1,0)</f>
        <v>107</v>
      </c>
      <c r="M114" s="315">
        <f>IF(BC114&gt;0,MAXA(M$7:M113)+1,0)</f>
        <v>107</v>
      </c>
      <c r="N114" s="315">
        <f>IF(BD114&gt;0,MAXA(N$7:N113)+1,0)</f>
        <v>107</v>
      </c>
      <c r="O114" s="315">
        <f>IF(BE114&gt;0,MAXA(O$7:O113)+1,0)</f>
        <v>107</v>
      </c>
      <c r="P114" s="315">
        <f>IF(BF114&gt;0,MAXA(P$7:P113)+1,0)</f>
        <v>107</v>
      </c>
      <c r="Q114" s="315">
        <f>IF(BG114&gt;0,MAXA(Q$7:Q113)+1,0)</f>
        <v>107</v>
      </c>
      <c r="R114" s="315">
        <f>IF(BH114&gt;0,MAXA(R$7:R113)+1,0)</f>
        <v>107</v>
      </c>
      <c r="S114" s="315">
        <f>IF(BI114&gt;0,MAXA(S$7:S113)+1,0)</f>
        <v>107</v>
      </c>
      <c r="T114" s="315">
        <f>IF(BJ114&gt;0,MAXA(T$7:T113)+1,0)</f>
        <v>107</v>
      </c>
      <c r="U114" s="315">
        <f>IF(BK114&gt;0,MAXA(U$7:U113)+1,0)</f>
        <v>107</v>
      </c>
      <c r="V114" s="315">
        <f>IF(BL114&gt;0,MAXA(V$7:V113)+1,0)</f>
        <v>107</v>
      </c>
      <c r="W114" s="315">
        <f>IF(BM114&gt;0,MAXA(W$7:W113)+1,0)</f>
        <v>107</v>
      </c>
      <c r="X114" s="315">
        <f>IF(BN114&gt;0,MAXA(X$7:X113)+1,0)</f>
        <v>107</v>
      </c>
      <c r="Y114" s="315">
        <f>IF(BO114&gt;0,MAXA(Y$7:Y113)+1,0)</f>
        <v>107</v>
      </c>
      <c r="Z114" s="315">
        <f>IF(BP114&gt;0,MAXA(Z$7:Z113)+1,0)</f>
        <v>107</v>
      </c>
      <c r="AA114" s="315">
        <f>IF(BQ114&gt;0,MAXA(AA$7:AA113)+1,0)</f>
        <v>107</v>
      </c>
      <c r="AB114" s="315">
        <f>IF(BR114&gt;0,MAXA(AB$7:AB113)+1,0)</f>
        <v>107</v>
      </c>
      <c r="AC114" s="315">
        <f t="shared" si="34"/>
        <v>1</v>
      </c>
      <c r="AD114" s="315">
        <f t="shared" si="35"/>
        <v>1</v>
      </c>
      <c r="AE114" s="352">
        <f t="shared" si="36"/>
        <v>1</v>
      </c>
      <c r="AF114" s="352">
        <f t="shared" si="37"/>
        <v>0</v>
      </c>
      <c r="AG114" s="352">
        <f>IF(AND(B114&gt;0,AH114=0),COUNTIF(AI$7:AI114,AO114),SUM(AH$7:AH114))</f>
        <v>1</v>
      </c>
      <c r="AH114" s="352">
        <f t="shared" si="38"/>
        <v>0</v>
      </c>
      <c r="AI114" s="352">
        <f t="shared" si="39"/>
        <v>0</v>
      </c>
      <c r="AJ114" s="315">
        <f t="shared" si="32"/>
        <v>108</v>
      </c>
      <c r="AK114" s="364"/>
      <c r="AL114" s="365">
        <f t="shared" si="40"/>
        <v>0</v>
      </c>
      <c r="AM114" s="366" t="str">
        <f>IF(Labour!AY124="","",Labour!AY124)</f>
        <v/>
      </c>
      <c r="AN114" s="372"/>
      <c r="AO114" s="358"/>
      <c r="AP114" s="359"/>
      <c r="AQ114" s="373"/>
      <c r="AR114" s="371"/>
      <c r="AS114" s="370" t="str">
        <f>IF(AM114="","",SUM(Labour!$BF124:$BH124))</f>
        <v/>
      </c>
      <c r="AT114" s="370" t="str">
        <f>IF(AM114="","",SUM(Labour!$BL124:$BN124))</f>
        <v/>
      </c>
      <c r="AU114" s="370" t="str">
        <f>IF(AM114="","",SUM(Labour!$BR124:$BT124))</f>
        <v/>
      </c>
      <c r="AV114" s="370" t="str">
        <f>IF(AM114="","",SUM(Labour!$BR124:$BT124))</f>
        <v/>
      </c>
      <c r="AW114" s="370" t="str">
        <f>IF(AM114="","",SUM(Labour!$CD124:$CF124))</f>
        <v/>
      </c>
      <c r="AX114" s="370" t="str">
        <f>IF(AM114="","",SUM(Labour!$CJ124:$CL124))</f>
        <v/>
      </c>
      <c r="AY114" s="370" t="str">
        <f>IF(AM114="","",SUM(Labour!$CP124:$CR124))</f>
        <v/>
      </c>
      <c r="AZ114" s="370" t="str">
        <f>IF(AM114="","",SUM(Labour!$CV124:$CX124))</f>
        <v/>
      </c>
      <c r="BA114" s="370" t="str">
        <f>IF(AM114="","",SUM(Labour!$DB124:$DD124))</f>
        <v/>
      </c>
      <c r="BB114" s="370" t="str">
        <f>IF(AM114="","",SUM(Labour!$DH124:$DJ124))</f>
        <v/>
      </c>
      <c r="BC114" s="370" t="str">
        <f>IF(AM114="","",SUM(Labour!$DN124:$DP124))</f>
        <v/>
      </c>
      <c r="BD114" s="370" t="str">
        <f>IF(AM114="","",SUM(Labour!$DT124:$DV124))</f>
        <v/>
      </c>
      <c r="BE114" s="370" t="str">
        <f>IF(AM114="","",SUM(Labour!$DZ124:$EB124))</f>
        <v/>
      </c>
      <c r="BF114" s="370" t="str">
        <f>IF(AM114="","",SUM(Labour!$EF124:$EH124))</f>
        <v/>
      </c>
      <c r="BG114" s="370" t="str">
        <f>IF(AM114="","",SUM(Labour!$EL124:$EN124))</f>
        <v/>
      </c>
      <c r="BH114" s="370" t="str">
        <f>IF(AM114="","",SUM(Labour!$ER124:$ET124))</f>
        <v/>
      </c>
      <c r="BI114" s="370" t="str">
        <f>IF(AM114="","",SUM(Labour!$EX124:$EZ124))</f>
        <v/>
      </c>
      <c r="BJ114" s="370" t="str">
        <f>IF(AM114="","",SUM(Labour!$FD124:$FF124))</f>
        <v/>
      </c>
      <c r="BK114" s="370" t="str">
        <f>IF(AM114="","",SUM(Labour!$FJ124:$FL124))</f>
        <v/>
      </c>
      <c r="BL114" s="370" t="str">
        <f>IF(AM114="","",SUM(Labour!$FP124:$FR124))</f>
        <v/>
      </c>
      <c r="BM114" s="370" t="str">
        <f>IF(AM114="","",SUM(Labour!$FV124:$FX124))</f>
        <v/>
      </c>
      <c r="BN114" s="370" t="str">
        <f>IF(AM114="","",SUM(Labour!$GB124:$GD124))</f>
        <v/>
      </c>
      <c r="BO114" s="370" t="str">
        <f>IF(AM114="","",SUM(Labour!$GH124:$GJ124))</f>
        <v/>
      </c>
      <c r="BP114" s="370" t="str">
        <f>IF(AM114="","",SUM(Labour!$GN124:$GP124))</f>
        <v/>
      </c>
      <c r="BQ114" s="370" t="str">
        <f>IF(AM114="","",SUM(Labour!$GT124:$GV124))</f>
        <v/>
      </c>
      <c r="BR114" s="370" t="str">
        <f>IF(AM114="","",SUM(Labour!$GZ124:$HB124))</f>
        <v/>
      </c>
    </row>
    <row r="115" spans="1:70" x14ac:dyDescent="0.25">
      <c r="A115" s="352">
        <f t="shared" si="33"/>
        <v>1</v>
      </c>
      <c r="B115" s="315">
        <f>IF(ISTEXT(AK115),MAXA(B$7:B114)+1,0)</f>
        <v>0</v>
      </c>
      <c r="C115" s="315">
        <f>IF(AS115&gt;0,MAXA(C$7:C114)+1,0)</f>
        <v>108</v>
      </c>
      <c r="D115" s="315">
        <f>IF(AT115&gt;0,MAXA(D$7:D114)+1,0)</f>
        <v>108</v>
      </c>
      <c r="E115" s="315">
        <f>IF(AU115&gt;0,MAXA(E$7:E114)+1,0)</f>
        <v>108</v>
      </c>
      <c r="F115" s="315">
        <f>IF(AV115&gt;0,MAXA(F$7:F114)+1,0)</f>
        <v>108</v>
      </c>
      <c r="G115" s="315">
        <f>IF(AW115&gt;0,MAXA(G$7:G114)+1,0)</f>
        <v>108</v>
      </c>
      <c r="H115" s="315">
        <f>IF(AX115&gt;0,MAXA(H$7:H114)+1,0)</f>
        <v>108</v>
      </c>
      <c r="I115" s="315">
        <f>IF(AY115&gt;0,MAXA(I$7:I114)+1,0)</f>
        <v>108</v>
      </c>
      <c r="J115" s="315">
        <f>IF(AZ115&gt;0,MAXA(J$7:J114)+1,0)</f>
        <v>108</v>
      </c>
      <c r="K115" s="315">
        <f>IF(BA115&gt;0,MAXA(K$7:K114)+1,0)</f>
        <v>108</v>
      </c>
      <c r="L115" s="315">
        <f>IF(BB115&gt;0,MAXA(L$7:L114)+1,0)</f>
        <v>108</v>
      </c>
      <c r="M115" s="315">
        <f>IF(BC115&gt;0,MAXA(M$7:M114)+1,0)</f>
        <v>108</v>
      </c>
      <c r="N115" s="315">
        <f>IF(BD115&gt;0,MAXA(N$7:N114)+1,0)</f>
        <v>108</v>
      </c>
      <c r="O115" s="315">
        <f>IF(BE115&gt;0,MAXA(O$7:O114)+1,0)</f>
        <v>108</v>
      </c>
      <c r="P115" s="315">
        <f>IF(BF115&gt;0,MAXA(P$7:P114)+1,0)</f>
        <v>108</v>
      </c>
      <c r="Q115" s="315">
        <f>IF(BG115&gt;0,MAXA(Q$7:Q114)+1,0)</f>
        <v>108</v>
      </c>
      <c r="R115" s="315">
        <f>IF(BH115&gt;0,MAXA(R$7:R114)+1,0)</f>
        <v>108</v>
      </c>
      <c r="S115" s="315">
        <f>IF(BI115&gt;0,MAXA(S$7:S114)+1,0)</f>
        <v>108</v>
      </c>
      <c r="T115" s="315">
        <f>IF(BJ115&gt;0,MAXA(T$7:T114)+1,0)</f>
        <v>108</v>
      </c>
      <c r="U115" s="315">
        <f>IF(BK115&gt;0,MAXA(U$7:U114)+1,0)</f>
        <v>108</v>
      </c>
      <c r="V115" s="315">
        <f>IF(BL115&gt;0,MAXA(V$7:V114)+1,0)</f>
        <v>108</v>
      </c>
      <c r="W115" s="315">
        <f>IF(BM115&gt;0,MAXA(W$7:W114)+1,0)</f>
        <v>108</v>
      </c>
      <c r="X115" s="315">
        <f>IF(BN115&gt;0,MAXA(X$7:X114)+1,0)</f>
        <v>108</v>
      </c>
      <c r="Y115" s="315">
        <f>IF(BO115&gt;0,MAXA(Y$7:Y114)+1,0)</f>
        <v>108</v>
      </c>
      <c r="Z115" s="315">
        <f>IF(BP115&gt;0,MAXA(Z$7:Z114)+1,0)</f>
        <v>108</v>
      </c>
      <c r="AA115" s="315">
        <f>IF(BQ115&gt;0,MAXA(AA$7:AA114)+1,0)</f>
        <v>108</v>
      </c>
      <c r="AB115" s="315">
        <f>IF(BR115&gt;0,MAXA(AB$7:AB114)+1,0)</f>
        <v>108</v>
      </c>
      <c r="AC115" s="315">
        <f t="shared" si="34"/>
        <v>1</v>
      </c>
      <c r="AD115" s="315">
        <f t="shared" si="35"/>
        <v>1</v>
      </c>
      <c r="AE115" s="352">
        <f t="shared" si="36"/>
        <v>1</v>
      </c>
      <c r="AF115" s="352">
        <f t="shared" si="37"/>
        <v>0</v>
      </c>
      <c r="AG115" s="352">
        <f>IF(AND(B115&gt;0,AH115=0),COUNTIF(AI$7:AI115,AO115),SUM(AH$7:AH115))</f>
        <v>1</v>
      </c>
      <c r="AH115" s="352">
        <f t="shared" si="38"/>
        <v>0</v>
      </c>
      <c r="AI115" s="352">
        <f t="shared" si="39"/>
        <v>0</v>
      </c>
      <c r="AJ115" s="315">
        <f t="shared" si="32"/>
        <v>109</v>
      </c>
      <c r="AK115" s="364"/>
      <c r="AL115" s="365">
        <f t="shared" si="40"/>
        <v>0</v>
      </c>
      <c r="AM115" s="366" t="str">
        <f>IF(Labour!AY125="","",Labour!AY125)</f>
        <v/>
      </c>
      <c r="AN115" s="372"/>
      <c r="AO115" s="358"/>
      <c r="AP115" s="359"/>
      <c r="AQ115" s="373"/>
      <c r="AR115" s="371"/>
      <c r="AS115" s="370" t="str">
        <f>IF(AM115="","",SUM(Labour!$BF125:$BH125))</f>
        <v/>
      </c>
      <c r="AT115" s="370" t="str">
        <f>IF(AM115="","",SUM(Labour!$BL125:$BN125))</f>
        <v/>
      </c>
      <c r="AU115" s="370" t="str">
        <f>IF(AM115="","",SUM(Labour!$BR125:$BT125))</f>
        <v/>
      </c>
      <c r="AV115" s="370" t="str">
        <f>IF(AM115="","",SUM(Labour!$BR125:$BT125))</f>
        <v/>
      </c>
      <c r="AW115" s="370" t="str">
        <f>IF(AM115="","",SUM(Labour!$CD125:$CF125))</f>
        <v/>
      </c>
      <c r="AX115" s="370" t="str">
        <f>IF(AM115="","",SUM(Labour!$CJ125:$CL125))</f>
        <v/>
      </c>
      <c r="AY115" s="370" t="str">
        <f>IF(AM115="","",SUM(Labour!$CP125:$CR125))</f>
        <v/>
      </c>
      <c r="AZ115" s="370" t="str">
        <f>IF(AM115="","",SUM(Labour!$CV125:$CX125))</f>
        <v/>
      </c>
      <c r="BA115" s="370" t="str">
        <f>IF(AM115="","",SUM(Labour!$DB125:$DD125))</f>
        <v/>
      </c>
      <c r="BB115" s="370" t="str">
        <f>IF(AM115="","",SUM(Labour!$DH125:$DJ125))</f>
        <v/>
      </c>
      <c r="BC115" s="370" t="str">
        <f>IF(AM115="","",SUM(Labour!$DN125:$DP125))</f>
        <v/>
      </c>
      <c r="BD115" s="370" t="str">
        <f>IF(AM115="","",SUM(Labour!$DT125:$DV125))</f>
        <v/>
      </c>
      <c r="BE115" s="370" t="str">
        <f>IF(AM115="","",SUM(Labour!$DZ125:$EB125))</f>
        <v/>
      </c>
      <c r="BF115" s="370" t="str">
        <f>IF(AM115="","",SUM(Labour!$EF125:$EH125))</f>
        <v/>
      </c>
      <c r="BG115" s="370" t="str">
        <f>IF(AM115="","",SUM(Labour!$EL125:$EN125))</f>
        <v/>
      </c>
      <c r="BH115" s="370" t="str">
        <f>IF(AM115="","",SUM(Labour!$ER125:$ET125))</f>
        <v/>
      </c>
      <c r="BI115" s="370" t="str">
        <f>IF(AM115="","",SUM(Labour!$EX125:$EZ125))</f>
        <v/>
      </c>
      <c r="BJ115" s="370" t="str">
        <f>IF(AM115="","",SUM(Labour!$FD125:$FF125))</f>
        <v/>
      </c>
      <c r="BK115" s="370" t="str">
        <f>IF(AM115="","",SUM(Labour!$FJ125:$FL125))</f>
        <v/>
      </c>
      <c r="BL115" s="370" t="str">
        <f>IF(AM115="","",SUM(Labour!$FP125:$FR125))</f>
        <v/>
      </c>
      <c r="BM115" s="370" t="str">
        <f>IF(AM115="","",SUM(Labour!$FV125:$FX125))</f>
        <v/>
      </c>
      <c r="BN115" s="370" t="str">
        <f>IF(AM115="","",SUM(Labour!$GB125:$GD125))</f>
        <v/>
      </c>
      <c r="BO115" s="370" t="str">
        <f>IF(AM115="","",SUM(Labour!$GH125:$GJ125))</f>
        <v/>
      </c>
      <c r="BP115" s="370" t="str">
        <f>IF(AM115="","",SUM(Labour!$GN125:$GP125))</f>
        <v/>
      </c>
      <c r="BQ115" s="370" t="str">
        <f>IF(AM115="","",SUM(Labour!$GT125:$GV125))</f>
        <v/>
      </c>
      <c r="BR115" s="370" t="str">
        <f>IF(AM115="","",SUM(Labour!$GZ125:$HB125))</f>
        <v/>
      </c>
    </row>
    <row r="116" spans="1:70" x14ac:dyDescent="0.25">
      <c r="A116" s="352">
        <f t="shared" si="33"/>
        <v>1</v>
      </c>
      <c r="B116" s="315">
        <f>IF(ISTEXT(AK116),MAXA(B$7:B115)+1,0)</f>
        <v>0</v>
      </c>
      <c r="C116" s="315">
        <f>IF(AS116&gt;0,MAXA(C$7:C115)+1,0)</f>
        <v>109</v>
      </c>
      <c r="D116" s="315">
        <f>IF(AT116&gt;0,MAXA(D$7:D115)+1,0)</f>
        <v>109</v>
      </c>
      <c r="E116" s="315">
        <f>IF(AU116&gt;0,MAXA(E$7:E115)+1,0)</f>
        <v>109</v>
      </c>
      <c r="F116" s="315">
        <f>IF(AV116&gt;0,MAXA(F$7:F115)+1,0)</f>
        <v>109</v>
      </c>
      <c r="G116" s="315">
        <f>IF(AW116&gt;0,MAXA(G$7:G115)+1,0)</f>
        <v>109</v>
      </c>
      <c r="H116" s="315">
        <f>IF(AX116&gt;0,MAXA(H$7:H115)+1,0)</f>
        <v>109</v>
      </c>
      <c r="I116" s="315">
        <f>IF(AY116&gt;0,MAXA(I$7:I115)+1,0)</f>
        <v>109</v>
      </c>
      <c r="J116" s="315">
        <f>IF(AZ116&gt;0,MAXA(J$7:J115)+1,0)</f>
        <v>109</v>
      </c>
      <c r="K116" s="315">
        <f>IF(BA116&gt;0,MAXA(K$7:K115)+1,0)</f>
        <v>109</v>
      </c>
      <c r="L116" s="315">
        <f>IF(BB116&gt;0,MAXA(L$7:L115)+1,0)</f>
        <v>109</v>
      </c>
      <c r="M116" s="315">
        <f>IF(BC116&gt;0,MAXA(M$7:M115)+1,0)</f>
        <v>109</v>
      </c>
      <c r="N116" s="315">
        <f>IF(BD116&gt;0,MAXA(N$7:N115)+1,0)</f>
        <v>109</v>
      </c>
      <c r="O116" s="315">
        <f>IF(BE116&gt;0,MAXA(O$7:O115)+1,0)</f>
        <v>109</v>
      </c>
      <c r="P116" s="315">
        <f>IF(BF116&gt;0,MAXA(P$7:P115)+1,0)</f>
        <v>109</v>
      </c>
      <c r="Q116" s="315">
        <f>IF(BG116&gt;0,MAXA(Q$7:Q115)+1,0)</f>
        <v>109</v>
      </c>
      <c r="R116" s="315">
        <f>IF(BH116&gt;0,MAXA(R$7:R115)+1,0)</f>
        <v>109</v>
      </c>
      <c r="S116" s="315">
        <f>IF(BI116&gt;0,MAXA(S$7:S115)+1,0)</f>
        <v>109</v>
      </c>
      <c r="T116" s="315">
        <f>IF(BJ116&gt;0,MAXA(T$7:T115)+1,0)</f>
        <v>109</v>
      </c>
      <c r="U116" s="315">
        <f>IF(BK116&gt;0,MAXA(U$7:U115)+1,0)</f>
        <v>109</v>
      </c>
      <c r="V116" s="315">
        <f>IF(BL116&gt;0,MAXA(V$7:V115)+1,0)</f>
        <v>109</v>
      </c>
      <c r="W116" s="315">
        <f>IF(BM116&gt;0,MAXA(W$7:W115)+1,0)</f>
        <v>109</v>
      </c>
      <c r="X116" s="315">
        <f>IF(BN116&gt;0,MAXA(X$7:X115)+1,0)</f>
        <v>109</v>
      </c>
      <c r="Y116" s="315">
        <f>IF(BO116&gt;0,MAXA(Y$7:Y115)+1,0)</f>
        <v>109</v>
      </c>
      <c r="Z116" s="315">
        <f>IF(BP116&gt;0,MAXA(Z$7:Z115)+1,0)</f>
        <v>109</v>
      </c>
      <c r="AA116" s="315">
        <f>IF(BQ116&gt;0,MAXA(AA$7:AA115)+1,0)</f>
        <v>109</v>
      </c>
      <c r="AB116" s="315">
        <f>IF(BR116&gt;0,MAXA(AB$7:AB115)+1,0)</f>
        <v>109</v>
      </c>
      <c r="AC116" s="315">
        <f t="shared" si="34"/>
        <v>1</v>
      </c>
      <c r="AD116" s="315">
        <f t="shared" si="35"/>
        <v>1</v>
      </c>
      <c r="AE116" s="352">
        <f t="shared" si="36"/>
        <v>1</v>
      </c>
      <c r="AF116" s="352">
        <f t="shared" si="37"/>
        <v>0</v>
      </c>
      <c r="AG116" s="352">
        <f>IF(AND(B116&gt;0,AH116=0),COUNTIF(AI$7:AI116,AO116),SUM(AH$7:AH116))</f>
        <v>1</v>
      </c>
      <c r="AH116" s="352">
        <f t="shared" si="38"/>
        <v>0</v>
      </c>
      <c r="AI116" s="352">
        <f t="shared" si="39"/>
        <v>0</v>
      </c>
      <c r="AJ116" s="315">
        <f t="shared" si="32"/>
        <v>110</v>
      </c>
      <c r="AK116" s="364"/>
      <c r="AL116" s="365">
        <f t="shared" si="40"/>
        <v>0</v>
      </c>
      <c r="AM116" s="366" t="str">
        <f>IF(Labour!AY126="","",Labour!AY126)</f>
        <v/>
      </c>
      <c r="AN116" s="372"/>
      <c r="AO116" s="358"/>
      <c r="AP116" s="359"/>
      <c r="AQ116" s="373"/>
      <c r="AR116" s="371"/>
      <c r="AS116" s="370" t="str">
        <f>IF(AM116="","",SUM(Labour!$BF126:$BH126))</f>
        <v/>
      </c>
      <c r="AT116" s="370" t="str">
        <f>IF(AM116="","",SUM(Labour!$BL126:$BN126))</f>
        <v/>
      </c>
      <c r="AU116" s="370" t="str">
        <f>IF(AM116="","",SUM(Labour!$BR126:$BT126))</f>
        <v/>
      </c>
      <c r="AV116" s="370" t="str">
        <f>IF(AM116="","",SUM(Labour!$BR126:$BT126))</f>
        <v/>
      </c>
      <c r="AW116" s="370" t="str">
        <f>IF(AM116="","",SUM(Labour!$CD126:$CF126))</f>
        <v/>
      </c>
      <c r="AX116" s="370" t="str">
        <f>IF(AM116="","",SUM(Labour!$CJ126:$CL126))</f>
        <v/>
      </c>
      <c r="AY116" s="370" t="str">
        <f>IF(AM116="","",SUM(Labour!$CP126:$CR126))</f>
        <v/>
      </c>
      <c r="AZ116" s="370" t="str">
        <f>IF(AM116="","",SUM(Labour!$CV126:$CX126))</f>
        <v/>
      </c>
      <c r="BA116" s="370" t="str">
        <f>IF(AM116="","",SUM(Labour!$DB126:$DD126))</f>
        <v/>
      </c>
      <c r="BB116" s="370" t="str">
        <f>IF(AM116="","",SUM(Labour!$DH126:$DJ126))</f>
        <v/>
      </c>
      <c r="BC116" s="370" t="str">
        <f>IF(AM116="","",SUM(Labour!$DN126:$DP126))</f>
        <v/>
      </c>
      <c r="BD116" s="370" t="str">
        <f>IF(AM116="","",SUM(Labour!$DT126:$DV126))</f>
        <v/>
      </c>
      <c r="BE116" s="370" t="str">
        <f>IF(AM116="","",SUM(Labour!$DZ126:$EB126))</f>
        <v/>
      </c>
      <c r="BF116" s="370" t="str">
        <f>IF(AM116="","",SUM(Labour!$EF126:$EH126))</f>
        <v/>
      </c>
      <c r="BG116" s="370" t="str">
        <f>IF(AM116="","",SUM(Labour!$EL126:$EN126))</f>
        <v/>
      </c>
      <c r="BH116" s="370" t="str">
        <f>IF(AM116="","",SUM(Labour!$ER126:$ET126))</f>
        <v/>
      </c>
      <c r="BI116" s="370" t="str">
        <f>IF(AM116="","",SUM(Labour!$EX126:$EZ126))</f>
        <v/>
      </c>
      <c r="BJ116" s="370" t="str">
        <f>IF(AM116="","",SUM(Labour!$FD126:$FF126))</f>
        <v/>
      </c>
      <c r="BK116" s="370" t="str">
        <f>IF(AM116="","",SUM(Labour!$FJ126:$FL126))</f>
        <v/>
      </c>
      <c r="BL116" s="370" t="str">
        <f>IF(AM116="","",SUM(Labour!$FP126:$FR126))</f>
        <v/>
      </c>
      <c r="BM116" s="370" t="str">
        <f>IF(AM116="","",SUM(Labour!$FV126:$FX126))</f>
        <v/>
      </c>
      <c r="BN116" s="370" t="str">
        <f>IF(AM116="","",SUM(Labour!$GB126:$GD126))</f>
        <v/>
      </c>
      <c r="BO116" s="370" t="str">
        <f>IF(AM116="","",SUM(Labour!$GH126:$GJ126))</f>
        <v/>
      </c>
      <c r="BP116" s="370" t="str">
        <f>IF(AM116="","",SUM(Labour!$GN126:$GP126))</f>
        <v/>
      </c>
      <c r="BQ116" s="370" t="str">
        <f>IF(AM116="","",SUM(Labour!$GT126:$GV126))</f>
        <v/>
      </c>
      <c r="BR116" s="370" t="str">
        <f>IF(AM116="","",SUM(Labour!$GZ126:$HB126))</f>
        <v/>
      </c>
    </row>
    <row r="117" spans="1:70" x14ac:dyDescent="0.25">
      <c r="A117" s="352">
        <f t="shared" si="33"/>
        <v>1</v>
      </c>
      <c r="B117" s="315">
        <f>IF(ISTEXT(AK117),MAXA(B$7:B116)+1,0)</f>
        <v>0</v>
      </c>
      <c r="C117" s="315">
        <f>IF(AS117&gt;0,MAXA(C$7:C116)+1,0)</f>
        <v>110</v>
      </c>
      <c r="D117" s="315">
        <f>IF(AT117&gt;0,MAXA(D$7:D116)+1,0)</f>
        <v>110</v>
      </c>
      <c r="E117" s="315">
        <f>IF(AU117&gt;0,MAXA(E$7:E116)+1,0)</f>
        <v>110</v>
      </c>
      <c r="F117" s="315">
        <f>IF(AV117&gt;0,MAXA(F$7:F116)+1,0)</f>
        <v>110</v>
      </c>
      <c r="G117" s="315">
        <f>IF(AW117&gt;0,MAXA(G$7:G116)+1,0)</f>
        <v>110</v>
      </c>
      <c r="H117" s="315">
        <f>IF(AX117&gt;0,MAXA(H$7:H116)+1,0)</f>
        <v>110</v>
      </c>
      <c r="I117" s="315">
        <f>IF(AY117&gt;0,MAXA(I$7:I116)+1,0)</f>
        <v>110</v>
      </c>
      <c r="J117" s="315">
        <f>IF(AZ117&gt;0,MAXA(J$7:J116)+1,0)</f>
        <v>110</v>
      </c>
      <c r="K117" s="315">
        <f>IF(BA117&gt;0,MAXA(K$7:K116)+1,0)</f>
        <v>110</v>
      </c>
      <c r="L117" s="315">
        <f>IF(BB117&gt;0,MAXA(L$7:L116)+1,0)</f>
        <v>110</v>
      </c>
      <c r="M117" s="315">
        <f>IF(BC117&gt;0,MAXA(M$7:M116)+1,0)</f>
        <v>110</v>
      </c>
      <c r="N117" s="315">
        <f>IF(BD117&gt;0,MAXA(N$7:N116)+1,0)</f>
        <v>110</v>
      </c>
      <c r="O117" s="315">
        <f>IF(BE117&gt;0,MAXA(O$7:O116)+1,0)</f>
        <v>110</v>
      </c>
      <c r="P117" s="315">
        <f>IF(BF117&gt;0,MAXA(P$7:P116)+1,0)</f>
        <v>110</v>
      </c>
      <c r="Q117" s="315">
        <f>IF(BG117&gt;0,MAXA(Q$7:Q116)+1,0)</f>
        <v>110</v>
      </c>
      <c r="R117" s="315">
        <f>IF(BH117&gt;0,MAXA(R$7:R116)+1,0)</f>
        <v>110</v>
      </c>
      <c r="S117" s="315">
        <f>IF(BI117&gt;0,MAXA(S$7:S116)+1,0)</f>
        <v>110</v>
      </c>
      <c r="T117" s="315">
        <f>IF(BJ117&gt;0,MAXA(T$7:T116)+1,0)</f>
        <v>110</v>
      </c>
      <c r="U117" s="315">
        <f>IF(BK117&gt;0,MAXA(U$7:U116)+1,0)</f>
        <v>110</v>
      </c>
      <c r="V117" s="315">
        <f>IF(BL117&gt;0,MAXA(V$7:V116)+1,0)</f>
        <v>110</v>
      </c>
      <c r="W117" s="315">
        <f>IF(BM117&gt;0,MAXA(W$7:W116)+1,0)</f>
        <v>110</v>
      </c>
      <c r="X117" s="315">
        <f>IF(BN117&gt;0,MAXA(X$7:X116)+1,0)</f>
        <v>110</v>
      </c>
      <c r="Y117" s="315">
        <f>IF(BO117&gt;0,MAXA(Y$7:Y116)+1,0)</f>
        <v>110</v>
      </c>
      <c r="Z117" s="315">
        <f>IF(BP117&gt;0,MAXA(Z$7:Z116)+1,0)</f>
        <v>110</v>
      </c>
      <c r="AA117" s="315">
        <f>IF(BQ117&gt;0,MAXA(AA$7:AA116)+1,0)</f>
        <v>110</v>
      </c>
      <c r="AB117" s="315">
        <f>IF(BR117&gt;0,MAXA(AB$7:AB116)+1,0)</f>
        <v>110</v>
      </c>
      <c r="AC117" s="315">
        <f t="shared" si="34"/>
        <v>1</v>
      </c>
      <c r="AD117" s="315">
        <f t="shared" si="35"/>
        <v>1</v>
      </c>
      <c r="AE117" s="352">
        <f t="shared" si="36"/>
        <v>1</v>
      </c>
      <c r="AF117" s="352">
        <f t="shared" si="37"/>
        <v>0</v>
      </c>
      <c r="AG117" s="352">
        <f>IF(AND(B117&gt;0,AH117=0),COUNTIF(AI$7:AI117,AO117),SUM(AH$7:AH117))</f>
        <v>1</v>
      </c>
      <c r="AH117" s="352">
        <f t="shared" si="38"/>
        <v>0</v>
      </c>
      <c r="AI117" s="352">
        <f t="shared" si="39"/>
        <v>0</v>
      </c>
      <c r="AJ117" s="315">
        <f t="shared" si="32"/>
        <v>111</v>
      </c>
      <c r="AK117" s="364"/>
      <c r="AL117" s="365">
        <f t="shared" si="40"/>
        <v>0</v>
      </c>
      <c r="AM117" s="366" t="str">
        <f>IF(Labour!AY127="","",Labour!AY127)</f>
        <v/>
      </c>
      <c r="AN117" s="372"/>
      <c r="AO117" s="358"/>
      <c r="AP117" s="359"/>
      <c r="AQ117" s="373"/>
      <c r="AR117" s="371"/>
      <c r="AS117" s="370" t="str">
        <f>IF(AM117="","",SUM(Labour!$BF127:$BH127))</f>
        <v/>
      </c>
      <c r="AT117" s="370" t="str">
        <f>IF(AM117="","",SUM(Labour!$BL127:$BN127))</f>
        <v/>
      </c>
      <c r="AU117" s="370" t="str">
        <f>IF(AM117="","",SUM(Labour!$BR127:$BT127))</f>
        <v/>
      </c>
      <c r="AV117" s="370" t="str">
        <f>IF(AM117="","",SUM(Labour!$BR127:$BT127))</f>
        <v/>
      </c>
      <c r="AW117" s="370" t="str">
        <f>IF(AM117="","",SUM(Labour!$CD127:$CF127))</f>
        <v/>
      </c>
      <c r="AX117" s="370" t="str">
        <f>IF(AM117="","",SUM(Labour!$CJ127:$CL127))</f>
        <v/>
      </c>
      <c r="AY117" s="370" t="str">
        <f>IF(AM117="","",SUM(Labour!$CP127:$CR127))</f>
        <v/>
      </c>
      <c r="AZ117" s="370" t="str">
        <f>IF(AM117="","",SUM(Labour!$CV127:$CX127))</f>
        <v/>
      </c>
      <c r="BA117" s="370" t="str">
        <f>IF(AM117="","",SUM(Labour!$DB127:$DD127))</f>
        <v/>
      </c>
      <c r="BB117" s="370" t="str">
        <f>IF(AM117="","",SUM(Labour!$DH127:$DJ127))</f>
        <v/>
      </c>
      <c r="BC117" s="370" t="str">
        <f>IF(AM117="","",SUM(Labour!$DN127:$DP127))</f>
        <v/>
      </c>
      <c r="BD117" s="370" t="str">
        <f>IF(AM117="","",SUM(Labour!$DT127:$DV127))</f>
        <v/>
      </c>
      <c r="BE117" s="370" t="str">
        <f>IF(AM117="","",SUM(Labour!$DZ127:$EB127))</f>
        <v/>
      </c>
      <c r="BF117" s="370" t="str">
        <f>IF(AM117="","",SUM(Labour!$EF127:$EH127))</f>
        <v/>
      </c>
      <c r="BG117" s="370" t="str">
        <f>IF(AM117="","",SUM(Labour!$EL127:$EN127))</f>
        <v/>
      </c>
      <c r="BH117" s="370" t="str">
        <f>IF(AM117="","",SUM(Labour!$ER127:$ET127))</f>
        <v/>
      </c>
      <c r="BI117" s="370" t="str">
        <f>IF(AM117="","",SUM(Labour!$EX127:$EZ127))</f>
        <v/>
      </c>
      <c r="BJ117" s="370" t="str">
        <f>IF(AM117="","",SUM(Labour!$FD127:$FF127))</f>
        <v/>
      </c>
      <c r="BK117" s="370" t="str">
        <f>IF(AM117="","",SUM(Labour!$FJ127:$FL127))</f>
        <v/>
      </c>
      <c r="BL117" s="370" t="str">
        <f>IF(AM117="","",SUM(Labour!$FP127:$FR127))</f>
        <v/>
      </c>
      <c r="BM117" s="370" t="str">
        <f>IF(AM117="","",SUM(Labour!$FV127:$FX127))</f>
        <v/>
      </c>
      <c r="BN117" s="370" t="str">
        <f>IF(AM117="","",SUM(Labour!$GB127:$GD127))</f>
        <v/>
      </c>
      <c r="BO117" s="370" t="str">
        <f>IF(AM117="","",SUM(Labour!$GH127:$GJ127))</f>
        <v/>
      </c>
      <c r="BP117" s="370" t="str">
        <f>IF(AM117="","",SUM(Labour!$GN127:$GP127))</f>
        <v/>
      </c>
      <c r="BQ117" s="370" t="str">
        <f>IF(AM117="","",SUM(Labour!$GT127:$GV127))</f>
        <v/>
      </c>
      <c r="BR117" s="370" t="str">
        <f>IF(AM117="","",SUM(Labour!$GZ127:$HB127))</f>
        <v/>
      </c>
    </row>
    <row r="118" spans="1:70" x14ac:dyDescent="0.25">
      <c r="A118" s="352">
        <f t="shared" si="33"/>
        <v>1</v>
      </c>
      <c r="B118" s="315">
        <f>IF(ISTEXT(AK118),MAXA(B$7:B117)+1,0)</f>
        <v>0</v>
      </c>
      <c r="C118" s="315">
        <f>IF(AS118&gt;0,MAXA(C$7:C117)+1,0)</f>
        <v>111</v>
      </c>
      <c r="D118" s="315">
        <f>IF(AT118&gt;0,MAXA(D$7:D117)+1,0)</f>
        <v>111</v>
      </c>
      <c r="E118" s="315">
        <f>IF(AU118&gt;0,MAXA(E$7:E117)+1,0)</f>
        <v>111</v>
      </c>
      <c r="F118" s="315">
        <f>IF(AV118&gt;0,MAXA(F$7:F117)+1,0)</f>
        <v>111</v>
      </c>
      <c r="G118" s="315">
        <f>IF(AW118&gt;0,MAXA(G$7:G117)+1,0)</f>
        <v>111</v>
      </c>
      <c r="H118" s="315">
        <f>IF(AX118&gt;0,MAXA(H$7:H117)+1,0)</f>
        <v>111</v>
      </c>
      <c r="I118" s="315">
        <f>IF(AY118&gt;0,MAXA(I$7:I117)+1,0)</f>
        <v>111</v>
      </c>
      <c r="J118" s="315">
        <f>IF(AZ118&gt;0,MAXA(J$7:J117)+1,0)</f>
        <v>111</v>
      </c>
      <c r="K118" s="315">
        <f>IF(BA118&gt;0,MAXA(K$7:K117)+1,0)</f>
        <v>111</v>
      </c>
      <c r="L118" s="315">
        <f>IF(BB118&gt;0,MAXA(L$7:L117)+1,0)</f>
        <v>111</v>
      </c>
      <c r="M118" s="315">
        <f>IF(BC118&gt;0,MAXA(M$7:M117)+1,0)</f>
        <v>111</v>
      </c>
      <c r="N118" s="315">
        <f>IF(BD118&gt;0,MAXA(N$7:N117)+1,0)</f>
        <v>111</v>
      </c>
      <c r="O118" s="315">
        <f>IF(BE118&gt;0,MAXA(O$7:O117)+1,0)</f>
        <v>111</v>
      </c>
      <c r="P118" s="315">
        <f>IF(BF118&gt;0,MAXA(P$7:P117)+1,0)</f>
        <v>111</v>
      </c>
      <c r="Q118" s="315">
        <f>IF(BG118&gt;0,MAXA(Q$7:Q117)+1,0)</f>
        <v>111</v>
      </c>
      <c r="R118" s="315">
        <f>IF(BH118&gt;0,MAXA(R$7:R117)+1,0)</f>
        <v>111</v>
      </c>
      <c r="S118" s="315">
        <f>IF(BI118&gt;0,MAXA(S$7:S117)+1,0)</f>
        <v>111</v>
      </c>
      <c r="T118" s="315">
        <f>IF(BJ118&gt;0,MAXA(T$7:T117)+1,0)</f>
        <v>111</v>
      </c>
      <c r="U118" s="315">
        <f>IF(BK118&gt;0,MAXA(U$7:U117)+1,0)</f>
        <v>111</v>
      </c>
      <c r="V118" s="315">
        <f>IF(BL118&gt;0,MAXA(V$7:V117)+1,0)</f>
        <v>111</v>
      </c>
      <c r="W118" s="315">
        <f>IF(BM118&gt;0,MAXA(W$7:W117)+1,0)</f>
        <v>111</v>
      </c>
      <c r="X118" s="315">
        <f>IF(BN118&gt;0,MAXA(X$7:X117)+1,0)</f>
        <v>111</v>
      </c>
      <c r="Y118" s="315">
        <f>IF(BO118&gt;0,MAXA(Y$7:Y117)+1,0)</f>
        <v>111</v>
      </c>
      <c r="Z118" s="315">
        <f>IF(BP118&gt;0,MAXA(Z$7:Z117)+1,0)</f>
        <v>111</v>
      </c>
      <c r="AA118" s="315">
        <f>IF(BQ118&gt;0,MAXA(AA$7:AA117)+1,0)</f>
        <v>111</v>
      </c>
      <c r="AB118" s="315">
        <f>IF(BR118&gt;0,MAXA(AB$7:AB117)+1,0)</f>
        <v>111</v>
      </c>
      <c r="AC118" s="315">
        <f t="shared" si="34"/>
        <v>1</v>
      </c>
      <c r="AD118" s="315">
        <f t="shared" si="35"/>
        <v>1</v>
      </c>
      <c r="AE118" s="352">
        <f t="shared" si="36"/>
        <v>1</v>
      </c>
      <c r="AF118" s="352">
        <f t="shared" si="37"/>
        <v>0</v>
      </c>
      <c r="AG118" s="352">
        <f>IF(AND(B118&gt;0,AH118=0),COUNTIF(AI$7:AI118,AO118),SUM(AH$7:AH118))</f>
        <v>1</v>
      </c>
      <c r="AH118" s="352">
        <f t="shared" si="38"/>
        <v>0</v>
      </c>
      <c r="AI118" s="352">
        <f t="shared" si="39"/>
        <v>0</v>
      </c>
      <c r="AJ118" s="315">
        <f t="shared" si="32"/>
        <v>112</v>
      </c>
      <c r="AK118" s="364"/>
      <c r="AL118" s="365">
        <f t="shared" si="40"/>
        <v>0</v>
      </c>
      <c r="AM118" s="366" t="str">
        <f>IF(Labour!AY128="","",Labour!AY128)</f>
        <v/>
      </c>
      <c r="AN118" s="372"/>
      <c r="AO118" s="358"/>
      <c r="AP118" s="359"/>
      <c r="AQ118" s="373"/>
      <c r="AR118" s="371"/>
      <c r="AS118" s="370" t="str">
        <f>IF(AM118="","",SUM(Labour!$BF128:$BH128))</f>
        <v/>
      </c>
      <c r="AT118" s="370" t="str">
        <f>IF(AM118="","",SUM(Labour!$BL128:$BN128))</f>
        <v/>
      </c>
      <c r="AU118" s="370" t="str">
        <f>IF(AM118="","",SUM(Labour!$BR128:$BT128))</f>
        <v/>
      </c>
      <c r="AV118" s="370" t="str">
        <f>IF(AM118="","",SUM(Labour!$BR128:$BT128))</f>
        <v/>
      </c>
      <c r="AW118" s="370" t="str">
        <f>IF(AM118="","",SUM(Labour!$CD128:$CF128))</f>
        <v/>
      </c>
      <c r="AX118" s="370" t="str">
        <f>IF(AM118="","",SUM(Labour!$CJ128:$CL128))</f>
        <v/>
      </c>
      <c r="AY118" s="370" t="str">
        <f>IF(AM118="","",SUM(Labour!$CP128:$CR128))</f>
        <v/>
      </c>
      <c r="AZ118" s="370" t="str">
        <f>IF(AM118="","",SUM(Labour!$CV128:$CX128))</f>
        <v/>
      </c>
      <c r="BA118" s="370" t="str">
        <f>IF(AM118="","",SUM(Labour!$DB128:$DD128))</f>
        <v/>
      </c>
      <c r="BB118" s="370" t="str">
        <f>IF(AM118="","",SUM(Labour!$DH128:$DJ128))</f>
        <v/>
      </c>
      <c r="BC118" s="370" t="str">
        <f>IF(AM118="","",SUM(Labour!$DN128:$DP128))</f>
        <v/>
      </c>
      <c r="BD118" s="370" t="str">
        <f>IF(AM118="","",SUM(Labour!$DT128:$DV128))</f>
        <v/>
      </c>
      <c r="BE118" s="370" t="str">
        <f>IF(AM118="","",SUM(Labour!$DZ128:$EB128))</f>
        <v/>
      </c>
      <c r="BF118" s="370" t="str">
        <f>IF(AM118="","",SUM(Labour!$EF128:$EH128))</f>
        <v/>
      </c>
      <c r="BG118" s="370" t="str">
        <f>IF(AM118="","",SUM(Labour!$EL128:$EN128))</f>
        <v/>
      </c>
      <c r="BH118" s="370" t="str">
        <f>IF(AM118="","",SUM(Labour!$ER128:$ET128))</f>
        <v/>
      </c>
      <c r="BI118" s="370" t="str">
        <f>IF(AM118="","",SUM(Labour!$EX128:$EZ128))</f>
        <v/>
      </c>
      <c r="BJ118" s="370" t="str">
        <f>IF(AM118="","",SUM(Labour!$FD128:$FF128))</f>
        <v/>
      </c>
      <c r="BK118" s="370" t="str">
        <f>IF(AM118="","",SUM(Labour!$FJ128:$FL128))</f>
        <v/>
      </c>
      <c r="BL118" s="370" t="str">
        <f>IF(AM118="","",SUM(Labour!$FP128:$FR128))</f>
        <v/>
      </c>
      <c r="BM118" s="370" t="str">
        <f>IF(AM118="","",SUM(Labour!$FV128:$FX128))</f>
        <v/>
      </c>
      <c r="BN118" s="370" t="str">
        <f>IF(AM118="","",SUM(Labour!$GB128:$GD128))</f>
        <v/>
      </c>
      <c r="BO118" s="370" t="str">
        <f>IF(AM118="","",SUM(Labour!$GH128:$GJ128))</f>
        <v/>
      </c>
      <c r="BP118" s="370" t="str">
        <f>IF(AM118="","",SUM(Labour!$GN128:$GP128))</f>
        <v/>
      </c>
      <c r="BQ118" s="370" t="str">
        <f>IF(AM118="","",SUM(Labour!$GT128:$GV128))</f>
        <v/>
      </c>
      <c r="BR118" s="370" t="str">
        <f>IF(AM118="","",SUM(Labour!$GZ128:$HB128))</f>
        <v/>
      </c>
    </row>
    <row r="119" spans="1:70" x14ac:dyDescent="0.25">
      <c r="A119" s="352">
        <f t="shared" si="33"/>
        <v>1</v>
      </c>
      <c r="B119" s="315">
        <f>IF(ISTEXT(AK119),MAXA(B$7:B118)+1,0)</f>
        <v>0</v>
      </c>
      <c r="C119" s="315">
        <f>IF(AS119&gt;0,MAXA(C$7:C118)+1,0)</f>
        <v>112</v>
      </c>
      <c r="D119" s="315">
        <f>IF(AT119&gt;0,MAXA(D$7:D118)+1,0)</f>
        <v>112</v>
      </c>
      <c r="E119" s="315">
        <f>IF(AU119&gt;0,MAXA(E$7:E118)+1,0)</f>
        <v>112</v>
      </c>
      <c r="F119" s="315">
        <f>IF(AV119&gt;0,MAXA(F$7:F118)+1,0)</f>
        <v>112</v>
      </c>
      <c r="G119" s="315">
        <f>IF(AW119&gt;0,MAXA(G$7:G118)+1,0)</f>
        <v>112</v>
      </c>
      <c r="H119" s="315">
        <f>IF(AX119&gt;0,MAXA(H$7:H118)+1,0)</f>
        <v>112</v>
      </c>
      <c r="I119" s="315">
        <f>IF(AY119&gt;0,MAXA(I$7:I118)+1,0)</f>
        <v>112</v>
      </c>
      <c r="J119" s="315">
        <f>IF(AZ119&gt;0,MAXA(J$7:J118)+1,0)</f>
        <v>112</v>
      </c>
      <c r="K119" s="315">
        <f>IF(BA119&gt;0,MAXA(K$7:K118)+1,0)</f>
        <v>112</v>
      </c>
      <c r="L119" s="315">
        <f>IF(BB119&gt;0,MAXA(L$7:L118)+1,0)</f>
        <v>112</v>
      </c>
      <c r="M119" s="315">
        <f>IF(BC119&gt;0,MAXA(M$7:M118)+1,0)</f>
        <v>112</v>
      </c>
      <c r="N119" s="315">
        <f>IF(BD119&gt;0,MAXA(N$7:N118)+1,0)</f>
        <v>112</v>
      </c>
      <c r="O119" s="315">
        <f>IF(BE119&gt;0,MAXA(O$7:O118)+1,0)</f>
        <v>112</v>
      </c>
      <c r="P119" s="315">
        <f>IF(BF119&gt;0,MAXA(P$7:P118)+1,0)</f>
        <v>112</v>
      </c>
      <c r="Q119" s="315">
        <f>IF(BG119&gt;0,MAXA(Q$7:Q118)+1,0)</f>
        <v>112</v>
      </c>
      <c r="R119" s="315">
        <f>IF(BH119&gt;0,MAXA(R$7:R118)+1,0)</f>
        <v>112</v>
      </c>
      <c r="S119" s="315">
        <f>IF(BI119&gt;0,MAXA(S$7:S118)+1,0)</f>
        <v>112</v>
      </c>
      <c r="T119" s="315">
        <f>IF(BJ119&gt;0,MAXA(T$7:T118)+1,0)</f>
        <v>112</v>
      </c>
      <c r="U119" s="315">
        <f>IF(BK119&gt;0,MAXA(U$7:U118)+1,0)</f>
        <v>112</v>
      </c>
      <c r="V119" s="315">
        <f>IF(BL119&gt;0,MAXA(V$7:V118)+1,0)</f>
        <v>112</v>
      </c>
      <c r="W119" s="315">
        <f>IF(BM119&gt;0,MAXA(W$7:W118)+1,0)</f>
        <v>112</v>
      </c>
      <c r="X119" s="315">
        <f>IF(BN119&gt;0,MAXA(X$7:X118)+1,0)</f>
        <v>112</v>
      </c>
      <c r="Y119" s="315">
        <f>IF(BO119&gt;0,MAXA(Y$7:Y118)+1,0)</f>
        <v>112</v>
      </c>
      <c r="Z119" s="315">
        <f>IF(BP119&gt;0,MAXA(Z$7:Z118)+1,0)</f>
        <v>112</v>
      </c>
      <c r="AA119" s="315">
        <f>IF(BQ119&gt;0,MAXA(AA$7:AA118)+1,0)</f>
        <v>112</v>
      </c>
      <c r="AB119" s="315">
        <f>IF(BR119&gt;0,MAXA(AB$7:AB118)+1,0)</f>
        <v>112</v>
      </c>
      <c r="AC119" s="315">
        <f t="shared" si="34"/>
        <v>1</v>
      </c>
      <c r="AD119" s="315">
        <f t="shared" si="35"/>
        <v>1</v>
      </c>
      <c r="AE119" s="352">
        <f t="shared" si="36"/>
        <v>1</v>
      </c>
      <c r="AF119" s="352">
        <f t="shared" si="37"/>
        <v>0</v>
      </c>
      <c r="AG119" s="352">
        <f>IF(AND(B119&gt;0,AH119=0),COUNTIF(AI$7:AI119,AO119),SUM(AH$7:AH119))</f>
        <v>1</v>
      </c>
      <c r="AH119" s="352">
        <f t="shared" si="38"/>
        <v>0</v>
      </c>
      <c r="AI119" s="352">
        <f t="shared" si="39"/>
        <v>0</v>
      </c>
      <c r="AJ119" s="315">
        <f t="shared" si="32"/>
        <v>113</v>
      </c>
      <c r="AK119" s="364"/>
      <c r="AL119" s="365">
        <f t="shared" si="40"/>
        <v>0</v>
      </c>
      <c r="AM119" s="366" t="str">
        <f>IF(Labour!AY129="","",Labour!AY129)</f>
        <v/>
      </c>
      <c r="AN119" s="372"/>
      <c r="AO119" s="358"/>
      <c r="AP119" s="359"/>
      <c r="AQ119" s="373"/>
      <c r="AR119" s="371"/>
      <c r="AS119" s="370" t="str">
        <f>IF(AM119="","",SUM(Labour!$BF129:$BH129))</f>
        <v/>
      </c>
      <c r="AT119" s="370" t="str">
        <f>IF(AM119="","",SUM(Labour!$BL129:$BN129))</f>
        <v/>
      </c>
      <c r="AU119" s="370" t="str">
        <f>IF(AM119="","",SUM(Labour!$BR129:$BT129))</f>
        <v/>
      </c>
      <c r="AV119" s="370" t="str">
        <f>IF(AM119="","",SUM(Labour!$BR129:$BT129))</f>
        <v/>
      </c>
      <c r="AW119" s="370" t="str">
        <f>IF(AM119="","",SUM(Labour!$CD129:$CF129))</f>
        <v/>
      </c>
      <c r="AX119" s="370" t="str">
        <f>IF(AM119="","",SUM(Labour!$CJ129:$CL129))</f>
        <v/>
      </c>
      <c r="AY119" s="370" t="str">
        <f>IF(AM119="","",SUM(Labour!$CP129:$CR129))</f>
        <v/>
      </c>
      <c r="AZ119" s="370" t="str">
        <f>IF(AM119="","",SUM(Labour!$CV129:$CX129))</f>
        <v/>
      </c>
      <c r="BA119" s="370" t="str">
        <f>IF(AM119="","",SUM(Labour!$DB129:$DD129))</f>
        <v/>
      </c>
      <c r="BB119" s="370" t="str">
        <f>IF(AM119="","",SUM(Labour!$DH129:$DJ129))</f>
        <v/>
      </c>
      <c r="BC119" s="370" t="str">
        <f>IF(AM119="","",SUM(Labour!$DN129:$DP129))</f>
        <v/>
      </c>
      <c r="BD119" s="370" t="str">
        <f>IF(AM119="","",SUM(Labour!$DT129:$DV129))</f>
        <v/>
      </c>
      <c r="BE119" s="370" t="str">
        <f>IF(AM119="","",SUM(Labour!$DZ129:$EB129))</f>
        <v/>
      </c>
      <c r="BF119" s="370" t="str">
        <f>IF(AM119="","",SUM(Labour!$EF129:$EH129))</f>
        <v/>
      </c>
      <c r="BG119" s="370" t="str">
        <f>IF(AM119="","",SUM(Labour!$EL129:$EN129))</f>
        <v/>
      </c>
      <c r="BH119" s="370" t="str">
        <f>IF(AM119="","",SUM(Labour!$ER129:$ET129))</f>
        <v/>
      </c>
      <c r="BI119" s="370" t="str">
        <f>IF(AM119="","",SUM(Labour!$EX129:$EZ129))</f>
        <v/>
      </c>
      <c r="BJ119" s="370" t="str">
        <f>IF(AM119="","",SUM(Labour!$FD129:$FF129))</f>
        <v/>
      </c>
      <c r="BK119" s="370" t="str">
        <f>IF(AM119="","",SUM(Labour!$FJ129:$FL129))</f>
        <v/>
      </c>
      <c r="BL119" s="370" t="str">
        <f>IF(AM119="","",SUM(Labour!$FP129:$FR129))</f>
        <v/>
      </c>
      <c r="BM119" s="370" t="str">
        <f>IF(AM119="","",SUM(Labour!$FV129:$FX129))</f>
        <v/>
      </c>
      <c r="BN119" s="370" t="str">
        <f>IF(AM119="","",SUM(Labour!$GB129:$GD129))</f>
        <v/>
      </c>
      <c r="BO119" s="370" t="str">
        <f>IF(AM119="","",SUM(Labour!$GH129:$GJ129))</f>
        <v/>
      </c>
      <c r="BP119" s="370" t="str">
        <f>IF(AM119="","",SUM(Labour!$GN129:$GP129))</f>
        <v/>
      </c>
      <c r="BQ119" s="370" t="str">
        <f>IF(AM119="","",SUM(Labour!$GT129:$GV129))</f>
        <v/>
      </c>
      <c r="BR119" s="370" t="str">
        <f>IF(AM119="","",SUM(Labour!$GZ129:$HB129))</f>
        <v/>
      </c>
    </row>
    <row r="120" spans="1:70" x14ac:dyDescent="0.25">
      <c r="A120" s="352">
        <f t="shared" si="33"/>
        <v>1</v>
      </c>
      <c r="B120" s="315">
        <f>IF(ISTEXT(AK120),MAXA(B$7:B119)+1,0)</f>
        <v>0</v>
      </c>
      <c r="C120" s="315">
        <f>IF(AS120&gt;0,MAXA(C$7:C119)+1,0)</f>
        <v>113</v>
      </c>
      <c r="D120" s="315">
        <f>IF(AT120&gt;0,MAXA(D$7:D119)+1,0)</f>
        <v>113</v>
      </c>
      <c r="E120" s="315">
        <f>IF(AU120&gt;0,MAXA(E$7:E119)+1,0)</f>
        <v>113</v>
      </c>
      <c r="F120" s="315">
        <f>IF(AV120&gt;0,MAXA(F$7:F119)+1,0)</f>
        <v>113</v>
      </c>
      <c r="G120" s="315">
        <f>IF(AW120&gt;0,MAXA(G$7:G119)+1,0)</f>
        <v>113</v>
      </c>
      <c r="H120" s="315">
        <f>IF(AX120&gt;0,MAXA(H$7:H119)+1,0)</f>
        <v>113</v>
      </c>
      <c r="I120" s="315">
        <f>IF(AY120&gt;0,MAXA(I$7:I119)+1,0)</f>
        <v>113</v>
      </c>
      <c r="J120" s="315">
        <f>IF(AZ120&gt;0,MAXA(J$7:J119)+1,0)</f>
        <v>113</v>
      </c>
      <c r="K120" s="315">
        <f>IF(BA120&gt;0,MAXA(K$7:K119)+1,0)</f>
        <v>113</v>
      </c>
      <c r="L120" s="315">
        <f>IF(BB120&gt;0,MAXA(L$7:L119)+1,0)</f>
        <v>113</v>
      </c>
      <c r="M120" s="315">
        <f>IF(BC120&gt;0,MAXA(M$7:M119)+1,0)</f>
        <v>113</v>
      </c>
      <c r="N120" s="315">
        <f>IF(BD120&gt;0,MAXA(N$7:N119)+1,0)</f>
        <v>113</v>
      </c>
      <c r="O120" s="315">
        <f>IF(BE120&gt;0,MAXA(O$7:O119)+1,0)</f>
        <v>113</v>
      </c>
      <c r="P120" s="315">
        <f>IF(BF120&gt;0,MAXA(P$7:P119)+1,0)</f>
        <v>113</v>
      </c>
      <c r="Q120" s="315">
        <f>IF(BG120&gt;0,MAXA(Q$7:Q119)+1,0)</f>
        <v>113</v>
      </c>
      <c r="R120" s="315">
        <f>IF(BH120&gt;0,MAXA(R$7:R119)+1,0)</f>
        <v>113</v>
      </c>
      <c r="S120" s="315">
        <f>IF(BI120&gt;0,MAXA(S$7:S119)+1,0)</f>
        <v>113</v>
      </c>
      <c r="T120" s="315">
        <f>IF(BJ120&gt;0,MAXA(T$7:T119)+1,0)</f>
        <v>113</v>
      </c>
      <c r="U120" s="315">
        <f>IF(BK120&gt;0,MAXA(U$7:U119)+1,0)</f>
        <v>113</v>
      </c>
      <c r="V120" s="315">
        <f>IF(BL120&gt;0,MAXA(V$7:V119)+1,0)</f>
        <v>113</v>
      </c>
      <c r="W120" s="315">
        <f>IF(BM120&gt;0,MAXA(W$7:W119)+1,0)</f>
        <v>113</v>
      </c>
      <c r="X120" s="315">
        <f>IF(BN120&gt;0,MAXA(X$7:X119)+1,0)</f>
        <v>113</v>
      </c>
      <c r="Y120" s="315">
        <f>IF(BO120&gt;0,MAXA(Y$7:Y119)+1,0)</f>
        <v>113</v>
      </c>
      <c r="Z120" s="315">
        <f>IF(BP120&gt;0,MAXA(Z$7:Z119)+1,0)</f>
        <v>113</v>
      </c>
      <c r="AA120" s="315">
        <f>IF(BQ120&gt;0,MAXA(AA$7:AA119)+1,0)</f>
        <v>113</v>
      </c>
      <c r="AB120" s="315">
        <f>IF(BR120&gt;0,MAXA(AB$7:AB119)+1,0)</f>
        <v>113</v>
      </c>
      <c r="AC120" s="315">
        <f t="shared" si="34"/>
        <v>1</v>
      </c>
      <c r="AD120" s="315">
        <f t="shared" si="35"/>
        <v>1</v>
      </c>
      <c r="AE120" s="352">
        <f t="shared" si="36"/>
        <v>1</v>
      </c>
      <c r="AF120" s="352">
        <f t="shared" si="37"/>
        <v>0</v>
      </c>
      <c r="AG120" s="352">
        <f>IF(AND(B120&gt;0,AH120=0),COUNTIF(AI$7:AI120,AO120),SUM(AH$7:AH120))</f>
        <v>1</v>
      </c>
      <c r="AH120" s="352">
        <f t="shared" si="38"/>
        <v>0</v>
      </c>
      <c r="AI120" s="352">
        <f t="shared" si="39"/>
        <v>0</v>
      </c>
      <c r="AJ120" s="315">
        <f t="shared" si="32"/>
        <v>114</v>
      </c>
      <c r="AK120" s="364"/>
      <c r="AL120" s="365">
        <f t="shared" si="40"/>
        <v>0</v>
      </c>
      <c r="AM120" s="366" t="str">
        <f>IF(Labour!AY130="","",Labour!AY130)</f>
        <v/>
      </c>
      <c r="AN120" s="372"/>
      <c r="AO120" s="358"/>
      <c r="AP120" s="359"/>
      <c r="AQ120" s="373"/>
      <c r="AR120" s="371"/>
      <c r="AS120" s="370" t="str">
        <f>IF(AM120="","",SUM(Labour!$BF130:$BH130))</f>
        <v/>
      </c>
      <c r="AT120" s="370" t="str">
        <f>IF(AM120="","",SUM(Labour!$BL130:$BN130))</f>
        <v/>
      </c>
      <c r="AU120" s="370" t="str">
        <f>IF(AM120="","",SUM(Labour!$BR130:$BT130))</f>
        <v/>
      </c>
      <c r="AV120" s="370" t="str">
        <f>IF(AM120="","",SUM(Labour!$BR130:$BT130))</f>
        <v/>
      </c>
      <c r="AW120" s="370" t="str">
        <f>IF(AM120="","",SUM(Labour!$CD130:$CF130))</f>
        <v/>
      </c>
      <c r="AX120" s="370" t="str">
        <f>IF(AM120="","",SUM(Labour!$CJ130:$CL130))</f>
        <v/>
      </c>
      <c r="AY120" s="370" t="str">
        <f>IF(AM120="","",SUM(Labour!$CP130:$CR130))</f>
        <v/>
      </c>
      <c r="AZ120" s="370" t="str">
        <f>IF(AM120="","",SUM(Labour!$CV130:$CX130))</f>
        <v/>
      </c>
      <c r="BA120" s="370" t="str">
        <f>IF(AM120="","",SUM(Labour!$DB130:$DD130))</f>
        <v/>
      </c>
      <c r="BB120" s="370" t="str">
        <f>IF(AM120="","",SUM(Labour!$DH130:$DJ130))</f>
        <v/>
      </c>
      <c r="BC120" s="370" t="str">
        <f>IF(AM120="","",SUM(Labour!$DN130:$DP130))</f>
        <v/>
      </c>
      <c r="BD120" s="370" t="str">
        <f>IF(AM120="","",SUM(Labour!$DT130:$DV130))</f>
        <v/>
      </c>
      <c r="BE120" s="370" t="str">
        <f>IF(AM120="","",SUM(Labour!$DZ130:$EB130))</f>
        <v/>
      </c>
      <c r="BF120" s="370" t="str">
        <f>IF(AM120="","",SUM(Labour!$EF130:$EH130))</f>
        <v/>
      </c>
      <c r="BG120" s="370" t="str">
        <f>IF(AM120="","",SUM(Labour!$EL130:$EN130))</f>
        <v/>
      </c>
      <c r="BH120" s="370" t="str">
        <f>IF(AM120="","",SUM(Labour!$ER130:$ET130))</f>
        <v/>
      </c>
      <c r="BI120" s="370" t="str">
        <f>IF(AM120="","",SUM(Labour!$EX130:$EZ130))</f>
        <v/>
      </c>
      <c r="BJ120" s="370" t="str">
        <f>IF(AM120="","",SUM(Labour!$FD130:$FF130))</f>
        <v/>
      </c>
      <c r="BK120" s="370" t="str">
        <f>IF(AM120="","",SUM(Labour!$FJ130:$FL130))</f>
        <v/>
      </c>
      <c r="BL120" s="370" t="str">
        <f>IF(AM120="","",SUM(Labour!$FP130:$FR130))</f>
        <v/>
      </c>
      <c r="BM120" s="370" t="str">
        <f>IF(AM120="","",SUM(Labour!$FV130:$FX130))</f>
        <v/>
      </c>
      <c r="BN120" s="370" t="str">
        <f>IF(AM120="","",SUM(Labour!$GB130:$GD130))</f>
        <v/>
      </c>
      <c r="BO120" s="370" t="str">
        <f>IF(AM120="","",SUM(Labour!$GH130:$GJ130))</f>
        <v/>
      </c>
      <c r="BP120" s="370" t="str">
        <f>IF(AM120="","",SUM(Labour!$GN130:$GP130))</f>
        <v/>
      </c>
      <c r="BQ120" s="370" t="str">
        <f>IF(AM120="","",SUM(Labour!$GT130:$GV130))</f>
        <v/>
      </c>
      <c r="BR120" s="370" t="str">
        <f>IF(AM120="","",SUM(Labour!$GZ130:$HB130))</f>
        <v/>
      </c>
    </row>
    <row r="121" spans="1:70" x14ac:dyDescent="0.25">
      <c r="A121" s="352">
        <f t="shared" si="33"/>
        <v>1</v>
      </c>
      <c r="B121" s="315">
        <f>IF(ISTEXT(AK121),MAXA(B$7:B120)+1,0)</f>
        <v>0</v>
      </c>
      <c r="C121" s="315">
        <f>IF(AS121&gt;0,MAXA(C$7:C120)+1,0)</f>
        <v>114</v>
      </c>
      <c r="D121" s="315">
        <f>IF(AT121&gt;0,MAXA(D$7:D120)+1,0)</f>
        <v>114</v>
      </c>
      <c r="E121" s="315">
        <f>IF(AU121&gt;0,MAXA(E$7:E120)+1,0)</f>
        <v>114</v>
      </c>
      <c r="F121" s="315">
        <f>IF(AV121&gt;0,MAXA(F$7:F120)+1,0)</f>
        <v>114</v>
      </c>
      <c r="G121" s="315">
        <f>IF(AW121&gt;0,MAXA(G$7:G120)+1,0)</f>
        <v>114</v>
      </c>
      <c r="H121" s="315">
        <f>IF(AX121&gt;0,MAXA(H$7:H120)+1,0)</f>
        <v>114</v>
      </c>
      <c r="I121" s="315">
        <f>IF(AY121&gt;0,MAXA(I$7:I120)+1,0)</f>
        <v>114</v>
      </c>
      <c r="J121" s="315">
        <f>IF(AZ121&gt;0,MAXA(J$7:J120)+1,0)</f>
        <v>114</v>
      </c>
      <c r="K121" s="315">
        <f>IF(BA121&gt;0,MAXA(K$7:K120)+1,0)</f>
        <v>114</v>
      </c>
      <c r="L121" s="315">
        <f>IF(BB121&gt;0,MAXA(L$7:L120)+1,0)</f>
        <v>114</v>
      </c>
      <c r="M121" s="315">
        <f>IF(BC121&gt;0,MAXA(M$7:M120)+1,0)</f>
        <v>114</v>
      </c>
      <c r="N121" s="315">
        <f>IF(BD121&gt;0,MAXA(N$7:N120)+1,0)</f>
        <v>114</v>
      </c>
      <c r="O121" s="315">
        <f>IF(BE121&gt;0,MAXA(O$7:O120)+1,0)</f>
        <v>114</v>
      </c>
      <c r="P121" s="315">
        <f>IF(BF121&gt;0,MAXA(P$7:P120)+1,0)</f>
        <v>114</v>
      </c>
      <c r="Q121" s="315">
        <f>IF(BG121&gt;0,MAXA(Q$7:Q120)+1,0)</f>
        <v>114</v>
      </c>
      <c r="R121" s="315">
        <f>IF(BH121&gt;0,MAXA(R$7:R120)+1,0)</f>
        <v>114</v>
      </c>
      <c r="S121" s="315">
        <f>IF(BI121&gt;0,MAXA(S$7:S120)+1,0)</f>
        <v>114</v>
      </c>
      <c r="T121" s="315">
        <f>IF(BJ121&gt;0,MAXA(T$7:T120)+1,0)</f>
        <v>114</v>
      </c>
      <c r="U121" s="315">
        <f>IF(BK121&gt;0,MAXA(U$7:U120)+1,0)</f>
        <v>114</v>
      </c>
      <c r="V121" s="315">
        <f>IF(BL121&gt;0,MAXA(V$7:V120)+1,0)</f>
        <v>114</v>
      </c>
      <c r="W121" s="315">
        <f>IF(BM121&gt;0,MAXA(W$7:W120)+1,0)</f>
        <v>114</v>
      </c>
      <c r="X121" s="315">
        <f>IF(BN121&gt;0,MAXA(X$7:X120)+1,0)</f>
        <v>114</v>
      </c>
      <c r="Y121" s="315">
        <f>IF(BO121&gt;0,MAXA(Y$7:Y120)+1,0)</f>
        <v>114</v>
      </c>
      <c r="Z121" s="315">
        <f>IF(BP121&gt;0,MAXA(Z$7:Z120)+1,0)</f>
        <v>114</v>
      </c>
      <c r="AA121" s="315">
        <f>IF(BQ121&gt;0,MAXA(AA$7:AA120)+1,0)</f>
        <v>114</v>
      </c>
      <c r="AB121" s="315">
        <f>IF(BR121&gt;0,MAXA(AB$7:AB120)+1,0)</f>
        <v>114</v>
      </c>
      <c r="AC121" s="315">
        <f t="shared" si="34"/>
        <v>1</v>
      </c>
      <c r="AD121" s="315">
        <f t="shared" si="35"/>
        <v>1</v>
      </c>
      <c r="AE121" s="352">
        <f t="shared" si="36"/>
        <v>1</v>
      </c>
      <c r="AF121" s="352">
        <f t="shared" si="37"/>
        <v>0</v>
      </c>
      <c r="AG121" s="352">
        <f>IF(AND(B121&gt;0,AH121=0),COUNTIF(AI$7:AI121,AO121),SUM(AH$7:AH121))</f>
        <v>1</v>
      </c>
      <c r="AH121" s="352">
        <f t="shared" si="38"/>
        <v>0</v>
      </c>
      <c r="AI121" s="352">
        <f t="shared" si="39"/>
        <v>0</v>
      </c>
      <c r="AJ121" s="315">
        <f t="shared" si="32"/>
        <v>115</v>
      </c>
      <c r="AK121" s="364"/>
      <c r="AL121" s="365">
        <f t="shared" si="40"/>
        <v>0</v>
      </c>
      <c r="AM121" s="366" t="str">
        <f>IF(Labour!AY131="","",Labour!AY131)</f>
        <v/>
      </c>
      <c r="AN121" s="372"/>
      <c r="AO121" s="358"/>
      <c r="AP121" s="359"/>
      <c r="AQ121" s="373"/>
      <c r="AR121" s="371"/>
      <c r="AS121" s="370" t="str">
        <f>IF(AM121="","",SUM(Labour!$BF131:$BH131))</f>
        <v/>
      </c>
      <c r="AT121" s="370" t="str">
        <f>IF(AM121="","",SUM(Labour!$BL131:$BN131))</f>
        <v/>
      </c>
      <c r="AU121" s="370" t="str">
        <f>IF(AM121="","",SUM(Labour!$BR131:$BT131))</f>
        <v/>
      </c>
      <c r="AV121" s="370" t="str">
        <f>IF(AM121="","",SUM(Labour!$BR131:$BT131))</f>
        <v/>
      </c>
      <c r="AW121" s="370" t="str">
        <f>IF(AM121="","",SUM(Labour!$CD131:$CF131))</f>
        <v/>
      </c>
      <c r="AX121" s="370" t="str">
        <f>IF(AM121="","",SUM(Labour!$CJ131:$CL131))</f>
        <v/>
      </c>
      <c r="AY121" s="370" t="str">
        <f>IF(AM121="","",SUM(Labour!$CP131:$CR131))</f>
        <v/>
      </c>
      <c r="AZ121" s="370" t="str">
        <f>IF(AM121="","",SUM(Labour!$CV131:$CX131))</f>
        <v/>
      </c>
      <c r="BA121" s="370" t="str">
        <f>IF(AM121="","",SUM(Labour!$DB131:$DD131))</f>
        <v/>
      </c>
      <c r="BB121" s="370" t="str">
        <f>IF(AM121="","",SUM(Labour!$DH131:$DJ131))</f>
        <v/>
      </c>
      <c r="BC121" s="370" t="str">
        <f>IF(AM121="","",SUM(Labour!$DN131:$DP131))</f>
        <v/>
      </c>
      <c r="BD121" s="370" t="str">
        <f>IF(AM121="","",SUM(Labour!$DT131:$DV131))</f>
        <v/>
      </c>
      <c r="BE121" s="370" t="str">
        <f>IF(AM121="","",SUM(Labour!$DZ131:$EB131))</f>
        <v/>
      </c>
      <c r="BF121" s="370" t="str">
        <f>IF(AM121="","",SUM(Labour!$EF131:$EH131))</f>
        <v/>
      </c>
      <c r="BG121" s="370" t="str">
        <f>IF(AM121="","",SUM(Labour!$EL131:$EN131))</f>
        <v/>
      </c>
      <c r="BH121" s="370" t="str">
        <f>IF(AM121="","",SUM(Labour!$ER131:$ET131))</f>
        <v/>
      </c>
      <c r="BI121" s="370" t="str">
        <f>IF(AM121="","",SUM(Labour!$EX131:$EZ131))</f>
        <v/>
      </c>
      <c r="BJ121" s="370" t="str">
        <f>IF(AM121="","",SUM(Labour!$FD131:$FF131))</f>
        <v/>
      </c>
      <c r="BK121" s="370" t="str">
        <f>IF(AM121="","",SUM(Labour!$FJ131:$FL131))</f>
        <v/>
      </c>
      <c r="BL121" s="370" t="str">
        <f>IF(AM121="","",SUM(Labour!$FP131:$FR131))</f>
        <v/>
      </c>
      <c r="BM121" s="370" t="str">
        <f>IF(AM121="","",SUM(Labour!$FV131:$FX131))</f>
        <v/>
      </c>
      <c r="BN121" s="370" t="str">
        <f>IF(AM121="","",SUM(Labour!$GB131:$GD131))</f>
        <v/>
      </c>
      <c r="BO121" s="370" t="str">
        <f>IF(AM121="","",SUM(Labour!$GH131:$GJ131))</f>
        <v/>
      </c>
      <c r="BP121" s="370" t="str">
        <f>IF(AM121="","",SUM(Labour!$GN131:$GP131))</f>
        <v/>
      </c>
      <c r="BQ121" s="370" t="str">
        <f>IF(AM121="","",SUM(Labour!$GT131:$GV131))</f>
        <v/>
      </c>
      <c r="BR121" s="370" t="str">
        <f>IF(AM121="","",SUM(Labour!$GZ131:$HB131))</f>
        <v/>
      </c>
    </row>
    <row r="122" spans="1:70" x14ac:dyDescent="0.25">
      <c r="A122" s="352">
        <f t="shared" si="33"/>
        <v>1</v>
      </c>
      <c r="B122" s="315">
        <f>IF(ISTEXT(AK122),MAXA(B$7:B121)+1,0)</f>
        <v>0</v>
      </c>
      <c r="C122" s="315">
        <f>IF(AS122&gt;0,MAXA(C$7:C121)+1,0)</f>
        <v>115</v>
      </c>
      <c r="D122" s="315">
        <f>IF(AT122&gt;0,MAXA(D$7:D121)+1,0)</f>
        <v>115</v>
      </c>
      <c r="E122" s="315">
        <f>IF(AU122&gt;0,MAXA(E$7:E121)+1,0)</f>
        <v>115</v>
      </c>
      <c r="F122" s="315">
        <f>IF(AV122&gt;0,MAXA(F$7:F121)+1,0)</f>
        <v>115</v>
      </c>
      <c r="G122" s="315">
        <f>IF(AW122&gt;0,MAXA(G$7:G121)+1,0)</f>
        <v>115</v>
      </c>
      <c r="H122" s="315">
        <f>IF(AX122&gt;0,MAXA(H$7:H121)+1,0)</f>
        <v>115</v>
      </c>
      <c r="I122" s="315">
        <f>IF(AY122&gt;0,MAXA(I$7:I121)+1,0)</f>
        <v>115</v>
      </c>
      <c r="J122" s="315">
        <f>IF(AZ122&gt;0,MAXA(J$7:J121)+1,0)</f>
        <v>115</v>
      </c>
      <c r="K122" s="315">
        <f>IF(BA122&gt;0,MAXA(K$7:K121)+1,0)</f>
        <v>115</v>
      </c>
      <c r="L122" s="315">
        <f>IF(BB122&gt;0,MAXA(L$7:L121)+1,0)</f>
        <v>115</v>
      </c>
      <c r="M122" s="315">
        <f>IF(BC122&gt;0,MAXA(M$7:M121)+1,0)</f>
        <v>115</v>
      </c>
      <c r="N122" s="315">
        <f>IF(BD122&gt;0,MAXA(N$7:N121)+1,0)</f>
        <v>115</v>
      </c>
      <c r="O122" s="315">
        <f>IF(BE122&gt;0,MAXA(O$7:O121)+1,0)</f>
        <v>115</v>
      </c>
      <c r="P122" s="315">
        <f>IF(BF122&gt;0,MAXA(P$7:P121)+1,0)</f>
        <v>115</v>
      </c>
      <c r="Q122" s="315">
        <f>IF(BG122&gt;0,MAXA(Q$7:Q121)+1,0)</f>
        <v>115</v>
      </c>
      <c r="R122" s="315">
        <f>IF(BH122&gt;0,MAXA(R$7:R121)+1,0)</f>
        <v>115</v>
      </c>
      <c r="S122" s="315">
        <f>IF(BI122&gt;0,MAXA(S$7:S121)+1,0)</f>
        <v>115</v>
      </c>
      <c r="T122" s="315">
        <f>IF(BJ122&gt;0,MAXA(T$7:T121)+1,0)</f>
        <v>115</v>
      </c>
      <c r="U122" s="315">
        <f>IF(BK122&gt;0,MAXA(U$7:U121)+1,0)</f>
        <v>115</v>
      </c>
      <c r="V122" s="315">
        <f>IF(BL122&gt;0,MAXA(V$7:V121)+1,0)</f>
        <v>115</v>
      </c>
      <c r="W122" s="315">
        <f>IF(BM122&gt;0,MAXA(W$7:W121)+1,0)</f>
        <v>115</v>
      </c>
      <c r="X122" s="315">
        <f>IF(BN122&gt;0,MAXA(X$7:X121)+1,0)</f>
        <v>115</v>
      </c>
      <c r="Y122" s="315">
        <f>IF(BO122&gt;0,MAXA(Y$7:Y121)+1,0)</f>
        <v>115</v>
      </c>
      <c r="Z122" s="315">
        <f>IF(BP122&gt;0,MAXA(Z$7:Z121)+1,0)</f>
        <v>115</v>
      </c>
      <c r="AA122" s="315">
        <f>IF(BQ122&gt;0,MAXA(AA$7:AA121)+1,0)</f>
        <v>115</v>
      </c>
      <c r="AB122" s="315">
        <f>IF(BR122&gt;0,MAXA(AB$7:AB121)+1,0)</f>
        <v>115</v>
      </c>
      <c r="AC122" s="315">
        <f t="shared" si="34"/>
        <v>1</v>
      </c>
      <c r="AD122" s="315">
        <f t="shared" si="35"/>
        <v>1</v>
      </c>
      <c r="AE122" s="352">
        <f t="shared" si="36"/>
        <v>1</v>
      </c>
      <c r="AF122" s="352">
        <f t="shared" si="37"/>
        <v>0</v>
      </c>
      <c r="AG122" s="352">
        <f>IF(AND(B122&gt;0,AH122=0),COUNTIF(AI$7:AI122,AO122),SUM(AH$7:AH122))</f>
        <v>1</v>
      </c>
      <c r="AH122" s="352">
        <f t="shared" si="38"/>
        <v>0</v>
      </c>
      <c r="AI122" s="352">
        <f t="shared" si="39"/>
        <v>0</v>
      </c>
      <c r="AJ122" s="315">
        <f t="shared" si="32"/>
        <v>116</v>
      </c>
      <c r="AK122" s="364"/>
      <c r="AL122" s="365">
        <f t="shared" si="40"/>
        <v>0</v>
      </c>
      <c r="AM122" s="366" t="str">
        <f>IF(Labour!AY132="","",Labour!AY132)</f>
        <v/>
      </c>
      <c r="AN122" s="372"/>
      <c r="AO122" s="358"/>
      <c r="AP122" s="359"/>
      <c r="AQ122" s="373"/>
      <c r="AR122" s="371"/>
      <c r="AS122" s="370" t="str">
        <f>IF(AM122="","",SUM(Labour!$BF132:$BH132))</f>
        <v/>
      </c>
      <c r="AT122" s="370" t="str">
        <f>IF(AM122="","",SUM(Labour!$BL132:$BN132))</f>
        <v/>
      </c>
      <c r="AU122" s="370" t="str">
        <f>IF(AM122="","",SUM(Labour!$BR132:$BT132))</f>
        <v/>
      </c>
      <c r="AV122" s="370" t="str">
        <f>IF(AM122="","",SUM(Labour!$BR132:$BT132))</f>
        <v/>
      </c>
      <c r="AW122" s="370" t="str">
        <f>IF(AM122="","",SUM(Labour!$CD132:$CF132))</f>
        <v/>
      </c>
      <c r="AX122" s="370" t="str">
        <f>IF(AM122="","",SUM(Labour!$CJ132:$CL132))</f>
        <v/>
      </c>
      <c r="AY122" s="370" t="str">
        <f>IF(AM122="","",SUM(Labour!$CP132:$CR132))</f>
        <v/>
      </c>
      <c r="AZ122" s="370" t="str">
        <f>IF(AM122="","",SUM(Labour!$CV132:$CX132))</f>
        <v/>
      </c>
      <c r="BA122" s="370" t="str">
        <f>IF(AM122="","",SUM(Labour!$DB132:$DD132))</f>
        <v/>
      </c>
      <c r="BB122" s="370" t="str">
        <f>IF(AM122="","",SUM(Labour!$DH132:$DJ132))</f>
        <v/>
      </c>
      <c r="BC122" s="370" t="str">
        <f>IF(AM122="","",SUM(Labour!$DN132:$DP132))</f>
        <v/>
      </c>
      <c r="BD122" s="370" t="str">
        <f>IF(AM122="","",SUM(Labour!$DT132:$DV132))</f>
        <v/>
      </c>
      <c r="BE122" s="370" t="str">
        <f>IF(AM122="","",SUM(Labour!$DZ132:$EB132))</f>
        <v/>
      </c>
      <c r="BF122" s="370" t="str">
        <f>IF(AM122="","",SUM(Labour!$EF132:$EH132))</f>
        <v/>
      </c>
      <c r="BG122" s="370" t="str">
        <f>IF(AM122="","",SUM(Labour!$EL132:$EN132))</f>
        <v/>
      </c>
      <c r="BH122" s="370" t="str">
        <f>IF(AM122="","",SUM(Labour!$ER132:$ET132))</f>
        <v/>
      </c>
      <c r="BI122" s="370" t="str">
        <f>IF(AM122="","",SUM(Labour!$EX132:$EZ132))</f>
        <v/>
      </c>
      <c r="BJ122" s="370" t="str">
        <f>IF(AM122="","",SUM(Labour!$FD132:$FF132))</f>
        <v/>
      </c>
      <c r="BK122" s="370" t="str">
        <f>IF(AM122="","",SUM(Labour!$FJ132:$FL132))</f>
        <v/>
      </c>
      <c r="BL122" s="370" t="str">
        <f>IF(AM122="","",SUM(Labour!$FP132:$FR132))</f>
        <v/>
      </c>
      <c r="BM122" s="370" t="str">
        <f>IF(AM122="","",SUM(Labour!$FV132:$FX132))</f>
        <v/>
      </c>
      <c r="BN122" s="370" t="str">
        <f>IF(AM122="","",SUM(Labour!$GB132:$GD132))</f>
        <v/>
      </c>
      <c r="BO122" s="370" t="str">
        <f>IF(AM122="","",SUM(Labour!$GH132:$GJ132))</f>
        <v/>
      </c>
      <c r="BP122" s="370" t="str">
        <f>IF(AM122="","",SUM(Labour!$GN132:$GP132))</f>
        <v/>
      </c>
      <c r="BQ122" s="370" t="str">
        <f>IF(AM122="","",SUM(Labour!$GT132:$GV132))</f>
        <v/>
      </c>
      <c r="BR122" s="370" t="str">
        <f>IF(AM122="","",SUM(Labour!$GZ132:$HB132))</f>
        <v/>
      </c>
    </row>
    <row r="123" spans="1:70" x14ac:dyDescent="0.25">
      <c r="A123" s="352">
        <f t="shared" si="33"/>
        <v>1</v>
      </c>
      <c r="B123" s="315">
        <f>IF(ISTEXT(AK123),MAXA(B$7:B122)+1,0)</f>
        <v>0</v>
      </c>
      <c r="C123" s="315">
        <f>IF(AS123&gt;0,MAXA(C$7:C122)+1,0)</f>
        <v>116</v>
      </c>
      <c r="D123" s="315">
        <f>IF(AT123&gt;0,MAXA(D$7:D122)+1,0)</f>
        <v>116</v>
      </c>
      <c r="E123" s="315">
        <f>IF(AU123&gt;0,MAXA(E$7:E122)+1,0)</f>
        <v>116</v>
      </c>
      <c r="F123" s="315">
        <f>IF(AV123&gt;0,MAXA(F$7:F122)+1,0)</f>
        <v>116</v>
      </c>
      <c r="G123" s="315">
        <f>IF(AW123&gt;0,MAXA(G$7:G122)+1,0)</f>
        <v>116</v>
      </c>
      <c r="H123" s="315">
        <f>IF(AX123&gt;0,MAXA(H$7:H122)+1,0)</f>
        <v>116</v>
      </c>
      <c r="I123" s="315">
        <f>IF(AY123&gt;0,MAXA(I$7:I122)+1,0)</f>
        <v>116</v>
      </c>
      <c r="J123" s="315">
        <f>IF(AZ123&gt;0,MAXA(J$7:J122)+1,0)</f>
        <v>116</v>
      </c>
      <c r="K123" s="315">
        <f>IF(BA123&gt;0,MAXA(K$7:K122)+1,0)</f>
        <v>116</v>
      </c>
      <c r="L123" s="315">
        <f>IF(BB123&gt;0,MAXA(L$7:L122)+1,0)</f>
        <v>116</v>
      </c>
      <c r="M123" s="315">
        <f>IF(BC123&gt;0,MAXA(M$7:M122)+1,0)</f>
        <v>116</v>
      </c>
      <c r="N123" s="315">
        <f>IF(BD123&gt;0,MAXA(N$7:N122)+1,0)</f>
        <v>116</v>
      </c>
      <c r="O123" s="315">
        <f>IF(BE123&gt;0,MAXA(O$7:O122)+1,0)</f>
        <v>116</v>
      </c>
      <c r="P123" s="315">
        <f>IF(BF123&gt;0,MAXA(P$7:P122)+1,0)</f>
        <v>116</v>
      </c>
      <c r="Q123" s="315">
        <f>IF(BG123&gt;0,MAXA(Q$7:Q122)+1,0)</f>
        <v>116</v>
      </c>
      <c r="R123" s="315">
        <f>IF(BH123&gt;0,MAXA(R$7:R122)+1,0)</f>
        <v>116</v>
      </c>
      <c r="S123" s="315">
        <f>IF(BI123&gt;0,MAXA(S$7:S122)+1,0)</f>
        <v>116</v>
      </c>
      <c r="T123" s="315">
        <f>IF(BJ123&gt;0,MAXA(T$7:T122)+1,0)</f>
        <v>116</v>
      </c>
      <c r="U123" s="315">
        <f>IF(BK123&gt;0,MAXA(U$7:U122)+1,0)</f>
        <v>116</v>
      </c>
      <c r="V123" s="315">
        <f>IF(BL123&gt;0,MAXA(V$7:V122)+1,0)</f>
        <v>116</v>
      </c>
      <c r="W123" s="315">
        <f>IF(BM123&gt;0,MAXA(W$7:W122)+1,0)</f>
        <v>116</v>
      </c>
      <c r="X123" s="315">
        <f>IF(BN123&gt;0,MAXA(X$7:X122)+1,0)</f>
        <v>116</v>
      </c>
      <c r="Y123" s="315">
        <f>IF(BO123&gt;0,MAXA(Y$7:Y122)+1,0)</f>
        <v>116</v>
      </c>
      <c r="Z123" s="315">
        <f>IF(BP123&gt;0,MAXA(Z$7:Z122)+1,0)</f>
        <v>116</v>
      </c>
      <c r="AA123" s="315">
        <f>IF(BQ123&gt;0,MAXA(AA$7:AA122)+1,0)</f>
        <v>116</v>
      </c>
      <c r="AB123" s="315">
        <f>IF(BR123&gt;0,MAXA(AB$7:AB122)+1,0)</f>
        <v>116</v>
      </c>
      <c r="AC123" s="315">
        <f t="shared" si="34"/>
        <v>1</v>
      </c>
      <c r="AD123" s="315">
        <f t="shared" si="35"/>
        <v>1</v>
      </c>
      <c r="AE123" s="352">
        <f t="shared" si="36"/>
        <v>1</v>
      </c>
      <c r="AF123" s="352">
        <f t="shared" si="37"/>
        <v>0</v>
      </c>
      <c r="AG123" s="352">
        <f>IF(AND(B123&gt;0,AH123=0),COUNTIF(AI$7:AI123,AO123),SUM(AH$7:AH123))</f>
        <v>1</v>
      </c>
      <c r="AH123" s="352">
        <f t="shared" si="38"/>
        <v>0</v>
      </c>
      <c r="AI123" s="352">
        <f t="shared" si="39"/>
        <v>0</v>
      </c>
      <c r="AJ123" s="315">
        <f t="shared" si="32"/>
        <v>117</v>
      </c>
      <c r="AK123" s="364"/>
      <c r="AL123" s="365">
        <f t="shared" si="40"/>
        <v>0</v>
      </c>
      <c r="AM123" s="366" t="str">
        <f>IF(Labour!AY133="","",Labour!AY133)</f>
        <v/>
      </c>
      <c r="AN123" s="367"/>
      <c r="AO123" s="368"/>
      <c r="AP123" s="359"/>
      <c r="AQ123" s="369"/>
      <c r="AR123" s="371"/>
      <c r="AS123" s="370" t="str">
        <f>IF(AM123="","",SUM(Labour!$BF133:$BH133))</f>
        <v/>
      </c>
      <c r="AT123" s="370" t="str">
        <f>IF(AM123="","",SUM(Labour!$BL133:$BN133))</f>
        <v/>
      </c>
      <c r="AU123" s="370" t="str">
        <f>IF(AM123="","",SUM(Labour!$BR133:$BT133))</f>
        <v/>
      </c>
      <c r="AV123" s="370" t="str">
        <f>IF(AM123="","",SUM(Labour!$BR133:$BT133))</f>
        <v/>
      </c>
      <c r="AW123" s="370" t="str">
        <f>IF(AM123="","",SUM(Labour!$CD133:$CF133))</f>
        <v/>
      </c>
      <c r="AX123" s="370" t="str">
        <f>IF(AM123="","",SUM(Labour!$CJ133:$CL133))</f>
        <v/>
      </c>
      <c r="AY123" s="370" t="str">
        <f>IF(AM123="","",SUM(Labour!$CP133:$CR133))</f>
        <v/>
      </c>
      <c r="AZ123" s="370" t="str">
        <f>IF(AM123="","",SUM(Labour!$CV133:$CX133))</f>
        <v/>
      </c>
      <c r="BA123" s="370" t="str">
        <f>IF(AM123="","",SUM(Labour!$DB133:$DD133))</f>
        <v/>
      </c>
      <c r="BB123" s="370" t="str">
        <f>IF(AM123="","",SUM(Labour!$DH133:$DJ133))</f>
        <v/>
      </c>
      <c r="BC123" s="370" t="str">
        <f>IF(AM123="","",SUM(Labour!$DN133:$DP133))</f>
        <v/>
      </c>
      <c r="BD123" s="370" t="str">
        <f>IF(AM123="","",SUM(Labour!$DT133:$DV133))</f>
        <v/>
      </c>
      <c r="BE123" s="370" t="str">
        <f>IF(AM123="","",SUM(Labour!$DZ133:$EB133))</f>
        <v/>
      </c>
      <c r="BF123" s="370" t="str">
        <f>IF(AM123="","",SUM(Labour!$EF133:$EH133))</f>
        <v/>
      </c>
      <c r="BG123" s="370" t="str">
        <f>IF(AM123="","",SUM(Labour!$EL133:$EN133))</f>
        <v/>
      </c>
      <c r="BH123" s="370" t="str">
        <f>IF(AM123="","",SUM(Labour!$ER133:$ET133))</f>
        <v/>
      </c>
      <c r="BI123" s="370" t="str">
        <f>IF(AM123="","",SUM(Labour!$EX133:$EZ133))</f>
        <v/>
      </c>
      <c r="BJ123" s="370" t="str">
        <f>IF(AM123="","",SUM(Labour!$FD133:$FF133))</f>
        <v/>
      </c>
      <c r="BK123" s="370" t="str">
        <f>IF(AM123="","",SUM(Labour!$FJ133:$FL133))</f>
        <v/>
      </c>
      <c r="BL123" s="370" t="str">
        <f>IF(AM123="","",SUM(Labour!$FP133:$FR133))</f>
        <v/>
      </c>
      <c r="BM123" s="370" t="str">
        <f>IF(AM123="","",SUM(Labour!$FV133:$FX133))</f>
        <v/>
      </c>
      <c r="BN123" s="370" t="str">
        <f>IF(AM123="","",SUM(Labour!$GB133:$GD133))</f>
        <v/>
      </c>
      <c r="BO123" s="370" t="str">
        <f>IF(AM123="","",SUM(Labour!$GH133:$GJ133))</f>
        <v/>
      </c>
      <c r="BP123" s="370" t="str">
        <f>IF(AM123="","",SUM(Labour!$GN133:$GP133))</f>
        <v/>
      </c>
      <c r="BQ123" s="370" t="str">
        <f>IF(AM123="","",SUM(Labour!$GT133:$GV133))</f>
        <v/>
      </c>
      <c r="BR123" s="370" t="str">
        <f>IF(AM123="","",SUM(Labour!$GZ133:$HB133))</f>
        <v/>
      </c>
    </row>
    <row r="124" spans="1:70" x14ac:dyDescent="0.25">
      <c r="A124" s="352">
        <f t="shared" si="33"/>
        <v>1</v>
      </c>
      <c r="B124" s="315">
        <f>IF(ISTEXT(AK124),MAXA(B$7:B123)+1,0)</f>
        <v>0</v>
      </c>
      <c r="C124" s="315">
        <f>IF(AS124&gt;0,MAXA(C$7:C123)+1,0)</f>
        <v>117</v>
      </c>
      <c r="D124" s="315">
        <f>IF(AT124&gt;0,MAXA(D$7:D123)+1,0)</f>
        <v>117</v>
      </c>
      <c r="E124" s="315">
        <f>IF(AU124&gt;0,MAXA(E$7:E123)+1,0)</f>
        <v>117</v>
      </c>
      <c r="F124" s="315">
        <f>IF(AV124&gt;0,MAXA(F$7:F123)+1,0)</f>
        <v>117</v>
      </c>
      <c r="G124" s="315">
        <f>IF(AW124&gt;0,MAXA(G$7:G123)+1,0)</f>
        <v>117</v>
      </c>
      <c r="H124" s="315">
        <f>IF(AX124&gt;0,MAXA(H$7:H123)+1,0)</f>
        <v>117</v>
      </c>
      <c r="I124" s="315">
        <f>IF(AY124&gt;0,MAXA(I$7:I123)+1,0)</f>
        <v>117</v>
      </c>
      <c r="J124" s="315">
        <f>IF(AZ124&gt;0,MAXA(J$7:J123)+1,0)</f>
        <v>117</v>
      </c>
      <c r="K124" s="315">
        <f>IF(BA124&gt;0,MAXA(K$7:K123)+1,0)</f>
        <v>117</v>
      </c>
      <c r="L124" s="315">
        <f>IF(BB124&gt;0,MAXA(L$7:L123)+1,0)</f>
        <v>117</v>
      </c>
      <c r="M124" s="315">
        <f>IF(BC124&gt;0,MAXA(M$7:M123)+1,0)</f>
        <v>117</v>
      </c>
      <c r="N124" s="315">
        <f>IF(BD124&gt;0,MAXA(N$7:N123)+1,0)</f>
        <v>117</v>
      </c>
      <c r="O124" s="315">
        <f>IF(BE124&gt;0,MAXA(O$7:O123)+1,0)</f>
        <v>117</v>
      </c>
      <c r="P124" s="315">
        <f>IF(BF124&gt;0,MAXA(P$7:P123)+1,0)</f>
        <v>117</v>
      </c>
      <c r="Q124" s="315">
        <f>IF(BG124&gt;0,MAXA(Q$7:Q123)+1,0)</f>
        <v>117</v>
      </c>
      <c r="R124" s="315">
        <f>IF(BH124&gt;0,MAXA(R$7:R123)+1,0)</f>
        <v>117</v>
      </c>
      <c r="S124" s="315">
        <f>IF(BI124&gt;0,MAXA(S$7:S123)+1,0)</f>
        <v>117</v>
      </c>
      <c r="T124" s="315">
        <f>IF(BJ124&gt;0,MAXA(T$7:T123)+1,0)</f>
        <v>117</v>
      </c>
      <c r="U124" s="315">
        <f>IF(BK124&gt;0,MAXA(U$7:U123)+1,0)</f>
        <v>117</v>
      </c>
      <c r="V124" s="315">
        <f>IF(BL124&gt;0,MAXA(V$7:V123)+1,0)</f>
        <v>117</v>
      </c>
      <c r="W124" s="315">
        <f>IF(BM124&gt;0,MAXA(W$7:W123)+1,0)</f>
        <v>117</v>
      </c>
      <c r="X124" s="315">
        <f>IF(BN124&gt;0,MAXA(X$7:X123)+1,0)</f>
        <v>117</v>
      </c>
      <c r="Y124" s="315">
        <f>IF(BO124&gt;0,MAXA(Y$7:Y123)+1,0)</f>
        <v>117</v>
      </c>
      <c r="Z124" s="315">
        <f>IF(BP124&gt;0,MAXA(Z$7:Z123)+1,0)</f>
        <v>117</v>
      </c>
      <c r="AA124" s="315">
        <f>IF(BQ124&gt;0,MAXA(AA$7:AA123)+1,0)</f>
        <v>117</v>
      </c>
      <c r="AB124" s="315">
        <f>IF(BR124&gt;0,MAXA(AB$7:AB123)+1,0)</f>
        <v>117</v>
      </c>
      <c r="AC124" s="315">
        <f t="shared" si="34"/>
        <v>1</v>
      </c>
      <c r="AD124" s="315">
        <f t="shared" si="35"/>
        <v>1</v>
      </c>
      <c r="AE124" s="352">
        <f t="shared" si="36"/>
        <v>1</v>
      </c>
      <c r="AF124" s="352">
        <f t="shared" si="37"/>
        <v>0</v>
      </c>
      <c r="AG124" s="352">
        <f>IF(AND(B124&gt;0,AH124=0),COUNTIF(AI$7:AI124,AO124),SUM(AH$7:AH124))</f>
        <v>1</v>
      </c>
      <c r="AH124" s="352">
        <f t="shared" si="38"/>
        <v>0</v>
      </c>
      <c r="AI124" s="352">
        <f t="shared" si="39"/>
        <v>0</v>
      </c>
      <c r="AJ124" s="315">
        <f t="shared" si="32"/>
        <v>118</v>
      </c>
      <c r="AK124" s="364"/>
      <c r="AL124" s="365">
        <f t="shared" si="40"/>
        <v>0</v>
      </c>
      <c r="AM124" s="366" t="str">
        <f>IF(Labour!AY134="","",Labour!AY134)</f>
        <v/>
      </c>
      <c r="AN124" s="372"/>
      <c r="AO124" s="358"/>
      <c r="AP124" s="359"/>
      <c r="AQ124" s="373"/>
      <c r="AR124" s="371"/>
      <c r="AS124" s="370" t="str">
        <f>IF(AM124="","",SUM(Labour!$BF134:$BH134))</f>
        <v/>
      </c>
      <c r="AT124" s="370" t="str">
        <f>IF(AM124="","",SUM(Labour!$BL134:$BN134))</f>
        <v/>
      </c>
      <c r="AU124" s="370" t="str">
        <f>IF(AM124="","",SUM(Labour!$BR134:$BT134))</f>
        <v/>
      </c>
      <c r="AV124" s="370" t="str">
        <f>IF(AM124="","",SUM(Labour!$BR134:$BT134))</f>
        <v/>
      </c>
      <c r="AW124" s="370" t="str">
        <f>IF(AM124="","",SUM(Labour!$CD134:$CF134))</f>
        <v/>
      </c>
      <c r="AX124" s="370" t="str">
        <f>IF(AM124="","",SUM(Labour!$CJ134:$CL134))</f>
        <v/>
      </c>
      <c r="AY124" s="370" t="str">
        <f>IF(AM124="","",SUM(Labour!$CP134:$CR134))</f>
        <v/>
      </c>
      <c r="AZ124" s="370" t="str">
        <f>IF(AM124="","",SUM(Labour!$CV134:$CX134))</f>
        <v/>
      </c>
      <c r="BA124" s="370" t="str">
        <f>IF(AM124="","",SUM(Labour!$DB134:$DD134))</f>
        <v/>
      </c>
      <c r="BB124" s="370" t="str">
        <f>IF(AM124="","",SUM(Labour!$DH134:$DJ134))</f>
        <v/>
      </c>
      <c r="BC124" s="370" t="str">
        <f>IF(AM124="","",SUM(Labour!$DN134:$DP134))</f>
        <v/>
      </c>
      <c r="BD124" s="370" t="str">
        <f>IF(AM124="","",SUM(Labour!$DT134:$DV134))</f>
        <v/>
      </c>
      <c r="BE124" s="370" t="str">
        <f>IF(AM124="","",SUM(Labour!$DZ134:$EB134))</f>
        <v/>
      </c>
      <c r="BF124" s="370" t="str">
        <f>IF(AM124="","",SUM(Labour!$EF134:$EH134))</f>
        <v/>
      </c>
      <c r="BG124" s="370" t="str">
        <f>IF(AM124="","",SUM(Labour!$EL134:$EN134))</f>
        <v/>
      </c>
      <c r="BH124" s="370" t="str">
        <f>IF(AM124="","",SUM(Labour!$ER134:$ET134))</f>
        <v/>
      </c>
      <c r="BI124" s="370" t="str">
        <f>IF(AM124="","",SUM(Labour!$EX134:$EZ134))</f>
        <v/>
      </c>
      <c r="BJ124" s="370" t="str">
        <f>IF(AM124="","",SUM(Labour!$FD134:$FF134))</f>
        <v/>
      </c>
      <c r="BK124" s="370" t="str">
        <f>IF(AM124="","",SUM(Labour!$FJ134:$FL134))</f>
        <v/>
      </c>
      <c r="BL124" s="370" t="str">
        <f>IF(AM124="","",SUM(Labour!$FP134:$FR134))</f>
        <v/>
      </c>
      <c r="BM124" s="370" t="str">
        <f>IF(AM124="","",SUM(Labour!$FV134:$FX134))</f>
        <v/>
      </c>
      <c r="BN124" s="370" t="str">
        <f>IF(AM124="","",SUM(Labour!$GB134:$GD134))</f>
        <v/>
      </c>
      <c r="BO124" s="370" t="str">
        <f>IF(AM124="","",SUM(Labour!$GH134:$GJ134))</f>
        <v/>
      </c>
      <c r="BP124" s="370" t="str">
        <f>IF(AM124="","",SUM(Labour!$GN134:$GP134))</f>
        <v/>
      </c>
      <c r="BQ124" s="370" t="str">
        <f>IF(AM124="","",SUM(Labour!$GT134:$GV134))</f>
        <v/>
      </c>
      <c r="BR124" s="370" t="str">
        <f>IF(AM124="","",SUM(Labour!$GZ134:$HB134))</f>
        <v/>
      </c>
    </row>
    <row r="125" spans="1:70" x14ac:dyDescent="0.25">
      <c r="A125" s="352">
        <f t="shared" si="33"/>
        <v>1</v>
      </c>
      <c r="B125" s="315">
        <f>IF(ISTEXT(AK125),MAXA(B$7:B124)+1,0)</f>
        <v>0</v>
      </c>
      <c r="C125" s="315">
        <f>IF(AS125&gt;0,MAXA(C$7:C124)+1,0)</f>
        <v>118</v>
      </c>
      <c r="D125" s="315">
        <f>IF(AT125&gt;0,MAXA(D$7:D124)+1,0)</f>
        <v>118</v>
      </c>
      <c r="E125" s="315">
        <f>IF(AU125&gt;0,MAXA(E$7:E124)+1,0)</f>
        <v>118</v>
      </c>
      <c r="F125" s="315">
        <f>IF(AV125&gt;0,MAXA(F$7:F124)+1,0)</f>
        <v>118</v>
      </c>
      <c r="G125" s="315">
        <f>IF(AW125&gt;0,MAXA(G$7:G124)+1,0)</f>
        <v>118</v>
      </c>
      <c r="H125" s="315">
        <f>IF(AX125&gt;0,MAXA(H$7:H124)+1,0)</f>
        <v>118</v>
      </c>
      <c r="I125" s="315">
        <f>IF(AY125&gt;0,MAXA(I$7:I124)+1,0)</f>
        <v>118</v>
      </c>
      <c r="J125" s="315">
        <f>IF(AZ125&gt;0,MAXA(J$7:J124)+1,0)</f>
        <v>118</v>
      </c>
      <c r="K125" s="315">
        <f>IF(BA125&gt;0,MAXA(K$7:K124)+1,0)</f>
        <v>118</v>
      </c>
      <c r="L125" s="315">
        <f>IF(BB125&gt;0,MAXA(L$7:L124)+1,0)</f>
        <v>118</v>
      </c>
      <c r="M125" s="315">
        <f>IF(BC125&gt;0,MAXA(M$7:M124)+1,0)</f>
        <v>118</v>
      </c>
      <c r="N125" s="315">
        <f>IF(BD125&gt;0,MAXA(N$7:N124)+1,0)</f>
        <v>118</v>
      </c>
      <c r="O125" s="315">
        <f>IF(BE125&gt;0,MAXA(O$7:O124)+1,0)</f>
        <v>118</v>
      </c>
      <c r="P125" s="315">
        <f>IF(BF125&gt;0,MAXA(P$7:P124)+1,0)</f>
        <v>118</v>
      </c>
      <c r="Q125" s="315">
        <f>IF(BG125&gt;0,MAXA(Q$7:Q124)+1,0)</f>
        <v>118</v>
      </c>
      <c r="R125" s="315">
        <f>IF(BH125&gt;0,MAXA(R$7:R124)+1,0)</f>
        <v>118</v>
      </c>
      <c r="S125" s="315">
        <f>IF(BI125&gt;0,MAXA(S$7:S124)+1,0)</f>
        <v>118</v>
      </c>
      <c r="T125" s="315">
        <f>IF(BJ125&gt;0,MAXA(T$7:T124)+1,0)</f>
        <v>118</v>
      </c>
      <c r="U125" s="315">
        <f>IF(BK125&gt;0,MAXA(U$7:U124)+1,0)</f>
        <v>118</v>
      </c>
      <c r="V125" s="315">
        <f>IF(BL125&gt;0,MAXA(V$7:V124)+1,0)</f>
        <v>118</v>
      </c>
      <c r="W125" s="315">
        <f>IF(BM125&gt;0,MAXA(W$7:W124)+1,0)</f>
        <v>118</v>
      </c>
      <c r="X125" s="315">
        <f>IF(BN125&gt;0,MAXA(X$7:X124)+1,0)</f>
        <v>118</v>
      </c>
      <c r="Y125" s="315">
        <f>IF(BO125&gt;0,MAXA(Y$7:Y124)+1,0)</f>
        <v>118</v>
      </c>
      <c r="Z125" s="315">
        <f>IF(BP125&gt;0,MAXA(Z$7:Z124)+1,0)</f>
        <v>118</v>
      </c>
      <c r="AA125" s="315">
        <f>IF(BQ125&gt;0,MAXA(AA$7:AA124)+1,0)</f>
        <v>118</v>
      </c>
      <c r="AB125" s="315">
        <f>IF(BR125&gt;0,MAXA(AB$7:AB124)+1,0)</f>
        <v>118</v>
      </c>
      <c r="AC125" s="315">
        <f t="shared" si="34"/>
        <v>1</v>
      </c>
      <c r="AD125" s="315">
        <f t="shared" si="35"/>
        <v>1</v>
      </c>
      <c r="AE125" s="352">
        <f t="shared" si="36"/>
        <v>1</v>
      </c>
      <c r="AF125" s="352">
        <f t="shared" si="37"/>
        <v>0</v>
      </c>
      <c r="AG125" s="352">
        <f>IF(AND(B125&gt;0,AH125=0),COUNTIF(AI$7:AI125,AO125),SUM(AH$7:AH125))</f>
        <v>1</v>
      </c>
      <c r="AH125" s="352">
        <f t="shared" si="38"/>
        <v>0</v>
      </c>
      <c r="AI125" s="352">
        <f t="shared" si="39"/>
        <v>0</v>
      </c>
      <c r="AJ125" s="315">
        <f t="shared" si="32"/>
        <v>119</v>
      </c>
      <c r="AK125" s="364"/>
      <c r="AL125" s="365">
        <f t="shared" si="40"/>
        <v>0</v>
      </c>
      <c r="AM125" s="366" t="str">
        <f>IF(Labour!AY135="","",Labour!AY135)</f>
        <v/>
      </c>
      <c r="AN125" s="372"/>
      <c r="AO125" s="358"/>
      <c r="AP125" s="359"/>
      <c r="AQ125" s="373"/>
      <c r="AR125" s="371"/>
      <c r="AS125" s="370" t="str">
        <f>IF(AM125="","",SUM(Labour!$BF135:$BH135))</f>
        <v/>
      </c>
      <c r="AT125" s="370" t="str">
        <f>IF(AM125="","",SUM(Labour!$BL135:$BN135))</f>
        <v/>
      </c>
      <c r="AU125" s="370" t="str">
        <f>IF(AM125="","",SUM(Labour!$BR135:$BT135))</f>
        <v/>
      </c>
      <c r="AV125" s="370" t="str">
        <f>IF(AM125="","",SUM(Labour!$BR135:$BT135))</f>
        <v/>
      </c>
      <c r="AW125" s="370" t="str">
        <f>IF(AM125="","",SUM(Labour!$CD135:$CF135))</f>
        <v/>
      </c>
      <c r="AX125" s="370" t="str">
        <f>IF(AM125="","",SUM(Labour!$CJ135:$CL135))</f>
        <v/>
      </c>
      <c r="AY125" s="370" t="str">
        <f>IF(AM125="","",SUM(Labour!$CP135:$CR135))</f>
        <v/>
      </c>
      <c r="AZ125" s="370" t="str">
        <f>IF(AM125="","",SUM(Labour!$CV135:$CX135))</f>
        <v/>
      </c>
      <c r="BA125" s="370" t="str">
        <f>IF(AM125="","",SUM(Labour!$DB135:$DD135))</f>
        <v/>
      </c>
      <c r="BB125" s="370" t="str">
        <f>IF(AM125="","",SUM(Labour!$DH135:$DJ135))</f>
        <v/>
      </c>
      <c r="BC125" s="370" t="str">
        <f>IF(AM125="","",SUM(Labour!$DN135:$DP135))</f>
        <v/>
      </c>
      <c r="BD125" s="370" t="str">
        <f>IF(AM125="","",SUM(Labour!$DT135:$DV135))</f>
        <v/>
      </c>
      <c r="BE125" s="370" t="str">
        <f>IF(AM125="","",SUM(Labour!$DZ135:$EB135))</f>
        <v/>
      </c>
      <c r="BF125" s="370" t="str">
        <f>IF(AM125="","",SUM(Labour!$EF135:$EH135))</f>
        <v/>
      </c>
      <c r="BG125" s="370" t="str">
        <f>IF(AM125="","",SUM(Labour!$EL135:$EN135))</f>
        <v/>
      </c>
      <c r="BH125" s="370" t="str">
        <f>IF(AM125="","",SUM(Labour!$ER135:$ET135))</f>
        <v/>
      </c>
      <c r="BI125" s="370" t="str">
        <f>IF(AM125="","",SUM(Labour!$EX135:$EZ135))</f>
        <v/>
      </c>
      <c r="BJ125" s="370" t="str">
        <f>IF(AM125="","",SUM(Labour!$FD135:$FF135))</f>
        <v/>
      </c>
      <c r="BK125" s="370" t="str">
        <f>IF(AM125="","",SUM(Labour!$FJ135:$FL135))</f>
        <v/>
      </c>
      <c r="BL125" s="370" t="str">
        <f>IF(AM125="","",SUM(Labour!$FP135:$FR135))</f>
        <v/>
      </c>
      <c r="BM125" s="370" t="str">
        <f>IF(AM125="","",SUM(Labour!$FV135:$FX135))</f>
        <v/>
      </c>
      <c r="BN125" s="370" t="str">
        <f>IF(AM125="","",SUM(Labour!$GB135:$GD135))</f>
        <v/>
      </c>
      <c r="BO125" s="370" t="str">
        <f>IF(AM125="","",SUM(Labour!$GH135:$GJ135))</f>
        <v/>
      </c>
      <c r="BP125" s="370" t="str">
        <f>IF(AM125="","",SUM(Labour!$GN135:$GP135))</f>
        <v/>
      </c>
      <c r="BQ125" s="370" t="str">
        <f>IF(AM125="","",SUM(Labour!$GT135:$GV135))</f>
        <v/>
      </c>
      <c r="BR125" s="370" t="str">
        <f>IF(AM125="","",SUM(Labour!$GZ135:$HB135))</f>
        <v/>
      </c>
    </row>
    <row r="126" spans="1:70" x14ac:dyDescent="0.25">
      <c r="A126" s="352">
        <f t="shared" si="33"/>
        <v>1</v>
      </c>
      <c r="B126" s="315">
        <f>IF(ISTEXT(AK126),MAXA(B$7:B125)+1,0)</f>
        <v>0</v>
      </c>
      <c r="C126" s="315">
        <f>IF(AS126&gt;0,MAXA(C$7:C125)+1,0)</f>
        <v>119</v>
      </c>
      <c r="D126" s="315">
        <f>IF(AT126&gt;0,MAXA(D$7:D125)+1,0)</f>
        <v>119</v>
      </c>
      <c r="E126" s="315">
        <f>IF(AU126&gt;0,MAXA(E$7:E125)+1,0)</f>
        <v>119</v>
      </c>
      <c r="F126" s="315">
        <f>IF(AV126&gt;0,MAXA(F$7:F125)+1,0)</f>
        <v>119</v>
      </c>
      <c r="G126" s="315">
        <f>IF(AW126&gt;0,MAXA(G$7:G125)+1,0)</f>
        <v>119</v>
      </c>
      <c r="H126" s="315">
        <f>IF(AX126&gt;0,MAXA(H$7:H125)+1,0)</f>
        <v>119</v>
      </c>
      <c r="I126" s="315">
        <f>IF(AY126&gt;0,MAXA(I$7:I125)+1,0)</f>
        <v>119</v>
      </c>
      <c r="J126" s="315">
        <f>IF(AZ126&gt;0,MAXA(J$7:J125)+1,0)</f>
        <v>119</v>
      </c>
      <c r="K126" s="315">
        <f>IF(BA126&gt;0,MAXA(K$7:K125)+1,0)</f>
        <v>119</v>
      </c>
      <c r="L126" s="315">
        <f>IF(BB126&gt;0,MAXA(L$7:L125)+1,0)</f>
        <v>119</v>
      </c>
      <c r="M126" s="315">
        <f>IF(BC126&gt;0,MAXA(M$7:M125)+1,0)</f>
        <v>119</v>
      </c>
      <c r="N126" s="315">
        <f>IF(BD126&gt;0,MAXA(N$7:N125)+1,0)</f>
        <v>119</v>
      </c>
      <c r="O126" s="315">
        <f>IF(BE126&gt;0,MAXA(O$7:O125)+1,0)</f>
        <v>119</v>
      </c>
      <c r="P126" s="315">
        <f>IF(BF126&gt;0,MAXA(P$7:P125)+1,0)</f>
        <v>119</v>
      </c>
      <c r="Q126" s="315">
        <f>IF(BG126&gt;0,MAXA(Q$7:Q125)+1,0)</f>
        <v>119</v>
      </c>
      <c r="R126" s="315">
        <f>IF(BH126&gt;0,MAXA(R$7:R125)+1,0)</f>
        <v>119</v>
      </c>
      <c r="S126" s="315">
        <f>IF(BI126&gt;0,MAXA(S$7:S125)+1,0)</f>
        <v>119</v>
      </c>
      <c r="T126" s="315">
        <f>IF(BJ126&gt;0,MAXA(T$7:T125)+1,0)</f>
        <v>119</v>
      </c>
      <c r="U126" s="315">
        <f>IF(BK126&gt;0,MAXA(U$7:U125)+1,0)</f>
        <v>119</v>
      </c>
      <c r="V126" s="315">
        <f>IF(BL126&gt;0,MAXA(V$7:V125)+1,0)</f>
        <v>119</v>
      </c>
      <c r="W126" s="315">
        <f>IF(BM126&gt;0,MAXA(W$7:W125)+1,0)</f>
        <v>119</v>
      </c>
      <c r="X126" s="315">
        <f>IF(BN126&gt;0,MAXA(X$7:X125)+1,0)</f>
        <v>119</v>
      </c>
      <c r="Y126" s="315">
        <f>IF(BO126&gt;0,MAXA(Y$7:Y125)+1,0)</f>
        <v>119</v>
      </c>
      <c r="Z126" s="315">
        <f>IF(BP126&gt;0,MAXA(Z$7:Z125)+1,0)</f>
        <v>119</v>
      </c>
      <c r="AA126" s="315">
        <f>IF(BQ126&gt;0,MAXA(AA$7:AA125)+1,0)</f>
        <v>119</v>
      </c>
      <c r="AB126" s="315">
        <f>IF(BR126&gt;0,MAXA(AB$7:AB125)+1,0)</f>
        <v>119</v>
      </c>
      <c r="AC126" s="315">
        <f t="shared" si="34"/>
        <v>1</v>
      </c>
      <c r="AD126" s="315">
        <f t="shared" si="35"/>
        <v>1</v>
      </c>
      <c r="AE126" s="352">
        <f t="shared" si="36"/>
        <v>1</v>
      </c>
      <c r="AF126" s="352">
        <f t="shared" si="37"/>
        <v>0</v>
      </c>
      <c r="AG126" s="352">
        <f>IF(AND(B126&gt;0,AH126=0),COUNTIF(AI$7:AI126,AO126),SUM(AH$7:AH126))</f>
        <v>1</v>
      </c>
      <c r="AH126" s="352">
        <f t="shared" si="38"/>
        <v>0</v>
      </c>
      <c r="AI126" s="352">
        <f t="shared" si="39"/>
        <v>0</v>
      </c>
      <c r="AJ126" s="315">
        <f t="shared" si="32"/>
        <v>120</v>
      </c>
      <c r="AK126" s="364"/>
      <c r="AL126" s="365">
        <f t="shared" si="40"/>
        <v>0</v>
      </c>
      <c r="AM126" s="366" t="str">
        <f>IF(Labour!AY136="","",Labour!AY136)</f>
        <v/>
      </c>
      <c r="AN126" s="372"/>
      <c r="AO126" s="358"/>
      <c r="AP126" s="359"/>
      <c r="AQ126" s="373"/>
      <c r="AR126" s="371"/>
      <c r="AS126" s="370" t="str">
        <f>IF(AM126="","",SUM(Labour!$BF136:$BH136))</f>
        <v/>
      </c>
      <c r="AT126" s="370" t="str">
        <f>IF(AM126="","",SUM(Labour!$BL136:$BN136))</f>
        <v/>
      </c>
      <c r="AU126" s="370" t="str">
        <f>IF(AM126="","",SUM(Labour!$BR136:$BT136))</f>
        <v/>
      </c>
      <c r="AV126" s="370" t="str">
        <f>IF(AM126="","",SUM(Labour!$BR136:$BT136))</f>
        <v/>
      </c>
      <c r="AW126" s="370" t="str">
        <f>IF(AM126="","",SUM(Labour!$CD136:$CF136))</f>
        <v/>
      </c>
      <c r="AX126" s="370" t="str">
        <f>IF(AM126="","",SUM(Labour!$CJ136:$CL136))</f>
        <v/>
      </c>
      <c r="AY126" s="370" t="str">
        <f>IF(AM126="","",SUM(Labour!$CP136:$CR136))</f>
        <v/>
      </c>
      <c r="AZ126" s="370" t="str">
        <f>IF(AM126="","",SUM(Labour!$CV136:$CX136))</f>
        <v/>
      </c>
      <c r="BA126" s="370" t="str">
        <f>IF(AM126="","",SUM(Labour!$DB136:$DD136))</f>
        <v/>
      </c>
      <c r="BB126" s="370" t="str">
        <f>IF(AM126="","",SUM(Labour!$DH136:$DJ136))</f>
        <v/>
      </c>
      <c r="BC126" s="370" t="str">
        <f>IF(AM126="","",SUM(Labour!$DN136:$DP136))</f>
        <v/>
      </c>
      <c r="BD126" s="370" t="str">
        <f>IF(AM126="","",SUM(Labour!$DT136:$DV136))</f>
        <v/>
      </c>
      <c r="BE126" s="370" t="str">
        <f>IF(AM126="","",SUM(Labour!$DZ136:$EB136))</f>
        <v/>
      </c>
      <c r="BF126" s="370" t="str">
        <f>IF(AM126="","",SUM(Labour!$EF136:$EH136))</f>
        <v/>
      </c>
      <c r="BG126" s="370" t="str">
        <f>IF(AM126="","",SUM(Labour!$EL136:$EN136))</f>
        <v/>
      </c>
      <c r="BH126" s="370" t="str">
        <f>IF(AM126="","",SUM(Labour!$ER136:$ET136))</f>
        <v/>
      </c>
      <c r="BI126" s="370" t="str">
        <f>IF(AM126="","",SUM(Labour!$EX136:$EZ136))</f>
        <v/>
      </c>
      <c r="BJ126" s="370" t="str">
        <f>IF(AM126="","",SUM(Labour!$FD136:$FF136))</f>
        <v/>
      </c>
      <c r="BK126" s="370" t="str">
        <f>IF(AM126="","",SUM(Labour!$FJ136:$FL136))</f>
        <v/>
      </c>
      <c r="BL126" s="370" t="str">
        <f>IF(AM126="","",SUM(Labour!$FP136:$FR136))</f>
        <v/>
      </c>
      <c r="BM126" s="370" t="str">
        <f>IF(AM126="","",SUM(Labour!$FV136:$FX136))</f>
        <v/>
      </c>
      <c r="BN126" s="370" t="str">
        <f>IF(AM126="","",SUM(Labour!$GB136:$GD136))</f>
        <v/>
      </c>
      <c r="BO126" s="370" t="str">
        <f>IF(AM126="","",SUM(Labour!$GH136:$GJ136))</f>
        <v/>
      </c>
      <c r="BP126" s="370" t="str">
        <f>IF(AM126="","",SUM(Labour!$GN136:$GP136))</f>
        <v/>
      </c>
      <c r="BQ126" s="370" t="str">
        <f>IF(AM126="","",SUM(Labour!$GT136:$GV136))</f>
        <v/>
      </c>
      <c r="BR126" s="370" t="str">
        <f>IF(AM126="","",SUM(Labour!$GZ136:$HB136))</f>
        <v/>
      </c>
    </row>
    <row r="127" spans="1:70" x14ac:dyDescent="0.25">
      <c r="A127" s="352">
        <f t="shared" si="33"/>
        <v>1</v>
      </c>
      <c r="B127" s="315">
        <f>IF(ISTEXT(AK127),MAXA(B$7:B126)+1,0)</f>
        <v>0</v>
      </c>
      <c r="C127" s="315">
        <f>IF(AS127&gt;0,MAXA(C$7:C126)+1,0)</f>
        <v>120</v>
      </c>
      <c r="D127" s="315">
        <f>IF(AT127&gt;0,MAXA(D$7:D126)+1,0)</f>
        <v>120</v>
      </c>
      <c r="E127" s="315">
        <f>IF(AU127&gt;0,MAXA(E$7:E126)+1,0)</f>
        <v>120</v>
      </c>
      <c r="F127" s="315">
        <f>IF(AV127&gt;0,MAXA(F$7:F126)+1,0)</f>
        <v>120</v>
      </c>
      <c r="G127" s="315">
        <f>IF(AW127&gt;0,MAXA(G$7:G126)+1,0)</f>
        <v>120</v>
      </c>
      <c r="H127" s="315">
        <f>IF(AX127&gt;0,MAXA(H$7:H126)+1,0)</f>
        <v>120</v>
      </c>
      <c r="I127" s="315">
        <f>IF(AY127&gt;0,MAXA(I$7:I126)+1,0)</f>
        <v>120</v>
      </c>
      <c r="J127" s="315">
        <f>IF(AZ127&gt;0,MAXA(J$7:J126)+1,0)</f>
        <v>120</v>
      </c>
      <c r="K127" s="315">
        <f>IF(BA127&gt;0,MAXA(K$7:K126)+1,0)</f>
        <v>120</v>
      </c>
      <c r="L127" s="315">
        <f>IF(BB127&gt;0,MAXA(L$7:L126)+1,0)</f>
        <v>120</v>
      </c>
      <c r="M127" s="315">
        <f>IF(BC127&gt;0,MAXA(M$7:M126)+1,0)</f>
        <v>120</v>
      </c>
      <c r="N127" s="315">
        <f>IF(BD127&gt;0,MAXA(N$7:N126)+1,0)</f>
        <v>120</v>
      </c>
      <c r="O127" s="315">
        <f>IF(BE127&gt;0,MAXA(O$7:O126)+1,0)</f>
        <v>120</v>
      </c>
      <c r="P127" s="315">
        <f>IF(BF127&gt;0,MAXA(P$7:P126)+1,0)</f>
        <v>120</v>
      </c>
      <c r="Q127" s="315">
        <f>IF(BG127&gt;0,MAXA(Q$7:Q126)+1,0)</f>
        <v>120</v>
      </c>
      <c r="R127" s="315">
        <f>IF(BH127&gt;0,MAXA(R$7:R126)+1,0)</f>
        <v>120</v>
      </c>
      <c r="S127" s="315">
        <f>IF(BI127&gt;0,MAXA(S$7:S126)+1,0)</f>
        <v>120</v>
      </c>
      <c r="T127" s="315">
        <f>IF(BJ127&gt;0,MAXA(T$7:T126)+1,0)</f>
        <v>120</v>
      </c>
      <c r="U127" s="315">
        <f>IF(BK127&gt;0,MAXA(U$7:U126)+1,0)</f>
        <v>120</v>
      </c>
      <c r="V127" s="315">
        <f>IF(BL127&gt;0,MAXA(V$7:V126)+1,0)</f>
        <v>120</v>
      </c>
      <c r="W127" s="315">
        <f>IF(BM127&gt;0,MAXA(W$7:W126)+1,0)</f>
        <v>120</v>
      </c>
      <c r="X127" s="315">
        <f>IF(BN127&gt;0,MAXA(X$7:X126)+1,0)</f>
        <v>120</v>
      </c>
      <c r="Y127" s="315">
        <f>IF(BO127&gt;0,MAXA(Y$7:Y126)+1,0)</f>
        <v>120</v>
      </c>
      <c r="Z127" s="315">
        <f>IF(BP127&gt;0,MAXA(Z$7:Z126)+1,0)</f>
        <v>120</v>
      </c>
      <c r="AA127" s="315">
        <f>IF(BQ127&gt;0,MAXA(AA$7:AA126)+1,0)</f>
        <v>120</v>
      </c>
      <c r="AB127" s="315">
        <f>IF(BR127&gt;0,MAXA(AB$7:AB126)+1,0)</f>
        <v>120</v>
      </c>
      <c r="AC127" s="315">
        <f t="shared" si="34"/>
        <v>1</v>
      </c>
      <c r="AD127" s="315">
        <f t="shared" si="35"/>
        <v>1</v>
      </c>
      <c r="AE127" s="352">
        <f t="shared" si="36"/>
        <v>1</v>
      </c>
      <c r="AF127" s="352">
        <f t="shared" si="37"/>
        <v>0</v>
      </c>
      <c r="AG127" s="352">
        <f>IF(AND(B127&gt;0,AH127=0),COUNTIF(AI$7:AI127,AO127),SUM(AH$7:AH127))</f>
        <v>1</v>
      </c>
      <c r="AH127" s="352">
        <f t="shared" si="38"/>
        <v>0</v>
      </c>
      <c r="AI127" s="352">
        <f t="shared" si="39"/>
        <v>0</v>
      </c>
      <c r="AJ127" s="315">
        <f t="shared" si="32"/>
        <v>121</v>
      </c>
      <c r="AK127" s="364"/>
      <c r="AL127" s="365">
        <f t="shared" si="40"/>
        <v>0</v>
      </c>
      <c r="AM127" s="366" t="str">
        <f>IF(Labour!AY137="","",Labour!AY137)</f>
        <v/>
      </c>
      <c r="AN127" s="372"/>
      <c r="AO127" s="358"/>
      <c r="AP127" s="359"/>
      <c r="AQ127" s="373"/>
      <c r="AR127" s="371"/>
      <c r="AS127" s="370" t="str">
        <f>IF(AM127="","",SUM(Labour!$BF137:$BH137))</f>
        <v/>
      </c>
      <c r="AT127" s="370" t="str">
        <f>IF(AM127="","",SUM(Labour!$BL137:$BN137))</f>
        <v/>
      </c>
      <c r="AU127" s="370" t="str">
        <f>IF(AM127="","",SUM(Labour!$BR137:$BT137))</f>
        <v/>
      </c>
      <c r="AV127" s="370" t="str">
        <f>IF(AM127="","",SUM(Labour!$BR137:$BT137))</f>
        <v/>
      </c>
      <c r="AW127" s="370" t="str">
        <f>IF(AM127="","",SUM(Labour!$CD137:$CF137))</f>
        <v/>
      </c>
      <c r="AX127" s="370" t="str">
        <f>IF(AM127="","",SUM(Labour!$CJ137:$CL137))</f>
        <v/>
      </c>
      <c r="AY127" s="370" t="str">
        <f>IF(AM127="","",SUM(Labour!$CP137:$CR137))</f>
        <v/>
      </c>
      <c r="AZ127" s="370" t="str">
        <f>IF(AM127="","",SUM(Labour!$CV137:$CX137))</f>
        <v/>
      </c>
      <c r="BA127" s="370" t="str">
        <f>IF(AM127="","",SUM(Labour!$DB137:$DD137))</f>
        <v/>
      </c>
      <c r="BB127" s="370" t="str">
        <f>IF(AM127="","",SUM(Labour!$DH137:$DJ137))</f>
        <v/>
      </c>
      <c r="BC127" s="370" t="str">
        <f>IF(AM127="","",SUM(Labour!$DN137:$DP137))</f>
        <v/>
      </c>
      <c r="BD127" s="370" t="str">
        <f>IF(AM127="","",SUM(Labour!$DT137:$DV137))</f>
        <v/>
      </c>
      <c r="BE127" s="370" t="str">
        <f>IF(AM127="","",SUM(Labour!$DZ137:$EB137))</f>
        <v/>
      </c>
      <c r="BF127" s="370" t="str">
        <f>IF(AM127="","",SUM(Labour!$EF137:$EH137))</f>
        <v/>
      </c>
      <c r="BG127" s="370" t="str">
        <f>IF(AM127="","",SUM(Labour!$EL137:$EN137))</f>
        <v/>
      </c>
      <c r="BH127" s="370" t="str">
        <f>IF(AM127="","",SUM(Labour!$ER137:$ET137))</f>
        <v/>
      </c>
      <c r="BI127" s="370" t="str">
        <f>IF(AM127="","",SUM(Labour!$EX137:$EZ137))</f>
        <v/>
      </c>
      <c r="BJ127" s="370" t="str">
        <f>IF(AM127="","",SUM(Labour!$FD137:$FF137))</f>
        <v/>
      </c>
      <c r="BK127" s="370" t="str">
        <f>IF(AM127="","",SUM(Labour!$FJ137:$FL137))</f>
        <v/>
      </c>
      <c r="BL127" s="370" t="str">
        <f>IF(AM127="","",SUM(Labour!$FP137:$FR137))</f>
        <v/>
      </c>
      <c r="BM127" s="370" t="str">
        <f>IF(AM127="","",SUM(Labour!$FV137:$FX137))</f>
        <v/>
      </c>
      <c r="BN127" s="370" t="str">
        <f>IF(AM127="","",SUM(Labour!$GB137:$GD137))</f>
        <v/>
      </c>
      <c r="BO127" s="370" t="str">
        <f>IF(AM127="","",SUM(Labour!$GH137:$GJ137))</f>
        <v/>
      </c>
      <c r="BP127" s="370" t="str">
        <f>IF(AM127="","",SUM(Labour!$GN137:$GP137))</f>
        <v/>
      </c>
      <c r="BQ127" s="370" t="str">
        <f>IF(AM127="","",SUM(Labour!$GT137:$GV137))</f>
        <v/>
      </c>
      <c r="BR127" s="370" t="str">
        <f>IF(AM127="","",SUM(Labour!$GZ137:$HB137))</f>
        <v/>
      </c>
    </row>
    <row r="128" spans="1:70" x14ac:dyDescent="0.25">
      <c r="A128" s="352">
        <f t="shared" si="33"/>
        <v>1</v>
      </c>
      <c r="B128" s="315">
        <f>IF(ISTEXT(AK128),MAXA(B$7:B127)+1,0)</f>
        <v>0</v>
      </c>
      <c r="C128" s="315">
        <f>IF(AS128&gt;0,MAXA(C$7:C127)+1,0)</f>
        <v>121</v>
      </c>
      <c r="D128" s="315">
        <f>IF(AT128&gt;0,MAXA(D$7:D127)+1,0)</f>
        <v>121</v>
      </c>
      <c r="E128" s="315">
        <f>IF(AU128&gt;0,MAXA(E$7:E127)+1,0)</f>
        <v>121</v>
      </c>
      <c r="F128" s="315">
        <f>IF(AV128&gt;0,MAXA(F$7:F127)+1,0)</f>
        <v>121</v>
      </c>
      <c r="G128" s="315">
        <f>IF(AW128&gt;0,MAXA(G$7:G127)+1,0)</f>
        <v>121</v>
      </c>
      <c r="H128" s="315">
        <f>IF(AX128&gt;0,MAXA(H$7:H127)+1,0)</f>
        <v>121</v>
      </c>
      <c r="I128" s="315">
        <f>IF(AY128&gt;0,MAXA(I$7:I127)+1,0)</f>
        <v>121</v>
      </c>
      <c r="J128" s="315">
        <f>IF(AZ128&gt;0,MAXA(J$7:J127)+1,0)</f>
        <v>121</v>
      </c>
      <c r="K128" s="315">
        <f>IF(BA128&gt;0,MAXA(K$7:K127)+1,0)</f>
        <v>121</v>
      </c>
      <c r="L128" s="315">
        <f>IF(BB128&gt;0,MAXA(L$7:L127)+1,0)</f>
        <v>121</v>
      </c>
      <c r="M128" s="315">
        <f>IF(BC128&gt;0,MAXA(M$7:M127)+1,0)</f>
        <v>121</v>
      </c>
      <c r="N128" s="315">
        <f>IF(BD128&gt;0,MAXA(N$7:N127)+1,0)</f>
        <v>121</v>
      </c>
      <c r="O128" s="315">
        <f>IF(BE128&gt;0,MAXA(O$7:O127)+1,0)</f>
        <v>121</v>
      </c>
      <c r="P128" s="315">
        <f>IF(BF128&gt;0,MAXA(P$7:P127)+1,0)</f>
        <v>121</v>
      </c>
      <c r="Q128" s="315">
        <f>IF(BG128&gt;0,MAXA(Q$7:Q127)+1,0)</f>
        <v>121</v>
      </c>
      <c r="R128" s="315">
        <f>IF(BH128&gt;0,MAXA(R$7:R127)+1,0)</f>
        <v>121</v>
      </c>
      <c r="S128" s="315">
        <f>IF(BI128&gt;0,MAXA(S$7:S127)+1,0)</f>
        <v>121</v>
      </c>
      <c r="T128" s="315">
        <f>IF(BJ128&gt;0,MAXA(T$7:T127)+1,0)</f>
        <v>121</v>
      </c>
      <c r="U128" s="315">
        <f>IF(BK128&gt;0,MAXA(U$7:U127)+1,0)</f>
        <v>121</v>
      </c>
      <c r="V128" s="315">
        <f>IF(BL128&gt;0,MAXA(V$7:V127)+1,0)</f>
        <v>121</v>
      </c>
      <c r="W128" s="315">
        <f>IF(BM128&gt;0,MAXA(W$7:W127)+1,0)</f>
        <v>121</v>
      </c>
      <c r="X128" s="315">
        <f>IF(BN128&gt;0,MAXA(X$7:X127)+1,0)</f>
        <v>121</v>
      </c>
      <c r="Y128" s="315">
        <f>IF(BO128&gt;0,MAXA(Y$7:Y127)+1,0)</f>
        <v>121</v>
      </c>
      <c r="Z128" s="315">
        <f>IF(BP128&gt;0,MAXA(Z$7:Z127)+1,0)</f>
        <v>121</v>
      </c>
      <c r="AA128" s="315">
        <f>IF(BQ128&gt;0,MAXA(AA$7:AA127)+1,0)</f>
        <v>121</v>
      </c>
      <c r="AB128" s="315">
        <f>IF(BR128&gt;0,MAXA(AB$7:AB127)+1,0)</f>
        <v>121</v>
      </c>
      <c r="AC128" s="315">
        <f t="shared" si="34"/>
        <v>1</v>
      </c>
      <c r="AD128" s="315">
        <f t="shared" si="35"/>
        <v>1</v>
      </c>
      <c r="AE128" s="352">
        <f t="shared" si="36"/>
        <v>1</v>
      </c>
      <c r="AF128" s="352">
        <f t="shared" si="37"/>
        <v>0</v>
      </c>
      <c r="AG128" s="352">
        <f>IF(AND(B128&gt;0,AH128=0),COUNTIF(AI$7:AI128,AO128),SUM(AH$7:AH128))</f>
        <v>1</v>
      </c>
      <c r="AH128" s="352">
        <f t="shared" si="38"/>
        <v>0</v>
      </c>
      <c r="AI128" s="352">
        <f t="shared" si="39"/>
        <v>0</v>
      </c>
      <c r="AJ128" s="315">
        <f t="shared" si="32"/>
        <v>122</v>
      </c>
      <c r="AK128" s="364"/>
      <c r="AL128" s="365">
        <f t="shared" si="40"/>
        <v>0</v>
      </c>
      <c r="AM128" s="366" t="str">
        <f>IF(Labour!AY138="","",Labour!AY138)</f>
        <v/>
      </c>
      <c r="AN128" s="372"/>
      <c r="AO128" s="358"/>
      <c r="AP128" s="359"/>
      <c r="AQ128" s="373"/>
      <c r="AR128" s="371"/>
      <c r="AS128" s="370" t="str">
        <f>IF(AM128="","",SUM(Labour!$BF138:$BH138))</f>
        <v/>
      </c>
      <c r="AT128" s="370" t="str">
        <f>IF(AM128="","",SUM(Labour!$BL138:$BN138))</f>
        <v/>
      </c>
      <c r="AU128" s="370" t="str">
        <f>IF(AM128="","",SUM(Labour!$BR138:$BT138))</f>
        <v/>
      </c>
      <c r="AV128" s="370" t="str">
        <f>IF(AM128="","",SUM(Labour!$BR138:$BT138))</f>
        <v/>
      </c>
      <c r="AW128" s="370" t="str">
        <f>IF(AM128="","",SUM(Labour!$CD138:$CF138))</f>
        <v/>
      </c>
      <c r="AX128" s="370" t="str">
        <f>IF(AM128="","",SUM(Labour!$CJ138:$CL138))</f>
        <v/>
      </c>
      <c r="AY128" s="370" t="str">
        <f>IF(AM128="","",SUM(Labour!$CP138:$CR138))</f>
        <v/>
      </c>
      <c r="AZ128" s="370" t="str">
        <f>IF(AM128="","",SUM(Labour!$CV138:$CX138))</f>
        <v/>
      </c>
      <c r="BA128" s="370" t="str">
        <f>IF(AM128="","",SUM(Labour!$DB138:$DD138))</f>
        <v/>
      </c>
      <c r="BB128" s="370" t="str">
        <f>IF(AM128="","",SUM(Labour!$DH138:$DJ138))</f>
        <v/>
      </c>
      <c r="BC128" s="370" t="str">
        <f>IF(AM128="","",SUM(Labour!$DN138:$DP138))</f>
        <v/>
      </c>
      <c r="BD128" s="370" t="str">
        <f>IF(AM128="","",SUM(Labour!$DT138:$DV138))</f>
        <v/>
      </c>
      <c r="BE128" s="370" t="str">
        <f>IF(AM128="","",SUM(Labour!$DZ138:$EB138))</f>
        <v/>
      </c>
      <c r="BF128" s="370" t="str">
        <f>IF(AM128="","",SUM(Labour!$EF138:$EH138))</f>
        <v/>
      </c>
      <c r="BG128" s="370" t="str">
        <f>IF(AM128="","",SUM(Labour!$EL138:$EN138))</f>
        <v/>
      </c>
      <c r="BH128" s="370" t="str">
        <f>IF(AM128="","",SUM(Labour!$ER138:$ET138))</f>
        <v/>
      </c>
      <c r="BI128" s="370" t="str">
        <f>IF(AM128="","",SUM(Labour!$EX138:$EZ138))</f>
        <v/>
      </c>
      <c r="BJ128" s="370" t="str">
        <f>IF(AM128="","",SUM(Labour!$FD138:$FF138))</f>
        <v/>
      </c>
      <c r="BK128" s="370" t="str">
        <f>IF(AM128="","",SUM(Labour!$FJ138:$FL138))</f>
        <v/>
      </c>
      <c r="BL128" s="370" t="str">
        <f>IF(AM128="","",SUM(Labour!$FP138:$FR138))</f>
        <v/>
      </c>
      <c r="BM128" s="370" t="str">
        <f>IF(AM128="","",SUM(Labour!$FV138:$FX138))</f>
        <v/>
      </c>
      <c r="BN128" s="370" t="str">
        <f>IF(AM128="","",SUM(Labour!$GB138:$GD138))</f>
        <v/>
      </c>
      <c r="BO128" s="370" t="str">
        <f>IF(AM128="","",SUM(Labour!$GH138:$GJ138))</f>
        <v/>
      </c>
      <c r="BP128" s="370" t="str">
        <f>IF(AM128="","",SUM(Labour!$GN138:$GP138))</f>
        <v/>
      </c>
      <c r="BQ128" s="370" t="str">
        <f>IF(AM128="","",SUM(Labour!$GT138:$GV138))</f>
        <v/>
      </c>
      <c r="BR128" s="370" t="str">
        <f>IF(AM128="","",SUM(Labour!$GZ138:$HB138))</f>
        <v/>
      </c>
    </row>
    <row r="129" spans="1:70" x14ac:dyDescent="0.25">
      <c r="A129" s="352">
        <f t="shared" si="33"/>
        <v>1</v>
      </c>
      <c r="B129" s="315">
        <f>IF(ISTEXT(AK129),MAXA(B$7:B128)+1,0)</f>
        <v>0</v>
      </c>
      <c r="C129" s="315">
        <f>IF(AS129&gt;0,MAXA(C$7:C128)+1,0)</f>
        <v>122</v>
      </c>
      <c r="D129" s="315">
        <f>IF(AT129&gt;0,MAXA(D$7:D128)+1,0)</f>
        <v>122</v>
      </c>
      <c r="E129" s="315">
        <f>IF(AU129&gt;0,MAXA(E$7:E128)+1,0)</f>
        <v>122</v>
      </c>
      <c r="F129" s="315">
        <f>IF(AV129&gt;0,MAXA(F$7:F128)+1,0)</f>
        <v>122</v>
      </c>
      <c r="G129" s="315">
        <f>IF(AW129&gt;0,MAXA(G$7:G128)+1,0)</f>
        <v>122</v>
      </c>
      <c r="H129" s="315">
        <f>IF(AX129&gt;0,MAXA(H$7:H128)+1,0)</f>
        <v>122</v>
      </c>
      <c r="I129" s="315">
        <f>IF(AY129&gt;0,MAXA(I$7:I128)+1,0)</f>
        <v>122</v>
      </c>
      <c r="J129" s="315">
        <f>IF(AZ129&gt;0,MAXA(J$7:J128)+1,0)</f>
        <v>122</v>
      </c>
      <c r="K129" s="315">
        <f>IF(BA129&gt;0,MAXA(K$7:K128)+1,0)</f>
        <v>122</v>
      </c>
      <c r="L129" s="315">
        <f>IF(BB129&gt;0,MAXA(L$7:L128)+1,0)</f>
        <v>122</v>
      </c>
      <c r="M129" s="315">
        <f>IF(BC129&gt;0,MAXA(M$7:M128)+1,0)</f>
        <v>122</v>
      </c>
      <c r="N129" s="315">
        <f>IF(BD129&gt;0,MAXA(N$7:N128)+1,0)</f>
        <v>122</v>
      </c>
      <c r="O129" s="315">
        <f>IF(BE129&gt;0,MAXA(O$7:O128)+1,0)</f>
        <v>122</v>
      </c>
      <c r="P129" s="315">
        <f>IF(BF129&gt;0,MAXA(P$7:P128)+1,0)</f>
        <v>122</v>
      </c>
      <c r="Q129" s="315">
        <f>IF(BG129&gt;0,MAXA(Q$7:Q128)+1,0)</f>
        <v>122</v>
      </c>
      <c r="R129" s="315">
        <f>IF(BH129&gt;0,MAXA(R$7:R128)+1,0)</f>
        <v>122</v>
      </c>
      <c r="S129" s="315">
        <f>IF(BI129&gt;0,MAXA(S$7:S128)+1,0)</f>
        <v>122</v>
      </c>
      <c r="T129" s="315">
        <f>IF(BJ129&gt;0,MAXA(T$7:T128)+1,0)</f>
        <v>122</v>
      </c>
      <c r="U129" s="315">
        <f>IF(BK129&gt;0,MAXA(U$7:U128)+1,0)</f>
        <v>122</v>
      </c>
      <c r="V129" s="315">
        <f>IF(BL129&gt;0,MAXA(V$7:V128)+1,0)</f>
        <v>122</v>
      </c>
      <c r="W129" s="315">
        <f>IF(BM129&gt;0,MAXA(W$7:W128)+1,0)</f>
        <v>122</v>
      </c>
      <c r="X129" s="315">
        <f>IF(BN129&gt;0,MAXA(X$7:X128)+1,0)</f>
        <v>122</v>
      </c>
      <c r="Y129" s="315">
        <f>IF(BO129&gt;0,MAXA(Y$7:Y128)+1,0)</f>
        <v>122</v>
      </c>
      <c r="Z129" s="315">
        <f>IF(BP129&gt;0,MAXA(Z$7:Z128)+1,0)</f>
        <v>122</v>
      </c>
      <c r="AA129" s="315">
        <f>IF(BQ129&gt;0,MAXA(AA$7:AA128)+1,0)</f>
        <v>122</v>
      </c>
      <c r="AB129" s="315">
        <f>IF(BR129&gt;0,MAXA(AB$7:AB128)+1,0)</f>
        <v>122</v>
      </c>
      <c r="AC129" s="315">
        <f t="shared" si="34"/>
        <v>1</v>
      </c>
      <c r="AD129" s="315">
        <f t="shared" si="35"/>
        <v>1</v>
      </c>
      <c r="AE129" s="352">
        <f t="shared" si="36"/>
        <v>1</v>
      </c>
      <c r="AF129" s="352">
        <f t="shared" si="37"/>
        <v>0</v>
      </c>
      <c r="AG129" s="352">
        <f>IF(AND(B129&gt;0,AH129=0),COUNTIF(AI$7:AI129,AO129),SUM(AH$7:AH129))</f>
        <v>1</v>
      </c>
      <c r="AH129" s="352">
        <f t="shared" si="38"/>
        <v>0</v>
      </c>
      <c r="AI129" s="352">
        <f t="shared" si="39"/>
        <v>0</v>
      </c>
      <c r="AJ129" s="315">
        <f t="shared" si="32"/>
        <v>123</v>
      </c>
      <c r="AK129" s="364"/>
      <c r="AL129" s="365">
        <f t="shared" si="40"/>
        <v>0</v>
      </c>
      <c r="AM129" s="366" t="str">
        <f>IF(Labour!AY139="","",Labour!AY139)</f>
        <v/>
      </c>
      <c r="AN129" s="372"/>
      <c r="AO129" s="358"/>
      <c r="AP129" s="359"/>
      <c r="AQ129" s="373"/>
      <c r="AR129" s="371"/>
      <c r="AS129" s="370" t="str">
        <f>IF(AM129="","",SUM(Labour!$BF139:$BH139))</f>
        <v/>
      </c>
      <c r="AT129" s="370" t="str">
        <f>IF(AM129="","",SUM(Labour!$BL139:$BN139))</f>
        <v/>
      </c>
      <c r="AU129" s="370" t="str">
        <f>IF(AM129="","",SUM(Labour!$BR139:$BT139))</f>
        <v/>
      </c>
      <c r="AV129" s="370" t="str">
        <f>IF(AM129="","",SUM(Labour!$BR139:$BT139))</f>
        <v/>
      </c>
      <c r="AW129" s="370" t="str">
        <f>IF(AM129="","",SUM(Labour!$CD139:$CF139))</f>
        <v/>
      </c>
      <c r="AX129" s="370" t="str">
        <f>IF(AM129="","",SUM(Labour!$CJ139:$CL139))</f>
        <v/>
      </c>
      <c r="AY129" s="370" t="str">
        <f>IF(AM129="","",SUM(Labour!$CP139:$CR139))</f>
        <v/>
      </c>
      <c r="AZ129" s="370" t="str">
        <f>IF(AM129="","",SUM(Labour!$CV139:$CX139))</f>
        <v/>
      </c>
      <c r="BA129" s="370" t="str">
        <f>IF(AM129="","",SUM(Labour!$DB139:$DD139))</f>
        <v/>
      </c>
      <c r="BB129" s="370" t="str">
        <f>IF(AM129="","",SUM(Labour!$DH139:$DJ139))</f>
        <v/>
      </c>
      <c r="BC129" s="370" t="str">
        <f>IF(AM129="","",SUM(Labour!$DN139:$DP139))</f>
        <v/>
      </c>
      <c r="BD129" s="370" t="str">
        <f>IF(AM129="","",SUM(Labour!$DT139:$DV139))</f>
        <v/>
      </c>
      <c r="BE129" s="370" t="str">
        <f>IF(AM129="","",SUM(Labour!$DZ139:$EB139))</f>
        <v/>
      </c>
      <c r="BF129" s="370" t="str">
        <f>IF(AM129="","",SUM(Labour!$EF139:$EH139))</f>
        <v/>
      </c>
      <c r="BG129" s="370" t="str">
        <f>IF(AM129="","",SUM(Labour!$EL139:$EN139))</f>
        <v/>
      </c>
      <c r="BH129" s="370" t="str">
        <f>IF(AM129="","",SUM(Labour!$ER139:$ET139))</f>
        <v/>
      </c>
      <c r="BI129" s="370" t="str">
        <f>IF(AM129="","",SUM(Labour!$EX139:$EZ139))</f>
        <v/>
      </c>
      <c r="BJ129" s="370" t="str">
        <f>IF(AM129="","",SUM(Labour!$FD139:$FF139))</f>
        <v/>
      </c>
      <c r="BK129" s="370" t="str">
        <f>IF(AM129="","",SUM(Labour!$FJ139:$FL139))</f>
        <v/>
      </c>
      <c r="BL129" s="370" t="str">
        <f>IF(AM129="","",SUM(Labour!$FP139:$FR139))</f>
        <v/>
      </c>
      <c r="BM129" s="370" t="str">
        <f>IF(AM129="","",SUM(Labour!$FV139:$FX139))</f>
        <v/>
      </c>
      <c r="BN129" s="370" t="str">
        <f>IF(AM129="","",SUM(Labour!$GB139:$GD139))</f>
        <v/>
      </c>
      <c r="BO129" s="370" t="str">
        <f>IF(AM129="","",SUM(Labour!$GH139:$GJ139))</f>
        <v/>
      </c>
      <c r="BP129" s="370" t="str">
        <f>IF(AM129="","",SUM(Labour!$GN139:$GP139))</f>
        <v/>
      </c>
      <c r="BQ129" s="370" t="str">
        <f>IF(AM129="","",SUM(Labour!$GT139:$GV139))</f>
        <v/>
      </c>
      <c r="BR129" s="370" t="str">
        <f>IF(AM129="","",SUM(Labour!$GZ139:$HB139))</f>
        <v/>
      </c>
    </row>
    <row r="130" spans="1:70" x14ac:dyDescent="0.25">
      <c r="A130" s="352">
        <f t="shared" si="33"/>
        <v>1</v>
      </c>
      <c r="B130" s="315">
        <f>IF(ISTEXT(AK130),MAXA(B$7:B129)+1,0)</f>
        <v>0</v>
      </c>
      <c r="C130" s="315">
        <f>IF(AS130&gt;0,MAXA(C$7:C129)+1,0)</f>
        <v>123</v>
      </c>
      <c r="D130" s="315">
        <f>IF(AT130&gt;0,MAXA(D$7:D129)+1,0)</f>
        <v>123</v>
      </c>
      <c r="E130" s="315">
        <f>IF(AU130&gt;0,MAXA(E$7:E129)+1,0)</f>
        <v>123</v>
      </c>
      <c r="F130" s="315">
        <f>IF(AV130&gt;0,MAXA(F$7:F129)+1,0)</f>
        <v>123</v>
      </c>
      <c r="G130" s="315">
        <f>IF(AW130&gt;0,MAXA(G$7:G129)+1,0)</f>
        <v>123</v>
      </c>
      <c r="H130" s="315">
        <f>IF(AX130&gt;0,MAXA(H$7:H129)+1,0)</f>
        <v>123</v>
      </c>
      <c r="I130" s="315">
        <f>IF(AY130&gt;0,MAXA(I$7:I129)+1,0)</f>
        <v>123</v>
      </c>
      <c r="J130" s="315">
        <f>IF(AZ130&gt;0,MAXA(J$7:J129)+1,0)</f>
        <v>123</v>
      </c>
      <c r="K130" s="315">
        <f>IF(BA130&gt;0,MAXA(K$7:K129)+1,0)</f>
        <v>123</v>
      </c>
      <c r="L130" s="315">
        <f>IF(BB130&gt;0,MAXA(L$7:L129)+1,0)</f>
        <v>123</v>
      </c>
      <c r="M130" s="315">
        <f>IF(BC130&gt;0,MAXA(M$7:M129)+1,0)</f>
        <v>123</v>
      </c>
      <c r="N130" s="315">
        <f>IF(BD130&gt;0,MAXA(N$7:N129)+1,0)</f>
        <v>123</v>
      </c>
      <c r="O130" s="315">
        <f>IF(BE130&gt;0,MAXA(O$7:O129)+1,0)</f>
        <v>123</v>
      </c>
      <c r="P130" s="315">
        <f>IF(BF130&gt;0,MAXA(P$7:P129)+1,0)</f>
        <v>123</v>
      </c>
      <c r="Q130" s="315">
        <f>IF(BG130&gt;0,MAXA(Q$7:Q129)+1,0)</f>
        <v>123</v>
      </c>
      <c r="R130" s="315">
        <f>IF(BH130&gt;0,MAXA(R$7:R129)+1,0)</f>
        <v>123</v>
      </c>
      <c r="S130" s="315">
        <f>IF(BI130&gt;0,MAXA(S$7:S129)+1,0)</f>
        <v>123</v>
      </c>
      <c r="T130" s="315">
        <f>IF(BJ130&gt;0,MAXA(T$7:T129)+1,0)</f>
        <v>123</v>
      </c>
      <c r="U130" s="315">
        <f>IF(BK130&gt;0,MAXA(U$7:U129)+1,0)</f>
        <v>123</v>
      </c>
      <c r="V130" s="315">
        <f>IF(BL130&gt;0,MAXA(V$7:V129)+1,0)</f>
        <v>123</v>
      </c>
      <c r="W130" s="315">
        <f>IF(BM130&gt;0,MAXA(W$7:W129)+1,0)</f>
        <v>123</v>
      </c>
      <c r="X130" s="315">
        <f>IF(BN130&gt;0,MAXA(X$7:X129)+1,0)</f>
        <v>123</v>
      </c>
      <c r="Y130" s="315">
        <f>IF(BO130&gt;0,MAXA(Y$7:Y129)+1,0)</f>
        <v>123</v>
      </c>
      <c r="Z130" s="315">
        <f>IF(BP130&gt;0,MAXA(Z$7:Z129)+1,0)</f>
        <v>123</v>
      </c>
      <c r="AA130" s="315">
        <f>IF(BQ130&gt;0,MAXA(AA$7:AA129)+1,0)</f>
        <v>123</v>
      </c>
      <c r="AB130" s="315">
        <f>IF(BR130&gt;0,MAXA(AB$7:AB129)+1,0)</f>
        <v>123</v>
      </c>
      <c r="AC130" s="315">
        <f t="shared" si="34"/>
        <v>1</v>
      </c>
      <c r="AD130" s="315">
        <f t="shared" si="35"/>
        <v>1</v>
      </c>
      <c r="AE130" s="352">
        <f t="shared" si="36"/>
        <v>1</v>
      </c>
      <c r="AF130" s="352">
        <f t="shared" si="37"/>
        <v>0</v>
      </c>
      <c r="AG130" s="352">
        <f>IF(AND(B130&gt;0,AH130=0),COUNTIF(AI$7:AI130,AO130),SUM(AH$7:AH130))</f>
        <v>1</v>
      </c>
      <c r="AH130" s="352">
        <f t="shared" si="38"/>
        <v>0</v>
      </c>
      <c r="AI130" s="352">
        <f t="shared" si="39"/>
        <v>0</v>
      </c>
      <c r="AJ130" s="315">
        <f t="shared" si="32"/>
        <v>124</v>
      </c>
      <c r="AK130" s="364"/>
      <c r="AL130" s="365">
        <f t="shared" si="40"/>
        <v>0</v>
      </c>
      <c r="AM130" s="366" t="str">
        <f>IF(Labour!AY140="","",Labour!AY140)</f>
        <v/>
      </c>
      <c r="AN130" s="372"/>
      <c r="AO130" s="358"/>
      <c r="AP130" s="359"/>
      <c r="AQ130" s="373"/>
      <c r="AR130" s="371"/>
      <c r="AS130" s="370" t="str">
        <f>IF(AM130="","",SUM(Labour!$BF140:$BH140))</f>
        <v/>
      </c>
      <c r="AT130" s="370" t="str">
        <f>IF(AM130="","",SUM(Labour!$BL140:$BN140))</f>
        <v/>
      </c>
      <c r="AU130" s="370" t="str">
        <f>IF(AM130="","",SUM(Labour!$BR140:$BT140))</f>
        <v/>
      </c>
      <c r="AV130" s="370" t="str">
        <f>IF(AM130="","",SUM(Labour!$BR140:$BT140))</f>
        <v/>
      </c>
      <c r="AW130" s="370" t="str">
        <f>IF(AM130="","",SUM(Labour!$CD140:$CF140))</f>
        <v/>
      </c>
      <c r="AX130" s="370" t="str">
        <f>IF(AM130="","",SUM(Labour!$CJ140:$CL140))</f>
        <v/>
      </c>
      <c r="AY130" s="370" t="str">
        <f>IF(AM130="","",SUM(Labour!$CP140:$CR140))</f>
        <v/>
      </c>
      <c r="AZ130" s="370" t="str">
        <f>IF(AM130="","",SUM(Labour!$CV140:$CX140))</f>
        <v/>
      </c>
      <c r="BA130" s="370" t="str">
        <f>IF(AM130="","",SUM(Labour!$DB140:$DD140))</f>
        <v/>
      </c>
      <c r="BB130" s="370" t="str">
        <f>IF(AM130="","",SUM(Labour!$DH140:$DJ140))</f>
        <v/>
      </c>
      <c r="BC130" s="370" t="str">
        <f>IF(AM130="","",SUM(Labour!$DN140:$DP140))</f>
        <v/>
      </c>
      <c r="BD130" s="370" t="str">
        <f>IF(AM130="","",SUM(Labour!$DT140:$DV140))</f>
        <v/>
      </c>
      <c r="BE130" s="370" t="str">
        <f>IF(AM130="","",SUM(Labour!$DZ140:$EB140))</f>
        <v/>
      </c>
      <c r="BF130" s="370" t="str">
        <f>IF(AM130="","",SUM(Labour!$EF140:$EH140))</f>
        <v/>
      </c>
      <c r="BG130" s="370" t="str">
        <f>IF(AM130="","",SUM(Labour!$EL140:$EN140))</f>
        <v/>
      </c>
      <c r="BH130" s="370" t="str">
        <f>IF(AM130="","",SUM(Labour!$ER140:$ET140))</f>
        <v/>
      </c>
      <c r="BI130" s="370" t="str">
        <f>IF(AM130="","",SUM(Labour!$EX140:$EZ140))</f>
        <v/>
      </c>
      <c r="BJ130" s="370" t="str">
        <f>IF(AM130="","",SUM(Labour!$FD140:$FF140))</f>
        <v/>
      </c>
      <c r="BK130" s="370" t="str">
        <f>IF(AM130="","",SUM(Labour!$FJ140:$FL140))</f>
        <v/>
      </c>
      <c r="BL130" s="370" t="str">
        <f>IF(AM130="","",SUM(Labour!$FP140:$FR140))</f>
        <v/>
      </c>
      <c r="BM130" s="370" t="str">
        <f>IF(AM130="","",SUM(Labour!$FV140:$FX140))</f>
        <v/>
      </c>
      <c r="BN130" s="370" t="str">
        <f>IF(AM130="","",SUM(Labour!$GB140:$GD140))</f>
        <v/>
      </c>
      <c r="BO130" s="370" t="str">
        <f>IF(AM130="","",SUM(Labour!$GH140:$GJ140))</f>
        <v/>
      </c>
      <c r="BP130" s="370" t="str">
        <f>IF(AM130="","",SUM(Labour!$GN140:$GP140))</f>
        <v/>
      </c>
      <c r="BQ130" s="370" t="str">
        <f>IF(AM130="","",SUM(Labour!$GT140:$GV140))</f>
        <v/>
      </c>
      <c r="BR130" s="370" t="str">
        <f>IF(AM130="","",SUM(Labour!$GZ140:$HB140))</f>
        <v/>
      </c>
    </row>
    <row r="131" spans="1:70" x14ac:dyDescent="0.25">
      <c r="A131" s="352">
        <f t="shared" si="33"/>
        <v>1</v>
      </c>
      <c r="B131" s="315">
        <f>IF(ISTEXT(AK131),MAXA(B$7:B130)+1,0)</f>
        <v>0</v>
      </c>
      <c r="C131" s="315">
        <f>IF(AS131&gt;0,MAXA(C$7:C130)+1,0)</f>
        <v>124</v>
      </c>
      <c r="D131" s="315">
        <f>IF(AT131&gt;0,MAXA(D$7:D130)+1,0)</f>
        <v>124</v>
      </c>
      <c r="E131" s="315">
        <f>IF(AU131&gt;0,MAXA(E$7:E130)+1,0)</f>
        <v>124</v>
      </c>
      <c r="F131" s="315">
        <f>IF(AV131&gt;0,MAXA(F$7:F130)+1,0)</f>
        <v>124</v>
      </c>
      <c r="G131" s="315">
        <f>IF(AW131&gt;0,MAXA(G$7:G130)+1,0)</f>
        <v>124</v>
      </c>
      <c r="H131" s="315">
        <f>IF(AX131&gt;0,MAXA(H$7:H130)+1,0)</f>
        <v>124</v>
      </c>
      <c r="I131" s="315">
        <f>IF(AY131&gt;0,MAXA(I$7:I130)+1,0)</f>
        <v>124</v>
      </c>
      <c r="J131" s="315">
        <f>IF(AZ131&gt;0,MAXA(J$7:J130)+1,0)</f>
        <v>124</v>
      </c>
      <c r="K131" s="315">
        <f>IF(BA131&gt;0,MAXA(K$7:K130)+1,0)</f>
        <v>124</v>
      </c>
      <c r="L131" s="315">
        <f>IF(BB131&gt;0,MAXA(L$7:L130)+1,0)</f>
        <v>124</v>
      </c>
      <c r="M131" s="315">
        <f>IF(BC131&gt;0,MAXA(M$7:M130)+1,0)</f>
        <v>124</v>
      </c>
      <c r="N131" s="315">
        <f>IF(BD131&gt;0,MAXA(N$7:N130)+1,0)</f>
        <v>124</v>
      </c>
      <c r="O131" s="315">
        <f>IF(BE131&gt;0,MAXA(O$7:O130)+1,0)</f>
        <v>124</v>
      </c>
      <c r="P131" s="315">
        <f>IF(BF131&gt;0,MAXA(P$7:P130)+1,0)</f>
        <v>124</v>
      </c>
      <c r="Q131" s="315">
        <f>IF(BG131&gt;0,MAXA(Q$7:Q130)+1,0)</f>
        <v>124</v>
      </c>
      <c r="R131" s="315">
        <f>IF(BH131&gt;0,MAXA(R$7:R130)+1,0)</f>
        <v>124</v>
      </c>
      <c r="S131" s="315">
        <f>IF(BI131&gt;0,MAXA(S$7:S130)+1,0)</f>
        <v>124</v>
      </c>
      <c r="T131" s="315">
        <f>IF(BJ131&gt;0,MAXA(T$7:T130)+1,0)</f>
        <v>124</v>
      </c>
      <c r="U131" s="315">
        <f>IF(BK131&gt;0,MAXA(U$7:U130)+1,0)</f>
        <v>124</v>
      </c>
      <c r="V131" s="315">
        <f>IF(BL131&gt;0,MAXA(V$7:V130)+1,0)</f>
        <v>124</v>
      </c>
      <c r="W131" s="315">
        <f>IF(BM131&gt;0,MAXA(W$7:W130)+1,0)</f>
        <v>124</v>
      </c>
      <c r="X131" s="315">
        <f>IF(BN131&gt;0,MAXA(X$7:X130)+1,0)</f>
        <v>124</v>
      </c>
      <c r="Y131" s="315">
        <f>IF(BO131&gt;0,MAXA(Y$7:Y130)+1,0)</f>
        <v>124</v>
      </c>
      <c r="Z131" s="315">
        <f>IF(BP131&gt;0,MAXA(Z$7:Z130)+1,0)</f>
        <v>124</v>
      </c>
      <c r="AA131" s="315">
        <f>IF(BQ131&gt;0,MAXA(AA$7:AA130)+1,0)</f>
        <v>124</v>
      </c>
      <c r="AB131" s="315">
        <f>IF(BR131&gt;0,MAXA(AB$7:AB130)+1,0)</f>
        <v>124</v>
      </c>
      <c r="AC131" s="315">
        <f t="shared" si="34"/>
        <v>1</v>
      </c>
      <c r="AD131" s="315">
        <f t="shared" si="35"/>
        <v>1</v>
      </c>
      <c r="AE131" s="352">
        <f t="shared" si="36"/>
        <v>1</v>
      </c>
      <c r="AF131" s="352">
        <f t="shared" si="37"/>
        <v>0</v>
      </c>
      <c r="AG131" s="352">
        <f>IF(AND(B131&gt;0,AH131=0),COUNTIF(AI$7:AI131,AO131),SUM(AH$7:AH131))</f>
        <v>1</v>
      </c>
      <c r="AH131" s="352">
        <f t="shared" si="38"/>
        <v>0</v>
      </c>
      <c r="AI131" s="352">
        <f t="shared" si="39"/>
        <v>0</v>
      </c>
      <c r="AJ131" s="315">
        <f t="shared" si="32"/>
        <v>125</v>
      </c>
      <c r="AK131" s="364"/>
      <c r="AL131" s="365">
        <f t="shared" si="40"/>
        <v>0</v>
      </c>
      <c r="AM131" s="366" t="str">
        <f>IF(Labour!AY141="","",Labour!AY141)</f>
        <v/>
      </c>
      <c r="AN131" s="372"/>
      <c r="AO131" s="358"/>
      <c r="AP131" s="359"/>
      <c r="AQ131" s="373"/>
      <c r="AR131" s="371"/>
      <c r="AS131" s="370" t="str">
        <f>IF(AM131="","",SUM(Labour!$BF141:$BH141))</f>
        <v/>
      </c>
      <c r="AT131" s="370" t="str">
        <f>IF(AM131="","",SUM(Labour!$BL141:$BN141))</f>
        <v/>
      </c>
      <c r="AU131" s="370" t="str">
        <f>IF(AM131="","",SUM(Labour!$BR141:$BT141))</f>
        <v/>
      </c>
      <c r="AV131" s="370" t="str">
        <f>IF(AM131="","",SUM(Labour!$BR141:$BT141))</f>
        <v/>
      </c>
      <c r="AW131" s="370" t="str">
        <f>IF(AM131="","",SUM(Labour!$CD141:$CF141))</f>
        <v/>
      </c>
      <c r="AX131" s="370" t="str">
        <f>IF(AM131="","",SUM(Labour!$CJ141:$CL141))</f>
        <v/>
      </c>
      <c r="AY131" s="370" t="str">
        <f>IF(AM131="","",SUM(Labour!$CP141:$CR141))</f>
        <v/>
      </c>
      <c r="AZ131" s="370" t="str">
        <f>IF(AM131="","",SUM(Labour!$CV141:$CX141))</f>
        <v/>
      </c>
      <c r="BA131" s="370" t="str">
        <f>IF(AM131="","",SUM(Labour!$DB141:$DD141))</f>
        <v/>
      </c>
      <c r="BB131" s="370" t="str">
        <f>IF(AM131="","",SUM(Labour!$DH141:$DJ141))</f>
        <v/>
      </c>
      <c r="BC131" s="370" t="str">
        <f>IF(AM131="","",SUM(Labour!$DN141:$DP141))</f>
        <v/>
      </c>
      <c r="BD131" s="370" t="str">
        <f>IF(AM131="","",SUM(Labour!$DT141:$DV141))</f>
        <v/>
      </c>
      <c r="BE131" s="370" t="str">
        <f>IF(AM131="","",SUM(Labour!$DZ141:$EB141))</f>
        <v/>
      </c>
      <c r="BF131" s="370" t="str">
        <f>IF(AM131="","",SUM(Labour!$EF141:$EH141))</f>
        <v/>
      </c>
      <c r="BG131" s="370" t="str">
        <f>IF(AM131="","",SUM(Labour!$EL141:$EN141))</f>
        <v/>
      </c>
      <c r="BH131" s="370" t="str">
        <f>IF(AM131="","",SUM(Labour!$ER141:$ET141))</f>
        <v/>
      </c>
      <c r="BI131" s="370" t="str">
        <f>IF(AM131="","",SUM(Labour!$EX141:$EZ141))</f>
        <v/>
      </c>
      <c r="BJ131" s="370" t="str">
        <f>IF(AM131="","",SUM(Labour!$FD141:$FF141))</f>
        <v/>
      </c>
      <c r="BK131" s="370" t="str">
        <f>IF(AM131="","",SUM(Labour!$FJ141:$FL141))</f>
        <v/>
      </c>
      <c r="BL131" s="370" t="str">
        <f>IF(AM131="","",SUM(Labour!$FP141:$FR141))</f>
        <v/>
      </c>
      <c r="BM131" s="370" t="str">
        <f>IF(AM131="","",SUM(Labour!$FV141:$FX141))</f>
        <v/>
      </c>
      <c r="BN131" s="370" t="str">
        <f>IF(AM131="","",SUM(Labour!$GB141:$GD141))</f>
        <v/>
      </c>
      <c r="BO131" s="370" t="str">
        <f>IF(AM131="","",SUM(Labour!$GH141:$GJ141))</f>
        <v/>
      </c>
      <c r="BP131" s="370" t="str">
        <f>IF(AM131="","",SUM(Labour!$GN141:$GP141))</f>
        <v/>
      </c>
      <c r="BQ131" s="370" t="str">
        <f>IF(AM131="","",SUM(Labour!$GT141:$GV141))</f>
        <v/>
      </c>
      <c r="BR131" s="370" t="str">
        <f>IF(AM131="","",SUM(Labour!$GZ141:$HB141))</f>
        <v/>
      </c>
    </row>
    <row r="132" spans="1:70" x14ac:dyDescent="0.25">
      <c r="A132" s="352">
        <f t="shared" si="33"/>
        <v>1</v>
      </c>
      <c r="B132" s="315">
        <f>IF(ISTEXT(AK132),MAXA(B$7:B131)+1,0)</f>
        <v>0</v>
      </c>
      <c r="C132" s="315">
        <f>IF(AS132&gt;0,MAXA(C$7:C131)+1,0)</f>
        <v>125</v>
      </c>
      <c r="D132" s="315">
        <f>IF(AT132&gt;0,MAXA(D$7:D131)+1,0)</f>
        <v>125</v>
      </c>
      <c r="E132" s="315">
        <f>IF(AU132&gt;0,MAXA(E$7:E131)+1,0)</f>
        <v>125</v>
      </c>
      <c r="F132" s="315">
        <f>IF(AV132&gt;0,MAXA(F$7:F131)+1,0)</f>
        <v>125</v>
      </c>
      <c r="G132" s="315">
        <f>IF(AW132&gt;0,MAXA(G$7:G131)+1,0)</f>
        <v>125</v>
      </c>
      <c r="H132" s="315">
        <f>IF(AX132&gt;0,MAXA(H$7:H131)+1,0)</f>
        <v>125</v>
      </c>
      <c r="I132" s="315">
        <f>IF(AY132&gt;0,MAXA(I$7:I131)+1,0)</f>
        <v>125</v>
      </c>
      <c r="J132" s="315">
        <f>IF(AZ132&gt;0,MAXA(J$7:J131)+1,0)</f>
        <v>125</v>
      </c>
      <c r="K132" s="315">
        <f>IF(BA132&gt;0,MAXA(K$7:K131)+1,0)</f>
        <v>125</v>
      </c>
      <c r="L132" s="315">
        <f>IF(BB132&gt;0,MAXA(L$7:L131)+1,0)</f>
        <v>125</v>
      </c>
      <c r="M132" s="315">
        <f>IF(BC132&gt;0,MAXA(M$7:M131)+1,0)</f>
        <v>125</v>
      </c>
      <c r="N132" s="315">
        <f>IF(BD132&gt;0,MAXA(N$7:N131)+1,0)</f>
        <v>125</v>
      </c>
      <c r="O132" s="315">
        <f>IF(BE132&gt;0,MAXA(O$7:O131)+1,0)</f>
        <v>125</v>
      </c>
      <c r="P132" s="315">
        <f>IF(BF132&gt;0,MAXA(P$7:P131)+1,0)</f>
        <v>125</v>
      </c>
      <c r="Q132" s="315">
        <f>IF(BG132&gt;0,MAXA(Q$7:Q131)+1,0)</f>
        <v>125</v>
      </c>
      <c r="R132" s="315">
        <f>IF(BH132&gt;0,MAXA(R$7:R131)+1,0)</f>
        <v>125</v>
      </c>
      <c r="S132" s="315">
        <f>IF(BI132&gt;0,MAXA(S$7:S131)+1,0)</f>
        <v>125</v>
      </c>
      <c r="T132" s="315">
        <f>IF(BJ132&gt;0,MAXA(T$7:T131)+1,0)</f>
        <v>125</v>
      </c>
      <c r="U132" s="315">
        <f>IF(BK132&gt;0,MAXA(U$7:U131)+1,0)</f>
        <v>125</v>
      </c>
      <c r="V132" s="315">
        <f>IF(BL132&gt;0,MAXA(V$7:V131)+1,0)</f>
        <v>125</v>
      </c>
      <c r="W132" s="315">
        <f>IF(BM132&gt;0,MAXA(W$7:W131)+1,0)</f>
        <v>125</v>
      </c>
      <c r="X132" s="315">
        <f>IF(BN132&gt;0,MAXA(X$7:X131)+1,0)</f>
        <v>125</v>
      </c>
      <c r="Y132" s="315">
        <f>IF(BO132&gt;0,MAXA(Y$7:Y131)+1,0)</f>
        <v>125</v>
      </c>
      <c r="Z132" s="315">
        <f>IF(BP132&gt;0,MAXA(Z$7:Z131)+1,0)</f>
        <v>125</v>
      </c>
      <c r="AA132" s="315">
        <f>IF(BQ132&gt;0,MAXA(AA$7:AA131)+1,0)</f>
        <v>125</v>
      </c>
      <c r="AB132" s="315">
        <f>IF(BR132&gt;0,MAXA(AB$7:AB131)+1,0)</f>
        <v>125</v>
      </c>
      <c r="AC132" s="315">
        <f t="shared" si="34"/>
        <v>1</v>
      </c>
      <c r="AD132" s="315">
        <f t="shared" si="35"/>
        <v>1</v>
      </c>
      <c r="AE132" s="352">
        <f t="shared" si="36"/>
        <v>1</v>
      </c>
      <c r="AF132" s="352">
        <f t="shared" si="37"/>
        <v>0</v>
      </c>
      <c r="AG132" s="352">
        <f>IF(AND(B132&gt;0,AH132=0),COUNTIF(AI$7:AI132,AO132),SUM(AH$7:AH132))</f>
        <v>1</v>
      </c>
      <c r="AH132" s="352">
        <f t="shared" si="38"/>
        <v>0</v>
      </c>
      <c r="AI132" s="352">
        <f t="shared" si="39"/>
        <v>0</v>
      </c>
      <c r="AJ132" s="315">
        <f t="shared" si="32"/>
        <v>126</v>
      </c>
      <c r="AK132" s="364"/>
      <c r="AL132" s="365">
        <f t="shared" si="40"/>
        <v>0</v>
      </c>
      <c r="AM132" s="366" t="str">
        <f>IF(Labour!AY142="","",Labour!AY142)</f>
        <v/>
      </c>
      <c r="AN132" s="372"/>
      <c r="AO132" s="358"/>
      <c r="AP132" s="359"/>
      <c r="AQ132" s="373"/>
      <c r="AR132" s="371"/>
      <c r="AS132" s="370" t="str">
        <f>IF(AM132="","",SUM(Labour!$BF142:$BH142))</f>
        <v/>
      </c>
      <c r="AT132" s="370" t="str">
        <f>IF(AM132="","",SUM(Labour!$BL142:$BN142))</f>
        <v/>
      </c>
      <c r="AU132" s="370" t="str">
        <f>IF(AM132="","",SUM(Labour!$BR142:$BT142))</f>
        <v/>
      </c>
      <c r="AV132" s="370" t="str">
        <f>IF(AM132="","",SUM(Labour!$BR142:$BT142))</f>
        <v/>
      </c>
      <c r="AW132" s="370" t="str">
        <f>IF(AM132="","",SUM(Labour!$CD142:$CF142))</f>
        <v/>
      </c>
      <c r="AX132" s="370" t="str">
        <f>IF(AM132="","",SUM(Labour!$CJ142:$CL142))</f>
        <v/>
      </c>
      <c r="AY132" s="370" t="str">
        <f>IF(AM132="","",SUM(Labour!$CP142:$CR142))</f>
        <v/>
      </c>
      <c r="AZ132" s="370" t="str">
        <f>IF(AM132="","",SUM(Labour!$CV142:$CX142))</f>
        <v/>
      </c>
      <c r="BA132" s="370" t="str">
        <f>IF(AM132="","",SUM(Labour!$DB142:$DD142))</f>
        <v/>
      </c>
      <c r="BB132" s="370" t="str">
        <f>IF(AM132="","",SUM(Labour!$DH142:$DJ142))</f>
        <v/>
      </c>
      <c r="BC132" s="370" t="str">
        <f>IF(AM132="","",SUM(Labour!$DN142:$DP142))</f>
        <v/>
      </c>
      <c r="BD132" s="370" t="str">
        <f>IF(AM132="","",SUM(Labour!$DT142:$DV142))</f>
        <v/>
      </c>
      <c r="BE132" s="370" t="str">
        <f>IF(AM132="","",SUM(Labour!$DZ142:$EB142))</f>
        <v/>
      </c>
      <c r="BF132" s="370" t="str">
        <f>IF(AM132="","",SUM(Labour!$EF142:$EH142))</f>
        <v/>
      </c>
      <c r="BG132" s="370" t="str">
        <f>IF(AM132="","",SUM(Labour!$EL142:$EN142))</f>
        <v/>
      </c>
      <c r="BH132" s="370" t="str">
        <f>IF(AM132="","",SUM(Labour!$ER142:$ET142))</f>
        <v/>
      </c>
      <c r="BI132" s="370" t="str">
        <f>IF(AM132="","",SUM(Labour!$EX142:$EZ142))</f>
        <v/>
      </c>
      <c r="BJ132" s="370" t="str">
        <f>IF(AM132="","",SUM(Labour!$FD142:$FF142))</f>
        <v/>
      </c>
      <c r="BK132" s="370" t="str">
        <f>IF(AM132="","",SUM(Labour!$FJ142:$FL142))</f>
        <v/>
      </c>
      <c r="BL132" s="370" t="str">
        <f>IF(AM132="","",SUM(Labour!$FP142:$FR142))</f>
        <v/>
      </c>
      <c r="BM132" s="370" t="str">
        <f>IF(AM132="","",SUM(Labour!$FV142:$FX142))</f>
        <v/>
      </c>
      <c r="BN132" s="370" t="str">
        <f>IF(AM132="","",SUM(Labour!$GB142:$GD142))</f>
        <v/>
      </c>
      <c r="BO132" s="370" t="str">
        <f>IF(AM132="","",SUM(Labour!$GH142:$GJ142))</f>
        <v/>
      </c>
      <c r="BP132" s="370" t="str">
        <f>IF(AM132="","",SUM(Labour!$GN142:$GP142))</f>
        <v/>
      </c>
      <c r="BQ132" s="370" t="str">
        <f>IF(AM132="","",SUM(Labour!$GT142:$GV142))</f>
        <v/>
      </c>
      <c r="BR132" s="370" t="str">
        <f>IF(AM132="","",SUM(Labour!$GZ142:$HB142))</f>
        <v/>
      </c>
    </row>
    <row r="133" spans="1:70" x14ac:dyDescent="0.25">
      <c r="A133" s="352">
        <f t="shared" si="33"/>
        <v>1</v>
      </c>
      <c r="B133" s="315">
        <f>IF(ISTEXT(AK133),MAXA(B$7:B132)+1,0)</f>
        <v>0</v>
      </c>
      <c r="C133" s="315">
        <f>IF(AS133&gt;0,MAXA(C$7:C132)+1,0)</f>
        <v>126</v>
      </c>
      <c r="D133" s="315">
        <f>IF(AT133&gt;0,MAXA(D$7:D132)+1,0)</f>
        <v>126</v>
      </c>
      <c r="E133" s="315">
        <f>IF(AU133&gt;0,MAXA(E$7:E132)+1,0)</f>
        <v>126</v>
      </c>
      <c r="F133" s="315">
        <f>IF(AV133&gt;0,MAXA(F$7:F132)+1,0)</f>
        <v>126</v>
      </c>
      <c r="G133" s="315">
        <f>IF(AW133&gt;0,MAXA(G$7:G132)+1,0)</f>
        <v>126</v>
      </c>
      <c r="H133" s="315">
        <f>IF(AX133&gt;0,MAXA(H$7:H132)+1,0)</f>
        <v>126</v>
      </c>
      <c r="I133" s="315">
        <f>IF(AY133&gt;0,MAXA(I$7:I132)+1,0)</f>
        <v>126</v>
      </c>
      <c r="J133" s="315">
        <f>IF(AZ133&gt;0,MAXA(J$7:J132)+1,0)</f>
        <v>126</v>
      </c>
      <c r="K133" s="315">
        <f>IF(BA133&gt;0,MAXA(K$7:K132)+1,0)</f>
        <v>126</v>
      </c>
      <c r="L133" s="315">
        <f>IF(BB133&gt;0,MAXA(L$7:L132)+1,0)</f>
        <v>126</v>
      </c>
      <c r="M133" s="315">
        <f>IF(BC133&gt;0,MAXA(M$7:M132)+1,0)</f>
        <v>126</v>
      </c>
      <c r="N133" s="315">
        <f>IF(BD133&gt;0,MAXA(N$7:N132)+1,0)</f>
        <v>126</v>
      </c>
      <c r="O133" s="315">
        <f>IF(BE133&gt;0,MAXA(O$7:O132)+1,0)</f>
        <v>126</v>
      </c>
      <c r="P133" s="315">
        <f>IF(BF133&gt;0,MAXA(P$7:P132)+1,0)</f>
        <v>126</v>
      </c>
      <c r="Q133" s="315">
        <f>IF(BG133&gt;0,MAXA(Q$7:Q132)+1,0)</f>
        <v>126</v>
      </c>
      <c r="R133" s="315">
        <f>IF(BH133&gt;0,MAXA(R$7:R132)+1,0)</f>
        <v>126</v>
      </c>
      <c r="S133" s="315">
        <f>IF(BI133&gt;0,MAXA(S$7:S132)+1,0)</f>
        <v>126</v>
      </c>
      <c r="T133" s="315">
        <f>IF(BJ133&gt;0,MAXA(T$7:T132)+1,0)</f>
        <v>126</v>
      </c>
      <c r="U133" s="315">
        <f>IF(BK133&gt;0,MAXA(U$7:U132)+1,0)</f>
        <v>126</v>
      </c>
      <c r="V133" s="315">
        <f>IF(BL133&gt;0,MAXA(V$7:V132)+1,0)</f>
        <v>126</v>
      </c>
      <c r="W133" s="315">
        <f>IF(BM133&gt;0,MAXA(W$7:W132)+1,0)</f>
        <v>126</v>
      </c>
      <c r="X133" s="315">
        <f>IF(BN133&gt;0,MAXA(X$7:X132)+1,0)</f>
        <v>126</v>
      </c>
      <c r="Y133" s="315">
        <f>IF(BO133&gt;0,MAXA(Y$7:Y132)+1,0)</f>
        <v>126</v>
      </c>
      <c r="Z133" s="315">
        <f>IF(BP133&gt;0,MAXA(Z$7:Z132)+1,0)</f>
        <v>126</v>
      </c>
      <c r="AA133" s="315">
        <f>IF(BQ133&gt;0,MAXA(AA$7:AA132)+1,0)</f>
        <v>126</v>
      </c>
      <c r="AB133" s="315">
        <f>IF(BR133&gt;0,MAXA(AB$7:AB132)+1,0)</f>
        <v>126</v>
      </c>
      <c r="AC133" s="315">
        <f t="shared" si="34"/>
        <v>1</v>
      </c>
      <c r="AD133" s="315">
        <f t="shared" si="35"/>
        <v>1</v>
      </c>
      <c r="AE133" s="352">
        <f t="shared" si="36"/>
        <v>1</v>
      </c>
      <c r="AF133" s="352">
        <f t="shared" si="37"/>
        <v>0</v>
      </c>
      <c r="AG133" s="352">
        <f>IF(AND(B133&gt;0,AH133=0),COUNTIF(AI$7:AI133,AO133),SUM(AH$7:AH133))</f>
        <v>1</v>
      </c>
      <c r="AH133" s="352">
        <f t="shared" si="38"/>
        <v>0</v>
      </c>
      <c r="AI133" s="352">
        <f t="shared" si="39"/>
        <v>0</v>
      </c>
      <c r="AJ133" s="315">
        <f t="shared" si="32"/>
        <v>127</v>
      </c>
      <c r="AK133" s="364"/>
      <c r="AL133" s="365">
        <f t="shared" si="40"/>
        <v>0</v>
      </c>
      <c r="AM133" s="366" t="str">
        <f>IF(Labour!AY143="","",Labour!AY143)</f>
        <v/>
      </c>
      <c r="AN133" s="372"/>
      <c r="AO133" s="358"/>
      <c r="AP133" s="359"/>
      <c r="AQ133" s="373"/>
      <c r="AR133" s="371"/>
      <c r="AS133" s="370" t="str">
        <f>IF(AM133="","",SUM(Labour!$BF143:$BH143))</f>
        <v/>
      </c>
      <c r="AT133" s="370" t="str">
        <f>IF(AM133="","",SUM(Labour!$BL143:$BN143))</f>
        <v/>
      </c>
      <c r="AU133" s="370" t="str">
        <f>IF(AM133="","",SUM(Labour!$BR143:$BT143))</f>
        <v/>
      </c>
      <c r="AV133" s="370" t="str">
        <f>IF(AM133="","",SUM(Labour!$BR143:$BT143))</f>
        <v/>
      </c>
      <c r="AW133" s="370" t="str">
        <f>IF(AM133="","",SUM(Labour!$CD143:$CF143))</f>
        <v/>
      </c>
      <c r="AX133" s="370" t="str">
        <f>IF(AM133="","",SUM(Labour!$CJ143:$CL143))</f>
        <v/>
      </c>
      <c r="AY133" s="370" t="str">
        <f>IF(AM133="","",SUM(Labour!$CP143:$CR143))</f>
        <v/>
      </c>
      <c r="AZ133" s="370" t="str">
        <f>IF(AM133="","",SUM(Labour!$CV143:$CX143))</f>
        <v/>
      </c>
      <c r="BA133" s="370" t="str">
        <f>IF(AM133="","",SUM(Labour!$DB143:$DD143))</f>
        <v/>
      </c>
      <c r="BB133" s="370" t="str">
        <f>IF(AM133="","",SUM(Labour!$DH143:$DJ143))</f>
        <v/>
      </c>
      <c r="BC133" s="370" t="str">
        <f>IF(AM133="","",SUM(Labour!$DN143:$DP143))</f>
        <v/>
      </c>
      <c r="BD133" s="370" t="str">
        <f>IF(AM133="","",SUM(Labour!$DT143:$DV143))</f>
        <v/>
      </c>
      <c r="BE133" s="370" t="str">
        <f>IF(AM133="","",SUM(Labour!$DZ143:$EB143))</f>
        <v/>
      </c>
      <c r="BF133" s="370" t="str">
        <f>IF(AM133="","",SUM(Labour!$EF143:$EH143))</f>
        <v/>
      </c>
      <c r="BG133" s="370" t="str">
        <f>IF(AM133="","",SUM(Labour!$EL143:$EN143))</f>
        <v/>
      </c>
      <c r="BH133" s="370" t="str">
        <f>IF(AM133="","",SUM(Labour!$ER143:$ET143))</f>
        <v/>
      </c>
      <c r="BI133" s="370" t="str">
        <f>IF(AM133="","",SUM(Labour!$EX143:$EZ143))</f>
        <v/>
      </c>
      <c r="BJ133" s="370" t="str">
        <f>IF(AM133="","",SUM(Labour!$FD143:$FF143))</f>
        <v/>
      </c>
      <c r="BK133" s="370" t="str">
        <f>IF(AM133="","",SUM(Labour!$FJ143:$FL143))</f>
        <v/>
      </c>
      <c r="BL133" s="370" t="str">
        <f>IF(AM133="","",SUM(Labour!$FP143:$FR143))</f>
        <v/>
      </c>
      <c r="BM133" s="370" t="str">
        <f>IF(AM133="","",SUM(Labour!$FV143:$FX143))</f>
        <v/>
      </c>
      <c r="BN133" s="370" t="str">
        <f>IF(AM133="","",SUM(Labour!$GB143:$GD143))</f>
        <v/>
      </c>
      <c r="BO133" s="370" t="str">
        <f>IF(AM133="","",SUM(Labour!$GH143:$GJ143))</f>
        <v/>
      </c>
      <c r="BP133" s="370" t="str">
        <f>IF(AM133="","",SUM(Labour!$GN143:$GP143))</f>
        <v/>
      </c>
      <c r="BQ133" s="370" t="str">
        <f>IF(AM133="","",SUM(Labour!$GT143:$GV143))</f>
        <v/>
      </c>
      <c r="BR133" s="370" t="str">
        <f>IF(AM133="","",SUM(Labour!$GZ143:$HB143))</f>
        <v/>
      </c>
    </row>
    <row r="134" spans="1:70" x14ac:dyDescent="0.25">
      <c r="A134" s="352">
        <f t="shared" si="33"/>
        <v>1</v>
      </c>
      <c r="B134" s="315">
        <f>IF(ISTEXT(AK134),MAXA(B$7:B133)+1,0)</f>
        <v>0</v>
      </c>
      <c r="C134" s="315">
        <f>IF(AS134&gt;0,MAXA(C$7:C133)+1,0)</f>
        <v>127</v>
      </c>
      <c r="D134" s="315">
        <f>IF(AT134&gt;0,MAXA(D$7:D133)+1,0)</f>
        <v>127</v>
      </c>
      <c r="E134" s="315">
        <f>IF(AU134&gt;0,MAXA(E$7:E133)+1,0)</f>
        <v>127</v>
      </c>
      <c r="F134" s="315">
        <f>IF(AV134&gt;0,MAXA(F$7:F133)+1,0)</f>
        <v>127</v>
      </c>
      <c r="G134" s="315">
        <f>IF(AW134&gt;0,MAXA(G$7:G133)+1,0)</f>
        <v>127</v>
      </c>
      <c r="H134" s="315">
        <f>IF(AX134&gt;0,MAXA(H$7:H133)+1,0)</f>
        <v>127</v>
      </c>
      <c r="I134" s="315">
        <f>IF(AY134&gt;0,MAXA(I$7:I133)+1,0)</f>
        <v>127</v>
      </c>
      <c r="J134" s="315">
        <f>IF(AZ134&gt;0,MAXA(J$7:J133)+1,0)</f>
        <v>127</v>
      </c>
      <c r="K134" s="315">
        <f>IF(BA134&gt;0,MAXA(K$7:K133)+1,0)</f>
        <v>127</v>
      </c>
      <c r="L134" s="315">
        <f>IF(BB134&gt;0,MAXA(L$7:L133)+1,0)</f>
        <v>127</v>
      </c>
      <c r="M134" s="315">
        <f>IF(BC134&gt;0,MAXA(M$7:M133)+1,0)</f>
        <v>127</v>
      </c>
      <c r="N134" s="315">
        <f>IF(BD134&gt;0,MAXA(N$7:N133)+1,0)</f>
        <v>127</v>
      </c>
      <c r="O134" s="315">
        <f>IF(BE134&gt;0,MAXA(O$7:O133)+1,0)</f>
        <v>127</v>
      </c>
      <c r="P134" s="315">
        <f>IF(BF134&gt;0,MAXA(P$7:P133)+1,0)</f>
        <v>127</v>
      </c>
      <c r="Q134" s="315">
        <f>IF(BG134&gt;0,MAXA(Q$7:Q133)+1,0)</f>
        <v>127</v>
      </c>
      <c r="R134" s="315">
        <f>IF(BH134&gt;0,MAXA(R$7:R133)+1,0)</f>
        <v>127</v>
      </c>
      <c r="S134" s="315">
        <f>IF(BI134&gt;0,MAXA(S$7:S133)+1,0)</f>
        <v>127</v>
      </c>
      <c r="T134" s="315">
        <f>IF(BJ134&gt;0,MAXA(T$7:T133)+1,0)</f>
        <v>127</v>
      </c>
      <c r="U134" s="315">
        <f>IF(BK134&gt;0,MAXA(U$7:U133)+1,0)</f>
        <v>127</v>
      </c>
      <c r="V134" s="315">
        <f>IF(BL134&gt;0,MAXA(V$7:V133)+1,0)</f>
        <v>127</v>
      </c>
      <c r="W134" s="315">
        <f>IF(BM134&gt;0,MAXA(W$7:W133)+1,0)</f>
        <v>127</v>
      </c>
      <c r="X134" s="315">
        <f>IF(BN134&gt;0,MAXA(X$7:X133)+1,0)</f>
        <v>127</v>
      </c>
      <c r="Y134" s="315">
        <f>IF(BO134&gt;0,MAXA(Y$7:Y133)+1,0)</f>
        <v>127</v>
      </c>
      <c r="Z134" s="315">
        <f>IF(BP134&gt;0,MAXA(Z$7:Z133)+1,0)</f>
        <v>127</v>
      </c>
      <c r="AA134" s="315">
        <f>IF(BQ134&gt;0,MAXA(AA$7:AA133)+1,0)</f>
        <v>127</v>
      </c>
      <c r="AB134" s="315">
        <f>IF(BR134&gt;0,MAXA(AB$7:AB133)+1,0)</f>
        <v>127</v>
      </c>
      <c r="AC134" s="315">
        <f t="shared" si="34"/>
        <v>1</v>
      </c>
      <c r="AD134" s="315">
        <f t="shared" si="35"/>
        <v>1</v>
      </c>
      <c r="AE134" s="352">
        <f t="shared" si="36"/>
        <v>1</v>
      </c>
      <c r="AF134" s="352">
        <f t="shared" si="37"/>
        <v>0</v>
      </c>
      <c r="AG134" s="352">
        <f>IF(AND(B134&gt;0,AH134=0),COUNTIF(AI$7:AI134,AO134),SUM(AH$7:AH134))</f>
        <v>1</v>
      </c>
      <c r="AH134" s="352">
        <f t="shared" si="38"/>
        <v>0</v>
      </c>
      <c r="AI134" s="352">
        <f t="shared" si="39"/>
        <v>0</v>
      </c>
      <c r="AJ134" s="315">
        <f t="shared" si="32"/>
        <v>128</v>
      </c>
      <c r="AK134" s="364"/>
      <c r="AL134" s="365">
        <f t="shared" si="40"/>
        <v>0</v>
      </c>
      <c r="AM134" s="366" t="str">
        <f>IF(Labour!AY144="","",Labour!AY144)</f>
        <v/>
      </c>
      <c r="AN134" s="372"/>
      <c r="AO134" s="358"/>
      <c r="AP134" s="359"/>
      <c r="AQ134" s="373"/>
      <c r="AR134" s="371"/>
      <c r="AS134" s="370" t="str">
        <f>IF(AM134="","",SUM(Labour!$BF144:$BH144))</f>
        <v/>
      </c>
      <c r="AT134" s="370" t="str">
        <f>IF(AM134="","",SUM(Labour!$BL144:$BN144))</f>
        <v/>
      </c>
      <c r="AU134" s="370" t="str">
        <f>IF(AM134="","",SUM(Labour!$BR144:$BT144))</f>
        <v/>
      </c>
      <c r="AV134" s="370" t="str">
        <f>IF(AM134="","",SUM(Labour!$BR144:$BT144))</f>
        <v/>
      </c>
      <c r="AW134" s="370" t="str">
        <f>IF(AM134="","",SUM(Labour!$CD144:$CF144))</f>
        <v/>
      </c>
      <c r="AX134" s="370" t="str">
        <f>IF(AM134="","",SUM(Labour!$CJ144:$CL144))</f>
        <v/>
      </c>
      <c r="AY134" s="370" t="str">
        <f>IF(AM134="","",SUM(Labour!$CP144:$CR144))</f>
        <v/>
      </c>
      <c r="AZ134" s="370" t="str">
        <f>IF(AM134="","",SUM(Labour!$CV144:$CX144))</f>
        <v/>
      </c>
      <c r="BA134" s="370" t="str">
        <f>IF(AM134="","",SUM(Labour!$DB144:$DD144))</f>
        <v/>
      </c>
      <c r="BB134" s="370" t="str">
        <f>IF(AM134="","",SUM(Labour!$DH144:$DJ144))</f>
        <v/>
      </c>
      <c r="BC134" s="370" t="str">
        <f>IF(AM134="","",SUM(Labour!$DN144:$DP144))</f>
        <v/>
      </c>
      <c r="BD134" s="370" t="str">
        <f>IF(AM134="","",SUM(Labour!$DT144:$DV144))</f>
        <v/>
      </c>
      <c r="BE134" s="370" t="str">
        <f>IF(AM134="","",SUM(Labour!$DZ144:$EB144))</f>
        <v/>
      </c>
      <c r="BF134" s="370" t="str">
        <f>IF(AM134="","",SUM(Labour!$EF144:$EH144))</f>
        <v/>
      </c>
      <c r="BG134" s="370" t="str">
        <f>IF(AM134="","",SUM(Labour!$EL144:$EN144))</f>
        <v/>
      </c>
      <c r="BH134" s="370" t="str">
        <f>IF(AM134="","",SUM(Labour!$ER144:$ET144))</f>
        <v/>
      </c>
      <c r="BI134" s="370" t="str">
        <f>IF(AM134="","",SUM(Labour!$EX144:$EZ144))</f>
        <v/>
      </c>
      <c r="BJ134" s="370" t="str">
        <f>IF(AM134="","",SUM(Labour!$FD144:$FF144))</f>
        <v/>
      </c>
      <c r="BK134" s="370" t="str">
        <f>IF(AM134="","",SUM(Labour!$FJ144:$FL144))</f>
        <v/>
      </c>
      <c r="BL134" s="370" t="str">
        <f>IF(AM134="","",SUM(Labour!$FP144:$FR144))</f>
        <v/>
      </c>
      <c r="BM134" s="370" t="str">
        <f>IF(AM134="","",SUM(Labour!$FV144:$FX144))</f>
        <v/>
      </c>
      <c r="BN134" s="370" t="str">
        <f>IF(AM134="","",SUM(Labour!$GB144:$GD144))</f>
        <v/>
      </c>
      <c r="BO134" s="370" t="str">
        <f>IF(AM134="","",SUM(Labour!$GH144:$GJ144))</f>
        <v/>
      </c>
      <c r="BP134" s="370" t="str">
        <f>IF(AM134="","",SUM(Labour!$GN144:$GP144))</f>
        <v/>
      </c>
      <c r="BQ134" s="370" t="str">
        <f>IF(AM134="","",SUM(Labour!$GT144:$GV144))</f>
        <v/>
      </c>
      <c r="BR134" s="370" t="str">
        <f>IF(AM134="","",SUM(Labour!$GZ144:$HB144))</f>
        <v/>
      </c>
    </row>
    <row r="135" spans="1:70" x14ac:dyDescent="0.25">
      <c r="A135" s="352">
        <f t="shared" si="33"/>
        <v>1</v>
      </c>
      <c r="B135" s="315">
        <f>IF(ISTEXT(AK135),MAXA(B$7:B134)+1,0)</f>
        <v>0</v>
      </c>
      <c r="C135" s="315">
        <f>IF(AS135&gt;0,MAXA(C$7:C134)+1,0)</f>
        <v>128</v>
      </c>
      <c r="D135" s="315">
        <f>IF(AT135&gt;0,MAXA(D$7:D134)+1,0)</f>
        <v>128</v>
      </c>
      <c r="E135" s="315">
        <f>IF(AU135&gt;0,MAXA(E$7:E134)+1,0)</f>
        <v>128</v>
      </c>
      <c r="F135" s="315">
        <f>IF(AV135&gt;0,MAXA(F$7:F134)+1,0)</f>
        <v>128</v>
      </c>
      <c r="G135" s="315">
        <f>IF(AW135&gt;0,MAXA(G$7:G134)+1,0)</f>
        <v>128</v>
      </c>
      <c r="H135" s="315">
        <f>IF(AX135&gt;0,MAXA(H$7:H134)+1,0)</f>
        <v>128</v>
      </c>
      <c r="I135" s="315">
        <f>IF(AY135&gt;0,MAXA(I$7:I134)+1,0)</f>
        <v>128</v>
      </c>
      <c r="J135" s="315">
        <f>IF(AZ135&gt;0,MAXA(J$7:J134)+1,0)</f>
        <v>128</v>
      </c>
      <c r="K135" s="315">
        <f>IF(BA135&gt;0,MAXA(K$7:K134)+1,0)</f>
        <v>128</v>
      </c>
      <c r="L135" s="315">
        <f>IF(BB135&gt;0,MAXA(L$7:L134)+1,0)</f>
        <v>128</v>
      </c>
      <c r="M135" s="315">
        <f>IF(BC135&gt;0,MAXA(M$7:M134)+1,0)</f>
        <v>128</v>
      </c>
      <c r="N135" s="315">
        <f>IF(BD135&gt;0,MAXA(N$7:N134)+1,0)</f>
        <v>128</v>
      </c>
      <c r="O135" s="315">
        <f>IF(BE135&gt;0,MAXA(O$7:O134)+1,0)</f>
        <v>128</v>
      </c>
      <c r="P135" s="315">
        <f>IF(BF135&gt;0,MAXA(P$7:P134)+1,0)</f>
        <v>128</v>
      </c>
      <c r="Q135" s="315">
        <f>IF(BG135&gt;0,MAXA(Q$7:Q134)+1,0)</f>
        <v>128</v>
      </c>
      <c r="R135" s="315">
        <f>IF(BH135&gt;0,MAXA(R$7:R134)+1,0)</f>
        <v>128</v>
      </c>
      <c r="S135" s="315">
        <f>IF(BI135&gt;0,MAXA(S$7:S134)+1,0)</f>
        <v>128</v>
      </c>
      <c r="T135" s="315">
        <f>IF(BJ135&gt;0,MAXA(T$7:T134)+1,0)</f>
        <v>128</v>
      </c>
      <c r="U135" s="315">
        <f>IF(BK135&gt;0,MAXA(U$7:U134)+1,0)</f>
        <v>128</v>
      </c>
      <c r="V135" s="315">
        <f>IF(BL135&gt;0,MAXA(V$7:V134)+1,0)</f>
        <v>128</v>
      </c>
      <c r="W135" s="315">
        <f>IF(BM135&gt;0,MAXA(W$7:W134)+1,0)</f>
        <v>128</v>
      </c>
      <c r="X135" s="315">
        <f>IF(BN135&gt;0,MAXA(X$7:X134)+1,0)</f>
        <v>128</v>
      </c>
      <c r="Y135" s="315">
        <f>IF(BO135&gt;0,MAXA(Y$7:Y134)+1,0)</f>
        <v>128</v>
      </c>
      <c r="Z135" s="315">
        <f>IF(BP135&gt;0,MAXA(Z$7:Z134)+1,0)</f>
        <v>128</v>
      </c>
      <c r="AA135" s="315">
        <f>IF(BQ135&gt;0,MAXA(AA$7:AA134)+1,0)</f>
        <v>128</v>
      </c>
      <c r="AB135" s="315">
        <f>IF(BR135&gt;0,MAXA(AB$7:AB134)+1,0)</f>
        <v>128</v>
      </c>
      <c r="AC135" s="315">
        <f t="shared" si="34"/>
        <v>1</v>
      </c>
      <c r="AD135" s="315">
        <f t="shared" si="35"/>
        <v>1</v>
      </c>
      <c r="AE135" s="352">
        <f t="shared" si="36"/>
        <v>1</v>
      </c>
      <c r="AF135" s="352">
        <f t="shared" si="37"/>
        <v>0</v>
      </c>
      <c r="AG135" s="352">
        <f>IF(AND(B135&gt;0,AH135=0),COUNTIF(AI$7:AI135,AO135),SUM(AH$7:AH135))</f>
        <v>1</v>
      </c>
      <c r="AH135" s="352">
        <f t="shared" si="38"/>
        <v>0</v>
      </c>
      <c r="AI135" s="352">
        <f t="shared" si="39"/>
        <v>0</v>
      </c>
      <c r="AJ135" s="315">
        <f t="shared" si="32"/>
        <v>129</v>
      </c>
      <c r="AK135" s="364"/>
      <c r="AL135" s="365">
        <f t="shared" si="40"/>
        <v>0</v>
      </c>
      <c r="AM135" s="366" t="str">
        <f>IF(Labour!AY145="","",Labour!AY145)</f>
        <v/>
      </c>
      <c r="AN135" s="372"/>
      <c r="AO135" s="358"/>
      <c r="AP135" s="359"/>
      <c r="AQ135" s="373"/>
      <c r="AR135" s="371"/>
      <c r="AS135" s="370" t="str">
        <f>IF(AM135="","",SUM(Labour!$BF145:$BH145))</f>
        <v/>
      </c>
      <c r="AT135" s="370" t="str">
        <f>IF(AM135="","",SUM(Labour!$BL145:$BN145))</f>
        <v/>
      </c>
      <c r="AU135" s="370" t="str">
        <f>IF(AM135="","",SUM(Labour!$BR145:$BT145))</f>
        <v/>
      </c>
      <c r="AV135" s="370" t="str">
        <f>IF(AM135="","",SUM(Labour!$BR145:$BT145))</f>
        <v/>
      </c>
      <c r="AW135" s="370" t="str">
        <f>IF(AM135="","",SUM(Labour!$CD145:$CF145))</f>
        <v/>
      </c>
      <c r="AX135" s="370" t="str">
        <f>IF(AM135="","",SUM(Labour!$CJ145:$CL145))</f>
        <v/>
      </c>
      <c r="AY135" s="370" t="str">
        <f>IF(AM135="","",SUM(Labour!$CP145:$CR145))</f>
        <v/>
      </c>
      <c r="AZ135" s="370" t="str">
        <f>IF(AM135="","",SUM(Labour!$CV145:$CX145))</f>
        <v/>
      </c>
      <c r="BA135" s="370" t="str">
        <f>IF(AM135="","",SUM(Labour!$DB145:$DD145))</f>
        <v/>
      </c>
      <c r="BB135" s="370" t="str">
        <f>IF(AM135="","",SUM(Labour!$DH145:$DJ145))</f>
        <v/>
      </c>
      <c r="BC135" s="370" t="str">
        <f>IF(AM135="","",SUM(Labour!$DN145:$DP145))</f>
        <v/>
      </c>
      <c r="BD135" s="370" t="str">
        <f>IF(AM135="","",SUM(Labour!$DT145:$DV145))</f>
        <v/>
      </c>
      <c r="BE135" s="370" t="str">
        <f>IF(AM135="","",SUM(Labour!$DZ145:$EB145))</f>
        <v/>
      </c>
      <c r="BF135" s="370" t="str">
        <f>IF(AM135="","",SUM(Labour!$EF145:$EH145))</f>
        <v/>
      </c>
      <c r="BG135" s="370" t="str">
        <f>IF(AM135="","",SUM(Labour!$EL145:$EN145))</f>
        <v/>
      </c>
      <c r="BH135" s="370" t="str">
        <f>IF(AM135="","",SUM(Labour!$ER145:$ET145))</f>
        <v/>
      </c>
      <c r="BI135" s="370" t="str">
        <f>IF(AM135="","",SUM(Labour!$EX145:$EZ145))</f>
        <v/>
      </c>
      <c r="BJ135" s="370" t="str">
        <f>IF(AM135="","",SUM(Labour!$FD145:$FF145))</f>
        <v/>
      </c>
      <c r="BK135" s="370" t="str">
        <f>IF(AM135="","",SUM(Labour!$FJ145:$FL145))</f>
        <v/>
      </c>
      <c r="BL135" s="370" t="str">
        <f>IF(AM135="","",SUM(Labour!$FP145:$FR145))</f>
        <v/>
      </c>
      <c r="BM135" s="370" t="str">
        <f>IF(AM135="","",SUM(Labour!$FV145:$FX145))</f>
        <v/>
      </c>
      <c r="BN135" s="370" t="str">
        <f>IF(AM135="","",SUM(Labour!$GB145:$GD145))</f>
        <v/>
      </c>
      <c r="BO135" s="370" t="str">
        <f>IF(AM135="","",SUM(Labour!$GH145:$GJ145))</f>
        <v/>
      </c>
      <c r="BP135" s="370" t="str">
        <f>IF(AM135="","",SUM(Labour!$GN145:$GP145))</f>
        <v/>
      </c>
      <c r="BQ135" s="370" t="str">
        <f>IF(AM135="","",SUM(Labour!$GT145:$GV145))</f>
        <v/>
      </c>
      <c r="BR135" s="370" t="str">
        <f>IF(AM135="","",SUM(Labour!$GZ145:$HB145))</f>
        <v/>
      </c>
    </row>
    <row r="136" spans="1:70" x14ac:dyDescent="0.25">
      <c r="A136" s="352">
        <f t="shared" si="33"/>
        <v>1</v>
      </c>
      <c r="B136" s="315">
        <f>IF(ISTEXT(AK136),MAXA(B$7:B135)+1,0)</f>
        <v>0</v>
      </c>
      <c r="C136" s="315">
        <f>IF(AS136&gt;0,MAXA(C$7:C135)+1,0)</f>
        <v>129</v>
      </c>
      <c r="D136" s="315">
        <f>IF(AT136&gt;0,MAXA(D$7:D135)+1,0)</f>
        <v>129</v>
      </c>
      <c r="E136" s="315">
        <f>IF(AU136&gt;0,MAXA(E$7:E135)+1,0)</f>
        <v>129</v>
      </c>
      <c r="F136" s="315">
        <f>IF(AV136&gt;0,MAXA(F$7:F135)+1,0)</f>
        <v>129</v>
      </c>
      <c r="G136" s="315">
        <f>IF(AW136&gt;0,MAXA(G$7:G135)+1,0)</f>
        <v>129</v>
      </c>
      <c r="H136" s="315">
        <f>IF(AX136&gt;0,MAXA(H$7:H135)+1,0)</f>
        <v>129</v>
      </c>
      <c r="I136" s="315">
        <f>IF(AY136&gt;0,MAXA(I$7:I135)+1,0)</f>
        <v>129</v>
      </c>
      <c r="J136" s="315">
        <f>IF(AZ136&gt;0,MAXA(J$7:J135)+1,0)</f>
        <v>129</v>
      </c>
      <c r="K136" s="315">
        <f>IF(BA136&gt;0,MAXA(K$7:K135)+1,0)</f>
        <v>129</v>
      </c>
      <c r="L136" s="315">
        <f>IF(BB136&gt;0,MAXA(L$7:L135)+1,0)</f>
        <v>129</v>
      </c>
      <c r="M136" s="315">
        <f>IF(BC136&gt;0,MAXA(M$7:M135)+1,0)</f>
        <v>129</v>
      </c>
      <c r="N136" s="315">
        <f>IF(BD136&gt;0,MAXA(N$7:N135)+1,0)</f>
        <v>129</v>
      </c>
      <c r="O136" s="315">
        <f>IF(BE136&gt;0,MAXA(O$7:O135)+1,0)</f>
        <v>129</v>
      </c>
      <c r="P136" s="315">
        <f>IF(BF136&gt;0,MAXA(P$7:P135)+1,0)</f>
        <v>129</v>
      </c>
      <c r="Q136" s="315">
        <f>IF(BG136&gt;0,MAXA(Q$7:Q135)+1,0)</f>
        <v>129</v>
      </c>
      <c r="R136" s="315">
        <f>IF(BH136&gt;0,MAXA(R$7:R135)+1,0)</f>
        <v>129</v>
      </c>
      <c r="S136" s="315">
        <f>IF(BI136&gt;0,MAXA(S$7:S135)+1,0)</f>
        <v>129</v>
      </c>
      <c r="T136" s="315">
        <f>IF(BJ136&gt;0,MAXA(T$7:T135)+1,0)</f>
        <v>129</v>
      </c>
      <c r="U136" s="315">
        <f>IF(BK136&gt;0,MAXA(U$7:U135)+1,0)</f>
        <v>129</v>
      </c>
      <c r="V136" s="315">
        <f>IF(BL136&gt;0,MAXA(V$7:V135)+1,0)</f>
        <v>129</v>
      </c>
      <c r="W136" s="315">
        <f>IF(BM136&gt;0,MAXA(W$7:W135)+1,0)</f>
        <v>129</v>
      </c>
      <c r="X136" s="315">
        <f>IF(BN136&gt;0,MAXA(X$7:X135)+1,0)</f>
        <v>129</v>
      </c>
      <c r="Y136" s="315">
        <f>IF(BO136&gt;0,MAXA(Y$7:Y135)+1,0)</f>
        <v>129</v>
      </c>
      <c r="Z136" s="315">
        <f>IF(BP136&gt;0,MAXA(Z$7:Z135)+1,0)</f>
        <v>129</v>
      </c>
      <c r="AA136" s="315">
        <f>IF(BQ136&gt;0,MAXA(AA$7:AA135)+1,0)</f>
        <v>129</v>
      </c>
      <c r="AB136" s="315">
        <f>IF(BR136&gt;0,MAXA(AB$7:AB135)+1,0)</f>
        <v>129</v>
      </c>
      <c r="AC136" s="315">
        <f t="shared" si="34"/>
        <v>1</v>
      </c>
      <c r="AD136" s="315">
        <f t="shared" si="35"/>
        <v>1</v>
      </c>
      <c r="AE136" s="352">
        <f t="shared" si="36"/>
        <v>1</v>
      </c>
      <c r="AF136" s="352">
        <f t="shared" si="37"/>
        <v>0</v>
      </c>
      <c r="AG136" s="352">
        <f>IF(AND(B136&gt;0,AH136=0),COUNTIF(AI$7:AI136,AO136),SUM(AH$7:AH136))</f>
        <v>1</v>
      </c>
      <c r="AH136" s="352">
        <f t="shared" si="38"/>
        <v>0</v>
      </c>
      <c r="AI136" s="352">
        <f t="shared" si="39"/>
        <v>0</v>
      </c>
      <c r="AJ136" s="315">
        <f t="shared" si="32"/>
        <v>130</v>
      </c>
      <c r="AK136" s="364"/>
      <c r="AL136" s="365">
        <f t="shared" si="40"/>
        <v>0</v>
      </c>
      <c r="AM136" s="366" t="str">
        <f>IF(Labour!AY146="","",Labour!AY146)</f>
        <v/>
      </c>
      <c r="AN136" s="372"/>
      <c r="AO136" s="358"/>
      <c r="AP136" s="359"/>
      <c r="AQ136" s="373"/>
      <c r="AR136" s="371"/>
      <c r="AS136" s="370" t="str">
        <f>IF(AM136="","",SUM(Labour!$BF146:$BH146))</f>
        <v/>
      </c>
      <c r="AT136" s="370" t="str">
        <f>IF(AM136="","",SUM(Labour!$BL146:$BN146))</f>
        <v/>
      </c>
      <c r="AU136" s="370" t="str">
        <f>IF(AM136="","",SUM(Labour!$BR146:$BT146))</f>
        <v/>
      </c>
      <c r="AV136" s="370" t="str">
        <f>IF(AM136="","",SUM(Labour!$BR146:$BT146))</f>
        <v/>
      </c>
      <c r="AW136" s="370" t="str">
        <f>IF(AM136="","",SUM(Labour!$CD146:$CF146))</f>
        <v/>
      </c>
      <c r="AX136" s="370" t="str">
        <f>IF(AM136="","",SUM(Labour!$CJ146:$CL146))</f>
        <v/>
      </c>
      <c r="AY136" s="370" t="str">
        <f>IF(AM136="","",SUM(Labour!$CP146:$CR146))</f>
        <v/>
      </c>
      <c r="AZ136" s="370" t="str">
        <f>IF(AM136="","",SUM(Labour!$CV146:$CX146))</f>
        <v/>
      </c>
      <c r="BA136" s="370" t="str">
        <f>IF(AM136="","",SUM(Labour!$DB146:$DD146))</f>
        <v/>
      </c>
      <c r="BB136" s="370" t="str">
        <f>IF(AM136="","",SUM(Labour!$DH146:$DJ146))</f>
        <v/>
      </c>
      <c r="BC136" s="370" t="str">
        <f>IF(AM136="","",SUM(Labour!$DN146:$DP146))</f>
        <v/>
      </c>
      <c r="BD136" s="370" t="str">
        <f>IF(AM136="","",SUM(Labour!$DT146:$DV146))</f>
        <v/>
      </c>
      <c r="BE136" s="370" t="str">
        <f>IF(AM136="","",SUM(Labour!$DZ146:$EB146))</f>
        <v/>
      </c>
      <c r="BF136" s="370" t="str">
        <f>IF(AM136="","",SUM(Labour!$EF146:$EH146))</f>
        <v/>
      </c>
      <c r="BG136" s="370" t="str">
        <f>IF(AM136="","",SUM(Labour!$EL146:$EN146))</f>
        <v/>
      </c>
      <c r="BH136" s="370" t="str">
        <f>IF(AM136="","",SUM(Labour!$ER146:$ET146))</f>
        <v/>
      </c>
      <c r="BI136" s="370" t="str">
        <f>IF(AM136="","",SUM(Labour!$EX146:$EZ146))</f>
        <v/>
      </c>
      <c r="BJ136" s="370" t="str">
        <f>IF(AM136="","",SUM(Labour!$FD146:$FF146))</f>
        <v/>
      </c>
      <c r="BK136" s="370" t="str">
        <f>IF(AM136="","",SUM(Labour!$FJ146:$FL146))</f>
        <v/>
      </c>
      <c r="BL136" s="370" t="str">
        <f>IF(AM136="","",SUM(Labour!$FP146:$FR146))</f>
        <v/>
      </c>
      <c r="BM136" s="370" t="str">
        <f>IF(AM136="","",SUM(Labour!$FV146:$FX146))</f>
        <v/>
      </c>
      <c r="BN136" s="370" t="str">
        <f>IF(AM136="","",SUM(Labour!$GB146:$GD146))</f>
        <v/>
      </c>
      <c r="BO136" s="370" t="str">
        <f>IF(AM136="","",SUM(Labour!$GH146:$GJ146))</f>
        <v/>
      </c>
      <c r="BP136" s="370" t="str">
        <f>IF(AM136="","",SUM(Labour!$GN146:$GP146))</f>
        <v/>
      </c>
      <c r="BQ136" s="370" t="str">
        <f>IF(AM136="","",SUM(Labour!$GT146:$GV146))</f>
        <v/>
      </c>
      <c r="BR136" s="370" t="str">
        <f>IF(AM136="","",SUM(Labour!$GZ146:$HB146))</f>
        <v/>
      </c>
    </row>
    <row r="137" spans="1:70" x14ac:dyDescent="0.25">
      <c r="A137" s="352">
        <f t="shared" si="33"/>
        <v>1</v>
      </c>
      <c r="B137" s="315">
        <f>IF(ISTEXT(AK137),MAXA(B$7:B136)+1,0)</f>
        <v>0</v>
      </c>
      <c r="C137" s="315">
        <f>IF(AS137&gt;0,MAXA(C$7:C136)+1,0)</f>
        <v>130</v>
      </c>
      <c r="D137" s="315">
        <f>IF(AT137&gt;0,MAXA(D$7:D136)+1,0)</f>
        <v>130</v>
      </c>
      <c r="E137" s="315">
        <f>IF(AU137&gt;0,MAXA(E$7:E136)+1,0)</f>
        <v>130</v>
      </c>
      <c r="F137" s="315">
        <f>IF(AV137&gt;0,MAXA(F$7:F136)+1,0)</f>
        <v>130</v>
      </c>
      <c r="G137" s="315">
        <f>IF(AW137&gt;0,MAXA(G$7:G136)+1,0)</f>
        <v>130</v>
      </c>
      <c r="H137" s="315">
        <f>IF(AX137&gt;0,MAXA(H$7:H136)+1,0)</f>
        <v>130</v>
      </c>
      <c r="I137" s="315">
        <f>IF(AY137&gt;0,MAXA(I$7:I136)+1,0)</f>
        <v>130</v>
      </c>
      <c r="J137" s="315">
        <f>IF(AZ137&gt;0,MAXA(J$7:J136)+1,0)</f>
        <v>130</v>
      </c>
      <c r="K137" s="315">
        <f>IF(BA137&gt;0,MAXA(K$7:K136)+1,0)</f>
        <v>130</v>
      </c>
      <c r="L137" s="315">
        <f>IF(BB137&gt;0,MAXA(L$7:L136)+1,0)</f>
        <v>130</v>
      </c>
      <c r="M137" s="315">
        <f>IF(BC137&gt;0,MAXA(M$7:M136)+1,0)</f>
        <v>130</v>
      </c>
      <c r="N137" s="315">
        <f>IF(BD137&gt;0,MAXA(N$7:N136)+1,0)</f>
        <v>130</v>
      </c>
      <c r="O137" s="315">
        <f>IF(BE137&gt;0,MAXA(O$7:O136)+1,0)</f>
        <v>130</v>
      </c>
      <c r="P137" s="315">
        <f>IF(BF137&gt;0,MAXA(P$7:P136)+1,0)</f>
        <v>130</v>
      </c>
      <c r="Q137" s="315">
        <f>IF(BG137&gt;0,MAXA(Q$7:Q136)+1,0)</f>
        <v>130</v>
      </c>
      <c r="R137" s="315">
        <f>IF(BH137&gt;0,MAXA(R$7:R136)+1,0)</f>
        <v>130</v>
      </c>
      <c r="S137" s="315">
        <f>IF(BI137&gt;0,MAXA(S$7:S136)+1,0)</f>
        <v>130</v>
      </c>
      <c r="T137" s="315">
        <f>IF(BJ137&gt;0,MAXA(T$7:T136)+1,0)</f>
        <v>130</v>
      </c>
      <c r="U137" s="315">
        <f>IF(BK137&gt;0,MAXA(U$7:U136)+1,0)</f>
        <v>130</v>
      </c>
      <c r="V137" s="315">
        <f>IF(BL137&gt;0,MAXA(V$7:V136)+1,0)</f>
        <v>130</v>
      </c>
      <c r="W137" s="315">
        <f>IF(BM137&gt;0,MAXA(W$7:W136)+1,0)</f>
        <v>130</v>
      </c>
      <c r="X137" s="315">
        <f>IF(BN137&gt;0,MAXA(X$7:X136)+1,0)</f>
        <v>130</v>
      </c>
      <c r="Y137" s="315">
        <f>IF(BO137&gt;0,MAXA(Y$7:Y136)+1,0)</f>
        <v>130</v>
      </c>
      <c r="Z137" s="315">
        <f>IF(BP137&gt;0,MAXA(Z$7:Z136)+1,0)</f>
        <v>130</v>
      </c>
      <c r="AA137" s="315">
        <f>IF(BQ137&gt;0,MAXA(AA$7:AA136)+1,0)</f>
        <v>130</v>
      </c>
      <c r="AB137" s="315">
        <f>IF(BR137&gt;0,MAXA(AB$7:AB136)+1,0)</f>
        <v>130</v>
      </c>
      <c r="AC137" s="315">
        <f t="shared" si="34"/>
        <v>1</v>
      </c>
      <c r="AD137" s="315">
        <f t="shared" si="35"/>
        <v>1</v>
      </c>
      <c r="AE137" s="352">
        <f t="shared" si="36"/>
        <v>1</v>
      </c>
      <c r="AF137" s="352">
        <f t="shared" si="37"/>
        <v>0</v>
      </c>
      <c r="AG137" s="352">
        <f>IF(AND(B137&gt;0,AH137=0),COUNTIF(AI$7:AI137,AO137),SUM(AH$7:AH137))</f>
        <v>1</v>
      </c>
      <c r="AH137" s="352">
        <f t="shared" si="38"/>
        <v>0</v>
      </c>
      <c r="AI137" s="352">
        <f t="shared" si="39"/>
        <v>0</v>
      </c>
      <c r="AJ137" s="315">
        <f t="shared" ref="AJ137:AJ150" si="41">AJ136+1</f>
        <v>131</v>
      </c>
      <c r="AK137" s="364"/>
      <c r="AL137" s="365">
        <f t="shared" si="40"/>
        <v>0</v>
      </c>
      <c r="AM137" s="366" t="str">
        <f>IF(Labour!AY147="","",Labour!AY147)</f>
        <v/>
      </c>
      <c r="AN137" s="372"/>
      <c r="AO137" s="358"/>
      <c r="AP137" s="359"/>
      <c r="AQ137" s="373"/>
      <c r="AR137" s="371"/>
      <c r="AS137" s="370" t="str">
        <f>IF(AM137="","",SUM(Labour!$BF147:$BH147))</f>
        <v/>
      </c>
      <c r="AT137" s="370" t="str">
        <f>IF(AM137="","",SUM(Labour!$BL147:$BN147))</f>
        <v/>
      </c>
      <c r="AU137" s="370" t="str">
        <f>IF(AM137="","",SUM(Labour!$BR147:$BT147))</f>
        <v/>
      </c>
      <c r="AV137" s="370" t="str">
        <f>IF(AM137="","",SUM(Labour!$BR147:$BT147))</f>
        <v/>
      </c>
      <c r="AW137" s="370" t="str">
        <f>IF(AM137="","",SUM(Labour!$CD147:$CF147))</f>
        <v/>
      </c>
      <c r="AX137" s="370" t="str">
        <f>IF(AM137="","",SUM(Labour!$CJ147:$CL147))</f>
        <v/>
      </c>
      <c r="AY137" s="370" t="str">
        <f>IF(AM137="","",SUM(Labour!$CP147:$CR147))</f>
        <v/>
      </c>
      <c r="AZ137" s="370" t="str">
        <f>IF(AM137="","",SUM(Labour!$CV147:$CX147))</f>
        <v/>
      </c>
      <c r="BA137" s="370" t="str">
        <f>IF(AM137="","",SUM(Labour!$DB147:$DD147))</f>
        <v/>
      </c>
      <c r="BB137" s="370" t="str">
        <f>IF(AM137="","",SUM(Labour!$DH147:$DJ147))</f>
        <v/>
      </c>
      <c r="BC137" s="370" t="str">
        <f>IF(AM137="","",SUM(Labour!$DN147:$DP147))</f>
        <v/>
      </c>
      <c r="BD137" s="370" t="str">
        <f>IF(AM137="","",SUM(Labour!$DT147:$DV147))</f>
        <v/>
      </c>
      <c r="BE137" s="370" t="str">
        <f>IF(AM137="","",SUM(Labour!$DZ147:$EB147))</f>
        <v/>
      </c>
      <c r="BF137" s="370" t="str">
        <f>IF(AM137="","",SUM(Labour!$EF147:$EH147))</f>
        <v/>
      </c>
      <c r="BG137" s="370" t="str">
        <f>IF(AM137="","",SUM(Labour!$EL147:$EN147))</f>
        <v/>
      </c>
      <c r="BH137" s="370" t="str">
        <f>IF(AM137="","",SUM(Labour!$ER147:$ET147))</f>
        <v/>
      </c>
      <c r="BI137" s="370" t="str">
        <f>IF(AM137="","",SUM(Labour!$EX147:$EZ147))</f>
        <v/>
      </c>
      <c r="BJ137" s="370" t="str">
        <f>IF(AM137="","",SUM(Labour!$FD147:$FF147))</f>
        <v/>
      </c>
      <c r="BK137" s="370" t="str">
        <f>IF(AM137="","",SUM(Labour!$FJ147:$FL147))</f>
        <v/>
      </c>
      <c r="BL137" s="370" t="str">
        <f>IF(AM137="","",SUM(Labour!$FP147:$FR147))</f>
        <v/>
      </c>
      <c r="BM137" s="370" t="str">
        <f>IF(AM137="","",SUM(Labour!$FV147:$FX147))</f>
        <v/>
      </c>
      <c r="BN137" s="370" t="str">
        <f>IF(AM137="","",SUM(Labour!$GB147:$GD147))</f>
        <v/>
      </c>
      <c r="BO137" s="370" t="str">
        <f>IF(AM137="","",SUM(Labour!$GH147:$GJ147))</f>
        <v/>
      </c>
      <c r="BP137" s="370" t="str">
        <f>IF(AM137="","",SUM(Labour!$GN147:$GP147))</f>
        <v/>
      </c>
      <c r="BQ137" s="370" t="str">
        <f>IF(AM137="","",SUM(Labour!$GT147:$GV147))</f>
        <v/>
      </c>
      <c r="BR137" s="370" t="str">
        <f>IF(AM137="","",SUM(Labour!$GZ147:$HB147))</f>
        <v/>
      </c>
    </row>
    <row r="138" spans="1:70" x14ac:dyDescent="0.25">
      <c r="A138" s="352">
        <f t="shared" ref="A138:A150" si="42">AE138</f>
        <v>1</v>
      </c>
      <c r="B138" s="315">
        <f>IF(ISTEXT(AK138),MAXA(B$7:B137)+1,0)</f>
        <v>0</v>
      </c>
      <c r="C138" s="315">
        <f>IF(AS138&gt;0,MAXA(C$7:C137)+1,0)</f>
        <v>131</v>
      </c>
      <c r="D138" s="315">
        <f>IF(AT138&gt;0,MAXA(D$7:D137)+1,0)</f>
        <v>131</v>
      </c>
      <c r="E138" s="315">
        <f>IF(AU138&gt;0,MAXA(E$7:E137)+1,0)</f>
        <v>131</v>
      </c>
      <c r="F138" s="315">
        <f>IF(AV138&gt;0,MAXA(F$7:F137)+1,0)</f>
        <v>131</v>
      </c>
      <c r="G138" s="315">
        <f>IF(AW138&gt;0,MAXA(G$7:G137)+1,0)</f>
        <v>131</v>
      </c>
      <c r="H138" s="315">
        <f>IF(AX138&gt;0,MAXA(H$7:H137)+1,0)</f>
        <v>131</v>
      </c>
      <c r="I138" s="315">
        <f>IF(AY138&gt;0,MAXA(I$7:I137)+1,0)</f>
        <v>131</v>
      </c>
      <c r="J138" s="315">
        <f>IF(AZ138&gt;0,MAXA(J$7:J137)+1,0)</f>
        <v>131</v>
      </c>
      <c r="K138" s="315">
        <f>IF(BA138&gt;0,MAXA(K$7:K137)+1,0)</f>
        <v>131</v>
      </c>
      <c r="L138" s="315">
        <f>IF(BB138&gt;0,MAXA(L$7:L137)+1,0)</f>
        <v>131</v>
      </c>
      <c r="M138" s="315">
        <f>IF(BC138&gt;0,MAXA(M$7:M137)+1,0)</f>
        <v>131</v>
      </c>
      <c r="N138" s="315">
        <f>IF(BD138&gt;0,MAXA(N$7:N137)+1,0)</f>
        <v>131</v>
      </c>
      <c r="O138" s="315">
        <f>IF(BE138&gt;0,MAXA(O$7:O137)+1,0)</f>
        <v>131</v>
      </c>
      <c r="P138" s="315">
        <f>IF(BF138&gt;0,MAXA(P$7:P137)+1,0)</f>
        <v>131</v>
      </c>
      <c r="Q138" s="315">
        <f>IF(BG138&gt;0,MAXA(Q$7:Q137)+1,0)</f>
        <v>131</v>
      </c>
      <c r="R138" s="315">
        <f>IF(BH138&gt;0,MAXA(R$7:R137)+1,0)</f>
        <v>131</v>
      </c>
      <c r="S138" s="315">
        <f>IF(BI138&gt;0,MAXA(S$7:S137)+1,0)</f>
        <v>131</v>
      </c>
      <c r="T138" s="315">
        <f>IF(BJ138&gt;0,MAXA(T$7:T137)+1,0)</f>
        <v>131</v>
      </c>
      <c r="U138" s="315">
        <f>IF(BK138&gt;0,MAXA(U$7:U137)+1,0)</f>
        <v>131</v>
      </c>
      <c r="V138" s="315">
        <f>IF(BL138&gt;0,MAXA(V$7:V137)+1,0)</f>
        <v>131</v>
      </c>
      <c r="W138" s="315">
        <f>IF(BM138&gt;0,MAXA(W$7:W137)+1,0)</f>
        <v>131</v>
      </c>
      <c r="X138" s="315">
        <f>IF(BN138&gt;0,MAXA(X$7:X137)+1,0)</f>
        <v>131</v>
      </c>
      <c r="Y138" s="315">
        <f>IF(BO138&gt;0,MAXA(Y$7:Y137)+1,0)</f>
        <v>131</v>
      </c>
      <c r="Z138" s="315">
        <f>IF(BP138&gt;0,MAXA(Z$7:Z137)+1,0)</f>
        <v>131</v>
      </c>
      <c r="AA138" s="315">
        <f>IF(BQ138&gt;0,MAXA(AA$7:AA137)+1,0)</f>
        <v>131</v>
      </c>
      <c r="AB138" s="315">
        <f>IF(BR138&gt;0,MAXA(AB$7:AB137)+1,0)</f>
        <v>131</v>
      </c>
      <c r="AC138" s="315">
        <f t="shared" ref="AC138:AC150" si="43">MATCH(AM138,AM$8:AM$782,0)</f>
        <v>1</v>
      </c>
      <c r="AD138" s="315">
        <f t="shared" ref="AD138:AD150" si="44">IF(AND(SUM(C138:I138)&gt;0,AN138=0),1,0)</f>
        <v>1</v>
      </c>
      <c r="AE138" s="352">
        <f t="shared" ref="AE138:AE150" si="45">AF138+AG138</f>
        <v>1</v>
      </c>
      <c r="AF138" s="352">
        <f t="shared" ref="AF138:AF150" si="46">IF(AND(B138&gt;0,AH138=0),HLOOKUP(AO138,$D$1:$AD$2,2,FALSE),IF(AND(B138&gt;0,AH138=1),$C$2,0))</f>
        <v>0</v>
      </c>
      <c r="AG138" s="352">
        <f>IF(AND(B138&gt;0,AH138=0),COUNTIF(AI$7:AI138,AO138),SUM(AH$7:AH138))</f>
        <v>1</v>
      </c>
      <c r="AH138" s="352">
        <f t="shared" ref="AH138:AH150" si="47">IF(AND(B138&gt;0,ISBLANK(AO138)),1,0)</f>
        <v>0</v>
      </c>
      <c r="AI138" s="352">
        <f t="shared" ref="AI138:AI150" si="48">IF(B138&gt;0,AO138,0)</f>
        <v>0</v>
      </c>
      <c r="AJ138" s="315">
        <f t="shared" si="41"/>
        <v>132</v>
      </c>
      <c r="AK138" s="364"/>
      <c r="AL138" s="365">
        <f t="shared" si="40"/>
        <v>0</v>
      </c>
      <c r="AM138" s="366" t="str">
        <f>IF(Labour!AY148="","",Labour!AY148)</f>
        <v/>
      </c>
      <c r="AN138" s="372"/>
      <c r="AO138" s="358"/>
      <c r="AP138" s="359"/>
      <c r="AQ138" s="373"/>
      <c r="AR138" s="371"/>
      <c r="AS138" s="370" t="str">
        <f>IF(AM138="","",SUM(Labour!$BF148:$BH148))</f>
        <v/>
      </c>
      <c r="AT138" s="370" t="str">
        <f>IF(AM138="","",SUM(Labour!$BL148:$BN148))</f>
        <v/>
      </c>
      <c r="AU138" s="370" t="str">
        <f>IF(AM138="","",SUM(Labour!$BR148:$BT148))</f>
        <v/>
      </c>
      <c r="AV138" s="370" t="str">
        <f>IF(AM138="","",SUM(Labour!$BR148:$BT148))</f>
        <v/>
      </c>
      <c r="AW138" s="370" t="str">
        <f>IF(AM138="","",SUM(Labour!$CD148:$CF148))</f>
        <v/>
      </c>
      <c r="AX138" s="370" t="str">
        <f>IF(AM138="","",SUM(Labour!$CJ148:$CL148))</f>
        <v/>
      </c>
      <c r="AY138" s="370" t="str">
        <f>IF(AM138="","",SUM(Labour!$CP148:$CR148))</f>
        <v/>
      </c>
      <c r="AZ138" s="370" t="str">
        <f>IF(AM138="","",SUM(Labour!$CV148:$CX148))</f>
        <v/>
      </c>
      <c r="BA138" s="370" t="str">
        <f>IF(AM138="","",SUM(Labour!$DB148:$DD148))</f>
        <v/>
      </c>
      <c r="BB138" s="370" t="str">
        <f>IF(AM138="","",SUM(Labour!$DH148:$DJ148))</f>
        <v/>
      </c>
      <c r="BC138" s="370" t="str">
        <f>IF(AM138="","",SUM(Labour!$DN148:$DP148))</f>
        <v/>
      </c>
      <c r="BD138" s="370" t="str">
        <f>IF(AM138="","",SUM(Labour!$DT148:$DV148))</f>
        <v/>
      </c>
      <c r="BE138" s="370" t="str">
        <f>IF(AM138="","",SUM(Labour!$DZ148:$EB148))</f>
        <v/>
      </c>
      <c r="BF138" s="370" t="str">
        <f>IF(AM138="","",SUM(Labour!$EF148:$EH148))</f>
        <v/>
      </c>
      <c r="BG138" s="370" t="str">
        <f>IF(AM138="","",SUM(Labour!$EL148:$EN148))</f>
        <v/>
      </c>
      <c r="BH138" s="370" t="str">
        <f>IF(AM138="","",SUM(Labour!$ER148:$ET148))</f>
        <v/>
      </c>
      <c r="BI138" s="370" t="str">
        <f>IF(AM138="","",SUM(Labour!$EX148:$EZ148))</f>
        <v/>
      </c>
      <c r="BJ138" s="370" t="str">
        <f>IF(AM138="","",SUM(Labour!$FD148:$FF148))</f>
        <v/>
      </c>
      <c r="BK138" s="370" t="str">
        <f>IF(AM138="","",SUM(Labour!$FJ148:$FL148))</f>
        <v/>
      </c>
      <c r="BL138" s="370" t="str">
        <f>IF(AM138="","",SUM(Labour!$FP148:$FR148))</f>
        <v/>
      </c>
      <c r="BM138" s="370" t="str">
        <f>IF(AM138="","",SUM(Labour!$FV148:$FX148))</f>
        <v/>
      </c>
      <c r="BN138" s="370" t="str">
        <f>IF(AM138="","",SUM(Labour!$GB148:$GD148))</f>
        <v/>
      </c>
      <c r="BO138" s="370" t="str">
        <f>IF(AM138="","",SUM(Labour!$GH148:$GJ148))</f>
        <v/>
      </c>
      <c r="BP138" s="370" t="str">
        <f>IF(AM138="","",SUM(Labour!$GN148:$GP148))</f>
        <v/>
      </c>
      <c r="BQ138" s="370" t="str">
        <f>IF(AM138="","",SUM(Labour!$GT148:$GV148))</f>
        <v/>
      </c>
      <c r="BR138" s="370" t="str">
        <f>IF(AM138="","",SUM(Labour!$GZ148:$HB148))</f>
        <v/>
      </c>
    </row>
    <row r="139" spans="1:70" x14ac:dyDescent="0.25">
      <c r="A139" s="352">
        <f t="shared" si="42"/>
        <v>1</v>
      </c>
      <c r="B139" s="315">
        <f>IF(ISTEXT(AK139),MAXA(B$7:B138)+1,0)</f>
        <v>0</v>
      </c>
      <c r="C139" s="315">
        <f>IF(AS139&gt;0,MAXA(C$7:C138)+1,0)</f>
        <v>132</v>
      </c>
      <c r="D139" s="315">
        <f>IF(AT139&gt;0,MAXA(D$7:D138)+1,0)</f>
        <v>132</v>
      </c>
      <c r="E139" s="315">
        <f>IF(AU139&gt;0,MAXA(E$7:E138)+1,0)</f>
        <v>132</v>
      </c>
      <c r="F139" s="315">
        <f>IF(AV139&gt;0,MAXA(F$7:F138)+1,0)</f>
        <v>132</v>
      </c>
      <c r="G139" s="315">
        <f>IF(AW139&gt;0,MAXA(G$7:G138)+1,0)</f>
        <v>132</v>
      </c>
      <c r="H139" s="315">
        <f>IF(AX139&gt;0,MAXA(H$7:H138)+1,0)</f>
        <v>132</v>
      </c>
      <c r="I139" s="315">
        <f>IF(AY139&gt;0,MAXA(I$7:I138)+1,0)</f>
        <v>132</v>
      </c>
      <c r="J139" s="315">
        <f>IF(AZ139&gt;0,MAXA(J$7:J138)+1,0)</f>
        <v>132</v>
      </c>
      <c r="K139" s="315">
        <f>IF(BA139&gt;0,MAXA(K$7:K138)+1,0)</f>
        <v>132</v>
      </c>
      <c r="L139" s="315">
        <f>IF(BB139&gt;0,MAXA(L$7:L138)+1,0)</f>
        <v>132</v>
      </c>
      <c r="M139" s="315">
        <f>IF(BC139&gt;0,MAXA(M$7:M138)+1,0)</f>
        <v>132</v>
      </c>
      <c r="N139" s="315">
        <f>IF(BD139&gt;0,MAXA(N$7:N138)+1,0)</f>
        <v>132</v>
      </c>
      <c r="O139" s="315">
        <f>IF(BE139&gt;0,MAXA(O$7:O138)+1,0)</f>
        <v>132</v>
      </c>
      <c r="P139" s="315">
        <f>IF(BF139&gt;0,MAXA(P$7:P138)+1,0)</f>
        <v>132</v>
      </c>
      <c r="Q139" s="315">
        <f>IF(BG139&gt;0,MAXA(Q$7:Q138)+1,0)</f>
        <v>132</v>
      </c>
      <c r="R139" s="315">
        <f>IF(BH139&gt;0,MAXA(R$7:R138)+1,0)</f>
        <v>132</v>
      </c>
      <c r="S139" s="315">
        <f>IF(BI139&gt;0,MAXA(S$7:S138)+1,0)</f>
        <v>132</v>
      </c>
      <c r="T139" s="315">
        <f>IF(BJ139&gt;0,MAXA(T$7:T138)+1,0)</f>
        <v>132</v>
      </c>
      <c r="U139" s="315">
        <f>IF(BK139&gt;0,MAXA(U$7:U138)+1,0)</f>
        <v>132</v>
      </c>
      <c r="V139" s="315">
        <f>IF(BL139&gt;0,MAXA(V$7:V138)+1,0)</f>
        <v>132</v>
      </c>
      <c r="W139" s="315">
        <f>IF(BM139&gt;0,MAXA(W$7:W138)+1,0)</f>
        <v>132</v>
      </c>
      <c r="X139" s="315">
        <f>IF(BN139&gt;0,MAXA(X$7:X138)+1,0)</f>
        <v>132</v>
      </c>
      <c r="Y139" s="315">
        <f>IF(BO139&gt;0,MAXA(Y$7:Y138)+1,0)</f>
        <v>132</v>
      </c>
      <c r="Z139" s="315">
        <f>IF(BP139&gt;0,MAXA(Z$7:Z138)+1,0)</f>
        <v>132</v>
      </c>
      <c r="AA139" s="315">
        <f>IF(BQ139&gt;0,MAXA(AA$7:AA138)+1,0)</f>
        <v>132</v>
      </c>
      <c r="AB139" s="315">
        <f>IF(BR139&gt;0,MAXA(AB$7:AB138)+1,0)</f>
        <v>132</v>
      </c>
      <c r="AC139" s="315">
        <f t="shared" si="43"/>
        <v>1</v>
      </c>
      <c r="AD139" s="315">
        <f t="shared" si="44"/>
        <v>1</v>
      </c>
      <c r="AE139" s="352">
        <f t="shared" si="45"/>
        <v>1</v>
      </c>
      <c r="AF139" s="352">
        <f t="shared" si="46"/>
        <v>0</v>
      </c>
      <c r="AG139" s="352">
        <f>IF(AND(B139&gt;0,AH139=0),COUNTIF(AI$7:AI139,AO139),SUM(AH$7:AH139))</f>
        <v>1</v>
      </c>
      <c r="AH139" s="352">
        <f t="shared" si="47"/>
        <v>0</v>
      </c>
      <c r="AI139" s="352">
        <f t="shared" si="48"/>
        <v>0</v>
      </c>
      <c r="AJ139" s="315">
        <f t="shared" si="41"/>
        <v>133</v>
      </c>
      <c r="AK139" s="364"/>
      <c r="AL139" s="365">
        <f t="shared" si="40"/>
        <v>0</v>
      </c>
      <c r="AM139" s="366" t="str">
        <f>IF(Labour!AY149="","",Labour!AY149)</f>
        <v/>
      </c>
      <c r="AN139" s="372"/>
      <c r="AO139" s="358"/>
      <c r="AP139" s="359"/>
      <c r="AQ139" s="373"/>
      <c r="AR139" s="371"/>
      <c r="AS139" s="370" t="str">
        <f>IF(AM139="","",SUM(Labour!$BF149:$BH149))</f>
        <v/>
      </c>
      <c r="AT139" s="370" t="str">
        <f>IF(AM139="","",SUM(Labour!$BL149:$BN149))</f>
        <v/>
      </c>
      <c r="AU139" s="370" t="str">
        <f>IF(AM139="","",SUM(Labour!$BR149:$BT149))</f>
        <v/>
      </c>
      <c r="AV139" s="370" t="str">
        <f>IF(AM139="","",SUM(Labour!$BR149:$BT149))</f>
        <v/>
      </c>
      <c r="AW139" s="370" t="str">
        <f>IF(AM139="","",SUM(Labour!$CD149:$CF149))</f>
        <v/>
      </c>
      <c r="AX139" s="370" t="str">
        <f>IF(AM139="","",SUM(Labour!$CJ149:$CL149))</f>
        <v/>
      </c>
      <c r="AY139" s="370" t="str">
        <f>IF(AM139="","",SUM(Labour!$CP149:$CR149))</f>
        <v/>
      </c>
      <c r="AZ139" s="370" t="str">
        <f>IF(AM139="","",SUM(Labour!$CV149:$CX149))</f>
        <v/>
      </c>
      <c r="BA139" s="370" t="str">
        <f>IF(AM139="","",SUM(Labour!$DB149:$DD149))</f>
        <v/>
      </c>
      <c r="BB139" s="370" t="str">
        <f>IF(AM139="","",SUM(Labour!$DH149:$DJ149))</f>
        <v/>
      </c>
      <c r="BC139" s="370" t="str">
        <f>IF(AM139="","",SUM(Labour!$DN149:$DP149))</f>
        <v/>
      </c>
      <c r="BD139" s="370" t="str">
        <f>IF(AM139="","",SUM(Labour!$DT149:$DV149))</f>
        <v/>
      </c>
      <c r="BE139" s="370" t="str">
        <f>IF(AM139="","",SUM(Labour!$DZ149:$EB149))</f>
        <v/>
      </c>
      <c r="BF139" s="370" t="str">
        <f>IF(AM139="","",SUM(Labour!$EF149:$EH149))</f>
        <v/>
      </c>
      <c r="BG139" s="370" t="str">
        <f>IF(AM139="","",SUM(Labour!$EL149:$EN149))</f>
        <v/>
      </c>
      <c r="BH139" s="370" t="str">
        <f>IF(AM139="","",SUM(Labour!$ER149:$ET149))</f>
        <v/>
      </c>
      <c r="BI139" s="370" t="str">
        <f>IF(AM139="","",SUM(Labour!$EX149:$EZ149))</f>
        <v/>
      </c>
      <c r="BJ139" s="370" t="str">
        <f>IF(AM139="","",SUM(Labour!$FD149:$FF149))</f>
        <v/>
      </c>
      <c r="BK139" s="370" t="str">
        <f>IF(AM139="","",SUM(Labour!$FJ149:$FL149))</f>
        <v/>
      </c>
      <c r="BL139" s="370" t="str">
        <f>IF(AM139="","",SUM(Labour!$FP149:$FR149))</f>
        <v/>
      </c>
      <c r="BM139" s="370" t="str">
        <f>IF(AM139="","",SUM(Labour!$FV149:$FX149))</f>
        <v/>
      </c>
      <c r="BN139" s="370" t="str">
        <f>IF(AM139="","",SUM(Labour!$GB149:$GD149))</f>
        <v/>
      </c>
      <c r="BO139" s="370" t="str">
        <f>IF(AM139="","",SUM(Labour!$GH149:$GJ149))</f>
        <v/>
      </c>
      <c r="BP139" s="370" t="str">
        <f>IF(AM139="","",SUM(Labour!$GN149:$GP149))</f>
        <v/>
      </c>
      <c r="BQ139" s="370" t="str">
        <f>IF(AM139="","",SUM(Labour!$GT149:$GV149))</f>
        <v/>
      </c>
      <c r="BR139" s="370" t="str">
        <f>IF(AM139="","",SUM(Labour!$GZ149:$HB149))</f>
        <v/>
      </c>
    </row>
    <row r="140" spans="1:70" x14ac:dyDescent="0.25">
      <c r="A140" s="352">
        <f t="shared" si="42"/>
        <v>1</v>
      </c>
      <c r="B140" s="315">
        <f>IF(ISTEXT(AK140),MAXA(B$7:B139)+1,0)</f>
        <v>0</v>
      </c>
      <c r="C140" s="315">
        <f>IF(AS140&gt;0,MAXA(C$7:C139)+1,0)</f>
        <v>133</v>
      </c>
      <c r="D140" s="315">
        <f>IF(AT140&gt;0,MAXA(D$7:D139)+1,0)</f>
        <v>133</v>
      </c>
      <c r="E140" s="315">
        <f>IF(AU140&gt;0,MAXA(E$7:E139)+1,0)</f>
        <v>133</v>
      </c>
      <c r="F140" s="315">
        <f>IF(AV140&gt;0,MAXA(F$7:F139)+1,0)</f>
        <v>133</v>
      </c>
      <c r="G140" s="315">
        <f>IF(AW140&gt;0,MAXA(G$7:G139)+1,0)</f>
        <v>133</v>
      </c>
      <c r="H140" s="315">
        <f>IF(AX140&gt;0,MAXA(H$7:H139)+1,0)</f>
        <v>133</v>
      </c>
      <c r="I140" s="315">
        <f>IF(AY140&gt;0,MAXA(I$7:I139)+1,0)</f>
        <v>133</v>
      </c>
      <c r="J140" s="315">
        <f>IF(AZ140&gt;0,MAXA(J$7:J139)+1,0)</f>
        <v>133</v>
      </c>
      <c r="K140" s="315">
        <f>IF(BA140&gt;0,MAXA(K$7:K139)+1,0)</f>
        <v>133</v>
      </c>
      <c r="L140" s="315">
        <f>IF(BB140&gt;0,MAXA(L$7:L139)+1,0)</f>
        <v>133</v>
      </c>
      <c r="M140" s="315">
        <f>IF(BC140&gt;0,MAXA(M$7:M139)+1,0)</f>
        <v>133</v>
      </c>
      <c r="N140" s="315">
        <f>IF(BD140&gt;0,MAXA(N$7:N139)+1,0)</f>
        <v>133</v>
      </c>
      <c r="O140" s="315">
        <f>IF(BE140&gt;0,MAXA(O$7:O139)+1,0)</f>
        <v>133</v>
      </c>
      <c r="P140" s="315">
        <f>IF(BF140&gt;0,MAXA(P$7:P139)+1,0)</f>
        <v>133</v>
      </c>
      <c r="Q140" s="315">
        <f>IF(BG140&gt;0,MAXA(Q$7:Q139)+1,0)</f>
        <v>133</v>
      </c>
      <c r="R140" s="315">
        <f>IF(BH140&gt;0,MAXA(R$7:R139)+1,0)</f>
        <v>133</v>
      </c>
      <c r="S140" s="315">
        <f>IF(BI140&gt;0,MAXA(S$7:S139)+1,0)</f>
        <v>133</v>
      </c>
      <c r="T140" s="315">
        <f>IF(BJ140&gt;0,MAXA(T$7:T139)+1,0)</f>
        <v>133</v>
      </c>
      <c r="U140" s="315">
        <f>IF(BK140&gt;0,MAXA(U$7:U139)+1,0)</f>
        <v>133</v>
      </c>
      <c r="V140" s="315">
        <f>IF(BL140&gt;0,MAXA(V$7:V139)+1,0)</f>
        <v>133</v>
      </c>
      <c r="W140" s="315">
        <f>IF(BM140&gt;0,MAXA(W$7:W139)+1,0)</f>
        <v>133</v>
      </c>
      <c r="X140" s="315">
        <f>IF(BN140&gt;0,MAXA(X$7:X139)+1,0)</f>
        <v>133</v>
      </c>
      <c r="Y140" s="315">
        <f>IF(BO140&gt;0,MAXA(Y$7:Y139)+1,0)</f>
        <v>133</v>
      </c>
      <c r="Z140" s="315">
        <f>IF(BP140&gt;0,MAXA(Z$7:Z139)+1,0)</f>
        <v>133</v>
      </c>
      <c r="AA140" s="315">
        <f>IF(BQ140&gt;0,MAXA(AA$7:AA139)+1,0)</f>
        <v>133</v>
      </c>
      <c r="AB140" s="315">
        <f>IF(BR140&gt;0,MAXA(AB$7:AB139)+1,0)</f>
        <v>133</v>
      </c>
      <c r="AC140" s="315">
        <f t="shared" si="43"/>
        <v>1</v>
      </c>
      <c r="AD140" s="315">
        <f t="shared" si="44"/>
        <v>1</v>
      </c>
      <c r="AE140" s="352">
        <f t="shared" si="45"/>
        <v>1</v>
      </c>
      <c r="AF140" s="352">
        <f t="shared" si="46"/>
        <v>0</v>
      </c>
      <c r="AG140" s="352">
        <f>IF(AND(B140&gt;0,AH140=0),COUNTIF(AI$7:AI140,AO140),SUM(AH$7:AH140))</f>
        <v>1</v>
      </c>
      <c r="AH140" s="352">
        <f t="shared" si="47"/>
        <v>0</v>
      </c>
      <c r="AI140" s="352">
        <f t="shared" si="48"/>
        <v>0</v>
      </c>
      <c r="AJ140" s="315">
        <f t="shared" si="41"/>
        <v>134</v>
      </c>
      <c r="AK140" s="364"/>
      <c r="AL140" s="365">
        <f t="shared" si="40"/>
        <v>0</v>
      </c>
      <c r="AM140" s="366" t="str">
        <f>IF(Labour!AY150="","",Labour!AY150)</f>
        <v/>
      </c>
      <c r="AN140" s="372"/>
      <c r="AO140" s="358"/>
      <c r="AP140" s="359"/>
      <c r="AQ140" s="373"/>
      <c r="AR140" s="371"/>
      <c r="AS140" s="370" t="str">
        <f>IF(AM140="","",SUM(Labour!$BF150:$BH150))</f>
        <v/>
      </c>
      <c r="AT140" s="370" t="str">
        <f>IF(AM140="","",SUM(Labour!$BL150:$BN150))</f>
        <v/>
      </c>
      <c r="AU140" s="370" t="str">
        <f>IF(AM140="","",SUM(Labour!$BR150:$BT150))</f>
        <v/>
      </c>
      <c r="AV140" s="370" t="str">
        <f>IF(AM140="","",SUM(Labour!$BR150:$BT150))</f>
        <v/>
      </c>
      <c r="AW140" s="370" t="str">
        <f>IF(AM140="","",SUM(Labour!$CD150:$CF150))</f>
        <v/>
      </c>
      <c r="AX140" s="370" t="str">
        <f>IF(AM140="","",SUM(Labour!$CJ150:$CL150))</f>
        <v/>
      </c>
      <c r="AY140" s="370" t="str">
        <f>IF(AM140="","",SUM(Labour!$CP150:$CR150))</f>
        <v/>
      </c>
      <c r="AZ140" s="370" t="str">
        <f>IF(AM140="","",SUM(Labour!$CV150:$CX150))</f>
        <v/>
      </c>
      <c r="BA140" s="370" t="str">
        <f>IF(AM140="","",SUM(Labour!$DB150:$DD150))</f>
        <v/>
      </c>
      <c r="BB140" s="370" t="str">
        <f>IF(AM140="","",SUM(Labour!$DH150:$DJ150))</f>
        <v/>
      </c>
      <c r="BC140" s="370" t="str">
        <f>IF(AM140="","",SUM(Labour!$DN150:$DP150))</f>
        <v/>
      </c>
      <c r="BD140" s="370" t="str">
        <f>IF(AM140="","",SUM(Labour!$DT150:$DV150))</f>
        <v/>
      </c>
      <c r="BE140" s="370" t="str">
        <f>IF(AM140="","",SUM(Labour!$DZ150:$EB150))</f>
        <v/>
      </c>
      <c r="BF140" s="370" t="str">
        <f>IF(AM140="","",SUM(Labour!$EF150:$EH150))</f>
        <v/>
      </c>
      <c r="BG140" s="370" t="str">
        <f>IF(AM140="","",SUM(Labour!$EL150:$EN150))</f>
        <v/>
      </c>
      <c r="BH140" s="370" t="str">
        <f>IF(AM140="","",SUM(Labour!$ER150:$ET150))</f>
        <v/>
      </c>
      <c r="BI140" s="370" t="str">
        <f>IF(AM140="","",SUM(Labour!$EX150:$EZ150))</f>
        <v/>
      </c>
      <c r="BJ140" s="370" t="str">
        <f>IF(AM140="","",SUM(Labour!$FD150:$FF150))</f>
        <v/>
      </c>
      <c r="BK140" s="370" t="str">
        <f>IF(AM140="","",SUM(Labour!$FJ150:$FL150))</f>
        <v/>
      </c>
      <c r="BL140" s="370" t="str">
        <f>IF(AM140="","",SUM(Labour!$FP150:$FR150))</f>
        <v/>
      </c>
      <c r="BM140" s="370" t="str">
        <f>IF(AM140="","",SUM(Labour!$FV150:$FX150))</f>
        <v/>
      </c>
      <c r="BN140" s="370" t="str">
        <f>IF(AM140="","",SUM(Labour!$GB150:$GD150))</f>
        <v/>
      </c>
      <c r="BO140" s="370" t="str">
        <f>IF(AM140="","",SUM(Labour!$GH150:$GJ150))</f>
        <v/>
      </c>
      <c r="BP140" s="370" t="str">
        <f>IF(AM140="","",SUM(Labour!$GN150:$GP150))</f>
        <v/>
      </c>
      <c r="BQ140" s="370" t="str">
        <f>IF(AM140="","",SUM(Labour!$GT150:$GV150))</f>
        <v/>
      </c>
      <c r="BR140" s="370" t="str">
        <f>IF(AM140="","",SUM(Labour!$GZ150:$HB150))</f>
        <v/>
      </c>
    </row>
    <row r="141" spans="1:70" x14ac:dyDescent="0.25">
      <c r="A141" s="352">
        <f t="shared" si="42"/>
        <v>1</v>
      </c>
      <c r="B141" s="315">
        <f>IF(ISTEXT(AK141),MAXA(B$7:B140)+1,0)</f>
        <v>0</v>
      </c>
      <c r="C141" s="315">
        <f>IF(AS141&gt;0,MAXA(C$7:C140)+1,0)</f>
        <v>134</v>
      </c>
      <c r="D141" s="315">
        <f>IF(AT141&gt;0,MAXA(D$7:D140)+1,0)</f>
        <v>134</v>
      </c>
      <c r="E141" s="315">
        <f>IF(AU141&gt;0,MAXA(E$7:E140)+1,0)</f>
        <v>134</v>
      </c>
      <c r="F141" s="315">
        <f>IF(AV141&gt;0,MAXA(F$7:F140)+1,0)</f>
        <v>134</v>
      </c>
      <c r="G141" s="315">
        <f>IF(AW141&gt;0,MAXA(G$7:G140)+1,0)</f>
        <v>134</v>
      </c>
      <c r="H141" s="315">
        <f>IF(AX141&gt;0,MAXA(H$7:H140)+1,0)</f>
        <v>134</v>
      </c>
      <c r="I141" s="315">
        <f>IF(AY141&gt;0,MAXA(I$7:I140)+1,0)</f>
        <v>134</v>
      </c>
      <c r="J141" s="315">
        <f>IF(AZ141&gt;0,MAXA(J$7:J140)+1,0)</f>
        <v>134</v>
      </c>
      <c r="K141" s="315">
        <f>IF(BA141&gt;0,MAXA(K$7:K140)+1,0)</f>
        <v>134</v>
      </c>
      <c r="L141" s="315">
        <f>IF(BB141&gt;0,MAXA(L$7:L140)+1,0)</f>
        <v>134</v>
      </c>
      <c r="M141" s="315">
        <f>IF(BC141&gt;0,MAXA(M$7:M140)+1,0)</f>
        <v>134</v>
      </c>
      <c r="N141" s="315">
        <f>IF(BD141&gt;0,MAXA(N$7:N140)+1,0)</f>
        <v>134</v>
      </c>
      <c r="O141" s="315">
        <f>IF(BE141&gt;0,MAXA(O$7:O140)+1,0)</f>
        <v>134</v>
      </c>
      <c r="P141" s="315">
        <f>IF(BF141&gt;0,MAXA(P$7:P140)+1,0)</f>
        <v>134</v>
      </c>
      <c r="Q141" s="315">
        <f>IF(BG141&gt;0,MAXA(Q$7:Q140)+1,0)</f>
        <v>134</v>
      </c>
      <c r="R141" s="315">
        <f>IF(BH141&gt;0,MAXA(R$7:R140)+1,0)</f>
        <v>134</v>
      </c>
      <c r="S141" s="315">
        <f>IF(BI141&gt;0,MAXA(S$7:S140)+1,0)</f>
        <v>134</v>
      </c>
      <c r="T141" s="315">
        <f>IF(BJ141&gt;0,MAXA(T$7:T140)+1,0)</f>
        <v>134</v>
      </c>
      <c r="U141" s="315">
        <f>IF(BK141&gt;0,MAXA(U$7:U140)+1,0)</f>
        <v>134</v>
      </c>
      <c r="V141" s="315">
        <f>IF(BL141&gt;0,MAXA(V$7:V140)+1,0)</f>
        <v>134</v>
      </c>
      <c r="W141" s="315">
        <f>IF(BM141&gt;0,MAXA(W$7:W140)+1,0)</f>
        <v>134</v>
      </c>
      <c r="X141" s="315">
        <f>IF(BN141&gt;0,MAXA(X$7:X140)+1,0)</f>
        <v>134</v>
      </c>
      <c r="Y141" s="315">
        <f>IF(BO141&gt;0,MAXA(Y$7:Y140)+1,0)</f>
        <v>134</v>
      </c>
      <c r="Z141" s="315">
        <f>IF(BP141&gt;0,MAXA(Z$7:Z140)+1,0)</f>
        <v>134</v>
      </c>
      <c r="AA141" s="315">
        <f>IF(BQ141&gt;0,MAXA(AA$7:AA140)+1,0)</f>
        <v>134</v>
      </c>
      <c r="AB141" s="315">
        <f>IF(BR141&gt;0,MAXA(AB$7:AB140)+1,0)</f>
        <v>134</v>
      </c>
      <c r="AC141" s="315">
        <f t="shared" si="43"/>
        <v>1</v>
      </c>
      <c r="AD141" s="315">
        <f t="shared" si="44"/>
        <v>1</v>
      </c>
      <c r="AE141" s="352">
        <f t="shared" si="45"/>
        <v>1</v>
      </c>
      <c r="AF141" s="352">
        <f t="shared" si="46"/>
        <v>0</v>
      </c>
      <c r="AG141" s="352">
        <f>IF(AND(B141&gt;0,AH141=0),COUNTIF(AI$7:AI141,AO141),SUM(AH$7:AH141))</f>
        <v>1</v>
      </c>
      <c r="AH141" s="352">
        <f t="shared" si="47"/>
        <v>0</v>
      </c>
      <c r="AI141" s="352">
        <f t="shared" si="48"/>
        <v>0</v>
      </c>
      <c r="AJ141" s="315">
        <f t="shared" si="41"/>
        <v>135</v>
      </c>
      <c r="AK141" s="364"/>
      <c r="AL141" s="365">
        <f t="shared" si="40"/>
        <v>0</v>
      </c>
      <c r="AM141" s="366" t="str">
        <f>IF(Labour!AY151="","",Labour!AY151)</f>
        <v/>
      </c>
      <c r="AN141" s="372"/>
      <c r="AO141" s="358"/>
      <c r="AP141" s="359"/>
      <c r="AQ141" s="373"/>
      <c r="AR141" s="371"/>
      <c r="AS141" s="370" t="str">
        <f>IF(AM141="","",SUM(Labour!$BF151:$BH151))</f>
        <v/>
      </c>
      <c r="AT141" s="370" t="str">
        <f>IF(AM141="","",SUM(Labour!$BL151:$BN151))</f>
        <v/>
      </c>
      <c r="AU141" s="370" t="str">
        <f>IF(AM141="","",SUM(Labour!$BR151:$BT151))</f>
        <v/>
      </c>
      <c r="AV141" s="370" t="str">
        <f>IF(AM141="","",SUM(Labour!$BR151:$BT151))</f>
        <v/>
      </c>
      <c r="AW141" s="370" t="str">
        <f>IF(AM141="","",SUM(Labour!$CD151:$CF151))</f>
        <v/>
      </c>
      <c r="AX141" s="370" t="str">
        <f>IF(AM141="","",SUM(Labour!$CJ151:$CL151))</f>
        <v/>
      </c>
      <c r="AY141" s="370" t="str">
        <f>IF(AM141="","",SUM(Labour!$CP151:$CR151))</f>
        <v/>
      </c>
      <c r="AZ141" s="370" t="str">
        <f>IF(AM141="","",SUM(Labour!$CV151:$CX151))</f>
        <v/>
      </c>
      <c r="BA141" s="370" t="str">
        <f>IF(AM141="","",SUM(Labour!$DB151:$DD151))</f>
        <v/>
      </c>
      <c r="BB141" s="370" t="str">
        <f>IF(AM141="","",SUM(Labour!$DH151:$DJ151))</f>
        <v/>
      </c>
      <c r="BC141" s="370" t="str">
        <f>IF(AM141="","",SUM(Labour!$DN151:$DP151))</f>
        <v/>
      </c>
      <c r="BD141" s="370" t="str">
        <f>IF(AM141="","",SUM(Labour!$DT151:$DV151))</f>
        <v/>
      </c>
      <c r="BE141" s="370" t="str">
        <f>IF(AM141="","",SUM(Labour!$DZ151:$EB151))</f>
        <v/>
      </c>
      <c r="BF141" s="370" t="str">
        <f>IF(AM141="","",SUM(Labour!$EF151:$EH151))</f>
        <v/>
      </c>
      <c r="BG141" s="370" t="str">
        <f>IF(AM141="","",SUM(Labour!$EL151:$EN151))</f>
        <v/>
      </c>
      <c r="BH141" s="370" t="str">
        <f>IF(AM141="","",SUM(Labour!$ER151:$ET151))</f>
        <v/>
      </c>
      <c r="BI141" s="370" t="str">
        <f>IF(AM141="","",SUM(Labour!$EX151:$EZ151))</f>
        <v/>
      </c>
      <c r="BJ141" s="370" t="str">
        <f>IF(AM141="","",SUM(Labour!$FD151:$FF151))</f>
        <v/>
      </c>
      <c r="BK141" s="370" t="str">
        <f>IF(AM141="","",SUM(Labour!$FJ151:$FL151))</f>
        <v/>
      </c>
      <c r="BL141" s="370" t="str">
        <f>IF(AM141="","",SUM(Labour!$FP151:$FR151))</f>
        <v/>
      </c>
      <c r="BM141" s="370" t="str">
        <f>IF(AM141="","",SUM(Labour!$FV151:$FX151))</f>
        <v/>
      </c>
      <c r="BN141" s="370" t="str">
        <f>IF(AM141="","",SUM(Labour!$GB151:$GD151))</f>
        <v/>
      </c>
      <c r="BO141" s="370" t="str">
        <f>IF(AM141="","",SUM(Labour!$GH151:$GJ151))</f>
        <v/>
      </c>
      <c r="BP141" s="370" t="str">
        <f>IF(AM141="","",SUM(Labour!$GN151:$GP151))</f>
        <v/>
      </c>
      <c r="BQ141" s="370" t="str">
        <f>IF(AM141="","",SUM(Labour!$GT151:$GV151))</f>
        <v/>
      </c>
      <c r="BR141" s="370" t="str">
        <f>IF(AM141="","",SUM(Labour!$GZ151:$HB151))</f>
        <v/>
      </c>
    </row>
    <row r="142" spans="1:70" x14ac:dyDescent="0.25">
      <c r="A142" s="352">
        <f t="shared" si="42"/>
        <v>1</v>
      </c>
      <c r="B142" s="315">
        <f>IF(ISTEXT(AK142),MAXA(B$7:B141)+1,0)</f>
        <v>0</v>
      </c>
      <c r="C142" s="315">
        <f>IF(AS142&gt;0,MAXA(C$7:C141)+1,0)</f>
        <v>135</v>
      </c>
      <c r="D142" s="315">
        <f>IF(AT142&gt;0,MAXA(D$7:D141)+1,0)</f>
        <v>135</v>
      </c>
      <c r="E142" s="315">
        <f>IF(AU142&gt;0,MAXA(E$7:E141)+1,0)</f>
        <v>135</v>
      </c>
      <c r="F142" s="315">
        <f>IF(AV142&gt;0,MAXA(F$7:F141)+1,0)</f>
        <v>135</v>
      </c>
      <c r="G142" s="315">
        <f>IF(AW142&gt;0,MAXA(G$7:G141)+1,0)</f>
        <v>135</v>
      </c>
      <c r="H142" s="315">
        <f>IF(AX142&gt;0,MAXA(H$7:H141)+1,0)</f>
        <v>135</v>
      </c>
      <c r="I142" s="315">
        <f>IF(AY142&gt;0,MAXA(I$7:I141)+1,0)</f>
        <v>135</v>
      </c>
      <c r="J142" s="315">
        <f>IF(AZ142&gt;0,MAXA(J$7:J141)+1,0)</f>
        <v>135</v>
      </c>
      <c r="K142" s="315">
        <f>IF(BA142&gt;0,MAXA(K$7:K141)+1,0)</f>
        <v>135</v>
      </c>
      <c r="L142" s="315">
        <f>IF(BB142&gt;0,MAXA(L$7:L141)+1,0)</f>
        <v>135</v>
      </c>
      <c r="M142" s="315">
        <f>IF(BC142&gt;0,MAXA(M$7:M141)+1,0)</f>
        <v>135</v>
      </c>
      <c r="N142" s="315">
        <f>IF(BD142&gt;0,MAXA(N$7:N141)+1,0)</f>
        <v>135</v>
      </c>
      <c r="O142" s="315">
        <f>IF(BE142&gt;0,MAXA(O$7:O141)+1,0)</f>
        <v>135</v>
      </c>
      <c r="P142" s="315">
        <f>IF(BF142&gt;0,MAXA(P$7:P141)+1,0)</f>
        <v>135</v>
      </c>
      <c r="Q142" s="315">
        <f>IF(BG142&gt;0,MAXA(Q$7:Q141)+1,0)</f>
        <v>135</v>
      </c>
      <c r="R142" s="315">
        <f>IF(BH142&gt;0,MAXA(R$7:R141)+1,0)</f>
        <v>135</v>
      </c>
      <c r="S142" s="315">
        <f>IF(BI142&gt;0,MAXA(S$7:S141)+1,0)</f>
        <v>135</v>
      </c>
      <c r="T142" s="315">
        <f>IF(BJ142&gt;0,MAXA(T$7:T141)+1,0)</f>
        <v>135</v>
      </c>
      <c r="U142" s="315">
        <f>IF(BK142&gt;0,MAXA(U$7:U141)+1,0)</f>
        <v>135</v>
      </c>
      <c r="V142" s="315">
        <f>IF(BL142&gt;0,MAXA(V$7:V141)+1,0)</f>
        <v>135</v>
      </c>
      <c r="W142" s="315">
        <f>IF(BM142&gt;0,MAXA(W$7:W141)+1,0)</f>
        <v>135</v>
      </c>
      <c r="X142" s="315">
        <f>IF(BN142&gt;0,MAXA(X$7:X141)+1,0)</f>
        <v>135</v>
      </c>
      <c r="Y142" s="315">
        <f>IF(BO142&gt;0,MAXA(Y$7:Y141)+1,0)</f>
        <v>135</v>
      </c>
      <c r="Z142" s="315">
        <f>IF(BP142&gt;0,MAXA(Z$7:Z141)+1,0)</f>
        <v>135</v>
      </c>
      <c r="AA142" s="315">
        <f>IF(BQ142&gt;0,MAXA(AA$7:AA141)+1,0)</f>
        <v>135</v>
      </c>
      <c r="AB142" s="315">
        <f>IF(BR142&gt;0,MAXA(AB$7:AB141)+1,0)</f>
        <v>135</v>
      </c>
      <c r="AC142" s="315">
        <f t="shared" si="43"/>
        <v>1</v>
      </c>
      <c r="AD142" s="315">
        <f t="shared" si="44"/>
        <v>1</v>
      </c>
      <c r="AE142" s="352">
        <f t="shared" si="45"/>
        <v>1</v>
      </c>
      <c r="AF142" s="352">
        <f t="shared" si="46"/>
        <v>0</v>
      </c>
      <c r="AG142" s="352">
        <f>IF(AND(B142&gt;0,AH142=0),COUNTIF(AI$7:AI142,AO142),SUM(AH$7:AH142))</f>
        <v>1</v>
      </c>
      <c r="AH142" s="352">
        <f t="shared" si="47"/>
        <v>0</v>
      </c>
      <c r="AI142" s="352">
        <f t="shared" si="48"/>
        <v>0</v>
      </c>
      <c r="AJ142" s="315">
        <f t="shared" si="41"/>
        <v>136</v>
      </c>
      <c r="AK142" s="364"/>
      <c r="AL142" s="365">
        <f t="shared" si="40"/>
        <v>0</v>
      </c>
      <c r="AM142" s="366" t="str">
        <f>IF(Labour!AY152="","",Labour!AY152)</f>
        <v/>
      </c>
      <c r="AN142" s="372"/>
      <c r="AO142" s="358"/>
      <c r="AP142" s="359"/>
      <c r="AQ142" s="373"/>
      <c r="AR142" s="371"/>
      <c r="AS142" s="370" t="str">
        <f>IF(AM142="","",SUM(Labour!$BF152:$BH152))</f>
        <v/>
      </c>
      <c r="AT142" s="370" t="str">
        <f>IF(AM142="","",SUM(Labour!$BL152:$BN152))</f>
        <v/>
      </c>
      <c r="AU142" s="370" t="str">
        <f>IF(AM142="","",SUM(Labour!$BR152:$BT152))</f>
        <v/>
      </c>
      <c r="AV142" s="370" t="str">
        <f>IF(AM142="","",SUM(Labour!$BR152:$BT152))</f>
        <v/>
      </c>
      <c r="AW142" s="370" t="str">
        <f>IF(AM142="","",SUM(Labour!$CD152:$CF152))</f>
        <v/>
      </c>
      <c r="AX142" s="370" t="str">
        <f>IF(AM142="","",SUM(Labour!$CJ152:$CL152))</f>
        <v/>
      </c>
      <c r="AY142" s="370" t="str">
        <f>IF(AM142="","",SUM(Labour!$CP152:$CR152))</f>
        <v/>
      </c>
      <c r="AZ142" s="370" t="str">
        <f>IF(AM142="","",SUM(Labour!$CV152:$CX152))</f>
        <v/>
      </c>
      <c r="BA142" s="370" t="str">
        <f>IF(AM142="","",SUM(Labour!$DB152:$DD152))</f>
        <v/>
      </c>
      <c r="BB142" s="370" t="str">
        <f>IF(AM142="","",SUM(Labour!$DH152:$DJ152))</f>
        <v/>
      </c>
      <c r="BC142" s="370" t="str">
        <f>IF(AM142="","",SUM(Labour!$DN152:$DP152))</f>
        <v/>
      </c>
      <c r="BD142" s="370" t="str">
        <f>IF(AM142="","",SUM(Labour!$DT152:$DV152))</f>
        <v/>
      </c>
      <c r="BE142" s="370" t="str">
        <f>IF(AM142="","",SUM(Labour!$DZ152:$EB152))</f>
        <v/>
      </c>
      <c r="BF142" s="370" t="str">
        <f>IF(AM142="","",SUM(Labour!$EF152:$EH152))</f>
        <v/>
      </c>
      <c r="BG142" s="370" t="str">
        <f>IF(AM142="","",SUM(Labour!$EL152:$EN152))</f>
        <v/>
      </c>
      <c r="BH142" s="370" t="str">
        <f>IF(AM142="","",SUM(Labour!$ER152:$ET152))</f>
        <v/>
      </c>
      <c r="BI142" s="370" t="str">
        <f>IF(AM142="","",SUM(Labour!$EX152:$EZ152))</f>
        <v/>
      </c>
      <c r="BJ142" s="370" t="str">
        <f>IF(AM142="","",SUM(Labour!$FD152:$FF152))</f>
        <v/>
      </c>
      <c r="BK142" s="370" t="str">
        <f>IF(AM142="","",SUM(Labour!$FJ152:$FL152))</f>
        <v/>
      </c>
      <c r="BL142" s="370" t="str">
        <f>IF(AM142="","",SUM(Labour!$FP152:$FR152))</f>
        <v/>
      </c>
      <c r="BM142" s="370" t="str">
        <f>IF(AM142="","",SUM(Labour!$FV152:$FX152))</f>
        <v/>
      </c>
      <c r="BN142" s="370" t="str">
        <f>IF(AM142="","",SUM(Labour!$GB152:$GD152))</f>
        <v/>
      </c>
      <c r="BO142" s="370" t="str">
        <f>IF(AM142="","",SUM(Labour!$GH152:$GJ152))</f>
        <v/>
      </c>
      <c r="BP142" s="370" t="str">
        <f>IF(AM142="","",SUM(Labour!$GN152:$GP152))</f>
        <v/>
      </c>
      <c r="BQ142" s="370" t="str">
        <f>IF(AM142="","",SUM(Labour!$GT152:$GV152))</f>
        <v/>
      </c>
      <c r="BR142" s="370" t="str">
        <f>IF(AM142="","",SUM(Labour!$GZ152:$HB152))</f>
        <v/>
      </c>
    </row>
    <row r="143" spans="1:70" x14ac:dyDescent="0.25">
      <c r="A143" s="352">
        <f t="shared" si="42"/>
        <v>1</v>
      </c>
      <c r="B143" s="315">
        <f>IF(ISTEXT(AK143),MAXA(B$7:B142)+1,0)</f>
        <v>0</v>
      </c>
      <c r="C143" s="315">
        <f>IF(AS143&gt;0,MAXA(C$7:C142)+1,0)</f>
        <v>136</v>
      </c>
      <c r="D143" s="315">
        <f>IF(AT143&gt;0,MAXA(D$7:D142)+1,0)</f>
        <v>136</v>
      </c>
      <c r="E143" s="315">
        <f>IF(AU143&gt;0,MAXA(E$7:E142)+1,0)</f>
        <v>136</v>
      </c>
      <c r="F143" s="315">
        <f>IF(AV143&gt;0,MAXA(F$7:F142)+1,0)</f>
        <v>136</v>
      </c>
      <c r="G143" s="315">
        <f>IF(AW143&gt;0,MAXA(G$7:G142)+1,0)</f>
        <v>136</v>
      </c>
      <c r="H143" s="315">
        <f>IF(AX143&gt;0,MAXA(H$7:H142)+1,0)</f>
        <v>136</v>
      </c>
      <c r="I143" s="315">
        <f>IF(AY143&gt;0,MAXA(I$7:I142)+1,0)</f>
        <v>136</v>
      </c>
      <c r="J143" s="315">
        <f>IF(AZ143&gt;0,MAXA(J$7:J142)+1,0)</f>
        <v>136</v>
      </c>
      <c r="K143" s="315">
        <f>IF(BA143&gt;0,MAXA(K$7:K142)+1,0)</f>
        <v>136</v>
      </c>
      <c r="L143" s="315">
        <f>IF(BB143&gt;0,MAXA(L$7:L142)+1,0)</f>
        <v>136</v>
      </c>
      <c r="M143" s="315">
        <f>IF(BC143&gt;0,MAXA(M$7:M142)+1,0)</f>
        <v>136</v>
      </c>
      <c r="N143" s="315">
        <f>IF(BD143&gt;0,MAXA(N$7:N142)+1,0)</f>
        <v>136</v>
      </c>
      <c r="O143" s="315">
        <f>IF(BE143&gt;0,MAXA(O$7:O142)+1,0)</f>
        <v>136</v>
      </c>
      <c r="P143" s="315">
        <f>IF(BF143&gt;0,MAXA(P$7:P142)+1,0)</f>
        <v>136</v>
      </c>
      <c r="Q143" s="315">
        <f>IF(BG143&gt;0,MAXA(Q$7:Q142)+1,0)</f>
        <v>136</v>
      </c>
      <c r="R143" s="315">
        <f>IF(BH143&gt;0,MAXA(R$7:R142)+1,0)</f>
        <v>136</v>
      </c>
      <c r="S143" s="315">
        <f>IF(BI143&gt;0,MAXA(S$7:S142)+1,0)</f>
        <v>136</v>
      </c>
      <c r="T143" s="315">
        <f>IF(BJ143&gt;0,MAXA(T$7:T142)+1,0)</f>
        <v>136</v>
      </c>
      <c r="U143" s="315">
        <f>IF(BK143&gt;0,MAXA(U$7:U142)+1,0)</f>
        <v>136</v>
      </c>
      <c r="V143" s="315">
        <f>IF(BL143&gt;0,MAXA(V$7:V142)+1,0)</f>
        <v>136</v>
      </c>
      <c r="W143" s="315">
        <f>IF(BM143&gt;0,MAXA(W$7:W142)+1,0)</f>
        <v>136</v>
      </c>
      <c r="X143" s="315">
        <f>IF(BN143&gt;0,MAXA(X$7:X142)+1,0)</f>
        <v>136</v>
      </c>
      <c r="Y143" s="315">
        <f>IF(BO143&gt;0,MAXA(Y$7:Y142)+1,0)</f>
        <v>136</v>
      </c>
      <c r="Z143" s="315">
        <f>IF(BP143&gt;0,MAXA(Z$7:Z142)+1,0)</f>
        <v>136</v>
      </c>
      <c r="AA143" s="315">
        <f>IF(BQ143&gt;0,MAXA(AA$7:AA142)+1,0)</f>
        <v>136</v>
      </c>
      <c r="AB143" s="315">
        <f>IF(BR143&gt;0,MAXA(AB$7:AB142)+1,0)</f>
        <v>136</v>
      </c>
      <c r="AC143" s="315">
        <f t="shared" si="43"/>
        <v>1</v>
      </c>
      <c r="AD143" s="315">
        <f t="shared" si="44"/>
        <v>1</v>
      </c>
      <c r="AE143" s="352">
        <f t="shared" si="45"/>
        <v>1</v>
      </c>
      <c r="AF143" s="352">
        <f t="shared" si="46"/>
        <v>0</v>
      </c>
      <c r="AG143" s="352">
        <f>IF(AND(B143&gt;0,AH143=0),COUNTIF(AI$7:AI143,AO143),SUM(AH$7:AH143))</f>
        <v>1</v>
      </c>
      <c r="AH143" s="352">
        <f t="shared" si="47"/>
        <v>0</v>
      </c>
      <c r="AI143" s="352">
        <f t="shared" si="48"/>
        <v>0</v>
      </c>
      <c r="AJ143" s="315">
        <f t="shared" si="41"/>
        <v>137</v>
      </c>
      <c r="AK143" s="364"/>
      <c r="AL143" s="365">
        <f t="shared" si="40"/>
        <v>0</v>
      </c>
      <c r="AM143" s="366" t="str">
        <f>IF(Labour!AY153="","",Labour!AY153)</f>
        <v/>
      </c>
      <c r="AN143" s="372"/>
      <c r="AO143" s="358"/>
      <c r="AP143" s="359"/>
      <c r="AQ143" s="373"/>
      <c r="AR143" s="371"/>
      <c r="AS143" s="370" t="str">
        <f>IF(AM143="","",SUM(Labour!$BF153:$BH153))</f>
        <v/>
      </c>
      <c r="AT143" s="370" t="str">
        <f>IF(AM143="","",SUM(Labour!$BL153:$BN153))</f>
        <v/>
      </c>
      <c r="AU143" s="370" t="str">
        <f>IF(AM143="","",SUM(Labour!$BR153:$BT153))</f>
        <v/>
      </c>
      <c r="AV143" s="370" t="str">
        <f>IF(AM143="","",SUM(Labour!$BR153:$BT153))</f>
        <v/>
      </c>
      <c r="AW143" s="370" t="str">
        <f>IF(AM143="","",SUM(Labour!$CD153:$CF153))</f>
        <v/>
      </c>
      <c r="AX143" s="370" t="str">
        <f>IF(AM143="","",SUM(Labour!$CJ153:$CL153))</f>
        <v/>
      </c>
      <c r="AY143" s="370" t="str">
        <f>IF(AM143="","",SUM(Labour!$CP153:$CR153))</f>
        <v/>
      </c>
      <c r="AZ143" s="370" t="str">
        <f>IF(AM143="","",SUM(Labour!$CV153:$CX153))</f>
        <v/>
      </c>
      <c r="BA143" s="370" t="str">
        <f>IF(AM143="","",SUM(Labour!$DB153:$DD153))</f>
        <v/>
      </c>
      <c r="BB143" s="370" t="str">
        <f>IF(AM143="","",SUM(Labour!$DH153:$DJ153))</f>
        <v/>
      </c>
      <c r="BC143" s="370" t="str">
        <f>IF(AM143="","",SUM(Labour!$DN153:$DP153))</f>
        <v/>
      </c>
      <c r="BD143" s="370" t="str">
        <f>IF(AM143="","",SUM(Labour!$DT153:$DV153))</f>
        <v/>
      </c>
      <c r="BE143" s="370" t="str">
        <f>IF(AM143="","",SUM(Labour!$DZ153:$EB153))</f>
        <v/>
      </c>
      <c r="BF143" s="370" t="str">
        <f>IF(AM143="","",SUM(Labour!$EF153:$EH153))</f>
        <v/>
      </c>
      <c r="BG143" s="370" t="str">
        <f>IF(AM143="","",SUM(Labour!$EL153:$EN153))</f>
        <v/>
      </c>
      <c r="BH143" s="370" t="str">
        <f>IF(AM143="","",SUM(Labour!$ER153:$ET153))</f>
        <v/>
      </c>
      <c r="BI143" s="370" t="str">
        <f>IF(AM143="","",SUM(Labour!$EX153:$EZ153))</f>
        <v/>
      </c>
      <c r="BJ143" s="370" t="str">
        <f>IF(AM143="","",SUM(Labour!$FD153:$FF153))</f>
        <v/>
      </c>
      <c r="BK143" s="370" t="str">
        <f>IF(AM143="","",SUM(Labour!$FJ153:$FL153))</f>
        <v/>
      </c>
      <c r="BL143" s="370" t="str">
        <f>IF(AM143="","",SUM(Labour!$FP153:$FR153))</f>
        <v/>
      </c>
      <c r="BM143" s="370" t="str">
        <f>IF(AM143="","",SUM(Labour!$FV153:$FX153))</f>
        <v/>
      </c>
      <c r="BN143" s="370" t="str">
        <f>IF(AM143="","",SUM(Labour!$GB153:$GD153))</f>
        <v/>
      </c>
      <c r="BO143" s="370" t="str">
        <f>IF(AM143="","",SUM(Labour!$GH153:$GJ153))</f>
        <v/>
      </c>
      <c r="BP143" s="370" t="str">
        <f>IF(AM143="","",SUM(Labour!$GN153:$GP153))</f>
        <v/>
      </c>
      <c r="BQ143" s="370" t="str">
        <f>IF(AM143="","",SUM(Labour!$GT153:$GV153))</f>
        <v/>
      </c>
      <c r="BR143" s="370" t="str">
        <f>IF(AM143="","",SUM(Labour!$GZ153:$HB153))</f>
        <v/>
      </c>
    </row>
    <row r="144" spans="1:70" x14ac:dyDescent="0.25">
      <c r="A144" s="352">
        <f t="shared" si="42"/>
        <v>1</v>
      </c>
      <c r="B144" s="315">
        <f>IF(ISTEXT(AK144),MAXA(B$7:B143)+1,0)</f>
        <v>0</v>
      </c>
      <c r="C144" s="315">
        <f>IF(AS144&gt;0,MAXA(C$7:C143)+1,0)</f>
        <v>137</v>
      </c>
      <c r="D144" s="315">
        <f>IF(AT144&gt;0,MAXA(D$7:D143)+1,0)</f>
        <v>137</v>
      </c>
      <c r="E144" s="315">
        <f>IF(AU144&gt;0,MAXA(E$7:E143)+1,0)</f>
        <v>137</v>
      </c>
      <c r="F144" s="315">
        <f>IF(AV144&gt;0,MAXA(F$7:F143)+1,0)</f>
        <v>137</v>
      </c>
      <c r="G144" s="315">
        <f>IF(AW144&gt;0,MAXA(G$7:G143)+1,0)</f>
        <v>137</v>
      </c>
      <c r="H144" s="315">
        <f>IF(AX144&gt;0,MAXA(H$7:H143)+1,0)</f>
        <v>137</v>
      </c>
      <c r="I144" s="315">
        <f>IF(AY144&gt;0,MAXA(I$7:I143)+1,0)</f>
        <v>137</v>
      </c>
      <c r="J144" s="315">
        <f>IF(AZ144&gt;0,MAXA(J$7:J143)+1,0)</f>
        <v>137</v>
      </c>
      <c r="K144" s="315">
        <f>IF(BA144&gt;0,MAXA(K$7:K143)+1,0)</f>
        <v>137</v>
      </c>
      <c r="L144" s="315">
        <f>IF(BB144&gt;0,MAXA(L$7:L143)+1,0)</f>
        <v>137</v>
      </c>
      <c r="M144" s="315">
        <f>IF(BC144&gt;0,MAXA(M$7:M143)+1,0)</f>
        <v>137</v>
      </c>
      <c r="N144" s="315">
        <f>IF(BD144&gt;0,MAXA(N$7:N143)+1,0)</f>
        <v>137</v>
      </c>
      <c r="O144" s="315">
        <f>IF(BE144&gt;0,MAXA(O$7:O143)+1,0)</f>
        <v>137</v>
      </c>
      <c r="P144" s="315">
        <f>IF(BF144&gt;0,MAXA(P$7:P143)+1,0)</f>
        <v>137</v>
      </c>
      <c r="Q144" s="315">
        <f>IF(BG144&gt;0,MAXA(Q$7:Q143)+1,0)</f>
        <v>137</v>
      </c>
      <c r="R144" s="315">
        <f>IF(BH144&gt;0,MAXA(R$7:R143)+1,0)</f>
        <v>137</v>
      </c>
      <c r="S144" s="315">
        <f>IF(BI144&gt;0,MAXA(S$7:S143)+1,0)</f>
        <v>137</v>
      </c>
      <c r="T144" s="315">
        <f>IF(BJ144&gt;0,MAXA(T$7:T143)+1,0)</f>
        <v>137</v>
      </c>
      <c r="U144" s="315">
        <f>IF(BK144&gt;0,MAXA(U$7:U143)+1,0)</f>
        <v>137</v>
      </c>
      <c r="V144" s="315">
        <f>IF(BL144&gt;0,MAXA(V$7:V143)+1,0)</f>
        <v>137</v>
      </c>
      <c r="W144" s="315">
        <f>IF(BM144&gt;0,MAXA(W$7:W143)+1,0)</f>
        <v>137</v>
      </c>
      <c r="X144" s="315">
        <f>IF(BN144&gt;0,MAXA(X$7:X143)+1,0)</f>
        <v>137</v>
      </c>
      <c r="Y144" s="315">
        <f>IF(BO144&gt;0,MAXA(Y$7:Y143)+1,0)</f>
        <v>137</v>
      </c>
      <c r="Z144" s="315">
        <f>IF(BP144&gt;0,MAXA(Z$7:Z143)+1,0)</f>
        <v>137</v>
      </c>
      <c r="AA144" s="315">
        <f>IF(BQ144&gt;0,MAXA(AA$7:AA143)+1,0)</f>
        <v>137</v>
      </c>
      <c r="AB144" s="315">
        <f>IF(BR144&gt;0,MAXA(AB$7:AB143)+1,0)</f>
        <v>137</v>
      </c>
      <c r="AC144" s="315">
        <f t="shared" si="43"/>
        <v>1</v>
      </c>
      <c r="AD144" s="315">
        <f t="shared" si="44"/>
        <v>1</v>
      </c>
      <c r="AE144" s="352">
        <f t="shared" si="45"/>
        <v>1</v>
      </c>
      <c r="AF144" s="352">
        <f t="shared" si="46"/>
        <v>0</v>
      </c>
      <c r="AG144" s="352">
        <f>IF(AND(B144&gt;0,AH144=0),COUNTIF(AI$7:AI144,AO144),SUM(AH$7:AH144))</f>
        <v>1</v>
      </c>
      <c r="AH144" s="352">
        <f t="shared" si="47"/>
        <v>0</v>
      </c>
      <c r="AI144" s="352">
        <f t="shared" si="48"/>
        <v>0</v>
      </c>
      <c r="AJ144" s="315">
        <f t="shared" si="41"/>
        <v>138</v>
      </c>
      <c r="AK144" s="364"/>
      <c r="AL144" s="365">
        <f t="shared" si="40"/>
        <v>0</v>
      </c>
      <c r="AM144" s="366" t="str">
        <f>IF(Labour!AY154="","",Labour!AY154)</f>
        <v/>
      </c>
      <c r="AN144" s="372"/>
      <c r="AO144" s="358"/>
      <c r="AP144" s="359"/>
      <c r="AQ144" s="373"/>
      <c r="AR144" s="371"/>
      <c r="AS144" s="370" t="str">
        <f>IF(AM144="","",SUM(Labour!$BF154:$BH154))</f>
        <v/>
      </c>
      <c r="AT144" s="370" t="str">
        <f>IF(AM144="","",SUM(Labour!$BL154:$BN154))</f>
        <v/>
      </c>
      <c r="AU144" s="370" t="str">
        <f>IF(AM144="","",SUM(Labour!$BR154:$BT154))</f>
        <v/>
      </c>
      <c r="AV144" s="370" t="str">
        <f>IF(AM144="","",SUM(Labour!$BR154:$BT154))</f>
        <v/>
      </c>
      <c r="AW144" s="370" t="str">
        <f>IF(AM144="","",SUM(Labour!$CD154:$CF154))</f>
        <v/>
      </c>
      <c r="AX144" s="370" t="str">
        <f>IF(AM144="","",SUM(Labour!$CJ154:$CL154))</f>
        <v/>
      </c>
      <c r="AY144" s="370" t="str">
        <f>IF(AM144="","",SUM(Labour!$CP154:$CR154))</f>
        <v/>
      </c>
      <c r="AZ144" s="370" t="str">
        <f>IF(AM144="","",SUM(Labour!$CV154:$CX154))</f>
        <v/>
      </c>
      <c r="BA144" s="370" t="str">
        <f>IF(AM144="","",SUM(Labour!$DB154:$DD154))</f>
        <v/>
      </c>
      <c r="BB144" s="370" t="str">
        <f>IF(AM144="","",SUM(Labour!$DH154:$DJ154))</f>
        <v/>
      </c>
      <c r="BC144" s="370" t="str">
        <f>IF(AM144="","",SUM(Labour!$DN154:$DP154))</f>
        <v/>
      </c>
      <c r="BD144" s="370" t="str">
        <f>IF(AM144="","",SUM(Labour!$DT154:$DV154))</f>
        <v/>
      </c>
      <c r="BE144" s="370" t="str">
        <f>IF(AM144="","",SUM(Labour!$DZ154:$EB154))</f>
        <v/>
      </c>
      <c r="BF144" s="370" t="str">
        <f>IF(AM144="","",SUM(Labour!$EF154:$EH154))</f>
        <v/>
      </c>
      <c r="BG144" s="370" t="str">
        <f>IF(AM144="","",SUM(Labour!$EL154:$EN154))</f>
        <v/>
      </c>
      <c r="BH144" s="370" t="str">
        <f>IF(AM144="","",SUM(Labour!$ER154:$ET154))</f>
        <v/>
      </c>
      <c r="BI144" s="370" t="str">
        <f>IF(AM144="","",SUM(Labour!$EX154:$EZ154))</f>
        <v/>
      </c>
      <c r="BJ144" s="370" t="str">
        <f>IF(AM144="","",SUM(Labour!$FD154:$FF154))</f>
        <v/>
      </c>
      <c r="BK144" s="370" t="str">
        <f>IF(AM144="","",SUM(Labour!$FJ154:$FL154))</f>
        <v/>
      </c>
      <c r="BL144" s="370" t="str">
        <f>IF(AM144="","",SUM(Labour!$FP154:$FR154))</f>
        <v/>
      </c>
      <c r="BM144" s="370" t="str">
        <f>IF(AM144="","",SUM(Labour!$FV154:$FX154))</f>
        <v/>
      </c>
      <c r="BN144" s="370" t="str">
        <f>IF(AM144="","",SUM(Labour!$GB154:$GD154))</f>
        <v/>
      </c>
      <c r="BO144" s="370" t="str">
        <f>IF(AM144="","",SUM(Labour!$GH154:$GJ154))</f>
        <v/>
      </c>
      <c r="BP144" s="370" t="str">
        <f>IF(AM144="","",SUM(Labour!$GN154:$GP154))</f>
        <v/>
      </c>
      <c r="BQ144" s="370" t="str">
        <f>IF(AM144="","",SUM(Labour!$GT154:$GV154))</f>
        <v/>
      </c>
      <c r="BR144" s="370" t="str">
        <f>IF(AM144="","",SUM(Labour!$GZ154:$HB154))</f>
        <v/>
      </c>
    </row>
    <row r="145" spans="1:70" x14ac:dyDescent="0.25">
      <c r="A145" s="352">
        <f t="shared" si="42"/>
        <v>1</v>
      </c>
      <c r="B145" s="315">
        <f>IF(ISTEXT(AK145),MAXA(B$7:B144)+1,0)</f>
        <v>0</v>
      </c>
      <c r="C145" s="315">
        <f>IF(AS145&gt;0,MAXA(C$7:C144)+1,0)</f>
        <v>138</v>
      </c>
      <c r="D145" s="315">
        <f>IF(AT145&gt;0,MAXA(D$7:D144)+1,0)</f>
        <v>138</v>
      </c>
      <c r="E145" s="315">
        <f>IF(AU145&gt;0,MAXA(E$7:E144)+1,0)</f>
        <v>138</v>
      </c>
      <c r="F145" s="315">
        <f>IF(AV145&gt;0,MAXA(F$7:F144)+1,0)</f>
        <v>138</v>
      </c>
      <c r="G145" s="315">
        <f>IF(AW145&gt;0,MAXA(G$7:G144)+1,0)</f>
        <v>138</v>
      </c>
      <c r="H145" s="315">
        <f>IF(AX145&gt;0,MAXA(H$7:H144)+1,0)</f>
        <v>138</v>
      </c>
      <c r="I145" s="315">
        <f>IF(AY145&gt;0,MAXA(I$7:I144)+1,0)</f>
        <v>138</v>
      </c>
      <c r="J145" s="315">
        <f>IF(AZ145&gt;0,MAXA(J$7:J144)+1,0)</f>
        <v>138</v>
      </c>
      <c r="K145" s="315">
        <f>IF(BA145&gt;0,MAXA(K$7:K144)+1,0)</f>
        <v>138</v>
      </c>
      <c r="L145" s="315">
        <f>IF(BB145&gt;0,MAXA(L$7:L144)+1,0)</f>
        <v>138</v>
      </c>
      <c r="M145" s="315">
        <f>IF(BC145&gt;0,MAXA(M$7:M144)+1,0)</f>
        <v>138</v>
      </c>
      <c r="N145" s="315">
        <f>IF(BD145&gt;0,MAXA(N$7:N144)+1,0)</f>
        <v>138</v>
      </c>
      <c r="O145" s="315">
        <f>IF(BE145&gt;0,MAXA(O$7:O144)+1,0)</f>
        <v>138</v>
      </c>
      <c r="P145" s="315">
        <f>IF(BF145&gt;0,MAXA(P$7:P144)+1,0)</f>
        <v>138</v>
      </c>
      <c r="Q145" s="315">
        <f>IF(BG145&gt;0,MAXA(Q$7:Q144)+1,0)</f>
        <v>138</v>
      </c>
      <c r="R145" s="315">
        <f>IF(BH145&gt;0,MAXA(R$7:R144)+1,0)</f>
        <v>138</v>
      </c>
      <c r="S145" s="315">
        <f>IF(BI145&gt;0,MAXA(S$7:S144)+1,0)</f>
        <v>138</v>
      </c>
      <c r="T145" s="315">
        <f>IF(BJ145&gt;0,MAXA(T$7:T144)+1,0)</f>
        <v>138</v>
      </c>
      <c r="U145" s="315">
        <f>IF(BK145&gt;0,MAXA(U$7:U144)+1,0)</f>
        <v>138</v>
      </c>
      <c r="V145" s="315">
        <f>IF(BL145&gt;0,MAXA(V$7:V144)+1,0)</f>
        <v>138</v>
      </c>
      <c r="W145" s="315">
        <f>IF(BM145&gt;0,MAXA(W$7:W144)+1,0)</f>
        <v>138</v>
      </c>
      <c r="X145" s="315">
        <f>IF(BN145&gt;0,MAXA(X$7:X144)+1,0)</f>
        <v>138</v>
      </c>
      <c r="Y145" s="315">
        <f>IF(BO145&gt;0,MAXA(Y$7:Y144)+1,0)</f>
        <v>138</v>
      </c>
      <c r="Z145" s="315">
        <f>IF(BP145&gt;0,MAXA(Z$7:Z144)+1,0)</f>
        <v>138</v>
      </c>
      <c r="AA145" s="315">
        <f>IF(BQ145&gt;0,MAXA(AA$7:AA144)+1,0)</f>
        <v>138</v>
      </c>
      <c r="AB145" s="315">
        <f>IF(BR145&gt;0,MAXA(AB$7:AB144)+1,0)</f>
        <v>138</v>
      </c>
      <c r="AC145" s="315">
        <f t="shared" si="43"/>
        <v>1</v>
      </c>
      <c r="AD145" s="315">
        <f t="shared" si="44"/>
        <v>1</v>
      </c>
      <c r="AE145" s="352">
        <f t="shared" si="45"/>
        <v>1</v>
      </c>
      <c r="AF145" s="352">
        <f t="shared" si="46"/>
        <v>0</v>
      </c>
      <c r="AG145" s="352">
        <f>IF(AND(B145&gt;0,AH145=0),COUNTIF(AI$7:AI145,AO145),SUM(AH$7:AH145))</f>
        <v>1</v>
      </c>
      <c r="AH145" s="352">
        <f t="shared" si="47"/>
        <v>0</v>
      </c>
      <c r="AI145" s="352">
        <f t="shared" si="48"/>
        <v>0</v>
      </c>
      <c r="AJ145" s="315">
        <f t="shared" si="41"/>
        <v>139</v>
      </c>
      <c r="AK145" s="364"/>
      <c r="AL145" s="365">
        <f t="shared" ref="AL145:AL149" si="49">SUM(AR145:BF145)</f>
        <v>0</v>
      </c>
      <c r="AM145" s="366" t="str">
        <f>IF(Labour!AY155="","",Labour!AY155)</f>
        <v/>
      </c>
      <c r="AN145" s="372"/>
      <c r="AO145" s="358"/>
      <c r="AP145" s="359"/>
      <c r="AQ145" s="373"/>
      <c r="AR145" s="371"/>
      <c r="AS145" s="370" t="str">
        <f>IF(AM145="","",SUM(Labour!$BF155:$BH155))</f>
        <v/>
      </c>
      <c r="AT145" s="370" t="str">
        <f>IF(AM145="","",SUM(Labour!$BL155:$BN155))</f>
        <v/>
      </c>
      <c r="AU145" s="370" t="str">
        <f>IF(AM145="","",SUM(Labour!$BR155:$BT155))</f>
        <v/>
      </c>
      <c r="AV145" s="370" t="str">
        <f>IF(AM145="","",SUM(Labour!$BR155:$BT155))</f>
        <v/>
      </c>
      <c r="AW145" s="370" t="str">
        <f>IF(AM145="","",SUM(Labour!$CD155:$CF155))</f>
        <v/>
      </c>
      <c r="AX145" s="370" t="str">
        <f>IF(AM145="","",SUM(Labour!$CJ155:$CL155))</f>
        <v/>
      </c>
      <c r="AY145" s="370" t="str">
        <f>IF(AM145="","",SUM(Labour!$CP155:$CR155))</f>
        <v/>
      </c>
      <c r="AZ145" s="370" t="str">
        <f>IF(AM145="","",SUM(Labour!$CV155:$CX155))</f>
        <v/>
      </c>
      <c r="BA145" s="370" t="str">
        <f>IF(AM145="","",SUM(Labour!$DB155:$DD155))</f>
        <v/>
      </c>
      <c r="BB145" s="370" t="str">
        <f>IF(AM145="","",SUM(Labour!$DH155:$DJ155))</f>
        <v/>
      </c>
      <c r="BC145" s="370" t="str">
        <f>IF(AM145="","",SUM(Labour!$DN155:$DP155))</f>
        <v/>
      </c>
      <c r="BD145" s="370" t="str">
        <f>IF(AM145="","",SUM(Labour!$DT155:$DV155))</f>
        <v/>
      </c>
      <c r="BE145" s="370" t="str">
        <f>IF(AM145="","",SUM(Labour!$DZ155:$EB155))</f>
        <v/>
      </c>
      <c r="BF145" s="370" t="str">
        <f>IF(AM145="","",SUM(Labour!$EF155:$EH155))</f>
        <v/>
      </c>
      <c r="BG145" s="370" t="str">
        <f>IF(AM145="","",SUM(Labour!$EL155:$EN155))</f>
        <v/>
      </c>
      <c r="BH145" s="370" t="str">
        <f>IF(AM145="","",SUM(Labour!$ER155:$ET155))</f>
        <v/>
      </c>
      <c r="BI145" s="370" t="str">
        <f>IF(AM145="","",SUM(Labour!$EX155:$EZ155))</f>
        <v/>
      </c>
      <c r="BJ145" s="370" t="str">
        <f>IF(AM145="","",SUM(Labour!$FD155:$FF155))</f>
        <v/>
      </c>
      <c r="BK145" s="370" t="str">
        <f>IF(AM145="","",SUM(Labour!$FJ155:$FL155))</f>
        <v/>
      </c>
      <c r="BL145" s="370" t="str">
        <f>IF(AM145="","",SUM(Labour!$FP155:$FR155))</f>
        <v/>
      </c>
      <c r="BM145" s="370" t="str">
        <f>IF(AM145="","",SUM(Labour!$FV155:$FX155))</f>
        <v/>
      </c>
      <c r="BN145" s="370" t="str">
        <f>IF(AM145="","",SUM(Labour!$GB155:$GD155))</f>
        <v/>
      </c>
      <c r="BO145" s="370" t="str">
        <f>IF(AM145="","",SUM(Labour!$GH155:$GJ155))</f>
        <v/>
      </c>
      <c r="BP145" s="370" t="str">
        <f>IF(AM145="","",SUM(Labour!$GN155:$GP155))</f>
        <v/>
      </c>
      <c r="BQ145" s="370" t="str">
        <f>IF(AM145="","",SUM(Labour!$GT155:$GV155))</f>
        <v/>
      </c>
      <c r="BR145" s="370" t="str">
        <f>IF(AM145="","",SUM(Labour!$GZ155:$HB155))</f>
        <v/>
      </c>
    </row>
    <row r="146" spans="1:70" x14ac:dyDescent="0.25">
      <c r="A146" s="352">
        <f t="shared" si="42"/>
        <v>1</v>
      </c>
      <c r="B146" s="315">
        <f>IF(ISTEXT(AK146),MAXA(B$7:B145)+1,0)</f>
        <v>0</v>
      </c>
      <c r="C146" s="315">
        <f>IF(AS146&gt;0,MAXA(C$7:C145)+1,0)</f>
        <v>139</v>
      </c>
      <c r="D146" s="315">
        <f>IF(AT146&gt;0,MAXA(D$7:D145)+1,0)</f>
        <v>139</v>
      </c>
      <c r="E146" s="315">
        <f>IF(AU146&gt;0,MAXA(E$7:E145)+1,0)</f>
        <v>139</v>
      </c>
      <c r="F146" s="315">
        <f>IF(AV146&gt;0,MAXA(F$7:F145)+1,0)</f>
        <v>139</v>
      </c>
      <c r="G146" s="315">
        <f>IF(AW146&gt;0,MAXA(G$7:G145)+1,0)</f>
        <v>139</v>
      </c>
      <c r="H146" s="315">
        <f>IF(AX146&gt;0,MAXA(H$7:H145)+1,0)</f>
        <v>139</v>
      </c>
      <c r="I146" s="315">
        <f>IF(AY146&gt;0,MAXA(I$7:I145)+1,0)</f>
        <v>139</v>
      </c>
      <c r="J146" s="315">
        <f>IF(AZ146&gt;0,MAXA(J$7:J145)+1,0)</f>
        <v>139</v>
      </c>
      <c r="K146" s="315">
        <f>IF(BA146&gt;0,MAXA(K$7:K145)+1,0)</f>
        <v>139</v>
      </c>
      <c r="L146" s="315">
        <f>IF(BB146&gt;0,MAXA(L$7:L145)+1,0)</f>
        <v>139</v>
      </c>
      <c r="M146" s="315">
        <f>IF(BC146&gt;0,MAXA(M$7:M145)+1,0)</f>
        <v>139</v>
      </c>
      <c r="N146" s="315">
        <f>IF(BD146&gt;0,MAXA(N$7:N145)+1,0)</f>
        <v>139</v>
      </c>
      <c r="O146" s="315">
        <f>IF(BE146&gt;0,MAXA(O$7:O145)+1,0)</f>
        <v>139</v>
      </c>
      <c r="P146" s="315">
        <f>IF(BF146&gt;0,MAXA(P$7:P145)+1,0)</f>
        <v>139</v>
      </c>
      <c r="Q146" s="315">
        <f>IF(BG146&gt;0,MAXA(Q$7:Q145)+1,0)</f>
        <v>139</v>
      </c>
      <c r="R146" s="315">
        <f>IF(BH146&gt;0,MAXA(R$7:R145)+1,0)</f>
        <v>139</v>
      </c>
      <c r="S146" s="315">
        <f>IF(BI146&gt;0,MAXA(S$7:S145)+1,0)</f>
        <v>139</v>
      </c>
      <c r="T146" s="315">
        <f>IF(BJ146&gt;0,MAXA(T$7:T145)+1,0)</f>
        <v>139</v>
      </c>
      <c r="U146" s="315">
        <f>IF(BK146&gt;0,MAXA(U$7:U145)+1,0)</f>
        <v>139</v>
      </c>
      <c r="V146" s="315">
        <f>IF(BL146&gt;0,MAXA(V$7:V145)+1,0)</f>
        <v>139</v>
      </c>
      <c r="W146" s="315">
        <f>IF(BM146&gt;0,MAXA(W$7:W145)+1,0)</f>
        <v>139</v>
      </c>
      <c r="X146" s="315">
        <f>IF(BN146&gt;0,MAXA(X$7:X145)+1,0)</f>
        <v>139</v>
      </c>
      <c r="Y146" s="315">
        <f>IF(BO146&gt;0,MAXA(Y$7:Y145)+1,0)</f>
        <v>139</v>
      </c>
      <c r="Z146" s="315">
        <f>IF(BP146&gt;0,MAXA(Z$7:Z145)+1,0)</f>
        <v>139</v>
      </c>
      <c r="AA146" s="315">
        <f>IF(BQ146&gt;0,MAXA(AA$7:AA145)+1,0)</f>
        <v>139</v>
      </c>
      <c r="AB146" s="315">
        <f>IF(BR146&gt;0,MAXA(AB$7:AB145)+1,0)</f>
        <v>139</v>
      </c>
      <c r="AC146" s="315">
        <f t="shared" si="43"/>
        <v>1</v>
      </c>
      <c r="AD146" s="315">
        <f t="shared" si="44"/>
        <v>1</v>
      </c>
      <c r="AE146" s="352">
        <f t="shared" si="45"/>
        <v>1</v>
      </c>
      <c r="AF146" s="352">
        <f t="shared" si="46"/>
        <v>0</v>
      </c>
      <c r="AG146" s="352">
        <f>IF(AND(B146&gt;0,AH146=0),COUNTIF(AI$7:AI146,AO146),SUM(AH$7:AH146))</f>
        <v>1</v>
      </c>
      <c r="AH146" s="352">
        <f t="shared" si="47"/>
        <v>0</v>
      </c>
      <c r="AI146" s="352">
        <f t="shared" si="48"/>
        <v>0</v>
      </c>
      <c r="AJ146" s="315">
        <f t="shared" si="41"/>
        <v>140</v>
      </c>
      <c r="AK146" s="364"/>
      <c r="AL146" s="365">
        <f t="shared" si="49"/>
        <v>0</v>
      </c>
      <c r="AM146" s="366" t="str">
        <f>IF(Labour!AY156="","",Labour!AY156)</f>
        <v/>
      </c>
      <c r="AN146" s="372"/>
      <c r="AO146" s="358"/>
      <c r="AP146" s="359"/>
      <c r="AQ146" s="373"/>
      <c r="AR146" s="371"/>
      <c r="AS146" s="370" t="str">
        <f>IF(AM146="","",SUM(Labour!$BF156:$BH156))</f>
        <v/>
      </c>
      <c r="AT146" s="370" t="str">
        <f>IF(AM146="","",SUM(Labour!$BL156:$BN156))</f>
        <v/>
      </c>
      <c r="AU146" s="370" t="str">
        <f>IF(AM146="","",SUM(Labour!$BR156:$BT156))</f>
        <v/>
      </c>
      <c r="AV146" s="370" t="str">
        <f>IF(AM146="","",SUM(Labour!$BR156:$BT156))</f>
        <v/>
      </c>
      <c r="AW146" s="370" t="str">
        <f>IF(AM146="","",SUM(Labour!$CD156:$CF156))</f>
        <v/>
      </c>
      <c r="AX146" s="370" t="str">
        <f>IF(AM146="","",SUM(Labour!$CJ156:$CL156))</f>
        <v/>
      </c>
      <c r="AY146" s="370" t="str">
        <f>IF(AM146="","",SUM(Labour!$CP156:$CR156))</f>
        <v/>
      </c>
      <c r="AZ146" s="370" t="str">
        <f>IF(AM146="","",SUM(Labour!$CV156:$CX156))</f>
        <v/>
      </c>
      <c r="BA146" s="370" t="str">
        <f>IF(AM146="","",SUM(Labour!$DB156:$DD156))</f>
        <v/>
      </c>
      <c r="BB146" s="370" t="str">
        <f>IF(AM146="","",SUM(Labour!$DH156:$DJ156))</f>
        <v/>
      </c>
      <c r="BC146" s="370" t="str">
        <f>IF(AM146="","",SUM(Labour!$DN156:$DP156))</f>
        <v/>
      </c>
      <c r="BD146" s="370" t="str">
        <f>IF(AM146="","",SUM(Labour!$DT156:$DV156))</f>
        <v/>
      </c>
      <c r="BE146" s="370" t="str">
        <f>IF(AM146="","",SUM(Labour!$DZ156:$EB156))</f>
        <v/>
      </c>
      <c r="BF146" s="370" t="str">
        <f>IF(AM146="","",SUM(Labour!$EF156:$EH156))</f>
        <v/>
      </c>
      <c r="BG146" s="370" t="str">
        <f>IF(AM146="","",SUM(Labour!$EL156:$EN156))</f>
        <v/>
      </c>
      <c r="BH146" s="370" t="str">
        <f>IF(AM146="","",SUM(Labour!$ER156:$ET156))</f>
        <v/>
      </c>
      <c r="BI146" s="370" t="str">
        <f>IF(AM146="","",SUM(Labour!$EX156:$EZ156))</f>
        <v/>
      </c>
      <c r="BJ146" s="370" t="str">
        <f>IF(AM146="","",SUM(Labour!$FD156:$FF156))</f>
        <v/>
      </c>
      <c r="BK146" s="370" t="str">
        <f>IF(AM146="","",SUM(Labour!$FJ156:$FL156))</f>
        <v/>
      </c>
      <c r="BL146" s="370" t="str">
        <f>IF(AM146="","",SUM(Labour!$FP156:$FR156))</f>
        <v/>
      </c>
      <c r="BM146" s="370" t="str">
        <f>IF(AM146="","",SUM(Labour!$FV156:$FX156))</f>
        <v/>
      </c>
      <c r="BN146" s="370" t="str">
        <f>IF(AM146="","",SUM(Labour!$GB156:$GD156))</f>
        <v/>
      </c>
      <c r="BO146" s="370" t="str">
        <f>IF(AM146="","",SUM(Labour!$GH156:$GJ156))</f>
        <v/>
      </c>
      <c r="BP146" s="370" t="str">
        <f>IF(AM146="","",SUM(Labour!$GN156:$GP156))</f>
        <v/>
      </c>
      <c r="BQ146" s="370" t="str">
        <f>IF(AM146="","",SUM(Labour!$GT156:$GV156))</f>
        <v/>
      </c>
      <c r="BR146" s="370" t="str">
        <f>IF(AM146="","",SUM(Labour!$GZ156:$HB156))</f>
        <v/>
      </c>
    </row>
    <row r="147" spans="1:70" x14ac:dyDescent="0.25">
      <c r="A147" s="352">
        <f t="shared" si="42"/>
        <v>1</v>
      </c>
      <c r="B147" s="315">
        <f>IF(ISTEXT(AK147),MAXA(B$7:B146)+1,0)</f>
        <v>0</v>
      </c>
      <c r="C147" s="315">
        <f>IF(AS147&gt;0,MAXA(C$7:C146)+1,0)</f>
        <v>140</v>
      </c>
      <c r="D147" s="315">
        <f>IF(AT147&gt;0,MAXA(D$7:D146)+1,0)</f>
        <v>140</v>
      </c>
      <c r="E147" s="315">
        <f>IF(AU147&gt;0,MAXA(E$7:E146)+1,0)</f>
        <v>140</v>
      </c>
      <c r="F147" s="315">
        <f>IF(AV147&gt;0,MAXA(F$7:F146)+1,0)</f>
        <v>140</v>
      </c>
      <c r="G147" s="315">
        <f>IF(AW147&gt;0,MAXA(G$7:G146)+1,0)</f>
        <v>140</v>
      </c>
      <c r="H147" s="315">
        <f>IF(AX147&gt;0,MAXA(H$7:H146)+1,0)</f>
        <v>140</v>
      </c>
      <c r="I147" s="315">
        <f>IF(AY147&gt;0,MAXA(I$7:I146)+1,0)</f>
        <v>140</v>
      </c>
      <c r="J147" s="315">
        <f>IF(AZ147&gt;0,MAXA(J$7:J146)+1,0)</f>
        <v>140</v>
      </c>
      <c r="K147" s="315">
        <f>IF(BA147&gt;0,MAXA(K$7:K146)+1,0)</f>
        <v>140</v>
      </c>
      <c r="L147" s="315">
        <f>IF(BB147&gt;0,MAXA(L$7:L146)+1,0)</f>
        <v>140</v>
      </c>
      <c r="M147" s="315">
        <f>IF(BC147&gt;0,MAXA(M$7:M146)+1,0)</f>
        <v>140</v>
      </c>
      <c r="N147" s="315">
        <f>IF(BD147&gt;0,MAXA(N$7:N146)+1,0)</f>
        <v>140</v>
      </c>
      <c r="O147" s="315">
        <f>IF(BE147&gt;0,MAXA(O$7:O146)+1,0)</f>
        <v>140</v>
      </c>
      <c r="P147" s="315">
        <f>IF(BF147&gt;0,MAXA(P$7:P146)+1,0)</f>
        <v>140</v>
      </c>
      <c r="Q147" s="315">
        <f>IF(BG147&gt;0,MAXA(Q$7:Q146)+1,0)</f>
        <v>140</v>
      </c>
      <c r="R147" s="315">
        <f>IF(BH147&gt;0,MAXA(R$7:R146)+1,0)</f>
        <v>140</v>
      </c>
      <c r="S147" s="315">
        <f>IF(BI147&gt;0,MAXA(S$7:S146)+1,0)</f>
        <v>140</v>
      </c>
      <c r="T147" s="315">
        <f>IF(BJ147&gt;0,MAXA(T$7:T146)+1,0)</f>
        <v>140</v>
      </c>
      <c r="U147" s="315">
        <f>IF(BK147&gt;0,MAXA(U$7:U146)+1,0)</f>
        <v>140</v>
      </c>
      <c r="V147" s="315">
        <f>IF(BL147&gt;0,MAXA(V$7:V146)+1,0)</f>
        <v>140</v>
      </c>
      <c r="W147" s="315">
        <f>IF(BM147&gt;0,MAXA(W$7:W146)+1,0)</f>
        <v>140</v>
      </c>
      <c r="X147" s="315">
        <f>IF(BN147&gt;0,MAXA(X$7:X146)+1,0)</f>
        <v>140</v>
      </c>
      <c r="Y147" s="315">
        <f>IF(BO147&gt;0,MAXA(Y$7:Y146)+1,0)</f>
        <v>140</v>
      </c>
      <c r="Z147" s="315">
        <f>IF(BP147&gt;0,MAXA(Z$7:Z146)+1,0)</f>
        <v>140</v>
      </c>
      <c r="AA147" s="315">
        <f>IF(BQ147&gt;0,MAXA(AA$7:AA146)+1,0)</f>
        <v>140</v>
      </c>
      <c r="AB147" s="315">
        <f>IF(BR147&gt;0,MAXA(AB$7:AB146)+1,0)</f>
        <v>140</v>
      </c>
      <c r="AC147" s="315">
        <f t="shared" si="43"/>
        <v>1</v>
      </c>
      <c r="AD147" s="315">
        <f t="shared" si="44"/>
        <v>1</v>
      </c>
      <c r="AE147" s="352">
        <f t="shared" si="45"/>
        <v>1</v>
      </c>
      <c r="AF147" s="352">
        <f t="shared" si="46"/>
        <v>0</v>
      </c>
      <c r="AG147" s="352">
        <f>IF(AND(B147&gt;0,AH147=0),COUNTIF(AI$7:AI147,AO147),SUM(AH$7:AH147))</f>
        <v>1</v>
      </c>
      <c r="AH147" s="352">
        <f t="shared" si="47"/>
        <v>0</v>
      </c>
      <c r="AI147" s="352">
        <f t="shared" si="48"/>
        <v>0</v>
      </c>
      <c r="AJ147" s="315">
        <f t="shared" si="41"/>
        <v>141</v>
      </c>
      <c r="AK147" s="364"/>
      <c r="AL147" s="365">
        <f t="shared" si="49"/>
        <v>0</v>
      </c>
      <c r="AM147" s="366" t="str">
        <f>IF(Labour!AY157="","",Labour!AY157)</f>
        <v/>
      </c>
      <c r="AN147" s="372"/>
      <c r="AO147" s="358"/>
      <c r="AP147" s="359"/>
      <c r="AQ147" s="373"/>
      <c r="AR147" s="371"/>
      <c r="AS147" s="370" t="str">
        <f>IF(AM147="","",SUM(Labour!$BF157:$BH157))</f>
        <v/>
      </c>
      <c r="AT147" s="370" t="str">
        <f>IF(AM147="","",SUM(Labour!$BL157:$BN157))</f>
        <v/>
      </c>
      <c r="AU147" s="370" t="str">
        <f>IF(AM147="","",SUM(Labour!$BR157:$BT157))</f>
        <v/>
      </c>
      <c r="AV147" s="370" t="str">
        <f>IF(AM147="","",SUM(Labour!$BR157:$BT157))</f>
        <v/>
      </c>
      <c r="AW147" s="370" t="str">
        <f>IF(AM147="","",SUM(Labour!$CD157:$CF157))</f>
        <v/>
      </c>
      <c r="AX147" s="370" t="str">
        <f>IF(AM147="","",SUM(Labour!$CJ157:$CL157))</f>
        <v/>
      </c>
      <c r="AY147" s="370" t="str">
        <f>IF(AM147="","",SUM(Labour!$CP157:$CR157))</f>
        <v/>
      </c>
      <c r="AZ147" s="370" t="str">
        <f>IF(AM147="","",SUM(Labour!$CV157:$CX157))</f>
        <v/>
      </c>
      <c r="BA147" s="370" t="str">
        <f>IF(AM147="","",SUM(Labour!$DB157:$DD157))</f>
        <v/>
      </c>
      <c r="BB147" s="370" t="str">
        <f>IF(AM147="","",SUM(Labour!$DH157:$DJ157))</f>
        <v/>
      </c>
      <c r="BC147" s="370" t="str">
        <f>IF(AM147="","",SUM(Labour!$DN157:$DP157))</f>
        <v/>
      </c>
      <c r="BD147" s="370" t="str">
        <f>IF(AM147="","",SUM(Labour!$DT157:$DV157))</f>
        <v/>
      </c>
      <c r="BE147" s="370" t="str">
        <f>IF(AM147="","",SUM(Labour!$DZ157:$EB157))</f>
        <v/>
      </c>
      <c r="BF147" s="370" t="str">
        <f>IF(AM147="","",SUM(Labour!$EF157:$EH157))</f>
        <v/>
      </c>
      <c r="BG147" s="370" t="str">
        <f>IF(AM147="","",SUM(Labour!$EL157:$EN157))</f>
        <v/>
      </c>
      <c r="BH147" s="370" t="str">
        <f>IF(AM147="","",SUM(Labour!$ER157:$ET157))</f>
        <v/>
      </c>
      <c r="BI147" s="370" t="str">
        <f>IF(AM147="","",SUM(Labour!$EX157:$EZ157))</f>
        <v/>
      </c>
      <c r="BJ147" s="370" t="str">
        <f>IF(AM147="","",SUM(Labour!$FD157:$FF157))</f>
        <v/>
      </c>
      <c r="BK147" s="370" t="str">
        <f>IF(AM147="","",SUM(Labour!$FJ157:$FL157))</f>
        <v/>
      </c>
      <c r="BL147" s="370" t="str">
        <f>IF(AM147="","",SUM(Labour!$FP157:$FR157))</f>
        <v/>
      </c>
      <c r="BM147" s="370" t="str">
        <f>IF(AM147="","",SUM(Labour!$FV157:$FX157))</f>
        <v/>
      </c>
      <c r="BN147" s="370" t="str">
        <f>IF(AM147="","",SUM(Labour!$GB157:$GD157))</f>
        <v/>
      </c>
      <c r="BO147" s="370" t="str">
        <f>IF(AM147="","",SUM(Labour!$GH157:$GJ157))</f>
        <v/>
      </c>
      <c r="BP147" s="370" t="str">
        <f>IF(AM147="","",SUM(Labour!$GN157:$GP157))</f>
        <v/>
      </c>
      <c r="BQ147" s="370" t="str">
        <f>IF(AM147="","",SUM(Labour!$GT157:$GV157))</f>
        <v/>
      </c>
      <c r="BR147" s="370" t="str">
        <f>IF(AM147="","",SUM(Labour!$GZ157:$HB157))</f>
        <v/>
      </c>
    </row>
    <row r="148" spans="1:70" x14ac:dyDescent="0.25">
      <c r="A148" s="352">
        <f t="shared" si="42"/>
        <v>1</v>
      </c>
      <c r="B148" s="315">
        <f>IF(ISTEXT(AK148),MAXA(B$7:B147)+1,0)</f>
        <v>0</v>
      </c>
      <c r="C148" s="315">
        <f>IF(AS148&gt;0,MAXA(C$7:C147)+1,0)</f>
        <v>141</v>
      </c>
      <c r="D148" s="315">
        <f>IF(AT148&gt;0,MAXA(D$7:D147)+1,0)</f>
        <v>141</v>
      </c>
      <c r="E148" s="315">
        <f>IF(AU148&gt;0,MAXA(E$7:E147)+1,0)</f>
        <v>141</v>
      </c>
      <c r="F148" s="315">
        <f>IF(AV148&gt;0,MAXA(F$7:F147)+1,0)</f>
        <v>141</v>
      </c>
      <c r="G148" s="315">
        <f>IF(AW148&gt;0,MAXA(G$7:G147)+1,0)</f>
        <v>141</v>
      </c>
      <c r="H148" s="315">
        <f>IF(AX148&gt;0,MAXA(H$7:H147)+1,0)</f>
        <v>141</v>
      </c>
      <c r="I148" s="315">
        <f>IF(AY148&gt;0,MAXA(I$7:I147)+1,0)</f>
        <v>141</v>
      </c>
      <c r="J148" s="315">
        <f>IF(AZ148&gt;0,MAXA(J$7:J147)+1,0)</f>
        <v>141</v>
      </c>
      <c r="K148" s="315">
        <f>IF(BA148&gt;0,MAXA(K$7:K147)+1,0)</f>
        <v>141</v>
      </c>
      <c r="L148" s="315">
        <f>IF(BB148&gt;0,MAXA(L$7:L147)+1,0)</f>
        <v>141</v>
      </c>
      <c r="M148" s="315">
        <f>IF(BC148&gt;0,MAXA(M$7:M147)+1,0)</f>
        <v>141</v>
      </c>
      <c r="N148" s="315">
        <f>IF(BD148&gt;0,MAXA(N$7:N147)+1,0)</f>
        <v>141</v>
      </c>
      <c r="O148" s="315">
        <f>IF(BE148&gt;0,MAXA(O$7:O147)+1,0)</f>
        <v>141</v>
      </c>
      <c r="P148" s="315">
        <f>IF(BF148&gt;0,MAXA(P$7:P147)+1,0)</f>
        <v>141</v>
      </c>
      <c r="Q148" s="315">
        <f>IF(BG148&gt;0,MAXA(Q$7:Q147)+1,0)</f>
        <v>141</v>
      </c>
      <c r="R148" s="315">
        <f>IF(BH148&gt;0,MAXA(R$7:R147)+1,0)</f>
        <v>141</v>
      </c>
      <c r="S148" s="315">
        <f>IF(BI148&gt;0,MAXA(S$7:S147)+1,0)</f>
        <v>141</v>
      </c>
      <c r="T148" s="315">
        <f>IF(BJ148&gt;0,MAXA(T$7:T147)+1,0)</f>
        <v>141</v>
      </c>
      <c r="U148" s="315">
        <f>IF(BK148&gt;0,MAXA(U$7:U147)+1,0)</f>
        <v>141</v>
      </c>
      <c r="V148" s="315">
        <f>IF(BL148&gt;0,MAXA(V$7:V147)+1,0)</f>
        <v>141</v>
      </c>
      <c r="W148" s="315">
        <f>IF(BM148&gt;0,MAXA(W$7:W147)+1,0)</f>
        <v>141</v>
      </c>
      <c r="X148" s="315">
        <f>IF(BN148&gt;0,MAXA(X$7:X147)+1,0)</f>
        <v>141</v>
      </c>
      <c r="Y148" s="315">
        <f>IF(BO148&gt;0,MAXA(Y$7:Y147)+1,0)</f>
        <v>141</v>
      </c>
      <c r="Z148" s="315">
        <f>IF(BP148&gt;0,MAXA(Z$7:Z147)+1,0)</f>
        <v>141</v>
      </c>
      <c r="AA148" s="315">
        <f>IF(BQ148&gt;0,MAXA(AA$7:AA147)+1,0)</f>
        <v>141</v>
      </c>
      <c r="AB148" s="315">
        <f>IF(BR148&gt;0,MAXA(AB$7:AB147)+1,0)</f>
        <v>141</v>
      </c>
      <c r="AC148" s="315">
        <f t="shared" si="43"/>
        <v>1</v>
      </c>
      <c r="AD148" s="315">
        <f t="shared" si="44"/>
        <v>1</v>
      </c>
      <c r="AE148" s="352">
        <f t="shared" si="45"/>
        <v>1</v>
      </c>
      <c r="AF148" s="352">
        <f t="shared" si="46"/>
        <v>0</v>
      </c>
      <c r="AG148" s="352">
        <f>IF(AND(B148&gt;0,AH148=0),COUNTIF(AI$7:AI148,AO148),SUM(AH$7:AH148))</f>
        <v>1</v>
      </c>
      <c r="AH148" s="352">
        <f t="shared" si="47"/>
        <v>0</v>
      </c>
      <c r="AI148" s="352">
        <f t="shared" si="48"/>
        <v>0</v>
      </c>
      <c r="AJ148" s="315">
        <f t="shared" si="41"/>
        <v>142</v>
      </c>
      <c r="AK148" s="364"/>
      <c r="AL148" s="365">
        <f t="shared" si="49"/>
        <v>0</v>
      </c>
      <c r="AM148" s="366" t="str">
        <f>IF(Labour!AY158="","",Labour!AY158)</f>
        <v/>
      </c>
      <c r="AN148" s="372"/>
      <c r="AO148" s="358"/>
      <c r="AP148" s="359"/>
      <c r="AQ148" s="373"/>
      <c r="AR148" s="371"/>
      <c r="AS148" s="370" t="str">
        <f>IF(AM148="","",SUM(Labour!$BF158:$BH158))</f>
        <v/>
      </c>
      <c r="AT148" s="370" t="str">
        <f>IF(AM148="","",SUM(Labour!$BL158:$BN158))</f>
        <v/>
      </c>
      <c r="AU148" s="370" t="str">
        <f>IF(AM148="","",SUM(Labour!$BR158:$BT158))</f>
        <v/>
      </c>
      <c r="AV148" s="370" t="str">
        <f>IF(AM148="","",SUM(Labour!$BR158:$BT158))</f>
        <v/>
      </c>
      <c r="AW148" s="370" t="str">
        <f>IF(AM148="","",SUM(Labour!$CD158:$CF158))</f>
        <v/>
      </c>
      <c r="AX148" s="370" t="str">
        <f>IF(AM148="","",SUM(Labour!$CJ158:$CL158))</f>
        <v/>
      </c>
      <c r="AY148" s="370" t="str">
        <f>IF(AM148="","",SUM(Labour!$CP158:$CR158))</f>
        <v/>
      </c>
      <c r="AZ148" s="370" t="str">
        <f>IF(AM148="","",SUM(Labour!$CV158:$CX158))</f>
        <v/>
      </c>
      <c r="BA148" s="370" t="str">
        <f>IF(AM148="","",SUM(Labour!$DB158:$DD158))</f>
        <v/>
      </c>
      <c r="BB148" s="370" t="str">
        <f>IF(AM148="","",SUM(Labour!$DH158:$DJ158))</f>
        <v/>
      </c>
      <c r="BC148" s="370" t="str">
        <f>IF(AM148="","",SUM(Labour!$DN158:$DP158))</f>
        <v/>
      </c>
      <c r="BD148" s="370" t="str">
        <f>IF(AM148="","",SUM(Labour!$DT158:$DV158))</f>
        <v/>
      </c>
      <c r="BE148" s="370" t="str">
        <f>IF(AM148="","",SUM(Labour!$DZ158:$EB158))</f>
        <v/>
      </c>
      <c r="BF148" s="370" t="str">
        <f>IF(AM148="","",SUM(Labour!$EF158:$EH158))</f>
        <v/>
      </c>
      <c r="BG148" s="370" t="str">
        <f>IF(AM148="","",SUM(Labour!$EL158:$EN158))</f>
        <v/>
      </c>
      <c r="BH148" s="370" t="str">
        <f>IF(AM148="","",SUM(Labour!$ER158:$ET158))</f>
        <v/>
      </c>
      <c r="BI148" s="370" t="str">
        <f>IF(AM148="","",SUM(Labour!$EX158:$EZ158))</f>
        <v/>
      </c>
      <c r="BJ148" s="370" t="str">
        <f>IF(AM148="","",SUM(Labour!$FD158:$FF158))</f>
        <v/>
      </c>
      <c r="BK148" s="370" t="str">
        <f>IF(AM148="","",SUM(Labour!$FJ158:$FL158))</f>
        <v/>
      </c>
      <c r="BL148" s="370" t="str">
        <f>IF(AM148="","",SUM(Labour!$FP158:$FR158))</f>
        <v/>
      </c>
      <c r="BM148" s="370" t="str">
        <f>IF(AM148="","",SUM(Labour!$FV158:$FX158))</f>
        <v/>
      </c>
      <c r="BN148" s="370" t="str">
        <f>IF(AM148="","",SUM(Labour!$GB158:$GD158))</f>
        <v/>
      </c>
      <c r="BO148" s="370" t="str">
        <f>IF(AM148="","",SUM(Labour!$GH158:$GJ158))</f>
        <v/>
      </c>
      <c r="BP148" s="370" t="str">
        <f>IF(AM148="","",SUM(Labour!$GN158:$GP158))</f>
        <v/>
      </c>
      <c r="BQ148" s="370" t="str">
        <f>IF(AM148="","",SUM(Labour!$GT158:$GV158))</f>
        <v/>
      </c>
      <c r="BR148" s="370" t="str">
        <f>IF(AM148="","",SUM(Labour!$GZ158:$HB158))</f>
        <v/>
      </c>
    </row>
    <row r="149" spans="1:70" x14ac:dyDescent="0.25">
      <c r="A149" s="352">
        <f t="shared" si="42"/>
        <v>1</v>
      </c>
      <c r="B149" s="315">
        <f>IF(ISTEXT(AK149),MAXA(B$7:B148)+1,0)</f>
        <v>0</v>
      </c>
      <c r="C149" s="315">
        <f>IF(AS149&gt;0,MAXA(C$7:C148)+1,0)</f>
        <v>142</v>
      </c>
      <c r="D149" s="315">
        <f>IF(AT149&gt;0,MAXA(D$7:D148)+1,0)</f>
        <v>142</v>
      </c>
      <c r="E149" s="315">
        <f>IF(AU149&gt;0,MAXA(E$7:E148)+1,0)</f>
        <v>142</v>
      </c>
      <c r="F149" s="315">
        <f>IF(AV149&gt;0,MAXA(F$7:F148)+1,0)</f>
        <v>142</v>
      </c>
      <c r="G149" s="315">
        <f>IF(AW149&gt;0,MAXA(G$7:G148)+1,0)</f>
        <v>142</v>
      </c>
      <c r="H149" s="315">
        <f>IF(AX149&gt;0,MAXA(H$7:H148)+1,0)</f>
        <v>142</v>
      </c>
      <c r="I149" s="315">
        <f>IF(AY149&gt;0,MAXA(I$7:I148)+1,0)</f>
        <v>142</v>
      </c>
      <c r="J149" s="315">
        <f>IF(AZ149&gt;0,MAXA(J$7:J148)+1,0)</f>
        <v>142</v>
      </c>
      <c r="K149" s="315">
        <f>IF(BA149&gt;0,MAXA(K$7:K148)+1,0)</f>
        <v>142</v>
      </c>
      <c r="L149" s="315">
        <f>IF(BB149&gt;0,MAXA(L$7:L148)+1,0)</f>
        <v>142</v>
      </c>
      <c r="M149" s="315">
        <f>IF(BC149&gt;0,MAXA(M$7:M148)+1,0)</f>
        <v>142</v>
      </c>
      <c r="N149" s="315">
        <f>IF(BD149&gt;0,MAXA(N$7:N148)+1,0)</f>
        <v>142</v>
      </c>
      <c r="O149" s="315">
        <f>IF(BE149&gt;0,MAXA(O$7:O148)+1,0)</f>
        <v>142</v>
      </c>
      <c r="P149" s="315">
        <f>IF(BF149&gt;0,MAXA(P$7:P148)+1,0)</f>
        <v>142</v>
      </c>
      <c r="Q149" s="315">
        <f>IF(BG149&gt;0,MAXA(Q$7:Q148)+1,0)</f>
        <v>142</v>
      </c>
      <c r="R149" s="315">
        <f>IF(BH149&gt;0,MAXA(R$7:R148)+1,0)</f>
        <v>142</v>
      </c>
      <c r="S149" s="315">
        <f>IF(BI149&gt;0,MAXA(S$7:S148)+1,0)</f>
        <v>142</v>
      </c>
      <c r="T149" s="315">
        <f>IF(BJ149&gt;0,MAXA(T$7:T148)+1,0)</f>
        <v>142</v>
      </c>
      <c r="U149" s="315">
        <f>IF(BK149&gt;0,MAXA(U$7:U148)+1,0)</f>
        <v>142</v>
      </c>
      <c r="V149" s="315">
        <f>IF(BL149&gt;0,MAXA(V$7:V148)+1,0)</f>
        <v>142</v>
      </c>
      <c r="W149" s="315">
        <f>IF(BM149&gt;0,MAXA(W$7:W148)+1,0)</f>
        <v>142</v>
      </c>
      <c r="X149" s="315">
        <f>IF(BN149&gt;0,MAXA(X$7:X148)+1,0)</f>
        <v>142</v>
      </c>
      <c r="Y149" s="315">
        <f>IF(BO149&gt;0,MAXA(Y$7:Y148)+1,0)</f>
        <v>142</v>
      </c>
      <c r="Z149" s="315">
        <f>IF(BP149&gt;0,MAXA(Z$7:Z148)+1,0)</f>
        <v>142</v>
      </c>
      <c r="AA149" s="315">
        <f>IF(BQ149&gt;0,MAXA(AA$7:AA148)+1,0)</f>
        <v>142</v>
      </c>
      <c r="AB149" s="315">
        <f>IF(BR149&gt;0,MAXA(AB$7:AB148)+1,0)</f>
        <v>142</v>
      </c>
      <c r="AC149" s="315">
        <f t="shared" si="43"/>
        <v>1</v>
      </c>
      <c r="AD149" s="315">
        <f t="shared" si="44"/>
        <v>1</v>
      </c>
      <c r="AE149" s="352">
        <f t="shared" si="45"/>
        <v>1</v>
      </c>
      <c r="AF149" s="352">
        <f t="shared" si="46"/>
        <v>0</v>
      </c>
      <c r="AG149" s="352">
        <f>IF(AND(B149&gt;0,AH149=0),COUNTIF(AI$7:AI149,AO149),SUM(AH$7:AH149))</f>
        <v>1</v>
      </c>
      <c r="AH149" s="352">
        <f t="shared" si="47"/>
        <v>0</v>
      </c>
      <c r="AI149" s="352">
        <f t="shared" si="48"/>
        <v>0</v>
      </c>
      <c r="AJ149" s="315">
        <f t="shared" si="41"/>
        <v>143</v>
      </c>
      <c r="AK149" s="364"/>
      <c r="AL149" s="365">
        <f t="shared" si="49"/>
        <v>0</v>
      </c>
      <c r="AM149" s="366" t="str">
        <f>IF(Labour!AY159="","",Labour!AY159)</f>
        <v/>
      </c>
      <c r="AN149" s="372"/>
      <c r="AO149" s="358"/>
      <c r="AP149" s="359"/>
      <c r="AQ149" s="373"/>
      <c r="AR149" s="371"/>
      <c r="AS149" s="370" t="str">
        <f>IF(AM149="","",SUM(Labour!$BF159:$BH159))</f>
        <v/>
      </c>
      <c r="AT149" s="370" t="str">
        <f>IF(AM149="","",SUM(Labour!$BL159:$BN159))</f>
        <v/>
      </c>
      <c r="AU149" s="370" t="str">
        <f>IF(AM149="","",SUM(Labour!$BR159:$BT159))</f>
        <v/>
      </c>
      <c r="AV149" s="370" t="str">
        <f>IF(AM149="","",SUM(Labour!$BR159:$BT159))</f>
        <v/>
      </c>
      <c r="AW149" s="370" t="str">
        <f>IF(AM149="","",SUM(Labour!$CD159:$CF159))</f>
        <v/>
      </c>
      <c r="AX149" s="370" t="str">
        <f>IF(AM149="","",SUM(Labour!$CJ159:$CL159))</f>
        <v/>
      </c>
      <c r="AY149" s="370" t="str">
        <f>IF(AM149="","",SUM(Labour!$CP159:$CR159))</f>
        <v/>
      </c>
      <c r="AZ149" s="370" t="str">
        <f>IF(AM149="","",SUM(Labour!$CV159:$CX159))</f>
        <v/>
      </c>
      <c r="BA149" s="370" t="str">
        <f>IF(AM149="","",SUM(Labour!$DB159:$DD159))</f>
        <v/>
      </c>
      <c r="BB149" s="370" t="str">
        <f>IF(AM149="","",SUM(Labour!$DH159:$DJ159))</f>
        <v/>
      </c>
      <c r="BC149" s="370" t="str">
        <f>IF(AM149="","",SUM(Labour!$DN159:$DP159))</f>
        <v/>
      </c>
      <c r="BD149" s="370" t="str">
        <f>IF(AM149="","",SUM(Labour!$DT159:$DV159))</f>
        <v/>
      </c>
      <c r="BE149" s="370" t="str">
        <f>IF(AM149="","",SUM(Labour!$DZ159:$EB159))</f>
        <v/>
      </c>
      <c r="BF149" s="370" t="str">
        <f>IF(AM149="","",SUM(Labour!$EF159:$EH159))</f>
        <v/>
      </c>
      <c r="BG149" s="370" t="str">
        <f>IF(AM149="","",SUM(Labour!$EL159:$EN159))</f>
        <v/>
      </c>
      <c r="BH149" s="370" t="str">
        <f>IF(AM149="","",SUM(Labour!$ER159:$ET159))</f>
        <v/>
      </c>
      <c r="BI149" s="370" t="str">
        <f>IF(AM149="","",SUM(Labour!$EX159:$EZ159))</f>
        <v/>
      </c>
      <c r="BJ149" s="370" t="str">
        <f>IF(AM149="","",SUM(Labour!$FD159:$FF159))</f>
        <v/>
      </c>
      <c r="BK149" s="370" t="str">
        <f>IF(AM149="","",SUM(Labour!$FJ159:$FL159))</f>
        <v/>
      </c>
      <c r="BL149" s="370" t="str">
        <f>IF(AM149="","",SUM(Labour!$FP159:$FR159))</f>
        <v/>
      </c>
      <c r="BM149" s="370" t="str">
        <f>IF(AM149="","",SUM(Labour!$FV159:$FX159))</f>
        <v/>
      </c>
      <c r="BN149" s="370" t="str">
        <f>IF(AM149="","",SUM(Labour!$GB159:$GD159))</f>
        <v/>
      </c>
      <c r="BO149" s="370" t="str">
        <f>IF(AM149="","",SUM(Labour!$GH159:$GJ159))</f>
        <v/>
      </c>
      <c r="BP149" s="370" t="str">
        <f>IF(AM149="","",SUM(Labour!$GN159:$GP159))</f>
        <v/>
      </c>
      <c r="BQ149" s="370" t="str">
        <f>IF(AM149="","",SUM(Labour!$GT159:$GV159))</f>
        <v/>
      </c>
      <c r="BR149" s="370" t="str">
        <f>IF(AM149="","",SUM(Labour!$GZ159:$HB159))</f>
        <v/>
      </c>
    </row>
    <row r="150" spans="1:70" x14ac:dyDescent="0.25">
      <c r="A150" s="352">
        <f t="shared" si="42"/>
        <v>1</v>
      </c>
      <c r="B150" s="315">
        <f>IF(ISTEXT(AK150),MAXA(B$7:B149)+1,0)</f>
        <v>0</v>
      </c>
      <c r="C150" s="315">
        <f>IF(AS150&gt;0,MAXA(C$7:C149)+1,0)</f>
        <v>143</v>
      </c>
      <c r="D150" s="315">
        <f>IF(AT150&gt;0,MAXA(D$7:D149)+1,0)</f>
        <v>143</v>
      </c>
      <c r="E150" s="315">
        <f>IF(AU150&gt;0,MAXA(E$7:E149)+1,0)</f>
        <v>143</v>
      </c>
      <c r="F150" s="315">
        <f>IF(AV150&gt;0,MAXA(F$7:F149)+1,0)</f>
        <v>143</v>
      </c>
      <c r="G150" s="315">
        <f>IF(AW150&gt;0,MAXA(G$7:G149)+1,0)</f>
        <v>143</v>
      </c>
      <c r="H150" s="315">
        <f>IF(AX150&gt;0,MAXA(H$7:H149)+1,0)</f>
        <v>143</v>
      </c>
      <c r="I150" s="315">
        <f>IF(AY150&gt;0,MAXA(I$7:I149)+1,0)</f>
        <v>143</v>
      </c>
      <c r="J150" s="315">
        <f>IF(AZ150&gt;0,MAXA(J$7:J149)+1,0)</f>
        <v>143</v>
      </c>
      <c r="K150" s="315">
        <f>IF(BA150&gt;0,MAXA(K$7:K149)+1,0)</f>
        <v>143</v>
      </c>
      <c r="L150" s="315">
        <f>IF(BB150&gt;0,MAXA(L$7:L149)+1,0)</f>
        <v>143</v>
      </c>
      <c r="M150" s="315">
        <f>IF(BC150&gt;0,MAXA(M$7:M149)+1,0)</f>
        <v>143</v>
      </c>
      <c r="N150" s="315">
        <f>IF(BD150&gt;0,MAXA(N$7:N149)+1,0)</f>
        <v>143</v>
      </c>
      <c r="O150" s="315">
        <f>IF(BE150&gt;0,MAXA(O$7:O149)+1,0)</f>
        <v>143</v>
      </c>
      <c r="P150" s="315">
        <f>IF(BF150&gt;0,MAXA(P$7:P149)+1,0)</f>
        <v>143</v>
      </c>
      <c r="Q150" s="315">
        <f>IF(BG150&gt;0,MAXA(Q$7:Q149)+1,0)</f>
        <v>143</v>
      </c>
      <c r="R150" s="315">
        <f>IF(BH150&gt;0,MAXA(R$7:R149)+1,0)</f>
        <v>143</v>
      </c>
      <c r="S150" s="315">
        <f>IF(BI150&gt;0,MAXA(S$7:S149)+1,0)</f>
        <v>143</v>
      </c>
      <c r="T150" s="315">
        <f>IF(BJ150&gt;0,MAXA(T$7:T149)+1,0)</f>
        <v>143</v>
      </c>
      <c r="U150" s="315">
        <f>IF(BK150&gt;0,MAXA(U$7:U149)+1,0)</f>
        <v>143</v>
      </c>
      <c r="V150" s="315">
        <f>IF(BL150&gt;0,MAXA(V$7:V149)+1,0)</f>
        <v>143</v>
      </c>
      <c r="W150" s="315">
        <f>IF(BM150&gt;0,MAXA(W$7:W149)+1,0)</f>
        <v>143</v>
      </c>
      <c r="X150" s="315">
        <f>IF(BN150&gt;0,MAXA(X$7:X149)+1,0)</f>
        <v>143</v>
      </c>
      <c r="Y150" s="315">
        <f>IF(BO150&gt;0,MAXA(Y$7:Y149)+1,0)</f>
        <v>143</v>
      </c>
      <c r="Z150" s="315">
        <f>IF(BP150&gt;0,MAXA(Z$7:Z149)+1,0)</f>
        <v>143</v>
      </c>
      <c r="AA150" s="315">
        <f>IF(BQ150&gt;0,MAXA(AA$7:AA149)+1,0)</f>
        <v>143</v>
      </c>
      <c r="AB150" s="315">
        <f>IF(BR150&gt;0,MAXA(AB$7:AB149)+1,0)</f>
        <v>143</v>
      </c>
      <c r="AC150" s="315">
        <f t="shared" si="43"/>
        <v>1</v>
      </c>
      <c r="AD150" s="315">
        <f t="shared" si="44"/>
        <v>1</v>
      </c>
      <c r="AE150" s="352">
        <f t="shared" si="45"/>
        <v>1</v>
      </c>
      <c r="AF150" s="352">
        <f t="shared" si="46"/>
        <v>0</v>
      </c>
      <c r="AG150" s="352">
        <f>IF(AND(B150&gt;0,AH150=0),COUNTIF(AI$7:AI150,AO150),SUM(AH$7:AH150))</f>
        <v>1</v>
      </c>
      <c r="AH150" s="352">
        <f t="shared" si="47"/>
        <v>0</v>
      </c>
      <c r="AI150" s="352">
        <f t="shared" si="48"/>
        <v>0</v>
      </c>
      <c r="AJ150" s="315">
        <f t="shared" si="41"/>
        <v>144</v>
      </c>
      <c r="AK150" s="364"/>
      <c r="AL150" s="365">
        <f t="shared" ref="AL150" si="50">SUM(AR150:BF150)</f>
        <v>0</v>
      </c>
      <c r="AM150" s="366" t="str">
        <f>IF(Labour!AY160="","",Labour!AY160)</f>
        <v/>
      </c>
      <c r="AN150" s="372"/>
      <c r="AO150" s="358"/>
      <c r="AP150" s="359"/>
      <c r="AQ150" s="373"/>
      <c r="AR150" s="371"/>
      <c r="AS150" s="370" t="str">
        <f>IF(AM150="","",SUM(Labour!$BF160:$BH160))</f>
        <v/>
      </c>
      <c r="AT150" s="370" t="str">
        <f>IF(AM150="","",SUM(Labour!$BL160:$BN160))</f>
        <v/>
      </c>
      <c r="AU150" s="370" t="str">
        <f>IF(AM150="","",SUM(Labour!$BR160:$BT160))</f>
        <v/>
      </c>
      <c r="AV150" s="370" t="str">
        <f>IF(AM150="","",SUM(Labour!$BR160:$BT160))</f>
        <v/>
      </c>
      <c r="AW150" s="370" t="str">
        <f>IF(AM150="","",SUM(Labour!$CD160:$CF160))</f>
        <v/>
      </c>
      <c r="AX150" s="370" t="str">
        <f>IF(AM150="","",SUM(Labour!$CJ160:$CL160))</f>
        <v/>
      </c>
      <c r="AY150" s="370" t="str">
        <f>IF(AM150="","",SUM(Labour!$CP160:$CR160))</f>
        <v/>
      </c>
      <c r="AZ150" s="370" t="str">
        <f>IF(AM150="","",SUM(Labour!$CV160:$CX160))</f>
        <v/>
      </c>
      <c r="BA150" s="370" t="str">
        <f>IF(AM150="","",SUM(Labour!$DB160:$DD160))</f>
        <v/>
      </c>
      <c r="BB150" s="370" t="str">
        <f>IF(AM150="","",SUM(Labour!$DH160:$DJ160))</f>
        <v/>
      </c>
      <c r="BC150" s="370" t="str">
        <f>IF(AM150="","",SUM(Labour!$DN160:$DP160))</f>
        <v/>
      </c>
      <c r="BD150" s="370" t="str">
        <f>IF(AM150="","",SUM(Labour!$DT160:$DV160))</f>
        <v/>
      </c>
      <c r="BE150" s="370" t="str">
        <f>IF(AM150="","",SUM(Labour!$DZ160:$EB160))</f>
        <v/>
      </c>
      <c r="BF150" s="370" t="str">
        <f>IF(AM150="","",SUM(Labour!$EF160:$EH160))</f>
        <v/>
      </c>
      <c r="BG150" s="370" t="str">
        <f>IF(AM150="","",SUM(Labour!$EL160:$EN160))</f>
        <v/>
      </c>
      <c r="BH150" s="370" t="str">
        <f>IF(AM150="","",SUM(Labour!$ER160:$ET160))</f>
        <v/>
      </c>
      <c r="BI150" s="370" t="str">
        <f>IF(AM150="","",SUM(Labour!$EX160:$EZ160))</f>
        <v/>
      </c>
      <c r="BJ150" s="370" t="str">
        <f>IF(AM150="","",SUM(Labour!$FD160:$FF160))</f>
        <v/>
      </c>
      <c r="BK150" s="370" t="str">
        <f>IF(AM150="","",SUM(Labour!$FJ160:$FL160))</f>
        <v/>
      </c>
      <c r="BL150" s="370" t="str">
        <f>IF(AM150="","",SUM(Labour!$FP160:$FR160))</f>
        <v/>
      </c>
      <c r="BM150" s="370" t="str">
        <f>IF(AM150="","",SUM(Labour!$FV160:$FX160))</f>
        <v/>
      </c>
      <c r="BN150" s="370" t="str">
        <f>IF(AM150="","",SUM(Labour!$GB160:$GD160))</f>
        <v/>
      </c>
      <c r="BO150" s="370" t="str">
        <f>IF(AM150="","",SUM(Labour!$GH160:$GJ160))</f>
        <v/>
      </c>
      <c r="BP150" s="370" t="str">
        <f>IF(AM150="","",SUM(Labour!$GN160:$GP160))</f>
        <v/>
      </c>
      <c r="BQ150" s="370" t="str">
        <f>IF(AM150="","",SUM(Labour!$GT160:$GV160))</f>
        <v/>
      </c>
      <c r="BR150" s="370" t="str">
        <f>IF(AM150="","",SUM(Labour!$GZ160:$HB160))</f>
        <v/>
      </c>
    </row>
    <row r="154" spans="1:70" x14ac:dyDescent="0.25">
      <c r="AS154" s="374"/>
    </row>
  </sheetData>
  <sheetProtection selectLockedCells="1"/>
  <customSheetViews>
    <customSheetView guid="{13CDDA1B-B6D5-4B20-8ED4-C5B08BD56F15}" hiddenColumns="1">
      <pane xSplit="21" ySplit="6" topLeftCell="Y7" activePane="bottomRight" state="frozen"/>
      <selection pane="bottomRight" activeCell="AD16" sqref="AD16"/>
      <pageMargins left="0.7" right="0.7" top="0.75" bottom="0.75" header="0.3" footer="0.3"/>
      <pageSetup orientation="portrait" r:id="rId1"/>
    </customSheetView>
    <customSheetView guid="{1730657D-68EA-4FD6-B86E-724801FE28AB}" hiddenColumns="1">
      <pane xSplit="21" ySplit="6" topLeftCell="Y10" activePane="bottomRight" state="frozen"/>
      <selection pane="bottomRight" activeCell="Y48" sqref="Y48"/>
      <pageMargins left="0.7" right="0.7" top="0.75" bottom="0.75" header="0.3" footer="0.3"/>
      <pageSetup orientation="portrait" r:id="rId2"/>
    </customSheetView>
    <customSheetView guid="{5162BC38-7CEF-4A9E-8DAF-840F2B5B3A33}" hiddenColumns="1">
      <pane xSplit="21" ySplit="6" topLeftCell="Y37" activePane="bottomRight" state="frozen"/>
      <selection pane="bottomRight" activeCell="Z21" sqref="Z21"/>
      <pageMargins left="0.7" right="0.7" top="0.75" bottom="0.75" header="0.3" footer="0.3"/>
      <pageSetup orientation="portrait" r:id="rId3"/>
    </customSheetView>
    <customSheetView guid="{31C5649A-4D6F-4C8B-8F25-09FC9E65613E}" hiddenColumns="1">
      <pane xSplit="21" ySplit="6" topLeftCell="V7" activePane="bottomRight" state="frozen"/>
      <selection pane="bottomRight" activeCell="W12" sqref="W12"/>
      <pageMargins left="0.7" right="0.7" top="0.75" bottom="0.75" header="0.3" footer="0.3"/>
      <pageSetup orientation="portrait" r:id="rId4"/>
    </customSheetView>
  </customSheetViews>
  <mergeCells count="6">
    <mergeCell ref="B3:B5"/>
    <mergeCell ref="AL3:AL6"/>
    <mergeCell ref="AH3:AH5"/>
    <mergeCell ref="AG3:AG5"/>
    <mergeCell ref="AF3:AF5"/>
    <mergeCell ref="AE3:AE5"/>
  </mergeCells>
  <conditionalFormatting sqref="AS2:BF2">
    <cfRule type="cellIs" dxfId="818" priority="4896" operator="notEqual">
      <formula>0</formula>
    </cfRule>
  </conditionalFormatting>
  <conditionalFormatting sqref="AN7 AN106:AN122 AN124:AN150">
    <cfRule type="expression" dxfId="817" priority="4894">
      <formula>IF(AD7=1,1,0)</formula>
    </cfRule>
  </conditionalFormatting>
  <conditionalFormatting sqref="AN110:AN112 AN117:AN119 AN103:AN106 AN35:AN100">
    <cfRule type="expression" dxfId="816" priority="4878">
      <formula>IF(AD35=1,1,0)</formula>
    </cfRule>
  </conditionalFormatting>
  <conditionalFormatting sqref="AN106:AN109 AN113:AN116 AN27:AN29 AN8:AN23 AN35:AN104">
    <cfRule type="expression" dxfId="815" priority="4876">
      <formula>IF(AD8=1,1,0)</formula>
    </cfRule>
  </conditionalFormatting>
  <conditionalFormatting sqref="AN38:AN39">
    <cfRule type="expression" dxfId="814" priority="4875">
      <formula>IF(AD38=1,1,0)</formula>
    </cfRule>
  </conditionalFormatting>
  <conditionalFormatting sqref="AN27:AN29">
    <cfRule type="expression" dxfId="813" priority="4762">
      <formula>IF(AD27=1,1,0)</formula>
    </cfRule>
  </conditionalFormatting>
  <conditionalFormatting sqref="AN49 AN43">
    <cfRule type="expression" dxfId="812" priority="4692">
      <formula>IF(AD43=1,1,0)</formula>
    </cfRule>
  </conditionalFormatting>
  <conditionalFormatting sqref="AN49 AN43">
    <cfRule type="expression" dxfId="811" priority="4691">
      <formula>IF(AD43=1,1,0)</formula>
    </cfRule>
  </conditionalFormatting>
  <conditionalFormatting sqref="AN40:AN52 AN35:AN37">
    <cfRule type="expression" dxfId="810" priority="4638">
      <formula>IF(AD35=1,1,0)</formula>
    </cfRule>
  </conditionalFormatting>
  <conditionalFormatting sqref="AN50">
    <cfRule type="expression" dxfId="809" priority="4637">
      <formula>IF(AD50=1,1,0)</formula>
    </cfRule>
  </conditionalFormatting>
  <conditionalFormatting sqref="AN35:AN88">
    <cfRule type="expression" dxfId="808" priority="4636">
      <formula>IF(AD35=1,1,0)</formula>
    </cfRule>
  </conditionalFormatting>
  <conditionalFormatting sqref="AN48 AN50 AN38:AN39">
    <cfRule type="expression" dxfId="807" priority="4635">
      <formula>IF(AD38=1,1,0)</formula>
    </cfRule>
  </conditionalFormatting>
  <conditionalFormatting sqref="AN48:AN52 AN35:AN46">
    <cfRule type="expression" dxfId="806" priority="4634">
      <formula>IF(AD35=1,1,0)</formula>
    </cfRule>
  </conditionalFormatting>
  <conditionalFormatting sqref="AN50">
    <cfRule type="expression" dxfId="805" priority="4631">
      <formula>IF(AD50=1,1,0)</formula>
    </cfRule>
  </conditionalFormatting>
  <conditionalFormatting sqref="AN48">
    <cfRule type="expression" dxfId="804" priority="4630">
      <formula>IF(AD48=1,1,0)</formula>
    </cfRule>
  </conditionalFormatting>
  <conditionalFormatting sqref="AN83 AN71 AN77 AN35:AN55">
    <cfRule type="expression" dxfId="803" priority="4626">
      <formula>IF(AD35=1,1,0)</formula>
    </cfRule>
  </conditionalFormatting>
  <conditionalFormatting sqref="AN38:AN39">
    <cfRule type="expression" dxfId="802" priority="4625">
      <formula>IF(AD38=1,1,0)</formula>
    </cfRule>
  </conditionalFormatting>
  <conditionalFormatting sqref="AN43 AN49:AN50">
    <cfRule type="expression" dxfId="801" priority="4621">
      <formula>IF(AD43=1,1,0)</formula>
    </cfRule>
  </conditionalFormatting>
  <conditionalFormatting sqref="AN48 AN50 AN38:AN39">
    <cfRule type="expression" dxfId="800" priority="4620">
      <formula>IF(AD38=1,1,0)</formula>
    </cfRule>
  </conditionalFormatting>
  <conditionalFormatting sqref="AN38:AN39">
    <cfRule type="expression" dxfId="799" priority="4614">
      <formula>IF(AD38=1,1,0)</formula>
    </cfRule>
  </conditionalFormatting>
  <conditionalFormatting sqref="AN38:AN39">
    <cfRule type="expression" dxfId="798" priority="4613">
      <formula>IF(AD38=1,1,0)</formula>
    </cfRule>
  </conditionalFormatting>
  <conditionalFormatting sqref="AN38:AN39">
    <cfRule type="expression" dxfId="797" priority="4612">
      <formula>IF(AD38=1,1,0)</formula>
    </cfRule>
  </conditionalFormatting>
  <conditionalFormatting sqref="AN38:AN39">
    <cfRule type="expression" dxfId="796" priority="4611">
      <formula>IF(AD38=1,1,0)</formula>
    </cfRule>
  </conditionalFormatting>
  <conditionalFormatting sqref="AN38:AN39">
    <cfRule type="expression" dxfId="795" priority="4610">
      <formula>IF(AD38=1,1,0)</formula>
    </cfRule>
  </conditionalFormatting>
  <conditionalFormatting sqref="AN44:AN46">
    <cfRule type="expression" dxfId="794" priority="4572">
      <formula>IF(AD44=1,1,0)</formula>
    </cfRule>
  </conditionalFormatting>
  <conditionalFormatting sqref="AN44:AN46">
    <cfRule type="expression" dxfId="793" priority="4571">
      <formula>IF(AD44=1,1,0)</formula>
    </cfRule>
  </conditionalFormatting>
  <conditionalFormatting sqref="AN38:AN39">
    <cfRule type="expression" dxfId="792" priority="4564">
      <formula>IF(AD38=1,1,0)</formula>
    </cfRule>
  </conditionalFormatting>
  <conditionalFormatting sqref="AN48">
    <cfRule type="expression" dxfId="791" priority="4559">
      <formula>IF(AD48=1,1,0)</formula>
    </cfRule>
  </conditionalFormatting>
  <conditionalFormatting sqref="AN48">
    <cfRule type="expression" dxfId="790" priority="4558">
      <formula>IF(AD48=1,1,0)</formula>
    </cfRule>
  </conditionalFormatting>
  <conditionalFormatting sqref="AN48">
    <cfRule type="expression" dxfId="789" priority="4557">
      <formula>IF(AD48=1,1,0)</formula>
    </cfRule>
  </conditionalFormatting>
  <conditionalFormatting sqref="AN48">
    <cfRule type="expression" dxfId="788" priority="4556">
      <formula>IF(AD48=1,1,0)</formula>
    </cfRule>
  </conditionalFormatting>
  <conditionalFormatting sqref="AN48">
    <cfRule type="expression" dxfId="787" priority="4555">
      <formula>IF(AD48=1,1,0)</formula>
    </cfRule>
  </conditionalFormatting>
  <conditionalFormatting sqref="AN48">
    <cfRule type="expression" dxfId="786" priority="4503">
      <formula>IF(AD48=1,1,0)</formula>
    </cfRule>
  </conditionalFormatting>
  <conditionalFormatting sqref="AN50">
    <cfRule type="expression" dxfId="785" priority="4502">
      <formula>IF(AD50=1,1,0)</formula>
    </cfRule>
  </conditionalFormatting>
  <conditionalFormatting sqref="AN48">
    <cfRule type="expression" dxfId="784" priority="4494">
      <formula>IF(AD48=1,1,0)</formula>
    </cfRule>
  </conditionalFormatting>
  <conditionalFormatting sqref="AN48">
    <cfRule type="expression" dxfId="783" priority="4492">
      <formula>IF(AD48=1,1,0)</formula>
    </cfRule>
  </conditionalFormatting>
  <conditionalFormatting sqref="AN50">
    <cfRule type="expression" dxfId="782" priority="4490">
      <formula>IF(AD50=1,1,0)</formula>
    </cfRule>
  </conditionalFormatting>
  <conditionalFormatting sqref="AN50">
    <cfRule type="expression" dxfId="781" priority="4489">
      <formula>IF(AD50=1,1,0)</formula>
    </cfRule>
  </conditionalFormatting>
  <conditionalFormatting sqref="AN50">
    <cfRule type="expression" dxfId="780" priority="4488">
      <formula>IF(AD50=1,1,0)</formula>
    </cfRule>
  </conditionalFormatting>
  <conditionalFormatting sqref="AN50">
    <cfRule type="expression" dxfId="779" priority="4487">
      <formula>IF(AD50=1,1,0)</formula>
    </cfRule>
  </conditionalFormatting>
  <conditionalFormatting sqref="AN50">
    <cfRule type="expression" dxfId="778" priority="4486">
      <formula>IF(AD50=1,1,0)</formula>
    </cfRule>
  </conditionalFormatting>
  <conditionalFormatting sqref="AN50">
    <cfRule type="expression" dxfId="777" priority="4398">
      <formula>IF(AD50=1,1,0)</formula>
    </cfRule>
  </conditionalFormatting>
  <conditionalFormatting sqref="AN48">
    <cfRule type="expression" dxfId="776" priority="4397">
      <formula>IF(AD48=1,1,0)</formula>
    </cfRule>
  </conditionalFormatting>
  <conditionalFormatting sqref="AN38:AN39">
    <cfRule type="expression" dxfId="775" priority="4396">
      <formula>IF(AD38=1,1,0)</formula>
    </cfRule>
  </conditionalFormatting>
  <conditionalFormatting sqref="AN50">
    <cfRule type="expression" dxfId="774" priority="4395">
      <formula>IF(AD50=1,1,0)</formula>
    </cfRule>
  </conditionalFormatting>
  <conditionalFormatting sqref="AN38:AN39">
    <cfRule type="expression" dxfId="773" priority="4394">
      <formula>IF(AD38=1,1,0)</formula>
    </cfRule>
  </conditionalFormatting>
  <conditionalFormatting sqref="AN48">
    <cfRule type="expression" dxfId="772" priority="4387">
      <formula>IF(AD48=1,1,0)</formula>
    </cfRule>
  </conditionalFormatting>
  <conditionalFormatting sqref="AN48">
    <cfRule type="expression" dxfId="771" priority="4385">
      <formula>IF(AD48=1,1,0)</formula>
    </cfRule>
  </conditionalFormatting>
  <conditionalFormatting sqref="AN38:AN39">
    <cfRule type="expression" dxfId="770" priority="4384">
      <formula>IF(AD38=1,1,0)</formula>
    </cfRule>
  </conditionalFormatting>
  <conditionalFormatting sqref="AN50">
    <cfRule type="expression" dxfId="769" priority="4382">
      <formula>IF(AD50=1,1,0)</formula>
    </cfRule>
  </conditionalFormatting>
  <conditionalFormatting sqref="AN50">
    <cfRule type="expression" dxfId="768" priority="4381">
      <formula>IF(AD50=1,1,0)</formula>
    </cfRule>
  </conditionalFormatting>
  <conditionalFormatting sqref="AN50">
    <cfRule type="expression" dxfId="767" priority="4380">
      <formula>IF(AD50=1,1,0)</formula>
    </cfRule>
  </conditionalFormatting>
  <conditionalFormatting sqref="AN50">
    <cfRule type="expression" dxfId="766" priority="4379">
      <formula>IF(AD50=1,1,0)</formula>
    </cfRule>
  </conditionalFormatting>
  <conditionalFormatting sqref="AN50">
    <cfRule type="expression" dxfId="765" priority="4378">
      <formula>IF(AD50=1,1,0)</formula>
    </cfRule>
  </conditionalFormatting>
  <conditionalFormatting sqref="AN48">
    <cfRule type="expression" dxfId="764" priority="4377">
      <formula>IF(AD48=1,1,0)</formula>
    </cfRule>
  </conditionalFormatting>
  <conditionalFormatting sqref="AN50">
    <cfRule type="expression" dxfId="763" priority="4376">
      <formula>IF(AD50=1,1,0)</formula>
    </cfRule>
  </conditionalFormatting>
  <conditionalFormatting sqref="AN50">
    <cfRule type="expression" dxfId="762" priority="4375">
      <formula>IF(AD50=1,1,0)</formula>
    </cfRule>
  </conditionalFormatting>
  <conditionalFormatting sqref="AN48">
    <cfRule type="expression" dxfId="761" priority="4374">
      <formula>IF(AD48=1,1,0)</formula>
    </cfRule>
  </conditionalFormatting>
  <conditionalFormatting sqref="AN48">
    <cfRule type="expression" dxfId="760" priority="4372">
      <formula>IF(AD48=1,1,0)</formula>
    </cfRule>
  </conditionalFormatting>
  <conditionalFormatting sqref="AN48">
    <cfRule type="expression" dxfId="759" priority="4371">
      <formula>IF(AD48=1,1,0)</formula>
    </cfRule>
  </conditionalFormatting>
  <conditionalFormatting sqref="AN48">
    <cfRule type="expression" dxfId="758" priority="4370">
      <formula>IF(AD48=1,1,0)</formula>
    </cfRule>
  </conditionalFormatting>
  <conditionalFormatting sqref="AN48">
    <cfRule type="expression" dxfId="757" priority="4369">
      <formula>IF(AD48=1,1,0)</formula>
    </cfRule>
  </conditionalFormatting>
  <conditionalFormatting sqref="AN48">
    <cfRule type="expression" dxfId="756" priority="4368">
      <formula>IF(AD48=1,1,0)</formula>
    </cfRule>
  </conditionalFormatting>
  <conditionalFormatting sqref="AN50">
    <cfRule type="expression" dxfId="755" priority="4367">
      <formula>IF(AD50=1,1,0)</formula>
    </cfRule>
  </conditionalFormatting>
  <conditionalFormatting sqref="AN48">
    <cfRule type="expression" dxfId="754" priority="4366">
      <formula>IF(AD48=1,1,0)</formula>
    </cfRule>
  </conditionalFormatting>
  <conditionalFormatting sqref="AN50">
    <cfRule type="expression" dxfId="753" priority="4365">
      <formula>IF(AD50=1,1,0)</formula>
    </cfRule>
  </conditionalFormatting>
  <conditionalFormatting sqref="AN50">
    <cfRule type="expression" dxfId="752" priority="4363">
      <formula>IF(AD50=1,1,0)</formula>
    </cfRule>
  </conditionalFormatting>
  <conditionalFormatting sqref="AN50">
    <cfRule type="expression" dxfId="751" priority="4362">
      <formula>IF(AD50=1,1,0)</formula>
    </cfRule>
  </conditionalFormatting>
  <conditionalFormatting sqref="AN50">
    <cfRule type="expression" dxfId="750" priority="4361">
      <formula>IF(AD50=1,1,0)</formula>
    </cfRule>
  </conditionalFormatting>
  <conditionalFormatting sqref="AN50">
    <cfRule type="expression" dxfId="749" priority="4360">
      <formula>IF(AD50=1,1,0)</formula>
    </cfRule>
  </conditionalFormatting>
  <conditionalFormatting sqref="AN50">
    <cfRule type="expression" dxfId="748" priority="4359">
      <formula>IF(AD50=1,1,0)</formula>
    </cfRule>
  </conditionalFormatting>
  <conditionalFormatting sqref="AN84 AN72 AN78 AN62 AN53:AN54 AN56">
    <cfRule type="expression" dxfId="747" priority="4243">
      <formula>IF(AD53=1,1,0)</formula>
    </cfRule>
  </conditionalFormatting>
  <conditionalFormatting sqref="AN86:AN87 AN69 AN74:AN75 AN80:AN81 AN65 AN67 AN52 AN58:AN59">
    <cfRule type="expression" dxfId="746" priority="4241">
      <formula>IF(AD52=1,1,0)</formula>
    </cfRule>
  </conditionalFormatting>
  <conditionalFormatting sqref="AN86:AN87 AN69 AN74:AN75 AN80:AN81 AN65 AN67 AN52 AN58:AN59">
    <cfRule type="expression" dxfId="745" priority="4240">
      <formula>IF(AD52=1,1,0)</formula>
    </cfRule>
  </conditionalFormatting>
  <conditionalFormatting sqref="AN88 AN70 AN76 AN82 AN66 AN68 AN60:AN61">
    <cfRule type="expression" dxfId="744" priority="4238">
      <formula>IF(AD60=1,1,0)</formula>
    </cfRule>
  </conditionalFormatting>
  <conditionalFormatting sqref="AN88 AN70 AN76 AN82 AN66 AN68 AN60:AN61">
    <cfRule type="expression" dxfId="743" priority="4237">
      <formula>IF(AD60=1,1,0)</formula>
    </cfRule>
  </conditionalFormatting>
  <conditionalFormatting sqref="AN27:AN29">
    <cfRule type="expression" dxfId="742" priority="4210">
      <formula>IF(AD27=1,1,0)</formula>
    </cfRule>
  </conditionalFormatting>
  <conditionalFormatting sqref="AN27:AN29">
    <cfRule type="expression" dxfId="741" priority="4176">
      <formula>IF(AD27=1,1,0)</formula>
    </cfRule>
  </conditionalFormatting>
  <conditionalFormatting sqref="AN27:AN29">
    <cfRule type="expression" dxfId="740" priority="4174">
      <formula>IF(AD27=1,1,0)</formula>
    </cfRule>
  </conditionalFormatting>
  <conditionalFormatting sqref="AN27:AN29">
    <cfRule type="expression" dxfId="739" priority="4149">
      <formula>IF(AD27=1,1,0)</formula>
    </cfRule>
  </conditionalFormatting>
  <conditionalFormatting sqref="AN27:AN29">
    <cfRule type="expression" dxfId="738" priority="4147">
      <formula>IF(AD27=1,1,0)</formula>
    </cfRule>
  </conditionalFormatting>
  <conditionalFormatting sqref="AN27:AN29">
    <cfRule type="expression" dxfId="737" priority="4137">
      <formula>IF(AD27=1,1,0)</formula>
    </cfRule>
  </conditionalFormatting>
  <conditionalFormatting sqref="AN27:AN29">
    <cfRule type="expression" dxfId="736" priority="4135">
      <formula>IF(AD27=1,1,0)</formula>
    </cfRule>
  </conditionalFormatting>
  <conditionalFormatting sqref="AN27:AN29">
    <cfRule type="expression" dxfId="735" priority="4131">
      <formula>IF(AD27=1,1,0)</formula>
    </cfRule>
  </conditionalFormatting>
  <conditionalFormatting sqref="AN27:AN29">
    <cfRule type="expression" dxfId="734" priority="4120">
      <formula>IF(AD27=1,1,0)</formula>
    </cfRule>
  </conditionalFormatting>
  <conditionalFormatting sqref="AN48">
    <cfRule type="expression" dxfId="733" priority="3721">
      <formula>IF(AD48=1,1,0)</formula>
    </cfRule>
  </conditionalFormatting>
  <conditionalFormatting sqref="AN38:AN39">
    <cfRule type="expression" dxfId="732" priority="3720">
      <formula>IF(AD38=1,1,0)</formula>
    </cfRule>
  </conditionalFormatting>
  <conditionalFormatting sqref="AN48">
    <cfRule type="expression" dxfId="731" priority="3717">
      <formula>IF(AD48=1,1,0)</formula>
    </cfRule>
  </conditionalFormatting>
  <conditionalFormatting sqref="AN38:AN39">
    <cfRule type="expression" dxfId="730" priority="3704">
      <formula>IF(AD38=1,1,0)</formula>
    </cfRule>
  </conditionalFormatting>
  <conditionalFormatting sqref="AN38:AN39">
    <cfRule type="expression" dxfId="729" priority="3703">
      <formula>IF(AD38=1,1,0)</formula>
    </cfRule>
  </conditionalFormatting>
  <conditionalFormatting sqref="AN38:AN39">
    <cfRule type="expression" dxfId="728" priority="3702">
      <formula>IF(AD38=1,1,0)</formula>
    </cfRule>
  </conditionalFormatting>
  <conditionalFormatting sqref="AN38:AN39">
    <cfRule type="expression" dxfId="727" priority="3701">
      <formula>IF(AD38=1,1,0)</formula>
    </cfRule>
  </conditionalFormatting>
  <conditionalFormatting sqref="AN38:AN39">
    <cfRule type="expression" dxfId="726" priority="3700">
      <formula>IF(AD38=1,1,0)</formula>
    </cfRule>
  </conditionalFormatting>
  <conditionalFormatting sqref="AN38:AN39">
    <cfRule type="expression" dxfId="725" priority="3698">
      <formula>IF(AD38=1,1,0)</formula>
    </cfRule>
  </conditionalFormatting>
  <conditionalFormatting sqref="AN38:AN39">
    <cfRule type="expression" dxfId="724" priority="3689">
      <formula>IF(AD38=1,1,0)</formula>
    </cfRule>
  </conditionalFormatting>
  <conditionalFormatting sqref="AN38:AN39">
    <cfRule type="expression" dxfId="723" priority="3687">
      <formula>IF(AD38=1,1,0)</formula>
    </cfRule>
  </conditionalFormatting>
  <conditionalFormatting sqref="AN48">
    <cfRule type="expression" dxfId="722" priority="3680">
      <formula>IF(AD48=1,1,0)</formula>
    </cfRule>
  </conditionalFormatting>
  <conditionalFormatting sqref="AN38:AN39">
    <cfRule type="expression" dxfId="721" priority="3679">
      <formula>IF(AD38=1,1,0)</formula>
    </cfRule>
  </conditionalFormatting>
  <conditionalFormatting sqref="AN38:AN39">
    <cfRule type="expression" dxfId="720" priority="3669">
      <formula>IF(AD38=1,1,0)</formula>
    </cfRule>
  </conditionalFormatting>
  <conditionalFormatting sqref="AN38:AN39">
    <cfRule type="expression" dxfId="719" priority="3667">
      <formula>IF(AD38=1,1,0)</formula>
    </cfRule>
  </conditionalFormatting>
  <conditionalFormatting sqref="AN38:AN39">
    <cfRule type="expression" dxfId="718" priority="3659">
      <formula>IF(AD38=1,1,0)</formula>
    </cfRule>
  </conditionalFormatting>
  <conditionalFormatting sqref="AN48">
    <cfRule type="expression" dxfId="717" priority="3657">
      <formula>IF(AD48=1,1,0)</formula>
    </cfRule>
  </conditionalFormatting>
  <conditionalFormatting sqref="AN38:AN39">
    <cfRule type="expression" dxfId="716" priority="3656">
      <formula>IF(AD38=1,1,0)</formula>
    </cfRule>
  </conditionalFormatting>
  <conditionalFormatting sqref="AN38:AN39">
    <cfRule type="expression" dxfId="715" priority="3654">
      <formula>IF(AD38=1,1,0)</formula>
    </cfRule>
  </conditionalFormatting>
  <conditionalFormatting sqref="AN38:AN39">
    <cfRule type="expression" dxfId="714" priority="3653">
      <formula>IF(AD38=1,1,0)</formula>
    </cfRule>
  </conditionalFormatting>
  <conditionalFormatting sqref="AN38:AN39">
    <cfRule type="expression" dxfId="713" priority="3652">
      <formula>IF(AD38=1,1,0)</formula>
    </cfRule>
  </conditionalFormatting>
  <conditionalFormatting sqref="AN38:AN39">
    <cfRule type="expression" dxfId="712" priority="3651">
      <formula>IF(AD38=1,1,0)</formula>
    </cfRule>
  </conditionalFormatting>
  <conditionalFormatting sqref="AN38:AN39">
    <cfRule type="expression" dxfId="711" priority="3650">
      <formula>IF(AD38=1,1,0)</formula>
    </cfRule>
  </conditionalFormatting>
  <conditionalFormatting sqref="AN38:AN39">
    <cfRule type="expression" dxfId="710" priority="3648">
      <formula>IF(AD38=1,1,0)</formula>
    </cfRule>
  </conditionalFormatting>
  <conditionalFormatting sqref="AN48">
    <cfRule type="expression" dxfId="709" priority="3645">
      <formula>IF(AD48=1,1,0)</formula>
    </cfRule>
  </conditionalFormatting>
  <conditionalFormatting sqref="AN48">
    <cfRule type="expression" dxfId="708" priority="3644">
      <formula>IF(AD48=1,1,0)</formula>
    </cfRule>
  </conditionalFormatting>
  <conditionalFormatting sqref="AN48">
    <cfRule type="expression" dxfId="707" priority="3643">
      <formula>IF(AD48=1,1,0)</formula>
    </cfRule>
  </conditionalFormatting>
  <conditionalFormatting sqref="AN48">
    <cfRule type="expression" dxfId="706" priority="3642">
      <formula>IF(AD48=1,1,0)</formula>
    </cfRule>
  </conditionalFormatting>
  <conditionalFormatting sqref="AN48">
    <cfRule type="expression" dxfId="705" priority="3641">
      <formula>IF(AD48=1,1,0)</formula>
    </cfRule>
  </conditionalFormatting>
  <conditionalFormatting sqref="AN48:AN52 AN35:AN46">
    <cfRule type="expression" dxfId="704" priority="3535">
      <formula>IF(AD35=1,1,0)</formula>
    </cfRule>
  </conditionalFormatting>
  <conditionalFormatting sqref="AN48 AN50 AN38:AN39">
    <cfRule type="expression" dxfId="703" priority="3533">
      <formula>IF(AD38=1,1,0)</formula>
    </cfRule>
  </conditionalFormatting>
  <conditionalFormatting sqref="AN38:AN39">
    <cfRule type="expression" dxfId="702" priority="3532">
      <formula>IF(AD38=1,1,0)</formula>
    </cfRule>
  </conditionalFormatting>
  <conditionalFormatting sqref="AN43 AN48:AN50">
    <cfRule type="expression" dxfId="701" priority="3531">
      <formula>IF(AD43=1,1,0)</formula>
    </cfRule>
  </conditionalFormatting>
  <conditionalFormatting sqref="AN38:AN39">
    <cfRule type="expression" dxfId="700" priority="3527">
      <formula>IF(AD38=1,1,0)</formula>
    </cfRule>
  </conditionalFormatting>
  <conditionalFormatting sqref="AN48">
    <cfRule type="expression" dxfId="699" priority="3518">
      <formula>IF(AD48=1,1,0)</formula>
    </cfRule>
  </conditionalFormatting>
  <conditionalFormatting sqref="AN38:AN39">
    <cfRule type="expression" dxfId="698" priority="3517">
      <formula>IF(AD38=1,1,0)</formula>
    </cfRule>
  </conditionalFormatting>
  <conditionalFormatting sqref="AN38:AN39">
    <cfRule type="expression" dxfId="697" priority="3469">
      <formula>IF(AD38=1,1,0)</formula>
    </cfRule>
  </conditionalFormatting>
  <conditionalFormatting sqref="AN38:AN39">
    <cfRule type="expression" dxfId="696" priority="3468">
      <formula>IF(AD38=1,1,0)</formula>
    </cfRule>
  </conditionalFormatting>
  <conditionalFormatting sqref="AN38:AN39">
    <cfRule type="expression" dxfId="695" priority="3467">
      <formula>IF(AD38=1,1,0)</formula>
    </cfRule>
  </conditionalFormatting>
  <conditionalFormatting sqref="AN38:AN39">
    <cfRule type="expression" dxfId="694" priority="3466">
      <formula>IF(AD38=1,1,0)</formula>
    </cfRule>
  </conditionalFormatting>
  <conditionalFormatting sqref="AN38:AN39">
    <cfRule type="expression" dxfId="693" priority="3465">
      <formula>IF(AD38=1,1,0)</formula>
    </cfRule>
  </conditionalFormatting>
  <conditionalFormatting sqref="AN83 AN40:AN42 AN71 AN77 AN44:AN47 AN50 AN55">
    <cfRule type="expression" dxfId="692" priority="3450">
      <formula>IF(AD40=1,1,0)</formula>
    </cfRule>
  </conditionalFormatting>
  <conditionalFormatting sqref="AN49 AN40:AN47 AN51:AN52 AN35:AN37">
    <cfRule type="expression" dxfId="691" priority="3449">
      <formula>IF(AD35=1,1,0)</formula>
    </cfRule>
  </conditionalFormatting>
  <conditionalFormatting sqref="AN35:AN54">
    <cfRule type="expression" dxfId="690" priority="3448">
      <formula>IF(AD35=1,1,0)</formula>
    </cfRule>
  </conditionalFormatting>
  <conditionalFormatting sqref="AN37 AN44:AN46 AN48">
    <cfRule type="expression" dxfId="689" priority="3447">
      <formula>IF(AD37=1,1,0)</formula>
    </cfRule>
  </conditionalFormatting>
  <conditionalFormatting sqref="AN37 AN40:AN46 AN48:AN51">
    <cfRule type="expression" dxfId="688" priority="3446">
      <formula>IF(AD37=1,1,0)</formula>
    </cfRule>
  </conditionalFormatting>
  <conditionalFormatting sqref="AN40:AN42 AN44:AN47 AN53:AN54">
    <cfRule type="expression" dxfId="687" priority="3445">
      <formula>IF(AD40=1,1,0)</formula>
    </cfRule>
  </conditionalFormatting>
  <conditionalFormatting sqref="AN40:AN47 AN49:AN52 AN35:AN37">
    <cfRule type="expression" dxfId="686" priority="3444">
      <formula>IF(AD35=1,1,0)</formula>
    </cfRule>
  </conditionalFormatting>
  <conditionalFormatting sqref="AN38:AN39">
    <cfRule type="expression" dxfId="685" priority="3443">
      <formula>IF(AD38=1,1,0)</formula>
    </cfRule>
  </conditionalFormatting>
  <conditionalFormatting sqref="AN48">
    <cfRule type="expression" dxfId="684" priority="3442">
      <formula>IF(AD48=1,1,0)</formula>
    </cfRule>
  </conditionalFormatting>
  <conditionalFormatting sqref="AN43 AN49:AN50">
    <cfRule type="expression" dxfId="683" priority="3441">
      <formula>IF(AD43=1,1,0)</formula>
    </cfRule>
  </conditionalFormatting>
  <conditionalFormatting sqref="AN48:AN52 AN35:AN46">
    <cfRule type="expression" dxfId="682" priority="3440">
      <formula>IF(AD35=1,1,0)</formula>
    </cfRule>
  </conditionalFormatting>
  <conditionalFormatting sqref="AN50">
    <cfRule type="expression" dxfId="681" priority="3439">
      <formula>IF(AD50=1,1,0)</formula>
    </cfRule>
  </conditionalFormatting>
  <conditionalFormatting sqref="AN50">
    <cfRule type="expression" dxfId="680" priority="3438">
      <formula>IF(AD50=1,1,0)</formula>
    </cfRule>
  </conditionalFormatting>
  <conditionalFormatting sqref="AN49 AN40:AN47 AN51:AN54 AN35:AN37">
    <cfRule type="expression" dxfId="679" priority="3437">
      <formula>IF(AD35=1,1,0)</formula>
    </cfRule>
  </conditionalFormatting>
  <conditionalFormatting sqref="AN35:AN54">
    <cfRule type="expression" dxfId="678" priority="3436">
      <formula>IF(AD35=1,1,0)</formula>
    </cfRule>
  </conditionalFormatting>
  <conditionalFormatting sqref="AN43 AN48:AN52 AN35:AN39">
    <cfRule type="expression" dxfId="677" priority="3430">
      <formula>IF(AD35=1,1,0)</formula>
    </cfRule>
  </conditionalFormatting>
  <conditionalFormatting sqref="AN43 AN48:AN52 AN35:AN39">
    <cfRule type="expression" dxfId="676" priority="3429">
      <formula>IF(AD35=1,1,0)</formula>
    </cfRule>
  </conditionalFormatting>
  <conditionalFormatting sqref="AN43 AN48:AN52 AN35:AN39">
    <cfRule type="expression" dxfId="675" priority="3428">
      <formula>IF(AD35=1,1,0)</formula>
    </cfRule>
  </conditionalFormatting>
  <conditionalFormatting sqref="AN43 AN48:AN52 AN35:AN39">
    <cfRule type="expression" dxfId="674" priority="3427">
      <formula>IF(AD35=1,1,0)</formula>
    </cfRule>
  </conditionalFormatting>
  <conditionalFormatting sqref="AN43 AN48:AN52 AN35:AN39">
    <cfRule type="expression" dxfId="673" priority="3426">
      <formula>IF(AD35=1,1,0)</formula>
    </cfRule>
  </conditionalFormatting>
  <conditionalFormatting sqref="AN37 AN40:AN46 AN48:AN51">
    <cfRule type="expression" dxfId="672" priority="3382">
      <formula>IF(AD37=1,1,0)</formula>
    </cfRule>
  </conditionalFormatting>
  <conditionalFormatting sqref="AN50">
    <cfRule type="expression" dxfId="671" priority="3381">
      <formula>IF(AD50=1,1,0)</formula>
    </cfRule>
  </conditionalFormatting>
  <conditionalFormatting sqref="AN43 AN48:AN52 AN35:AN39">
    <cfRule type="expression" dxfId="670" priority="3380">
      <formula>IF(AD35=1,1,0)</formula>
    </cfRule>
  </conditionalFormatting>
  <conditionalFormatting sqref="AN43 AN49:AN50">
    <cfRule type="expression" dxfId="669" priority="3379">
      <formula>IF(AD43=1,1,0)</formula>
    </cfRule>
  </conditionalFormatting>
  <conditionalFormatting sqref="AN37 AN40:AN46 AN48:AN51">
    <cfRule type="expression" dxfId="668" priority="3378">
      <formula>IF(AD37=1,1,0)</formula>
    </cfRule>
  </conditionalFormatting>
  <conditionalFormatting sqref="AN40:AN47 AN49:AN52 AN35:AN37">
    <cfRule type="expression" dxfId="667" priority="3376">
      <formula>IF(AD35=1,1,0)</formula>
    </cfRule>
  </conditionalFormatting>
  <conditionalFormatting sqref="AN40:AN47 AN49:AN52 AN35:AN37">
    <cfRule type="expression" dxfId="666" priority="3375">
      <formula>IF(AD35=1,1,0)</formula>
    </cfRule>
  </conditionalFormatting>
  <conditionalFormatting sqref="AN40:AN47 AN49:AN52 AN35:AN37">
    <cfRule type="expression" dxfId="665" priority="3374">
      <formula>IF(AD35=1,1,0)</formula>
    </cfRule>
  </conditionalFormatting>
  <conditionalFormatting sqref="AN40:AN47 AN49:AN52 AN35:AN37">
    <cfRule type="expression" dxfId="664" priority="3373">
      <formula>IF(AD35=1,1,0)</formula>
    </cfRule>
  </conditionalFormatting>
  <conditionalFormatting sqref="AN40:AN47 AN49:AN52 AN35:AN37">
    <cfRule type="expression" dxfId="663" priority="3372">
      <formula>IF(AD35=1,1,0)</formula>
    </cfRule>
  </conditionalFormatting>
  <conditionalFormatting sqref="AN37 AN40:AN46 AN48:AN51">
    <cfRule type="expression" dxfId="662" priority="3335">
      <formula>IF(AD37=1,1,0)</formula>
    </cfRule>
  </conditionalFormatting>
  <conditionalFormatting sqref="AN40:AN47 AN49:AN52 AN35:AN37">
    <cfRule type="expression" dxfId="661" priority="3334">
      <formula>IF(AD35=1,1,0)</formula>
    </cfRule>
  </conditionalFormatting>
  <conditionalFormatting sqref="AN49 AN40:AN47 AN51:AN52 AN35:AN37">
    <cfRule type="expression" dxfId="660" priority="3333">
      <formula>IF(AD35=1,1,0)</formula>
    </cfRule>
  </conditionalFormatting>
  <conditionalFormatting sqref="AN37 AN40:AN46 AN48:AN51">
    <cfRule type="expression" dxfId="659" priority="3332">
      <formula>IF(AD37=1,1,0)</formula>
    </cfRule>
  </conditionalFormatting>
  <conditionalFormatting sqref="AN37 AN40:AN46 AN48:AN51">
    <cfRule type="expression" dxfId="658" priority="3330">
      <formula>IF(AD37=1,1,0)</formula>
    </cfRule>
  </conditionalFormatting>
  <conditionalFormatting sqref="AN37 AN40:AN46 AN48:AN51">
    <cfRule type="expression" dxfId="657" priority="3329">
      <formula>IF(AD37=1,1,0)</formula>
    </cfRule>
  </conditionalFormatting>
  <conditionalFormatting sqref="AN37 AN40:AN46 AN48:AN51">
    <cfRule type="expression" dxfId="656" priority="3328">
      <formula>IF(AD37=1,1,0)</formula>
    </cfRule>
  </conditionalFormatting>
  <conditionalFormatting sqref="AN37 AN40:AN46 AN48:AN51">
    <cfRule type="expression" dxfId="655" priority="3327">
      <formula>IF(AD37=1,1,0)</formula>
    </cfRule>
  </conditionalFormatting>
  <conditionalFormatting sqref="AN37 AN40:AN46 AN48:AN51">
    <cfRule type="expression" dxfId="654" priority="3326">
      <formula>IF(AD37=1,1,0)</formula>
    </cfRule>
  </conditionalFormatting>
  <conditionalFormatting sqref="AN40:AN47 AN49:AN52 AN35:AN37">
    <cfRule type="expression" dxfId="653" priority="3325">
      <formula>IF(AD35=1,1,0)</formula>
    </cfRule>
  </conditionalFormatting>
  <conditionalFormatting sqref="AN37 AN40:AN46 AN48:AN51">
    <cfRule type="expression" dxfId="652" priority="3324">
      <formula>IF(AD37=1,1,0)</formula>
    </cfRule>
  </conditionalFormatting>
  <conditionalFormatting sqref="AN40:AN47 AN49:AN52 AN35:AN37">
    <cfRule type="expression" dxfId="651" priority="3323">
      <formula>IF(AD35=1,1,0)</formula>
    </cfRule>
  </conditionalFormatting>
  <conditionalFormatting sqref="AN49 AN40:AN47 AN51:AN52 AN35:AN37">
    <cfRule type="expression" dxfId="650" priority="3321">
      <formula>IF(AD35=1,1,0)</formula>
    </cfRule>
  </conditionalFormatting>
  <conditionalFormatting sqref="AN49 AN40:AN47 AN51:AN52 AN35:AN37">
    <cfRule type="expression" dxfId="649" priority="3320">
      <formula>IF(AD35=1,1,0)</formula>
    </cfRule>
  </conditionalFormatting>
  <conditionalFormatting sqref="AN49 AN40:AN47 AN51:AN52 AN35:AN37">
    <cfRule type="expression" dxfId="648" priority="3319">
      <formula>IF(AD35=1,1,0)</formula>
    </cfRule>
  </conditionalFormatting>
  <conditionalFormatting sqref="AN49 AN40:AN47 AN51:AN52 AN35:AN37">
    <cfRule type="expression" dxfId="647" priority="3318">
      <formula>IF(AD35=1,1,0)</formula>
    </cfRule>
  </conditionalFormatting>
  <conditionalFormatting sqref="AN49 AN40:AN47 AN51:AN52 AN35:AN37">
    <cfRule type="expression" dxfId="646" priority="3317">
      <formula>IF(AD35=1,1,0)</formula>
    </cfRule>
  </conditionalFormatting>
  <conditionalFormatting sqref="AN40:AN42 AN44:AN47 AN53:AN54">
    <cfRule type="expression" dxfId="645" priority="3281">
      <formula>IF(AD40=1,1,0)</formula>
    </cfRule>
  </conditionalFormatting>
  <conditionalFormatting sqref="AN40:AN47 AN49:AN52 AN35:AN37">
    <cfRule type="expression" dxfId="644" priority="3280">
      <formula>IF(AD35=1,1,0)</formula>
    </cfRule>
  </conditionalFormatting>
  <conditionalFormatting sqref="AN43 AN48:AN52 AN35:AN39">
    <cfRule type="expression" dxfId="643" priority="3279">
      <formula>IF(AD35=1,1,0)</formula>
    </cfRule>
  </conditionalFormatting>
  <conditionalFormatting sqref="AN49 AN40:AN47 AN51:AN52 AN35:AN37">
    <cfRule type="expression" dxfId="642" priority="3278">
      <formula>IF(AD35=1,1,0)</formula>
    </cfRule>
  </conditionalFormatting>
  <conditionalFormatting sqref="AN43 AN48:AN52 AN35:AN39">
    <cfRule type="expression" dxfId="641" priority="3277">
      <formula>IF(AD35=1,1,0)</formula>
    </cfRule>
  </conditionalFormatting>
  <conditionalFormatting sqref="AN37 AN40:AN46 AN48:AN51">
    <cfRule type="expression" dxfId="640" priority="3275">
      <formula>IF(AD37=1,1,0)</formula>
    </cfRule>
  </conditionalFormatting>
  <conditionalFormatting sqref="AN37 AN40:AN46 AN48:AN51">
    <cfRule type="expression" dxfId="639" priority="3274">
      <formula>IF(AD37=1,1,0)</formula>
    </cfRule>
  </conditionalFormatting>
  <conditionalFormatting sqref="AN37 AN40:AN46 AN48:AN51">
    <cfRule type="expression" dxfId="638" priority="3273">
      <formula>IF(AD37=1,1,0)</formula>
    </cfRule>
  </conditionalFormatting>
  <conditionalFormatting sqref="AN37 AN40:AN46 AN48:AN51">
    <cfRule type="expression" dxfId="637" priority="3272">
      <formula>IF(AD37=1,1,0)</formula>
    </cfRule>
  </conditionalFormatting>
  <conditionalFormatting sqref="AN37 AN40:AN46 AN48:AN51">
    <cfRule type="expression" dxfId="636" priority="3271">
      <formula>IF(AD37=1,1,0)</formula>
    </cfRule>
  </conditionalFormatting>
  <conditionalFormatting sqref="AN40:AN47 AN49:AN52 AN35:AN37">
    <cfRule type="expression" dxfId="635" priority="3270">
      <formula>IF(AD35=1,1,0)</formula>
    </cfRule>
  </conditionalFormatting>
  <conditionalFormatting sqref="AN37 AN40:AN46 AN48:AN51">
    <cfRule type="expression" dxfId="634" priority="3269">
      <formula>IF(AD37=1,1,0)</formula>
    </cfRule>
  </conditionalFormatting>
  <conditionalFormatting sqref="AN40:AN47 AN49:AN52 AN35:AN37">
    <cfRule type="expression" dxfId="633" priority="3268">
      <formula>IF(AD35=1,1,0)</formula>
    </cfRule>
  </conditionalFormatting>
  <conditionalFormatting sqref="AN43 AN48:AN52 AN35:AN39">
    <cfRule type="expression" dxfId="632" priority="3267">
      <formula>IF(AD35=1,1,0)</formula>
    </cfRule>
  </conditionalFormatting>
  <conditionalFormatting sqref="AN49 AN40:AN47 AN51:AN52 AN35:AN37">
    <cfRule type="expression" dxfId="631" priority="3265">
      <formula>IF(AD35=1,1,0)</formula>
    </cfRule>
  </conditionalFormatting>
  <conditionalFormatting sqref="AN49 AN40:AN47 AN51:AN52 AN35:AN37">
    <cfRule type="expression" dxfId="630" priority="3264">
      <formula>IF(AD35=1,1,0)</formula>
    </cfRule>
  </conditionalFormatting>
  <conditionalFormatting sqref="AN49 AN40:AN47 AN51:AN52 AN35:AN37">
    <cfRule type="expression" dxfId="629" priority="3263">
      <formula>IF(AD35=1,1,0)</formula>
    </cfRule>
  </conditionalFormatting>
  <conditionalFormatting sqref="AN49 AN40:AN47 AN51:AN52 AN35:AN37">
    <cfRule type="expression" dxfId="628" priority="3262">
      <formula>IF(AD35=1,1,0)</formula>
    </cfRule>
  </conditionalFormatting>
  <conditionalFormatting sqref="AN49 AN40:AN47 AN51:AN52 AN35:AN37">
    <cfRule type="expression" dxfId="627" priority="3261">
      <formula>IF(AD35=1,1,0)</formula>
    </cfRule>
  </conditionalFormatting>
  <conditionalFormatting sqref="AN40:AN47 AN49:AN52 AN35:AN37">
    <cfRule type="expression" dxfId="626" priority="3260">
      <formula>IF(AD35=1,1,0)</formula>
    </cfRule>
  </conditionalFormatting>
  <conditionalFormatting sqref="AN49 AN40:AN47 AN51:AN52 AN35:AN37">
    <cfRule type="expression" dxfId="625" priority="3259">
      <formula>IF(AD35=1,1,0)</formula>
    </cfRule>
  </conditionalFormatting>
  <conditionalFormatting sqref="AN40:AN42 AN44:AN47 AN53:AN54">
    <cfRule type="expression" dxfId="624" priority="3258">
      <formula>IF(AD40=1,1,0)</formula>
    </cfRule>
  </conditionalFormatting>
  <conditionalFormatting sqref="AN40:AN47 AN49:AN52 AN35:AN37">
    <cfRule type="expression" dxfId="623" priority="3257">
      <formula>IF(AD35=1,1,0)</formula>
    </cfRule>
  </conditionalFormatting>
  <conditionalFormatting sqref="AN40:AN47 AN49:AN52 AN35:AN37">
    <cfRule type="expression" dxfId="622" priority="3255">
      <formula>IF(AD35=1,1,0)</formula>
    </cfRule>
  </conditionalFormatting>
  <conditionalFormatting sqref="AN40:AN47 AN49:AN52 AN35:AN37">
    <cfRule type="expression" dxfId="621" priority="3254">
      <formula>IF(AD35=1,1,0)</formula>
    </cfRule>
  </conditionalFormatting>
  <conditionalFormatting sqref="AN40:AN47 AN49:AN52 AN35:AN37">
    <cfRule type="expression" dxfId="620" priority="3253">
      <formula>IF(AD35=1,1,0)</formula>
    </cfRule>
  </conditionalFormatting>
  <conditionalFormatting sqref="AN40:AN47 AN49:AN52 AN35:AN37">
    <cfRule type="expression" dxfId="619" priority="3252">
      <formula>IF(AD35=1,1,0)</formula>
    </cfRule>
  </conditionalFormatting>
  <conditionalFormatting sqref="AN40:AN47 AN49:AN52 AN35:AN37">
    <cfRule type="expression" dxfId="618" priority="3251">
      <formula>IF(AD35=1,1,0)</formula>
    </cfRule>
  </conditionalFormatting>
  <conditionalFormatting sqref="AN49 AN40:AN47 AN51:AN52 AN35:AN37">
    <cfRule type="expression" dxfId="617" priority="3250">
      <formula>IF(AD35=1,1,0)</formula>
    </cfRule>
  </conditionalFormatting>
  <conditionalFormatting sqref="AN40:AN47 AN49:AN52 AN35:AN37">
    <cfRule type="expression" dxfId="616" priority="3249">
      <formula>IF(AD35=1,1,0)</formula>
    </cfRule>
  </conditionalFormatting>
  <conditionalFormatting sqref="AN49 AN40:AN47 AN51:AN52 AN35:AN37">
    <cfRule type="expression" dxfId="615" priority="3248">
      <formula>IF(AD35=1,1,0)</formula>
    </cfRule>
  </conditionalFormatting>
  <conditionalFormatting sqref="AN40:AN42 AN44:AN47 AN53:AN54">
    <cfRule type="expression" dxfId="614" priority="3246">
      <formula>IF(AD40=1,1,0)</formula>
    </cfRule>
  </conditionalFormatting>
  <conditionalFormatting sqref="AN40:AN42 AN44:AN47 AN53:AN54">
    <cfRule type="expression" dxfId="613" priority="3245">
      <formula>IF(AD40=1,1,0)</formula>
    </cfRule>
  </conditionalFormatting>
  <conditionalFormatting sqref="AN40:AN42 AN44:AN47 AN53:AN54">
    <cfRule type="expression" dxfId="612" priority="3244">
      <formula>IF(AD40=1,1,0)</formula>
    </cfRule>
  </conditionalFormatting>
  <conditionalFormatting sqref="AN40:AN42 AN44:AN47 AN53:AN54">
    <cfRule type="expression" dxfId="611" priority="3243">
      <formula>IF(AD40=1,1,0)</formula>
    </cfRule>
  </conditionalFormatting>
  <conditionalFormatting sqref="AN40:AN42 AN44:AN47 AN53:AN54">
    <cfRule type="expression" dxfId="610" priority="3242">
      <formula>IF(AD40=1,1,0)</formula>
    </cfRule>
  </conditionalFormatting>
  <conditionalFormatting sqref="AN91 AN43 AN49:AN50">
    <cfRule type="expression" dxfId="609" priority="3220">
      <formula>IF(AD43=1,1,0)</formula>
    </cfRule>
  </conditionalFormatting>
  <conditionalFormatting sqref="AN94 AN84 AN72 AN78 AN62 AN44:AN46 AN52 AN56">
    <cfRule type="expression" dxfId="608" priority="3219">
      <formula>IF(AD44=1,1,0)</formula>
    </cfRule>
  </conditionalFormatting>
  <conditionalFormatting sqref="AN94 AN84 AN72 AN78 AN62 AN44:AN46 AN52 AN56">
    <cfRule type="expression" dxfId="607" priority="3218">
      <formula>IF(AD44=1,1,0)</formula>
    </cfRule>
  </conditionalFormatting>
  <conditionalFormatting sqref="AN95 AN85 AN73 AN79 AN47 AN57 AN63:AN64">
    <cfRule type="expression" dxfId="606" priority="3216">
      <formula>IF(AD47=1,1,0)</formula>
    </cfRule>
  </conditionalFormatting>
  <conditionalFormatting sqref="AN95 AN85 AN73 AN79 AN47 AN57 AN63:AN64">
    <cfRule type="expression" dxfId="605" priority="3215">
      <formula>IF(AD47=1,1,0)</formula>
    </cfRule>
  </conditionalFormatting>
  <conditionalFormatting sqref="AN37 AN40:AN46 AN48:AN51">
    <cfRule type="expression" dxfId="604" priority="2769">
      <formula>IF(AD37=1,1,0)</formula>
    </cfRule>
  </conditionalFormatting>
  <conditionalFormatting sqref="AN40:AN47 AN49:AN52 AN35:AN37">
    <cfRule type="expression" dxfId="603" priority="2768">
      <formula>IF(AD35=1,1,0)</formula>
    </cfRule>
  </conditionalFormatting>
  <conditionalFormatting sqref="AN43 AN48:AN52 AN35:AN39">
    <cfRule type="expression" dxfId="602" priority="2767">
      <formula>IF(AD35=1,1,0)</formula>
    </cfRule>
  </conditionalFormatting>
  <conditionalFormatting sqref="AN50">
    <cfRule type="expression" dxfId="601" priority="2766">
      <formula>IF(AD50=1,1,0)</formula>
    </cfRule>
  </conditionalFormatting>
  <conditionalFormatting sqref="AN48">
    <cfRule type="expression" dxfId="600" priority="2765">
      <formula>IF(AD48=1,1,0)</formula>
    </cfRule>
  </conditionalFormatting>
  <conditionalFormatting sqref="AN40:AN52 AN35:AN37">
    <cfRule type="expression" dxfId="599" priority="2764">
      <formula>IF(AD35=1,1,0)</formula>
    </cfRule>
  </conditionalFormatting>
  <conditionalFormatting sqref="AN49 AN43">
    <cfRule type="expression" dxfId="598" priority="2762">
      <formula>IF(AD43=1,1,0)</formula>
    </cfRule>
  </conditionalFormatting>
  <conditionalFormatting sqref="AN49 AN43">
    <cfRule type="expression" dxfId="597" priority="2761">
      <formula>IF(AD43=1,1,0)</formula>
    </cfRule>
  </conditionalFormatting>
  <conditionalFormatting sqref="AN49 AN43">
    <cfRule type="expression" dxfId="596" priority="2760">
      <formula>IF(AD43=1,1,0)</formula>
    </cfRule>
  </conditionalFormatting>
  <conditionalFormatting sqref="AN49 AN43">
    <cfRule type="expression" dxfId="595" priority="2759">
      <formula>IF(AD43=1,1,0)</formula>
    </cfRule>
  </conditionalFormatting>
  <conditionalFormatting sqref="AN49 AN43">
    <cfRule type="expression" dxfId="594" priority="2758">
      <formula>IF(AD43=1,1,0)</formula>
    </cfRule>
  </conditionalFormatting>
  <conditionalFormatting sqref="AN48">
    <cfRule type="expression" dxfId="593" priority="2757">
      <formula>IF(AD48=1,1,0)</formula>
    </cfRule>
  </conditionalFormatting>
  <conditionalFormatting sqref="AN49 AN43">
    <cfRule type="expression" dxfId="592" priority="2756">
      <formula>IF(AD43=1,1,0)</formula>
    </cfRule>
  </conditionalFormatting>
  <conditionalFormatting sqref="AN50">
    <cfRule type="expression" dxfId="591" priority="2755">
      <formula>IF(AD50=1,1,0)</formula>
    </cfRule>
  </conditionalFormatting>
  <conditionalFormatting sqref="AN43 AN48:AN52 AN35:AN39">
    <cfRule type="expression" dxfId="590" priority="2753">
      <formula>IF(AD35=1,1,0)</formula>
    </cfRule>
  </conditionalFormatting>
  <conditionalFormatting sqref="AN43 AN48:AN52 AN35:AN39">
    <cfRule type="expression" dxfId="589" priority="2752">
      <formula>IF(AD35=1,1,0)</formula>
    </cfRule>
  </conditionalFormatting>
  <conditionalFormatting sqref="AN43 AN48:AN52 AN35:AN39">
    <cfRule type="expression" dxfId="588" priority="2751">
      <formula>IF(AD35=1,1,0)</formula>
    </cfRule>
  </conditionalFormatting>
  <conditionalFormatting sqref="AN43 AN48:AN52 AN35:AN39">
    <cfRule type="expression" dxfId="587" priority="2750">
      <formula>IF(AD35=1,1,0)</formula>
    </cfRule>
  </conditionalFormatting>
  <conditionalFormatting sqref="AN43 AN48:AN52 AN35:AN39">
    <cfRule type="expression" dxfId="586" priority="2749">
      <formula>IF(AD35=1,1,0)</formula>
    </cfRule>
  </conditionalFormatting>
  <conditionalFormatting sqref="AN43 AN48:AN52 AN35:AN39">
    <cfRule type="expression" dxfId="585" priority="2748">
      <formula>IF(AD35=1,1,0)</formula>
    </cfRule>
  </conditionalFormatting>
  <conditionalFormatting sqref="AN37 AN40:AN46 AN48:AN51">
    <cfRule type="expression" dxfId="584" priority="2747">
      <formula>IF(AD37=1,1,0)</formula>
    </cfRule>
  </conditionalFormatting>
  <conditionalFormatting sqref="AN43 AN48:AN52 AN35:AN39">
    <cfRule type="expression" dxfId="583" priority="2746">
      <formula>IF(AD35=1,1,0)</formula>
    </cfRule>
  </conditionalFormatting>
  <conditionalFormatting sqref="AN43 AN48:AN52 AN35:AN39">
    <cfRule type="expression" dxfId="582" priority="2745">
      <formula>IF(AD35=1,1,0)</formula>
    </cfRule>
  </conditionalFormatting>
  <conditionalFormatting sqref="AN37 AN40:AN46 AN48:AN51">
    <cfRule type="expression" dxfId="581" priority="2743">
      <formula>IF(AD37=1,1,0)</formula>
    </cfRule>
  </conditionalFormatting>
  <conditionalFormatting sqref="AN37 AN40:AN46 AN48:AN51">
    <cfRule type="expression" dxfId="580" priority="2742">
      <formula>IF(AD37=1,1,0)</formula>
    </cfRule>
  </conditionalFormatting>
  <conditionalFormatting sqref="AN37 AN40:AN46 AN48:AN51">
    <cfRule type="expression" dxfId="579" priority="2741">
      <formula>IF(AD37=1,1,0)</formula>
    </cfRule>
  </conditionalFormatting>
  <conditionalFormatting sqref="AN37 AN40:AN46 AN48:AN51">
    <cfRule type="expression" dxfId="578" priority="2740">
      <formula>IF(AD37=1,1,0)</formula>
    </cfRule>
  </conditionalFormatting>
  <conditionalFormatting sqref="AN37 AN40:AN46 AN48:AN51">
    <cfRule type="expression" dxfId="577" priority="2739">
      <formula>IF(AD37=1,1,0)</formula>
    </cfRule>
  </conditionalFormatting>
  <conditionalFormatting sqref="AN40:AN47 AN49:AN52 AN35:AN37">
    <cfRule type="expression" dxfId="576" priority="2738">
      <formula>IF(AD35=1,1,0)</formula>
    </cfRule>
  </conditionalFormatting>
  <conditionalFormatting sqref="AN43 AN48:AN52 AN35:AN39">
    <cfRule type="expression" dxfId="575" priority="2737">
      <formula>IF(AD35=1,1,0)</formula>
    </cfRule>
  </conditionalFormatting>
  <conditionalFormatting sqref="AN49 AN43">
    <cfRule type="expression" dxfId="574" priority="2736">
      <formula>IF(AD43=1,1,0)</formula>
    </cfRule>
  </conditionalFormatting>
  <conditionalFormatting sqref="AN37 AN40:AN46 AN48:AN51">
    <cfRule type="expression" dxfId="573" priority="2735">
      <formula>IF(AD37=1,1,0)</formula>
    </cfRule>
  </conditionalFormatting>
  <conditionalFormatting sqref="AN49 AN43">
    <cfRule type="expression" dxfId="572" priority="2734">
      <formula>IF(AD43=1,1,0)</formula>
    </cfRule>
  </conditionalFormatting>
  <conditionalFormatting sqref="AN43 AN48:AN52 AN35:AN39">
    <cfRule type="expression" dxfId="571" priority="2733">
      <formula>IF(AD35=1,1,0)</formula>
    </cfRule>
  </conditionalFormatting>
  <conditionalFormatting sqref="AN43 AN48:AN52 AN35:AN39">
    <cfRule type="expression" dxfId="570" priority="2732">
      <formula>IF(AD35=1,1,0)</formula>
    </cfRule>
  </conditionalFormatting>
  <conditionalFormatting sqref="AN49 AN43">
    <cfRule type="expression" dxfId="569" priority="2731">
      <formula>IF(AD43=1,1,0)</formula>
    </cfRule>
  </conditionalFormatting>
  <conditionalFormatting sqref="AN37 AN40:AN46 AN48:AN51">
    <cfRule type="expression" dxfId="568" priority="2729">
      <formula>IF(AD37=1,1,0)</formula>
    </cfRule>
  </conditionalFormatting>
  <conditionalFormatting sqref="AN37 AN40:AN46 AN48:AN51">
    <cfRule type="expression" dxfId="567" priority="2728">
      <formula>IF(AD37=1,1,0)</formula>
    </cfRule>
  </conditionalFormatting>
  <conditionalFormatting sqref="AN37 AN40:AN46 AN48:AN51">
    <cfRule type="expression" dxfId="566" priority="2727">
      <formula>IF(AD37=1,1,0)</formula>
    </cfRule>
  </conditionalFormatting>
  <conditionalFormatting sqref="AN37 AN40:AN46 AN48:AN51">
    <cfRule type="expression" dxfId="565" priority="2726">
      <formula>IF(AD37=1,1,0)</formula>
    </cfRule>
  </conditionalFormatting>
  <conditionalFormatting sqref="AN37 AN40:AN46 AN48:AN51">
    <cfRule type="expression" dxfId="564" priority="2725">
      <formula>IF(AD37=1,1,0)</formula>
    </cfRule>
  </conditionalFormatting>
  <conditionalFormatting sqref="AN43 AN48:AN52 AN35:AN39">
    <cfRule type="expression" dxfId="563" priority="2724">
      <formula>IF(AD35=1,1,0)</formula>
    </cfRule>
  </conditionalFormatting>
  <conditionalFormatting sqref="AN37 AN40:AN46 AN48:AN51">
    <cfRule type="expression" dxfId="562" priority="2723">
      <formula>IF(AD37=1,1,0)</formula>
    </cfRule>
  </conditionalFormatting>
  <conditionalFormatting sqref="AN40:AN47 AN49:AN52 AN35:AN37">
    <cfRule type="expression" dxfId="561" priority="2722">
      <formula>IF(AD35=1,1,0)</formula>
    </cfRule>
  </conditionalFormatting>
  <conditionalFormatting sqref="AN43 AN48:AN52 AN35:AN39">
    <cfRule type="expression" dxfId="560" priority="2721">
      <formula>IF(AD35=1,1,0)</formula>
    </cfRule>
  </conditionalFormatting>
  <conditionalFormatting sqref="AN43 AN48:AN52 AN35:AN39">
    <cfRule type="expression" dxfId="559" priority="2719">
      <formula>IF(AD35=1,1,0)</formula>
    </cfRule>
  </conditionalFormatting>
  <conditionalFormatting sqref="AN43 AN48:AN52 AN35:AN39">
    <cfRule type="expression" dxfId="558" priority="2718">
      <formula>IF(AD35=1,1,0)</formula>
    </cfRule>
  </conditionalFormatting>
  <conditionalFormatting sqref="AN43 AN48:AN52 AN35:AN39">
    <cfRule type="expression" dxfId="557" priority="2717">
      <formula>IF(AD35=1,1,0)</formula>
    </cfRule>
  </conditionalFormatting>
  <conditionalFormatting sqref="AN43 AN48:AN52 AN35:AN39">
    <cfRule type="expression" dxfId="556" priority="2716">
      <formula>IF(AD35=1,1,0)</formula>
    </cfRule>
  </conditionalFormatting>
  <conditionalFormatting sqref="AN43 AN48:AN52 AN35:AN39">
    <cfRule type="expression" dxfId="555" priority="2715">
      <formula>IF(AD35=1,1,0)</formula>
    </cfRule>
  </conditionalFormatting>
  <conditionalFormatting sqref="AN37 AN40:AN46 AN48:AN51">
    <cfRule type="expression" dxfId="554" priority="2714">
      <formula>IF(AD37=1,1,0)</formula>
    </cfRule>
  </conditionalFormatting>
  <conditionalFormatting sqref="AN43 AN48:AN52 AN35:AN39">
    <cfRule type="expression" dxfId="553" priority="2713">
      <formula>IF(AD35=1,1,0)</formula>
    </cfRule>
  </conditionalFormatting>
  <conditionalFormatting sqref="AN37 AN40:AN46 AN48:AN51">
    <cfRule type="expression" dxfId="552" priority="2712">
      <formula>IF(AD37=1,1,0)</formula>
    </cfRule>
  </conditionalFormatting>
  <conditionalFormatting sqref="AN40:AN47 AN49:AN52 AN35:AN37">
    <cfRule type="expression" dxfId="551" priority="2710">
      <formula>IF(AD35=1,1,0)</formula>
    </cfRule>
  </conditionalFormatting>
  <conditionalFormatting sqref="AN40:AN47 AN49:AN52 AN35:AN37">
    <cfRule type="expression" dxfId="550" priority="2709">
      <formula>IF(AD35=1,1,0)</formula>
    </cfRule>
  </conditionalFormatting>
  <conditionalFormatting sqref="AN40:AN47 AN49:AN52 AN35:AN37">
    <cfRule type="expression" dxfId="549" priority="2708">
      <formula>IF(AD35=1,1,0)</formula>
    </cfRule>
  </conditionalFormatting>
  <conditionalFormatting sqref="AN40:AN47 AN49:AN52 AN35:AN37">
    <cfRule type="expression" dxfId="548" priority="2707">
      <formula>IF(AD35=1,1,0)</formula>
    </cfRule>
  </conditionalFormatting>
  <conditionalFormatting sqref="AN40:AN47 AN49:AN52 AN35:AN37">
    <cfRule type="expression" dxfId="547" priority="2706">
      <formula>IF(AD35=1,1,0)</formula>
    </cfRule>
  </conditionalFormatting>
  <conditionalFormatting sqref="AN49 AN43">
    <cfRule type="expression" dxfId="546" priority="2705">
      <formula>IF(AD43=1,1,0)</formula>
    </cfRule>
  </conditionalFormatting>
  <conditionalFormatting sqref="AN49 AN43">
    <cfRule type="expression" dxfId="545" priority="2704">
      <formula>IF(AD43=1,1,0)</formula>
    </cfRule>
  </conditionalFormatting>
  <conditionalFormatting sqref="AN50">
    <cfRule type="expression" dxfId="544" priority="2703">
      <formula>IF(AD50=1,1,0)</formula>
    </cfRule>
  </conditionalFormatting>
  <conditionalFormatting sqref="AN49 AN43">
    <cfRule type="expression" dxfId="543" priority="2702">
      <formula>IF(AD43=1,1,0)</formula>
    </cfRule>
  </conditionalFormatting>
  <conditionalFormatting sqref="AN50">
    <cfRule type="expression" dxfId="542" priority="2701">
      <formula>IF(AD50=1,1,0)</formula>
    </cfRule>
  </conditionalFormatting>
  <conditionalFormatting sqref="AN49 AN43">
    <cfRule type="expression" dxfId="541" priority="2700">
      <formula>IF(AD43=1,1,0)</formula>
    </cfRule>
  </conditionalFormatting>
  <conditionalFormatting sqref="AN50">
    <cfRule type="expression" dxfId="540" priority="2698">
      <formula>IF(AD50=1,1,0)</formula>
    </cfRule>
  </conditionalFormatting>
  <conditionalFormatting sqref="AN50">
    <cfRule type="expression" dxfId="539" priority="2697">
      <formula>IF(AD50=1,1,0)</formula>
    </cfRule>
  </conditionalFormatting>
  <conditionalFormatting sqref="AN50">
    <cfRule type="expression" dxfId="538" priority="2696">
      <formula>IF(AD50=1,1,0)</formula>
    </cfRule>
  </conditionalFormatting>
  <conditionalFormatting sqref="AN50">
    <cfRule type="expression" dxfId="537" priority="2695">
      <formula>IF(AD50=1,1,0)</formula>
    </cfRule>
  </conditionalFormatting>
  <conditionalFormatting sqref="AN50">
    <cfRule type="expression" dxfId="536" priority="2694">
      <formula>IF(AD50=1,1,0)</formula>
    </cfRule>
  </conditionalFormatting>
  <conditionalFormatting sqref="AN49 AN43">
    <cfRule type="expression" dxfId="535" priority="2693">
      <formula>IF(AD43=1,1,0)</formula>
    </cfRule>
  </conditionalFormatting>
  <conditionalFormatting sqref="AN50">
    <cfRule type="expression" dxfId="534" priority="2692">
      <formula>IF(AD50=1,1,0)</formula>
    </cfRule>
  </conditionalFormatting>
  <conditionalFormatting sqref="AN49 AN43">
    <cfRule type="expression" dxfId="533" priority="2691">
      <formula>IF(AD43=1,1,0)</formula>
    </cfRule>
  </conditionalFormatting>
  <conditionalFormatting sqref="AN49 AN43">
    <cfRule type="expression" dxfId="532" priority="2690">
      <formula>IF(AD43=1,1,0)</formula>
    </cfRule>
  </conditionalFormatting>
  <conditionalFormatting sqref="AN49 AN43">
    <cfRule type="expression" dxfId="531" priority="2689">
      <formula>IF(AD43=1,1,0)</formula>
    </cfRule>
  </conditionalFormatting>
  <conditionalFormatting sqref="AN49 AN43">
    <cfRule type="expression" dxfId="530" priority="2687">
      <formula>IF(AD43=1,1,0)</formula>
    </cfRule>
  </conditionalFormatting>
  <conditionalFormatting sqref="AN49 AN43">
    <cfRule type="expression" dxfId="529" priority="2686">
      <formula>IF(AD43=1,1,0)</formula>
    </cfRule>
  </conditionalFormatting>
  <conditionalFormatting sqref="AN49 AN43">
    <cfRule type="expression" dxfId="528" priority="2685">
      <formula>IF(AD43=1,1,0)</formula>
    </cfRule>
  </conditionalFormatting>
  <conditionalFormatting sqref="AN49 AN43">
    <cfRule type="expression" dxfId="527" priority="2684">
      <formula>IF(AD43=1,1,0)</formula>
    </cfRule>
  </conditionalFormatting>
  <conditionalFormatting sqref="AN49 AN43">
    <cfRule type="expression" dxfId="526" priority="2683">
      <formula>IF(AD43=1,1,0)</formula>
    </cfRule>
  </conditionalFormatting>
  <conditionalFormatting sqref="AN49 AN43">
    <cfRule type="expression" dxfId="525" priority="2682">
      <formula>IF(AD43=1,1,0)</formula>
    </cfRule>
  </conditionalFormatting>
  <conditionalFormatting sqref="AN50">
    <cfRule type="expression" dxfId="524" priority="2681">
      <formula>IF(AD50=1,1,0)</formula>
    </cfRule>
  </conditionalFormatting>
  <conditionalFormatting sqref="AN50">
    <cfRule type="expression" dxfId="523" priority="2680">
      <formula>IF(AD50=1,1,0)</formula>
    </cfRule>
  </conditionalFormatting>
  <conditionalFormatting sqref="AN49 AN43">
    <cfRule type="expression" dxfId="522" priority="2678">
      <formula>IF(AD43=1,1,0)</formula>
    </cfRule>
  </conditionalFormatting>
  <conditionalFormatting sqref="AN49 AN43">
    <cfRule type="expression" dxfId="521" priority="2677">
      <formula>IF(AD43=1,1,0)</formula>
    </cfRule>
  </conditionalFormatting>
  <conditionalFormatting sqref="AN49 AN43">
    <cfRule type="expression" dxfId="520" priority="2676">
      <formula>IF(AD43=1,1,0)</formula>
    </cfRule>
  </conditionalFormatting>
  <conditionalFormatting sqref="AN49 AN43">
    <cfRule type="expression" dxfId="519" priority="2675">
      <formula>IF(AD43=1,1,0)</formula>
    </cfRule>
  </conditionalFormatting>
  <conditionalFormatting sqref="AN49 AN43">
    <cfRule type="expression" dxfId="518" priority="2674">
      <formula>IF(AD43=1,1,0)</formula>
    </cfRule>
  </conditionalFormatting>
  <conditionalFormatting sqref="AN49 AN43">
    <cfRule type="expression" dxfId="517" priority="2673">
      <formula>IF(AD43=1,1,0)</formula>
    </cfRule>
  </conditionalFormatting>
  <conditionalFormatting sqref="AN50">
    <cfRule type="expression" dxfId="516" priority="2672">
      <formula>IF(AD50=1,1,0)</formula>
    </cfRule>
  </conditionalFormatting>
  <conditionalFormatting sqref="AN48:AN52 AN35:AN46">
    <cfRule type="expression" dxfId="515" priority="2615">
      <formula>IF(AD35=1,1,0)</formula>
    </cfRule>
  </conditionalFormatting>
  <conditionalFormatting sqref="AN48 AN50 AN38:AN39">
    <cfRule type="expression" dxfId="514" priority="2613">
      <formula>IF(AD38=1,1,0)</formula>
    </cfRule>
  </conditionalFormatting>
  <conditionalFormatting sqref="AN38:AN39">
    <cfRule type="expression" dxfId="513" priority="2612">
      <formula>IF(AD38=1,1,0)</formula>
    </cfRule>
  </conditionalFormatting>
  <conditionalFormatting sqref="AN43 AN48:AN50">
    <cfRule type="expression" dxfId="512" priority="2611">
      <formula>IF(AD43=1,1,0)</formula>
    </cfRule>
  </conditionalFormatting>
  <conditionalFormatting sqref="AN38:AN39">
    <cfRule type="expression" dxfId="511" priority="2607">
      <formula>IF(AD38=1,1,0)</formula>
    </cfRule>
  </conditionalFormatting>
  <conditionalFormatting sqref="AN48">
    <cfRule type="expression" dxfId="510" priority="2598">
      <formula>IF(AD48=1,1,0)</formula>
    </cfRule>
  </conditionalFormatting>
  <conditionalFormatting sqref="AN38:AN39">
    <cfRule type="expression" dxfId="509" priority="2597">
      <formula>IF(AD38=1,1,0)</formula>
    </cfRule>
  </conditionalFormatting>
  <conditionalFormatting sqref="AN38:AN39">
    <cfRule type="expression" dxfId="508" priority="2581">
      <formula>IF(AD38=1,1,0)</formula>
    </cfRule>
  </conditionalFormatting>
  <conditionalFormatting sqref="AN38:AN39">
    <cfRule type="expression" dxfId="507" priority="2580">
      <formula>IF(AD38=1,1,0)</formula>
    </cfRule>
  </conditionalFormatting>
  <conditionalFormatting sqref="AN38:AN39">
    <cfRule type="expression" dxfId="506" priority="2579">
      <formula>IF(AD38=1,1,0)</formula>
    </cfRule>
  </conditionalFormatting>
  <conditionalFormatting sqref="AN38:AN39">
    <cfRule type="expression" dxfId="505" priority="2578">
      <formula>IF(AD38=1,1,0)</formula>
    </cfRule>
  </conditionalFormatting>
  <conditionalFormatting sqref="AN38:AN39">
    <cfRule type="expression" dxfId="504" priority="2577">
      <formula>IF(AD38=1,1,0)</formula>
    </cfRule>
  </conditionalFormatting>
  <conditionalFormatting sqref="AN83 AN40:AN42 AN71 AN77 AN44:AN47 AN50 AN55">
    <cfRule type="expression" dxfId="503" priority="2576">
      <formula>IF(AD40=1,1,0)</formula>
    </cfRule>
  </conditionalFormatting>
  <conditionalFormatting sqref="AN49 AN40:AN47 AN51:AN52 AN35:AN37">
    <cfRule type="expression" dxfId="502" priority="2575">
      <formula>IF(AD35=1,1,0)</formula>
    </cfRule>
  </conditionalFormatting>
  <conditionalFormatting sqref="AN35:AN54">
    <cfRule type="expression" dxfId="501" priority="2574">
      <formula>IF(AD35=1,1,0)</formula>
    </cfRule>
  </conditionalFormatting>
  <conditionalFormatting sqref="AN37 AN44:AN46 AN48">
    <cfRule type="expression" dxfId="500" priority="2573">
      <formula>IF(AD37=1,1,0)</formula>
    </cfRule>
  </conditionalFormatting>
  <conditionalFormatting sqref="AN37 AN40:AN46 AN48:AN51">
    <cfRule type="expression" dxfId="499" priority="2572">
      <formula>IF(AD37=1,1,0)</formula>
    </cfRule>
  </conditionalFormatting>
  <conditionalFormatting sqref="AN40:AN42 AN44:AN47 AN53:AN54">
    <cfRule type="expression" dxfId="498" priority="2571">
      <formula>IF(AD40=1,1,0)</formula>
    </cfRule>
  </conditionalFormatting>
  <conditionalFormatting sqref="AN40:AN47 AN49:AN52 AN35:AN37">
    <cfRule type="expression" dxfId="497" priority="2570">
      <formula>IF(AD35=1,1,0)</formula>
    </cfRule>
  </conditionalFormatting>
  <conditionalFormatting sqref="AN38:AN39">
    <cfRule type="expression" dxfId="496" priority="2569">
      <formula>IF(AD38=1,1,0)</formula>
    </cfRule>
  </conditionalFormatting>
  <conditionalFormatting sqref="AN48">
    <cfRule type="expression" dxfId="495" priority="2568">
      <formula>IF(AD48=1,1,0)</formula>
    </cfRule>
  </conditionalFormatting>
  <conditionalFormatting sqref="AN43 AN49:AN50">
    <cfRule type="expression" dxfId="494" priority="2567">
      <formula>IF(AD43=1,1,0)</formula>
    </cfRule>
  </conditionalFormatting>
  <conditionalFormatting sqref="AN48:AN52 AN35:AN46">
    <cfRule type="expression" dxfId="493" priority="2566">
      <formula>IF(AD35=1,1,0)</formula>
    </cfRule>
  </conditionalFormatting>
  <conditionalFormatting sqref="AN50">
    <cfRule type="expression" dxfId="492" priority="2565">
      <formula>IF(AD50=1,1,0)</formula>
    </cfRule>
  </conditionalFormatting>
  <conditionalFormatting sqref="AN50">
    <cfRule type="expression" dxfId="491" priority="2564">
      <formula>IF(AD50=1,1,0)</formula>
    </cfRule>
  </conditionalFormatting>
  <conditionalFormatting sqref="AN49 AN40:AN47 AN51:AN54 AN35:AN37">
    <cfRule type="expression" dxfId="490" priority="2563">
      <formula>IF(AD35=1,1,0)</formula>
    </cfRule>
  </conditionalFormatting>
  <conditionalFormatting sqref="AN35:AN54">
    <cfRule type="expression" dxfId="489" priority="2562">
      <formula>IF(AD35=1,1,0)</formula>
    </cfRule>
  </conditionalFormatting>
  <conditionalFormatting sqref="AN43 AN48:AN52 AN35:AN39">
    <cfRule type="expression" dxfId="488" priority="2556">
      <formula>IF(AD35=1,1,0)</formula>
    </cfRule>
  </conditionalFormatting>
  <conditionalFormatting sqref="AN43 AN48:AN52 AN35:AN39">
    <cfRule type="expression" dxfId="487" priority="2555">
      <formula>IF(AD35=1,1,0)</formula>
    </cfRule>
  </conditionalFormatting>
  <conditionalFormatting sqref="AN43 AN48:AN52 AN35:AN39">
    <cfRule type="expression" dxfId="486" priority="2554">
      <formula>IF(AD35=1,1,0)</formula>
    </cfRule>
  </conditionalFormatting>
  <conditionalFormatting sqref="AN43 AN48:AN52 AN35:AN39">
    <cfRule type="expression" dxfId="485" priority="2553">
      <formula>IF(AD35=1,1,0)</formula>
    </cfRule>
  </conditionalFormatting>
  <conditionalFormatting sqref="AN43 AN48:AN52 AN35:AN39">
    <cfRule type="expression" dxfId="484" priority="2552">
      <formula>IF(AD35=1,1,0)</formula>
    </cfRule>
  </conditionalFormatting>
  <conditionalFormatting sqref="AN37 AN40:AN46 AN48:AN51">
    <cfRule type="expression" dxfId="483" priority="2526">
      <formula>IF(AD37=1,1,0)</formula>
    </cfRule>
  </conditionalFormatting>
  <conditionalFormatting sqref="AN50">
    <cfRule type="expression" dxfId="482" priority="2525">
      <formula>IF(AD50=1,1,0)</formula>
    </cfRule>
  </conditionalFormatting>
  <conditionalFormatting sqref="AN43 AN48:AN52 AN35:AN39">
    <cfRule type="expression" dxfId="481" priority="2524">
      <formula>IF(AD35=1,1,0)</formula>
    </cfRule>
  </conditionalFormatting>
  <conditionalFormatting sqref="AN43 AN49:AN50">
    <cfRule type="expression" dxfId="480" priority="2523">
      <formula>IF(AD43=1,1,0)</formula>
    </cfRule>
  </conditionalFormatting>
  <conditionalFormatting sqref="AN37 AN40:AN46 AN48:AN51">
    <cfRule type="expression" dxfId="479" priority="2522">
      <formula>IF(AD37=1,1,0)</formula>
    </cfRule>
  </conditionalFormatting>
  <conditionalFormatting sqref="AN40:AN47 AN49:AN52 AN35:AN37">
    <cfRule type="expression" dxfId="478" priority="2520">
      <formula>IF(AD35=1,1,0)</formula>
    </cfRule>
  </conditionalFormatting>
  <conditionalFormatting sqref="AN40:AN47 AN49:AN52 AN35:AN37">
    <cfRule type="expression" dxfId="477" priority="2519">
      <formula>IF(AD35=1,1,0)</formula>
    </cfRule>
  </conditionalFormatting>
  <conditionalFormatting sqref="AN40:AN47 AN49:AN52 AN35:AN37">
    <cfRule type="expression" dxfId="476" priority="2518">
      <formula>IF(AD35=1,1,0)</formula>
    </cfRule>
  </conditionalFormatting>
  <conditionalFormatting sqref="AN40:AN47 AN49:AN52 AN35:AN37">
    <cfRule type="expression" dxfId="475" priority="2517">
      <formula>IF(AD35=1,1,0)</formula>
    </cfRule>
  </conditionalFormatting>
  <conditionalFormatting sqref="AN40:AN47 AN49:AN52 AN35:AN37">
    <cfRule type="expression" dxfId="474" priority="2516">
      <formula>IF(AD35=1,1,0)</formula>
    </cfRule>
  </conditionalFormatting>
  <conditionalFormatting sqref="AN37 AN40:AN46 AN48:AN51">
    <cfRule type="expression" dxfId="473" priority="2509">
      <formula>IF(AD37=1,1,0)</formula>
    </cfRule>
  </conditionalFormatting>
  <conditionalFormatting sqref="AN40:AN47 AN49:AN52 AN35:AN37">
    <cfRule type="expression" dxfId="472" priority="2508">
      <formula>IF(AD35=1,1,0)</formula>
    </cfRule>
  </conditionalFormatting>
  <conditionalFormatting sqref="AN49 AN40:AN47 AN51:AN52 AN35:AN37">
    <cfRule type="expression" dxfId="471" priority="2507">
      <formula>IF(AD35=1,1,0)</formula>
    </cfRule>
  </conditionalFormatting>
  <conditionalFormatting sqref="AN37 AN40:AN46 AN48:AN51">
    <cfRule type="expression" dxfId="470" priority="2506">
      <formula>IF(AD37=1,1,0)</formula>
    </cfRule>
  </conditionalFormatting>
  <conditionalFormatting sqref="AN37 AN40:AN46 AN48:AN51">
    <cfRule type="expression" dxfId="469" priority="2504">
      <formula>IF(AD37=1,1,0)</formula>
    </cfRule>
  </conditionalFormatting>
  <conditionalFormatting sqref="AN37 AN40:AN46 AN48:AN51">
    <cfRule type="expression" dxfId="468" priority="2503">
      <formula>IF(AD37=1,1,0)</formula>
    </cfRule>
  </conditionalFormatting>
  <conditionalFormatting sqref="AN37 AN40:AN46 AN48:AN51">
    <cfRule type="expression" dxfId="467" priority="2502">
      <formula>IF(AD37=1,1,0)</formula>
    </cfRule>
  </conditionalFormatting>
  <conditionalFormatting sqref="AN37 AN40:AN46 AN48:AN51">
    <cfRule type="expression" dxfId="466" priority="2501">
      <formula>IF(AD37=1,1,0)</formula>
    </cfRule>
  </conditionalFormatting>
  <conditionalFormatting sqref="AN37 AN40:AN46 AN48:AN51">
    <cfRule type="expression" dxfId="465" priority="2500">
      <formula>IF(AD37=1,1,0)</formula>
    </cfRule>
  </conditionalFormatting>
  <conditionalFormatting sqref="AN40:AN47 AN49:AN52 AN35:AN37">
    <cfRule type="expression" dxfId="464" priority="2499">
      <formula>IF(AD35=1,1,0)</formula>
    </cfRule>
  </conditionalFormatting>
  <conditionalFormatting sqref="AN37 AN40:AN46 AN48:AN51">
    <cfRule type="expression" dxfId="463" priority="2498">
      <formula>IF(AD37=1,1,0)</formula>
    </cfRule>
  </conditionalFormatting>
  <conditionalFormatting sqref="AN40:AN47 AN49:AN52 AN35:AN37">
    <cfRule type="expression" dxfId="462" priority="2497">
      <formula>IF(AD35=1,1,0)</formula>
    </cfRule>
  </conditionalFormatting>
  <conditionalFormatting sqref="AN49 AN40:AN47 AN51:AN52 AN35:AN37">
    <cfRule type="expression" dxfId="461" priority="2495">
      <formula>IF(AD35=1,1,0)</formula>
    </cfRule>
  </conditionalFormatting>
  <conditionalFormatting sqref="AN49 AN40:AN47 AN51:AN52 AN35:AN37">
    <cfRule type="expression" dxfId="460" priority="2494">
      <formula>IF(AD35=1,1,0)</formula>
    </cfRule>
  </conditionalFormatting>
  <conditionalFormatting sqref="AN49 AN40:AN47 AN51:AN52 AN35:AN37">
    <cfRule type="expression" dxfId="459" priority="2493">
      <formula>IF(AD35=1,1,0)</formula>
    </cfRule>
  </conditionalFormatting>
  <conditionalFormatting sqref="AN49 AN40:AN47 AN51:AN52 AN35:AN37">
    <cfRule type="expression" dxfId="458" priority="2492">
      <formula>IF(AD35=1,1,0)</formula>
    </cfRule>
  </conditionalFormatting>
  <conditionalFormatting sqref="AN49 AN40:AN47 AN51:AN52 AN35:AN37">
    <cfRule type="expression" dxfId="457" priority="2491">
      <formula>IF(AD35=1,1,0)</formula>
    </cfRule>
  </conditionalFormatting>
  <conditionalFormatting sqref="AN40:AN42 AN44:AN47 AN53:AN54">
    <cfRule type="expression" dxfId="456" priority="2490">
      <formula>IF(AD40=1,1,0)</formula>
    </cfRule>
  </conditionalFormatting>
  <conditionalFormatting sqref="AN40:AN47 AN49:AN52 AN35:AN37">
    <cfRule type="expression" dxfId="455" priority="2489">
      <formula>IF(AD35=1,1,0)</formula>
    </cfRule>
  </conditionalFormatting>
  <conditionalFormatting sqref="AN43 AN48:AN52 AN35:AN39">
    <cfRule type="expression" dxfId="454" priority="2488">
      <formula>IF(AD35=1,1,0)</formula>
    </cfRule>
  </conditionalFormatting>
  <conditionalFormatting sqref="AN49 AN40:AN47 AN51:AN52 AN35:AN37">
    <cfRule type="expression" dxfId="453" priority="2487">
      <formula>IF(AD35=1,1,0)</formula>
    </cfRule>
  </conditionalFormatting>
  <conditionalFormatting sqref="AN43 AN48:AN52 AN35:AN39">
    <cfRule type="expression" dxfId="452" priority="2486">
      <formula>IF(AD35=1,1,0)</formula>
    </cfRule>
  </conditionalFormatting>
  <conditionalFormatting sqref="AN37 AN40:AN46 AN48:AN51">
    <cfRule type="expression" dxfId="451" priority="2484">
      <formula>IF(AD37=1,1,0)</formula>
    </cfRule>
  </conditionalFormatting>
  <conditionalFormatting sqref="AN37 AN40:AN46 AN48:AN51">
    <cfRule type="expression" dxfId="450" priority="2483">
      <formula>IF(AD37=1,1,0)</formula>
    </cfRule>
  </conditionalFormatting>
  <conditionalFormatting sqref="AN37 AN40:AN46 AN48:AN51">
    <cfRule type="expression" dxfId="449" priority="2482">
      <formula>IF(AD37=1,1,0)</formula>
    </cfRule>
  </conditionalFormatting>
  <conditionalFormatting sqref="AN37 AN40:AN46 AN48:AN51">
    <cfRule type="expression" dxfId="448" priority="2481">
      <formula>IF(AD37=1,1,0)</formula>
    </cfRule>
  </conditionalFormatting>
  <conditionalFormatting sqref="AN37 AN40:AN46 AN48:AN51">
    <cfRule type="expression" dxfId="447" priority="2480">
      <formula>IF(AD37=1,1,0)</formula>
    </cfRule>
  </conditionalFormatting>
  <conditionalFormatting sqref="AN40:AN47 AN49:AN52 AN35:AN37">
    <cfRule type="expression" dxfId="446" priority="2479">
      <formula>IF(AD35=1,1,0)</formula>
    </cfRule>
  </conditionalFormatting>
  <conditionalFormatting sqref="AN37 AN40:AN46 AN48:AN51">
    <cfRule type="expression" dxfId="445" priority="2478">
      <formula>IF(AD37=1,1,0)</formula>
    </cfRule>
  </conditionalFormatting>
  <conditionalFormatting sqref="AN40:AN47 AN49:AN52 AN35:AN37">
    <cfRule type="expression" dxfId="444" priority="2477">
      <formula>IF(AD35=1,1,0)</formula>
    </cfRule>
  </conditionalFormatting>
  <conditionalFormatting sqref="AN43 AN48:AN52 AN35:AN39">
    <cfRule type="expression" dxfId="443" priority="2476">
      <formula>IF(AD35=1,1,0)</formula>
    </cfRule>
  </conditionalFormatting>
  <conditionalFormatting sqref="AN49 AN40:AN47 AN51:AN52 AN35:AN37">
    <cfRule type="expression" dxfId="442" priority="2474">
      <formula>IF(AD35=1,1,0)</formula>
    </cfRule>
  </conditionalFormatting>
  <conditionalFormatting sqref="AN49 AN40:AN47 AN51:AN52 AN35:AN37">
    <cfRule type="expression" dxfId="441" priority="2473">
      <formula>IF(AD35=1,1,0)</formula>
    </cfRule>
  </conditionalFormatting>
  <conditionalFormatting sqref="AN49 AN40:AN47 AN51:AN52 AN35:AN37">
    <cfRule type="expression" dxfId="440" priority="2472">
      <formula>IF(AD35=1,1,0)</formula>
    </cfRule>
  </conditionalFormatting>
  <conditionalFormatting sqref="AN49 AN40:AN47 AN51:AN52 AN35:AN37">
    <cfRule type="expression" dxfId="439" priority="2471">
      <formula>IF(AD35=1,1,0)</formula>
    </cfRule>
  </conditionalFormatting>
  <conditionalFormatting sqref="AN49 AN40:AN47 AN51:AN52 AN35:AN37">
    <cfRule type="expression" dxfId="438" priority="2470">
      <formula>IF(AD35=1,1,0)</formula>
    </cfRule>
  </conditionalFormatting>
  <conditionalFormatting sqref="AN40:AN47 AN49:AN52 AN35:AN37">
    <cfRule type="expression" dxfId="437" priority="2469">
      <formula>IF(AD35=1,1,0)</formula>
    </cfRule>
  </conditionalFormatting>
  <conditionalFormatting sqref="AN49 AN40:AN47 AN51:AN52 AN35:AN37">
    <cfRule type="expression" dxfId="436" priority="2468">
      <formula>IF(AD35=1,1,0)</formula>
    </cfRule>
  </conditionalFormatting>
  <conditionalFormatting sqref="AN40:AN42 AN44:AN47 AN53:AN54">
    <cfRule type="expression" dxfId="435" priority="2467">
      <formula>IF(AD40=1,1,0)</formula>
    </cfRule>
  </conditionalFormatting>
  <conditionalFormatting sqref="AN40:AN47 AN49:AN52 AN35:AN37">
    <cfRule type="expression" dxfId="434" priority="2466">
      <formula>IF(AD35=1,1,0)</formula>
    </cfRule>
  </conditionalFormatting>
  <conditionalFormatting sqref="AN40:AN47 AN49:AN52 AN35:AN37">
    <cfRule type="expression" dxfId="433" priority="2464">
      <formula>IF(AD35=1,1,0)</formula>
    </cfRule>
  </conditionalFormatting>
  <conditionalFormatting sqref="AN40:AN47 AN49:AN52 AN35:AN37">
    <cfRule type="expression" dxfId="432" priority="2463">
      <formula>IF(AD35=1,1,0)</formula>
    </cfRule>
  </conditionalFormatting>
  <conditionalFormatting sqref="AN40:AN47 AN49:AN52 AN35:AN37">
    <cfRule type="expression" dxfId="431" priority="2462">
      <formula>IF(AD35=1,1,0)</formula>
    </cfRule>
  </conditionalFormatting>
  <conditionalFormatting sqref="AN40:AN47 AN49:AN52 AN35:AN37">
    <cfRule type="expression" dxfId="430" priority="2461">
      <formula>IF(AD35=1,1,0)</formula>
    </cfRule>
  </conditionalFormatting>
  <conditionalFormatting sqref="AN40:AN47 AN49:AN52 AN35:AN37">
    <cfRule type="expression" dxfId="429" priority="2460">
      <formula>IF(AD35=1,1,0)</formula>
    </cfRule>
  </conditionalFormatting>
  <conditionalFormatting sqref="AN49 AN40:AN47 AN51:AN52 AN35:AN37">
    <cfRule type="expression" dxfId="428" priority="2459">
      <formula>IF(AD35=1,1,0)</formula>
    </cfRule>
  </conditionalFormatting>
  <conditionalFormatting sqref="AN40:AN47 AN49:AN52 AN35:AN37">
    <cfRule type="expression" dxfId="427" priority="2458">
      <formula>IF(AD35=1,1,0)</formula>
    </cfRule>
  </conditionalFormatting>
  <conditionalFormatting sqref="AN49 AN40:AN47 AN51:AN52 AN35:AN37">
    <cfRule type="expression" dxfId="426" priority="2457">
      <formula>IF(AD35=1,1,0)</formula>
    </cfRule>
  </conditionalFormatting>
  <conditionalFormatting sqref="AN40:AN42 AN44:AN47 AN53:AN54">
    <cfRule type="expression" dxfId="425" priority="2455">
      <formula>IF(AD40=1,1,0)</formula>
    </cfRule>
  </conditionalFormatting>
  <conditionalFormatting sqref="AN40:AN42 AN44:AN47 AN53:AN54">
    <cfRule type="expression" dxfId="424" priority="2454">
      <formula>IF(AD40=1,1,0)</formula>
    </cfRule>
  </conditionalFormatting>
  <conditionalFormatting sqref="AN40:AN42 AN44:AN47 AN53:AN54">
    <cfRule type="expression" dxfId="423" priority="2453">
      <formula>IF(AD40=1,1,0)</formula>
    </cfRule>
  </conditionalFormatting>
  <conditionalFormatting sqref="AN40:AN42 AN44:AN47 AN53:AN54">
    <cfRule type="expression" dxfId="422" priority="2452">
      <formula>IF(AD40=1,1,0)</formula>
    </cfRule>
  </conditionalFormatting>
  <conditionalFormatting sqref="AN40:AN42 AN44:AN47 AN53:AN54">
    <cfRule type="expression" dxfId="421" priority="2451">
      <formula>IF(AD40=1,1,0)</formula>
    </cfRule>
  </conditionalFormatting>
  <conditionalFormatting sqref="AN91 AN43 AN49:AN50">
    <cfRule type="expression" dxfId="420" priority="2450">
      <formula>IF(AD43=1,1,0)</formula>
    </cfRule>
  </conditionalFormatting>
  <conditionalFormatting sqref="AN94 AN84 AN72 AN78 AN62 AN44:AN46 AN52 AN56">
    <cfRule type="expression" dxfId="419" priority="2449">
      <formula>IF(AD44=1,1,0)</formula>
    </cfRule>
  </conditionalFormatting>
  <conditionalFormatting sqref="AN94 AN84 AN72 AN78 AN62 AN44:AN46 AN52 AN56">
    <cfRule type="expression" dxfId="418" priority="2448">
      <formula>IF(AD44=1,1,0)</formula>
    </cfRule>
  </conditionalFormatting>
  <conditionalFormatting sqref="AN95 AN85 AN73 AN79 AN47 AN57 AN63:AN64">
    <cfRule type="expression" dxfId="417" priority="2446">
      <formula>IF(AD47=1,1,0)</formula>
    </cfRule>
  </conditionalFormatting>
  <conditionalFormatting sqref="AN95 AN85 AN73 AN79 AN47 AN57 AN63:AN64">
    <cfRule type="expression" dxfId="416" priority="2445">
      <formula>IF(AD47=1,1,0)</formula>
    </cfRule>
  </conditionalFormatting>
  <conditionalFormatting sqref="AN37 AN40:AN46 AN48:AN51">
    <cfRule type="expression" dxfId="415" priority="2430">
      <formula>IF(AD37=1,1,0)</formula>
    </cfRule>
  </conditionalFormatting>
  <conditionalFormatting sqref="AN40:AN47 AN49:AN52 AN35:AN37">
    <cfRule type="expression" dxfId="414" priority="2429">
      <formula>IF(AD35=1,1,0)</formula>
    </cfRule>
  </conditionalFormatting>
  <conditionalFormatting sqref="AN43 AN48:AN52 AN35:AN39">
    <cfRule type="expression" dxfId="413" priority="2428">
      <formula>IF(AD35=1,1,0)</formula>
    </cfRule>
  </conditionalFormatting>
  <conditionalFormatting sqref="AN50">
    <cfRule type="expression" dxfId="412" priority="2427">
      <formula>IF(AD50=1,1,0)</formula>
    </cfRule>
  </conditionalFormatting>
  <conditionalFormatting sqref="AN48">
    <cfRule type="expression" dxfId="411" priority="2426">
      <formula>IF(AD48=1,1,0)</formula>
    </cfRule>
  </conditionalFormatting>
  <conditionalFormatting sqref="AN40:AN52 AN35:AN37">
    <cfRule type="expression" dxfId="410" priority="2425">
      <formula>IF(AD35=1,1,0)</formula>
    </cfRule>
  </conditionalFormatting>
  <conditionalFormatting sqref="AN49 AN43">
    <cfRule type="expression" dxfId="409" priority="2423">
      <formula>IF(AD43=1,1,0)</formula>
    </cfRule>
  </conditionalFormatting>
  <conditionalFormatting sqref="AN49 AN43">
    <cfRule type="expression" dxfId="408" priority="2422">
      <formula>IF(AD43=1,1,0)</formula>
    </cfRule>
  </conditionalFormatting>
  <conditionalFormatting sqref="AN49 AN43">
    <cfRule type="expression" dxfId="407" priority="2421">
      <formula>IF(AD43=1,1,0)</formula>
    </cfRule>
  </conditionalFormatting>
  <conditionalFormatting sqref="AN49 AN43">
    <cfRule type="expression" dxfId="406" priority="2420">
      <formula>IF(AD43=1,1,0)</formula>
    </cfRule>
  </conditionalFormatting>
  <conditionalFormatting sqref="AN49 AN43">
    <cfRule type="expression" dxfId="405" priority="2419">
      <formula>IF(AD43=1,1,0)</formula>
    </cfRule>
  </conditionalFormatting>
  <conditionalFormatting sqref="AN48">
    <cfRule type="expression" dxfId="404" priority="2418">
      <formula>IF(AD48=1,1,0)</formula>
    </cfRule>
  </conditionalFormatting>
  <conditionalFormatting sqref="AN49 AN43">
    <cfRule type="expression" dxfId="403" priority="2417">
      <formula>IF(AD43=1,1,0)</formula>
    </cfRule>
  </conditionalFormatting>
  <conditionalFormatting sqref="AN50">
    <cfRule type="expression" dxfId="402" priority="2416">
      <formula>IF(AD50=1,1,0)</formula>
    </cfRule>
  </conditionalFormatting>
  <conditionalFormatting sqref="AN43 AN48:AN52 AN35:AN39">
    <cfRule type="expression" dxfId="401" priority="2414">
      <formula>IF(AD35=1,1,0)</formula>
    </cfRule>
  </conditionalFormatting>
  <conditionalFormatting sqref="AN43 AN48:AN52 AN35:AN39">
    <cfRule type="expression" dxfId="400" priority="2413">
      <formula>IF(AD35=1,1,0)</formula>
    </cfRule>
  </conditionalFormatting>
  <conditionalFormatting sqref="AN43 AN48:AN52 AN35:AN39">
    <cfRule type="expression" dxfId="399" priority="2412">
      <formula>IF(AD35=1,1,0)</formula>
    </cfRule>
  </conditionalFormatting>
  <conditionalFormatting sqref="AN43 AN48:AN52 AN35:AN39">
    <cfRule type="expression" dxfId="398" priority="2411">
      <formula>IF(AD35=1,1,0)</formula>
    </cfRule>
  </conditionalFormatting>
  <conditionalFormatting sqref="AN43 AN48:AN52 AN35:AN39">
    <cfRule type="expression" dxfId="397" priority="2410">
      <formula>IF(AD35=1,1,0)</formula>
    </cfRule>
  </conditionalFormatting>
  <conditionalFormatting sqref="AN43 AN48:AN52 AN35:AN39">
    <cfRule type="expression" dxfId="396" priority="2409">
      <formula>IF(AD35=1,1,0)</formula>
    </cfRule>
  </conditionalFormatting>
  <conditionalFormatting sqref="AN37 AN40:AN46 AN48:AN51">
    <cfRule type="expression" dxfId="395" priority="2408">
      <formula>IF(AD37=1,1,0)</formula>
    </cfRule>
  </conditionalFormatting>
  <conditionalFormatting sqref="AN43 AN48:AN52 AN35:AN39">
    <cfRule type="expression" dxfId="394" priority="2407">
      <formula>IF(AD35=1,1,0)</formula>
    </cfRule>
  </conditionalFormatting>
  <conditionalFormatting sqref="AN43 AN48:AN52 AN35:AN39">
    <cfRule type="expression" dxfId="393" priority="2406">
      <formula>IF(AD35=1,1,0)</formula>
    </cfRule>
  </conditionalFormatting>
  <conditionalFormatting sqref="AN37 AN40:AN46 AN48:AN51">
    <cfRule type="expression" dxfId="392" priority="2404">
      <formula>IF(AD37=1,1,0)</formula>
    </cfRule>
  </conditionalFormatting>
  <conditionalFormatting sqref="AN37 AN40:AN46 AN48:AN51">
    <cfRule type="expression" dxfId="391" priority="2403">
      <formula>IF(AD37=1,1,0)</formula>
    </cfRule>
  </conditionalFormatting>
  <conditionalFormatting sqref="AN37 AN40:AN46 AN48:AN51">
    <cfRule type="expression" dxfId="390" priority="2402">
      <formula>IF(AD37=1,1,0)</formula>
    </cfRule>
  </conditionalFormatting>
  <conditionalFormatting sqref="AN37 AN40:AN46 AN48:AN51">
    <cfRule type="expression" dxfId="389" priority="2401">
      <formula>IF(AD37=1,1,0)</formula>
    </cfRule>
  </conditionalFormatting>
  <conditionalFormatting sqref="AN37 AN40:AN46 AN48:AN51">
    <cfRule type="expression" dxfId="388" priority="2400">
      <formula>IF(AD37=1,1,0)</formula>
    </cfRule>
  </conditionalFormatting>
  <conditionalFormatting sqref="AN40:AN47 AN49:AN52 AN35:AN37">
    <cfRule type="expression" dxfId="387" priority="2399">
      <formula>IF(AD35=1,1,0)</formula>
    </cfRule>
  </conditionalFormatting>
  <conditionalFormatting sqref="AN43 AN48:AN52 AN35:AN39">
    <cfRule type="expression" dxfId="386" priority="2398">
      <formula>IF(AD35=1,1,0)</formula>
    </cfRule>
  </conditionalFormatting>
  <conditionalFormatting sqref="AN49 AN43">
    <cfRule type="expression" dxfId="385" priority="2397">
      <formula>IF(AD43=1,1,0)</formula>
    </cfRule>
  </conditionalFormatting>
  <conditionalFormatting sqref="AN37 AN40:AN46 AN48:AN51">
    <cfRule type="expression" dxfId="384" priority="2396">
      <formula>IF(AD37=1,1,0)</formula>
    </cfRule>
  </conditionalFormatting>
  <conditionalFormatting sqref="AN49 AN43">
    <cfRule type="expression" dxfId="383" priority="2395">
      <formula>IF(AD43=1,1,0)</formula>
    </cfRule>
  </conditionalFormatting>
  <conditionalFormatting sqref="AN43 AN48:AN52 AN35:AN39">
    <cfRule type="expression" dxfId="382" priority="2394">
      <formula>IF(AD35=1,1,0)</formula>
    </cfRule>
  </conditionalFormatting>
  <conditionalFormatting sqref="AN43 AN48:AN52 AN35:AN39">
    <cfRule type="expression" dxfId="381" priority="2393">
      <formula>IF(AD35=1,1,0)</formula>
    </cfRule>
  </conditionalFormatting>
  <conditionalFormatting sqref="AN49 AN43">
    <cfRule type="expression" dxfId="380" priority="2392">
      <formula>IF(AD43=1,1,0)</formula>
    </cfRule>
  </conditionalFormatting>
  <conditionalFormatting sqref="AN37 AN40:AN46 AN48:AN51">
    <cfRule type="expression" dxfId="379" priority="2390">
      <formula>IF(AD37=1,1,0)</formula>
    </cfRule>
  </conditionalFormatting>
  <conditionalFormatting sqref="AN37 AN40:AN46 AN48:AN51">
    <cfRule type="expression" dxfId="378" priority="2389">
      <formula>IF(AD37=1,1,0)</formula>
    </cfRule>
  </conditionalFormatting>
  <conditionalFormatting sqref="AN37 AN40:AN46 AN48:AN51">
    <cfRule type="expression" dxfId="377" priority="2388">
      <formula>IF(AD37=1,1,0)</formula>
    </cfRule>
  </conditionalFormatting>
  <conditionalFormatting sqref="AN37 AN40:AN46 AN48:AN51">
    <cfRule type="expression" dxfId="376" priority="2387">
      <formula>IF(AD37=1,1,0)</formula>
    </cfRule>
  </conditionalFormatting>
  <conditionalFormatting sqref="AN37 AN40:AN46 AN48:AN51">
    <cfRule type="expression" dxfId="375" priority="2386">
      <formula>IF(AD37=1,1,0)</formula>
    </cfRule>
  </conditionalFormatting>
  <conditionalFormatting sqref="AN43 AN48:AN52 AN35:AN39">
    <cfRule type="expression" dxfId="374" priority="2385">
      <formula>IF(AD35=1,1,0)</formula>
    </cfRule>
  </conditionalFormatting>
  <conditionalFormatting sqref="AN37 AN40:AN46 AN48:AN51">
    <cfRule type="expression" dxfId="373" priority="2384">
      <formula>IF(AD37=1,1,0)</formula>
    </cfRule>
  </conditionalFormatting>
  <conditionalFormatting sqref="AN40:AN47 AN49:AN52 AN35:AN37">
    <cfRule type="expression" dxfId="372" priority="2383">
      <formula>IF(AD35=1,1,0)</formula>
    </cfRule>
  </conditionalFormatting>
  <conditionalFormatting sqref="AN43 AN48:AN52 AN35:AN39">
    <cfRule type="expression" dxfId="371" priority="2382">
      <formula>IF(AD35=1,1,0)</formula>
    </cfRule>
  </conditionalFormatting>
  <conditionalFormatting sqref="AN43 AN48:AN52 AN35:AN39">
    <cfRule type="expression" dxfId="370" priority="2380">
      <formula>IF(AD35=1,1,0)</formula>
    </cfRule>
  </conditionalFormatting>
  <conditionalFormatting sqref="AN43 AN48:AN52 AN35:AN39">
    <cfRule type="expression" dxfId="369" priority="2379">
      <formula>IF(AD35=1,1,0)</formula>
    </cfRule>
  </conditionalFormatting>
  <conditionalFormatting sqref="AN43 AN48:AN52 AN35:AN39">
    <cfRule type="expression" dxfId="368" priority="2378">
      <formula>IF(AD35=1,1,0)</formula>
    </cfRule>
  </conditionalFormatting>
  <conditionalFormatting sqref="AN43 AN48:AN52 AN35:AN39">
    <cfRule type="expression" dxfId="367" priority="2377">
      <formula>IF(AD35=1,1,0)</formula>
    </cfRule>
  </conditionalFormatting>
  <conditionalFormatting sqref="AN43 AN48:AN52 AN35:AN39">
    <cfRule type="expression" dxfId="366" priority="2376">
      <formula>IF(AD35=1,1,0)</formula>
    </cfRule>
  </conditionalFormatting>
  <conditionalFormatting sqref="AN37 AN40:AN46 AN48:AN51">
    <cfRule type="expression" dxfId="365" priority="2375">
      <formula>IF(AD37=1,1,0)</formula>
    </cfRule>
  </conditionalFormatting>
  <conditionalFormatting sqref="AN43 AN48:AN52 AN35:AN39">
    <cfRule type="expression" dxfId="364" priority="2374">
      <formula>IF(AD35=1,1,0)</formula>
    </cfRule>
  </conditionalFormatting>
  <conditionalFormatting sqref="AN37 AN40:AN46 AN48:AN51">
    <cfRule type="expression" dxfId="363" priority="2373">
      <formula>IF(AD37=1,1,0)</formula>
    </cfRule>
  </conditionalFormatting>
  <conditionalFormatting sqref="AN40:AN47 AN49:AN52 AN35:AN37">
    <cfRule type="expression" dxfId="362" priority="2371">
      <formula>IF(AD35=1,1,0)</formula>
    </cfRule>
  </conditionalFormatting>
  <conditionalFormatting sqref="AN40:AN47 AN49:AN52 AN35:AN37">
    <cfRule type="expression" dxfId="361" priority="2370">
      <formula>IF(AD35=1,1,0)</formula>
    </cfRule>
  </conditionalFormatting>
  <conditionalFormatting sqref="AN40:AN47 AN49:AN52 AN35:AN37">
    <cfRule type="expression" dxfId="360" priority="2369">
      <formula>IF(AD35=1,1,0)</formula>
    </cfRule>
  </conditionalFormatting>
  <conditionalFormatting sqref="AN40:AN47 AN49:AN52 AN35:AN37">
    <cfRule type="expression" dxfId="359" priority="2368">
      <formula>IF(AD35=1,1,0)</formula>
    </cfRule>
  </conditionalFormatting>
  <conditionalFormatting sqref="AN40:AN47 AN49:AN52 AN35:AN37">
    <cfRule type="expression" dxfId="358" priority="2367">
      <formula>IF(AD35=1,1,0)</formula>
    </cfRule>
  </conditionalFormatting>
  <conditionalFormatting sqref="AN49 AN43">
    <cfRule type="expression" dxfId="357" priority="2366">
      <formula>IF(AD43=1,1,0)</formula>
    </cfRule>
  </conditionalFormatting>
  <conditionalFormatting sqref="AN49 AN43">
    <cfRule type="expression" dxfId="356" priority="2365">
      <formula>IF(AD43=1,1,0)</formula>
    </cfRule>
  </conditionalFormatting>
  <conditionalFormatting sqref="AN50">
    <cfRule type="expression" dxfId="355" priority="2364">
      <formula>IF(AD50=1,1,0)</formula>
    </cfRule>
  </conditionalFormatting>
  <conditionalFormatting sqref="AN49 AN43">
    <cfRule type="expression" dxfId="354" priority="2363">
      <formula>IF(AD43=1,1,0)</formula>
    </cfRule>
  </conditionalFormatting>
  <conditionalFormatting sqref="AN50">
    <cfRule type="expression" dxfId="353" priority="2362">
      <formula>IF(AD50=1,1,0)</formula>
    </cfRule>
  </conditionalFormatting>
  <conditionalFormatting sqref="AN49 AN43">
    <cfRule type="expression" dxfId="352" priority="2361">
      <formula>IF(AD43=1,1,0)</formula>
    </cfRule>
  </conditionalFormatting>
  <conditionalFormatting sqref="AN50">
    <cfRule type="expression" dxfId="351" priority="2359">
      <formula>IF(AD50=1,1,0)</formula>
    </cfRule>
  </conditionalFormatting>
  <conditionalFormatting sqref="AN50">
    <cfRule type="expression" dxfId="350" priority="2358">
      <formula>IF(AD50=1,1,0)</formula>
    </cfRule>
  </conditionalFormatting>
  <conditionalFormatting sqref="AN50">
    <cfRule type="expression" dxfId="349" priority="2357">
      <formula>IF(AD50=1,1,0)</formula>
    </cfRule>
  </conditionalFormatting>
  <conditionalFormatting sqref="AN50">
    <cfRule type="expression" dxfId="348" priority="2356">
      <formula>IF(AD50=1,1,0)</formula>
    </cfRule>
  </conditionalFormatting>
  <conditionalFormatting sqref="AN50">
    <cfRule type="expression" dxfId="347" priority="2355">
      <formula>IF(AD50=1,1,0)</formula>
    </cfRule>
  </conditionalFormatting>
  <conditionalFormatting sqref="AN49 AN43">
    <cfRule type="expression" dxfId="346" priority="2354">
      <formula>IF(AD43=1,1,0)</formula>
    </cfRule>
  </conditionalFormatting>
  <conditionalFormatting sqref="AN50">
    <cfRule type="expression" dxfId="345" priority="2353">
      <formula>IF(AD50=1,1,0)</formula>
    </cfRule>
  </conditionalFormatting>
  <conditionalFormatting sqref="AN49 AN43">
    <cfRule type="expression" dxfId="344" priority="2352">
      <formula>IF(AD43=1,1,0)</formula>
    </cfRule>
  </conditionalFormatting>
  <conditionalFormatting sqref="AN49 AN43">
    <cfRule type="expression" dxfId="343" priority="2351">
      <formula>IF(AD43=1,1,0)</formula>
    </cfRule>
  </conditionalFormatting>
  <conditionalFormatting sqref="AN49 AN43">
    <cfRule type="expression" dxfId="342" priority="2350">
      <formula>IF(AD43=1,1,0)</formula>
    </cfRule>
  </conditionalFormatting>
  <conditionalFormatting sqref="AN49 AN43">
    <cfRule type="expression" dxfId="341" priority="2348">
      <formula>IF(AD43=1,1,0)</formula>
    </cfRule>
  </conditionalFormatting>
  <conditionalFormatting sqref="AN49 AN43">
    <cfRule type="expression" dxfId="340" priority="2347">
      <formula>IF(AD43=1,1,0)</formula>
    </cfRule>
  </conditionalFormatting>
  <conditionalFormatting sqref="AN49 AN43">
    <cfRule type="expression" dxfId="339" priority="2346">
      <formula>IF(AD43=1,1,0)</formula>
    </cfRule>
  </conditionalFormatting>
  <conditionalFormatting sqref="AN49 AN43">
    <cfRule type="expression" dxfId="338" priority="2345">
      <formula>IF(AD43=1,1,0)</formula>
    </cfRule>
  </conditionalFormatting>
  <conditionalFormatting sqref="AN49 AN43">
    <cfRule type="expression" dxfId="337" priority="2344">
      <formula>IF(AD43=1,1,0)</formula>
    </cfRule>
  </conditionalFormatting>
  <conditionalFormatting sqref="AN49 AN43">
    <cfRule type="expression" dxfId="336" priority="2343">
      <formula>IF(AD43=1,1,0)</formula>
    </cfRule>
  </conditionalFormatting>
  <conditionalFormatting sqref="AN50">
    <cfRule type="expression" dxfId="335" priority="2342">
      <formula>IF(AD50=1,1,0)</formula>
    </cfRule>
  </conditionalFormatting>
  <conditionalFormatting sqref="AN50">
    <cfRule type="expression" dxfId="334" priority="2341">
      <formula>IF(AD50=1,1,0)</formula>
    </cfRule>
  </conditionalFormatting>
  <conditionalFormatting sqref="AN49 AN43">
    <cfRule type="expression" dxfId="333" priority="2339">
      <formula>IF(AD43=1,1,0)</formula>
    </cfRule>
  </conditionalFormatting>
  <conditionalFormatting sqref="AN49 AN43">
    <cfRule type="expression" dxfId="332" priority="2338">
      <formula>IF(AD43=1,1,0)</formula>
    </cfRule>
  </conditionalFormatting>
  <conditionalFormatting sqref="AN49 AN43">
    <cfRule type="expression" dxfId="331" priority="2337">
      <formula>IF(AD43=1,1,0)</formula>
    </cfRule>
  </conditionalFormatting>
  <conditionalFormatting sqref="AN49 AN43">
    <cfRule type="expression" dxfId="330" priority="2336">
      <formula>IF(AD43=1,1,0)</formula>
    </cfRule>
  </conditionalFormatting>
  <conditionalFormatting sqref="AN49 AN43">
    <cfRule type="expression" dxfId="329" priority="2335">
      <formula>IF(AD43=1,1,0)</formula>
    </cfRule>
  </conditionalFormatting>
  <conditionalFormatting sqref="AN49 AN43">
    <cfRule type="expression" dxfId="328" priority="2334">
      <formula>IF(AD43=1,1,0)</formula>
    </cfRule>
  </conditionalFormatting>
  <conditionalFormatting sqref="AN50">
    <cfRule type="expression" dxfId="327" priority="2333">
      <formula>IF(AD50=1,1,0)</formula>
    </cfRule>
  </conditionalFormatting>
  <conditionalFormatting sqref="AN40:AN49 AN51:AN54 AN35:AN37">
    <cfRule type="expression" dxfId="326" priority="2332">
      <formula>IF(AD35=1,1,0)</formula>
    </cfRule>
  </conditionalFormatting>
  <conditionalFormatting sqref="AN43 AN49:AN50 AN52 AN35:AN36">
    <cfRule type="expression" dxfId="325" priority="2331">
      <formula>IF(AD35=1,1,0)</formula>
    </cfRule>
  </conditionalFormatting>
  <conditionalFormatting sqref="AN35:AN54">
    <cfRule type="expression" dxfId="324" priority="2330">
      <formula>IF(AD35=1,1,0)</formula>
    </cfRule>
  </conditionalFormatting>
  <conditionalFormatting sqref="AN43 AN48:AN52 AN35:AN39">
    <cfRule type="expression" dxfId="323" priority="2329">
      <formula>IF(AD35=1,1,0)</formula>
    </cfRule>
  </conditionalFormatting>
  <conditionalFormatting sqref="AN40:AN47 AN49:AN54 AN35:AN37">
    <cfRule type="expression" dxfId="322" priority="2328">
      <formula>IF(AD35=1,1,0)</formula>
    </cfRule>
  </conditionalFormatting>
  <conditionalFormatting sqref="AN49 AN43">
    <cfRule type="expression" dxfId="321" priority="2327">
      <formula>IF(AD43=1,1,0)</formula>
    </cfRule>
  </conditionalFormatting>
  <conditionalFormatting sqref="AN50">
    <cfRule type="expression" dxfId="320" priority="2326">
      <formula>IF(AD50=1,1,0)</formula>
    </cfRule>
  </conditionalFormatting>
  <conditionalFormatting sqref="AN37 AN40:AN46 AN48:AN51">
    <cfRule type="expression" dxfId="319" priority="2325">
      <formula>IF(AD37=1,1,0)</formula>
    </cfRule>
  </conditionalFormatting>
  <conditionalFormatting sqref="AN43 AN48:AN51 AN37:AN39">
    <cfRule type="expression" dxfId="318" priority="2324">
      <formula>IF(AD37=1,1,0)</formula>
    </cfRule>
  </conditionalFormatting>
  <conditionalFormatting sqref="AN38:AN39">
    <cfRule type="expression" dxfId="317" priority="2323">
      <formula>IF(AD38=1,1,0)</formula>
    </cfRule>
  </conditionalFormatting>
  <conditionalFormatting sqref="AN38:AN39">
    <cfRule type="expression" dxfId="316" priority="2322">
      <formula>IF(AD38=1,1,0)</formula>
    </cfRule>
  </conditionalFormatting>
  <conditionalFormatting sqref="AN48">
    <cfRule type="expression" dxfId="315" priority="2321">
      <formula>IF(AD48=1,1,0)</formula>
    </cfRule>
  </conditionalFormatting>
  <conditionalFormatting sqref="AN43 AN48:AN50">
    <cfRule type="expression" dxfId="314" priority="2320">
      <formula>IF(AD43=1,1,0)</formula>
    </cfRule>
  </conditionalFormatting>
  <conditionalFormatting sqref="AN48 AN50">
    <cfRule type="expression" dxfId="313" priority="2319">
      <formula>IF(AD48=1,1,0)</formula>
    </cfRule>
  </conditionalFormatting>
  <conditionalFormatting sqref="AN50">
    <cfRule type="expression" dxfId="312" priority="2317">
      <formula>IF(AD50=1,1,0)</formula>
    </cfRule>
  </conditionalFormatting>
  <conditionalFormatting sqref="AN40:AN52 AN35:AN37">
    <cfRule type="expression" dxfId="311" priority="2315">
      <formula>IF(AD35=1,1,0)</formula>
    </cfRule>
  </conditionalFormatting>
  <conditionalFormatting sqref="AN43 AN48:AN52 AN35:AN39">
    <cfRule type="expression" dxfId="310" priority="2314">
      <formula>IF(AD35=1,1,0)</formula>
    </cfRule>
  </conditionalFormatting>
  <conditionalFormatting sqref="AN50">
    <cfRule type="expression" dxfId="309" priority="2308">
      <formula>IF(AD50=1,1,0)</formula>
    </cfRule>
  </conditionalFormatting>
  <conditionalFormatting sqref="AN50">
    <cfRule type="expression" dxfId="308" priority="2307">
      <formula>IF(AD50=1,1,0)</formula>
    </cfRule>
  </conditionalFormatting>
  <conditionalFormatting sqref="AN50">
    <cfRule type="expression" dxfId="307" priority="2306">
      <formula>IF(AD50=1,1,0)</formula>
    </cfRule>
  </conditionalFormatting>
  <conditionalFormatting sqref="AN50">
    <cfRule type="expression" dxfId="306" priority="2305">
      <formula>IF(AD50=1,1,0)</formula>
    </cfRule>
  </conditionalFormatting>
  <conditionalFormatting sqref="AN50">
    <cfRule type="expression" dxfId="305" priority="2304">
      <formula>IF(AD50=1,1,0)</formula>
    </cfRule>
  </conditionalFormatting>
  <conditionalFormatting sqref="AN85 AN49 AN73 AN79 AN43 AN51 AN57 AN38:AN39 AN63:AN64">
    <cfRule type="expression" dxfId="304" priority="2300">
      <formula>IF(AD38=1,1,0)</formula>
    </cfRule>
  </conditionalFormatting>
  <conditionalFormatting sqref="AN85 AN49 AN73 AN79 AN43 AN51 AN57 AN38:AN39 AN63:AN64">
    <cfRule type="expression" dxfId="303" priority="2299">
      <formula>IF(AD38=1,1,0)</formula>
    </cfRule>
  </conditionalFormatting>
  <conditionalFormatting sqref="AN49 AN43">
    <cfRule type="expression" dxfId="302" priority="2298">
      <formula>IF(AD43=1,1,0)</formula>
    </cfRule>
  </conditionalFormatting>
  <conditionalFormatting sqref="AN50">
    <cfRule type="expression" dxfId="301" priority="2296">
      <formula>IF(AD50=1,1,0)</formula>
    </cfRule>
  </conditionalFormatting>
  <conditionalFormatting sqref="AN48">
    <cfRule type="expression" dxfId="300" priority="2295">
      <formula>IF(AD48=1,1,0)</formula>
    </cfRule>
  </conditionalFormatting>
  <conditionalFormatting sqref="AN49 AN43">
    <cfRule type="expression" dxfId="299" priority="2294">
      <formula>IF(AD43=1,1,0)</formula>
    </cfRule>
  </conditionalFormatting>
  <conditionalFormatting sqref="AN50">
    <cfRule type="expression" dxfId="298" priority="2293">
      <formula>IF(AD50=1,1,0)</formula>
    </cfRule>
  </conditionalFormatting>
  <conditionalFormatting sqref="AN43 AN48:AN51 AN37:AN39">
    <cfRule type="expression" dxfId="297" priority="2291">
      <formula>IF(AD37=1,1,0)</formula>
    </cfRule>
  </conditionalFormatting>
  <conditionalFormatting sqref="AN43 AN48:AN51 AN37:AN39">
    <cfRule type="expression" dxfId="296" priority="2290">
      <formula>IF(AD37=1,1,0)</formula>
    </cfRule>
  </conditionalFormatting>
  <conditionalFormatting sqref="AN43 AN48:AN51 AN37:AN39">
    <cfRule type="expression" dxfId="295" priority="2289">
      <formula>IF(AD37=1,1,0)</formula>
    </cfRule>
  </conditionalFormatting>
  <conditionalFormatting sqref="AN43 AN48:AN51 AN37:AN39">
    <cfRule type="expression" dxfId="294" priority="2288">
      <formula>IF(AD37=1,1,0)</formula>
    </cfRule>
  </conditionalFormatting>
  <conditionalFormatting sqref="AN43 AN48:AN51 AN37:AN39">
    <cfRule type="expression" dxfId="293" priority="2287">
      <formula>IF(AD37=1,1,0)</formula>
    </cfRule>
  </conditionalFormatting>
  <conditionalFormatting sqref="AN89:AN90 AN48">
    <cfRule type="expression" dxfId="292" priority="2286">
      <formula>IF(AD48=1,1,0)</formula>
    </cfRule>
  </conditionalFormatting>
  <conditionalFormatting sqref="AN83:AN84 AN37 AN40:AN42 AN71:AN72 AN77:AN78 AN62 AN44:AN48 AN50 AN53:AN56">
    <cfRule type="expression" dxfId="291" priority="2284">
      <formula>IF(AD37=1,1,0)</formula>
    </cfRule>
  </conditionalFormatting>
  <conditionalFormatting sqref="AN86:AN88 AN74:AN76 AN80:AN82 AN65:AN70 AN52 AN58:AN61">
    <cfRule type="expression" dxfId="290" priority="2283">
      <formula>IF(AD52=1,1,0)</formula>
    </cfRule>
  </conditionalFormatting>
  <conditionalFormatting sqref="AN44:AN46">
    <cfRule type="expression" dxfId="289" priority="2282">
      <formula>IF(AD44=1,1,0)</formula>
    </cfRule>
  </conditionalFormatting>
  <conditionalFormatting sqref="AN84 AN72 AN78 AN62 AN53:AN54 AN56">
    <cfRule type="expression" dxfId="288" priority="2281">
      <formula>IF(AD53=1,1,0)</formula>
    </cfRule>
  </conditionalFormatting>
  <conditionalFormatting sqref="AN83 AN40:AN42 AN71 AN77 AN47 AN50 AN55">
    <cfRule type="expression" dxfId="287" priority="2280">
      <formula>IF(AD40=1,1,0)</formula>
    </cfRule>
  </conditionalFormatting>
  <conditionalFormatting sqref="AN48:AN52 AN35:AN46">
    <cfRule type="expression" dxfId="286" priority="2279">
      <formula>IF(AD35=1,1,0)</formula>
    </cfRule>
  </conditionalFormatting>
  <conditionalFormatting sqref="AN40:AN47 AN49:AN52 AN35:AN37">
    <cfRule type="expression" dxfId="285" priority="2278">
      <formula>IF(AD35=1,1,0)</formula>
    </cfRule>
  </conditionalFormatting>
  <conditionalFormatting sqref="AN49 AN40:AN47 AN51:AN54 AN35:AN37">
    <cfRule type="expression" dxfId="284" priority="2277">
      <formula>IF(AD35=1,1,0)</formula>
    </cfRule>
  </conditionalFormatting>
  <conditionalFormatting sqref="AN40:AN54 AN35:AN37">
    <cfRule type="expression" dxfId="283" priority="2276">
      <formula>IF(AD35=1,1,0)</formula>
    </cfRule>
  </conditionalFormatting>
  <conditionalFormatting sqref="AN49 AN40:AN47 AN51:AN52 AN35:AN37">
    <cfRule type="expression" dxfId="282" priority="2275">
      <formula>IF(AD35=1,1,0)</formula>
    </cfRule>
  </conditionalFormatting>
  <conditionalFormatting sqref="AN40:AN42 AN44:AN47 AN53:AN54">
    <cfRule type="expression" dxfId="281" priority="2274">
      <formula>IF(AD40=1,1,0)</formula>
    </cfRule>
  </conditionalFormatting>
  <conditionalFormatting sqref="AN84:AN85 AN49 AN72:AN73 AN78:AN79 AN43 AN51 AN53:AN54 AN56:AN57 AN38:AN39 AN62:AN64">
    <cfRule type="expression" dxfId="280" priority="2273">
      <formula>IF(AD38=1,1,0)</formula>
    </cfRule>
  </conditionalFormatting>
  <conditionalFormatting sqref="AN83:AN84 AN37 AN40:AN42 AN71:AN72 AN77:AN78 AN62 AN44:AN48 AN50 AN53:AN56">
    <cfRule type="expression" dxfId="279" priority="2272">
      <formula>IF(AD37=1,1,0)</formula>
    </cfRule>
  </conditionalFormatting>
  <conditionalFormatting sqref="AN50">
    <cfRule type="expression" dxfId="278" priority="2270">
      <formula>IF(AD50=1,1,0)</formula>
    </cfRule>
  </conditionalFormatting>
  <conditionalFormatting sqref="AN48">
    <cfRule type="expression" dxfId="277" priority="2268">
      <formula>IF(AD48=1,1,0)</formula>
    </cfRule>
  </conditionalFormatting>
  <conditionalFormatting sqref="AN37 AN48">
    <cfRule type="expression" dxfId="276" priority="2266">
      <formula>IF(AD37=1,1,0)</formula>
    </cfRule>
  </conditionalFormatting>
  <conditionalFormatting sqref="AN37 AN48">
    <cfRule type="expression" dxfId="275" priority="2265">
      <formula>IF(AD37=1,1,0)</formula>
    </cfRule>
  </conditionalFormatting>
  <conditionalFormatting sqref="AN37 AN48">
    <cfRule type="expression" dxfId="274" priority="2264">
      <formula>IF(AD37=1,1,0)</formula>
    </cfRule>
  </conditionalFormatting>
  <conditionalFormatting sqref="AN37 AN48">
    <cfRule type="expression" dxfId="273" priority="2263">
      <formula>IF(AD37=1,1,0)</formula>
    </cfRule>
  </conditionalFormatting>
  <conditionalFormatting sqref="AN37 AN48">
    <cfRule type="expression" dxfId="272" priority="2262">
      <formula>IF(AD37=1,1,0)</formula>
    </cfRule>
  </conditionalFormatting>
  <conditionalFormatting sqref="AN38:AN39">
    <cfRule type="expression" dxfId="271" priority="2260">
      <formula>IF(AD38=1,1,0)</formula>
    </cfRule>
  </conditionalFormatting>
  <conditionalFormatting sqref="AN38:AN39">
    <cfRule type="expression" dxfId="270" priority="2258">
      <formula>IF(AD38=1,1,0)</formula>
    </cfRule>
  </conditionalFormatting>
  <conditionalFormatting sqref="AN50">
    <cfRule type="expression" dxfId="269" priority="2225">
      <formula>IF(AD50=1,1,0)</formula>
    </cfRule>
  </conditionalFormatting>
  <conditionalFormatting sqref="AN96 AN86 AN74 AN80 AN58">
    <cfRule type="expression" dxfId="268" priority="2224">
      <formula>IF(AD58=1,1,0)</formula>
    </cfRule>
  </conditionalFormatting>
  <conditionalFormatting sqref="AN96 AN86 AN74 AN80 AN58">
    <cfRule type="expression" dxfId="267" priority="2223">
      <formula>IF(AD58=1,1,0)</formula>
    </cfRule>
  </conditionalFormatting>
  <conditionalFormatting sqref="AN38:AN39">
    <cfRule type="expression" dxfId="266" priority="2219">
      <formula>IF(AD38=1,1,0)</formula>
    </cfRule>
  </conditionalFormatting>
  <conditionalFormatting sqref="AN44:AN46">
    <cfRule type="expression" dxfId="265" priority="2218">
      <formula>IF(AD44=1,1,0)</formula>
    </cfRule>
  </conditionalFormatting>
  <conditionalFormatting sqref="AN40:AN42 AN44:AN47 AN53:AN54">
    <cfRule type="expression" dxfId="264" priority="2217">
      <formula>IF(AD40=1,1,0)</formula>
    </cfRule>
  </conditionalFormatting>
  <conditionalFormatting sqref="AN37 AN48">
    <cfRule type="expression" dxfId="263" priority="2216">
      <formula>IF(AD37=1,1,0)</formula>
    </cfRule>
  </conditionalFormatting>
  <conditionalFormatting sqref="AN49 AN40:AN47 AN51:AN54 AN35:AN37">
    <cfRule type="expression" dxfId="262" priority="2215">
      <formula>IF(AD35=1,1,0)</formula>
    </cfRule>
  </conditionalFormatting>
  <conditionalFormatting sqref="AN44:AN46">
    <cfRule type="expression" dxfId="261" priority="2214">
      <formula>IF(AD44=1,1,0)</formula>
    </cfRule>
  </conditionalFormatting>
  <conditionalFormatting sqref="AN83 AN40:AN42 AN71 AN77 AN47 AN50 AN55">
    <cfRule type="expression" dxfId="260" priority="2212">
      <formula>IF(AD40=1,1,0)</formula>
    </cfRule>
  </conditionalFormatting>
  <conditionalFormatting sqref="AN83 AN40:AN42 AN71 AN77 AN47 AN50 AN55">
    <cfRule type="expression" dxfId="259" priority="2211">
      <formula>IF(AD40=1,1,0)</formula>
    </cfRule>
  </conditionalFormatting>
  <conditionalFormatting sqref="AN83 AN40:AN42 AN71 AN77 AN47 AN50 AN55">
    <cfRule type="expression" dxfId="258" priority="2210">
      <formula>IF(AD40=1,1,0)</formula>
    </cfRule>
  </conditionalFormatting>
  <conditionalFormatting sqref="AN83 AN40:AN42 AN71 AN77 AN47 AN50 AN55">
    <cfRule type="expression" dxfId="257" priority="2209">
      <formula>IF(AD40=1,1,0)</formula>
    </cfRule>
  </conditionalFormatting>
  <conditionalFormatting sqref="AN83 AN40:AN42 AN71 AN77 AN47 AN50 AN55">
    <cfRule type="expression" dxfId="256" priority="2208">
      <formula>IF(AD40=1,1,0)</formula>
    </cfRule>
  </conditionalFormatting>
  <conditionalFormatting sqref="AN44:AN46">
    <cfRule type="expression" dxfId="255" priority="2171">
      <formula>IF(AD44=1,1,0)</formula>
    </cfRule>
  </conditionalFormatting>
  <conditionalFormatting sqref="AN83 AN40:AN42 AN71 AN77 AN47 AN50 AN55">
    <cfRule type="expression" dxfId="254" priority="2170">
      <formula>IF(AD40=1,1,0)</formula>
    </cfRule>
  </conditionalFormatting>
  <conditionalFormatting sqref="AN44:AN46">
    <cfRule type="expression" dxfId="253" priority="2168">
      <formula>IF(AD44=1,1,0)</formula>
    </cfRule>
  </conditionalFormatting>
  <conditionalFormatting sqref="AN44:AN46">
    <cfRule type="expression" dxfId="252" priority="2166">
      <formula>IF(AD44=1,1,0)</formula>
    </cfRule>
  </conditionalFormatting>
  <conditionalFormatting sqref="AN44:AN46">
    <cfRule type="expression" dxfId="251" priority="2165">
      <formula>IF(AD44=1,1,0)</formula>
    </cfRule>
  </conditionalFormatting>
  <conditionalFormatting sqref="AN44:AN46">
    <cfRule type="expression" dxfId="250" priority="2164">
      <formula>IF(AD44=1,1,0)</formula>
    </cfRule>
  </conditionalFormatting>
  <conditionalFormatting sqref="AN44:AN46">
    <cfRule type="expression" dxfId="249" priority="2163">
      <formula>IF(AD44=1,1,0)</formula>
    </cfRule>
  </conditionalFormatting>
  <conditionalFormatting sqref="AN44:AN46">
    <cfRule type="expression" dxfId="248" priority="2162">
      <formula>IF(AD44=1,1,0)</formula>
    </cfRule>
  </conditionalFormatting>
  <conditionalFormatting sqref="AN83 AN40:AN42 AN71 AN77 AN47 AN50 AN55">
    <cfRule type="expression" dxfId="247" priority="2161">
      <formula>IF(AD40=1,1,0)</formula>
    </cfRule>
  </conditionalFormatting>
  <conditionalFormatting sqref="AN44:AN46">
    <cfRule type="expression" dxfId="246" priority="2160">
      <formula>IF(AD44=1,1,0)</formula>
    </cfRule>
  </conditionalFormatting>
  <conditionalFormatting sqref="AN83 AN40:AN42 AN71 AN77 AN47 AN50 AN55">
    <cfRule type="expression" dxfId="245" priority="2159">
      <formula>IF(AD40=1,1,0)</formula>
    </cfRule>
  </conditionalFormatting>
  <conditionalFormatting sqref="AN84 AN72 AN78 AN62 AN53:AN54 AN56">
    <cfRule type="expression" dxfId="244" priority="2152">
      <formula>IF(AD53=1,1,0)</formula>
    </cfRule>
  </conditionalFormatting>
  <conditionalFormatting sqref="AN83 AN40:AN42 AN71 AN77 AN47 AN50 AN55">
    <cfRule type="expression" dxfId="243" priority="2151">
      <formula>IF(AD40=1,1,0)</formula>
    </cfRule>
  </conditionalFormatting>
  <conditionalFormatting sqref="AN37 AN48">
    <cfRule type="expression" dxfId="242" priority="2150">
      <formula>IF(AD37=1,1,0)</formula>
    </cfRule>
  </conditionalFormatting>
  <conditionalFormatting sqref="AN37 AN48">
    <cfRule type="expression" dxfId="241" priority="2148">
      <formula>IF(AD37=1,1,0)</formula>
    </cfRule>
  </conditionalFormatting>
  <conditionalFormatting sqref="AN44:AN46">
    <cfRule type="expression" dxfId="240" priority="2146">
      <formula>IF(AD44=1,1,0)</formula>
    </cfRule>
  </conditionalFormatting>
  <conditionalFormatting sqref="AN44:AN46">
    <cfRule type="expression" dxfId="239" priority="2145">
      <formula>IF(AD44=1,1,0)</formula>
    </cfRule>
  </conditionalFormatting>
  <conditionalFormatting sqref="AN44:AN46">
    <cfRule type="expression" dxfId="238" priority="2144">
      <formula>IF(AD44=1,1,0)</formula>
    </cfRule>
  </conditionalFormatting>
  <conditionalFormatting sqref="AN44:AN46">
    <cfRule type="expression" dxfId="237" priority="2143">
      <formula>IF(AD44=1,1,0)</formula>
    </cfRule>
  </conditionalFormatting>
  <conditionalFormatting sqref="AN44:AN46">
    <cfRule type="expression" dxfId="236" priority="2142">
      <formula>IF(AD44=1,1,0)</formula>
    </cfRule>
  </conditionalFormatting>
  <conditionalFormatting sqref="AN83 AN40:AN42 AN71 AN77 AN47 AN50 AN55">
    <cfRule type="expression" dxfId="235" priority="2141">
      <formula>IF(AD40=1,1,0)</formula>
    </cfRule>
  </conditionalFormatting>
  <conditionalFormatting sqref="AN44:AN46">
    <cfRule type="expression" dxfId="234" priority="2140">
      <formula>IF(AD44=1,1,0)</formula>
    </cfRule>
  </conditionalFormatting>
  <conditionalFormatting sqref="AN83 AN40:AN42 AN71 AN77 AN47 AN50 AN55">
    <cfRule type="expression" dxfId="233" priority="2139">
      <formula>IF(AD40=1,1,0)</formula>
    </cfRule>
  </conditionalFormatting>
  <conditionalFormatting sqref="AN37 AN48">
    <cfRule type="expression" dxfId="232" priority="2138">
      <formula>IF(AD37=1,1,0)</formula>
    </cfRule>
  </conditionalFormatting>
  <conditionalFormatting sqref="AN83 AN40:AN42 AN71 AN77 AN47 AN50 AN55">
    <cfRule type="expression" dxfId="231" priority="2131">
      <formula>IF(AD40=1,1,0)</formula>
    </cfRule>
  </conditionalFormatting>
  <conditionalFormatting sqref="AN84 AN72 AN78 AN62 AN53:AN54 AN56">
    <cfRule type="expression" dxfId="230" priority="2129">
      <formula>IF(AD53=1,1,0)</formula>
    </cfRule>
  </conditionalFormatting>
  <conditionalFormatting sqref="AN83 AN40:AN42 AN71 AN77 AN47 AN50 AN55">
    <cfRule type="expression" dxfId="229" priority="2128">
      <formula>IF(AD40=1,1,0)</formula>
    </cfRule>
  </conditionalFormatting>
  <conditionalFormatting sqref="AN83 AN40:AN42 AN71 AN77 AN47 AN50 AN55">
    <cfRule type="expression" dxfId="228" priority="2126">
      <formula>IF(AD40=1,1,0)</formula>
    </cfRule>
  </conditionalFormatting>
  <conditionalFormatting sqref="AN83 AN40:AN42 AN71 AN77 AN47 AN50 AN55">
    <cfRule type="expression" dxfId="227" priority="2125">
      <formula>IF(AD40=1,1,0)</formula>
    </cfRule>
  </conditionalFormatting>
  <conditionalFormatting sqref="AN83 AN40:AN42 AN71 AN77 AN47 AN50 AN55">
    <cfRule type="expression" dxfId="226" priority="2124">
      <formula>IF(AD40=1,1,0)</formula>
    </cfRule>
  </conditionalFormatting>
  <conditionalFormatting sqref="AN83 AN40:AN42 AN71 AN77 AN47 AN50 AN55">
    <cfRule type="expression" dxfId="225" priority="2123">
      <formula>IF(AD40=1,1,0)</formula>
    </cfRule>
  </conditionalFormatting>
  <conditionalFormatting sqref="AN83 AN40:AN42 AN71 AN77 AN47 AN50 AN55">
    <cfRule type="expression" dxfId="224" priority="2122">
      <formula>IF(AD40=1,1,0)</formula>
    </cfRule>
  </conditionalFormatting>
  <conditionalFormatting sqref="AN83 AN40:AN42 AN71 AN77 AN47 AN50 AN55">
    <cfRule type="expression" dxfId="223" priority="2120">
      <formula>IF(AD40=1,1,0)</formula>
    </cfRule>
  </conditionalFormatting>
  <conditionalFormatting sqref="AN84 AN72 AN78 AN62 AN53:AN54 AN56">
    <cfRule type="expression" dxfId="222" priority="2117">
      <formula>IF(AD53=1,1,0)</formula>
    </cfRule>
  </conditionalFormatting>
  <conditionalFormatting sqref="AN84 AN72 AN78 AN62 AN53:AN54 AN56">
    <cfRule type="expression" dxfId="221" priority="2116">
      <formula>IF(AD53=1,1,0)</formula>
    </cfRule>
  </conditionalFormatting>
  <conditionalFormatting sqref="AN84 AN72 AN78 AN62 AN53:AN54 AN56">
    <cfRule type="expression" dxfId="220" priority="2115">
      <formula>IF(AD53=1,1,0)</formula>
    </cfRule>
  </conditionalFormatting>
  <conditionalFormatting sqref="AN84 AN72 AN78 AN62 AN53:AN54 AN56">
    <cfRule type="expression" dxfId="219" priority="2114">
      <formula>IF(AD53=1,1,0)</formula>
    </cfRule>
  </conditionalFormatting>
  <conditionalFormatting sqref="AN84 AN72 AN78 AN62 AN53:AN54 AN56">
    <cfRule type="expression" dxfId="218" priority="2113">
      <formula>IF(AD53=1,1,0)</formula>
    </cfRule>
  </conditionalFormatting>
  <conditionalFormatting sqref="AN99">
    <cfRule type="expression" dxfId="217" priority="2112">
      <formula>IF(AD99=1,1,0)</formula>
    </cfRule>
  </conditionalFormatting>
  <conditionalFormatting sqref="AN101 AN83 AN89 AN95 AN71 AN77 AN55">
    <cfRule type="expression" dxfId="216" priority="2111">
      <formula>IF(AD55=1,1,0)</formula>
    </cfRule>
  </conditionalFormatting>
  <conditionalFormatting sqref="AN101 AN83 AN89 AN95 AN71 AN77 AN55">
    <cfRule type="expression" dxfId="215" priority="2110">
      <formula>IF(AD55=1,1,0)</formula>
    </cfRule>
  </conditionalFormatting>
  <conditionalFormatting sqref="AN102 AN84 AN90 AN96 AN72 AN78 AN62 AN53:AN54 AN56">
    <cfRule type="expression" dxfId="214" priority="2108">
      <formula>IF(AD53=1,1,0)</formula>
    </cfRule>
  </conditionalFormatting>
  <conditionalFormatting sqref="AN102 AN84 AN90 AN96 AN72 AN78 AN62 AN53:AN54 AN56">
    <cfRule type="expression" dxfId="213" priority="2107">
      <formula>IF(AD53=1,1,0)</formula>
    </cfRule>
  </conditionalFormatting>
  <conditionalFormatting sqref="AN38:AN39">
    <cfRule type="expression" dxfId="212" priority="2017">
      <formula>IF(AD38=1,1,0)</formula>
    </cfRule>
  </conditionalFormatting>
  <conditionalFormatting sqref="AN38:AN39">
    <cfRule type="expression" dxfId="211" priority="2016">
      <formula>IF(AD38=1,1,0)</formula>
    </cfRule>
  </conditionalFormatting>
  <conditionalFormatting sqref="AN44:AN46">
    <cfRule type="expression" dxfId="210" priority="2009">
      <formula>IF(AD44=1,1,0)</formula>
    </cfRule>
  </conditionalFormatting>
  <conditionalFormatting sqref="AN83 AN40:AN42 AN71 AN77 AN47 AN50 AN55">
    <cfRule type="expression" dxfId="209" priority="2008">
      <formula>IF(AD40=1,1,0)</formula>
    </cfRule>
  </conditionalFormatting>
  <conditionalFormatting sqref="AN37 AN48">
    <cfRule type="expression" dxfId="208" priority="2007">
      <formula>IF(AD37=1,1,0)</formula>
    </cfRule>
  </conditionalFormatting>
  <conditionalFormatting sqref="AN49 AN40:AN47 AN51:AN54 AN35:AN37">
    <cfRule type="expression" dxfId="207" priority="2006">
      <formula>IF(AD35=1,1,0)</formula>
    </cfRule>
  </conditionalFormatting>
  <conditionalFormatting sqref="AN40:AN47 AN49:AN52 AN35:AN37">
    <cfRule type="expression" dxfId="206" priority="2005">
      <formula>IF(AD35=1,1,0)</formula>
    </cfRule>
  </conditionalFormatting>
  <conditionalFormatting sqref="AN83 AN40:AN42 AN71 AN77 AN44:AN47 AN50 AN55">
    <cfRule type="expression" dxfId="205" priority="2004">
      <formula>IF(AD40=1,1,0)</formula>
    </cfRule>
  </conditionalFormatting>
  <conditionalFormatting sqref="AN40:AN47 AN49:AN52 AN35:AN37">
    <cfRule type="expression" dxfId="204" priority="1997">
      <formula>IF(AD35=1,1,0)</formula>
    </cfRule>
  </conditionalFormatting>
  <conditionalFormatting sqref="AN49 AN40:AN47 AN51:AN54 AN35:AN37">
    <cfRule type="expression" dxfId="203" priority="1995">
      <formula>IF(AD35=1,1,0)</formula>
    </cfRule>
  </conditionalFormatting>
  <conditionalFormatting sqref="AN37 AN48">
    <cfRule type="expression" dxfId="202" priority="1993">
      <formula>IF(AD37=1,1,0)</formula>
    </cfRule>
  </conditionalFormatting>
  <conditionalFormatting sqref="AN37 AN48">
    <cfRule type="expression" dxfId="201" priority="1992">
      <formula>IF(AD37=1,1,0)</formula>
    </cfRule>
  </conditionalFormatting>
  <conditionalFormatting sqref="AN37 AN48">
    <cfRule type="expression" dxfId="200" priority="1991">
      <formula>IF(AD37=1,1,0)</formula>
    </cfRule>
  </conditionalFormatting>
  <conditionalFormatting sqref="AN37 AN48">
    <cfRule type="expression" dxfId="199" priority="1990">
      <formula>IF(AD37=1,1,0)</formula>
    </cfRule>
  </conditionalFormatting>
  <conditionalFormatting sqref="AN37 AN48">
    <cfRule type="expression" dxfId="198" priority="1989">
      <formula>IF(AD37=1,1,0)</formula>
    </cfRule>
  </conditionalFormatting>
  <conditionalFormatting sqref="AN37 AN48">
    <cfRule type="expression" dxfId="197" priority="1988">
      <formula>IF(AD37=1,1,0)</formula>
    </cfRule>
  </conditionalFormatting>
  <conditionalFormatting sqref="AN44:AN46">
    <cfRule type="expression" dxfId="196" priority="1987">
      <formula>IF(AD44=1,1,0)</formula>
    </cfRule>
  </conditionalFormatting>
  <conditionalFormatting sqref="AN37 AN48">
    <cfRule type="expression" dxfId="195" priority="1986">
      <formula>IF(AD37=1,1,0)</formula>
    </cfRule>
  </conditionalFormatting>
  <conditionalFormatting sqref="AN37 AN48">
    <cfRule type="expression" dxfId="194" priority="1985">
      <formula>IF(AD37=1,1,0)</formula>
    </cfRule>
  </conditionalFormatting>
  <conditionalFormatting sqref="AN44:AN46">
    <cfRule type="expression" dxfId="193" priority="1983">
      <formula>IF(AD44=1,1,0)</formula>
    </cfRule>
  </conditionalFormatting>
  <conditionalFormatting sqref="AN44:AN46">
    <cfRule type="expression" dxfId="192" priority="1982">
      <formula>IF(AD44=1,1,0)</formula>
    </cfRule>
  </conditionalFormatting>
  <conditionalFormatting sqref="AN44:AN46">
    <cfRule type="expression" dxfId="191" priority="1981">
      <formula>IF(AD44=1,1,0)</formula>
    </cfRule>
  </conditionalFormatting>
  <conditionalFormatting sqref="AN44:AN46">
    <cfRule type="expression" dxfId="190" priority="1980">
      <formula>IF(AD44=1,1,0)</formula>
    </cfRule>
  </conditionalFormatting>
  <conditionalFormatting sqref="AN44:AN46">
    <cfRule type="expression" dxfId="189" priority="1979">
      <formula>IF(AD44=1,1,0)</formula>
    </cfRule>
  </conditionalFormatting>
  <conditionalFormatting sqref="AN83 AN40:AN42 AN71 AN77 AN47 AN50 AN55">
    <cfRule type="expression" dxfId="188" priority="1978">
      <formula>IF(AD40=1,1,0)</formula>
    </cfRule>
  </conditionalFormatting>
  <conditionalFormatting sqref="AN37 AN48">
    <cfRule type="expression" dxfId="187" priority="1977">
      <formula>IF(AD37=1,1,0)</formula>
    </cfRule>
  </conditionalFormatting>
  <conditionalFormatting sqref="AN44:AN46">
    <cfRule type="expression" dxfId="186" priority="1975">
      <formula>IF(AD44=1,1,0)</formula>
    </cfRule>
  </conditionalFormatting>
  <conditionalFormatting sqref="AN37 AN48">
    <cfRule type="expression" dxfId="185" priority="1973">
      <formula>IF(AD37=1,1,0)</formula>
    </cfRule>
  </conditionalFormatting>
  <conditionalFormatting sqref="AN37 AN48">
    <cfRule type="expression" dxfId="184" priority="1972">
      <formula>IF(AD37=1,1,0)</formula>
    </cfRule>
  </conditionalFormatting>
  <conditionalFormatting sqref="AN44:AN46">
    <cfRule type="expression" dxfId="183" priority="1969">
      <formula>IF(AD44=1,1,0)</formula>
    </cfRule>
  </conditionalFormatting>
  <conditionalFormatting sqref="AN44:AN46">
    <cfRule type="expression" dxfId="182" priority="1968">
      <formula>IF(AD44=1,1,0)</formula>
    </cfRule>
  </conditionalFormatting>
  <conditionalFormatting sqref="AN44:AN46">
    <cfRule type="expression" dxfId="181" priority="1967">
      <formula>IF(AD44=1,1,0)</formula>
    </cfRule>
  </conditionalFormatting>
  <conditionalFormatting sqref="AN44:AN46">
    <cfRule type="expression" dxfId="180" priority="1966">
      <formula>IF(AD44=1,1,0)</formula>
    </cfRule>
  </conditionalFormatting>
  <conditionalFormatting sqref="AN44:AN46">
    <cfRule type="expression" dxfId="179" priority="1965">
      <formula>IF(AD44=1,1,0)</formula>
    </cfRule>
  </conditionalFormatting>
  <conditionalFormatting sqref="AN37 AN48">
    <cfRule type="expression" dxfId="178" priority="1964">
      <formula>IF(AD37=1,1,0)</formula>
    </cfRule>
  </conditionalFormatting>
  <conditionalFormatting sqref="AN44:AN46">
    <cfRule type="expression" dxfId="177" priority="1963">
      <formula>IF(AD44=1,1,0)</formula>
    </cfRule>
  </conditionalFormatting>
  <conditionalFormatting sqref="AN83 AN40:AN42 AN71 AN77 AN47 AN50 AN55">
    <cfRule type="expression" dxfId="176" priority="1962">
      <formula>IF(AD40=1,1,0)</formula>
    </cfRule>
  </conditionalFormatting>
  <conditionalFormatting sqref="AN37 AN48">
    <cfRule type="expression" dxfId="175" priority="1961">
      <formula>IF(AD37=1,1,0)</formula>
    </cfRule>
  </conditionalFormatting>
  <conditionalFormatting sqref="AN37 AN48">
    <cfRule type="expression" dxfId="174" priority="1959">
      <formula>IF(AD37=1,1,0)</formula>
    </cfRule>
  </conditionalFormatting>
  <conditionalFormatting sqref="AN37 AN48">
    <cfRule type="expression" dxfId="173" priority="1958">
      <formula>IF(AD37=1,1,0)</formula>
    </cfRule>
  </conditionalFormatting>
  <conditionalFormatting sqref="AN37 AN48">
    <cfRule type="expression" dxfId="172" priority="1957">
      <formula>IF(AD37=1,1,0)</formula>
    </cfRule>
  </conditionalFormatting>
  <conditionalFormatting sqref="AN37 AN48">
    <cfRule type="expression" dxfId="171" priority="1956">
      <formula>IF(AD37=1,1,0)</formula>
    </cfRule>
  </conditionalFormatting>
  <conditionalFormatting sqref="AN37 AN48">
    <cfRule type="expression" dxfId="170" priority="1955">
      <formula>IF(AD37=1,1,0)</formula>
    </cfRule>
  </conditionalFormatting>
  <conditionalFormatting sqref="AN44:AN46">
    <cfRule type="expression" dxfId="169" priority="1954">
      <formula>IF(AD44=1,1,0)</formula>
    </cfRule>
  </conditionalFormatting>
  <conditionalFormatting sqref="AN37 AN48">
    <cfRule type="expression" dxfId="168" priority="1953">
      <formula>IF(AD37=1,1,0)</formula>
    </cfRule>
  </conditionalFormatting>
  <conditionalFormatting sqref="AN44:AN46">
    <cfRule type="expression" dxfId="167" priority="1952">
      <formula>IF(AD44=1,1,0)</formula>
    </cfRule>
  </conditionalFormatting>
  <conditionalFormatting sqref="AN83 AN40:AN42 AN71 AN77 AN47 AN50 AN55">
    <cfRule type="expression" dxfId="166" priority="1950">
      <formula>IF(AD40=1,1,0)</formula>
    </cfRule>
  </conditionalFormatting>
  <conditionalFormatting sqref="AN83 AN40:AN42 AN71 AN77 AN47 AN50 AN55">
    <cfRule type="expression" dxfId="165" priority="1949">
      <formula>IF(AD40=1,1,0)</formula>
    </cfRule>
  </conditionalFormatting>
  <conditionalFormatting sqref="AN83 AN40:AN42 AN71 AN77 AN47 AN50 AN55">
    <cfRule type="expression" dxfId="164" priority="1948">
      <formula>IF(AD40=1,1,0)</formula>
    </cfRule>
  </conditionalFormatting>
  <conditionalFormatting sqref="AN83 AN40:AN42 AN71 AN77 AN47 AN50 AN55">
    <cfRule type="expression" dxfId="163" priority="1947">
      <formula>IF(AD40=1,1,0)</formula>
    </cfRule>
  </conditionalFormatting>
  <conditionalFormatting sqref="AN83 AN40:AN42 AN71 AN77 AN47 AN50 AN55">
    <cfRule type="expression" dxfId="162" priority="1946">
      <formula>IF(AD40=1,1,0)</formula>
    </cfRule>
  </conditionalFormatting>
  <conditionalFormatting sqref="AN49 AN40:AN47 AN51:AN52 AN35:AN37">
    <cfRule type="expression" dxfId="161" priority="1943">
      <formula>IF(AD35=1,1,0)</formula>
    </cfRule>
  </conditionalFormatting>
  <conditionalFormatting sqref="AN49 AN40:AN47 AN51:AN52 AN35:AN37">
    <cfRule type="expression" dxfId="160" priority="1941">
      <formula>IF(AD35=1,1,0)</formula>
    </cfRule>
  </conditionalFormatting>
  <conditionalFormatting sqref="AN40:AN42 AN44:AN47 AN53:AN54">
    <cfRule type="expression" dxfId="159" priority="1938">
      <formula>IF(AD40=1,1,0)</formula>
    </cfRule>
  </conditionalFormatting>
  <conditionalFormatting sqref="AN40:AN42 AN44:AN47 AN53:AN54">
    <cfRule type="expression" dxfId="158" priority="1937">
      <formula>IF(AD40=1,1,0)</formula>
    </cfRule>
  </conditionalFormatting>
  <conditionalFormatting sqref="AN40:AN42 AN44:AN47 AN53:AN54">
    <cfRule type="expression" dxfId="157" priority="1936">
      <formula>IF(AD40=1,1,0)</formula>
    </cfRule>
  </conditionalFormatting>
  <conditionalFormatting sqref="AN40:AN42 AN44:AN47 AN53:AN54">
    <cfRule type="expression" dxfId="156" priority="1935">
      <formula>IF(AD40=1,1,0)</formula>
    </cfRule>
  </conditionalFormatting>
  <conditionalFormatting sqref="AN40:AN42 AN44:AN47 AN53:AN54">
    <cfRule type="expression" dxfId="155" priority="1934">
      <formula>IF(AD40=1,1,0)</formula>
    </cfRule>
  </conditionalFormatting>
  <conditionalFormatting sqref="AN40:AN42 AN44:AN47 AN53:AN54">
    <cfRule type="expression" dxfId="154" priority="1932">
      <formula>IF(AD40=1,1,0)</formula>
    </cfRule>
  </conditionalFormatting>
  <conditionalFormatting sqref="AN40:AN42 AN44:AN47 AN53:AN54">
    <cfRule type="expression" dxfId="153" priority="1921">
      <formula>IF(AD40=1,1,0)</formula>
    </cfRule>
  </conditionalFormatting>
  <conditionalFormatting sqref="AN40:AN42 AN44:AN47 AN53:AN54">
    <cfRule type="expression" dxfId="152" priority="1920">
      <formula>IF(AD40=1,1,0)</formula>
    </cfRule>
  </conditionalFormatting>
  <conditionalFormatting sqref="AN40:AN42 AN44:AN47 AN53:AN54">
    <cfRule type="expression" dxfId="151" priority="1912">
      <formula>IF(AD40=1,1,0)</formula>
    </cfRule>
  </conditionalFormatting>
  <conditionalFormatting sqref="AN123">
    <cfRule type="expression" dxfId="150" priority="1813">
      <formula>IF(AD123=1,1,0)</formula>
    </cfRule>
  </conditionalFormatting>
  <conditionalFormatting sqref="AN123">
    <cfRule type="expression" dxfId="149" priority="1812">
      <formula>IF(AD123=1,1,0)</formula>
    </cfRule>
  </conditionalFormatting>
  <conditionalFormatting sqref="AN123">
    <cfRule type="expression" dxfId="148" priority="1811">
      <formula>IF(AD123=1,1,0)</formula>
    </cfRule>
  </conditionalFormatting>
  <conditionalFormatting sqref="AN123">
    <cfRule type="expression" dxfId="147" priority="1810">
      <formula>IF(AD123=1,1,0)</formula>
    </cfRule>
  </conditionalFormatting>
  <conditionalFormatting sqref="AN123">
    <cfRule type="expression" dxfId="146" priority="1809">
      <formula>IF(AD123=1,1,0)</formula>
    </cfRule>
  </conditionalFormatting>
  <conditionalFormatting sqref="AN123">
    <cfRule type="expression" dxfId="145" priority="1807">
      <formula>IF(AD123=1,1,0)</formula>
    </cfRule>
  </conditionalFormatting>
  <conditionalFormatting sqref="AN123">
    <cfRule type="expression" dxfId="144" priority="1806">
      <formula>IF(AD123=1,1,0)</formula>
    </cfRule>
  </conditionalFormatting>
  <conditionalFormatting sqref="AN123">
    <cfRule type="expression" dxfId="143" priority="1805">
      <formula>IF(AD123=1,1,0)</formula>
    </cfRule>
  </conditionalFormatting>
  <conditionalFormatting sqref="AN123">
    <cfRule type="expression" dxfId="142" priority="1804">
      <formula>IF(AD123=1,1,0)</formula>
    </cfRule>
  </conditionalFormatting>
  <conditionalFormatting sqref="AN123">
    <cfRule type="expression" dxfId="141" priority="1803">
      <formula>IF(AD123=1,1,0)</formula>
    </cfRule>
  </conditionalFormatting>
  <conditionalFormatting sqref="AN123">
    <cfRule type="expression" dxfId="140" priority="1801">
      <formula>IF(AD123=1,1,0)</formula>
    </cfRule>
  </conditionalFormatting>
  <conditionalFormatting sqref="AN123">
    <cfRule type="expression" dxfId="139" priority="1798">
      <formula>IF(AD123=1,1,0)</formula>
    </cfRule>
  </conditionalFormatting>
  <conditionalFormatting sqref="AN123">
    <cfRule type="expression" dxfId="138" priority="1797">
      <formula>IF(AD123=1,1,0)</formula>
    </cfRule>
  </conditionalFormatting>
  <conditionalFormatting sqref="AN123">
    <cfRule type="expression" dxfId="137" priority="1796">
      <formula>IF(AD123=1,1,0)</formula>
    </cfRule>
  </conditionalFormatting>
  <conditionalFormatting sqref="AN123">
    <cfRule type="expression" dxfId="136" priority="1795">
      <formula>IF(AD123=1,1,0)</formula>
    </cfRule>
  </conditionalFormatting>
  <conditionalFormatting sqref="AN123">
    <cfRule type="expression" dxfId="135" priority="1794">
      <formula>IF(AD123=1,1,0)</formula>
    </cfRule>
  </conditionalFormatting>
  <conditionalFormatting sqref="AN123">
    <cfRule type="expression" dxfId="134" priority="1792">
      <formula>IF(AD123=1,1,0)</formula>
    </cfRule>
  </conditionalFormatting>
  <conditionalFormatting sqref="AN123">
    <cfRule type="expression" dxfId="133" priority="1789">
      <formula>IF(AD123=1,1,0)</formula>
    </cfRule>
  </conditionalFormatting>
  <conditionalFormatting sqref="AN123">
    <cfRule type="expression" dxfId="132" priority="1787">
      <formula>IF(AD123=1,1,0)</formula>
    </cfRule>
  </conditionalFormatting>
  <conditionalFormatting sqref="AN123">
    <cfRule type="expression" dxfId="131" priority="1785">
      <formula>IF(AD123=1,1,0)</formula>
    </cfRule>
  </conditionalFormatting>
  <conditionalFormatting sqref="AN123">
    <cfRule type="expression" dxfId="130" priority="1783">
      <formula>IF(AD123=1,1,0)</formula>
    </cfRule>
  </conditionalFormatting>
  <conditionalFormatting sqref="AN123">
    <cfRule type="expression" dxfId="129" priority="1781">
      <formula>IF(AD123=1,1,0)</formula>
    </cfRule>
  </conditionalFormatting>
  <conditionalFormatting sqref="AN123">
    <cfRule type="expression" dxfId="128" priority="1777">
      <formula>IF(AD123=1,1,0)</formula>
    </cfRule>
  </conditionalFormatting>
  <conditionalFormatting sqref="AN123">
    <cfRule type="expression" dxfId="127" priority="1775">
      <formula>IF(AD123=1,1,0)</formula>
    </cfRule>
  </conditionalFormatting>
  <conditionalFormatting sqref="AN123">
    <cfRule type="expression" dxfId="126" priority="1773">
      <formula>IF(AD123=1,1,0)</formula>
    </cfRule>
  </conditionalFormatting>
  <conditionalFormatting sqref="AN123">
    <cfRule type="expression" dxfId="125" priority="1771">
      <formula>IF(AD123=1,1,0)</formula>
    </cfRule>
  </conditionalFormatting>
  <conditionalFormatting sqref="AN123">
    <cfRule type="expression" dxfId="124" priority="1767">
      <formula>IF(AD123=1,1,0)</formula>
    </cfRule>
  </conditionalFormatting>
  <conditionalFormatting sqref="AN24:AN26">
    <cfRule type="expression" dxfId="123" priority="1499">
      <formula>IF(AD24=1,1,0)</formula>
    </cfRule>
  </conditionalFormatting>
  <conditionalFormatting sqref="AN24:AN26">
    <cfRule type="expression" dxfId="122" priority="1497">
      <formula>IF(AD24=1,1,0)</formula>
    </cfRule>
  </conditionalFormatting>
  <conditionalFormatting sqref="AN24:AN26">
    <cfRule type="expression" dxfId="121" priority="1493">
      <formula>IF(AD24=1,1,0)</formula>
    </cfRule>
  </conditionalFormatting>
  <conditionalFormatting sqref="AN24:AN26">
    <cfRule type="expression" dxfId="120" priority="1491">
      <formula>IF(AD24=1,1,0)</formula>
    </cfRule>
  </conditionalFormatting>
  <conditionalFormatting sqref="AN24:AN26">
    <cfRule type="expression" dxfId="119" priority="1489">
      <formula>IF(AD24=1,1,0)</formula>
    </cfRule>
  </conditionalFormatting>
  <conditionalFormatting sqref="AN24:AN26">
    <cfRule type="expression" dxfId="118" priority="1487">
      <formula>IF(AD24=1,1,0)</formula>
    </cfRule>
  </conditionalFormatting>
  <conditionalFormatting sqref="AN24:AN26">
    <cfRule type="expression" dxfId="117" priority="1485">
      <formula>IF(AD24=1,1,0)</formula>
    </cfRule>
  </conditionalFormatting>
  <conditionalFormatting sqref="AN24:AN26">
    <cfRule type="expression" dxfId="116" priority="1483">
      <formula>IF(AD24=1,1,0)</formula>
    </cfRule>
  </conditionalFormatting>
  <conditionalFormatting sqref="AN24:AN26">
    <cfRule type="expression" dxfId="115" priority="1481">
      <formula>IF(AD24=1,1,0)</formula>
    </cfRule>
  </conditionalFormatting>
  <conditionalFormatting sqref="AN24:AN26">
    <cfRule type="expression" dxfId="114" priority="1443">
      <formula>IF(AD24=1,1,0)</formula>
    </cfRule>
  </conditionalFormatting>
  <conditionalFormatting sqref="AN24:AN26">
    <cfRule type="expression" dxfId="113" priority="1441">
      <formula>IF(AD24=1,1,0)</formula>
    </cfRule>
  </conditionalFormatting>
  <conditionalFormatting sqref="AN24:AN26">
    <cfRule type="expression" dxfId="112" priority="1439">
      <formula>IF(AD24=1,1,0)</formula>
    </cfRule>
  </conditionalFormatting>
  <conditionalFormatting sqref="AN24:AN26">
    <cfRule type="expression" dxfId="111" priority="1435">
      <formula>IF(AD24=1,1,0)</formula>
    </cfRule>
  </conditionalFormatting>
  <conditionalFormatting sqref="AN24:AN26">
    <cfRule type="expression" dxfId="110" priority="1433">
      <formula>IF(AD24=1,1,0)</formula>
    </cfRule>
  </conditionalFormatting>
  <conditionalFormatting sqref="AN24:AN26">
    <cfRule type="expression" dxfId="109" priority="1341">
      <formula>IF(AD24=1,1,0)</formula>
    </cfRule>
  </conditionalFormatting>
  <conditionalFormatting sqref="AN24:AN26">
    <cfRule type="expression" dxfId="108" priority="1339">
      <formula>IF(AD24=1,1,0)</formula>
    </cfRule>
  </conditionalFormatting>
  <conditionalFormatting sqref="AN24:AN26">
    <cfRule type="expression" dxfId="107" priority="1337">
      <formula>IF(AD24=1,1,0)</formula>
    </cfRule>
  </conditionalFormatting>
  <conditionalFormatting sqref="AN24:AN26">
    <cfRule type="expression" dxfId="106" priority="1333">
      <formula>IF(AD24=1,1,0)</formula>
    </cfRule>
  </conditionalFormatting>
  <conditionalFormatting sqref="AN24:AN26">
    <cfRule type="expression" dxfId="105" priority="1331">
      <formula>IF(AD24=1,1,0)</formula>
    </cfRule>
  </conditionalFormatting>
  <conditionalFormatting sqref="AN24:AN26">
    <cfRule type="expression" dxfId="104" priority="1326">
      <formula>IF(AD24=1,1,0)</formula>
    </cfRule>
  </conditionalFormatting>
  <conditionalFormatting sqref="AN24:AN26">
    <cfRule type="expression" dxfId="103" priority="1324">
      <formula>IF(AD24=1,1,0)</formula>
    </cfRule>
  </conditionalFormatting>
  <conditionalFormatting sqref="AN24:AN26">
    <cfRule type="expression" dxfId="102" priority="1322">
      <formula>IF(AD24=1,1,0)</formula>
    </cfRule>
  </conditionalFormatting>
  <conditionalFormatting sqref="AN24:AN26">
    <cfRule type="expression" dxfId="101" priority="1318">
      <formula>IF(AD24=1,1,0)</formula>
    </cfRule>
  </conditionalFormatting>
  <conditionalFormatting sqref="AN24:AN26">
    <cfRule type="expression" dxfId="100" priority="1316">
      <formula>IF(AD24=1,1,0)</formula>
    </cfRule>
  </conditionalFormatting>
  <conditionalFormatting sqref="AN24:AN26">
    <cfRule type="expression" dxfId="99" priority="1205">
      <formula>IF(AD24=1,1,0)</formula>
    </cfRule>
  </conditionalFormatting>
  <conditionalFormatting sqref="AN24:AN26">
    <cfRule type="expression" dxfId="98" priority="1203">
      <formula>IF(AD24=1,1,0)</formula>
    </cfRule>
  </conditionalFormatting>
  <conditionalFormatting sqref="AN24:AN26">
    <cfRule type="expression" dxfId="97" priority="1200">
      <formula>IF(AD24=1,1,0)</formula>
    </cfRule>
  </conditionalFormatting>
  <conditionalFormatting sqref="AN24:AN26">
    <cfRule type="expression" dxfId="96" priority="1197">
      <formula>IF(AD24=1,1,0)</formula>
    </cfRule>
  </conditionalFormatting>
  <conditionalFormatting sqref="AN24:AN26">
    <cfRule type="expression" dxfId="95" priority="1056">
      <formula>IF(AD24=1,1,0)</formula>
    </cfRule>
  </conditionalFormatting>
  <conditionalFormatting sqref="AN24:AN26">
    <cfRule type="expression" dxfId="94" priority="1054">
      <formula>IF(AD24=1,1,0)</formula>
    </cfRule>
  </conditionalFormatting>
  <conditionalFormatting sqref="AN24:AN26">
    <cfRule type="expression" dxfId="93" priority="1050">
      <formula>IF(AD24=1,1,0)</formula>
    </cfRule>
  </conditionalFormatting>
  <conditionalFormatting sqref="AN24:AN26">
    <cfRule type="expression" dxfId="92" priority="1048">
      <formula>IF(AD24=1,1,0)</formula>
    </cfRule>
  </conditionalFormatting>
  <conditionalFormatting sqref="AN24:AN26">
    <cfRule type="expression" dxfId="91" priority="1046">
      <formula>IF(AD24=1,1,0)</formula>
    </cfRule>
  </conditionalFormatting>
  <conditionalFormatting sqref="AN24:AN26">
    <cfRule type="expression" dxfId="90" priority="1044">
      <formula>IF(AD24=1,1,0)</formula>
    </cfRule>
  </conditionalFormatting>
  <conditionalFormatting sqref="AN24:AN26">
    <cfRule type="expression" dxfId="89" priority="1042">
      <formula>IF(AD24=1,1,0)</formula>
    </cfRule>
  </conditionalFormatting>
  <conditionalFormatting sqref="AN24:AN26">
    <cfRule type="expression" dxfId="88" priority="1040">
      <formula>IF(AD24=1,1,0)</formula>
    </cfRule>
  </conditionalFormatting>
  <conditionalFormatting sqref="AN24:AN26">
    <cfRule type="expression" dxfId="87" priority="1038">
      <formula>IF(AD24=1,1,0)</formula>
    </cfRule>
  </conditionalFormatting>
  <conditionalFormatting sqref="AN24:AN26">
    <cfRule type="expression" dxfId="86" priority="1000">
      <formula>IF(AD24=1,1,0)</formula>
    </cfRule>
  </conditionalFormatting>
  <conditionalFormatting sqref="AN24:AN26">
    <cfRule type="expression" dxfId="85" priority="998">
      <formula>IF(AD24=1,1,0)</formula>
    </cfRule>
  </conditionalFormatting>
  <conditionalFormatting sqref="AN24:AN26">
    <cfRule type="expression" dxfId="84" priority="996">
      <formula>IF(AD24=1,1,0)</formula>
    </cfRule>
  </conditionalFormatting>
  <conditionalFormatting sqref="AN24:AN26">
    <cfRule type="expression" dxfId="83" priority="992">
      <formula>IF(AD24=1,1,0)</formula>
    </cfRule>
  </conditionalFormatting>
  <conditionalFormatting sqref="AN24:AN26">
    <cfRule type="expression" dxfId="82" priority="990">
      <formula>IF(AD24=1,1,0)</formula>
    </cfRule>
  </conditionalFormatting>
  <conditionalFormatting sqref="AM8:AM150">
    <cfRule type="expression" dxfId="81" priority="148">
      <formula>IF(AND(AM8&lt;&gt;0,COUNTIF(AC$7:AC$788,AC8)&gt;1),1,0)</formula>
    </cfRule>
  </conditionalFormatting>
  <conditionalFormatting sqref="AM8:AM150">
    <cfRule type="expression" dxfId="80" priority="147">
      <formula>IF(AND(AM8&lt;&gt;0,COUNTIF(AC$7:AC$788,AC8)&gt;1),1,0)</formula>
    </cfRule>
  </conditionalFormatting>
  <conditionalFormatting sqref="AM8:AM150">
    <cfRule type="expression" dxfId="79" priority="146">
      <formula>IF(AND(AM8&lt;&gt;0,COUNTIF(AC$7:AC$788,AC8)&gt;1),1,0)</formula>
    </cfRule>
  </conditionalFormatting>
  <conditionalFormatting sqref="AM8:AM150">
    <cfRule type="expression" dxfId="78" priority="145">
      <formula>IF(AND(AM8&lt;&gt;0,COUNTIF(AC$7:AC$788,AC8)&gt;1),1,0)</formula>
    </cfRule>
  </conditionalFormatting>
  <conditionalFormatting sqref="AM8:AM150">
    <cfRule type="expression" dxfId="77" priority="144">
      <formula>IF(AND(AM8&lt;&gt;0,COUNTIF(AC$7:AC$788,AC8)&gt;1),1,0)</formula>
    </cfRule>
  </conditionalFormatting>
  <conditionalFormatting sqref="AM8:AM150">
    <cfRule type="expression" dxfId="76" priority="143">
      <formula>IF(AND(AM8&lt;&gt;0,COUNTIF(AC$7:AC$788,AC8)&gt;1),1,0)</formula>
    </cfRule>
  </conditionalFormatting>
  <conditionalFormatting sqref="AM8:AM150">
    <cfRule type="expression" dxfId="75" priority="142">
      <formula>IF(AND(AM8&lt;&gt;0,COUNTIF(AC$7:AC$788,AC8)&gt;1),1,0)</formula>
    </cfRule>
  </conditionalFormatting>
  <conditionalFormatting sqref="AM8:AM150">
    <cfRule type="expression" dxfId="74" priority="141">
      <formula>IF(AND(AM8&lt;&gt;0,COUNTIF(AC$7:AC$788,AC8)&gt;1),1,0)</formula>
    </cfRule>
  </conditionalFormatting>
  <conditionalFormatting sqref="AM8:AM150">
    <cfRule type="expression" dxfId="73" priority="140">
      <formula>IF(AND(AM8&lt;&gt;0,COUNTIF(AC$7:AC$788,AC8)&gt;1),1,0)</formula>
    </cfRule>
  </conditionalFormatting>
  <conditionalFormatting sqref="AM8:AM150">
    <cfRule type="expression" dxfId="72" priority="139">
      <formula>IF(AND(AM8&lt;&gt;0,COUNTIF(AC$7:AC$788,AC8)&gt;1),1,0)</formula>
    </cfRule>
  </conditionalFormatting>
  <conditionalFormatting sqref="AM8:AM150">
    <cfRule type="expression" dxfId="71" priority="138">
      <formula>IF(AND(AM8&lt;&gt;0,COUNTIF(AC$7:AC$788,AC8)&gt;1),1,0)</formula>
    </cfRule>
  </conditionalFormatting>
  <conditionalFormatting sqref="AM8:AM150">
    <cfRule type="expression" dxfId="70" priority="137">
      <formula>IF(AND(AM8&lt;&gt;0,COUNTIF(AC$7:AC$788,AC8)&gt;1),1,0)</formula>
    </cfRule>
  </conditionalFormatting>
  <conditionalFormatting sqref="AM8:AM150">
    <cfRule type="expression" dxfId="69" priority="136">
      <formula>IF(AND(AM8&lt;&gt;0,COUNTIF(AC$7:AC$788,AC8)&gt;1),1,0)</formula>
    </cfRule>
  </conditionalFormatting>
  <conditionalFormatting sqref="AM8:AM150">
    <cfRule type="expression" dxfId="68" priority="135">
      <formula>IF(AND(AM8&lt;&gt;0,COUNTIF(AC$7:AC$788,AC8)&gt;1),1,0)</formula>
    </cfRule>
  </conditionalFormatting>
  <conditionalFormatting sqref="AM8:AM150">
    <cfRule type="expression" dxfId="67" priority="134">
      <formula>IF(AND(AM8&lt;&gt;0,COUNTIF(AC$7:AC$788,AC8)&gt;1),1,0)</formula>
    </cfRule>
  </conditionalFormatting>
  <conditionalFormatting sqref="AM8:AM150">
    <cfRule type="expression" dxfId="66" priority="133">
      <formula>IF(AND(AM8&lt;&gt;0,COUNTIF(AC$7:AC$788,AC8)&gt;1),1,0)</formula>
    </cfRule>
  </conditionalFormatting>
  <conditionalFormatting sqref="AM8:AM150">
    <cfRule type="expression" dxfId="65" priority="132">
      <formula>IF(AND(AM8&lt;&gt;0,COUNTIF(AC$7:AC$788,AC8)&gt;1),1,0)</formula>
    </cfRule>
  </conditionalFormatting>
  <conditionalFormatting sqref="AM8:AM150">
    <cfRule type="expression" dxfId="64" priority="131">
      <formula>IF(AND(AM8&lt;&gt;0,COUNTIF(AC$7:AC$788,AC8)&gt;1),1,0)</formula>
    </cfRule>
  </conditionalFormatting>
  <conditionalFormatting sqref="AM8:AM150">
    <cfRule type="expression" dxfId="63" priority="130">
      <formula>IF(AND(AM8&lt;&gt;0,COUNTIF(AC$7:AC$788,AC8)&gt;1),1,0)</formula>
    </cfRule>
  </conditionalFormatting>
  <conditionalFormatting sqref="AM8:AM150">
    <cfRule type="expression" dxfId="62" priority="129">
      <formula>IF(AND(AM8&lt;&gt;0,COUNTIF(AC$7:AC$788,AC8)&gt;1),1,0)</formula>
    </cfRule>
  </conditionalFormatting>
  <conditionalFormatting sqref="AM8:AM150">
    <cfRule type="expression" dxfId="61" priority="128">
      <formula>IF(AND(AM8&lt;&gt;0,COUNTIF(AC$7:AC$788,AC8)&gt;1),1,0)</formula>
    </cfRule>
  </conditionalFormatting>
  <conditionalFormatting sqref="AM8:AM150">
    <cfRule type="expression" dxfId="60" priority="127">
      <formula>IF(AND(AM8&lt;&gt;0,COUNTIF(AC$7:AC$788,AC8)&gt;1),1,0)</formula>
    </cfRule>
  </conditionalFormatting>
  <conditionalFormatting sqref="AM8:AM150">
    <cfRule type="expression" dxfId="59" priority="126">
      <formula>IF(AND(AM8&lt;&gt;0,COUNTIF(AC$7:AC$788,AC8)&gt;1),1,0)</formula>
    </cfRule>
  </conditionalFormatting>
  <conditionalFormatting sqref="AM8:AM150">
    <cfRule type="expression" dxfId="58" priority="125">
      <formula>IF(AND(AM8&lt;&gt;0,COUNTIF(AC$7:AC$788,AC8)&gt;1),1,0)</formula>
    </cfRule>
  </conditionalFormatting>
  <conditionalFormatting sqref="AM8:AM150">
    <cfRule type="expression" dxfId="57" priority="124">
      <formula>IF(AND(AM8&lt;&gt;0,COUNTIF(AC$7:AC$788,AC8)&gt;1),1,0)</formula>
    </cfRule>
  </conditionalFormatting>
  <conditionalFormatting sqref="AM8:AM150">
    <cfRule type="expression" dxfId="56" priority="123">
      <formula>IF(AND(AM8&lt;&gt;0,COUNTIF(AC$7:AC$788,AC8)&gt;1),1,0)</formula>
    </cfRule>
  </conditionalFormatting>
  <conditionalFormatting sqref="AM8:AM150">
    <cfRule type="expression" dxfId="55" priority="122">
      <formula>IF(AND(AM8&lt;&gt;0,COUNTIF(AC$7:AC$788,AC8)&gt;1),1,0)</formula>
    </cfRule>
  </conditionalFormatting>
  <conditionalFormatting sqref="AM8:AM150">
    <cfRule type="expression" dxfId="54" priority="121">
      <formula>IF(AND(AM8&lt;&gt;0,COUNTIF(AC$7:AC$788,AC8)&gt;1),1,0)</formula>
    </cfRule>
  </conditionalFormatting>
  <conditionalFormatting sqref="AM8:AM150">
    <cfRule type="expression" dxfId="53" priority="114">
      <formula>IF(AND(AM8&lt;&gt;0,COUNTIF(AC$7:AC$788,AC8)&gt;1),1,0)</formula>
    </cfRule>
  </conditionalFormatting>
  <conditionalFormatting sqref="AM8:AM150">
    <cfRule type="expression" dxfId="52" priority="113">
      <formula>IF(AND(AM8&lt;&gt;0,COUNTIF(AC$7:AC$788,AC8)&gt;1),1,0)</formula>
    </cfRule>
  </conditionalFormatting>
  <conditionalFormatting sqref="AM8:AM150">
    <cfRule type="expression" dxfId="51" priority="111">
      <formula>IF(AND(AM8&lt;&gt;0,COUNTIF(AC$7:AC$788,AC8)&gt;1),1,0)</formula>
    </cfRule>
  </conditionalFormatting>
  <conditionalFormatting sqref="AM8:AM150">
    <cfRule type="expression" dxfId="50" priority="104">
      <formula>IF(AND(AM8&lt;&gt;0,COUNTIF(AC$7:AC$788,AC8)&gt;1),1,0)</formula>
    </cfRule>
  </conditionalFormatting>
  <conditionalFormatting sqref="AM8:AM150">
    <cfRule type="expression" dxfId="49" priority="103">
      <formula>IF(AND(AM8&lt;&gt;0,COUNTIF(AC$7:AC$788,AC8)&gt;1),1,0)</formula>
    </cfRule>
  </conditionalFormatting>
  <conditionalFormatting sqref="AM8:AM150">
    <cfRule type="expression" dxfId="48" priority="101">
      <formula>IF(AND(AM8&lt;&gt;0,COUNTIF(AC$7:AC$788,AC8)&gt;1),1,0)</formula>
    </cfRule>
  </conditionalFormatting>
  <conditionalFormatting sqref="AM8:AM150">
    <cfRule type="expression" dxfId="47" priority="94">
      <formula>IF(AND(AM8&lt;&gt;0,COUNTIF(AC$7:AC$788,AC8)&gt;1),1,0)</formula>
    </cfRule>
  </conditionalFormatting>
  <conditionalFormatting sqref="AM8:AM150">
    <cfRule type="expression" dxfId="46" priority="93">
      <formula>IF(AND(AM8&lt;&gt;0,COUNTIF(AC$7:AC$788,AC8)&gt;1),1,0)</formula>
    </cfRule>
  </conditionalFormatting>
  <conditionalFormatting sqref="AM8:AM150">
    <cfRule type="expression" dxfId="45" priority="91">
      <formula>IF(AND(AM8&lt;&gt;0,COUNTIF(AC$7:AC$788,AC8)&gt;1),1,0)</formula>
    </cfRule>
  </conditionalFormatting>
  <conditionalFormatting sqref="AM8:AM150">
    <cfRule type="expression" dxfId="44" priority="90">
      <formula>IF(AND(AM8&lt;&gt;0,COUNTIF(AC$7:AC$788,AC8)&gt;1),1,0)</formula>
    </cfRule>
  </conditionalFormatting>
  <conditionalFormatting sqref="AM8:AM150">
    <cfRule type="expression" dxfId="43" priority="89">
      <formula>IF(AND(AM8&lt;&gt;0,COUNTIF(AC$7:AC$788,AC8)&gt;1),1,0)</formula>
    </cfRule>
  </conditionalFormatting>
  <conditionalFormatting sqref="AM8:AM150">
    <cfRule type="expression" dxfId="42" priority="88">
      <formula>IF(AND(AM8&lt;&gt;0,COUNTIF(AC$7:AC$788,AC8)&gt;1),1,0)</formula>
    </cfRule>
  </conditionalFormatting>
  <conditionalFormatting sqref="AM8:AM150">
    <cfRule type="expression" dxfId="41" priority="87">
      <formula>IF(AND(AM8&lt;&gt;0,COUNTIF(AC$7:AC$788,AC8)&gt;1),1,0)</formula>
    </cfRule>
  </conditionalFormatting>
  <conditionalFormatting sqref="AM8:AM150">
    <cfRule type="expression" dxfId="40" priority="86">
      <formula>IF(AND(AM8&lt;&gt;0,COUNTIF(AC$7:AC$788,AC8)&gt;1),1,0)</formula>
    </cfRule>
  </conditionalFormatting>
  <conditionalFormatting sqref="AM8:AM150">
    <cfRule type="expression" dxfId="39" priority="68">
      <formula>IF(AND(AM8&lt;&gt;0,COUNTIF(AC$7:AC$788,AC8)&gt;1),1,0)</formula>
    </cfRule>
  </conditionalFormatting>
  <conditionalFormatting sqref="AM8:AM150">
    <cfRule type="expression" dxfId="38" priority="67">
      <formula>IF(AND(AM8&lt;&gt;0,COUNTIF(AC$7:AC$788,AC8)&gt;1),1,0)</formula>
    </cfRule>
  </conditionalFormatting>
  <conditionalFormatting sqref="AM8:AM150">
    <cfRule type="expression" dxfId="37" priority="66">
      <formula>IF(AND(AM8&lt;&gt;0,COUNTIF(AC$7:AC$788,AC8)&gt;1),1,0)</formula>
    </cfRule>
  </conditionalFormatting>
  <conditionalFormatting sqref="AM8:AM150">
    <cfRule type="expression" dxfId="36" priority="65">
      <formula>IF(AND(AM8&lt;&gt;0,COUNTIF(AC$7:AC$788,AC8)&gt;1),1,0)</formula>
    </cfRule>
  </conditionalFormatting>
  <conditionalFormatting sqref="AM8:AM150">
    <cfRule type="expression" dxfId="35" priority="64">
      <formula>IF(AND(AM8&lt;&gt;0,COUNTIF(AC$7:AC$788,AC8)&gt;1),1,0)</formula>
    </cfRule>
  </conditionalFormatting>
  <conditionalFormatting sqref="AM8:AM150">
    <cfRule type="expression" dxfId="34" priority="63">
      <formula>IF(AND(AM8&lt;&gt;0,COUNTIF(AC$7:AC$788,AC8)&gt;1),1,0)</formula>
    </cfRule>
  </conditionalFormatting>
  <conditionalFormatting sqref="AM8:AM150">
    <cfRule type="expression" dxfId="33" priority="62">
      <formula>IF(AND(AM8&lt;&gt;0,COUNTIF(AC$7:AC$788,AC8)&gt;1),1,0)</formula>
    </cfRule>
  </conditionalFormatting>
  <conditionalFormatting sqref="AM8:AM150">
    <cfRule type="expression" dxfId="32" priority="61">
      <formula>IF(AND(AM8&lt;&gt;0,COUNTIF(AC$7:AC$788,AC8)&gt;1),1,0)</formula>
    </cfRule>
  </conditionalFormatting>
  <conditionalFormatting sqref="AM8:AM150">
    <cfRule type="expression" dxfId="31" priority="60">
      <formula>IF(AND(AM8&lt;&gt;0,COUNTIF(AC$7:AC$788,AC8)&gt;1),1,0)</formula>
    </cfRule>
  </conditionalFormatting>
  <conditionalFormatting sqref="AM8:AM150">
    <cfRule type="expression" dxfId="30" priority="59">
      <formula>IF(AND(AM8&lt;&gt;0,COUNTIF(AC$7:AC$788,AC8)&gt;1),1,0)</formula>
    </cfRule>
  </conditionalFormatting>
  <conditionalFormatting sqref="AM8:AM150">
    <cfRule type="expression" dxfId="29" priority="58">
      <formula>IF(AND(AM8&lt;&gt;0,COUNTIF(AC$7:AC$788,AC8)&gt;1),1,0)</formula>
    </cfRule>
  </conditionalFormatting>
  <conditionalFormatting sqref="AM8:AM150">
    <cfRule type="expression" dxfId="28" priority="57">
      <formula>IF(AND(AM8&lt;&gt;0,COUNTIF(AC$7:AC$788,AC8)&gt;1),1,0)</formula>
    </cfRule>
  </conditionalFormatting>
  <conditionalFormatting sqref="AM8:AM150">
    <cfRule type="expression" dxfId="27" priority="56">
      <formula>IF(AND(AM8&lt;&gt;0,COUNTIF(AC$7:AC$788,AC8)&gt;1),1,0)</formula>
    </cfRule>
  </conditionalFormatting>
  <conditionalFormatting sqref="AM8:AM150">
    <cfRule type="expression" dxfId="26" priority="55">
      <formula>IF(AND(AM8&lt;&gt;0,COUNTIF(AC$7:AC$788,AC8)&gt;1),1,0)</formula>
    </cfRule>
  </conditionalFormatting>
  <conditionalFormatting sqref="AM8:AM150">
    <cfRule type="expression" dxfId="25" priority="54">
      <formula>IF(AND(AM8&lt;&gt;0,COUNTIF(AC$7:AC$788,AC8)&gt;1),1,0)</formula>
    </cfRule>
  </conditionalFormatting>
  <conditionalFormatting sqref="AM8:AM150">
    <cfRule type="expression" dxfId="24" priority="53">
      <formula>IF(AND(AM8&lt;&gt;0,COUNTIF(AC$7:AC$788,AC8)&gt;1),1,0)</formula>
    </cfRule>
  </conditionalFormatting>
  <conditionalFormatting sqref="AM8:AM150">
    <cfRule type="expression" dxfId="23" priority="52">
      <formula>IF(AND(AM8&lt;&gt;0,COUNTIF(AC$7:AC$788,AC8)&gt;1),1,0)</formula>
    </cfRule>
  </conditionalFormatting>
  <conditionalFormatting sqref="AM8:AM150">
    <cfRule type="expression" dxfId="22" priority="51">
      <formula>IF(AND(AM8&lt;&gt;0,COUNTIF(AC$7:AC$788,AC8)&gt;1),1,0)</formula>
    </cfRule>
  </conditionalFormatting>
  <conditionalFormatting sqref="AM8:AM150">
    <cfRule type="expression" dxfId="21" priority="50">
      <formula>IF(AND(AM8&lt;&gt;0,COUNTIF(AC$7:AC$788,AC8)&gt;1),1,0)</formula>
    </cfRule>
  </conditionalFormatting>
  <conditionalFormatting sqref="AM8:AM150">
    <cfRule type="expression" dxfId="20" priority="49">
      <formula>IF(AND(AM8&lt;&gt;0,COUNTIF(AC$7:AC$788,AC8)&gt;1),1,0)</formula>
    </cfRule>
  </conditionalFormatting>
  <conditionalFormatting sqref="AM8:AM150">
    <cfRule type="expression" dxfId="19" priority="48">
      <formula>IF(AND(AM8&lt;&gt;0,COUNTIF(AC$7:AC$788,AC8)&gt;1),1,0)</formula>
    </cfRule>
  </conditionalFormatting>
  <conditionalFormatting sqref="AM8:AM150">
    <cfRule type="expression" dxfId="18" priority="47">
      <formula>IF(AND(AM8&lt;&gt;0,COUNTIF(AC$7:AC$788,AC8)&gt;1),1,0)</formula>
    </cfRule>
  </conditionalFormatting>
  <conditionalFormatting sqref="AM8:AM150">
    <cfRule type="expression" dxfId="17" priority="46">
      <formula>IF(AND(AM8&lt;&gt;0,COUNTIF(AC$7:AC$788,AC8)&gt;1),1,0)</formula>
    </cfRule>
  </conditionalFormatting>
  <conditionalFormatting sqref="AM8:AM150">
    <cfRule type="expression" dxfId="16" priority="45">
      <formula>IF(AND(AM8&lt;&gt;0,COUNTIF(AC$7:AC$788,AC8)&gt;1),1,0)</formula>
    </cfRule>
  </conditionalFormatting>
  <conditionalFormatting sqref="AM8:AM150">
    <cfRule type="expression" dxfId="15" priority="44">
      <formula>IF(AND(AM8&lt;&gt;0,COUNTIF(AC$7:AC$788,AC8)&gt;1),1,0)</formula>
    </cfRule>
  </conditionalFormatting>
  <conditionalFormatting sqref="AM8:AM150">
    <cfRule type="expression" dxfId="14" priority="43">
      <formula>IF(AND(AM8&lt;&gt;0,COUNTIF(AC$7:AC$788,AC8)&gt;1),1,0)</formula>
    </cfRule>
  </conditionalFormatting>
  <conditionalFormatting sqref="AM8:AM150">
    <cfRule type="expression" dxfId="13" priority="42">
      <formula>IF(AND(AM8&lt;&gt;0,COUNTIF(AC$7:AC$788,AC8)&gt;1),1,0)</formula>
    </cfRule>
  </conditionalFormatting>
  <conditionalFormatting sqref="AM8:AM150">
    <cfRule type="expression" dxfId="12" priority="41">
      <formula>IF(AND(AM8&lt;&gt;0,COUNTIF(AC$7:AC$788,AC8)&gt;1),1,0)</formula>
    </cfRule>
  </conditionalFormatting>
  <conditionalFormatting sqref="AM8:AM150">
    <cfRule type="expression" dxfId="11" priority="34">
      <formula>IF(AND(AM8&lt;&gt;0,COUNTIF(AC$7:AC$788,AC8)&gt;1),1,0)</formula>
    </cfRule>
  </conditionalFormatting>
  <conditionalFormatting sqref="AM8:AM150">
    <cfRule type="expression" dxfId="10" priority="33">
      <formula>IF(AND(AM8&lt;&gt;0,COUNTIF(AC$7:AC$788,AC8)&gt;1),1,0)</formula>
    </cfRule>
  </conditionalFormatting>
  <conditionalFormatting sqref="AN30:AN34">
    <cfRule type="expression" dxfId="9" priority="3">
      <formula>IF(AD30=1,1,0)</formula>
    </cfRule>
  </conditionalFormatting>
  <conditionalFormatting sqref="BG2:BL2">
    <cfRule type="cellIs" dxfId="8" priority="2" operator="notEqual">
      <formula>0</formula>
    </cfRule>
  </conditionalFormatting>
  <conditionalFormatting sqref="BM2:BR2">
    <cfRule type="cellIs" dxfId="7" priority="1" operator="notEqual">
      <formula>0</formula>
    </cfRule>
  </conditionalFormatting>
  <dataValidations disablePrompts="1" count="2">
    <dataValidation type="list" allowBlank="1" showInputMessage="1" showErrorMessage="1" sqref="AO7:AO150">
      <formula1>$D$1:$AD$1</formula1>
    </dataValidation>
    <dataValidation type="list" allowBlank="1" showInputMessage="1" showErrorMessage="1" sqref="AP7:AP150">
      <formula1>$AP$1:$AP$4</formula1>
    </dataValidation>
  </dataValidations>
  <pageMargins left="0.70866141732283472" right="0.70866141732283472" top="0.74803149606299213" bottom="0.74803149606299213" header="0.31496062992125984" footer="0.31496062992125984"/>
  <pageSetup scale="31" orientation="portrait" r:id="rId5"/>
  <tableParts count="1"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AG181"/>
  <sheetViews>
    <sheetView workbookViewId="0">
      <selection activeCell="N10" sqref="N10"/>
    </sheetView>
    <sheetView workbookViewId="1">
      <selection sqref="A1:N1"/>
    </sheetView>
  </sheetViews>
  <sheetFormatPr defaultColWidth="9.109375" defaultRowHeight="13.2" x14ac:dyDescent="0.25"/>
  <cols>
    <col min="1" max="1" width="2.6640625" style="2" customWidth="1"/>
    <col min="2" max="2" width="3.44140625" style="2" customWidth="1"/>
    <col min="3" max="3" width="8.44140625" style="2" customWidth="1"/>
    <col min="4" max="4" width="14.33203125" style="2" customWidth="1"/>
    <col min="5" max="5" width="7.109375" style="2" customWidth="1"/>
    <col min="6" max="6" width="5.6640625" style="2" customWidth="1"/>
    <col min="7" max="7" width="5" style="2" customWidth="1"/>
    <col min="8" max="8" width="4.33203125" style="2" customWidth="1"/>
    <col min="9" max="9" width="7.5546875" style="2" customWidth="1"/>
    <col min="10" max="10" width="9.44140625" style="2" customWidth="1"/>
    <col min="11" max="13" width="9.5546875" style="2" customWidth="1"/>
    <col min="14" max="14" width="16.44140625" style="2" customWidth="1"/>
    <col min="15" max="15" width="9.109375" style="2"/>
    <col min="16" max="17" width="3.6640625" style="2" customWidth="1"/>
    <col min="18" max="18" width="18.33203125" style="2" customWidth="1"/>
    <col min="19" max="19" width="9.109375" style="2" customWidth="1"/>
    <col min="20" max="20" width="10.109375" style="2" customWidth="1"/>
    <col min="21" max="29" width="9.109375" style="2" customWidth="1"/>
    <col min="30" max="30" width="4.44140625" style="10" customWidth="1"/>
    <col min="31" max="31" width="4.109375" style="2" customWidth="1"/>
    <col min="32" max="32" width="4.5546875" style="2" customWidth="1"/>
    <col min="33" max="33" width="9.109375" style="2" customWidth="1"/>
    <col min="34" max="16384" width="9.109375" style="2"/>
  </cols>
  <sheetData>
    <row r="1" spans="1:33" x14ac:dyDescent="0.25">
      <c r="A1" s="517" t="s">
        <v>54</v>
      </c>
      <c r="B1" s="518"/>
      <c r="C1" s="518"/>
      <c r="D1" s="518"/>
      <c r="E1" s="518"/>
      <c r="F1" s="518"/>
      <c r="G1" s="518"/>
      <c r="H1" s="518"/>
      <c r="I1" s="518"/>
      <c r="J1" s="518"/>
      <c r="K1" s="518"/>
      <c r="L1" s="518"/>
      <c r="M1" s="518"/>
      <c r="N1" s="519"/>
    </row>
    <row r="2" spans="1:33" ht="18.75" customHeight="1" x14ac:dyDescent="0.25">
      <c r="A2" s="520" t="s">
        <v>55</v>
      </c>
      <c r="B2" s="521"/>
      <c r="C2" s="521"/>
      <c r="D2" s="521"/>
      <c r="E2" s="521"/>
      <c r="F2" s="521"/>
      <c r="G2" s="521"/>
      <c r="H2" s="521"/>
      <c r="I2" s="521"/>
      <c r="J2" s="521"/>
      <c r="K2" s="521"/>
      <c r="L2" s="521"/>
      <c r="M2" s="521"/>
      <c r="N2" s="522"/>
      <c r="U2" s="76" t="s">
        <v>78</v>
      </c>
      <c r="V2" s="108"/>
      <c r="W2" s="108"/>
    </row>
    <row r="3" spans="1:33" ht="19.5" customHeight="1" x14ac:dyDescent="0.25">
      <c r="A3" s="30" t="s">
        <v>56</v>
      </c>
      <c r="B3" s="68"/>
      <c r="C3" s="68"/>
      <c r="D3" s="523" t="str">
        <f>Labour!AM7</f>
        <v/>
      </c>
      <c r="E3" s="523"/>
      <c r="F3" s="523"/>
      <c r="G3" s="523"/>
      <c r="H3" s="523"/>
      <c r="I3" s="523"/>
      <c r="J3" s="523"/>
      <c r="K3" s="523"/>
      <c r="L3" s="3" t="s">
        <v>57</v>
      </c>
      <c r="M3" s="524">
        <f ca="1">Labour!AM3</f>
        <v>42949</v>
      </c>
      <c r="N3" s="525"/>
      <c r="R3" s="73"/>
      <c r="S3" s="74" t="s">
        <v>134</v>
      </c>
      <c r="T3" s="75">
        <v>100</v>
      </c>
      <c r="U3" s="77">
        <f>Labour!B17</f>
        <v>0</v>
      </c>
      <c r="V3" s="109"/>
      <c r="W3" s="109"/>
    </row>
    <row r="4" spans="1:33" ht="19.5" customHeight="1" x14ac:dyDescent="0.25">
      <c r="A4" s="30" t="s">
        <v>58</v>
      </c>
      <c r="B4" s="68"/>
      <c r="C4" s="68"/>
      <c r="D4" s="529">
        <f>Labour!BF6</f>
        <v>0</v>
      </c>
      <c r="E4" s="529"/>
      <c r="F4" s="529"/>
      <c r="G4" s="529"/>
      <c r="H4" s="529"/>
      <c r="I4" s="529"/>
      <c r="J4" s="529"/>
      <c r="K4" s="529"/>
      <c r="L4" s="3" t="s">
        <v>75</v>
      </c>
      <c r="M4" s="529">
        <f>Labour!BF5</f>
        <v>0</v>
      </c>
      <c r="N4" s="530"/>
      <c r="R4" s="73"/>
      <c r="S4" s="74" t="s">
        <v>135</v>
      </c>
      <c r="T4" s="75">
        <v>50</v>
      </c>
      <c r="U4" s="86">
        <f>Equipment!C6</f>
        <v>143</v>
      </c>
      <c r="V4" s="109"/>
      <c r="W4" s="109"/>
      <c r="Y4" s="89" t="str">
        <f>Equipment!AK7</f>
        <v>Operator Service Trucks</v>
      </c>
      <c r="Z4" s="82"/>
      <c r="AA4" s="82"/>
      <c r="AB4" s="90">
        <f>SUM(AG10:AG109)</f>
        <v>0</v>
      </c>
    </row>
    <row r="5" spans="1:33" x14ac:dyDescent="0.25">
      <c r="A5" s="526" t="s">
        <v>59</v>
      </c>
      <c r="B5" s="527"/>
      <c r="C5" s="527"/>
      <c r="D5" s="531"/>
      <c r="E5" s="531"/>
      <c r="F5" s="531"/>
      <c r="G5" s="531"/>
      <c r="H5" s="531"/>
      <c r="I5" s="531"/>
      <c r="J5" s="531"/>
      <c r="K5" s="531"/>
      <c r="L5" s="531"/>
      <c r="M5" s="531"/>
      <c r="N5" s="532"/>
      <c r="R5" s="2">
        <f>Labour!BF7</f>
        <v>0</v>
      </c>
      <c r="Y5" s="477" t="str">
        <f>CONCATENATE(AF10,AF11,AF12,AF13,AF14,AF15,AF16,AF17,AF18,AF19,AF20,AF21,AF22,AF23,AF24,AF25,AF26,AF27,AF28,AF29,AF30,AF31,AF32,AF33,AF34,AF35,AF36,AF37,AF38,AF39,AF40,AF41,AF42,AF43,AF44,AF45,AF46,AF47,AF48,AF49,AF50,AF51,AF52,AF53,AF54,AF55,AF56,AF57,AF58,AF59,AF60,AF61,AF62,AF63,AF64,AF65,AF66,AF67,AF68,AF69,AF70,AF71,AF72,AF73,AF74,AF75,AF76,AF77,AF78,AF79,AF80,AF81,AF82,AF83,AF84,AF85,AF86,AF87,AF88,AF89,AF90,AF91,AF92,AF93,AF94,AF95,AF96,AF97,AF98,AF99,AF100,AF101,AF102,AF103,AF104,AF105,AF106,AF107,AF108,AF109)</f>
        <v/>
      </c>
      <c r="Z5" s="477"/>
      <c r="AA5" s="477"/>
      <c r="AB5" s="477"/>
      <c r="AC5" s="477"/>
      <c r="AD5" s="477"/>
      <c r="AE5" s="477"/>
      <c r="AF5" s="477"/>
    </row>
    <row r="6" spans="1:33" ht="15" customHeight="1" x14ac:dyDescent="0.3">
      <c r="A6" s="528"/>
      <c r="B6" s="527"/>
      <c r="C6" s="527"/>
      <c r="D6" s="533"/>
      <c r="E6" s="534"/>
      <c r="F6" s="534"/>
      <c r="G6" s="534"/>
      <c r="H6" s="534"/>
      <c r="I6" s="534"/>
      <c r="J6" s="534"/>
      <c r="K6" s="534"/>
      <c r="L6" s="534"/>
      <c r="M6" s="534"/>
      <c r="N6" s="535"/>
      <c r="R6" s="2">
        <f>Labour!BF8</f>
        <v>0</v>
      </c>
    </row>
    <row r="7" spans="1:33" ht="14.4" x14ac:dyDescent="0.3">
      <c r="A7" s="528"/>
      <c r="B7" s="527"/>
      <c r="C7" s="527"/>
      <c r="D7" s="533"/>
      <c r="E7" s="534"/>
      <c r="F7" s="534"/>
      <c r="G7" s="534"/>
      <c r="H7" s="534"/>
      <c r="I7" s="534"/>
      <c r="J7" s="534"/>
      <c r="K7" s="534"/>
      <c r="L7" s="534"/>
      <c r="M7" s="534"/>
      <c r="N7" s="535"/>
      <c r="R7" s="2">
        <f>Labour!BF9</f>
        <v>0</v>
      </c>
      <c r="S7" s="20"/>
      <c r="T7" s="20"/>
      <c r="U7" s="20"/>
      <c r="V7" s="20" t="e">
        <f>VLOOKUP($B10,ATABLE,V$9,FALSE)</f>
        <v>#N/A</v>
      </c>
      <c r="W7" s="20"/>
      <c r="Y7" s="500" t="str">
        <f>J9</f>
        <v>UNITS (hr,day,m)</v>
      </c>
      <c r="Z7" s="501"/>
      <c r="AA7" s="502"/>
      <c r="AB7" s="20"/>
      <c r="AD7" s="10">
        <f>SUM(AD10:AD109)</f>
        <v>0</v>
      </c>
    </row>
    <row r="8" spans="1:33" ht="13.8" thickBot="1" x14ac:dyDescent="0.3">
      <c r="A8" s="513"/>
      <c r="B8" s="514"/>
      <c r="C8" s="514"/>
      <c r="D8" s="514"/>
      <c r="E8" s="514"/>
      <c r="F8" s="514"/>
      <c r="G8" s="65"/>
      <c r="H8" s="66"/>
      <c r="I8" s="65"/>
      <c r="J8" s="515"/>
      <c r="K8" s="515"/>
      <c r="L8" s="516" t="s">
        <v>60</v>
      </c>
      <c r="M8" s="516"/>
      <c r="N8" s="31" t="str">
        <f>Labour!AO5</f>
        <v>I1000</v>
      </c>
      <c r="R8" s="20" t="str">
        <f>C9</f>
        <v>EMPLOYEE</v>
      </c>
      <c r="S8" s="20" t="str">
        <f>F9</f>
        <v>TRK</v>
      </c>
      <c r="T8" s="19" t="s">
        <v>146</v>
      </c>
      <c r="U8" s="20" t="str">
        <f>H9</f>
        <v>SUB</v>
      </c>
      <c r="V8" s="20">
        <f>Labour!AO12</f>
        <v>65</v>
      </c>
      <c r="W8" s="20">
        <f>Labour!AO13</f>
        <v>130</v>
      </c>
      <c r="X8" s="20" t="str">
        <f>I9</f>
        <v>CLASS</v>
      </c>
      <c r="Y8" s="21" t="s">
        <v>19</v>
      </c>
      <c r="Z8" s="22" t="s">
        <v>21</v>
      </c>
      <c r="AA8" s="23" t="s">
        <v>12</v>
      </c>
      <c r="AB8" s="20" t="str">
        <f>K9</f>
        <v>Rate</v>
      </c>
      <c r="AC8" s="20" t="str">
        <f>L9</f>
        <v>OT HRS</v>
      </c>
      <c r="AD8" s="29" t="s">
        <v>147</v>
      </c>
    </row>
    <row r="9" spans="1:33" s="10" customFormat="1" ht="26.25" customHeight="1" thickTop="1" thickBot="1" x14ac:dyDescent="0.3">
      <c r="A9" s="494"/>
      <c r="B9" s="495"/>
      <c r="C9" s="510" t="s">
        <v>76</v>
      </c>
      <c r="D9" s="511"/>
      <c r="E9" s="512"/>
      <c r="F9" s="5" t="s">
        <v>61</v>
      </c>
      <c r="G9" s="8" t="s">
        <v>145</v>
      </c>
      <c r="H9" s="6" t="s">
        <v>62</v>
      </c>
      <c r="I9" s="7" t="s">
        <v>63</v>
      </c>
      <c r="J9" s="8" t="s">
        <v>64</v>
      </c>
      <c r="K9" s="9" t="s">
        <v>65</v>
      </c>
      <c r="L9" s="8" t="s">
        <v>66</v>
      </c>
      <c r="M9" s="6" t="s">
        <v>67</v>
      </c>
      <c r="N9" s="7" t="s">
        <v>68</v>
      </c>
      <c r="R9" s="88">
        <f>Labour!B5</f>
        <v>39</v>
      </c>
      <c r="S9" s="4">
        <f>R9+11</f>
        <v>50</v>
      </c>
      <c r="T9" s="97">
        <f>Labour!B6</f>
        <v>60</v>
      </c>
      <c r="U9" s="4">
        <f>T9+1</f>
        <v>61</v>
      </c>
      <c r="V9" s="4">
        <f>R9+9</f>
        <v>48</v>
      </c>
      <c r="W9" s="4">
        <f>R9+9</f>
        <v>48</v>
      </c>
      <c r="X9" s="4">
        <f>R9+5</f>
        <v>44</v>
      </c>
      <c r="Y9" s="4">
        <f>T9-3</f>
        <v>57</v>
      </c>
      <c r="Z9" s="4">
        <f>T9-1</f>
        <v>59</v>
      </c>
      <c r="AA9" s="24"/>
      <c r="AB9" s="4">
        <f>R9+6</f>
        <v>45</v>
      </c>
      <c r="AC9" s="91">
        <f>T9-2</f>
        <v>58</v>
      </c>
      <c r="AD9" s="29" t="s">
        <v>5</v>
      </c>
    </row>
    <row r="10" spans="1:33" ht="12.75" customHeight="1" thickTop="1" x14ac:dyDescent="0.25">
      <c r="A10" s="496" t="s">
        <v>69</v>
      </c>
      <c r="B10" s="11">
        <v>1</v>
      </c>
      <c r="C10" s="474">
        <f>R10</f>
        <v>0</v>
      </c>
      <c r="D10" s="475"/>
      <c r="E10" s="476"/>
      <c r="F10" s="12">
        <f>S10</f>
        <v>0</v>
      </c>
      <c r="G10" s="12">
        <f>T10</f>
        <v>0</v>
      </c>
      <c r="H10" s="12">
        <f>U10</f>
        <v>0</v>
      </c>
      <c r="I10" s="12">
        <f>X10</f>
        <v>0</v>
      </c>
      <c r="J10" s="67">
        <f>AA10</f>
        <v>0</v>
      </c>
      <c r="K10" s="13">
        <f>AB10</f>
        <v>0</v>
      </c>
      <c r="L10" s="12">
        <f>AC10</f>
        <v>0</v>
      </c>
      <c r="M10" s="14">
        <f>IF(L10&gt;0,VLOOKUP(I10,Labour!$AR$1:$AT$15,3,FALSE),0)</f>
        <v>0</v>
      </c>
      <c r="N10" s="69">
        <f t="shared" ref="N10:N33" si="0">J10*K10+L10*M10</f>
        <v>0</v>
      </c>
      <c r="R10" s="83">
        <f t="shared" ref="R10:U39" si="1">IF($B10&lt;=$U$3,VLOOKUP($B10,ATABLE,R$9,FALSE),0)</f>
        <v>0</v>
      </c>
      <c r="S10" s="83">
        <f t="shared" si="1"/>
        <v>0</v>
      </c>
      <c r="T10" s="83">
        <f t="shared" si="1"/>
        <v>0</v>
      </c>
      <c r="U10" s="83">
        <f t="shared" si="1"/>
        <v>0</v>
      </c>
      <c r="V10" s="83">
        <f t="shared" ref="V10:W39" si="2">IF($B10&lt;=$U$3,IF(VLOOKUP($B10,ATABLE,V$9,FALSE)=V$8,$U10,0),0)</f>
        <v>0</v>
      </c>
      <c r="W10" s="83">
        <f t="shared" si="2"/>
        <v>0</v>
      </c>
      <c r="X10" s="83">
        <f t="shared" ref="X10:Z39" si="3">IF($B10&lt;=$U$3,VLOOKUP($B10,ATABLE,X$9,FALSE),0)</f>
        <v>0</v>
      </c>
      <c r="Y10" s="83">
        <f t="shared" si="3"/>
        <v>0</v>
      </c>
      <c r="Z10" s="83">
        <f t="shared" si="3"/>
        <v>0</v>
      </c>
      <c r="AA10" s="84">
        <f>Y10+Z10</f>
        <v>0</v>
      </c>
      <c r="AB10" s="83">
        <f t="shared" ref="AB10:AC39" si="4">IF($B10&lt;=$U$3,VLOOKUP($B10,ATABLE,AB$9,FALSE),0)</f>
        <v>0</v>
      </c>
      <c r="AC10" s="83">
        <f t="shared" si="4"/>
        <v>0</v>
      </c>
      <c r="AD10" s="84">
        <f>IF(AND(T10&lt;&gt;0,X10="op"),1,0)</f>
        <v>0</v>
      </c>
      <c r="AE10" s="84">
        <f>AD10</f>
        <v>0</v>
      </c>
      <c r="AF10" s="82" t="str">
        <f>IF(AND(AD10=1,AE10&lt;$AD$7),S10&amp;", ",IF(AND(AD10=1,AE10=$AD$7),S10,""))</f>
        <v/>
      </c>
      <c r="AG10" s="84">
        <f>IF(AD10=1,T10,0)</f>
        <v>0</v>
      </c>
    </row>
    <row r="11" spans="1:33" ht="12" customHeight="1" x14ac:dyDescent="0.25">
      <c r="A11" s="497"/>
      <c r="B11" s="15">
        <v>2</v>
      </c>
      <c r="C11" s="468">
        <f t="shared" ref="C11:C33" si="5">R11</f>
        <v>0</v>
      </c>
      <c r="D11" s="469"/>
      <c r="E11" s="470"/>
      <c r="F11" s="67">
        <f t="shared" ref="F11:F33" si="6">S11</f>
        <v>0</v>
      </c>
      <c r="G11" s="67">
        <f t="shared" ref="G11:G33" si="7">T11</f>
        <v>0</v>
      </c>
      <c r="H11" s="67">
        <f t="shared" ref="H11:H33" si="8">U11</f>
        <v>0</v>
      </c>
      <c r="I11" s="67">
        <f t="shared" ref="I11:I33" si="9">X11</f>
        <v>0</v>
      </c>
      <c r="J11" s="67">
        <f t="shared" ref="J11:J33" si="10">AA11</f>
        <v>0</v>
      </c>
      <c r="K11" s="16">
        <f t="shared" ref="K11:K33" si="11">AB11</f>
        <v>0</v>
      </c>
      <c r="L11" s="67">
        <f t="shared" ref="L11:L33" si="12">AC11</f>
        <v>0</v>
      </c>
      <c r="M11" s="17">
        <f>IF(L11&gt;0,VLOOKUP(I11,Labour!$AR$1:$AT$15,3,FALSE),0)</f>
        <v>0</v>
      </c>
      <c r="N11" s="70">
        <f t="shared" si="0"/>
        <v>0</v>
      </c>
      <c r="R11" s="83">
        <f t="shared" si="1"/>
        <v>0</v>
      </c>
      <c r="S11" s="83">
        <f t="shared" si="1"/>
        <v>0</v>
      </c>
      <c r="T11" s="83">
        <f t="shared" si="1"/>
        <v>0</v>
      </c>
      <c r="U11" s="83">
        <f t="shared" si="1"/>
        <v>0</v>
      </c>
      <c r="V11" s="83">
        <f t="shared" si="2"/>
        <v>0</v>
      </c>
      <c r="W11" s="83">
        <f t="shared" si="2"/>
        <v>0</v>
      </c>
      <c r="X11" s="83">
        <f t="shared" si="3"/>
        <v>0</v>
      </c>
      <c r="Y11" s="83">
        <f t="shared" si="3"/>
        <v>0</v>
      </c>
      <c r="Z11" s="83">
        <f t="shared" si="3"/>
        <v>0</v>
      </c>
      <c r="AA11" s="92">
        <f t="shared" ref="AA11:AA33" si="13">Y11+Z11</f>
        <v>0</v>
      </c>
      <c r="AB11" s="83">
        <f t="shared" si="4"/>
        <v>0</v>
      </c>
      <c r="AC11" s="83">
        <f t="shared" si="4"/>
        <v>0</v>
      </c>
      <c r="AD11" s="84">
        <f t="shared" ref="AD11:AD33" si="14">IF(AND(T11&lt;&gt;0,X11="op"),1,0)</f>
        <v>0</v>
      </c>
      <c r="AE11" s="84">
        <f>IF(AD11=1,SUM(AD$10:AD11),0)</f>
        <v>0</v>
      </c>
      <c r="AF11" s="82" t="str">
        <f t="shared" ref="AF11:AF33" si="15">IF(AND(AD11=1,AE11&lt;$AD$7),S11&amp;", ",IF(AND(AD11=1,AE11=$AD$7),S11,""))</f>
        <v/>
      </c>
      <c r="AG11" s="84">
        <f t="shared" ref="AG11:AG33" si="16">IF(AD11=1,T11,0)</f>
        <v>0</v>
      </c>
    </row>
    <row r="12" spans="1:33" ht="12" customHeight="1" x14ac:dyDescent="0.25">
      <c r="A12" s="497"/>
      <c r="B12" s="15">
        <v>3</v>
      </c>
      <c r="C12" s="468">
        <f t="shared" si="5"/>
        <v>0</v>
      </c>
      <c r="D12" s="469"/>
      <c r="E12" s="470"/>
      <c r="F12" s="67">
        <f t="shared" si="6"/>
        <v>0</v>
      </c>
      <c r="G12" s="67">
        <f t="shared" si="7"/>
        <v>0</v>
      </c>
      <c r="H12" s="67">
        <f t="shared" si="8"/>
        <v>0</v>
      </c>
      <c r="I12" s="67">
        <f t="shared" si="9"/>
        <v>0</v>
      </c>
      <c r="J12" s="67">
        <f t="shared" si="10"/>
        <v>0</v>
      </c>
      <c r="K12" s="16">
        <f t="shared" si="11"/>
        <v>0</v>
      </c>
      <c r="L12" s="67">
        <f t="shared" si="12"/>
        <v>0</v>
      </c>
      <c r="M12" s="17">
        <f>IF(L12&gt;0,VLOOKUP(I12,Labour!$AR$1:$AT$15,3,FALSE),0)</f>
        <v>0</v>
      </c>
      <c r="N12" s="70">
        <f t="shared" si="0"/>
        <v>0</v>
      </c>
      <c r="R12" s="83">
        <f t="shared" si="1"/>
        <v>0</v>
      </c>
      <c r="S12" s="83">
        <f t="shared" si="1"/>
        <v>0</v>
      </c>
      <c r="T12" s="83">
        <f t="shared" si="1"/>
        <v>0</v>
      </c>
      <c r="U12" s="83">
        <f t="shared" si="1"/>
        <v>0</v>
      </c>
      <c r="V12" s="83">
        <f t="shared" si="2"/>
        <v>0</v>
      </c>
      <c r="W12" s="83">
        <f t="shared" si="2"/>
        <v>0</v>
      </c>
      <c r="X12" s="83">
        <f t="shared" si="3"/>
        <v>0</v>
      </c>
      <c r="Y12" s="83">
        <f t="shared" si="3"/>
        <v>0</v>
      </c>
      <c r="Z12" s="83">
        <f t="shared" si="3"/>
        <v>0</v>
      </c>
      <c r="AA12" s="92">
        <f t="shared" si="13"/>
        <v>0</v>
      </c>
      <c r="AB12" s="83">
        <f t="shared" si="4"/>
        <v>0</v>
      </c>
      <c r="AC12" s="83">
        <f t="shared" si="4"/>
        <v>0</v>
      </c>
      <c r="AD12" s="84">
        <f t="shared" si="14"/>
        <v>0</v>
      </c>
      <c r="AE12" s="84">
        <f>IF(AD12=1,SUM(AD$10:AD12),0)</f>
        <v>0</v>
      </c>
      <c r="AF12" s="82" t="str">
        <f t="shared" si="15"/>
        <v/>
      </c>
      <c r="AG12" s="84">
        <f t="shared" si="16"/>
        <v>0</v>
      </c>
    </row>
    <row r="13" spans="1:33" ht="12" customHeight="1" x14ac:dyDescent="0.25">
      <c r="A13" s="497"/>
      <c r="B13" s="15">
        <v>4</v>
      </c>
      <c r="C13" s="468">
        <f t="shared" si="5"/>
        <v>0</v>
      </c>
      <c r="D13" s="469"/>
      <c r="E13" s="470"/>
      <c r="F13" s="67">
        <f t="shared" si="6"/>
        <v>0</v>
      </c>
      <c r="G13" s="67">
        <f t="shared" si="7"/>
        <v>0</v>
      </c>
      <c r="H13" s="67">
        <f t="shared" si="8"/>
        <v>0</v>
      </c>
      <c r="I13" s="67">
        <f t="shared" si="9"/>
        <v>0</v>
      </c>
      <c r="J13" s="67">
        <f t="shared" si="10"/>
        <v>0</v>
      </c>
      <c r="K13" s="16">
        <f t="shared" si="11"/>
        <v>0</v>
      </c>
      <c r="L13" s="67">
        <f t="shared" si="12"/>
        <v>0</v>
      </c>
      <c r="M13" s="17">
        <f>IF(L13&gt;0,VLOOKUP(I13,Labour!$AR$1:$AT$15,3,FALSE),0)</f>
        <v>0</v>
      </c>
      <c r="N13" s="70">
        <f t="shared" si="0"/>
        <v>0</v>
      </c>
      <c r="R13" s="83">
        <f t="shared" si="1"/>
        <v>0</v>
      </c>
      <c r="S13" s="83">
        <f t="shared" si="1"/>
        <v>0</v>
      </c>
      <c r="T13" s="83">
        <f t="shared" si="1"/>
        <v>0</v>
      </c>
      <c r="U13" s="83">
        <f t="shared" si="1"/>
        <v>0</v>
      </c>
      <c r="V13" s="83">
        <f t="shared" si="2"/>
        <v>0</v>
      </c>
      <c r="W13" s="83">
        <f t="shared" si="2"/>
        <v>0</v>
      </c>
      <c r="X13" s="83">
        <f t="shared" si="3"/>
        <v>0</v>
      </c>
      <c r="Y13" s="83">
        <f t="shared" si="3"/>
        <v>0</v>
      </c>
      <c r="Z13" s="83">
        <f t="shared" si="3"/>
        <v>0</v>
      </c>
      <c r="AA13" s="92">
        <f t="shared" si="13"/>
        <v>0</v>
      </c>
      <c r="AB13" s="83">
        <f t="shared" si="4"/>
        <v>0</v>
      </c>
      <c r="AC13" s="83">
        <f t="shared" si="4"/>
        <v>0</v>
      </c>
      <c r="AD13" s="84">
        <f t="shared" si="14"/>
        <v>0</v>
      </c>
      <c r="AE13" s="84">
        <f>IF(AD13=1,SUM(AD$10:AD13),0)</f>
        <v>0</v>
      </c>
      <c r="AF13" s="82" t="str">
        <f t="shared" si="15"/>
        <v/>
      </c>
      <c r="AG13" s="84">
        <f t="shared" si="16"/>
        <v>0</v>
      </c>
    </row>
    <row r="14" spans="1:33" ht="12" customHeight="1" x14ac:dyDescent="0.25">
      <c r="A14" s="497"/>
      <c r="B14" s="15">
        <v>5</v>
      </c>
      <c r="C14" s="468">
        <f t="shared" si="5"/>
        <v>0</v>
      </c>
      <c r="D14" s="469"/>
      <c r="E14" s="470"/>
      <c r="F14" s="67">
        <f t="shared" si="6"/>
        <v>0</v>
      </c>
      <c r="G14" s="67">
        <f t="shared" si="7"/>
        <v>0</v>
      </c>
      <c r="H14" s="67">
        <f t="shared" si="8"/>
        <v>0</v>
      </c>
      <c r="I14" s="67">
        <f t="shared" si="9"/>
        <v>0</v>
      </c>
      <c r="J14" s="67">
        <f t="shared" si="10"/>
        <v>0</v>
      </c>
      <c r="K14" s="16">
        <f t="shared" si="11"/>
        <v>0</v>
      </c>
      <c r="L14" s="67">
        <f t="shared" si="12"/>
        <v>0</v>
      </c>
      <c r="M14" s="17">
        <f>IF(L14&gt;0,VLOOKUP(I14,Labour!$AR$1:$AT$15,3,FALSE),0)</f>
        <v>0</v>
      </c>
      <c r="N14" s="70">
        <f t="shared" si="0"/>
        <v>0</v>
      </c>
      <c r="R14" s="83">
        <f t="shared" si="1"/>
        <v>0</v>
      </c>
      <c r="S14" s="83">
        <f t="shared" si="1"/>
        <v>0</v>
      </c>
      <c r="T14" s="83">
        <f t="shared" si="1"/>
        <v>0</v>
      </c>
      <c r="U14" s="83">
        <f t="shared" si="1"/>
        <v>0</v>
      </c>
      <c r="V14" s="83">
        <f t="shared" si="2"/>
        <v>0</v>
      </c>
      <c r="W14" s="83">
        <f t="shared" si="2"/>
        <v>0</v>
      </c>
      <c r="X14" s="83">
        <f t="shared" si="3"/>
        <v>0</v>
      </c>
      <c r="Y14" s="83">
        <f t="shared" si="3"/>
        <v>0</v>
      </c>
      <c r="Z14" s="83">
        <f t="shared" si="3"/>
        <v>0</v>
      </c>
      <c r="AA14" s="92">
        <f t="shared" si="13"/>
        <v>0</v>
      </c>
      <c r="AB14" s="83">
        <f t="shared" si="4"/>
        <v>0</v>
      </c>
      <c r="AC14" s="83">
        <f t="shared" si="4"/>
        <v>0</v>
      </c>
      <c r="AD14" s="84">
        <f t="shared" si="14"/>
        <v>0</v>
      </c>
      <c r="AE14" s="84">
        <f>IF(AD14=1,SUM(AD$10:AD14),0)</f>
        <v>0</v>
      </c>
      <c r="AF14" s="82" t="str">
        <f t="shared" si="15"/>
        <v/>
      </c>
      <c r="AG14" s="84">
        <f t="shared" si="16"/>
        <v>0</v>
      </c>
    </row>
    <row r="15" spans="1:33" ht="12" customHeight="1" x14ac:dyDescent="0.25">
      <c r="A15" s="497"/>
      <c r="B15" s="15">
        <v>6</v>
      </c>
      <c r="C15" s="468">
        <f t="shared" si="5"/>
        <v>0</v>
      </c>
      <c r="D15" s="469"/>
      <c r="E15" s="470"/>
      <c r="F15" s="67">
        <f t="shared" si="6"/>
        <v>0</v>
      </c>
      <c r="G15" s="67">
        <f t="shared" si="7"/>
        <v>0</v>
      </c>
      <c r="H15" s="67">
        <f t="shared" si="8"/>
        <v>0</v>
      </c>
      <c r="I15" s="67">
        <f t="shared" si="9"/>
        <v>0</v>
      </c>
      <c r="J15" s="67">
        <f t="shared" si="10"/>
        <v>0</v>
      </c>
      <c r="K15" s="16">
        <f t="shared" si="11"/>
        <v>0</v>
      </c>
      <c r="L15" s="67">
        <f t="shared" si="12"/>
        <v>0</v>
      </c>
      <c r="M15" s="17">
        <f>IF(L15&gt;0,VLOOKUP(I15,Labour!$AR$1:$AT$15,3,FALSE),0)</f>
        <v>0</v>
      </c>
      <c r="N15" s="70">
        <f t="shared" si="0"/>
        <v>0</v>
      </c>
      <c r="R15" s="83">
        <f t="shared" si="1"/>
        <v>0</v>
      </c>
      <c r="S15" s="83">
        <f t="shared" si="1"/>
        <v>0</v>
      </c>
      <c r="T15" s="83">
        <f t="shared" si="1"/>
        <v>0</v>
      </c>
      <c r="U15" s="83">
        <f t="shared" si="1"/>
        <v>0</v>
      </c>
      <c r="V15" s="83">
        <f t="shared" si="2"/>
        <v>0</v>
      </c>
      <c r="W15" s="83">
        <f t="shared" si="2"/>
        <v>0</v>
      </c>
      <c r="X15" s="83">
        <f t="shared" si="3"/>
        <v>0</v>
      </c>
      <c r="Y15" s="83">
        <f t="shared" si="3"/>
        <v>0</v>
      </c>
      <c r="Z15" s="83">
        <f t="shared" si="3"/>
        <v>0</v>
      </c>
      <c r="AA15" s="92">
        <f t="shared" si="13"/>
        <v>0</v>
      </c>
      <c r="AB15" s="83">
        <f t="shared" si="4"/>
        <v>0</v>
      </c>
      <c r="AC15" s="83">
        <f t="shared" si="4"/>
        <v>0</v>
      </c>
      <c r="AD15" s="84">
        <f t="shared" si="14"/>
        <v>0</v>
      </c>
      <c r="AE15" s="84">
        <f>IF(AD15=1,SUM(AD$10:AD15),0)</f>
        <v>0</v>
      </c>
      <c r="AF15" s="82" t="str">
        <f t="shared" si="15"/>
        <v/>
      </c>
      <c r="AG15" s="84">
        <f t="shared" si="16"/>
        <v>0</v>
      </c>
    </row>
    <row r="16" spans="1:33" ht="12" customHeight="1" x14ac:dyDescent="0.25">
      <c r="A16" s="497"/>
      <c r="B16" s="15">
        <v>7</v>
      </c>
      <c r="C16" s="468">
        <f t="shared" si="5"/>
        <v>0</v>
      </c>
      <c r="D16" s="469"/>
      <c r="E16" s="470"/>
      <c r="F16" s="67">
        <f t="shared" si="6"/>
        <v>0</v>
      </c>
      <c r="G16" s="67">
        <f t="shared" si="7"/>
        <v>0</v>
      </c>
      <c r="H16" s="67">
        <f t="shared" si="8"/>
        <v>0</v>
      </c>
      <c r="I16" s="67">
        <f t="shared" si="9"/>
        <v>0</v>
      </c>
      <c r="J16" s="67">
        <f t="shared" si="10"/>
        <v>0</v>
      </c>
      <c r="K16" s="16">
        <f t="shared" si="11"/>
        <v>0</v>
      </c>
      <c r="L16" s="67">
        <f t="shared" si="12"/>
        <v>0</v>
      </c>
      <c r="M16" s="17">
        <f>IF(L16&gt;0,VLOOKUP(I16,Labour!$AR$1:$AT$15,3,FALSE),0)</f>
        <v>0</v>
      </c>
      <c r="N16" s="70">
        <f t="shared" si="0"/>
        <v>0</v>
      </c>
      <c r="R16" s="83">
        <f t="shared" si="1"/>
        <v>0</v>
      </c>
      <c r="S16" s="83">
        <f t="shared" si="1"/>
        <v>0</v>
      </c>
      <c r="T16" s="83">
        <f t="shared" si="1"/>
        <v>0</v>
      </c>
      <c r="U16" s="83">
        <f t="shared" si="1"/>
        <v>0</v>
      </c>
      <c r="V16" s="83">
        <f t="shared" si="2"/>
        <v>0</v>
      </c>
      <c r="W16" s="83">
        <f t="shared" si="2"/>
        <v>0</v>
      </c>
      <c r="X16" s="83">
        <f t="shared" si="3"/>
        <v>0</v>
      </c>
      <c r="Y16" s="83">
        <f t="shared" si="3"/>
        <v>0</v>
      </c>
      <c r="Z16" s="83">
        <f t="shared" si="3"/>
        <v>0</v>
      </c>
      <c r="AA16" s="92">
        <f t="shared" si="13"/>
        <v>0</v>
      </c>
      <c r="AB16" s="83">
        <f t="shared" si="4"/>
        <v>0</v>
      </c>
      <c r="AC16" s="83">
        <f t="shared" si="4"/>
        <v>0</v>
      </c>
      <c r="AD16" s="84">
        <f t="shared" si="14"/>
        <v>0</v>
      </c>
      <c r="AE16" s="84">
        <f>IF(AD16=1,SUM(AD$10:AD16),0)</f>
        <v>0</v>
      </c>
      <c r="AF16" s="82" t="str">
        <f t="shared" si="15"/>
        <v/>
      </c>
      <c r="AG16" s="84">
        <f t="shared" si="16"/>
        <v>0</v>
      </c>
    </row>
    <row r="17" spans="1:33" ht="12" customHeight="1" x14ac:dyDescent="0.25">
      <c r="A17" s="497"/>
      <c r="B17" s="15">
        <v>8</v>
      </c>
      <c r="C17" s="468">
        <f t="shared" si="5"/>
        <v>0</v>
      </c>
      <c r="D17" s="469"/>
      <c r="E17" s="470"/>
      <c r="F17" s="67">
        <f t="shared" si="6"/>
        <v>0</v>
      </c>
      <c r="G17" s="67">
        <f t="shared" si="7"/>
        <v>0</v>
      </c>
      <c r="H17" s="67">
        <f t="shared" si="8"/>
        <v>0</v>
      </c>
      <c r="I17" s="67">
        <f t="shared" si="9"/>
        <v>0</v>
      </c>
      <c r="J17" s="67">
        <f t="shared" si="10"/>
        <v>0</v>
      </c>
      <c r="K17" s="16">
        <f t="shared" si="11"/>
        <v>0</v>
      </c>
      <c r="L17" s="67">
        <f t="shared" si="12"/>
        <v>0</v>
      </c>
      <c r="M17" s="17">
        <f>IF(L17&gt;0,VLOOKUP(I17,Labour!$AR$1:$AT$15,3,FALSE),0)</f>
        <v>0</v>
      </c>
      <c r="N17" s="70">
        <f t="shared" si="0"/>
        <v>0</v>
      </c>
      <c r="R17" s="83">
        <f t="shared" si="1"/>
        <v>0</v>
      </c>
      <c r="S17" s="83">
        <f t="shared" si="1"/>
        <v>0</v>
      </c>
      <c r="T17" s="83">
        <f t="shared" si="1"/>
        <v>0</v>
      </c>
      <c r="U17" s="83">
        <f t="shared" si="1"/>
        <v>0</v>
      </c>
      <c r="V17" s="83">
        <f t="shared" si="2"/>
        <v>0</v>
      </c>
      <c r="W17" s="83">
        <f t="shared" si="2"/>
        <v>0</v>
      </c>
      <c r="X17" s="83">
        <f t="shared" si="3"/>
        <v>0</v>
      </c>
      <c r="Y17" s="83">
        <f t="shared" si="3"/>
        <v>0</v>
      </c>
      <c r="Z17" s="83">
        <f t="shared" si="3"/>
        <v>0</v>
      </c>
      <c r="AA17" s="92">
        <f t="shared" si="13"/>
        <v>0</v>
      </c>
      <c r="AB17" s="83">
        <f t="shared" si="4"/>
        <v>0</v>
      </c>
      <c r="AC17" s="83">
        <f t="shared" si="4"/>
        <v>0</v>
      </c>
      <c r="AD17" s="84">
        <f t="shared" si="14"/>
        <v>0</v>
      </c>
      <c r="AE17" s="84">
        <f>IF(AD17=1,SUM(AD$10:AD17),0)</f>
        <v>0</v>
      </c>
      <c r="AF17" s="82" t="str">
        <f t="shared" si="15"/>
        <v/>
      </c>
      <c r="AG17" s="84">
        <f t="shared" si="16"/>
        <v>0</v>
      </c>
    </row>
    <row r="18" spans="1:33" ht="12" customHeight="1" x14ac:dyDescent="0.25">
      <c r="A18" s="497"/>
      <c r="B18" s="15">
        <v>9</v>
      </c>
      <c r="C18" s="468">
        <f t="shared" si="5"/>
        <v>0</v>
      </c>
      <c r="D18" s="469"/>
      <c r="E18" s="470"/>
      <c r="F18" s="67">
        <f t="shared" si="6"/>
        <v>0</v>
      </c>
      <c r="G18" s="67">
        <f t="shared" si="7"/>
        <v>0</v>
      </c>
      <c r="H18" s="67">
        <f t="shared" si="8"/>
        <v>0</v>
      </c>
      <c r="I18" s="67">
        <f t="shared" si="9"/>
        <v>0</v>
      </c>
      <c r="J18" s="67">
        <f t="shared" si="10"/>
        <v>0</v>
      </c>
      <c r="K18" s="16">
        <f t="shared" si="11"/>
        <v>0</v>
      </c>
      <c r="L18" s="67">
        <f t="shared" si="12"/>
        <v>0</v>
      </c>
      <c r="M18" s="17">
        <f>IF(L18&gt;0,VLOOKUP(I18,Labour!$AR$1:$AT$15,3,FALSE),0)</f>
        <v>0</v>
      </c>
      <c r="N18" s="70">
        <f t="shared" si="0"/>
        <v>0</v>
      </c>
      <c r="R18" s="83">
        <f t="shared" si="1"/>
        <v>0</v>
      </c>
      <c r="S18" s="83">
        <f t="shared" si="1"/>
        <v>0</v>
      </c>
      <c r="T18" s="83">
        <f t="shared" si="1"/>
        <v>0</v>
      </c>
      <c r="U18" s="83">
        <f t="shared" si="1"/>
        <v>0</v>
      </c>
      <c r="V18" s="83">
        <f t="shared" si="2"/>
        <v>0</v>
      </c>
      <c r="W18" s="83">
        <f t="shared" si="2"/>
        <v>0</v>
      </c>
      <c r="X18" s="83">
        <f t="shared" si="3"/>
        <v>0</v>
      </c>
      <c r="Y18" s="83">
        <f t="shared" si="3"/>
        <v>0</v>
      </c>
      <c r="Z18" s="83">
        <f t="shared" si="3"/>
        <v>0</v>
      </c>
      <c r="AA18" s="92">
        <f t="shared" si="13"/>
        <v>0</v>
      </c>
      <c r="AB18" s="83">
        <f t="shared" si="4"/>
        <v>0</v>
      </c>
      <c r="AC18" s="83">
        <f t="shared" si="4"/>
        <v>0</v>
      </c>
      <c r="AD18" s="84">
        <f t="shared" si="14"/>
        <v>0</v>
      </c>
      <c r="AE18" s="84">
        <f>IF(AD18=1,SUM(AD$10:AD18),0)</f>
        <v>0</v>
      </c>
      <c r="AF18" s="82" t="str">
        <f t="shared" si="15"/>
        <v/>
      </c>
      <c r="AG18" s="84">
        <f t="shared" si="16"/>
        <v>0</v>
      </c>
    </row>
    <row r="19" spans="1:33" ht="12" customHeight="1" x14ac:dyDescent="0.25">
      <c r="A19" s="497"/>
      <c r="B19" s="15">
        <v>10</v>
      </c>
      <c r="C19" s="468">
        <f t="shared" si="5"/>
        <v>0</v>
      </c>
      <c r="D19" s="469"/>
      <c r="E19" s="470"/>
      <c r="F19" s="67">
        <f t="shared" si="6"/>
        <v>0</v>
      </c>
      <c r="G19" s="67">
        <f t="shared" si="7"/>
        <v>0</v>
      </c>
      <c r="H19" s="67">
        <f t="shared" si="8"/>
        <v>0</v>
      </c>
      <c r="I19" s="67">
        <f t="shared" si="9"/>
        <v>0</v>
      </c>
      <c r="J19" s="67">
        <f t="shared" si="10"/>
        <v>0</v>
      </c>
      <c r="K19" s="16">
        <f t="shared" si="11"/>
        <v>0</v>
      </c>
      <c r="L19" s="67">
        <f t="shared" si="12"/>
        <v>0</v>
      </c>
      <c r="M19" s="17">
        <f>IF(L19&gt;0,VLOOKUP(I19,Labour!$AR$1:$AT$15,3,FALSE),0)</f>
        <v>0</v>
      </c>
      <c r="N19" s="70">
        <f t="shared" si="0"/>
        <v>0</v>
      </c>
      <c r="R19" s="83">
        <f t="shared" si="1"/>
        <v>0</v>
      </c>
      <c r="S19" s="83">
        <f t="shared" si="1"/>
        <v>0</v>
      </c>
      <c r="T19" s="83">
        <f t="shared" si="1"/>
        <v>0</v>
      </c>
      <c r="U19" s="83">
        <f t="shared" si="1"/>
        <v>0</v>
      </c>
      <c r="V19" s="83">
        <f t="shared" si="2"/>
        <v>0</v>
      </c>
      <c r="W19" s="83">
        <f t="shared" si="2"/>
        <v>0</v>
      </c>
      <c r="X19" s="83">
        <f t="shared" si="3"/>
        <v>0</v>
      </c>
      <c r="Y19" s="83">
        <f t="shared" si="3"/>
        <v>0</v>
      </c>
      <c r="Z19" s="83">
        <f t="shared" si="3"/>
        <v>0</v>
      </c>
      <c r="AA19" s="92">
        <f t="shared" si="13"/>
        <v>0</v>
      </c>
      <c r="AB19" s="83">
        <f t="shared" si="4"/>
        <v>0</v>
      </c>
      <c r="AC19" s="83">
        <f t="shared" si="4"/>
        <v>0</v>
      </c>
      <c r="AD19" s="84">
        <f t="shared" si="14"/>
        <v>0</v>
      </c>
      <c r="AE19" s="84">
        <f>IF(AD19=1,SUM(AD$10:AD19),0)</f>
        <v>0</v>
      </c>
      <c r="AF19" s="82" t="str">
        <f t="shared" si="15"/>
        <v/>
      </c>
      <c r="AG19" s="84">
        <f t="shared" si="16"/>
        <v>0</v>
      </c>
    </row>
    <row r="20" spans="1:33" ht="12" customHeight="1" x14ac:dyDescent="0.25">
      <c r="A20" s="497"/>
      <c r="B20" s="15">
        <v>11</v>
      </c>
      <c r="C20" s="468">
        <f t="shared" si="5"/>
        <v>0</v>
      </c>
      <c r="D20" s="469"/>
      <c r="E20" s="470"/>
      <c r="F20" s="67">
        <f t="shared" si="6"/>
        <v>0</v>
      </c>
      <c r="G20" s="67">
        <f t="shared" si="7"/>
        <v>0</v>
      </c>
      <c r="H20" s="67">
        <f t="shared" si="8"/>
        <v>0</v>
      </c>
      <c r="I20" s="67">
        <f t="shared" si="9"/>
        <v>0</v>
      </c>
      <c r="J20" s="67">
        <f t="shared" si="10"/>
        <v>0</v>
      </c>
      <c r="K20" s="16">
        <f t="shared" si="11"/>
        <v>0</v>
      </c>
      <c r="L20" s="67">
        <f t="shared" si="12"/>
        <v>0</v>
      </c>
      <c r="M20" s="17">
        <f>IF(L20&gt;0,VLOOKUP(I20,Labour!$AR$1:$AT$15,3,FALSE),0)</f>
        <v>0</v>
      </c>
      <c r="N20" s="70">
        <f t="shared" si="0"/>
        <v>0</v>
      </c>
      <c r="R20" s="83">
        <f t="shared" si="1"/>
        <v>0</v>
      </c>
      <c r="S20" s="83">
        <f t="shared" si="1"/>
        <v>0</v>
      </c>
      <c r="T20" s="83">
        <f t="shared" si="1"/>
        <v>0</v>
      </c>
      <c r="U20" s="83">
        <f t="shared" si="1"/>
        <v>0</v>
      </c>
      <c r="V20" s="83">
        <f t="shared" si="2"/>
        <v>0</v>
      </c>
      <c r="W20" s="83">
        <f t="shared" si="2"/>
        <v>0</v>
      </c>
      <c r="X20" s="83">
        <f t="shared" si="3"/>
        <v>0</v>
      </c>
      <c r="Y20" s="83">
        <f t="shared" si="3"/>
        <v>0</v>
      </c>
      <c r="Z20" s="83">
        <f t="shared" si="3"/>
        <v>0</v>
      </c>
      <c r="AA20" s="92">
        <f t="shared" si="13"/>
        <v>0</v>
      </c>
      <c r="AB20" s="83">
        <f t="shared" si="4"/>
        <v>0</v>
      </c>
      <c r="AC20" s="83">
        <f t="shared" si="4"/>
        <v>0</v>
      </c>
      <c r="AD20" s="84">
        <f t="shared" si="14"/>
        <v>0</v>
      </c>
      <c r="AE20" s="84">
        <f>IF(AD20=1,SUM(AD$10:AD20),0)</f>
        <v>0</v>
      </c>
      <c r="AF20" s="82" t="str">
        <f t="shared" si="15"/>
        <v/>
      </c>
      <c r="AG20" s="84">
        <f t="shared" si="16"/>
        <v>0</v>
      </c>
    </row>
    <row r="21" spans="1:33" ht="12" customHeight="1" x14ac:dyDescent="0.25">
      <c r="A21" s="497"/>
      <c r="B21" s="15">
        <v>12</v>
      </c>
      <c r="C21" s="468">
        <f t="shared" si="5"/>
        <v>0</v>
      </c>
      <c r="D21" s="469"/>
      <c r="E21" s="470"/>
      <c r="F21" s="67">
        <f t="shared" si="6"/>
        <v>0</v>
      </c>
      <c r="G21" s="67">
        <f t="shared" si="7"/>
        <v>0</v>
      </c>
      <c r="H21" s="67">
        <f t="shared" si="8"/>
        <v>0</v>
      </c>
      <c r="I21" s="67">
        <f t="shared" si="9"/>
        <v>0</v>
      </c>
      <c r="J21" s="67">
        <f t="shared" si="10"/>
        <v>0</v>
      </c>
      <c r="K21" s="16">
        <f t="shared" si="11"/>
        <v>0</v>
      </c>
      <c r="L21" s="67">
        <f t="shared" si="12"/>
        <v>0</v>
      </c>
      <c r="M21" s="17">
        <f>IF(L21&gt;0,VLOOKUP(I21,Labour!$AR$1:$AT$15,3,FALSE),0)</f>
        <v>0</v>
      </c>
      <c r="N21" s="70">
        <f t="shared" si="0"/>
        <v>0</v>
      </c>
      <c r="R21" s="83">
        <f t="shared" si="1"/>
        <v>0</v>
      </c>
      <c r="S21" s="83">
        <f t="shared" si="1"/>
        <v>0</v>
      </c>
      <c r="T21" s="83">
        <f t="shared" si="1"/>
        <v>0</v>
      </c>
      <c r="U21" s="83">
        <f t="shared" si="1"/>
        <v>0</v>
      </c>
      <c r="V21" s="83">
        <f t="shared" si="2"/>
        <v>0</v>
      </c>
      <c r="W21" s="83">
        <f t="shared" si="2"/>
        <v>0</v>
      </c>
      <c r="X21" s="83">
        <f t="shared" si="3"/>
        <v>0</v>
      </c>
      <c r="Y21" s="83">
        <f t="shared" si="3"/>
        <v>0</v>
      </c>
      <c r="Z21" s="83">
        <f t="shared" si="3"/>
        <v>0</v>
      </c>
      <c r="AA21" s="92">
        <f t="shared" si="13"/>
        <v>0</v>
      </c>
      <c r="AB21" s="83">
        <f t="shared" si="4"/>
        <v>0</v>
      </c>
      <c r="AC21" s="83">
        <f t="shared" si="4"/>
        <v>0</v>
      </c>
      <c r="AD21" s="84">
        <f t="shared" si="14"/>
        <v>0</v>
      </c>
      <c r="AE21" s="84">
        <f>IF(AD21=1,SUM(AD$10:AD21),0)</f>
        <v>0</v>
      </c>
      <c r="AF21" s="82" t="str">
        <f t="shared" si="15"/>
        <v/>
      </c>
      <c r="AG21" s="84">
        <f t="shared" si="16"/>
        <v>0</v>
      </c>
    </row>
    <row r="22" spans="1:33" ht="12" customHeight="1" x14ac:dyDescent="0.25">
      <c r="A22" s="497"/>
      <c r="B22" s="15">
        <v>13</v>
      </c>
      <c r="C22" s="468">
        <f t="shared" si="5"/>
        <v>0</v>
      </c>
      <c r="D22" s="469"/>
      <c r="E22" s="470"/>
      <c r="F22" s="67">
        <f t="shared" si="6"/>
        <v>0</v>
      </c>
      <c r="G22" s="67">
        <f t="shared" si="7"/>
        <v>0</v>
      </c>
      <c r="H22" s="67">
        <f t="shared" si="8"/>
        <v>0</v>
      </c>
      <c r="I22" s="67">
        <f t="shared" si="9"/>
        <v>0</v>
      </c>
      <c r="J22" s="67">
        <f t="shared" si="10"/>
        <v>0</v>
      </c>
      <c r="K22" s="16">
        <f t="shared" si="11"/>
        <v>0</v>
      </c>
      <c r="L22" s="67">
        <f t="shared" si="12"/>
        <v>0</v>
      </c>
      <c r="M22" s="17">
        <f>IF(L22&gt;0,VLOOKUP(I22,Labour!$AR$1:$AT$15,3,FALSE),0)</f>
        <v>0</v>
      </c>
      <c r="N22" s="70">
        <f t="shared" si="0"/>
        <v>0</v>
      </c>
      <c r="R22" s="83">
        <f t="shared" si="1"/>
        <v>0</v>
      </c>
      <c r="S22" s="83">
        <f t="shared" si="1"/>
        <v>0</v>
      </c>
      <c r="T22" s="83">
        <f t="shared" si="1"/>
        <v>0</v>
      </c>
      <c r="U22" s="83">
        <f t="shared" si="1"/>
        <v>0</v>
      </c>
      <c r="V22" s="83">
        <f t="shared" si="2"/>
        <v>0</v>
      </c>
      <c r="W22" s="83">
        <f t="shared" si="2"/>
        <v>0</v>
      </c>
      <c r="X22" s="83">
        <f t="shared" si="3"/>
        <v>0</v>
      </c>
      <c r="Y22" s="83">
        <f t="shared" si="3"/>
        <v>0</v>
      </c>
      <c r="Z22" s="83">
        <f t="shared" si="3"/>
        <v>0</v>
      </c>
      <c r="AA22" s="92">
        <f t="shared" si="13"/>
        <v>0</v>
      </c>
      <c r="AB22" s="83">
        <f t="shared" si="4"/>
        <v>0</v>
      </c>
      <c r="AC22" s="83">
        <f t="shared" si="4"/>
        <v>0</v>
      </c>
      <c r="AD22" s="84">
        <f t="shared" si="14"/>
        <v>0</v>
      </c>
      <c r="AE22" s="84">
        <f>IF(AD22=1,SUM(AD$10:AD22),0)</f>
        <v>0</v>
      </c>
      <c r="AF22" s="82" t="str">
        <f t="shared" si="15"/>
        <v/>
      </c>
      <c r="AG22" s="84">
        <f t="shared" si="16"/>
        <v>0</v>
      </c>
    </row>
    <row r="23" spans="1:33" ht="12" customHeight="1" x14ac:dyDescent="0.25">
      <c r="A23" s="497"/>
      <c r="B23" s="15">
        <v>14</v>
      </c>
      <c r="C23" s="468">
        <f t="shared" si="5"/>
        <v>0</v>
      </c>
      <c r="D23" s="469"/>
      <c r="E23" s="470"/>
      <c r="F23" s="67">
        <f t="shared" si="6"/>
        <v>0</v>
      </c>
      <c r="G23" s="67">
        <f t="shared" si="7"/>
        <v>0</v>
      </c>
      <c r="H23" s="67">
        <f t="shared" si="8"/>
        <v>0</v>
      </c>
      <c r="I23" s="67">
        <f t="shared" si="9"/>
        <v>0</v>
      </c>
      <c r="J23" s="67">
        <f t="shared" si="10"/>
        <v>0</v>
      </c>
      <c r="K23" s="16">
        <f t="shared" si="11"/>
        <v>0</v>
      </c>
      <c r="L23" s="67">
        <f t="shared" si="12"/>
        <v>0</v>
      </c>
      <c r="M23" s="17">
        <f>IF(L23&gt;0,VLOOKUP(I23,Labour!$AR$1:$AT$15,3,FALSE),0)</f>
        <v>0</v>
      </c>
      <c r="N23" s="70">
        <f t="shared" si="0"/>
        <v>0</v>
      </c>
      <c r="R23" s="83">
        <f t="shared" si="1"/>
        <v>0</v>
      </c>
      <c r="S23" s="83">
        <f t="shared" si="1"/>
        <v>0</v>
      </c>
      <c r="T23" s="83">
        <f t="shared" si="1"/>
        <v>0</v>
      </c>
      <c r="U23" s="83">
        <f t="shared" si="1"/>
        <v>0</v>
      </c>
      <c r="V23" s="83">
        <f t="shared" si="2"/>
        <v>0</v>
      </c>
      <c r="W23" s="83">
        <f t="shared" si="2"/>
        <v>0</v>
      </c>
      <c r="X23" s="83">
        <f t="shared" si="3"/>
        <v>0</v>
      </c>
      <c r="Y23" s="83">
        <f t="shared" si="3"/>
        <v>0</v>
      </c>
      <c r="Z23" s="83">
        <f t="shared" si="3"/>
        <v>0</v>
      </c>
      <c r="AA23" s="92">
        <f t="shared" si="13"/>
        <v>0</v>
      </c>
      <c r="AB23" s="83">
        <f t="shared" si="4"/>
        <v>0</v>
      </c>
      <c r="AC23" s="83">
        <f t="shared" si="4"/>
        <v>0</v>
      </c>
      <c r="AD23" s="84">
        <f t="shared" si="14"/>
        <v>0</v>
      </c>
      <c r="AE23" s="84">
        <f>IF(AD23=1,SUM(AD$10:AD23),0)</f>
        <v>0</v>
      </c>
      <c r="AF23" s="82" t="str">
        <f t="shared" si="15"/>
        <v/>
      </c>
      <c r="AG23" s="84">
        <f t="shared" si="16"/>
        <v>0</v>
      </c>
    </row>
    <row r="24" spans="1:33" ht="12" customHeight="1" x14ac:dyDescent="0.25">
      <c r="A24" s="497"/>
      <c r="B24" s="15">
        <v>15</v>
      </c>
      <c r="C24" s="468">
        <f t="shared" si="5"/>
        <v>0</v>
      </c>
      <c r="D24" s="469"/>
      <c r="E24" s="470"/>
      <c r="F24" s="67">
        <f t="shared" si="6"/>
        <v>0</v>
      </c>
      <c r="G24" s="67">
        <f t="shared" si="7"/>
        <v>0</v>
      </c>
      <c r="H24" s="67">
        <f t="shared" si="8"/>
        <v>0</v>
      </c>
      <c r="I24" s="67">
        <f t="shared" si="9"/>
        <v>0</v>
      </c>
      <c r="J24" s="67">
        <f t="shared" si="10"/>
        <v>0</v>
      </c>
      <c r="K24" s="16">
        <f t="shared" si="11"/>
        <v>0</v>
      </c>
      <c r="L24" s="67">
        <f t="shared" si="12"/>
        <v>0</v>
      </c>
      <c r="M24" s="17">
        <f>IF(L24&gt;0,VLOOKUP(I24,Labour!$AR$1:$AT$15,3,FALSE),0)</f>
        <v>0</v>
      </c>
      <c r="N24" s="70">
        <f t="shared" si="0"/>
        <v>0</v>
      </c>
      <c r="R24" s="83">
        <f t="shared" si="1"/>
        <v>0</v>
      </c>
      <c r="S24" s="83">
        <f t="shared" si="1"/>
        <v>0</v>
      </c>
      <c r="T24" s="83">
        <f t="shared" si="1"/>
        <v>0</v>
      </c>
      <c r="U24" s="83">
        <f t="shared" si="1"/>
        <v>0</v>
      </c>
      <c r="V24" s="83">
        <f t="shared" si="2"/>
        <v>0</v>
      </c>
      <c r="W24" s="83">
        <f t="shared" si="2"/>
        <v>0</v>
      </c>
      <c r="X24" s="83">
        <f t="shared" si="3"/>
        <v>0</v>
      </c>
      <c r="Y24" s="83">
        <f t="shared" si="3"/>
        <v>0</v>
      </c>
      <c r="Z24" s="83">
        <f t="shared" si="3"/>
        <v>0</v>
      </c>
      <c r="AA24" s="92">
        <f t="shared" si="13"/>
        <v>0</v>
      </c>
      <c r="AB24" s="83">
        <f t="shared" si="4"/>
        <v>0</v>
      </c>
      <c r="AC24" s="83">
        <f t="shared" si="4"/>
        <v>0</v>
      </c>
      <c r="AD24" s="84">
        <f t="shared" si="14"/>
        <v>0</v>
      </c>
      <c r="AE24" s="84">
        <f>IF(AD24=1,SUM(AD$10:AD24),0)</f>
        <v>0</v>
      </c>
      <c r="AF24" s="82" t="str">
        <f t="shared" si="15"/>
        <v/>
      </c>
      <c r="AG24" s="84">
        <f t="shared" si="16"/>
        <v>0</v>
      </c>
    </row>
    <row r="25" spans="1:33" ht="12" customHeight="1" x14ac:dyDescent="0.25">
      <c r="A25" s="497"/>
      <c r="B25" s="15">
        <v>16</v>
      </c>
      <c r="C25" s="468">
        <f t="shared" si="5"/>
        <v>0</v>
      </c>
      <c r="D25" s="469"/>
      <c r="E25" s="470"/>
      <c r="F25" s="67">
        <f t="shared" si="6"/>
        <v>0</v>
      </c>
      <c r="G25" s="67">
        <f t="shared" si="7"/>
        <v>0</v>
      </c>
      <c r="H25" s="67">
        <f t="shared" si="8"/>
        <v>0</v>
      </c>
      <c r="I25" s="67">
        <f t="shared" si="9"/>
        <v>0</v>
      </c>
      <c r="J25" s="67">
        <f t="shared" si="10"/>
        <v>0</v>
      </c>
      <c r="K25" s="16">
        <f t="shared" si="11"/>
        <v>0</v>
      </c>
      <c r="L25" s="67">
        <f t="shared" si="12"/>
        <v>0</v>
      </c>
      <c r="M25" s="17">
        <f>IF(L25&gt;0,VLOOKUP(I25,Labour!$AR$1:$AT$15,3,FALSE),0)</f>
        <v>0</v>
      </c>
      <c r="N25" s="70">
        <f t="shared" si="0"/>
        <v>0</v>
      </c>
      <c r="R25" s="83">
        <f t="shared" si="1"/>
        <v>0</v>
      </c>
      <c r="S25" s="83">
        <f t="shared" si="1"/>
        <v>0</v>
      </c>
      <c r="T25" s="83">
        <f t="shared" si="1"/>
        <v>0</v>
      </c>
      <c r="U25" s="83">
        <f t="shared" si="1"/>
        <v>0</v>
      </c>
      <c r="V25" s="83">
        <f t="shared" si="2"/>
        <v>0</v>
      </c>
      <c r="W25" s="83">
        <f t="shared" si="2"/>
        <v>0</v>
      </c>
      <c r="X25" s="83">
        <f t="shared" si="3"/>
        <v>0</v>
      </c>
      <c r="Y25" s="83">
        <f t="shared" si="3"/>
        <v>0</v>
      </c>
      <c r="Z25" s="83">
        <f t="shared" si="3"/>
        <v>0</v>
      </c>
      <c r="AA25" s="92">
        <f t="shared" si="13"/>
        <v>0</v>
      </c>
      <c r="AB25" s="83">
        <f t="shared" si="4"/>
        <v>0</v>
      </c>
      <c r="AC25" s="83">
        <f t="shared" si="4"/>
        <v>0</v>
      </c>
      <c r="AD25" s="84">
        <f t="shared" si="14"/>
        <v>0</v>
      </c>
      <c r="AE25" s="84">
        <f>IF(AD25=1,SUM(AD$10:AD25),0)</f>
        <v>0</v>
      </c>
      <c r="AF25" s="82" t="str">
        <f t="shared" si="15"/>
        <v/>
      </c>
      <c r="AG25" s="84">
        <f t="shared" si="16"/>
        <v>0</v>
      </c>
    </row>
    <row r="26" spans="1:33" ht="12" customHeight="1" x14ac:dyDescent="0.25">
      <c r="A26" s="497"/>
      <c r="B26" s="15">
        <v>17</v>
      </c>
      <c r="C26" s="468">
        <f t="shared" si="5"/>
        <v>0</v>
      </c>
      <c r="D26" s="469"/>
      <c r="E26" s="470"/>
      <c r="F26" s="67">
        <f t="shared" si="6"/>
        <v>0</v>
      </c>
      <c r="G26" s="67">
        <f t="shared" si="7"/>
        <v>0</v>
      </c>
      <c r="H26" s="67">
        <f t="shared" si="8"/>
        <v>0</v>
      </c>
      <c r="I26" s="67">
        <f t="shared" si="9"/>
        <v>0</v>
      </c>
      <c r="J26" s="67">
        <f t="shared" si="10"/>
        <v>0</v>
      </c>
      <c r="K26" s="16">
        <f t="shared" si="11"/>
        <v>0</v>
      </c>
      <c r="L26" s="67">
        <f t="shared" si="12"/>
        <v>0</v>
      </c>
      <c r="M26" s="17">
        <f>IF(L26&gt;0,VLOOKUP(I26,Labour!$AR$1:$AT$15,3,FALSE),0)</f>
        <v>0</v>
      </c>
      <c r="N26" s="70">
        <f t="shared" si="0"/>
        <v>0</v>
      </c>
      <c r="R26" s="83">
        <f t="shared" si="1"/>
        <v>0</v>
      </c>
      <c r="S26" s="83">
        <f t="shared" si="1"/>
        <v>0</v>
      </c>
      <c r="T26" s="83">
        <f t="shared" si="1"/>
        <v>0</v>
      </c>
      <c r="U26" s="83">
        <f t="shared" si="1"/>
        <v>0</v>
      </c>
      <c r="V26" s="83">
        <f t="shared" si="2"/>
        <v>0</v>
      </c>
      <c r="W26" s="83">
        <f t="shared" si="2"/>
        <v>0</v>
      </c>
      <c r="X26" s="83">
        <f t="shared" si="3"/>
        <v>0</v>
      </c>
      <c r="Y26" s="83">
        <f t="shared" si="3"/>
        <v>0</v>
      </c>
      <c r="Z26" s="83">
        <f t="shared" si="3"/>
        <v>0</v>
      </c>
      <c r="AA26" s="92">
        <f t="shared" si="13"/>
        <v>0</v>
      </c>
      <c r="AB26" s="83">
        <f t="shared" si="4"/>
        <v>0</v>
      </c>
      <c r="AC26" s="83">
        <f t="shared" si="4"/>
        <v>0</v>
      </c>
      <c r="AD26" s="84">
        <f t="shared" si="14"/>
        <v>0</v>
      </c>
      <c r="AE26" s="84">
        <f>IF(AD26=1,SUM(AD$10:AD26),0)</f>
        <v>0</v>
      </c>
      <c r="AF26" s="82" t="str">
        <f t="shared" si="15"/>
        <v/>
      </c>
      <c r="AG26" s="84">
        <f t="shared" si="16"/>
        <v>0</v>
      </c>
    </row>
    <row r="27" spans="1:33" ht="12" customHeight="1" x14ac:dyDescent="0.25">
      <c r="A27" s="497"/>
      <c r="B27" s="15">
        <v>18</v>
      </c>
      <c r="C27" s="468">
        <f t="shared" si="5"/>
        <v>0</v>
      </c>
      <c r="D27" s="469"/>
      <c r="E27" s="470"/>
      <c r="F27" s="67">
        <f t="shared" si="6"/>
        <v>0</v>
      </c>
      <c r="G27" s="67">
        <f t="shared" si="7"/>
        <v>0</v>
      </c>
      <c r="H27" s="67">
        <f t="shared" si="8"/>
        <v>0</v>
      </c>
      <c r="I27" s="67">
        <f t="shared" si="9"/>
        <v>0</v>
      </c>
      <c r="J27" s="67">
        <f t="shared" si="10"/>
        <v>0</v>
      </c>
      <c r="K27" s="16">
        <f t="shared" si="11"/>
        <v>0</v>
      </c>
      <c r="L27" s="67">
        <f t="shared" si="12"/>
        <v>0</v>
      </c>
      <c r="M27" s="17">
        <f>IF(L27&gt;0,VLOOKUP(I27,Labour!$AR$1:$AT$15,3,FALSE),0)</f>
        <v>0</v>
      </c>
      <c r="N27" s="70">
        <f t="shared" si="0"/>
        <v>0</v>
      </c>
      <c r="R27" s="83">
        <f t="shared" si="1"/>
        <v>0</v>
      </c>
      <c r="S27" s="83">
        <f t="shared" si="1"/>
        <v>0</v>
      </c>
      <c r="T27" s="83">
        <f t="shared" si="1"/>
        <v>0</v>
      </c>
      <c r="U27" s="83">
        <f t="shared" si="1"/>
        <v>0</v>
      </c>
      <c r="V27" s="83">
        <f t="shared" si="2"/>
        <v>0</v>
      </c>
      <c r="W27" s="83">
        <f t="shared" si="2"/>
        <v>0</v>
      </c>
      <c r="X27" s="83">
        <f t="shared" si="3"/>
        <v>0</v>
      </c>
      <c r="Y27" s="83">
        <f t="shared" si="3"/>
        <v>0</v>
      </c>
      <c r="Z27" s="83">
        <f t="shared" si="3"/>
        <v>0</v>
      </c>
      <c r="AA27" s="92">
        <f t="shared" si="13"/>
        <v>0</v>
      </c>
      <c r="AB27" s="83">
        <f t="shared" si="4"/>
        <v>0</v>
      </c>
      <c r="AC27" s="83">
        <f t="shared" si="4"/>
        <v>0</v>
      </c>
      <c r="AD27" s="84">
        <f t="shared" si="14"/>
        <v>0</v>
      </c>
      <c r="AE27" s="84">
        <f>IF(AD27=1,SUM(AD$10:AD27),0)</f>
        <v>0</v>
      </c>
      <c r="AF27" s="82" t="str">
        <f t="shared" si="15"/>
        <v/>
      </c>
      <c r="AG27" s="84">
        <f t="shared" si="16"/>
        <v>0</v>
      </c>
    </row>
    <row r="28" spans="1:33" ht="12" customHeight="1" x14ac:dyDescent="0.25">
      <c r="A28" s="497"/>
      <c r="B28" s="15">
        <v>19</v>
      </c>
      <c r="C28" s="468">
        <f t="shared" si="5"/>
        <v>0</v>
      </c>
      <c r="D28" s="469"/>
      <c r="E28" s="470"/>
      <c r="F28" s="67">
        <f t="shared" si="6"/>
        <v>0</v>
      </c>
      <c r="G28" s="67">
        <f t="shared" si="7"/>
        <v>0</v>
      </c>
      <c r="H28" s="67">
        <f t="shared" si="8"/>
        <v>0</v>
      </c>
      <c r="I28" s="67">
        <f t="shared" si="9"/>
        <v>0</v>
      </c>
      <c r="J28" s="67">
        <f t="shared" si="10"/>
        <v>0</v>
      </c>
      <c r="K28" s="16">
        <f t="shared" si="11"/>
        <v>0</v>
      </c>
      <c r="L28" s="67">
        <f t="shared" si="12"/>
        <v>0</v>
      </c>
      <c r="M28" s="17">
        <f>IF(L28&gt;0,VLOOKUP(I28,Labour!$AR$1:$AT$15,3,FALSE),0)</f>
        <v>0</v>
      </c>
      <c r="N28" s="70">
        <f t="shared" si="0"/>
        <v>0</v>
      </c>
      <c r="R28" s="83">
        <f t="shared" si="1"/>
        <v>0</v>
      </c>
      <c r="S28" s="83">
        <f t="shared" si="1"/>
        <v>0</v>
      </c>
      <c r="T28" s="83">
        <f t="shared" si="1"/>
        <v>0</v>
      </c>
      <c r="U28" s="83">
        <f t="shared" si="1"/>
        <v>0</v>
      </c>
      <c r="V28" s="83">
        <f t="shared" si="2"/>
        <v>0</v>
      </c>
      <c r="W28" s="83">
        <f t="shared" si="2"/>
        <v>0</v>
      </c>
      <c r="X28" s="83">
        <f t="shared" si="3"/>
        <v>0</v>
      </c>
      <c r="Y28" s="83">
        <f t="shared" si="3"/>
        <v>0</v>
      </c>
      <c r="Z28" s="83">
        <f t="shared" si="3"/>
        <v>0</v>
      </c>
      <c r="AA28" s="92">
        <f t="shared" si="13"/>
        <v>0</v>
      </c>
      <c r="AB28" s="83">
        <f t="shared" si="4"/>
        <v>0</v>
      </c>
      <c r="AC28" s="83">
        <f t="shared" si="4"/>
        <v>0</v>
      </c>
      <c r="AD28" s="84">
        <f t="shared" si="14"/>
        <v>0</v>
      </c>
      <c r="AE28" s="84">
        <f>IF(AD28=1,SUM(AD$10:AD28),0)</f>
        <v>0</v>
      </c>
      <c r="AF28" s="82" t="str">
        <f t="shared" si="15"/>
        <v/>
      </c>
      <c r="AG28" s="84">
        <f t="shared" si="16"/>
        <v>0</v>
      </c>
    </row>
    <row r="29" spans="1:33" ht="12" customHeight="1" x14ac:dyDescent="0.25">
      <c r="A29" s="497"/>
      <c r="B29" s="15">
        <v>20</v>
      </c>
      <c r="C29" s="468">
        <f t="shared" si="5"/>
        <v>0</v>
      </c>
      <c r="D29" s="469"/>
      <c r="E29" s="470"/>
      <c r="F29" s="67">
        <f t="shared" si="6"/>
        <v>0</v>
      </c>
      <c r="G29" s="67">
        <f t="shared" si="7"/>
        <v>0</v>
      </c>
      <c r="H29" s="67">
        <f t="shared" si="8"/>
        <v>0</v>
      </c>
      <c r="I29" s="67">
        <f t="shared" si="9"/>
        <v>0</v>
      </c>
      <c r="J29" s="67">
        <f t="shared" si="10"/>
        <v>0</v>
      </c>
      <c r="K29" s="16">
        <f t="shared" si="11"/>
        <v>0</v>
      </c>
      <c r="L29" s="67">
        <f t="shared" si="12"/>
        <v>0</v>
      </c>
      <c r="M29" s="17">
        <f>IF(L29&gt;0,VLOOKUP(I29,Labour!$AR$1:$AT$15,3,FALSE),0)</f>
        <v>0</v>
      </c>
      <c r="N29" s="70">
        <f t="shared" si="0"/>
        <v>0</v>
      </c>
      <c r="R29" s="83">
        <f t="shared" si="1"/>
        <v>0</v>
      </c>
      <c r="S29" s="83">
        <f t="shared" si="1"/>
        <v>0</v>
      </c>
      <c r="T29" s="83">
        <f t="shared" si="1"/>
        <v>0</v>
      </c>
      <c r="U29" s="83">
        <f t="shared" si="1"/>
        <v>0</v>
      </c>
      <c r="V29" s="83">
        <f t="shared" si="2"/>
        <v>0</v>
      </c>
      <c r="W29" s="83">
        <f t="shared" si="2"/>
        <v>0</v>
      </c>
      <c r="X29" s="83">
        <f t="shared" si="3"/>
        <v>0</v>
      </c>
      <c r="Y29" s="83">
        <f t="shared" si="3"/>
        <v>0</v>
      </c>
      <c r="Z29" s="83">
        <f t="shared" si="3"/>
        <v>0</v>
      </c>
      <c r="AA29" s="92">
        <f t="shared" si="13"/>
        <v>0</v>
      </c>
      <c r="AB29" s="83">
        <f t="shared" si="4"/>
        <v>0</v>
      </c>
      <c r="AC29" s="83">
        <f t="shared" si="4"/>
        <v>0</v>
      </c>
      <c r="AD29" s="84">
        <f t="shared" si="14"/>
        <v>0</v>
      </c>
      <c r="AE29" s="84">
        <f>IF(AD29=1,SUM(AD$10:AD29),0)</f>
        <v>0</v>
      </c>
      <c r="AF29" s="82" t="str">
        <f t="shared" si="15"/>
        <v/>
      </c>
      <c r="AG29" s="84">
        <f t="shared" si="16"/>
        <v>0</v>
      </c>
    </row>
    <row r="30" spans="1:33" ht="12" customHeight="1" x14ac:dyDescent="0.25">
      <c r="A30" s="497"/>
      <c r="B30" s="15">
        <v>21</v>
      </c>
      <c r="C30" s="468">
        <f t="shared" si="5"/>
        <v>0</v>
      </c>
      <c r="D30" s="469"/>
      <c r="E30" s="470"/>
      <c r="F30" s="67">
        <f t="shared" si="6"/>
        <v>0</v>
      </c>
      <c r="G30" s="67">
        <f t="shared" si="7"/>
        <v>0</v>
      </c>
      <c r="H30" s="67">
        <f t="shared" si="8"/>
        <v>0</v>
      </c>
      <c r="I30" s="67">
        <f t="shared" si="9"/>
        <v>0</v>
      </c>
      <c r="J30" s="67">
        <f t="shared" si="10"/>
        <v>0</v>
      </c>
      <c r="K30" s="16">
        <f t="shared" si="11"/>
        <v>0</v>
      </c>
      <c r="L30" s="67">
        <f t="shared" si="12"/>
        <v>0</v>
      </c>
      <c r="M30" s="17">
        <f>IF(L30&gt;0,VLOOKUP(I30,Labour!$AR$1:$AT$15,3,FALSE),0)</f>
        <v>0</v>
      </c>
      <c r="N30" s="70">
        <f t="shared" si="0"/>
        <v>0</v>
      </c>
      <c r="R30" s="83">
        <f t="shared" si="1"/>
        <v>0</v>
      </c>
      <c r="S30" s="83">
        <f t="shared" si="1"/>
        <v>0</v>
      </c>
      <c r="T30" s="83">
        <f t="shared" si="1"/>
        <v>0</v>
      </c>
      <c r="U30" s="83">
        <f t="shared" si="1"/>
        <v>0</v>
      </c>
      <c r="V30" s="83">
        <f t="shared" si="2"/>
        <v>0</v>
      </c>
      <c r="W30" s="83">
        <f t="shared" si="2"/>
        <v>0</v>
      </c>
      <c r="X30" s="83">
        <f t="shared" si="3"/>
        <v>0</v>
      </c>
      <c r="Y30" s="83">
        <f t="shared" si="3"/>
        <v>0</v>
      </c>
      <c r="Z30" s="83">
        <f t="shared" si="3"/>
        <v>0</v>
      </c>
      <c r="AA30" s="92">
        <f t="shared" si="13"/>
        <v>0</v>
      </c>
      <c r="AB30" s="83">
        <f t="shared" si="4"/>
        <v>0</v>
      </c>
      <c r="AC30" s="83">
        <f t="shared" si="4"/>
        <v>0</v>
      </c>
      <c r="AD30" s="84">
        <f t="shared" si="14"/>
        <v>0</v>
      </c>
      <c r="AE30" s="84">
        <f>IF(AD30=1,SUM(AD$10:AD30),0)</f>
        <v>0</v>
      </c>
      <c r="AF30" s="82" t="str">
        <f t="shared" si="15"/>
        <v/>
      </c>
      <c r="AG30" s="84">
        <f t="shared" si="16"/>
        <v>0</v>
      </c>
    </row>
    <row r="31" spans="1:33" ht="12" customHeight="1" x14ac:dyDescent="0.25">
      <c r="A31" s="497"/>
      <c r="B31" s="15">
        <v>22</v>
      </c>
      <c r="C31" s="468">
        <f t="shared" si="5"/>
        <v>0</v>
      </c>
      <c r="D31" s="469"/>
      <c r="E31" s="470"/>
      <c r="F31" s="67">
        <f t="shared" si="6"/>
        <v>0</v>
      </c>
      <c r="G31" s="67">
        <f t="shared" si="7"/>
        <v>0</v>
      </c>
      <c r="H31" s="67">
        <f t="shared" si="8"/>
        <v>0</v>
      </c>
      <c r="I31" s="67">
        <f t="shared" si="9"/>
        <v>0</v>
      </c>
      <c r="J31" s="67">
        <f t="shared" si="10"/>
        <v>0</v>
      </c>
      <c r="K31" s="16">
        <f t="shared" si="11"/>
        <v>0</v>
      </c>
      <c r="L31" s="67">
        <f t="shared" si="12"/>
        <v>0</v>
      </c>
      <c r="M31" s="17">
        <f>IF(L31&gt;0,VLOOKUP(I31,Labour!$AR$1:$AT$15,3,FALSE),0)</f>
        <v>0</v>
      </c>
      <c r="N31" s="70">
        <f t="shared" si="0"/>
        <v>0</v>
      </c>
      <c r="R31" s="83">
        <f t="shared" si="1"/>
        <v>0</v>
      </c>
      <c r="S31" s="83">
        <f t="shared" si="1"/>
        <v>0</v>
      </c>
      <c r="T31" s="83">
        <f t="shared" si="1"/>
        <v>0</v>
      </c>
      <c r="U31" s="83">
        <f t="shared" si="1"/>
        <v>0</v>
      </c>
      <c r="V31" s="83">
        <f t="shared" si="2"/>
        <v>0</v>
      </c>
      <c r="W31" s="83">
        <f t="shared" si="2"/>
        <v>0</v>
      </c>
      <c r="X31" s="83">
        <f t="shared" si="3"/>
        <v>0</v>
      </c>
      <c r="Y31" s="83">
        <f t="shared" si="3"/>
        <v>0</v>
      </c>
      <c r="Z31" s="83">
        <f t="shared" si="3"/>
        <v>0</v>
      </c>
      <c r="AA31" s="92">
        <f t="shared" si="13"/>
        <v>0</v>
      </c>
      <c r="AB31" s="83">
        <f t="shared" si="4"/>
        <v>0</v>
      </c>
      <c r="AC31" s="83">
        <f t="shared" si="4"/>
        <v>0</v>
      </c>
      <c r="AD31" s="84">
        <f t="shared" si="14"/>
        <v>0</v>
      </c>
      <c r="AE31" s="84">
        <f>IF(AD31=1,SUM(AD$10:AD31),0)</f>
        <v>0</v>
      </c>
      <c r="AF31" s="82" t="str">
        <f t="shared" si="15"/>
        <v/>
      </c>
      <c r="AG31" s="84">
        <f t="shared" si="16"/>
        <v>0</v>
      </c>
    </row>
    <row r="32" spans="1:33" ht="12" customHeight="1" x14ac:dyDescent="0.25">
      <c r="A32" s="497"/>
      <c r="B32" s="15">
        <v>23</v>
      </c>
      <c r="C32" s="468">
        <f t="shared" si="5"/>
        <v>0</v>
      </c>
      <c r="D32" s="469"/>
      <c r="E32" s="470"/>
      <c r="F32" s="67">
        <f t="shared" si="6"/>
        <v>0</v>
      </c>
      <c r="G32" s="67">
        <f t="shared" si="7"/>
        <v>0</v>
      </c>
      <c r="H32" s="67">
        <f t="shared" si="8"/>
        <v>0</v>
      </c>
      <c r="I32" s="67">
        <f t="shared" si="9"/>
        <v>0</v>
      </c>
      <c r="J32" s="67">
        <f t="shared" si="10"/>
        <v>0</v>
      </c>
      <c r="K32" s="16">
        <f t="shared" si="11"/>
        <v>0</v>
      </c>
      <c r="L32" s="67">
        <f t="shared" si="12"/>
        <v>0</v>
      </c>
      <c r="M32" s="17">
        <f>IF(L32&gt;0,VLOOKUP(I32,Labour!$AR$1:$AT$15,3,FALSE),0)</f>
        <v>0</v>
      </c>
      <c r="N32" s="70">
        <f t="shared" si="0"/>
        <v>0</v>
      </c>
      <c r="R32" s="83">
        <f t="shared" si="1"/>
        <v>0</v>
      </c>
      <c r="S32" s="83">
        <f t="shared" si="1"/>
        <v>0</v>
      </c>
      <c r="T32" s="83">
        <f t="shared" si="1"/>
        <v>0</v>
      </c>
      <c r="U32" s="83">
        <f t="shared" si="1"/>
        <v>0</v>
      </c>
      <c r="V32" s="83">
        <f t="shared" si="2"/>
        <v>0</v>
      </c>
      <c r="W32" s="83">
        <f t="shared" si="2"/>
        <v>0</v>
      </c>
      <c r="X32" s="83">
        <f t="shared" si="3"/>
        <v>0</v>
      </c>
      <c r="Y32" s="83">
        <f t="shared" si="3"/>
        <v>0</v>
      </c>
      <c r="Z32" s="83">
        <f t="shared" si="3"/>
        <v>0</v>
      </c>
      <c r="AA32" s="92">
        <f t="shared" si="13"/>
        <v>0</v>
      </c>
      <c r="AB32" s="83">
        <f t="shared" si="4"/>
        <v>0</v>
      </c>
      <c r="AC32" s="83">
        <f t="shared" si="4"/>
        <v>0</v>
      </c>
      <c r="AD32" s="84">
        <f t="shared" si="14"/>
        <v>0</v>
      </c>
      <c r="AE32" s="84">
        <f>IF(AD32=1,SUM(AD$10:AD32),0)</f>
        <v>0</v>
      </c>
      <c r="AF32" s="82" t="str">
        <f t="shared" si="15"/>
        <v/>
      </c>
      <c r="AG32" s="84">
        <f t="shared" si="16"/>
        <v>0</v>
      </c>
    </row>
    <row r="33" spans="1:33" ht="12" customHeight="1" x14ac:dyDescent="0.25">
      <c r="A33" s="497"/>
      <c r="B33" s="15">
        <v>24</v>
      </c>
      <c r="C33" s="468">
        <f t="shared" si="5"/>
        <v>0</v>
      </c>
      <c r="D33" s="469"/>
      <c r="E33" s="470"/>
      <c r="F33" s="67">
        <f t="shared" si="6"/>
        <v>0</v>
      </c>
      <c r="G33" s="67">
        <f t="shared" si="7"/>
        <v>0</v>
      </c>
      <c r="H33" s="67">
        <f t="shared" si="8"/>
        <v>0</v>
      </c>
      <c r="I33" s="67">
        <f t="shared" si="9"/>
        <v>0</v>
      </c>
      <c r="J33" s="67">
        <f t="shared" si="10"/>
        <v>0</v>
      </c>
      <c r="K33" s="16">
        <f t="shared" si="11"/>
        <v>0</v>
      </c>
      <c r="L33" s="67">
        <f t="shared" si="12"/>
        <v>0</v>
      </c>
      <c r="M33" s="17">
        <f>IF(L33&gt;0,VLOOKUP(I33,Labour!$AR$1:$AT$15,3,FALSE),0)</f>
        <v>0</v>
      </c>
      <c r="N33" s="70">
        <f t="shared" si="0"/>
        <v>0</v>
      </c>
      <c r="R33" s="83">
        <f t="shared" si="1"/>
        <v>0</v>
      </c>
      <c r="S33" s="83">
        <f t="shared" si="1"/>
        <v>0</v>
      </c>
      <c r="T33" s="83">
        <f t="shared" si="1"/>
        <v>0</v>
      </c>
      <c r="U33" s="83">
        <f t="shared" si="1"/>
        <v>0</v>
      </c>
      <c r="V33" s="83">
        <f t="shared" si="2"/>
        <v>0</v>
      </c>
      <c r="W33" s="83">
        <f t="shared" si="2"/>
        <v>0</v>
      </c>
      <c r="X33" s="83">
        <f t="shared" si="3"/>
        <v>0</v>
      </c>
      <c r="Y33" s="83">
        <f t="shared" si="3"/>
        <v>0</v>
      </c>
      <c r="Z33" s="83">
        <f t="shared" si="3"/>
        <v>0</v>
      </c>
      <c r="AA33" s="92">
        <f t="shared" si="13"/>
        <v>0</v>
      </c>
      <c r="AB33" s="83">
        <f t="shared" si="4"/>
        <v>0</v>
      </c>
      <c r="AC33" s="83">
        <f t="shared" si="4"/>
        <v>0</v>
      </c>
      <c r="AD33" s="84">
        <f t="shared" si="14"/>
        <v>0</v>
      </c>
      <c r="AE33" s="84">
        <f>IF(AD33=1,SUM(AD$10:AD33),0)</f>
        <v>0</v>
      </c>
      <c r="AF33" s="82" t="str">
        <f t="shared" si="15"/>
        <v/>
      </c>
      <c r="AG33" s="84">
        <f t="shared" si="16"/>
        <v>0</v>
      </c>
    </row>
    <row r="34" spans="1:33" ht="12" customHeight="1" x14ac:dyDescent="0.25">
      <c r="A34" s="497"/>
      <c r="B34" s="15">
        <v>25</v>
      </c>
      <c r="C34" s="468">
        <f t="shared" ref="C34:C35" si="17">R34</f>
        <v>0</v>
      </c>
      <c r="D34" s="469"/>
      <c r="E34" s="470"/>
      <c r="F34" s="67">
        <f t="shared" ref="F34:F35" si="18">S34</f>
        <v>0</v>
      </c>
      <c r="G34" s="67">
        <f t="shared" ref="G34:G35" si="19">T34</f>
        <v>0</v>
      </c>
      <c r="H34" s="67">
        <f t="shared" ref="H34:H35" si="20">U34</f>
        <v>0</v>
      </c>
      <c r="I34" s="67">
        <f t="shared" ref="I34:I35" si="21">X34</f>
        <v>0</v>
      </c>
      <c r="J34" s="67">
        <f t="shared" ref="J34:J35" si="22">AA34</f>
        <v>0</v>
      </c>
      <c r="K34" s="16">
        <f t="shared" ref="K34:K35" si="23">AB34</f>
        <v>0</v>
      </c>
      <c r="L34" s="67">
        <f t="shared" ref="L34:L35" si="24">AC34</f>
        <v>0</v>
      </c>
      <c r="M34" s="17">
        <f>IF(L34&gt;0,VLOOKUP(I34,Labour!$AR$1:$AT$15,3,FALSE),0)</f>
        <v>0</v>
      </c>
      <c r="N34" s="70">
        <f t="shared" ref="N34:N35" si="25">J34*K34+L34*M34</f>
        <v>0</v>
      </c>
      <c r="R34" s="83">
        <f t="shared" si="1"/>
        <v>0</v>
      </c>
      <c r="S34" s="83">
        <f t="shared" si="1"/>
        <v>0</v>
      </c>
      <c r="T34" s="83">
        <f t="shared" si="1"/>
        <v>0</v>
      </c>
      <c r="U34" s="83">
        <f t="shared" si="1"/>
        <v>0</v>
      </c>
      <c r="V34" s="83">
        <f t="shared" si="2"/>
        <v>0</v>
      </c>
      <c r="W34" s="83">
        <f t="shared" si="2"/>
        <v>0</v>
      </c>
      <c r="X34" s="83">
        <f t="shared" si="3"/>
        <v>0</v>
      </c>
      <c r="Y34" s="83">
        <f t="shared" si="3"/>
        <v>0</v>
      </c>
      <c r="Z34" s="83">
        <f t="shared" si="3"/>
        <v>0</v>
      </c>
      <c r="AA34" s="126">
        <f t="shared" ref="AA34:AA38" si="26">Y34+Z34</f>
        <v>0</v>
      </c>
      <c r="AB34" s="83">
        <f t="shared" si="4"/>
        <v>0</v>
      </c>
      <c r="AC34" s="83">
        <f t="shared" si="4"/>
        <v>0</v>
      </c>
      <c r="AD34" s="126">
        <f t="shared" ref="AD34:AD38" si="27">IF(AND(T34&lt;&gt;0,X34="op"),1,0)</f>
        <v>0</v>
      </c>
      <c r="AE34" s="126">
        <f>IF(AD34=1,SUM(AD$10:AD34),0)</f>
        <v>0</v>
      </c>
      <c r="AF34" s="82" t="str">
        <f t="shared" ref="AF34:AF38" si="28">IF(AND(AD34=1,AE34&lt;$AD$7),S34&amp;", ",IF(AND(AD34=1,AE34=$AD$7),S34,""))</f>
        <v/>
      </c>
      <c r="AG34" s="126">
        <f t="shared" ref="AG34:AG38" si="29">IF(AD34=1,T34,0)</f>
        <v>0</v>
      </c>
    </row>
    <row r="35" spans="1:33" ht="12" customHeight="1" x14ac:dyDescent="0.25">
      <c r="A35" s="497"/>
      <c r="B35" s="15">
        <v>26</v>
      </c>
      <c r="C35" s="468">
        <f t="shared" si="17"/>
        <v>0</v>
      </c>
      <c r="D35" s="469"/>
      <c r="E35" s="470"/>
      <c r="F35" s="67">
        <f t="shared" si="18"/>
        <v>0</v>
      </c>
      <c r="G35" s="67">
        <f t="shared" si="19"/>
        <v>0</v>
      </c>
      <c r="H35" s="67">
        <f t="shared" si="20"/>
        <v>0</v>
      </c>
      <c r="I35" s="67">
        <f t="shared" si="21"/>
        <v>0</v>
      </c>
      <c r="J35" s="67">
        <f t="shared" si="22"/>
        <v>0</v>
      </c>
      <c r="K35" s="16">
        <f t="shared" si="23"/>
        <v>0</v>
      </c>
      <c r="L35" s="67">
        <f t="shared" si="24"/>
        <v>0</v>
      </c>
      <c r="M35" s="17">
        <f>IF(L35&gt;0,VLOOKUP(I35,Labour!$AR$1:$AT$15,3,FALSE),0)</f>
        <v>0</v>
      </c>
      <c r="N35" s="70">
        <f t="shared" si="25"/>
        <v>0</v>
      </c>
      <c r="R35" s="83">
        <f t="shared" si="1"/>
        <v>0</v>
      </c>
      <c r="S35" s="83">
        <f t="shared" si="1"/>
        <v>0</v>
      </c>
      <c r="T35" s="83">
        <f t="shared" si="1"/>
        <v>0</v>
      </c>
      <c r="U35" s="83">
        <f t="shared" si="1"/>
        <v>0</v>
      </c>
      <c r="V35" s="83">
        <f t="shared" si="2"/>
        <v>0</v>
      </c>
      <c r="W35" s="83">
        <f t="shared" si="2"/>
        <v>0</v>
      </c>
      <c r="X35" s="83">
        <f t="shared" si="3"/>
        <v>0</v>
      </c>
      <c r="Y35" s="83">
        <f t="shared" si="3"/>
        <v>0</v>
      </c>
      <c r="Z35" s="83">
        <f t="shared" si="3"/>
        <v>0</v>
      </c>
      <c r="AA35" s="126">
        <f t="shared" si="26"/>
        <v>0</v>
      </c>
      <c r="AB35" s="83">
        <f t="shared" si="4"/>
        <v>0</v>
      </c>
      <c r="AC35" s="83">
        <f t="shared" si="4"/>
        <v>0</v>
      </c>
      <c r="AD35" s="126">
        <f t="shared" si="27"/>
        <v>0</v>
      </c>
      <c r="AE35" s="126">
        <f>IF(AD35=1,SUM(AD$10:AD35),0)</f>
        <v>0</v>
      </c>
      <c r="AF35" s="82" t="str">
        <f t="shared" si="28"/>
        <v/>
      </c>
      <c r="AG35" s="126">
        <f t="shared" si="29"/>
        <v>0</v>
      </c>
    </row>
    <row r="36" spans="1:33" ht="12" customHeight="1" x14ac:dyDescent="0.25">
      <c r="A36" s="497"/>
      <c r="B36" s="15">
        <v>27</v>
      </c>
      <c r="C36" s="468">
        <f t="shared" ref="C36" si="30">R36</f>
        <v>0</v>
      </c>
      <c r="D36" s="469"/>
      <c r="E36" s="470"/>
      <c r="F36" s="67">
        <f t="shared" ref="F36" si="31">S36</f>
        <v>0</v>
      </c>
      <c r="G36" s="67">
        <f t="shared" ref="G36" si="32">T36</f>
        <v>0</v>
      </c>
      <c r="H36" s="67">
        <f t="shared" ref="H36" si="33">U36</f>
        <v>0</v>
      </c>
      <c r="I36" s="67">
        <f t="shared" ref="I36" si="34">X36</f>
        <v>0</v>
      </c>
      <c r="J36" s="67">
        <f t="shared" ref="J36" si="35">AA36</f>
        <v>0</v>
      </c>
      <c r="K36" s="16">
        <f t="shared" ref="K36" si="36">AB36</f>
        <v>0</v>
      </c>
      <c r="L36" s="67">
        <f t="shared" ref="L36" si="37">AC36</f>
        <v>0</v>
      </c>
      <c r="M36" s="17">
        <f>IF(L36&gt;0,VLOOKUP(I36,Labour!$AR$1:$AT$15,3,FALSE),0)</f>
        <v>0</v>
      </c>
      <c r="N36" s="70">
        <f t="shared" ref="N36" si="38">J36*K36+L36*M36</f>
        <v>0</v>
      </c>
      <c r="R36" s="83">
        <f t="shared" si="1"/>
        <v>0</v>
      </c>
      <c r="S36" s="83">
        <f t="shared" si="1"/>
        <v>0</v>
      </c>
      <c r="T36" s="83">
        <f t="shared" si="1"/>
        <v>0</v>
      </c>
      <c r="U36" s="83">
        <f t="shared" si="1"/>
        <v>0</v>
      </c>
      <c r="V36" s="83">
        <f t="shared" si="2"/>
        <v>0</v>
      </c>
      <c r="W36" s="83">
        <f t="shared" si="2"/>
        <v>0</v>
      </c>
      <c r="X36" s="83">
        <f t="shared" si="3"/>
        <v>0</v>
      </c>
      <c r="Y36" s="83">
        <f t="shared" si="3"/>
        <v>0</v>
      </c>
      <c r="Z36" s="83">
        <f t="shared" si="3"/>
        <v>0</v>
      </c>
      <c r="AA36" s="126">
        <f t="shared" si="26"/>
        <v>0</v>
      </c>
      <c r="AB36" s="83">
        <f t="shared" si="4"/>
        <v>0</v>
      </c>
      <c r="AC36" s="83">
        <f t="shared" si="4"/>
        <v>0</v>
      </c>
      <c r="AD36" s="126">
        <f t="shared" si="27"/>
        <v>0</v>
      </c>
      <c r="AE36" s="126">
        <f>IF(AD36=1,SUM(AD$10:AD36),0)</f>
        <v>0</v>
      </c>
      <c r="AF36" s="82" t="str">
        <f t="shared" si="28"/>
        <v/>
      </c>
      <c r="AG36" s="126">
        <f t="shared" si="29"/>
        <v>0</v>
      </c>
    </row>
    <row r="37" spans="1:33" ht="12" customHeight="1" x14ac:dyDescent="0.25">
      <c r="A37" s="497"/>
      <c r="B37" s="15">
        <v>28</v>
      </c>
      <c r="C37" s="468">
        <f t="shared" ref="C37:C38" si="39">R37</f>
        <v>0</v>
      </c>
      <c r="D37" s="469"/>
      <c r="E37" s="470"/>
      <c r="F37" s="67">
        <f t="shared" ref="F37:F38" si="40">S37</f>
        <v>0</v>
      </c>
      <c r="G37" s="67">
        <f t="shared" ref="G37:G38" si="41">T37</f>
        <v>0</v>
      </c>
      <c r="H37" s="67">
        <f t="shared" ref="H37:H38" si="42">U37</f>
        <v>0</v>
      </c>
      <c r="I37" s="67">
        <f t="shared" ref="I37:I38" si="43">X37</f>
        <v>0</v>
      </c>
      <c r="J37" s="67">
        <f t="shared" ref="J37:J38" si="44">AA37</f>
        <v>0</v>
      </c>
      <c r="K37" s="16">
        <f t="shared" ref="K37:K38" si="45">AB37</f>
        <v>0</v>
      </c>
      <c r="L37" s="67">
        <f t="shared" ref="L37:L38" si="46">AC37</f>
        <v>0</v>
      </c>
      <c r="M37" s="17">
        <f>IF(L37&gt;0,VLOOKUP(I37,Labour!$AR$1:$AT$15,3,FALSE),0)</f>
        <v>0</v>
      </c>
      <c r="N37" s="70">
        <f t="shared" ref="N37:N38" si="47">J37*K37+L37*M37</f>
        <v>0</v>
      </c>
      <c r="R37" s="83">
        <f t="shared" si="1"/>
        <v>0</v>
      </c>
      <c r="S37" s="83">
        <f t="shared" si="1"/>
        <v>0</v>
      </c>
      <c r="T37" s="83">
        <f t="shared" si="1"/>
        <v>0</v>
      </c>
      <c r="U37" s="83">
        <f t="shared" si="1"/>
        <v>0</v>
      </c>
      <c r="V37" s="83">
        <f t="shared" si="2"/>
        <v>0</v>
      </c>
      <c r="W37" s="83">
        <f t="shared" si="2"/>
        <v>0</v>
      </c>
      <c r="X37" s="83">
        <f t="shared" si="3"/>
        <v>0</v>
      </c>
      <c r="Y37" s="83">
        <f t="shared" si="3"/>
        <v>0</v>
      </c>
      <c r="Z37" s="83">
        <f t="shared" si="3"/>
        <v>0</v>
      </c>
      <c r="AA37" s="126">
        <f t="shared" si="26"/>
        <v>0</v>
      </c>
      <c r="AB37" s="83">
        <f t="shared" si="4"/>
        <v>0</v>
      </c>
      <c r="AC37" s="83">
        <f t="shared" si="4"/>
        <v>0</v>
      </c>
      <c r="AD37" s="126">
        <f t="shared" si="27"/>
        <v>0</v>
      </c>
      <c r="AE37" s="126">
        <f>IF(AD37=1,SUM(AD$10:AD37),0)</f>
        <v>0</v>
      </c>
      <c r="AF37" s="82" t="str">
        <f t="shared" si="28"/>
        <v/>
      </c>
      <c r="AG37" s="126">
        <f t="shared" si="29"/>
        <v>0</v>
      </c>
    </row>
    <row r="38" spans="1:33" ht="12" customHeight="1" x14ac:dyDescent="0.25">
      <c r="A38" s="497"/>
      <c r="B38" s="15">
        <v>29</v>
      </c>
      <c r="C38" s="468">
        <f t="shared" si="39"/>
        <v>0</v>
      </c>
      <c r="D38" s="469"/>
      <c r="E38" s="470"/>
      <c r="F38" s="67">
        <f t="shared" si="40"/>
        <v>0</v>
      </c>
      <c r="G38" s="67">
        <f t="shared" si="41"/>
        <v>0</v>
      </c>
      <c r="H38" s="67">
        <f t="shared" si="42"/>
        <v>0</v>
      </c>
      <c r="I38" s="67">
        <f t="shared" si="43"/>
        <v>0</v>
      </c>
      <c r="J38" s="67">
        <f t="shared" si="44"/>
        <v>0</v>
      </c>
      <c r="K38" s="16">
        <f t="shared" si="45"/>
        <v>0</v>
      </c>
      <c r="L38" s="67">
        <f t="shared" si="46"/>
        <v>0</v>
      </c>
      <c r="M38" s="17">
        <f>IF(L38&gt;0,VLOOKUP(I38,Labour!$AR$1:$AT$15,3,FALSE),0)</f>
        <v>0</v>
      </c>
      <c r="N38" s="70">
        <f t="shared" si="47"/>
        <v>0</v>
      </c>
      <c r="R38" s="83">
        <f t="shared" si="1"/>
        <v>0</v>
      </c>
      <c r="S38" s="83">
        <f t="shared" si="1"/>
        <v>0</v>
      </c>
      <c r="T38" s="83">
        <f t="shared" si="1"/>
        <v>0</v>
      </c>
      <c r="U38" s="83">
        <f t="shared" si="1"/>
        <v>0</v>
      </c>
      <c r="V38" s="83">
        <f t="shared" si="2"/>
        <v>0</v>
      </c>
      <c r="W38" s="83">
        <f t="shared" si="2"/>
        <v>0</v>
      </c>
      <c r="X38" s="83">
        <f t="shared" si="3"/>
        <v>0</v>
      </c>
      <c r="Y38" s="83">
        <f t="shared" si="3"/>
        <v>0</v>
      </c>
      <c r="Z38" s="83">
        <f t="shared" si="3"/>
        <v>0</v>
      </c>
      <c r="AA38" s="126">
        <f t="shared" si="26"/>
        <v>0</v>
      </c>
      <c r="AB38" s="83">
        <f t="shared" si="4"/>
        <v>0</v>
      </c>
      <c r="AC38" s="83">
        <f t="shared" si="4"/>
        <v>0</v>
      </c>
      <c r="AD38" s="126">
        <f t="shared" si="27"/>
        <v>0</v>
      </c>
      <c r="AE38" s="126">
        <f>IF(AD38=1,SUM(AD$10:AD38),0)</f>
        <v>0</v>
      </c>
      <c r="AF38" s="82" t="str">
        <f t="shared" si="28"/>
        <v/>
      </c>
      <c r="AG38" s="126">
        <f t="shared" si="29"/>
        <v>0</v>
      </c>
    </row>
    <row r="39" spans="1:33" ht="12" customHeight="1" x14ac:dyDescent="0.25">
      <c r="A39" s="497"/>
      <c r="B39" s="15">
        <v>30</v>
      </c>
      <c r="C39" s="468">
        <f t="shared" ref="C39:C109" si="48">R39</f>
        <v>0</v>
      </c>
      <c r="D39" s="469"/>
      <c r="E39" s="470"/>
      <c r="F39" s="67">
        <f t="shared" ref="F39:F109" si="49">S39</f>
        <v>0</v>
      </c>
      <c r="G39" s="67">
        <f t="shared" ref="G39:G109" si="50">T39</f>
        <v>0</v>
      </c>
      <c r="H39" s="67">
        <f t="shared" ref="H39:H109" si="51">U39</f>
        <v>0</v>
      </c>
      <c r="I39" s="67">
        <f t="shared" ref="I39:I109" si="52">X39</f>
        <v>0</v>
      </c>
      <c r="J39" s="67">
        <f t="shared" ref="J39:J109" si="53">AA39</f>
        <v>0</v>
      </c>
      <c r="K39" s="16">
        <f t="shared" ref="K39:K109" si="54">AB39</f>
        <v>0</v>
      </c>
      <c r="L39" s="67">
        <f t="shared" ref="L39:L109" si="55">AC39</f>
        <v>0</v>
      </c>
      <c r="M39" s="17">
        <f>IF(L39&gt;0,VLOOKUP(I39,Labour!$AR$1:$AT$15,3,FALSE),0)</f>
        <v>0</v>
      </c>
      <c r="N39" s="70">
        <f t="shared" ref="N39:N109" si="56">J39*K39+L39*M39</f>
        <v>0</v>
      </c>
      <c r="R39" s="83">
        <f t="shared" si="1"/>
        <v>0</v>
      </c>
      <c r="S39" s="83">
        <f t="shared" si="1"/>
        <v>0</v>
      </c>
      <c r="T39" s="83">
        <f t="shared" si="1"/>
        <v>0</v>
      </c>
      <c r="U39" s="83">
        <f t="shared" si="1"/>
        <v>0</v>
      </c>
      <c r="V39" s="83">
        <f t="shared" si="2"/>
        <v>0</v>
      </c>
      <c r="W39" s="83">
        <f t="shared" si="2"/>
        <v>0</v>
      </c>
      <c r="X39" s="83">
        <f t="shared" si="3"/>
        <v>0</v>
      </c>
      <c r="Y39" s="83">
        <f t="shared" si="3"/>
        <v>0</v>
      </c>
      <c r="Z39" s="83">
        <f t="shared" si="3"/>
        <v>0</v>
      </c>
      <c r="AA39" s="171">
        <f t="shared" ref="AA39:AA102" si="57">Y39+Z39</f>
        <v>0</v>
      </c>
      <c r="AB39" s="83">
        <f t="shared" si="4"/>
        <v>0</v>
      </c>
      <c r="AC39" s="83">
        <f t="shared" si="4"/>
        <v>0</v>
      </c>
      <c r="AD39" s="171">
        <f t="shared" ref="AD39:AD102" si="58">IF(AND(T39&lt;&gt;0,X39="op"),1,0)</f>
        <v>0</v>
      </c>
      <c r="AE39" s="171">
        <f>IF(AD39=1,SUM(AD$10:AD39),0)</f>
        <v>0</v>
      </c>
      <c r="AF39" s="82" t="str">
        <f t="shared" ref="AF39:AF102" si="59">IF(AND(AD39=1,AE39&lt;$AD$7),S39&amp;", ",IF(AND(AD39=1,AE39=$AD$7),S39,""))</f>
        <v/>
      </c>
      <c r="AG39" s="171">
        <f t="shared" ref="AG39:AG102" si="60">IF(AD39=1,T39,0)</f>
        <v>0</v>
      </c>
    </row>
    <row r="40" spans="1:33" ht="12" customHeight="1" x14ac:dyDescent="0.25">
      <c r="A40" s="497"/>
      <c r="B40" s="15">
        <v>31</v>
      </c>
      <c r="C40" s="468">
        <f t="shared" si="48"/>
        <v>0</v>
      </c>
      <c r="D40" s="469"/>
      <c r="E40" s="470"/>
      <c r="F40" s="67">
        <f t="shared" si="49"/>
        <v>0</v>
      </c>
      <c r="G40" s="67">
        <f t="shared" si="50"/>
        <v>0</v>
      </c>
      <c r="H40" s="67">
        <f t="shared" si="51"/>
        <v>0</v>
      </c>
      <c r="I40" s="67">
        <f t="shared" si="52"/>
        <v>0</v>
      </c>
      <c r="J40" s="67">
        <f t="shared" si="53"/>
        <v>0</v>
      </c>
      <c r="K40" s="16">
        <f t="shared" si="54"/>
        <v>0</v>
      </c>
      <c r="L40" s="67">
        <f t="shared" si="55"/>
        <v>0</v>
      </c>
      <c r="M40" s="17">
        <f>IF(L40&gt;0,VLOOKUP(I40,Labour!$AR$1:$AT$15,3,FALSE),0)</f>
        <v>0</v>
      </c>
      <c r="N40" s="70">
        <f t="shared" si="56"/>
        <v>0</v>
      </c>
      <c r="R40" s="83">
        <f t="shared" ref="R40:U103" si="61">IF($B40&lt;=$U$3,VLOOKUP($B40,ATABLE,R$9,FALSE),0)</f>
        <v>0</v>
      </c>
      <c r="S40" s="83">
        <f t="shared" si="61"/>
        <v>0</v>
      </c>
      <c r="T40" s="83">
        <f t="shared" si="61"/>
        <v>0</v>
      </c>
      <c r="U40" s="83">
        <f t="shared" si="61"/>
        <v>0</v>
      </c>
      <c r="V40" s="83">
        <f t="shared" ref="V40:W103" si="62">IF($B40&lt;=$U$3,IF(VLOOKUP($B40,ATABLE,V$9,FALSE)=V$8,$U40,0),0)</f>
        <v>0</v>
      </c>
      <c r="W40" s="83">
        <f t="shared" si="62"/>
        <v>0</v>
      </c>
      <c r="X40" s="83">
        <f t="shared" ref="X40:Z103" si="63">IF($B40&lt;=$U$3,VLOOKUP($B40,ATABLE,X$9,FALSE),0)</f>
        <v>0</v>
      </c>
      <c r="Y40" s="83">
        <f t="shared" si="63"/>
        <v>0</v>
      </c>
      <c r="Z40" s="83">
        <f t="shared" si="63"/>
        <v>0</v>
      </c>
      <c r="AA40" s="171">
        <f t="shared" si="57"/>
        <v>0</v>
      </c>
      <c r="AB40" s="83">
        <f t="shared" ref="AB40:AC103" si="64">IF($B40&lt;=$U$3,VLOOKUP($B40,ATABLE,AB$9,FALSE),0)</f>
        <v>0</v>
      </c>
      <c r="AC40" s="83">
        <f t="shared" si="64"/>
        <v>0</v>
      </c>
      <c r="AD40" s="171">
        <f t="shared" si="58"/>
        <v>0</v>
      </c>
      <c r="AE40" s="171">
        <f>IF(AD40=1,SUM(AD$10:AD40),0)</f>
        <v>0</v>
      </c>
      <c r="AF40" s="82" t="str">
        <f t="shared" si="59"/>
        <v/>
      </c>
      <c r="AG40" s="171">
        <f t="shared" si="60"/>
        <v>0</v>
      </c>
    </row>
    <row r="41" spans="1:33" ht="12" customHeight="1" x14ac:dyDescent="0.25">
      <c r="A41" s="497"/>
      <c r="B41" s="15">
        <v>32</v>
      </c>
      <c r="C41" s="468">
        <f t="shared" si="48"/>
        <v>0</v>
      </c>
      <c r="D41" s="469"/>
      <c r="E41" s="470"/>
      <c r="F41" s="67">
        <f t="shared" si="49"/>
        <v>0</v>
      </c>
      <c r="G41" s="67">
        <f t="shared" si="50"/>
        <v>0</v>
      </c>
      <c r="H41" s="67">
        <f t="shared" si="51"/>
        <v>0</v>
      </c>
      <c r="I41" s="67">
        <f t="shared" si="52"/>
        <v>0</v>
      </c>
      <c r="J41" s="67">
        <f t="shared" si="53"/>
        <v>0</v>
      </c>
      <c r="K41" s="16">
        <f t="shared" si="54"/>
        <v>0</v>
      </c>
      <c r="L41" s="67">
        <f t="shared" si="55"/>
        <v>0</v>
      </c>
      <c r="M41" s="17">
        <f>IF(L41&gt;0,VLOOKUP(I41,Labour!$AR$1:$AT$15,3,FALSE),0)</f>
        <v>0</v>
      </c>
      <c r="N41" s="70">
        <f t="shared" si="56"/>
        <v>0</v>
      </c>
      <c r="R41" s="83">
        <f t="shared" si="61"/>
        <v>0</v>
      </c>
      <c r="S41" s="83">
        <f t="shared" si="61"/>
        <v>0</v>
      </c>
      <c r="T41" s="83">
        <f t="shared" si="61"/>
        <v>0</v>
      </c>
      <c r="U41" s="83">
        <f t="shared" si="61"/>
        <v>0</v>
      </c>
      <c r="V41" s="83">
        <f t="shared" si="62"/>
        <v>0</v>
      </c>
      <c r="W41" s="83">
        <f t="shared" si="62"/>
        <v>0</v>
      </c>
      <c r="X41" s="83">
        <f t="shared" si="63"/>
        <v>0</v>
      </c>
      <c r="Y41" s="83">
        <f t="shared" si="63"/>
        <v>0</v>
      </c>
      <c r="Z41" s="83">
        <f t="shared" si="63"/>
        <v>0</v>
      </c>
      <c r="AA41" s="171">
        <f t="shared" si="57"/>
        <v>0</v>
      </c>
      <c r="AB41" s="83">
        <f t="shared" si="64"/>
        <v>0</v>
      </c>
      <c r="AC41" s="83">
        <f t="shared" si="64"/>
        <v>0</v>
      </c>
      <c r="AD41" s="171">
        <f t="shared" si="58"/>
        <v>0</v>
      </c>
      <c r="AE41" s="171">
        <f>IF(AD41=1,SUM(AD$10:AD41),0)</f>
        <v>0</v>
      </c>
      <c r="AF41" s="82" t="str">
        <f t="shared" si="59"/>
        <v/>
      </c>
      <c r="AG41" s="171">
        <f t="shared" si="60"/>
        <v>0</v>
      </c>
    </row>
    <row r="42" spans="1:33" ht="12" customHeight="1" x14ac:dyDescent="0.25">
      <c r="A42" s="497"/>
      <c r="B42" s="15">
        <v>33</v>
      </c>
      <c r="C42" s="468">
        <f t="shared" si="48"/>
        <v>0</v>
      </c>
      <c r="D42" s="469"/>
      <c r="E42" s="470"/>
      <c r="F42" s="67">
        <f t="shared" si="49"/>
        <v>0</v>
      </c>
      <c r="G42" s="67">
        <f t="shared" si="50"/>
        <v>0</v>
      </c>
      <c r="H42" s="67">
        <f t="shared" si="51"/>
        <v>0</v>
      </c>
      <c r="I42" s="67">
        <f t="shared" si="52"/>
        <v>0</v>
      </c>
      <c r="J42" s="67">
        <f t="shared" si="53"/>
        <v>0</v>
      </c>
      <c r="K42" s="16">
        <f t="shared" si="54"/>
        <v>0</v>
      </c>
      <c r="L42" s="67">
        <f t="shared" si="55"/>
        <v>0</v>
      </c>
      <c r="M42" s="17">
        <f>IF(L42&gt;0,VLOOKUP(I42,Labour!$AR$1:$AT$15,3,FALSE),0)</f>
        <v>0</v>
      </c>
      <c r="N42" s="70">
        <f t="shared" si="56"/>
        <v>0</v>
      </c>
      <c r="R42" s="83">
        <f t="shared" si="61"/>
        <v>0</v>
      </c>
      <c r="S42" s="83">
        <f t="shared" si="61"/>
        <v>0</v>
      </c>
      <c r="T42" s="83">
        <f t="shared" si="61"/>
        <v>0</v>
      </c>
      <c r="U42" s="83">
        <f t="shared" si="61"/>
        <v>0</v>
      </c>
      <c r="V42" s="83">
        <f t="shared" si="62"/>
        <v>0</v>
      </c>
      <c r="W42" s="83">
        <f t="shared" si="62"/>
        <v>0</v>
      </c>
      <c r="X42" s="83">
        <f t="shared" si="63"/>
        <v>0</v>
      </c>
      <c r="Y42" s="83">
        <f t="shared" si="63"/>
        <v>0</v>
      </c>
      <c r="Z42" s="83">
        <f t="shared" si="63"/>
        <v>0</v>
      </c>
      <c r="AA42" s="171">
        <f t="shared" si="57"/>
        <v>0</v>
      </c>
      <c r="AB42" s="83">
        <f t="shared" si="64"/>
        <v>0</v>
      </c>
      <c r="AC42" s="83">
        <f t="shared" si="64"/>
        <v>0</v>
      </c>
      <c r="AD42" s="171">
        <f t="shared" si="58"/>
        <v>0</v>
      </c>
      <c r="AE42" s="171">
        <f>IF(AD42=1,SUM(AD$10:AD42),0)</f>
        <v>0</v>
      </c>
      <c r="AF42" s="82" t="str">
        <f t="shared" si="59"/>
        <v/>
      </c>
      <c r="AG42" s="171">
        <f t="shared" si="60"/>
        <v>0</v>
      </c>
    </row>
    <row r="43" spans="1:33" ht="12" customHeight="1" x14ac:dyDescent="0.25">
      <c r="A43" s="497"/>
      <c r="B43" s="15">
        <v>34</v>
      </c>
      <c r="C43" s="468">
        <f t="shared" si="48"/>
        <v>0</v>
      </c>
      <c r="D43" s="469"/>
      <c r="E43" s="470"/>
      <c r="F43" s="67">
        <f t="shared" si="49"/>
        <v>0</v>
      </c>
      <c r="G43" s="67">
        <f t="shared" si="50"/>
        <v>0</v>
      </c>
      <c r="H43" s="67">
        <f t="shared" si="51"/>
        <v>0</v>
      </c>
      <c r="I43" s="67">
        <f t="shared" si="52"/>
        <v>0</v>
      </c>
      <c r="J43" s="67">
        <f t="shared" si="53"/>
        <v>0</v>
      </c>
      <c r="K43" s="16">
        <f t="shared" si="54"/>
        <v>0</v>
      </c>
      <c r="L43" s="67">
        <f t="shared" si="55"/>
        <v>0</v>
      </c>
      <c r="M43" s="17">
        <f>IF(L43&gt;0,VLOOKUP(I43,Labour!$AR$1:$AT$15,3,FALSE),0)</f>
        <v>0</v>
      </c>
      <c r="N43" s="70">
        <f t="shared" si="56"/>
        <v>0</v>
      </c>
      <c r="R43" s="83">
        <f t="shared" si="61"/>
        <v>0</v>
      </c>
      <c r="S43" s="83">
        <f t="shared" si="61"/>
        <v>0</v>
      </c>
      <c r="T43" s="83">
        <f t="shared" si="61"/>
        <v>0</v>
      </c>
      <c r="U43" s="83">
        <f t="shared" si="61"/>
        <v>0</v>
      </c>
      <c r="V43" s="83">
        <f t="shared" si="62"/>
        <v>0</v>
      </c>
      <c r="W43" s="83">
        <f t="shared" si="62"/>
        <v>0</v>
      </c>
      <c r="X43" s="83">
        <f t="shared" si="63"/>
        <v>0</v>
      </c>
      <c r="Y43" s="83">
        <f t="shared" si="63"/>
        <v>0</v>
      </c>
      <c r="Z43" s="83">
        <f t="shared" si="63"/>
        <v>0</v>
      </c>
      <c r="AA43" s="171">
        <f t="shared" si="57"/>
        <v>0</v>
      </c>
      <c r="AB43" s="83">
        <f t="shared" si="64"/>
        <v>0</v>
      </c>
      <c r="AC43" s="83">
        <f t="shared" si="64"/>
        <v>0</v>
      </c>
      <c r="AD43" s="171">
        <f t="shared" si="58"/>
        <v>0</v>
      </c>
      <c r="AE43" s="171">
        <f>IF(AD43=1,SUM(AD$10:AD43),0)</f>
        <v>0</v>
      </c>
      <c r="AF43" s="82" t="str">
        <f t="shared" si="59"/>
        <v/>
      </c>
      <c r="AG43" s="171">
        <f t="shared" si="60"/>
        <v>0</v>
      </c>
    </row>
    <row r="44" spans="1:33" ht="12" customHeight="1" x14ac:dyDescent="0.25">
      <c r="A44" s="497"/>
      <c r="B44" s="15">
        <v>35</v>
      </c>
      <c r="C44" s="468">
        <f t="shared" si="48"/>
        <v>0</v>
      </c>
      <c r="D44" s="469"/>
      <c r="E44" s="470"/>
      <c r="F44" s="67">
        <f t="shared" si="49"/>
        <v>0</v>
      </c>
      <c r="G44" s="67">
        <f t="shared" si="50"/>
        <v>0</v>
      </c>
      <c r="H44" s="67">
        <f t="shared" si="51"/>
        <v>0</v>
      </c>
      <c r="I44" s="67">
        <f t="shared" si="52"/>
        <v>0</v>
      </c>
      <c r="J44" s="67">
        <f t="shared" si="53"/>
        <v>0</v>
      </c>
      <c r="K44" s="16">
        <f t="shared" si="54"/>
        <v>0</v>
      </c>
      <c r="L44" s="67">
        <f t="shared" si="55"/>
        <v>0</v>
      </c>
      <c r="M44" s="17">
        <f>IF(L44&gt;0,VLOOKUP(I44,Labour!$AR$1:$AT$15,3,FALSE),0)</f>
        <v>0</v>
      </c>
      <c r="N44" s="70">
        <f t="shared" si="56"/>
        <v>0</v>
      </c>
      <c r="R44" s="83">
        <f t="shared" si="61"/>
        <v>0</v>
      </c>
      <c r="S44" s="83">
        <f t="shared" si="61"/>
        <v>0</v>
      </c>
      <c r="T44" s="83">
        <f t="shared" si="61"/>
        <v>0</v>
      </c>
      <c r="U44" s="83">
        <f t="shared" si="61"/>
        <v>0</v>
      </c>
      <c r="V44" s="83">
        <f t="shared" si="62"/>
        <v>0</v>
      </c>
      <c r="W44" s="83">
        <f t="shared" si="62"/>
        <v>0</v>
      </c>
      <c r="X44" s="83">
        <f t="shared" si="63"/>
        <v>0</v>
      </c>
      <c r="Y44" s="83">
        <f t="shared" si="63"/>
        <v>0</v>
      </c>
      <c r="Z44" s="83">
        <f t="shared" si="63"/>
        <v>0</v>
      </c>
      <c r="AA44" s="171">
        <f t="shared" si="57"/>
        <v>0</v>
      </c>
      <c r="AB44" s="83">
        <f t="shared" si="64"/>
        <v>0</v>
      </c>
      <c r="AC44" s="83">
        <f t="shared" si="64"/>
        <v>0</v>
      </c>
      <c r="AD44" s="171">
        <f t="shared" si="58"/>
        <v>0</v>
      </c>
      <c r="AE44" s="171">
        <f>IF(AD44=1,SUM(AD$10:AD44),0)</f>
        <v>0</v>
      </c>
      <c r="AF44" s="82" t="str">
        <f t="shared" si="59"/>
        <v/>
      </c>
      <c r="AG44" s="171">
        <f t="shared" si="60"/>
        <v>0</v>
      </c>
    </row>
    <row r="45" spans="1:33" ht="12" customHeight="1" x14ac:dyDescent="0.25">
      <c r="A45" s="497"/>
      <c r="B45" s="15">
        <v>36</v>
      </c>
      <c r="C45" s="468">
        <f t="shared" si="48"/>
        <v>0</v>
      </c>
      <c r="D45" s="469"/>
      <c r="E45" s="470"/>
      <c r="F45" s="67">
        <f t="shared" si="49"/>
        <v>0</v>
      </c>
      <c r="G45" s="67">
        <f t="shared" si="50"/>
        <v>0</v>
      </c>
      <c r="H45" s="67">
        <f t="shared" si="51"/>
        <v>0</v>
      </c>
      <c r="I45" s="67">
        <f t="shared" si="52"/>
        <v>0</v>
      </c>
      <c r="J45" s="67">
        <f t="shared" si="53"/>
        <v>0</v>
      </c>
      <c r="K45" s="16">
        <f t="shared" si="54"/>
        <v>0</v>
      </c>
      <c r="L45" s="67">
        <f t="shared" si="55"/>
        <v>0</v>
      </c>
      <c r="M45" s="17">
        <f>IF(L45&gt;0,VLOOKUP(I45,Labour!$AR$1:$AT$15,3,FALSE),0)</f>
        <v>0</v>
      </c>
      <c r="N45" s="70">
        <f t="shared" si="56"/>
        <v>0</v>
      </c>
      <c r="R45" s="83">
        <f t="shared" si="61"/>
        <v>0</v>
      </c>
      <c r="S45" s="83">
        <f t="shared" si="61"/>
        <v>0</v>
      </c>
      <c r="T45" s="83">
        <f t="shared" si="61"/>
        <v>0</v>
      </c>
      <c r="U45" s="83">
        <f t="shared" si="61"/>
        <v>0</v>
      </c>
      <c r="V45" s="83">
        <f t="shared" si="62"/>
        <v>0</v>
      </c>
      <c r="W45" s="83">
        <f t="shared" si="62"/>
        <v>0</v>
      </c>
      <c r="X45" s="83">
        <f t="shared" si="63"/>
        <v>0</v>
      </c>
      <c r="Y45" s="83">
        <f t="shared" si="63"/>
        <v>0</v>
      </c>
      <c r="Z45" s="83">
        <f t="shared" si="63"/>
        <v>0</v>
      </c>
      <c r="AA45" s="171">
        <f t="shared" si="57"/>
        <v>0</v>
      </c>
      <c r="AB45" s="83">
        <f t="shared" si="64"/>
        <v>0</v>
      </c>
      <c r="AC45" s="83">
        <f t="shared" si="64"/>
        <v>0</v>
      </c>
      <c r="AD45" s="171">
        <f t="shared" si="58"/>
        <v>0</v>
      </c>
      <c r="AE45" s="171">
        <f>IF(AD45=1,SUM(AD$10:AD45),0)</f>
        <v>0</v>
      </c>
      <c r="AF45" s="82" t="str">
        <f t="shared" si="59"/>
        <v/>
      </c>
      <c r="AG45" s="171">
        <f t="shared" si="60"/>
        <v>0</v>
      </c>
    </row>
    <row r="46" spans="1:33" ht="12" customHeight="1" x14ac:dyDescent="0.25">
      <c r="A46" s="497"/>
      <c r="B46" s="15">
        <v>37</v>
      </c>
      <c r="C46" s="468">
        <f t="shared" si="48"/>
        <v>0</v>
      </c>
      <c r="D46" s="469"/>
      <c r="E46" s="470"/>
      <c r="F46" s="67">
        <f t="shared" si="49"/>
        <v>0</v>
      </c>
      <c r="G46" s="67">
        <f t="shared" si="50"/>
        <v>0</v>
      </c>
      <c r="H46" s="67">
        <f t="shared" si="51"/>
        <v>0</v>
      </c>
      <c r="I46" s="67">
        <f t="shared" si="52"/>
        <v>0</v>
      </c>
      <c r="J46" s="67">
        <f t="shared" si="53"/>
        <v>0</v>
      </c>
      <c r="K46" s="16">
        <f t="shared" si="54"/>
        <v>0</v>
      </c>
      <c r="L46" s="67">
        <f t="shared" si="55"/>
        <v>0</v>
      </c>
      <c r="M46" s="17">
        <f>IF(L46&gt;0,VLOOKUP(I46,Labour!$AR$1:$AT$15,3,FALSE),0)</f>
        <v>0</v>
      </c>
      <c r="N46" s="70">
        <f t="shared" si="56"/>
        <v>0</v>
      </c>
      <c r="R46" s="83">
        <f t="shared" si="61"/>
        <v>0</v>
      </c>
      <c r="S46" s="83">
        <f t="shared" si="61"/>
        <v>0</v>
      </c>
      <c r="T46" s="83">
        <f t="shared" si="61"/>
        <v>0</v>
      </c>
      <c r="U46" s="83">
        <f t="shared" si="61"/>
        <v>0</v>
      </c>
      <c r="V46" s="83">
        <f t="shared" si="62"/>
        <v>0</v>
      </c>
      <c r="W46" s="83">
        <f t="shared" si="62"/>
        <v>0</v>
      </c>
      <c r="X46" s="83">
        <f t="shared" si="63"/>
        <v>0</v>
      </c>
      <c r="Y46" s="83">
        <f t="shared" si="63"/>
        <v>0</v>
      </c>
      <c r="Z46" s="83">
        <f t="shared" si="63"/>
        <v>0</v>
      </c>
      <c r="AA46" s="171">
        <f t="shared" si="57"/>
        <v>0</v>
      </c>
      <c r="AB46" s="83">
        <f t="shared" si="64"/>
        <v>0</v>
      </c>
      <c r="AC46" s="83">
        <f t="shared" si="64"/>
        <v>0</v>
      </c>
      <c r="AD46" s="171">
        <f t="shared" si="58"/>
        <v>0</v>
      </c>
      <c r="AE46" s="171">
        <f>IF(AD46=1,SUM(AD$10:AD46),0)</f>
        <v>0</v>
      </c>
      <c r="AF46" s="82" t="str">
        <f t="shared" si="59"/>
        <v/>
      </c>
      <c r="AG46" s="171">
        <f t="shared" si="60"/>
        <v>0</v>
      </c>
    </row>
    <row r="47" spans="1:33" ht="12" customHeight="1" x14ac:dyDescent="0.25">
      <c r="A47" s="497"/>
      <c r="B47" s="15">
        <v>38</v>
      </c>
      <c r="C47" s="468">
        <f t="shared" si="48"/>
        <v>0</v>
      </c>
      <c r="D47" s="469"/>
      <c r="E47" s="470"/>
      <c r="F47" s="67">
        <f t="shared" si="49"/>
        <v>0</v>
      </c>
      <c r="G47" s="67">
        <f t="shared" si="50"/>
        <v>0</v>
      </c>
      <c r="H47" s="67">
        <f t="shared" si="51"/>
        <v>0</v>
      </c>
      <c r="I47" s="67">
        <f t="shared" si="52"/>
        <v>0</v>
      </c>
      <c r="J47" s="67">
        <f t="shared" si="53"/>
        <v>0</v>
      </c>
      <c r="K47" s="16">
        <f t="shared" si="54"/>
        <v>0</v>
      </c>
      <c r="L47" s="67">
        <f t="shared" si="55"/>
        <v>0</v>
      </c>
      <c r="M47" s="17">
        <f>IF(L47&gt;0,VLOOKUP(I47,Labour!$AR$1:$AT$15,3,FALSE),0)</f>
        <v>0</v>
      </c>
      <c r="N47" s="70">
        <f t="shared" si="56"/>
        <v>0</v>
      </c>
      <c r="R47" s="83">
        <f t="shared" si="61"/>
        <v>0</v>
      </c>
      <c r="S47" s="83">
        <f t="shared" si="61"/>
        <v>0</v>
      </c>
      <c r="T47" s="83">
        <f t="shared" si="61"/>
        <v>0</v>
      </c>
      <c r="U47" s="83">
        <f t="shared" si="61"/>
        <v>0</v>
      </c>
      <c r="V47" s="83">
        <f t="shared" si="62"/>
        <v>0</v>
      </c>
      <c r="W47" s="83">
        <f t="shared" si="62"/>
        <v>0</v>
      </c>
      <c r="X47" s="83">
        <f t="shared" si="63"/>
        <v>0</v>
      </c>
      <c r="Y47" s="83">
        <f t="shared" si="63"/>
        <v>0</v>
      </c>
      <c r="Z47" s="83">
        <f t="shared" si="63"/>
        <v>0</v>
      </c>
      <c r="AA47" s="171">
        <f t="shared" si="57"/>
        <v>0</v>
      </c>
      <c r="AB47" s="83">
        <f t="shared" si="64"/>
        <v>0</v>
      </c>
      <c r="AC47" s="83">
        <f t="shared" si="64"/>
        <v>0</v>
      </c>
      <c r="AD47" s="171">
        <f t="shared" si="58"/>
        <v>0</v>
      </c>
      <c r="AE47" s="171">
        <f>IF(AD47=1,SUM(AD$10:AD47),0)</f>
        <v>0</v>
      </c>
      <c r="AF47" s="82" t="str">
        <f t="shared" si="59"/>
        <v/>
      </c>
      <c r="AG47" s="171">
        <f t="shared" si="60"/>
        <v>0</v>
      </c>
    </row>
    <row r="48" spans="1:33" ht="12" customHeight="1" x14ac:dyDescent="0.25">
      <c r="A48" s="497"/>
      <c r="B48" s="15">
        <v>39</v>
      </c>
      <c r="C48" s="468">
        <f t="shared" si="48"/>
        <v>0</v>
      </c>
      <c r="D48" s="469"/>
      <c r="E48" s="470"/>
      <c r="F48" s="67">
        <f t="shared" si="49"/>
        <v>0</v>
      </c>
      <c r="G48" s="67">
        <f t="shared" si="50"/>
        <v>0</v>
      </c>
      <c r="H48" s="67">
        <f t="shared" si="51"/>
        <v>0</v>
      </c>
      <c r="I48" s="67">
        <f t="shared" si="52"/>
        <v>0</v>
      </c>
      <c r="J48" s="67">
        <f t="shared" si="53"/>
        <v>0</v>
      </c>
      <c r="K48" s="16">
        <f t="shared" si="54"/>
        <v>0</v>
      </c>
      <c r="L48" s="67">
        <f t="shared" si="55"/>
        <v>0</v>
      </c>
      <c r="M48" s="17">
        <f>IF(L48&gt;0,VLOOKUP(I48,Labour!$AR$1:$AT$15,3,FALSE),0)</f>
        <v>0</v>
      </c>
      <c r="N48" s="70">
        <f t="shared" si="56"/>
        <v>0</v>
      </c>
      <c r="R48" s="83">
        <f t="shared" si="61"/>
        <v>0</v>
      </c>
      <c r="S48" s="83">
        <f t="shared" si="61"/>
        <v>0</v>
      </c>
      <c r="T48" s="83">
        <f t="shared" si="61"/>
        <v>0</v>
      </c>
      <c r="U48" s="83">
        <f t="shared" si="61"/>
        <v>0</v>
      </c>
      <c r="V48" s="83">
        <f t="shared" si="62"/>
        <v>0</v>
      </c>
      <c r="W48" s="83">
        <f t="shared" si="62"/>
        <v>0</v>
      </c>
      <c r="X48" s="83">
        <f t="shared" si="63"/>
        <v>0</v>
      </c>
      <c r="Y48" s="83">
        <f t="shared" si="63"/>
        <v>0</v>
      </c>
      <c r="Z48" s="83">
        <f t="shared" si="63"/>
        <v>0</v>
      </c>
      <c r="AA48" s="171">
        <f t="shared" si="57"/>
        <v>0</v>
      </c>
      <c r="AB48" s="83">
        <f t="shared" si="64"/>
        <v>0</v>
      </c>
      <c r="AC48" s="83">
        <f t="shared" si="64"/>
        <v>0</v>
      </c>
      <c r="AD48" s="171">
        <f t="shared" si="58"/>
        <v>0</v>
      </c>
      <c r="AE48" s="171">
        <f>IF(AD48=1,SUM(AD$10:AD48),0)</f>
        <v>0</v>
      </c>
      <c r="AF48" s="82" t="str">
        <f t="shared" si="59"/>
        <v/>
      </c>
      <c r="AG48" s="171">
        <f t="shared" si="60"/>
        <v>0</v>
      </c>
    </row>
    <row r="49" spans="1:33" ht="12" customHeight="1" x14ac:dyDescent="0.25">
      <c r="A49" s="497"/>
      <c r="B49" s="15">
        <v>40</v>
      </c>
      <c r="C49" s="468">
        <f t="shared" si="48"/>
        <v>0</v>
      </c>
      <c r="D49" s="469"/>
      <c r="E49" s="470"/>
      <c r="F49" s="67">
        <f t="shared" si="49"/>
        <v>0</v>
      </c>
      <c r="G49" s="67">
        <f t="shared" si="50"/>
        <v>0</v>
      </c>
      <c r="H49" s="67">
        <f t="shared" si="51"/>
        <v>0</v>
      </c>
      <c r="I49" s="67">
        <f t="shared" si="52"/>
        <v>0</v>
      </c>
      <c r="J49" s="67">
        <f t="shared" si="53"/>
        <v>0</v>
      </c>
      <c r="K49" s="16">
        <f t="shared" si="54"/>
        <v>0</v>
      </c>
      <c r="L49" s="67">
        <f t="shared" si="55"/>
        <v>0</v>
      </c>
      <c r="M49" s="17">
        <f>IF(L49&gt;0,VLOOKUP(I49,Labour!$AR$1:$AT$15,3,FALSE),0)</f>
        <v>0</v>
      </c>
      <c r="N49" s="70">
        <f t="shared" si="56"/>
        <v>0</v>
      </c>
      <c r="R49" s="83">
        <f t="shared" si="61"/>
        <v>0</v>
      </c>
      <c r="S49" s="83">
        <f t="shared" si="61"/>
        <v>0</v>
      </c>
      <c r="T49" s="83">
        <f t="shared" si="61"/>
        <v>0</v>
      </c>
      <c r="U49" s="83">
        <f t="shared" si="61"/>
        <v>0</v>
      </c>
      <c r="V49" s="83">
        <f t="shared" si="62"/>
        <v>0</v>
      </c>
      <c r="W49" s="83">
        <f t="shared" si="62"/>
        <v>0</v>
      </c>
      <c r="X49" s="83">
        <f t="shared" si="63"/>
        <v>0</v>
      </c>
      <c r="Y49" s="83">
        <f t="shared" si="63"/>
        <v>0</v>
      </c>
      <c r="Z49" s="83">
        <f t="shared" si="63"/>
        <v>0</v>
      </c>
      <c r="AA49" s="171">
        <f t="shared" si="57"/>
        <v>0</v>
      </c>
      <c r="AB49" s="83">
        <f t="shared" si="64"/>
        <v>0</v>
      </c>
      <c r="AC49" s="83">
        <f t="shared" si="64"/>
        <v>0</v>
      </c>
      <c r="AD49" s="171">
        <f t="shared" si="58"/>
        <v>0</v>
      </c>
      <c r="AE49" s="171">
        <f>IF(AD49=1,SUM(AD$10:AD49),0)</f>
        <v>0</v>
      </c>
      <c r="AF49" s="82" t="str">
        <f t="shared" si="59"/>
        <v/>
      </c>
      <c r="AG49" s="171">
        <f t="shared" si="60"/>
        <v>0</v>
      </c>
    </row>
    <row r="50" spans="1:33" ht="12" customHeight="1" x14ac:dyDescent="0.25">
      <c r="A50" s="497"/>
      <c r="B50" s="15">
        <v>41</v>
      </c>
      <c r="C50" s="468">
        <f t="shared" si="48"/>
        <v>0</v>
      </c>
      <c r="D50" s="469"/>
      <c r="E50" s="470"/>
      <c r="F50" s="67">
        <f t="shared" si="49"/>
        <v>0</v>
      </c>
      <c r="G50" s="67">
        <f t="shared" si="50"/>
        <v>0</v>
      </c>
      <c r="H50" s="67">
        <f t="shared" si="51"/>
        <v>0</v>
      </c>
      <c r="I50" s="67">
        <f t="shared" si="52"/>
        <v>0</v>
      </c>
      <c r="J50" s="67">
        <f t="shared" si="53"/>
        <v>0</v>
      </c>
      <c r="K50" s="16">
        <f t="shared" si="54"/>
        <v>0</v>
      </c>
      <c r="L50" s="67">
        <f t="shared" si="55"/>
        <v>0</v>
      </c>
      <c r="M50" s="17">
        <f>IF(L50&gt;0,VLOOKUP(I50,Labour!$AR$1:$AT$15,3,FALSE),0)</f>
        <v>0</v>
      </c>
      <c r="N50" s="70">
        <f t="shared" si="56"/>
        <v>0</v>
      </c>
      <c r="R50" s="83">
        <f t="shared" si="61"/>
        <v>0</v>
      </c>
      <c r="S50" s="83">
        <f t="shared" si="61"/>
        <v>0</v>
      </c>
      <c r="T50" s="83">
        <f t="shared" si="61"/>
        <v>0</v>
      </c>
      <c r="U50" s="83">
        <f t="shared" si="61"/>
        <v>0</v>
      </c>
      <c r="V50" s="83">
        <f t="shared" si="62"/>
        <v>0</v>
      </c>
      <c r="W50" s="83">
        <f t="shared" si="62"/>
        <v>0</v>
      </c>
      <c r="X50" s="83">
        <f t="shared" si="63"/>
        <v>0</v>
      </c>
      <c r="Y50" s="83">
        <f t="shared" si="63"/>
        <v>0</v>
      </c>
      <c r="Z50" s="83">
        <f t="shared" si="63"/>
        <v>0</v>
      </c>
      <c r="AA50" s="171">
        <f t="shared" si="57"/>
        <v>0</v>
      </c>
      <c r="AB50" s="83">
        <f t="shared" si="64"/>
        <v>0</v>
      </c>
      <c r="AC50" s="83">
        <f t="shared" si="64"/>
        <v>0</v>
      </c>
      <c r="AD50" s="171">
        <f t="shared" si="58"/>
        <v>0</v>
      </c>
      <c r="AE50" s="171">
        <f>IF(AD50=1,SUM(AD$10:AD50),0)</f>
        <v>0</v>
      </c>
      <c r="AF50" s="82" t="str">
        <f t="shared" si="59"/>
        <v/>
      </c>
      <c r="AG50" s="171">
        <f t="shared" si="60"/>
        <v>0</v>
      </c>
    </row>
    <row r="51" spans="1:33" ht="12" customHeight="1" x14ac:dyDescent="0.25">
      <c r="A51" s="497"/>
      <c r="B51" s="15">
        <v>42</v>
      </c>
      <c r="C51" s="468">
        <f t="shared" si="48"/>
        <v>0</v>
      </c>
      <c r="D51" s="469"/>
      <c r="E51" s="470"/>
      <c r="F51" s="67">
        <f t="shared" si="49"/>
        <v>0</v>
      </c>
      <c r="G51" s="67">
        <f t="shared" si="50"/>
        <v>0</v>
      </c>
      <c r="H51" s="67">
        <f t="shared" si="51"/>
        <v>0</v>
      </c>
      <c r="I51" s="67">
        <f t="shared" si="52"/>
        <v>0</v>
      </c>
      <c r="J51" s="67">
        <f t="shared" si="53"/>
        <v>0</v>
      </c>
      <c r="K51" s="16">
        <f t="shared" si="54"/>
        <v>0</v>
      </c>
      <c r="L51" s="67">
        <f t="shared" si="55"/>
        <v>0</v>
      </c>
      <c r="M51" s="17">
        <f>IF(L51&gt;0,VLOOKUP(I51,Labour!$AR$1:$AT$15,3,FALSE),0)</f>
        <v>0</v>
      </c>
      <c r="N51" s="70">
        <f t="shared" si="56"/>
        <v>0</v>
      </c>
      <c r="R51" s="83">
        <f t="shared" si="61"/>
        <v>0</v>
      </c>
      <c r="S51" s="83">
        <f t="shared" si="61"/>
        <v>0</v>
      </c>
      <c r="T51" s="83">
        <f t="shared" si="61"/>
        <v>0</v>
      </c>
      <c r="U51" s="83">
        <f t="shared" si="61"/>
        <v>0</v>
      </c>
      <c r="V51" s="83">
        <f t="shared" si="62"/>
        <v>0</v>
      </c>
      <c r="W51" s="83">
        <f t="shared" si="62"/>
        <v>0</v>
      </c>
      <c r="X51" s="83">
        <f t="shared" si="63"/>
        <v>0</v>
      </c>
      <c r="Y51" s="83">
        <f t="shared" si="63"/>
        <v>0</v>
      </c>
      <c r="Z51" s="83">
        <f t="shared" si="63"/>
        <v>0</v>
      </c>
      <c r="AA51" s="171">
        <f t="shared" si="57"/>
        <v>0</v>
      </c>
      <c r="AB51" s="83">
        <f t="shared" si="64"/>
        <v>0</v>
      </c>
      <c r="AC51" s="83">
        <f t="shared" si="64"/>
        <v>0</v>
      </c>
      <c r="AD51" s="171">
        <f t="shared" si="58"/>
        <v>0</v>
      </c>
      <c r="AE51" s="171">
        <f>IF(AD51=1,SUM(AD$10:AD51),0)</f>
        <v>0</v>
      </c>
      <c r="AF51" s="82" t="str">
        <f t="shared" si="59"/>
        <v/>
      </c>
      <c r="AG51" s="171">
        <f t="shared" si="60"/>
        <v>0</v>
      </c>
    </row>
    <row r="52" spans="1:33" ht="12" customHeight="1" x14ac:dyDescent="0.25">
      <c r="A52" s="497"/>
      <c r="B52" s="15">
        <v>43</v>
      </c>
      <c r="C52" s="468">
        <f t="shared" si="48"/>
        <v>0</v>
      </c>
      <c r="D52" s="469"/>
      <c r="E52" s="470"/>
      <c r="F52" s="67">
        <f t="shared" si="49"/>
        <v>0</v>
      </c>
      <c r="G52" s="67">
        <f t="shared" si="50"/>
        <v>0</v>
      </c>
      <c r="H52" s="67">
        <f t="shared" si="51"/>
        <v>0</v>
      </c>
      <c r="I52" s="67">
        <f t="shared" si="52"/>
        <v>0</v>
      </c>
      <c r="J52" s="67">
        <f t="shared" si="53"/>
        <v>0</v>
      </c>
      <c r="K52" s="16">
        <f t="shared" si="54"/>
        <v>0</v>
      </c>
      <c r="L52" s="67">
        <f t="shared" si="55"/>
        <v>0</v>
      </c>
      <c r="M52" s="17">
        <f>IF(L52&gt;0,VLOOKUP(I52,Labour!$AR$1:$AT$15,3,FALSE),0)</f>
        <v>0</v>
      </c>
      <c r="N52" s="70">
        <f t="shared" si="56"/>
        <v>0</v>
      </c>
      <c r="R52" s="83">
        <f t="shared" si="61"/>
        <v>0</v>
      </c>
      <c r="S52" s="83">
        <f t="shared" si="61"/>
        <v>0</v>
      </c>
      <c r="T52" s="83">
        <f t="shared" si="61"/>
        <v>0</v>
      </c>
      <c r="U52" s="83">
        <f t="shared" si="61"/>
        <v>0</v>
      </c>
      <c r="V52" s="83">
        <f t="shared" si="62"/>
        <v>0</v>
      </c>
      <c r="W52" s="83">
        <f t="shared" si="62"/>
        <v>0</v>
      </c>
      <c r="X52" s="83">
        <f t="shared" si="63"/>
        <v>0</v>
      </c>
      <c r="Y52" s="83">
        <f t="shared" si="63"/>
        <v>0</v>
      </c>
      <c r="Z52" s="83">
        <f t="shared" si="63"/>
        <v>0</v>
      </c>
      <c r="AA52" s="171">
        <f t="shared" si="57"/>
        <v>0</v>
      </c>
      <c r="AB52" s="83">
        <f t="shared" si="64"/>
        <v>0</v>
      </c>
      <c r="AC52" s="83">
        <f t="shared" si="64"/>
        <v>0</v>
      </c>
      <c r="AD52" s="171">
        <f t="shared" si="58"/>
        <v>0</v>
      </c>
      <c r="AE52" s="171">
        <f>IF(AD52=1,SUM(AD$10:AD52),0)</f>
        <v>0</v>
      </c>
      <c r="AF52" s="82" t="str">
        <f t="shared" si="59"/>
        <v/>
      </c>
      <c r="AG52" s="171">
        <f t="shared" si="60"/>
        <v>0</v>
      </c>
    </row>
    <row r="53" spans="1:33" ht="12" customHeight="1" x14ac:dyDescent="0.25">
      <c r="A53" s="497"/>
      <c r="B53" s="15">
        <v>44</v>
      </c>
      <c r="C53" s="468">
        <f t="shared" si="48"/>
        <v>0</v>
      </c>
      <c r="D53" s="469"/>
      <c r="E53" s="470"/>
      <c r="F53" s="67">
        <f t="shared" si="49"/>
        <v>0</v>
      </c>
      <c r="G53" s="67">
        <f t="shared" si="50"/>
        <v>0</v>
      </c>
      <c r="H53" s="67">
        <f t="shared" si="51"/>
        <v>0</v>
      </c>
      <c r="I53" s="67">
        <f t="shared" si="52"/>
        <v>0</v>
      </c>
      <c r="J53" s="67">
        <f t="shared" si="53"/>
        <v>0</v>
      </c>
      <c r="K53" s="16">
        <f t="shared" si="54"/>
        <v>0</v>
      </c>
      <c r="L53" s="67">
        <f t="shared" si="55"/>
        <v>0</v>
      </c>
      <c r="M53" s="17">
        <f>IF(L53&gt;0,VLOOKUP(I53,Labour!$AR$1:$AT$15,3,FALSE),0)</f>
        <v>0</v>
      </c>
      <c r="N53" s="70">
        <f t="shared" si="56"/>
        <v>0</v>
      </c>
      <c r="R53" s="83">
        <f t="shared" si="61"/>
        <v>0</v>
      </c>
      <c r="S53" s="83">
        <f t="shared" si="61"/>
        <v>0</v>
      </c>
      <c r="T53" s="83">
        <f t="shared" si="61"/>
        <v>0</v>
      </c>
      <c r="U53" s="83">
        <f t="shared" si="61"/>
        <v>0</v>
      </c>
      <c r="V53" s="83">
        <f t="shared" si="62"/>
        <v>0</v>
      </c>
      <c r="W53" s="83">
        <f t="shared" si="62"/>
        <v>0</v>
      </c>
      <c r="X53" s="83">
        <f t="shared" si="63"/>
        <v>0</v>
      </c>
      <c r="Y53" s="83">
        <f t="shared" si="63"/>
        <v>0</v>
      </c>
      <c r="Z53" s="83">
        <f t="shared" si="63"/>
        <v>0</v>
      </c>
      <c r="AA53" s="171">
        <f t="shared" si="57"/>
        <v>0</v>
      </c>
      <c r="AB53" s="83">
        <f t="shared" si="64"/>
        <v>0</v>
      </c>
      <c r="AC53" s="83">
        <f t="shared" si="64"/>
        <v>0</v>
      </c>
      <c r="AD53" s="171">
        <f t="shared" si="58"/>
        <v>0</v>
      </c>
      <c r="AE53" s="171">
        <f>IF(AD53=1,SUM(AD$10:AD53),0)</f>
        <v>0</v>
      </c>
      <c r="AF53" s="82" t="str">
        <f t="shared" si="59"/>
        <v/>
      </c>
      <c r="AG53" s="171">
        <f t="shared" si="60"/>
        <v>0</v>
      </c>
    </row>
    <row r="54" spans="1:33" ht="12" customHeight="1" x14ac:dyDescent="0.25">
      <c r="A54" s="497"/>
      <c r="B54" s="15">
        <v>45</v>
      </c>
      <c r="C54" s="468">
        <f t="shared" si="48"/>
        <v>0</v>
      </c>
      <c r="D54" s="469"/>
      <c r="E54" s="470"/>
      <c r="F54" s="67">
        <f t="shared" si="49"/>
        <v>0</v>
      </c>
      <c r="G54" s="67">
        <f t="shared" si="50"/>
        <v>0</v>
      </c>
      <c r="H54" s="67">
        <f t="shared" si="51"/>
        <v>0</v>
      </c>
      <c r="I54" s="67">
        <f t="shared" si="52"/>
        <v>0</v>
      </c>
      <c r="J54" s="67">
        <f t="shared" si="53"/>
        <v>0</v>
      </c>
      <c r="K54" s="16">
        <f t="shared" si="54"/>
        <v>0</v>
      </c>
      <c r="L54" s="67">
        <f t="shared" si="55"/>
        <v>0</v>
      </c>
      <c r="M54" s="17">
        <f>IF(L54&gt;0,VLOOKUP(I54,Labour!$AR$1:$AT$15,3,FALSE),0)</f>
        <v>0</v>
      </c>
      <c r="N54" s="70">
        <f t="shared" si="56"/>
        <v>0</v>
      </c>
      <c r="R54" s="83">
        <f t="shared" si="61"/>
        <v>0</v>
      </c>
      <c r="S54" s="83">
        <f t="shared" si="61"/>
        <v>0</v>
      </c>
      <c r="T54" s="83">
        <f t="shared" si="61"/>
        <v>0</v>
      </c>
      <c r="U54" s="83">
        <f t="shared" si="61"/>
        <v>0</v>
      </c>
      <c r="V54" s="83">
        <f t="shared" si="62"/>
        <v>0</v>
      </c>
      <c r="W54" s="83">
        <f t="shared" si="62"/>
        <v>0</v>
      </c>
      <c r="X54" s="83">
        <f t="shared" si="63"/>
        <v>0</v>
      </c>
      <c r="Y54" s="83">
        <f t="shared" si="63"/>
        <v>0</v>
      </c>
      <c r="Z54" s="83">
        <f t="shared" si="63"/>
        <v>0</v>
      </c>
      <c r="AA54" s="171">
        <f t="shared" si="57"/>
        <v>0</v>
      </c>
      <c r="AB54" s="83">
        <f t="shared" si="64"/>
        <v>0</v>
      </c>
      <c r="AC54" s="83">
        <f t="shared" si="64"/>
        <v>0</v>
      </c>
      <c r="AD54" s="171">
        <f t="shared" si="58"/>
        <v>0</v>
      </c>
      <c r="AE54" s="171">
        <f>IF(AD54=1,SUM(AD$10:AD54),0)</f>
        <v>0</v>
      </c>
      <c r="AF54" s="82" t="str">
        <f t="shared" si="59"/>
        <v/>
      </c>
      <c r="AG54" s="171">
        <f t="shared" si="60"/>
        <v>0</v>
      </c>
    </row>
    <row r="55" spans="1:33" ht="12" customHeight="1" x14ac:dyDescent="0.25">
      <c r="A55" s="497"/>
      <c r="B55" s="15">
        <v>46</v>
      </c>
      <c r="C55" s="468">
        <f t="shared" si="48"/>
        <v>0</v>
      </c>
      <c r="D55" s="469"/>
      <c r="E55" s="470"/>
      <c r="F55" s="67">
        <f t="shared" si="49"/>
        <v>0</v>
      </c>
      <c r="G55" s="67">
        <f t="shared" si="50"/>
        <v>0</v>
      </c>
      <c r="H55" s="67">
        <f t="shared" si="51"/>
        <v>0</v>
      </c>
      <c r="I55" s="67">
        <f t="shared" si="52"/>
        <v>0</v>
      </c>
      <c r="J55" s="67">
        <f t="shared" si="53"/>
        <v>0</v>
      </c>
      <c r="K55" s="16">
        <f t="shared" si="54"/>
        <v>0</v>
      </c>
      <c r="L55" s="67">
        <f t="shared" si="55"/>
        <v>0</v>
      </c>
      <c r="M55" s="17">
        <f>IF(L55&gt;0,VLOOKUP(I55,Labour!$AR$1:$AT$15,3,FALSE),0)</f>
        <v>0</v>
      </c>
      <c r="N55" s="70">
        <f t="shared" si="56"/>
        <v>0</v>
      </c>
      <c r="R55" s="83">
        <f t="shared" si="61"/>
        <v>0</v>
      </c>
      <c r="S55" s="83">
        <f t="shared" si="61"/>
        <v>0</v>
      </c>
      <c r="T55" s="83">
        <f t="shared" si="61"/>
        <v>0</v>
      </c>
      <c r="U55" s="83">
        <f t="shared" si="61"/>
        <v>0</v>
      </c>
      <c r="V55" s="83">
        <f t="shared" si="62"/>
        <v>0</v>
      </c>
      <c r="W55" s="83">
        <f t="shared" si="62"/>
        <v>0</v>
      </c>
      <c r="X55" s="83">
        <f t="shared" si="63"/>
        <v>0</v>
      </c>
      <c r="Y55" s="83">
        <f t="shared" si="63"/>
        <v>0</v>
      </c>
      <c r="Z55" s="83">
        <f t="shared" si="63"/>
        <v>0</v>
      </c>
      <c r="AA55" s="171">
        <f t="shared" si="57"/>
        <v>0</v>
      </c>
      <c r="AB55" s="83">
        <f t="shared" si="64"/>
        <v>0</v>
      </c>
      <c r="AC55" s="83">
        <f t="shared" si="64"/>
        <v>0</v>
      </c>
      <c r="AD55" s="171">
        <f t="shared" si="58"/>
        <v>0</v>
      </c>
      <c r="AE55" s="171">
        <f>IF(AD55=1,SUM(AD$10:AD55),0)</f>
        <v>0</v>
      </c>
      <c r="AF55" s="82" t="str">
        <f t="shared" si="59"/>
        <v/>
      </c>
      <c r="AG55" s="171">
        <f t="shared" si="60"/>
        <v>0</v>
      </c>
    </row>
    <row r="56" spans="1:33" ht="12" customHeight="1" x14ac:dyDescent="0.25">
      <c r="A56" s="497"/>
      <c r="B56" s="15">
        <v>47</v>
      </c>
      <c r="C56" s="468">
        <f t="shared" si="48"/>
        <v>0</v>
      </c>
      <c r="D56" s="469"/>
      <c r="E56" s="470"/>
      <c r="F56" s="67">
        <f t="shared" si="49"/>
        <v>0</v>
      </c>
      <c r="G56" s="67">
        <f t="shared" si="50"/>
        <v>0</v>
      </c>
      <c r="H56" s="67">
        <f t="shared" si="51"/>
        <v>0</v>
      </c>
      <c r="I56" s="67">
        <f t="shared" si="52"/>
        <v>0</v>
      </c>
      <c r="J56" s="67">
        <f t="shared" si="53"/>
        <v>0</v>
      </c>
      <c r="K56" s="16">
        <f t="shared" si="54"/>
        <v>0</v>
      </c>
      <c r="L56" s="67">
        <f t="shared" si="55"/>
        <v>0</v>
      </c>
      <c r="M56" s="17">
        <f>IF(L56&gt;0,VLOOKUP(I56,Labour!$AR$1:$AT$15,3,FALSE),0)</f>
        <v>0</v>
      </c>
      <c r="N56" s="70">
        <f t="shared" si="56"/>
        <v>0</v>
      </c>
      <c r="R56" s="83">
        <f t="shared" si="61"/>
        <v>0</v>
      </c>
      <c r="S56" s="83">
        <f t="shared" si="61"/>
        <v>0</v>
      </c>
      <c r="T56" s="83">
        <f t="shared" si="61"/>
        <v>0</v>
      </c>
      <c r="U56" s="83">
        <f t="shared" si="61"/>
        <v>0</v>
      </c>
      <c r="V56" s="83">
        <f t="shared" si="62"/>
        <v>0</v>
      </c>
      <c r="W56" s="83">
        <f t="shared" si="62"/>
        <v>0</v>
      </c>
      <c r="X56" s="83">
        <f t="shared" si="63"/>
        <v>0</v>
      </c>
      <c r="Y56" s="83">
        <f t="shared" si="63"/>
        <v>0</v>
      </c>
      <c r="Z56" s="83">
        <f t="shared" si="63"/>
        <v>0</v>
      </c>
      <c r="AA56" s="171">
        <f t="shared" si="57"/>
        <v>0</v>
      </c>
      <c r="AB56" s="83">
        <f t="shared" si="64"/>
        <v>0</v>
      </c>
      <c r="AC56" s="83">
        <f t="shared" si="64"/>
        <v>0</v>
      </c>
      <c r="AD56" s="171">
        <f t="shared" si="58"/>
        <v>0</v>
      </c>
      <c r="AE56" s="171">
        <f>IF(AD56=1,SUM(AD$10:AD56),0)</f>
        <v>0</v>
      </c>
      <c r="AF56" s="82" t="str">
        <f t="shared" si="59"/>
        <v/>
      </c>
      <c r="AG56" s="171">
        <f t="shared" si="60"/>
        <v>0</v>
      </c>
    </row>
    <row r="57" spans="1:33" ht="12" customHeight="1" x14ac:dyDescent="0.25">
      <c r="A57" s="497"/>
      <c r="B57" s="15">
        <v>48</v>
      </c>
      <c r="C57" s="468">
        <f t="shared" si="48"/>
        <v>0</v>
      </c>
      <c r="D57" s="469"/>
      <c r="E57" s="470"/>
      <c r="F57" s="67">
        <f t="shared" si="49"/>
        <v>0</v>
      </c>
      <c r="G57" s="67">
        <f t="shared" si="50"/>
        <v>0</v>
      </c>
      <c r="H57" s="67">
        <f t="shared" si="51"/>
        <v>0</v>
      </c>
      <c r="I57" s="67">
        <f t="shared" si="52"/>
        <v>0</v>
      </c>
      <c r="J57" s="67">
        <f t="shared" si="53"/>
        <v>0</v>
      </c>
      <c r="K57" s="16">
        <f t="shared" si="54"/>
        <v>0</v>
      </c>
      <c r="L57" s="67">
        <f t="shared" si="55"/>
        <v>0</v>
      </c>
      <c r="M57" s="17">
        <f>IF(L57&gt;0,VLOOKUP(I57,Labour!$AR$1:$AT$15,3,FALSE),0)</f>
        <v>0</v>
      </c>
      <c r="N57" s="70">
        <f t="shared" si="56"/>
        <v>0</v>
      </c>
      <c r="R57" s="83">
        <f t="shared" si="61"/>
        <v>0</v>
      </c>
      <c r="S57" s="83">
        <f t="shared" si="61"/>
        <v>0</v>
      </c>
      <c r="T57" s="83">
        <f t="shared" si="61"/>
        <v>0</v>
      </c>
      <c r="U57" s="83">
        <f t="shared" si="61"/>
        <v>0</v>
      </c>
      <c r="V57" s="83">
        <f t="shared" si="62"/>
        <v>0</v>
      </c>
      <c r="W57" s="83">
        <f t="shared" si="62"/>
        <v>0</v>
      </c>
      <c r="X57" s="83">
        <f t="shared" si="63"/>
        <v>0</v>
      </c>
      <c r="Y57" s="83">
        <f t="shared" si="63"/>
        <v>0</v>
      </c>
      <c r="Z57" s="83">
        <f t="shared" si="63"/>
        <v>0</v>
      </c>
      <c r="AA57" s="171">
        <f t="shared" si="57"/>
        <v>0</v>
      </c>
      <c r="AB57" s="83">
        <f t="shared" si="64"/>
        <v>0</v>
      </c>
      <c r="AC57" s="83">
        <f t="shared" si="64"/>
        <v>0</v>
      </c>
      <c r="AD57" s="171">
        <f t="shared" si="58"/>
        <v>0</v>
      </c>
      <c r="AE57" s="171">
        <f>IF(AD57=1,SUM(AD$10:AD57),0)</f>
        <v>0</v>
      </c>
      <c r="AF57" s="82" t="str">
        <f t="shared" si="59"/>
        <v/>
      </c>
      <c r="AG57" s="171">
        <f t="shared" si="60"/>
        <v>0</v>
      </c>
    </row>
    <row r="58" spans="1:33" ht="12" customHeight="1" x14ac:dyDescent="0.25">
      <c r="A58" s="497"/>
      <c r="B58" s="15">
        <v>49</v>
      </c>
      <c r="C58" s="468">
        <f t="shared" si="48"/>
        <v>0</v>
      </c>
      <c r="D58" s="469"/>
      <c r="E58" s="470"/>
      <c r="F58" s="67">
        <f t="shared" si="49"/>
        <v>0</v>
      </c>
      <c r="G58" s="67">
        <f t="shared" si="50"/>
        <v>0</v>
      </c>
      <c r="H58" s="67">
        <f t="shared" si="51"/>
        <v>0</v>
      </c>
      <c r="I58" s="67">
        <f t="shared" si="52"/>
        <v>0</v>
      </c>
      <c r="J58" s="67">
        <f t="shared" si="53"/>
        <v>0</v>
      </c>
      <c r="K58" s="16">
        <f t="shared" si="54"/>
        <v>0</v>
      </c>
      <c r="L58" s="67">
        <f t="shared" si="55"/>
        <v>0</v>
      </c>
      <c r="M58" s="17">
        <f>IF(L58&gt;0,VLOOKUP(I58,Labour!$AR$1:$AT$15,3,FALSE),0)</f>
        <v>0</v>
      </c>
      <c r="N58" s="70">
        <f t="shared" si="56"/>
        <v>0</v>
      </c>
      <c r="R58" s="83">
        <f t="shared" si="61"/>
        <v>0</v>
      </c>
      <c r="S58" s="83">
        <f t="shared" si="61"/>
        <v>0</v>
      </c>
      <c r="T58" s="83">
        <f t="shared" si="61"/>
        <v>0</v>
      </c>
      <c r="U58" s="83">
        <f t="shared" si="61"/>
        <v>0</v>
      </c>
      <c r="V58" s="83">
        <f t="shared" si="62"/>
        <v>0</v>
      </c>
      <c r="W58" s="83">
        <f t="shared" si="62"/>
        <v>0</v>
      </c>
      <c r="X58" s="83">
        <f t="shared" si="63"/>
        <v>0</v>
      </c>
      <c r="Y58" s="83">
        <f t="shared" si="63"/>
        <v>0</v>
      </c>
      <c r="Z58" s="83">
        <f t="shared" si="63"/>
        <v>0</v>
      </c>
      <c r="AA58" s="171">
        <f t="shared" si="57"/>
        <v>0</v>
      </c>
      <c r="AB58" s="83">
        <f t="shared" si="64"/>
        <v>0</v>
      </c>
      <c r="AC58" s="83">
        <f t="shared" si="64"/>
        <v>0</v>
      </c>
      <c r="AD58" s="171">
        <f t="shared" si="58"/>
        <v>0</v>
      </c>
      <c r="AE58" s="171">
        <f>IF(AD58=1,SUM(AD$10:AD58),0)</f>
        <v>0</v>
      </c>
      <c r="AF58" s="82" t="str">
        <f t="shared" si="59"/>
        <v/>
      </c>
      <c r="AG58" s="171">
        <f t="shared" si="60"/>
        <v>0</v>
      </c>
    </row>
    <row r="59" spans="1:33" ht="12" customHeight="1" x14ac:dyDescent="0.25">
      <c r="A59" s="497"/>
      <c r="B59" s="15">
        <v>50</v>
      </c>
      <c r="C59" s="468">
        <f t="shared" si="48"/>
        <v>0</v>
      </c>
      <c r="D59" s="469"/>
      <c r="E59" s="470"/>
      <c r="F59" s="67">
        <f t="shared" si="49"/>
        <v>0</v>
      </c>
      <c r="G59" s="67">
        <f t="shared" si="50"/>
        <v>0</v>
      </c>
      <c r="H59" s="67">
        <f t="shared" si="51"/>
        <v>0</v>
      </c>
      <c r="I59" s="67">
        <f t="shared" si="52"/>
        <v>0</v>
      </c>
      <c r="J59" s="67">
        <f t="shared" si="53"/>
        <v>0</v>
      </c>
      <c r="K59" s="16">
        <f t="shared" si="54"/>
        <v>0</v>
      </c>
      <c r="L59" s="67">
        <f t="shared" si="55"/>
        <v>0</v>
      </c>
      <c r="M59" s="17">
        <f>IF(L59&gt;0,VLOOKUP(I59,Labour!$AR$1:$AT$15,3,FALSE),0)</f>
        <v>0</v>
      </c>
      <c r="N59" s="70">
        <f t="shared" si="56"/>
        <v>0</v>
      </c>
      <c r="R59" s="83">
        <f t="shared" si="61"/>
        <v>0</v>
      </c>
      <c r="S59" s="83">
        <f t="shared" si="61"/>
        <v>0</v>
      </c>
      <c r="T59" s="83">
        <f t="shared" si="61"/>
        <v>0</v>
      </c>
      <c r="U59" s="83">
        <f t="shared" si="61"/>
        <v>0</v>
      </c>
      <c r="V59" s="83">
        <f t="shared" si="62"/>
        <v>0</v>
      </c>
      <c r="W59" s="83">
        <f t="shared" si="62"/>
        <v>0</v>
      </c>
      <c r="X59" s="83">
        <f t="shared" si="63"/>
        <v>0</v>
      </c>
      <c r="Y59" s="83">
        <f t="shared" si="63"/>
        <v>0</v>
      </c>
      <c r="Z59" s="83">
        <f t="shared" si="63"/>
        <v>0</v>
      </c>
      <c r="AA59" s="171">
        <f t="shared" si="57"/>
        <v>0</v>
      </c>
      <c r="AB59" s="83">
        <f t="shared" si="64"/>
        <v>0</v>
      </c>
      <c r="AC59" s="83">
        <f t="shared" si="64"/>
        <v>0</v>
      </c>
      <c r="AD59" s="171">
        <f t="shared" si="58"/>
        <v>0</v>
      </c>
      <c r="AE59" s="171">
        <f>IF(AD59=1,SUM(AD$10:AD59),0)</f>
        <v>0</v>
      </c>
      <c r="AF59" s="82" t="str">
        <f t="shared" si="59"/>
        <v/>
      </c>
      <c r="AG59" s="171">
        <f t="shared" si="60"/>
        <v>0</v>
      </c>
    </row>
    <row r="60" spans="1:33" ht="12" customHeight="1" x14ac:dyDescent="0.25">
      <c r="A60" s="497"/>
      <c r="B60" s="15">
        <v>51</v>
      </c>
      <c r="C60" s="468">
        <f t="shared" si="48"/>
        <v>0</v>
      </c>
      <c r="D60" s="469"/>
      <c r="E60" s="470"/>
      <c r="F60" s="67">
        <f t="shared" si="49"/>
        <v>0</v>
      </c>
      <c r="G60" s="67">
        <f t="shared" si="50"/>
        <v>0</v>
      </c>
      <c r="H60" s="67">
        <f t="shared" si="51"/>
        <v>0</v>
      </c>
      <c r="I60" s="67">
        <f t="shared" si="52"/>
        <v>0</v>
      </c>
      <c r="J60" s="67">
        <f t="shared" si="53"/>
        <v>0</v>
      </c>
      <c r="K60" s="16">
        <f t="shared" si="54"/>
        <v>0</v>
      </c>
      <c r="L60" s="67">
        <f t="shared" si="55"/>
        <v>0</v>
      </c>
      <c r="M60" s="17">
        <f>IF(L60&gt;0,VLOOKUP(I60,Labour!$AR$1:$AT$15,3,FALSE),0)</f>
        <v>0</v>
      </c>
      <c r="N60" s="70">
        <f t="shared" si="56"/>
        <v>0</v>
      </c>
      <c r="R60" s="83">
        <f t="shared" si="61"/>
        <v>0</v>
      </c>
      <c r="S60" s="83">
        <f t="shared" si="61"/>
        <v>0</v>
      </c>
      <c r="T60" s="83">
        <f t="shared" si="61"/>
        <v>0</v>
      </c>
      <c r="U60" s="83">
        <f t="shared" si="61"/>
        <v>0</v>
      </c>
      <c r="V60" s="83">
        <f t="shared" si="62"/>
        <v>0</v>
      </c>
      <c r="W60" s="83">
        <f t="shared" si="62"/>
        <v>0</v>
      </c>
      <c r="X60" s="83">
        <f t="shared" si="63"/>
        <v>0</v>
      </c>
      <c r="Y60" s="83">
        <f t="shared" si="63"/>
        <v>0</v>
      </c>
      <c r="Z60" s="83">
        <f t="shared" si="63"/>
        <v>0</v>
      </c>
      <c r="AA60" s="171">
        <f t="shared" si="57"/>
        <v>0</v>
      </c>
      <c r="AB60" s="83">
        <f t="shared" si="64"/>
        <v>0</v>
      </c>
      <c r="AC60" s="83">
        <f t="shared" si="64"/>
        <v>0</v>
      </c>
      <c r="AD60" s="171">
        <f t="shared" si="58"/>
        <v>0</v>
      </c>
      <c r="AE60" s="171">
        <f>IF(AD60=1,SUM(AD$10:AD60),0)</f>
        <v>0</v>
      </c>
      <c r="AF60" s="82" t="str">
        <f t="shared" si="59"/>
        <v/>
      </c>
      <c r="AG60" s="171">
        <f t="shared" si="60"/>
        <v>0</v>
      </c>
    </row>
    <row r="61" spans="1:33" ht="12" customHeight="1" x14ac:dyDescent="0.25">
      <c r="A61" s="497"/>
      <c r="B61" s="15">
        <v>52</v>
      </c>
      <c r="C61" s="468">
        <f t="shared" si="48"/>
        <v>0</v>
      </c>
      <c r="D61" s="469"/>
      <c r="E61" s="470"/>
      <c r="F61" s="67">
        <f t="shared" si="49"/>
        <v>0</v>
      </c>
      <c r="G61" s="67">
        <f t="shared" si="50"/>
        <v>0</v>
      </c>
      <c r="H61" s="67">
        <f t="shared" si="51"/>
        <v>0</v>
      </c>
      <c r="I61" s="67">
        <f t="shared" si="52"/>
        <v>0</v>
      </c>
      <c r="J61" s="67">
        <f t="shared" si="53"/>
        <v>0</v>
      </c>
      <c r="K61" s="16">
        <f t="shared" si="54"/>
        <v>0</v>
      </c>
      <c r="L61" s="67">
        <f t="shared" si="55"/>
        <v>0</v>
      </c>
      <c r="M61" s="17">
        <f>IF(L61&gt;0,VLOOKUP(I61,Labour!$AR$1:$AT$15,3,FALSE),0)</f>
        <v>0</v>
      </c>
      <c r="N61" s="70">
        <f t="shared" si="56"/>
        <v>0</v>
      </c>
      <c r="R61" s="83">
        <f t="shared" si="61"/>
        <v>0</v>
      </c>
      <c r="S61" s="83">
        <f t="shared" si="61"/>
        <v>0</v>
      </c>
      <c r="T61" s="83">
        <f t="shared" si="61"/>
        <v>0</v>
      </c>
      <c r="U61" s="83">
        <f t="shared" si="61"/>
        <v>0</v>
      </c>
      <c r="V61" s="83">
        <f t="shared" si="62"/>
        <v>0</v>
      </c>
      <c r="W61" s="83">
        <f t="shared" si="62"/>
        <v>0</v>
      </c>
      <c r="X61" s="83">
        <f t="shared" si="63"/>
        <v>0</v>
      </c>
      <c r="Y61" s="83">
        <f t="shared" si="63"/>
        <v>0</v>
      </c>
      <c r="Z61" s="83">
        <f t="shared" si="63"/>
        <v>0</v>
      </c>
      <c r="AA61" s="171">
        <f t="shared" si="57"/>
        <v>0</v>
      </c>
      <c r="AB61" s="83">
        <f t="shared" si="64"/>
        <v>0</v>
      </c>
      <c r="AC61" s="83">
        <f t="shared" si="64"/>
        <v>0</v>
      </c>
      <c r="AD61" s="171">
        <f t="shared" si="58"/>
        <v>0</v>
      </c>
      <c r="AE61" s="171">
        <f>IF(AD61=1,SUM(AD$10:AD61),0)</f>
        <v>0</v>
      </c>
      <c r="AF61" s="82" t="str">
        <f t="shared" si="59"/>
        <v/>
      </c>
      <c r="AG61" s="171">
        <f t="shared" si="60"/>
        <v>0</v>
      </c>
    </row>
    <row r="62" spans="1:33" ht="12" customHeight="1" x14ac:dyDescent="0.25">
      <c r="A62" s="497"/>
      <c r="B62" s="15">
        <v>53</v>
      </c>
      <c r="C62" s="468">
        <f t="shared" si="48"/>
        <v>0</v>
      </c>
      <c r="D62" s="469"/>
      <c r="E62" s="470"/>
      <c r="F62" s="67">
        <f t="shared" si="49"/>
        <v>0</v>
      </c>
      <c r="G62" s="67">
        <f t="shared" si="50"/>
        <v>0</v>
      </c>
      <c r="H62" s="67">
        <f t="shared" si="51"/>
        <v>0</v>
      </c>
      <c r="I62" s="67">
        <f t="shared" si="52"/>
        <v>0</v>
      </c>
      <c r="J62" s="67">
        <f t="shared" si="53"/>
        <v>0</v>
      </c>
      <c r="K62" s="16">
        <f t="shared" si="54"/>
        <v>0</v>
      </c>
      <c r="L62" s="67">
        <f t="shared" si="55"/>
        <v>0</v>
      </c>
      <c r="M62" s="17">
        <f>IF(L62&gt;0,VLOOKUP(I62,Labour!$AR$1:$AT$15,3,FALSE),0)</f>
        <v>0</v>
      </c>
      <c r="N62" s="70">
        <f t="shared" si="56"/>
        <v>0</v>
      </c>
      <c r="R62" s="83">
        <f t="shared" si="61"/>
        <v>0</v>
      </c>
      <c r="S62" s="83">
        <f t="shared" si="61"/>
        <v>0</v>
      </c>
      <c r="T62" s="83">
        <f t="shared" si="61"/>
        <v>0</v>
      </c>
      <c r="U62" s="83">
        <f t="shared" si="61"/>
        <v>0</v>
      </c>
      <c r="V62" s="83">
        <f t="shared" si="62"/>
        <v>0</v>
      </c>
      <c r="W62" s="83">
        <f t="shared" si="62"/>
        <v>0</v>
      </c>
      <c r="X62" s="83">
        <f t="shared" si="63"/>
        <v>0</v>
      </c>
      <c r="Y62" s="83">
        <f t="shared" si="63"/>
        <v>0</v>
      </c>
      <c r="Z62" s="83">
        <f t="shared" si="63"/>
        <v>0</v>
      </c>
      <c r="AA62" s="171">
        <f t="shared" si="57"/>
        <v>0</v>
      </c>
      <c r="AB62" s="83">
        <f t="shared" si="64"/>
        <v>0</v>
      </c>
      <c r="AC62" s="83">
        <f t="shared" si="64"/>
        <v>0</v>
      </c>
      <c r="AD62" s="171">
        <f t="shared" si="58"/>
        <v>0</v>
      </c>
      <c r="AE62" s="171">
        <f>IF(AD62=1,SUM(AD$10:AD62),0)</f>
        <v>0</v>
      </c>
      <c r="AF62" s="82" t="str">
        <f t="shared" si="59"/>
        <v/>
      </c>
      <c r="AG62" s="171">
        <f t="shared" si="60"/>
        <v>0</v>
      </c>
    </row>
    <row r="63" spans="1:33" ht="12" customHeight="1" x14ac:dyDescent="0.25">
      <c r="A63" s="497"/>
      <c r="B63" s="15">
        <v>54</v>
      </c>
      <c r="C63" s="468">
        <f t="shared" si="48"/>
        <v>0</v>
      </c>
      <c r="D63" s="469"/>
      <c r="E63" s="470"/>
      <c r="F63" s="67">
        <f t="shared" si="49"/>
        <v>0</v>
      </c>
      <c r="G63" s="67">
        <f t="shared" si="50"/>
        <v>0</v>
      </c>
      <c r="H63" s="67">
        <f t="shared" si="51"/>
        <v>0</v>
      </c>
      <c r="I63" s="67">
        <f t="shared" si="52"/>
        <v>0</v>
      </c>
      <c r="J63" s="67">
        <f t="shared" si="53"/>
        <v>0</v>
      </c>
      <c r="K63" s="16">
        <f t="shared" si="54"/>
        <v>0</v>
      </c>
      <c r="L63" s="67">
        <f t="shared" si="55"/>
        <v>0</v>
      </c>
      <c r="M63" s="17">
        <f>IF(L63&gt;0,VLOOKUP(I63,Labour!$AR$1:$AT$15,3,FALSE),0)</f>
        <v>0</v>
      </c>
      <c r="N63" s="70">
        <f t="shared" si="56"/>
        <v>0</v>
      </c>
      <c r="R63" s="83">
        <f t="shared" si="61"/>
        <v>0</v>
      </c>
      <c r="S63" s="83">
        <f t="shared" si="61"/>
        <v>0</v>
      </c>
      <c r="T63" s="83">
        <f t="shared" si="61"/>
        <v>0</v>
      </c>
      <c r="U63" s="83">
        <f t="shared" si="61"/>
        <v>0</v>
      </c>
      <c r="V63" s="83">
        <f t="shared" si="62"/>
        <v>0</v>
      </c>
      <c r="W63" s="83">
        <f t="shared" si="62"/>
        <v>0</v>
      </c>
      <c r="X63" s="83">
        <f t="shared" si="63"/>
        <v>0</v>
      </c>
      <c r="Y63" s="83">
        <f t="shared" si="63"/>
        <v>0</v>
      </c>
      <c r="Z63" s="83">
        <f t="shared" si="63"/>
        <v>0</v>
      </c>
      <c r="AA63" s="171">
        <f t="shared" si="57"/>
        <v>0</v>
      </c>
      <c r="AB63" s="83">
        <f t="shared" si="64"/>
        <v>0</v>
      </c>
      <c r="AC63" s="83">
        <f t="shared" si="64"/>
        <v>0</v>
      </c>
      <c r="AD63" s="171">
        <f t="shared" si="58"/>
        <v>0</v>
      </c>
      <c r="AE63" s="171">
        <f>IF(AD63=1,SUM(AD$10:AD63),0)</f>
        <v>0</v>
      </c>
      <c r="AF63" s="82" t="str">
        <f t="shared" si="59"/>
        <v/>
      </c>
      <c r="AG63" s="171">
        <f t="shared" si="60"/>
        <v>0</v>
      </c>
    </row>
    <row r="64" spans="1:33" ht="12" customHeight="1" x14ac:dyDescent="0.25">
      <c r="A64" s="497"/>
      <c r="B64" s="15">
        <v>55</v>
      </c>
      <c r="C64" s="468">
        <f t="shared" si="48"/>
        <v>0</v>
      </c>
      <c r="D64" s="469"/>
      <c r="E64" s="470"/>
      <c r="F64" s="67">
        <f t="shared" si="49"/>
        <v>0</v>
      </c>
      <c r="G64" s="67">
        <f t="shared" si="50"/>
        <v>0</v>
      </c>
      <c r="H64" s="67">
        <f t="shared" si="51"/>
        <v>0</v>
      </c>
      <c r="I64" s="67">
        <f t="shared" si="52"/>
        <v>0</v>
      </c>
      <c r="J64" s="67">
        <f t="shared" si="53"/>
        <v>0</v>
      </c>
      <c r="K64" s="16">
        <f t="shared" si="54"/>
        <v>0</v>
      </c>
      <c r="L64" s="67">
        <f t="shared" si="55"/>
        <v>0</v>
      </c>
      <c r="M64" s="17">
        <f>IF(L64&gt;0,VLOOKUP(I64,Labour!$AR$1:$AT$15,3,FALSE),0)</f>
        <v>0</v>
      </c>
      <c r="N64" s="70">
        <f t="shared" si="56"/>
        <v>0</v>
      </c>
      <c r="R64" s="83">
        <f t="shared" si="61"/>
        <v>0</v>
      </c>
      <c r="S64" s="83">
        <f t="shared" si="61"/>
        <v>0</v>
      </c>
      <c r="T64" s="83">
        <f t="shared" si="61"/>
        <v>0</v>
      </c>
      <c r="U64" s="83">
        <f t="shared" si="61"/>
        <v>0</v>
      </c>
      <c r="V64" s="83">
        <f t="shared" si="62"/>
        <v>0</v>
      </c>
      <c r="W64" s="83">
        <f t="shared" si="62"/>
        <v>0</v>
      </c>
      <c r="X64" s="83">
        <f t="shared" si="63"/>
        <v>0</v>
      </c>
      <c r="Y64" s="83">
        <f t="shared" si="63"/>
        <v>0</v>
      </c>
      <c r="Z64" s="83">
        <f t="shared" si="63"/>
        <v>0</v>
      </c>
      <c r="AA64" s="171">
        <f t="shared" si="57"/>
        <v>0</v>
      </c>
      <c r="AB64" s="83">
        <f t="shared" si="64"/>
        <v>0</v>
      </c>
      <c r="AC64" s="83">
        <f t="shared" si="64"/>
        <v>0</v>
      </c>
      <c r="AD64" s="171">
        <f t="shared" si="58"/>
        <v>0</v>
      </c>
      <c r="AE64" s="171">
        <f>IF(AD64=1,SUM(AD$10:AD64),0)</f>
        <v>0</v>
      </c>
      <c r="AF64" s="82" t="str">
        <f t="shared" si="59"/>
        <v/>
      </c>
      <c r="AG64" s="171">
        <f t="shared" si="60"/>
        <v>0</v>
      </c>
    </row>
    <row r="65" spans="1:33" ht="12" customHeight="1" x14ac:dyDescent="0.25">
      <c r="A65" s="497"/>
      <c r="B65" s="15">
        <v>56</v>
      </c>
      <c r="C65" s="468">
        <f t="shared" si="48"/>
        <v>0</v>
      </c>
      <c r="D65" s="469"/>
      <c r="E65" s="470"/>
      <c r="F65" s="67">
        <f t="shared" si="49"/>
        <v>0</v>
      </c>
      <c r="G65" s="67">
        <f t="shared" si="50"/>
        <v>0</v>
      </c>
      <c r="H65" s="67">
        <f t="shared" si="51"/>
        <v>0</v>
      </c>
      <c r="I65" s="67">
        <f t="shared" si="52"/>
        <v>0</v>
      </c>
      <c r="J65" s="67">
        <f t="shared" si="53"/>
        <v>0</v>
      </c>
      <c r="K65" s="16">
        <f t="shared" si="54"/>
        <v>0</v>
      </c>
      <c r="L65" s="67">
        <f t="shared" si="55"/>
        <v>0</v>
      </c>
      <c r="M65" s="17">
        <f>IF(L65&gt;0,VLOOKUP(I65,Labour!$AR$1:$AT$15,3,FALSE),0)</f>
        <v>0</v>
      </c>
      <c r="N65" s="70">
        <f t="shared" si="56"/>
        <v>0</v>
      </c>
      <c r="R65" s="83">
        <f t="shared" si="61"/>
        <v>0</v>
      </c>
      <c r="S65" s="83">
        <f t="shared" si="61"/>
        <v>0</v>
      </c>
      <c r="T65" s="83">
        <f t="shared" si="61"/>
        <v>0</v>
      </c>
      <c r="U65" s="83">
        <f t="shared" si="61"/>
        <v>0</v>
      </c>
      <c r="V65" s="83">
        <f t="shared" si="62"/>
        <v>0</v>
      </c>
      <c r="W65" s="83">
        <f t="shared" si="62"/>
        <v>0</v>
      </c>
      <c r="X65" s="83">
        <f t="shared" si="63"/>
        <v>0</v>
      </c>
      <c r="Y65" s="83">
        <f t="shared" si="63"/>
        <v>0</v>
      </c>
      <c r="Z65" s="83">
        <f t="shared" si="63"/>
        <v>0</v>
      </c>
      <c r="AA65" s="171">
        <f t="shared" si="57"/>
        <v>0</v>
      </c>
      <c r="AB65" s="83">
        <f t="shared" si="64"/>
        <v>0</v>
      </c>
      <c r="AC65" s="83">
        <f t="shared" si="64"/>
        <v>0</v>
      </c>
      <c r="AD65" s="171">
        <f t="shared" si="58"/>
        <v>0</v>
      </c>
      <c r="AE65" s="171">
        <f>IF(AD65=1,SUM(AD$10:AD65),0)</f>
        <v>0</v>
      </c>
      <c r="AF65" s="82" t="str">
        <f t="shared" si="59"/>
        <v/>
      </c>
      <c r="AG65" s="171">
        <f t="shared" si="60"/>
        <v>0</v>
      </c>
    </row>
    <row r="66" spans="1:33" ht="12" customHeight="1" x14ac:dyDescent="0.25">
      <c r="A66" s="497"/>
      <c r="B66" s="15">
        <v>57</v>
      </c>
      <c r="C66" s="468">
        <f t="shared" si="48"/>
        <v>0</v>
      </c>
      <c r="D66" s="469"/>
      <c r="E66" s="470"/>
      <c r="F66" s="67">
        <f t="shared" si="49"/>
        <v>0</v>
      </c>
      <c r="G66" s="67">
        <f t="shared" si="50"/>
        <v>0</v>
      </c>
      <c r="H66" s="67">
        <f t="shared" si="51"/>
        <v>0</v>
      </c>
      <c r="I66" s="67">
        <f t="shared" si="52"/>
        <v>0</v>
      </c>
      <c r="J66" s="67">
        <f t="shared" si="53"/>
        <v>0</v>
      </c>
      <c r="K66" s="16">
        <f t="shared" si="54"/>
        <v>0</v>
      </c>
      <c r="L66" s="67">
        <f t="shared" si="55"/>
        <v>0</v>
      </c>
      <c r="M66" s="17">
        <f>IF(L66&gt;0,VLOOKUP(I66,Labour!$AR$1:$AT$15,3,FALSE),0)</f>
        <v>0</v>
      </c>
      <c r="N66" s="70">
        <f t="shared" si="56"/>
        <v>0</v>
      </c>
      <c r="R66" s="83">
        <f t="shared" si="61"/>
        <v>0</v>
      </c>
      <c r="S66" s="83">
        <f t="shared" si="61"/>
        <v>0</v>
      </c>
      <c r="T66" s="83">
        <f t="shared" si="61"/>
        <v>0</v>
      </c>
      <c r="U66" s="83">
        <f t="shared" si="61"/>
        <v>0</v>
      </c>
      <c r="V66" s="83">
        <f t="shared" si="62"/>
        <v>0</v>
      </c>
      <c r="W66" s="83">
        <f t="shared" si="62"/>
        <v>0</v>
      </c>
      <c r="X66" s="83">
        <f t="shared" si="63"/>
        <v>0</v>
      </c>
      <c r="Y66" s="83">
        <f t="shared" si="63"/>
        <v>0</v>
      </c>
      <c r="Z66" s="83">
        <f t="shared" si="63"/>
        <v>0</v>
      </c>
      <c r="AA66" s="171">
        <f t="shared" si="57"/>
        <v>0</v>
      </c>
      <c r="AB66" s="83">
        <f t="shared" si="64"/>
        <v>0</v>
      </c>
      <c r="AC66" s="83">
        <f t="shared" si="64"/>
        <v>0</v>
      </c>
      <c r="AD66" s="171">
        <f t="shared" si="58"/>
        <v>0</v>
      </c>
      <c r="AE66" s="171">
        <f>IF(AD66=1,SUM(AD$10:AD66),0)</f>
        <v>0</v>
      </c>
      <c r="AF66" s="82" t="str">
        <f t="shared" si="59"/>
        <v/>
      </c>
      <c r="AG66" s="171">
        <f t="shared" si="60"/>
        <v>0</v>
      </c>
    </row>
    <row r="67" spans="1:33" ht="12" customHeight="1" x14ac:dyDescent="0.25">
      <c r="A67" s="497"/>
      <c r="B67" s="15">
        <v>58</v>
      </c>
      <c r="C67" s="468">
        <f t="shared" si="48"/>
        <v>0</v>
      </c>
      <c r="D67" s="469"/>
      <c r="E67" s="470"/>
      <c r="F67" s="67">
        <f t="shared" si="49"/>
        <v>0</v>
      </c>
      <c r="G67" s="67">
        <f t="shared" si="50"/>
        <v>0</v>
      </c>
      <c r="H67" s="67">
        <f t="shared" si="51"/>
        <v>0</v>
      </c>
      <c r="I67" s="67">
        <f t="shared" si="52"/>
        <v>0</v>
      </c>
      <c r="J67" s="67">
        <f t="shared" si="53"/>
        <v>0</v>
      </c>
      <c r="K67" s="16">
        <f t="shared" si="54"/>
        <v>0</v>
      </c>
      <c r="L67" s="67">
        <f t="shared" si="55"/>
        <v>0</v>
      </c>
      <c r="M67" s="17">
        <f>IF(L67&gt;0,VLOOKUP(I67,Labour!$AR$1:$AT$15,3,FALSE),0)</f>
        <v>0</v>
      </c>
      <c r="N67" s="70">
        <f t="shared" si="56"/>
        <v>0</v>
      </c>
      <c r="R67" s="83">
        <f t="shared" si="61"/>
        <v>0</v>
      </c>
      <c r="S67" s="83">
        <f t="shared" si="61"/>
        <v>0</v>
      </c>
      <c r="T67" s="83">
        <f t="shared" si="61"/>
        <v>0</v>
      </c>
      <c r="U67" s="83">
        <f t="shared" si="61"/>
        <v>0</v>
      </c>
      <c r="V67" s="83">
        <f t="shared" si="62"/>
        <v>0</v>
      </c>
      <c r="W67" s="83">
        <f t="shared" si="62"/>
        <v>0</v>
      </c>
      <c r="X67" s="83">
        <f t="shared" si="63"/>
        <v>0</v>
      </c>
      <c r="Y67" s="83">
        <f t="shared" si="63"/>
        <v>0</v>
      </c>
      <c r="Z67" s="83">
        <f t="shared" si="63"/>
        <v>0</v>
      </c>
      <c r="AA67" s="171">
        <f t="shared" si="57"/>
        <v>0</v>
      </c>
      <c r="AB67" s="83">
        <f t="shared" si="64"/>
        <v>0</v>
      </c>
      <c r="AC67" s="83">
        <f t="shared" si="64"/>
        <v>0</v>
      </c>
      <c r="AD67" s="171">
        <f t="shared" si="58"/>
        <v>0</v>
      </c>
      <c r="AE67" s="171">
        <f>IF(AD67=1,SUM(AD$10:AD67),0)</f>
        <v>0</v>
      </c>
      <c r="AF67" s="82" t="str">
        <f t="shared" si="59"/>
        <v/>
      </c>
      <c r="AG67" s="171">
        <f t="shared" si="60"/>
        <v>0</v>
      </c>
    </row>
    <row r="68" spans="1:33" ht="12" customHeight="1" x14ac:dyDescent="0.25">
      <c r="A68" s="497"/>
      <c r="B68" s="15">
        <v>59</v>
      </c>
      <c r="C68" s="468">
        <f t="shared" si="48"/>
        <v>0</v>
      </c>
      <c r="D68" s="469"/>
      <c r="E68" s="470"/>
      <c r="F68" s="67">
        <f t="shared" si="49"/>
        <v>0</v>
      </c>
      <c r="G68" s="67">
        <f t="shared" si="50"/>
        <v>0</v>
      </c>
      <c r="H68" s="67">
        <f t="shared" si="51"/>
        <v>0</v>
      </c>
      <c r="I68" s="67">
        <f t="shared" si="52"/>
        <v>0</v>
      </c>
      <c r="J68" s="67">
        <f t="shared" si="53"/>
        <v>0</v>
      </c>
      <c r="K68" s="16">
        <f t="shared" si="54"/>
        <v>0</v>
      </c>
      <c r="L68" s="67">
        <f t="shared" si="55"/>
        <v>0</v>
      </c>
      <c r="M68" s="17">
        <f>IF(L68&gt;0,VLOOKUP(I68,Labour!$AR$1:$AT$15,3,FALSE),0)</f>
        <v>0</v>
      </c>
      <c r="N68" s="70">
        <f t="shared" si="56"/>
        <v>0</v>
      </c>
      <c r="R68" s="83">
        <f t="shared" si="61"/>
        <v>0</v>
      </c>
      <c r="S68" s="83">
        <f t="shared" si="61"/>
        <v>0</v>
      </c>
      <c r="T68" s="83">
        <f t="shared" si="61"/>
        <v>0</v>
      </c>
      <c r="U68" s="83">
        <f t="shared" si="61"/>
        <v>0</v>
      </c>
      <c r="V68" s="83">
        <f t="shared" si="62"/>
        <v>0</v>
      </c>
      <c r="W68" s="83">
        <f t="shared" si="62"/>
        <v>0</v>
      </c>
      <c r="X68" s="83">
        <f t="shared" si="63"/>
        <v>0</v>
      </c>
      <c r="Y68" s="83">
        <f t="shared" si="63"/>
        <v>0</v>
      </c>
      <c r="Z68" s="83">
        <f t="shared" si="63"/>
        <v>0</v>
      </c>
      <c r="AA68" s="171">
        <f t="shared" si="57"/>
        <v>0</v>
      </c>
      <c r="AB68" s="83">
        <f t="shared" si="64"/>
        <v>0</v>
      </c>
      <c r="AC68" s="83">
        <f t="shared" si="64"/>
        <v>0</v>
      </c>
      <c r="AD68" s="171">
        <f t="shared" si="58"/>
        <v>0</v>
      </c>
      <c r="AE68" s="171">
        <f>IF(AD68=1,SUM(AD$10:AD68),0)</f>
        <v>0</v>
      </c>
      <c r="AF68" s="82" t="str">
        <f t="shared" si="59"/>
        <v/>
      </c>
      <c r="AG68" s="171">
        <f t="shared" si="60"/>
        <v>0</v>
      </c>
    </row>
    <row r="69" spans="1:33" ht="12" customHeight="1" x14ac:dyDescent="0.25">
      <c r="A69" s="497"/>
      <c r="B69" s="15">
        <v>60</v>
      </c>
      <c r="C69" s="468">
        <f t="shared" ref="C69:C108" si="65">R69</f>
        <v>0</v>
      </c>
      <c r="D69" s="469"/>
      <c r="E69" s="470"/>
      <c r="F69" s="67">
        <f t="shared" ref="F69:F108" si="66">S69</f>
        <v>0</v>
      </c>
      <c r="G69" s="67">
        <f t="shared" ref="G69:G108" si="67">T69</f>
        <v>0</v>
      </c>
      <c r="H69" s="67">
        <f t="shared" ref="H69:H108" si="68">U69</f>
        <v>0</v>
      </c>
      <c r="I69" s="67">
        <f t="shared" ref="I69:I108" si="69">X69</f>
        <v>0</v>
      </c>
      <c r="J69" s="67">
        <f t="shared" ref="J69:J108" si="70">AA69</f>
        <v>0</v>
      </c>
      <c r="K69" s="16">
        <f t="shared" ref="K69:K108" si="71">AB69</f>
        <v>0</v>
      </c>
      <c r="L69" s="67">
        <f t="shared" ref="L69:L108" si="72">AC69</f>
        <v>0</v>
      </c>
      <c r="M69" s="17">
        <f>IF(L69&gt;0,VLOOKUP(I69,Labour!$AR$1:$AT$15,3,FALSE),0)</f>
        <v>0</v>
      </c>
      <c r="N69" s="70">
        <f t="shared" ref="N69:N108" si="73">J69*K69+L69*M69</f>
        <v>0</v>
      </c>
      <c r="R69" s="83">
        <f t="shared" si="61"/>
        <v>0</v>
      </c>
      <c r="S69" s="83">
        <f t="shared" si="61"/>
        <v>0</v>
      </c>
      <c r="T69" s="83">
        <f t="shared" si="61"/>
        <v>0</v>
      </c>
      <c r="U69" s="83">
        <f t="shared" si="61"/>
        <v>0</v>
      </c>
      <c r="V69" s="83">
        <f t="shared" si="62"/>
        <v>0</v>
      </c>
      <c r="W69" s="83">
        <f t="shared" si="62"/>
        <v>0</v>
      </c>
      <c r="X69" s="83">
        <f t="shared" si="63"/>
        <v>0</v>
      </c>
      <c r="Y69" s="83">
        <f t="shared" si="63"/>
        <v>0</v>
      </c>
      <c r="Z69" s="83">
        <f t="shared" si="63"/>
        <v>0</v>
      </c>
      <c r="AA69" s="171">
        <f t="shared" si="57"/>
        <v>0</v>
      </c>
      <c r="AB69" s="83">
        <f t="shared" si="64"/>
        <v>0</v>
      </c>
      <c r="AC69" s="83">
        <f t="shared" si="64"/>
        <v>0</v>
      </c>
      <c r="AD69" s="171">
        <f t="shared" si="58"/>
        <v>0</v>
      </c>
      <c r="AE69" s="171">
        <f>IF(AD69=1,SUM(AD$10:AD69),0)</f>
        <v>0</v>
      </c>
      <c r="AF69" s="82" t="str">
        <f t="shared" si="59"/>
        <v/>
      </c>
      <c r="AG69" s="171">
        <f t="shared" si="60"/>
        <v>0</v>
      </c>
    </row>
    <row r="70" spans="1:33" ht="12" customHeight="1" x14ac:dyDescent="0.25">
      <c r="A70" s="497"/>
      <c r="B70" s="15">
        <v>61</v>
      </c>
      <c r="C70" s="468">
        <f t="shared" si="65"/>
        <v>0</v>
      </c>
      <c r="D70" s="469"/>
      <c r="E70" s="470"/>
      <c r="F70" s="67">
        <f t="shared" si="66"/>
        <v>0</v>
      </c>
      <c r="G70" s="67">
        <f t="shared" si="67"/>
        <v>0</v>
      </c>
      <c r="H70" s="67">
        <f t="shared" si="68"/>
        <v>0</v>
      </c>
      <c r="I70" s="67">
        <f t="shared" si="69"/>
        <v>0</v>
      </c>
      <c r="J70" s="67">
        <f t="shared" si="70"/>
        <v>0</v>
      </c>
      <c r="K70" s="16">
        <f t="shared" si="71"/>
        <v>0</v>
      </c>
      <c r="L70" s="67">
        <f t="shared" si="72"/>
        <v>0</v>
      </c>
      <c r="M70" s="17">
        <f>IF(L70&gt;0,VLOOKUP(I70,Labour!$AR$1:$AT$15,3,FALSE),0)</f>
        <v>0</v>
      </c>
      <c r="N70" s="70">
        <f t="shared" si="73"/>
        <v>0</v>
      </c>
      <c r="R70" s="83">
        <f t="shared" si="61"/>
        <v>0</v>
      </c>
      <c r="S70" s="83">
        <f t="shared" si="61"/>
        <v>0</v>
      </c>
      <c r="T70" s="83">
        <f t="shared" si="61"/>
        <v>0</v>
      </c>
      <c r="U70" s="83">
        <f t="shared" si="61"/>
        <v>0</v>
      </c>
      <c r="V70" s="83">
        <f t="shared" si="62"/>
        <v>0</v>
      </c>
      <c r="W70" s="83">
        <f t="shared" si="62"/>
        <v>0</v>
      </c>
      <c r="X70" s="83">
        <f t="shared" si="63"/>
        <v>0</v>
      </c>
      <c r="Y70" s="83">
        <f t="shared" si="63"/>
        <v>0</v>
      </c>
      <c r="Z70" s="83">
        <f t="shared" si="63"/>
        <v>0</v>
      </c>
      <c r="AA70" s="171">
        <f t="shared" si="57"/>
        <v>0</v>
      </c>
      <c r="AB70" s="83">
        <f t="shared" si="64"/>
        <v>0</v>
      </c>
      <c r="AC70" s="83">
        <f t="shared" si="64"/>
        <v>0</v>
      </c>
      <c r="AD70" s="171">
        <f t="shared" si="58"/>
        <v>0</v>
      </c>
      <c r="AE70" s="171">
        <f>IF(AD70=1,SUM(AD$10:AD70),0)</f>
        <v>0</v>
      </c>
      <c r="AF70" s="82" t="str">
        <f t="shared" si="59"/>
        <v/>
      </c>
      <c r="AG70" s="171">
        <f t="shared" si="60"/>
        <v>0</v>
      </c>
    </row>
    <row r="71" spans="1:33" ht="12" customHeight="1" x14ac:dyDescent="0.25">
      <c r="A71" s="497"/>
      <c r="B71" s="15">
        <v>62</v>
      </c>
      <c r="C71" s="468">
        <f t="shared" si="65"/>
        <v>0</v>
      </c>
      <c r="D71" s="469"/>
      <c r="E71" s="470"/>
      <c r="F71" s="67">
        <f t="shared" si="66"/>
        <v>0</v>
      </c>
      <c r="G71" s="67">
        <f t="shared" si="67"/>
        <v>0</v>
      </c>
      <c r="H71" s="67">
        <f t="shared" si="68"/>
        <v>0</v>
      </c>
      <c r="I71" s="67">
        <f t="shared" si="69"/>
        <v>0</v>
      </c>
      <c r="J71" s="67">
        <f t="shared" si="70"/>
        <v>0</v>
      </c>
      <c r="K71" s="16">
        <f t="shared" si="71"/>
        <v>0</v>
      </c>
      <c r="L71" s="67">
        <f t="shared" si="72"/>
        <v>0</v>
      </c>
      <c r="M71" s="17">
        <f>IF(L71&gt;0,VLOOKUP(I71,Labour!$AR$1:$AT$15,3,FALSE),0)</f>
        <v>0</v>
      </c>
      <c r="N71" s="70">
        <f t="shared" si="73"/>
        <v>0</v>
      </c>
      <c r="R71" s="83">
        <f t="shared" si="61"/>
        <v>0</v>
      </c>
      <c r="S71" s="83">
        <f t="shared" si="61"/>
        <v>0</v>
      </c>
      <c r="T71" s="83">
        <f t="shared" si="61"/>
        <v>0</v>
      </c>
      <c r="U71" s="83">
        <f t="shared" si="61"/>
        <v>0</v>
      </c>
      <c r="V71" s="83">
        <f t="shared" si="62"/>
        <v>0</v>
      </c>
      <c r="W71" s="83">
        <f t="shared" si="62"/>
        <v>0</v>
      </c>
      <c r="X71" s="83">
        <f t="shared" si="63"/>
        <v>0</v>
      </c>
      <c r="Y71" s="83">
        <f t="shared" si="63"/>
        <v>0</v>
      </c>
      <c r="Z71" s="83">
        <f t="shared" si="63"/>
        <v>0</v>
      </c>
      <c r="AA71" s="171">
        <f t="shared" si="57"/>
        <v>0</v>
      </c>
      <c r="AB71" s="83">
        <f t="shared" si="64"/>
        <v>0</v>
      </c>
      <c r="AC71" s="83">
        <f t="shared" si="64"/>
        <v>0</v>
      </c>
      <c r="AD71" s="171">
        <f t="shared" si="58"/>
        <v>0</v>
      </c>
      <c r="AE71" s="171">
        <f>IF(AD71=1,SUM(AD$10:AD71),0)</f>
        <v>0</v>
      </c>
      <c r="AF71" s="82" t="str">
        <f t="shared" si="59"/>
        <v/>
      </c>
      <c r="AG71" s="171">
        <f t="shared" si="60"/>
        <v>0</v>
      </c>
    </row>
    <row r="72" spans="1:33" ht="12" customHeight="1" x14ac:dyDescent="0.25">
      <c r="A72" s="497"/>
      <c r="B72" s="15">
        <v>63</v>
      </c>
      <c r="C72" s="468">
        <f t="shared" si="65"/>
        <v>0</v>
      </c>
      <c r="D72" s="469"/>
      <c r="E72" s="470"/>
      <c r="F72" s="67">
        <f t="shared" si="66"/>
        <v>0</v>
      </c>
      <c r="G72" s="67">
        <f t="shared" si="67"/>
        <v>0</v>
      </c>
      <c r="H72" s="67">
        <f t="shared" si="68"/>
        <v>0</v>
      </c>
      <c r="I72" s="67">
        <f t="shared" si="69"/>
        <v>0</v>
      </c>
      <c r="J72" s="67">
        <f t="shared" si="70"/>
        <v>0</v>
      </c>
      <c r="K72" s="16">
        <f t="shared" si="71"/>
        <v>0</v>
      </c>
      <c r="L72" s="67">
        <f t="shared" si="72"/>
        <v>0</v>
      </c>
      <c r="M72" s="17">
        <f>IF(L72&gt;0,VLOOKUP(I72,Labour!$AR$1:$AT$15,3,FALSE),0)</f>
        <v>0</v>
      </c>
      <c r="N72" s="70">
        <f t="shared" si="73"/>
        <v>0</v>
      </c>
      <c r="R72" s="83">
        <f t="shared" si="61"/>
        <v>0</v>
      </c>
      <c r="S72" s="83">
        <f t="shared" si="61"/>
        <v>0</v>
      </c>
      <c r="T72" s="83">
        <f t="shared" si="61"/>
        <v>0</v>
      </c>
      <c r="U72" s="83">
        <f t="shared" si="61"/>
        <v>0</v>
      </c>
      <c r="V72" s="83">
        <f t="shared" si="62"/>
        <v>0</v>
      </c>
      <c r="W72" s="83">
        <f t="shared" si="62"/>
        <v>0</v>
      </c>
      <c r="X72" s="83">
        <f t="shared" si="63"/>
        <v>0</v>
      </c>
      <c r="Y72" s="83">
        <f t="shared" si="63"/>
        <v>0</v>
      </c>
      <c r="Z72" s="83">
        <f t="shared" si="63"/>
        <v>0</v>
      </c>
      <c r="AA72" s="171">
        <f t="shared" si="57"/>
        <v>0</v>
      </c>
      <c r="AB72" s="83">
        <f t="shared" si="64"/>
        <v>0</v>
      </c>
      <c r="AC72" s="83">
        <f t="shared" si="64"/>
        <v>0</v>
      </c>
      <c r="AD72" s="171">
        <f t="shared" si="58"/>
        <v>0</v>
      </c>
      <c r="AE72" s="171">
        <f>IF(AD72=1,SUM(AD$10:AD72),0)</f>
        <v>0</v>
      </c>
      <c r="AF72" s="82" t="str">
        <f t="shared" si="59"/>
        <v/>
      </c>
      <c r="AG72" s="171">
        <f t="shared" si="60"/>
        <v>0</v>
      </c>
    </row>
    <row r="73" spans="1:33" ht="12" customHeight="1" x14ac:dyDescent="0.25">
      <c r="A73" s="497"/>
      <c r="B73" s="15">
        <v>64</v>
      </c>
      <c r="C73" s="468">
        <f t="shared" si="65"/>
        <v>0</v>
      </c>
      <c r="D73" s="469"/>
      <c r="E73" s="470"/>
      <c r="F73" s="67">
        <f t="shared" si="66"/>
        <v>0</v>
      </c>
      <c r="G73" s="67">
        <f t="shared" si="67"/>
        <v>0</v>
      </c>
      <c r="H73" s="67">
        <f t="shared" si="68"/>
        <v>0</v>
      </c>
      <c r="I73" s="67">
        <f t="shared" si="69"/>
        <v>0</v>
      </c>
      <c r="J73" s="67">
        <f t="shared" si="70"/>
        <v>0</v>
      </c>
      <c r="K73" s="16">
        <f t="shared" si="71"/>
        <v>0</v>
      </c>
      <c r="L73" s="67">
        <f t="shared" si="72"/>
        <v>0</v>
      </c>
      <c r="M73" s="17">
        <f>IF(L73&gt;0,VLOOKUP(I73,Labour!$AR$1:$AT$15,3,FALSE),0)</f>
        <v>0</v>
      </c>
      <c r="N73" s="70">
        <f t="shared" si="73"/>
        <v>0</v>
      </c>
      <c r="R73" s="83">
        <f t="shared" si="61"/>
        <v>0</v>
      </c>
      <c r="S73" s="83">
        <f t="shared" si="61"/>
        <v>0</v>
      </c>
      <c r="T73" s="83">
        <f t="shared" si="61"/>
        <v>0</v>
      </c>
      <c r="U73" s="83">
        <f t="shared" si="61"/>
        <v>0</v>
      </c>
      <c r="V73" s="83">
        <f t="shared" si="62"/>
        <v>0</v>
      </c>
      <c r="W73" s="83">
        <f t="shared" si="62"/>
        <v>0</v>
      </c>
      <c r="X73" s="83">
        <f t="shared" si="63"/>
        <v>0</v>
      </c>
      <c r="Y73" s="83">
        <f t="shared" si="63"/>
        <v>0</v>
      </c>
      <c r="Z73" s="83">
        <f t="shared" si="63"/>
        <v>0</v>
      </c>
      <c r="AA73" s="171">
        <f t="shared" si="57"/>
        <v>0</v>
      </c>
      <c r="AB73" s="83">
        <f t="shared" si="64"/>
        <v>0</v>
      </c>
      <c r="AC73" s="83">
        <f t="shared" si="64"/>
        <v>0</v>
      </c>
      <c r="AD73" s="171">
        <f t="shared" si="58"/>
        <v>0</v>
      </c>
      <c r="AE73" s="171">
        <f>IF(AD73=1,SUM(AD$10:AD73),0)</f>
        <v>0</v>
      </c>
      <c r="AF73" s="82" t="str">
        <f t="shared" si="59"/>
        <v/>
      </c>
      <c r="AG73" s="171">
        <f t="shared" si="60"/>
        <v>0</v>
      </c>
    </row>
    <row r="74" spans="1:33" ht="12" customHeight="1" x14ac:dyDescent="0.25">
      <c r="A74" s="497"/>
      <c r="B74" s="15">
        <v>65</v>
      </c>
      <c r="C74" s="468">
        <f t="shared" si="65"/>
        <v>0</v>
      </c>
      <c r="D74" s="469"/>
      <c r="E74" s="470"/>
      <c r="F74" s="67">
        <f t="shared" si="66"/>
        <v>0</v>
      </c>
      <c r="G74" s="67">
        <f t="shared" si="67"/>
        <v>0</v>
      </c>
      <c r="H74" s="67">
        <f t="shared" si="68"/>
        <v>0</v>
      </c>
      <c r="I74" s="67">
        <f t="shared" si="69"/>
        <v>0</v>
      </c>
      <c r="J74" s="67">
        <f t="shared" si="70"/>
        <v>0</v>
      </c>
      <c r="K74" s="16">
        <f t="shared" si="71"/>
        <v>0</v>
      </c>
      <c r="L74" s="67">
        <f t="shared" si="72"/>
        <v>0</v>
      </c>
      <c r="M74" s="17">
        <f>IF(L74&gt;0,VLOOKUP(I74,Labour!$AR$1:$AT$15,3,FALSE),0)</f>
        <v>0</v>
      </c>
      <c r="N74" s="70">
        <f t="shared" si="73"/>
        <v>0</v>
      </c>
      <c r="R74" s="83">
        <f t="shared" si="61"/>
        <v>0</v>
      </c>
      <c r="S74" s="83">
        <f t="shared" si="61"/>
        <v>0</v>
      </c>
      <c r="T74" s="83">
        <f t="shared" si="61"/>
        <v>0</v>
      </c>
      <c r="U74" s="83">
        <f t="shared" si="61"/>
        <v>0</v>
      </c>
      <c r="V74" s="83">
        <f t="shared" si="62"/>
        <v>0</v>
      </c>
      <c r="W74" s="83">
        <f t="shared" si="62"/>
        <v>0</v>
      </c>
      <c r="X74" s="83">
        <f t="shared" si="63"/>
        <v>0</v>
      </c>
      <c r="Y74" s="83">
        <f t="shared" si="63"/>
        <v>0</v>
      </c>
      <c r="Z74" s="83">
        <f t="shared" si="63"/>
        <v>0</v>
      </c>
      <c r="AA74" s="171">
        <f t="shared" si="57"/>
        <v>0</v>
      </c>
      <c r="AB74" s="83">
        <f t="shared" si="64"/>
        <v>0</v>
      </c>
      <c r="AC74" s="83">
        <f t="shared" si="64"/>
        <v>0</v>
      </c>
      <c r="AD74" s="171">
        <f t="shared" si="58"/>
        <v>0</v>
      </c>
      <c r="AE74" s="171">
        <f>IF(AD74=1,SUM(AD$10:AD74),0)</f>
        <v>0</v>
      </c>
      <c r="AF74" s="82" t="str">
        <f t="shared" si="59"/>
        <v/>
      </c>
      <c r="AG74" s="171">
        <f t="shared" si="60"/>
        <v>0</v>
      </c>
    </row>
    <row r="75" spans="1:33" ht="12" customHeight="1" x14ac:dyDescent="0.25">
      <c r="A75" s="497"/>
      <c r="B75" s="15">
        <v>66</v>
      </c>
      <c r="C75" s="468">
        <f t="shared" si="65"/>
        <v>0</v>
      </c>
      <c r="D75" s="469"/>
      <c r="E75" s="470"/>
      <c r="F75" s="67">
        <f t="shared" si="66"/>
        <v>0</v>
      </c>
      <c r="G75" s="67">
        <f t="shared" si="67"/>
        <v>0</v>
      </c>
      <c r="H75" s="67">
        <f t="shared" si="68"/>
        <v>0</v>
      </c>
      <c r="I75" s="67">
        <f t="shared" si="69"/>
        <v>0</v>
      </c>
      <c r="J75" s="67">
        <f t="shared" si="70"/>
        <v>0</v>
      </c>
      <c r="K75" s="16">
        <f t="shared" si="71"/>
        <v>0</v>
      </c>
      <c r="L75" s="67">
        <f t="shared" si="72"/>
        <v>0</v>
      </c>
      <c r="M75" s="17">
        <f>IF(L75&gt;0,VLOOKUP(I75,Labour!$AR$1:$AT$15,3,FALSE),0)</f>
        <v>0</v>
      </c>
      <c r="N75" s="70">
        <f t="shared" si="73"/>
        <v>0</v>
      </c>
      <c r="R75" s="83">
        <f t="shared" si="61"/>
        <v>0</v>
      </c>
      <c r="S75" s="83">
        <f t="shared" si="61"/>
        <v>0</v>
      </c>
      <c r="T75" s="83">
        <f t="shared" si="61"/>
        <v>0</v>
      </c>
      <c r="U75" s="83">
        <f t="shared" si="61"/>
        <v>0</v>
      </c>
      <c r="V75" s="83">
        <f t="shared" si="62"/>
        <v>0</v>
      </c>
      <c r="W75" s="83">
        <f t="shared" si="62"/>
        <v>0</v>
      </c>
      <c r="X75" s="83">
        <f t="shared" si="63"/>
        <v>0</v>
      </c>
      <c r="Y75" s="83">
        <f t="shared" si="63"/>
        <v>0</v>
      </c>
      <c r="Z75" s="83">
        <f t="shared" si="63"/>
        <v>0</v>
      </c>
      <c r="AA75" s="171">
        <f t="shared" si="57"/>
        <v>0</v>
      </c>
      <c r="AB75" s="83">
        <f t="shared" si="64"/>
        <v>0</v>
      </c>
      <c r="AC75" s="83">
        <f t="shared" si="64"/>
        <v>0</v>
      </c>
      <c r="AD75" s="171">
        <f t="shared" si="58"/>
        <v>0</v>
      </c>
      <c r="AE75" s="171">
        <f>IF(AD75=1,SUM(AD$10:AD75),0)</f>
        <v>0</v>
      </c>
      <c r="AF75" s="82" t="str">
        <f t="shared" si="59"/>
        <v/>
      </c>
      <c r="AG75" s="171">
        <f t="shared" si="60"/>
        <v>0</v>
      </c>
    </row>
    <row r="76" spans="1:33" ht="12" customHeight="1" x14ac:dyDescent="0.25">
      <c r="A76" s="497"/>
      <c r="B76" s="15">
        <v>67</v>
      </c>
      <c r="C76" s="468">
        <f t="shared" si="65"/>
        <v>0</v>
      </c>
      <c r="D76" s="469"/>
      <c r="E76" s="470"/>
      <c r="F76" s="67">
        <f t="shared" si="66"/>
        <v>0</v>
      </c>
      <c r="G76" s="67">
        <f t="shared" si="67"/>
        <v>0</v>
      </c>
      <c r="H76" s="67">
        <f t="shared" si="68"/>
        <v>0</v>
      </c>
      <c r="I76" s="67">
        <f t="shared" si="69"/>
        <v>0</v>
      </c>
      <c r="J76" s="67">
        <f t="shared" si="70"/>
        <v>0</v>
      </c>
      <c r="K76" s="16">
        <f t="shared" si="71"/>
        <v>0</v>
      </c>
      <c r="L76" s="67">
        <f t="shared" si="72"/>
        <v>0</v>
      </c>
      <c r="M76" s="17">
        <f>IF(L76&gt;0,VLOOKUP(I76,Labour!$AR$1:$AT$15,3,FALSE),0)</f>
        <v>0</v>
      </c>
      <c r="N76" s="70">
        <f t="shared" si="73"/>
        <v>0</v>
      </c>
      <c r="R76" s="83">
        <f t="shared" si="61"/>
        <v>0</v>
      </c>
      <c r="S76" s="83">
        <f t="shared" si="61"/>
        <v>0</v>
      </c>
      <c r="T76" s="83">
        <f t="shared" si="61"/>
        <v>0</v>
      </c>
      <c r="U76" s="83">
        <f t="shared" si="61"/>
        <v>0</v>
      </c>
      <c r="V76" s="83">
        <f t="shared" si="62"/>
        <v>0</v>
      </c>
      <c r="W76" s="83">
        <f t="shared" si="62"/>
        <v>0</v>
      </c>
      <c r="X76" s="83">
        <f t="shared" si="63"/>
        <v>0</v>
      </c>
      <c r="Y76" s="83">
        <f t="shared" si="63"/>
        <v>0</v>
      </c>
      <c r="Z76" s="83">
        <f t="shared" si="63"/>
        <v>0</v>
      </c>
      <c r="AA76" s="171">
        <f t="shared" si="57"/>
        <v>0</v>
      </c>
      <c r="AB76" s="83">
        <f t="shared" si="64"/>
        <v>0</v>
      </c>
      <c r="AC76" s="83">
        <f t="shared" si="64"/>
        <v>0</v>
      </c>
      <c r="AD76" s="171">
        <f t="shared" si="58"/>
        <v>0</v>
      </c>
      <c r="AE76" s="171">
        <f>IF(AD76=1,SUM(AD$10:AD76),0)</f>
        <v>0</v>
      </c>
      <c r="AF76" s="82" t="str">
        <f t="shared" si="59"/>
        <v/>
      </c>
      <c r="AG76" s="171">
        <f t="shared" si="60"/>
        <v>0</v>
      </c>
    </row>
    <row r="77" spans="1:33" ht="12" customHeight="1" x14ac:dyDescent="0.25">
      <c r="A77" s="497"/>
      <c r="B77" s="15">
        <v>68</v>
      </c>
      <c r="C77" s="468">
        <f t="shared" si="65"/>
        <v>0</v>
      </c>
      <c r="D77" s="469"/>
      <c r="E77" s="470"/>
      <c r="F77" s="67">
        <f t="shared" si="66"/>
        <v>0</v>
      </c>
      <c r="G77" s="67">
        <f t="shared" si="67"/>
        <v>0</v>
      </c>
      <c r="H77" s="67">
        <f t="shared" si="68"/>
        <v>0</v>
      </c>
      <c r="I77" s="67">
        <f t="shared" si="69"/>
        <v>0</v>
      </c>
      <c r="J77" s="67">
        <f t="shared" si="70"/>
        <v>0</v>
      </c>
      <c r="K77" s="16">
        <f t="shared" si="71"/>
        <v>0</v>
      </c>
      <c r="L77" s="67">
        <f t="shared" si="72"/>
        <v>0</v>
      </c>
      <c r="M77" s="17">
        <f>IF(L77&gt;0,VLOOKUP(I77,Labour!$AR$1:$AT$15,3,FALSE),0)</f>
        <v>0</v>
      </c>
      <c r="N77" s="70">
        <f t="shared" si="73"/>
        <v>0</v>
      </c>
      <c r="R77" s="83">
        <f t="shared" si="61"/>
        <v>0</v>
      </c>
      <c r="S77" s="83">
        <f t="shared" si="61"/>
        <v>0</v>
      </c>
      <c r="T77" s="83">
        <f t="shared" si="61"/>
        <v>0</v>
      </c>
      <c r="U77" s="83">
        <f t="shared" si="61"/>
        <v>0</v>
      </c>
      <c r="V77" s="83">
        <f t="shared" si="62"/>
        <v>0</v>
      </c>
      <c r="W77" s="83">
        <f t="shared" si="62"/>
        <v>0</v>
      </c>
      <c r="X77" s="83">
        <f t="shared" si="63"/>
        <v>0</v>
      </c>
      <c r="Y77" s="83">
        <f t="shared" si="63"/>
        <v>0</v>
      </c>
      <c r="Z77" s="83">
        <f t="shared" si="63"/>
        <v>0</v>
      </c>
      <c r="AA77" s="171">
        <f t="shared" si="57"/>
        <v>0</v>
      </c>
      <c r="AB77" s="83">
        <f t="shared" si="64"/>
        <v>0</v>
      </c>
      <c r="AC77" s="83">
        <f t="shared" si="64"/>
        <v>0</v>
      </c>
      <c r="AD77" s="171">
        <f t="shared" si="58"/>
        <v>0</v>
      </c>
      <c r="AE77" s="171">
        <f>IF(AD77=1,SUM(AD$10:AD77),0)</f>
        <v>0</v>
      </c>
      <c r="AF77" s="82" t="str">
        <f t="shared" si="59"/>
        <v/>
      </c>
      <c r="AG77" s="171">
        <f t="shared" si="60"/>
        <v>0</v>
      </c>
    </row>
    <row r="78" spans="1:33" ht="12" customHeight="1" x14ac:dyDescent="0.25">
      <c r="A78" s="497"/>
      <c r="B78" s="15">
        <v>69</v>
      </c>
      <c r="C78" s="468">
        <f t="shared" si="65"/>
        <v>0</v>
      </c>
      <c r="D78" s="469"/>
      <c r="E78" s="470"/>
      <c r="F78" s="67">
        <f t="shared" si="66"/>
        <v>0</v>
      </c>
      <c r="G78" s="67">
        <f t="shared" si="67"/>
        <v>0</v>
      </c>
      <c r="H78" s="67">
        <f t="shared" si="68"/>
        <v>0</v>
      </c>
      <c r="I78" s="67">
        <f t="shared" si="69"/>
        <v>0</v>
      </c>
      <c r="J78" s="67">
        <f t="shared" si="70"/>
        <v>0</v>
      </c>
      <c r="K78" s="16">
        <f t="shared" si="71"/>
        <v>0</v>
      </c>
      <c r="L78" s="67">
        <f t="shared" si="72"/>
        <v>0</v>
      </c>
      <c r="M78" s="17">
        <f>IF(L78&gt;0,VLOOKUP(I78,Labour!$AR$1:$AT$15,3,FALSE),0)</f>
        <v>0</v>
      </c>
      <c r="N78" s="70">
        <f t="shared" si="73"/>
        <v>0</v>
      </c>
      <c r="R78" s="83">
        <f t="shared" si="61"/>
        <v>0</v>
      </c>
      <c r="S78" s="83">
        <f t="shared" si="61"/>
        <v>0</v>
      </c>
      <c r="T78" s="83">
        <f t="shared" si="61"/>
        <v>0</v>
      </c>
      <c r="U78" s="83">
        <f t="shared" si="61"/>
        <v>0</v>
      </c>
      <c r="V78" s="83">
        <f t="shared" si="62"/>
        <v>0</v>
      </c>
      <c r="W78" s="83">
        <f t="shared" si="62"/>
        <v>0</v>
      </c>
      <c r="X78" s="83">
        <f t="shared" si="63"/>
        <v>0</v>
      </c>
      <c r="Y78" s="83">
        <f t="shared" si="63"/>
        <v>0</v>
      </c>
      <c r="Z78" s="83">
        <f t="shared" si="63"/>
        <v>0</v>
      </c>
      <c r="AA78" s="171">
        <f t="shared" si="57"/>
        <v>0</v>
      </c>
      <c r="AB78" s="83">
        <f t="shared" si="64"/>
        <v>0</v>
      </c>
      <c r="AC78" s="83">
        <f t="shared" si="64"/>
        <v>0</v>
      </c>
      <c r="AD78" s="171">
        <f t="shared" si="58"/>
        <v>0</v>
      </c>
      <c r="AE78" s="171">
        <f>IF(AD78=1,SUM(AD$10:AD78),0)</f>
        <v>0</v>
      </c>
      <c r="AF78" s="82" t="str">
        <f t="shared" si="59"/>
        <v/>
      </c>
      <c r="AG78" s="171">
        <f t="shared" si="60"/>
        <v>0</v>
      </c>
    </row>
    <row r="79" spans="1:33" ht="12" customHeight="1" x14ac:dyDescent="0.25">
      <c r="A79" s="497"/>
      <c r="B79" s="15">
        <v>70</v>
      </c>
      <c r="C79" s="468">
        <f t="shared" si="65"/>
        <v>0</v>
      </c>
      <c r="D79" s="469"/>
      <c r="E79" s="470"/>
      <c r="F79" s="67">
        <f t="shared" si="66"/>
        <v>0</v>
      </c>
      <c r="G79" s="67">
        <f t="shared" si="67"/>
        <v>0</v>
      </c>
      <c r="H79" s="67">
        <f t="shared" si="68"/>
        <v>0</v>
      </c>
      <c r="I79" s="67">
        <f t="shared" si="69"/>
        <v>0</v>
      </c>
      <c r="J79" s="67">
        <f t="shared" si="70"/>
        <v>0</v>
      </c>
      <c r="K79" s="16">
        <f t="shared" si="71"/>
        <v>0</v>
      </c>
      <c r="L79" s="67">
        <f t="shared" si="72"/>
        <v>0</v>
      </c>
      <c r="M79" s="17">
        <f>IF(L79&gt;0,VLOOKUP(I79,Labour!$AR$1:$AT$15,3,FALSE),0)</f>
        <v>0</v>
      </c>
      <c r="N79" s="70">
        <f t="shared" si="73"/>
        <v>0</v>
      </c>
      <c r="R79" s="83">
        <f t="shared" si="61"/>
        <v>0</v>
      </c>
      <c r="S79" s="83">
        <f t="shared" si="61"/>
        <v>0</v>
      </c>
      <c r="T79" s="83">
        <f t="shared" si="61"/>
        <v>0</v>
      </c>
      <c r="U79" s="83">
        <f t="shared" si="61"/>
        <v>0</v>
      </c>
      <c r="V79" s="83">
        <f t="shared" si="62"/>
        <v>0</v>
      </c>
      <c r="W79" s="83">
        <f t="shared" si="62"/>
        <v>0</v>
      </c>
      <c r="X79" s="83">
        <f t="shared" si="63"/>
        <v>0</v>
      </c>
      <c r="Y79" s="83">
        <f t="shared" si="63"/>
        <v>0</v>
      </c>
      <c r="Z79" s="83">
        <f t="shared" si="63"/>
        <v>0</v>
      </c>
      <c r="AA79" s="171">
        <f t="shared" si="57"/>
        <v>0</v>
      </c>
      <c r="AB79" s="83">
        <f t="shared" si="64"/>
        <v>0</v>
      </c>
      <c r="AC79" s="83">
        <f t="shared" si="64"/>
        <v>0</v>
      </c>
      <c r="AD79" s="171">
        <f t="shared" si="58"/>
        <v>0</v>
      </c>
      <c r="AE79" s="171">
        <f>IF(AD79=1,SUM(AD$10:AD79),0)</f>
        <v>0</v>
      </c>
      <c r="AF79" s="82" t="str">
        <f t="shared" si="59"/>
        <v/>
      </c>
      <c r="AG79" s="171">
        <f t="shared" si="60"/>
        <v>0</v>
      </c>
    </row>
    <row r="80" spans="1:33" ht="12" customHeight="1" x14ac:dyDescent="0.25">
      <c r="A80" s="497"/>
      <c r="B80" s="15">
        <v>71</v>
      </c>
      <c r="C80" s="468">
        <f t="shared" si="65"/>
        <v>0</v>
      </c>
      <c r="D80" s="469"/>
      <c r="E80" s="470"/>
      <c r="F80" s="67">
        <f t="shared" si="66"/>
        <v>0</v>
      </c>
      <c r="G80" s="67">
        <f t="shared" si="67"/>
        <v>0</v>
      </c>
      <c r="H80" s="67">
        <f t="shared" si="68"/>
        <v>0</v>
      </c>
      <c r="I80" s="67">
        <f t="shared" si="69"/>
        <v>0</v>
      </c>
      <c r="J80" s="67">
        <f t="shared" si="70"/>
        <v>0</v>
      </c>
      <c r="K80" s="16">
        <f t="shared" si="71"/>
        <v>0</v>
      </c>
      <c r="L80" s="67">
        <f t="shared" si="72"/>
        <v>0</v>
      </c>
      <c r="M80" s="17">
        <f>IF(L80&gt;0,VLOOKUP(I80,Labour!$AR$1:$AT$15,3,FALSE),0)</f>
        <v>0</v>
      </c>
      <c r="N80" s="70">
        <f t="shared" si="73"/>
        <v>0</v>
      </c>
      <c r="R80" s="83">
        <f t="shared" si="61"/>
        <v>0</v>
      </c>
      <c r="S80" s="83">
        <f t="shared" si="61"/>
        <v>0</v>
      </c>
      <c r="T80" s="83">
        <f t="shared" si="61"/>
        <v>0</v>
      </c>
      <c r="U80" s="83">
        <f t="shared" si="61"/>
        <v>0</v>
      </c>
      <c r="V80" s="83">
        <f t="shared" si="62"/>
        <v>0</v>
      </c>
      <c r="W80" s="83">
        <f t="shared" si="62"/>
        <v>0</v>
      </c>
      <c r="X80" s="83">
        <f t="shared" si="63"/>
        <v>0</v>
      </c>
      <c r="Y80" s="83">
        <f t="shared" si="63"/>
        <v>0</v>
      </c>
      <c r="Z80" s="83">
        <f t="shared" si="63"/>
        <v>0</v>
      </c>
      <c r="AA80" s="171">
        <f t="shared" si="57"/>
        <v>0</v>
      </c>
      <c r="AB80" s="83">
        <f t="shared" si="64"/>
        <v>0</v>
      </c>
      <c r="AC80" s="83">
        <f t="shared" si="64"/>
        <v>0</v>
      </c>
      <c r="AD80" s="171">
        <f t="shared" si="58"/>
        <v>0</v>
      </c>
      <c r="AE80" s="171">
        <f>IF(AD80=1,SUM(AD$10:AD80),0)</f>
        <v>0</v>
      </c>
      <c r="AF80" s="82" t="str">
        <f t="shared" si="59"/>
        <v/>
      </c>
      <c r="AG80" s="171">
        <f t="shared" si="60"/>
        <v>0</v>
      </c>
    </row>
    <row r="81" spans="1:33" ht="12" customHeight="1" x14ac:dyDescent="0.25">
      <c r="A81" s="497"/>
      <c r="B81" s="15">
        <v>72</v>
      </c>
      <c r="C81" s="468">
        <f t="shared" si="65"/>
        <v>0</v>
      </c>
      <c r="D81" s="469"/>
      <c r="E81" s="470"/>
      <c r="F81" s="67">
        <f t="shared" si="66"/>
        <v>0</v>
      </c>
      <c r="G81" s="67">
        <f t="shared" si="67"/>
        <v>0</v>
      </c>
      <c r="H81" s="67">
        <f t="shared" si="68"/>
        <v>0</v>
      </c>
      <c r="I81" s="67">
        <f t="shared" si="69"/>
        <v>0</v>
      </c>
      <c r="J81" s="67">
        <f t="shared" si="70"/>
        <v>0</v>
      </c>
      <c r="K81" s="16">
        <f t="shared" si="71"/>
        <v>0</v>
      </c>
      <c r="L81" s="67">
        <f t="shared" si="72"/>
        <v>0</v>
      </c>
      <c r="M81" s="17">
        <f>IF(L81&gt;0,VLOOKUP(I81,Labour!$AR$1:$AT$15,3,FALSE),0)</f>
        <v>0</v>
      </c>
      <c r="N81" s="70">
        <f t="shared" si="73"/>
        <v>0</v>
      </c>
      <c r="R81" s="83">
        <f t="shared" si="61"/>
        <v>0</v>
      </c>
      <c r="S81" s="83">
        <f t="shared" si="61"/>
        <v>0</v>
      </c>
      <c r="T81" s="83">
        <f t="shared" si="61"/>
        <v>0</v>
      </c>
      <c r="U81" s="83">
        <f t="shared" si="61"/>
        <v>0</v>
      </c>
      <c r="V81" s="83">
        <f t="shared" si="62"/>
        <v>0</v>
      </c>
      <c r="W81" s="83">
        <f t="shared" si="62"/>
        <v>0</v>
      </c>
      <c r="X81" s="83">
        <f t="shared" si="63"/>
        <v>0</v>
      </c>
      <c r="Y81" s="83">
        <f t="shared" si="63"/>
        <v>0</v>
      </c>
      <c r="Z81" s="83">
        <f t="shared" si="63"/>
        <v>0</v>
      </c>
      <c r="AA81" s="171">
        <f t="shared" si="57"/>
        <v>0</v>
      </c>
      <c r="AB81" s="83">
        <f t="shared" si="64"/>
        <v>0</v>
      </c>
      <c r="AC81" s="83">
        <f t="shared" si="64"/>
        <v>0</v>
      </c>
      <c r="AD81" s="171">
        <f t="shared" si="58"/>
        <v>0</v>
      </c>
      <c r="AE81" s="171">
        <f>IF(AD81=1,SUM(AD$10:AD81),0)</f>
        <v>0</v>
      </c>
      <c r="AF81" s="82" t="str">
        <f t="shared" si="59"/>
        <v/>
      </c>
      <c r="AG81" s="171">
        <f t="shared" si="60"/>
        <v>0</v>
      </c>
    </row>
    <row r="82" spans="1:33" ht="12" customHeight="1" x14ac:dyDescent="0.25">
      <c r="A82" s="497"/>
      <c r="B82" s="15">
        <v>73</v>
      </c>
      <c r="C82" s="468">
        <f t="shared" si="65"/>
        <v>0</v>
      </c>
      <c r="D82" s="469"/>
      <c r="E82" s="470"/>
      <c r="F82" s="67">
        <f t="shared" si="66"/>
        <v>0</v>
      </c>
      <c r="G82" s="67">
        <f t="shared" si="67"/>
        <v>0</v>
      </c>
      <c r="H82" s="67">
        <f t="shared" si="68"/>
        <v>0</v>
      </c>
      <c r="I82" s="67">
        <f t="shared" si="69"/>
        <v>0</v>
      </c>
      <c r="J82" s="67">
        <f t="shared" si="70"/>
        <v>0</v>
      </c>
      <c r="K82" s="16">
        <f t="shared" si="71"/>
        <v>0</v>
      </c>
      <c r="L82" s="67">
        <f t="shared" si="72"/>
        <v>0</v>
      </c>
      <c r="M82" s="17">
        <f>IF(L82&gt;0,VLOOKUP(I82,Labour!$AR$1:$AT$15,3,FALSE),0)</f>
        <v>0</v>
      </c>
      <c r="N82" s="70">
        <f t="shared" si="73"/>
        <v>0</v>
      </c>
      <c r="R82" s="83">
        <f t="shared" si="61"/>
        <v>0</v>
      </c>
      <c r="S82" s="83">
        <f t="shared" si="61"/>
        <v>0</v>
      </c>
      <c r="T82" s="83">
        <f t="shared" si="61"/>
        <v>0</v>
      </c>
      <c r="U82" s="83">
        <f t="shared" si="61"/>
        <v>0</v>
      </c>
      <c r="V82" s="83">
        <f t="shared" si="62"/>
        <v>0</v>
      </c>
      <c r="W82" s="83">
        <f t="shared" si="62"/>
        <v>0</v>
      </c>
      <c r="X82" s="83">
        <f t="shared" si="63"/>
        <v>0</v>
      </c>
      <c r="Y82" s="83">
        <f t="shared" si="63"/>
        <v>0</v>
      </c>
      <c r="Z82" s="83">
        <f t="shared" si="63"/>
        <v>0</v>
      </c>
      <c r="AA82" s="171">
        <f t="shared" si="57"/>
        <v>0</v>
      </c>
      <c r="AB82" s="83">
        <f t="shared" si="64"/>
        <v>0</v>
      </c>
      <c r="AC82" s="83">
        <f t="shared" si="64"/>
        <v>0</v>
      </c>
      <c r="AD82" s="171">
        <f t="shared" si="58"/>
        <v>0</v>
      </c>
      <c r="AE82" s="171">
        <f>IF(AD82=1,SUM(AD$10:AD82),0)</f>
        <v>0</v>
      </c>
      <c r="AF82" s="82" t="str">
        <f t="shared" si="59"/>
        <v/>
      </c>
      <c r="AG82" s="171">
        <f t="shared" si="60"/>
        <v>0</v>
      </c>
    </row>
    <row r="83" spans="1:33" ht="12" customHeight="1" x14ac:dyDescent="0.25">
      <c r="A83" s="497"/>
      <c r="B83" s="15">
        <v>74</v>
      </c>
      <c r="C83" s="468">
        <f t="shared" si="65"/>
        <v>0</v>
      </c>
      <c r="D83" s="469"/>
      <c r="E83" s="470"/>
      <c r="F83" s="67">
        <f t="shared" si="66"/>
        <v>0</v>
      </c>
      <c r="G83" s="67">
        <f t="shared" si="67"/>
        <v>0</v>
      </c>
      <c r="H83" s="67">
        <f t="shared" si="68"/>
        <v>0</v>
      </c>
      <c r="I83" s="67">
        <f t="shared" si="69"/>
        <v>0</v>
      </c>
      <c r="J83" s="67">
        <f t="shared" si="70"/>
        <v>0</v>
      </c>
      <c r="K83" s="16">
        <f t="shared" si="71"/>
        <v>0</v>
      </c>
      <c r="L83" s="67">
        <f t="shared" si="72"/>
        <v>0</v>
      </c>
      <c r="M83" s="17">
        <f>IF(L83&gt;0,VLOOKUP(I83,Labour!$AR$1:$AT$15,3,FALSE),0)</f>
        <v>0</v>
      </c>
      <c r="N83" s="70">
        <f t="shared" si="73"/>
        <v>0</v>
      </c>
      <c r="R83" s="83">
        <f t="shared" si="61"/>
        <v>0</v>
      </c>
      <c r="S83" s="83">
        <f t="shared" si="61"/>
        <v>0</v>
      </c>
      <c r="T83" s="83">
        <f t="shared" si="61"/>
        <v>0</v>
      </c>
      <c r="U83" s="83">
        <f t="shared" si="61"/>
        <v>0</v>
      </c>
      <c r="V83" s="83">
        <f t="shared" si="62"/>
        <v>0</v>
      </c>
      <c r="W83" s="83">
        <f t="shared" si="62"/>
        <v>0</v>
      </c>
      <c r="X83" s="83">
        <f t="shared" si="63"/>
        <v>0</v>
      </c>
      <c r="Y83" s="83">
        <f t="shared" si="63"/>
        <v>0</v>
      </c>
      <c r="Z83" s="83">
        <f t="shared" si="63"/>
        <v>0</v>
      </c>
      <c r="AA83" s="171">
        <f t="shared" si="57"/>
        <v>0</v>
      </c>
      <c r="AB83" s="83">
        <f t="shared" si="64"/>
        <v>0</v>
      </c>
      <c r="AC83" s="83">
        <f t="shared" si="64"/>
        <v>0</v>
      </c>
      <c r="AD83" s="171">
        <f t="shared" si="58"/>
        <v>0</v>
      </c>
      <c r="AE83" s="171">
        <f>IF(AD83=1,SUM(AD$10:AD83),0)</f>
        <v>0</v>
      </c>
      <c r="AF83" s="82" t="str">
        <f t="shared" si="59"/>
        <v/>
      </c>
      <c r="AG83" s="171">
        <f t="shared" si="60"/>
        <v>0</v>
      </c>
    </row>
    <row r="84" spans="1:33" ht="12" customHeight="1" x14ac:dyDescent="0.25">
      <c r="A84" s="497"/>
      <c r="B84" s="15">
        <v>75</v>
      </c>
      <c r="C84" s="468">
        <f t="shared" si="65"/>
        <v>0</v>
      </c>
      <c r="D84" s="469"/>
      <c r="E84" s="470"/>
      <c r="F84" s="67">
        <f t="shared" si="66"/>
        <v>0</v>
      </c>
      <c r="G84" s="67">
        <f t="shared" si="67"/>
        <v>0</v>
      </c>
      <c r="H84" s="67">
        <f t="shared" si="68"/>
        <v>0</v>
      </c>
      <c r="I84" s="67">
        <f t="shared" si="69"/>
        <v>0</v>
      </c>
      <c r="J84" s="67">
        <f t="shared" si="70"/>
        <v>0</v>
      </c>
      <c r="K84" s="16">
        <f t="shared" si="71"/>
        <v>0</v>
      </c>
      <c r="L84" s="67">
        <f t="shared" si="72"/>
        <v>0</v>
      </c>
      <c r="M84" s="17">
        <f>IF(L84&gt;0,VLOOKUP(I84,Labour!$AR$1:$AT$15,3,FALSE),0)</f>
        <v>0</v>
      </c>
      <c r="N84" s="70">
        <f t="shared" si="73"/>
        <v>0</v>
      </c>
      <c r="R84" s="83">
        <f t="shared" si="61"/>
        <v>0</v>
      </c>
      <c r="S84" s="83">
        <f t="shared" si="61"/>
        <v>0</v>
      </c>
      <c r="T84" s="83">
        <f t="shared" si="61"/>
        <v>0</v>
      </c>
      <c r="U84" s="83">
        <f t="shared" si="61"/>
        <v>0</v>
      </c>
      <c r="V84" s="83">
        <f t="shared" si="62"/>
        <v>0</v>
      </c>
      <c r="W84" s="83">
        <f t="shared" si="62"/>
        <v>0</v>
      </c>
      <c r="X84" s="83">
        <f t="shared" si="63"/>
        <v>0</v>
      </c>
      <c r="Y84" s="83">
        <f t="shared" si="63"/>
        <v>0</v>
      </c>
      <c r="Z84" s="83">
        <f t="shared" si="63"/>
        <v>0</v>
      </c>
      <c r="AA84" s="171">
        <f t="shared" si="57"/>
        <v>0</v>
      </c>
      <c r="AB84" s="83">
        <f t="shared" si="64"/>
        <v>0</v>
      </c>
      <c r="AC84" s="83">
        <f t="shared" si="64"/>
        <v>0</v>
      </c>
      <c r="AD84" s="171">
        <f t="shared" si="58"/>
        <v>0</v>
      </c>
      <c r="AE84" s="171">
        <f>IF(AD84=1,SUM(AD$10:AD84),0)</f>
        <v>0</v>
      </c>
      <c r="AF84" s="82" t="str">
        <f t="shared" si="59"/>
        <v/>
      </c>
      <c r="AG84" s="171">
        <f t="shared" si="60"/>
        <v>0</v>
      </c>
    </row>
    <row r="85" spans="1:33" ht="12" customHeight="1" x14ac:dyDescent="0.25">
      <c r="A85" s="497"/>
      <c r="B85" s="15">
        <v>76</v>
      </c>
      <c r="C85" s="468">
        <f t="shared" si="65"/>
        <v>0</v>
      </c>
      <c r="D85" s="469"/>
      <c r="E85" s="470"/>
      <c r="F85" s="67">
        <f t="shared" si="66"/>
        <v>0</v>
      </c>
      <c r="G85" s="67">
        <f t="shared" si="67"/>
        <v>0</v>
      </c>
      <c r="H85" s="67">
        <f t="shared" si="68"/>
        <v>0</v>
      </c>
      <c r="I85" s="67">
        <f t="shared" si="69"/>
        <v>0</v>
      </c>
      <c r="J85" s="67">
        <f t="shared" si="70"/>
        <v>0</v>
      </c>
      <c r="K85" s="16">
        <f t="shared" si="71"/>
        <v>0</v>
      </c>
      <c r="L85" s="67">
        <f t="shared" si="72"/>
        <v>0</v>
      </c>
      <c r="M85" s="17">
        <f>IF(L85&gt;0,VLOOKUP(I85,Labour!$AR$1:$AT$15,3,FALSE),0)</f>
        <v>0</v>
      </c>
      <c r="N85" s="70">
        <f t="shared" si="73"/>
        <v>0</v>
      </c>
      <c r="R85" s="83">
        <f t="shared" si="61"/>
        <v>0</v>
      </c>
      <c r="S85" s="83">
        <f t="shared" si="61"/>
        <v>0</v>
      </c>
      <c r="T85" s="83">
        <f t="shared" si="61"/>
        <v>0</v>
      </c>
      <c r="U85" s="83">
        <f t="shared" si="61"/>
        <v>0</v>
      </c>
      <c r="V85" s="83">
        <f t="shared" si="62"/>
        <v>0</v>
      </c>
      <c r="W85" s="83">
        <f t="shared" si="62"/>
        <v>0</v>
      </c>
      <c r="X85" s="83">
        <f t="shared" si="63"/>
        <v>0</v>
      </c>
      <c r="Y85" s="83">
        <f t="shared" si="63"/>
        <v>0</v>
      </c>
      <c r="Z85" s="83">
        <f t="shared" si="63"/>
        <v>0</v>
      </c>
      <c r="AA85" s="171">
        <f t="shared" si="57"/>
        <v>0</v>
      </c>
      <c r="AB85" s="83">
        <f t="shared" si="64"/>
        <v>0</v>
      </c>
      <c r="AC85" s="83">
        <f t="shared" si="64"/>
        <v>0</v>
      </c>
      <c r="AD85" s="171">
        <f t="shared" si="58"/>
        <v>0</v>
      </c>
      <c r="AE85" s="171">
        <f>IF(AD85=1,SUM(AD$10:AD85),0)</f>
        <v>0</v>
      </c>
      <c r="AF85" s="82" t="str">
        <f t="shared" si="59"/>
        <v/>
      </c>
      <c r="AG85" s="171">
        <f t="shared" si="60"/>
        <v>0</v>
      </c>
    </row>
    <row r="86" spans="1:33" ht="12" customHeight="1" x14ac:dyDescent="0.25">
      <c r="A86" s="497"/>
      <c r="B86" s="15">
        <v>77</v>
      </c>
      <c r="C86" s="468">
        <f t="shared" si="65"/>
        <v>0</v>
      </c>
      <c r="D86" s="469"/>
      <c r="E86" s="470"/>
      <c r="F86" s="67">
        <f t="shared" si="66"/>
        <v>0</v>
      </c>
      <c r="G86" s="67">
        <f t="shared" si="67"/>
        <v>0</v>
      </c>
      <c r="H86" s="67">
        <f t="shared" si="68"/>
        <v>0</v>
      </c>
      <c r="I86" s="67">
        <f t="shared" si="69"/>
        <v>0</v>
      </c>
      <c r="J86" s="67">
        <f t="shared" si="70"/>
        <v>0</v>
      </c>
      <c r="K86" s="16">
        <f t="shared" si="71"/>
        <v>0</v>
      </c>
      <c r="L86" s="67">
        <f t="shared" si="72"/>
        <v>0</v>
      </c>
      <c r="M86" s="17">
        <f>IF(L86&gt;0,VLOOKUP(I86,Labour!$AR$1:$AT$15,3,FALSE),0)</f>
        <v>0</v>
      </c>
      <c r="N86" s="70">
        <f t="shared" si="73"/>
        <v>0</v>
      </c>
      <c r="R86" s="83">
        <f t="shared" si="61"/>
        <v>0</v>
      </c>
      <c r="S86" s="83">
        <f t="shared" si="61"/>
        <v>0</v>
      </c>
      <c r="T86" s="83">
        <f t="shared" si="61"/>
        <v>0</v>
      </c>
      <c r="U86" s="83">
        <f t="shared" si="61"/>
        <v>0</v>
      </c>
      <c r="V86" s="83">
        <f t="shared" si="62"/>
        <v>0</v>
      </c>
      <c r="W86" s="83">
        <f t="shared" si="62"/>
        <v>0</v>
      </c>
      <c r="X86" s="83">
        <f t="shared" si="63"/>
        <v>0</v>
      </c>
      <c r="Y86" s="83">
        <f t="shared" si="63"/>
        <v>0</v>
      </c>
      <c r="Z86" s="83">
        <f t="shared" si="63"/>
        <v>0</v>
      </c>
      <c r="AA86" s="171">
        <f t="shared" si="57"/>
        <v>0</v>
      </c>
      <c r="AB86" s="83">
        <f t="shared" si="64"/>
        <v>0</v>
      </c>
      <c r="AC86" s="83">
        <f t="shared" si="64"/>
        <v>0</v>
      </c>
      <c r="AD86" s="171">
        <f t="shared" si="58"/>
        <v>0</v>
      </c>
      <c r="AE86" s="171">
        <f>IF(AD86=1,SUM(AD$10:AD86),0)</f>
        <v>0</v>
      </c>
      <c r="AF86" s="82" t="str">
        <f t="shared" si="59"/>
        <v/>
      </c>
      <c r="AG86" s="171">
        <f t="shared" si="60"/>
        <v>0</v>
      </c>
    </row>
    <row r="87" spans="1:33" ht="12" customHeight="1" x14ac:dyDescent="0.25">
      <c r="A87" s="497"/>
      <c r="B87" s="15">
        <v>78</v>
      </c>
      <c r="C87" s="468">
        <f t="shared" si="65"/>
        <v>0</v>
      </c>
      <c r="D87" s="469"/>
      <c r="E87" s="470"/>
      <c r="F87" s="67">
        <f t="shared" si="66"/>
        <v>0</v>
      </c>
      <c r="G87" s="67">
        <f t="shared" si="67"/>
        <v>0</v>
      </c>
      <c r="H87" s="67">
        <f t="shared" si="68"/>
        <v>0</v>
      </c>
      <c r="I87" s="67">
        <f t="shared" si="69"/>
        <v>0</v>
      </c>
      <c r="J87" s="67">
        <f t="shared" si="70"/>
        <v>0</v>
      </c>
      <c r="K87" s="16">
        <f t="shared" si="71"/>
        <v>0</v>
      </c>
      <c r="L87" s="67">
        <f t="shared" si="72"/>
        <v>0</v>
      </c>
      <c r="M87" s="17">
        <f>IF(L87&gt;0,VLOOKUP(I87,Labour!$AR$1:$AT$15,3,FALSE),0)</f>
        <v>0</v>
      </c>
      <c r="N87" s="70">
        <f t="shared" si="73"/>
        <v>0</v>
      </c>
      <c r="R87" s="83">
        <f t="shared" si="61"/>
        <v>0</v>
      </c>
      <c r="S87" s="83">
        <f t="shared" si="61"/>
        <v>0</v>
      </c>
      <c r="T87" s="83">
        <f t="shared" si="61"/>
        <v>0</v>
      </c>
      <c r="U87" s="83">
        <f t="shared" si="61"/>
        <v>0</v>
      </c>
      <c r="V87" s="83">
        <f t="shared" si="62"/>
        <v>0</v>
      </c>
      <c r="W87" s="83">
        <f t="shared" si="62"/>
        <v>0</v>
      </c>
      <c r="X87" s="83">
        <f t="shared" si="63"/>
        <v>0</v>
      </c>
      <c r="Y87" s="83">
        <f t="shared" si="63"/>
        <v>0</v>
      </c>
      <c r="Z87" s="83">
        <f t="shared" si="63"/>
        <v>0</v>
      </c>
      <c r="AA87" s="171">
        <f t="shared" si="57"/>
        <v>0</v>
      </c>
      <c r="AB87" s="83">
        <f t="shared" si="64"/>
        <v>0</v>
      </c>
      <c r="AC87" s="83">
        <f t="shared" si="64"/>
        <v>0</v>
      </c>
      <c r="AD87" s="171">
        <f t="shared" si="58"/>
        <v>0</v>
      </c>
      <c r="AE87" s="171">
        <f>IF(AD87=1,SUM(AD$10:AD87),0)</f>
        <v>0</v>
      </c>
      <c r="AF87" s="82" t="str">
        <f t="shared" si="59"/>
        <v/>
      </c>
      <c r="AG87" s="171">
        <f t="shared" si="60"/>
        <v>0</v>
      </c>
    </row>
    <row r="88" spans="1:33" ht="12" customHeight="1" x14ac:dyDescent="0.25">
      <c r="A88" s="497"/>
      <c r="B88" s="15">
        <v>79</v>
      </c>
      <c r="C88" s="468">
        <f t="shared" si="65"/>
        <v>0</v>
      </c>
      <c r="D88" s="469"/>
      <c r="E88" s="470"/>
      <c r="F88" s="67">
        <f t="shared" si="66"/>
        <v>0</v>
      </c>
      <c r="G88" s="67">
        <f t="shared" si="67"/>
        <v>0</v>
      </c>
      <c r="H88" s="67">
        <f t="shared" si="68"/>
        <v>0</v>
      </c>
      <c r="I88" s="67">
        <f t="shared" si="69"/>
        <v>0</v>
      </c>
      <c r="J88" s="67">
        <f t="shared" si="70"/>
        <v>0</v>
      </c>
      <c r="K88" s="16">
        <f t="shared" si="71"/>
        <v>0</v>
      </c>
      <c r="L88" s="67">
        <f t="shared" si="72"/>
        <v>0</v>
      </c>
      <c r="M88" s="17">
        <f>IF(L88&gt;0,VLOOKUP(I88,Labour!$AR$1:$AT$15,3,FALSE),0)</f>
        <v>0</v>
      </c>
      <c r="N88" s="70">
        <f t="shared" si="73"/>
        <v>0</v>
      </c>
      <c r="R88" s="83">
        <f t="shared" si="61"/>
        <v>0</v>
      </c>
      <c r="S88" s="83">
        <f t="shared" si="61"/>
        <v>0</v>
      </c>
      <c r="T88" s="83">
        <f t="shared" si="61"/>
        <v>0</v>
      </c>
      <c r="U88" s="83">
        <f t="shared" si="61"/>
        <v>0</v>
      </c>
      <c r="V88" s="83">
        <f t="shared" si="62"/>
        <v>0</v>
      </c>
      <c r="W88" s="83">
        <f t="shared" si="62"/>
        <v>0</v>
      </c>
      <c r="X88" s="83">
        <f t="shared" si="63"/>
        <v>0</v>
      </c>
      <c r="Y88" s="83">
        <f t="shared" si="63"/>
        <v>0</v>
      </c>
      <c r="Z88" s="83">
        <f t="shared" si="63"/>
        <v>0</v>
      </c>
      <c r="AA88" s="171">
        <f t="shared" si="57"/>
        <v>0</v>
      </c>
      <c r="AB88" s="83">
        <f t="shared" si="64"/>
        <v>0</v>
      </c>
      <c r="AC88" s="83">
        <f t="shared" si="64"/>
        <v>0</v>
      </c>
      <c r="AD88" s="171">
        <f t="shared" si="58"/>
        <v>0</v>
      </c>
      <c r="AE88" s="171">
        <f>IF(AD88=1,SUM(AD$10:AD88),0)</f>
        <v>0</v>
      </c>
      <c r="AF88" s="82" t="str">
        <f t="shared" si="59"/>
        <v/>
      </c>
      <c r="AG88" s="171">
        <f t="shared" si="60"/>
        <v>0</v>
      </c>
    </row>
    <row r="89" spans="1:33" ht="12" customHeight="1" x14ac:dyDescent="0.25">
      <c r="A89" s="497"/>
      <c r="B89" s="15">
        <v>80</v>
      </c>
      <c r="C89" s="468">
        <f t="shared" si="65"/>
        <v>0</v>
      </c>
      <c r="D89" s="469"/>
      <c r="E89" s="470"/>
      <c r="F89" s="67">
        <f t="shared" si="66"/>
        <v>0</v>
      </c>
      <c r="G89" s="67">
        <f t="shared" si="67"/>
        <v>0</v>
      </c>
      <c r="H89" s="67">
        <f t="shared" si="68"/>
        <v>0</v>
      </c>
      <c r="I89" s="67">
        <f t="shared" si="69"/>
        <v>0</v>
      </c>
      <c r="J89" s="67">
        <f t="shared" si="70"/>
        <v>0</v>
      </c>
      <c r="K89" s="16">
        <f t="shared" si="71"/>
        <v>0</v>
      </c>
      <c r="L89" s="67">
        <f t="shared" si="72"/>
        <v>0</v>
      </c>
      <c r="M89" s="17">
        <f>IF(L89&gt;0,VLOOKUP(I89,Labour!$AR$1:$AT$15,3,FALSE),0)</f>
        <v>0</v>
      </c>
      <c r="N89" s="70">
        <f t="shared" si="73"/>
        <v>0</v>
      </c>
      <c r="R89" s="83">
        <f t="shared" si="61"/>
        <v>0</v>
      </c>
      <c r="S89" s="83">
        <f t="shared" si="61"/>
        <v>0</v>
      </c>
      <c r="T89" s="83">
        <f t="shared" si="61"/>
        <v>0</v>
      </c>
      <c r="U89" s="83">
        <f t="shared" si="61"/>
        <v>0</v>
      </c>
      <c r="V89" s="83">
        <f t="shared" si="62"/>
        <v>0</v>
      </c>
      <c r="W89" s="83">
        <f t="shared" si="62"/>
        <v>0</v>
      </c>
      <c r="X89" s="83">
        <f t="shared" si="63"/>
        <v>0</v>
      </c>
      <c r="Y89" s="83">
        <f t="shared" si="63"/>
        <v>0</v>
      </c>
      <c r="Z89" s="83">
        <f t="shared" si="63"/>
        <v>0</v>
      </c>
      <c r="AA89" s="171">
        <f t="shared" si="57"/>
        <v>0</v>
      </c>
      <c r="AB89" s="83">
        <f t="shared" si="64"/>
        <v>0</v>
      </c>
      <c r="AC89" s="83">
        <f t="shared" si="64"/>
        <v>0</v>
      </c>
      <c r="AD89" s="171">
        <f t="shared" si="58"/>
        <v>0</v>
      </c>
      <c r="AE89" s="171">
        <f>IF(AD89=1,SUM(AD$10:AD89),0)</f>
        <v>0</v>
      </c>
      <c r="AF89" s="82" t="str">
        <f t="shared" si="59"/>
        <v/>
      </c>
      <c r="AG89" s="171">
        <f t="shared" si="60"/>
        <v>0</v>
      </c>
    </row>
    <row r="90" spans="1:33" ht="12" customHeight="1" x14ac:dyDescent="0.25">
      <c r="A90" s="497"/>
      <c r="B90" s="15">
        <v>81</v>
      </c>
      <c r="C90" s="468">
        <f t="shared" si="65"/>
        <v>0</v>
      </c>
      <c r="D90" s="469"/>
      <c r="E90" s="470"/>
      <c r="F90" s="67">
        <f t="shared" si="66"/>
        <v>0</v>
      </c>
      <c r="G90" s="67">
        <f t="shared" si="67"/>
        <v>0</v>
      </c>
      <c r="H90" s="67">
        <f t="shared" si="68"/>
        <v>0</v>
      </c>
      <c r="I90" s="67">
        <f t="shared" si="69"/>
        <v>0</v>
      </c>
      <c r="J90" s="67">
        <f t="shared" si="70"/>
        <v>0</v>
      </c>
      <c r="K90" s="16">
        <f t="shared" si="71"/>
        <v>0</v>
      </c>
      <c r="L90" s="67">
        <f t="shared" si="72"/>
        <v>0</v>
      </c>
      <c r="M90" s="17">
        <f>IF(L90&gt;0,VLOOKUP(I90,Labour!$AR$1:$AT$15,3,FALSE),0)</f>
        <v>0</v>
      </c>
      <c r="N90" s="70">
        <f t="shared" si="73"/>
        <v>0</v>
      </c>
      <c r="R90" s="83">
        <f t="shared" si="61"/>
        <v>0</v>
      </c>
      <c r="S90" s="83">
        <f t="shared" si="61"/>
        <v>0</v>
      </c>
      <c r="T90" s="83">
        <f t="shared" si="61"/>
        <v>0</v>
      </c>
      <c r="U90" s="83">
        <f t="shared" si="61"/>
        <v>0</v>
      </c>
      <c r="V90" s="83">
        <f t="shared" si="62"/>
        <v>0</v>
      </c>
      <c r="W90" s="83">
        <f t="shared" si="62"/>
        <v>0</v>
      </c>
      <c r="X90" s="83">
        <f t="shared" si="63"/>
        <v>0</v>
      </c>
      <c r="Y90" s="83">
        <f t="shared" si="63"/>
        <v>0</v>
      </c>
      <c r="Z90" s="83">
        <f t="shared" si="63"/>
        <v>0</v>
      </c>
      <c r="AA90" s="171">
        <f t="shared" si="57"/>
        <v>0</v>
      </c>
      <c r="AB90" s="83">
        <f t="shared" si="64"/>
        <v>0</v>
      </c>
      <c r="AC90" s="83">
        <f t="shared" si="64"/>
        <v>0</v>
      </c>
      <c r="AD90" s="171">
        <f t="shared" si="58"/>
        <v>0</v>
      </c>
      <c r="AE90" s="171">
        <f>IF(AD90=1,SUM(AD$10:AD90),0)</f>
        <v>0</v>
      </c>
      <c r="AF90" s="82" t="str">
        <f t="shared" si="59"/>
        <v/>
      </c>
      <c r="AG90" s="171">
        <f t="shared" si="60"/>
        <v>0</v>
      </c>
    </row>
    <row r="91" spans="1:33" ht="12" customHeight="1" x14ac:dyDescent="0.25">
      <c r="A91" s="497"/>
      <c r="B91" s="15">
        <v>82</v>
      </c>
      <c r="C91" s="468">
        <f t="shared" si="65"/>
        <v>0</v>
      </c>
      <c r="D91" s="469"/>
      <c r="E91" s="470"/>
      <c r="F91" s="67">
        <f t="shared" si="66"/>
        <v>0</v>
      </c>
      <c r="G91" s="67">
        <f t="shared" si="67"/>
        <v>0</v>
      </c>
      <c r="H91" s="67">
        <f t="shared" si="68"/>
        <v>0</v>
      </c>
      <c r="I91" s="67">
        <f t="shared" si="69"/>
        <v>0</v>
      </c>
      <c r="J91" s="67">
        <f t="shared" si="70"/>
        <v>0</v>
      </c>
      <c r="K91" s="16">
        <f t="shared" si="71"/>
        <v>0</v>
      </c>
      <c r="L91" s="67">
        <f t="shared" si="72"/>
        <v>0</v>
      </c>
      <c r="M91" s="17">
        <f>IF(L91&gt;0,VLOOKUP(I91,Labour!$AR$1:$AT$15,3,FALSE),0)</f>
        <v>0</v>
      </c>
      <c r="N91" s="70">
        <f t="shared" si="73"/>
        <v>0</v>
      </c>
      <c r="R91" s="83">
        <f t="shared" si="61"/>
        <v>0</v>
      </c>
      <c r="S91" s="83">
        <f t="shared" si="61"/>
        <v>0</v>
      </c>
      <c r="T91" s="83">
        <f t="shared" si="61"/>
        <v>0</v>
      </c>
      <c r="U91" s="83">
        <f t="shared" si="61"/>
        <v>0</v>
      </c>
      <c r="V91" s="83">
        <f t="shared" si="62"/>
        <v>0</v>
      </c>
      <c r="W91" s="83">
        <f t="shared" si="62"/>
        <v>0</v>
      </c>
      <c r="X91" s="83">
        <f t="shared" si="63"/>
        <v>0</v>
      </c>
      <c r="Y91" s="83">
        <f t="shared" si="63"/>
        <v>0</v>
      </c>
      <c r="Z91" s="83">
        <f t="shared" si="63"/>
        <v>0</v>
      </c>
      <c r="AA91" s="171">
        <f t="shared" si="57"/>
        <v>0</v>
      </c>
      <c r="AB91" s="83">
        <f t="shared" si="64"/>
        <v>0</v>
      </c>
      <c r="AC91" s="83">
        <f t="shared" si="64"/>
        <v>0</v>
      </c>
      <c r="AD91" s="171">
        <f t="shared" si="58"/>
        <v>0</v>
      </c>
      <c r="AE91" s="171">
        <f>IF(AD91=1,SUM(AD$10:AD91),0)</f>
        <v>0</v>
      </c>
      <c r="AF91" s="82" t="str">
        <f t="shared" si="59"/>
        <v/>
      </c>
      <c r="AG91" s="171">
        <f t="shared" si="60"/>
        <v>0</v>
      </c>
    </row>
    <row r="92" spans="1:33" ht="12" customHeight="1" x14ac:dyDescent="0.25">
      <c r="A92" s="497"/>
      <c r="B92" s="15">
        <v>83</v>
      </c>
      <c r="C92" s="468">
        <f t="shared" si="65"/>
        <v>0</v>
      </c>
      <c r="D92" s="469"/>
      <c r="E92" s="470"/>
      <c r="F92" s="67">
        <f t="shared" si="66"/>
        <v>0</v>
      </c>
      <c r="G92" s="67">
        <f t="shared" si="67"/>
        <v>0</v>
      </c>
      <c r="H92" s="67">
        <f t="shared" si="68"/>
        <v>0</v>
      </c>
      <c r="I92" s="67">
        <f t="shared" si="69"/>
        <v>0</v>
      </c>
      <c r="J92" s="67">
        <f t="shared" si="70"/>
        <v>0</v>
      </c>
      <c r="K92" s="16">
        <f t="shared" si="71"/>
        <v>0</v>
      </c>
      <c r="L92" s="67">
        <f t="shared" si="72"/>
        <v>0</v>
      </c>
      <c r="M92" s="17">
        <f>IF(L92&gt;0,VLOOKUP(I92,Labour!$AR$1:$AT$15,3,FALSE),0)</f>
        <v>0</v>
      </c>
      <c r="N92" s="70">
        <f t="shared" si="73"/>
        <v>0</v>
      </c>
      <c r="R92" s="83">
        <f t="shared" si="61"/>
        <v>0</v>
      </c>
      <c r="S92" s="83">
        <f t="shared" si="61"/>
        <v>0</v>
      </c>
      <c r="T92" s="83">
        <f t="shared" si="61"/>
        <v>0</v>
      </c>
      <c r="U92" s="83">
        <f t="shared" si="61"/>
        <v>0</v>
      </c>
      <c r="V92" s="83">
        <f t="shared" si="62"/>
        <v>0</v>
      </c>
      <c r="W92" s="83">
        <f t="shared" si="62"/>
        <v>0</v>
      </c>
      <c r="X92" s="83">
        <f t="shared" si="63"/>
        <v>0</v>
      </c>
      <c r="Y92" s="83">
        <f t="shared" si="63"/>
        <v>0</v>
      </c>
      <c r="Z92" s="83">
        <f t="shared" si="63"/>
        <v>0</v>
      </c>
      <c r="AA92" s="171">
        <f t="shared" si="57"/>
        <v>0</v>
      </c>
      <c r="AB92" s="83">
        <f t="shared" si="64"/>
        <v>0</v>
      </c>
      <c r="AC92" s="83">
        <f t="shared" si="64"/>
        <v>0</v>
      </c>
      <c r="AD92" s="171">
        <f t="shared" si="58"/>
        <v>0</v>
      </c>
      <c r="AE92" s="171">
        <f>IF(AD92=1,SUM(AD$10:AD92),0)</f>
        <v>0</v>
      </c>
      <c r="AF92" s="82" t="str">
        <f t="shared" si="59"/>
        <v/>
      </c>
      <c r="AG92" s="171">
        <f t="shared" si="60"/>
        <v>0</v>
      </c>
    </row>
    <row r="93" spans="1:33" ht="12" customHeight="1" x14ac:dyDescent="0.25">
      <c r="A93" s="497"/>
      <c r="B93" s="15">
        <v>84</v>
      </c>
      <c r="C93" s="468">
        <f t="shared" ref="C93:C107" si="74">R93</f>
        <v>0</v>
      </c>
      <c r="D93" s="469"/>
      <c r="E93" s="470"/>
      <c r="F93" s="67">
        <f t="shared" ref="F93:F107" si="75">S93</f>
        <v>0</v>
      </c>
      <c r="G93" s="67">
        <f t="shared" ref="G93:G107" si="76">T93</f>
        <v>0</v>
      </c>
      <c r="H93" s="67">
        <f t="shared" ref="H93:H107" si="77">U93</f>
        <v>0</v>
      </c>
      <c r="I93" s="67">
        <f t="shared" ref="I93:I107" si="78">X93</f>
        <v>0</v>
      </c>
      <c r="J93" s="67">
        <f t="shared" ref="J93:J107" si="79">AA93</f>
        <v>0</v>
      </c>
      <c r="K93" s="16">
        <f t="shared" ref="K93:K107" si="80">AB93</f>
        <v>0</v>
      </c>
      <c r="L93" s="67">
        <f t="shared" ref="L93:L107" si="81">AC93</f>
        <v>0</v>
      </c>
      <c r="M93" s="17">
        <f>IF(L93&gt;0,VLOOKUP(I93,Labour!$AR$1:$AT$15,3,FALSE),0)</f>
        <v>0</v>
      </c>
      <c r="N93" s="70">
        <f t="shared" ref="N93:N107" si="82">J93*K93+L93*M93</f>
        <v>0</v>
      </c>
      <c r="R93" s="83">
        <f t="shared" si="61"/>
        <v>0</v>
      </c>
      <c r="S93" s="83">
        <f t="shared" si="61"/>
        <v>0</v>
      </c>
      <c r="T93" s="83">
        <f t="shared" si="61"/>
        <v>0</v>
      </c>
      <c r="U93" s="83">
        <f t="shared" si="61"/>
        <v>0</v>
      </c>
      <c r="V93" s="83">
        <f t="shared" si="62"/>
        <v>0</v>
      </c>
      <c r="W93" s="83">
        <f t="shared" si="62"/>
        <v>0</v>
      </c>
      <c r="X93" s="83">
        <f t="shared" si="63"/>
        <v>0</v>
      </c>
      <c r="Y93" s="83">
        <f t="shared" si="63"/>
        <v>0</v>
      </c>
      <c r="Z93" s="83">
        <f t="shared" si="63"/>
        <v>0</v>
      </c>
      <c r="AA93" s="171">
        <f t="shared" si="57"/>
        <v>0</v>
      </c>
      <c r="AB93" s="83">
        <f t="shared" si="64"/>
        <v>0</v>
      </c>
      <c r="AC93" s="83">
        <f t="shared" si="64"/>
        <v>0</v>
      </c>
      <c r="AD93" s="171">
        <f t="shared" si="58"/>
        <v>0</v>
      </c>
      <c r="AE93" s="171">
        <f>IF(AD93=1,SUM(AD$10:AD93),0)</f>
        <v>0</v>
      </c>
      <c r="AF93" s="82" t="str">
        <f t="shared" si="59"/>
        <v/>
      </c>
      <c r="AG93" s="171">
        <f t="shared" si="60"/>
        <v>0</v>
      </c>
    </row>
    <row r="94" spans="1:33" ht="12" customHeight="1" x14ac:dyDescent="0.25">
      <c r="A94" s="497"/>
      <c r="B94" s="15">
        <v>85</v>
      </c>
      <c r="C94" s="468">
        <f t="shared" si="74"/>
        <v>0</v>
      </c>
      <c r="D94" s="469"/>
      <c r="E94" s="470"/>
      <c r="F94" s="67">
        <f t="shared" si="75"/>
        <v>0</v>
      </c>
      <c r="G94" s="67">
        <f t="shared" si="76"/>
        <v>0</v>
      </c>
      <c r="H94" s="67">
        <f t="shared" si="77"/>
        <v>0</v>
      </c>
      <c r="I94" s="67">
        <f t="shared" si="78"/>
        <v>0</v>
      </c>
      <c r="J94" s="67">
        <f t="shared" si="79"/>
        <v>0</v>
      </c>
      <c r="K94" s="16">
        <f t="shared" si="80"/>
        <v>0</v>
      </c>
      <c r="L94" s="67">
        <f t="shared" si="81"/>
        <v>0</v>
      </c>
      <c r="M94" s="17">
        <f>IF(L94&gt;0,VLOOKUP(I94,Labour!$AR$1:$AT$15,3,FALSE),0)</f>
        <v>0</v>
      </c>
      <c r="N94" s="70">
        <f t="shared" si="82"/>
        <v>0</v>
      </c>
      <c r="R94" s="83">
        <f t="shared" si="61"/>
        <v>0</v>
      </c>
      <c r="S94" s="83">
        <f t="shared" si="61"/>
        <v>0</v>
      </c>
      <c r="T94" s="83">
        <f t="shared" si="61"/>
        <v>0</v>
      </c>
      <c r="U94" s="83">
        <f t="shared" si="61"/>
        <v>0</v>
      </c>
      <c r="V94" s="83">
        <f t="shared" si="62"/>
        <v>0</v>
      </c>
      <c r="W94" s="83">
        <f t="shared" si="62"/>
        <v>0</v>
      </c>
      <c r="X94" s="83">
        <f t="shared" si="63"/>
        <v>0</v>
      </c>
      <c r="Y94" s="83">
        <f t="shared" si="63"/>
        <v>0</v>
      </c>
      <c r="Z94" s="83">
        <f t="shared" si="63"/>
        <v>0</v>
      </c>
      <c r="AA94" s="171">
        <f t="shared" si="57"/>
        <v>0</v>
      </c>
      <c r="AB94" s="83">
        <f t="shared" si="64"/>
        <v>0</v>
      </c>
      <c r="AC94" s="83">
        <f t="shared" si="64"/>
        <v>0</v>
      </c>
      <c r="AD94" s="171">
        <f t="shared" si="58"/>
        <v>0</v>
      </c>
      <c r="AE94" s="171">
        <f>IF(AD94=1,SUM(AD$10:AD94),0)</f>
        <v>0</v>
      </c>
      <c r="AF94" s="82" t="str">
        <f t="shared" si="59"/>
        <v/>
      </c>
      <c r="AG94" s="171">
        <f t="shared" si="60"/>
        <v>0</v>
      </c>
    </row>
    <row r="95" spans="1:33" ht="12" customHeight="1" x14ac:dyDescent="0.25">
      <c r="A95" s="497"/>
      <c r="B95" s="15">
        <v>86</v>
      </c>
      <c r="C95" s="468">
        <f t="shared" si="74"/>
        <v>0</v>
      </c>
      <c r="D95" s="469"/>
      <c r="E95" s="470"/>
      <c r="F95" s="67">
        <f t="shared" si="75"/>
        <v>0</v>
      </c>
      <c r="G95" s="67">
        <f t="shared" si="76"/>
        <v>0</v>
      </c>
      <c r="H95" s="67">
        <f t="shared" si="77"/>
        <v>0</v>
      </c>
      <c r="I95" s="67">
        <f t="shared" si="78"/>
        <v>0</v>
      </c>
      <c r="J95" s="67">
        <f t="shared" si="79"/>
        <v>0</v>
      </c>
      <c r="K95" s="16">
        <f t="shared" si="80"/>
        <v>0</v>
      </c>
      <c r="L95" s="67">
        <f t="shared" si="81"/>
        <v>0</v>
      </c>
      <c r="M95" s="17">
        <f>IF(L95&gt;0,VLOOKUP(I95,Labour!$AR$1:$AT$15,3,FALSE),0)</f>
        <v>0</v>
      </c>
      <c r="N95" s="70">
        <f t="shared" si="82"/>
        <v>0</v>
      </c>
      <c r="R95" s="83">
        <f t="shared" si="61"/>
        <v>0</v>
      </c>
      <c r="S95" s="83">
        <f t="shared" si="61"/>
        <v>0</v>
      </c>
      <c r="T95" s="83">
        <f t="shared" si="61"/>
        <v>0</v>
      </c>
      <c r="U95" s="83">
        <f t="shared" si="61"/>
        <v>0</v>
      </c>
      <c r="V95" s="83">
        <f t="shared" si="62"/>
        <v>0</v>
      </c>
      <c r="W95" s="83">
        <f t="shared" si="62"/>
        <v>0</v>
      </c>
      <c r="X95" s="83">
        <f t="shared" si="63"/>
        <v>0</v>
      </c>
      <c r="Y95" s="83">
        <f t="shared" si="63"/>
        <v>0</v>
      </c>
      <c r="Z95" s="83">
        <f t="shared" si="63"/>
        <v>0</v>
      </c>
      <c r="AA95" s="171">
        <f t="shared" si="57"/>
        <v>0</v>
      </c>
      <c r="AB95" s="83">
        <f t="shared" si="64"/>
        <v>0</v>
      </c>
      <c r="AC95" s="83">
        <f t="shared" si="64"/>
        <v>0</v>
      </c>
      <c r="AD95" s="171">
        <f t="shared" si="58"/>
        <v>0</v>
      </c>
      <c r="AE95" s="171">
        <f>IF(AD95=1,SUM(AD$10:AD95),0)</f>
        <v>0</v>
      </c>
      <c r="AF95" s="82" t="str">
        <f t="shared" si="59"/>
        <v/>
      </c>
      <c r="AG95" s="171">
        <f t="shared" si="60"/>
        <v>0</v>
      </c>
    </row>
    <row r="96" spans="1:33" ht="12" customHeight="1" x14ac:dyDescent="0.25">
      <c r="A96" s="497"/>
      <c r="B96" s="15">
        <v>87</v>
      </c>
      <c r="C96" s="468">
        <f t="shared" si="74"/>
        <v>0</v>
      </c>
      <c r="D96" s="469"/>
      <c r="E96" s="470"/>
      <c r="F96" s="67">
        <f t="shared" si="75"/>
        <v>0</v>
      </c>
      <c r="G96" s="67">
        <f t="shared" si="76"/>
        <v>0</v>
      </c>
      <c r="H96" s="67">
        <f t="shared" si="77"/>
        <v>0</v>
      </c>
      <c r="I96" s="67">
        <f t="shared" si="78"/>
        <v>0</v>
      </c>
      <c r="J96" s="67">
        <f t="shared" si="79"/>
        <v>0</v>
      </c>
      <c r="K96" s="16">
        <f t="shared" si="80"/>
        <v>0</v>
      </c>
      <c r="L96" s="67">
        <f t="shared" si="81"/>
        <v>0</v>
      </c>
      <c r="M96" s="17">
        <f>IF(L96&gt;0,VLOOKUP(I96,Labour!$AR$1:$AT$15,3,FALSE),0)</f>
        <v>0</v>
      </c>
      <c r="N96" s="70">
        <f t="shared" si="82"/>
        <v>0</v>
      </c>
      <c r="R96" s="83">
        <f t="shared" si="61"/>
        <v>0</v>
      </c>
      <c r="S96" s="83">
        <f t="shared" si="61"/>
        <v>0</v>
      </c>
      <c r="T96" s="83">
        <f t="shared" si="61"/>
        <v>0</v>
      </c>
      <c r="U96" s="83">
        <f t="shared" si="61"/>
        <v>0</v>
      </c>
      <c r="V96" s="83">
        <f t="shared" si="62"/>
        <v>0</v>
      </c>
      <c r="W96" s="83">
        <f t="shared" si="62"/>
        <v>0</v>
      </c>
      <c r="X96" s="83">
        <f t="shared" si="63"/>
        <v>0</v>
      </c>
      <c r="Y96" s="83">
        <f t="shared" si="63"/>
        <v>0</v>
      </c>
      <c r="Z96" s="83">
        <f t="shared" si="63"/>
        <v>0</v>
      </c>
      <c r="AA96" s="171">
        <f t="shared" si="57"/>
        <v>0</v>
      </c>
      <c r="AB96" s="83">
        <f t="shared" si="64"/>
        <v>0</v>
      </c>
      <c r="AC96" s="83">
        <f t="shared" si="64"/>
        <v>0</v>
      </c>
      <c r="AD96" s="171">
        <f t="shared" si="58"/>
        <v>0</v>
      </c>
      <c r="AE96" s="171">
        <f>IF(AD96=1,SUM(AD$10:AD96),0)</f>
        <v>0</v>
      </c>
      <c r="AF96" s="82" t="str">
        <f t="shared" si="59"/>
        <v/>
      </c>
      <c r="AG96" s="171">
        <f t="shared" si="60"/>
        <v>0</v>
      </c>
    </row>
    <row r="97" spans="1:33" ht="12" customHeight="1" x14ac:dyDescent="0.25">
      <c r="A97" s="497"/>
      <c r="B97" s="15">
        <v>88</v>
      </c>
      <c r="C97" s="468">
        <f t="shared" si="74"/>
        <v>0</v>
      </c>
      <c r="D97" s="469"/>
      <c r="E97" s="470"/>
      <c r="F97" s="67">
        <f t="shared" si="75"/>
        <v>0</v>
      </c>
      <c r="G97" s="67">
        <f t="shared" si="76"/>
        <v>0</v>
      </c>
      <c r="H97" s="67">
        <f t="shared" si="77"/>
        <v>0</v>
      </c>
      <c r="I97" s="67">
        <f t="shared" si="78"/>
        <v>0</v>
      </c>
      <c r="J97" s="67">
        <f t="shared" si="79"/>
        <v>0</v>
      </c>
      <c r="K97" s="16">
        <f t="shared" si="80"/>
        <v>0</v>
      </c>
      <c r="L97" s="67">
        <f t="shared" si="81"/>
        <v>0</v>
      </c>
      <c r="M97" s="17">
        <f>IF(L97&gt;0,VLOOKUP(I97,Labour!$AR$1:$AT$15,3,FALSE),0)</f>
        <v>0</v>
      </c>
      <c r="N97" s="70">
        <f t="shared" si="82"/>
        <v>0</v>
      </c>
      <c r="R97" s="83">
        <f t="shared" si="61"/>
        <v>0</v>
      </c>
      <c r="S97" s="83">
        <f t="shared" si="61"/>
        <v>0</v>
      </c>
      <c r="T97" s="83">
        <f t="shared" si="61"/>
        <v>0</v>
      </c>
      <c r="U97" s="83">
        <f t="shared" si="61"/>
        <v>0</v>
      </c>
      <c r="V97" s="83">
        <f t="shared" si="62"/>
        <v>0</v>
      </c>
      <c r="W97" s="83">
        <f t="shared" si="62"/>
        <v>0</v>
      </c>
      <c r="X97" s="83">
        <f t="shared" si="63"/>
        <v>0</v>
      </c>
      <c r="Y97" s="83">
        <f t="shared" si="63"/>
        <v>0</v>
      </c>
      <c r="Z97" s="83">
        <f t="shared" si="63"/>
        <v>0</v>
      </c>
      <c r="AA97" s="171">
        <f t="shared" si="57"/>
        <v>0</v>
      </c>
      <c r="AB97" s="83">
        <f t="shared" si="64"/>
        <v>0</v>
      </c>
      <c r="AC97" s="83">
        <f t="shared" si="64"/>
        <v>0</v>
      </c>
      <c r="AD97" s="171">
        <f t="shared" si="58"/>
        <v>0</v>
      </c>
      <c r="AE97" s="171">
        <f>IF(AD97=1,SUM(AD$10:AD97),0)</f>
        <v>0</v>
      </c>
      <c r="AF97" s="82" t="str">
        <f t="shared" si="59"/>
        <v/>
      </c>
      <c r="AG97" s="171">
        <f t="shared" si="60"/>
        <v>0</v>
      </c>
    </row>
    <row r="98" spans="1:33" ht="12" customHeight="1" x14ac:dyDescent="0.25">
      <c r="A98" s="497"/>
      <c r="B98" s="15">
        <v>89</v>
      </c>
      <c r="C98" s="468">
        <f t="shared" si="74"/>
        <v>0</v>
      </c>
      <c r="D98" s="469"/>
      <c r="E98" s="470"/>
      <c r="F98" s="67">
        <f t="shared" si="75"/>
        <v>0</v>
      </c>
      <c r="G98" s="67">
        <f t="shared" si="76"/>
        <v>0</v>
      </c>
      <c r="H98" s="67">
        <f t="shared" si="77"/>
        <v>0</v>
      </c>
      <c r="I98" s="67">
        <f t="shared" si="78"/>
        <v>0</v>
      </c>
      <c r="J98" s="67">
        <f t="shared" si="79"/>
        <v>0</v>
      </c>
      <c r="K98" s="16">
        <f t="shared" si="80"/>
        <v>0</v>
      </c>
      <c r="L98" s="67">
        <f t="shared" si="81"/>
        <v>0</v>
      </c>
      <c r="M98" s="17">
        <f>IF(L98&gt;0,VLOOKUP(I98,Labour!$AR$1:$AT$15,3,FALSE),0)</f>
        <v>0</v>
      </c>
      <c r="N98" s="70">
        <f t="shared" si="82"/>
        <v>0</v>
      </c>
      <c r="R98" s="83">
        <f t="shared" si="61"/>
        <v>0</v>
      </c>
      <c r="S98" s="83">
        <f t="shared" si="61"/>
        <v>0</v>
      </c>
      <c r="T98" s="83">
        <f t="shared" si="61"/>
        <v>0</v>
      </c>
      <c r="U98" s="83">
        <f t="shared" si="61"/>
        <v>0</v>
      </c>
      <c r="V98" s="83">
        <f t="shared" si="62"/>
        <v>0</v>
      </c>
      <c r="W98" s="83">
        <f t="shared" si="62"/>
        <v>0</v>
      </c>
      <c r="X98" s="83">
        <f t="shared" si="63"/>
        <v>0</v>
      </c>
      <c r="Y98" s="83">
        <f t="shared" si="63"/>
        <v>0</v>
      </c>
      <c r="Z98" s="83">
        <f t="shared" si="63"/>
        <v>0</v>
      </c>
      <c r="AA98" s="171">
        <f t="shared" si="57"/>
        <v>0</v>
      </c>
      <c r="AB98" s="83">
        <f t="shared" si="64"/>
        <v>0</v>
      </c>
      <c r="AC98" s="83">
        <f t="shared" si="64"/>
        <v>0</v>
      </c>
      <c r="AD98" s="171">
        <f t="shared" si="58"/>
        <v>0</v>
      </c>
      <c r="AE98" s="171">
        <f>IF(AD98=1,SUM(AD$10:AD98),0)</f>
        <v>0</v>
      </c>
      <c r="AF98" s="82" t="str">
        <f t="shared" si="59"/>
        <v/>
      </c>
      <c r="AG98" s="171">
        <f t="shared" si="60"/>
        <v>0</v>
      </c>
    </row>
    <row r="99" spans="1:33" ht="12" customHeight="1" x14ac:dyDescent="0.25">
      <c r="A99" s="497"/>
      <c r="B99" s="15">
        <v>90</v>
      </c>
      <c r="C99" s="468">
        <f t="shared" si="74"/>
        <v>0</v>
      </c>
      <c r="D99" s="469"/>
      <c r="E99" s="470"/>
      <c r="F99" s="67">
        <f t="shared" si="75"/>
        <v>0</v>
      </c>
      <c r="G99" s="67">
        <f t="shared" si="76"/>
        <v>0</v>
      </c>
      <c r="H99" s="67">
        <f t="shared" si="77"/>
        <v>0</v>
      </c>
      <c r="I99" s="67">
        <f t="shared" si="78"/>
        <v>0</v>
      </c>
      <c r="J99" s="67">
        <f t="shared" si="79"/>
        <v>0</v>
      </c>
      <c r="K99" s="16">
        <f t="shared" si="80"/>
        <v>0</v>
      </c>
      <c r="L99" s="67">
        <f t="shared" si="81"/>
        <v>0</v>
      </c>
      <c r="M99" s="17">
        <f>IF(L99&gt;0,VLOOKUP(I99,Labour!$AR$1:$AT$15,3,FALSE),0)</f>
        <v>0</v>
      </c>
      <c r="N99" s="70">
        <f t="shared" si="82"/>
        <v>0</v>
      </c>
      <c r="R99" s="83">
        <f t="shared" si="61"/>
        <v>0</v>
      </c>
      <c r="S99" s="83">
        <f t="shared" si="61"/>
        <v>0</v>
      </c>
      <c r="T99" s="83">
        <f t="shared" si="61"/>
        <v>0</v>
      </c>
      <c r="U99" s="83">
        <f t="shared" si="61"/>
        <v>0</v>
      </c>
      <c r="V99" s="83">
        <f t="shared" si="62"/>
        <v>0</v>
      </c>
      <c r="W99" s="83">
        <f t="shared" si="62"/>
        <v>0</v>
      </c>
      <c r="X99" s="83">
        <f t="shared" si="63"/>
        <v>0</v>
      </c>
      <c r="Y99" s="83">
        <f t="shared" si="63"/>
        <v>0</v>
      </c>
      <c r="Z99" s="83">
        <f t="shared" si="63"/>
        <v>0</v>
      </c>
      <c r="AA99" s="171">
        <f t="shared" si="57"/>
        <v>0</v>
      </c>
      <c r="AB99" s="83">
        <f t="shared" si="64"/>
        <v>0</v>
      </c>
      <c r="AC99" s="83">
        <f t="shared" si="64"/>
        <v>0</v>
      </c>
      <c r="AD99" s="171">
        <f t="shared" si="58"/>
        <v>0</v>
      </c>
      <c r="AE99" s="171">
        <f>IF(AD99=1,SUM(AD$10:AD99),0)</f>
        <v>0</v>
      </c>
      <c r="AF99" s="82" t="str">
        <f t="shared" si="59"/>
        <v/>
      </c>
      <c r="AG99" s="171">
        <f t="shared" si="60"/>
        <v>0</v>
      </c>
    </row>
    <row r="100" spans="1:33" ht="12" customHeight="1" x14ac:dyDescent="0.25">
      <c r="A100" s="497"/>
      <c r="B100" s="15">
        <v>91</v>
      </c>
      <c r="C100" s="468">
        <f t="shared" si="74"/>
        <v>0</v>
      </c>
      <c r="D100" s="469"/>
      <c r="E100" s="470"/>
      <c r="F100" s="67">
        <f t="shared" si="75"/>
        <v>0</v>
      </c>
      <c r="G100" s="67">
        <f t="shared" si="76"/>
        <v>0</v>
      </c>
      <c r="H100" s="67">
        <f t="shared" si="77"/>
        <v>0</v>
      </c>
      <c r="I100" s="67">
        <f t="shared" si="78"/>
        <v>0</v>
      </c>
      <c r="J100" s="67">
        <f t="shared" si="79"/>
        <v>0</v>
      </c>
      <c r="K100" s="16">
        <f t="shared" si="80"/>
        <v>0</v>
      </c>
      <c r="L100" s="67">
        <f t="shared" si="81"/>
        <v>0</v>
      </c>
      <c r="M100" s="17">
        <f>IF(L100&gt;0,VLOOKUP(I100,Labour!$AR$1:$AT$15,3,FALSE),0)</f>
        <v>0</v>
      </c>
      <c r="N100" s="70">
        <f t="shared" si="82"/>
        <v>0</v>
      </c>
      <c r="R100" s="83">
        <f t="shared" si="61"/>
        <v>0</v>
      </c>
      <c r="S100" s="83">
        <f t="shared" si="61"/>
        <v>0</v>
      </c>
      <c r="T100" s="83">
        <f t="shared" si="61"/>
        <v>0</v>
      </c>
      <c r="U100" s="83">
        <f t="shared" si="61"/>
        <v>0</v>
      </c>
      <c r="V100" s="83">
        <f t="shared" si="62"/>
        <v>0</v>
      </c>
      <c r="W100" s="83">
        <f t="shared" si="62"/>
        <v>0</v>
      </c>
      <c r="X100" s="83">
        <f t="shared" si="63"/>
        <v>0</v>
      </c>
      <c r="Y100" s="83">
        <f t="shared" si="63"/>
        <v>0</v>
      </c>
      <c r="Z100" s="83">
        <f t="shared" si="63"/>
        <v>0</v>
      </c>
      <c r="AA100" s="171">
        <f t="shared" si="57"/>
        <v>0</v>
      </c>
      <c r="AB100" s="83">
        <f t="shared" si="64"/>
        <v>0</v>
      </c>
      <c r="AC100" s="83">
        <f t="shared" si="64"/>
        <v>0</v>
      </c>
      <c r="AD100" s="171">
        <f t="shared" si="58"/>
        <v>0</v>
      </c>
      <c r="AE100" s="171">
        <f>IF(AD100=1,SUM(AD$10:AD100),0)</f>
        <v>0</v>
      </c>
      <c r="AF100" s="82" t="str">
        <f t="shared" si="59"/>
        <v/>
      </c>
      <c r="AG100" s="171">
        <f t="shared" si="60"/>
        <v>0</v>
      </c>
    </row>
    <row r="101" spans="1:33" ht="12" customHeight="1" x14ac:dyDescent="0.25">
      <c r="A101" s="497"/>
      <c r="B101" s="15">
        <v>92</v>
      </c>
      <c r="C101" s="468">
        <f t="shared" si="74"/>
        <v>0</v>
      </c>
      <c r="D101" s="469"/>
      <c r="E101" s="470"/>
      <c r="F101" s="67">
        <f t="shared" si="75"/>
        <v>0</v>
      </c>
      <c r="G101" s="67">
        <f t="shared" si="76"/>
        <v>0</v>
      </c>
      <c r="H101" s="67">
        <f t="shared" si="77"/>
        <v>0</v>
      </c>
      <c r="I101" s="67">
        <f t="shared" si="78"/>
        <v>0</v>
      </c>
      <c r="J101" s="67">
        <f t="shared" si="79"/>
        <v>0</v>
      </c>
      <c r="K101" s="16">
        <f t="shared" si="80"/>
        <v>0</v>
      </c>
      <c r="L101" s="67">
        <f t="shared" si="81"/>
        <v>0</v>
      </c>
      <c r="M101" s="17">
        <f>IF(L101&gt;0,VLOOKUP(I101,Labour!$AR$1:$AT$15,3,FALSE),0)</f>
        <v>0</v>
      </c>
      <c r="N101" s="70">
        <f t="shared" si="82"/>
        <v>0</v>
      </c>
      <c r="R101" s="83">
        <f t="shared" si="61"/>
        <v>0</v>
      </c>
      <c r="S101" s="83">
        <f t="shared" si="61"/>
        <v>0</v>
      </c>
      <c r="T101" s="83">
        <f t="shared" si="61"/>
        <v>0</v>
      </c>
      <c r="U101" s="83">
        <f t="shared" si="61"/>
        <v>0</v>
      </c>
      <c r="V101" s="83">
        <f t="shared" si="62"/>
        <v>0</v>
      </c>
      <c r="W101" s="83">
        <f t="shared" si="62"/>
        <v>0</v>
      </c>
      <c r="X101" s="83">
        <f t="shared" si="63"/>
        <v>0</v>
      </c>
      <c r="Y101" s="83">
        <f t="shared" si="63"/>
        <v>0</v>
      </c>
      <c r="Z101" s="83">
        <f t="shared" si="63"/>
        <v>0</v>
      </c>
      <c r="AA101" s="171">
        <f t="shared" si="57"/>
        <v>0</v>
      </c>
      <c r="AB101" s="83">
        <f t="shared" si="64"/>
        <v>0</v>
      </c>
      <c r="AC101" s="83">
        <f t="shared" si="64"/>
        <v>0</v>
      </c>
      <c r="AD101" s="171">
        <f t="shared" si="58"/>
        <v>0</v>
      </c>
      <c r="AE101" s="171">
        <f>IF(AD101=1,SUM(AD$10:AD101),0)</f>
        <v>0</v>
      </c>
      <c r="AF101" s="82" t="str">
        <f t="shared" si="59"/>
        <v/>
      </c>
      <c r="AG101" s="171">
        <f t="shared" si="60"/>
        <v>0</v>
      </c>
    </row>
    <row r="102" spans="1:33" ht="12" customHeight="1" x14ac:dyDescent="0.25">
      <c r="A102" s="497"/>
      <c r="B102" s="15">
        <v>93</v>
      </c>
      <c r="C102" s="468">
        <f t="shared" si="74"/>
        <v>0</v>
      </c>
      <c r="D102" s="469"/>
      <c r="E102" s="470"/>
      <c r="F102" s="67">
        <f t="shared" si="75"/>
        <v>0</v>
      </c>
      <c r="G102" s="67">
        <f t="shared" si="76"/>
        <v>0</v>
      </c>
      <c r="H102" s="67">
        <f t="shared" si="77"/>
        <v>0</v>
      </c>
      <c r="I102" s="67">
        <f t="shared" si="78"/>
        <v>0</v>
      </c>
      <c r="J102" s="67">
        <f t="shared" si="79"/>
        <v>0</v>
      </c>
      <c r="K102" s="16">
        <f t="shared" si="80"/>
        <v>0</v>
      </c>
      <c r="L102" s="67">
        <f t="shared" si="81"/>
        <v>0</v>
      </c>
      <c r="M102" s="17">
        <f>IF(L102&gt;0,VLOOKUP(I102,Labour!$AR$1:$AT$15,3,FALSE),0)</f>
        <v>0</v>
      </c>
      <c r="N102" s="70">
        <f t="shared" si="82"/>
        <v>0</v>
      </c>
      <c r="R102" s="83">
        <f t="shared" si="61"/>
        <v>0</v>
      </c>
      <c r="S102" s="83">
        <f t="shared" si="61"/>
        <v>0</v>
      </c>
      <c r="T102" s="83">
        <f t="shared" si="61"/>
        <v>0</v>
      </c>
      <c r="U102" s="83">
        <f t="shared" si="61"/>
        <v>0</v>
      </c>
      <c r="V102" s="83">
        <f t="shared" si="62"/>
        <v>0</v>
      </c>
      <c r="W102" s="83">
        <f t="shared" si="62"/>
        <v>0</v>
      </c>
      <c r="X102" s="83">
        <f t="shared" si="63"/>
        <v>0</v>
      </c>
      <c r="Y102" s="83">
        <f t="shared" si="63"/>
        <v>0</v>
      </c>
      <c r="Z102" s="83">
        <f t="shared" si="63"/>
        <v>0</v>
      </c>
      <c r="AA102" s="171">
        <f t="shared" si="57"/>
        <v>0</v>
      </c>
      <c r="AB102" s="83">
        <f t="shared" si="64"/>
        <v>0</v>
      </c>
      <c r="AC102" s="83">
        <f t="shared" si="64"/>
        <v>0</v>
      </c>
      <c r="AD102" s="171">
        <f t="shared" si="58"/>
        <v>0</v>
      </c>
      <c r="AE102" s="171">
        <f>IF(AD102=1,SUM(AD$10:AD102),0)</f>
        <v>0</v>
      </c>
      <c r="AF102" s="82" t="str">
        <f t="shared" si="59"/>
        <v/>
      </c>
      <c r="AG102" s="171">
        <f t="shared" si="60"/>
        <v>0</v>
      </c>
    </row>
    <row r="103" spans="1:33" ht="12" customHeight="1" x14ac:dyDescent="0.25">
      <c r="A103" s="497"/>
      <c r="B103" s="15">
        <v>94</v>
      </c>
      <c r="C103" s="468">
        <f t="shared" si="74"/>
        <v>0</v>
      </c>
      <c r="D103" s="469"/>
      <c r="E103" s="470"/>
      <c r="F103" s="67">
        <f t="shared" si="75"/>
        <v>0</v>
      </c>
      <c r="G103" s="67">
        <f t="shared" si="76"/>
        <v>0</v>
      </c>
      <c r="H103" s="67">
        <f t="shared" si="77"/>
        <v>0</v>
      </c>
      <c r="I103" s="67">
        <f t="shared" si="78"/>
        <v>0</v>
      </c>
      <c r="J103" s="67">
        <f t="shared" si="79"/>
        <v>0</v>
      </c>
      <c r="K103" s="16">
        <f t="shared" si="80"/>
        <v>0</v>
      </c>
      <c r="L103" s="67">
        <f t="shared" si="81"/>
        <v>0</v>
      </c>
      <c r="M103" s="17">
        <f>IF(L103&gt;0,VLOOKUP(I103,Labour!$AR$1:$AT$15,3,FALSE),0)</f>
        <v>0</v>
      </c>
      <c r="N103" s="70">
        <f t="shared" si="82"/>
        <v>0</v>
      </c>
      <c r="R103" s="83">
        <f t="shared" si="61"/>
        <v>0</v>
      </c>
      <c r="S103" s="83">
        <f t="shared" si="61"/>
        <v>0</v>
      </c>
      <c r="T103" s="83">
        <f t="shared" si="61"/>
        <v>0</v>
      </c>
      <c r="U103" s="83">
        <f t="shared" ref="R103:U109" si="83">IF($B103&lt;=$U$3,VLOOKUP($B103,ATABLE,U$9,FALSE),0)</f>
        <v>0</v>
      </c>
      <c r="V103" s="83">
        <f t="shared" si="62"/>
        <v>0</v>
      </c>
      <c r="W103" s="83">
        <f t="shared" si="62"/>
        <v>0</v>
      </c>
      <c r="X103" s="83">
        <f t="shared" si="63"/>
        <v>0</v>
      </c>
      <c r="Y103" s="83">
        <f t="shared" si="63"/>
        <v>0</v>
      </c>
      <c r="Z103" s="83">
        <f t="shared" si="63"/>
        <v>0</v>
      </c>
      <c r="AA103" s="171">
        <f t="shared" ref="AA103:AA109" si="84">Y103+Z103</f>
        <v>0</v>
      </c>
      <c r="AB103" s="83">
        <f t="shared" si="64"/>
        <v>0</v>
      </c>
      <c r="AC103" s="83">
        <f t="shared" si="64"/>
        <v>0</v>
      </c>
      <c r="AD103" s="171">
        <f t="shared" ref="AD103:AD109" si="85">IF(AND(T103&lt;&gt;0,X103="op"),1,0)</f>
        <v>0</v>
      </c>
      <c r="AE103" s="171">
        <f>IF(AD103=1,SUM(AD$10:AD103),0)</f>
        <v>0</v>
      </c>
      <c r="AF103" s="82" t="str">
        <f t="shared" ref="AF103:AF109" si="86">IF(AND(AD103=1,AE103&lt;$AD$7),S103&amp;", ",IF(AND(AD103=1,AE103=$AD$7),S103,""))</f>
        <v/>
      </c>
      <c r="AG103" s="171">
        <f t="shared" ref="AG103:AG109" si="87">IF(AD103=1,T103,0)</f>
        <v>0</v>
      </c>
    </row>
    <row r="104" spans="1:33" ht="12" customHeight="1" x14ac:dyDescent="0.25">
      <c r="A104" s="497"/>
      <c r="B104" s="15">
        <v>95</v>
      </c>
      <c r="C104" s="468">
        <f t="shared" si="74"/>
        <v>0</v>
      </c>
      <c r="D104" s="469"/>
      <c r="E104" s="470"/>
      <c r="F104" s="67">
        <f t="shared" si="75"/>
        <v>0</v>
      </c>
      <c r="G104" s="67">
        <f t="shared" si="76"/>
        <v>0</v>
      </c>
      <c r="H104" s="67">
        <f t="shared" si="77"/>
        <v>0</v>
      </c>
      <c r="I104" s="67">
        <f t="shared" si="78"/>
        <v>0</v>
      </c>
      <c r="J104" s="67">
        <f t="shared" si="79"/>
        <v>0</v>
      </c>
      <c r="K104" s="16">
        <f t="shared" si="80"/>
        <v>0</v>
      </c>
      <c r="L104" s="67">
        <f t="shared" si="81"/>
        <v>0</v>
      </c>
      <c r="M104" s="17">
        <f>IF(L104&gt;0,VLOOKUP(I104,Labour!$AR$1:$AT$15,3,FALSE),0)</f>
        <v>0</v>
      </c>
      <c r="N104" s="70">
        <f t="shared" si="82"/>
        <v>0</v>
      </c>
      <c r="R104" s="83">
        <f t="shared" si="83"/>
        <v>0</v>
      </c>
      <c r="S104" s="83">
        <f t="shared" si="83"/>
        <v>0</v>
      </c>
      <c r="T104" s="83">
        <f t="shared" si="83"/>
        <v>0</v>
      </c>
      <c r="U104" s="83">
        <f t="shared" si="83"/>
        <v>0</v>
      </c>
      <c r="V104" s="83">
        <f t="shared" ref="V104:W109" si="88">IF($B104&lt;=$U$3,IF(VLOOKUP($B104,ATABLE,V$9,FALSE)=V$8,$U104,0),0)</f>
        <v>0</v>
      </c>
      <c r="W104" s="83">
        <f t="shared" si="88"/>
        <v>0</v>
      </c>
      <c r="X104" s="83">
        <f t="shared" ref="X104:Z109" si="89">IF($B104&lt;=$U$3,VLOOKUP($B104,ATABLE,X$9,FALSE),0)</f>
        <v>0</v>
      </c>
      <c r="Y104" s="83">
        <f t="shared" si="89"/>
        <v>0</v>
      </c>
      <c r="Z104" s="83">
        <f t="shared" si="89"/>
        <v>0</v>
      </c>
      <c r="AA104" s="171">
        <f t="shared" si="84"/>
        <v>0</v>
      </c>
      <c r="AB104" s="83">
        <f t="shared" ref="AB104:AC109" si="90">IF($B104&lt;=$U$3,VLOOKUP($B104,ATABLE,AB$9,FALSE),0)</f>
        <v>0</v>
      </c>
      <c r="AC104" s="83">
        <f t="shared" si="90"/>
        <v>0</v>
      </c>
      <c r="AD104" s="171">
        <f t="shared" si="85"/>
        <v>0</v>
      </c>
      <c r="AE104" s="171">
        <f>IF(AD104=1,SUM(AD$10:AD104),0)</f>
        <v>0</v>
      </c>
      <c r="AF104" s="82" t="str">
        <f t="shared" si="86"/>
        <v/>
      </c>
      <c r="AG104" s="171">
        <f t="shared" si="87"/>
        <v>0</v>
      </c>
    </row>
    <row r="105" spans="1:33" ht="12" customHeight="1" x14ac:dyDescent="0.25">
      <c r="A105" s="497"/>
      <c r="B105" s="15">
        <v>96</v>
      </c>
      <c r="C105" s="468">
        <f t="shared" si="74"/>
        <v>0</v>
      </c>
      <c r="D105" s="469"/>
      <c r="E105" s="470"/>
      <c r="F105" s="67">
        <f t="shared" si="75"/>
        <v>0</v>
      </c>
      <c r="G105" s="67">
        <f t="shared" si="76"/>
        <v>0</v>
      </c>
      <c r="H105" s="67">
        <f t="shared" si="77"/>
        <v>0</v>
      </c>
      <c r="I105" s="67">
        <f t="shared" si="78"/>
        <v>0</v>
      </c>
      <c r="J105" s="67">
        <f t="shared" si="79"/>
        <v>0</v>
      </c>
      <c r="K105" s="16">
        <f t="shared" si="80"/>
        <v>0</v>
      </c>
      <c r="L105" s="67">
        <f t="shared" si="81"/>
        <v>0</v>
      </c>
      <c r="M105" s="17">
        <f>IF(L105&gt;0,VLOOKUP(I105,Labour!$AR$1:$AT$15,3,FALSE),0)</f>
        <v>0</v>
      </c>
      <c r="N105" s="70">
        <f t="shared" si="82"/>
        <v>0</v>
      </c>
      <c r="R105" s="83">
        <f t="shared" si="83"/>
        <v>0</v>
      </c>
      <c r="S105" s="83">
        <f t="shared" si="83"/>
        <v>0</v>
      </c>
      <c r="T105" s="83">
        <f t="shared" si="83"/>
        <v>0</v>
      </c>
      <c r="U105" s="83">
        <f t="shared" si="83"/>
        <v>0</v>
      </c>
      <c r="V105" s="83">
        <f t="shared" si="88"/>
        <v>0</v>
      </c>
      <c r="W105" s="83">
        <f t="shared" si="88"/>
        <v>0</v>
      </c>
      <c r="X105" s="83">
        <f t="shared" si="89"/>
        <v>0</v>
      </c>
      <c r="Y105" s="83">
        <f t="shared" si="89"/>
        <v>0</v>
      </c>
      <c r="Z105" s="83">
        <f t="shared" si="89"/>
        <v>0</v>
      </c>
      <c r="AA105" s="171">
        <f t="shared" si="84"/>
        <v>0</v>
      </c>
      <c r="AB105" s="83">
        <f t="shared" si="90"/>
        <v>0</v>
      </c>
      <c r="AC105" s="83">
        <f t="shared" si="90"/>
        <v>0</v>
      </c>
      <c r="AD105" s="171">
        <f t="shared" si="85"/>
        <v>0</v>
      </c>
      <c r="AE105" s="171">
        <f>IF(AD105=1,SUM(AD$10:AD105),0)</f>
        <v>0</v>
      </c>
      <c r="AF105" s="82" t="str">
        <f t="shared" si="86"/>
        <v/>
      </c>
      <c r="AG105" s="171">
        <f t="shared" si="87"/>
        <v>0</v>
      </c>
    </row>
    <row r="106" spans="1:33" ht="12" customHeight="1" x14ac:dyDescent="0.25">
      <c r="A106" s="497"/>
      <c r="B106" s="15">
        <v>97</v>
      </c>
      <c r="C106" s="468">
        <f t="shared" si="74"/>
        <v>0</v>
      </c>
      <c r="D106" s="469"/>
      <c r="E106" s="470"/>
      <c r="F106" s="67">
        <f t="shared" si="75"/>
        <v>0</v>
      </c>
      <c r="G106" s="67">
        <f t="shared" si="76"/>
        <v>0</v>
      </c>
      <c r="H106" s="67">
        <f t="shared" si="77"/>
        <v>0</v>
      </c>
      <c r="I106" s="67">
        <f t="shared" si="78"/>
        <v>0</v>
      </c>
      <c r="J106" s="67">
        <f t="shared" si="79"/>
        <v>0</v>
      </c>
      <c r="K106" s="16">
        <f t="shared" si="80"/>
        <v>0</v>
      </c>
      <c r="L106" s="67">
        <f t="shared" si="81"/>
        <v>0</v>
      </c>
      <c r="M106" s="17">
        <f>IF(L106&gt;0,VLOOKUP(I106,Labour!$AR$1:$AT$15,3,FALSE),0)</f>
        <v>0</v>
      </c>
      <c r="N106" s="70">
        <f t="shared" si="82"/>
        <v>0</v>
      </c>
      <c r="R106" s="83">
        <f t="shared" si="83"/>
        <v>0</v>
      </c>
      <c r="S106" s="83">
        <f t="shared" si="83"/>
        <v>0</v>
      </c>
      <c r="T106" s="83">
        <f t="shared" si="83"/>
        <v>0</v>
      </c>
      <c r="U106" s="83">
        <f t="shared" si="83"/>
        <v>0</v>
      </c>
      <c r="V106" s="83">
        <f t="shared" si="88"/>
        <v>0</v>
      </c>
      <c r="W106" s="83">
        <f t="shared" si="88"/>
        <v>0</v>
      </c>
      <c r="X106" s="83">
        <f t="shared" si="89"/>
        <v>0</v>
      </c>
      <c r="Y106" s="83">
        <f t="shared" si="89"/>
        <v>0</v>
      </c>
      <c r="Z106" s="83">
        <f t="shared" si="89"/>
        <v>0</v>
      </c>
      <c r="AA106" s="171">
        <f t="shared" si="84"/>
        <v>0</v>
      </c>
      <c r="AB106" s="83">
        <f t="shared" si="90"/>
        <v>0</v>
      </c>
      <c r="AC106" s="83">
        <f t="shared" si="90"/>
        <v>0</v>
      </c>
      <c r="AD106" s="171">
        <f t="shared" si="85"/>
        <v>0</v>
      </c>
      <c r="AE106" s="171">
        <f>IF(AD106=1,SUM(AD$10:AD106),0)</f>
        <v>0</v>
      </c>
      <c r="AF106" s="82" t="str">
        <f t="shared" si="86"/>
        <v/>
      </c>
      <c r="AG106" s="171">
        <f t="shared" si="87"/>
        <v>0</v>
      </c>
    </row>
    <row r="107" spans="1:33" ht="12" customHeight="1" x14ac:dyDescent="0.25">
      <c r="A107" s="497"/>
      <c r="B107" s="15">
        <v>98</v>
      </c>
      <c r="C107" s="468">
        <f t="shared" si="74"/>
        <v>0</v>
      </c>
      <c r="D107" s="469"/>
      <c r="E107" s="470"/>
      <c r="F107" s="67">
        <f t="shared" si="75"/>
        <v>0</v>
      </c>
      <c r="G107" s="67">
        <f t="shared" si="76"/>
        <v>0</v>
      </c>
      <c r="H107" s="67">
        <f t="shared" si="77"/>
        <v>0</v>
      </c>
      <c r="I107" s="67">
        <f t="shared" si="78"/>
        <v>0</v>
      </c>
      <c r="J107" s="67">
        <f t="shared" si="79"/>
        <v>0</v>
      </c>
      <c r="K107" s="16">
        <f t="shared" si="80"/>
        <v>0</v>
      </c>
      <c r="L107" s="67">
        <f t="shared" si="81"/>
        <v>0</v>
      </c>
      <c r="M107" s="17">
        <f>IF(L107&gt;0,VLOOKUP(I107,Labour!$AR$1:$AT$15,3,FALSE),0)</f>
        <v>0</v>
      </c>
      <c r="N107" s="70">
        <f t="shared" si="82"/>
        <v>0</v>
      </c>
      <c r="R107" s="83">
        <f t="shared" si="83"/>
        <v>0</v>
      </c>
      <c r="S107" s="83">
        <f t="shared" si="83"/>
        <v>0</v>
      </c>
      <c r="T107" s="83">
        <f t="shared" si="83"/>
        <v>0</v>
      </c>
      <c r="U107" s="83">
        <f t="shared" si="83"/>
        <v>0</v>
      </c>
      <c r="V107" s="83">
        <f t="shared" si="88"/>
        <v>0</v>
      </c>
      <c r="W107" s="83">
        <f t="shared" si="88"/>
        <v>0</v>
      </c>
      <c r="X107" s="83">
        <f t="shared" si="89"/>
        <v>0</v>
      </c>
      <c r="Y107" s="83">
        <f t="shared" si="89"/>
        <v>0</v>
      </c>
      <c r="Z107" s="83">
        <f t="shared" si="89"/>
        <v>0</v>
      </c>
      <c r="AA107" s="171">
        <f t="shared" si="84"/>
        <v>0</v>
      </c>
      <c r="AB107" s="83">
        <f t="shared" si="90"/>
        <v>0</v>
      </c>
      <c r="AC107" s="83">
        <f t="shared" si="90"/>
        <v>0</v>
      </c>
      <c r="AD107" s="171">
        <f t="shared" si="85"/>
        <v>0</v>
      </c>
      <c r="AE107" s="171">
        <f>IF(AD107=1,SUM(AD$10:AD107),0)</f>
        <v>0</v>
      </c>
      <c r="AF107" s="82" t="str">
        <f t="shared" si="86"/>
        <v/>
      </c>
      <c r="AG107" s="171">
        <f t="shared" si="87"/>
        <v>0</v>
      </c>
    </row>
    <row r="108" spans="1:33" ht="12" customHeight="1" x14ac:dyDescent="0.25">
      <c r="A108" s="497"/>
      <c r="B108" s="15">
        <v>99</v>
      </c>
      <c r="C108" s="468">
        <f t="shared" si="65"/>
        <v>0</v>
      </c>
      <c r="D108" s="469"/>
      <c r="E108" s="470"/>
      <c r="F108" s="67">
        <f t="shared" si="66"/>
        <v>0</v>
      </c>
      <c r="G108" s="67">
        <f t="shared" si="67"/>
        <v>0</v>
      </c>
      <c r="H108" s="67">
        <f t="shared" si="68"/>
        <v>0</v>
      </c>
      <c r="I108" s="67">
        <f t="shared" si="69"/>
        <v>0</v>
      </c>
      <c r="J108" s="67">
        <f t="shared" si="70"/>
        <v>0</v>
      </c>
      <c r="K108" s="16">
        <f t="shared" si="71"/>
        <v>0</v>
      </c>
      <c r="L108" s="67">
        <f t="shared" si="72"/>
        <v>0</v>
      </c>
      <c r="M108" s="17">
        <f>IF(L108&gt;0,VLOOKUP(I108,Labour!$AR$1:$AT$15,3,FALSE),0)</f>
        <v>0</v>
      </c>
      <c r="N108" s="70">
        <f t="shared" si="73"/>
        <v>0</v>
      </c>
      <c r="R108" s="83">
        <f t="shared" si="83"/>
        <v>0</v>
      </c>
      <c r="S108" s="83">
        <f t="shared" si="83"/>
        <v>0</v>
      </c>
      <c r="T108" s="83">
        <f t="shared" si="83"/>
        <v>0</v>
      </c>
      <c r="U108" s="83">
        <f t="shared" si="83"/>
        <v>0</v>
      </c>
      <c r="V108" s="83">
        <f t="shared" si="88"/>
        <v>0</v>
      </c>
      <c r="W108" s="83">
        <f t="shared" si="88"/>
        <v>0</v>
      </c>
      <c r="X108" s="83">
        <f t="shared" si="89"/>
        <v>0</v>
      </c>
      <c r="Y108" s="83">
        <f t="shared" si="89"/>
        <v>0</v>
      </c>
      <c r="Z108" s="83">
        <f t="shared" si="89"/>
        <v>0</v>
      </c>
      <c r="AA108" s="171">
        <f t="shared" si="84"/>
        <v>0</v>
      </c>
      <c r="AB108" s="83">
        <f t="shared" si="90"/>
        <v>0</v>
      </c>
      <c r="AC108" s="83">
        <f t="shared" si="90"/>
        <v>0</v>
      </c>
      <c r="AD108" s="171">
        <f t="shared" si="85"/>
        <v>0</v>
      </c>
      <c r="AE108" s="171">
        <f>IF(AD108=1,SUM(AD$10:AD108),0)</f>
        <v>0</v>
      </c>
      <c r="AF108" s="82" t="str">
        <f t="shared" si="86"/>
        <v/>
      </c>
      <c r="AG108" s="171">
        <f t="shared" si="87"/>
        <v>0</v>
      </c>
    </row>
    <row r="109" spans="1:33" ht="12" customHeight="1" thickBot="1" x14ac:dyDescent="0.3">
      <c r="A109" s="497"/>
      <c r="B109" s="179">
        <v>100</v>
      </c>
      <c r="C109" s="468">
        <f t="shared" si="48"/>
        <v>0</v>
      </c>
      <c r="D109" s="469"/>
      <c r="E109" s="470"/>
      <c r="F109" s="67">
        <f t="shared" si="49"/>
        <v>0</v>
      </c>
      <c r="G109" s="67">
        <f t="shared" si="50"/>
        <v>0</v>
      </c>
      <c r="H109" s="67">
        <f t="shared" si="51"/>
        <v>0</v>
      </c>
      <c r="I109" s="67">
        <f t="shared" si="52"/>
        <v>0</v>
      </c>
      <c r="J109" s="67">
        <f t="shared" si="53"/>
        <v>0</v>
      </c>
      <c r="K109" s="16">
        <f t="shared" si="54"/>
        <v>0</v>
      </c>
      <c r="L109" s="67">
        <f t="shared" si="55"/>
        <v>0</v>
      </c>
      <c r="M109" s="17">
        <f>IF(L109&gt;0,VLOOKUP(I109,Labour!$AR$1:$AT$15,3,FALSE),0)</f>
        <v>0</v>
      </c>
      <c r="N109" s="70">
        <f t="shared" si="56"/>
        <v>0</v>
      </c>
      <c r="R109" s="83">
        <f t="shared" si="83"/>
        <v>0</v>
      </c>
      <c r="S109" s="83">
        <f t="shared" si="83"/>
        <v>0</v>
      </c>
      <c r="T109" s="83">
        <f t="shared" si="83"/>
        <v>0</v>
      </c>
      <c r="U109" s="83">
        <f t="shared" si="83"/>
        <v>0</v>
      </c>
      <c r="V109" s="83">
        <f t="shared" si="88"/>
        <v>0</v>
      </c>
      <c r="W109" s="83">
        <f t="shared" si="88"/>
        <v>0</v>
      </c>
      <c r="X109" s="83">
        <f t="shared" si="89"/>
        <v>0</v>
      </c>
      <c r="Y109" s="83">
        <f t="shared" si="89"/>
        <v>0</v>
      </c>
      <c r="Z109" s="83">
        <f t="shared" si="89"/>
        <v>0</v>
      </c>
      <c r="AA109" s="171">
        <f t="shared" si="84"/>
        <v>0</v>
      </c>
      <c r="AB109" s="83">
        <f t="shared" si="90"/>
        <v>0</v>
      </c>
      <c r="AC109" s="83">
        <f t="shared" si="90"/>
        <v>0</v>
      </c>
      <c r="AD109" s="171">
        <f t="shared" si="85"/>
        <v>0</v>
      </c>
      <c r="AE109" s="171">
        <f>IF(AD109=1,SUM(AD$10:AD109),0)</f>
        <v>0</v>
      </c>
      <c r="AF109" s="82" t="str">
        <f t="shared" si="86"/>
        <v/>
      </c>
      <c r="AG109" s="171">
        <f t="shared" si="87"/>
        <v>0</v>
      </c>
    </row>
    <row r="110" spans="1:33" ht="18" customHeight="1" thickTop="1" thickBot="1" x14ac:dyDescent="0.35">
      <c r="A110" s="506" t="s">
        <v>70</v>
      </c>
      <c r="B110" s="507"/>
      <c r="C110" s="507"/>
      <c r="D110" s="507"/>
      <c r="E110" s="507"/>
      <c r="F110" s="507"/>
      <c r="G110" s="507"/>
      <c r="H110" s="507"/>
      <c r="I110" s="507"/>
      <c r="J110" s="507"/>
      <c r="K110" s="507"/>
      <c r="L110" s="507"/>
      <c r="M110" s="507"/>
      <c r="N110" s="32">
        <f>SUM(N10:N109)</f>
        <v>0</v>
      </c>
      <c r="R110" s="88">
        <v>35</v>
      </c>
      <c r="S110" s="4">
        <f>R110+2</f>
        <v>37</v>
      </c>
      <c r="T110" s="4">
        <f>R110+6</f>
        <v>41</v>
      </c>
      <c r="U110" s="87">
        <v>31</v>
      </c>
      <c r="V110" s="87"/>
      <c r="W110" s="87"/>
      <c r="X110" s="4">
        <f>R110+3</f>
        <v>38</v>
      </c>
      <c r="Y110"/>
    </row>
    <row r="111" spans="1:33" s="10" customFormat="1" ht="26.25" customHeight="1" thickTop="1" thickBot="1" x14ac:dyDescent="0.35">
      <c r="A111" s="494"/>
      <c r="B111" s="495"/>
      <c r="C111" s="508" t="s">
        <v>123</v>
      </c>
      <c r="D111" s="509"/>
      <c r="E111" s="471" t="s">
        <v>95</v>
      </c>
      <c r="F111" s="472"/>
      <c r="G111" s="472"/>
      <c r="H111" s="473"/>
      <c r="I111" s="488" t="s">
        <v>98</v>
      </c>
      <c r="J111" s="489"/>
      <c r="K111" s="490"/>
      <c r="L111" s="8" t="s">
        <v>97</v>
      </c>
      <c r="M111" s="6" t="s">
        <v>96</v>
      </c>
      <c r="N111" s="7" t="s">
        <v>68</v>
      </c>
      <c r="R111" s="79" t="s">
        <v>94</v>
      </c>
      <c r="S111" s="80" t="s">
        <v>95</v>
      </c>
      <c r="T111" s="81" t="s">
        <v>98</v>
      </c>
      <c r="U111" s="78" t="s">
        <v>97</v>
      </c>
      <c r="V111" s="78"/>
      <c r="W111" s="78"/>
      <c r="X111" s="78" t="s">
        <v>96</v>
      </c>
      <c r="Y111"/>
      <c r="Z111"/>
      <c r="AA111"/>
      <c r="AB111"/>
    </row>
    <row r="112" spans="1:33" ht="12.75" customHeight="1" thickTop="1" x14ac:dyDescent="0.3">
      <c r="A112" s="496" t="s">
        <v>94</v>
      </c>
      <c r="B112" s="11">
        <v>1</v>
      </c>
      <c r="C112" s="474">
        <f>R112</f>
        <v>0</v>
      </c>
      <c r="D112" s="475"/>
      <c r="E112" s="474" t="str">
        <f>S112</f>
        <v/>
      </c>
      <c r="F112" s="475"/>
      <c r="G112" s="475"/>
      <c r="H112" s="476"/>
      <c r="I112" s="474">
        <f>T112</f>
        <v>0</v>
      </c>
      <c r="J112" s="475"/>
      <c r="K112" s="476"/>
      <c r="L112" s="12">
        <f>U112</f>
        <v>1</v>
      </c>
      <c r="M112" s="14">
        <f>X112</f>
        <v>0</v>
      </c>
      <c r="N112" s="69">
        <f>L112*M112</f>
        <v>0</v>
      </c>
      <c r="R112" s="58">
        <f t="shared" ref="R112:R143" si="91">IF($B112&lt;=$U$4,VLOOKUP($B112,AEQUIP,R$110,FALSE),0)</f>
        <v>0</v>
      </c>
      <c r="S112" s="83" t="str">
        <f t="shared" ref="S112:S143" si="92">IF(R112=$Y$4,Y5,IF($B112&lt;=$U$4,VLOOKUP($B112,AEQUIP,S$110,FALSE),0))</f>
        <v/>
      </c>
      <c r="T112" s="58">
        <f t="shared" ref="T112:U131" si="93">IF($B112&lt;=$U$4,VLOOKUP($B112,AEQUIP,T$110,FALSE),0)</f>
        <v>0</v>
      </c>
      <c r="U112" s="58">
        <f t="shared" si="93"/>
        <v>1</v>
      </c>
      <c r="V112" s="58"/>
      <c r="W112" s="58"/>
      <c r="X112" s="58">
        <f t="shared" ref="X112:X143" si="94">IF($B112&lt;=$U$4,VLOOKUP($B112,AEQUIP,X$110,FALSE),0)</f>
        <v>0</v>
      </c>
      <c r="Y112"/>
      <c r="Z112"/>
      <c r="AA112"/>
      <c r="AB112"/>
    </row>
    <row r="113" spans="1:28" ht="12" customHeight="1" x14ac:dyDescent="0.3">
      <c r="A113" s="497"/>
      <c r="B113" s="15">
        <v>2</v>
      </c>
      <c r="C113" s="468">
        <f t="shared" ref="C113:C161" si="95">R113</f>
        <v>0</v>
      </c>
      <c r="D113" s="470"/>
      <c r="E113" s="468" t="str">
        <f t="shared" ref="E113:E161" si="96">S113</f>
        <v/>
      </c>
      <c r="F113" s="469"/>
      <c r="G113" s="469"/>
      <c r="H113" s="470"/>
      <c r="I113" s="468">
        <f t="shared" ref="I113:I161" si="97">T113</f>
        <v>0</v>
      </c>
      <c r="J113" s="469"/>
      <c r="K113" s="470"/>
      <c r="L113" s="67">
        <f t="shared" ref="L113:L161" si="98">U113</f>
        <v>1</v>
      </c>
      <c r="M113" s="17">
        <f t="shared" ref="M113:M161" si="99">X113</f>
        <v>0</v>
      </c>
      <c r="N113" s="70">
        <f t="shared" ref="N113:N161" si="100">L113*M113</f>
        <v>0</v>
      </c>
      <c r="R113" s="58">
        <f t="shared" si="91"/>
        <v>0</v>
      </c>
      <c r="S113" s="83" t="str">
        <f t="shared" si="92"/>
        <v/>
      </c>
      <c r="T113" s="58">
        <f t="shared" si="93"/>
        <v>0</v>
      </c>
      <c r="U113" s="58">
        <f t="shared" si="93"/>
        <v>1</v>
      </c>
      <c r="V113" s="58"/>
      <c r="W113" s="58"/>
      <c r="X113" s="58">
        <f t="shared" si="94"/>
        <v>0</v>
      </c>
      <c r="Y113"/>
      <c r="Z113"/>
      <c r="AA113"/>
      <c r="AB113"/>
    </row>
    <row r="114" spans="1:28" ht="12" customHeight="1" x14ac:dyDescent="0.3">
      <c r="A114" s="497"/>
      <c r="B114" s="15">
        <v>3</v>
      </c>
      <c r="C114" s="468">
        <f t="shared" si="95"/>
        <v>0</v>
      </c>
      <c r="D114" s="470"/>
      <c r="E114" s="468" t="str">
        <f t="shared" si="96"/>
        <v/>
      </c>
      <c r="F114" s="469"/>
      <c r="G114" s="469"/>
      <c r="H114" s="470"/>
      <c r="I114" s="468">
        <f t="shared" si="97"/>
        <v>0</v>
      </c>
      <c r="J114" s="469"/>
      <c r="K114" s="470"/>
      <c r="L114" s="67">
        <f t="shared" si="98"/>
        <v>1</v>
      </c>
      <c r="M114" s="17">
        <f t="shared" si="99"/>
        <v>0</v>
      </c>
      <c r="N114" s="70">
        <f t="shared" si="100"/>
        <v>0</v>
      </c>
      <c r="R114" s="58">
        <f t="shared" si="91"/>
        <v>0</v>
      </c>
      <c r="S114" s="83" t="str">
        <f t="shared" si="92"/>
        <v/>
      </c>
      <c r="T114" s="58">
        <f t="shared" si="93"/>
        <v>0</v>
      </c>
      <c r="U114" s="58">
        <f t="shared" si="93"/>
        <v>1</v>
      </c>
      <c r="V114" s="58"/>
      <c r="W114" s="58"/>
      <c r="X114" s="58">
        <f t="shared" si="94"/>
        <v>0</v>
      </c>
      <c r="Y114"/>
      <c r="Z114"/>
      <c r="AA114"/>
      <c r="AB114"/>
    </row>
    <row r="115" spans="1:28" ht="12" customHeight="1" x14ac:dyDescent="0.3">
      <c r="A115" s="497"/>
      <c r="B115" s="15">
        <v>4</v>
      </c>
      <c r="C115" s="468">
        <f t="shared" si="95"/>
        <v>0</v>
      </c>
      <c r="D115" s="470"/>
      <c r="E115" s="468" t="str">
        <f t="shared" si="96"/>
        <v/>
      </c>
      <c r="F115" s="469"/>
      <c r="G115" s="469"/>
      <c r="H115" s="470"/>
      <c r="I115" s="468">
        <f t="shared" si="97"/>
        <v>0</v>
      </c>
      <c r="J115" s="469"/>
      <c r="K115" s="470"/>
      <c r="L115" s="67">
        <f t="shared" si="98"/>
        <v>1</v>
      </c>
      <c r="M115" s="17">
        <f t="shared" si="99"/>
        <v>0</v>
      </c>
      <c r="N115" s="70">
        <f t="shared" si="100"/>
        <v>0</v>
      </c>
      <c r="R115" s="58">
        <f t="shared" si="91"/>
        <v>0</v>
      </c>
      <c r="S115" s="83" t="str">
        <f t="shared" si="92"/>
        <v/>
      </c>
      <c r="T115" s="58">
        <f t="shared" si="93"/>
        <v>0</v>
      </c>
      <c r="U115" s="58">
        <f t="shared" si="93"/>
        <v>1</v>
      </c>
      <c r="V115" s="58"/>
      <c r="W115" s="58"/>
      <c r="X115" s="58">
        <f t="shared" si="94"/>
        <v>0</v>
      </c>
      <c r="Y115"/>
      <c r="Z115"/>
      <c r="AA115"/>
      <c r="AB115"/>
    </row>
    <row r="116" spans="1:28" ht="12" customHeight="1" x14ac:dyDescent="0.3">
      <c r="A116" s="497"/>
      <c r="B116" s="15">
        <v>5</v>
      </c>
      <c r="C116" s="468">
        <f t="shared" si="95"/>
        <v>0</v>
      </c>
      <c r="D116" s="470"/>
      <c r="E116" s="468" t="str">
        <f t="shared" si="96"/>
        <v/>
      </c>
      <c r="F116" s="469"/>
      <c r="G116" s="469"/>
      <c r="H116" s="470"/>
      <c r="I116" s="468">
        <f t="shared" si="97"/>
        <v>0</v>
      </c>
      <c r="J116" s="469"/>
      <c r="K116" s="470"/>
      <c r="L116" s="67">
        <f t="shared" si="98"/>
        <v>1</v>
      </c>
      <c r="M116" s="17">
        <f t="shared" si="99"/>
        <v>0</v>
      </c>
      <c r="N116" s="70">
        <f t="shared" si="100"/>
        <v>0</v>
      </c>
      <c r="R116" s="58">
        <f t="shared" si="91"/>
        <v>0</v>
      </c>
      <c r="S116" s="83" t="str">
        <f t="shared" si="92"/>
        <v/>
      </c>
      <c r="T116" s="58">
        <f t="shared" si="93"/>
        <v>0</v>
      </c>
      <c r="U116" s="58">
        <f t="shared" si="93"/>
        <v>1</v>
      </c>
      <c r="V116" s="58"/>
      <c r="W116" s="58"/>
      <c r="X116" s="58">
        <f t="shared" si="94"/>
        <v>0</v>
      </c>
      <c r="Y116"/>
      <c r="Z116"/>
      <c r="AA116"/>
      <c r="AB116"/>
    </row>
    <row r="117" spans="1:28" ht="12" customHeight="1" x14ac:dyDescent="0.3">
      <c r="A117" s="497"/>
      <c r="B117" s="15">
        <v>6</v>
      </c>
      <c r="C117" s="468">
        <f t="shared" si="95"/>
        <v>0</v>
      </c>
      <c r="D117" s="470"/>
      <c r="E117" s="468" t="str">
        <f t="shared" si="96"/>
        <v/>
      </c>
      <c r="F117" s="469"/>
      <c r="G117" s="469"/>
      <c r="H117" s="470"/>
      <c r="I117" s="468">
        <f t="shared" si="97"/>
        <v>0</v>
      </c>
      <c r="J117" s="469"/>
      <c r="K117" s="470"/>
      <c r="L117" s="67">
        <f t="shared" si="98"/>
        <v>1</v>
      </c>
      <c r="M117" s="17">
        <f t="shared" si="99"/>
        <v>0</v>
      </c>
      <c r="N117" s="70">
        <f t="shared" si="100"/>
        <v>0</v>
      </c>
      <c r="R117" s="58">
        <f t="shared" si="91"/>
        <v>0</v>
      </c>
      <c r="S117" s="83" t="str">
        <f t="shared" si="92"/>
        <v/>
      </c>
      <c r="T117" s="58">
        <f t="shared" si="93"/>
        <v>0</v>
      </c>
      <c r="U117" s="58">
        <f t="shared" si="93"/>
        <v>1</v>
      </c>
      <c r="V117" s="58"/>
      <c r="W117" s="58"/>
      <c r="X117" s="58">
        <f t="shared" si="94"/>
        <v>0</v>
      </c>
      <c r="Y117"/>
      <c r="Z117"/>
      <c r="AA117"/>
      <c r="AB117"/>
    </row>
    <row r="118" spans="1:28" ht="12" customHeight="1" x14ac:dyDescent="0.3">
      <c r="A118" s="497"/>
      <c r="B118" s="15">
        <v>7</v>
      </c>
      <c r="C118" s="468">
        <f t="shared" si="95"/>
        <v>0</v>
      </c>
      <c r="D118" s="470"/>
      <c r="E118" s="468" t="str">
        <f t="shared" si="96"/>
        <v/>
      </c>
      <c r="F118" s="469"/>
      <c r="G118" s="469"/>
      <c r="H118" s="470"/>
      <c r="I118" s="468">
        <f t="shared" si="97"/>
        <v>0</v>
      </c>
      <c r="J118" s="469"/>
      <c r="K118" s="470"/>
      <c r="L118" s="67">
        <f t="shared" si="98"/>
        <v>1</v>
      </c>
      <c r="M118" s="17">
        <f t="shared" si="99"/>
        <v>0</v>
      </c>
      <c r="N118" s="70">
        <f t="shared" si="100"/>
        <v>0</v>
      </c>
      <c r="R118" s="58">
        <f t="shared" si="91"/>
        <v>0</v>
      </c>
      <c r="S118" s="83" t="str">
        <f t="shared" si="92"/>
        <v/>
      </c>
      <c r="T118" s="58">
        <f t="shared" si="93"/>
        <v>0</v>
      </c>
      <c r="U118" s="58">
        <f t="shared" si="93"/>
        <v>1</v>
      </c>
      <c r="V118" s="58"/>
      <c r="W118" s="58"/>
      <c r="X118" s="58">
        <f t="shared" si="94"/>
        <v>0</v>
      </c>
      <c r="Y118"/>
      <c r="Z118"/>
      <c r="AA118"/>
      <c r="AB118"/>
    </row>
    <row r="119" spans="1:28" ht="12" customHeight="1" x14ac:dyDescent="0.3">
      <c r="A119" s="497"/>
      <c r="B119" s="15">
        <v>8</v>
      </c>
      <c r="C119" s="468">
        <f t="shared" si="95"/>
        <v>0</v>
      </c>
      <c r="D119" s="470"/>
      <c r="E119" s="468" t="str">
        <f t="shared" si="96"/>
        <v/>
      </c>
      <c r="F119" s="469"/>
      <c r="G119" s="469"/>
      <c r="H119" s="470"/>
      <c r="I119" s="468">
        <f t="shared" si="97"/>
        <v>0</v>
      </c>
      <c r="J119" s="469"/>
      <c r="K119" s="470"/>
      <c r="L119" s="67">
        <f t="shared" si="98"/>
        <v>1</v>
      </c>
      <c r="M119" s="17">
        <f t="shared" si="99"/>
        <v>0</v>
      </c>
      <c r="N119" s="70">
        <f t="shared" si="100"/>
        <v>0</v>
      </c>
      <c r="R119" s="58">
        <f t="shared" si="91"/>
        <v>0</v>
      </c>
      <c r="S119" s="83" t="str">
        <f t="shared" si="92"/>
        <v/>
      </c>
      <c r="T119" s="58">
        <f t="shared" si="93"/>
        <v>0</v>
      </c>
      <c r="U119" s="58">
        <f t="shared" si="93"/>
        <v>1</v>
      </c>
      <c r="V119" s="58"/>
      <c r="W119" s="58"/>
      <c r="X119" s="58">
        <f t="shared" si="94"/>
        <v>0</v>
      </c>
      <c r="Y119"/>
      <c r="Z119"/>
      <c r="AA119"/>
      <c r="AB119"/>
    </row>
    <row r="120" spans="1:28" ht="12" customHeight="1" x14ac:dyDescent="0.3">
      <c r="A120" s="497"/>
      <c r="B120" s="15">
        <v>9</v>
      </c>
      <c r="C120" s="468">
        <f t="shared" si="95"/>
        <v>0</v>
      </c>
      <c r="D120" s="470"/>
      <c r="E120" s="468" t="str">
        <f t="shared" si="96"/>
        <v/>
      </c>
      <c r="F120" s="469"/>
      <c r="G120" s="469"/>
      <c r="H120" s="470"/>
      <c r="I120" s="468">
        <f t="shared" si="97"/>
        <v>0</v>
      </c>
      <c r="J120" s="469"/>
      <c r="K120" s="470"/>
      <c r="L120" s="67">
        <f t="shared" si="98"/>
        <v>1</v>
      </c>
      <c r="M120" s="17">
        <f t="shared" si="99"/>
        <v>0</v>
      </c>
      <c r="N120" s="70">
        <f t="shared" si="100"/>
        <v>0</v>
      </c>
      <c r="R120" s="58">
        <f t="shared" si="91"/>
        <v>0</v>
      </c>
      <c r="S120" s="83" t="str">
        <f t="shared" si="92"/>
        <v/>
      </c>
      <c r="T120" s="58">
        <f t="shared" si="93"/>
        <v>0</v>
      </c>
      <c r="U120" s="58">
        <f t="shared" si="93"/>
        <v>1</v>
      </c>
      <c r="V120" s="58"/>
      <c r="W120" s="58"/>
      <c r="X120" s="58">
        <f t="shared" si="94"/>
        <v>0</v>
      </c>
      <c r="Y120"/>
      <c r="Z120"/>
      <c r="AA120"/>
      <c r="AB120"/>
    </row>
    <row r="121" spans="1:28" ht="12" customHeight="1" x14ac:dyDescent="0.3">
      <c r="A121" s="497"/>
      <c r="B121" s="15">
        <v>10</v>
      </c>
      <c r="C121" s="468">
        <f t="shared" si="95"/>
        <v>0</v>
      </c>
      <c r="D121" s="470"/>
      <c r="E121" s="468" t="str">
        <f t="shared" si="96"/>
        <v/>
      </c>
      <c r="F121" s="469"/>
      <c r="G121" s="469"/>
      <c r="H121" s="470"/>
      <c r="I121" s="468">
        <f t="shared" si="97"/>
        <v>0</v>
      </c>
      <c r="J121" s="469"/>
      <c r="K121" s="470"/>
      <c r="L121" s="67">
        <f t="shared" si="98"/>
        <v>1</v>
      </c>
      <c r="M121" s="17">
        <f t="shared" si="99"/>
        <v>0</v>
      </c>
      <c r="N121" s="70">
        <f t="shared" si="100"/>
        <v>0</v>
      </c>
      <c r="R121" s="58">
        <f t="shared" si="91"/>
        <v>0</v>
      </c>
      <c r="S121" s="83" t="str">
        <f t="shared" si="92"/>
        <v/>
      </c>
      <c r="T121" s="58">
        <f t="shared" si="93"/>
        <v>0</v>
      </c>
      <c r="U121" s="58">
        <f t="shared" si="93"/>
        <v>1</v>
      </c>
      <c r="V121" s="58"/>
      <c r="W121" s="58"/>
      <c r="X121" s="58">
        <f t="shared" si="94"/>
        <v>0</v>
      </c>
      <c r="Y121"/>
      <c r="Z121"/>
      <c r="AA121"/>
      <c r="AB121"/>
    </row>
    <row r="122" spans="1:28" ht="12" customHeight="1" x14ac:dyDescent="0.3">
      <c r="A122" s="497"/>
      <c r="B122" s="15">
        <v>11</v>
      </c>
      <c r="C122" s="468">
        <f t="shared" si="95"/>
        <v>0</v>
      </c>
      <c r="D122" s="470"/>
      <c r="E122" s="468" t="str">
        <f t="shared" si="96"/>
        <v/>
      </c>
      <c r="F122" s="469"/>
      <c r="G122" s="469"/>
      <c r="H122" s="470"/>
      <c r="I122" s="468">
        <f t="shared" si="97"/>
        <v>0</v>
      </c>
      <c r="J122" s="469"/>
      <c r="K122" s="470"/>
      <c r="L122" s="67">
        <f t="shared" si="98"/>
        <v>1</v>
      </c>
      <c r="M122" s="17">
        <f t="shared" si="99"/>
        <v>0</v>
      </c>
      <c r="N122" s="70">
        <f t="shared" si="100"/>
        <v>0</v>
      </c>
      <c r="R122" s="58">
        <f t="shared" si="91"/>
        <v>0</v>
      </c>
      <c r="S122" s="83" t="str">
        <f t="shared" si="92"/>
        <v/>
      </c>
      <c r="T122" s="58">
        <f t="shared" si="93"/>
        <v>0</v>
      </c>
      <c r="U122" s="58">
        <f t="shared" si="93"/>
        <v>1</v>
      </c>
      <c r="V122" s="58"/>
      <c r="W122" s="58"/>
      <c r="X122" s="58">
        <f t="shared" si="94"/>
        <v>0</v>
      </c>
      <c r="Y122"/>
      <c r="Z122"/>
      <c r="AA122"/>
      <c r="AB122"/>
    </row>
    <row r="123" spans="1:28" ht="12" customHeight="1" x14ac:dyDescent="0.3">
      <c r="A123" s="497"/>
      <c r="B123" s="15">
        <v>12</v>
      </c>
      <c r="C123" s="468">
        <f t="shared" si="95"/>
        <v>0</v>
      </c>
      <c r="D123" s="470"/>
      <c r="E123" s="468" t="str">
        <f t="shared" si="96"/>
        <v/>
      </c>
      <c r="F123" s="469"/>
      <c r="G123" s="469"/>
      <c r="H123" s="470"/>
      <c r="I123" s="468">
        <f t="shared" si="97"/>
        <v>0</v>
      </c>
      <c r="J123" s="469"/>
      <c r="K123" s="470"/>
      <c r="L123" s="67">
        <f t="shared" si="98"/>
        <v>1</v>
      </c>
      <c r="M123" s="17">
        <f t="shared" si="99"/>
        <v>0</v>
      </c>
      <c r="N123" s="70">
        <f t="shared" si="100"/>
        <v>0</v>
      </c>
      <c r="R123" s="58">
        <f t="shared" si="91"/>
        <v>0</v>
      </c>
      <c r="S123" s="83" t="str">
        <f t="shared" si="92"/>
        <v/>
      </c>
      <c r="T123" s="58">
        <f t="shared" si="93"/>
        <v>0</v>
      </c>
      <c r="U123" s="58">
        <f t="shared" si="93"/>
        <v>1</v>
      </c>
      <c r="V123" s="58"/>
      <c r="W123" s="58"/>
      <c r="X123" s="58">
        <f t="shared" si="94"/>
        <v>0</v>
      </c>
      <c r="Y123"/>
      <c r="Z123"/>
      <c r="AA123"/>
      <c r="AB123"/>
    </row>
    <row r="124" spans="1:28" ht="12" customHeight="1" x14ac:dyDescent="0.3">
      <c r="A124" s="497"/>
      <c r="B124" s="15">
        <v>13</v>
      </c>
      <c r="C124" s="468">
        <f t="shared" si="95"/>
        <v>0</v>
      </c>
      <c r="D124" s="470"/>
      <c r="E124" s="468" t="str">
        <f t="shared" si="96"/>
        <v/>
      </c>
      <c r="F124" s="469"/>
      <c r="G124" s="469"/>
      <c r="H124" s="470"/>
      <c r="I124" s="468">
        <f t="shared" si="97"/>
        <v>0</v>
      </c>
      <c r="J124" s="469"/>
      <c r="K124" s="470"/>
      <c r="L124" s="67">
        <f t="shared" si="98"/>
        <v>1</v>
      </c>
      <c r="M124" s="17">
        <f t="shared" si="99"/>
        <v>0</v>
      </c>
      <c r="N124" s="70">
        <f t="shared" si="100"/>
        <v>0</v>
      </c>
      <c r="R124" s="58">
        <f t="shared" si="91"/>
        <v>0</v>
      </c>
      <c r="S124" s="83" t="str">
        <f t="shared" si="92"/>
        <v/>
      </c>
      <c r="T124" s="58">
        <f t="shared" si="93"/>
        <v>0</v>
      </c>
      <c r="U124" s="58">
        <f t="shared" si="93"/>
        <v>1</v>
      </c>
      <c r="V124" s="58"/>
      <c r="W124" s="58"/>
      <c r="X124" s="58">
        <f t="shared" si="94"/>
        <v>0</v>
      </c>
      <c r="Y124"/>
      <c r="Z124"/>
      <c r="AA124"/>
      <c r="AB124"/>
    </row>
    <row r="125" spans="1:28" ht="12" customHeight="1" x14ac:dyDescent="0.3">
      <c r="A125" s="497"/>
      <c r="B125" s="15">
        <v>14</v>
      </c>
      <c r="C125" s="468">
        <f t="shared" si="95"/>
        <v>0</v>
      </c>
      <c r="D125" s="470"/>
      <c r="E125" s="468" t="str">
        <f t="shared" si="96"/>
        <v/>
      </c>
      <c r="F125" s="469"/>
      <c r="G125" s="469"/>
      <c r="H125" s="470"/>
      <c r="I125" s="468">
        <f t="shared" si="97"/>
        <v>0</v>
      </c>
      <c r="J125" s="469"/>
      <c r="K125" s="470"/>
      <c r="L125" s="67">
        <f t="shared" si="98"/>
        <v>1</v>
      </c>
      <c r="M125" s="17">
        <f t="shared" si="99"/>
        <v>0</v>
      </c>
      <c r="N125" s="70">
        <f t="shared" si="100"/>
        <v>0</v>
      </c>
      <c r="R125" s="58">
        <f t="shared" si="91"/>
        <v>0</v>
      </c>
      <c r="S125" s="83" t="str">
        <f t="shared" si="92"/>
        <v/>
      </c>
      <c r="T125" s="58">
        <f t="shared" si="93"/>
        <v>0</v>
      </c>
      <c r="U125" s="58">
        <f t="shared" si="93"/>
        <v>1</v>
      </c>
      <c r="V125" s="58"/>
      <c r="W125" s="58"/>
      <c r="X125" s="58">
        <f t="shared" si="94"/>
        <v>0</v>
      </c>
      <c r="Y125"/>
      <c r="Z125"/>
      <c r="AA125"/>
      <c r="AB125"/>
    </row>
    <row r="126" spans="1:28" ht="12" customHeight="1" x14ac:dyDescent="0.3">
      <c r="A126" s="497"/>
      <c r="B126" s="15">
        <v>15</v>
      </c>
      <c r="C126" s="468">
        <f t="shared" si="95"/>
        <v>0</v>
      </c>
      <c r="D126" s="470"/>
      <c r="E126" s="468" t="str">
        <f t="shared" si="96"/>
        <v/>
      </c>
      <c r="F126" s="469"/>
      <c r="G126" s="469"/>
      <c r="H126" s="470"/>
      <c r="I126" s="468">
        <f t="shared" si="97"/>
        <v>0</v>
      </c>
      <c r="J126" s="469"/>
      <c r="K126" s="470"/>
      <c r="L126" s="67">
        <f t="shared" si="98"/>
        <v>1</v>
      </c>
      <c r="M126" s="17">
        <f t="shared" si="99"/>
        <v>0</v>
      </c>
      <c r="N126" s="70">
        <f t="shared" si="100"/>
        <v>0</v>
      </c>
      <c r="R126" s="58">
        <f t="shared" si="91"/>
        <v>0</v>
      </c>
      <c r="S126" s="83" t="str">
        <f t="shared" si="92"/>
        <v/>
      </c>
      <c r="T126" s="58">
        <f t="shared" si="93"/>
        <v>0</v>
      </c>
      <c r="U126" s="58">
        <f t="shared" si="93"/>
        <v>1</v>
      </c>
      <c r="V126" s="58"/>
      <c r="W126" s="58"/>
      <c r="X126" s="58">
        <f t="shared" si="94"/>
        <v>0</v>
      </c>
      <c r="Y126"/>
      <c r="Z126"/>
      <c r="AA126"/>
      <c r="AB126"/>
    </row>
    <row r="127" spans="1:28" ht="12" customHeight="1" x14ac:dyDescent="0.3">
      <c r="A127" s="497"/>
      <c r="B127" s="15">
        <v>16</v>
      </c>
      <c r="C127" s="468">
        <f t="shared" si="95"/>
        <v>0</v>
      </c>
      <c r="D127" s="470"/>
      <c r="E127" s="468" t="str">
        <f t="shared" si="96"/>
        <v/>
      </c>
      <c r="F127" s="469"/>
      <c r="G127" s="469"/>
      <c r="H127" s="470"/>
      <c r="I127" s="468">
        <f t="shared" si="97"/>
        <v>0</v>
      </c>
      <c r="J127" s="469"/>
      <c r="K127" s="470"/>
      <c r="L127" s="67">
        <f t="shared" si="98"/>
        <v>1</v>
      </c>
      <c r="M127" s="17">
        <f t="shared" si="99"/>
        <v>0</v>
      </c>
      <c r="N127" s="70">
        <f t="shared" si="100"/>
        <v>0</v>
      </c>
      <c r="R127" s="58">
        <f t="shared" si="91"/>
        <v>0</v>
      </c>
      <c r="S127" s="83" t="str">
        <f t="shared" si="92"/>
        <v/>
      </c>
      <c r="T127" s="58">
        <f t="shared" si="93"/>
        <v>0</v>
      </c>
      <c r="U127" s="58">
        <f t="shared" si="93"/>
        <v>1</v>
      </c>
      <c r="V127" s="58"/>
      <c r="W127" s="58"/>
      <c r="X127" s="58">
        <f t="shared" si="94"/>
        <v>0</v>
      </c>
      <c r="Y127"/>
      <c r="Z127"/>
      <c r="AA127"/>
      <c r="AB127"/>
    </row>
    <row r="128" spans="1:28" ht="12" customHeight="1" x14ac:dyDescent="0.3">
      <c r="A128" s="497"/>
      <c r="B128" s="15">
        <v>17</v>
      </c>
      <c r="C128" s="468">
        <f t="shared" si="95"/>
        <v>0</v>
      </c>
      <c r="D128" s="470"/>
      <c r="E128" s="468" t="str">
        <f t="shared" si="96"/>
        <v/>
      </c>
      <c r="F128" s="469"/>
      <c r="G128" s="469"/>
      <c r="H128" s="470"/>
      <c r="I128" s="468">
        <f t="shared" si="97"/>
        <v>0</v>
      </c>
      <c r="J128" s="469"/>
      <c r="K128" s="470"/>
      <c r="L128" s="67">
        <f t="shared" si="98"/>
        <v>1</v>
      </c>
      <c r="M128" s="17">
        <f t="shared" si="99"/>
        <v>0</v>
      </c>
      <c r="N128" s="70">
        <f t="shared" si="100"/>
        <v>0</v>
      </c>
      <c r="R128" s="58">
        <f t="shared" si="91"/>
        <v>0</v>
      </c>
      <c r="S128" s="83" t="str">
        <f t="shared" si="92"/>
        <v/>
      </c>
      <c r="T128" s="58">
        <f t="shared" si="93"/>
        <v>0</v>
      </c>
      <c r="U128" s="58">
        <f t="shared" si="93"/>
        <v>1</v>
      </c>
      <c r="V128" s="58"/>
      <c r="W128" s="58"/>
      <c r="X128" s="58">
        <f t="shared" si="94"/>
        <v>0</v>
      </c>
      <c r="Y128"/>
      <c r="Z128"/>
      <c r="AA128"/>
      <c r="AB128"/>
    </row>
    <row r="129" spans="1:30" ht="12" customHeight="1" x14ac:dyDescent="0.3">
      <c r="A129" s="497"/>
      <c r="B129" s="15">
        <v>18</v>
      </c>
      <c r="C129" s="468">
        <f t="shared" ref="C129:C148" si="101">R129</f>
        <v>0</v>
      </c>
      <c r="D129" s="470"/>
      <c r="E129" s="468" t="str">
        <f t="shared" ref="E129:E148" si="102">S129</f>
        <v/>
      </c>
      <c r="F129" s="469"/>
      <c r="G129" s="469"/>
      <c r="H129" s="470"/>
      <c r="I129" s="468">
        <f t="shared" ref="I129:I148" si="103">T129</f>
        <v>0</v>
      </c>
      <c r="J129" s="469"/>
      <c r="K129" s="470"/>
      <c r="L129" s="67">
        <f t="shared" ref="L129:L148" si="104">U129</f>
        <v>1</v>
      </c>
      <c r="M129" s="17">
        <f t="shared" ref="M129:M148" si="105">X129</f>
        <v>0</v>
      </c>
      <c r="N129" s="70">
        <f t="shared" ref="N129:N148" si="106">L129*M129</f>
        <v>0</v>
      </c>
      <c r="R129" s="58">
        <f t="shared" si="91"/>
        <v>0</v>
      </c>
      <c r="S129" s="83" t="str">
        <f t="shared" si="92"/>
        <v/>
      </c>
      <c r="T129" s="58">
        <f t="shared" si="93"/>
        <v>0</v>
      </c>
      <c r="U129" s="58">
        <f t="shared" si="93"/>
        <v>1</v>
      </c>
      <c r="V129" s="58"/>
      <c r="W129" s="58"/>
      <c r="X129" s="58">
        <f t="shared" si="94"/>
        <v>0</v>
      </c>
      <c r="Y129" s="144"/>
      <c r="Z129" s="144"/>
      <c r="AA129" s="144"/>
      <c r="AB129" s="144"/>
      <c r="AD129" s="178"/>
    </row>
    <row r="130" spans="1:30" ht="12" customHeight="1" x14ac:dyDescent="0.3">
      <c r="A130" s="497"/>
      <c r="B130" s="15">
        <v>19</v>
      </c>
      <c r="C130" s="468">
        <f t="shared" si="101"/>
        <v>0</v>
      </c>
      <c r="D130" s="470"/>
      <c r="E130" s="468" t="str">
        <f t="shared" si="102"/>
        <v/>
      </c>
      <c r="F130" s="469"/>
      <c r="G130" s="469"/>
      <c r="H130" s="470"/>
      <c r="I130" s="468">
        <f t="shared" si="103"/>
        <v>0</v>
      </c>
      <c r="J130" s="469"/>
      <c r="K130" s="470"/>
      <c r="L130" s="67">
        <f t="shared" si="104"/>
        <v>1</v>
      </c>
      <c r="M130" s="17">
        <f t="shared" si="105"/>
        <v>0</v>
      </c>
      <c r="N130" s="70">
        <f t="shared" si="106"/>
        <v>0</v>
      </c>
      <c r="R130" s="58">
        <f t="shared" si="91"/>
        <v>0</v>
      </c>
      <c r="S130" s="83" t="str">
        <f t="shared" si="92"/>
        <v/>
      </c>
      <c r="T130" s="58">
        <f t="shared" si="93"/>
        <v>0</v>
      </c>
      <c r="U130" s="58">
        <f t="shared" si="93"/>
        <v>1</v>
      </c>
      <c r="V130" s="58"/>
      <c r="W130" s="58"/>
      <c r="X130" s="58">
        <f t="shared" si="94"/>
        <v>0</v>
      </c>
      <c r="Y130" s="144"/>
      <c r="Z130" s="144"/>
      <c r="AA130" s="144"/>
      <c r="AB130" s="144"/>
      <c r="AD130" s="178"/>
    </row>
    <row r="131" spans="1:30" ht="12" customHeight="1" x14ac:dyDescent="0.3">
      <c r="A131" s="497"/>
      <c r="B131" s="15">
        <v>20</v>
      </c>
      <c r="C131" s="468">
        <f t="shared" si="101"/>
        <v>0</v>
      </c>
      <c r="D131" s="470"/>
      <c r="E131" s="468" t="str">
        <f t="shared" si="102"/>
        <v/>
      </c>
      <c r="F131" s="469"/>
      <c r="G131" s="469"/>
      <c r="H131" s="470"/>
      <c r="I131" s="468">
        <f t="shared" si="103"/>
        <v>0</v>
      </c>
      <c r="J131" s="469"/>
      <c r="K131" s="470"/>
      <c r="L131" s="67">
        <f t="shared" si="104"/>
        <v>1</v>
      </c>
      <c r="M131" s="17">
        <f t="shared" si="105"/>
        <v>0</v>
      </c>
      <c r="N131" s="70">
        <f t="shared" si="106"/>
        <v>0</v>
      </c>
      <c r="R131" s="58">
        <f t="shared" si="91"/>
        <v>0</v>
      </c>
      <c r="S131" s="83" t="str">
        <f t="shared" si="92"/>
        <v/>
      </c>
      <c r="T131" s="58">
        <f t="shared" si="93"/>
        <v>0</v>
      </c>
      <c r="U131" s="58">
        <f t="shared" si="93"/>
        <v>1</v>
      </c>
      <c r="V131" s="58"/>
      <c r="W131" s="58"/>
      <c r="X131" s="58">
        <f t="shared" si="94"/>
        <v>0</v>
      </c>
      <c r="Y131" s="144"/>
      <c r="Z131" s="144"/>
      <c r="AA131" s="144"/>
      <c r="AB131" s="144"/>
      <c r="AD131" s="178"/>
    </row>
    <row r="132" spans="1:30" ht="12" customHeight="1" x14ac:dyDescent="0.3">
      <c r="A132" s="497"/>
      <c r="B132" s="15">
        <v>21</v>
      </c>
      <c r="C132" s="468">
        <f t="shared" si="101"/>
        <v>0</v>
      </c>
      <c r="D132" s="470"/>
      <c r="E132" s="468" t="str">
        <f t="shared" si="102"/>
        <v/>
      </c>
      <c r="F132" s="469"/>
      <c r="G132" s="469"/>
      <c r="H132" s="470"/>
      <c r="I132" s="468">
        <f t="shared" si="103"/>
        <v>0</v>
      </c>
      <c r="J132" s="469"/>
      <c r="K132" s="470"/>
      <c r="L132" s="67">
        <f t="shared" si="104"/>
        <v>1</v>
      </c>
      <c r="M132" s="17">
        <f t="shared" si="105"/>
        <v>0</v>
      </c>
      <c r="N132" s="70">
        <f t="shared" si="106"/>
        <v>0</v>
      </c>
      <c r="R132" s="58">
        <f t="shared" si="91"/>
        <v>0</v>
      </c>
      <c r="S132" s="83" t="str">
        <f t="shared" si="92"/>
        <v/>
      </c>
      <c r="T132" s="58">
        <f t="shared" ref="T132:U151" si="107">IF($B132&lt;=$U$4,VLOOKUP($B132,AEQUIP,T$110,FALSE),0)</f>
        <v>0</v>
      </c>
      <c r="U132" s="58">
        <f t="shared" si="107"/>
        <v>1</v>
      </c>
      <c r="V132" s="58"/>
      <c r="W132" s="58"/>
      <c r="X132" s="58">
        <f t="shared" si="94"/>
        <v>0</v>
      </c>
      <c r="Y132" s="144"/>
      <c r="Z132" s="144"/>
      <c r="AA132" s="144"/>
      <c r="AB132" s="144"/>
      <c r="AD132" s="178"/>
    </row>
    <row r="133" spans="1:30" ht="12" customHeight="1" x14ac:dyDescent="0.3">
      <c r="A133" s="497"/>
      <c r="B133" s="15">
        <v>22</v>
      </c>
      <c r="C133" s="468">
        <f t="shared" si="101"/>
        <v>0</v>
      </c>
      <c r="D133" s="470"/>
      <c r="E133" s="468" t="str">
        <f t="shared" si="102"/>
        <v/>
      </c>
      <c r="F133" s="469"/>
      <c r="G133" s="469"/>
      <c r="H133" s="470"/>
      <c r="I133" s="468">
        <f t="shared" si="103"/>
        <v>0</v>
      </c>
      <c r="J133" s="469"/>
      <c r="K133" s="470"/>
      <c r="L133" s="67">
        <f t="shared" si="104"/>
        <v>1</v>
      </c>
      <c r="M133" s="17">
        <f t="shared" si="105"/>
        <v>0</v>
      </c>
      <c r="N133" s="70">
        <f t="shared" si="106"/>
        <v>0</v>
      </c>
      <c r="R133" s="58">
        <f t="shared" si="91"/>
        <v>0</v>
      </c>
      <c r="S133" s="83" t="str">
        <f t="shared" si="92"/>
        <v/>
      </c>
      <c r="T133" s="58">
        <f t="shared" si="107"/>
        <v>0</v>
      </c>
      <c r="U133" s="58">
        <f t="shared" si="107"/>
        <v>1</v>
      </c>
      <c r="V133" s="58"/>
      <c r="W133" s="58"/>
      <c r="X133" s="58">
        <f t="shared" si="94"/>
        <v>0</v>
      </c>
      <c r="Y133" s="144"/>
      <c r="Z133" s="144"/>
      <c r="AA133" s="144"/>
      <c r="AB133" s="144"/>
      <c r="AD133" s="178"/>
    </row>
    <row r="134" spans="1:30" ht="12" customHeight="1" x14ac:dyDescent="0.3">
      <c r="A134" s="497"/>
      <c r="B134" s="15">
        <v>23</v>
      </c>
      <c r="C134" s="468">
        <f t="shared" si="101"/>
        <v>0</v>
      </c>
      <c r="D134" s="470"/>
      <c r="E134" s="468" t="str">
        <f t="shared" si="102"/>
        <v/>
      </c>
      <c r="F134" s="469"/>
      <c r="G134" s="469"/>
      <c r="H134" s="470"/>
      <c r="I134" s="468">
        <f t="shared" si="103"/>
        <v>0</v>
      </c>
      <c r="J134" s="469"/>
      <c r="K134" s="470"/>
      <c r="L134" s="67">
        <f t="shared" si="104"/>
        <v>1</v>
      </c>
      <c r="M134" s="17">
        <f t="shared" si="105"/>
        <v>0</v>
      </c>
      <c r="N134" s="70">
        <f t="shared" si="106"/>
        <v>0</v>
      </c>
      <c r="R134" s="58">
        <f t="shared" si="91"/>
        <v>0</v>
      </c>
      <c r="S134" s="83" t="str">
        <f t="shared" si="92"/>
        <v/>
      </c>
      <c r="T134" s="58">
        <f t="shared" si="107"/>
        <v>0</v>
      </c>
      <c r="U134" s="58">
        <f t="shared" si="107"/>
        <v>1</v>
      </c>
      <c r="V134" s="58"/>
      <c r="W134" s="58"/>
      <c r="X134" s="58">
        <f t="shared" si="94"/>
        <v>0</v>
      </c>
      <c r="Y134" s="144"/>
      <c r="Z134" s="144"/>
      <c r="AA134" s="144"/>
      <c r="AB134" s="144"/>
      <c r="AD134" s="178"/>
    </row>
    <row r="135" spans="1:30" ht="12" customHeight="1" x14ac:dyDescent="0.3">
      <c r="A135" s="497"/>
      <c r="B135" s="15">
        <v>24</v>
      </c>
      <c r="C135" s="468">
        <f t="shared" si="101"/>
        <v>0</v>
      </c>
      <c r="D135" s="470"/>
      <c r="E135" s="468" t="str">
        <f t="shared" si="102"/>
        <v/>
      </c>
      <c r="F135" s="469"/>
      <c r="G135" s="469"/>
      <c r="H135" s="470"/>
      <c r="I135" s="468">
        <f t="shared" si="103"/>
        <v>0</v>
      </c>
      <c r="J135" s="469"/>
      <c r="K135" s="470"/>
      <c r="L135" s="67">
        <f t="shared" si="104"/>
        <v>1</v>
      </c>
      <c r="M135" s="17">
        <f t="shared" si="105"/>
        <v>0</v>
      </c>
      <c r="N135" s="70">
        <f t="shared" si="106"/>
        <v>0</v>
      </c>
      <c r="R135" s="58">
        <f t="shared" si="91"/>
        <v>0</v>
      </c>
      <c r="S135" s="83" t="str">
        <f t="shared" si="92"/>
        <v/>
      </c>
      <c r="T135" s="58">
        <f t="shared" si="107"/>
        <v>0</v>
      </c>
      <c r="U135" s="58">
        <f t="shared" si="107"/>
        <v>1</v>
      </c>
      <c r="V135" s="58"/>
      <c r="W135" s="58"/>
      <c r="X135" s="58">
        <f t="shared" si="94"/>
        <v>0</v>
      </c>
      <c r="Y135" s="144"/>
      <c r="Z135" s="144"/>
      <c r="AA135" s="144"/>
      <c r="AB135" s="144"/>
      <c r="AD135" s="178"/>
    </row>
    <row r="136" spans="1:30" ht="12" customHeight="1" x14ac:dyDescent="0.3">
      <c r="A136" s="497"/>
      <c r="B136" s="15">
        <v>25</v>
      </c>
      <c r="C136" s="468">
        <f t="shared" si="101"/>
        <v>0</v>
      </c>
      <c r="D136" s="470"/>
      <c r="E136" s="468" t="str">
        <f t="shared" si="102"/>
        <v/>
      </c>
      <c r="F136" s="469"/>
      <c r="G136" s="469"/>
      <c r="H136" s="470"/>
      <c r="I136" s="468">
        <f t="shared" si="103"/>
        <v>0</v>
      </c>
      <c r="J136" s="469"/>
      <c r="K136" s="470"/>
      <c r="L136" s="67">
        <f t="shared" si="104"/>
        <v>1</v>
      </c>
      <c r="M136" s="17">
        <f t="shared" si="105"/>
        <v>0</v>
      </c>
      <c r="N136" s="70">
        <f t="shared" si="106"/>
        <v>0</v>
      </c>
      <c r="R136" s="58">
        <f t="shared" si="91"/>
        <v>0</v>
      </c>
      <c r="S136" s="83" t="str">
        <f t="shared" si="92"/>
        <v/>
      </c>
      <c r="T136" s="58">
        <f t="shared" si="107"/>
        <v>0</v>
      </c>
      <c r="U136" s="58">
        <f t="shared" si="107"/>
        <v>1</v>
      </c>
      <c r="V136" s="58"/>
      <c r="W136" s="58"/>
      <c r="X136" s="58">
        <f t="shared" si="94"/>
        <v>0</v>
      </c>
      <c r="Y136" s="144"/>
      <c r="Z136" s="144"/>
      <c r="AA136" s="144"/>
      <c r="AB136" s="144"/>
      <c r="AD136" s="178"/>
    </row>
    <row r="137" spans="1:30" ht="12" customHeight="1" x14ac:dyDescent="0.3">
      <c r="A137" s="497"/>
      <c r="B137" s="15">
        <v>26</v>
      </c>
      <c r="C137" s="468">
        <f t="shared" si="101"/>
        <v>0</v>
      </c>
      <c r="D137" s="470"/>
      <c r="E137" s="468" t="str">
        <f t="shared" si="102"/>
        <v/>
      </c>
      <c r="F137" s="469"/>
      <c r="G137" s="469"/>
      <c r="H137" s="470"/>
      <c r="I137" s="468">
        <f t="shared" si="103"/>
        <v>0</v>
      </c>
      <c r="J137" s="469"/>
      <c r="K137" s="470"/>
      <c r="L137" s="67">
        <f t="shared" si="104"/>
        <v>1</v>
      </c>
      <c r="M137" s="17">
        <f t="shared" si="105"/>
        <v>0</v>
      </c>
      <c r="N137" s="70">
        <f t="shared" si="106"/>
        <v>0</v>
      </c>
      <c r="R137" s="58">
        <f t="shared" si="91"/>
        <v>0</v>
      </c>
      <c r="S137" s="83" t="str">
        <f t="shared" si="92"/>
        <v/>
      </c>
      <c r="T137" s="58">
        <f t="shared" si="107"/>
        <v>0</v>
      </c>
      <c r="U137" s="58">
        <f t="shared" si="107"/>
        <v>1</v>
      </c>
      <c r="V137" s="58"/>
      <c r="W137" s="58"/>
      <c r="X137" s="58">
        <f t="shared" si="94"/>
        <v>0</v>
      </c>
      <c r="Y137" s="144"/>
      <c r="Z137" s="144"/>
      <c r="AA137" s="144"/>
      <c r="AB137" s="144"/>
      <c r="AD137" s="178"/>
    </row>
    <row r="138" spans="1:30" ht="12" customHeight="1" x14ac:dyDescent="0.3">
      <c r="A138" s="497"/>
      <c r="B138" s="15">
        <v>27</v>
      </c>
      <c r="C138" s="468">
        <f t="shared" si="101"/>
        <v>0</v>
      </c>
      <c r="D138" s="470"/>
      <c r="E138" s="468" t="str">
        <f t="shared" si="102"/>
        <v/>
      </c>
      <c r="F138" s="469"/>
      <c r="G138" s="469"/>
      <c r="H138" s="470"/>
      <c r="I138" s="468">
        <f t="shared" si="103"/>
        <v>0</v>
      </c>
      <c r="J138" s="469"/>
      <c r="K138" s="470"/>
      <c r="L138" s="67">
        <f t="shared" si="104"/>
        <v>1</v>
      </c>
      <c r="M138" s="17">
        <f t="shared" si="105"/>
        <v>0</v>
      </c>
      <c r="N138" s="70">
        <f t="shared" si="106"/>
        <v>0</v>
      </c>
      <c r="R138" s="58">
        <f t="shared" si="91"/>
        <v>0</v>
      </c>
      <c r="S138" s="83" t="str">
        <f t="shared" si="92"/>
        <v/>
      </c>
      <c r="T138" s="58">
        <f t="shared" si="107"/>
        <v>0</v>
      </c>
      <c r="U138" s="58">
        <f t="shared" si="107"/>
        <v>1</v>
      </c>
      <c r="V138" s="58"/>
      <c r="W138" s="58"/>
      <c r="X138" s="58">
        <f t="shared" si="94"/>
        <v>0</v>
      </c>
      <c r="Y138" s="144"/>
      <c r="Z138" s="144"/>
      <c r="AA138" s="144"/>
      <c r="AB138" s="144"/>
      <c r="AD138" s="178"/>
    </row>
    <row r="139" spans="1:30" ht="12" customHeight="1" x14ac:dyDescent="0.3">
      <c r="A139" s="497"/>
      <c r="B139" s="15">
        <v>28</v>
      </c>
      <c r="C139" s="468">
        <f t="shared" si="101"/>
        <v>0</v>
      </c>
      <c r="D139" s="470"/>
      <c r="E139" s="468" t="str">
        <f t="shared" si="102"/>
        <v/>
      </c>
      <c r="F139" s="469"/>
      <c r="G139" s="469"/>
      <c r="H139" s="470"/>
      <c r="I139" s="468">
        <f t="shared" si="103"/>
        <v>0</v>
      </c>
      <c r="J139" s="469"/>
      <c r="K139" s="470"/>
      <c r="L139" s="67">
        <f t="shared" si="104"/>
        <v>1</v>
      </c>
      <c r="M139" s="17">
        <f t="shared" si="105"/>
        <v>0</v>
      </c>
      <c r="N139" s="70">
        <f t="shared" si="106"/>
        <v>0</v>
      </c>
      <c r="R139" s="58">
        <f t="shared" si="91"/>
        <v>0</v>
      </c>
      <c r="S139" s="83" t="str">
        <f t="shared" si="92"/>
        <v/>
      </c>
      <c r="T139" s="58">
        <f t="shared" si="107"/>
        <v>0</v>
      </c>
      <c r="U139" s="58">
        <f t="shared" si="107"/>
        <v>1</v>
      </c>
      <c r="V139" s="58"/>
      <c r="W139" s="58"/>
      <c r="X139" s="58">
        <f t="shared" si="94"/>
        <v>0</v>
      </c>
      <c r="Y139" s="144"/>
      <c r="Z139" s="144"/>
      <c r="AA139" s="144"/>
      <c r="AB139" s="144"/>
      <c r="AD139" s="178"/>
    </row>
    <row r="140" spans="1:30" ht="12" customHeight="1" x14ac:dyDescent="0.3">
      <c r="A140" s="497"/>
      <c r="B140" s="15">
        <v>29</v>
      </c>
      <c r="C140" s="468">
        <f t="shared" si="101"/>
        <v>0</v>
      </c>
      <c r="D140" s="470"/>
      <c r="E140" s="468" t="str">
        <f t="shared" si="102"/>
        <v/>
      </c>
      <c r="F140" s="469"/>
      <c r="G140" s="469"/>
      <c r="H140" s="470"/>
      <c r="I140" s="468">
        <f t="shared" si="103"/>
        <v>0</v>
      </c>
      <c r="J140" s="469"/>
      <c r="K140" s="470"/>
      <c r="L140" s="67">
        <f t="shared" si="104"/>
        <v>1</v>
      </c>
      <c r="M140" s="17">
        <f t="shared" si="105"/>
        <v>0</v>
      </c>
      <c r="N140" s="70">
        <f t="shared" si="106"/>
        <v>0</v>
      </c>
      <c r="R140" s="58">
        <f t="shared" si="91"/>
        <v>0</v>
      </c>
      <c r="S140" s="83" t="str">
        <f t="shared" si="92"/>
        <v/>
      </c>
      <c r="T140" s="58">
        <f t="shared" si="107"/>
        <v>0</v>
      </c>
      <c r="U140" s="58">
        <f t="shared" si="107"/>
        <v>1</v>
      </c>
      <c r="V140" s="58"/>
      <c r="W140" s="58"/>
      <c r="X140" s="58">
        <f t="shared" si="94"/>
        <v>0</v>
      </c>
      <c r="Y140" s="144"/>
      <c r="Z140" s="144"/>
      <c r="AA140" s="144"/>
      <c r="AB140" s="144"/>
      <c r="AD140" s="178"/>
    </row>
    <row r="141" spans="1:30" ht="12" customHeight="1" x14ac:dyDescent="0.3">
      <c r="A141" s="497"/>
      <c r="B141" s="15">
        <v>30</v>
      </c>
      <c r="C141" s="468">
        <f t="shared" si="101"/>
        <v>0</v>
      </c>
      <c r="D141" s="470"/>
      <c r="E141" s="468" t="str">
        <f t="shared" si="102"/>
        <v/>
      </c>
      <c r="F141" s="469"/>
      <c r="G141" s="469"/>
      <c r="H141" s="470"/>
      <c r="I141" s="468">
        <f t="shared" si="103"/>
        <v>0</v>
      </c>
      <c r="J141" s="469"/>
      <c r="K141" s="470"/>
      <c r="L141" s="67">
        <f t="shared" si="104"/>
        <v>1</v>
      </c>
      <c r="M141" s="17">
        <f t="shared" si="105"/>
        <v>0</v>
      </c>
      <c r="N141" s="70">
        <f t="shared" si="106"/>
        <v>0</v>
      </c>
      <c r="R141" s="58">
        <f t="shared" si="91"/>
        <v>0</v>
      </c>
      <c r="S141" s="83" t="str">
        <f t="shared" si="92"/>
        <v/>
      </c>
      <c r="T141" s="58">
        <f t="shared" si="107"/>
        <v>0</v>
      </c>
      <c r="U141" s="58">
        <f t="shared" si="107"/>
        <v>1</v>
      </c>
      <c r="V141" s="58"/>
      <c r="W141" s="58"/>
      <c r="X141" s="58">
        <f t="shared" si="94"/>
        <v>0</v>
      </c>
      <c r="Y141" s="144"/>
      <c r="Z141" s="144"/>
      <c r="AA141" s="144"/>
      <c r="AB141" s="144"/>
      <c r="AD141" s="178"/>
    </row>
    <row r="142" spans="1:30" ht="12" customHeight="1" x14ac:dyDescent="0.3">
      <c r="A142" s="497"/>
      <c r="B142" s="15">
        <v>31</v>
      </c>
      <c r="C142" s="468">
        <f t="shared" si="101"/>
        <v>0</v>
      </c>
      <c r="D142" s="470"/>
      <c r="E142" s="468" t="str">
        <f t="shared" si="102"/>
        <v/>
      </c>
      <c r="F142" s="469"/>
      <c r="G142" s="469"/>
      <c r="H142" s="470"/>
      <c r="I142" s="468">
        <f t="shared" si="103"/>
        <v>0</v>
      </c>
      <c r="J142" s="469"/>
      <c r="K142" s="470"/>
      <c r="L142" s="67">
        <f t="shared" si="104"/>
        <v>1</v>
      </c>
      <c r="M142" s="17">
        <f t="shared" si="105"/>
        <v>0</v>
      </c>
      <c r="N142" s="70">
        <f t="shared" si="106"/>
        <v>0</v>
      </c>
      <c r="R142" s="58">
        <f t="shared" si="91"/>
        <v>0</v>
      </c>
      <c r="S142" s="83" t="str">
        <f t="shared" si="92"/>
        <v/>
      </c>
      <c r="T142" s="58">
        <f t="shared" si="107"/>
        <v>0</v>
      </c>
      <c r="U142" s="58">
        <f t="shared" si="107"/>
        <v>1</v>
      </c>
      <c r="V142" s="58"/>
      <c r="W142" s="58"/>
      <c r="X142" s="58">
        <f t="shared" si="94"/>
        <v>0</v>
      </c>
      <c r="Y142" s="144"/>
      <c r="Z142" s="144"/>
      <c r="AA142" s="144"/>
      <c r="AB142" s="144"/>
      <c r="AD142" s="178"/>
    </row>
    <row r="143" spans="1:30" ht="12" customHeight="1" x14ac:dyDescent="0.3">
      <c r="A143" s="497"/>
      <c r="B143" s="15">
        <v>32</v>
      </c>
      <c r="C143" s="468">
        <f t="shared" si="101"/>
        <v>0</v>
      </c>
      <c r="D143" s="470"/>
      <c r="E143" s="468" t="str">
        <f t="shared" si="102"/>
        <v/>
      </c>
      <c r="F143" s="469"/>
      <c r="G143" s="469"/>
      <c r="H143" s="470"/>
      <c r="I143" s="468">
        <f t="shared" si="103"/>
        <v>0</v>
      </c>
      <c r="J143" s="469"/>
      <c r="K143" s="470"/>
      <c r="L143" s="67">
        <f t="shared" si="104"/>
        <v>1</v>
      </c>
      <c r="M143" s="17">
        <f t="shared" si="105"/>
        <v>0</v>
      </c>
      <c r="N143" s="70">
        <f t="shared" si="106"/>
        <v>0</v>
      </c>
      <c r="R143" s="58">
        <f t="shared" si="91"/>
        <v>0</v>
      </c>
      <c r="S143" s="83" t="str">
        <f t="shared" si="92"/>
        <v/>
      </c>
      <c r="T143" s="58">
        <f t="shared" si="107"/>
        <v>0</v>
      </c>
      <c r="U143" s="58">
        <f t="shared" si="107"/>
        <v>1</v>
      </c>
      <c r="V143" s="58"/>
      <c r="W143" s="58"/>
      <c r="X143" s="58">
        <f t="shared" si="94"/>
        <v>0</v>
      </c>
      <c r="Y143" s="144"/>
      <c r="Z143" s="144"/>
      <c r="AA143" s="144"/>
      <c r="AB143" s="144"/>
      <c r="AD143" s="178"/>
    </row>
    <row r="144" spans="1:30" ht="12" customHeight="1" x14ac:dyDescent="0.3">
      <c r="A144" s="497"/>
      <c r="B144" s="15">
        <v>33</v>
      </c>
      <c r="C144" s="468">
        <f t="shared" si="101"/>
        <v>0</v>
      </c>
      <c r="D144" s="470"/>
      <c r="E144" s="468" t="str">
        <f t="shared" si="102"/>
        <v/>
      </c>
      <c r="F144" s="469"/>
      <c r="G144" s="469"/>
      <c r="H144" s="470"/>
      <c r="I144" s="468">
        <f t="shared" si="103"/>
        <v>0</v>
      </c>
      <c r="J144" s="469"/>
      <c r="K144" s="470"/>
      <c r="L144" s="67">
        <f t="shared" si="104"/>
        <v>1</v>
      </c>
      <c r="M144" s="17">
        <f t="shared" si="105"/>
        <v>0</v>
      </c>
      <c r="N144" s="70">
        <f t="shared" si="106"/>
        <v>0</v>
      </c>
      <c r="R144" s="58">
        <f t="shared" ref="R144:R161" si="108">IF($B144&lt;=$U$4,VLOOKUP($B144,AEQUIP,R$110,FALSE),0)</f>
        <v>0</v>
      </c>
      <c r="S144" s="83" t="str">
        <f t="shared" ref="S144:S161" si="109">IF(R144=$Y$4,Y37,IF($B144&lt;=$U$4,VLOOKUP($B144,AEQUIP,S$110,FALSE),0))</f>
        <v/>
      </c>
      <c r="T144" s="58">
        <f t="shared" si="107"/>
        <v>0</v>
      </c>
      <c r="U144" s="58">
        <f t="shared" si="107"/>
        <v>1</v>
      </c>
      <c r="V144" s="58"/>
      <c r="W144" s="58"/>
      <c r="X144" s="58">
        <f t="shared" ref="X144:X161" si="110">IF($B144&lt;=$U$4,VLOOKUP($B144,AEQUIP,X$110,FALSE),0)</f>
        <v>0</v>
      </c>
      <c r="Y144" s="144"/>
      <c r="Z144" s="144"/>
      <c r="AA144" s="144"/>
      <c r="AB144" s="144"/>
      <c r="AD144" s="178"/>
    </row>
    <row r="145" spans="1:30" ht="12" customHeight="1" x14ac:dyDescent="0.3">
      <c r="A145" s="497"/>
      <c r="B145" s="15">
        <v>34</v>
      </c>
      <c r="C145" s="468">
        <f t="shared" si="101"/>
        <v>0</v>
      </c>
      <c r="D145" s="470"/>
      <c r="E145" s="468" t="str">
        <f t="shared" si="102"/>
        <v/>
      </c>
      <c r="F145" s="469"/>
      <c r="G145" s="469"/>
      <c r="H145" s="470"/>
      <c r="I145" s="468">
        <f t="shared" si="103"/>
        <v>0</v>
      </c>
      <c r="J145" s="469"/>
      <c r="K145" s="470"/>
      <c r="L145" s="67">
        <f t="shared" si="104"/>
        <v>1</v>
      </c>
      <c r="M145" s="17">
        <f t="shared" si="105"/>
        <v>0</v>
      </c>
      <c r="N145" s="70">
        <f t="shared" si="106"/>
        <v>0</v>
      </c>
      <c r="R145" s="58">
        <f t="shared" si="108"/>
        <v>0</v>
      </c>
      <c r="S145" s="83" t="str">
        <f t="shared" si="109"/>
        <v/>
      </c>
      <c r="T145" s="58">
        <f t="shared" si="107"/>
        <v>0</v>
      </c>
      <c r="U145" s="58">
        <f t="shared" si="107"/>
        <v>1</v>
      </c>
      <c r="V145" s="58"/>
      <c r="W145" s="58"/>
      <c r="X145" s="58">
        <f t="shared" si="110"/>
        <v>0</v>
      </c>
      <c r="Y145" s="144"/>
      <c r="Z145" s="144"/>
      <c r="AA145" s="144"/>
      <c r="AB145" s="144"/>
      <c r="AD145" s="178"/>
    </row>
    <row r="146" spans="1:30" ht="12" customHeight="1" x14ac:dyDescent="0.3">
      <c r="A146" s="497"/>
      <c r="B146" s="15">
        <v>35</v>
      </c>
      <c r="C146" s="468">
        <f t="shared" si="101"/>
        <v>0</v>
      </c>
      <c r="D146" s="470"/>
      <c r="E146" s="468" t="str">
        <f t="shared" si="102"/>
        <v/>
      </c>
      <c r="F146" s="469"/>
      <c r="G146" s="469"/>
      <c r="H146" s="470"/>
      <c r="I146" s="468">
        <f t="shared" si="103"/>
        <v>0</v>
      </c>
      <c r="J146" s="469"/>
      <c r="K146" s="470"/>
      <c r="L146" s="67">
        <f t="shared" si="104"/>
        <v>1</v>
      </c>
      <c r="M146" s="17">
        <f t="shared" si="105"/>
        <v>0</v>
      </c>
      <c r="N146" s="70">
        <f t="shared" si="106"/>
        <v>0</v>
      </c>
      <c r="R146" s="58">
        <f t="shared" si="108"/>
        <v>0</v>
      </c>
      <c r="S146" s="83" t="str">
        <f t="shared" si="109"/>
        <v/>
      </c>
      <c r="T146" s="58">
        <f t="shared" si="107"/>
        <v>0</v>
      </c>
      <c r="U146" s="58">
        <f t="shared" si="107"/>
        <v>1</v>
      </c>
      <c r="V146" s="58"/>
      <c r="W146" s="58"/>
      <c r="X146" s="58">
        <f t="shared" si="110"/>
        <v>0</v>
      </c>
      <c r="Y146" s="144"/>
      <c r="Z146" s="144"/>
      <c r="AA146" s="144"/>
      <c r="AB146" s="144"/>
      <c r="AD146" s="178"/>
    </row>
    <row r="147" spans="1:30" ht="12" customHeight="1" x14ac:dyDescent="0.3">
      <c r="A147" s="497"/>
      <c r="B147" s="15">
        <v>36</v>
      </c>
      <c r="C147" s="468">
        <f t="shared" si="101"/>
        <v>0</v>
      </c>
      <c r="D147" s="470"/>
      <c r="E147" s="468" t="str">
        <f t="shared" si="102"/>
        <v/>
      </c>
      <c r="F147" s="469"/>
      <c r="G147" s="469"/>
      <c r="H147" s="470"/>
      <c r="I147" s="468">
        <f t="shared" si="103"/>
        <v>0</v>
      </c>
      <c r="J147" s="469"/>
      <c r="K147" s="470"/>
      <c r="L147" s="67">
        <f t="shared" si="104"/>
        <v>1</v>
      </c>
      <c r="M147" s="17">
        <f t="shared" si="105"/>
        <v>0</v>
      </c>
      <c r="N147" s="70">
        <f t="shared" si="106"/>
        <v>0</v>
      </c>
      <c r="R147" s="58">
        <f t="shared" si="108"/>
        <v>0</v>
      </c>
      <c r="S147" s="83" t="str">
        <f t="shared" si="109"/>
        <v/>
      </c>
      <c r="T147" s="58">
        <f t="shared" si="107"/>
        <v>0</v>
      </c>
      <c r="U147" s="58">
        <f t="shared" si="107"/>
        <v>1</v>
      </c>
      <c r="V147" s="58"/>
      <c r="W147" s="58"/>
      <c r="X147" s="58">
        <f t="shared" si="110"/>
        <v>0</v>
      </c>
      <c r="Y147" s="144"/>
      <c r="Z147" s="144"/>
      <c r="AA147" s="144"/>
      <c r="AB147" s="144"/>
      <c r="AD147" s="178"/>
    </row>
    <row r="148" spans="1:30" ht="12" customHeight="1" x14ac:dyDescent="0.3">
      <c r="A148" s="497"/>
      <c r="B148" s="15">
        <v>37</v>
      </c>
      <c r="C148" s="468">
        <f t="shared" si="101"/>
        <v>0</v>
      </c>
      <c r="D148" s="470"/>
      <c r="E148" s="468" t="str">
        <f t="shared" si="102"/>
        <v/>
      </c>
      <c r="F148" s="469"/>
      <c r="G148" s="469"/>
      <c r="H148" s="470"/>
      <c r="I148" s="468">
        <f t="shared" si="103"/>
        <v>0</v>
      </c>
      <c r="J148" s="469"/>
      <c r="K148" s="470"/>
      <c r="L148" s="67">
        <f t="shared" si="104"/>
        <v>1</v>
      </c>
      <c r="M148" s="17">
        <f t="shared" si="105"/>
        <v>0</v>
      </c>
      <c r="N148" s="70">
        <f t="shared" si="106"/>
        <v>0</v>
      </c>
      <c r="R148" s="58">
        <f t="shared" si="108"/>
        <v>0</v>
      </c>
      <c r="S148" s="83" t="str">
        <f t="shared" si="109"/>
        <v/>
      </c>
      <c r="T148" s="58">
        <f t="shared" si="107"/>
        <v>0</v>
      </c>
      <c r="U148" s="58">
        <f t="shared" si="107"/>
        <v>1</v>
      </c>
      <c r="V148" s="58"/>
      <c r="W148" s="58"/>
      <c r="X148" s="58">
        <f t="shared" si="110"/>
        <v>0</v>
      </c>
      <c r="Y148" s="144"/>
      <c r="Z148" s="144"/>
      <c r="AA148" s="144"/>
      <c r="AB148" s="144"/>
      <c r="AD148" s="178"/>
    </row>
    <row r="149" spans="1:30" ht="12" customHeight="1" x14ac:dyDescent="0.3">
      <c r="A149" s="497"/>
      <c r="B149" s="15">
        <v>38</v>
      </c>
      <c r="C149" s="468">
        <f t="shared" si="95"/>
        <v>0</v>
      </c>
      <c r="D149" s="470"/>
      <c r="E149" s="468" t="str">
        <f t="shared" si="96"/>
        <v/>
      </c>
      <c r="F149" s="469"/>
      <c r="G149" s="469"/>
      <c r="H149" s="470"/>
      <c r="I149" s="468">
        <f t="shared" si="97"/>
        <v>0</v>
      </c>
      <c r="J149" s="469"/>
      <c r="K149" s="470"/>
      <c r="L149" s="67">
        <f t="shared" si="98"/>
        <v>1</v>
      </c>
      <c r="M149" s="17">
        <f t="shared" si="99"/>
        <v>0</v>
      </c>
      <c r="N149" s="70">
        <f t="shared" si="100"/>
        <v>0</v>
      </c>
      <c r="R149" s="58">
        <f t="shared" si="108"/>
        <v>0</v>
      </c>
      <c r="S149" s="83" t="str">
        <f t="shared" si="109"/>
        <v/>
      </c>
      <c r="T149" s="58">
        <f t="shared" si="107"/>
        <v>0</v>
      </c>
      <c r="U149" s="58">
        <f t="shared" si="107"/>
        <v>1</v>
      </c>
      <c r="V149" s="58"/>
      <c r="W149" s="58"/>
      <c r="X149" s="58">
        <f t="shared" si="110"/>
        <v>0</v>
      </c>
      <c r="Y149"/>
      <c r="Z149"/>
      <c r="AA149"/>
      <c r="AB149"/>
    </row>
    <row r="150" spans="1:30" ht="12" customHeight="1" x14ac:dyDescent="0.3">
      <c r="A150" s="497"/>
      <c r="B150" s="15">
        <v>39</v>
      </c>
      <c r="C150" s="468">
        <f t="shared" si="95"/>
        <v>0</v>
      </c>
      <c r="D150" s="470"/>
      <c r="E150" s="468" t="str">
        <f t="shared" si="96"/>
        <v/>
      </c>
      <c r="F150" s="469"/>
      <c r="G150" s="469"/>
      <c r="H150" s="470"/>
      <c r="I150" s="468">
        <f t="shared" si="97"/>
        <v>0</v>
      </c>
      <c r="J150" s="469"/>
      <c r="K150" s="470"/>
      <c r="L150" s="67">
        <f t="shared" si="98"/>
        <v>1</v>
      </c>
      <c r="M150" s="17">
        <f t="shared" si="99"/>
        <v>0</v>
      </c>
      <c r="N150" s="70">
        <f t="shared" si="100"/>
        <v>0</v>
      </c>
      <c r="R150" s="58">
        <f t="shared" si="108"/>
        <v>0</v>
      </c>
      <c r="S150" s="83" t="str">
        <f t="shared" si="109"/>
        <v/>
      </c>
      <c r="T150" s="58">
        <f t="shared" si="107"/>
        <v>0</v>
      </c>
      <c r="U150" s="58">
        <f t="shared" si="107"/>
        <v>1</v>
      </c>
      <c r="V150" s="58"/>
      <c r="W150" s="58"/>
      <c r="X150" s="58">
        <f t="shared" si="110"/>
        <v>0</v>
      </c>
      <c r="Y150"/>
      <c r="Z150"/>
      <c r="AA150"/>
      <c r="AB150"/>
    </row>
    <row r="151" spans="1:30" ht="12" customHeight="1" x14ac:dyDescent="0.3">
      <c r="A151" s="497"/>
      <c r="B151" s="15">
        <v>40</v>
      </c>
      <c r="C151" s="468">
        <f t="shared" ref="C151:C155" si="111">R151</f>
        <v>0</v>
      </c>
      <c r="D151" s="470"/>
      <c r="E151" s="468" t="str">
        <f t="shared" ref="E151:E155" si="112">S151</f>
        <v/>
      </c>
      <c r="F151" s="469"/>
      <c r="G151" s="469"/>
      <c r="H151" s="470"/>
      <c r="I151" s="468">
        <f t="shared" ref="I151:I155" si="113">T151</f>
        <v>0</v>
      </c>
      <c r="J151" s="469"/>
      <c r="K151" s="470"/>
      <c r="L151" s="67">
        <f t="shared" ref="L151:L155" si="114">U151</f>
        <v>1</v>
      </c>
      <c r="M151" s="17">
        <f t="shared" ref="M151:M155" si="115">X151</f>
        <v>0</v>
      </c>
      <c r="N151" s="70">
        <f t="shared" ref="N151:N155" si="116">L151*M151</f>
        <v>0</v>
      </c>
      <c r="R151" s="58">
        <f t="shared" si="108"/>
        <v>0</v>
      </c>
      <c r="S151" s="83" t="str">
        <f t="shared" si="109"/>
        <v/>
      </c>
      <c r="T151" s="58">
        <f t="shared" si="107"/>
        <v>0</v>
      </c>
      <c r="U151" s="58">
        <f t="shared" si="107"/>
        <v>1</v>
      </c>
      <c r="V151" s="58"/>
      <c r="W151" s="58"/>
      <c r="X151" s="58">
        <f t="shared" si="110"/>
        <v>0</v>
      </c>
      <c r="Y151" s="144"/>
      <c r="Z151" s="144"/>
      <c r="AA151" s="144"/>
      <c r="AB151" s="144"/>
      <c r="AD151" s="178"/>
    </row>
    <row r="152" spans="1:30" ht="12" customHeight="1" x14ac:dyDescent="0.3">
      <c r="A152" s="497"/>
      <c r="B152" s="15">
        <v>41</v>
      </c>
      <c r="C152" s="468">
        <f t="shared" si="111"/>
        <v>0</v>
      </c>
      <c r="D152" s="470"/>
      <c r="E152" s="468" t="str">
        <f t="shared" si="112"/>
        <v/>
      </c>
      <c r="F152" s="469"/>
      <c r="G152" s="469"/>
      <c r="H152" s="470"/>
      <c r="I152" s="468">
        <f t="shared" si="113"/>
        <v>0</v>
      </c>
      <c r="J152" s="469"/>
      <c r="K152" s="470"/>
      <c r="L152" s="67">
        <f t="shared" si="114"/>
        <v>1</v>
      </c>
      <c r="M152" s="17">
        <f t="shared" si="115"/>
        <v>0</v>
      </c>
      <c r="N152" s="70">
        <f t="shared" si="116"/>
        <v>0</v>
      </c>
      <c r="R152" s="58">
        <f t="shared" si="108"/>
        <v>0</v>
      </c>
      <c r="S152" s="83" t="str">
        <f t="shared" si="109"/>
        <v/>
      </c>
      <c r="T152" s="58">
        <f t="shared" ref="T152:U161" si="117">IF($B152&lt;=$U$4,VLOOKUP($B152,AEQUIP,T$110,FALSE),0)</f>
        <v>0</v>
      </c>
      <c r="U152" s="58">
        <f t="shared" si="117"/>
        <v>1</v>
      </c>
      <c r="V152" s="58"/>
      <c r="W152" s="58"/>
      <c r="X152" s="58">
        <f t="shared" si="110"/>
        <v>0</v>
      </c>
      <c r="Y152" s="144"/>
      <c r="Z152" s="144"/>
      <c r="AA152" s="144"/>
      <c r="AB152" s="144"/>
      <c r="AD152" s="178"/>
    </row>
    <row r="153" spans="1:30" ht="12" customHeight="1" x14ac:dyDescent="0.3">
      <c r="A153" s="497"/>
      <c r="B153" s="15">
        <v>42</v>
      </c>
      <c r="C153" s="468">
        <f t="shared" si="111"/>
        <v>0</v>
      </c>
      <c r="D153" s="470"/>
      <c r="E153" s="468" t="str">
        <f t="shared" si="112"/>
        <v/>
      </c>
      <c r="F153" s="469"/>
      <c r="G153" s="469"/>
      <c r="H153" s="470"/>
      <c r="I153" s="468">
        <f t="shared" si="113"/>
        <v>0</v>
      </c>
      <c r="J153" s="469"/>
      <c r="K153" s="470"/>
      <c r="L153" s="67">
        <f t="shared" si="114"/>
        <v>1</v>
      </c>
      <c r="M153" s="17">
        <f t="shared" si="115"/>
        <v>0</v>
      </c>
      <c r="N153" s="70">
        <f t="shared" si="116"/>
        <v>0</v>
      </c>
      <c r="R153" s="58">
        <f t="shared" si="108"/>
        <v>0</v>
      </c>
      <c r="S153" s="83" t="str">
        <f t="shared" si="109"/>
        <v/>
      </c>
      <c r="T153" s="58">
        <f t="shared" si="117"/>
        <v>0</v>
      </c>
      <c r="U153" s="58">
        <f t="shared" si="117"/>
        <v>1</v>
      </c>
      <c r="V153" s="58"/>
      <c r="W153" s="58"/>
      <c r="X153" s="58">
        <f t="shared" si="110"/>
        <v>0</v>
      </c>
      <c r="Y153" s="144"/>
      <c r="Z153" s="144"/>
      <c r="AA153" s="144"/>
      <c r="AB153" s="144"/>
      <c r="AD153" s="178"/>
    </row>
    <row r="154" spans="1:30" ht="12" customHeight="1" x14ac:dyDescent="0.3">
      <c r="A154" s="497"/>
      <c r="B154" s="15">
        <v>43</v>
      </c>
      <c r="C154" s="468">
        <f t="shared" si="111"/>
        <v>0</v>
      </c>
      <c r="D154" s="470"/>
      <c r="E154" s="468" t="str">
        <f t="shared" si="112"/>
        <v/>
      </c>
      <c r="F154" s="469"/>
      <c r="G154" s="469"/>
      <c r="H154" s="470"/>
      <c r="I154" s="468">
        <f t="shared" si="113"/>
        <v>0</v>
      </c>
      <c r="J154" s="469"/>
      <c r="K154" s="470"/>
      <c r="L154" s="67">
        <f t="shared" si="114"/>
        <v>1</v>
      </c>
      <c r="M154" s="17">
        <f t="shared" si="115"/>
        <v>0</v>
      </c>
      <c r="N154" s="70">
        <f t="shared" si="116"/>
        <v>0</v>
      </c>
      <c r="R154" s="58">
        <f t="shared" si="108"/>
        <v>0</v>
      </c>
      <c r="S154" s="83" t="str">
        <f t="shared" si="109"/>
        <v/>
      </c>
      <c r="T154" s="58">
        <f t="shared" si="117"/>
        <v>0</v>
      </c>
      <c r="U154" s="58">
        <f t="shared" si="117"/>
        <v>1</v>
      </c>
      <c r="V154" s="58"/>
      <c r="W154" s="58"/>
      <c r="X154" s="58">
        <f t="shared" si="110"/>
        <v>0</v>
      </c>
      <c r="Y154" s="144"/>
      <c r="Z154" s="144"/>
      <c r="AA154" s="144"/>
      <c r="AB154" s="144"/>
      <c r="AD154" s="178"/>
    </row>
    <row r="155" spans="1:30" ht="12" customHeight="1" x14ac:dyDescent="0.3">
      <c r="A155" s="497"/>
      <c r="B155" s="15">
        <v>44</v>
      </c>
      <c r="C155" s="468">
        <f t="shared" si="111"/>
        <v>0</v>
      </c>
      <c r="D155" s="470"/>
      <c r="E155" s="468" t="str">
        <f t="shared" si="112"/>
        <v/>
      </c>
      <c r="F155" s="469"/>
      <c r="G155" s="469"/>
      <c r="H155" s="470"/>
      <c r="I155" s="468">
        <f t="shared" si="113"/>
        <v>0</v>
      </c>
      <c r="J155" s="469"/>
      <c r="K155" s="470"/>
      <c r="L155" s="67">
        <f t="shared" si="114"/>
        <v>1</v>
      </c>
      <c r="M155" s="17">
        <f t="shared" si="115"/>
        <v>0</v>
      </c>
      <c r="N155" s="70">
        <f t="shared" si="116"/>
        <v>0</v>
      </c>
      <c r="R155" s="58">
        <f t="shared" si="108"/>
        <v>0</v>
      </c>
      <c r="S155" s="83" t="str">
        <f t="shared" si="109"/>
        <v/>
      </c>
      <c r="T155" s="58">
        <f t="shared" si="117"/>
        <v>0</v>
      </c>
      <c r="U155" s="58">
        <f t="shared" si="117"/>
        <v>1</v>
      </c>
      <c r="V155" s="58"/>
      <c r="W155" s="58"/>
      <c r="X155" s="58">
        <f t="shared" si="110"/>
        <v>0</v>
      </c>
      <c r="Y155" s="144"/>
      <c r="Z155" s="144"/>
      <c r="AA155" s="144"/>
      <c r="AB155" s="144"/>
      <c r="AD155" s="178"/>
    </row>
    <row r="156" spans="1:30" ht="12" customHeight="1" x14ac:dyDescent="0.3">
      <c r="A156" s="497"/>
      <c r="B156" s="15">
        <v>45</v>
      </c>
      <c r="C156" s="468">
        <f t="shared" si="95"/>
        <v>0</v>
      </c>
      <c r="D156" s="470"/>
      <c r="E156" s="468" t="str">
        <f t="shared" si="96"/>
        <v/>
      </c>
      <c r="F156" s="469"/>
      <c r="G156" s="469"/>
      <c r="H156" s="470"/>
      <c r="I156" s="468">
        <f t="shared" si="97"/>
        <v>0</v>
      </c>
      <c r="J156" s="469"/>
      <c r="K156" s="470"/>
      <c r="L156" s="67">
        <f t="shared" si="98"/>
        <v>1</v>
      </c>
      <c r="M156" s="17">
        <f t="shared" si="99"/>
        <v>0</v>
      </c>
      <c r="N156" s="70">
        <f t="shared" si="100"/>
        <v>0</v>
      </c>
      <c r="R156" s="58">
        <f t="shared" si="108"/>
        <v>0</v>
      </c>
      <c r="S156" s="83" t="str">
        <f t="shared" si="109"/>
        <v/>
      </c>
      <c r="T156" s="58">
        <f t="shared" si="117"/>
        <v>0</v>
      </c>
      <c r="U156" s="58">
        <f t="shared" si="117"/>
        <v>1</v>
      </c>
      <c r="V156" s="58"/>
      <c r="W156" s="58"/>
      <c r="X156" s="58">
        <f t="shared" si="110"/>
        <v>0</v>
      </c>
      <c r="Y156"/>
      <c r="Z156"/>
      <c r="AA156"/>
      <c r="AB156"/>
    </row>
    <row r="157" spans="1:30" ht="12" customHeight="1" x14ac:dyDescent="0.3">
      <c r="A157" s="497"/>
      <c r="B157" s="15">
        <v>46</v>
      </c>
      <c r="C157" s="468">
        <f t="shared" si="95"/>
        <v>0</v>
      </c>
      <c r="D157" s="470"/>
      <c r="E157" s="468" t="str">
        <f t="shared" si="96"/>
        <v/>
      </c>
      <c r="F157" s="469"/>
      <c r="G157" s="469"/>
      <c r="H157" s="470"/>
      <c r="I157" s="468">
        <f t="shared" si="97"/>
        <v>0</v>
      </c>
      <c r="J157" s="469"/>
      <c r="K157" s="470"/>
      <c r="L157" s="67">
        <f t="shared" si="98"/>
        <v>1</v>
      </c>
      <c r="M157" s="17">
        <f t="shared" si="99"/>
        <v>0</v>
      </c>
      <c r="N157" s="70">
        <f t="shared" si="100"/>
        <v>0</v>
      </c>
      <c r="R157" s="58">
        <f t="shared" si="108"/>
        <v>0</v>
      </c>
      <c r="S157" s="83" t="str">
        <f t="shared" si="109"/>
        <v/>
      </c>
      <c r="T157" s="58">
        <f t="shared" si="117"/>
        <v>0</v>
      </c>
      <c r="U157" s="58">
        <f t="shared" si="117"/>
        <v>1</v>
      </c>
      <c r="V157" s="58"/>
      <c r="W157" s="58"/>
      <c r="X157" s="58">
        <f t="shared" si="110"/>
        <v>0</v>
      </c>
      <c r="Y157"/>
      <c r="Z157"/>
      <c r="AA157"/>
      <c r="AB157"/>
    </row>
    <row r="158" spans="1:30" ht="12" customHeight="1" x14ac:dyDescent="0.3">
      <c r="A158" s="497"/>
      <c r="B158" s="15">
        <v>47</v>
      </c>
      <c r="C158" s="468">
        <f t="shared" si="95"/>
        <v>0</v>
      </c>
      <c r="D158" s="470"/>
      <c r="E158" s="468" t="str">
        <f t="shared" si="96"/>
        <v/>
      </c>
      <c r="F158" s="469"/>
      <c r="G158" s="469"/>
      <c r="H158" s="470"/>
      <c r="I158" s="468">
        <f t="shared" si="97"/>
        <v>0</v>
      </c>
      <c r="J158" s="469"/>
      <c r="K158" s="470"/>
      <c r="L158" s="67">
        <f t="shared" si="98"/>
        <v>1</v>
      </c>
      <c r="M158" s="17">
        <f t="shared" si="99"/>
        <v>0</v>
      </c>
      <c r="N158" s="70">
        <f t="shared" si="100"/>
        <v>0</v>
      </c>
      <c r="R158" s="58">
        <f t="shared" si="108"/>
        <v>0</v>
      </c>
      <c r="S158" s="83" t="str">
        <f t="shared" si="109"/>
        <v/>
      </c>
      <c r="T158" s="58">
        <f t="shared" si="117"/>
        <v>0</v>
      </c>
      <c r="U158" s="58">
        <f t="shared" si="117"/>
        <v>1</v>
      </c>
      <c r="V158" s="58"/>
      <c r="W158" s="58"/>
      <c r="X158" s="58">
        <f t="shared" si="110"/>
        <v>0</v>
      </c>
      <c r="Y158"/>
      <c r="Z158"/>
      <c r="AA158"/>
      <c r="AB158"/>
    </row>
    <row r="159" spans="1:30" ht="12" customHeight="1" x14ac:dyDescent="0.3">
      <c r="A159" s="497"/>
      <c r="B159" s="15">
        <v>48</v>
      </c>
      <c r="C159" s="468">
        <f t="shared" si="95"/>
        <v>0</v>
      </c>
      <c r="D159" s="470"/>
      <c r="E159" s="468" t="str">
        <f t="shared" si="96"/>
        <v/>
      </c>
      <c r="F159" s="469"/>
      <c r="G159" s="469"/>
      <c r="H159" s="470"/>
      <c r="I159" s="468">
        <f t="shared" si="97"/>
        <v>0</v>
      </c>
      <c r="J159" s="469"/>
      <c r="K159" s="470"/>
      <c r="L159" s="67">
        <f t="shared" si="98"/>
        <v>1</v>
      </c>
      <c r="M159" s="17">
        <f t="shared" si="99"/>
        <v>0</v>
      </c>
      <c r="N159" s="70">
        <f t="shared" si="100"/>
        <v>0</v>
      </c>
      <c r="R159" s="58">
        <f t="shared" si="108"/>
        <v>0</v>
      </c>
      <c r="S159" s="83" t="str">
        <f t="shared" si="109"/>
        <v/>
      </c>
      <c r="T159" s="58">
        <f t="shared" si="117"/>
        <v>0</v>
      </c>
      <c r="U159" s="58">
        <f t="shared" si="117"/>
        <v>1</v>
      </c>
      <c r="V159" s="58"/>
      <c r="W159" s="58"/>
      <c r="X159" s="58">
        <f t="shared" si="110"/>
        <v>0</v>
      </c>
      <c r="Y159"/>
      <c r="Z159"/>
      <c r="AA159"/>
      <c r="AB159"/>
    </row>
    <row r="160" spans="1:30" ht="12" customHeight="1" x14ac:dyDescent="0.3">
      <c r="A160" s="497"/>
      <c r="B160" s="15">
        <v>49</v>
      </c>
      <c r="C160" s="468">
        <f t="shared" si="95"/>
        <v>0</v>
      </c>
      <c r="D160" s="470"/>
      <c r="E160" s="468" t="str">
        <f t="shared" si="96"/>
        <v/>
      </c>
      <c r="F160" s="469"/>
      <c r="G160" s="469"/>
      <c r="H160" s="470"/>
      <c r="I160" s="468">
        <f t="shared" si="97"/>
        <v>0</v>
      </c>
      <c r="J160" s="469"/>
      <c r="K160" s="470"/>
      <c r="L160" s="67">
        <f t="shared" si="98"/>
        <v>1</v>
      </c>
      <c r="M160" s="17">
        <f t="shared" si="99"/>
        <v>0</v>
      </c>
      <c r="N160" s="70">
        <f t="shared" si="100"/>
        <v>0</v>
      </c>
      <c r="R160" s="58">
        <f t="shared" si="108"/>
        <v>0</v>
      </c>
      <c r="S160" s="83" t="str">
        <f t="shared" si="109"/>
        <v/>
      </c>
      <c r="T160" s="58">
        <f t="shared" si="117"/>
        <v>0</v>
      </c>
      <c r="U160" s="58">
        <f t="shared" si="117"/>
        <v>1</v>
      </c>
      <c r="V160" s="58"/>
      <c r="W160" s="58"/>
      <c r="X160" s="58">
        <f t="shared" si="110"/>
        <v>0</v>
      </c>
      <c r="Y160"/>
      <c r="Z160"/>
      <c r="AA160"/>
      <c r="AB160"/>
    </row>
    <row r="161" spans="1:30" ht="12" customHeight="1" thickBot="1" x14ac:dyDescent="0.35">
      <c r="A161" s="497"/>
      <c r="B161" s="15">
        <v>50</v>
      </c>
      <c r="C161" s="498">
        <f t="shared" si="95"/>
        <v>0</v>
      </c>
      <c r="D161" s="499"/>
      <c r="E161" s="498" t="str">
        <f t="shared" si="96"/>
        <v/>
      </c>
      <c r="F161" s="560"/>
      <c r="G161" s="560"/>
      <c r="H161" s="499"/>
      <c r="I161" s="498">
        <f t="shared" si="97"/>
        <v>0</v>
      </c>
      <c r="J161" s="560"/>
      <c r="K161" s="499"/>
      <c r="L161" s="67">
        <f t="shared" si="98"/>
        <v>1</v>
      </c>
      <c r="M161" s="17">
        <f t="shared" si="99"/>
        <v>0</v>
      </c>
      <c r="N161" s="70">
        <f t="shared" si="100"/>
        <v>0</v>
      </c>
      <c r="R161" s="58">
        <f t="shared" si="108"/>
        <v>0</v>
      </c>
      <c r="S161" s="83" t="str">
        <f t="shared" si="109"/>
        <v/>
      </c>
      <c r="T161" s="58">
        <f t="shared" si="117"/>
        <v>0</v>
      </c>
      <c r="U161" s="58">
        <f t="shared" si="117"/>
        <v>1</v>
      </c>
      <c r="V161" s="58"/>
      <c r="W161" s="58"/>
      <c r="X161" s="58">
        <f t="shared" si="110"/>
        <v>0</v>
      </c>
      <c r="Y161"/>
      <c r="Z161"/>
      <c r="AA161"/>
      <c r="AB161"/>
    </row>
    <row r="162" spans="1:30" ht="18" customHeight="1" thickTop="1" thickBot="1" x14ac:dyDescent="0.3">
      <c r="A162" s="506" t="s">
        <v>125</v>
      </c>
      <c r="B162" s="507"/>
      <c r="C162" s="507"/>
      <c r="D162" s="507"/>
      <c r="E162" s="507"/>
      <c r="F162" s="507"/>
      <c r="G162" s="507"/>
      <c r="H162" s="507"/>
      <c r="I162" s="507"/>
      <c r="J162" s="507"/>
      <c r="K162" s="507"/>
      <c r="L162" s="507"/>
      <c r="M162" s="507"/>
      <c r="N162" s="32">
        <f>SUM(N112:N161)</f>
        <v>0</v>
      </c>
    </row>
    <row r="163" spans="1:30" ht="14.25" customHeight="1" thickTop="1" x14ac:dyDescent="0.3">
      <c r="A163" s="565"/>
      <c r="B163" s="566"/>
      <c r="C163" s="478" t="s">
        <v>131</v>
      </c>
      <c r="D163" s="580"/>
      <c r="E163" s="573" t="s">
        <v>130</v>
      </c>
      <c r="F163" s="574"/>
      <c r="G163" s="478" t="s">
        <v>129</v>
      </c>
      <c r="H163" s="479"/>
      <c r="I163" s="550" t="s">
        <v>98</v>
      </c>
      <c r="J163" s="551"/>
      <c r="K163" s="569" t="s">
        <v>128</v>
      </c>
      <c r="L163" s="570"/>
      <c r="M163" s="72" t="s">
        <v>99</v>
      </c>
      <c r="N163" s="486" t="s">
        <v>68</v>
      </c>
      <c r="R163"/>
      <c r="S163"/>
      <c r="T163"/>
      <c r="U163"/>
      <c r="V163" s="98"/>
      <c r="W163" s="98"/>
      <c r="X163"/>
      <c r="Y163"/>
      <c r="Z163"/>
      <c r="AA163"/>
      <c r="AB163"/>
    </row>
    <row r="164" spans="1:30" s="10" customFormat="1" ht="13.5" customHeight="1" thickBot="1" x14ac:dyDescent="0.35">
      <c r="A164" s="567"/>
      <c r="B164" s="568"/>
      <c r="C164" s="480"/>
      <c r="D164" s="581"/>
      <c r="E164" s="510"/>
      <c r="F164" s="512"/>
      <c r="G164" s="480"/>
      <c r="H164" s="481"/>
      <c r="I164" s="552"/>
      <c r="J164" s="553"/>
      <c r="K164" s="571"/>
      <c r="L164" s="572"/>
      <c r="M164" s="158">
        <f>Labour!AO14</f>
        <v>0.15</v>
      </c>
      <c r="N164" s="487"/>
      <c r="R164"/>
      <c r="S164"/>
      <c r="T164"/>
      <c r="U164"/>
      <c r="V164" s="98"/>
      <c r="W164" s="98"/>
      <c r="X164"/>
      <c r="Y164"/>
      <c r="Z164"/>
      <c r="AA164"/>
      <c r="AB164"/>
    </row>
    <row r="165" spans="1:30" ht="12.75" customHeight="1" thickTop="1" x14ac:dyDescent="0.3">
      <c r="A165" s="491" t="s">
        <v>124</v>
      </c>
      <c r="B165" s="11">
        <v>1</v>
      </c>
      <c r="C165" s="474">
        <f>Labour!BF11</f>
        <v>0</v>
      </c>
      <c r="D165" s="475"/>
      <c r="E165" s="474">
        <f>Labour!BG11</f>
        <v>0</v>
      </c>
      <c r="F165" s="475"/>
      <c r="G165" s="474">
        <f>Labour!BH11</f>
        <v>0</v>
      </c>
      <c r="H165" s="476"/>
      <c r="I165" s="482">
        <f>Labour!BI11</f>
        <v>0</v>
      </c>
      <c r="J165" s="483"/>
      <c r="K165" s="474">
        <f>Labour!BJ11</f>
        <v>0</v>
      </c>
      <c r="L165" s="476"/>
      <c r="M165" s="14">
        <f>K165*$M$164</f>
        <v>0</v>
      </c>
      <c r="N165" s="69">
        <f>K165+M165</f>
        <v>0</v>
      </c>
      <c r="R165"/>
      <c r="S165"/>
      <c r="T165"/>
      <c r="U165"/>
      <c r="V165" s="98"/>
      <c r="W165" s="98"/>
      <c r="X165"/>
      <c r="Y165"/>
      <c r="Z165"/>
      <c r="AA165"/>
      <c r="AB165"/>
    </row>
    <row r="166" spans="1:30" ht="12" customHeight="1" x14ac:dyDescent="0.3">
      <c r="A166" s="492"/>
      <c r="B166" s="15">
        <v>2</v>
      </c>
      <c r="C166" s="468">
        <f>Labour!BF12</f>
        <v>0</v>
      </c>
      <c r="D166" s="470"/>
      <c r="E166" s="468">
        <f>Labour!BG12</f>
        <v>0</v>
      </c>
      <c r="F166" s="470"/>
      <c r="G166" s="468">
        <f>Labour!BH12</f>
        <v>0</v>
      </c>
      <c r="H166" s="470"/>
      <c r="I166" s="484">
        <f>Labour!BI12</f>
        <v>0</v>
      </c>
      <c r="J166" s="485"/>
      <c r="K166" s="468">
        <f>Labour!BJ12</f>
        <v>0</v>
      </c>
      <c r="L166" s="470"/>
      <c r="M166" s="17">
        <f>K166*$M$164</f>
        <v>0</v>
      </c>
      <c r="N166" s="70">
        <f>K166+M166</f>
        <v>0</v>
      </c>
      <c r="R166"/>
      <c r="S166"/>
      <c r="T166"/>
      <c r="U166"/>
      <c r="V166" s="98"/>
      <c r="W166" s="98"/>
      <c r="X166"/>
      <c r="Y166"/>
      <c r="Z166"/>
      <c r="AA166"/>
      <c r="AB166"/>
    </row>
    <row r="167" spans="1:30" ht="12" customHeight="1" x14ac:dyDescent="0.3">
      <c r="A167" s="492"/>
      <c r="B167" s="15">
        <v>3</v>
      </c>
      <c r="C167" s="468">
        <f>Labour!BF13</f>
        <v>0</v>
      </c>
      <c r="D167" s="470"/>
      <c r="E167" s="468">
        <f>Labour!BG13</f>
        <v>0</v>
      </c>
      <c r="F167" s="470"/>
      <c r="G167" s="468">
        <f>Labour!BH13</f>
        <v>0</v>
      </c>
      <c r="H167" s="470"/>
      <c r="I167" s="484">
        <f>Labour!BI13</f>
        <v>0</v>
      </c>
      <c r="J167" s="485"/>
      <c r="K167" s="468">
        <f>Labour!BJ13</f>
        <v>0</v>
      </c>
      <c r="L167" s="470"/>
      <c r="M167" s="17">
        <f>K167*$M$164</f>
        <v>0</v>
      </c>
      <c r="N167" s="70">
        <f>K167+M167</f>
        <v>0</v>
      </c>
      <c r="R167" s="144"/>
      <c r="S167" s="144"/>
      <c r="T167" s="144"/>
      <c r="U167" s="144"/>
      <c r="V167" s="144"/>
      <c r="W167" s="144"/>
      <c r="X167" s="144"/>
      <c r="Y167" s="144"/>
      <c r="Z167" s="144"/>
      <c r="AA167" s="144"/>
      <c r="AB167" s="144"/>
      <c r="AD167" s="178"/>
    </row>
    <row r="168" spans="1:30" ht="12" customHeight="1" x14ac:dyDescent="0.3">
      <c r="A168" s="492"/>
      <c r="B168" s="15">
        <v>4</v>
      </c>
      <c r="C168" s="468">
        <f>Labour!BF13</f>
        <v>0</v>
      </c>
      <c r="D168" s="470"/>
      <c r="E168" s="468">
        <f>Labour!BG13</f>
        <v>0</v>
      </c>
      <c r="F168" s="470"/>
      <c r="G168" s="468">
        <f>Labour!BH13</f>
        <v>0</v>
      </c>
      <c r="H168" s="470"/>
      <c r="I168" s="484">
        <f>Labour!BI13</f>
        <v>0</v>
      </c>
      <c r="J168" s="485"/>
      <c r="K168" s="468">
        <f>Labour!BJ13</f>
        <v>0</v>
      </c>
      <c r="L168" s="470"/>
      <c r="M168" s="17">
        <f>K168*$M$164</f>
        <v>0</v>
      </c>
      <c r="N168" s="70">
        <f>K168+M168</f>
        <v>0</v>
      </c>
      <c r="R168"/>
      <c r="S168"/>
      <c r="T168"/>
      <c r="U168"/>
      <c r="V168" s="98"/>
      <c r="W168" s="98"/>
      <c r="X168"/>
      <c r="Y168"/>
      <c r="Z168"/>
      <c r="AA168"/>
      <c r="AB168"/>
    </row>
    <row r="169" spans="1:30" ht="12" customHeight="1" thickBot="1" x14ac:dyDescent="0.35">
      <c r="A169" s="493"/>
      <c r="B169" s="15">
        <v>5</v>
      </c>
      <c r="C169" s="498">
        <f>Labour!BF14</f>
        <v>0</v>
      </c>
      <c r="D169" s="499"/>
      <c r="E169" s="498">
        <f>Labour!BG14</f>
        <v>0</v>
      </c>
      <c r="F169" s="499"/>
      <c r="G169" s="498">
        <f>Labour!BH14</f>
        <v>0</v>
      </c>
      <c r="H169" s="499"/>
      <c r="I169" s="582">
        <f>Labour!BI14</f>
        <v>0</v>
      </c>
      <c r="J169" s="583"/>
      <c r="K169" s="498">
        <f>Labour!BJ14</f>
        <v>0</v>
      </c>
      <c r="L169" s="499"/>
      <c r="M169" s="17">
        <f>K169*$M$164</f>
        <v>0</v>
      </c>
      <c r="N169" s="70">
        <f>K169+M169</f>
        <v>0</v>
      </c>
      <c r="Z169"/>
    </row>
    <row r="170" spans="1:30" ht="18" customHeight="1" thickTop="1" thickBot="1" x14ac:dyDescent="0.3">
      <c r="A170" s="506" t="s">
        <v>127</v>
      </c>
      <c r="B170" s="507"/>
      <c r="C170" s="507"/>
      <c r="D170" s="507"/>
      <c r="E170" s="507"/>
      <c r="F170" s="507"/>
      <c r="G170" s="507"/>
      <c r="H170" s="507"/>
      <c r="I170" s="507"/>
      <c r="J170" s="507"/>
      <c r="K170" s="507"/>
      <c r="L170" s="507"/>
      <c r="M170" s="507"/>
      <c r="N170" s="32">
        <f>SUM(N165:N169)</f>
        <v>0</v>
      </c>
    </row>
    <row r="171" spans="1:30" ht="18" customHeight="1" thickTop="1" x14ac:dyDescent="0.25">
      <c r="A171" s="554"/>
      <c r="B171" s="555"/>
      <c r="C171" s="555"/>
      <c r="D171" s="555"/>
      <c r="E171" s="555"/>
      <c r="F171" s="555"/>
      <c r="G171" s="555"/>
      <c r="H171" s="555"/>
      <c r="I171" s="555"/>
      <c r="J171" s="555"/>
      <c r="K171" s="110" t="str">
        <f>Labour!AN12</f>
        <v>Camp Sub:</v>
      </c>
      <c r="L171" s="107">
        <f>R171</f>
        <v>0</v>
      </c>
      <c r="M171" s="105">
        <f>Labour!AO12</f>
        <v>65</v>
      </c>
      <c r="N171" s="106">
        <f>M171*L171</f>
        <v>0</v>
      </c>
      <c r="R171" s="2">
        <f>SUM(V10:V109)</f>
        <v>0</v>
      </c>
    </row>
    <row r="172" spans="1:30" ht="18" customHeight="1" thickBot="1" x14ac:dyDescent="0.3">
      <c r="A172" s="556"/>
      <c r="B172" s="557"/>
      <c r="C172" s="557"/>
      <c r="D172" s="557"/>
      <c r="E172" s="557"/>
      <c r="F172" s="557"/>
      <c r="G172" s="557"/>
      <c r="H172" s="557"/>
      <c r="I172" s="557"/>
      <c r="J172" s="557"/>
      <c r="K172" s="111" t="str">
        <f>Labour!AN13</f>
        <v>Reg Sub:</v>
      </c>
      <c r="L172" s="99">
        <f>R172</f>
        <v>0</v>
      </c>
      <c r="M172" s="103">
        <f>Labour!AO13</f>
        <v>130</v>
      </c>
      <c r="N172" s="104">
        <f>M172*L172</f>
        <v>0</v>
      </c>
      <c r="R172" s="2">
        <f>SUM(W10:W109)</f>
        <v>0</v>
      </c>
    </row>
    <row r="173" spans="1:30" ht="12" customHeight="1" thickTop="1" x14ac:dyDescent="0.25">
      <c r="A173" s="556"/>
      <c r="B173" s="557"/>
      <c r="C173" s="557"/>
      <c r="D173" s="557"/>
      <c r="E173" s="557"/>
      <c r="F173" s="557"/>
      <c r="G173" s="557"/>
      <c r="H173" s="557"/>
      <c r="I173" s="557"/>
      <c r="J173" s="557"/>
      <c r="K173" s="544" t="s">
        <v>72</v>
      </c>
      <c r="L173" s="545"/>
      <c r="M173" s="546"/>
      <c r="N173" s="563">
        <f>N110</f>
        <v>0</v>
      </c>
    </row>
    <row r="174" spans="1:30" s="18" customFormat="1" ht="12" customHeight="1" thickBot="1" x14ac:dyDescent="0.35">
      <c r="A174" s="556"/>
      <c r="B174" s="557"/>
      <c r="C174" s="557"/>
      <c r="D174" s="557"/>
      <c r="E174" s="557"/>
      <c r="F174" s="557"/>
      <c r="G174" s="557"/>
      <c r="H174" s="557"/>
      <c r="I174" s="557"/>
      <c r="J174" s="557"/>
      <c r="K174" s="547"/>
      <c r="L174" s="548"/>
      <c r="M174" s="549"/>
      <c r="N174" s="564"/>
      <c r="AD174" s="85"/>
    </row>
    <row r="175" spans="1:30" ht="12" customHeight="1" x14ac:dyDescent="0.25">
      <c r="A175" s="556"/>
      <c r="B175" s="557"/>
      <c r="C175" s="557"/>
      <c r="D175" s="557"/>
      <c r="E175" s="557"/>
      <c r="F175" s="557"/>
      <c r="G175" s="557"/>
      <c r="H175" s="557"/>
      <c r="I175" s="557"/>
      <c r="J175" s="557"/>
      <c r="K175" s="538" t="s">
        <v>71</v>
      </c>
      <c r="L175" s="539"/>
      <c r="M175" s="540"/>
      <c r="N175" s="578">
        <f>N162</f>
        <v>0</v>
      </c>
    </row>
    <row r="176" spans="1:30" ht="12" customHeight="1" thickBot="1" x14ac:dyDescent="0.3">
      <c r="A176" s="556"/>
      <c r="B176" s="557"/>
      <c r="C176" s="557"/>
      <c r="D176" s="557"/>
      <c r="E176" s="557"/>
      <c r="F176" s="557"/>
      <c r="G176" s="557"/>
      <c r="H176" s="557"/>
      <c r="I176" s="557"/>
      <c r="J176" s="557"/>
      <c r="K176" s="541"/>
      <c r="L176" s="542"/>
      <c r="M176" s="543"/>
      <c r="N176" s="579"/>
    </row>
    <row r="177" spans="1:14" ht="12" customHeight="1" x14ac:dyDescent="0.25">
      <c r="A177" s="556"/>
      <c r="B177" s="557"/>
      <c r="C177" s="557"/>
      <c r="D177" s="557"/>
      <c r="E177" s="557"/>
      <c r="F177" s="557"/>
      <c r="G177" s="557"/>
      <c r="H177" s="557"/>
      <c r="I177" s="557"/>
      <c r="J177" s="557"/>
      <c r="K177" s="538" t="s">
        <v>126</v>
      </c>
      <c r="L177" s="539"/>
      <c r="M177" s="540"/>
      <c r="N177" s="536">
        <f>N170</f>
        <v>0</v>
      </c>
    </row>
    <row r="178" spans="1:14" ht="12" customHeight="1" thickBot="1" x14ac:dyDescent="0.3">
      <c r="A178" s="556"/>
      <c r="B178" s="557"/>
      <c r="C178" s="557"/>
      <c r="D178" s="557"/>
      <c r="E178" s="557"/>
      <c r="F178" s="557"/>
      <c r="G178" s="557"/>
      <c r="H178" s="557"/>
      <c r="I178" s="557"/>
      <c r="J178" s="557"/>
      <c r="K178" s="541"/>
      <c r="L178" s="542"/>
      <c r="M178" s="543"/>
      <c r="N178" s="537"/>
    </row>
    <row r="179" spans="1:14" ht="32.25" customHeight="1" thickBot="1" x14ac:dyDescent="0.3">
      <c r="A179" s="556"/>
      <c r="B179" s="557"/>
      <c r="C179" s="557"/>
      <c r="D179" s="557"/>
      <c r="E179" s="557"/>
      <c r="F179" s="557"/>
      <c r="G179" s="557"/>
      <c r="H179" s="557"/>
      <c r="I179" s="557"/>
      <c r="J179" s="557"/>
      <c r="K179" s="575" t="s">
        <v>73</v>
      </c>
      <c r="L179" s="576"/>
      <c r="M179" s="577"/>
      <c r="N179" s="503">
        <f>SUM(N171:N178)</f>
        <v>0</v>
      </c>
    </row>
    <row r="180" spans="1:14" ht="13.8" thickTop="1" x14ac:dyDescent="0.25">
      <c r="A180" s="556"/>
      <c r="B180" s="557"/>
      <c r="C180" s="557"/>
      <c r="D180" s="557"/>
      <c r="E180" s="557"/>
      <c r="F180" s="557"/>
      <c r="G180" s="557"/>
      <c r="H180" s="557"/>
      <c r="I180" s="557"/>
      <c r="J180" s="557"/>
      <c r="K180" s="561" t="s">
        <v>74</v>
      </c>
      <c r="L180" s="562"/>
      <c r="M180" s="562"/>
      <c r="N180" s="504"/>
    </row>
    <row r="181" spans="1:14" ht="20.25" customHeight="1" x14ac:dyDescent="0.3">
      <c r="A181" s="558"/>
      <c r="B181" s="559"/>
      <c r="C181" s="559"/>
      <c r="D181" s="559"/>
      <c r="E181" s="559"/>
      <c r="F181" s="559"/>
      <c r="G181" s="559"/>
      <c r="H181" s="559"/>
      <c r="I181" s="559"/>
      <c r="J181" s="559"/>
      <c r="K181" s="130" t="str">
        <f>N8</f>
        <v>I1000</v>
      </c>
      <c r="L181" s="131" t="str">
        <f ca="1">RIGHT(YEAR(M3),2)&amp;RIGHT("0"&amp;MONTH(M3),2)&amp;RIGHT("0"&amp;DAY(M3),2)</f>
        <v>170802</v>
      </c>
      <c r="M181" s="132" t="str">
        <f>Labour!BH3</f>
        <v>A</v>
      </c>
      <c r="N181" s="505"/>
    </row>
  </sheetData>
  <customSheetViews>
    <customSheetView guid="{13CDDA1B-B6D5-4B20-8ED4-C5B08BD56F15}" showPageBreaks="1" zeroValues="0" fitToPage="1" printArea="1" hiddenColumns="1" topLeftCell="A3">
      <selection activeCell="D6" sqref="D6:N6"/>
      <pageMargins left="0.5" right="0.25" top="0.02" bottom="0" header="0.5" footer="0.5"/>
      <printOptions horizontalCentered="1" verticalCentered="1" gridLines="1"/>
      <pageSetup scale="73" orientation="portrait" horizontalDpi="4294967293" r:id="rId1"/>
      <headerFooter alignWithMargins="0"/>
    </customSheetView>
    <customSheetView guid="{1730657D-68EA-4FD6-B86E-724801FE28AB}" zeroValues="0" fitToPage="1" hiddenColumns="1">
      <selection activeCell="J11" sqref="J11"/>
      <pageMargins left="0.5" right="0.25" top="0.02" bottom="0" header="0.5" footer="0.5"/>
      <printOptions horizontalCentered="1" verticalCentered="1" gridLines="1"/>
      <pageSetup scale="74" orientation="portrait" horizontalDpi="4294967293" r:id="rId2"/>
      <headerFooter alignWithMargins="0"/>
    </customSheetView>
    <customSheetView guid="{5162BC38-7CEF-4A9E-8DAF-840F2B5B3A33}" zeroValues="0" fitToPage="1" hiddenColumns="1">
      <selection activeCell="D7" sqref="D7:N7"/>
      <pageMargins left="0.5" right="0.25" top="0.02" bottom="0" header="0.5" footer="0.5"/>
      <printOptions horizontalCentered="1" verticalCentered="1" gridLines="1"/>
      <pageSetup scale="73" orientation="portrait" horizontalDpi="4294967293" r:id="rId3"/>
      <headerFooter alignWithMargins="0"/>
    </customSheetView>
    <customSheetView guid="{31C5649A-4D6F-4C8B-8F25-09FC9E65613E}" zeroValues="0" fitToPage="1" hiddenColumns="1" topLeftCell="A40">
      <selection activeCell="L80" sqref="L80"/>
      <pageMargins left="0.5" right="0.25" top="0.02" bottom="0" header="0.5" footer="0.5"/>
      <printOptions horizontalCentered="1" verticalCentered="1" gridLines="1"/>
      <pageSetup scale="73" orientation="portrait" horizontalDpi="4294967293" r:id="rId4"/>
      <headerFooter alignWithMargins="0"/>
    </customSheetView>
  </customSheetViews>
  <mergeCells count="320">
    <mergeCell ref="I168:J168"/>
    <mergeCell ref="I169:J169"/>
    <mergeCell ref="K165:L165"/>
    <mergeCell ref="K166:L166"/>
    <mergeCell ref="C114:D114"/>
    <mergeCell ref="C115:D115"/>
    <mergeCell ref="E115:H115"/>
    <mergeCell ref="E124:H124"/>
    <mergeCell ref="E113:H113"/>
    <mergeCell ref="E114:H114"/>
    <mergeCell ref="E120:H120"/>
    <mergeCell ref="E121:H121"/>
    <mergeCell ref="C135:D135"/>
    <mergeCell ref="E135:H135"/>
    <mergeCell ref="E122:H122"/>
    <mergeCell ref="E123:H123"/>
    <mergeCell ref="I158:K158"/>
    <mergeCell ref="I150:K150"/>
    <mergeCell ref="I156:K156"/>
    <mergeCell ref="I157:K157"/>
    <mergeCell ref="I159:K159"/>
    <mergeCell ref="I151:K151"/>
    <mergeCell ref="I152:K152"/>
    <mergeCell ref="E141:H141"/>
    <mergeCell ref="N175:N176"/>
    <mergeCell ref="I129:K129"/>
    <mergeCell ref="E130:H130"/>
    <mergeCell ref="I130:K130"/>
    <mergeCell ref="E134:H134"/>
    <mergeCell ref="I134:K134"/>
    <mergeCell ref="I135:K135"/>
    <mergeCell ref="E136:H136"/>
    <mergeCell ref="I136:K136"/>
    <mergeCell ref="E137:H137"/>
    <mergeCell ref="I137:K137"/>
    <mergeCell ref="E138:H138"/>
    <mergeCell ref="I138:K138"/>
    <mergeCell ref="I139:K139"/>
    <mergeCell ref="E140:H140"/>
    <mergeCell ref="I140:K140"/>
    <mergeCell ref="A170:M170"/>
    <mergeCell ref="C163:D164"/>
    <mergeCell ref="G168:H168"/>
    <mergeCell ref="G169:H169"/>
    <mergeCell ref="K168:L168"/>
    <mergeCell ref="K169:L169"/>
    <mergeCell ref="I160:K160"/>
    <mergeCell ref="A162:M162"/>
    <mergeCell ref="N177:N178"/>
    <mergeCell ref="K177:M178"/>
    <mergeCell ref="C166:D166"/>
    <mergeCell ref="K173:M174"/>
    <mergeCell ref="E169:F169"/>
    <mergeCell ref="I163:J164"/>
    <mergeCell ref="A171:J181"/>
    <mergeCell ref="I161:K161"/>
    <mergeCell ref="K180:M180"/>
    <mergeCell ref="C168:D168"/>
    <mergeCell ref="N173:N174"/>
    <mergeCell ref="K175:M176"/>
    <mergeCell ref="A163:B164"/>
    <mergeCell ref="K163:L164"/>
    <mergeCell ref="C165:D165"/>
    <mergeCell ref="E161:H161"/>
    <mergeCell ref="E163:F164"/>
    <mergeCell ref="C169:D169"/>
    <mergeCell ref="C167:D167"/>
    <mergeCell ref="E167:F167"/>
    <mergeCell ref="G167:H167"/>
    <mergeCell ref="I167:J167"/>
    <mergeCell ref="K167:L167"/>
    <mergeCell ref="K179:M179"/>
    <mergeCell ref="C37:E37"/>
    <mergeCell ref="C38:E38"/>
    <mergeCell ref="C39:E39"/>
    <mergeCell ref="C40:E40"/>
    <mergeCell ref="C41:E41"/>
    <mergeCell ref="A1:N1"/>
    <mergeCell ref="A2:N2"/>
    <mergeCell ref="D3:K3"/>
    <mergeCell ref="M3:N3"/>
    <mergeCell ref="A5:C7"/>
    <mergeCell ref="M4:N4"/>
    <mergeCell ref="D4:K4"/>
    <mergeCell ref="D5:N5"/>
    <mergeCell ref="D7:N7"/>
    <mergeCell ref="D6:N6"/>
    <mergeCell ref="C30:E30"/>
    <mergeCell ref="C31:E31"/>
    <mergeCell ref="C32:E32"/>
    <mergeCell ref="C33:E33"/>
    <mergeCell ref="C11:E11"/>
    <mergeCell ref="C12:E12"/>
    <mergeCell ref="C34:E34"/>
    <mergeCell ref="C35:E35"/>
    <mergeCell ref="C36:E36"/>
    <mergeCell ref="C15:E15"/>
    <mergeCell ref="C16:E16"/>
    <mergeCell ref="C17:E17"/>
    <mergeCell ref="C18:E18"/>
    <mergeCell ref="C19:E19"/>
    <mergeCell ref="C25:E25"/>
    <mergeCell ref="C26:E26"/>
    <mergeCell ref="C24:E24"/>
    <mergeCell ref="C29:E29"/>
    <mergeCell ref="Y7:AA7"/>
    <mergeCell ref="N179:N181"/>
    <mergeCell ref="C13:E13"/>
    <mergeCell ref="C14:E14"/>
    <mergeCell ref="C27:E27"/>
    <mergeCell ref="C20:E20"/>
    <mergeCell ref="C21:E21"/>
    <mergeCell ref="C22:E22"/>
    <mergeCell ref="C23:E23"/>
    <mergeCell ref="C28:E28"/>
    <mergeCell ref="E116:H116"/>
    <mergeCell ref="E117:H117"/>
    <mergeCell ref="E118:H118"/>
    <mergeCell ref="E119:H119"/>
    <mergeCell ref="A110:M110"/>
    <mergeCell ref="C111:D111"/>
    <mergeCell ref="A9:B9"/>
    <mergeCell ref="C9:E9"/>
    <mergeCell ref="A8:C8"/>
    <mergeCell ref="D8:F8"/>
    <mergeCell ref="J8:K8"/>
    <mergeCell ref="L8:M8"/>
    <mergeCell ref="C10:E10"/>
    <mergeCell ref="A10:A109"/>
    <mergeCell ref="A111:B111"/>
    <mergeCell ref="A112:A161"/>
    <mergeCell ref="C123:D123"/>
    <mergeCell ref="C124:D124"/>
    <mergeCell ref="C125:D125"/>
    <mergeCell ref="C126:D126"/>
    <mergeCell ref="C127:D127"/>
    <mergeCell ref="C120:D120"/>
    <mergeCell ref="C121:D121"/>
    <mergeCell ref="C122:D122"/>
    <mergeCell ref="C128:D128"/>
    <mergeCell ref="C160:D160"/>
    <mergeCell ref="C161:D161"/>
    <mergeCell ref="C130:D130"/>
    <mergeCell ref="C134:D134"/>
    <mergeCell ref="C136:D136"/>
    <mergeCell ref="C137:D137"/>
    <mergeCell ref="C138:D138"/>
    <mergeCell ref="C140:D140"/>
    <mergeCell ref="C141:D141"/>
    <mergeCell ref="C145:D145"/>
    <mergeCell ref="C151:D151"/>
    <mergeCell ref="C152:D152"/>
    <mergeCell ref="C149:D149"/>
    <mergeCell ref="A165:A169"/>
    <mergeCell ref="E165:F165"/>
    <mergeCell ref="E166:F166"/>
    <mergeCell ref="E168:F168"/>
    <mergeCell ref="C150:D150"/>
    <mergeCell ref="C156:D156"/>
    <mergeCell ref="C157:D157"/>
    <mergeCell ref="C158:D158"/>
    <mergeCell ref="C159:D159"/>
    <mergeCell ref="E150:H150"/>
    <mergeCell ref="E156:H156"/>
    <mergeCell ref="E157:H157"/>
    <mergeCell ref="E158:H158"/>
    <mergeCell ref="E159:H159"/>
    <mergeCell ref="E160:H160"/>
    <mergeCell ref="E151:H151"/>
    <mergeCell ref="E152:H152"/>
    <mergeCell ref="Y5:AF5"/>
    <mergeCell ref="G163:H164"/>
    <mergeCell ref="I165:J165"/>
    <mergeCell ref="I166:J166"/>
    <mergeCell ref="I149:K149"/>
    <mergeCell ref="N163:N164"/>
    <mergeCell ref="G165:H165"/>
    <mergeCell ref="G166:H166"/>
    <mergeCell ref="I126:K126"/>
    <mergeCell ref="I127:K127"/>
    <mergeCell ref="I128:K128"/>
    <mergeCell ref="I111:K111"/>
    <mergeCell ref="I112:K112"/>
    <mergeCell ref="I113:K113"/>
    <mergeCell ref="I114:K114"/>
    <mergeCell ref="I115:K115"/>
    <mergeCell ref="I116:K116"/>
    <mergeCell ref="I117:K117"/>
    <mergeCell ref="I120:K120"/>
    <mergeCell ref="I121:K121"/>
    <mergeCell ref="I122:K122"/>
    <mergeCell ref="I123:K123"/>
    <mergeCell ref="I124:K124"/>
    <mergeCell ref="I125:K125"/>
    <mergeCell ref="C42:E42"/>
    <mergeCell ref="C43:E43"/>
    <mergeCell ref="C44:E44"/>
    <mergeCell ref="C45:E45"/>
    <mergeCell ref="C46:E46"/>
    <mergeCell ref="C47:E47"/>
    <mergeCell ref="C48:E48"/>
    <mergeCell ref="C49:E49"/>
    <mergeCell ref="C50:E50"/>
    <mergeCell ref="C69:E69"/>
    <mergeCell ref="C51:E51"/>
    <mergeCell ref="C52:E52"/>
    <mergeCell ref="C53:E53"/>
    <mergeCell ref="C54:E54"/>
    <mergeCell ref="C55:E55"/>
    <mergeCell ref="C56:E56"/>
    <mergeCell ref="C57:E57"/>
    <mergeCell ref="C58:E58"/>
    <mergeCell ref="C59:E59"/>
    <mergeCell ref="C60:E60"/>
    <mergeCell ref="C61:E61"/>
    <mergeCell ref="C62:E62"/>
    <mergeCell ref="C63:E63"/>
    <mergeCell ref="C64:E64"/>
    <mergeCell ref="C65:E65"/>
    <mergeCell ref="C66:E66"/>
    <mergeCell ref="C67:E67"/>
    <mergeCell ref="C68:E68"/>
    <mergeCell ref="C70:E70"/>
    <mergeCell ref="C71:E71"/>
    <mergeCell ref="C72:E72"/>
    <mergeCell ref="C73:E73"/>
    <mergeCell ref="C74:E74"/>
    <mergeCell ref="C75:E75"/>
    <mergeCell ref="C76:E76"/>
    <mergeCell ref="C77:E77"/>
    <mergeCell ref="C129:D129"/>
    <mergeCell ref="E129:H129"/>
    <mergeCell ref="C87:E87"/>
    <mergeCell ref="C88:E88"/>
    <mergeCell ref="C89:E89"/>
    <mergeCell ref="C90:E90"/>
    <mergeCell ref="C91:E91"/>
    <mergeCell ref="C78:E78"/>
    <mergeCell ref="C79:E79"/>
    <mergeCell ref="C80:E80"/>
    <mergeCell ref="C81:E81"/>
    <mergeCell ref="C82:E82"/>
    <mergeCell ref="C83:E83"/>
    <mergeCell ref="C84:E84"/>
    <mergeCell ref="C85:E85"/>
    <mergeCell ref="C86:E86"/>
    <mergeCell ref="C92:E92"/>
    <mergeCell ref="C108:E108"/>
    <mergeCell ref="C93:E93"/>
    <mergeCell ref="C94:E94"/>
    <mergeCell ref="C95:E95"/>
    <mergeCell ref="C96:E96"/>
    <mergeCell ref="C97:E97"/>
    <mergeCell ref="C98:E98"/>
    <mergeCell ref="C99:E99"/>
    <mergeCell ref="C100:E100"/>
    <mergeCell ref="C101:E101"/>
    <mergeCell ref="C102:E102"/>
    <mergeCell ref="C103:E103"/>
    <mergeCell ref="C104:E104"/>
    <mergeCell ref="C105:E105"/>
    <mergeCell ref="C106:E106"/>
    <mergeCell ref="C107:E107"/>
    <mergeCell ref="C109:E109"/>
    <mergeCell ref="I118:K118"/>
    <mergeCell ref="I119:K119"/>
    <mergeCell ref="I131:K131"/>
    <mergeCell ref="C132:D132"/>
    <mergeCell ref="E132:H132"/>
    <mergeCell ref="I132:K132"/>
    <mergeCell ref="C133:D133"/>
    <mergeCell ref="E133:H133"/>
    <mergeCell ref="I133:K133"/>
    <mergeCell ref="E111:H111"/>
    <mergeCell ref="E112:H112"/>
    <mergeCell ref="C119:D119"/>
    <mergeCell ref="E125:H125"/>
    <mergeCell ref="E126:H126"/>
    <mergeCell ref="E127:H127"/>
    <mergeCell ref="E128:H128"/>
    <mergeCell ref="C131:D131"/>
    <mergeCell ref="E131:H131"/>
    <mergeCell ref="C112:D112"/>
    <mergeCell ref="C113:D113"/>
    <mergeCell ref="C117:D117"/>
    <mergeCell ref="C118:D118"/>
    <mergeCell ref="C116:D116"/>
    <mergeCell ref="I141:K141"/>
    <mergeCell ref="C142:D142"/>
    <mergeCell ref="E142:H142"/>
    <mergeCell ref="I142:K142"/>
    <mergeCell ref="C139:D139"/>
    <mergeCell ref="E139:H139"/>
    <mergeCell ref="I143:K143"/>
    <mergeCell ref="C144:D144"/>
    <mergeCell ref="E144:H144"/>
    <mergeCell ref="I144:K144"/>
    <mergeCell ref="E145:H145"/>
    <mergeCell ref="I145:K145"/>
    <mergeCell ref="C146:D146"/>
    <mergeCell ref="E146:H146"/>
    <mergeCell ref="I146:K146"/>
    <mergeCell ref="C143:D143"/>
    <mergeCell ref="E143:H143"/>
    <mergeCell ref="I147:K147"/>
    <mergeCell ref="C148:D148"/>
    <mergeCell ref="E148:H148"/>
    <mergeCell ref="I148:K148"/>
    <mergeCell ref="E149:H149"/>
    <mergeCell ref="C147:D147"/>
    <mergeCell ref="E147:H147"/>
    <mergeCell ref="I153:K153"/>
    <mergeCell ref="C154:D154"/>
    <mergeCell ref="E154:H154"/>
    <mergeCell ref="I154:K154"/>
    <mergeCell ref="C155:D155"/>
    <mergeCell ref="E155:H155"/>
    <mergeCell ref="I155:K155"/>
    <mergeCell ref="C153:D153"/>
    <mergeCell ref="E153:H153"/>
  </mergeCells>
  <printOptions horizontalCentered="1" verticalCentered="1" gridLines="1"/>
  <pageMargins left="0.2" right="0.2" top="0.02" bottom="0.02" header="0.2" footer="0.5"/>
  <pageSetup scale="70" orientation="portrait" r:id="rId5"/>
  <headerFooter alignWithMargins="0"/>
  <legacyDrawing r:id="rId6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AG181"/>
  <sheetViews>
    <sheetView workbookViewId="0">
      <selection sqref="A1:N1"/>
    </sheetView>
    <sheetView workbookViewId="1">
      <selection sqref="A1:N1"/>
    </sheetView>
  </sheetViews>
  <sheetFormatPr defaultColWidth="9.109375" defaultRowHeight="13.2" x14ac:dyDescent="0.25"/>
  <cols>
    <col min="1" max="1" width="2.6640625" style="2" customWidth="1"/>
    <col min="2" max="2" width="3.44140625" style="2" customWidth="1"/>
    <col min="3" max="3" width="8.44140625" style="2" customWidth="1"/>
    <col min="4" max="4" width="14.33203125" style="2" customWidth="1"/>
    <col min="5" max="5" width="7.109375" style="2" customWidth="1"/>
    <col min="6" max="6" width="5.6640625" style="2" customWidth="1"/>
    <col min="7" max="7" width="5" style="2" customWidth="1"/>
    <col min="8" max="8" width="4.33203125" style="2" customWidth="1"/>
    <col min="9" max="9" width="7.5546875" style="2" customWidth="1"/>
    <col min="10" max="10" width="9.44140625" style="2" customWidth="1"/>
    <col min="11" max="13" width="9.5546875" style="2" customWidth="1"/>
    <col min="14" max="14" width="16.44140625" style="2" customWidth="1"/>
    <col min="15" max="15" width="9.109375" style="2"/>
    <col min="16" max="17" width="3.6640625" style="2" customWidth="1"/>
    <col min="18" max="18" width="18.33203125" style="2" customWidth="1"/>
    <col min="19" max="19" width="9.109375" style="2" customWidth="1"/>
    <col min="20" max="20" width="10.109375" style="2" customWidth="1"/>
    <col min="21" max="29" width="9.109375" style="2" customWidth="1"/>
    <col min="30" max="30" width="4.44140625" style="10" customWidth="1"/>
    <col min="31" max="31" width="4.109375" style="2" customWidth="1"/>
    <col min="32" max="32" width="4.5546875" style="2" customWidth="1"/>
    <col min="33" max="33" width="9.109375" style="2" customWidth="1"/>
    <col min="34" max="16384" width="9.109375" style="2"/>
  </cols>
  <sheetData>
    <row r="1" spans="1:33" x14ac:dyDescent="0.25">
      <c r="A1" s="517" t="s">
        <v>54</v>
      </c>
      <c r="B1" s="518"/>
      <c r="C1" s="518"/>
      <c r="D1" s="518"/>
      <c r="E1" s="518"/>
      <c r="F1" s="518"/>
      <c r="G1" s="518"/>
      <c r="H1" s="518"/>
      <c r="I1" s="518"/>
      <c r="J1" s="518"/>
      <c r="K1" s="518"/>
      <c r="L1" s="518"/>
      <c r="M1" s="518"/>
      <c r="N1" s="519"/>
    </row>
    <row r="2" spans="1:33" ht="18.75" customHeight="1" x14ac:dyDescent="0.25">
      <c r="A2" s="520" t="s">
        <v>55</v>
      </c>
      <c r="B2" s="521"/>
      <c r="C2" s="521"/>
      <c r="D2" s="521"/>
      <c r="E2" s="521"/>
      <c r="F2" s="521"/>
      <c r="G2" s="521"/>
      <c r="H2" s="521"/>
      <c r="I2" s="521"/>
      <c r="J2" s="521"/>
      <c r="K2" s="521"/>
      <c r="L2" s="521"/>
      <c r="M2" s="521"/>
      <c r="N2" s="522"/>
      <c r="U2" s="76" t="s">
        <v>78</v>
      </c>
      <c r="V2" s="108"/>
      <c r="W2" s="108"/>
    </row>
    <row r="3" spans="1:33" ht="19.5" customHeight="1" x14ac:dyDescent="0.25">
      <c r="A3" s="30" t="s">
        <v>56</v>
      </c>
      <c r="B3" s="68"/>
      <c r="C3" s="68"/>
      <c r="D3" s="523" t="str">
        <f>Labour!AM7</f>
        <v/>
      </c>
      <c r="E3" s="523"/>
      <c r="F3" s="523"/>
      <c r="G3" s="523"/>
      <c r="H3" s="523"/>
      <c r="I3" s="523"/>
      <c r="J3" s="523"/>
      <c r="K3" s="523"/>
      <c r="L3" s="3" t="s">
        <v>57</v>
      </c>
      <c r="M3" s="524">
        <f ca="1">Labour!AM3</f>
        <v>42949</v>
      </c>
      <c r="N3" s="525"/>
      <c r="R3" s="73"/>
      <c r="S3" s="74" t="s">
        <v>134</v>
      </c>
      <c r="T3" s="75">
        <v>100</v>
      </c>
      <c r="U3" s="77">
        <f>Labour!C17</f>
        <v>0</v>
      </c>
      <c r="V3" s="109"/>
      <c r="W3" s="109"/>
    </row>
    <row r="4" spans="1:33" ht="19.5" customHeight="1" x14ac:dyDescent="0.25">
      <c r="A4" s="30" t="s">
        <v>58</v>
      </c>
      <c r="B4" s="68"/>
      <c r="C4" s="68"/>
      <c r="D4" s="529">
        <f>Labour!BL6</f>
        <v>0</v>
      </c>
      <c r="E4" s="529"/>
      <c r="F4" s="529"/>
      <c r="G4" s="529"/>
      <c r="H4" s="529"/>
      <c r="I4" s="529"/>
      <c r="J4" s="529"/>
      <c r="K4" s="529"/>
      <c r="L4" s="3" t="s">
        <v>75</v>
      </c>
      <c r="M4" s="529">
        <f>Labour!BL5</f>
        <v>0</v>
      </c>
      <c r="N4" s="530"/>
      <c r="R4" s="73"/>
      <c r="S4" s="74" t="s">
        <v>135</v>
      </c>
      <c r="T4" s="75">
        <v>50</v>
      </c>
      <c r="U4" s="86">
        <f>Equipment!D6</f>
        <v>143</v>
      </c>
      <c r="V4" s="109"/>
      <c r="W4" s="109"/>
      <c r="Y4" s="89" t="str">
        <f>Equipment!AK7</f>
        <v>Operator Service Trucks</v>
      </c>
      <c r="Z4" s="82"/>
      <c r="AA4" s="82"/>
      <c r="AB4" s="90">
        <f>SUM(AG10:AG109)</f>
        <v>0</v>
      </c>
    </row>
    <row r="5" spans="1:33" x14ac:dyDescent="0.25">
      <c r="A5" s="526" t="s">
        <v>59</v>
      </c>
      <c r="B5" s="527"/>
      <c r="C5" s="527"/>
      <c r="D5" s="531"/>
      <c r="E5" s="531"/>
      <c r="F5" s="531"/>
      <c r="G5" s="531"/>
      <c r="H5" s="531"/>
      <c r="I5" s="531"/>
      <c r="J5" s="531"/>
      <c r="K5" s="531"/>
      <c r="L5" s="531"/>
      <c r="M5" s="531"/>
      <c r="N5" s="532"/>
      <c r="Y5" s="477" t="str">
        <f>CONCATENATE(AF10,AF11,AF12,AF13,AF14,AF15,AF16,AF17,AF18,AF19,AF20,AF21,AF22,AF23,AF24,AF25,AF26,AF27,AF28,AF29,AF30,AF31,AF32,AF33,AF34,AF35,AF36,AF37,AF38,AF39,AF40,AF41,AF42,AF43,AF44,AF45,AF46,AF47,AF48,AF49,AF50,AF51,AF52,AF53,AF54,AF55,AF56,AF57,AF58,AF59,AF60,AF61,AF62,AF63,AF64,AF65,AF66,AF67,AF68,AF69,AF70,AF71,AF72,AF73,AF74,AF75,AF76,AF77,AF78,AF79,AF80,AF81,AF82,AF83,AF84,AF85,AF86,AF87,AF88,AF89,AF90,AF91,AF92,AF93,AF94,AF95,AF96,AF97,AF98,AF99,AF100,AF101,AF102,AF103,AF104,AF105,AF106,AF107,AF108,AF109)</f>
        <v/>
      </c>
      <c r="Z5" s="477"/>
      <c r="AA5" s="477"/>
      <c r="AB5" s="477"/>
      <c r="AC5" s="477"/>
      <c r="AD5" s="477"/>
      <c r="AE5" s="477"/>
      <c r="AF5" s="477"/>
    </row>
    <row r="6" spans="1:33" x14ac:dyDescent="0.25">
      <c r="A6" s="528"/>
      <c r="B6" s="527"/>
      <c r="C6" s="527"/>
      <c r="D6" s="533"/>
      <c r="E6" s="533"/>
      <c r="F6" s="533"/>
      <c r="G6" s="533"/>
      <c r="H6" s="533"/>
      <c r="I6" s="533"/>
      <c r="J6" s="533"/>
      <c r="K6" s="533"/>
      <c r="L6" s="533"/>
      <c r="M6" s="533"/>
      <c r="N6" s="589"/>
    </row>
    <row r="7" spans="1:33" x14ac:dyDescent="0.25">
      <c r="A7" s="528"/>
      <c r="B7" s="527"/>
      <c r="C7" s="527"/>
      <c r="D7" s="533"/>
      <c r="E7" s="533"/>
      <c r="F7" s="533"/>
      <c r="G7" s="533"/>
      <c r="H7" s="533"/>
      <c r="I7" s="533"/>
      <c r="J7" s="533"/>
      <c r="K7" s="533"/>
      <c r="L7" s="533"/>
      <c r="M7" s="533"/>
      <c r="N7" s="589"/>
      <c r="R7" s="20"/>
      <c r="S7" s="20"/>
      <c r="T7" s="20"/>
      <c r="U7" s="20"/>
      <c r="V7" s="20"/>
      <c r="W7" s="20"/>
      <c r="Y7" s="500" t="str">
        <f>J9</f>
        <v>UNITS (hr,day,m)</v>
      </c>
      <c r="Z7" s="501"/>
      <c r="AA7" s="502"/>
      <c r="AB7" s="20"/>
      <c r="AD7" s="10">
        <f>SUM(AD10:AD109)</f>
        <v>0</v>
      </c>
    </row>
    <row r="8" spans="1:33" ht="13.8" thickBot="1" x14ac:dyDescent="0.3">
      <c r="A8" s="513"/>
      <c r="B8" s="514"/>
      <c r="C8" s="514"/>
      <c r="D8" s="514"/>
      <c r="E8" s="514"/>
      <c r="F8" s="514"/>
      <c r="G8" s="65"/>
      <c r="H8" s="66"/>
      <c r="I8" s="65"/>
      <c r="J8" s="515"/>
      <c r="K8" s="515"/>
      <c r="L8" s="516" t="s">
        <v>60</v>
      </c>
      <c r="M8" s="516"/>
      <c r="N8" s="31" t="str">
        <f>Labour!AO5</f>
        <v>I1000</v>
      </c>
      <c r="R8" s="20" t="str">
        <f>C9</f>
        <v>EMPLOYEE</v>
      </c>
      <c r="S8" s="20" t="str">
        <f>F9</f>
        <v>TRK</v>
      </c>
      <c r="T8" s="19" t="s">
        <v>146</v>
      </c>
      <c r="U8" s="20" t="str">
        <f>H9</f>
        <v>SUB</v>
      </c>
      <c r="V8" s="20">
        <f>Labour!AO12</f>
        <v>65</v>
      </c>
      <c r="W8" s="20">
        <f>Labour!AO13</f>
        <v>130</v>
      </c>
      <c r="X8" s="20" t="str">
        <f>I9</f>
        <v>CLASS</v>
      </c>
      <c r="Y8" s="21" t="s">
        <v>19</v>
      </c>
      <c r="Z8" s="22" t="s">
        <v>21</v>
      </c>
      <c r="AA8" s="23" t="s">
        <v>12</v>
      </c>
      <c r="AB8" s="20" t="str">
        <f>K9</f>
        <v>Rate</v>
      </c>
      <c r="AC8" s="20" t="str">
        <f>L9</f>
        <v>OT HRS</v>
      </c>
      <c r="AD8" s="29" t="s">
        <v>147</v>
      </c>
    </row>
    <row r="9" spans="1:33" s="10" customFormat="1" ht="26.25" customHeight="1" thickTop="1" thickBot="1" x14ac:dyDescent="0.3">
      <c r="A9" s="494"/>
      <c r="B9" s="495"/>
      <c r="C9" s="510" t="s">
        <v>76</v>
      </c>
      <c r="D9" s="511"/>
      <c r="E9" s="512"/>
      <c r="F9" s="5" t="s">
        <v>61</v>
      </c>
      <c r="G9" s="8" t="s">
        <v>145</v>
      </c>
      <c r="H9" s="6" t="s">
        <v>62</v>
      </c>
      <c r="I9" s="7" t="s">
        <v>63</v>
      </c>
      <c r="J9" s="8" t="s">
        <v>64</v>
      </c>
      <c r="K9" s="9" t="s">
        <v>65</v>
      </c>
      <c r="L9" s="8" t="s">
        <v>66</v>
      </c>
      <c r="M9" s="6" t="s">
        <v>67</v>
      </c>
      <c r="N9" s="7" t="s">
        <v>68</v>
      </c>
      <c r="R9" s="88">
        <f>Labour!C5</f>
        <v>38</v>
      </c>
      <c r="S9" s="4">
        <f>R9+11</f>
        <v>49</v>
      </c>
      <c r="T9" s="84">
        <f>Labour!C6</f>
        <v>65</v>
      </c>
      <c r="U9" s="4">
        <f>T9+1</f>
        <v>66</v>
      </c>
      <c r="V9" s="4">
        <f>R9+9</f>
        <v>47</v>
      </c>
      <c r="W9" s="4">
        <f>V9</f>
        <v>47</v>
      </c>
      <c r="X9" s="4">
        <f>R9+5</f>
        <v>43</v>
      </c>
      <c r="Y9" s="4">
        <f>T9-3</f>
        <v>62</v>
      </c>
      <c r="Z9" s="4">
        <f>T9-1</f>
        <v>64</v>
      </c>
      <c r="AA9" s="24"/>
      <c r="AB9" s="4">
        <f>R9+6</f>
        <v>44</v>
      </c>
      <c r="AC9" s="91">
        <f>T9-2</f>
        <v>63</v>
      </c>
      <c r="AD9" s="29" t="s">
        <v>5</v>
      </c>
    </row>
    <row r="10" spans="1:33" ht="12.75" customHeight="1" thickTop="1" x14ac:dyDescent="0.25">
      <c r="A10" s="496" t="s">
        <v>69</v>
      </c>
      <c r="B10" s="11">
        <v>1</v>
      </c>
      <c r="C10" s="474">
        <f>R10</f>
        <v>0</v>
      </c>
      <c r="D10" s="475"/>
      <c r="E10" s="476"/>
      <c r="F10" s="12">
        <f>S10</f>
        <v>0</v>
      </c>
      <c r="G10" s="12">
        <f>T10</f>
        <v>0</v>
      </c>
      <c r="H10" s="12">
        <f>U10</f>
        <v>0</v>
      </c>
      <c r="I10" s="12">
        <f t="shared" ref="I10:I29" si="0">X10</f>
        <v>0</v>
      </c>
      <c r="J10" s="67">
        <f>AA10</f>
        <v>0</v>
      </c>
      <c r="K10" s="13">
        <f>AB10</f>
        <v>0</v>
      </c>
      <c r="L10" s="12">
        <f>AC10</f>
        <v>0</v>
      </c>
      <c r="M10" s="14">
        <f>IF(L10&gt;0,VLOOKUP(I10,Labour!$AR$1:$AT$15,3,FALSE),0)</f>
        <v>0</v>
      </c>
      <c r="N10" s="69">
        <f t="shared" ref="N10:N29" si="1">J10*K10+L10*M10</f>
        <v>0</v>
      </c>
      <c r="R10" s="83">
        <f t="shared" ref="R10:U39" si="2">IF($B10&lt;=$U$3,VLOOKUP($B10,BTABLE,R$9,FALSE),0)</f>
        <v>0</v>
      </c>
      <c r="S10" s="83">
        <f t="shared" si="2"/>
        <v>0</v>
      </c>
      <c r="T10" s="83">
        <f t="shared" si="2"/>
        <v>0</v>
      </c>
      <c r="U10" s="83">
        <f t="shared" si="2"/>
        <v>0</v>
      </c>
      <c r="V10" s="83">
        <f t="shared" ref="V10:W39" si="3">IF($B10&lt;=$U$3,IF(VLOOKUP($B10,BTABLE,V$9,FALSE)=V$8,$U10,0),0)</f>
        <v>0</v>
      </c>
      <c r="W10" s="83">
        <f t="shared" si="3"/>
        <v>0</v>
      </c>
      <c r="X10" s="83">
        <f t="shared" ref="X10:Z39" si="4">IF($B10&lt;=$U$3,VLOOKUP($B10,BTABLE,X$9,FALSE),0)</f>
        <v>0</v>
      </c>
      <c r="Y10" s="83">
        <f t="shared" si="4"/>
        <v>0</v>
      </c>
      <c r="Z10" s="83">
        <f t="shared" si="4"/>
        <v>0</v>
      </c>
      <c r="AA10" s="92">
        <f>Y10+Z10</f>
        <v>0</v>
      </c>
      <c r="AB10" s="83">
        <f t="shared" ref="AB10:AC39" si="5">IF($B10&lt;=$U$3,VLOOKUP($B10,BTABLE,AB$9,FALSE),0)</f>
        <v>0</v>
      </c>
      <c r="AC10" s="83">
        <f t="shared" si="5"/>
        <v>0</v>
      </c>
      <c r="AD10" s="84">
        <f>IF(AND(T10&lt;&gt;0,X10="op"),1,0)</f>
        <v>0</v>
      </c>
      <c r="AE10" s="84">
        <f>AD10</f>
        <v>0</v>
      </c>
      <c r="AF10" s="82" t="str">
        <f>IF(AND(AD10=1,AE10&lt;$AD$7),S10&amp;", ",IF(AND(AD10=1,AE10=$AD$7),S10,""))</f>
        <v/>
      </c>
      <c r="AG10" s="84">
        <f>IF(AD10=1,T10,0)</f>
        <v>0</v>
      </c>
    </row>
    <row r="11" spans="1:33" ht="12" customHeight="1" x14ac:dyDescent="0.25">
      <c r="A11" s="497"/>
      <c r="B11" s="15">
        <v>2</v>
      </c>
      <c r="C11" s="468">
        <f t="shared" ref="C11:C29" si="6">R11</f>
        <v>0</v>
      </c>
      <c r="D11" s="469"/>
      <c r="E11" s="470"/>
      <c r="F11" s="67">
        <f t="shared" ref="F11:H29" si="7">S11</f>
        <v>0</v>
      </c>
      <c r="G11" s="67">
        <f t="shared" si="7"/>
        <v>0</v>
      </c>
      <c r="H11" s="67">
        <f t="shared" si="7"/>
        <v>0</v>
      </c>
      <c r="I11" s="67">
        <f t="shared" si="0"/>
        <v>0</v>
      </c>
      <c r="J11" s="67">
        <f t="shared" ref="J11:L29" si="8">AA11</f>
        <v>0</v>
      </c>
      <c r="K11" s="16">
        <f t="shared" si="8"/>
        <v>0</v>
      </c>
      <c r="L11" s="67">
        <f t="shared" si="8"/>
        <v>0</v>
      </c>
      <c r="M11" s="17">
        <f>IF(L11&gt;0,VLOOKUP(I11,Labour!$AR$1:$AT$15,3,FALSE),0)</f>
        <v>0</v>
      </c>
      <c r="N11" s="70">
        <f t="shared" si="1"/>
        <v>0</v>
      </c>
      <c r="R11" s="83">
        <f t="shared" si="2"/>
        <v>0</v>
      </c>
      <c r="S11" s="83">
        <f t="shared" si="2"/>
        <v>0</v>
      </c>
      <c r="T11" s="83">
        <f t="shared" si="2"/>
        <v>0</v>
      </c>
      <c r="U11" s="83">
        <f t="shared" si="2"/>
        <v>0</v>
      </c>
      <c r="V11" s="83">
        <f t="shared" si="3"/>
        <v>0</v>
      </c>
      <c r="W11" s="83">
        <f t="shared" si="3"/>
        <v>0</v>
      </c>
      <c r="X11" s="83">
        <f t="shared" si="4"/>
        <v>0</v>
      </c>
      <c r="Y11" s="83">
        <f t="shared" si="4"/>
        <v>0</v>
      </c>
      <c r="Z11" s="83">
        <f t="shared" si="4"/>
        <v>0</v>
      </c>
      <c r="AA11" s="92">
        <f t="shared" ref="AA11:AA29" si="9">Y11+Z11</f>
        <v>0</v>
      </c>
      <c r="AB11" s="83">
        <f t="shared" si="5"/>
        <v>0</v>
      </c>
      <c r="AC11" s="83">
        <f t="shared" si="5"/>
        <v>0</v>
      </c>
      <c r="AD11" s="84">
        <f t="shared" ref="AD11:AD29" si="10">IF(AND(T11&lt;&gt;0,X11="op"),1,0)</f>
        <v>0</v>
      </c>
      <c r="AE11" s="84">
        <f>IF(AD11=1,SUM(AD$10:AD11),0)</f>
        <v>0</v>
      </c>
      <c r="AF11" s="82" t="str">
        <f t="shared" ref="AF11:AF29" si="11">IF(AND(AD11=1,AE11&lt;$AD$7),S11&amp;", ",IF(AND(AD11=1,AE11=$AD$7),S11,""))</f>
        <v/>
      </c>
      <c r="AG11" s="84">
        <f t="shared" ref="AG11:AG29" si="12">IF(AD11=1,T11,0)</f>
        <v>0</v>
      </c>
    </row>
    <row r="12" spans="1:33" ht="12" customHeight="1" x14ac:dyDescent="0.25">
      <c r="A12" s="497"/>
      <c r="B12" s="15">
        <v>3</v>
      </c>
      <c r="C12" s="468">
        <f t="shared" si="6"/>
        <v>0</v>
      </c>
      <c r="D12" s="469"/>
      <c r="E12" s="470"/>
      <c r="F12" s="67">
        <f t="shared" si="7"/>
        <v>0</v>
      </c>
      <c r="G12" s="67">
        <f t="shared" si="7"/>
        <v>0</v>
      </c>
      <c r="H12" s="67">
        <f t="shared" si="7"/>
        <v>0</v>
      </c>
      <c r="I12" s="67">
        <f t="shared" si="0"/>
        <v>0</v>
      </c>
      <c r="J12" s="67">
        <f t="shared" si="8"/>
        <v>0</v>
      </c>
      <c r="K12" s="16">
        <f t="shared" si="8"/>
        <v>0</v>
      </c>
      <c r="L12" s="67">
        <f t="shared" si="8"/>
        <v>0</v>
      </c>
      <c r="M12" s="17">
        <f>IF(L12&gt;0,VLOOKUP(I12,Labour!$AR$1:$AT$15,3,FALSE),0)</f>
        <v>0</v>
      </c>
      <c r="N12" s="70">
        <f t="shared" si="1"/>
        <v>0</v>
      </c>
      <c r="R12" s="83">
        <f t="shared" si="2"/>
        <v>0</v>
      </c>
      <c r="S12" s="83">
        <f t="shared" si="2"/>
        <v>0</v>
      </c>
      <c r="T12" s="83">
        <f t="shared" si="2"/>
        <v>0</v>
      </c>
      <c r="U12" s="83">
        <f t="shared" si="2"/>
        <v>0</v>
      </c>
      <c r="V12" s="83">
        <f t="shared" si="3"/>
        <v>0</v>
      </c>
      <c r="W12" s="83">
        <f t="shared" si="3"/>
        <v>0</v>
      </c>
      <c r="X12" s="83">
        <f t="shared" si="4"/>
        <v>0</v>
      </c>
      <c r="Y12" s="83">
        <f t="shared" si="4"/>
        <v>0</v>
      </c>
      <c r="Z12" s="83">
        <f t="shared" si="4"/>
        <v>0</v>
      </c>
      <c r="AA12" s="92">
        <f t="shared" si="9"/>
        <v>0</v>
      </c>
      <c r="AB12" s="83">
        <f t="shared" si="5"/>
        <v>0</v>
      </c>
      <c r="AC12" s="83">
        <f t="shared" si="5"/>
        <v>0</v>
      </c>
      <c r="AD12" s="84">
        <f t="shared" si="10"/>
        <v>0</v>
      </c>
      <c r="AE12" s="84">
        <f>IF(AD12=1,SUM(AD$10:AD12),0)</f>
        <v>0</v>
      </c>
      <c r="AF12" s="82" t="str">
        <f t="shared" si="11"/>
        <v/>
      </c>
      <c r="AG12" s="84">
        <f t="shared" si="12"/>
        <v>0</v>
      </c>
    </row>
    <row r="13" spans="1:33" ht="12" customHeight="1" x14ac:dyDescent="0.25">
      <c r="A13" s="497"/>
      <c r="B13" s="15">
        <v>4</v>
      </c>
      <c r="C13" s="468">
        <f t="shared" si="6"/>
        <v>0</v>
      </c>
      <c r="D13" s="469"/>
      <c r="E13" s="470"/>
      <c r="F13" s="67">
        <f t="shared" si="7"/>
        <v>0</v>
      </c>
      <c r="G13" s="67">
        <f t="shared" si="7"/>
        <v>0</v>
      </c>
      <c r="H13" s="67">
        <f t="shared" si="7"/>
        <v>0</v>
      </c>
      <c r="I13" s="67">
        <f t="shared" si="0"/>
        <v>0</v>
      </c>
      <c r="J13" s="67">
        <f t="shared" si="8"/>
        <v>0</v>
      </c>
      <c r="K13" s="16">
        <f t="shared" si="8"/>
        <v>0</v>
      </c>
      <c r="L13" s="67">
        <f t="shared" si="8"/>
        <v>0</v>
      </c>
      <c r="M13" s="17">
        <f>IF(L13&gt;0,VLOOKUP(I13,Labour!$AR$1:$AT$15,3,FALSE),0)</f>
        <v>0</v>
      </c>
      <c r="N13" s="70">
        <f t="shared" si="1"/>
        <v>0</v>
      </c>
      <c r="R13" s="83">
        <f t="shared" si="2"/>
        <v>0</v>
      </c>
      <c r="S13" s="83">
        <f t="shared" si="2"/>
        <v>0</v>
      </c>
      <c r="T13" s="83">
        <f t="shared" si="2"/>
        <v>0</v>
      </c>
      <c r="U13" s="83">
        <f t="shared" si="2"/>
        <v>0</v>
      </c>
      <c r="V13" s="83">
        <f t="shared" si="3"/>
        <v>0</v>
      </c>
      <c r="W13" s="83">
        <f t="shared" si="3"/>
        <v>0</v>
      </c>
      <c r="X13" s="83">
        <f t="shared" si="4"/>
        <v>0</v>
      </c>
      <c r="Y13" s="83">
        <f t="shared" si="4"/>
        <v>0</v>
      </c>
      <c r="Z13" s="83">
        <f t="shared" si="4"/>
        <v>0</v>
      </c>
      <c r="AA13" s="92">
        <f t="shared" si="9"/>
        <v>0</v>
      </c>
      <c r="AB13" s="83">
        <f t="shared" si="5"/>
        <v>0</v>
      </c>
      <c r="AC13" s="83">
        <f t="shared" si="5"/>
        <v>0</v>
      </c>
      <c r="AD13" s="84">
        <f t="shared" si="10"/>
        <v>0</v>
      </c>
      <c r="AE13" s="84">
        <f>IF(AD13=1,SUM(AD$10:AD13),0)</f>
        <v>0</v>
      </c>
      <c r="AF13" s="82" t="str">
        <f t="shared" si="11"/>
        <v/>
      </c>
      <c r="AG13" s="84">
        <f t="shared" si="12"/>
        <v>0</v>
      </c>
    </row>
    <row r="14" spans="1:33" ht="12" customHeight="1" x14ac:dyDescent="0.25">
      <c r="A14" s="497"/>
      <c r="B14" s="15">
        <v>5</v>
      </c>
      <c r="C14" s="468">
        <f t="shared" si="6"/>
        <v>0</v>
      </c>
      <c r="D14" s="469"/>
      <c r="E14" s="470"/>
      <c r="F14" s="67">
        <f t="shared" si="7"/>
        <v>0</v>
      </c>
      <c r="G14" s="67">
        <f t="shared" si="7"/>
        <v>0</v>
      </c>
      <c r="H14" s="67">
        <f t="shared" si="7"/>
        <v>0</v>
      </c>
      <c r="I14" s="67">
        <f t="shared" si="0"/>
        <v>0</v>
      </c>
      <c r="J14" s="67">
        <f t="shared" si="8"/>
        <v>0</v>
      </c>
      <c r="K14" s="16">
        <f t="shared" si="8"/>
        <v>0</v>
      </c>
      <c r="L14" s="67">
        <f t="shared" si="8"/>
        <v>0</v>
      </c>
      <c r="M14" s="17">
        <f>IF(L14&gt;0,VLOOKUP(I14,Labour!$AR$1:$AT$15,3,FALSE),0)</f>
        <v>0</v>
      </c>
      <c r="N14" s="70">
        <f t="shared" si="1"/>
        <v>0</v>
      </c>
      <c r="R14" s="83">
        <f t="shared" si="2"/>
        <v>0</v>
      </c>
      <c r="S14" s="83">
        <f t="shared" si="2"/>
        <v>0</v>
      </c>
      <c r="T14" s="83">
        <f t="shared" si="2"/>
        <v>0</v>
      </c>
      <c r="U14" s="83">
        <f t="shared" si="2"/>
        <v>0</v>
      </c>
      <c r="V14" s="83">
        <f t="shared" si="3"/>
        <v>0</v>
      </c>
      <c r="W14" s="83">
        <f t="shared" si="3"/>
        <v>0</v>
      </c>
      <c r="X14" s="83">
        <f t="shared" si="4"/>
        <v>0</v>
      </c>
      <c r="Y14" s="83">
        <f t="shared" si="4"/>
        <v>0</v>
      </c>
      <c r="Z14" s="83">
        <f t="shared" si="4"/>
        <v>0</v>
      </c>
      <c r="AA14" s="92">
        <f t="shared" si="9"/>
        <v>0</v>
      </c>
      <c r="AB14" s="83">
        <f t="shared" si="5"/>
        <v>0</v>
      </c>
      <c r="AC14" s="83">
        <f t="shared" si="5"/>
        <v>0</v>
      </c>
      <c r="AD14" s="84">
        <f t="shared" si="10"/>
        <v>0</v>
      </c>
      <c r="AE14" s="84">
        <f>IF(AD14=1,SUM(AD$10:AD14),0)</f>
        <v>0</v>
      </c>
      <c r="AF14" s="82" t="str">
        <f t="shared" si="11"/>
        <v/>
      </c>
      <c r="AG14" s="84">
        <f t="shared" si="12"/>
        <v>0</v>
      </c>
    </row>
    <row r="15" spans="1:33" ht="12" customHeight="1" x14ac:dyDescent="0.25">
      <c r="A15" s="497"/>
      <c r="B15" s="15">
        <v>6</v>
      </c>
      <c r="C15" s="468">
        <f t="shared" si="6"/>
        <v>0</v>
      </c>
      <c r="D15" s="469"/>
      <c r="E15" s="470"/>
      <c r="F15" s="67">
        <f t="shared" si="7"/>
        <v>0</v>
      </c>
      <c r="G15" s="67">
        <f t="shared" si="7"/>
        <v>0</v>
      </c>
      <c r="H15" s="67">
        <f t="shared" si="7"/>
        <v>0</v>
      </c>
      <c r="I15" s="67">
        <f t="shared" si="0"/>
        <v>0</v>
      </c>
      <c r="J15" s="67">
        <f t="shared" si="8"/>
        <v>0</v>
      </c>
      <c r="K15" s="16">
        <f t="shared" si="8"/>
        <v>0</v>
      </c>
      <c r="L15" s="67">
        <f t="shared" si="8"/>
        <v>0</v>
      </c>
      <c r="M15" s="17">
        <f>IF(L15&gt;0,VLOOKUP(I15,Labour!$AR$1:$AT$15,3,FALSE),0)</f>
        <v>0</v>
      </c>
      <c r="N15" s="70">
        <f t="shared" si="1"/>
        <v>0</v>
      </c>
      <c r="R15" s="83">
        <f t="shared" si="2"/>
        <v>0</v>
      </c>
      <c r="S15" s="83">
        <f t="shared" si="2"/>
        <v>0</v>
      </c>
      <c r="T15" s="83">
        <f t="shared" si="2"/>
        <v>0</v>
      </c>
      <c r="U15" s="83">
        <f t="shared" si="2"/>
        <v>0</v>
      </c>
      <c r="V15" s="83">
        <f t="shared" si="3"/>
        <v>0</v>
      </c>
      <c r="W15" s="83">
        <f t="shared" si="3"/>
        <v>0</v>
      </c>
      <c r="X15" s="83">
        <f t="shared" si="4"/>
        <v>0</v>
      </c>
      <c r="Y15" s="83">
        <f t="shared" si="4"/>
        <v>0</v>
      </c>
      <c r="Z15" s="83">
        <f t="shared" si="4"/>
        <v>0</v>
      </c>
      <c r="AA15" s="92">
        <f t="shared" si="9"/>
        <v>0</v>
      </c>
      <c r="AB15" s="83">
        <f t="shared" si="5"/>
        <v>0</v>
      </c>
      <c r="AC15" s="83">
        <f t="shared" si="5"/>
        <v>0</v>
      </c>
      <c r="AD15" s="84">
        <f t="shared" si="10"/>
        <v>0</v>
      </c>
      <c r="AE15" s="84">
        <f>IF(AD15=1,SUM(AD$10:AD15),0)</f>
        <v>0</v>
      </c>
      <c r="AF15" s="82" t="str">
        <f t="shared" si="11"/>
        <v/>
      </c>
      <c r="AG15" s="84">
        <f t="shared" si="12"/>
        <v>0</v>
      </c>
    </row>
    <row r="16" spans="1:33" ht="12" customHeight="1" x14ac:dyDescent="0.25">
      <c r="A16" s="497"/>
      <c r="B16" s="15">
        <v>7</v>
      </c>
      <c r="C16" s="468">
        <f t="shared" si="6"/>
        <v>0</v>
      </c>
      <c r="D16" s="469"/>
      <c r="E16" s="470"/>
      <c r="F16" s="67">
        <f t="shared" si="7"/>
        <v>0</v>
      </c>
      <c r="G16" s="67">
        <f t="shared" si="7"/>
        <v>0</v>
      </c>
      <c r="H16" s="67">
        <f t="shared" si="7"/>
        <v>0</v>
      </c>
      <c r="I16" s="67">
        <f t="shared" si="0"/>
        <v>0</v>
      </c>
      <c r="J16" s="67">
        <f t="shared" si="8"/>
        <v>0</v>
      </c>
      <c r="K16" s="16">
        <f t="shared" si="8"/>
        <v>0</v>
      </c>
      <c r="L16" s="67">
        <f t="shared" si="8"/>
        <v>0</v>
      </c>
      <c r="M16" s="17">
        <f>IF(L16&gt;0,VLOOKUP(I16,Labour!$AR$1:$AT$15,3,FALSE),0)</f>
        <v>0</v>
      </c>
      <c r="N16" s="70">
        <f t="shared" si="1"/>
        <v>0</v>
      </c>
      <c r="R16" s="83">
        <f t="shared" si="2"/>
        <v>0</v>
      </c>
      <c r="S16" s="83">
        <f t="shared" si="2"/>
        <v>0</v>
      </c>
      <c r="T16" s="83">
        <f t="shared" si="2"/>
        <v>0</v>
      </c>
      <c r="U16" s="83">
        <f t="shared" si="2"/>
        <v>0</v>
      </c>
      <c r="V16" s="83">
        <f t="shared" si="3"/>
        <v>0</v>
      </c>
      <c r="W16" s="83">
        <f t="shared" si="3"/>
        <v>0</v>
      </c>
      <c r="X16" s="83">
        <f t="shared" si="4"/>
        <v>0</v>
      </c>
      <c r="Y16" s="83">
        <f t="shared" si="4"/>
        <v>0</v>
      </c>
      <c r="Z16" s="83">
        <f t="shared" si="4"/>
        <v>0</v>
      </c>
      <c r="AA16" s="92">
        <f t="shared" si="9"/>
        <v>0</v>
      </c>
      <c r="AB16" s="83">
        <f t="shared" si="5"/>
        <v>0</v>
      </c>
      <c r="AC16" s="83">
        <f t="shared" si="5"/>
        <v>0</v>
      </c>
      <c r="AD16" s="84">
        <f t="shared" si="10"/>
        <v>0</v>
      </c>
      <c r="AE16" s="84">
        <f>IF(AD16=1,SUM(AD$10:AD16),0)</f>
        <v>0</v>
      </c>
      <c r="AF16" s="82" t="str">
        <f t="shared" si="11"/>
        <v/>
      </c>
      <c r="AG16" s="84">
        <f t="shared" si="12"/>
        <v>0</v>
      </c>
    </row>
    <row r="17" spans="1:33" ht="12" customHeight="1" x14ac:dyDescent="0.25">
      <c r="A17" s="497"/>
      <c r="B17" s="15">
        <v>8</v>
      </c>
      <c r="C17" s="468">
        <f t="shared" si="6"/>
        <v>0</v>
      </c>
      <c r="D17" s="469"/>
      <c r="E17" s="470"/>
      <c r="F17" s="67">
        <f t="shared" si="7"/>
        <v>0</v>
      </c>
      <c r="G17" s="67">
        <f t="shared" si="7"/>
        <v>0</v>
      </c>
      <c r="H17" s="67">
        <f t="shared" si="7"/>
        <v>0</v>
      </c>
      <c r="I17" s="67">
        <f t="shared" si="0"/>
        <v>0</v>
      </c>
      <c r="J17" s="67">
        <f t="shared" si="8"/>
        <v>0</v>
      </c>
      <c r="K17" s="16">
        <f t="shared" si="8"/>
        <v>0</v>
      </c>
      <c r="L17" s="67">
        <f t="shared" si="8"/>
        <v>0</v>
      </c>
      <c r="M17" s="17">
        <f>IF(L17&gt;0,VLOOKUP(I17,Labour!$AR$1:$AT$15,3,FALSE),0)</f>
        <v>0</v>
      </c>
      <c r="N17" s="70">
        <f t="shared" si="1"/>
        <v>0</v>
      </c>
      <c r="R17" s="83">
        <f t="shared" si="2"/>
        <v>0</v>
      </c>
      <c r="S17" s="83">
        <f t="shared" si="2"/>
        <v>0</v>
      </c>
      <c r="T17" s="83">
        <f t="shared" si="2"/>
        <v>0</v>
      </c>
      <c r="U17" s="83">
        <f t="shared" si="2"/>
        <v>0</v>
      </c>
      <c r="V17" s="83">
        <f t="shared" si="3"/>
        <v>0</v>
      </c>
      <c r="W17" s="83">
        <f t="shared" si="3"/>
        <v>0</v>
      </c>
      <c r="X17" s="83">
        <f t="shared" si="4"/>
        <v>0</v>
      </c>
      <c r="Y17" s="83">
        <f t="shared" si="4"/>
        <v>0</v>
      </c>
      <c r="Z17" s="83">
        <f t="shared" si="4"/>
        <v>0</v>
      </c>
      <c r="AA17" s="92">
        <f t="shared" si="9"/>
        <v>0</v>
      </c>
      <c r="AB17" s="83">
        <f t="shared" si="5"/>
        <v>0</v>
      </c>
      <c r="AC17" s="83">
        <f t="shared" si="5"/>
        <v>0</v>
      </c>
      <c r="AD17" s="84">
        <f t="shared" si="10"/>
        <v>0</v>
      </c>
      <c r="AE17" s="84">
        <f>IF(AD17=1,SUM(AD$10:AD17),0)</f>
        <v>0</v>
      </c>
      <c r="AF17" s="82" t="str">
        <f t="shared" si="11"/>
        <v/>
      </c>
      <c r="AG17" s="84">
        <f t="shared" si="12"/>
        <v>0</v>
      </c>
    </row>
    <row r="18" spans="1:33" ht="12" customHeight="1" x14ac:dyDescent="0.25">
      <c r="A18" s="497"/>
      <c r="B18" s="15">
        <v>9</v>
      </c>
      <c r="C18" s="468">
        <f t="shared" si="6"/>
        <v>0</v>
      </c>
      <c r="D18" s="469"/>
      <c r="E18" s="470"/>
      <c r="F18" s="67">
        <f t="shared" si="7"/>
        <v>0</v>
      </c>
      <c r="G18" s="67">
        <f t="shared" si="7"/>
        <v>0</v>
      </c>
      <c r="H18" s="67">
        <f t="shared" si="7"/>
        <v>0</v>
      </c>
      <c r="I18" s="67">
        <f t="shared" si="0"/>
        <v>0</v>
      </c>
      <c r="J18" s="67">
        <f t="shared" si="8"/>
        <v>0</v>
      </c>
      <c r="K18" s="16">
        <f t="shared" si="8"/>
        <v>0</v>
      </c>
      <c r="L18" s="67">
        <f t="shared" si="8"/>
        <v>0</v>
      </c>
      <c r="M18" s="17">
        <f>IF(L18&gt;0,VLOOKUP(I18,Labour!$AR$1:$AT$15,3,FALSE),0)</f>
        <v>0</v>
      </c>
      <c r="N18" s="70">
        <f t="shared" si="1"/>
        <v>0</v>
      </c>
      <c r="R18" s="83">
        <f t="shared" si="2"/>
        <v>0</v>
      </c>
      <c r="S18" s="83">
        <f t="shared" si="2"/>
        <v>0</v>
      </c>
      <c r="T18" s="83">
        <f t="shared" si="2"/>
        <v>0</v>
      </c>
      <c r="U18" s="83">
        <f t="shared" si="2"/>
        <v>0</v>
      </c>
      <c r="V18" s="83">
        <f t="shared" si="3"/>
        <v>0</v>
      </c>
      <c r="W18" s="83">
        <f t="shared" si="3"/>
        <v>0</v>
      </c>
      <c r="X18" s="83">
        <f t="shared" si="4"/>
        <v>0</v>
      </c>
      <c r="Y18" s="83">
        <f t="shared" si="4"/>
        <v>0</v>
      </c>
      <c r="Z18" s="83">
        <f t="shared" si="4"/>
        <v>0</v>
      </c>
      <c r="AA18" s="92">
        <f t="shared" si="9"/>
        <v>0</v>
      </c>
      <c r="AB18" s="83">
        <f t="shared" si="5"/>
        <v>0</v>
      </c>
      <c r="AC18" s="83">
        <f t="shared" si="5"/>
        <v>0</v>
      </c>
      <c r="AD18" s="84">
        <f t="shared" si="10"/>
        <v>0</v>
      </c>
      <c r="AE18" s="84">
        <f>IF(AD18=1,SUM(AD$10:AD18),0)</f>
        <v>0</v>
      </c>
      <c r="AF18" s="82" t="str">
        <f t="shared" si="11"/>
        <v/>
      </c>
      <c r="AG18" s="84">
        <f t="shared" si="12"/>
        <v>0</v>
      </c>
    </row>
    <row r="19" spans="1:33" ht="12" customHeight="1" x14ac:dyDescent="0.25">
      <c r="A19" s="497"/>
      <c r="B19" s="15">
        <v>10</v>
      </c>
      <c r="C19" s="468">
        <f t="shared" si="6"/>
        <v>0</v>
      </c>
      <c r="D19" s="469"/>
      <c r="E19" s="470"/>
      <c r="F19" s="67">
        <f t="shared" si="7"/>
        <v>0</v>
      </c>
      <c r="G19" s="67">
        <f t="shared" si="7"/>
        <v>0</v>
      </c>
      <c r="H19" s="67">
        <f t="shared" si="7"/>
        <v>0</v>
      </c>
      <c r="I19" s="67">
        <f t="shared" si="0"/>
        <v>0</v>
      </c>
      <c r="J19" s="67">
        <f t="shared" si="8"/>
        <v>0</v>
      </c>
      <c r="K19" s="16">
        <f t="shared" si="8"/>
        <v>0</v>
      </c>
      <c r="L19" s="67">
        <f t="shared" si="8"/>
        <v>0</v>
      </c>
      <c r="M19" s="17">
        <f>IF(L19&gt;0,VLOOKUP(I19,Labour!$AR$1:$AT$15,3,FALSE),0)</f>
        <v>0</v>
      </c>
      <c r="N19" s="70">
        <f t="shared" si="1"/>
        <v>0</v>
      </c>
      <c r="R19" s="83">
        <f t="shared" si="2"/>
        <v>0</v>
      </c>
      <c r="S19" s="83">
        <f t="shared" si="2"/>
        <v>0</v>
      </c>
      <c r="T19" s="83">
        <f t="shared" si="2"/>
        <v>0</v>
      </c>
      <c r="U19" s="83">
        <f t="shared" si="2"/>
        <v>0</v>
      </c>
      <c r="V19" s="83">
        <f t="shared" si="3"/>
        <v>0</v>
      </c>
      <c r="W19" s="83">
        <f t="shared" si="3"/>
        <v>0</v>
      </c>
      <c r="X19" s="83">
        <f t="shared" si="4"/>
        <v>0</v>
      </c>
      <c r="Y19" s="83">
        <f t="shared" si="4"/>
        <v>0</v>
      </c>
      <c r="Z19" s="83">
        <f t="shared" si="4"/>
        <v>0</v>
      </c>
      <c r="AA19" s="92">
        <f t="shared" si="9"/>
        <v>0</v>
      </c>
      <c r="AB19" s="83">
        <f t="shared" si="5"/>
        <v>0</v>
      </c>
      <c r="AC19" s="83">
        <f t="shared" si="5"/>
        <v>0</v>
      </c>
      <c r="AD19" s="84">
        <f t="shared" si="10"/>
        <v>0</v>
      </c>
      <c r="AE19" s="84">
        <f>IF(AD19=1,SUM(AD$10:AD19),0)</f>
        <v>0</v>
      </c>
      <c r="AF19" s="82" t="str">
        <f t="shared" si="11"/>
        <v/>
      </c>
      <c r="AG19" s="84">
        <f t="shared" si="12"/>
        <v>0</v>
      </c>
    </row>
    <row r="20" spans="1:33" ht="12" customHeight="1" x14ac:dyDescent="0.25">
      <c r="A20" s="497"/>
      <c r="B20" s="15">
        <v>11</v>
      </c>
      <c r="C20" s="468">
        <f t="shared" si="6"/>
        <v>0</v>
      </c>
      <c r="D20" s="469"/>
      <c r="E20" s="470"/>
      <c r="F20" s="67">
        <f t="shared" si="7"/>
        <v>0</v>
      </c>
      <c r="G20" s="67">
        <f t="shared" si="7"/>
        <v>0</v>
      </c>
      <c r="H20" s="67">
        <f t="shared" si="7"/>
        <v>0</v>
      </c>
      <c r="I20" s="67">
        <f t="shared" si="0"/>
        <v>0</v>
      </c>
      <c r="J20" s="67">
        <f t="shared" si="8"/>
        <v>0</v>
      </c>
      <c r="K20" s="16">
        <f t="shared" si="8"/>
        <v>0</v>
      </c>
      <c r="L20" s="67">
        <f t="shared" si="8"/>
        <v>0</v>
      </c>
      <c r="M20" s="17">
        <f>IF(L20&gt;0,VLOOKUP(I20,Labour!$AR$1:$AT$15,3,FALSE),0)</f>
        <v>0</v>
      </c>
      <c r="N20" s="70">
        <f t="shared" si="1"/>
        <v>0</v>
      </c>
      <c r="R20" s="83">
        <f t="shared" si="2"/>
        <v>0</v>
      </c>
      <c r="S20" s="83">
        <f t="shared" si="2"/>
        <v>0</v>
      </c>
      <c r="T20" s="83">
        <f t="shared" si="2"/>
        <v>0</v>
      </c>
      <c r="U20" s="83">
        <f t="shared" si="2"/>
        <v>0</v>
      </c>
      <c r="V20" s="83">
        <f t="shared" si="3"/>
        <v>0</v>
      </c>
      <c r="W20" s="83">
        <f t="shared" si="3"/>
        <v>0</v>
      </c>
      <c r="X20" s="83">
        <f t="shared" si="4"/>
        <v>0</v>
      </c>
      <c r="Y20" s="83">
        <f t="shared" si="4"/>
        <v>0</v>
      </c>
      <c r="Z20" s="83">
        <f t="shared" si="4"/>
        <v>0</v>
      </c>
      <c r="AA20" s="92">
        <f t="shared" si="9"/>
        <v>0</v>
      </c>
      <c r="AB20" s="83">
        <f t="shared" si="5"/>
        <v>0</v>
      </c>
      <c r="AC20" s="83">
        <f t="shared" si="5"/>
        <v>0</v>
      </c>
      <c r="AD20" s="84">
        <f t="shared" si="10"/>
        <v>0</v>
      </c>
      <c r="AE20" s="84">
        <f>IF(AD20=1,SUM(AD$10:AD20),0)</f>
        <v>0</v>
      </c>
      <c r="AF20" s="82" t="str">
        <f t="shared" si="11"/>
        <v/>
      </c>
      <c r="AG20" s="84">
        <f t="shared" si="12"/>
        <v>0</v>
      </c>
    </row>
    <row r="21" spans="1:33" ht="12" customHeight="1" x14ac:dyDescent="0.25">
      <c r="A21" s="497"/>
      <c r="B21" s="15">
        <v>12</v>
      </c>
      <c r="C21" s="468">
        <f t="shared" si="6"/>
        <v>0</v>
      </c>
      <c r="D21" s="469"/>
      <c r="E21" s="470"/>
      <c r="F21" s="67">
        <f t="shared" si="7"/>
        <v>0</v>
      </c>
      <c r="G21" s="67">
        <f t="shared" si="7"/>
        <v>0</v>
      </c>
      <c r="H21" s="67">
        <f t="shared" si="7"/>
        <v>0</v>
      </c>
      <c r="I21" s="67">
        <f t="shared" si="0"/>
        <v>0</v>
      </c>
      <c r="J21" s="67">
        <f t="shared" si="8"/>
        <v>0</v>
      </c>
      <c r="K21" s="16">
        <f t="shared" si="8"/>
        <v>0</v>
      </c>
      <c r="L21" s="67">
        <f t="shared" si="8"/>
        <v>0</v>
      </c>
      <c r="M21" s="17">
        <f>IF(L21&gt;0,VLOOKUP(I21,Labour!$AR$1:$AT$15,3,FALSE),0)</f>
        <v>0</v>
      </c>
      <c r="N21" s="70">
        <f t="shared" si="1"/>
        <v>0</v>
      </c>
      <c r="R21" s="83">
        <f t="shared" si="2"/>
        <v>0</v>
      </c>
      <c r="S21" s="83">
        <f t="shared" si="2"/>
        <v>0</v>
      </c>
      <c r="T21" s="83">
        <f t="shared" si="2"/>
        <v>0</v>
      </c>
      <c r="U21" s="83">
        <f t="shared" si="2"/>
        <v>0</v>
      </c>
      <c r="V21" s="83">
        <f t="shared" si="3"/>
        <v>0</v>
      </c>
      <c r="W21" s="83">
        <f t="shared" si="3"/>
        <v>0</v>
      </c>
      <c r="X21" s="83">
        <f t="shared" si="4"/>
        <v>0</v>
      </c>
      <c r="Y21" s="83">
        <f t="shared" si="4"/>
        <v>0</v>
      </c>
      <c r="Z21" s="83">
        <f t="shared" si="4"/>
        <v>0</v>
      </c>
      <c r="AA21" s="92">
        <f t="shared" si="9"/>
        <v>0</v>
      </c>
      <c r="AB21" s="83">
        <f t="shared" si="5"/>
        <v>0</v>
      </c>
      <c r="AC21" s="83">
        <f t="shared" si="5"/>
        <v>0</v>
      </c>
      <c r="AD21" s="84">
        <f t="shared" si="10"/>
        <v>0</v>
      </c>
      <c r="AE21" s="84">
        <f>IF(AD21=1,SUM(AD$10:AD21),0)</f>
        <v>0</v>
      </c>
      <c r="AF21" s="82" t="str">
        <f t="shared" si="11"/>
        <v/>
      </c>
      <c r="AG21" s="84">
        <f t="shared" si="12"/>
        <v>0</v>
      </c>
    </row>
    <row r="22" spans="1:33" ht="12" customHeight="1" x14ac:dyDescent="0.25">
      <c r="A22" s="497"/>
      <c r="B22" s="15">
        <v>13</v>
      </c>
      <c r="C22" s="468">
        <f t="shared" si="6"/>
        <v>0</v>
      </c>
      <c r="D22" s="469"/>
      <c r="E22" s="470"/>
      <c r="F22" s="67">
        <f t="shared" si="7"/>
        <v>0</v>
      </c>
      <c r="G22" s="67">
        <f t="shared" si="7"/>
        <v>0</v>
      </c>
      <c r="H22" s="67">
        <f t="shared" si="7"/>
        <v>0</v>
      </c>
      <c r="I22" s="67">
        <f t="shared" si="0"/>
        <v>0</v>
      </c>
      <c r="J22" s="67">
        <f t="shared" si="8"/>
        <v>0</v>
      </c>
      <c r="K22" s="16">
        <f t="shared" si="8"/>
        <v>0</v>
      </c>
      <c r="L22" s="67">
        <f t="shared" si="8"/>
        <v>0</v>
      </c>
      <c r="M22" s="17">
        <f>IF(L22&gt;0,VLOOKUP(I22,Labour!$AR$1:$AT$15,3,FALSE),0)</f>
        <v>0</v>
      </c>
      <c r="N22" s="70">
        <f t="shared" si="1"/>
        <v>0</v>
      </c>
      <c r="R22" s="83">
        <f t="shared" si="2"/>
        <v>0</v>
      </c>
      <c r="S22" s="83">
        <f t="shared" si="2"/>
        <v>0</v>
      </c>
      <c r="T22" s="83">
        <f t="shared" si="2"/>
        <v>0</v>
      </c>
      <c r="U22" s="83">
        <f t="shared" si="2"/>
        <v>0</v>
      </c>
      <c r="V22" s="83">
        <f t="shared" si="3"/>
        <v>0</v>
      </c>
      <c r="W22" s="83">
        <f t="shared" si="3"/>
        <v>0</v>
      </c>
      <c r="X22" s="83">
        <f t="shared" si="4"/>
        <v>0</v>
      </c>
      <c r="Y22" s="83">
        <f t="shared" si="4"/>
        <v>0</v>
      </c>
      <c r="Z22" s="83">
        <f t="shared" si="4"/>
        <v>0</v>
      </c>
      <c r="AA22" s="92">
        <f t="shared" si="9"/>
        <v>0</v>
      </c>
      <c r="AB22" s="83">
        <f t="shared" si="5"/>
        <v>0</v>
      </c>
      <c r="AC22" s="83">
        <f t="shared" si="5"/>
        <v>0</v>
      </c>
      <c r="AD22" s="84">
        <f t="shared" si="10"/>
        <v>0</v>
      </c>
      <c r="AE22" s="84">
        <f>IF(AD22=1,SUM(AD$10:AD22),0)</f>
        <v>0</v>
      </c>
      <c r="AF22" s="82" t="str">
        <f t="shared" si="11"/>
        <v/>
      </c>
      <c r="AG22" s="84">
        <f t="shared" si="12"/>
        <v>0</v>
      </c>
    </row>
    <row r="23" spans="1:33" ht="12" customHeight="1" x14ac:dyDescent="0.25">
      <c r="A23" s="497"/>
      <c r="B23" s="15">
        <v>14</v>
      </c>
      <c r="C23" s="468">
        <f t="shared" si="6"/>
        <v>0</v>
      </c>
      <c r="D23" s="469"/>
      <c r="E23" s="470"/>
      <c r="F23" s="67">
        <f t="shared" si="7"/>
        <v>0</v>
      </c>
      <c r="G23" s="67">
        <f t="shared" si="7"/>
        <v>0</v>
      </c>
      <c r="H23" s="67">
        <f t="shared" si="7"/>
        <v>0</v>
      </c>
      <c r="I23" s="67">
        <f t="shared" si="0"/>
        <v>0</v>
      </c>
      <c r="J23" s="67">
        <f t="shared" si="8"/>
        <v>0</v>
      </c>
      <c r="K23" s="16">
        <f t="shared" si="8"/>
        <v>0</v>
      </c>
      <c r="L23" s="67">
        <f t="shared" si="8"/>
        <v>0</v>
      </c>
      <c r="M23" s="17">
        <f>IF(L23&gt;0,VLOOKUP(I23,Labour!$AR$1:$AT$15,3,FALSE),0)</f>
        <v>0</v>
      </c>
      <c r="N23" s="70">
        <f t="shared" si="1"/>
        <v>0</v>
      </c>
      <c r="R23" s="83">
        <f t="shared" si="2"/>
        <v>0</v>
      </c>
      <c r="S23" s="83">
        <f t="shared" si="2"/>
        <v>0</v>
      </c>
      <c r="T23" s="83">
        <f t="shared" si="2"/>
        <v>0</v>
      </c>
      <c r="U23" s="83">
        <f t="shared" si="2"/>
        <v>0</v>
      </c>
      <c r="V23" s="83">
        <f t="shared" si="3"/>
        <v>0</v>
      </c>
      <c r="W23" s="83">
        <f t="shared" si="3"/>
        <v>0</v>
      </c>
      <c r="X23" s="83">
        <f t="shared" si="4"/>
        <v>0</v>
      </c>
      <c r="Y23" s="83">
        <f t="shared" si="4"/>
        <v>0</v>
      </c>
      <c r="Z23" s="83">
        <f t="shared" si="4"/>
        <v>0</v>
      </c>
      <c r="AA23" s="92">
        <f t="shared" si="9"/>
        <v>0</v>
      </c>
      <c r="AB23" s="83">
        <f t="shared" si="5"/>
        <v>0</v>
      </c>
      <c r="AC23" s="83">
        <f t="shared" si="5"/>
        <v>0</v>
      </c>
      <c r="AD23" s="84">
        <f t="shared" si="10"/>
        <v>0</v>
      </c>
      <c r="AE23" s="84">
        <f>IF(AD23=1,SUM(AD$10:AD23),0)</f>
        <v>0</v>
      </c>
      <c r="AF23" s="82" t="str">
        <f t="shared" si="11"/>
        <v/>
      </c>
      <c r="AG23" s="84">
        <f t="shared" si="12"/>
        <v>0</v>
      </c>
    </row>
    <row r="24" spans="1:33" ht="12" customHeight="1" x14ac:dyDescent="0.25">
      <c r="A24" s="497"/>
      <c r="B24" s="15">
        <v>15</v>
      </c>
      <c r="C24" s="468">
        <f t="shared" si="6"/>
        <v>0</v>
      </c>
      <c r="D24" s="469"/>
      <c r="E24" s="470"/>
      <c r="F24" s="67">
        <f t="shared" si="7"/>
        <v>0</v>
      </c>
      <c r="G24" s="67">
        <f t="shared" si="7"/>
        <v>0</v>
      </c>
      <c r="H24" s="67">
        <f t="shared" si="7"/>
        <v>0</v>
      </c>
      <c r="I24" s="67">
        <f t="shared" si="0"/>
        <v>0</v>
      </c>
      <c r="J24" s="67">
        <f t="shared" si="8"/>
        <v>0</v>
      </c>
      <c r="K24" s="16">
        <f t="shared" si="8"/>
        <v>0</v>
      </c>
      <c r="L24" s="67">
        <f t="shared" si="8"/>
        <v>0</v>
      </c>
      <c r="M24" s="17">
        <f>IF(L24&gt;0,VLOOKUP(I24,Labour!$AR$1:$AT$15,3,FALSE),0)</f>
        <v>0</v>
      </c>
      <c r="N24" s="70">
        <f t="shared" si="1"/>
        <v>0</v>
      </c>
      <c r="R24" s="83">
        <f t="shared" si="2"/>
        <v>0</v>
      </c>
      <c r="S24" s="83">
        <f t="shared" si="2"/>
        <v>0</v>
      </c>
      <c r="T24" s="83">
        <f t="shared" si="2"/>
        <v>0</v>
      </c>
      <c r="U24" s="83">
        <f t="shared" si="2"/>
        <v>0</v>
      </c>
      <c r="V24" s="83">
        <f t="shared" si="3"/>
        <v>0</v>
      </c>
      <c r="W24" s="83">
        <f t="shared" si="3"/>
        <v>0</v>
      </c>
      <c r="X24" s="83">
        <f t="shared" si="4"/>
        <v>0</v>
      </c>
      <c r="Y24" s="83">
        <f t="shared" si="4"/>
        <v>0</v>
      </c>
      <c r="Z24" s="83">
        <f t="shared" si="4"/>
        <v>0</v>
      </c>
      <c r="AA24" s="92">
        <f t="shared" si="9"/>
        <v>0</v>
      </c>
      <c r="AB24" s="83">
        <f t="shared" si="5"/>
        <v>0</v>
      </c>
      <c r="AC24" s="83">
        <f t="shared" si="5"/>
        <v>0</v>
      </c>
      <c r="AD24" s="84">
        <f t="shared" si="10"/>
        <v>0</v>
      </c>
      <c r="AE24" s="84">
        <f>IF(AD24=1,SUM(AD$10:AD24),0)</f>
        <v>0</v>
      </c>
      <c r="AF24" s="82" t="str">
        <f t="shared" si="11"/>
        <v/>
      </c>
      <c r="AG24" s="84">
        <f t="shared" si="12"/>
        <v>0</v>
      </c>
    </row>
    <row r="25" spans="1:33" ht="12" customHeight="1" x14ac:dyDescent="0.25">
      <c r="A25" s="497"/>
      <c r="B25" s="15">
        <v>16</v>
      </c>
      <c r="C25" s="468">
        <f t="shared" si="6"/>
        <v>0</v>
      </c>
      <c r="D25" s="469"/>
      <c r="E25" s="470"/>
      <c r="F25" s="67">
        <f t="shared" si="7"/>
        <v>0</v>
      </c>
      <c r="G25" s="67">
        <f t="shared" si="7"/>
        <v>0</v>
      </c>
      <c r="H25" s="67">
        <f t="shared" si="7"/>
        <v>0</v>
      </c>
      <c r="I25" s="67">
        <f t="shared" si="0"/>
        <v>0</v>
      </c>
      <c r="J25" s="67">
        <f t="shared" si="8"/>
        <v>0</v>
      </c>
      <c r="K25" s="16">
        <f t="shared" si="8"/>
        <v>0</v>
      </c>
      <c r="L25" s="67">
        <f t="shared" si="8"/>
        <v>0</v>
      </c>
      <c r="M25" s="17">
        <f>IF(L25&gt;0,VLOOKUP(I25,Labour!$AR$1:$AT$15,3,FALSE),0)</f>
        <v>0</v>
      </c>
      <c r="N25" s="70">
        <f t="shared" si="1"/>
        <v>0</v>
      </c>
      <c r="R25" s="83">
        <f t="shared" si="2"/>
        <v>0</v>
      </c>
      <c r="S25" s="83">
        <f t="shared" si="2"/>
        <v>0</v>
      </c>
      <c r="T25" s="83">
        <f t="shared" si="2"/>
        <v>0</v>
      </c>
      <c r="U25" s="83">
        <f t="shared" si="2"/>
        <v>0</v>
      </c>
      <c r="V25" s="83">
        <f t="shared" si="3"/>
        <v>0</v>
      </c>
      <c r="W25" s="83">
        <f t="shared" si="3"/>
        <v>0</v>
      </c>
      <c r="X25" s="83">
        <f t="shared" si="4"/>
        <v>0</v>
      </c>
      <c r="Y25" s="83">
        <f t="shared" si="4"/>
        <v>0</v>
      </c>
      <c r="Z25" s="83">
        <f t="shared" si="4"/>
        <v>0</v>
      </c>
      <c r="AA25" s="92">
        <f t="shared" si="9"/>
        <v>0</v>
      </c>
      <c r="AB25" s="83">
        <f t="shared" si="5"/>
        <v>0</v>
      </c>
      <c r="AC25" s="83">
        <f t="shared" si="5"/>
        <v>0</v>
      </c>
      <c r="AD25" s="84">
        <f t="shared" si="10"/>
        <v>0</v>
      </c>
      <c r="AE25" s="84">
        <f>IF(AD25=1,SUM(AD$10:AD25),0)</f>
        <v>0</v>
      </c>
      <c r="AF25" s="82" t="str">
        <f t="shared" si="11"/>
        <v/>
      </c>
      <c r="AG25" s="84">
        <f t="shared" si="12"/>
        <v>0</v>
      </c>
    </row>
    <row r="26" spans="1:33" ht="12" customHeight="1" x14ac:dyDescent="0.25">
      <c r="A26" s="497"/>
      <c r="B26" s="15">
        <v>17</v>
      </c>
      <c r="C26" s="468">
        <f t="shared" si="6"/>
        <v>0</v>
      </c>
      <c r="D26" s="469"/>
      <c r="E26" s="470"/>
      <c r="F26" s="67">
        <f t="shared" si="7"/>
        <v>0</v>
      </c>
      <c r="G26" s="67">
        <f t="shared" si="7"/>
        <v>0</v>
      </c>
      <c r="H26" s="67">
        <f t="shared" si="7"/>
        <v>0</v>
      </c>
      <c r="I26" s="67">
        <f t="shared" si="0"/>
        <v>0</v>
      </c>
      <c r="J26" s="67">
        <f t="shared" si="8"/>
        <v>0</v>
      </c>
      <c r="K26" s="16">
        <f t="shared" si="8"/>
        <v>0</v>
      </c>
      <c r="L26" s="67">
        <f t="shared" si="8"/>
        <v>0</v>
      </c>
      <c r="M26" s="17">
        <f>IF(L26&gt;0,VLOOKUP(I26,Labour!$AR$1:$AT$15,3,FALSE),0)</f>
        <v>0</v>
      </c>
      <c r="N26" s="70">
        <f t="shared" si="1"/>
        <v>0</v>
      </c>
      <c r="R26" s="83">
        <f t="shared" si="2"/>
        <v>0</v>
      </c>
      <c r="S26" s="83">
        <f t="shared" si="2"/>
        <v>0</v>
      </c>
      <c r="T26" s="83">
        <f t="shared" si="2"/>
        <v>0</v>
      </c>
      <c r="U26" s="83">
        <f t="shared" si="2"/>
        <v>0</v>
      </c>
      <c r="V26" s="83">
        <f t="shared" si="3"/>
        <v>0</v>
      </c>
      <c r="W26" s="83">
        <f t="shared" si="3"/>
        <v>0</v>
      </c>
      <c r="X26" s="83">
        <f t="shared" si="4"/>
        <v>0</v>
      </c>
      <c r="Y26" s="83">
        <f t="shared" si="4"/>
        <v>0</v>
      </c>
      <c r="Z26" s="83">
        <f t="shared" si="4"/>
        <v>0</v>
      </c>
      <c r="AA26" s="92">
        <f t="shared" si="9"/>
        <v>0</v>
      </c>
      <c r="AB26" s="83">
        <f t="shared" si="5"/>
        <v>0</v>
      </c>
      <c r="AC26" s="83">
        <f t="shared" si="5"/>
        <v>0</v>
      </c>
      <c r="AD26" s="84">
        <f t="shared" si="10"/>
        <v>0</v>
      </c>
      <c r="AE26" s="84">
        <f>IF(AD26=1,SUM(AD$10:AD26),0)</f>
        <v>0</v>
      </c>
      <c r="AF26" s="82" t="str">
        <f t="shared" si="11"/>
        <v/>
      </c>
      <c r="AG26" s="84">
        <f t="shared" si="12"/>
        <v>0</v>
      </c>
    </row>
    <row r="27" spans="1:33" ht="12" customHeight="1" x14ac:dyDescent="0.25">
      <c r="A27" s="497"/>
      <c r="B27" s="15">
        <v>18</v>
      </c>
      <c r="C27" s="468">
        <f t="shared" si="6"/>
        <v>0</v>
      </c>
      <c r="D27" s="469"/>
      <c r="E27" s="470"/>
      <c r="F27" s="67">
        <f t="shared" si="7"/>
        <v>0</v>
      </c>
      <c r="G27" s="67">
        <f t="shared" si="7"/>
        <v>0</v>
      </c>
      <c r="H27" s="67">
        <f t="shared" si="7"/>
        <v>0</v>
      </c>
      <c r="I27" s="67">
        <f t="shared" si="0"/>
        <v>0</v>
      </c>
      <c r="J27" s="67">
        <f t="shared" si="8"/>
        <v>0</v>
      </c>
      <c r="K27" s="16">
        <f t="shared" si="8"/>
        <v>0</v>
      </c>
      <c r="L27" s="67">
        <f t="shared" si="8"/>
        <v>0</v>
      </c>
      <c r="M27" s="17">
        <f>IF(L27&gt;0,VLOOKUP(I27,Labour!$AR$1:$AT$15,3,FALSE),0)</f>
        <v>0</v>
      </c>
      <c r="N27" s="70">
        <f t="shared" si="1"/>
        <v>0</v>
      </c>
      <c r="R27" s="83">
        <f t="shared" si="2"/>
        <v>0</v>
      </c>
      <c r="S27" s="83">
        <f t="shared" si="2"/>
        <v>0</v>
      </c>
      <c r="T27" s="83">
        <f t="shared" si="2"/>
        <v>0</v>
      </c>
      <c r="U27" s="83">
        <f t="shared" si="2"/>
        <v>0</v>
      </c>
      <c r="V27" s="83">
        <f t="shared" si="3"/>
        <v>0</v>
      </c>
      <c r="W27" s="83">
        <f t="shared" si="3"/>
        <v>0</v>
      </c>
      <c r="X27" s="83">
        <f t="shared" si="4"/>
        <v>0</v>
      </c>
      <c r="Y27" s="83">
        <f t="shared" si="4"/>
        <v>0</v>
      </c>
      <c r="Z27" s="83">
        <f t="shared" si="4"/>
        <v>0</v>
      </c>
      <c r="AA27" s="92">
        <f t="shared" si="9"/>
        <v>0</v>
      </c>
      <c r="AB27" s="83">
        <f t="shared" si="5"/>
        <v>0</v>
      </c>
      <c r="AC27" s="83">
        <f t="shared" si="5"/>
        <v>0</v>
      </c>
      <c r="AD27" s="84">
        <f t="shared" si="10"/>
        <v>0</v>
      </c>
      <c r="AE27" s="84">
        <f>IF(AD27=1,SUM(AD$10:AD27),0)</f>
        <v>0</v>
      </c>
      <c r="AF27" s="82" t="str">
        <f t="shared" si="11"/>
        <v/>
      </c>
      <c r="AG27" s="84">
        <f t="shared" si="12"/>
        <v>0</v>
      </c>
    </row>
    <row r="28" spans="1:33" ht="12" customHeight="1" x14ac:dyDescent="0.25">
      <c r="A28" s="497"/>
      <c r="B28" s="15">
        <v>19</v>
      </c>
      <c r="C28" s="468">
        <f t="shared" si="6"/>
        <v>0</v>
      </c>
      <c r="D28" s="469"/>
      <c r="E28" s="470"/>
      <c r="F28" s="67">
        <f t="shared" si="7"/>
        <v>0</v>
      </c>
      <c r="G28" s="67">
        <f t="shared" si="7"/>
        <v>0</v>
      </c>
      <c r="H28" s="67">
        <f t="shared" si="7"/>
        <v>0</v>
      </c>
      <c r="I28" s="67">
        <f t="shared" si="0"/>
        <v>0</v>
      </c>
      <c r="J28" s="67">
        <f t="shared" si="8"/>
        <v>0</v>
      </c>
      <c r="K28" s="16">
        <f t="shared" si="8"/>
        <v>0</v>
      </c>
      <c r="L28" s="67">
        <f t="shared" si="8"/>
        <v>0</v>
      </c>
      <c r="M28" s="17">
        <f>IF(L28&gt;0,VLOOKUP(I28,Labour!$AR$1:$AT$15,3,FALSE),0)</f>
        <v>0</v>
      </c>
      <c r="N28" s="70">
        <f t="shared" si="1"/>
        <v>0</v>
      </c>
      <c r="R28" s="83">
        <f t="shared" si="2"/>
        <v>0</v>
      </c>
      <c r="S28" s="83">
        <f t="shared" si="2"/>
        <v>0</v>
      </c>
      <c r="T28" s="83">
        <f t="shared" si="2"/>
        <v>0</v>
      </c>
      <c r="U28" s="83">
        <f t="shared" si="2"/>
        <v>0</v>
      </c>
      <c r="V28" s="83">
        <f t="shared" si="3"/>
        <v>0</v>
      </c>
      <c r="W28" s="83">
        <f t="shared" si="3"/>
        <v>0</v>
      </c>
      <c r="X28" s="83">
        <f t="shared" si="4"/>
        <v>0</v>
      </c>
      <c r="Y28" s="83">
        <f t="shared" si="4"/>
        <v>0</v>
      </c>
      <c r="Z28" s="83">
        <f t="shared" si="4"/>
        <v>0</v>
      </c>
      <c r="AA28" s="92">
        <f t="shared" si="9"/>
        <v>0</v>
      </c>
      <c r="AB28" s="83">
        <f t="shared" si="5"/>
        <v>0</v>
      </c>
      <c r="AC28" s="83">
        <f t="shared" si="5"/>
        <v>0</v>
      </c>
      <c r="AD28" s="84">
        <f t="shared" si="10"/>
        <v>0</v>
      </c>
      <c r="AE28" s="84">
        <f>IF(AD28=1,SUM(AD$10:AD28),0)</f>
        <v>0</v>
      </c>
      <c r="AF28" s="82" t="str">
        <f t="shared" si="11"/>
        <v/>
      </c>
      <c r="AG28" s="84">
        <f t="shared" si="12"/>
        <v>0</v>
      </c>
    </row>
    <row r="29" spans="1:33" ht="12" customHeight="1" x14ac:dyDescent="0.25">
      <c r="A29" s="497"/>
      <c r="B29" s="15">
        <v>20</v>
      </c>
      <c r="C29" s="468">
        <f t="shared" si="6"/>
        <v>0</v>
      </c>
      <c r="D29" s="469"/>
      <c r="E29" s="470"/>
      <c r="F29" s="67">
        <f t="shared" si="7"/>
        <v>0</v>
      </c>
      <c r="G29" s="67">
        <f t="shared" si="7"/>
        <v>0</v>
      </c>
      <c r="H29" s="67">
        <f t="shared" si="7"/>
        <v>0</v>
      </c>
      <c r="I29" s="67">
        <f t="shared" si="0"/>
        <v>0</v>
      </c>
      <c r="J29" s="67">
        <f t="shared" si="8"/>
        <v>0</v>
      </c>
      <c r="K29" s="16">
        <f t="shared" si="8"/>
        <v>0</v>
      </c>
      <c r="L29" s="67">
        <f t="shared" si="8"/>
        <v>0</v>
      </c>
      <c r="M29" s="17">
        <f>IF(L29&gt;0,VLOOKUP(I29,Labour!$AR$1:$AT$15,3,FALSE),0)</f>
        <v>0</v>
      </c>
      <c r="N29" s="70">
        <f t="shared" si="1"/>
        <v>0</v>
      </c>
      <c r="R29" s="83">
        <f t="shared" si="2"/>
        <v>0</v>
      </c>
      <c r="S29" s="83">
        <f t="shared" si="2"/>
        <v>0</v>
      </c>
      <c r="T29" s="83">
        <f t="shared" si="2"/>
        <v>0</v>
      </c>
      <c r="U29" s="83">
        <f t="shared" si="2"/>
        <v>0</v>
      </c>
      <c r="V29" s="83">
        <f t="shared" si="3"/>
        <v>0</v>
      </c>
      <c r="W29" s="83">
        <f t="shared" si="3"/>
        <v>0</v>
      </c>
      <c r="X29" s="83">
        <f t="shared" si="4"/>
        <v>0</v>
      </c>
      <c r="Y29" s="83">
        <f t="shared" si="4"/>
        <v>0</v>
      </c>
      <c r="Z29" s="83">
        <f t="shared" si="4"/>
        <v>0</v>
      </c>
      <c r="AA29" s="92">
        <f t="shared" si="9"/>
        <v>0</v>
      </c>
      <c r="AB29" s="83">
        <f t="shared" si="5"/>
        <v>0</v>
      </c>
      <c r="AC29" s="83">
        <f t="shared" si="5"/>
        <v>0</v>
      </c>
      <c r="AD29" s="84">
        <f t="shared" si="10"/>
        <v>0</v>
      </c>
      <c r="AE29" s="84">
        <f>IF(AD29=1,SUM(AD$10:AD29),0)</f>
        <v>0</v>
      </c>
      <c r="AF29" s="82" t="str">
        <f t="shared" si="11"/>
        <v/>
      </c>
      <c r="AG29" s="84">
        <f t="shared" si="12"/>
        <v>0</v>
      </c>
    </row>
    <row r="30" spans="1:33" ht="12" customHeight="1" x14ac:dyDescent="0.25">
      <c r="A30" s="497"/>
      <c r="B30" s="15">
        <v>21</v>
      </c>
      <c r="C30" s="468">
        <f t="shared" ref="C30:C38" si="13">R30</f>
        <v>0</v>
      </c>
      <c r="D30" s="469"/>
      <c r="E30" s="470"/>
      <c r="F30" s="67">
        <f t="shared" ref="F30:F38" si="14">S30</f>
        <v>0</v>
      </c>
      <c r="G30" s="67">
        <f t="shared" ref="G30:G38" si="15">T30</f>
        <v>0</v>
      </c>
      <c r="H30" s="67">
        <f t="shared" ref="H30:H38" si="16">U30</f>
        <v>0</v>
      </c>
      <c r="I30" s="67">
        <f t="shared" ref="I30:I38" si="17">X30</f>
        <v>0</v>
      </c>
      <c r="J30" s="67">
        <f t="shared" ref="J30:J38" si="18">AA30</f>
        <v>0</v>
      </c>
      <c r="K30" s="16">
        <f t="shared" ref="K30:K38" si="19">AB30</f>
        <v>0</v>
      </c>
      <c r="L30" s="67">
        <f t="shared" ref="L30:L38" si="20">AC30</f>
        <v>0</v>
      </c>
      <c r="M30" s="17">
        <f>IF(L30&gt;0,VLOOKUP(I30,Labour!$AR$1:$AT$15,3,FALSE),0)</f>
        <v>0</v>
      </c>
      <c r="N30" s="70">
        <f t="shared" ref="N30:N38" si="21">J30*K30+L30*M30</f>
        <v>0</v>
      </c>
      <c r="R30" s="83">
        <f t="shared" si="2"/>
        <v>0</v>
      </c>
      <c r="S30" s="83">
        <f t="shared" si="2"/>
        <v>0</v>
      </c>
      <c r="T30" s="83">
        <f t="shared" si="2"/>
        <v>0</v>
      </c>
      <c r="U30" s="83">
        <f t="shared" si="2"/>
        <v>0</v>
      </c>
      <c r="V30" s="83">
        <f t="shared" si="3"/>
        <v>0</v>
      </c>
      <c r="W30" s="83">
        <f t="shared" si="3"/>
        <v>0</v>
      </c>
      <c r="X30" s="83">
        <f t="shared" si="4"/>
        <v>0</v>
      </c>
      <c r="Y30" s="83">
        <f t="shared" si="4"/>
        <v>0</v>
      </c>
      <c r="Z30" s="83">
        <f t="shared" si="4"/>
        <v>0</v>
      </c>
      <c r="AA30" s="126">
        <f t="shared" ref="AA30:AA38" si="22">Y30+Z30</f>
        <v>0</v>
      </c>
      <c r="AB30" s="83">
        <f t="shared" si="5"/>
        <v>0</v>
      </c>
      <c r="AC30" s="83">
        <f t="shared" si="5"/>
        <v>0</v>
      </c>
      <c r="AD30" s="126">
        <f t="shared" ref="AD30:AD38" si="23">IF(AND(T30&lt;&gt;0,X30="op"),1,0)</f>
        <v>0</v>
      </c>
      <c r="AE30" s="126">
        <f>IF(AD30=1,SUM(AD$10:AD30),0)</f>
        <v>0</v>
      </c>
      <c r="AF30" s="82" t="str">
        <f t="shared" ref="AF30:AF38" si="24">IF(AND(AD30=1,AE30&lt;$AD$7),S30&amp;", ",IF(AND(AD30=1,AE30=$AD$7),S30,""))</f>
        <v/>
      </c>
      <c r="AG30" s="126">
        <f t="shared" ref="AG30:AG38" si="25">IF(AD30=1,T30,0)</f>
        <v>0</v>
      </c>
    </row>
    <row r="31" spans="1:33" ht="12" customHeight="1" x14ac:dyDescent="0.25">
      <c r="A31" s="497"/>
      <c r="B31" s="15">
        <v>22</v>
      </c>
      <c r="C31" s="468">
        <f t="shared" si="13"/>
        <v>0</v>
      </c>
      <c r="D31" s="469"/>
      <c r="E31" s="470"/>
      <c r="F31" s="67">
        <f t="shared" si="14"/>
        <v>0</v>
      </c>
      <c r="G31" s="67">
        <f t="shared" si="15"/>
        <v>0</v>
      </c>
      <c r="H31" s="67">
        <f t="shared" si="16"/>
        <v>0</v>
      </c>
      <c r="I31" s="67">
        <f t="shared" si="17"/>
        <v>0</v>
      </c>
      <c r="J31" s="67">
        <f t="shared" si="18"/>
        <v>0</v>
      </c>
      <c r="K31" s="16">
        <f t="shared" si="19"/>
        <v>0</v>
      </c>
      <c r="L31" s="67">
        <f t="shared" si="20"/>
        <v>0</v>
      </c>
      <c r="M31" s="17">
        <f>IF(L31&gt;0,VLOOKUP(I31,Labour!$AR$1:$AT$15,3,FALSE),0)</f>
        <v>0</v>
      </c>
      <c r="N31" s="70">
        <f t="shared" si="21"/>
        <v>0</v>
      </c>
      <c r="R31" s="83">
        <f t="shared" si="2"/>
        <v>0</v>
      </c>
      <c r="S31" s="83">
        <f t="shared" si="2"/>
        <v>0</v>
      </c>
      <c r="T31" s="83">
        <f t="shared" si="2"/>
        <v>0</v>
      </c>
      <c r="U31" s="83">
        <f t="shared" si="2"/>
        <v>0</v>
      </c>
      <c r="V31" s="83">
        <f t="shared" si="3"/>
        <v>0</v>
      </c>
      <c r="W31" s="83">
        <f t="shared" si="3"/>
        <v>0</v>
      </c>
      <c r="X31" s="83">
        <f t="shared" si="4"/>
        <v>0</v>
      </c>
      <c r="Y31" s="83">
        <f t="shared" si="4"/>
        <v>0</v>
      </c>
      <c r="Z31" s="83">
        <f t="shared" si="4"/>
        <v>0</v>
      </c>
      <c r="AA31" s="126">
        <f t="shared" si="22"/>
        <v>0</v>
      </c>
      <c r="AB31" s="83">
        <f t="shared" si="5"/>
        <v>0</v>
      </c>
      <c r="AC31" s="83">
        <f t="shared" si="5"/>
        <v>0</v>
      </c>
      <c r="AD31" s="126">
        <f t="shared" si="23"/>
        <v>0</v>
      </c>
      <c r="AE31" s="126">
        <f>IF(AD31=1,SUM(AD$10:AD31),0)</f>
        <v>0</v>
      </c>
      <c r="AF31" s="82" t="str">
        <f t="shared" si="24"/>
        <v/>
      </c>
      <c r="AG31" s="126">
        <f t="shared" si="25"/>
        <v>0</v>
      </c>
    </row>
    <row r="32" spans="1:33" ht="12" customHeight="1" x14ac:dyDescent="0.25">
      <c r="A32" s="497"/>
      <c r="B32" s="15">
        <v>23</v>
      </c>
      <c r="C32" s="468">
        <f t="shared" si="13"/>
        <v>0</v>
      </c>
      <c r="D32" s="469"/>
      <c r="E32" s="470"/>
      <c r="F32" s="67">
        <f t="shared" si="14"/>
        <v>0</v>
      </c>
      <c r="G32" s="67">
        <f t="shared" si="15"/>
        <v>0</v>
      </c>
      <c r="H32" s="67">
        <f t="shared" si="16"/>
        <v>0</v>
      </c>
      <c r="I32" s="67">
        <f t="shared" si="17"/>
        <v>0</v>
      </c>
      <c r="J32" s="67">
        <f t="shared" si="18"/>
        <v>0</v>
      </c>
      <c r="K32" s="16">
        <f t="shared" si="19"/>
        <v>0</v>
      </c>
      <c r="L32" s="67">
        <f t="shared" si="20"/>
        <v>0</v>
      </c>
      <c r="M32" s="17">
        <f>IF(L32&gt;0,VLOOKUP(I32,Labour!$AR$1:$AT$15,3,FALSE),0)</f>
        <v>0</v>
      </c>
      <c r="N32" s="70">
        <f t="shared" si="21"/>
        <v>0</v>
      </c>
      <c r="R32" s="83">
        <f t="shared" si="2"/>
        <v>0</v>
      </c>
      <c r="S32" s="83">
        <f t="shared" si="2"/>
        <v>0</v>
      </c>
      <c r="T32" s="83">
        <f t="shared" si="2"/>
        <v>0</v>
      </c>
      <c r="U32" s="83">
        <f t="shared" si="2"/>
        <v>0</v>
      </c>
      <c r="V32" s="83">
        <f t="shared" si="3"/>
        <v>0</v>
      </c>
      <c r="W32" s="83">
        <f t="shared" si="3"/>
        <v>0</v>
      </c>
      <c r="X32" s="83">
        <f t="shared" si="4"/>
        <v>0</v>
      </c>
      <c r="Y32" s="83">
        <f t="shared" si="4"/>
        <v>0</v>
      </c>
      <c r="Z32" s="83">
        <f t="shared" si="4"/>
        <v>0</v>
      </c>
      <c r="AA32" s="126">
        <f t="shared" si="22"/>
        <v>0</v>
      </c>
      <c r="AB32" s="83">
        <f t="shared" si="5"/>
        <v>0</v>
      </c>
      <c r="AC32" s="83">
        <f t="shared" si="5"/>
        <v>0</v>
      </c>
      <c r="AD32" s="126">
        <f t="shared" si="23"/>
        <v>0</v>
      </c>
      <c r="AE32" s="126">
        <f>IF(AD32=1,SUM(AD$10:AD32),0)</f>
        <v>0</v>
      </c>
      <c r="AF32" s="82" t="str">
        <f t="shared" si="24"/>
        <v/>
      </c>
      <c r="AG32" s="126">
        <f t="shared" si="25"/>
        <v>0</v>
      </c>
    </row>
    <row r="33" spans="1:33" ht="12" customHeight="1" x14ac:dyDescent="0.25">
      <c r="A33" s="497"/>
      <c r="B33" s="15">
        <v>24</v>
      </c>
      <c r="C33" s="468">
        <f t="shared" si="13"/>
        <v>0</v>
      </c>
      <c r="D33" s="469"/>
      <c r="E33" s="470"/>
      <c r="F33" s="67">
        <f t="shared" si="14"/>
        <v>0</v>
      </c>
      <c r="G33" s="67">
        <f t="shared" si="15"/>
        <v>0</v>
      </c>
      <c r="H33" s="67">
        <f t="shared" si="16"/>
        <v>0</v>
      </c>
      <c r="I33" s="67">
        <f t="shared" si="17"/>
        <v>0</v>
      </c>
      <c r="J33" s="67">
        <f t="shared" si="18"/>
        <v>0</v>
      </c>
      <c r="K33" s="16">
        <f t="shared" si="19"/>
        <v>0</v>
      </c>
      <c r="L33" s="67">
        <f t="shared" si="20"/>
        <v>0</v>
      </c>
      <c r="M33" s="17">
        <f>IF(L33&gt;0,VLOOKUP(I33,Labour!$AR$1:$AT$15,3,FALSE),0)</f>
        <v>0</v>
      </c>
      <c r="N33" s="70">
        <f t="shared" si="21"/>
        <v>0</v>
      </c>
      <c r="R33" s="83">
        <f t="shared" si="2"/>
        <v>0</v>
      </c>
      <c r="S33" s="83">
        <f t="shared" si="2"/>
        <v>0</v>
      </c>
      <c r="T33" s="83">
        <f t="shared" si="2"/>
        <v>0</v>
      </c>
      <c r="U33" s="83">
        <f t="shared" si="2"/>
        <v>0</v>
      </c>
      <c r="V33" s="83">
        <f t="shared" si="3"/>
        <v>0</v>
      </c>
      <c r="W33" s="83">
        <f t="shared" si="3"/>
        <v>0</v>
      </c>
      <c r="X33" s="83">
        <f t="shared" si="4"/>
        <v>0</v>
      </c>
      <c r="Y33" s="83">
        <f t="shared" si="4"/>
        <v>0</v>
      </c>
      <c r="Z33" s="83">
        <f t="shared" si="4"/>
        <v>0</v>
      </c>
      <c r="AA33" s="126">
        <f t="shared" si="22"/>
        <v>0</v>
      </c>
      <c r="AB33" s="83">
        <f t="shared" si="5"/>
        <v>0</v>
      </c>
      <c r="AC33" s="83">
        <f t="shared" si="5"/>
        <v>0</v>
      </c>
      <c r="AD33" s="126">
        <f t="shared" si="23"/>
        <v>0</v>
      </c>
      <c r="AE33" s="126">
        <f>IF(AD33=1,SUM(AD$10:AD33),0)</f>
        <v>0</v>
      </c>
      <c r="AF33" s="82" t="str">
        <f t="shared" si="24"/>
        <v/>
      </c>
      <c r="AG33" s="126">
        <f t="shared" si="25"/>
        <v>0</v>
      </c>
    </row>
    <row r="34" spans="1:33" ht="12" customHeight="1" x14ac:dyDescent="0.25">
      <c r="A34" s="497"/>
      <c r="B34" s="15">
        <v>25</v>
      </c>
      <c r="C34" s="468">
        <f t="shared" si="13"/>
        <v>0</v>
      </c>
      <c r="D34" s="469"/>
      <c r="E34" s="470"/>
      <c r="F34" s="67">
        <f t="shared" si="14"/>
        <v>0</v>
      </c>
      <c r="G34" s="67">
        <f t="shared" si="15"/>
        <v>0</v>
      </c>
      <c r="H34" s="67">
        <f t="shared" si="16"/>
        <v>0</v>
      </c>
      <c r="I34" s="67">
        <f t="shared" si="17"/>
        <v>0</v>
      </c>
      <c r="J34" s="67">
        <f t="shared" si="18"/>
        <v>0</v>
      </c>
      <c r="K34" s="16">
        <f t="shared" si="19"/>
        <v>0</v>
      </c>
      <c r="L34" s="67">
        <f t="shared" si="20"/>
        <v>0</v>
      </c>
      <c r="M34" s="17">
        <f>IF(L34&gt;0,VLOOKUP(I34,Labour!$AR$1:$AT$15,3,FALSE),0)</f>
        <v>0</v>
      </c>
      <c r="N34" s="70">
        <f t="shared" si="21"/>
        <v>0</v>
      </c>
      <c r="R34" s="83">
        <f t="shared" si="2"/>
        <v>0</v>
      </c>
      <c r="S34" s="83">
        <f t="shared" si="2"/>
        <v>0</v>
      </c>
      <c r="T34" s="83">
        <f t="shared" si="2"/>
        <v>0</v>
      </c>
      <c r="U34" s="83">
        <f t="shared" si="2"/>
        <v>0</v>
      </c>
      <c r="V34" s="83">
        <f t="shared" si="3"/>
        <v>0</v>
      </c>
      <c r="W34" s="83">
        <f t="shared" si="3"/>
        <v>0</v>
      </c>
      <c r="X34" s="83">
        <f t="shared" si="4"/>
        <v>0</v>
      </c>
      <c r="Y34" s="83">
        <f t="shared" si="4"/>
        <v>0</v>
      </c>
      <c r="Z34" s="83">
        <f t="shared" si="4"/>
        <v>0</v>
      </c>
      <c r="AA34" s="126">
        <f t="shared" si="22"/>
        <v>0</v>
      </c>
      <c r="AB34" s="83">
        <f t="shared" si="5"/>
        <v>0</v>
      </c>
      <c r="AC34" s="83">
        <f t="shared" si="5"/>
        <v>0</v>
      </c>
      <c r="AD34" s="126">
        <f t="shared" si="23"/>
        <v>0</v>
      </c>
      <c r="AE34" s="126">
        <f>IF(AD34=1,SUM(AD$10:AD34),0)</f>
        <v>0</v>
      </c>
      <c r="AF34" s="82" t="str">
        <f t="shared" si="24"/>
        <v/>
      </c>
      <c r="AG34" s="126">
        <f t="shared" si="25"/>
        <v>0</v>
      </c>
    </row>
    <row r="35" spans="1:33" ht="12" customHeight="1" x14ac:dyDescent="0.25">
      <c r="A35" s="497"/>
      <c r="B35" s="15">
        <v>26</v>
      </c>
      <c r="C35" s="468">
        <f t="shared" si="13"/>
        <v>0</v>
      </c>
      <c r="D35" s="469"/>
      <c r="E35" s="470"/>
      <c r="F35" s="67">
        <f t="shared" si="14"/>
        <v>0</v>
      </c>
      <c r="G35" s="67">
        <f t="shared" si="15"/>
        <v>0</v>
      </c>
      <c r="H35" s="67">
        <f t="shared" si="16"/>
        <v>0</v>
      </c>
      <c r="I35" s="67">
        <f t="shared" si="17"/>
        <v>0</v>
      </c>
      <c r="J35" s="67">
        <f t="shared" si="18"/>
        <v>0</v>
      </c>
      <c r="K35" s="16">
        <f t="shared" si="19"/>
        <v>0</v>
      </c>
      <c r="L35" s="67">
        <f t="shared" si="20"/>
        <v>0</v>
      </c>
      <c r="M35" s="17">
        <f>IF(L35&gt;0,VLOOKUP(I35,Labour!$AR$1:$AT$15,3,FALSE),0)</f>
        <v>0</v>
      </c>
      <c r="N35" s="70">
        <f t="shared" si="21"/>
        <v>0</v>
      </c>
      <c r="R35" s="83">
        <f t="shared" si="2"/>
        <v>0</v>
      </c>
      <c r="S35" s="83">
        <f t="shared" si="2"/>
        <v>0</v>
      </c>
      <c r="T35" s="83">
        <f t="shared" si="2"/>
        <v>0</v>
      </c>
      <c r="U35" s="83">
        <f t="shared" si="2"/>
        <v>0</v>
      </c>
      <c r="V35" s="83">
        <f t="shared" si="3"/>
        <v>0</v>
      </c>
      <c r="W35" s="83">
        <f t="shared" si="3"/>
        <v>0</v>
      </c>
      <c r="X35" s="83">
        <f t="shared" si="4"/>
        <v>0</v>
      </c>
      <c r="Y35" s="83">
        <f t="shared" si="4"/>
        <v>0</v>
      </c>
      <c r="Z35" s="83">
        <f t="shared" si="4"/>
        <v>0</v>
      </c>
      <c r="AA35" s="126">
        <f t="shared" si="22"/>
        <v>0</v>
      </c>
      <c r="AB35" s="83">
        <f t="shared" si="5"/>
        <v>0</v>
      </c>
      <c r="AC35" s="83">
        <f t="shared" si="5"/>
        <v>0</v>
      </c>
      <c r="AD35" s="126">
        <f t="shared" si="23"/>
        <v>0</v>
      </c>
      <c r="AE35" s="126">
        <f>IF(AD35=1,SUM(AD$10:AD35),0)</f>
        <v>0</v>
      </c>
      <c r="AF35" s="82" t="str">
        <f t="shared" si="24"/>
        <v/>
      </c>
      <c r="AG35" s="126">
        <f t="shared" si="25"/>
        <v>0</v>
      </c>
    </row>
    <row r="36" spans="1:33" ht="12" customHeight="1" x14ac:dyDescent="0.25">
      <c r="A36" s="497"/>
      <c r="B36" s="15">
        <v>27</v>
      </c>
      <c r="C36" s="468">
        <f t="shared" si="13"/>
        <v>0</v>
      </c>
      <c r="D36" s="469"/>
      <c r="E36" s="470"/>
      <c r="F36" s="67">
        <f t="shared" si="14"/>
        <v>0</v>
      </c>
      <c r="G36" s="67">
        <f t="shared" si="15"/>
        <v>0</v>
      </c>
      <c r="H36" s="67">
        <f t="shared" si="16"/>
        <v>0</v>
      </c>
      <c r="I36" s="67">
        <f t="shared" si="17"/>
        <v>0</v>
      </c>
      <c r="J36" s="67">
        <f t="shared" si="18"/>
        <v>0</v>
      </c>
      <c r="K36" s="16">
        <f t="shared" si="19"/>
        <v>0</v>
      </c>
      <c r="L36" s="67">
        <f t="shared" si="20"/>
        <v>0</v>
      </c>
      <c r="M36" s="17">
        <f>IF(L36&gt;0,VLOOKUP(I36,Labour!$AR$1:$AT$15,3,FALSE),0)</f>
        <v>0</v>
      </c>
      <c r="N36" s="70">
        <f t="shared" si="21"/>
        <v>0</v>
      </c>
      <c r="R36" s="83">
        <f t="shared" si="2"/>
        <v>0</v>
      </c>
      <c r="S36" s="83">
        <f t="shared" si="2"/>
        <v>0</v>
      </c>
      <c r="T36" s="83">
        <f t="shared" si="2"/>
        <v>0</v>
      </c>
      <c r="U36" s="83">
        <f t="shared" si="2"/>
        <v>0</v>
      </c>
      <c r="V36" s="83">
        <f t="shared" si="3"/>
        <v>0</v>
      </c>
      <c r="W36" s="83">
        <f t="shared" si="3"/>
        <v>0</v>
      </c>
      <c r="X36" s="83">
        <f t="shared" si="4"/>
        <v>0</v>
      </c>
      <c r="Y36" s="83">
        <f t="shared" si="4"/>
        <v>0</v>
      </c>
      <c r="Z36" s="83">
        <f t="shared" si="4"/>
        <v>0</v>
      </c>
      <c r="AA36" s="126">
        <f t="shared" si="22"/>
        <v>0</v>
      </c>
      <c r="AB36" s="83">
        <f t="shared" si="5"/>
        <v>0</v>
      </c>
      <c r="AC36" s="83">
        <f t="shared" si="5"/>
        <v>0</v>
      </c>
      <c r="AD36" s="126">
        <f t="shared" si="23"/>
        <v>0</v>
      </c>
      <c r="AE36" s="126">
        <f>IF(AD36=1,SUM(AD$10:AD36),0)</f>
        <v>0</v>
      </c>
      <c r="AF36" s="82" t="str">
        <f t="shared" si="24"/>
        <v/>
      </c>
      <c r="AG36" s="126">
        <f t="shared" si="25"/>
        <v>0</v>
      </c>
    </row>
    <row r="37" spans="1:33" ht="12" customHeight="1" x14ac:dyDescent="0.25">
      <c r="A37" s="497"/>
      <c r="B37" s="15">
        <v>28</v>
      </c>
      <c r="C37" s="468">
        <f t="shared" si="13"/>
        <v>0</v>
      </c>
      <c r="D37" s="469"/>
      <c r="E37" s="470"/>
      <c r="F37" s="67">
        <f t="shared" si="14"/>
        <v>0</v>
      </c>
      <c r="G37" s="67">
        <f t="shared" si="15"/>
        <v>0</v>
      </c>
      <c r="H37" s="67">
        <f t="shared" si="16"/>
        <v>0</v>
      </c>
      <c r="I37" s="67">
        <f t="shared" si="17"/>
        <v>0</v>
      </c>
      <c r="J37" s="67">
        <f t="shared" si="18"/>
        <v>0</v>
      </c>
      <c r="K37" s="16">
        <f t="shared" si="19"/>
        <v>0</v>
      </c>
      <c r="L37" s="67">
        <f t="shared" si="20"/>
        <v>0</v>
      </c>
      <c r="M37" s="17">
        <f>IF(L37&gt;0,VLOOKUP(I37,Labour!$AR$1:$AT$15,3,FALSE),0)</f>
        <v>0</v>
      </c>
      <c r="N37" s="70">
        <f t="shared" si="21"/>
        <v>0</v>
      </c>
      <c r="R37" s="83">
        <f t="shared" si="2"/>
        <v>0</v>
      </c>
      <c r="S37" s="83">
        <f t="shared" si="2"/>
        <v>0</v>
      </c>
      <c r="T37" s="83">
        <f t="shared" si="2"/>
        <v>0</v>
      </c>
      <c r="U37" s="83">
        <f t="shared" si="2"/>
        <v>0</v>
      </c>
      <c r="V37" s="83">
        <f t="shared" si="3"/>
        <v>0</v>
      </c>
      <c r="W37" s="83">
        <f t="shared" si="3"/>
        <v>0</v>
      </c>
      <c r="X37" s="83">
        <f t="shared" si="4"/>
        <v>0</v>
      </c>
      <c r="Y37" s="83">
        <f t="shared" si="4"/>
        <v>0</v>
      </c>
      <c r="Z37" s="83">
        <f t="shared" si="4"/>
        <v>0</v>
      </c>
      <c r="AA37" s="126">
        <f t="shared" si="22"/>
        <v>0</v>
      </c>
      <c r="AB37" s="83">
        <f t="shared" si="5"/>
        <v>0</v>
      </c>
      <c r="AC37" s="83">
        <f t="shared" si="5"/>
        <v>0</v>
      </c>
      <c r="AD37" s="126">
        <f t="shared" si="23"/>
        <v>0</v>
      </c>
      <c r="AE37" s="126">
        <f>IF(AD37=1,SUM(AD$10:AD37),0)</f>
        <v>0</v>
      </c>
      <c r="AF37" s="82" t="str">
        <f t="shared" si="24"/>
        <v/>
      </c>
      <c r="AG37" s="126">
        <f t="shared" si="25"/>
        <v>0</v>
      </c>
    </row>
    <row r="38" spans="1:33" ht="12" customHeight="1" x14ac:dyDescent="0.25">
      <c r="A38" s="497"/>
      <c r="B38" s="15">
        <v>29</v>
      </c>
      <c r="C38" s="468">
        <f t="shared" si="13"/>
        <v>0</v>
      </c>
      <c r="D38" s="469"/>
      <c r="E38" s="470"/>
      <c r="F38" s="67">
        <f t="shared" si="14"/>
        <v>0</v>
      </c>
      <c r="G38" s="67">
        <f t="shared" si="15"/>
        <v>0</v>
      </c>
      <c r="H38" s="67">
        <f t="shared" si="16"/>
        <v>0</v>
      </c>
      <c r="I38" s="67">
        <f t="shared" si="17"/>
        <v>0</v>
      </c>
      <c r="J38" s="67">
        <f t="shared" si="18"/>
        <v>0</v>
      </c>
      <c r="K38" s="16">
        <f t="shared" si="19"/>
        <v>0</v>
      </c>
      <c r="L38" s="67">
        <f t="shared" si="20"/>
        <v>0</v>
      </c>
      <c r="M38" s="17">
        <f>IF(L38&gt;0,VLOOKUP(I38,Labour!$AR$1:$AT$15,3,FALSE),0)</f>
        <v>0</v>
      </c>
      <c r="N38" s="70">
        <f t="shared" si="21"/>
        <v>0</v>
      </c>
      <c r="R38" s="83">
        <f t="shared" si="2"/>
        <v>0</v>
      </c>
      <c r="S38" s="83">
        <f t="shared" si="2"/>
        <v>0</v>
      </c>
      <c r="T38" s="83">
        <f t="shared" si="2"/>
        <v>0</v>
      </c>
      <c r="U38" s="83">
        <f t="shared" si="2"/>
        <v>0</v>
      </c>
      <c r="V38" s="83">
        <f t="shared" si="3"/>
        <v>0</v>
      </c>
      <c r="W38" s="83">
        <f t="shared" si="3"/>
        <v>0</v>
      </c>
      <c r="X38" s="83">
        <f t="shared" si="4"/>
        <v>0</v>
      </c>
      <c r="Y38" s="83">
        <f t="shared" si="4"/>
        <v>0</v>
      </c>
      <c r="Z38" s="83">
        <f t="shared" si="4"/>
        <v>0</v>
      </c>
      <c r="AA38" s="126">
        <f t="shared" si="22"/>
        <v>0</v>
      </c>
      <c r="AB38" s="83">
        <f t="shared" si="5"/>
        <v>0</v>
      </c>
      <c r="AC38" s="83">
        <f t="shared" si="5"/>
        <v>0</v>
      </c>
      <c r="AD38" s="126">
        <f t="shared" si="23"/>
        <v>0</v>
      </c>
      <c r="AE38" s="126">
        <f>IF(AD38=1,SUM(AD$10:AD38),0)</f>
        <v>0</v>
      </c>
      <c r="AF38" s="82" t="str">
        <f t="shared" si="24"/>
        <v/>
      </c>
      <c r="AG38" s="126">
        <f t="shared" si="25"/>
        <v>0</v>
      </c>
    </row>
    <row r="39" spans="1:33" ht="12" customHeight="1" x14ac:dyDescent="0.25">
      <c r="A39" s="497"/>
      <c r="B39" s="15">
        <v>30</v>
      </c>
      <c r="C39" s="468">
        <f t="shared" ref="C39:C109" si="26">R39</f>
        <v>0</v>
      </c>
      <c r="D39" s="469"/>
      <c r="E39" s="470"/>
      <c r="F39" s="67">
        <f t="shared" ref="F39:F109" si="27">S39</f>
        <v>0</v>
      </c>
      <c r="G39" s="67">
        <f t="shared" ref="G39:G109" si="28">T39</f>
        <v>0</v>
      </c>
      <c r="H39" s="67">
        <f t="shared" ref="H39:H109" si="29">U39</f>
        <v>0</v>
      </c>
      <c r="I39" s="67">
        <f t="shared" ref="I39:I109" si="30">X39</f>
        <v>0</v>
      </c>
      <c r="J39" s="67">
        <f t="shared" ref="J39:J109" si="31">AA39</f>
        <v>0</v>
      </c>
      <c r="K39" s="16">
        <f t="shared" ref="K39:K109" si="32">AB39</f>
        <v>0</v>
      </c>
      <c r="L39" s="67">
        <f t="shared" ref="L39:L109" si="33">AC39</f>
        <v>0</v>
      </c>
      <c r="M39" s="17">
        <f>IF(L39&gt;0,VLOOKUP(I39,Labour!$AR$1:$AT$15,3,FALSE),0)</f>
        <v>0</v>
      </c>
      <c r="N39" s="70">
        <f t="shared" ref="N39:N109" si="34">J39*K39+L39*M39</f>
        <v>0</v>
      </c>
      <c r="R39" s="83">
        <f t="shared" si="2"/>
        <v>0</v>
      </c>
      <c r="S39" s="83">
        <f t="shared" si="2"/>
        <v>0</v>
      </c>
      <c r="T39" s="83">
        <f t="shared" si="2"/>
        <v>0</v>
      </c>
      <c r="U39" s="83">
        <f t="shared" si="2"/>
        <v>0</v>
      </c>
      <c r="V39" s="83">
        <f t="shared" si="3"/>
        <v>0</v>
      </c>
      <c r="W39" s="83">
        <f t="shared" si="3"/>
        <v>0</v>
      </c>
      <c r="X39" s="83">
        <f t="shared" si="4"/>
        <v>0</v>
      </c>
      <c r="Y39" s="83">
        <f t="shared" si="4"/>
        <v>0</v>
      </c>
      <c r="Z39" s="83">
        <f t="shared" si="4"/>
        <v>0</v>
      </c>
      <c r="AA39" s="171">
        <f t="shared" ref="AA39:AA102" si="35">Y39+Z39</f>
        <v>0</v>
      </c>
      <c r="AB39" s="83">
        <f t="shared" si="5"/>
        <v>0</v>
      </c>
      <c r="AC39" s="83">
        <f t="shared" si="5"/>
        <v>0</v>
      </c>
      <c r="AD39" s="171">
        <f t="shared" ref="AD39:AD102" si="36">IF(AND(T39&lt;&gt;0,X39="op"),1,0)</f>
        <v>0</v>
      </c>
      <c r="AE39" s="171">
        <f>IF(AD39=1,SUM(AD$10:AD39),0)</f>
        <v>0</v>
      </c>
      <c r="AF39" s="82" t="str">
        <f t="shared" ref="AF39:AF102" si="37">IF(AND(AD39=1,AE39&lt;$AD$7),S39&amp;", ",IF(AND(AD39=1,AE39=$AD$7),S39,""))</f>
        <v/>
      </c>
      <c r="AG39" s="171">
        <f t="shared" ref="AG39:AG102" si="38">IF(AD39=1,T39,0)</f>
        <v>0</v>
      </c>
    </row>
    <row r="40" spans="1:33" ht="12" customHeight="1" x14ac:dyDescent="0.25">
      <c r="A40" s="497"/>
      <c r="B40" s="15">
        <v>31</v>
      </c>
      <c r="C40" s="468">
        <f t="shared" si="26"/>
        <v>0</v>
      </c>
      <c r="D40" s="469"/>
      <c r="E40" s="470"/>
      <c r="F40" s="67">
        <f t="shared" si="27"/>
        <v>0</v>
      </c>
      <c r="G40" s="67">
        <f t="shared" si="28"/>
        <v>0</v>
      </c>
      <c r="H40" s="67">
        <f t="shared" si="29"/>
        <v>0</v>
      </c>
      <c r="I40" s="67">
        <f t="shared" si="30"/>
        <v>0</v>
      </c>
      <c r="J40" s="67">
        <f t="shared" si="31"/>
        <v>0</v>
      </c>
      <c r="K40" s="16">
        <f t="shared" si="32"/>
        <v>0</v>
      </c>
      <c r="L40" s="67">
        <f t="shared" si="33"/>
        <v>0</v>
      </c>
      <c r="M40" s="17">
        <f>IF(L40&gt;0,VLOOKUP(I40,Labour!$AR$1:$AT$15,3,FALSE),0)</f>
        <v>0</v>
      </c>
      <c r="N40" s="70">
        <f t="shared" si="34"/>
        <v>0</v>
      </c>
      <c r="R40" s="83">
        <f t="shared" ref="R40:U103" si="39">IF($B40&lt;=$U$3,VLOOKUP($B40,BTABLE,R$9,FALSE),0)</f>
        <v>0</v>
      </c>
      <c r="S40" s="83">
        <f t="shared" si="39"/>
        <v>0</v>
      </c>
      <c r="T40" s="83">
        <f t="shared" si="39"/>
        <v>0</v>
      </c>
      <c r="U40" s="83">
        <f t="shared" si="39"/>
        <v>0</v>
      </c>
      <c r="V40" s="83">
        <f t="shared" ref="V40:W103" si="40">IF($B40&lt;=$U$3,IF(VLOOKUP($B40,BTABLE,V$9,FALSE)=V$8,$U40,0),0)</f>
        <v>0</v>
      </c>
      <c r="W40" s="83">
        <f t="shared" si="40"/>
        <v>0</v>
      </c>
      <c r="X40" s="83">
        <f t="shared" ref="X40:Z103" si="41">IF($B40&lt;=$U$3,VLOOKUP($B40,BTABLE,X$9,FALSE),0)</f>
        <v>0</v>
      </c>
      <c r="Y40" s="83">
        <f t="shared" si="41"/>
        <v>0</v>
      </c>
      <c r="Z40" s="83">
        <f t="shared" si="41"/>
        <v>0</v>
      </c>
      <c r="AA40" s="171">
        <f t="shared" si="35"/>
        <v>0</v>
      </c>
      <c r="AB40" s="83">
        <f t="shared" ref="AB40:AC103" si="42">IF($B40&lt;=$U$3,VLOOKUP($B40,BTABLE,AB$9,FALSE),0)</f>
        <v>0</v>
      </c>
      <c r="AC40" s="83">
        <f t="shared" si="42"/>
        <v>0</v>
      </c>
      <c r="AD40" s="171">
        <f t="shared" si="36"/>
        <v>0</v>
      </c>
      <c r="AE40" s="171">
        <f>IF(AD40=1,SUM(AD$10:AD40),0)</f>
        <v>0</v>
      </c>
      <c r="AF40" s="82" t="str">
        <f t="shared" si="37"/>
        <v/>
      </c>
      <c r="AG40" s="171">
        <f t="shared" si="38"/>
        <v>0</v>
      </c>
    </row>
    <row r="41" spans="1:33" ht="12" customHeight="1" x14ac:dyDescent="0.25">
      <c r="A41" s="497"/>
      <c r="B41" s="15">
        <v>32</v>
      </c>
      <c r="C41" s="468">
        <f t="shared" si="26"/>
        <v>0</v>
      </c>
      <c r="D41" s="469"/>
      <c r="E41" s="470"/>
      <c r="F41" s="67">
        <f t="shared" si="27"/>
        <v>0</v>
      </c>
      <c r="G41" s="67">
        <f t="shared" si="28"/>
        <v>0</v>
      </c>
      <c r="H41" s="67">
        <f t="shared" si="29"/>
        <v>0</v>
      </c>
      <c r="I41" s="67">
        <f t="shared" si="30"/>
        <v>0</v>
      </c>
      <c r="J41" s="67">
        <f t="shared" si="31"/>
        <v>0</v>
      </c>
      <c r="K41" s="16">
        <f t="shared" si="32"/>
        <v>0</v>
      </c>
      <c r="L41" s="67">
        <f t="shared" si="33"/>
        <v>0</v>
      </c>
      <c r="M41" s="17">
        <f>IF(L41&gt;0,VLOOKUP(I41,Labour!$AR$1:$AT$15,3,FALSE),0)</f>
        <v>0</v>
      </c>
      <c r="N41" s="70">
        <f t="shared" si="34"/>
        <v>0</v>
      </c>
      <c r="R41" s="83">
        <f t="shared" si="39"/>
        <v>0</v>
      </c>
      <c r="S41" s="83">
        <f t="shared" si="39"/>
        <v>0</v>
      </c>
      <c r="T41" s="83">
        <f t="shared" si="39"/>
        <v>0</v>
      </c>
      <c r="U41" s="83">
        <f t="shared" si="39"/>
        <v>0</v>
      </c>
      <c r="V41" s="83">
        <f t="shared" si="40"/>
        <v>0</v>
      </c>
      <c r="W41" s="83">
        <f t="shared" si="40"/>
        <v>0</v>
      </c>
      <c r="X41" s="83">
        <f t="shared" si="41"/>
        <v>0</v>
      </c>
      <c r="Y41" s="83">
        <f t="shared" si="41"/>
        <v>0</v>
      </c>
      <c r="Z41" s="83">
        <f t="shared" si="41"/>
        <v>0</v>
      </c>
      <c r="AA41" s="171">
        <f t="shared" si="35"/>
        <v>0</v>
      </c>
      <c r="AB41" s="83">
        <f t="shared" si="42"/>
        <v>0</v>
      </c>
      <c r="AC41" s="83">
        <f t="shared" si="42"/>
        <v>0</v>
      </c>
      <c r="AD41" s="171">
        <f t="shared" si="36"/>
        <v>0</v>
      </c>
      <c r="AE41" s="171">
        <f>IF(AD41=1,SUM(AD$10:AD41),0)</f>
        <v>0</v>
      </c>
      <c r="AF41" s="82" t="str">
        <f t="shared" si="37"/>
        <v/>
      </c>
      <c r="AG41" s="171">
        <f t="shared" si="38"/>
        <v>0</v>
      </c>
    </row>
    <row r="42" spans="1:33" ht="12" customHeight="1" x14ac:dyDescent="0.25">
      <c r="A42" s="497"/>
      <c r="B42" s="15">
        <v>33</v>
      </c>
      <c r="C42" s="468">
        <f t="shared" si="26"/>
        <v>0</v>
      </c>
      <c r="D42" s="469"/>
      <c r="E42" s="470"/>
      <c r="F42" s="67">
        <f t="shared" si="27"/>
        <v>0</v>
      </c>
      <c r="G42" s="67">
        <f t="shared" si="28"/>
        <v>0</v>
      </c>
      <c r="H42" s="67">
        <f t="shared" si="29"/>
        <v>0</v>
      </c>
      <c r="I42" s="67">
        <f t="shared" si="30"/>
        <v>0</v>
      </c>
      <c r="J42" s="67">
        <f t="shared" si="31"/>
        <v>0</v>
      </c>
      <c r="K42" s="16">
        <f t="shared" si="32"/>
        <v>0</v>
      </c>
      <c r="L42" s="67">
        <f t="shared" si="33"/>
        <v>0</v>
      </c>
      <c r="M42" s="17">
        <f>IF(L42&gt;0,VLOOKUP(I42,Labour!$AR$1:$AT$15,3,FALSE),0)</f>
        <v>0</v>
      </c>
      <c r="N42" s="70">
        <f t="shared" si="34"/>
        <v>0</v>
      </c>
      <c r="R42" s="83">
        <f t="shared" si="39"/>
        <v>0</v>
      </c>
      <c r="S42" s="83">
        <f t="shared" si="39"/>
        <v>0</v>
      </c>
      <c r="T42" s="83">
        <f t="shared" si="39"/>
        <v>0</v>
      </c>
      <c r="U42" s="83">
        <f t="shared" si="39"/>
        <v>0</v>
      </c>
      <c r="V42" s="83">
        <f t="shared" si="40"/>
        <v>0</v>
      </c>
      <c r="W42" s="83">
        <f t="shared" si="40"/>
        <v>0</v>
      </c>
      <c r="X42" s="83">
        <f t="shared" si="41"/>
        <v>0</v>
      </c>
      <c r="Y42" s="83">
        <f t="shared" si="41"/>
        <v>0</v>
      </c>
      <c r="Z42" s="83">
        <f t="shared" si="41"/>
        <v>0</v>
      </c>
      <c r="AA42" s="171">
        <f t="shared" si="35"/>
        <v>0</v>
      </c>
      <c r="AB42" s="83">
        <f t="shared" si="42"/>
        <v>0</v>
      </c>
      <c r="AC42" s="83">
        <f t="shared" si="42"/>
        <v>0</v>
      </c>
      <c r="AD42" s="171">
        <f t="shared" si="36"/>
        <v>0</v>
      </c>
      <c r="AE42" s="171">
        <f>IF(AD42=1,SUM(AD$10:AD42),0)</f>
        <v>0</v>
      </c>
      <c r="AF42" s="82" t="str">
        <f t="shared" si="37"/>
        <v/>
      </c>
      <c r="AG42" s="171">
        <f t="shared" si="38"/>
        <v>0</v>
      </c>
    </row>
    <row r="43" spans="1:33" ht="12" customHeight="1" x14ac:dyDescent="0.25">
      <c r="A43" s="497"/>
      <c r="B43" s="15">
        <v>34</v>
      </c>
      <c r="C43" s="468">
        <f t="shared" si="26"/>
        <v>0</v>
      </c>
      <c r="D43" s="469"/>
      <c r="E43" s="470"/>
      <c r="F43" s="67">
        <f t="shared" si="27"/>
        <v>0</v>
      </c>
      <c r="G43" s="67">
        <f t="shared" si="28"/>
        <v>0</v>
      </c>
      <c r="H43" s="67">
        <f t="shared" si="29"/>
        <v>0</v>
      </c>
      <c r="I43" s="67">
        <f t="shared" si="30"/>
        <v>0</v>
      </c>
      <c r="J43" s="67">
        <f t="shared" si="31"/>
        <v>0</v>
      </c>
      <c r="K43" s="16">
        <f t="shared" si="32"/>
        <v>0</v>
      </c>
      <c r="L43" s="67">
        <f t="shared" si="33"/>
        <v>0</v>
      </c>
      <c r="M43" s="17">
        <f>IF(L43&gt;0,VLOOKUP(I43,Labour!$AR$1:$AT$15,3,FALSE),0)</f>
        <v>0</v>
      </c>
      <c r="N43" s="70">
        <f t="shared" si="34"/>
        <v>0</v>
      </c>
      <c r="R43" s="83">
        <f t="shared" si="39"/>
        <v>0</v>
      </c>
      <c r="S43" s="83">
        <f t="shared" si="39"/>
        <v>0</v>
      </c>
      <c r="T43" s="83">
        <f t="shared" si="39"/>
        <v>0</v>
      </c>
      <c r="U43" s="83">
        <f t="shared" si="39"/>
        <v>0</v>
      </c>
      <c r="V43" s="83">
        <f t="shared" si="40"/>
        <v>0</v>
      </c>
      <c r="W43" s="83">
        <f t="shared" si="40"/>
        <v>0</v>
      </c>
      <c r="X43" s="83">
        <f t="shared" si="41"/>
        <v>0</v>
      </c>
      <c r="Y43" s="83">
        <f t="shared" si="41"/>
        <v>0</v>
      </c>
      <c r="Z43" s="83">
        <f t="shared" si="41"/>
        <v>0</v>
      </c>
      <c r="AA43" s="171">
        <f t="shared" si="35"/>
        <v>0</v>
      </c>
      <c r="AB43" s="83">
        <f t="shared" si="42"/>
        <v>0</v>
      </c>
      <c r="AC43" s="83">
        <f t="shared" si="42"/>
        <v>0</v>
      </c>
      <c r="AD43" s="171">
        <f t="shared" si="36"/>
        <v>0</v>
      </c>
      <c r="AE43" s="171">
        <f>IF(AD43=1,SUM(AD$10:AD43),0)</f>
        <v>0</v>
      </c>
      <c r="AF43" s="82" t="str">
        <f t="shared" si="37"/>
        <v/>
      </c>
      <c r="AG43" s="171">
        <f t="shared" si="38"/>
        <v>0</v>
      </c>
    </row>
    <row r="44" spans="1:33" ht="12" customHeight="1" x14ac:dyDescent="0.25">
      <c r="A44" s="497"/>
      <c r="B44" s="15">
        <v>35</v>
      </c>
      <c r="C44" s="468">
        <f t="shared" si="26"/>
        <v>0</v>
      </c>
      <c r="D44" s="469"/>
      <c r="E44" s="470"/>
      <c r="F44" s="67">
        <f t="shared" si="27"/>
        <v>0</v>
      </c>
      <c r="G44" s="67">
        <f t="shared" si="28"/>
        <v>0</v>
      </c>
      <c r="H44" s="67">
        <f t="shared" si="29"/>
        <v>0</v>
      </c>
      <c r="I44" s="67">
        <f t="shared" si="30"/>
        <v>0</v>
      </c>
      <c r="J44" s="67">
        <f t="shared" si="31"/>
        <v>0</v>
      </c>
      <c r="K44" s="16">
        <f t="shared" si="32"/>
        <v>0</v>
      </c>
      <c r="L44" s="67">
        <f t="shared" si="33"/>
        <v>0</v>
      </c>
      <c r="M44" s="17">
        <f>IF(L44&gt;0,VLOOKUP(I44,Labour!$AR$1:$AT$15,3,FALSE),0)</f>
        <v>0</v>
      </c>
      <c r="N44" s="70">
        <f t="shared" si="34"/>
        <v>0</v>
      </c>
      <c r="R44" s="83">
        <f t="shared" si="39"/>
        <v>0</v>
      </c>
      <c r="S44" s="83">
        <f t="shared" si="39"/>
        <v>0</v>
      </c>
      <c r="T44" s="83">
        <f t="shared" si="39"/>
        <v>0</v>
      </c>
      <c r="U44" s="83">
        <f t="shared" si="39"/>
        <v>0</v>
      </c>
      <c r="V44" s="83">
        <f t="shared" si="40"/>
        <v>0</v>
      </c>
      <c r="W44" s="83">
        <f t="shared" si="40"/>
        <v>0</v>
      </c>
      <c r="X44" s="83">
        <f t="shared" si="41"/>
        <v>0</v>
      </c>
      <c r="Y44" s="83">
        <f t="shared" si="41"/>
        <v>0</v>
      </c>
      <c r="Z44" s="83">
        <f t="shared" si="41"/>
        <v>0</v>
      </c>
      <c r="AA44" s="171">
        <f t="shared" si="35"/>
        <v>0</v>
      </c>
      <c r="AB44" s="83">
        <f t="shared" si="42"/>
        <v>0</v>
      </c>
      <c r="AC44" s="83">
        <f t="shared" si="42"/>
        <v>0</v>
      </c>
      <c r="AD44" s="171">
        <f t="shared" si="36"/>
        <v>0</v>
      </c>
      <c r="AE44" s="171">
        <f>IF(AD44=1,SUM(AD$10:AD44),0)</f>
        <v>0</v>
      </c>
      <c r="AF44" s="82" t="str">
        <f t="shared" si="37"/>
        <v/>
      </c>
      <c r="AG44" s="171">
        <f t="shared" si="38"/>
        <v>0</v>
      </c>
    </row>
    <row r="45" spans="1:33" ht="12" customHeight="1" x14ac:dyDescent="0.25">
      <c r="A45" s="497"/>
      <c r="B45" s="15">
        <v>36</v>
      </c>
      <c r="C45" s="468">
        <f t="shared" si="26"/>
        <v>0</v>
      </c>
      <c r="D45" s="469"/>
      <c r="E45" s="470"/>
      <c r="F45" s="67">
        <f t="shared" si="27"/>
        <v>0</v>
      </c>
      <c r="G45" s="67">
        <f t="shared" si="28"/>
        <v>0</v>
      </c>
      <c r="H45" s="67">
        <f t="shared" si="29"/>
        <v>0</v>
      </c>
      <c r="I45" s="67">
        <f t="shared" si="30"/>
        <v>0</v>
      </c>
      <c r="J45" s="67">
        <f t="shared" si="31"/>
        <v>0</v>
      </c>
      <c r="K45" s="16">
        <f t="shared" si="32"/>
        <v>0</v>
      </c>
      <c r="L45" s="67">
        <f t="shared" si="33"/>
        <v>0</v>
      </c>
      <c r="M45" s="17">
        <f>IF(L45&gt;0,VLOOKUP(I45,Labour!$AR$1:$AT$15,3,FALSE),0)</f>
        <v>0</v>
      </c>
      <c r="N45" s="70">
        <f t="shared" si="34"/>
        <v>0</v>
      </c>
      <c r="R45" s="83">
        <f t="shared" si="39"/>
        <v>0</v>
      </c>
      <c r="S45" s="83">
        <f t="shared" si="39"/>
        <v>0</v>
      </c>
      <c r="T45" s="83">
        <f t="shared" si="39"/>
        <v>0</v>
      </c>
      <c r="U45" s="83">
        <f t="shared" si="39"/>
        <v>0</v>
      </c>
      <c r="V45" s="83">
        <f t="shared" si="40"/>
        <v>0</v>
      </c>
      <c r="W45" s="83">
        <f t="shared" si="40"/>
        <v>0</v>
      </c>
      <c r="X45" s="83">
        <f t="shared" si="41"/>
        <v>0</v>
      </c>
      <c r="Y45" s="83">
        <f t="shared" si="41"/>
        <v>0</v>
      </c>
      <c r="Z45" s="83">
        <f t="shared" si="41"/>
        <v>0</v>
      </c>
      <c r="AA45" s="171">
        <f t="shared" si="35"/>
        <v>0</v>
      </c>
      <c r="AB45" s="83">
        <f t="shared" si="42"/>
        <v>0</v>
      </c>
      <c r="AC45" s="83">
        <f t="shared" si="42"/>
        <v>0</v>
      </c>
      <c r="AD45" s="171">
        <f t="shared" si="36"/>
        <v>0</v>
      </c>
      <c r="AE45" s="171">
        <f>IF(AD45=1,SUM(AD$10:AD45),0)</f>
        <v>0</v>
      </c>
      <c r="AF45" s="82" t="str">
        <f t="shared" si="37"/>
        <v/>
      </c>
      <c r="AG45" s="171">
        <f t="shared" si="38"/>
        <v>0</v>
      </c>
    </row>
    <row r="46" spans="1:33" ht="12" customHeight="1" x14ac:dyDescent="0.25">
      <c r="A46" s="497"/>
      <c r="B46" s="15">
        <v>37</v>
      </c>
      <c r="C46" s="468">
        <f t="shared" si="26"/>
        <v>0</v>
      </c>
      <c r="D46" s="469"/>
      <c r="E46" s="470"/>
      <c r="F46" s="67">
        <f t="shared" si="27"/>
        <v>0</v>
      </c>
      <c r="G46" s="67">
        <f t="shared" si="28"/>
        <v>0</v>
      </c>
      <c r="H46" s="67">
        <f t="shared" si="29"/>
        <v>0</v>
      </c>
      <c r="I46" s="67">
        <f t="shared" si="30"/>
        <v>0</v>
      </c>
      <c r="J46" s="67">
        <f t="shared" si="31"/>
        <v>0</v>
      </c>
      <c r="K46" s="16">
        <f t="shared" si="32"/>
        <v>0</v>
      </c>
      <c r="L46" s="67">
        <f t="shared" si="33"/>
        <v>0</v>
      </c>
      <c r="M46" s="17">
        <f>IF(L46&gt;0,VLOOKUP(I46,Labour!$AR$1:$AT$15,3,FALSE),0)</f>
        <v>0</v>
      </c>
      <c r="N46" s="70">
        <f t="shared" si="34"/>
        <v>0</v>
      </c>
      <c r="R46" s="83">
        <f t="shared" si="39"/>
        <v>0</v>
      </c>
      <c r="S46" s="83">
        <f t="shared" si="39"/>
        <v>0</v>
      </c>
      <c r="T46" s="83">
        <f t="shared" si="39"/>
        <v>0</v>
      </c>
      <c r="U46" s="83">
        <f t="shared" si="39"/>
        <v>0</v>
      </c>
      <c r="V46" s="83">
        <f t="shared" si="40"/>
        <v>0</v>
      </c>
      <c r="W46" s="83">
        <f t="shared" si="40"/>
        <v>0</v>
      </c>
      <c r="X46" s="83">
        <f t="shared" si="41"/>
        <v>0</v>
      </c>
      <c r="Y46" s="83">
        <f t="shared" si="41"/>
        <v>0</v>
      </c>
      <c r="Z46" s="83">
        <f t="shared" si="41"/>
        <v>0</v>
      </c>
      <c r="AA46" s="171">
        <f t="shared" si="35"/>
        <v>0</v>
      </c>
      <c r="AB46" s="83">
        <f t="shared" si="42"/>
        <v>0</v>
      </c>
      <c r="AC46" s="83">
        <f t="shared" si="42"/>
        <v>0</v>
      </c>
      <c r="AD46" s="171">
        <f t="shared" si="36"/>
        <v>0</v>
      </c>
      <c r="AE46" s="171">
        <f>IF(AD46=1,SUM(AD$10:AD46),0)</f>
        <v>0</v>
      </c>
      <c r="AF46" s="82" t="str">
        <f t="shared" si="37"/>
        <v/>
      </c>
      <c r="AG46" s="171">
        <f t="shared" si="38"/>
        <v>0</v>
      </c>
    </row>
    <row r="47" spans="1:33" ht="12" customHeight="1" x14ac:dyDescent="0.25">
      <c r="A47" s="497"/>
      <c r="B47" s="15">
        <v>38</v>
      </c>
      <c r="C47" s="468">
        <f t="shared" si="26"/>
        <v>0</v>
      </c>
      <c r="D47" s="469"/>
      <c r="E47" s="470"/>
      <c r="F47" s="67">
        <f t="shared" si="27"/>
        <v>0</v>
      </c>
      <c r="G47" s="67">
        <f t="shared" si="28"/>
        <v>0</v>
      </c>
      <c r="H47" s="67">
        <f t="shared" si="29"/>
        <v>0</v>
      </c>
      <c r="I47" s="67">
        <f t="shared" si="30"/>
        <v>0</v>
      </c>
      <c r="J47" s="67">
        <f t="shared" si="31"/>
        <v>0</v>
      </c>
      <c r="K47" s="16">
        <f t="shared" si="32"/>
        <v>0</v>
      </c>
      <c r="L47" s="67">
        <f t="shared" si="33"/>
        <v>0</v>
      </c>
      <c r="M47" s="17">
        <f>IF(L47&gt;0,VLOOKUP(I47,Labour!$AR$1:$AT$15,3,FALSE),0)</f>
        <v>0</v>
      </c>
      <c r="N47" s="70">
        <f t="shared" si="34"/>
        <v>0</v>
      </c>
      <c r="R47" s="83">
        <f t="shared" si="39"/>
        <v>0</v>
      </c>
      <c r="S47" s="83">
        <f t="shared" si="39"/>
        <v>0</v>
      </c>
      <c r="T47" s="83">
        <f t="shared" si="39"/>
        <v>0</v>
      </c>
      <c r="U47" s="83">
        <f t="shared" si="39"/>
        <v>0</v>
      </c>
      <c r="V47" s="83">
        <f t="shared" si="40"/>
        <v>0</v>
      </c>
      <c r="W47" s="83">
        <f t="shared" si="40"/>
        <v>0</v>
      </c>
      <c r="X47" s="83">
        <f t="shared" si="41"/>
        <v>0</v>
      </c>
      <c r="Y47" s="83">
        <f t="shared" si="41"/>
        <v>0</v>
      </c>
      <c r="Z47" s="83">
        <f t="shared" si="41"/>
        <v>0</v>
      </c>
      <c r="AA47" s="171">
        <f t="shared" si="35"/>
        <v>0</v>
      </c>
      <c r="AB47" s="83">
        <f t="shared" si="42"/>
        <v>0</v>
      </c>
      <c r="AC47" s="83">
        <f t="shared" si="42"/>
        <v>0</v>
      </c>
      <c r="AD47" s="171">
        <f t="shared" si="36"/>
        <v>0</v>
      </c>
      <c r="AE47" s="171">
        <f>IF(AD47=1,SUM(AD$10:AD47),0)</f>
        <v>0</v>
      </c>
      <c r="AF47" s="82" t="str">
        <f t="shared" si="37"/>
        <v/>
      </c>
      <c r="AG47" s="171">
        <f t="shared" si="38"/>
        <v>0</v>
      </c>
    </row>
    <row r="48" spans="1:33" ht="12" customHeight="1" x14ac:dyDescent="0.25">
      <c r="A48" s="497"/>
      <c r="B48" s="15">
        <v>39</v>
      </c>
      <c r="C48" s="468">
        <f t="shared" si="26"/>
        <v>0</v>
      </c>
      <c r="D48" s="469"/>
      <c r="E48" s="470"/>
      <c r="F48" s="67">
        <f t="shared" si="27"/>
        <v>0</v>
      </c>
      <c r="G48" s="67">
        <f t="shared" si="28"/>
        <v>0</v>
      </c>
      <c r="H48" s="67">
        <f t="shared" si="29"/>
        <v>0</v>
      </c>
      <c r="I48" s="67">
        <f t="shared" si="30"/>
        <v>0</v>
      </c>
      <c r="J48" s="67">
        <f t="shared" si="31"/>
        <v>0</v>
      </c>
      <c r="K48" s="16">
        <f t="shared" si="32"/>
        <v>0</v>
      </c>
      <c r="L48" s="67">
        <f t="shared" si="33"/>
        <v>0</v>
      </c>
      <c r="M48" s="17">
        <f>IF(L48&gt;0,VLOOKUP(I48,Labour!$AR$1:$AT$15,3,FALSE),0)</f>
        <v>0</v>
      </c>
      <c r="N48" s="70">
        <f t="shared" si="34"/>
        <v>0</v>
      </c>
      <c r="R48" s="83">
        <f t="shared" si="39"/>
        <v>0</v>
      </c>
      <c r="S48" s="83">
        <f t="shared" si="39"/>
        <v>0</v>
      </c>
      <c r="T48" s="83">
        <f t="shared" si="39"/>
        <v>0</v>
      </c>
      <c r="U48" s="83">
        <f t="shared" si="39"/>
        <v>0</v>
      </c>
      <c r="V48" s="83">
        <f t="shared" si="40"/>
        <v>0</v>
      </c>
      <c r="W48" s="83">
        <f t="shared" si="40"/>
        <v>0</v>
      </c>
      <c r="X48" s="83">
        <f t="shared" si="41"/>
        <v>0</v>
      </c>
      <c r="Y48" s="83">
        <f t="shared" si="41"/>
        <v>0</v>
      </c>
      <c r="Z48" s="83">
        <f t="shared" si="41"/>
        <v>0</v>
      </c>
      <c r="AA48" s="171">
        <f t="shared" si="35"/>
        <v>0</v>
      </c>
      <c r="AB48" s="83">
        <f t="shared" si="42"/>
        <v>0</v>
      </c>
      <c r="AC48" s="83">
        <f t="shared" si="42"/>
        <v>0</v>
      </c>
      <c r="AD48" s="171">
        <f t="shared" si="36"/>
        <v>0</v>
      </c>
      <c r="AE48" s="171">
        <f>IF(AD48=1,SUM(AD$10:AD48),0)</f>
        <v>0</v>
      </c>
      <c r="AF48" s="82" t="str">
        <f t="shared" si="37"/>
        <v/>
      </c>
      <c r="AG48" s="171">
        <f t="shared" si="38"/>
        <v>0</v>
      </c>
    </row>
    <row r="49" spans="1:33" ht="12" customHeight="1" x14ac:dyDescent="0.25">
      <c r="A49" s="497"/>
      <c r="B49" s="15">
        <v>40</v>
      </c>
      <c r="C49" s="468">
        <f t="shared" si="26"/>
        <v>0</v>
      </c>
      <c r="D49" s="469"/>
      <c r="E49" s="470"/>
      <c r="F49" s="67">
        <f t="shared" si="27"/>
        <v>0</v>
      </c>
      <c r="G49" s="67">
        <f t="shared" si="28"/>
        <v>0</v>
      </c>
      <c r="H49" s="67">
        <f t="shared" si="29"/>
        <v>0</v>
      </c>
      <c r="I49" s="67">
        <f t="shared" si="30"/>
        <v>0</v>
      </c>
      <c r="J49" s="67">
        <f t="shared" si="31"/>
        <v>0</v>
      </c>
      <c r="K49" s="16">
        <f t="shared" si="32"/>
        <v>0</v>
      </c>
      <c r="L49" s="67">
        <f t="shared" si="33"/>
        <v>0</v>
      </c>
      <c r="M49" s="17">
        <f>IF(L49&gt;0,VLOOKUP(I49,Labour!$AR$1:$AT$15,3,FALSE),0)</f>
        <v>0</v>
      </c>
      <c r="N49" s="70">
        <f t="shared" si="34"/>
        <v>0</v>
      </c>
      <c r="R49" s="83">
        <f t="shared" si="39"/>
        <v>0</v>
      </c>
      <c r="S49" s="83">
        <f t="shared" si="39"/>
        <v>0</v>
      </c>
      <c r="T49" s="83">
        <f t="shared" si="39"/>
        <v>0</v>
      </c>
      <c r="U49" s="83">
        <f t="shared" si="39"/>
        <v>0</v>
      </c>
      <c r="V49" s="83">
        <f t="shared" si="40"/>
        <v>0</v>
      </c>
      <c r="W49" s="83">
        <f t="shared" si="40"/>
        <v>0</v>
      </c>
      <c r="X49" s="83">
        <f t="shared" si="41"/>
        <v>0</v>
      </c>
      <c r="Y49" s="83">
        <f t="shared" si="41"/>
        <v>0</v>
      </c>
      <c r="Z49" s="83">
        <f t="shared" si="41"/>
        <v>0</v>
      </c>
      <c r="AA49" s="171">
        <f t="shared" si="35"/>
        <v>0</v>
      </c>
      <c r="AB49" s="83">
        <f t="shared" si="42"/>
        <v>0</v>
      </c>
      <c r="AC49" s="83">
        <f t="shared" si="42"/>
        <v>0</v>
      </c>
      <c r="AD49" s="171">
        <f t="shared" si="36"/>
        <v>0</v>
      </c>
      <c r="AE49" s="171">
        <f>IF(AD49=1,SUM(AD$10:AD49),0)</f>
        <v>0</v>
      </c>
      <c r="AF49" s="82" t="str">
        <f t="shared" si="37"/>
        <v/>
      </c>
      <c r="AG49" s="171">
        <f t="shared" si="38"/>
        <v>0</v>
      </c>
    </row>
    <row r="50" spans="1:33" ht="12" customHeight="1" x14ac:dyDescent="0.25">
      <c r="A50" s="497"/>
      <c r="B50" s="15">
        <v>41</v>
      </c>
      <c r="C50" s="468">
        <f t="shared" si="26"/>
        <v>0</v>
      </c>
      <c r="D50" s="469"/>
      <c r="E50" s="470"/>
      <c r="F50" s="67">
        <f t="shared" si="27"/>
        <v>0</v>
      </c>
      <c r="G50" s="67">
        <f t="shared" si="28"/>
        <v>0</v>
      </c>
      <c r="H50" s="67">
        <f t="shared" si="29"/>
        <v>0</v>
      </c>
      <c r="I50" s="67">
        <f t="shared" si="30"/>
        <v>0</v>
      </c>
      <c r="J50" s="67">
        <f t="shared" si="31"/>
        <v>0</v>
      </c>
      <c r="K50" s="16">
        <f t="shared" si="32"/>
        <v>0</v>
      </c>
      <c r="L50" s="67">
        <f t="shared" si="33"/>
        <v>0</v>
      </c>
      <c r="M50" s="17">
        <f>IF(L50&gt;0,VLOOKUP(I50,Labour!$AR$1:$AT$15,3,FALSE),0)</f>
        <v>0</v>
      </c>
      <c r="N50" s="70">
        <f t="shared" si="34"/>
        <v>0</v>
      </c>
      <c r="R50" s="83">
        <f t="shared" si="39"/>
        <v>0</v>
      </c>
      <c r="S50" s="83">
        <f t="shared" si="39"/>
        <v>0</v>
      </c>
      <c r="T50" s="83">
        <f t="shared" si="39"/>
        <v>0</v>
      </c>
      <c r="U50" s="83">
        <f t="shared" si="39"/>
        <v>0</v>
      </c>
      <c r="V50" s="83">
        <f t="shared" si="40"/>
        <v>0</v>
      </c>
      <c r="W50" s="83">
        <f t="shared" si="40"/>
        <v>0</v>
      </c>
      <c r="X50" s="83">
        <f t="shared" si="41"/>
        <v>0</v>
      </c>
      <c r="Y50" s="83">
        <f t="shared" si="41"/>
        <v>0</v>
      </c>
      <c r="Z50" s="83">
        <f t="shared" si="41"/>
        <v>0</v>
      </c>
      <c r="AA50" s="171">
        <f t="shared" si="35"/>
        <v>0</v>
      </c>
      <c r="AB50" s="83">
        <f t="shared" si="42"/>
        <v>0</v>
      </c>
      <c r="AC50" s="83">
        <f t="shared" si="42"/>
        <v>0</v>
      </c>
      <c r="AD50" s="171">
        <f t="shared" si="36"/>
        <v>0</v>
      </c>
      <c r="AE50" s="171">
        <f>IF(AD50=1,SUM(AD$10:AD50),0)</f>
        <v>0</v>
      </c>
      <c r="AF50" s="82" t="str">
        <f t="shared" si="37"/>
        <v/>
      </c>
      <c r="AG50" s="171">
        <f t="shared" si="38"/>
        <v>0</v>
      </c>
    </row>
    <row r="51" spans="1:33" ht="12" customHeight="1" x14ac:dyDescent="0.25">
      <c r="A51" s="497"/>
      <c r="B51" s="15">
        <v>42</v>
      </c>
      <c r="C51" s="468">
        <f t="shared" si="26"/>
        <v>0</v>
      </c>
      <c r="D51" s="469"/>
      <c r="E51" s="470"/>
      <c r="F51" s="67">
        <f t="shared" si="27"/>
        <v>0</v>
      </c>
      <c r="G51" s="67">
        <f t="shared" si="28"/>
        <v>0</v>
      </c>
      <c r="H51" s="67">
        <f t="shared" si="29"/>
        <v>0</v>
      </c>
      <c r="I51" s="67">
        <f t="shared" si="30"/>
        <v>0</v>
      </c>
      <c r="J51" s="67">
        <f t="shared" si="31"/>
        <v>0</v>
      </c>
      <c r="K51" s="16">
        <f t="shared" si="32"/>
        <v>0</v>
      </c>
      <c r="L51" s="67">
        <f t="shared" si="33"/>
        <v>0</v>
      </c>
      <c r="M51" s="17">
        <f>IF(L51&gt;0,VLOOKUP(I51,Labour!$AR$1:$AT$15,3,FALSE),0)</f>
        <v>0</v>
      </c>
      <c r="N51" s="70">
        <f t="shared" si="34"/>
        <v>0</v>
      </c>
      <c r="R51" s="83">
        <f t="shared" si="39"/>
        <v>0</v>
      </c>
      <c r="S51" s="83">
        <f t="shared" si="39"/>
        <v>0</v>
      </c>
      <c r="T51" s="83">
        <f t="shared" si="39"/>
        <v>0</v>
      </c>
      <c r="U51" s="83">
        <f t="shared" si="39"/>
        <v>0</v>
      </c>
      <c r="V51" s="83">
        <f t="shared" si="40"/>
        <v>0</v>
      </c>
      <c r="W51" s="83">
        <f t="shared" si="40"/>
        <v>0</v>
      </c>
      <c r="X51" s="83">
        <f t="shared" si="41"/>
        <v>0</v>
      </c>
      <c r="Y51" s="83">
        <f t="shared" si="41"/>
        <v>0</v>
      </c>
      <c r="Z51" s="83">
        <f t="shared" si="41"/>
        <v>0</v>
      </c>
      <c r="AA51" s="171">
        <f t="shared" si="35"/>
        <v>0</v>
      </c>
      <c r="AB51" s="83">
        <f t="shared" si="42"/>
        <v>0</v>
      </c>
      <c r="AC51" s="83">
        <f t="shared" si="42"/>
        <v>0</v>
      </c>
      <c r="AD51" s="171">
        <f t="shared" si="36"/>
        <v>0</v>
      </c>
      <c r="AE51" s="171">
        <f>IF(AD51=1,SUM(AD$10:AD51),0)</f>
        <v>0</v>
      </c>
      <c r="AF51" s="82" t="str">
        <f t="shared" si="37"/>
        <v/>
      </c>
      <c r="AG51" s="171">
        <f t="shared" si="38"/>
        <v>0</v>
      </c>
    </row>
    <row r="52" spans="1:33" ht="12" customHeight="1" x14ac:dyDescent="0.25">
      <c r="A52" s="497"/>
      <c r="B52" s="15">
        <v>43</v>
      </c>
      <c r="C52" s="468">
        <f t="shared" si="26"/>
        <v>0</v>
      </c>
      <c r="D52" s="469"/>
      <c r="E52" s="470"/>
      <c r="F52" s="67">
        <f t="shared" si="27"/>
        <v>0</v>
      </c>
      <c r="G52" s="67">
        <f t="shared" si="28"/>
        <v>0</v>
      </c>
      <c r="H52" s="67">
        <f t="shared" si="29"/>
        <v>0</v>
      </c>
      <c r="I52" s="67">
        <f t="shared" si="30"/>
        <v>0</v>
      </c>
      <c r="J52" s="67">
        <f t="shared" si="31"/>
        <v>0</v>
      </c>
      <c r="K52" s="16">
        <f t="shared" si="32"/>
        <v>0</v>
      </c>
      <c r="L52" s="67">
        <f t="shared" si="33"/>
        <v>0</v>
      </c>
      <c r="M52" s="17">
        <f>IF(L52&gt;0,VLOOKUP(I52,Labour!$AR$1:$AT$15,3,FALSE),0)</f>
        <v>0</v>
      </c>
      <c r="N52" s="70">
        <f t="shared" si="34"/>
        <v>0</v>
      </c>
      <c r="R52" s="83">
        <f t="shared" si="39"/>
        <v>0</v>
      </c>
      <c r="S52" s="83">
        <f t="shared" si="39"/>
        <v>0</v>
      </c>
      <c r="T52" s="83">
        <f t="shared" si="39"/>
        <v>0</v>
      </c>
      <c r="U52" s="83">
        <f t="shared" si="39"/>
        <v>0</v>
      </c>
      <c r="V52" s="83">
        <f t="shared" si="40"/>
        <v>0</v>
      </c>
      <c r="W52" s="83">
        <f t="shared" si="40"/>
        <v>0</v>
      </c>
      <c r="X52" s="83">
        <f t="shared" si="41"/>
        <v>0</v>
      </c>
      <c r="Y52" s="83">
        <f t="shared" si="41"/>
        <v>0</v>
      </c>
      <c r="Z52" s="83">
        <f t="shared" si="41"/>
        <v>0</v>
      </c>
      <c r="AA52" s="171">
        <f t="shared" si="35"/>
        <v>0</v>
      </c>
      <c r="AB52" s="83">
        <f t="shared" si="42"/>
        <v>0</v>
      </c>
      <c r="AC52" s="83">
        <f t="shared" si="42"/>
        <v>0</v>
      </c>
      <c r="AD52" s="171">
        <f t="shared" si="36"/>
        <v>0</v>
      </c>
      <c r="AE52" s="171">
        <f>IF(AD52=1,SUM(AD$10:AD52),0)</f>
        <v>0</v>
      </c>
      <c r="AF52" s="82" t="str">
        <f t="shared" si="37"/>
        <v/>
      </c>
      <c r="AG52" s="171">
        <f t="shared" si="38"/>
        <v>0</v>
      </c>
    </row>
    <row r="53" spans="1:33" ht="12" customHeight="1" x14ac:dyDescent="0.25">
      <c r="A53" s="497"/>
      <c r="B53" s="15">
        <v>44</v>
      </c>
      <c r="C53" s="468">
        <f t="shared" si="26"/>
        <v>0</v>
      </c>
      <c r="D53" s="469"/>
      <c r="E53" s="470"/>
      <c r="F53" s="67">
        <f t="shared" si="27"/>
        <v>0</v>
      </c>
      <c r="G53" s="67">
        <f t="shared" si="28"/>
        <v>0</v>
      </c>
      <c r="H53" s="67">
        <f t="shared" si="29"/>
        <v>0</v>
      </c>
      <c r="I53" s="67">
        <f t="shared" si="30"/>
        <v>0</v>
      </c>
      <c r="J53" s="67">
        <f t="shared" si="31"/>
        <v>0</v>
      </c>
      <c r="K53" s="16">
        <f t="shared" si="32"/>
        <v>0</v>
      </c>
      <c r="L53" s="67">
        <f t="shared" si="33"/>
        <v>0</v>
      </c>
      <c r="M53" s="17">
        <f>IF(L53&gt;0,VLOOKUP(I53,Labour!$AR$1:$AT$15,3,FALSE),0)</f>
        <v>0</v>
      </c>
      <c r="N53" s="70">
        <f t="shared" si="34"/>
        <v>0</v>
      </c>
      <c r="R53" s="83">
        <f t="shared" si="39"/>
        <v>0</v>
      </c>
      <c r="S53" s="83">
        <f t="shared" si="39"/>
        <v>0</v>
      </c>
      <c r="T53" s="83">
        <f t="shared" si="39"/>
        <v>0</v>
      </c>
      <c r="U53" s="83">
        <f t="shared" si="39"/>
        <v>0</v>
      </c>
      <c r="V53" s="83">
        <f t="shared" si="40"/>
        <v>0</v>
      </c>
      <c r="W53" s="83">
        <f t="shared" si="40"/>
        <v>0</v>
      </c>
      <c r="X53" s="83">
        <f t="shared" si="41"/>
        <v>0</v>
      </c>
      <c r="Y53" s="83">
        <f t="shared" si="41"/>
        <v>0</v>
      </c>
      <c r="Z53" s="83">
        <f t="shared" si="41"/>
        <v>0</v>
      </c>
      <c r="AA53" s="171">
        <f t="shared" si="35"/>
        <v>0</v>
      </c>
      <c r="AB53" s="83">
        <f t="shared" si="42"/>
        <v>0</v>
      </c>
      <c r="AC53" s="83">
        <f t="shared" si="42"/>
        <v>0</v>
      </c>
      <c r="AD53" s="171">
        <f t="shared" si="36"/>
        <v>0</v>
      </c>
      <c r="AE53" s="171">
        <f>IF(AD53=1,SUM(AD$10:AD53),0)</f>
        <v>0</v>
      </c>
      <c r="AF53" s="82" t="str">
        <f t="shared" si="37"/>
        <v/>
      </c>
      <c r="AG53" s="171">
        <f t="shared" si="38"/>
        <v>0</v>
      </c>
    </row>
    <row r="54" spans="1:33" ht="12" customHeight="1" x14ac:dyDescent="0.25">
      <c r="A54" s="497"/>
      <c r="B54" s="15">
        <v>45</v>
      </c>
      <c r="C54" s="468">
        <f t="shared" si="26"/>
        <v>0</v>
      </c>
      <c r="D54" s="469"/>
      <c r="E54" s="470"/>
      <c r="F54" s="67">
        <f t="shared" si="27"/>
        <v>0</v>
      </c>
      <c r="G54" s="67">
        <f t="shared" si="28"/>
        <v>0</v>
      </c>
      <c r="H54" s="67">
        <f t="shared" si="29"/>
        <v>0</v>
      </c>
      <c r="I54" s="67">
        <f t="shared" si="30"/>
        <v>0</v>
      </c>
      <c r="J54" s="67">
        <f t="shared" si="31"/>
        <v>0</v>
      </c>
      <c r="K54" s="16">
        <f t="shared" si="32"/>
        <v>0</v>
      </c>
      <c r="L54" s="67">
        <f t="shared" si="33"/>
        <v>0</v>
      </c>
      <c r="M54" s="17">
        <f>IF(L54&gt;0,VLOOKUP(I54,Labour!$AR$1:$AT$15,3,FALSE),0)</f>
        <v>0</v>
      </c>
      <c r="N54" s="70">
        <f t="shared" si="34"/>
        <v>0</v>
      </c>
      <c r="R54" s="83">
        <f t="shared" si="39"/>
        <v>0</v>
      </c>
      <c r="S54" s="83">
        <f t="shared" si="39"/>
        <v>0</v>
      </c>
      <c r="T54" s="83">
        <f t="shared" si="39"/>
        <v>0</v>
      </c>
      <c r="U54" s="83">
        <f t="shared" si="39"/>
        <v>0</v>
      </c>
      <c r="V54" s="83">
        <f t="shared" si="40"/>
        <v>0</v>
      </c>
      <c r="W54" s="83">
        <f t="shared" si="40"/>
        <v>0</v>
      </c>
      <c r="X54" s="83">
        <f t="shared" si="41"/>
        <v>0</v>
      </c>
      <c r="Y54" s="83">
        <f t="shared" si="41"/>
        <v>0</v>
      </c>
      <c r="Z54" s="83">
        <f t="shared" si="41"/>
        <v>0</v>
      </c>
      <c r="AA54" s="171">
        <f t="shared" si="35"/>
        <v>0</v>
      </c>
      <c r="AB54" s="83">
        <f t="shared" si="42"/>
        <v>0</v>
      </c>
      <c r="AC54" s="83">
        <f t="shared" si="42"/>
        <v>0</v>
      </c>
      <c r="AD54" s="171">
        <f t="shared" si="36"/>
        <v>0</v>
      </c>
      <c r="AE54" s="171">
        <f>IF(AD54=1,SUM(AD$10:AD54),0)</f>
        <v>0</v>
      </c>
      <c r="AF54" s="82" t="str">
        <f t="shared" si="37"/>
        <v/>
      </c>
      <c r="AG54" s="171">
        <f t="shared" si="38"/>
        <v>0</v>
      </c>
    </row>
    <row r="55" spans="1:33" ht="12" customHeight="1" x14ac:dyDescent="0.25">
      <c r="A55" s="497"/>
      <c r="B55" s="15">
        <v>46</v>
      </c>
      <c r="C55" s="468">
        <f t="shared" si="26"/>
        <v>0</v>
      </c>
      <c r="D55" s="469"/>
      <c r="E55" s="470"/>
      <c r="F55" s="67">
        <f t="shared" si="27"/>
        <v>0</v>
      </c>
      <c r="G55" s="67">
        <f t="shared" si="28"/>
        <v>0</v>
      </c>
      <c r="H55" s="67">
        <f t="shared" si="29"/>
        <v>0</v>
      </c>
      <c r="I55" s="67">
        <f t="shared" si="30"/>
        <v>0</v>
      </c>
      <c r="J55" s="67">
        <f t="shared" si="31"/>
        <v>0</v>
      </c>
      <c r="K55" s="16">
        <f t="shared" si="32"/>
        <v>0</v>
      </c>
      <c r="L55" s="67">
        <f t="shared" si="33"/>
        <v>0</v>
      </c>
      <c r="M55" s="17">
        <f>IF(L55&gt;0,VLOOKUP(I55,Labour!$AR$1:$AT$15,3,FALSE),0)</f>
        <v>0</v>
      </c>
      <c r="N55" s="70">
        <f t="shared" si="34"/>
        <v>0</v>
      </c>
      <c r="R55" s="83">
        <f t="shared" si="39"/>
        <v>0</v>
      </c>
      <c r="S55" s="83">
        <f t="shared" si="39"/>
        <v>0</v>
      </c>
      <c r="T55" s="83">
        <f t="shared" si="39"/>
        <v>0</v>
      </c>
      <c r="U55" s="83">
        <f t="shared" si="39"/>
        <v>0</v>
      </c>
      <c r="V55" s="83">
        <f t="shared" si="40"/>
        <v>0</v>
      </c>
      <c r="W55" s="83">
        <f t="shared" si="40"/>
        <v>0</v>
      </c>
      <c r="X55" s="83">
        <f t="shared" si="41"/>
        <v>0</v>
      </c>
      <c r="Y55" s="83">
        <f t="shared" si="41"/>
        <v>0</v>
      </c>
      <c r="Z55" s="83">
        <f t="shared" si="41"/>
        <v>0</v>
      </c>
      <c r="AA55" s="171">
        <f t="shared" si="35"/>
        <v>0</v>
      </c>
      <c r="AB55" s="83">
        <f t="shared" si="42"/>
        <v>0</v>
      </c>
      <c r="AC55" s="83">
        <f t="shared" si="42"/>
        <v>0</v>
      </c>
      <c r="AD55" s="171">
        <f t="shared" si="36"/>
        <v>0</v>
      </c>
      <c r="AE55" s="171">
        <f>IF(AD55=1,SUM(AD$10:AD55),0)</f>
        <v>0</v>
      </c>
      <c r="AF55" s="82" t="str">
        <f t="shared" si="37"/>
        <v/>
      </c>
      <c r="AG55" s="171">
        <f t="shared" si="38"/>
        <v>0</v>
      </c>
    </row>
    <row r="56" spans="1:33" ht="12" customHeight="1" x14ac:dyDescent="0.25">
      <c r="A56" s="497"/>
      <c r="B56" s="15">
        <v>47</v>
      </c>
      <c r="C56" s="468">
        <f t="shared" si="26"/>
        <v>0</v>
      </c>
      <c r="D56" s="469"/>
      <c r="E56" s="470"/>
      <c r="F56" s="67">
        <f t="shared" si="27"/>
        <v>0</v>
      </c>
      <c r="G56" s="67">
        <f t="shared" si="28"/>
        <v>0</v>
      </c>
      <c r="H56" s="67">
        <f t="shared" si="29"/>
        <v>0</v>
      </c>
      <c r="I56" s="67">
        <f t="shared" si="30"/>
        <v>0</v>
      </c>
      <c r="J56" s="67">
        <f t="shared" si="31"/>
        <v>0</v>
      </c>
      <c r="K56" s="16">
        <f t="shared" si="32"/>
        <v>0</v>
      </c>
      <c r="L56" s="67">
        <f t="shared" si="33"/>
        <v>0</v>
      </c>
      <c r="M56" s="17">
        <f>IF(L56&gt;0,VLOOKUP(I56,Labour!$AR$1:$AT$15,3,FALSE),0)</f>
        <v>0</v>
      </c>
      <c r="N56" s="70">
        <f t="shared" si="34"/>
        <v>0</v>
      </c>
      <c r="R56" s="83">
        <f t="shared" si="39"/>
        <v>0</v>
      </c>
      <c r="S56" s="83">
        <f t="shared" si="39"/>
        <v>0</v>
      </c>
      <c r="T56" s="83">
        <f t="shared" si="39"/>
        <v>0</v>
      </c>
      <c r="U56" s="83">
        <f t="shared" si="39"/>
        <v>0</v>
      </c>
      <c r="V56" s="83">
        <f t="shared" si="40"/>
        <v>0</v>
      </c>
      <c r="W56" s="83">
        <f t="shared" si="40"/>
        <v>0</v>
      </c>
      <c r="X56" s="83">
        <f t="shared" si="41"/>
        <v>0</v>
      </c>
      <c r="Y56" s="83">
        <f t="shared" si="41"/>
        <v>0</v>
      </c>
      <c r="Z56" s="83">
        <f t="shared" si="41"/>
        <v>0</v>
      </c>
      <c r="AA56" s="171">
        <f t="shared" si="35"/>
        <v>0</v>
      </c>
      <c r="AB56" s="83">
        <f t="shared" si="42"/>
        <v>0</v>
      </c>
      <c r="AC56" s="83">
        <f t="shared" si="42"/>
        <v>0</v>
      </c>
      <c r="AD56" s="171">
        <f t="shared" si="36"/>
        <v>0</v>
      </c>
      <c r="AE56" s="171">
        <f>IF(AD56=1,SUM(AD$10:AD56),0)</f>
        <v>0</v>
      </c>
      <c r="AF56" s="82" t="str">
        <f t="shared" si="37"/>
        <v/>
      </c>
      <c r="AG56" s="171">
        <f t="shared" si="38"/>
        <v>0</v>
      </c>
    </row>
    <row r="57" spans="1:33" ht="12" customHeight="1" x14ac:dyDescent="0.25">
      <c r="A57" s="497"/>
      <c r="B57" s="15">
        <v>48</v>
      </c>
      <c r="C57" s="468">
        <f t="shared" si="26"/>
        <v>0</v>
      </c>
      <c r="D57" s="469"/>
      <c r="E57" s="470"/>
      <c r="F57" s="67">
        <f t="shared" si="27"/>
        <v>0</v>
      </c>
      <c r="G57" s="67">
        <f t="shared" si="28"/>
        <v>0</v>
      </c>
      <c r="H57" s="67">
        <f t="shared" si="29"/>
        <v>0</v>
      </c>
      <c r="I57" s="67">
        <f t="shared" si="30"/>
        <v>0</v>
      </c>
      <c r="J57" s="67">
        <f t="shared" si="31"/>
        <v>0</v>
      </c>
      <c r="K57" s="16">
        <f t="shared" si="32"/>
        <v>0</v>
      </c>
      <c r="L57" s="67">
        <f t="shared" si="33"/>
        <v>0</v>
      </c>
      <c r="M57" s="17">
        <f>IF(L57&gt;0,VLOOKUP(I57,Labour!$AR$1:$AT$15,3,FALSE),0)</f>
        <v>0</v>
      </c>
      <c r="N57" s="70">
        <f t="shared" si="34"/>
        <v>0</v>
      </c>
      <c r="R57" s="83">
        <f t="shared" si="39"/>
        <v>0</v>
      </c>
      <c r="S57" s="83">
        <f t="shared" si="39"/>
        <v>0</v>
      </c>
      <c r="T57" s="83">
        <f t="shared" si="39"/>
        <v>0</v>
      </c>
      <c r="U57" s="83">
        <f t="shared" si="39"/>
        <v>0</v>
      </c>
      <c r="V57" s="83">
        <f t="shared" si="40"/>
        <v>0</v>
      </c>
      <c r="W57" s="83">
        <f t="shared" si="40"/>
        <v>0</v>
      </c>
      <c r="X57" s="83">
        <f t="shared" si="41"/>
        <v>0</v>
      </c>
      <c r="Y57" s="83">
        <f t="shared" si="41"/>
        <v>0</v>
      </c>
      <c r="Z57" s="83">
        <f t="shared" si="41"/>
        <v>0</v>
      </c>
      <c r="AA57" s="171">
        <f t="shared" si="35"/>
        <v>0</v>
      </c>
      <c r="AB57" s="83">
        <f t="shared" si="42"/>
        <v>0</v>
      </c>
      <c r="AC57" s="83">
        <f t="shared" si="42"/>
        <v>0</v>
      </c>
      <c r="AD57" s="171">
        <f t="shared" si="36"/>
        <v>0</v>
      </c>
      <c r="AE57" s="171">
        <f>IF(AD57=1,SUM(AD$10:AD57),0)</f>
        <v>0</v>
      </c>
      <c r="AF57" s="82" t="str">
        <f t="shared" si="37"/>
        <v/>
      </c>
      <c r="AG57" s="171">
        <f t="shared" si="38"/>
        <v>0</v>
      </c>
    </row>
    <row r="58" spans="1:33" ht="12" customHeight="1" x14ac:dyDescent="0.25">
      <c r="A58" s="497"/>
      <c r="B58" s="15">
        <v>49</v>
      </c>
      <c r="C58" s="468">
        <f t="shared" si="26"/>
        <v>0</v>
      </c>
      <c r="D58" s="469"/>
      <c r="E58" s="470"/>
      <c r="F58" s="67">
        <f t="shared" si="27"/>
        <v>0</v>
      </c>
      <c r="G58" s="67">
        <f t="shared" si="28"/>
        <v>0</v>
      </c>
      <c r="H58" s="67">
        <f t="shared" si="29"/>
        <v>0</v>
      </c>
      <c r="I58" s="67">
        <f t="shared" si="30"/>
        <v>0</v>
      </c>
      <c r="J58" s="67">
        <f t="shared" si="31"/>
        <v>0</v>
      </c>
      <c r="K58" s="16">
        <f t="shared" si="32"/>
        <v>0</v>
      </c>
      <c r="L58" s="67">
        <f t="shared" si="33"/>
        <v>0</v>
      </c>
      <c r="M58" s="17">
        <f>IF(L58&gt;0,VLOOKUP(I58,Labour!$AR$1:$AT$15,3,FALSE),0)</f>
        <v>0</v>
      </c>
      <c r="N58" s="70">
        <f t="shared" si="34"/>
        <v>0</v>
      </c>
      <c r="R58" s="83">
        <f t="shared" si="39"/>
        <v>0</v>
      </c>
      <c r="S58" s="83">
        <f t="shared" si="39"/>
        <v>0</v>
      </c>
      <c r="T58" s="83">
        <f t="shared" si="39"/>
        <v>0</v>
      </c>
      <c r="U58" s="83">
        <f t="shared" si="39"/>
        <v>0</v>
      </c>
      <c r="V58" s="83">
        <f t="shared" si="40"/>
        <v>0</v>
      </c>
      <c r="W58" s="83">
        <f t="shared" si="40"/>
        <v>0</v>
      </c>
      <c r="X58" s="83">
        <f t="shared" si="41"/>
        <v>0</v>
      </c>
      <c r="Y58" s="83">
        <f t="shared" si="41"/>
        <v>0</v>
      </c>
      <c r="Z58" s="83">
        <f t="shared" si="41"/>
        <v>0</v>
      </c>
      <c r="AA58" s="171">
        <f t="shared" si="35"/>
        <v>0</v>
      </c>
      <c r="AB58" s="83">
        <f t="shared" si="42"/>
        <v>0</v>
      </c>
      <c r="AC58" s="83">
        <f t="shared" si="42"/>
        <v>0</v>
      </c>
      <c r="AD58" s="171">
        <f t="shared" si="36"/>
        <v>0</v>
      </c>
      <c r="AE58" s="171">
        <f>IF(AD58=1,SUM(AD$10:AD58),0)</f>
        <v>0</v>
      </c>
      <c r="AF58" s="82" t="str">
        <f t="shared" si="37"/>
        <v/>
      </c>
      <c r="AG58" s="171">
        <f t="shared" si="38"/>
        <v>0</v>
      </c>
    </row>
    <row r="59" spans="1:33" ht="12" customHeight="1" x14ac:dyDescent="0.25">
      <c r="A59" s="497"/>
      <c r="B59" s="15">
        <v>50</v>
      </c>
      <c r="C59" s="468">
        <f t="shared" si="26"/>
        <v>0</v>
      </c>
      <c r="D59" s="469"/>
      <c r="E59" s="470"/>
      <c r="F59" s="67">
        <f t="shared" si="27"/>
        <v>0</v>
      </c>
      <c r="G59" s="67">
        <f t="shared" si="28"/>
        <v>0</v>
      </c>
      <c r="H59" s="67">
        <f t="shared" si="29"/>
        <v>0</v>
      </c>
      <c r="I59" s="67">
        <f t="shared" si="30"/>
        <v>0</v>
      </c>
      <c r="J59" s="67">
        <f t="shared" si="31"/>
        <v>0</v>
      </c>
      <c r="K59" s="16">
        <f t="shared" si="32"/>
        <v>0</v>
      </c>
      <c r="L59" s="67">
        <f t="shared" si="33"/>
        <v>0</v>
      </c>
      <c r="M59" s="17">
        <f>IF(L59&gt;0,VLOOKUP(I59,Labour!$AR$1:$AT$15,3,FALSE),0)</f>
        <v>0</v>
      </c>
      <c r="N59" s="70">
        <f t="shared" si="34"/>
        <v>0</v>
      </c>
      <c r="R59" s="83">
        <f t="shared" si="39"/>
        <v>0</v>
      </c>
      <c r="S59" s="83">
        <f t="shared" si="39"/>
        <v>0</v>
      </c>
      <c r="T59" s="83">
        <f t="shared" si="39"/>
        <v>0</v>
      </c>
      <c r="U59" s="83">
        <f t="shared" si="39"/>
        <v>0</v>
      </c>
      <c r="V59" s="83">
        <f t="shared" si="40"/>
        <v>0</v>
      </c>
      <c r="W59" s="83">
        <f t="shared" si="40"/>
        <v>0</v>
      </c>
      <c r="X59" s="83">
        <f t="shared" si="41"/>
        <v>0</v>
      </c>
      <c r="Y59" s="83">
        <f t="shared" si="41"/>
        <v>0</v>
      </c>
      <c r="Z59" s="83">
        <f t="shared" si="41"/>
        <v>0</v>
      </c>
      <c r="AA59" s="171">
        <f t="shared" si="35"/>
        <v>0</v>
      </c>
      <c r="AB59" s="83">
        <f t="shared" si="42"/>
        <v>0</v>
      </c>
      <c r="AC59" s="83">
        <f t="shared" si="42"/>
        <v>0</v>
      </c>
      <c r="AD59" s="171">
        <f t="shared" si="36"/>
        <v>0</v>
      </c>
      <c r="AE59" s="171">
        <f>IF(AD59=1,SUM(AD$10:AD59),0)</f>
        <v>0</v>
      </c>
      <c r="AF59" s="82" t="str">
        <f t="shared" si="37"/>
        <v/>
      </c>
      <c r="AG59" s="171">
        <f t="shared" si="38"/>
        <v>0</v>
      </c>
    </row>
    <row r="60" spans="1:33" ht="12" customHeight="1" x14ac:dyDescent="0.25">
      <c r="A60" s="497"/>
      <c r="B60" s="15">
        <v>51</v>
      </c>
      <c r="C60" s="468">
        <f t="shared" si="26"/>
        <v>0</v>
      </c>
      <c r="D60" s="469"/>
      <c r="E60" s="470"/>
      <c r="F60" s="67">
        <f t="shared" si="27"/>
        <v>0</v>
      </c>
      <c r="G60" s="67">
        <f t="shared" si="28"/>
        <v>0</v>
      </c>
      <c r="H60" s="67">
        <f t="shared" si="29"/>
        <v>0</v>
      </c>
      <c r="I60" s="67">
        <f t="shared" si="30"/>
        <v>0</v>
      </c>
      <c r="J60" s="67">
        <f t="shared" si="31"/>
        <v>0</v>
      </c>
      <c r="K60" s="16">
        <f t="shared" si="32"/>
        <v>0</v>
      </c>
      <c r="L60" s="67">
        <f t="shared" si="33"/>
        <v>0</v>
      </c>
      <c r="M60" s="17">
        <f>IF(L60&gt;0,VLOOKUP(I60,Labour!$AR$1:$AT$15,3,FALSE),0)</f>
        <v>0</v>
      </c>
      <c r="N60" s="70">
        <f t="shared" si="34"/>
        <v>0</v>
      </c>
      <c r="R60" s="83">
        <f t="shared" si="39"/>
        <v>0</v>
      </c>
      <c r="S60" s="83">
        <f t="shared" si="39"/>
        <v>0</v>
      </c>
      <c r="T60" s="83">
        <f t="shared" si="39"/>
        <v>0</v>
      </c>
      <c r="U60" s="83">
        <f t="shared" si="39"/>
        <v>0</v>
      </c>
      <c r="V60" s="83">
        <f t="shared" si="40"/>
        <v>0</v>
      </c>
      <c r="W60" s="83">
        <f t="shared" si="40"/>
        <v>0</v>
      </c>
      <c r="X60" s="83">
        <f t="shared" si="41"/>
        <v>0</v>
      </c>
      <c r="Y60" s="83">
        <f t="shared" si="41"/>
        <v>0</v>
      </c>
      <c r="Z60" s="83">
        <f t="shared" si="41"/>
        <v>0</v>
      </c>
      <c r="AA60" s="171">
        <f t="shared" si="35"/>
        <v>0</v>
      </c>
      <c r="AB60" s="83">
        <f t="shared" si="42"/>
        <v>0</v>
      </c>
      <c r="AC60" s="83">
        <f t="shared" si="42"/>
        <v>0</v>
      </c>
      <c r="AD60" s="171">
        <f t="shared" si="36"/>
        <v>0</v>
      </c>
      <c r="AE60" s="171">
        <f>IF(AD60=1,SUM(AD$10:AD60),0)</f>
        <v>0</v>
      </c>
      <c r="AF60" s="82" t="str">
        <f t="shared" si="37"/>
        <v/>
      </c>
      <c r="AG60" s="171">
        <f t="shared" si="38"/>
        <v>0</v>
      </c>
    </row>
    <row r="61" spans="1:33" ht="12" customHeight="1" x14ac:dyDescent="0.25">
      <c r="A61" s="497"/>
      <c r="B61" s="15">
        <v>52</v>
      </c>
      <c r="C61" s="468">
        <f t="shared" si="26"/>
        <v>0</v>
      </c>
      <c r="D61" s="469"/>
      <c r="E61" s="470"/>
      <c r="F61" s="67">
        <f t="shared" si="27"/>
        <v>0</v>
      </c>
      <c r="G61" s="67">
        <f t="shared" si="28"/>
        <v>0</v>
      </c>
      <c r="H61" s="67">
        <f t="shared" si="29"/>
        <v>0</v>
      </c>
      <c r="I61" s="67">
        <f t="shared" si="30"/>
        <v>0</v>
      </c>
      <c r="J61" s="67">
        <f t="shared" si="31"/>
        <v>0</v>
      </c>
      <c r="K61" s="16">
        <f t="shared" si="32"/>
        <v>0</v>
      </c>
      <c r="L61" s="67">
        <f t="shared" si="33"/>
        <v>0</v>
      </c>
      <c r="M61" s="17">
        <f>IF(L61&gt;0,VLOOKUP(I61,Labour!$AR$1:$AT$15,3,FALSE),0)</f>
        <v>0</v>
      </c>
      <c r="N61" s="70">
        <f t="shared" si="34"/>
        <v>0</v>
      </c>
      <c r="R61" s="83">
        <f t="shared" si="39"/>
        <v>0</v>
      </c>
      <c r="S61" s="83">
        <f t="shared" si="39"/>
        <v>0</v>
      </c>
      <c r="T61" s="83">
        <f t="shared" si="39"/>
        <v>0</v>
      </c>
      <c r="U61" s="83">
        <f t="shared" si="39"/>
        <v>0</v>
      </c>
      <c r="V61" s="83">
        <f t="shared" si="40"/>
        <v>0</v>
      </c>
      <c r="W61" s="83">
        <f t="shared" si="40"/>
        <v>0</v>
      </c>
      <c r="X61" s="83">
        <f t="shared" si="41"/>
        <v>0</v>
      </c>
      <c r="Y61" s="83">
        <f t="shared" si="41"/>
        <v>0</v>
      </c>
      <c r="Z61" s="83">
        <f t="shared" si="41"/>
        <v>0</v>
      </c>
      <c r="AA61" s="171">
        <f t="shared" si="35"/>
        <v>0</v>
      </c>
      <c r="AB61" s="83">
        <f t="shared" si="42"/>
        <v>0</v>
      </c>
      <c r="AC61" s="83">
        <f t="shared" si="42"/>
        <v>0</v>
      </c>
      <c r="AD61" s="171">
        <f t="shared" si="36"/>
        <v>0</v>
      </c>
      <c r="AE61" s="171">
        <f>IF(AD61=1,SUM(AD$10:AD61),0)</f>
        <v>0</v>
      </c>
      <c r="AF61" s="82" t="str">
        <f t="shared" si="37"/>
        <v/>
      </c>
      <c r="AG61" s="171">
        <f t="shared" si="38"/>
        <v>0</v>
      </c>
    </row>
    <row r="62" spans="1:33" ht="12" customHeight="1" x14ac:dyDescent="0.25">
      <c r="A62" s="497"/>
      <c r="B62" s="15">
        <v>53</v>
      </c>
      <c r="C62" s="468">
        <f t="shared" si="26"/>
        <v>0</v>
      </c>
      <c r="D62" s="469"/>
      <c r="E62" s="470"/>
      <c r="F62" s="67">
        <f t="shared" si="27"/>
        <v>0</v>
      </c>
      <c r="G62" s="67">
        <f t="shared" si="28"/>
        <v>0</v>
      </c>
      <c r="H62" s="67">
        <f t="shared" si="29"/>
        <v>0</v>
      </c>
      <c r="I62" s="67">
        <f t="shared" si="30"/>
        <v>0</v>
      </c>
      <c r="J62" s="67">
        <f t="shared" si="31"/>
        <v>0</v>
      </c>
      <c r="K62" s="16">
        <f t="shared" si="32"/>
        <v>0</v>
      </c>
      <c r="L62" s="67">
        <f t="shared" si="33"/>
        <v>0</v>
      </c>
      <c r="M62" s="17">
        <f>IF(L62&gt;0,VLOOKUP(I62,Labour!$AR$1:$AT$15,3,FALSE),0)</f>
        <v>0</v>
      </c>
      <c r="N62" s="70">
        <f t="shared" si="34"/>
        <v>0</v>
      </c>
      <c r="R62" s="83">
        <f t="shared" si="39"/>
        <v>0</v>
      </c>
      <c r="S62" s="83">
        <f t="shared" si="39"/>
        <v>0</v>
      </c>
      <c r="T62" s="83">
        <f t="shared" si="39"/>
        <v>0</v>
      </c>
      <c r="U62" s="83">
        <f t="shared" si="39"/>
        <v>0</v>
      </c>
      <c r="V62" s="83">
        <f t="shared" si="40"/>
        <v>0</v>
      </c>
      <c r="W62" s="83">
        <f t="shared" si="40"/>
        <v>0</v>
      </c>
      <c r="X62" s="83">
        <f t="shared" si="41"/>
        <v>0</v>
      </c>
      <c r="Y62" s="83">
        <f t="shared" si="41"/>
        <v>0</v>
      </c>
      <c r="Z62" s="83">
        <f t="shared" si="41"/>
        <v>0</v>
      </c>
      <c r="AA62" s="171">
        <f t="shared" si="35"/>
        <v>0</v>
      </c>
      <c r="AB62" s="83">
        <f t="shared" si="42"/>
        <v>0</v>
      </c>
      <c r="AC62" s="83">
        <f t="shared" si="42"/>
        <v>0</v>
      </c>
      <c r="AD62" s="171">
        <f t="shared" si="36"/>
        <v>0</v>
      </c>
      <c r="AE62" s="171">
        <f>IF(AD62=1,SUM(AD$10:AD62),0)</f>
        <v>0</v>
      </c>
      <c r="AF62" s="82" t="str">
        <f t="shared" si="37"/>
        <v/>
      </c>
      <c r="AG62" s="171">
        <f t="shared" si="38"/>
        <v>0</v>
      </c>
    </row>
    <row r="63" spans="1:33" ht="12" customHeight="1" x14ac:dyDescent="0.25">
      <c r="A63" s="497"/>
      <c r="B63" s="15">
        <v>54</v>
      </c>
      <c r="C63" s="468">
        <f t="shared" si="26"/>
        <v>0</v>
      </c>
      <c r="D63" s="469"/>
      <c r="E63" s="470"/>
      <c r="F63" s="67">
        <f t="shared" si="27"/>
        <v>0</v>
      </c>
      <c r="G63" s="67">
        <f t="shared" si="28"/>
        <v>0</v>
      </c>
      <c r="H63" s="67">
        <f t="shared" si="29"/>
        <v>0</v>
      </c>
      <c r="I63" s="67">
        <f t="shared" si="30"/>
        <v>0</v>
      </c>
      <c r="J63" s="67">
        <f t="shared" si="31"/>
        <v>0</v>
      </c>
      <c r="K63" s="16">
        <f t="shared" si="32"/>
        <v>0</v>
      </c>
      <c r="L63" s="67">
        <f t="shared" si="33"/>
        <v>0</v>
      </c>
      <c r="M63" s="17">
        <f>IF(L63&gt;0,VLOOKUP(I63,Labour!$AR$1:$AT$15,3,FALSE),0)</f>
        <v>0</v>
      </c>
      <c r="N63" s="70">
        <f t="shared" si="34"/>
        <v>0</v>
      </c>
      <c r="R63" s="83">
        <f t="shared" si="39"/>
        <v>0</v>
      </c>
      <c r="S63" s="83">
        <f t="shared" si="39"/>
        <v>0</v>
      </c>
      <c r="T63" s="83">
        <f t="shared" si="39"/>
        <v>0</v>
      </c>
      <c r="U63" s="83">
        <f t="shared" si="39"/>
        <v>0</v>
      </c>
      <c r="V63" s="83">
        <f t="shared" si="40"/>
        <v>0</v>
      </c>
      <c r="W63" s="83">
        <f t="shared" si="40"/>
        <v>0</v>
      </c>
      <c r="X63" s="83">
        <f t="shared" si="41"/>
        <v>0</v>
      </c>
      <c r="Y63" s="83">
        <f t="shared" si="41"/>
        <v>0</v>
      </c>
      <c r="Z63" s="83">
        <f t="shared" si="41"/>
        <v>0</v>
      </c>
      <c r="AA63" s="171">
        <f t="shared" si="35"/>
        <v>0</v>
      </c>
      <c r="AB63" s="83">
        <f t="shared" si="42"/>
        <v>0</v>
      </c>
      <c r="AC63" s="83">
        <f t="shared" si="42"/>
        <v>0</v>
      </c>
      <c r="AD63" s="171">
        <f t="shared" si="36"/>
        <v>0</v>
      </c>
      <c r="AE63" s="171">
        <f>IF(AD63=1,SUM(AD$10:AD63),0)</f>
        <v>0</v>
      </c>
      <c r="AF63" s="82" t="str">
        <f t="shared" si="37"/>
        <v/>
      </c>
      <c r="AG63" s="171">
        <f t="shared" si="38"/>
        <v>0</v>
      </c>
    </row>
    <row r="64" spans="1:33" ht="12" customHeight="1" x14ac:dyDescent="0.25">
      <c r="A64" s="497"/>
      <c r="B64" s="15">
        <v>55</v>
      </c>
      <c r="C64" s="468">
        <f t="shared" si="26"/>
        <v>0</v>
      </c>
      <c r="D64" s="469"/>
      <c r="E64" s="470"/>
      <c r="F64" s="67">
        <f t="shared" si="27"/>
        <v>0</v>
      </c>
      <c r="G64" s="67">
        <f t="shared" si="28"/>
        <v>0</v>
      </c>
      <c r="H64" s="67">
        <f t="shared" si="29"/>
        <v>0</v>
      </c>
      <c r="I64" s="67">
        <f t="shared" si="30"/>
        <v>0</v>
      </c>
      <c r="J64" s="67">
        <f t="shared" si="31"/>
        <v>0</v>
      </c>
      <c r="K64" s="16">
        <f t="shared" si="32"/>
        <v>0</v>
      </c>
      <c r="L64" s="67">
        <f t="shared" si="33"/>
        <v>0</v>
      </c>
      <c r="M64" s="17">
        <f>IF(L64&gt;0,VLOOKUP(I64,Labour!$AR$1:$AT$15,3,FALSE),0)</f>
        <v>0</v>
      </c>
      <c r="N64" s="70">
        <f t="shared" si="34"/>
        <v>0</v>
      </c>
      <c r="R64" s="83">
        <f t="shared" si="39"/>
        <v>0</v>
      </c>
      <c r="S64" s="83">
        <f t="shared" si="39"/>
        <v>0</v>
      </c>
      <c r="T64" s="83">
        <f t="shared" si="39"/>
        <v>0</v>
      </c>
      <c r="U64" s="83">
        <f t="shared" si="39"/>
        <v>0</v>
      </c>
      <c r="V64" s="83">
        <f t="shared" si="40"/>
        <v>0</v>
      </c>
      <c r="W64" s="83">
        <f t="shared" si="40"/>
        <v>0</v>
      </c>
      <c r="X64" s="83">
        <f t="shared" si="41"/>
        <v>0</v>
      </c>
      <c r="Y64" s="83">
        <f t="shared" si="41"/>
        <v>0</v>
      </c>
      <c r="Z64" s="83">
        <f t="shared" si="41"/>
        <v>0</v>
      </c>
      <c r="AA64" s="171">
        <f t="shared" si="35"/>
        <v>0</v>
      </c>
      <c r="AB64" s="83">
        <f t="shared" si="42"/>
        <v>0</v>
      </c>
      <c r="AC64" s="83">
        <f t="shared" si="42"/>
        <v>0</v>
      </c>
      <c r="AD64" s="171">
        <f t="shared" si="36"/>
        <v>0</v>
      </c>
      <c r="AE64" s="171">
        <f>IF(AD64=1,SUM(AD$10:AD64),0)</f>
        <v>0</v>
      </c>
      <c r="AF64" s="82" t="str">
        <f t="shared" si="37"/>
        <v/>
      </c>
      <c r="AG64" s="171">
        <f t="shared" si="38"/>
        <v>0</v>
      </c>
    </row>
    <row r="65" spans="1:33" ht="12" customHeight="1" x14ac:dyDescent="0.25">
      <c r="A65" s="497"/>
      <c r="B65" s="15">
        <v>56</v>
      </c>
      <c r="C65" s="468">
        <f t="shared" si="26"/>
        <v>0</v>
      </c>
      <c r="D65" s="469"/>
      <c r="E65" s="470"/>
      <c r="F65" s="67">
        <f t="shared" si="27"/>
        <v>0</v>
      </c>
      <c r="G65" s="67">
        <f t="shared" si="28"/>
        <v>0</v>
      </c>
      <c r="H65" s="67">
        <f t="shared" si="29"/>
        <v>0</v>
      </c>
      <c r="I65" s="67">
        <f t="shared" si="30"/>
        <v>0</v>
      </c>
      <c r="J65" s="67">
        <f t="shared" si="31"/>
        <v>0</v>
      </c>
      <c r="K65" s="16">
        <f t="shared" si="32"/>
        <v>0</v>
      </c>
      <c r="L65" s="67">
        <f t="shared" si="33"/>
        <v>0</v>
      </c>
      <c r="M65" s="17">
        <f>IF(L65&gt;0,VLOOKUP(I65,Labour!$AR$1:$AT$15,3,FALSE),0)</f>
        <v>0</v>
      </c>
      <c r="N65" s="70">
        <f t="shared" si="34"/>
        <v>0</v>
      </c>
      <c r="R65" s="83">
        <f t="shared" si="39"/>
        <v>0</v>
      </c>
      <c r="S65" s="83">
        <f t="shared" si="39"/>
        <v>0</v>
      </c>
      <c r="T65" s="83">
        <f t="shared" si="39"/>
        <v>0</v>
      </c>
      <c r="U65" s="83">
        <f t="shared" si="39"/>
        <v>0</v>
      </c>
      <c r="V65" s="83">
        <f t="shared" si="40"/>
        <v>0</v>
      </c>
      <c r="W65" s="83">
        <f t="shared" si="40"/>
        <v>0</v>
      </c>
      <c r="X65" s="83">
        <f t="shared" si="41"/>
        <v>0</v>
      </c>
      <c r="Y65" s="83">
        <f t="shared" si="41"/>
        <v>0</v>
      </c>
      <c r="Z65" s="83">
        <f t="shared" si="41"/>
        <v>0</v>
      </c>
      <c r="AA65" s="171">
        <f t="shared" si="35"/>
        <v>0</v>
      </c>
      <c r="AB65" s="83">
        <f t="shared" si="42"/>
        <v>0</v>
      </c>
      <c r="AC65" s="83">
        <f t="shared" si="42"/>
        <v>0</v>
      </c>
      <c r="AD65" s="171">
        <f t="shared" si="36"/>
        <v>0</v>
      </c>
      <c r="AE65" s="171">
        <f>IF(AD65=1,SUM(AD$10:AD65),0)</f>
        <v>0</v>
      </c>
      <c r="AF65" s="82" t="str">
        <f t="shared" si="37"/>
        <v/>
      </c>
      <c r="AG65" s="171">
        <f t="shared" si="38"/>
        <v>0</v>
      </c>
    </row>
    <row r="66" spans="1:33" ht="12" customHeight="1" x14ac:dyDescent="0.25">
      <c r="A66" s="497"/>
      <c r="B66" s="15">
        <v>57</v>
      </c>
      <c r="C66" s="468">
        <f t="shared" si="26"/>
        <v>0</v>
      </c>
      <c r="D66" s="469"/>
      <c r="E66" s="470"/>
      <c r="F66" s="67">
        <f t="shared" si="27"/>
        <v>0</v>
      </c>
      <c r="G66" s="67">
        <f t="shared" si="28"/>
        <v>0</v>
      </c>
      <c r="H66" s="67">
        <f t="shared" si="29"/>
        <v>0</v>
      </c>
      <c r="I66" s="67">
        <f t="shared" si="30"/>
        <v>0</v>
      </c>
      <c r="J66" s="67">
        <f t="shared" si="31"/>
        <v>0</v>
      </c>
      <c r="K66" s="16">
        <f t="shared" si="32"/>
        <v>0</v>
      </c>
      <c r="L66" s="67">
        <f t="shared" si="33"/>
        <v>0</v>
      </c>
      <c r="M66" s="17">
        <f>IF(L66&gt;0,VLOOKUP(I66,Labour!$AR$1:$AT$15,3,FALSE),0)</f>
        <v>0</v>
      </c>
      <c r="N66" s="70">
        <f t="shared" si="34"/>
        <v>0</v>
      </c>
      <c r="R66" s="83">
        <f t="shared" si="39"/>
        <v>0</v>
      </c>
      <c r="S66" s="83">
        <f t="shared" si="39"/>
        <v>0</v>
      </c>
      <c r="T66" s="83">
        <f t="shared" si="39"/>
        <v>0</v>
      </c>
      <c r="U66" s="83">
        <f t="shared" si="39"/>
        <v>0</v>
      </c>
      <c r="V66" s="83">
        <f t="shared" si="40"/>
        <v>0</v>
      </c>
      <c r="W66" s="83">
        <f t="shared" si="40"/>
        <v>0</v>
      </c>
      <c r="X66" s="83">
        <f t="shared" si="41"/>
        <v>0</v>
      </c>
      <c r="Y66" s="83">
        <f t="shared" si="41"/>
        <v>0</v>
      </c>
      <c r="Z66" s="83">
        <f t="shared" si="41"/>
        <v>0</v>
      </c>
      <c r="AA66" s="171">
        <f t="shared" si="35"/>
        <v>0</v>
      </c>
      <c r="AB66" s="83">
        <f t="shared" si="42"/>
        <v>0</v>
      </c>
      <c r="AC66" s="83">
        <f t="shared" si="42"/>
        <v>0</v>
      </c>
      <c r="AD66" s="171">
        <f t="shared" si="36"/>
        <v>0</v>
      </c>
      <c r="AE66" s="171">
        <f>IF(AD66=1,SUM(AD$10:AD66),0)</f>
        <v>0</v>
      </c>
      <c r="AF66" s="82" t="str">
        <f t="shared" si="37"/>
        <v/>
      </c>
      <c r="AG66" s="171">
        <f t="shared" si="38"/>
        <v>0</v>
      </c>
    </row>
    <row r="67" spans="1:33" ht="12" customHeight="1" x14ac:dyDescent="0.25">
      <c r="A67" s="497"/>
      <c r="B67" s="15">
        <v>58</v>
      </c>
      <c r="C67" s="468">
        <f t="shared" si="26"/>
        <v>0</v>
      </c>
      <c r="D67" s="469"/>
      <c r="E67" s="470"/>
      <c r="F67" s="67">
        <f t="shared" si="27"/>
        <v>0</v>
      </c>
      <c r="G67" s="67">
        <f t="shared" si="28"/>
        <v>0</v>
      </c>
      <c r="H67" s="67">
        <f t="shared" si="29"/>
        <v>0</v>
      </c>
      <c r="I67" s="67">
        <f t="shared" si="30"/>
        <v>0</v>
      </c>
      <c r="J67" s="67">
        <f t="shared" si="31"/>
        <v>0</v>
      </c>
      <c r="K67" s="16">
        <f t="shared" si="32"/>
        <v>0</v>
      </c>
      <c r="L67" s="67">
        <f t="shared" si="33"/>
        <v>0</v>
      </c>
      <c r="M67" s="17">
        <f>IF(L67&gt;0,VLOOKUP(I67,Labour!$AR$1:$AT$15,3,FALSE),0)</f>
        <v>0</v>
      </c>
      <c r="N67" s="70">
        <f t="shared" si="34"/>
        <v>0</v>
      </c>
      <c r="R67" s="83">
        <f t="shared" si="39"/>
        <v>0</v>
      </c>
      <c r="S67" s="83">
        <f t="shared" si="39"/>
        <v>0</v>
      </c>
      <c r="T67" s="83">
        <f t="shared" si="39"/>
        <v>0</v>
      </c>
      <c r="U67" s="83">
        <f t="shared" si="39"/>
        <v>0</v>
      </c>
      <c r="V67" s="83">
        <f t="shared" si="40"/>
        <v>0</v>
      </c>
      <c r="W67" s="83">
        <f t="shared" si="40"/>
        <v>0</v>
      </c>
      <c r="X67" s="83">
        <f t="shared" si="41"/>
        <v>0</v>
      </c>
      <c r="Y67" s="83">
        <f t="shared" si="41"/>
        <v>0</v>
      </c>
      <c r="Z67" s="83">
        <f t="shared" si="41"/>
        <v>0</v>
      </c>
      <c r="AA67" s="171">
        <f t="shared" si="35"/>
        <v>0</v>
      </c>
      <c r="AB67" s="83">
        <f t="shared" si="42"/>
        <v>0</v>
      </c>
      <c r="AC67" s="83">
        <f t="shared" si="42"/>
        <v>0</v>
      </c>
      <c r="AD67" s="171">
        <f t="shared" si="36"/>
        <v>0</v>
      </c>
      <c r="AE67" s="171">
        <f>IF(AD67=1,SUM(AD$10:AD67),0)</f>
        <v>0</v>
      </c>
      <c r="AF67" s="82" t="str">
        <f t="shared" si="37"/>
        <v/>
      </c>
      <c r="AG67" s="171">
        <f t="shared" si="38"/>
        <v>0</v>
      </c>
    </row>
    <row r="68" spans="1:33" ht="12" customHeight="1" x14ac:dyDescent="0.25">
      <c r="A68" s="497"/>
      <c r="B68" s="15">
        <v>59</v>
      </c>
      <c r="C68" s="468">
        <f t="shared" si="26"/>
        <v>0</v>
      </c>
      <c r="D68" s="469"/>
      <c r="E68" s="470"/>
      <c r="F68" s="67">
        <f t="shared" si="27"/>
        <v>0</v>
      </c>
      <c r="G68" s="67">
        <f t="shared" si="28"/>
        <v>0</v>
      </c>
      <c r="H68" s="67">
        <f t="shared" si="29"/>
        <v>0</v>
      </c>
      <c r="I68" s="67">
        <f t="shared" si="30"/>
        <v>0</v>
      </c>
      <c r="J68" s="67">
        <f t="shared" si="31"/>
        <v>0</v>
      </c>
      <c r="K68" s="16">
        <f t="shared" si="32"/>
        <v>0</v>
      </c>
      <c r="L68" s="67">
        <f t="shared" si="33"/>
        <v>0</v>
      </c>
      <c r="M68" s="17">
        <f>IF(L68&gt;0,VLOOKUP(I68,Labour!$AR$1:$AT$15,3,FALSE),0)</f>
        <v>0</v>
      </c>
      <c r="N68" s="70">
        <f t="shared" si="34"/>
        <v>0</v>
      </c>
      <c r="R68" s="83">
        <f t="shared" si="39"/>
        <v>0</v>
      </c>
      <c r="S68" s="83">
        <f t="shared" si="39"/>
        <v>0</v>
      </c>
      <c r="T68" s="83">
        <f t="shared" si="39"/>
        <v>0</v>
      </c>
      <c r="U68" s="83">
        <f t="shared" si="39"/>
        <v>0</v>
      </c>
      <c r="V68" s="83">
        <f t="shared" si="40"/>
        <v>0</v>
      </c>
      <c r="W68" s="83">
        <f t="shared" si="40"/>
        <v>0</v>
      </c>
      <c r="X68" s="83">
        <f t="shared" si="41"/>
        <v>0</v>
      </c>
      <c r="Y68" s="83">
        <f t="shared" si="41"/>
        <v>0</v>
      </c>
      <c r="Z68" s="83">
        <f t="shared" si="41"/>
        <v>0</v>
      </c>
      <c r="AA68" s="171">
        <f t="shared" si="35"/>
        <v>0</v>
      </c>
      <c r="AB68" s="83">
        <f t="shared" si="42"/>
        <v>0</v>
      </c>
      <c r="AC68" s="83">
        <f t="shared" si="42"/>
        <v>0</v>
      </c>
      <c r="AD68" s="171">
        <f t="shared" si="36"/>
        <v>0</v>
      </c>
      <c r="AE68" s="171">
        <f>IF(AD68=1,SUM(AD$10:AD68),0)</f>
        <v>0</v>
      </c>
      <c r="AF68" s="82" t="str">
        <f t="shared" si="37"/>
        <v/>
      </c>
      <c r="AG68" s="171">
        <f t="shared" si="38"/>
        <v>0</v>
      </c>
    </row>
    <row r="69" spans="1:33" ht="12" customHeight="1" x14ac:dyDescent="0.25">
      <c r="A69" s="497"/>
      <c r="B69" s="15">
        <v>60</v>
      </c>
      <c r="C69" s="468">
        <f t="shared" ref="C69:C108" si="43">R69</f>
        <v>0</v>
      </c>
      <c r="D69" s="469"/>
      <c r="E69" s="470"/>
      <c r="F69" s="67">
        <f t="shared" ref="F69:F108" si="44">S69</f>
        <v>0</v>
      </c>
      <c r="G69" s="67">
        <f t="shared" ref="G69:G108" si="45">T69</f>
        <v>0</v>
      </c>
      <c r="H69" s="67">
        <f t="shared" ref="H69:H108" si="46">U69</f>
        <v>0</v>
      </c>
      <c r="I69" s="67">
        <f t="shared" ref="I69:I108" si="47">X69</f>
        <v>0</v>
      </c>
      <c r="J69" s="67">
        <f t="shared" ref="J69:J108" si="48">AA69</f>
        <v>0</v>
      </c>
      <c r="K69" s="16">
        <f t="shared" ref="K69:K108" si="49">AB69</f>
        <v>0</v>
      </c>
      <c r="L69" s="67">
        <f t="shared" ref="L69:L108" si="50">AC69</f>
        <v>0</v>
      </c>
      <c r="M69" s="17">
        <f>IF(L69&gt;0,VLOOKUP(I69,Labour!$AR$1:$AT$15,3,FALSE),0)</f>
        <v>0</v>
      </c>
      <c r="N69" s="70">
        <f t="shared" ref="N69:N108" si="51">J69*K69+L69*M69</f>
        <v>0</v>
      </c>
      <c r="R69" s="83">
        <f t="shared" si="39"/>
        <v>0</v>
      </c>
      <c r="S69" s="83">
        <f t="shared" si="39"/>
        <v>0</v>
      </c>
      <c r="T69" s="83">
        <f t="shared" si="39"/>
        <v>0</v>
      </c>
      <c r="U69" s="83">
        <f t="shared" si="39"/>
        <v>0</v>
      </c>
      <c r="V69" s="83">
        <f t="shared" si="40"/>
        <v>0</v>
      </c>
      <c r="W69" s="83">
        <f t="shared" si="40"/>
        <v>0</v>
      </c>
      <c r="X69" s="83">
        <f t="shared" si="41"/>
        <v>0</v>
      </c>
      <c r="Y69" s="83">
        <f t="shared" si="41"/>
        <v>0</v>
      </c>
      <c r="Z69" s="83">
        <f t="shared" si="41"/>
        <v>0</v>
      </c>
      <c r="AA69" s="171">
        <f t="shared" si="35"/>
        <v>0</v>
      </c>
      <c r="AB69" s="83">
        <f t="shared" si="42"/>
        <v>0</v>
      </c>
      <c r="AC69" s="83">
        <f t="shared" si="42"/>
        <v>0</v>
      </c>
      <c r="AD69" s="171">
        <f t="shared" si="36"/>
        <v>0</v>
      </c>
      <c r="AE69" s="171">
        <f>IF(AD69=1,SUM(AD$10:AD69),0)</f>
        <v>0</v>
      </c>
      <c r="AF69" s="82" t="str">
        <f t="shared" si="37"/>
        <v/>
      </c>
      <c r="AG69" s="171">
        <f t="shared" si="38"/>
        <v>0</v>
      </c>
    </row>
    <row r="70" spans="1:33" ht="12" customHeight="1" x14ac:dyDescent="0.25">
      <c r="A70" s="497"/>
      <c r="B70" s="15">
        <v>61</v>
      </c>
      <c r="C70" s="468">
        <f t="shared" si="43"/>
        <v>0</v>
      </c>
      <c r="D70" s="469"/>
      <c r="E70" s="470"/>
      <c r="F70" s="67">
        <f t="shared" si="44"/>
        <v>0</v>
      </c>
      <c r="G70" s="67">
        <f t="shared" si="45"/>
        <v>0</v>
      </c>
      <c r="H70" s="67">
        <f t="shared" si="46"/>
        <v>0</v>
      </c>
      <c r="I70" s="67">
        <f t="shared" si="47"/>
        <v>0</v>
      </c>
      <c r="J70" s="67">
        <f t="shared" si="48"/>
        <v>0</v>
      </c>
      <c r="K70" s="16">
        <f t="shared" si="49"/>
        <v>0</v>
      </c>
      <c r="L70" s="67">
        <f t="shared" si="50"/>
        <v>0</v>
      </c>
      <c r="M70" s="17">
        <f>IF(L70&gt;0,VLOOKUP(I70,Labour!$AR$1:$AT$15,3,FALSE),0)</f>
        <v>0</v>
      </c>
      <c r="N70" s="70">
        <f t="shared" si="51"/>
        <v>0</v>
      </c>
      <c r="R70" s="83">
        <f t="shared" si="39"/>
        <v>0</v>
      </c>
      <c r="S70" s="83">
        <f t="shared" si="39"/>
        <v>0</v>
      </c>
      <c r="T70" s="83">
        <f t="shared" si="39"/>
        <v>0</v>
      </c>
      <c r="U70" s="83">
        <f t="shared" si="39"/>
        <v>0</v>
      </c>
      <c r="V70" s="83">
        <f t="shared" si="40"/>
        <v>0</v>
      </c>
      <c r="W70" s="83">
        <f t="shared" si="40"/>
        <v>0</v>
      </c>
      <c r="X70" s="83">
        <f t="shared" si="41"/>
        <v>0</v>
      </c>
      <c r="Y70" s="83">
        <f t="shared" si="41"/>
        <v>0</v>
      </c>
      <c r="Z70" s="83">
        <f t="shared" si="41"/>
        <v>0</v>
      </c>
      <c r="AA70" s="171">
        <f t="shared" si="35"/>
        <v>0</v>
      </c>
      <c r="AB70" s="83">
        <f t="shared" si="42"/>
        <v>0</v>
      </c>
      <c r="AC70" s="83">
        <f t="shared" si="42"/>
        <v>0</v>
      </c>
      <c r="AD70" s="171">
        <f t="shared" si="36"/>
        <v>0</v>
      </c>
      <c r="AE70" s="171">
        <f>IF(AD70=1,SUM(AD$10:AD70),0)</f>
        <v>0</v>
      </c>
      <c r="AF70" s="82" t="str">
        <f t="shared" si="37"/>
        <v/>
      </c>
      <c r="AG70" s="171">
        <f t="shared" si="38"/>
        <v>0</v>
      </c>
    </row>
    <row r="71" spans="1:33" ht="12" customHeight="1" x14ac:dyDescent="0.25">
      <c r="A71" s="497"/>
      <c r="B71" s="15">
        <v>62</v>
      </c>
      <c r="C71" s="468">
        <f t="shared" si="43"/>
        <v>0</v>
      </c>
      <c r="D71" s="469"/>
      <c r="E71" s="470"/>
      <c r="F71" s="67">
        <f t="shared" si="44"/>
        <v>0</v>
      </c>
      <c r="G71" s="67">
        <f t="shared" si="45"/>
        <v>0</v>
      </c>
      <c r="H71" s="67">
        <f t="shared" si="46"/>
        <v>0</v>
      </c>
      <c r="I71" s="67">
        <f t="shared" si="47"/>
        <v>0</v>
      </c>
      <c r="J71" s="67">
        <f t="shared" si="48"/>
        <v>0</v>
      </c>
      <c r="K71" s="16">
        <f t="shared" si="49"/>
        <v>0</v>
      </c>
      <c r="L71" s="67">
        <f t="shared" si="50"/>
        <v>0</v>
      </c>
      <c r="M71" s="17">
        <f>IF(L71&gt;0,VLOOKUP(I71,Labour!$AR$1:$AT$15,3,FALSE),0)</f>
        <v>0</v>
      </c>
      <c r="N71" s="70">
        <f t="shared" si="51"/>
        <v>0</v>
      </c>
      <c r="R71" s="83">
        <f t="shared" si="39"/>
        <v>0</v>
      </c>
      <c r="S71" s="83">
        <f t="shared" si="39"/>
        <v>0</v>
      </c>
      <c r="T71" s="83">
        <f t="shared" si="39"/>
        <v>0</v>
      </c>
      <c r="U71" s="83">
        <f t="shared" si="39"/>
        <v>0</v>
      </c>
      <c r="V71" s="83">
        <f t="shared" si="40"/>
        <v>0</v>
      </c>
      <c r="W71" s="83">
        <f t="shared" si="40"/>
        <v>0</v>
      </c>
      <c r="X71" s="83">
        <f t="shared" si="41"/>
        <v>0</v>
      </c>
      <c r="Y71" s="83">
        <f t="shared" si="41"/>
        <v>0</v>
      </c>
      <c r="Z71" s="83">
        <f t="shared" si="41"/>
        <v>0</v>
      </c>
      <c r="AA71" s="171">
        <f t="shared" si="35"/>
        <v>0</v>
      </c>
      <c r="AB71" s="83">
        <f t="shared" si="42"/>
        <v>0</v>
      </c>
      <c r="AC71" s="83">
        <f t="shared" si="42"/>
        <v>0</v>
      </c>
      <c r="AD71" s="171">
        <f t="shared" si="36"/>
        <v>0</v>
      </c>
      <c r="AE71" s="171">
        <f>IF(AD71=1,SUM(AD$10:AD71),0)</f>
        <v>0</v>
      </c>
      <c r="AF71" s="82" t="str">
        <f t="shared" si="37"/>
        <v/>
      </c>
      <c r="AG71" s="171">
        <f t="shared" si="38"/>
        <v>0</v>
      </c>
    </row>
    <row r="72" spans="1:33" ht="12" customHeight="1" x14ac:dyDescent="0.25">
      <c r="A72" s="497"/>
      <c r="B72" s="15">
        <v>63</v>
      </c>
      <c r="C72" s="468">
        <f t="shared" si="43"/>
        <v>0</v>
      </c>
      <c r="D72" s="469"/>
      <c r="E72" s="470"/>
      <c r="F72" s="67">
        <f t="shared" si="44"/>
        <v>0</v>
      </c>
      <c r="G72" s="67">
        <f t="shared" si="45"/>
        <v>0</v>
      </c>
      <c r="H72" s="67">
        <f t="shared" si="46"/>
        <v>0</v>
      </c>
      <c r="I72" s="67">
        <f t="shared" si="47"/>
        <v>0</v>
      </c>
      <c r="J72" s="67">
        <f t="shared" si="48"/>
        <v>0</v>
      </c>
      <c r="K72" s="16">
        <f t="shared" si="49"/>
        <v>0</v>
      </c>
      <c r="L72" s="67">
        <f t="shared" si="50"/>
        <v>0</v>
      </c>
      <c r="M72" s="17">
        <f>IF(L72&gt;0,VLOOKUP(I72,Labour!$AR$1:$AT$15,3,FALSE),0)</f>
        <v>0</v>
      </c>
      <c r="N72" s="70">
        <f t="shared" si="51"/>
        <v>0</v>
      </c>
      <c r="R72" s="83">
        <f t="shared" si="39"/>
        <v>0</v>
      </c>
      <c r="S72" s="83">
        <f t="shared" si="39"/>
        <v>0</v>
      </c>
      <c r="T72" s="83">
        <f t="shared" si="39"/>
        <v>0</v>
      </c>
      <c r="U72" s="83">
        <f t="shared" si="39"/>
        <v>0</v>
      </c>
      <c r="V72" s="83">
        <f t="shared" si="40"/>
        <v>0</v>
      </c>
      <c r="W72" s="83">
        <f t="shared" si="40"/>
        <v>0</v>
      </c>
      <c r="X72" s="83">
        <f t="shared" si="41"/>
        <v>0</v>
      </c>
      <c r="Y72" s="83">
        <f t="shared" si="41"/>
        <v>0</v>
      </c>
      <c r="Z72" s="83">
        <f t="shared" si="41"/>
        <v>0</v>
      </c>
      <c r="AA72" s="171">
        <f t="shared" si="35"/>
        <v>0</v>
      </c>
      <c r="AB72" s="83">
        <f t="shared" si="42"/>
        <v>0</v>
      </c>
      <c r="AC72" s="83">
        <f t="shared" si="42"/>
        <v>0</v>
      </c>
      <c r="AD72" s="171">
        <f t="shared" si="36"/>
        <v>0</v>
      </c>
      <c r="AE72" s="171">
        <f>IF(AD72=1,SUM(AD$10:AD72),0)</f>
        <v>0</v>
      </c>
      <c r="AF72" s="82" t="str">
        <f t="shared" si="37"/>
        <v/>
      </c>
      <c r="AG72" s="171">
        <f t="shared" si="38"/>
        <v>0</v>
      </c>
    </row>
    <row r="73" spans="1:33" ht="12" customHeight="1" x14ac:dyDescent="0.25">
      <c r="A73" s="497"/>
      <c r="B73" s="15">
        <v>64</v>
      </c>
      <c r="C73" s="468">
        <f t="shared" si="43"/>
        <v>0</v>
      </c>
      <c r="D73" s="469"/>
      <c r="E73" s="470"/>
      <c r="F73" s="67">
        <f t="shared" si="44"/>
        <v>0</v>
      </c>
      <c r="G73" s="67">
        <f t="shared" si="45"/>
        <v>0</v>
      </c>
      <c r="H73" s="67">
        <f t="shared" si="46"/>
        <v>0</v>
      </c>
      <c r="I73" s="67">
        <f t="shared" si="47"/>
        <v>0</v>
      </c>
      <c r="J73" s="67">
        <f t="shared" si="48"/>
        <v>0</v>
      </c>
      <c r="K73" s="16">
        <f t="shared" si="49"/>
        <v>0</v>
      </c>
      <c r="L73" s="67">
        <f t="shared" si="50"/>
        <v>0</v>
      </c>
      <c r="M73" s="17">
        <f>IF(L73&gt;0,VLOOKUP(I73,Labour!$AR$1:$AT$15,3,FALSE),0)</f>
        <v>0</v>
      </c>
      <c r="N73" s="70">
        <f t="shared" si="51"/>
        <v>0</v>
      </c>
      <c r="R73" s="83">
        <f t="shared" si="39"/>
        <v>0</v>
      </c>
      <c r="S73" s="83">
        <f t="shared" si="39"/>
        <v>0</v>
      </c>
      <c r="T73" s="83">
        <f t="shared" si="39"/>
        <v>0</v>
      </c>
      <c r="U73" s="83">
        <f t="shared" si="39"/>
        <v>0</v>
      </c>
      <c r="V73" s="83">
        <f t="shared" si="40"/>
        <v>0</v>
      </c>
      <c r="W73" s="83">
        <f t="shared" si="40"/>
        <v>0</v>
      </c>
      <c r="X73" s="83">
        <f t="shared" si="41"/>
        <v>0</v>
      </c>
      <c r="Y73" s="83">
        <f t="shared" si="41"/>
        <v>0</v>
      </c>
      <c r="Z73" s="83">
        <f t="shared" si="41"/>
        <v>0</v>
      </c>
      <c r="AA73" s="171">
        <f t="shared" si="35"/>
        <v>0</v>
      </c>
      <c r="AB73" s="83">
        <f t="shared" si="42"/>
        <v>0</v>
      </c>
      <c r="AC73" s="83">
        <f t="shared" si="42"/>
        <v>0</v>
      </c>
      <c r="AD73" s="171">
        <f t="shared" si="36"/>
        <v>0</v>
      </c>
      <c r="AE73" s="171">
        <f>IF(AD73=1,SUM(AD$10:AD73),0)</f>
        <v>0</v>
      </c>
      <c r="AF73" s="82" t="str">
        <f t="shared" si="37"/>
        <v/>
      </c>
      <c r="AG73" s="171">
        <f t="shared" si="38"/>
        <v>0</v>
      </c>
    </row>
    <row r="74" spans="1:33" ht="12" customHeight="1" x14ac:dyDescent="0.25">
      <c r="A74" s="497"/>
      <c r="B74" s="15">
        <v>65</v>
      </c>
      <c r="C74" s="468">
        <f t="shared" si="43"/>
        <v>0</v>
      </c>
      <c r="D74" s="469"/>
      <c r="E74" s="470"/>
      <c r="F74" s="67">
        <f t="shared" si="44"/>
        <v>0</v>
      </c>
      <c r="G74" s="67">
        <f t="shared" si="45"/>
        <v>0</v>
      </c>
      <c r="H74" s="67">
        <f t="shared" si="46"/>
        <v>0</v>
      </c>
      <c r="I74" s="67">
        <f t="shared" si="47"/>
        <v>0</v>
      </c>
      <c r="J74" s="67">
        <f t="shared" si="48"/>
        <v>0</v>
      </c>
      <c r="K74" s="16">
        <f t="shared" si="49"/>
        <v>0</v>
      </c>
      <c r="L74" s="67">
        <f t="shared" si="50"/>
        <v>0</v>
      </c>
      <c r="M74" s="17">
        <f>IF(L74&gt;0,VLOOKUP(I74,Labour!$AR$1:$AT$15,3,FALSE),0)</f>
        <v>0</v>
      </c>
      <c r="N74" s="70">
        <f t="shared" si="51"/>
        <v>0</v>
      </c>
      <c r="R74" s="83">
        <f t="shared" si="39"/>
        <v>0</v>
      </c>
      <c r="S74" s="83">
        <f t="shared" si="39"/>
        <v>0</v>
      </c>
      <c r="T74" s="83">
        <f t="shared" si="39"/>
        <v>0</v>
      </c>
      <c r="U74" s="83">
        <f t="shared" si="39"/>
        <v>0</v>
      </c>
      <c r="V74" s="83">
        <f t="shared" si="40"/>
        <v>0</v>
      </c>
      <c r="W74" s="83">
        <f t="shared" si="40"/>
        <v>0</v>
      </c>
      <c r="X74" s="83">
        <f t="shared" si="41"/>
        <v>0</v>
      </c>
      <c r="Y74" s="83">
        <f t="shared" si="41"/>
        <v>0</v>
      </c>
      <c r="Z74" s="83">
        <f t="shared" si="41"/>
        <v>0</v>
      </c>
      <c r="AA74" s="171">
        <f t="shared" si="35"/>
        <v>0</v>
      </c>
      <c r="AB74" s="83">
        <f t="shared" si="42"/>
        <v>0</v>
      </c>
      <c r="AC74" s="83">
        <f t="shared" si="42"/>
        <v>0</v>
      </c>
      <c r="AD74" s="171">
        <f t="shared" si="36"/>
        <v>0</v>
      </c>
      <c r="AE74" s="171">
        <f>IF(AD74=1,SUM(AD$10:AD74),0)</f>
        <v>0</v>
      </c>
      <c r="AF74" s="82" t="str">
        <f t="shared" si="37"/>
        <v/>
      </c>
      <c r="AG74" s="171">
        <f t="shared" si="38"/>
        <v>0</v>
      </c>
    </row>
    <row r="75" spans="1:33" ht="12" customHeight="1" x14ac:dyDescent="0.25">
      <c r="A75" s="497"/>
      <c r="B75" s="15">
        <v>66</v>
      </c>
      <c r="C75" s="468">
        <f t="shared" si="43"/>
        <v>0</v>
      </c>
      <c r="D75" s="469"/>
      <c r="E75" s="470"/>
      <c r="F75" s="67">
        <f t="shared" si="44"/>
        <v>0</v>
      </c>
      <c r="G75" s="67">
        <f t="shared" si="45"/>
        <v>0</v>
      </c>
      <c r="H75" s="67">
        <f t="shared" si="46"/>
        <v>0</v>
      </c>
      <c r="I75" s="67">
        <f t="shared" si="47"/>
        <v>0</v>
      </c>
      <c r="J75" s="67">
        <f t="shared" si="48"/>
        <v>0</v>
      </c>
      <c r="K75" s="16">
        <f t="shared" si="49"/>
        <v>0</v>
      </c>
      <c r="L75" s="67">
        <f t="shared" si="50"/>
        <v>0</v>
      </c>
      <c r="M75" s="17">
        <f>IF(L75&gt;0,VLOOKUP(I75,Labour!$AR$1:$AT$15,3,FALSE),0)</f>
        <v>0</v>
      </c>
      <c r="N75" s="70">
        <f t="shared" si="51"/>
        <v>0</v>
      </c>
      <c r="R75" s="83">
        <f t="shared" si="39"/>
        <v>0</v>
      </c>
      <c r="S75" s="83">
        <f t="shared" si="39"/>
        <v>0</v>
      </c>
      <c r="T75" s="83">
        <f t="shared" si="39"/>
        <v>0</v>
      </c>
      <c r="U75" s="83">
        <f t="shared" si="39"/>
        <v>0</v>
      </c>
      <c r="V75" s="83">
        <f t="shared" si="40"/>
        <v>0</v>
      </c>
      <c r="W75" s="83">
        <f t="shared" si="40"/>
        <v>0</v>
      </c>
      <c r="X75" s="83">
        <f t="shared" si="41"/>
        <v>0</v>
      </c>
      <c r="Y75" s="83">
        <f t="shared" si="41"/>
        <v>0</v>
      </c>
      <c r="Z75" s="83">
        <f t="shared" si="41"/>
        <v>0</v>
      </c>
      <c r="AA75" s="171">
        <f t="shared" si="35"/>
        <v>0</v>
      </c>
      <c r="AB75" s="83">
        <f t="shared" si="42"/>
        <v>0</v>
      </c>
      <c r="AC75" s="83">
        <f t="shared" si="42"/>
        <v>0</v>
      </c>
      <c r="AD75" s="171">
        <f t="shared" si="36"/>
        <v>0</v>
      </c>
      <c r="AE75" s="171">
        <f>IF(AD75=1,SUM(AD$10:AD75),0)</f>
        <v>0</v>
      </c>
      <c r="AF75" s="82" t="str">
        <f t="shared" si="37"/>
        <v/>
      </c>
      <c r="AG75" s="171">
        <f t="shared" si="38"/>
        <v>0</v>
      </c>
    </row>
    <row r="76" spans="1:33" ht="12" customHeight="1" x14ac:dyDescent="0.25">
      <c r="A76" s="497"/>
      <c r="B76" s="15">
        <v>67</v>
      </c>
      <c r="C76" s="468">
        <f t="shared" si="43"/>
        <v>0</v>
      </c>
      <c r="D76" s="469"/>
      <c r="E76" s="470"/>
      <c r="F76" s="67">
        <f t="shared" si="44"/>
        <v>0</v>
      </c>
      <c r="G76" s="67">
        <f t="shared" si="45"/>
        <v>0</v>
      </c>
      <c r="H76" s="67">
        <f t="shared" si="46"/>
        <v>0</v>
      </c>
      <c r="I76" s="67">
        <f t="shared" si="47"/>
        <v>0</v>
      </c>
      <c r="J76" s="67">
        <f t="shared" si="48"/>
        <v>0</v>
      </c>
      <c r="K76" s="16">
        <f t="shared" si="49"/>
        <v>0</v>
      </c>
      <c r="L76" s="67">
        <f t="shared" si="50"/>
        <v>0</v>
      </c>
      <c r="M76" s="17">
        <f>IF(L76&gt;0,VLOOKUP(I76,Labour!$AR$1:$AT$15,3,FALSE),0)</f>
        <v>0</v>
      </c>
      <c r="N76" s="70">
        <f t="shared" si="51"/>
        <v>0</v>
      </c>
      <c r="R76" s="83">
        <f t="shared" si="39"/>
        <v>0</v>
      </c>
      <c r="S76" s="83">
        <f t="shared" si="39"/>
        <v>0</v>
      </c>
      <c r="T76" s="83">
        <f t="shared" si="39"/>
        <v>0</v>
      </c>
      <c r="U76" s="83">
        <f t="shared" si="39"/>
        <v>0</v>
      </c>
      <c r="V76" s="83">
        <f t="shared" si="40"/>
        <v>0</v>
      </c>
      <c r="W76" s="83">
        <f t="shared" si="40"/>
        <v>0</v>
      </c>
      <c r="X76" s="83">
        <f t="shared" si="41"/>
        <v>0</v>
      </c>
      <c r="Y76" s="83">
        <f t="shared" si="41"/>
        <v>0</v>
      </c>
      <c r="Z76" s="83">
        <f t="shared" si="41"/>
        <v>0</v>
      </c>
      <c r="AA76" s="171">
        <f t="shared" si="35"/>
        <v>0</v>
      </c>
      <c r="AB76" s="83">
        <f t="shared" si="42"/>
        <v>0</v>
      </c>
      <c r="AC76" s="83">
        <f t="shared" si="42"/>
        <v>0</v>
      </c>
      <c r="AD76" s="171">
        <f t="shared" si="36"/>
        <v>0</v>
      </c>
      <c r="AE76" s="171">
        <f>IF(AD76=1,SUM(AD$10:AD76),0)</f>
        <v>0</v>
      </c>
      <c r="AF76" s="82" t="str">
        <f t="shared" si="37"/>
        <v/>
      </c>
      <c r="AG76" s="171">
        <f t="shared" si="38"/>
        <v>0</v>
      </c>
    </row>
    <row r="77" spans="1:33" ht="12" customHeight="1" x14ac:dyDescent="0.25">
      <c r="A77" s="497"/>
      <c r="B77" s="15">
        <v>68</v>
      </c>
      <c r="C77" s="468">
        <f t="shared" si="43"/>
        <v>0</v>
      </c>
      <c r="D77" s="469"/>
      <c r="E77" s="470"/>
      <c r="F77" s="67">
        <f t="shared" si="44"/>
        <v>0</v>
      </c>
      <c r="G77" s="67">
        <f t="shared" si="45"/>
        <v>0</v>
      </c>
      <c r="H77" s="67">
        <f t="shared" si="46"/>
        <v>0</v>
      </c>
      <c r="I77" s="67">
        <f t="shared" si="47"/>
        <v>0</v>
      </c>
      <c r="J77" s="67">
        <f t="shared" si="48"/>
        <v>0</v>
      </c>
      <c r="K77" s="16">
        <f t="shared" si="49"/>
        <v>0</v>
      </c>
      <c r="L77" s="67">
        <f t="shared" si="50"/>
        <v>0</v>
      </c>
      <c r="M77" s="17">
        <f>IF(L77&gt;0,VLOOKUP(I77,Labour!$AR$1:$AT$15,3,FALSE),0)</f>
        <v>0</v>
      </c>
      <c r="N77" s="70">
        <f t="shared" si="51"/>
        <v>0</v>
      </c>
      <c r="R77" s="83">
        <f t="shared" si="39"/>
        <v>0</v>
      </c>
      <c r="S77" s="83">
        <f t="shared" si="39"/>
        <v>0</v>
      </c>
      <c r="T77" s="83">
        <f t="shared" si="39"/>
        <v>0</v>
      </c>
      <c r="U77" s="83">
        <f t="shared" si="39"/>
        <v>0</v>
      </c>
      <c r="V77" s="83">
        <f t="shared" si="40"/>
        <v>0</v>
      </c>
      <c r="W77" s="83">
        <f t="shared" si="40"/>
        <v>0</v>
      </c>
      <c r="X77" s="83">
        <f t="shared" si="41"/>
        <v>0</v>
      </c>
      <c r="Y77" s="83">
        <f t="shared" si="41"/>
        <v>0</v>
      </c>
      <c r="Z77" s="83">
        <f t="shared" si="41"/>
        <v>0</v>
      </c>
      <c r="AA77" s="171">
        <f t="shared" si="35"/>
        <v>0</v>
      </c>
      <c r="AB77" s="83">
        <f t="shared" si="42"/>
        <v>0</v>
      </c>
      <c r="AC77" s="83">
        <f t="shared" si="42"/>
        <v>0</v>
      </c>
      <c r="AD77" s="171">
        <f t="shared" si="36"/>
        <v>0</v>
      </c>
      <c r="AE77" s="171">
        <f>IF(AD77=1,SUM(AD$10:AD77),0)</f>
        <v>0</v>
      </c>
      <c r="AF77" s="82" t="str">
        <f t="shared" si="37"/>
        <v/>
      </c>
      <c r="AG77" s="171">
        <f t="shared" si="38"/>
        <v>0</v>
      </c>
    </row>
    <row r="78" spans="1:33" ht="12" customHeight="1" x14ac:dyDescent="0.25">
      <c r="A78" s="497"/>
      <c r="B78" s="15">
        <v>69</v>
      </c>
      <c r="C78" s="468">
        <f t="shared" si="43"/>
        <v>0</v>
      </c>
      <c r="D78" s="469"/>
      <c r="E78" s="470"/>
      <c r="F78" s="67">
        <f t="shared" si="44"/>
        <v>0</v>
      </c>
      <c r="G78" s="67">
        <f t="shared" si="45"/>
        <v>0</v>
      </c>
      <c r="H78" s="67">
        <f t="shared" si="46"/>
        <v>0</v>
      </c>
      <c r="I78" s="67">
        <f t="shared" si="47"/>
        <v>0</v>
      </c>
      <c r="J78" s="67">
        <f t="shared" si="48"/>
        <v>0</v>
      </c>
      <c r="K78" s="16">
        <f t="shared" si="49"/>
        <v>0</v>
      </c>
      <c r="L78" s="67">
        <f t="shared" si="50"/>
        <v>0</v>
      </c>
      <c r="M78" s="17">
        <f>IF(L78&gt;0,VLOOKUP(I78,Labour!$AR$1:$AT$15,3,FALSE),0)</f>
        <v>0</v>
      </c>
      <c r="N78" s="70">
        <f t="shared" si="51"/>
        <v>0</v>
      </c>
      <c r="R78" s="83">
        <f t="shared" si="39"/>
        <v>0</v>
      </c>
      <c r="S78" s="83">
        <f t="shared" si="39"/>
        <v>0</v>
      </c>
      <c r="T78" s="83">
        <f t="shared" si="39"/>
        <v>0</v>
      </c>
      <c r="U78" s="83">
        <f t="shared" si="39"/>
        <v>0</v>
      </c>
      <c r="V78" s="83">
        <f t="shared" si="40"/>
        <v>0</v>
      </c>
      <c r="W78" s="83">
        <f t="shared" si="40"/>
        <v>0</v>
      </c>
      <c r="X78" s="83">
        <f t="shared" si="41"/>
        <v>0</v>
      </c>
      <c r="Y78" s="83">
        <f t="shared" si="41"/>
        <v>0</v>
      </c>
      <c r="Z78" s="83">
        <f t="shared" si="41"/>
        <v>0</v>
      </c>
      <c r="AA78" s="171">
        <f t="shared" si="35"/>
        <v>0</v>
      </c>
      <c r="AB78" s="83">
        <f t="shared" si="42"/>
        <v>0</v>
      </c>
      <c r="AC78" s="83">
        <f t="shared" si="42"/>
        <v>0</v>
      </c>
      <c r="AD78" s="171">
        <f t="shared" si="36"/>
        <v>0</v>
      </c>
      <c r="AE78" s="171">
        <f>IF(AD78=1,SUM(AD$10:AD78),0)</f>
        <v>0</v>
      </c>
      <c r="AF78" s="82" t="str">
        <f t="shared" si="37"/>
        <v/>
      </c>
      <c r="AG78" s="171">
        <f t="shared" si="38"/>
        <v>0</v>
      </c>
    </row>
    <row r="79" spans="1:33" ht="12" customHeight="1" x14ac:dyDescent="0.25">
      <c r="A79" s="497"/>
      <c r="B79" s="15">
        <v>70</v>
      </c>
      <c r="C79" s="468">
        <f t="shared" si="43"/>
        <v>0</v>
      </c>
      <c r="D79" s="469"/>
      <c r="E79" s="470"/>
      <c r="F79" s="67">
        <f t="shared" si="44"/>
        <v>0</v>
      </c>
      <c r="G79" s="67">
        <f t="shared" si="45"/>
        <v>0</v>
      </c>
      <c r="H79" s="67">
        <f t="shared" si="46"/>
        <v>0</v>
      </c>
      <c r="I79" s="67">
        <f t="shared" si="47"/>
        <v>0</v>
      </c>
      <c r="J79" s="67">
        <f t="shared" si="48"/>
        <v>0</v>
      </c>
      <c r="K79" s="16">
        <f t="shared" si="49"/>
        <v>0</v>
      </c>
      <c r="L79" s="67">
        <f t="shared" si="50"/>
        <v>0</v>
      </c>
      <c r="M79" s="17">
        <f>IF(L79&gt;0,VLOOKUP(I79,Labour!$AR$1:$AT$15,3,FALSE),0)</f>
        <v>0</v>
      </c>
      <c r="N79" s="70">
        <f t="shared" si="51"/>
        <v>0</v>
      </c>
      <c r="R79" s="83">
        <f t="shared" si="39"/>
        <v>0</v>
      </c>
      <c r="S79" s="83">
        <f t="shared" si="39"/>
        <v>0</v>
      </c>
      <c r="T79" s="83">
        <f t="shared" si="39"/>
        <v>0</v>
      </c>
      <c r="U79" s="83">
        <f t="shared" si="39"/>
        <v>0</v>
      </c>
      <c r="V79" s="83">
        <f t="shared" si="40"/>
        <v>0</v>
      </c>
      <c r="W79" s="83">
        <f t="shared" si="40"/>
        <v>0</v>
      </c>
      <c r="X79" s="83">
        <f t="shared" si="41"/>
        <v>0</v>
      </c>
      <c r="Y79" s="83">
        <f t="shared" si="41"/>
        <v>0</v>
      </c>
      <c r="Z79" s="83">
        <f t="shared" si="41"/>
        <v>0</v>
      </c>
      <c r="AA79" s="171">
        <f t="shared" si="35"/>
        <v>0</v>
      </c>
      <c r="AB79" s="83">
        <f t="shared" si="42"/>
        <v>0</v>
      </c>
      <c r="AC79" s="83">
        <f t="shared" si="42"/>
        <v>0</v>
      </c>
      <c r="AD79" s="171">
        <f t="shared" si="36"/>
        <v>0</v>
      </c>
      <c r="AE79" s="171">
        <f>IF(AD79=1,SUM(AD$10:AD79),0)</f>
        <v>0</v>
      </c>
      <c r="AF79" s="82" t="str">
        <f t="shared" si="37"/>
        <v/>
      </c>
      <c r="AG79" s="171">
        <f t="shared" si="38"/>
        <v>0</v>
      </c>
    </row>
    <row r="80" spans="1:33" ht="12" customHeight="1" x14ac:dyDescent="0.25">
      <c r="A80" s="497"/>
      <c r="B80" s="15">
        <v>71</v>
      </c>
      <c r="C80" s="468">
        <f t="shared" si="43"/>
        <v>0</v>
      </c>
      <c r="D80" s="469"/>
      <c r="E80" s="470"/>
      <c r="F80" s="67">
        <f t="shared" si="44"/>
        <v>0</v>
      </c>
      <c r="G80" s="67">
        <f t="shared" si="45"/>
        <v>0</v>
      </c>
      <c r="H80" s="67">
        <f t="shared" si="46"/>
        <v>0</v>
      </c>
      <c r="I80" s="67">
        <f t="shared" si="47"/>
        <v>0</v>
      </c>
      <c r="J80" s="67">
        <f t="shared" si="48"/>
        <v>0</v>
      </c>
      <c r="K80" s="16">
        <f t="shared" si="49"/>
        <v>0</v>
      </c>
      <c r="L80" s="67">
        <f t="shared" si="50"/>
        <v>0</v>
      </c>
      <c r="M80" s="17">
        <f>IF(L80&gt;0,VLOOKUP(I80,Labour!$AR$1:$AT$15,3,FALSE),0)</f>
        <v>0</v>
      </c>
      <c r="N80" s="70">
        <f t="shared" si="51"/>
        <v>0</v>
      </c>
      <c r="R80" s="83">
        <f t="shared" si="39"/>
        <v>0</v>
      </c>
      <c r="S80" s="83">
        <f t="shared" si="39"/>
        <v>0</v>
      </c>
      <c r="T80" s="83">
        <f t="shared" si="39"/>
        <v>0</v>
      </c>
      <c r="U80" s="83">
        <f t="shared" si="39"/>
        <v>0</v>
      </c>
      <c r="V80" s="83">
        <f t="shared" si="40"/>
        <v>0</v>
      </c>
      <c r="W80" s="83">
        <f t="shared" si="40"/>
        <v>0</v>
      </c>
      <c r="X80" s="83">
        <f t="shared" si="41"/>
        <v>0</v>
      </c>
      <c r="Y80" s="83">
        <f t="shared" si="41"/>
        <v>0</v>
      </c>
      <c r="Z80" s="83">
        <f t="shared" si="41"/>
        <v>0</v>
      </c>
      <c r="AA80" s="171">
        <f t="shared" si="35"/>
        <v>0</v>
      </c>
      <c r="AB80" s="83">
        <f t="shared" si="42"/>
        <v>0</v>
      </c>
      <c r="AC80" s="83">
        <f t="shared" si="42"/>
        <v>0</v>
      </c>
      <c r="AD80" s="171">
        <f t="shared" si="36"/>
        <v>0</v>
      </c>
      <c r="AE80" s="171">
        <f>IF(AD80=1,SUM(AD$10:AD80),0)</f>
        <v>0</v>
      </c>
      <c r="AF80" s="82" t="str">
        <f t="shared" si="37"/>
        <v/>
      </c>
      <c r="AG80" s="171">
        <f t="shared" si="38"/>
        <v>0</v>
      </c>
    </row>
    <row r="81" spans="1:33" ht="12" customHeight="1" x14ac:dyDescent="0.25">
      <c r="A81" s="497"/>
      <c r="B81" s="15">
        <v>72</v>
      </c>
      <c r="C81" s="468">
        <f t="shared" si="43"/>
        <v>0</v>
      </c>
      <c r="D81" s="469"/>
      <c r="E81" s="470"/>
      <c r="F81" s="67">
        <f t="shared" si="44"/>
        <v>0</v>
      </c>
      <c r="G81" s="67">
        <f t="shared" si="45"/>
        <v>0</v>
      </c>
      <c r="H81" s="67">
        <f t="shared" si="46"/>
        <v>0</v>
      </c>
      <c r="I81" s="67">
        <f t="shared" si="47"/>
        <v>0</v>
      </c>
      <c r="J81" s="67">
        <f t="shared" si="48"/>
        <v>0</v>
      </c>
      <c r="K81" s="16">
        <f t="shared" si="49"/>
        <v>0</v>
      </c>
      <c r="L81" s="67">
        <f t="shared" si="50"/>
        <v>0</v>
      </c>
      <c r="M81" s="17">
        <f>IF(L81&gt;0,VLOOKUP(I81,Labour!$AR$1:$AT$15,3,FALSE),0)</f>
        <v>0</v>
      </c>
      <c r="N81" s="70">
        <f t="shared" si="51"/>
        <v>0</v>
      </c>
      <c r="R81" s="83">
        <f t="shared" si="39"/>
        <v>0</v>
      </c>
      <c r="S81" s="83">
        <f t="shared" si="39"/>
        <v>0</v>
      </c>
      <c r="T81" s="83">
        <f t="shared" si="39"/>
        <v>0</v>
      </c>
      <c r="U81" s="83">
        <f t="shared" si="39"/>
        <v>0</v>
      </c>
      <c r="V81" s="83">
        <f t="shared" si="40"/>
        <v>0</v>
      </c>
      <c r="W81" s="83">
        <f t="shared" si="40"/>
        <v>0</v>
      </c>
      <c r="X81" s="83">
        <f t="shared" si="41"/>
        <v>0</v>
      </c>
      <c r="Y81" s="83">
        <f t="shared" si="41"/>
        <v>0</v>
      </c>
      <c r="Z81" s="83">
        <f t="shared" si="41"/>
        <v>0</v>
      </c>
      <c r="AA81" s="171">
        <f t="shared" si="35"/>
        <v>0</v>
      </c>
      <c r="AB81" s="83">
        <f t="shared" si="42"/>
        <v>0</v>
      </c>
      <c r="AC81" s="83">
        <f t="shared" si="42"/>
        <v>0</v>
      </c>
      <c r="AD81" s="171">
        <f t="shared" si="36"/>
        <v>0</v>
      </c>
      <c r="AE81" s="171">
        <f>IF(AD81=1,SUM(AD$10:AD81),0)</f>
        <v>0</v>
      </c>
      <c r="AF81" s="82" t="str">
        <f t="shared" si="37"/>
        <v/>
      </c>
      <c r="AG81" s="171">
        <f t="shared" si="38"/>
        <v>0</v>
      </c>
    </row>
    <row r="82" spans="1:33" ht="12" customHeight="1" x14ac:dyDescent="0.25">
      <c r="A82" s="497"/>
      <c r="B82" s="15">
        <v>73</v>
      </c>
      <c r="C82" s="468">
        <f t="shared" si="43"/>
        <v>0</v>
      </c>
      <c r="D82" s="469"/>
      <c r="E82" s="470"/>
      <c r="F82" s="67">
        <f t="shared" si="44"/>
        <v>0</v>
      </c>
      <c r="G82" s="67">
        <f t="shared" si="45"/>
        <v>0</v>
      </c>
      <c r="H82" s="67">
        <f t="shared" si="46"/>
        <v>0</v>
      </c>
      <c r="I82" s="67">
        <f t="shared" si="47"/>
        <v>0</v>
      </c>
      <c r="J82" s="67">
        <f t="shared" si="48"/>
        <v>0</v>
      </c>
      <c r="K82" s="16">
        <f t="shared" si="49"/>
        <v>0</v>
      </c>
      <c r="L82" s="67">
        <f t="shared" si="50"/>
        <v>0</v>
      </c>
      <c r="M82" s="17">
        <f>IF(L82&gt;0,VLOOKUP(I82,Labour!$AR$1:$AT$15,3,FALSE),0)</f>
        <v>0</v>
      </c>
      <c r="N82" s="70">
        <f t="shared" si="51"/>
        <v>0</v>
      </c>
      <c r="R82" s="83">
        <f t="shared" si="39"/>
        <v>0</v>
      </c>
      <c r="S82" s="83">
        <f t="shared" si="39"/>
        <v>0</v>
      </c>
      <c r="T82" s="83">
        <f t="shared" si="39"/>
        <v>0</v>
      </c>
      <c r="U82" s="83">
        <f t="shared" si="39"/>
        <v>0</v>
      </c>
      <c r="V82" s="83">
        <f t="shared" si="40"/>
        <v>0</v>
      </c>
      <c r="W82" s="83">
        <f t="shared" si="40"/>
        <v>0</v>
      </c>
      <c r="X82" s="83">
        <f t="shared" si="41"/>
        <v>0</v>
      </c>
      <c r="Y82" s="83">
        <f t="shared" si="41"/>
        <v>0</v>
      </c>
      <c r="Z82" s="83">
        <f t="shared" si="41"/>
        <v>0</v>
      </c>
      <c r="AA82" s="171">
        <f t="shared" si="35"/>
        <v>0</v>
      </c>
      <c r="AB82" s="83">
        <f t="shared" si="42"/>
        <v>0</v>
      </c>
      <c r="AC82" s="83">
        <f t="shared" si="42"/>
        <v>0</v>
      </c>
      <c r="AD82" s="171">
        <f t="shared" si="36"/>
        <v>0</v>
      </c>
      <c r="AE82" s="171">
        <f>IF(AD82=1,SUM(AD$10:AD82),0)</f>
        <v>0</v>
      </c>
      <c r="AF82" s="82" t="str">
        <f t="shared" si="37"/>
        <v/>
      </c>
      <c r="AG82" s="171">
        <f t="shared" si="38"/>
        <v>0</v>
      </c>
    </row>
    <row r="83" spans="1:33" ht="12" customHeight="1" x14ac:dyDescent="0.25">
      <c r="A83" s="497"/>
      <c r="B83" s="15">
        <v>74</v>
      </c>
      <c r="C83" s="468">
        <f t="shared" si="43"/>
        <v>0</v>
      </c>
      <c r="D83" s="469"/>
      <c r="E83" s="470"/>
      <c r="F83" s="67">
        <f t="shared" si="44"/>
        <v>0</v>
      </c>
      <c r="G83" s="67">
        <f t="shared" si="45"/>
        <v>0</v>
      </c>
      <c r="H83" s="67">
        <f t="shared" si="46"/>
        <v>0</v>
      </c>
      <c r="I83" s="67">
        <f t="shared" si="47"/>
        <v>0</v>
      </c>
      <c r="J83" s="67">
        <f t="shared" si="48"/>
        <v>0</v>
      </c>
      <c r="K83" s="16">
        <f t="shared" si="49"/>
        <v>0</v>
      </c>
      <c r="L83" s="67">
        <f t="shared" si="50"/>
        <v>0</v>
      </c>
      <c r="M83" s="17">
        <f>IF(L83&gt;0,VLOOKUP(I83,Labour!$AR$1:$AT$15,3,FALSE),0)</f>
        <v>0</v>
      </c>
      <c r="N83" s="70">
        <f t="shared" si="51"/>
        <v>0</v>
      </c>
      <c r="R83" s="83">
        <f t="shared" si="39"/>
        <v>0</v>
      </c>
      <c r="S83" s="83">
        <f t="shared" si="39"/>
        <v>0</v>
      </c>
      <c r="T83" s="83">
        <f t="shared" si="39"/>
        <v>0</v>
      </c>
      <c r="U83" s="83">
        <f t="shared" si="39"/>
        <v>0</v>
      </c>
      <c r="V83" s="83">
        <f t="shared" si="40"/>
        <v>0</v>
      </c>
      <c r="W83" s="83">
        <f t="shared" si="40"/>
        <v>0</v>
      </c>
      <c r="X83" s="83">
        <f t="shared" si="41"/>
        <v>0</v>
      </c>
      <c r="Y83" s="83">
        <f t="shared" si="41"/>
        <v>0</v>
      </c>
      <c r="Z83" s="83">
        <f t="shared" si="41"/>
        <v>0</v>
      </c>
      <c r="AA83" s="171">
        <f t="shared" si="35"/>
        <v>0</v>
      </c>
      <c r="AB83" s="83">
        <f t="shared" si="42"/>
        <v>0</v>
      </c>
      <c r="AC83" s="83">
        <f t="shared" si="42"/>
        <v>0</v>
      </c>
      <c r="AD83" s="171">
        <f t="shared" si="36"/>
        <v>0</v>
      </c>
      <c r="AE83" s="171">
        <f>IF(AD83=1,SUM(AD$10:AD83),0)</f>
        <v>0</v>
      </c>
      <c r="AF83" s="82" t="str">
        <f t="shared" si="37"/>
        <v/>
      </c>
      <c r="AG83" s="171">
        <f t="shared" si="38"/>
        <v>0</v>
      </c>
    </row>
    <row r="84" spans="1:33" ht="12" customHeight="1" x14ac:dyDescent="0.25">
      <c r="A84" s="497"/>
      <c r="B84" s="15">
        <v>75</v>
      </c>
      <c r="C84" s="468">
        <f t="shared" si="43"/>
        <v>0</v>
      </c>
      <c r="D84" s="469"/>
      <c r="E84" s="470"/>
      <c r="F84" s="67">
        <f t="shared" si="44"/>
        <v>0</v>
      </c>
      <c r="G84" s="67">
        <f t="shared" si="45"/>
        <v>0</v>
      </c>
      <c r="H84" s="67">
        <f t="shared" si="46"/>
        <v>0</v>
      </c>
      <c r="I84" s="67">
        <f t="shared" si="47"/>
        <v>0</v>
      </c>
      <c r="J84" s="67">
        <f t="shared" si="48"/>
        <v>0</v>
      </c>
      <c r="K84" s="16">
        <f t="shared" si="49"/>
        <v>0</v>
      </c>
      <c r="L84" s="67">
        <f t="shared" si="50"/>
        <v>0</v>
      </c>
      <c r="M84" s="17">
        <f>IF(L84&gt;0,VLOOKUP(I84,Labour!$AR$1:$AT$15,3,FALSE),0)</f>
        <v>0</v>
      </c>
      <c r="N84" s="70">
        <f t="shared" si="51"/>
        <v>0</v>
      </c>
      <c r="R84" s="83">
        <f t="shared" si="39"/>
        <v>0</v>
      </c>
      <c r="S84" s="83">
        <f t="shared" si="39"/>
        <v>0</v>
      </c>
      <c r="T84" s="83">
        <f t="shared" si="39"/>
        <v>0</v>
      </c>
      <c r="U84" s="83">
        <f t="shared" si="39"/>
        <v>0</v>
      </c>
      <c r="V84" s="83">
        <f t="shared" si="40"/>
        <v>0</v>
      </c>
      <c r="W84" s="83">
        <f t="shared" si="40"/>
        <v>0</v>
      </c>
      <c r="X84" s="83">
        <f t="shared" si="41"/>
        <v>0</v>
      </c>
      <c r="Y84" s="83">
        <f t="shared" si="41"/>
        <v>0</v>
      </c>
      <c r="Z84" s="83">
        <f t="shared" si="41"/>
        <v>0</v>
      </c>
      <c r="AA84" s="171">
        <f t="shared" si="35"/>
        <v>0</v>
      </c>
      <c r="AB84" s="83">
        <f t="shared" si="42"/>
        <v>0</v>
      </c>
      <c r="AC84" s="83">
        <f t="shared" si="42"/>
        <v>0</v>
      </c>
      <c r="AD84" s="171">
        <f t="shared" si="36"/>
        <v>0</v>
      </c>
      <c r="AE84" s="171">
        <f>IF(AD84=1,SUM(AD$10:AD84),0)</f>
        <v>0</v>
      </c>
      <c r="AF84" s="82" t="str">
        <f t="shared" si="37"/>
        <v/>
      </c>
      <c r="AG84" s="171">
        <f t="shared" si="38"/>
        <v>0</v>
      </c>
    </row>
    <row r="85" spans="1:33" ht="12" customHeight="1" x14ac:dyDescent="0.25">
      <c r="A85" s="497"/>
      <c r="B85" s="15">
        <v>76</v>
      </c>
      <c r="C85" s="468">
        <f t="shared" si="43"/>
        <v>0</v>
      </c>
      <c r="D85" s="469"/>
      <c r="E85" s="470"/>
      <c r="F85" s="67">
        <f t="shared" si="44"/>
        <v>0</v>
      </c>
      <c r="G85" s="67">
        <f t="shared" si="45"/>
        <v>0</v>
      </c>
      <c r="H85" s="67">
        <f t="shared" si="46"/>
        <v>0</v>
      </c>
      <c r="I85" s="67">
        <f t="shared" si="47"/>
        <v>0</v>
      </c>
      <c r="J85" s="67">
        <f t="shared" si="48"/>
        <v>0</v>
      </c>
      <c r="K85" s="16">
        <f t="shared" si="49"/>
        <v>0</v>
      </c>
      <c r="L85" s="67">
        <f t="shared" si="50"/>
        <v>0</v>
      </c>
      <c r="M85" s="17">
        <f>IF(L85&gt;0,VLOOKUP(I85,Labour!$AR$1:$AT$15,3,FALSE),0)</f>
        <v>0</v>
      </c>
      <c r="N85" s="70">
        <f t="shared" si="51"/>
        <v>0</v>
      </c>
      <c r="R85" s="83">
        <f t="shared" si="39"/>
        <v>0</v>
      </c>
      <c r="S85" s="83">
        <f t="shared" si="39"/>
        <v>0</v>
      </c>
      <c r="T85" s="83">
        <f t="shared" si="39"/>
        <v>0</v>
      </c>
      <c r="U85" s="83">
        <f t="shared" si="39"/>
        <v>0</v>
      </c>
      <c r="V85" s="83">
        <f t="shared" si="40"/>
        <v>0</v>
      </c>
      <c r="W85" s="83">
        <f t="shared" si="40"/>
        <v>0</v>
      </c>
      <c r="X85" s="83">
        <f t="shared" si="41"/>
        <v>0</v>
      </c>
      <c r="Y85" s="83">
        <f t="shared" si="41"/>
        <v>0</v>
      </c>
      <c r="Z85" s="83">
        <f t="shared" si="41"/>
        <v>0</v>
      </c>
      <c r="AA85" s="171">
        <f t="shared" si="35"/>
        <v>0</v>
      </c>
      <c r="AB85" s="83">
        <f t="shared" si="42"/>
        <v>0</v>
      </c>
      <c r="AC85" s="83">
        <f t="shared" si="42"/>
        <v>0</v>
      </c>
      <c r="AD85" s="171">
        <f t="shared" si="36"/>
        <v>0</v>
      </c>
      <c r="AE85" s="171">
        <f>IF(AD85=1,SUM(AD$10:AD85),0)</f>
        <v>0</v>
      </c>
      <c r="AF85" s="82" t="str">
        <f t="shared" si="37"/>
        <v/>
      </c>
      <c r="AG85" s="171">
        <f t="shared" si="38"/>
        <v>0</v>
      </c>
    </row>
    <row r="86" spans="1:33" ht="12" customHeight="1" x14ac:dyDescent="0.25">
      <c r="A86" s="497"/>
      <c r="B86" s="15">
        <v>77</v>
      </c>
      <c r="C86" s="468">
        <f t="shared" si="43"/>
        <v>0</v>
      </c>
      <c r="D86" s="469"/>
      <c r="E86" s="470"/>
      <c r="F86" s="67">
        <f t="shared" si="44"/>
        <v>0</v>
      </c>
      <c r="G86" s="67">
        <f t="shared" si="45"/>
        <v>0</v>
      </c>
      <c r="H86" s="67">
        <f t="shared" si="46"/>
        <v>0</v>
      </c>
      <c r="I86" s="67">
        <f t="shared" si="47"/>
        <v>0</v>
      </c>
      <c r="J86" s="67">
        <f t="shared" si="48"/>
        <v>0</v>
      </c>
      <c r="K86" s="16">
        <f t="shared" si="49"/>
        <v>0</v>
      </c>
      <c r="L86" s="67">
        <f t="shared" si="50"/>
        <v>0</v>
      </c>
      <c r="M86" s="17">
        <f>IF(L86&gt;0,VLOOKUP(I86,Labour!$AR$1:$AT$15,3,FALSE),0)</f>
        <v>0</v>
      </c>
      <c r="N86" s="70">
        <f t="shared" si="51"/>
        <v>0</v>
      </c>
      <c r="R86" s="83">
        <f t="shared" si="39"/>
        <v>0</v>
      </c>
      <c r="S86" s="83">
        <f t="shared" si="39"/>
        <v>0</v>
      </c>
      <c r="T86" s="83">
        <f t="shared" si="39"/>
        <v>0</v>
      </c>
      <c r="U86" s="83">
        <f t="shared" si="39"/>
        <v>0</v>
      </c>
      <c r="V86" s="83">
        <f t="shared" si="40"/>
        <v>0</v>
      </c>
      <c r="W86" s="83">
        <f t="shared" si="40"/>
        <v>0</v>
      </c>
      <c r="X86" s="83">
        <f t="shared" si="41"/>
        <v>0</v>
      </c>
      <c r="Y86" s="83">
        <f t="shared" si="41"/>
        <v>0</v>
      </c>
      <c r="Z86" s="83">
        <f t="shared" si="41"/>
        <v>0</v>
      </c>
      <c r="AA86" s="171">
        <f t="shared" si="35"/>
        <v>0</v>
      </c>
      <c r="AB86" s="83">
        <f t="shared" si="42"/>
        <v>0</v>
      </c>
      <c r="AC86" s="83">
        <f t="shared" si="42"/>
        <v>0</v>
      </c>
      <c r="AD86" s="171">
        <f t="shared" si="36"/>
        <v>0</v>
      </c>
      <c r="AE86" s="171">
        <f>IF(AD86=1,SUM(AD$10:AD86),0)</f>
        <v>0</v>
      </c>
      <c r="AF86" s="82" t="str">
        <f t="shared" si="37"/>
        <v/>
      </c>
      <c r="AG86" s="171">
        <f t="shared" si="38"/>
        <v>0</v>
      </c>
    </row>
    <row r="87" spans="1:33" ht="12" customHeight="1" x14ac:dyDescent="0.25">
      <c r="A87" s="497"/>
      <c r="B87" s="15">
        <v>78</v>
      </c>
      <c r="C87" s="468">
        <f t="shared" si="43"/>
        <v>0</v>
      </c>
      <c r="D87" s="469"/>
      <c r="E87" s="470"/>
      <c r="F87" s="67">
        <f t="shared" si="44"/>
        <v>0</v>
      </c>
      <c r="G87" s="67">
        <f t="shared" si="45"/>
        <v>0</v>
      </c>
      <c r="H87" s="67">
        <f t="shared" si="46"/>
        <v>0</v>
      </c>
      <c r="I87" s="67">
        <f t="shared" si="47"/>
        <v>0</v>
      </c>
      <c r="J87" s="67">
        <f t="shared" si="48"/>
        <v>0</v>
      </c>
      <c r="K87" s="16">
        <f t="shared" si="49"/>
        <v>0</v>
      </c>
      <c r="L87" s="67">
        <f t="shared" si="50"/>
        <v>0</v>
      </c>
      <c r="M87" s="17">
        <f>IF(L87&gt;0,VLOOKUP(I87,Labour!$AR$1:$AT$15,3,FALSE),0)</f>
        <v>0</v>
      </c>
      <c r="N87" s="70">
        <f t="shared" si="51"/>
        <v>0</v>
      </c>
      <c r="R87" s="83">
        <f t="shared" si="39"/>
        <v>0</v>
      </c>
      <c r="S87" s="83">
        <f t="shared" si="39"/>
        <v>0</v>
      </c>
      <c r="T87" s="83">
        <f t="shared" si="39"/>
        <v>0</v>
      </c>
      <c r="U87" s="83">
        <f t="shared" si="39"/>
        <v>0</v>
      </c>
      <c r="V87" s="83">
        <f t="shared" si="40"/>
        <v>0</v>
      </c>
      <c r="W87" s="83">
        <f t="shared" si="40"/>
        <v>0</v>
      </c>
      <c r="X87" s="83">
        <f t="shared" si="41"/>
        <v>0</v>
      </c>
      <c r="Y87" s="83">
        <f t="shared" si="41"/>
        <v>0</v>
      </c>
      <c r="Z87" s="83">
        <f t="shared" si="41"/>
        <v>0</v>
      </c>
      <c r="AA87" s="171">
        <f t="shared" si="35"/>
        <v>0</v>
      </c>
      <c r="AB87" s="83">
        <f t="shared" si="42"/>
        <v>0</v>
      </c>
      <c r="AC87" s="83">
        <f t="shared" si="42"/>
        <v>0</v>
      </c>
      <c r="AD87" s="171">
        <f t="shared" si="36"/>
        <v>0</v>
      </c>
      <c r="AE87" s="171">
        <f>IF(AD87=1,SUM(AD$10:AD87),0)</f>
        <v>0</v>
      </c>
      <c r="AF87" s="82" t="str">
        <f t="shared" si="37"/>
        <v/>
      </c>
      <c r="AG87" s="171">
        <f t="shared" si="38"/>
        <v>0</v>
      </c>
    </row>
    <row r="88" spans="1:33" ht="12" customHeight="1" x14ac:dyDescent="0.25">
      <c r="A88" s="497"/>
      <c r="B88" s="15">
        <v>79</v>
      </c>
      <c r="C88" s="468">
        <f t="shared" si="43"/>
        <v>0</v>
      </c>
      <c r="D88" s="469"/>
      <c r="E88" s="470"/>
      <c r="F88" s="67">
        <f t="shared" si="44"/>
        <v>0</v>
      </c>
      <c r="G88" s="67">
        <f t="shared" si="45"/>
        <v>0</v>
      </c>
      <c r="H88" s="67">
        <f t="shared" si="46"/>
        <v>0</v>
      </c>
      <c r="I88" s="67">
        <f t="shared" si="47"/>
        <v>0</v>
      </c>
      <c r="J88" s="67">
        <f t="shared" si="48"/>
        <v>0</v>
      </c>
      <c r="K88" s="16">
        <f t="shared" si="49"/>
        <v>0</v>
      </c>
      <c r="L88" s="67">
        <f t="shared" si="50"/>
        <v>0</v>
      </c>
      <c r="M88" s="17">
        <f>IF(L88&gt;0,VLOOKUP(I88,Labour!$AR$1:$AT$15,3,FALSE),0)</f>
        <v>0</v>
      </c>
      <c r="N88" s="70">
        <f t="shared" si="51"/>
        <v>0</v>
      </c>
      <c r="R88" s="83">
        <f t="shared" si="39"/>
        <v>0</v>
      </c>
      <c r="S88" s="83">
        <f t="shared" si="39"/>
        <v>0</v>
      </c>
      <c r="T88" s="83">
        <f t="shared" si="39"/>
        <v>0</v>
      </c>
      <c r="U88" s="83">
        <f t="shared" si="39"/>
        <v>0</v>
      </c>
      <c r="V88" s="83">
        <f t="shared" si="40"/>
        <v>0</v>
      </c>
      <c r="W88" s="83">
        <f t="shared" si="40"/>
        <v>0</v>
      </c>
      <c r="X88" s="83">
        <f t="shared" si="41"/>
        <v>0</v>
      </c>
      <c r="Y88" s="83">
        <f t="shared" si="41"/>
        <v>0</v>
      </c>
      <c r="Z88" s="83">
        <f t="shared" si="41"/>
        <v>0</v>
      </c>
      <c r="AA88" s="171">
        <f t="shared" si="35"/>
        <v>0</v>
      </c>
      <c r="AB88" s="83">
        <f t="shared" si="42"/>
        <v>0</v>
      </c>
      <c r="AC88" s="83">
        <f t="shared" si="42"/>
        <v>0</v>
      </c>
      <c r="AD88" s="171">
        <f t="shared" si="36"/>
        <v>0</v>
      </c>
      <c r="AE88" s="171">
        <f>IF(AD88=1,SUM(AD$10:AD88),0)</f>
        <v>0</v>
      </c>
      <c r="AF88" s="82" t="str">
        <f t="shared" si="37"/>
        <v/>
      </c>
      <c r="AG88" s="171">
        <f t="shared" si="38"/>
        <v>0</v>
      </c>
    </row>
    <row r="89" spans="1:33" ht="12" customHeight="1" x14ac:dyDescent="0.25">
      <c r="A89" s="497"/>
      <c r="B89" s="15">
        <v>80</v>
      </c>
      <c r="C89" s="468">
        <f t="shared" si="43"/>
        <v>0</v>
      </c>
      <c r="D89" s="469"/>
      <c r="E89" s="470"/>
      <c r="F89" s="67">
        <f t="shared" si="44"/>
        <v>0</v>
      </c>
      <c r="G89" s="67">
        <f t="shared" si="45"/>
        <v>0</v>
      </c>
      <c r="H89" s="67">
        <f t="shared" si="46"/>
        <v>0</v>
      </c>
      <c r="I89" s="67">
        <f t="shared" si="47"/>
        <v>0</v>
      </c>
      <c r="J89" s="67">
        <f t="shared" si="48"/>
        <v>0</v>
      </c>
      <c r="K89" s="16">
        <f t="shared" si="49"/>
        <v>0</v>
      </c>
      <c r="L89" s="67">
        <f t="shared" si="50"/>
        <v>0</v>
      </c>
      <c r="M89" s="17">
        <f>IF(L89&gt;0,VLOOKUP(I89,Labour!$AR$1:$AT$15,3,FALSE),0)</f>
        <v>0</v>
      </c>
      <c r="N89" s="70">
        <f t="shared" si="51"/>
        <v>0</v>
      </c>
      <c r="R89" s="83">
        <f t="shared" si="39"/>
        <v>0</v>
      </c>
      <c r="S89" s="83">
        <f t="shared" si="39"/>
        <v>0</v>
      </c>
      <c r="T89" s="83">
        <f t="shared" si="39"/>
        <v>0</v>
      </c>
      <c r="U89" s="83">
        <f t="shared" si="39"/>
        <v>0</v>
      </c>
      <c r="V89" s="83">
        <f t="shared" si="40"/>
        <v>0</v>
      </c>
      <c r="W89" s="83">
        <f t="shared" si="40"/>
        <v>0</v>
      </c>
      <c r="X89" s="83">
        <f t="shared" si="41"/>
        <v>0</v>
      </c>
      <c r="Y89" s="83">
        <f t="shared" si="41"/>
        <v>0</v>
      </c>
      <c r="Z89" s="83">
        <f t="shared" si="41"/>
        <v>0</v>
      </c>
      <c r="AA89" s="171">
        <f t="shared" si="35"/>
        <v>0</v>
      </c>
      <c r="AB89" s="83">
        <f t="shared" si="42"/>
        <v>0</v>
      </c>
      <c r="AC89" s="83">
        <f t="shared" si="42"/>
        <v>0</v>
      </c>
      <c r="AD89" s="171">
        <f t="shared" si="36"/>
        <v>0</v>
      </c>
      <c r="AE89" s="171">
        <f>IF(AD89=1,SUM(AD$10:AD89),0)</f>
        <v>0</v>
      </c>
      <c r="AF89" s="82" t="str">
        <f t="shared" si="37"/>
        <v/>
      </c>
      <c r="AG89" s="171">
        <f t="shared" si="38"/>
        <v>0</v>
      </c>
    </row>
    <row r="90" spans="1:33" ht="12" customHeight="1" x14ac:dyDescent="0.25">
      <c r="A90" s="497"/>
      <c r="B90" s="15">
        <v>81</v>
      </c>
      <c r="C90" s="468">
        <f t="shared" si="43"/>
        <v>0</v>
      </c>
      <c r="D90" s="469"/>
      <c r="E90" s="470"/>
      <c r="F90" s="67">
        <f t="shared" si="44"/>
        <v>0</v>
      </c>
      <c r="G90" s="67">
        <f t="shared" si="45"/>
        <v>0</v>
      </c>
      <c r="H90" s="67">
        <f t="shared" si="46"/>
        <v>0</v>
      </c>
      <c r="I90" s="67">
        <f t="shared" si="47"/>
        <v>0</v>
      </c>
      <c r="J90" s="67">
        <f t="shared" si="48"/>
        <v>0</v>
      </c>
      <c r="K90" s="16">
        <f t="shared" si="49"/>
        <v>0</v>
      </c>
      <c r="L90" s="67">
        <f t="shared" si="50"/>
        <v>0</v>
      </c>
      <c r="M90" s="17">
        <f>IF(L90&gt;0,VLOOKUP(I90,Labour!$AR$1:$AT$15,3,FALSE),0)</f>
        <v>0</v>
      </c>
      <c r="N90" s="70">
        <f t="shared" si="51"/>
        <v>0</v>
      </c>
      <c r="R90" s="83">
        <f t="shared" si="39"/>
        <v>0</v>
      </c>
      <c r="S90" s="83">
        <f t="shared" si="39"/>
        <v>0</v>
      </c>
      <c r="T90" s="83">
        <f t="shared" si="39"/>
        <v>0</v>
      </c>
      <c r="U90" s="83">
        <f t="shared" si="39"/>
        <v>0</v>
      </c>
      <c r="V90" s="83">
        <f t="shared" si="40"/>
        <v>0</v>
      </c>
      <c r="W90" s="83">
        <f t="shared" si="40"/>
        <v>0</v>
      </c>
      <c r="X90" s="83">
        <f t="shared" si="41"/>
        <v>0</v>
      </c>
      <c r="Y90" s="83">
        <f t="shared" si="41"/>
        <v>0</v>
      </c>
      <c r="Z90" s="83">
        <f t="shared" si="41"/>
        <v>0</v>
      </c>
      <c r="AA90" s="171">
        <f t="shared" si="35"/>
        <v>0</v>
      </c>
      <c r="AB90" s="83">
        <f t="shared" si="42"/>
        <v>0</v>
      </c>
      <c r="AC90" s="83">
        <f t="shared" si="42"/>
        <v>0</v>
      </c>
      <c r="AD90" s="171">
        <f t="shared" si="36"/>
        <v>0</v>
      </c>
      <c r="AE90" s="171">
        <f>IF(AD90=1,SUM(AD$10:AD90),0)</f>
        <v>0</v>
      </c>
      <c r="AF90" s="82" t="str">
        <f t="shared" si="37"/>
        <v/>
      </c>
      <c r="AG90" s="171">
        <f t="shared" si="38"/>
        <v>0</v>
      </c>
    </row>
    <row r="91" spans="1:33" ht="12" customHeight="1" x14ac:dyDescent="0.25">
      <c r="A91" s="497"/>
      <c r="B91" s="15">
        <v>82</v>
      </c>
      <c r="C91" s="468">
        <f t="shared" si="43"/>
        <v>0</v>
      </c>
      <c r="D91" s="469"/>
      <c r="E91" s="470"/>
      <c r="F91" s="67">
        <f t="shared" si="44"/>
        <v>0</v>
      </c>
      <c r="G91" s="67">
        <f t="shared" si="45"/>
        <v>0</v>
      </c>
      <c r="H91" s="67">
        <f t="shared" si="46"/>
        <v>0</v>
      </c>
      <c r="I91" s="67">
        <f t="shared" si="47"/>
        <v>0</v>
      </c>
      <c r="J91" s="67">
        <f t="shared" si="48"/>
        <v>0</v>
      </c>
      <c r="K91" s="16">
        <f t="shared" si="49"/>
        <v>0</v>
      </c>
      <c r="L91" s="67">
        <f t="shared" si="50"/>
        <v>0</v>
      </c>
      <c r="M91" s="17">
        <f>IF(L91&gt;0,VLOOKUP(I91,Labour!$AR$1:$AT$15,3,FALSE),0)</f>
        <v>0</v>
      </c>
      <c r="N91" s="70">
        <f t="shared" si="51"/>
        <v>0</v>
      </c>
      <c r="R91" s="83">
        <f t="shared" si="39"/>
        <v>0</v>
      </c>
      <c r="S91" s="83">
        <f t="shared" si="39"/>
        <v>0</v>
      </c>
      <c r="T91" s="83">
        <f t="shared" si="39"/>
        <v>0</v>
      </c>
      <c r="U91" s="83">
        <f t="shared" si="39"/>
        <v>0</v>
      </c>
      <c r="V91" s="83">
        <f t="shared" si="40"/>
        <v>0</v>
      </c>
      <c r="W91" s="83">
        <f t="shared" si="40"/>
        <v>0</v>
      </c>
      <c r="X91" s="83">
        <f t="shared" si="41"/>
        <v>0</v>
      </c>
      <c r="Y91" s="83">
        <f t="shared" si="41"/>
        <v>0</v>
      </c>
      <c r="Z91" s="83">
        <f t="shared" si="41"/>
        <v>0</v>
      </c>
      <c r="AA91" s="171">
        <f t="shared" si="35"/>
        <v>0</v>
      </c>
      <c r="AB91" s="83">
        <f t="shared" si="42"/>
        <v>0</v>
      </c>
      <c r="AC91" s="83">
        <f t="shared" si="42"/>
        <v>0</v>
      </c>
      <c r="AD91" s="171">
        <f t="shared" si="36"/>
        <v>0</v>
      </c>
      <c r="AE91" s="171">
        <f>IF(AD91=1,SUM(AD$10:AD91),0)</f>
        <v>0</v>
      </c>
      <c r="AF91" s="82" t="str">
        <f t="shared" si="37"/>
        <v/>
      </c>
      <c r="AG91" s="171">
        <f t="shared" si="38"/>
        <v>0</v>
      </c>
    </row>
    <row r="92" spans="1:33" ht="12" customHeight="1" x14ac:dyDescent="0.25">
      <c r="A92" s="497"/>
      <c r="B92" s="15">
        <v>83</v>
      </c>
      <c r="C92" s="468">
        <f t="shared" si="43"/>
        <v>0</v>
      </c>
      <c r="D92" s="469"/>
      <c r="E92" s="470"/>
      <c r="F92" s="67">
        <f t="shared" si="44"/>
        <v>0</v>
      </c>
      <c r="G92" s="67">
        <f t="shared" si="45"/>
        <v>0</v>
      </c>
      <c r="H92" s="67">
        <f t="shared" si="46"/>
        <v>0</v>
      </c>
      <c r="I92" s="67">
        <f t="shared" si="47"/>
        <v>0</v>
      </c>
      <c r="J92" s="67">
        <f t="shared" si="48"/>
        <v>0</v>
      </c>
      <c r="K92" s="16">
        <f t="shared" si="49"/>
        <v>0</v>
      </c>
      <c r="L92" s="67">
        <f t="shared" si="50"/>
        <v>0</v>
      </c>
      <c r="M92" s="17">
        <f>IF(L92&gt;0,VLOOKUP(I92,Labour!$AR$1:$AT$15,3,FALSE),0)</f>
        <v>0</v>
      </c>
      <c r="N92" s="70">
        <f t="shared" si="51"/>
        <v>0</v>
      </c>
      <c r="R92" s="83">
        <f t="shared" si="39"/>
        <v>0</v>
      </c>
      <c r="S92" s="83">
        <f t="shared" si="39"/>
        <v>0</v>
      </c>
      <c r="T92" s="83">
        <f t="shared" si="39"/>
        <v>0</v>
      </c>
      <c r="U92" s="83">
        <f t="shared" si="39"/>
        <v>0</v>
      </c>
      <c r="V92" s="83">
        <f t="shared" si="40"/>
        <v>0</v>
      </c>
      <c r="W92" s="83">
        <f t="shared" si="40"/>
        <v>0</v>
      </c>
      <c r="X92" s="83">
        <f t="shared" si="41"/>
        <v>0</v>
      </c>
      <c r="Y92" s="83">
        <f t="shared" si="41"/>
        <v>0</v>
      </c>
      <c r="Z92" s="83">
        <f t="shared" si="41"/>
        <v>0</v>
      </c>
      <c r="AA92" s="171">
        <f t="shared" si="35"/>
        <v>0</v>
      </c>
      <c r="AB92" s="83">
        <f t="shared" si="42"/>
        <v>0</v>
      </c>
      <c r="AC92" s="83">
        <f t="shared" si="42"/>
        <v>0</v>
      </c>
      <c r="AD92" s="171">
        <f t="shared" si="36"/>
        <v>0</v>
      </c>
      <c r="AE92" s="171">
        <f>IF(AD92=1,SUM(AD$10:AD92),0)</f>
        <v>0</v>
      </c>
      <c r="AF92" s="82" t="str">
        <f t="shared" si="37"/>
        <v/>
      </c>
      <c r="AG92" s="171">
        <f t="shared" si="38"/>
        <v>0</v>
      </c>
    </row>
    <row r="93" spans="1:33" ht="12" customHeight="1" x14ac:dyDescent="0.25">
      <c r="A93" s="497"/>
      <c r="B93" s="15">
        <v>84</v>
      </c>
      <c r="C93" s="468">
        <f t="shared" ref="C93:C107" si="52">R93</f>
        <v>0</v>
      </c>
      <c r="D93" s="469"/>
      <c r="E93" s="470"/>
      <c r="F93" s="67">
        <f t="shared" ref="F93:F107" si="53">S93</f>
        <v>0</v>
      </c>
      <c r="G93" s="67">
        <f t="shared" ref="G93:G107" si="54">T93</f>
        <v>0</v>
      </c>
      <c r="H93" s="67">
        <f t="shared" ref="H93:H107" si="55">U93</f>
        <v>0</v>
      </c>
      <c r="I93" s="67">
        <f t="shared" ref="I93:I107" si="56">X93</f>
        <v>0</v>
      </c>
      <c r="J93" s="67">
        <f t="shared" ref="J93:J107" si="57">AA93</f>
        <v>0</v>
      </c>
      <c r="K93" s="16">
        <f t="shared" ref="K93:K107" si="58">AB93</f>
        <v>0</v>
      </c>
      <c r="L93" s="67">
        <f t="shared" ref="L93:L107" si="59">AC93</f>
        <v>0</v>
      </c>
      <c r="M93" s="17">
        <f>IF(L93&gt;0,VLOOKUP(I93,Labour!$AR$1:$AT$15,3,FALSE),0)</f>
        <v>0</v>
      </c>
      <c r="N93" s="70">
        <f t="shared" ref="N93:N107" si="60">J93*K93+L93*M93</f>
        <v>0</v>
      </c>
      <c r="R93" s="83">
        <f t="shared" si="39"/>
        <v>0</v>
      </c>
      <c r="S93" s="83">
        <f t="shared" si="39"/>
        <v>0</v>
      </c>
      <c r="T93" s="83">
        <f t="shared" si="39"/>
        <v>0</v>
      </c>
      <c r="U93" s="83">
        <f t="shared" si="39"/>
        <v>0</v>
      </c>
      <c r="V93" s="83">
        <f t="shared" si="40"/>
        <v>0</v>
      </c>
      <c r="W93" s="83">
        <f t="shared" si="40"/>
        <v>0</v>
      </c>
      <c r="X93" s="83">
        <f t="shared" si="41"/>
        <v>0</v>
      </c>
      <c r="Y93" s="83">
        <f t="shared" si="41"/>
        <v>0</v>
      </c>
      <c r="Z93" s="83">
        <f t="shared" si="41"/>
        <v>0</v>
      </c>
      <c r="AA93" s="171">
        <f t="shared" si="35"/>
        <v>0</v>
      </c>
      <c r="AB93" s="83">
        <f t="shared" si="42"/>
        <v>0</v>
      </c>
      <c r="AC93" s="83">
        <f t="shared" si="42"/>
        <v>0</v>
      </c>
      <c r="AD93" s="171">
        <f t="shared" si="36"/>
        <v>0</v>
      </c>
      <c r="AE93" s="171">
        <f>IF(AD93=1,SUM(AD$10:AD93),0)</f>
        <v>0</v>
      </c>
      <c r="AF93" s="82" t="str">
        <f t="shared" si="37"/>
        <v/>
      </c>
      <c r="AG93" s="171">
        <f t="shared" si="38"/>
        <v>0</v>
      </c>
    </row>
    <row r="94" spans="1:33" ht="12" customHeight="1" x14ac:dyDescent="0.25">
      <c r="A94" s="497"/>
      <c r="B94" s="15">
        <v>85</v>
      </c>
      <c r="C94" s="468">
        <f t="shared" si="52"/>
        <v>0</v>
      </c>
      <c r="D94" s="469"/>
      <c r="E94" s="470"/>
      <c r="F94" s="67">
        <f t="shared" si="53"/>
        <v>0</v>
      </c>
      <c r="G94" s="67">
        <f t="shared" si="54"/>
        <v>0</v>
      </c>
      <c r="H94" s="67">
        <f t="shared" si="55"/>
        <v>0</v>
      </c>
      <c r="I94" s="67">
        <f t="shared" si="56"/>
        <v>0</v>
      </c>
      <c r="J94" s="67">
        <f t="shared" si="57"/>
        <v>0</v>
      </c>
      <c r="K94" s="16">
        <f t="shared" si="58"/>
        <v>0</v>
      </c>
      <c r="L94" s="67">
        <f t="shared" si="59"/>
        <v>0</v>
      </c>
      <c r="M94" s="17">
        <f>IF(L94&gt;0,VLOOKUP(I94,Labour!$AR$1:$AT$15,3,FALSE),0)</f>
        <v>0</v>
      </c>
      <c r="N94" s="70">
        <f t="shared" si="60"/>
        <v>0</v>
      </c>
      <c r="R94" s="83">
        <f t="shared" si="39"/>
        <v>0</v>
      </c>
      <c r="S94" s="83">
        <f t="shared" si="39"/>
        <v>0</v>
      </c>
      <c r="T94" s="83">
        <f t="shared" si="39"/>
        <v>0</v>
      </c>
      <c r="U94" s="83">
        <f t="shared" si="39"/>
        <v>0</v>
      </c>
      <c r="V94" s="83">
        <f t="shared" si="40"/>
        <v>0</v>
      </c>
      <c r="W94" s="83">
        <f t="shared" si="40"/>
        <v>0</v>
      </c>
      <c r="X94" s="83">
        <f t="shared" si="41"/>
        <v>0</v>
      </c>
      <c r="Y94" s="83">
        <f t="shared" si="41"/>
        <v>0</v>
      </c>
      <c r="Z94" s="83">
        <f t="shared" si="41"/>
        <v>0</v>
      </c>
      <c r="AA94" s="171">
        <f t="shared" si="35"/>
        <v>0</v>
      </c>
      <c r="AB94" s="83">
        <f t="shared" si="42"/>
        <v>0</v>
      </c>
      <c r="AC94" s="83">
        <f t="shared" si="42"/>
        <v>0</v>
      </c>
      <c r="AD94" s="171">
        <f t="shared" si="36"/>
        <v>0</v>
      </c>
      <c r="AE94" s="171">
        <f>IF(AD94=1,SUM(AD$10:AD94),0)</f>
        <v>0</v>
      </c>
      <c r="AF94" s="82" t="str">
        <f t="shared" si="37"/>
        <v/>
      </c>
      <c r="AG94" s="171">
        <f t="shared" si="38"/>
        <v>0</v>
      </c>
    </row>
    <row r="95" spans="1:33" ht="12" customHeight="1" x14ac:dyDescent="0.25">
      <c r="A95" s="497"/>
      <c r="B95" s="15">
        <v>86</v>
      </c>
      <c r="C95" s="468">
        <f t="shared" si="52"/>
        <v>0</v>
      </c>
      <c r="D95" s="469"/>
      <c r="E95" s="470"/>
      <c r="F95" s="67">
        <f t="shared" si="53"/>
        <v>0</v>
      </c>
      <c r="G95" s="67">
        <f t="shared" si="54"/>
        <v>0</v>
      </c>
      <c r="H95" s="67">
        <f t="shared" si="55"/>
        <v>0</v>
      </c>
      <c r="I95" s="67">
        <f t="shared" si="56"/>
        <v>0</v>
      </c>
      <c r="J95" s="67">
        <f t="shared" si="57"/>
        <v>0</v>
      </c>
      <c r="K95" s="16">
        <f t="shared" si="58"/>
        <v>0</v>
      </c>
      <c r="L95" s="67">
        <f t="shared" si="59"/>
        <v>0</v>
      </c>
      <c r="M95" s="17">
        <f>IF(L95&gt;0,VLOOKUP(I95,Labour!$AR$1:$AT$15,3,FALSE),0)</f>
        <v>0</v>
      </c>
      <c r="N95" s="70">
        <f t="shared" si="60"/>
        <v>0</v>
      </c>
      <c r="R95" s="83">
        <f t="shared" si="39"/>
        <v>0</v>
      </c>
      <c r="S95" s="83">
        <f t="shared" si="39"/>
        <v>0</v>
      </c>
      <c r="T95" s="83">
        <f t="shared" si="39"/>
        <v>0</v>
      </c>
      <c r="U95" s="83">
        <f t="shared" si="39"/>
        <v>0</v>
      </c>
      <c r="V95" s="83">
        <f t="shared" si="40"/>
        <v>0</v>
      </c>
      <c r="W95" s="83">
        <f t="shared" si="40"/>
        <v>0</v>
      </c>
      <c r="X95" s="83">
        <f t="shared" si="41"/>
        <v>0</v>
      </c>
      <c r="Y95" s="83">
        <f t="shared" si="41"/>
        <v>0</v>
      </c>
      <c r="Z95" s="83">
        <f t="shared" si="41"/>
        <v>0</v>
      </c>
      <c r="AA95" s="171">
        <f t="shared" si="35"/>
        <v>0</v>
      </c>
      <c r="AB95" s="83">
        <f t="shared" si="42"/>
        <v>0</v>
      </c>
      <c r="AC95" s="83">
        <f t="shared" si="42"/>
        <v>0</v>
      </c>
      <c r="AD95" s="171">
        <f t="shared" si="36"/>
        <v>0</v>
      </c>
      <c r="AE95" s="171">
        <f>IF(AD95=1,SUM(AD$10:AD95),0)</f>
        <v>0</v>
      </c>
      <c r="AF95" s="82" t="str">
        <f t="shared" si="37"/>
        <v/>
      </c>
      <c r="AG95" s="171">
        <f t="shared" si="38"/>
        <v>0</v>
      </c>
    </row>
    <row r="96" spans="1:33" ht="12" customHeight="1" x14ac:dyDescent="0.25">
      <c r="A96" s="497"/>
      <c r="B96" s="15">
        <v>87</v>
      </c>
      <c r="C96" s="468">
        <f t="shared" si="52"/>
        <v>0</v>
      </c>
      <c r="D96" s="469"/>
      <c r="E96" s="470"/>
      <c r="F96" s="67">
        <f t="shared" si="53"/>
        <v>0</v>
      </c>
      <c r="G96" s="67">
        <f t="shared" si="54"/>
        <v>0</v>
      </c>
      <c r="H96" s="67">
        <f t="shared" si="55"/>
        <v>0</v>
      </c>
      <c r="I96" s="67">
        <f t="shared" si="56"/>
        <v>0</v>
      </c>
      <c r="J96" s="67">
        <f t="shared" si="57"/>
        <v>0</v>
      </c>
      <c r="K96" s="16">
        <f t="shared" si="58"/>
        <v>0</v>
      </c>
      <c r="L96" s="67">
        <f t="shared" si="59"/>
        <v>0</v>
      </c>
      <c r="M96" s="17">
        <f>IF(L96&gt;0,VLOOKUP(I96,Labour!$AR$1:$AT$15,3,FALSE),0)</f>
        <v>0</v>
      </c>
      <c r="N96" s="70">
        <f t="shared" si="60"/>
        <v>0</v>
      </c>
      <c r="R96" s="83">
        <f t="shared" si="39"/>
        <v>0</v>
      </c>
      <c r="S96" s="83">
        <f t="shared" si="39"/>
        <v>0</v>
      </c>
      <c r="T96" s="83">
        <f t="shared" si="39"/>
        <v>0</v>
      </c>
      <c r="U96" s="83">
        <f t="shared" si="39"/>
        <v>0</v>
      </c>
      <c r="V96" s="83">
        <f t="shared" si="40"/>
        <v>0</v>
      </c>
      <c r="W96" s="83">
        <f t="shared" si="40"/>
        <v>0</v>
      </c>
      <c r="X96" s="83">
        <f t="shared" si="41"/>
        <v>0</v>
      </c>
      <c r="Y96" s="83">
        <f t="shared" si="41"/>
        <v>0</v>
      </c>
      <c r="Z96" s="83">
        <f t="shared" si="41"/>
        <v>0</v>
      </c>
      <c r="AA96" s="171">
        <f t="shared" si="35"/>
        <v>0</v>
      </c>
      <c r="AB96" s="83">
        <f t="shared" si="42"/>
        <v>0</v>
      </c>
      <c r="AC96" s="83">
        <f t="shared" si="42"/>
        <v>0</v>
      </c>
      <c r="AD96" s="171">
        <f t="shared" si="36"/>
        <v>0</v>
      </c>
      <c r="AE96" s="171">
        <f>IF(AD96=1,SUM(AD$10:AD96),0)</f>
        <v>0</v>
      </c>
      <c r="AF96" s="82" t="str">
        <f t="shared" si="37"/>
        <v/>
      </c>
      <c r="AG96" s="171">
        <f t="shared" si="38"/>
        <v>0</v>
      </c>
    </row>
    <row r="97" spans="1:33" ht="12" customHeight="1" x14ac:dyDescent="0.25">
      <c r="A97" s="497"/>
      <c r="B97" s="15">
        <v>88</v>
      </c>
      <c r="C97" s="468">
        <f t="shared" si="52"/>
        <v>0</v>
      </c>
      <c r="D97" s="469"/>
      <c r="E97" s="470"/>
      <c r="F97" s="67">
        <f t="shared" si="53"/>
        <v>0</v>
      </c>
      <c r="G97" s="67">
        <f t="shared" si="54"/>
        <v>0</v>
      </c>
      <c r="H97" s="67">
        <f t="shared" si="55"/>
        <v>0</v>
      </c>
      <c r="I97" s="67">
        <f t="shared" si="56"/>
        <v>0</v>
      </c>
      <c r="J97" s="67">
        <f t="shared" si="57"/>
        <v>0</v>
      </c>
      <c r="K97" s="16">
        <f t="shared" si="58"/>
        <v>0</v>
      </c>
      <c r="L97" s="67">
        <f t="shared" si="59"/>
        <v>0</v>
      </c>
      <c r="M97" s="17">
        <f>IF(L97&gt;0,VLOOKUP(I97,Labour!$AR$1:$AT$15,3,FALSE),0)</f>
        <v>0</v>
      </c>
      <c r="N97" s="70">
        <f t="shared" si="60"/>
        <v>0</v>
      </c>
      <c r="R97" s="83">
        <f t="shared" si="39"/>
        <v>0</v>
      </c>
      <c r="S97" s="83">
        <f t="shared" si="39"/>
        <v>0</v>
      </c>
      <c r="T97" s="83">
        <f t="shared" si="39"/>
        <v>0</v>
      </c>
      <c r="U97" s="83">
        <f t="shared" si="39"/>
        <v>0</v>
      </c>
      <c r="V97" s="83">
        <f t="shared" si="40"/>
        <v>0</v>
      </c>
      <c r="W97" s="83">
        <f t="shared" si="40"/>
        <v>0</v>
      </c>
      <c r="X97" s="83">
        <f t="shared" si="41"/>
        <v>0</v>
      </c>
      <c r="Y97" s="83">
        <f t="shared" si="41"/>
        <v>0</v>
      </c>
      <c r="Z97" s="83">
        <f t="shared" si="41"/>
        <v>0</v>
      </c>
      <c r="AA97" s="171">
        <f t="shared" si="35"/>
        <v>0</v>
      </c>
      <c r="AB97" s="83">
        <f t="shared" si="42"/>
        <v>0</v>
      </c>
      <c r="AC97" s="83">
        <f t="shared" si="42"/>
        <v>0</v>
      </c>
      <c r="AD97" s="171">
        <f t="shared" si="36"/>
        <v>0</v>
      </c>
      <c r="AE97" s="171">
        <f>IF(AD97=1,SUM(AD$10:AD97),0)</f>
        <v>0</v>
      </c>
      <c r="AF97" s="82" t="str">
        <f t="shared" si="37"/>
        <v/>
      </c>
      <c r="AG97" s="171">
        <f t="shared" si="38"/>
        <v>0</v>
      </c>
    </row>
    <row r="98" spans="1:33" ht="12" customHeight="1" x14ac:dyDescent="0.25">
      <c r="A98" s="497"/>
      <c r="B98" s="15">
        <v>89</v>
      </c>
      <c r="C98" s="468">
        <f t="shared" si="52"/>
        <v>0</v>
      </c>
      <c r="D98" s="469"/>
      <c r="E98" s="470"/>
      <c r="F98" s="67">
        <f t="shared" si="53"/>
        <v>0</v>
      </c>
      <c r="G98" s="67">
        <f t="shared" si="54"/>
        <v>0</v>
      </c>
      <c r="H98" s="67">
        <f t="shared" si="55"/>
        <v>0</v>
      </c>
      <c r="I98" s="67">
        <f t="shared" si="56"/>
        <v>0</v>
      </c>
      <c r="J98" s="67">
        <f t="shared" si="57"/>
        <v>0</v>
      </c>
      <c r="K98" s="16">
        <f t="shared" si="58"/>
        <v>0</v>
      </c>
      <c r="L98" s="67">
        <f t="shared" si="59"/>
        <v>0</v>
      </c>
      <c r="M98" s="17">
        <f>IF(L98&gt;0,VLOOKUP(I98,Labour!$AR$1:$AT$15,3,FALSE),0)</f>
        <v>0</v>
      </c>
      <c r="N98" s="70">
        <f t="shared" si="60"/>
        <v>0</v>
      </c>
      <c r="R98" s="83">
        <f t="shared" si="39"/>
        <v>0</v>
      </c>
      <c r="S98" s="83">
        <f t="shared" si="39"/>
        <v>0</v>
      </c>
      <c r="T98" s="83">
        <f t="shared" si="39"/>
        <v>0</v>
      </c>
      <c r="U98" s="83">
        <f t="shared" si="39"/>
        <v>0</v>
      </c>
      <c r="V98" s="83">
        <f t="shared" si="40"/>
        <v>0</v>
      </c>
      <c r="W98" s="83">
        <f t="shared" si="40"/>
        <v>0</v>
      </c>
      <c r="X98" s="83">
        <f t="shared" si="41"/>
        <v>0</v>
      </c>
      <c r="Y98" s="83">
        <f t="shared" si="41"/>
        <v>0</v>
      </c>
      <c r="Z98" s="83">
        <f t="shared" si="41"/>
        <v>0</v>
      </c>
      <c r="AA98" s="171">
        <f t="shared" si="35"/>
        <v>0</v>
      </c>
      <c r="AB98" s="83">
        <f t="shared" si="42"/>
        <v>0</v>
      </c>
      <c r="AC98" s="83">
        <f t="shared" si="42"/>
        <v>0</v>
      </c>
      <c r="AD98" s="171">
        <f t="shared" si="36"/>
        <v>0</v>
      </c>
      <c r="AE98" s="171">
        <f>IF(AD98=1,SUM(AD$10:AD98),0)</f>
        <v>0</v>
      </c>
      <c r="AF98" s="82" t="str">
        <f t="shared" si="37"/>
        <v/>
      </c>
      <c r="AG98" s="171">
        <f t="shared" si="38"/>
        <v>0</v>
      </c>
    </row>
    <row r="99" spans="1:33" ht="12" customHeight="1" x14ac:dyDescent="0.25">
      <c r="A99" s="497"/>
      <c r="B99" s="15">
        <v>90</v>
      </c>
      <c r="C99" s="468">
        <f t="shared" si="52"/>
        <v>0</v>
      </c>
      <c r="D99" s="469"/>
      <c r="E99" s="470"/>
      <c r="F99" s="67">
        <f t="shared" si="53"/>
        <v>0</v>
      </c>
      <c r="G99" s="67">
        <f t="shared" si="54"/>
        <v>0</v>
      </c>
      <c r="H99" s="67">
        <f t="shared" si="55"/>
        <v>0</v>
      </c>
      <c r="I99" s="67">
        <f t="shared" si="56"/>
        <v>0</v>
      </c>
      <c r="J99" s="67">
        <f t="shared" si="57"/>
        <v>0</v>
      </c>
      <c r="K99" s="16">
        <f t="shared" si="58"/>
        <v>0</v>
      </c>
      <c r="L99" s="67">
        <f t="shared" si="59"/>
        <v>0</v>
      </c>
      <c r="M99" s="17">
        <f>IF(L99&gt;0,VLOOKUP(I99,Labour!$AR$1:$AT$15,3,FALSE),0)</f>
        <v>0</v>
      </c>
      <c r="N99" s="70">
        <f t="shared" si="60"/>
        <v>0</v>
      </c>
      <c r="R99" s="83">
        <f t="shared" si="39"/>
        <v>0</v>
      </c>
      <c r="S99" s="83">
        <f t="shared" si="39"/>
        <v>0</v>
      </c>
      <c r="T99" s="83">
        <f t="shared" si="39"/>
        <v>0</v>
      </c>
      <c r="U99" s="83">
        <f t="shared" si="39"/>
        <v>0</v>
      </c>
      <c r="V99" s="83">
        <f t="shared" si="40"/>
        <v>0</v>
      </c>
      <c r="W99" s="83">
        <f t="shared" si="40"/>
        <v>0</v>
      </c>
      <c r="X99" s="83">
        <f t="shared" si="41"/>
        <v>0</v>
      </c>
      <c r="Y99" s="83">
        <f t="shared" si="41"/>
        <v>0</v>
      </c>
      <c r="Z99" s="83">
        <f t="shared" si="41"/>
        <v>0</v>
      </c>
      <c r="AA99" s="171">
        <f t="shared" si="35"/>
        <v>0</v>
      </c>
      <c r="AB99" s="83">
        <f t="shared" si="42"/>
        <v>0</v>
      </c>
      <c r="AC99" s="83">
        <f t="shared" si="42"/>
        <v>0</v>
      </c>
      <c r="AD99" s="171">
        <f t="shared" si="36"/>
        <v>0</v>
      </c>
      <c r="AE99" s="171">
        <f>IF(AD99=1,SUM(AD$10:AD99),0)</f>
        <v>0</v>
      </c>
      <c r="AF99" s="82" t="str">
        <f t="shared" si="37"/>
        <v/>
      </c>
      <c r="AG99" s="171">
        <f t="shared" si="38"/>
        <v>0</v>
      </c>
    </row>
    <row r="100" spans="1:33" ht="12" customHeight="1" x14ac:dyDescent="0.25">
      <c r="A100" s="497"/>
      <c r="B100" s="15">
        <v>91</v>
      </c>
      <c r="C100" s="468">
        <f t="shared" si="52"/>
        <v>0</v>
      </c>
      <c r="D100" s="469"/>
      <c r="E100" s="470"/>
      <c r="F100" s="67">
        <f t="shared" si="53"/>
        <v>0</v>
      </c>
      <c r="G100" s="67">
        <f t="shared" si="54"/>
        <v>0</v>
      </c>
      <c r="H100" s="67">
        <f t="shared" si="55"/>
        <v>0</v>
      </c>
      <c r="I100" s="67">
        <f t="shared" si="56"/>
        <v>0</v>
      </c>
      <c r="J100" s="67">
        <f t="shared" si="57"/>
        <v>0</v>
      </c>
      <c r="K100" s="16">
        <f t="shared" si="58"/>
        <v>0</v>
      </c>
      <c r="L100" s="67">
        <f t="shared" si="59"/>
        <v>0</v>
      </c>
      <c r="M100" s="17">
        <f>IF(L100&gt;0,VLOOKUP(I100,Labour!$AR$1:$AT$15,3,FALSE),0)</f>
        <v>0</v>
      </c>
      <c r="N100" s="70">
        <f t="shared" si="60"/>
        <v>0</v>
      </c>
      <c r="R100" s="83">
        <f t="shared" si="39"/>
        <v>0</v>
      </c>
      <c r="S100" s="83">
        <f t="shared" si="39"/>
        <v>0</v>
      </c>
      <c r="T100" s="83">
        <f t="shared" si="39"/>
        <v>0</v>
      </c>
      <c r="U100" s="83">
        <f t="shared" si="39"/>
        <v>0</v>
      </c>
      <c r="V100" s="83">
        <f t="shared" si="40"/>
        <v>0</v>
      </c>
      <c r="W100" s="83">
        <f t="shared" si="40"/>
        <v>0</v>
      </c>
      <c r="X100" s="83">
        <f t="shared" si="41"/>
        <v>0</v>
      </c>
      <c r="Y100" s="83">
        <f t="shared" si="41"/>
        <v>0</v>
      </c>
      <c r="Z100" s="83">
        <f t="shared" si="41"/>
        <v>0</v>
      </c>
      <c r="AA100" s="171">
        <f t="shared" si="35"/>
        <v>0</v>
      </c>
      <c r="AB100" s="83">
        <f t="shared" si="42"/>
        <v>0</v>
      </c>
      <c r="AC100" s="83">
        <f t="shared" si="42"/>
        <v>0</v>
      </c>
      <c r="AD100" s="171">
        <f t="shared" si="36"/>
        <v>0</v>
      </c>
      <c r="AE100" s="171">
        <f>IF(AD100=1,SUM(AD$10:AD100),0)</f>
        <v>0</v>
      </c>
      <c r="AF100" s="82" t="str">
        <f t="shared" si="37"/>
        <v/>
      </c>
      <c r="AG100" s="171">
        <f t="shared" si="38"/>
        <v>0</v>
      </c>
    </row>
    <row r="101" spans="1:33" ht="12" customHeight="1" x14ac:dyDescent="0.25">
      <c r="A101" s="497"/>
      <c r="B101" s="15">
        <v>92</v>
      </c>
      <c r="C101" s="468">
        <f t="shared" si="52"/>
        <v>0</v>
      </c>
      <c r="D101" s="469"/>
      <c r="E101" s="470"/>
      <c r="F101" s="67">
        <f t="shared" si="53"/>
        <v>0</v>
      </c>
      <c r="G101" s="67">
        <f t="shared" si="54"/>
        <v>0</v>
      </c>
      <c r="H101" s="67">
        <f t="shared" si="55"/>
        <v>0</v>
      </c>
      <c r="I101" s="67">
        <f t="shared" si="56"/>
        <v>0</v>
      </c>
      <c r="J101" s="67">
        <f t="shared" si="57"/>
        <v>0</v>
      </c>
      <c r="K101" s="16">
        <f t="shared" si="58"/>
        <v>0</v>
      </c>
      <c r="L101" s="67">
        <f t="shared" si="59"/>
        <v>0</v>
      </c>
      <c r="M101" s="17">
        <f>IF(L101&gt;0,VLOOKUP(I101,Labour!$AR$1:$AT$15,3,FALSE),0)</f>
        <v>0</v>
      </c>
      <c r="N101" s="70">
        <f t="shared" si="60"/>
        <v>0</v>
      </c>
      <c r="R101" s="83">
        <f t="shared" si="39"/>
        <v>0</v>
      </c>
      <c r="S101" s="83">
        <f t="shared" si="39"/>
        <v>0</v>
      </c>
      <c r="T101" s="83">
        <f t="shared" si="39"/>
        <v>0</v>
      </c>
      <c r="U101" s="83">
        <f t="shared" si="39"/>
        <v>0</v>
      </c>
      <c r="V101" s="83">
        <f t="shared" si="40"/>
        <v>0</v>
      </c>
      <c r="W101" s="83">
        <f t="shared" si="40"/>
        <v>0</v>
      </c>
      <c r="X101" s="83">
        <f t="shared" si="41"/>
        <v>0</v>
      </c>
      <c r="Y101" s="83">
        <f t="shared" si="41"/>
        <v>0</v>
      </c>
      <c r="Z101" s="83">
        <f t="shared" si="41"/>
        <v>0</v>
      </c>
      <c r="AA101" s="171">
        <f t="shared" si="35"/>
        <v>0</v>
      </c>
      <c r="AB101" s="83">
        <f t="shared" si="42"/>
        <v>0</v>
      </c>
      <c r="AC101" s="83">
        <f t="shared" si="42"/>
        <v>0</v>
      </c>
      <c r="AD101" s="171">
        <f t="shared" si="36"/>
        <v>0</v>
      </c>
      <c r="AE101" s="171">
        <f>IF(AD101=1,SUM(AD$10:AD101),0)</f>
        <v>0</v>
      </c>
      <c r="AF101" s="82" t="str">
        <f t="shared" si="37"/>
        <v/>
      </c>
      <c r="AG101" s="171">
        <f t="shared" si="38"/>
        <v>0</v>
      </c>
    </row>
    <row r="102" spans="1:33" ht="12" customHeight="1" x14ac:dyDescent="0.25">
      <c r="A102" s="497"/>
      <c r="B102" s="15">
        <v>93</v>
      </c>
      <c r="C102" s="468">
        <f t="shared" si="52"/>
        <v>0</v>
      </c>
      <c r="D102" s="469"/>
      <c r="E102" s="470"/>
      <c r="F102" s="67">
        <f t="shared" si="53"/>
        <v>0</v>
      </c>
      <c r="G102" s="67">
        <f t="shared" si="54"/>
        <v>0</v>
      </c>
      <c r="H102" s="67">
        <f t="shared" si="55"/>
        <v>0</v>
      </c>
      <c r="I102" s="67">
        <f t="shared" si="56"/>
        <v>0</v>
      </c>
      <c r="J102" s="67">
        <f t="shared" si="57"/>
        <v>0</v>
      </c>
      <c r="K102" s="16">
        <f t="shared" si="58"/>
        <v>0</v>
      </c>
      <c r="L102" s="67">
        <f t="shared" si="59"/>
        <v>0</v>
      </c>
      <c r="M102" s="17">
        <f>IF(L102&gt;0,VLOOKUP(I102,Labour!$AR$1:$AT$15,3,FALSE),0)</f>
        <v>0</v>
      </c>
      <c r="N102" s="70">
        <f t="shared" si="60"/>
        <v>0</v>
      </c>
      <c r="R102" s="83">
        <f t="shared" si="39"/>
        <v>0</v>
      </c>
      <c r="S102" s="83">
        <f t="shared" si="39"/>
        <v>0</v>
      </c>
      <c r="T102" s="83">
        <f t="shared" si="39"/>
        <v>0</v>
      </c>
      <c r="U102" s="83">
        <f t="shared" si="39"/>
        <v>0</v>
      </c>
      <c r="V102" s="83">
        <f t="shared" si="40"/>
        <v>0</v>
      </c>
      <c r="W102" s="83">
        <f t="shared" si="40"/>
        <v>0</v>
      </c>
      <c r="X102" s="83">
        <f t="shared" si="41"/>
        <v>0</v>
      </c>
      <c r="Y102" s="83">
        <f t="shared" si="41"/>
        <v>0</v>
      </c>
      <c r="Z102" s="83">
        <f t="shared" si="41"/>
        <v>0</v>
      </c>
      <c r="AA102" s="171">
        <f t="shared" si="35"/>
        <v>0</v>
      </c>
      <c r="AB102" s="83">
        <f t="shared" si="42"/>
        <v>0</v>
      </c>
      <c r="AC102" s="83">
        <f t="shared" si="42"/>
        <v>0</v>
      </c>
      <c r="AD102" s="171">
        <f t="shared" si="36"/>
        <v>0</v>
      </c>
      <c r="AE102" s="171">
        <f>IF(AD102=1,SUM(AD$10:AD102),0)</f>
        <v>0</v>
      </c>
      <c r="AF102" s="82" t="str">
        <f t="shared" si="37"/>
        <v/>
      </c>
      <c r="AG102" s="171">
        <f t="shared" si="38"/>
        <v>0</v>
      </c>
    </row>
    <row r="103" spans="1:33" ht="12" customHeight="1" x14ac:dyDescent="0.25">
      <c r="A103" s="497"/>
      <c r="B103" s="15">
        <v>94</v>
      </c>
      <c r="C103" s="468">
        <f t="shared" si="52"/>
        <v>0</v>
      </c>
      <c r="D103" s="469"/>
      <c r="E103" s="470"/>
      <c r="F103" s="67">
        <f t="shared" si="53"/>
        <v>0</v>
      </c>
      <c r="G103" s="67">
        <f t="shared" si="54"/>
        <v>0</v>
      </c>
      <c r="H103" s="67">
        <f t="shared" si="55"/>
        <v>0</v>
      </c>
      <c r="I103" s="67">
        <f t="shared" si="56"/>
        <v>0</v>
      </c>
      <c r="J103" s="67">
        <f t="shared" si="57"/>
        <v>0</v>
      </c>
      <c r="K103" s="16">
        <f t="shared" si="58"/>
        <v>0</v>
      </c>
      <c r="L103" s="67">
        <f t="shared" si="59"/>
        <v>0</v>
      </c>
      <c r="M103" s="17">
        <f>IF(L103&gt;0,VLOOKUP(I103,Labour!$AR$1:$AT$15,3,FALSE),0)</f>
        <v>0</v>
      </c>
      <c r="N103" s="70">
        <f t="shared" si="60"/>
        <v>0</v>
      </c>
      <c r="R103" s="83">
        <f t="shared" si="39"/>
        <v>0</v>
      </c>
      <c r="S103" s="83">
        <f t="shared" si="39"/>
        <v>0</v>
      </c>
      <c r="T103" s="83">
        <f t="shared" si="39"/>
        <v>0</v>
      </c>
      <c r="U103" s="83">
        <f t="shared" ref="R103:U109" si="61">IF($B103&lt;=$U$3,VLOOKUP($B103,BTABLE,U$9,FALSE),0)</f>
        <v>0</v>
      </c>
      <c r="V103" s="83">
        <f t="shared" si="40"/>
        <v>0</v>
      </c>
      <c r="W103" s="83">
        <f t="shared" si="40"/>
        <v>0</v>
      </c>
      <c r="X103" s="83">
        <f t="shared" si="41"/>
        <v>0</v>
      </c>
      <c r="Y103" s="83">
        <f t="shared" si="41"/>
        <v>0</v>
      </c>
      <c r="Z103" s="83">
        <f t="shared" si="41"/>
        <v>0</v>
      </c>
      <c r="AA103" s="171">
        <f t="shared" ref="AA103:AA109" si="62">Y103+Z103</f>
        <v>0</v>
      </c>
      <c r="AB103" s="83">
        <f t="shared" si="42"/>
        <v>0</v>
      </c>
      <c r="AC103" s="83">
        <f t="shared" si="42"/>
        <v>0</v>
      </c>
      <c r="AD103" s="171">
        <f t="shared" ref="AD103:AD109" si="63">IF(AND(T103&lt;&gt;0,X103="op"),1,0)</f>
        <v>0</v>
      </c>
      <c r="AE103" s="171">
        <f>IF(AD103=1,SUM(AD$10:AD103),0)</f>
        <v>0</v>
      </c>
      <c r="AF103" s="82" t="str">
        <f t="shared" ref="AF103:AF109" si="64">IF(AND(AD103=1,AE103&lt;$AD$7),S103&amp;", ",IF(AND(AD103=1,AE103=$AD$7),S103,""))</f>
        <v/>
      </c>
      <c r="AG103" s="171">
        <f t="shared" ref="AG103:AG109" si="65">IF(AD103=1,T103,0)</f>
        <v>0</v>
      </c>
    </row>
    <row r="104" spans="1:33" ht="12" customHeight="1" x14ac:dyDescent="0.25">
      <c r="A104" s="497"/>
      <c r="B104" s="15">
        <v>95</v>
      </c>
      <c r="C104" s="468">
        <f t="shared" si="52"/>
        <v>0</v>
      </c>
      <c r="D104" s="469"/>
      <c r="E104" s="470"/>
      <c r="F104" s="67">
        <f t="shared" si="53"/>
        <v>0</v>
      </c>
      <c r="G104" s="67">
        <f t="shared" si="54"/>
        <v>0</v>
      </c>
      <c r="H104" s="67">
        <f t="shared" si="55"/>
        <v>0</v>
      </c>
      <c r="I104" s="67">
        <f t="shared" si="56"/>
        <v>0</v>
      </c>
      <c r="J104" s="67">
        <f t="shared" si="57"/>
        <v>0</v>
      </c>
      <c r="K104" s="16">
        <f t="shared" si="58"/>
        <v>0</v>
      </c>
      <c r="L104" s="67">
        <f t="shared" si="59"/>
        <v>0</v>
      </c>
      <c r="M104" s="17">
        <f>IF(L104&gt;0,VLOOKUP(I104,Labour!$AR$1:$AT$15,3,FALSE),0)</f>
        <v>0</v>
      </c>
      <c r="N104" s="70">
        <f t="shared" si="60"/>
        <v>0</v>
      </c>
      <c r="R104" s="83">
        <f t="shared" si="61"/>
        <v>0</v>
      </c>
      <c r="S104" s="83">
        <f t="shared" si="61"/>
        <v>0</v>
      </c>
      <c r="T104" s="83">
        <f t="shared" si="61"/>
        <v>0</v>
      </c>
      <c r="U104" s="83">
        <f t="shared" si="61"/>
        <v>0</v>
      </c>
      <c r="V104" s="83">
        <f t="shared" ref="V104:W109" si="66">IF($B104&lt;=$U$3,IF(VLOOKUP($B104,BTABLE,V$9,FALSE)=V$8,$U104,0),0)</f>
        <v>0</v>
      </c>
      <c r="W104" s="83">
        <f t="shared" si="66"/>
        <v>0</v>
      </c>
      <c r="X104" s="83">
        <f t="shared" ref="X104:Z109" si="67">IF($B104&lt;=$U$3,VLOOKUP($B104,BTABLE,X$9,FALSE),0)</f>
        <v>0</v>
      </c>
      <c r="Y104" s="83">
        <f t="shared" si="67"/>
        <v>0</v>
      </c>
      <c r="Z104" s="83">
        <f t="shared" si="67"/>
        <v>0</v>
      </c>
      <c r="AA104" s="171">
        <f t="shared" si="62"/>
        <v>0</v>
      </c>
      <c r="AB104" s="83">
        <f t="shared" ref="AB104:AC109" si="68">IF($B104&lt;=$U$3,VLOOKUP($B104,BTABLE,AB$9,FALSE),0)</f>
        <v>0</v>
      </c>
      <c r="AC104" s="83">
        <f t="shared" si="68"/>
        <v>0</v>
      </c>
      <c r="AD104" s="171">
        <f t="shared" si="63"/>
        <v>0</v>
      </c>
      <c r="AE104" s="171">
        <f>IF(AD104=1,SUM(AD$10:AD104),0)</f>
        <v>0</v>
      </c>
      <c r="AF104" s="82" t="str">
        <f t="shared" si="64"/>
        <v/>
      </c>
      <c r="AG104" s="171">
        <f t="shared" si="65"/>
        <v>0</v>
      </c>
    </row>
    <row r="105" spans="1:33" ht="12" customHeight="1" x14ac:dyDescent="0.25">
      <c r="A105" s="497"/>
      <c r="B105" s="15">
        <v>96</v>
      </c>
      <c r="C105" s="468">
        <f t="shared" si="52"/>
        <v>0</v>
      </c>
      <c r="D105" s="469"/>
      <c r="E105" s="470"/>
      <c r="F105" s="67">
        <f t="shared" si="53"/>
        <v>0</v>
      </c>
      <c r="G105" s="67">
        <f t="shared" si="54"/>
        <v>0</v>
      </c>
      <c r="H105" s="67">
        <f t="shared" si="55"/>
        <v>0</v>
      </c>
      <c r="I105" s="67">
        <f t="shared" si="56"/>
        <v>0</v>
      </c>
      <c r="J105" s="67">
        <f t="shared" si="57"/>
        <v>0</v>
      </c>
      <c r="K105" s="16">
        <f t="shared" si="58"/>
        <v>0</v>
      </c>
      <c r="L105" s="67">
        <f t="shared" si="59"/>
        <v>0</v>
      </c>
      <c r="M105" s="17">
        <f>IF(L105&gt;0,VLOOKUP(I105,Labour!$AR$1:$AT$15,3,FALSE),0)</f>
        <v>0</v>
      </c>
      <c r="N105" s="70">
        <f t="shared" si="60"/>
        <v>0</v>
      </c>
      <c r="R105" s="83">
        <f t="shared" si="61"/>
        <v>0</v>
      </c>
      <c r="S105" s="83">
        <f t="shared" si="61"/>
        <v>0</v>
      </c>
      <c r="T105" s="83">
        <f t="shared" si="61"/>
        <v>0</v>
      </c>
      <c r="U105" s="83">
        <f t="shared" si="61"/>
        <v>0</v>
      </c>
      <c r="V105" s="83">
        <f t="shared" si="66"/>
        <v>0</v>
      </c>
      <c r="W105" s="83">
        <f t="shared" si="66"/>
        <v>0</v>
      </c>
      <c r="X105" s="83">
        <f t="shared" si="67"/>
        <v>0</v>
      </c>
      <c r="Y105" s="83">
        <f t="shared" si="67"/>
        <v>0</v>
      </c>
      <c r="Z105" s="83">
        <f t="shared" si="67"/>
        <v>0</v>
      </c>
      <c r="AA105" s="171">
        <f t="shared" si="62"/>
        <v>0</v>
      </c>
      <c r="AB105" s="83">
        <f t="shared" si="68"/>
        <v>0</v>
      </c>
      <c r="AC105" s="83">
        <f t="shared" si="68"/>
        <v>0</v>
      </c>
      <c r="AD105" s="171">
        <f t="shared" si="63"/>
        <v>0</v>
      </c>
      <c r="AE105" s="171">
        <f>IF(AD105=1,SUM(AD$10:AD105),0)</f>
        <v>0</v>
      </c>
      <c r="AF105" s="82" t="str">
        <f t="shared" si="64"/>
        <v/>
      </c>
      <c r="AG105" s="171">
        <f t="shared" si="65"/>
        <v>0</v>
      </c>
    </row>
    <row r="106" spans="1:33" ht="12" customHeight="1" x14ac:dyDescent="0.25">
      <c r="A106" s="497"/>
      <c r="B106" s="15">
        <v>97</v>
      </c>
      <c r="C106" s="468">
        <f t="shared" si="52"/>
        <v>0</v>
      </c>
      <c r="D106" s="469"/>
      <c r="E106" s="470"/>
      <c r="F106" s="67">
        <f t="shared" si="53"/>
        <v>0</v>
      </c>
      <c r="G106" s="67">
        <f t="shared" si="54"/>
        <v>0</v>
      </c>
      <c r="H106" s="67">
        <f t="shared" si="55"/>
        <v>0</v>
      </c>
      <c r="I106" s="67">
        <f t="shared" si="56"/>
        <v>0</v>
      </c>
      <c r="J106" s="67">
        <f t="shared" si="57"/>
        <v>0</v>
      </c>
      <c r="K106" s="16">
        <f t="shared" si="58"/>
        <v>0</v>
      </c>
      <c r="L106" s="67">
        <f t="shared" si="59"/>
        <v>0</v>
      </c>
      <c r="M106" s="17">
        <f>IF(L106&gt;0,VLOOKUP(I106,Labour!$AR$1:$AT$15,3,FALSE),0)</f>
        <v>0</v>
      </c>
      <c r="N106" s="70">
        <f t="shared" si="60"/>
        <v>0</v>
      </c>
      <c r="R106" s="83">
        <f t="shared" si="61"/>
        <v>0</v>
      </c>
      <c r="S106" s="83">
        <f t="shared" si="61"/>
        <v>0</v>
      </c>
      <c r="T106" s="83">
        <f t="shared" si="61"/>
        <v>0</v>
      </c>
      <c r="U106" s="83">
        <f t="shared" si="61"/>
        <v>0</v>
      </c>
      <c r="V106" s="83">
        <f t="shared" si="66"/>
        <v>0</v>
      </c>
      <c r="W106" s="83">
        <f t="shared" si="66"/>
        <v>0</v>
      </c>
      <c r="X106" s="83">
        <f t="shared" si="67"/>
        <v>0</v>
      </c>
      <c r="Y106" s="83">
        <f t="shared" si="67"/>
        <v>0</v>
      </c>
      <c r="Z106" s="83">
        <f t="shared" si="67"/>
        <v>0</v>
      </c>
      <c r="AA106" s="171">
        <f t="shared" si="62"/>
        <v>0</v>
      </c>
      <c r="AB106" s="83">
        <f t="shared" si="68"/>
        <v>0</v>
      </c>
      <c r="AC106" s="83">
        <f t="shared" si="68"/>
        <v>0</v>
      </c>
      <c r="AD106" s="171">
        <f t="shared" si="63"/>
        <v>0</v>
      </c>
      <c r="AE106" s="171">
        <f>IF(AD106=1,SUM(AD$10:AD106),0)</f>
        <v>0</v>
      </c>
      <c r="AF106" s="82" t="str">
        <f t="shared" si="64"/>
        <v/>
      </c>
      <c r="AG106" s="171">
        <f t="shared" si="65"/>
        <v>0</v>
      </c>
    </row>
    <row r="107" spans="1:33" ht="12" customHeight="1" x14ac:dyDescent="0.25">
      <c r="A107" s="497"/>
      <c r="B107" s="15">
        <v>98</v>
      </c>
      <c r="C107" s="468">
        <f t="shared" si="52"/>
        <v>0</v>
      </c>
      <c r="D107" s="469"/>
      <c r="E107" s="470"/>
      <c r="F107" s="67">
        <f t="shared" si="53"/>
        <v>0</v>
      </c>
      <c r="G107" s="67">
        <f t="shared" si="54"/>
        <v>0</v>
      </c>
      <c r="H107" s="67">
        <f t="shared" si="55"/>
        <v>0</v>
      </c>
      <c r="I107" s="67">
        <f t="shared" si="56"/>
        <v>0</v>
      </c>
      <c r="J107" s="67">
        <f t="shared" si="57"/>
        <v>0</v>
      </c>
      <c r="K107" s="16">
        <f t="shared" si="58"/>
        <v>0</v>
      </c>
      <c r="L107" s="67">
        <f t="shared" si="59"/>
        <v>0</v>
      </c>
      <c r="M107" s="17">
        <f>IF(L107&gt;0,VLOOKUP(I107,Labour!$AR$1:$AT$15,3,FALSE),0)</f>
        <v>0</v>
      </c>
      <c r="N107" s="70">
        <f t="shared" si="60"/>
        <v>0</v>
      </c>
      <c r="R107" s="83">
        <f t="shared" si="61"/>
        <v>0</v>
      </c>
      <c r="S107" s="83">
        <f t="shared" si="61"/>
        <v>0</v>
      </c>
      <c r="T107" s="83">
        <f t="shared" si="61"/>
        <v>0</v>
      </c>
      <c r="U107" s="83">
        <f t="shared" si="61"/>
        <v>0</v>
      </c>
      <c r="V107" s="83">
        <f t="shared" si="66"/>
        <v>0</v>
      </c>
      <c r="W107" s="83">
        <f t="shared" si="66"/>
        <v>0</v>
      </c>
      <c r="X107" s="83">
        <f t="shared" si="67"/>
        <v>0</v>
      </c>
      <c r="Y107" s="83">
        <f t="shared" si="67"/>
        <v>0</v>
      </c>
      <c r="Z107" s="83">
        <f t="shared" si="67"/>
        <v>0</v>
      </c>
      <c r="AA107" s="171">
        <f t="shared" si="62"/>
        <v>0</v>
      </c>
      <c r="AB107" s="83">
        <f t="shared" si="68"/>
        <v>0</v>
      </c>
      <c r="AC107" s="83">
        <f t="shared" si="68"/>
        <v>0</v>
      </c>
      <c r="AD107" s="171">
        <f t="shared" si="63"/>
        <v>0</v>
      </c>
      <c r="AE107" s="171">
        <f>IF(AD107=1,SUM(AD$10:AD107),0)</f>
        <v>0</v>
      </c>
      <c r="AF107" s="82" t="str">
        <f t="shared" si="64"/>
        <v/>
      </c>
      <c r="AG107" s="171">
        <f t="shared" si="65"/>
        <v>0</v>
      </c>
    </row>
    <row r="108" spans="1:33" ht="12" customHeight="1" x14ac:dyDescent="0.25">
      <c r="A108" s="497"/>
      <c r="B108" s="15">
        <v>99</v>
      </c>
      <c r="C108" s="468">
        <f t="shared" si="43"/>
        <v>0</v>
      </c>
      <c r="D108" s="469"/>
      <c r="E108" s="470"/>
      <c r="F108" s="67">
        <f t="shared" si="44"/>
        <v>0</v>
      </c>
      <c r="G108" s="67">
        <f t="shared" si="45"/>
        <v>0</v>
      </c>
      <c r="H108" s="67">
        <f t="shared" si="46"/>
        <v>0</v>
      </c>
      <c r="I108" s="67">
        <f t="shared" si="47"/>
        <v>0</v>
      </c>
      <c r="J108" s="67">
        <f t="shared" si="48"/>
        <v>0</v>
      </c>
      <c r="K108" s="16">
        <f t="shared" si="49"/>
        <v>0</v>
      </c>
      <c r="L108" s="67">
        <f t="shared" si="50"/>
        <v>0</v>
      </c>
      <c r="M108" s="17">
        <f>IF(L108&gt;0,VLOOKUP(I108,Labour!$AR$1:$AT$15,3,FALSE),0)</f>
        <v>0</v>
      </c>
      <c r="N108" s="70">
        <f t="shared" si="51"/>
        <v>0</v>
      </c>
      <c r="R108" s="83">
        <f t="shared" si="61"/>
        <v>0</v>
      </c>
      <c r="S108" s="83">
        <f t="shared" si="61"/>
        <v>0</v>
      </c>
      <c r="T108" s="83">
        <f t="shared" si="61"/>
        <v>0</v>
      </c>
      <c r="U108" s="83">
        <f t="shared" si="61"/>
        <v>0</v>
      </c>
      <c r="V108" s="83">
        <f t="shared" si="66"/>
        <v>0</v>
      </c>
      <c r="W108" s="83">
        <f t="shared" si="66"/>
        <v>0</v>
      </c>
      <c r="X108" s="83">
        <f t="shared" si="67"/>
        <v>0</v>
      </c>
      <c r="Y108" s="83">
        <f t="shared" si="67"/>
        <v>0</v>
      </c>
      <c r="Z108" s="83">
        <f t="shared" si="67"/>
        <v>0</v>
      </c>
      <c r="AA108" s="171">
        <f t="shared" si="62"/>
        <v>0</v>
      </c>
      <c r="AB108" s="83">
        <f t="shared" si="68"/>
        <v>0</v>
      </c>
      <c r="AC108" s="83">
        <f t="shared" si="68"/>
        <v>0</v>
      </c>
      <c r="AD108" s="171">
        <f t="shared" si="63"/>
        <v>0</v>
      </c>
      <c r="AE108" s="171">
        <f>IF(AD108=1,SUM(AD$10:AD108),0)</f>
        <v>0</v>
      </c>
      <c r="AF108" s="82" t="str">
        <f t="shared" si="64"/>
        <v/>
      </c>
      <c r="AG108" s="171">
        <f t="shared" si="65"/>
        <v>0</v>
      </c>
    </row>
    <row r="109" spans="1:33" ht="12" customHeight="1" thickBot="1" x14ac:dyDescent="0.3">
      <c r="A109" s="497"/>
      <c r="B109" s="179">
        <v>100</v>
      </c>
      <c r="C109" s="468">
        <f t="shared" si="26"/>
        <v>0</v>
      </c>
      <c r="D109" s="469"/>
      <c r="E109" s="470"/>
      <c r="F109" s="67">
        <f t="shared" si="27"/>
        <v>0</v>
      </c>
      <c r="G109" s="67">
        <f t="shared" si="28"/>
        <v>0</v>
      </c>
      <c r="H109" s="67">
        <f t="shared" si="29"/>
        <v>0</v>
      </c>
      <c r="I109" s="67">
        <f t="shared" si="30"/>
        <v>0</v>
      </c>
      <c r="J109" s="67">
        <f t="shared" si="31"/>
        <v>0</v>
      </c>
      <c r="K109" s="16">
        <f t="shared" si="32"/>
        <v>0</v>
      </c>
      <c r="L109" s="67">
        <f t="shared" si="33"/>
        <v>0</v>
      </c>
      <c r="M109" s="17">
        <f>IF(L109&gt;0,VLOOKUP(I109,Labour!$AR$1:$AT$15,3,FALSE),0)</f>
        <v>0</v>
      </c>
      <c r="N109" s="70">
        <f t="shared" si="34"/>
        <v>0</v>
      </c>
      <c r="R109" s="83">
        <f t="shared" si="61"/>
        <v>0</v>
      </c>
      <c r="S109" s="83">
        <f t="shared" si="61"/>
        <v>0</v>
      </c>
      <c r="T109" s="83">
        <f t="shared" si="61"/>
        <v>0</v>
      </c>
      <c r="U109" s="83">
        <f t="shared" si="61"/>
        <v>0</v>
      </c>
      <c r="V109" s="83">
        <f t="shared" si="66"/>
        <v>0</v>
      </c>
      <c r="W109" s="83">
        <f t="shared" si="66"/>
        <v>0</v>
      </c>
      <c r="X109" s="83">
        <f t="shared" si="67"/>
        <v>0</v>
      </c>
      <c r="Y109" s="83">
        <f t="shared" si="67"/>
        <v>0</v>
      </c>
      <c r="Z109" s="83">
        <f t="shared" si="67"/>
        <v>0</v>
      </c>
      <c r="AA109" s="171">
        <f t="shared" si="62"/>
        <v>0</v>
      </c>
      <c r="AB109" s="83">
        <f t="shared" si="68"/>
        <v>0</v>
      </c>
      <c r="AC109" s="83">
        <f t="shared" si="68"/>
        <v>0</v>
      </c>
      <c r="AD109" s="171">
        <f t="shared" si="63"/>
        <v>0</v>
      </c>
      <c r="AE109" s="171">
        <f>IF(AD109=1,SUM(AD$10:AD109),0)</f>
        <v>0</v>
      </c>
      <c r="AF109" s="82" t="str">
        <f t="shared" si="64"/>
        <v/>
      </c>
      <c r="AG109" s="171">
        <f t="shared" si="65"/>
        <v>0</v>
      </c>
    </row>
    <row r="110" spans="1:33" ht="18" customHeight="1" thickTop="1" thickBot="1" x14ac:dyDescent="0.35">
      <c r="A110" s="506" t="s">
        <v>70</v>
      </c>
      <c r="B110" s="507"/>
      <c r="C110" s="507"/>
      <c r="D110" s="507"/>
      <c r="E110" s="507"/>
      <c r="F110" s="507"/>
      <c r="G110" s="507"/>
      <c r="H110" s="507"/>
      <c r="I110" s="507"/>
      <c r="J110" s="507"/>
      <c r="K110" s="507"/>
      <c r="L110" s="507"/>
      <c r="M110" s="507"/>
      <c r="N110" s="32">
        <f>SUM(N10:N109)</f>
        <v>0</v>
      </c>
      <c r="R110" s="88">
        <f>A!R110-1</f>
        <v>34</v>
      </c>
      <c r="S110" s="121">
        <f>R110+2</f>
        <v>36</v>
      </c>
      <c r="T110" s="121">
        <f>R110+6</f>
        <v>40</v>
      </c>
      <c r="U110" s="87">
        <f>R110+9</f>
        <v>43</v>
      </c>
      <c r="V110" s="87"/>
      <c r="W110" s="87"/>
      <c r="X110" s="121">
        <f>A!X110-1</f>
        <v>37</v>
      </c>
      <c r="Y110" s="120"/>
    </row>
    <row r="111" spans="1:33" s="10" customFormat="1" ht="26.25" customHeight="1" thickTop="1" thickBot="1" x14ac:dyDescent="0.35">
      <c r="A111" s="494"/>
      <c r="B111" s="495"/>
      <c r="C111" s="508" t="s">
        <v>123</v>
      </c>
      <c r="D111" s="509"/>
      <c r="E111" s="471" t="s">
        <v>95</v>
      </c>
      <c r="F111" s="472"/>
      <c r="G111" s="472"/>
      <c r="H111" s="473"/>
      <c r="I111" s="488" t="s">
        <v>98</v>
      </c>
      <c r="J111" s="489"/>
      <c r="K111" s="490"/>
      <c r="L111" s="8" t="s">
        <v>97</v>
      </c>
      <c r="M111" s="6" t="s">
        <v>96</v>
      </c>
      <c r="N111" s="7" t="s">
        <v>68</v>
      </c>
      <c r="R111" s="79" t="s">
        <v>94</v>
      </c>
      <c r="S111" s="80" t="s">
        <v>95</v>
      </c>
      <c r="T111" s="81" t="s">
        <v>98</v>
      </c>
      <c r="U111" s="78" t="s">
        <v>97</v>
      </c>
      <c r="V111" s="78"/>
      <c r="W111" s="78"/>
      <c r="X111" s="78" t="s">
        <v>96</v>
      </c>
      <c r="Y111" s="120"/>
      <c r="Z111" s="120"/>
      <c r="AA111" s="120"/>
      <c r="AB111" s="120"/>
    </row>
    <row r="112" spans="1:33" ht="12.75" customHeight="1" thickTop="1" x14ac:dyDescent="0.3">
      <c r="A112" s="496" t="s">
        <v>94</v>
      </c>
      <c r="B112" s="11">
        <v>1</v>
      </c>
      <c r="C112" s="474">
        <f>R112</f>
        <v>0</v>
      </c>
      <c r="D112" s="475"/>
      <c r="E112" s="474" t="str">
        <f>S112</f>
        <v/>
      </c>
      <c r="F112" s="475"/>
      <c r="G112" s="475"/>
      <c r="H112" s="476"/>
      <c r="I112" s="474">
        <f>T112</f>
        <v>0</v>
      </c>
      <c r="J112" s="475"/>
      <c r="K112" s="476"/>
      <c r="L112" s="12" t="str">
        <f>U112</f>
        <v/>
      </c>
      <c r="M112" s="14">
        <f t="shared" ref="M112:M161" si="69">X112</f>
        <v>0</v>
      </c>
      <c r="N112" s="69" t="e">
        <f>L112*M112</f>
        <v>#VALUE!</v>
      </c>
      <c r="R112" s="58">
        <f t="shared" ref="R112:R143" si="70">IF($B112&lt;=$U$4,VLOOKUP($B112,BEQUIP,R$110,FALSE),0)</f>
        <v>0</v>
      </c>
      <c r="S112" s="83" t="str">
        <f>IF(R112=$Y$4,Y5,IF($B112&lt;=$U$4,VLOOKUP($B112,BEQUIP,S$110,FALSE),0))</f>
        <v/>
      </c>
      <c r="T112" s="58">
        <f t="shared" ref="T112:U131" si="71">IF($B112&lt;=$U$4,VLOOKUP($B112,BEQUIP,T$110,FALSE),0)</f>
        <v>0</v>
      </c>
      <c r="U112" s="58" t="str">
        <f t="shared" si="71"/>
        <v/>
      </c>
      <c r="V112" s="58"/>
      <c r="W112" s="58"/>
      <c r="X112" s="58">
        <f t="shared" ref="X112:X143" si="72">IF($B112&lt;=$U$4,VLOOKUP($B112,BEQUIP,X$110,FALSE),0)</f>
        <v>0</v>
      </c>
      <c r="Y112" s="120"/>
      <c r="Z112" s="120"/>
      <c r="AA112" s="120"/>
      <c r="AB112" s="120"/>
    </row>
    <row r="113" spans="1:28" ht="12" customHeight="1" x14ac:dyDescent="0.3">
      <c r="A113" s="497"/>
      <c r="B113" s="15">
        <v>2</v>
      </c>
      <c r="C113" s="468">
        <f t="shared" ref="C113:C161" si="73">R113</f>
        <v>0</v>
      </c>
      <c r="D113" s="470"/>
      <c r="E113" s="468" t="str">
        <f t="shared" ref="E113:E161" si="74">S113</f>
        <v/>
      </c>
      <c r="F113" s="469"/>
      <c r="G113" s="469"/>
      <c r="H113" s="470"/>
      <c r="I113" s="468">
        <f t="shared" ref="I113:I161" si="75">T113</f>
        <v>0</v>
      </c>
      <c r="J113" s="469"/>
      <c r="K113" s="470"/>
      <c r="L113" s="67" t="str">
        <f t="shared" ref="L113:L161" si="76">U113</f>
        <v/>
      </c>
      <c r="M113" s="17">
        <f t="shared" si="69"/>
        <v>0</v>
      </c>
      <c r="N113" s="70" t="e">
        <f t="shared" ref="N113:N161" si="77">L113*M113</f>
        <v>#VALUE!</v>
      </c>
      <c r="R113" s="58">
        <f t="shared" si="70"/>
        <v>0</v>
      </c>
      <c r="S113" s="83" t="str">
        <f t="shared" ref="S113:S144" si="78">IF($B113&lt;=$U$4,VLOOKUP($B113,BEQUIP,S$110,FALSE),0)</f>
        <v/>
      </c>
      <c r="T113" s="58">
        <f t="shared" si="71"/>
        <v>0</v>
      </c>
      <c r="U113" s="58" t="str">
        <f t="shared" si="71"/>
        <v/>
      </c>
      <c r="V113" s="58"/>
      <c r="W113" s="58"/>
      <c r="X113" s="58">
        <f t="shared" si="72"/>
        <v>0</v>
      </c>
      <c r="Y113" s="120"/>
      <c r="Z113" s="120"/>
      <c r="AA113" s="120"/>
      <c r="AB113" s="120"/>
    </row>
    <row r="114" spans="1:28" ht="12" customHeight="1" x14ac:dyDescent="0.3">
      <c r="A114" s="497"/>
      <c r="B114" s="15">
        <v>3</v>
      </c>
      <c r="C114" s="468">
        <f t="shared" si="73"/>
        <v>0</v>
      </c>
      <c r="D114" s="470"/>
      <c r="E114" s="468" t="str">
        <f t="shared" si="74"/>
        <v/>
      </c>
      <c r="F114" s="469"/>
      <c r="G114" s="469"/>
      <c r="H114" s="470"/>
      <c r="I114" s="468">
        <f t="shared" si="75"/>
        <v>0</v>
      </c>
      <c r="J114" s="469"/>
      <c r="K114" s="470"/>
      <c r="L114" s="67" t="str">
        <f t="shared" si="76"/>
        <v/>
      </c>
      <c r="M114" s="17">
        <f t="shared" si="69"/>
        <v>0</v>
      </c>
      <c r="N114" s="70" t="e">
        <f t="shared" si="77"/>
        <v>#VALUE!</v>
      </c>
      <c r="R114" s="58">
        <f t="shared" si="70"/>
        <v>0</v>
      </c>
      <c r="S114" s="83" t="str">
        <f t="shared" si="78"/>
        <v/>
      </c>
      <c r="T114" s="58">
        <f t="shared" si="71"/>
        <v>0</v>
      </c>
      <c r="U114" s="58" t="str">
        <f t="shared" si="71"/>
        <v/>
      </c>
      <c r="V114" s="58"/>
      <c r="W114" s="58"/>
      <c r="X114" s="58">
        <f t="shared" si="72"/>
        <v>0</v>
      </c>
      <c r="Y114" s="120"/>
      <c r="Z114" s="120"/>
      <c r="AA114" s="120"/>
      <c r="AB114" s="120"/>
    </row>
    <row r="115" spans="1:28" ht="12" customHeight="1" x14ac:dyDescent="0.3">
      <c r="A115" s="497"/>
      <c r="B115" s="15">
        <v>4</v>
      </c>
      <c r="C115" s="468">
        <f t="shared" si="73"/>
        <v>0</v>
      </c>
      <c r="D115" s="470"/>
      <c r="E115" s="468" t="str">
        <f t="shared" si="74"/>
        <v/>
      </c>
      <c r="F115" s="469"/>
      <c r="G115" s="469"/>
      <c r="H115" s="470"/>
      <c r="I115" s="468">
        <f t="shared" si="75"/>
        <v>0</v>
      </c>
      <c r="J115" s="469"/>
      <c r="K115" s="470"/>
      <c r="L115" s="67" t="str">
        <f t="shared" si="76"/>
        <v/>
      </c>
      <c r="M115" s="17">
        <f t="shared" si="69"/>
        <v>0</v>
      </c>
      <c r="N115" s="70" t="e">
        <f t="shared" si="77"/>
        <v>#VALUE!</v>
      </c>
      <c r="R115" s="58">
        <f t="shared" si="70"/>
        <v>0</v>
      </c>
      <c r="S115" s="83" t="str">
        <f t="shared" si="78"/>
        <v/>
      </c>
      <c r="T115" s="58">
        <f t="shared" si="71"/>
        <v>0</v>
      </c>
      <c r="U115" s="58" t="str">
        <f t="shared" si="71"/>
        <v/>
      </c>
      <c r="V115" s="58"/>
      <c r="W115" s="58"/>
      <c r="X115" s="58">
        <f t="shared" si="72"/>
        <v>0</v>
      </c>
      <c r="Y115" s="120"/>
      <c r="Z115" s="120"/>
      <c r="AA115" s="120"/>
      <c r="AB115" s="120"/>
    </row>
    <row r="116" spans="1:28" ht="12" customHeight="1" x14ac:dyDescent="0.3">
      <c r="A116" s="497"/>
      <c r="B116" s="15">
        <v>5</v>
      </c>
      <c r="C116" s="468">
        <f t="shared" si="73"/>
        <v>0</v>
      </c>
      <c r="D116" s="470"/>
      <c r="E116" s="468" t="str">
        <f t="shared" si="74"/>
        <v/>
      </c>
      <c r="F116" s="469"/>
      <c r="G116" s="469"/>
      <c r="H116" s="470"/>
      <c r="I116" s="468">
        <f t="shared" si="75"/>
        <v>0</v>
      </c>
      <c r="J116" s="469"/>
      <c r="K116" s="470"/>
      <c r="L116" s="67" t="str">
        <f t="shared" si="76"/>
        <v/>
      </c>
      <c r="M116" s="17">
        <f t="shared" si="69"/>
        <v>0</v>
      </c>
      <c r="N116" s="70" t="e">
        <f t="shared" si="77"/>
        <v>#VALUE!</v>
      </c>
      <c r="R116" s="58">
        <f t="shared" si="70"/>
        <v>0</v>
      </c>
      <c r="S116" s="83" t="str">
        <f t="shared" si="78"/>
        <v/>
      </c>
      <c r="T116" s="58">
        <f t="shared" si="71"/>
        <v>0</v>
      </c>
      <c r="U116" s="58" t="str">
        <f t="shared" si="71"/>
        <v/>
      </c>
      <c r="V116" s="58"/>
      <c r="W116" s="58"/>
      <c r="X116" s="58">
        <f t="shared" si="72"/>
        <v>0</v>
      </c>
      <c r="Y116" s="120"/>
      <c r="Z116" s="120"/>
      <c r="AA116" s="120"/>
      <c r="AB116" s="120"/>
    </row>
    <row r="117" spans="1:28" ht="12" customHeight="1" x14ac:dyDescent="0.3">
      <c r="A117" s="497"/>
      <c r="B117" s="15">
        <v>6</v>
      </c>
      <c r="C117" s="468">
        <f t="shared" si="73"/>
        <v>0</v>
      </c>
      <c r="D117" s="470"/>
      <c r="E117" s="468" t="str">
        <f t="shared" si="74"/>
        <v/>
      </c>
      <c r="F117" s="469"/>
      <c r="G117" s="469"/>
      <c r="H117" s="470"/>
      <c r="I117" s="468">
        <f t="shared" si="75"/>
        <v>0</v>
      </c>
      <c r="J117" s="469"/>
      <c r="K117" s="470"/>
      <c r="L117" s="67" t="str">
        <f t="shared" si="76"/>
        <v/>
      </c>
      <c r="M117" s="17">
        <f t="shared" si="69"/>
        <v>0</v>
      </c>
      <c r="N117" s="70" t="e">
        <f t="shared" si="77"/>
        <v>#VALUE!</v>
      </c>
      <c r="R117" s="58">
        <f t="shared" si="70"/>
        <v>0</v>
      </c>
      <c r="S117" s="83" t="str">
        <f t="shared" si="78"/>
        <v/>
      </c>
      <c r="T117" s="58">
        <f t="shared" si="71"/>
        <v>0</v>
      </c>
      <c r="U117" s="58" t="str">
        <f t="shared" si="71"/>
        <v/>
      </c>
      <c r="V117" s="58"/>
      <c r="W117" s="58"/>
      <c r="X117" s="58">
        <f t="shared" si="72"/>
        <v>0</v>
      </c>
      <c r="Y117" s="120"/>
      <c r="Z117" s="120"/>
      <c r="AA117" s="120"/>
      <c r="AB117" s="120"/>
    </row>
    <row r="118" spans="1:28" ht="12" customHeight="1" x14ac:dyDescent="0.3">
      <c r="A118" s="497"/>
      <c r="B118" s="15">
        <v>7</v>
      </c>
      <c r="C118" s="468">
        <f t="shared" si="73"/>
        <v>0</v>
      </c>
      <c r="D118" s="470"/>
      <c r="E118" s="468" t="str">
        <f t="shared" si="74"/>
        <v/>
      </c>
      <c r="F118" s="469"/>
      <c r="G118" s="469"/>
      <c r="H118" s="470"/>
      <c r="I118" s="468">
        <f t="shared" si="75"/>
        <v>0</v>
      </c>
      <c r="J118" s="469"/>
      <c r="K118" s="470"/>
      <c r="L118" s="67" t="str">
        <f t="shared" si="76"/>
        <v/>
      </c>
      <c r="M118" s="17">
        <f t="shared" si="69"/>
        <v>0</v>
      </c>
      <c r="N118" s="70" t="e">
        <f t="shared" si="77"/>
        <v>#VALUE!</v>
      </c>
      <c r="R118" s="58">
        <f t="shared" si="70"/>
        <v>0</v>
      </c>
      <c r="S118" s="83" t="str">
        <f t="shared" si="78"/>
        <v/>
      </c>
      <c r="T118" s="58">
        <f t="shared" si="71"/>
        <v>0</v>
      </c>
      <c r="U118" s="58" t="str">
        <f t="shared" si="71"/>
        <v/>
      </c>
      <c r="V118" s="58"/>
      <c r="W118" s="58"/>
      <c r="X118" s="58">
        <f t="shared" si="72"/>
        <v>0</v>
      </c>
      <c r="Y118" s="120"/>
      <c r="Z118" s="120"/>
      <c r="AA118" s="120"/>
      <c r="AB118" s="120"/>
    </row>
    <row r="119" spans="1:28" ht="12" customHeight="1" x14ac:dyDescent="0.3">
      <c r="A119" s="497"/>
      <c r="B119" s="15">
        <v>8</v>
      </c>
      <c r="C119" s="468">
        <f t="shared" si="73"/>
        <v>0</v>
      </c>
      <c r="D119" s="470"/>
      <c r="E119" s="468" t="str">
        <f t="shared" si="74"/>
        <v/>
      </c>
      <c r="F119" s="469"/>
      <c r="G119" s="469"/>
      <c r="H119" s="470"/>
      <c r="I119" s="468">
        <f t="shared" si="75"/>
        <v>0</v>
      </c>
      <c r="J119" s="469"/>
      <c r="K119" s="470"/>
      <c r="L119" s="67" t="str">
        <f t="shared" si="76"/>
        <v/>
      </c>
      <c r="M119" s="17">
        <f t="shared" si="69"/>
        <v>0</v>
      </c>
      <c r="N119" s="70" t="e">
        <f t="shared" si="77"/>
        <v>#VALUE!</v>
      </c>
      <c r="R119" s="58">
        <f t="shared" si="70"/>
        <v>0</v>
      </c>
      <c r="S119" s="83" t="str">
        <f t="shared" si="78"/>
        <v/>
      </c>
      <c r="T119" s="58">
        <f t="shared" si="71"/>
        <v>0</v>
      </c>
      <c r="U119" s="58" t="str">
        <f t="shared" si="71"/>
        <v/>
      </c>
      <c r="V119" s="58"/>
      <c r="W119" s="58"/>
      <c r="X119" s="58">
        <f t="shared" si="72"/>
        <v>0</v>
      </c>
      <c r="Y119" s="120"/>
      <c r="Z119" s="120"/>
      <c r="AA119" s="120"/>
      <c r="AB119" s="120"/>
    </row>
    <row r="120" spans="1:28" ht="12" customHeight="1" x14ac:dyDescent="0.3">
      <c r="A120" s="497"/>
      <c r="B120" s="15">
        <v>9</v>
      </c>
      <c r="C120" s="468">
        <f t="shared" si="73"/>
        <v>0</v>
      </c>
      <c r="D120" s="470"/>
      <c r="E120" s="468" t="str">
        <f t="shared" si="74"/>
        <v/>
      </c>
      <c r="F120" s="469"/>
      <c r="G120" s="469"/>
      <c r="H120" s="470"/>
      <c r="I120" s="468">
        <f t="shared" si="75"/>
        <v>0</v>
      </c>
      <c r="J120" s="469"/>
      <c r="K120" s="470"/>
      <c r="L120" s="67" t="str">
        <f t="shared" si="76"/>
        <v/>
      </c>
      <c r="M120" s="17">
        <f t="shared" si="69"/>
        <v>0</v>
      </c>
      <c r="N120" s="70" t="e">
        <f t="shared" si="77"/>
        <v>#VALUE!</v>
      </c>
      <c r="R120" s="58">
        <f t="shared" si="70"/>
        <v>0</v>
      </c>
      <c r="S120" s="83" t="str">
        <f t="shared" si="78"/>
        <v/>
      </c>
      <c r="T120" s="58">
        <f t="shared" si="71"/>
        <v>0</v>
      </c>
      <c r="U120" s="58" t="str">
        <f t="shared" si="71"/>
        <v/>
      </c>
      <c r="V120" s="58"/>
      <c r="W120" s="58"/>
      <c r="X120" s="58">
        <f t="shared" si="72"/>
        <v>0</v>
      </c>
      <c r="Y120" s="120"/>
      <c r="Z120" s="120"/>
      <c r="AA120" s="120"/>
      <c r="AB120" s="120"/>
    </row>
    <row r="121" spans="1:28" ht="12" customHeight="1" x14ac:dyDescent="0.3">
      <c r="A121" s="497"/>
      <c r="B121" s="15">
        <v>10</v>
      </c>
      <c r="C121" s="468">
        <f t="shared" si="73"/>
        <v>0</v>
      </c>
      <c r="D121" s="470"/>
      <c r="E121" s="468" t="str">
        <f t="shared" si="74"/>
        <v/>
      </c>
      <c r="F121" s="469"/>
      <c r="G121" s="469"/>
      <c r="H121" s="470"/>
      <c r="I121" s="468">
        <f t="shared" si="75"/>
        <v>0</v>
      </c>
      <c r="J121" s="469"/>
      <c r="K121" s="470"/>
      <c r="L121" s="67" t="str">
        <f t="shared" si="76"/>
        <v/>
      </c>
      <c r="M121" s="17">
        <f t="shared" si="69"/>
        <v>0</v>
      </c>
      <c r="N121" s="70" t="e">
        <f t="shared" si="77"/>
        <v>#VALUE!</v>
      </c>
      <c r="R121" s="58">
        <f t="shared" si="70"/>
        <v>0</v>
      </c>
      <c r="S121" s="83" t="str">
        <f t="shared" si="78"/>
        <v/>
      </c>
      <c r="T121" s="58">
        <f t="shared" si="71"/>
        <v>0</v>
      </c>
      <c r="U121" s="58" t="str">
        <f t="shared" si="71"/>
        <v/>
      </c>
      <c r="V121" s="58"/>
      <c r="W121" s="58"/>
      <c r="X121" s="58">
        <f t="shared" si="72"/>
        <v>0</v>
      </c>
      <c r="Y121" s="120"/>
      <c r="Z121" s="120"/>
      <c r="AA121" s="120"/>
      <c r="AB121" s="120"/>
    </row>
    <row r="122" spans="1:28" ht="12" customHeight="1" x14ac:dyDescent="0.3">
      <c r="A122" s="497"/>
      <c r="B122" s="15">
        <v>11</v>
      </c>
      <c r="C122" s="468">
        <f t="shared" si="73"/>
        <v>0</v>
      </c>
      <c r="D122" s="470"/>
      <c r="E122" s="468" t="str">
        <f t="shared" si="74"/>
        <v/>
      </c>
      <c r="F122" s="469"/>
      <c r="G122" s="469"/>
      <c r="H122" s="470"/>
      <c r="I122" s="468">
        <f t="shared" si="75"/>
        <v>0</v>
      </c>
      <c r="J122" s="469"/>
      <c r="K122" s="470"/>
      <c r="L122" s="67" t="str">
        <f t="shared" si="76"/>
        <v/>
      </c>
      <c r="M122" s="17">
        <f t="shared" si="69"/>
        <v>0</v>
      </c>
      <c r="N122" s="70" t="e">
        <f t="shared" si="77"/>
        <v>#VALUE!</v>
      </c>
      <c r="R122" s="58">
        <f t="shared" si="70"/>
        <v>0</v>
      </c>
      <c r="S122" s="83" t="str">
        <f t="shared" si="78"/>
        <v/>
      </c>
      <c r="T122" s="58">
        <f t="shared" si="71"/>
        <v>0</v>
      </c>
      <c r="U122" s="58" t="str">
        <f t="shared" si="71"/>
        <v/>
      </c>
      <c r="V122" s="58"/>
      <c r="W122" s="58"/>
      <c r="X122" s="58">
        <f t="shared" si="72"/>
        <v>0</v>
      </c>
      <c r="Y122" s="120"/>
      <c r="Z122" s="120"/>
      <c r="AA122" s="120"/>
      <c r="AB122" s="120"/>
    </row>
    <row r="123" spans="1:28" ht="12" customHeight="1" x14ac:dyDescent="0.3">
      <c r="A123" s="497"/>
      <c r="B123" s="15">
        <v>12</v>
      </c>
      <c r="C123" s="468">
        <f t="shared" si="73"/>
        <v>0</v>
      </c>
      <c r="D123" s="470"/>
      <c r="E123" s="468" t="str">
        <f t="shared" si="74"/>
        <v/>
      </c>
      <c r="F123" s="469"/>
      <c r="G123" s="469"/>
      <c r="H123" s="470"/>
      <c r="I123" s="468">
        <f t="shared" si="75"/>
        <v>0</v>
      </c>
      <c r="J123" s="469"/>
      <c r="K123" s="470"/>
      <c r="L123" s="67" t="str">
        <f t="shared" si="76"/>
        <v/>
      </c>
      <c r="M123" s="17">
        <f t="shared" si="69"/>
        <v>0</v>
      </c>
      <c r="N123" s="70" t="e">
        <f t="shared" si="77"/>
        <v>#VALUE!</v>
      </c>
      <c r="R123" s="58">
        <f t="shared" si="70"/>
        <v>0</v>
      </c>
      <c r="S123" s="83" t="str">
        <f t="shared" si="78"/>
        <v/>
      </c>
      <c r="T123" s="58">
        <f t="shared" si="71"/>
        <v>0</v>
      </c>
      <c r="U123" s="58" t="str">
        <f t="shared" si="71"/>
        <v/>
      </c>
      <c r="V123" s="58"/>
      <c r="W123" s="58"/>
      <c r="X123" s="58">
        <f t="shared" si="72"/>
        <v>0</v>
      </c>
      <c r="Y123" s="120"/>
      <c r="Z123" s="120"/>
      <c r="AA123" s="120"/>
      <c r="AB123" s="120"/>
    </row>
    <row r="124" spans="1:28" ht="12" customHeight="1" x14ac:dyDescent="0.3">
      <c r="A124" s="497"/>
      <c r="B124" s="15">
        <v>13</v>
      </c>
      <c r="C124" s="468">
        <f t="shared" si="73"/>
        <v>0</v>
      </c>
      <c r="D124" s="470"/>
      <c r="E124" s="468" t="str">
        <f t="shared" si="74"/>
        <v/>
      </c>
      <c r="F124" s="469"/>
      <c r="G124" s="469"/>
      <c r="H124" s="470"/>
      <c r="I124" s="468">
        <f t="shared" si="75"/>
        <v>0</v>
      </c>
      <c r="J124" s="469"/>
      <c r="K124" s="470"/>
      <c r="L124" s="67" t="str">
        <f t="shared" si="76"/>
        <v/>
      </c>
      <c r="M124" s="17">
        <f t="shared" si="69"/>
        <v>0</v>
      </c>
      <c r="N124" s="70" t="e">
        <f t="shared" si="77"/>
        <v>#VALUE!</v>
      </c>
      <c r="R124" s="58">
        <f t="shared" si="70"/>
        <v>0</v>
      </c>
      <c r="S124" s="83" t="str">
        <f t="shared" si="78"/>
        <v/>
      </c>
      <c r="T124" s="58">
        <f t="shared" si="71"/>
        <v>0</v>
      </c>
      <c r="U124" s="58" t="str">
        <f t="shared" si="71"/>
        <v/>
      </c>
      <c r="V124" s="58"/>
      <c r="W124" s="58"/>
      <c r="X124" s="58">
        <f t="shared" si="72"/>
        <v>0</v>
      </c>
      <c r="Y124" s="120"/>
      <c r="Z124" s="120"/>
      <c r="AA124" s="120"/>
      <c r="AB124" s="120"/>
    </row>
    <row r="125" spans="1:28" ht="12" customHeight="1" x14ac:dyDescent="0.3">
      <c r="A125" s="497"/>
      <c r="B125" s="15">
        <v>14</v>
      </c>
      <c r="C125" s="468">
        <f t="shared" si="73"/>
        <v>0</v>
      </c>
      <c r="D125" s="470"/>
      <c r="E125" s="468" t="str">
        <f t="shared" si="74"/>
        <v/>
      </c>
      <c r="F125" s="469"/>
      <c r="G125" s="469"/>
      <c r="H125" s="470"/>
      <c r="I125" s="468">
        <f t="shared" si="75"/>
        <v>0</v>
      </c>
      <c r="J125" s="469"/>
      <c r="K125" s="470"/>
      <c r="L125" s="67" t="str">
        <f t="shared" si="76"/>
        <v/>
      </c>
      <c r="M125" s="17">
        <f t="shared" si="69"/>
        <v>0</v>
      </c>
      <c r="N125" s="70" t="e">
        <f t="shared" si="77"/>
        <v>#VALUE!</v>
      </c>
      <c r="R125" s="58">
        <f t="shared" si="70"/>
        <v>0</v>
      </c>
      <c r="S125" s="83" t="str">
        <f t="shared" si="78"/>
        <v/>
      </c>
      <c r="T125" s="58">
        <f t="shared" si="71"/>
        <v>0</v>
      </c>
      <c r="U125" s="58" t="str">
        <f t="shared" si="71"/>
        <v/>
      </c>
      <c r="V125" s="58"/>
      <c r="W125" s="58"/>
      <c r="X125" s="58">
        <f t="shared" si="72"/>
        <v>0</v>
      </c>
      <c r="Y125" s="120"/>
      <c r="Z125" s="120"/>
      <c r="AA125" s="120"/>
      <c r="AB125" s="120"/>
    </row>
    <row r="126" spans="1:28" ht="12" customHeight="1" x14ac:dyDescent="0.3">
      <c r="A126" s="497"/>
      <c r="B126" s="15">
        <v>15</v>
      </c>
      <c r="C126" s="468">
        <f t="shared" si="73"/>
        <v>0</v>
      </c>
      <c r="D126" s="470"/>
      <c r="E126" s="468" t="str">
        <f t="shared" si="74"/>
        <v/>
      </c>
      <c r="F126" s="469"/>
      <c r="G126" s="469"/>
      <c r="H126" s="470"/>
      <c r="I126" s="468">
        <f t="shared" si="75"/>
        <v>0</v>
      </c>
      <c r="J126" s="469"/>
      <c r="K126" s="470"/>
      <c r="L126" s="67" t="str">
        <f t="shared" si="76"/>
        <v/>
      </c>
      <c r="M126" s="17">
        <f t="shared" si="69"/>
        <v>0</v>
      </c>
      <c r="N126" s="70" t="e">
        <f t="shared" si="77"/>
        <v>#VALUE!</v>
      </c>
      <c r="R126" s="58">
        <f t="shared" si="70"/>
        <v>0</v>
      </c>
      <c r="S126" s="83" t="str">
        <f t="shared" si="78"/>
        <v/>
      </c>
      <c r="T126" s="58">
        <f t="shared" si="71"/>
        <v>0</v>
      </c>
      <c r="U126" s="58" t="str">
        <f t="shared" si="71"/>
        <v/>
      </c>
      <c r="V126" s="58"/>
      <c r="W126" s="58"/>
      <c r="X126" s="58">
        <f t="shared" si="72"/>
        <v>0</v>
      </c>
      <c r="Y126" s="120"/>
      <c r="Z126" s="120"/>
      <c r="AA126" s="120"/>
      <c r="AB126" s="120"/>
    </row>
    <row r="127" spans="1:28" ht="12" customHeight="1" x14ac:dyDescent="0.3">
      <c r="A127" s="497"/>
      <c r="B127" s="15">
        <v>16</v>
      </c>
      <c r="C127" s="468">
        <f t="shared" si="73"/>
        <v>0</v>
      </c>
      <c r="D127" s="470"/>
      <c r="E127" s="468" t="str">
        <f t="shared" si="74"/>
        <v/>
      </c>
      <c r="F127" s="469"/>
      <c r="G127" s="469"/>
      <c r="H127" s="470"/>
      <c r="I127" s="468">
        <f t="shared" si="75"/>
        <v>0</v>
      </c>
      <c r="J127" s="469"/>
      <c r="K127" s="470"/>
      <c r="L127" s="67" t="str">
        <f t="shared" si="76"/>
        <v/>
      </c>
      <c r="M127" s="17">
        <f t="shared" si="69"/>
        <v>0</v>
      </c>
      <c r="N127" s="70" t="e">
        <f t="shared" si="77"/>
        <v>#VALUE!</v>
      </c>
      <c r="R127" s="58">
        <f t="shared" si="70"/>
        <v>0</v>
      </c>
      <c r="S127" s="83" t="str">
        <f t="shared" si="78"/>
        <v/>
      </c>
      <c r="T127" s="58">
        <f t="shared" si="71"/>
        <v>0</v>
      </c>
      <c r="U127" s="58" t="str">
        <f t="shared" si="71"/>
        <v/>
      </c>
      <c r="V127" s="58"/>
      <c r="W127" s="58"/>
      <c r="X127" s="58">
        <f t="shared" si="72"/>
        <v>0</v>
      </c>
      <c r="Y127" s="120"/>
      <c r="Z127" s="120"/>
      <c r="AA127" s="120"/>
      <c r="AB127" s="120"/>
    </row>
    <row r="128" spans="1:28" ht="12" customHeight="1" x14ac:dyDescent="0.3">
      <c r="A128" s="497"/>
      <c r="B128" s="15">
        <v>17</v>
      </c>
      <c r="C128" s="468">
        <f t="shared" si="73"/>
        <v>0</v>
      </c>
      <c r="D128" s="470"/>
      <c r="E128" s="468" t="str">
        <f t="shared" si="74"/>
        <v/>
      </c>
      <c r="F128" s="469"/>
      <c r="G128" s="469"/>
      <c r="H128" s="470"/>
      <c r="I128" s="468">
        <f t="shared" si="75"/>
        <v>0</v>
      </c>
      <c r="J128" s="469"/>
      <c r="K128" s="470"/>
      <c r="L128" s="67" t="str">
        <f t="shared" si="76"/>
        <v/>
      </c>
      <c r="M128" s="17">
        <f t="shared" si="69"/>
        <v>0</v>
      </c>
      <c r="N128" s="70" t="e">
        <f t="shared" si="77"/>
        <v>#VALUE!</v>
      </c>
      <c r="R128" s="58">
        <f t="shared" si="70"/>
        <v>0</v>
      </c>
      <c r="S128" s="83" t="str">
        <f t="shared" si="78"/>
        <v/>
      </c>
      <c r="T128" s="58">
        <f t="shared" si="71"/>
        <v>0</v>
      </c>
      <c r="U128" s="58" t="str">
        <f t="shared" si="71"/>
        <v/>
      </c>
      <c r="V128" s="58"/>
      <c r="W128" s="58"/>
      <c r="X128" s="58">
        <f t="shared" si="72"/>
        <v>0</v>
      </c>
      <c r="Y128" s="120"/>
      <c r="Z128" s="120"/>
      <c r="AA128" s="120"/>
      <c r="AB128" s="120"/>
    </row>
    <row r="129" spans="1:30" ht="12" customHeight="1" x14ac:dyDescent="0.3">
      <c r="A129" s="497"/>
      <c r="B129" s="15">
        <v>18</v>
      </c>
      <c r="C129" s="468">
        <f t="shared" ref="C129:C148" si="79">R129</f>
        <v>0</v>
      </c>
      <c r="D129" s="470"/>
      <c r="E129" s="468" t="str">
        <f t="shared" ref="E129:E148" si="80">S129</f>
        <v/>
      </c>
      <c r="F129" s="469"/>
      <c r="G129" s="469"/>
      <c r="H129" s="470"/>
      <c r="I129" s="468">
        <f t="shared" ref="I129:I148" si="81">T129</f>
        <v>0</v>
      </c>
      <c r="J129" s="469"/>
      <c r="K129" s="470"/>
      <c r="L129" s="67" t="str">
        <f t="shared" ref="L129:L148" si="82">U129</f>
        <v/>
      </c>
      <c r="M129" s="17">
        <f t="shared" ref="M129:M148" si="83">X129</f>
        <v>0</v>
      </c>
      <c r="N129" s="70" t="e">
        <f t="shared" ref="N129:N148" si="84">L129*M129</f>
        <v>#VALUE!</v>
      </c>
      <c r="R129" s="58">
        <f t="shared" si="70"/>
        <v>0</v>
      </c>
      <c r="S129" s="83" t="str">
        <f t="shared" si="78"/>
        <v/>
      </c>
      <c r="T129" s="58">
        <f t="shared" si="71"/>
        <v>0</v>
      </c>
      <c r="U129" s="58" t="str">
        <f t="shared" si="71"/>
        <v/>
      </c>
      <c r="V129" s="58"/>
      <c r="W129" s="58"/>
      <c r="X129" s="58">
        <f t="shared" si="72"/>
        <v>0</v>
      </c>
      <c r="Y129" s="144"/>
      <c r="Z129" s="144"/>
      <c r="AA129" s="144"/>
      <c r="AB129" s="144"/>
      <c r="AD129" s="178"/>
    </row>
    <row r="130" spans="1:30" ht="12" customHeight="1" x14ac:dyDescent="0.3">
      <c r="A130" s="497"/>
      <c r="B130" s="15">
        <v>19</v>
      </c>
      <c r="C130" s="468">
        <f t="shared" si="79"/>
        <v>0</v>
      </c>
      <c r="D130" s="470"/>
      <c r="E130" s="468" t="str">
        <f t="shared" si="80"/>
        <v/>
      </c>
      <c r="F130" s="469"/>
      <c r="G130" s="469"/>
      <c r="H130" s="470"/>
      <c r="I130" s="468">
        <f t="shared" si="81"/>
        <v>0</v>
      </c>
      <c r="J130" s="469"/>
      <c r="K130" s="470"/>
      <c r="L130" s="67" t="str">
        <f t="shared" si="82"/>
        <v/>
      </c>
      <c r="M130" s="17">
        <f t="shared" si="83"/>
        <v>0</v>
      </c>
      <c r="N130" s="70" t="e">
        <f t="shared" si="84"/>
        <v>#VALUE!</v>
      </c>
      <c r="R130" s="58">
        <f t="shared" si="70"/>
        <v>0</v>
      </c>
      <c r="S130" s="83" t="str">
        <f t="shared" si="78"/>
        <v/>
      </c>
      <c r="T130" s="58">
        <f t="shared" si="71"/>
        <v>0</v>
      </c>
      <c r="U130" s="58" t="str">
        <f t="shared" si="71"/>
        <v/>
      </c>
      <c r="V130" s="58"/>
      <c r="W130" s="58"/>
      <c r="X130" s="58">
        <f t="shared" si="72"/>
        <v>0</v>
      </c>
      <c r="Y130" s="144"/>
      <c r="Z130" s="144"/>
      <c r="AA130" s="144"/>
      <c r="AB130" s="144"/>
      <c r="AD130" s="178"/>
    </row>
    <row r="131" spans="1:30" ht="12" customHeight="1" x14ac:dyDescent="0.3">
      <c r="A131" s="497"/>
      <c r="B131" s="15">
        <v>20</v>
      </c>
      <c r="C131" s="468">
        <f t="shared" si="79"/>
        <v>0</v>
      </c>
      <c r="D131" s="470"/>
      <c r="E131" s="468" t="str">
        <f t="shared" si="80"/>
        <v/>
      </c>
      <c r="F131" s="469"/>
      <c r="G131" s="469"/>
      <c r="H131" s="470"/>
      <c r="I131" s="468">
        <f t="shared" si="81"/>
        <v>0</v>
      </c>
      <c r="J131" s="469"/>
      <c r="K131" s="470"/>
      <c r="L131" s="67" t="str">
        <f t="shared" si="82"/>
        <v/>
      </c>
      <c r="M131" s="17">
        <f t="shared" si="83"/>
        <v>0</v>
      </c>
      <c r="N131" s="70" t="e">
        <f t="shared" si="84"/>
        <v>#VALUE!</v>
      </c>
      <c r="R131" s="58">
        <f t="shared" si="70"/>
        <v>0</v>
      </c>
      <c r="S131" s="83" t="str">
        <f t="shared" si="78"/>
        <v/>
      </c>
      <c r="T131" s="58">
        <f t="shared" si="71"/>
        <v>0</v>
      </c>
      <c r="U131" s="58" t="str">
        <f t="shared" si="71"/>
        <v/>
      </c>
      <c r="V131" s="58"/>
      <c r="W131" s="58"/>
      <c r="X131" s="58">
        <f t="shared" si="72"/>
        <v>0</v>
      </c>
      <c r="Y131" s="144"/>
      <c r="Z131" s="144"/>
      <c r="AA131" s="144"/>
      <c r="AB131" s="144"/>
      <c r="AD131" s="178"/>
    </row>
    <row r="132" spans="1:30" ht="12" customHeight="1" x14ac:dyDescent="0.3">
      <c r="A132" s="497"/>
      <c r="B132" s="15">
        <v>21</v>
      </c>
      <c r="C132" s="468">
        <f t="shared" si="79"/>
        <v>0</v>
      </c>
      <c r="D132" s="470"/>
      <c r="E132" s="468" t="str">
        <f t="shared" si="80"/>
        <v/>
      </c>
      <c r="F132" s="469"/>
      <c r="G132" s="469"/>
      <c r="H132" s="470"/>
      <c r="I132" s="468">
        <f t="shared" si="81"/>
        <v>0</v>
      </c>
      <c r="J132" s="469"/>
      <c r="K132" s="470"/>
      <c r="L132" s="67" t="str">
        <f t="shared" si="82"/>
        <v/>
      </c>
      <c r="M132" s="17">
        <f t="shared" si="83"/>
        <v>0</v>
      </c>
      <c r="N132" s="70" t="e">
        <f t="shared" si="84"/>
        <v>#VALUE!</v>
      </c>
      <c r="R132" s="58">
        <f t="shared" si="70"/>
        <v>0</v>
      </c>
      <c r="S132" s="83" t="str">
        <f t="shared" si="78"/>
        <v/>
      </c>
      <c r="T132" s="58">
        <f t="shared" ref="T132:U151" si="85">IF($B132&lt;=$U$4,VLOOKUP($B132,BEQUIP,T$110,FALSE),0)</f>
        <v>0</v>
      </c>
      <c r="U132" s="58" t="str">
        <f t="shared" si="85"/>
        <v/>
      </c>
      <c r="V132" s="58"/>
      <c r="W132" s="58"/>
      <c r="X132" s="58">
        <f t="shared" si="72"/>
        <v>0</v>
      </c>
      <c r="Y132" s="144"/>
      <c r="Z132" s="144"/>
      <c r="AA132" s="144"/>
      <c r="AB132" s="144"/>
      <c r="AD132" s="178"/>
    </row>
    <row r="133" spans="1:30" ht="12" customHeight="1" x14ac:dyDescent="0.3">
      <c r="A133" s="497"/>
      <c r="B133" s="15">
        <v>22</v>
      </c>
      <c r="C133" s="468">
        <f t="shared" si="79"/>
        <v>0</v>
      </c>
      <c r="D133" s="470"/>
      <c r="E133" s="468" t="str">
        <f t="shared" si="80"/>
        <v/>
      </c>
      <c r="F133" s="469"/>
      <c r="G133" s="469"/>
      <c r="H133" s="470"/>
      <c r="I133" s="468">
        <f t="shared" si="81"/>
        <v>0</v>
      </c>
      <c r="J133" s="469"/>
      <c r="K133" s="470"/>
      <c r="L133" s="67" t="str">
        <f t="shared" si="82"/>
        <v/>
      </c>
      <c r="M133" s="17">
        <f t="shared" si="83"/>
        <v>0</v>
      </c>
      <c r="N133" s="70" t="e">
        <f t="shared" si="84"/>
        <v>#VALUE!</v>
      </c>
      <c r="R133" s="58">
        <f t="shared" si="70"/>
        <v>0</v>
      </c>
      <c r="S133" s="83" t="str">
        <f t="shared" si="78"/>
        <v/>
      </c>
      <c r="T133" s="58">
        <f t="shared" si="85"/>
        <v>0</v>
      </c>
      <c r="U133" s="58" t="str">
        <f t="shared" si="85"/>
        <v/>
      </c>
      <c r="V133" s="58"/>
      <c r="W133" s="58"/>
      <c r="X133" s="58">
        <f t="shared" si="72"/>
        <v>0</v>
      </c>
      <c r="Y133" s="144"/>
      <c r="Z133" s="144"/>
      <c r="AA133" s="144"/>
      <c r="AB133" s="144"/>
      <c r="AD133" s="178"/>
    </row>
    <row r="134" spans="1:30" ht="12" customHeight="1" x14ac:dyDescent="0.3">
      <c r="A134" s="497"/>
      <c r="B134" s="15">
        <v>23</v>
      </c>
      <c r="C134" s="468">
        <f t="shared" si="79"/>
        <v>0</v>
      </c>
      <c r="D134" s="470"/>
      <c r="E134" s="468" t="str">
        <f t="shared" si="80"/>
        <v/>
      </c>
      <c r="F134" s="469"/>
      <c r="G134" s="469"/>
      <c r="H134" s="470"/>
      <c r="I134" s="468">
        <f t="shared" si="81"/>
        <v>0</v>
      </c>
      <c r="J134" s="469"/>
      <c r="K134" s="470"/>
      <c r="L134" s="67" t="str">
        <f t="shared" si="82"/>
        <v/>
      </c>
      <c r="M134" s="17">
        <f t="shared" si="83"/>
        <v>0</v>
      </c>
      <c r="N134" s="70" t="e">
        <f t="shared" si="84"/>
        <v>#VALUE!</v>
      </c>
      <c r="R134" s="58">
        <f t="shared" si="70"/>
        <v>0</v>
      </c>
      <c r="S134" s="83" t="str">
        <f t="shared" si="78"/>
        <v/>
      </c>
      <c r="T134" s="58">
        <f t="shared" si="85"/>
        <v>0</v>
      </c>
      <c r="U134" s="58" t="str">
        <f t="shared" si="85"/>
        <v/>
      </c>
      <c r="V134" s="58"/>
      <c r="W134" s="58"/>
      <c r="X134" s="58">
        <f t="shared" si="72"/>
        <v>0</v>
      </c>
      <c r="Y134" s="144"/>
      <c r="Z134" s="144"/>
      <c r="AA134" s="144"/>
      <c r="AB134" s="144"/>
      <c r="AD134" s="178"/>
    </row>
    <row r="135" spans="1:30" ht="12" customHeight="1" x14ac:dyDescent="0.3">
      <c r="A135" s="497"/>
      <c r="B135" s="15">
        <v>24</v>
      </c>
      <c r="C135" s="468">
        <f t="shared" si="79"/>
        <v>0</v>
      </c>
      <c r="D135" s="470"/>
      <c r="E135" s="468" t="str">
        <f t="shared" si="80"/>
        <v/>
      </c>
      <c r="F135" s="469"/>
      <c r="G135" s="469"/>
      <c r="H135" s="470"/>
      <c r="I135" s="468">
        <f t="shared" si="81"/>
        <v>0</v>
      </c>
      <c r="J135" s="469"/>
      <c r="K135" s="470"/>
      <c r="L135" s="67" t="str">
        <f t="shared" si="82"/>
        <v/>
      </c>
      <c r="M135" s="17">
        <f t="shared" si="83"/>
        <v>0</v>
      </c>
      <c r="N135" s="70" t="e">
        <f t="shared" si="84"/>
        <v>#VALUE!</v>
      </c>
      <c r="R135" s="58">
        <f t="shared" si="70"/>
        <v>0</v>
      </c>
      <c r="S135" s="83" t="str">
        <f t="shared" si="78"/>
        <v/>
      </c>
      <c r="T135" s="58">
        <f t="shared" si="85"/>
        <v>0</v>
      </c>
      <c r="U135" s="58" t="str">
        <f t="shared" si="85"/>
        <v/>
      </c>
      <c r="V135" s="58"/>
      <c r="W135" s="58"/>
      <c r="X135" s="58">
        <f t="shared" si="72"/>
        <v>0</v>
      </c>
      <c r="Y135" s="144"/>
      <c r="Z135" s="144"/>
      <c r="AA135" s="144"/>
      <c r="AB135" s="144"/>
      <c r="AD135" s="178"/>
    </row>
    <row r="136" spans="1:30" ht="12" customHeight="1" x14ac:dyDescent="0.3">
      <c r="A136" s="497"/>
      <c r="B136" s="15">
        <v>25</v>
      </c>
      <c r="C136" s="468">
        <f t="shared" si="79"/>
        <v>0</v>
      </c>
      <c r="D136" s="470"/>
      <c r="E136" s="468" t="str">
        <f t="shared" si="80"/>
        <v/>
      </c>
      <c r="F136" s="469"/>
      <c r="G136" s="469"/>
      <c r="H136" s="470"/>
      <c r="I136" s="468">
        <f t="shared" si="81"/>
        <v>0</v>
      </c>
      <c r="J136" s="469"/>
      <c r="K136" s="470"/>
      <c r="L136" s="67" t="str">
        <f t="shared" si="82"/>
        <v/>
      </c>
      <c r="M136" s="17">
        <f t="shared" si="83"/>
        <v>0</v>
      </c>
      <c r="N136" s="70" t="e">
        <f t="shared" si="84"/>
        <v>#VALUE!</v>
      </c>
      <c r="R136" s="58">
        <f t="shared" si="70"/>
        <v>0</v>
      </c>
      <c r="S136" s="83" t="str">
        <f t="shared" si="78"/>
        <v/>
      </c>
      <c r="T136" s="58">
        <f t="shared" si="85"/>
        <v>0</v>
      </c>
      <c r="U136" s="58" t="str">
        <f t="shared" si="85"/>
        <v/>
      </c>
      <c r="V136" s="58"/>
      <c r="W136" s="58"/>
      <c r="X136" s="58">
        <f t="shared" si="72"/>
        <v>0</v>
      </c>
      <c r="Y136" s="144"/>
      <c r="Z136" s="144"/>
      <c r="AA136" s="144"/>
      <c r="AB136" s="144"/>
      <c r="AD136" s="178"/>
    </row>
    <row r="137" spans="1:30" ht="12" customHeight="1" x14ac:dyDescent="0.3">
      <c r="A137" s="497"/>
      <c r="B137" s="15">
        <v>26</v>
      </c>
      <c r="C137" s="468">
        <f t="shared" si="79"/>
        <v>0</v>
      </c>
      <c r="D137" s="470"/>
      <c r="E137" s="468" t="str">
        <f t="shared" si="80"/>
        <v/>
      </c>
      <c r="F137" s="469"/>
      <c r="G137" s="469"/>
      <c r="H137" s="470"/>
      <c r="I137" s="468">
        <f t="shared" si="81"/>
        <v>0</v>
      </c>
      <c r="J137" s="469"/>
      <c r="K137" s="470"/>
      <c r="L137" s="67" t="str">
        <f t="shared" si="82"/>
        <v/>
      </c>
      <c r="M137" s="17">
        <f t="shared" si="83"/>
        <v>0</v>
      </c>
      <c r="N137" s="70" t="e">
        <f t="shared" si="84"/>
        <v>#VALUE!</v>
      </c>
      <c r="R137" s="58">
        <f t="shared" si="70"/>
        <v>0</v>
      </c>
      <c r="S137" s="83" t="str">
        <f t="shared" si="78"/>
        <v/>
      </c>
      <c r="T137" s="58">
        <f t="shared" si="85"/>
        <v>0</v>
      </c>
      <c r="U137" s="58" t="str">
        <f t="shared" si="85"/>
        <v/>
      </c>
      <c r="V137" s="58"/>
      <c r="W137" s="58"/>
      <c r="X137" s="58">
        <f t="shared" si="72"/>
        <v>0</v>
      </c>
      <c r="Y137" s="144"/>
      <c r="Z137" s="144"/>
      <c r="AA137" s="144"/>
      <c r="AB137" s="144"/>
      <c r="AD137" s="178"/>
    </row>
    <row r="138" spans="1:30" ht="12" customHeight="1" x14ac:dyDescent="0.3">
      <c r="A138" s="497"/>
      <c r="B138" s="15">
        <v>27</v>
      </c>
      <c r="C138" s="468">
        <f t="shared" si="79"/>
        <v>0</v>
      </c>
      <c r="D138" s="470"/>
      <c r="E138" s="468" t="str">
        <f t="shared" si="80"/>
        <v/>
      </c>
      <c r="F138" s="469"/>
      <c r="G138" s="469"/>
      <c r="H138" s="470"/>
      <c r="I138" s="468">
        <f t="shared" si="81"/>
        <v>0</v>
      </c>
      <c r="J138" s="469"/>
      <c r="K138" s="470"/>
      <c r="L138" s="67" t="str">
        <f t="shared" si="82"/>
        <v/>
      </c>
      <c r="M138" s="17">
        <f t="shared" si="83"/>
        <v>0</v>
      </c>
      <c r="N138" s="70" t="e">
        <f t="shared" si="84"/>
        <v>#VALUE!</v>
      </c>
      <c r="R138" s="58">
        <f t="shared" si="70"/>
        <v>0</v>
      </c>
      <c r="S138" s="83" t="str">
        <f t="shared" si="78"/>
        <v/>
      </c>
      <c r="T138" s="58">
        <f t="shared" si="85"/>
        <v>0</v>
      </c>
      <c r="U138" s="58" t="str">
        <f t="shared" si="85"/>
        <v/>
      </c>
      <c r="V138" s="58"/>
      <c r="W138" s="58"/>
      <c r="X138" s="58">
        <f t="shared" si="72"/>
        <v>0</v>
      </c>
      <c r="Y138" s="144"/>
      <c r="Z138" s="144"/>
      <c r="AA138" s="144"/>
      <c r="AB138" s="144"/>
      <c r="AD138" s="178"/>
    </row>
    <row r="139" spans="1:30" ht="12" customHeight="1" x14ac:dyDescent="0.3">
      <c r="A139" s="497"/>
      <c r="B139" s="15">
        <v>28</v>
      </c>
      <c r="C139" s="468">
        <f t="shared" si="79"/>
        <v>0</v>
      </c>
      <c r="D139" s="470"/>
      <c r="E139" s="468" t="str">
        <f t="shared" si="80"/>
        <v/>
      </c>
      <c r="F139" s="469"/>
      <c r="G139" s="469"/>
      <c r="H139" s="470"/>
      <c r="I139" s="468">
        <f t="shared" si="81"/>
        <v>0</v>
      </c>
      <c r="J139" s="469"/>
      <c r="K139" s="470"/>
      <c r="L139" s="67" t="str">
        <f t="shared" si="82"/>
        <v/>
      </c>
      <c r="M139" s="17">
        <f t="shared" si="83"/>
        <v>0</v>
      </c>
      <c r="N139" s="70" t="e">
        <f t="shared" si="84"/>
        <v>#VALUE!</v>
      </c>
      <c r="R139" s="58">
        <f t="shared" si="70"/>
        <v>0</v>
      </c>
      <c r="S139" s="83" t="str">
        <f t="shared" si="78"/>
        <v/>
      </c>
      <c r="T139" s="58">
        <f t="shared" si="85"/>
        <v>0</v>
      </c>
      <c r="U139" s="58" t="str">
        <f t="shared" si="85"/>
        <v/>
      </c>
      <c r="V139" s="58"/>
      <c r="W139" s="58"/>
      <c r="X139" s="58">
        <f t="shared" si="72"/>
        <v>0</v>
      </c>
      <c r="Y139" s="144"/>
      <c r="Z139" s="144"/>
      <c r="AA139" s="144"/>
      <c r="AB139" s="144"/>
      <c r="AD139" s="178"/>
    </row>
    <row r="140" spans="1:30" ht="12" customHeight="1" x14ac:dyDescent="0.3">
      <c r="A140" s="497"/>
      <c r="B140" s="15">
        <v>29</v>
      </c>
      <c r="C140" s="468">
        <f t="shared" si="79"/>
        <v>0</v>
      </c>
      <c r="D140" s="470"/>
      <c r="E140" s="468" t="str">
        <f t="shared" si="80"/>
        <v/>
      </c>
      <c r="F140" s="469"/>
      <c r="G140" s="469"/>
      <c r="H140" s="470"/>
      <c r="I140" s="468">
        <f t="shared" si="81"/>
        <v>0</v>
      </c>
      <c r="J140" s="469"/>
      <c r="K140" s="470"/>
      <c r="L140" s="67" t="str">
        <f t="shared" si="82"/>
        <v/>
      </c>
      <c r="M140" s="17">
        <f t="shared" si="83"/>
        <v>0</v>
      </c>
      <c r="N140" s="70" t="e">
        <f t="shared" si="84"/>
        <v>#VALUE!</v>
      </c>
      <c r="R140" s="58">
        <f t="shared" si="70"/>
        <v>0</v>
      </c>
      <c r="S140" s="83" t="str">
        <f t="shared" si="78"/>
        <v/>
      </c>
      <c r="T140" s="58">
        <f t="shared" si="85"/>
        <v>0</v>
      </c>
      <c r="U140" s="58" t="str">
        <f t="shared" si="85"/>
        <v/>
      </c>
      <c r="V140" s="58"/>
      <c r="W140" s="58"/>
      <c r="X140" s="58">
        <f t="shared" si="72"/>
        <v>0</v>
      </c>
      <c r="Y140" s="144"/>
      <c r="Z140" s="144"/>
      <c r="AA140" s="144"/>
      <c r="AB140" s="144"/>
      <c r="AD140" s="178"/>
    </row>
    <row r="141" spans="1:30" ht="12" customHeight="1" x14ac:dyDescent="0.3">
      <c r="A141" s="497"/>
      <c r="B141" s="15">
        <v>30</v>
      </c>
      <c r="C141" s="468">
        <f t="shared" si="79"/>
        <v>0</v>
      </c>
      <c r="D141" s="470"/>
      <c r="E141" s="468" t="str">
        <f t="shared" si="80"/>
        <v/>
      </c>
      <c r="F141" s="469"/>
      <c r="G141" s="469"/>
      <c r="H141" s="470"/>
      <c r="I141" s="468">
        <f t="shared" si="81"/>
        <v>0</v>
      </c>
      <c r="J141" s="469"/>
      <c r="K141" s="470"/>
      <c r="L141" s="67" t="str">
        <f t="shared" si="82"/>
        <v/>
      </c>
      <c r="M141" s="17">
        <f t="shared" si="83"/>
        <v>0</v>
      </c>
      <c r="N141" s="70" t="e">
        <f t="shared" si="84"/>
        <v>#VALUE!</v>
      </c>
      <c r="R141" s="58">
        <f t="shared" si="70"/>
        <v>0</v>
      </c>
      <c r="S141" s="83" t="str">
        <f t="shared" si="78"/>
        <v/>
      </c>
      <c r="T141" s="58">
        <f t="shared" si="85"/>
        <v>0</v>
      </c>
      <c r="U141" s="58" t="str">
        <f t="shared" si="85"/>
        <v/>
      </c>
      <c r="V141" s="58"/>
      <c r="W141" s="58"/>
      <c r="X141" s="58">
        <f t="shared" si="72"/>
        <v>0</v>
      </c>
      <c r="Y141" s="144"/>
      <c r="Z141" s="144"/>
      <c r="AA141" s="144"/>
      <c r="AB141" s="144"/>
      <c r="AD141" s="178"/>
    </row>
    <row r="142" spans="1:30" ht="12" customHeight="1" x14ac:dyDescent="0.3">
      <c r="A142" s="497"/>
      <c r="B142" s="15">
        <v>31</v>
      </c>
      <c r="C142" s="468">
        <f t="shared" si="79"/>
        <v>0</v>
      </c>
      <c r="D142" s="470"/>
      <c r="E142" s="468" t="str">
        <f t="shared" si="80"/>
        <v/>
      </c>
      <c r="F142" s="469"/>
      <c r="G142" s="469"/>
      <c r="H142" s="470"/>
      <c r="I142" s="468">
        <f t="shared" si="81"/>
        <v>0</v>
      </c>
      <c r="J142" s="469"/>
      <c r="K142" s="470"/>
      <c r="L142" s="67" t="str">
        <f t="shared" si="82"/>
        <v/>
      </c>
      <c r="M142" s="17">
        <f t="shared" si="83"/>
        <v>0</v>
      </c>
      <c r="N142" s="70" t="e">
        <f t="shared" si="84"/>
        <v>#VALUE!</v>
      </c>
      <c r="R142" s="58">
        <f t="shared" si="70"/>
        <v>0</v>
      </c>
      <c r="S142" s="83" t="str">
        <f t="shared" si="78"/>
        <v/>
      </c>
      <c r="T142" s="58">
        <f t="shared" si="85"/>
        <v>0</v>
      </c>
      <c r="U142" s="58" t="str">
        <f t="shared" si="85"/>
        <v/>
      </c>
      <c r="V142" s="58"/>
      <c r="W142" s="58"/>
      <c r="X142" s="58">
        <f t="shared" si="72"/>
        <v>0</v>
      </c>
      <c r="Y142" s="144"/>
      <c r="Z142" s="144"/>
      <c r="AA142" s="144"/>
      <c r="AB142" s="144"/>
      <c r="AD142" s="178"/>
    </row>
    <row r="143" spans="1:30" ht="12" customHeight="1" x14ac:dyDescent="0.3">
      <c r="A143" s="497"/>
      <c r="B143" s="15">
        <v>32</v>
      </c>
      <c r="C143" s="468">
        <f t="shared" si="79"/>
        <v>0</v>
      </c>
      <c r="D143" s="470"/>
      <c r="E143" s="468" t="str">
        <f t="shared" si="80"/>
        <v/>
      </c>
      <c r="F143" s="469"/>
      <c r="G143" s="469"/>
      <c r="H143" s="470"/>
      <c r="I143" s="468">
        <f t="shared" si="81"/>
        <v>0</v>
      </c>
      <c r="J143" s="469"/>
      <c r="K143" s="470"/>
      <c r="L143" s="67" t="str">
        <f t="shared" si="82"/>
        <v/>
      </c>
      <c r="M143" s="17">
        <f t="shared" si="83"/>
        <v>0</v>
      </c>
      <c r="N143" s="70" t="e">
        <f t="shared" si="84"/>
        <v>#VALUE!</v>
      </c>
      <c r="R143" s="58">
        <f t="shared" si="70"/>
        <v>0</v>
      </c>
      <c r="S143" s="83" t="str">
        <f t="shared" si="78"/>
        <v/>
      </c>
      <c r="T143" s="58">
        <f t="shared" si="85"/>
        <v>0</v>
      </c>
      <c r="U143" s="58" t="str">
        <f t="shared" si="85"/>
        <v/>
      </c>
      <c r="V143" s="58"/>
      <c r="W143" s="58"/>
      <c r="X143" s="58">
        <f t="shared" si="72"/>
        <v>0</v>
      </c>
      <c r="Y143" s="144"/>
      <c r="Z143" s="144"/>
      <c r="AA143" s="144"/>
      <c r="AB143" s="144"/>
      <c r="AD143" s="178"/>
    </row>
    <row r="144" spans="1:30" ht="12" customHeight="1" x14ac:dyDescent="0.3">
      <c r="A144" s="497"/>
      <c r="B144" s="15">
        <v>33</v>
      </c>
      <c r="C144" s="468">
        <f t="shared" si="79"/>
        <v>0</v>
      </c>
      <c r="D144" s="470"/>
      <c r="E144" s="468" t="str">
        <f t="shared" si="80"/>
        <v/>
      </c>
      <c r="F144" s="469"/>
      <c r="G144" s="469"/>
      <c r="H144" s="470"/>
      <c r="I144" s="468">
        <f t="shared" si="81"/>
        <v>0</v>
      </c>
      <c r="J144" s="469"/>
      <c r="K144" s="470"/>
      <c r="L144" s="67" t="str">
        <f t="shared" si="82"/>
        <v/>
      </c>
      <c r="M144" s="17">
        <f t="shared" si="83"/>
        <v>0</v>
      </c>
      <c r="N144" s="70" t="e">
        <f t="shared" si="84"/>
        <v>#VALUE!</v>
      </c>
      <c r="R144" s="58">
        <f t="shared" ref="R144:R161" si="86">IF($B144&lt;=$U$4,VLOOKUP($B144,BEQUIP,R$110,FALSE),0)</f>
        <v>0</v>
      </c>
      <c r="S144" s="83" t="str">
        <f t="shared" si="78"/>
        <v/>
      </c>
      <c r="T144" s="58">
        <f t="shared" si="85"/>
        <v>0</v>
      </c>
      <c r="U144" s="58" t="str">
        <f t="shared" si="85"/>
        <v/>
      </c>
      <c r="V144" s="58"/>
      <c r="W144" s="58"/>
      <c r="X144" s="58">
        <f t="shared" ref="X144:X161" si="87">IF($B144&lt;=$U$4,VLOOKUP($B144,BEQUIP,X$110,FALSE),0)</f>
        <v>0</v>
      </c>
      <c r="Y144" s="144"/>
      <c r="Z144" s="144"/>
      <c r="AA144" s="144"/>
      <c r="AB144" s="144"/>
      <c r="AD144" s="178"/>
    </row>
    <row r="145" spans="1:30" ht="12" customHeight="1" x14ac:dyDescent="0.3">
      <c r="A145" s="497"/>
      <c r="B145" s="15">
        <v>34</v>
      </c>
      <c r="C145" s="468">
        <f t="shared" si="79"/>
        <v>0</v>
      </c>
      <c r="D145" s="470"/>
      <c r="E145" s="468" t="str">
        <f t="shared" si="80"/>
        <v/>
      </c>
      <c r="F145" s="469"/>
      <c r="G145" s="469"/>
      <c r="H145" s="470"/>
      <c r="I145" s="468">
        <f t="shared" si="81"/>
        <v>0</v>
      </c>
      <c r="J145" s="469"/>
      <c r="K145" s="470"/>
      <c r="L145" s="67" t="str">
        <f t="shared" si="82"/>
        <v/>
      </c>
      <c r="M145" s="17">
        <f t="shared" si="83"/>
        <v>0</v>
      </c>
      <c r="N145" s="70" t="e">
        <f t="shared" si="84"/>
        <v>#VALUE!</v>
      </c>
      <c r="R145" s="58">
        <f t="shared" si="86"/>
        <v>0</v>
      </c>
      <c r="S145" s="83" t="str">
        <f t="shared" ref="S145:S161" si="88">IF($B145&lt;=$U$4,VLOOKUP($B145,BEQUIP,S$110,FALSE),0)</f>
        <v/>
      </c>
      <c r="T145" s="58">
        <f t="shared" si="85"/>
        <v>0</v>
      </c>
      <c r="U145" s="58" t="str">
        <f t="shared" si="85"/>
        <v/>
      </c>
      <c r="V145" s="58"/>
      <c r="W145" s="58"/>
      <c r="X145" s="58">
        <f t="shared" si="87"/>
        <v>0</v>
      </c>
      <c r="Y145" s="144"/>
      <c r="Z145" s="144"/>
      <c r="AA145" s="144"/>
      <c r="AB145" s="144"/>
      <c r="AD145" s="178"/>
    </row>
    <row r="146" spans="1:30" ht="12" customHeight="1" x14ac:dyDescent="0.3">
      <c r="A146" s="497"/>
      <c r="B146" s="15">
        <v>35</v>
      </c>
      <c r="C146" s="468">
        <f t="shared" si="79"/>
        <v>0</v>
      </c>
      <c r="D146" s="470"/>
      <c r="E146" s="468" t="str">
        <f t="shared" si="80"/>
        <v/>
      </c>
      <c r="F146" s="469"/>
      <c r="G146" s="469"/>
      <c r="H146" s="470"/>
      <c r="I146" s="468">
        <f t="shared" si="81"/>
        <v>0</v>
      </c>
      <c r="J146" s="469"/>
      <c r="K146" s="470"/>
      <c r="L146" s="67" t="str">
        <f t="shared" si="82"/>
        <v/>
      </c>
      <c r="M146" s="17">
        <f t="shared" si="83"/>
        <v>0</v>
      </c>
      <c r="N146" s="70" t="e">
        <f t="shared" si="84"/>
        <v>#VALUE!</v>
      </c>
      <c r="R146" s="58">
        <f t="shared" si="86"/>
        <v>0</v>
      </c>
      <c r="S146" s="83" t="str">
        <f t="shared" si="88"/>
        <v/>
      </c>
      <c r="T146" s="58">
        <f t="shared" si="85"/>
        <v>0</v>
      </c>
      <c r="U146" s="58" t="str">
        <f t="shared" si="85"/>
        <v/>
      </c>
      <c r="V146" s="58"/>
      <c r="W146" s="58"/>
      <c r="X146" s="58">
        <f t="shared" si="87"/>
        <v>0</v>
      </c>
      <c r="Y146" s="144"/>
      <c r="Z146" s="144"/>
      <c r="AA146" s="144"/>
      <c r="AB146" s="144"/>
      <c r="AD146" s="178"/>
    </row>
    <row r="147" spans="1:30" ht="12" customHeight="1" x14ac:dyDescent="0.3">
      <c r="A147" s="497"/>
      <c r="B147" s="15">
        <v>36</v>
      </c>
      <c r="C147" s="468">
        <f t="shared" si="79"/>
        <v>0</v>
      </c>
      <c r="D147" s="470"/>
      <c r="E147" s="468" t="str">
        <f t="shared" si="80"/>
        <v/>
      </c>
      <c r="F147" s="469"/>
      <c r="G147" s="469"/>
      <c r="H147" s="470"/>
      <c r="I147" s="468">
        <f t="shared" si="81"/>
        <v>0</v>
      </c>
      <c r="J147" s="469"/>
      <c r="K147" s="470"/>
      <c r="L147" s="67" t="str">
        <f t="shared" si="82"/>
        <v/>
      </c>
      <c r="M147" s="17">
        <f t="shared" si="83"/>
        <v>0</v>
      </c>
      <c r="N147" s="70" t="e">
        <f t="shared" si="84"/>
        <v>#VALUE!</v>
      </c>
      <c r="R147" s="58">
        <f t="shared" si="86"/>
        <v>0</v>
      </c>
      <c r="S147" s="83" t="str">
        <f t="shared" si="88"/>
        <v/>
      </c>
      <c r="T147" s="58">
        <f t="shared" si="85"/>
        <v>0</v>
      </c>
      <c r="U147" s="58" t="str">
        <f t="shared" si="85"/>
        <v/>
      </c>
      <c r="V147" s="58"/>
      <c r="W147" s="58"/>
      <c r="X147" s="58">
        <f t="shared" si="87"/>
        <v>0</v>
      </c>
      <c r="Y147" s="144"/>
      <c r="Z147" s="144"/>
      <c r="AA147" s="144"/>
      <c r="AB147" s="144"/>
      <c r="AD147" s="178"/>
    </row>
    <row r="148" spans="1:30" ht="12" customHeight="1" x14ac:dyDescent="0.3">
      <c r="A148" s="497"/>
      <c r="B148" s="15">
        <v>37</v>
      </c>
      <c r="C148" s="468">
        <f t="shared" si="79"/>
        <v>0</v>
      </c>
      <c r="D148" s="470"/>
      <c r="E148" s="468" t="str">
        <f t="shared" si="80"/>
        <v/>
      </c>
      <c r="F148" s="469"/>
      <c r="G148" s="469"/>
      <c r="H148" s="470"/>
      <c r="I148" s="468">
        <f t="shared" si="81"/>
        <v>0</v>
      </c>
      <c r="J148" s="469"/>
      <c r="K148" s="470"/>
      <c r="L148" s="67" t="str">
        <f t="shared" si="82"/>
        <v/>
      </c>
      <c r="M148" s="17">
        <f t="shared" si="83"/>
        <v>0</v>
      </c>
      <c r="N148" s="70" t="e">
        <f t="shared" si="84"/>
        <v>#VALUE!</v>
      </c>
      <c r="R148" s="58">
        <f t="shared" si="86"/>
        <v>0</v>
      </c>
      <c r="S148" s="83" t="str">
        <f t="shared" si="88"/>
        <v/>
      </c>
      <c r="T148" s="58">
        <f t="shared" si="85"/>
        <v>0</v>
      </c>
      <c r="U148" s="58" t="str">
        <f t="shared" si="85"/>
        <v/>
      </c>
      <c r="V148" s="58"/>
      <c r="W148" s="58"/>
      <c r="X148" s="58">
        <f t="shared" si="87"/>
        <v>0</v>
      </c>
      <c r="Y148" s="144"/>
      <c r="Z148" s="144"/>
      <c r="AA148" s="144"/>
      <c r="AB148" s="144"/>
      <c r="AD148" s="178"/>
    </row>
    <row r="149" spans="1:30" ht="12" customHeight="1" x14ac:dyDescent="0.3">
      <c r="A149" s="497"/>
      <c r="B149" s="15">
        <v>38</v>
      </c>
      <c r="C149" s="468">
        <f t="shared" si="73"/>
        <v>0</v>
      </c>
      <c r="D149" s="470"/>
      <c r="E149" s="468" t="str">
        <f t="shared" si="74"/>
        <v/>
      </c>
      <c r="F149" s="469"/>
      <c r="G149" s="469"/>
      <c r="H149" s="470"/>
      <c r="I149" s="468">
        <f t="shared" si="75"/>
        <v>0</v>
      </c>
      <c r="J149" s="469"/>
      <c r="K149" s="470"/>
      <c r="L149" s="67" t="str">
        <f t="shared" si="76"/>
        <v/>
      </c>
      <c r="M149" s="17">
        <f t="shared" si="69"/>
        <v>0</v>
      </c>
      <c r="N149" s="70" t="e">
        <f t="shared" si="77"/>
        <v>#VALUE!</v>
      </c>
      <c r="R149" s="58">
        <f t="shared" si="86"/>
        <v>0</v>
      </c>
      <c r="S149" s="83" t="str">
        <f t="shared" si="88"/>
        <v/>
      </c>
      <c r="T149" s="58">
        <f t="shared" si="85"/>
        <v>0</v>
      </c>
      <c r="U149" s="58" t="str">
        <f t="shared" si="85"/>
        <v/>
      </c>
      <c r="V149" s="58"/>
      <c r="W149" s="58"/>
      <c r="X149" s="58">
        <f t="shared" si="87"/>
        <v>0</v>
      </c>
      <c r="Y149" s="120"/>
      <c r="Z149" s="120"/>
      <c r="AA149" s="120"/>
      <c r="AB149" s="120"/>
    </row>
    <row r="150" spans="1:30" ht="12" customHeight="1" x14ac:dyDescent="0.3">
      <c r="A150" s="497"/>
      <c r="B150" s="15">
        <v>39</v>
      </c>
      <c r="C150" s="468">
        <f t="shared" si="73"/>
        <v>0</v>
      </c>
      <c r="D150" s="470"/>
      <c r="E150" s="468" t="str">
        <f t="shared" si="74"/>
        <v/>
      </c>
      <c r="F150" s="469"/>
      <c r="G150" s="469"/>
      <c r="H150" s="470"/>
      <c r="I150" s="468">
        <f t="shared" si="75"/>
        <v>0</v>
      </c>
      <c r="J150" s="469"/>
      <c r="K150" s="470"/>
      <c r="L150" s="67" t="str">
        <f t="shared" si="76"/>
        <v/>
      </c>
      <c r="M150" s="17">
        <f t="shared" si="69"/>
        <v>0</v>
      </c>
      <c r="N150" s="70" t="e">
        <f t="shared" si="77"/>
        <v>#VALUE!</v>
      </c>
      <c r="R150" s="58">
        <f t="shared" si="86"/>
        <v>0</v>
      </c>
      <c r="S150" s="83" t="str">
        <f t="shared" si="88"/>
        <v/>
      </c>
      <c r="T150" s="58">
        <f t="shared" si="85"/>
        <v>0</v>
      </c>
      <c r="U150" s="58" t="str">
        <f t="shared" si="85"/>
        <v/>
      </c>
      <c r="V150" s="58"/>
      <c r="W150" s="58"/>
      <c r="X150" s="58">
        <f t="shared" si="87"/>
        <v>0</v>
      </c>
      <c r="Y150" s="120"/>
      <c r="Z150" s="120"/>
      <c r="AA150" s="120"/>
      <c r="AB150" s="120"/>
    </row>
    <row r="151" spans="1:30" ht="12" customHeight="1" x14ac:dyDescent="0.3">
      <c r="A151" s="497"/>
      <c r="B151" s="15">
        <v>40</v>
      </c>
      <c r="C151" s="468">
        <f t="shared" ref="C151:C155" si="89">R151</f>
        <v>0</v>
      </c>
      <c r="D151" s="470"/>
      <c r="E151" s="468" t="str">
        <f t="shared" ref="E151:E155" si="90">S151</f>
        <v/>
      </c>
      <c r="F151" s="469"/>
      <c r="G151" s="469"/>
      <c r="H151" s="470"/>
      <c r="I151" s="468">
        <f t="shared" ref="I151:I155" si="91">T151</f>
        <v>0</v>
      </c>
      <c r="J151" s="469"/>
      <c r="K151" s="470"/>
      <c r="L151" s="67" t="str">
        <f t="shared" ref="L151:L155" si="92">U151</f>
        <v/>
      </c>
      <c r="M151" s="17">
        <f t="shared" ref="M151:M155" si="93">X151</f>
        <v>0</v>
      </c>
      <c r="N151" s="70" t="e">
        <f t="shared" ref="N151:N155" si="94">L151*M151</f>
        <v>#VALUE!</v>
      </c>
      <c r="R151" s="58">
        <f t="shared" si="86"/>
        <v>0</v>
      </c>
      <c r="S151" s="83" t="str">
        <f t="shared" si="88"/>
        <v/>
      </c>
      <c r="T151" s="58">
        <f t="shared" si="85"/>
        <v>0</v>
      </c>
      <c r="U151" s="58" t="str">
        <f t="shared" si="85"/>
        <v/>
      </c>
      <c r="V151" s="58"/>
      <c r="W151" s="58"/>
      <c r="X151" s="58">
        <f t="shared" si="87"/>
        <v>0</v>
      </c>
      <c r="Y151" s="144"/>
      <c r="Z151" s="144"/>
      <c r="AA151" s="144"/>
      <c r="AB151" s="144"/>
      <c r="AD151" s="178"/>
    </row>
    <row r="152" spans="1:30" ht="12" customHeight="1" x14ac:dyDescent="0.3">
      <c r="A152" s="497"/>
      <c r="B152" s="15">
        <v>41</v>
      </c>
      <c r="C152" s="468">
        <f t="shared" si="89"/>
        <v>0</v>
      </c>
      <c r="D152" s="470"/>
      <c r="E152" s="468" t="str">
        <f t="shared" si="90"/>
        <v/>
      </c>
      <c r="F152" s="469"/>
      <c r="G152" s="469"/>
      <c r="H152" s="470"/>
      <c r="I152" s="468">
        <f t="shared" si="91"/>
        <v>0</v>
      </c>
      <c r="J152" s="469"/>
      <c r="K152" s="470"/>
      <c r="L152" s="67" t="str">
        <f t="shared" si="92"/>
        <v/>
      </c>
      <c r="M152" s="17">
        <f t="shared" si="93"/>
        <v>0</v>
      </c>
      <c r="N152" s="70" t="e">
        <f t="shared" si="94"/>
        <v>#VALUE!</v>
      </c>
      <c r="R152" s="58">
        <f t="shared" si="86"/>
        <v>0</v>
      </c>
      <c r="S152" s="83" t="str">
        <f t="shared" si="88"/>
        <v/>
      </c>
      <c r="T152" s="58">
        <f t="shared" ref="T152:U161" si="95">IF($B152&lt;=$U$4,VLOOKUP($B152,BEQUIP,T$110,FALSE),0)</f>
        <v>0</v>
      </c>
      <c r="U152" s="58" t="str">
        <f t="shared" si="95"/>
        <v/>
      </c>
      <c r="V152" s="58"/>
      <c r="W152" s="58"/>
      <c r="X152" s="58">
        <f t="shared" si="87"/>
        <v>0</v>
      </c>
      <c r="Y152" s="144"/>
      <c r="Z152" s="144"/>
      <c r="AA152" s="144"/>
      <c r="AB152" s="144"/>
      <c r="AD152" s="178"/>
    </row>
    <row r="153" spans="1:30" ht="12" customHeight="1" x14ac:dyDescent="0.3">
      <c r="A153" s="497"/>
      <c r="B153" s="15">
        <v>42</v>
      </c>
      <c r="C153" s="468">
        <f t="shared" si="89"/>
        <v>0</v>
      </c>
      <c r="D153" s="470"/>
      <c r="E153" s="468" t="str">
        <f t="shared" si="90"/>
        <v/>
      </c>
      <c r="F153" s="469"/>
      <c r="G153" s="469"/>
      <c r="H153" s="470"/>
      <c r="I153" s="468">
        <f t="shared" si="91"/>
        <v>0</v>
      </c>
      <c r="J153" s="469"/>
      <c r="K153" s="470"/>
      <c r="L153" s="67" t="str">
        <f t="shared" si="92"/>
        <v/>
      </c>
      <c r="M153" s="17">
        <f t="shared" si="93"/>
        <v>0</v>
      </c>
      <c r="N153" s="70" t="e">
        <f t="shared" si="94"/>
        <v>#VALUE!</v>
      </c>
      <c r="R153" s="58">
        <f t="shared" si="86"/>
        <v>0</v>
      </c>
      <c r="S153" s="83" t="str">
        <f t="shared" si="88"/>
        <v/>
      </c>
      <c r="T153" s="58">
        <f t="shared" si="95"/>
        <v>0</v>
      </c>
      <c r="U153" s="58" t="str">
        <f t="shared" si="95"/>
        <v/>
      </c>
      <c r="V153" s="58"/>
      <c r="W153" s="58"/>
      <c r="X153" s="58">
        <f t="shared" si="87"/>
        <v>0</v>
      </c>
      <c r="Y153" s="144"/>
      <c r="Z153" s="144"/>
      <c r="AA153" s="144"/>
      <c r="AB153" s="144"/>
      <c r="AD153" s="178"/>
    </row>
    <row r="154" spans="1:30" ht="12" customHeight="1" x14ac:dyDescent="0.3">
      <c r="A154" s="497"/>
      <c r="B154" s="15">
        <v>43</v>
      </c>
      <c r="C154" s="468">
        <f t="shared" si="89"/>
        <v>0</v>
      </c>
      <c r="D154" s="470"/>
      <c r="E154" s="468" t="str">
        <f t="shared" si="90"/>
        <v/>
      </c>
      <c r="F154" s="469"/>
      <c r="G154" s="469"/>
      <c r="H154" s="470"/>
      <c r="I154" s="468">
        <f t="shared" si="91"/>
        <v>0</v>
      </c>
      <c r="J154" s="469"/>
      <c r="K154" s="470"/>
      <c r="L154" s="67" t="str">
        <f t="shared" si="92"/>
        <v/>
      </c>
      <c r="M154" s="17">
        <f t="shared" si="93"/>
        <v>0</v>
      </c>
      <c r="N154" s="70" t="e">
        <f t="shared" si="94"/>
        <v>#VALUE!</v>
      </c>
      <c r="R154" s="58">
        <f t="shared" si="86"/>
        <v>0</v>
      </c>
      <c r="S154" s="83" t="str">
        <f t="shared" si="88"/>
        <v/>
      </c>
      <c r="T154" s="58">
        <f t="shared" si="95"/>
        <v>0</v>
      </c>
      <c r="U154" s="58" t="str">
        <f t="shared" si="95"/>
        <v/>
      </c>
      <c r="V154" s="58"/>
      <c r="W154" s="58"/>
      <c r="X154" s="58">
        <f t="shared" si="87"/>
        <v>0</v>
      </c>
      <c r="Y154" s="144"/>
      <c r="Z154" s="144"/>
      <c r="AA154" s="144"/>
      <c r="AB154" s="144"/>
      <c r="AD154" s="178"/>
    </row>
    <row r="155" spans="1:30" ht="12" customHeight="1" x14ac:dyDescent="0.3">
      <c r="A155" s="497"/>
      <c r="B155" s="15">
        <v>44</v>
      </c>
      <c r="C155" s="468">
        <f t="shared" si="89"/>
        <v>0</v>
      </c>
      <c r="D155" s="470"/>
      <c r="E155" s="468" t="str">
        <f t="shared" si="90"/>
        <v/>
      </c>
      <c r="F155" s="469"/>
      <c r="G155" s="469"/>
      <c r="H155" s="470"/>
      <c r="I155" s="468">
        <f t="shared" si="91"/>
        <v>0</v>
      </c>
      <c r="J155" s="469"/>
      <c r="K155" s="470"/>
      <c r="L155" s="67" t="str">
        <f t="shared" si="92"/>
        <v/>
      </c>
      <c r="M155" s="17">
        <f t="shared" si="93"/>
        <v>0</v>
      </c>
      <c r="N155" s="70" t="e">
        <f t="shared" si="94"/>
        <v>#VALUE!</v>
      </c>
      <c r="R155" s="58">
        <f t="shared" si="86"/>
        <v>0</v>
      </c>
      <c r="S155" s="83" t="str">
        <f t="shared" si="88"/>
        <v/>
      </c>
      <c r="T155" s="58">
        <f t="shared" si="95"/>
        <v>0</v>
      </c>
      <c r="U155" s="58" t="str">
        <f t="shared" si="95"/>
        <v/>
      </c>
      <c r="V155" s="58"/>
      <c r="W155" s="58"/>
      <c r="X155" s="58">
        <f t="shared" si="87"/>
        <v>0</v>
      </c>
      <c r="Y155" s="144"/>
      <c r="Z155" s="144"/>
      <c r="AA155" s="144"/>
      <c r="AB155" s="144"/>
      <c r="AD155" s="178"/>
    </row>
    <row r="156" spans="1:30" ht="12" customHeight="1" x14ac:dyDescent="0.3">
      <c r="A156" s="497"/>
      <c r="B156" s="15">
        <v>45</v>
      </c>
      <c r="C156" s="468">
        <f t="shared" si="73"/>
        <v>0</v>
      </c>
      <c r="D156" s="470"/>
      <c r="E156" s="468" t="str">
        <f t="shared" si="74"/>
        <v/>
      </c>
      <c r="F156" s="469"/>
      <c r="G156" s="469"/>
      <c r="H156" s="470"/>
      <c r="I156" s="468">
        <f t="shared" si="75"/>
        <v>0</v>
      </c>
      <c r="J156" s="469"/>
      <c r="K156" s="470"/>
      <c r="L156" s="67" t="str">
        <f t="shared" si="76"/>
        <v/>
      </c>
      <c r="M156" s="17">
        <f t="shared" si="69"/>
        <v>0</v>
      </c>
      <c r="N156" s="70" t="e">
        <f t="shared" si="77"/>
        <v>#VALUE!</v>
      </c>
      <c r="R156" s="58">
        <f t="shared" si="86"/>
        <v>0</v>
      </c>
      <c r="S156" s="83" t="str">
        <f t="shared" si="88"/>
        <v/>
      </c>
      <c r="T156" s="58">
        <f t="shared" si="95"/>
        <v>0</v>
      </c>
      <c r="U156" s="58" t="str">
        <f t="shared" si="95"/>
        <v/>
      </c>
      <c r="V156" s="58"/>
      <c r="W156" s="58"/>
      <c r="X156" s="58">
        <f t="shared" si="87"/>
        <v>0</v>
      </c>
      <c r="Y156" s="120"/>
      <c r="Z156" s="120"/>
      <c r="AA156" s="120"/>
      <c r="AB156" s="120"/>
    </row>
    <row r="157" spans="1:30" ht="12" customHeight="1" x14ac:dyDescent="0.3">
      <c r="A157" s="497"/>
      <c r="B157" s="15">
        <v>46</v>
      </c>
      <c r="C157" s="468">
        <f t="shared" si="73"/>
        <v>0</v>
      </c>
      <c r="D157" s="470"/>
      <c r="E157" s="468" t="str">
        <f t="shared" si="74"/>
        <v/>
      </c>
      <c r="F157" s="469"/>
      <c r="G157" s="469"/>
      <c r="H157" s="470"/>
      <c r="I157" s="468">
        <f t="shared" si="75"/>
        <v>0</v>
      </c>
      <c r="J157" s="469"/>
      <c r="K157" s="470"/>
      <c r="L157" s="67" t="str">
        <f t="shared" si="76"/>
        <v/>
      </c>
      <c r="M157" s="17">
        <f t="shared" si="69"/>
        <v>0</v>
      </c>
      <c r="N157" s="70" t="e">
        <f t="shared" si="77"/>
        <v>#VALUE!</v>
      </c>
      <c r="R157" s="58">
        <f t="shared" si="86"/>
        <v>0</v>
      </c>
      <c r="S157" s="83" t="str">
        <f t="shared" si="88"/>
        <v/>
      </c>
      <c r="T157" s="58">
        <f t="shared" si="95"/>
        <v>0</v>
      </c>
      <c r="U157" s="58" t="str">
        <f t="shared" si="95"/>
        <v/>
      </c>
      <c r="V157" s="58"/>
      <c r="W157" s="58"/>
      <c r="X157" s="58">
        <f t="shared" si="87"/>
        <v>0</v>
      </c>
      <c r="Y157" s="120"/>
      <c r="Z157" s="120"/>
      <c r="AA157" s="120"/>
      <c r="AB157" s="120"/>
    </row>
    <row r="158" spans="1:30" ht="12" customHeight="1" x14ac:dyDescent="0.3">
      <c r="A158" s="497"/>
      <c r="B158" s="15">
        <v>47</v>
      </c>
      <c r="C158" s="468">
        <f t="shared" si="73"/>
        <v>0</v>
      </c>
      <c r="D158" s="470"/>
      <c r="E158" s="468" t="str">
        <f t="shared" si="74"/>
        <v/>
      </c>
      <c r="F158" s="469"/>
      <c r="G158" s="469"/>
      <c r="H158" s="470"/>
      <c r="I158" s="468">
        <f t="shared" si="75"/>
        <v>0</v>
      </c>
      <c r="J158" s="469"/>
      <c r="K158" s="470"/>
      <c r="L158" s="67" t="str">
        <f t="shared" si="76"/>
        <v/>
      </c>
      <c r="M158" s="17">
        <f t="shared" si="69"/>
        <v>0</v>
      </c>
      <c r="N158" s="70" t="e">
        <f t="shared" si="77"/>
        <v>#VALUE!</v>
      </c>
      <c r="R158" s="58">
        <f t="shared" si="86"/>
        <v>0</v>
      </c>
      <c r="S158" s="83" t="str">
        <f t="shared" si="88"/>
        <v/>
      </c>
      <c r="T158" s="58">
        <f t="shared" si="95"/>
        <v>0</v>
      </c>
      <c r="U158" s="58" t="str">
        <f t="shared" si="95"/>
        <v/>
      </c>
      <c r="V158" s="58"/>
      <c r="W158" s="58"/>
      <c r="X158" s="58">
        <f t="shared" si="87"/>
        <v>0</v>
      </c>
      <c r="Y158" s="120"/>
      <c r="Z158" s="120"/>
      <c r="AA158" s="120"/>
      <c r="AB158" s="120"/>
    </row>
    <row r="159" spans="1:30" ht="12" customHeight="1" x14ac:dyDescent="0.3">
      <c r="A159" s="497"/>
      <c r="B159" s="15">
        <v>48</v>
      </c>
      <c r="C159" s="468">
        <f t="shared" si="73"/>
        <v>0</v>
      </c>
      <c r="D159" s="470"/>
      <c r="E159" s="468" t="str">
        <f t="shared" si="74"/>
        <v/>
      </c>
      <c r="F159" s="469"/>
      <c r="G159" s="469"/>
      <c r="H159" s="470"/>
      <c r="I159" s="468">
        <f t="shared" si="75"/>
        <v>0</v>
      </c>
      <c r="J159" s="469"/>
      <c r="K159" s="470"/>
      <c r="L159" s="67" t="str">
        <f t="shared" si="76"/>
        <v/>
      </c>
      <c r="M159" s="17">
        <f t="shared" si="69"/>
        <v>0</v>
      </c>
      <c r="N159" s="70" t="e">
        <f t="shared" si="77"/>
        <v>#VALUE!</v>
      </c>
      <c r="R159" s="58">
        <f t="shared" si="86"/>
        <v>0</v>
      </c>
      <c r="S159" s="83" t="str">
        <f t="shared" si="88"/>
        <v/>
      </c>
      <c r="T159" s="58">
        <f t="shared" si="95"/>
        <v>0</v>
      </c>
      <c r="U159" s="58" t="str">
        <f t="shared" si="95"/>
        <v/>
      </c>
      <c r="V159" s="58"/>
      <c r="W159" s="58"/>
      <c r="X159" s="58">
        <f t="shared" si="87"/>
        <v>0</v>
      </c>
      <c r="Y159" s="120"/>
      <c r="Z159" s="120"/>
      <c r="AA159" s="120"/>
      <c r="AB159" s="120"/>
    </row>
    <row r="160" spans="1:30" ht="12" customHeight="1" x14ac:dyDescent="0.3">
      <c r="A160" s="497"/>
      <c r="B160" s="15">
        <v>49</v>
      </c>
      <c r="C160" s="468">
        <f t="shared" si="73"/>
        <v>0</v>
      </c>
      <c r="D160" s="470"/>
      <c r="E160" s="468" t="str">
        <f t="shared" si="74"/>
        <v/>
      </c>
      <c r="F160" s="469"/>
      <c r="G160" s="469"/>
      <c r="H160" s="470"/>
      <c r="I160" s="468">
        <f t="shared" si="75"/>
        <v>0</v>
      </c>
      <c r="J160" s="469"/>
      <c r="K160" s="470"/>
      <c r="L160" s="67" t="str">
        <f t="shared" si="76"/>
        <v/>
      </c>
      <c r="M160" s="17">
        <f t="shared" si="69"/>
        <v>0</v>
      </c>
      <c r="N160" s="70" t="e">
        <f t="shared" si="77"/>
        <v>#VALUE!</v>
      </c>
      <c r="R160" s="58">
        <f t="shared" si="86"/>
        <v>0</v>
      </c>
      <c r="S160" s="83" t="str">
        <f t="shared" si="88"/>
        <v/>
      </c>
      <c r="T160" s="58">
        <f t="shared" si="95"/>
        <v>0</v>
      </c>
      <c r="U160" s="58" t="str">
        <f t="shared" si="95"/>
        <v/>
      </c>
      <c r="V160" s="58"/>
      <c r="W160" s="58"/>
      <c r="X160" s="58">
        <f t="shared" si="87"/>
        <v>0</v>
      </c>
      <c r="Y160" s="120"/>
      <c r="Z160" s="120"/>
      <c r="AA160" s="120"/>
      <c r="AB160" s="120"/>
    </row>
    <row r="161" spans="1:30" ht="12" customHeight="1" thickBot="1" x14ac:dyDescent="0.35">
      <c r="A161" s="497"/>
      <c r="B161" s="15">
        <v>50</v>
      </c>
      <c r="C161" s="498">
        <f t="shared" si="73"/>
        <v>0</v>
      </c>
      <c r="D161" s="499"/>
      <c r="E161" s="498" t="str">
        <f t="shared" si="74"/>
        <v/>
      </c>
      <c r="F161" s="560"/>
      <c r="G161" s="560"/>
      <c r="H161" s="499"/>
      <c r="I161" s="498">
        <f t="shared" si="75"/>
        <v>0</v>
      </c>
      <c r="J161" s="560"/>
      <c r="K161" s="499"/>
      <c r="L161" s="67" t="str">
        <f t="shared" si="76"/>
        <v/>
      </c>
      <c r="M161" s="17">
        <f t="shared" si="69"/>
        <v>0</v>
      </c>
      <c r="N161" s="70" t="e">
        <f t="shared" si="77"/>
        <v>#VALUE!</v>
      </c>
      <c r="R161" s="58">
        <f t="shared" si="86"/>
        <v>0</v>
      </c>
      <c r="S161" s="83" t="str">
        <f t="shared" si="88"/>
        <v/>
      </c>
      <c r="T161" s="58">
        <f t="shared" si="95"/>
        <v>0</v>
      </c>
      <c r="U161" s="58" t="str">
        <f t="shared" si="95"/>
        <v/>
      </c>
      <c r="V161" s="58"/>
      <c r="W161" s="58"/>
      <c r="X161" s="58">
        <f t="shared" si="87"/>
        <v>0</v>
      </c>
      <c r="Y161" s="120"/>
      <c r="Z161" s="120"/>
      <c r="AA161" s="120"/>
      <c r="AB161" s="120"/>
    </row>
    <row r="162" spans="1:30" ht="18" customHeight="1" thickTop="1" thickBot="1" x14ac:dyDescent="0.3">
      <c r="A162" s="506" t="s">
        <v>125</v>
      </c>
      <c r="B162" s="507"/>
      <c r="C162" s="507"/>
      <c r="D162" s="507"/>
      <c r="E162" s="507"/>
      <c r="F162" s="507"/>
      <c r="G162" s="507"/>
      <c r="H162" s="507"/>
      <c r="I162" s="507"/>
      <c r="J162" s="507"/>
      <c r="K162" s="507"/>
      <c r="L162" s="507"/>
      <c r="M162" s="507"/>
      <c r="N162" s="32" t="e">
        <f>SUM(N112:N161)</f>
        <v>#VALUE!</v>
      </c>
    </row>
    <row r="163" spans="1:30" ht="14.25" customHeight="1" thickTop="1" x14ac:dyDescent="0.3">
      <c r="A163" s="565"/>
      <c r="B163" s="566"/>
      <c r="C163" s="478" t="s">
        <v>131</v>
      </c>
      <c r="D163" s="580"/>
      <c r="E163" s="573" t="s">
        <v>130</v>
      </c>
      <c r="F163" s="574"/>
      <c r="G163" s="478" t="s">
        <v>129</v>
      </c>
      <c r="H163" s="479"/>
      <c r="I163" s="550" t="s">
        <v>98</v>
      </c>
      <c r="J163" s="551"/>
      <c r="K163" s="569" t="s">
        <v>128</v>
      </c>
      <c r="L163" s="570"/>
      <c r="M163" s="72" t="s">
        <v>99</v>
      </c>
      <c r="N163" s="486" t="s">
        <v>68</v>
      </c>
      <c r="R163" s="64"/>
      <c r="S163" s="64"/>
      <c r="T163" s="64"/>
      <c r="U163" s="64"/>
      <c r="V163" s="98"/>
      <c r="W163" s="98"/>
      <c r="X163" s="64"/>
      <c r="Y163" s="64"/>
      <c r="Z163" s="64"/>
      <c r="AA163" s="64"/>
      <c r="AB163" s="64"/>
    </row>
    <row r="164" spans="1:30" s="10" customFormat="1" ht="13.5" customHeight="1" thickBot="1" x14ac:dyDescent="0.35">
      <c r="A164" s="567"/>
      <c r="B164" s="568"/>
      <c r="C164" s="480"/>
      <c r="D164" s="581"/>
      <c r="E164" s="510"/>
      <c r="F164" s="512"/>
      <c r="G164" s="480"/>
      <c r="H164" s="481"/>
      <c r="I164" s="552"/>
      <c r="J164" s="553"/>
      <c r="K164" s="571"/>
      <c r="L164" s="572"/>
      <c r="M164" s="158">
        <f>Labour!AO14</f>
        <v>0.15</v>
      </c>
      <c r="N164" s="487"/>
      <c r="R164" s="64"/>
      <c r="S164" s="64"/>
      <c r="T164" s="64"/>
      <c r="U164" s="64"/>
      <c r="V164" s="98"/>
      <c r="W164" s="98"/>
      <c r="X164" s="64"/>
      <c r="Y164" s="64"/>
      <c r="Z164" s="64"/>
      <c r="AA164" s="64"/>
      <c r="AB164" s="64"/>
    </row>
    <row r="165" spans="1:30" ht="12.75" customHeight="1" thickTop="1" x14ac:dyDescent="0.3">
      <c r="A165" s="491" t="s">
        <v>124</v>
      </c>
      <c r="B165" s="11">
        <v>1</v>
      </c>
      <c r="C165" s="474">
        <f>Labour!BL11</f>
        <v>0</v>
      </c>
      <c r="D165" s="475"/>
      <c r="E165" s="474">
        <f>Labour!BM11</f>
        <v>0</v>
      </c>
      <c r="F165" s="475"/>
      <c r="G165" s="474">
        <f>Labour!BN11</f>
        <v>0</v>
      </c>
      <c r="H165" s="476"/>
      <c r="I165" s="482">
        <f>Labour!BO11</f>
        <v>0</v>
      </c>
      <c r="J165" s="483"/>
      <c r="K165" s="474">
        <f>Labour!BP11</f>
        <v>0</v>
      </c>
      <c r="L165" s="476"/>
      <c r="M165" s="14">
        <f>K165*$M$164</f>
        <v>0</v>
      </c>
      <c r="N165" s="69">
        <f>K165+M165</f>
        <v>0</v>
      </c>
      <c r="R165" s="64"/>
      <c r="S165" s="64"/>
      <c r="T165" s="64"/>
      <c r="U165" s="64"/>
      <c r="V165" s="98"/>
      <c r="W165" s="98"/>
      <c r="X165" s="64"/>
      <c r="Y165" s="64"/>
      <c r="Z165" s="64"/>
      <c r="AA165" s="64"/>
      <c r="AB165" s="64"/>
    </row>
    <row r="166" spans="1:30" ht="12" customHeight="1" x14ac:dyDescent="0.3">
      <c r="A166" s="492"/>
      <c r="B166" s="15">
        <v>2</v>
      </c>
      <c r="C166" s="468">
        <f>Labour!BL12</f>
        <v>0</v>
      </c>
      <c r="D166" s="470"/>
      <c r="E166" s="468">
        <f>Labour!BM12</f>
        <v>0</v>
      </c>
      <c r="F166" s="470"/>
      <c r="G166" s="468">
        <f>Labour!BN12</f>
        <v>0</v>
      </c>
      <c r="H166" s="470"/>
      <c r="I166" s="484">
        <f>Labour!BO12</f>
        <v>0</v>
      </c>
      <c r="J166" s="485"/>
      <c r="K166" s="468">
        <f>Labour!BP12</f>
        <v>0</v>
      </c>
      <c r="L166" s="470"/>
      <c r="M166" s="17">
        <f>K166*$M$164</f>
        <v>0</v>
      </c>
      <c r="N166" s="70">
        <f>K166+M166</f>
        <v>0</v>
      </c>
      <c r="R166" s="64"/>
      <c r="S166" s="64"/>
      <c r="T166" s="64"/>
      <c r="U166" s="64"/>
      <c r="V166" s="98"/>
      <c r="W166" s="98"/>
      <c r="X166" s="64"/>
      <c r="Y166" s="64"/>
      <c r="Z166" s="64"/>
      <c r="AA166" s="64"/>
      <c r="AB166" s="64"/>
    </row>
    <row r="167" spans="1:30" ht="12" customHeight="1" x14ac:dyDescent="0.3">
      <c r="A167" s="492"/>
      <c r="B167" s="15">
        <v>3</v>
      </c>
      <c r="C167" s="468">
        <f>Labour!BL13</f>
        <v>0</v>
      </c>
      <c r="D167" s="470"/>
      <c r="E167" s="468">
        <f>Labour!BM13</f>
        <v>0</v>
      </c>
      <c r="F167" s="470"/>
      <c r="G167" s="468">
        <f>Labour!BN13</f>
        <v>0</v>
      </c>
      <c r="H167" s="470"/>
      <c r="I167" s="484">
        <f>Labour!BO13</f>
        <v>0</v>
      </c>
      <c r="J167" s="485"/>
      <c r="K167" s="468">
        <f>Labour!BP13</f>
        <v>0</v>
      </c>
      <c r="L167" s="470"/>
      <c r="M167" s="17">
        <f>K167*$M$164</f>
        <v>0</v>
      </c>
      <c r="N167" s="70">
        <f>K167+M167</f>
        <v>0</v>
      </c>
      <c r="R167" s="144"/>
      <c r="S167" s="144"/>
      <c r="T167" s="144"/>
      <c r="U167" s="144"/>
      <c r="V167" s="144"/>
      <c r="W167" s="144"/>
      <c r="X167" s="144"/>
      <c r="Y167" s="144"/>
      <c r="Z167" s="144"/>
      <c r="AA167" s="144"/>
      <c r="AB167" s="144"/>
      <c r="AD167" s="178"/>
    </row>
    <row r="168" spans="1:30" ht="12" customHeight="1" x14ac:dyDescent="0.3">
      <c r="A168" s="492"/>
      <c r="B168" s="15">
        <v>4</v>
      </c>
      <c r="C168" s="468">
        <f>Labour!BL13</f>
        <v>0</v>
      </c>
      <c r="D168" s="470"/>
      <c r="E168" s="468">
        <f>Labour!BM13</f>
        <v>0</v>
      </c>
      <c r="F168" s="470"/>
      <c r="G168" s="468">
        <f>Labour!BN13</f>
        <v>0</v>
      </c>
      <c r="H168" s="470"/>
      <c r="I168" s="484">
        <f>Labour!BO13</f>
        <v>0</v>
      </c>
      <c r="J168" s="485"/>
      <c r="K168" s="468">
        <f>Labour!BP13</f>
        <v>0</v>
      </c>
      <c r="L168" s="470"/>
      <c r="M168" s="17">
        <f>K168*$M$164</f>
        <v>0</v>
      </c>
      <c r="N168" s="70">
        <f>K168+M168</f>
        <v>0</v>
      </c>
      <c r="R168" s="64"/>
      <c r="S168" s="64"/>
      <c r="T168" s="64"/>
      <c r="U168" s="64"/>
      <c r="V168" s="98"/>
      <c r="W168" s="98"/>
      <c r="X168" s="64"/>
      <c r="Y168" s="64"/>
      <c r="Z168" s="64"/>
      <c r="AA168" s="64"/>
      <c r="AB168" s="64"/>
    </row>
    <row r="169" spans="1:30" ht="12" customHeight="1" thickBot="1" x14ac:dyDescent="0.35">
      <c r="A169" s="493"/>
      <c r="B169" s="15">
        <v>5</v>
      </c>
      <c r="C169" s="498">
        <f>Labour!BL14</f>
        <v>0</v>
      </c>
      <c r="D169" s="499"/>
      <c r="E169" s="498">
        <f>Labour!BM14</f>
        <v>0</v>
      </c>
      <c r="F169" s="499"/>
      <c r="G169" s="498">
        <f>Labour!BN14</f>
        <v>0</v>
      </c>
      <c r="H169" s="499"/>
      <c r="I169" s="582">
        <f>Labour!BO14</f>
        <v>0</v>
      </c>
      <c r="J169" s="583"/>
      <c r="K169" s="498">
        <f>Labour!BP14</f>
        <v>0</v>
      </c>
      <c r="L169" s="499"/>
      <c r="M169" s="17">
        <f>K169*$M$164</f>
        <v>0</v>
      </c>
      <c r="N169" s="70">
        <f>K169+M169</f>
        <v>0</v>
      </c>
      <c r="Z169" s="64"/>
    </row>
    <row r="170" spans="1:30" ht="18" customHeight="1" thickTop="1" thickBot="1" x14ac:dyDescent="0.3">
      <c r="A170" s="506" t="s">
        <v>127</v>
      </c>
      <c r="B170" s="507"/>
      <c r="C170" s="507"/>
      <c r="D170" s="507"/>
      <c r="E170" s="507"/>
      <c r="F170" s="507"/>
      <c r="G170" s="507"/>
      <c r="H170" s="507"/>
      <c r="I170" s="507"/>
      <c r="J170" s="507"/>
      <c r="K170" s="507"/>
      <c r="L170" s="507"/>
      <c r="M170" s="507"/>
      <c r="N170" s="32">
        <f>SUM(N165:N169)</f>
        <v>0</v>
      </c>
    </row>
    <row r="171" spans="1:30" ht="18" customHeight="1" thickTop="1" x14ac:dyDescent="0.25">
      <c r="A171" s="565"/>
      <c r="B171" s="566"/>
      <c r="C171" s="566"/>
      <c r="D171" s="566"/>
      <c r="E171" s="566"/>
      <c r="F171" s="566"/>
      <c r="G171" s="566"/>
      <c r="H171" s="566"/>
      <c r="I171" s="566"/>
      <c r="J171" s="566"/>
      <c r="K171" s="110" t="str">
        <f>Labour!AN12</f>
        <v>Camp Sub:</v>
      </c>
      <c r="L171" s="107">
        <f>R171</f>
        <v>0</v>
      </c>
      <c r="M171" s="114">
        <f>Labour!AO12</f>
        <v>65</v>
      </c>
      <c r="N171" s="106">
        <f>M171*L171</f>
        <v>0</v>
      </c>
      <c r="R171" s="58">
        <f>SUM(V10:V109)</f>
        <v>0</v>
      </c>
    </row>
    <row r="172" spans="1:30" ht="18" customHeight="1" thickBot="1" x14ac:dyDescent="0.3">
      <c r="A172" s="520"/>
      <c r="B172" s="521"/>
      <c r="C172" s="521"/>
      <c r="D172" s="521"/>
      <c r="E172" s="521"/>
      <c r="F172" s="521"/>
      <c r="G172" s="521"/>
      <c r="H172" s="521"/>
      <c r="I172" s="521"/>
      <c r="J172" s="521"/>
      <c r="K172" s="111" t="str">
        <f>Labour!AN13</f>
        <v>Reg Sub:</v>
      </c>
      <c r="L172" s="99">
        <f>R172</f>
        <v>0</v>
      </c>
      <c r="M172" s="103">
        <f>Labour!AO13</f>
        <v>130</v>
      </c>
      <c r="N172" s="104">
        <f>M172*L172</f>
        <v>0</v>
      </c>
      <c r="R172" s="58">
        <f>SUM(W10:W109)</f>
        <v>0</v>
      </c>
    </row>
    <row r="173" spans="1:30" ht="12" customHeight="1" thickTop="1" x14ac:dyDescent="0.25">
      <c r="A173" s="520"/>
      <c r="B173" s="521"/>
      <c r="C173" s="521"/>
      <c r="D173" s="521"/>
      <c r="E173" s="521"/>
      <c r="F173" s="521"/>
      <c r="G173" s="521"/>
      <c r="H173" s="521"/>
      <c r="I173" s="521"/>
      <c r="J173" s="521"/>
      <c r="K173" s="586" t="s">
        <v>72</v>
      </c>
      <c r="L173" s="587"/>
      <c r="M173" s="588"/>
      <c r="N173" s="563">
        <f>N110</f>
        <v>0</v>
      </c>
    </row>
    <row r="174" spans="1:30" s="18" customFormat="1" ht="12" customHeight="1" thickBot="1" x14ac:dyDescent="0.35">
      <c r="A174" s="520"/>
      <c r="B174" s="521"/>
      <c r="C174" s="521"/>
      <c r="D174" s="521"/>
      <c r="E174" s="521"/>
      <c r="F174" s="521"/>
      <c r="G174" s="521"/>
      <c r="H174" s="521"/>
      <c r="I174" s="521"/>
      <c r="J174" s="521"/>
      <c r="K174" s="547"/>
      <c r="L174" s="548"/>
      <c r="M174" s="549"/>
      <c r="N174" s="564"/>
      <c r="AD174" s="85"/>
    </row>
    <row r="175" spans="1:30" ht="12" customHeight="1" x14ac:dyDescent="0.25">
      <c r="A175" s="520"/>
      <c r="B175" s="521"/>
      <c r="C175" s="521"/>
      <c r="D175" s="521"/>
      <c r="E175" s="521"/>
      <c r="F175" s="521"/>
      <c r="G175" s="521"/>
      <c r="H175" s="521"/>
      <c r="I175" s="521"/>
      <c r="J175" s="521"/>
      <c r="K175" s="538" t="s">
        <v>71</v>
      </c>
      <c r="L175" s="539"/>
      <c r="M175" s="540"/>
      <c r="N175" s="578" t="e">
        <f>N162</f>
        <v>#VALUE!</v>
      </c>
    </row>
    <row r="176" spans="1:30" ht="12" customHeight="1" thickBot="1" x14ac:dyDescent="0.3">
      <c r="A176" s="520"/>
      <c r="B176" s="521"/>
      <c r="C176" s="521"/>
      <c r="D176" s="521"/>
      <c r="E176" s="521"/>
      <c r="F176" s="521"/>
      <c r="G176" s="521"/>
      <c r="H176" s="521"/>
      <c r="I176" s="521"/>
      <c r="J176" s="521"/>
      <c r="K176" s="541"/>
      <c r="L176" s="542"/>
      <c r="M176" s="543"/>
      <c r="N176" s="579"/>
    </row>
    <row r="177" spans="1:14" ht="12" customHeight="1" x14ac:dyDescent="0.25">
      <c r="A177" s="520"/>
      <c r="B177" s="521"/>
      <c r="C177" s="521"/>
      <c r="D177" s="521"/>
      <c r="E177" s="521"/>
      <c r="F177" s="521"/>
      <c r="G177" s="521"/>
      <c r="H177" s="521"/>
      <c r="I177" s="521"/>
      <c r="J177" s="521"/>
      <c r="K177" s="538" t="s">
        <v>126</v>
      </c>
      <c r="L177" s="539"/>
      <c r="M177" s="540"/>
      <c r="N177" s="536">
        <f>N170</f>
        <v>0</v>
      </c>
    </row>
    <row r="178" spans="1:14" ht="12" customHeight="1" thickBot="1" x14ac:dyDescent="0.3">
      <c r="A178" s="520"/>
      <c r="B178" s="521"/>
      <c r="C178" s="521"/>
      <c r="D178" s="521"/>
      <c r="E178" s="521"/>
      <c r="F178" s="521"/>
      <c r="G178" s="521"/>
      <c r="H178" s="521"/>
      <c r="I178" s="521"/>
      <c r="J178" s="521"/>
      <c r="K178" s="541"/>
      <c r="L178" s="542"/>
      <c r="M178" s="543"/>
      <c r="N178" s="537"/>
    </row>
    <row r="179" spans="1:14" ht="32.25" customHeight="1" thickBot="1" x14ac:dyDescent="0.3">
      <c r="A179" s="520"/>
      <c r="B179" s="521"/>
      <c r="C179" s="521"/>
      <c r="D179" s="521"/>
      <c r="E179" s="521"/>
      <c r="F179" s="521"/>
      <c r="G179" s="521"/>
      <c r="H179" s="521"/>
      <c r="I179" s="521"/>
      <c r="J179" s="521"/>
      <c r="K179" s="575" t="s">
        <v>73</v>
      </c>
      <c r="L179" s="576"/>
      <c r="M179" s="577"/>
      <c r="N179" s="503" t="e">
        <f>SUM(N171:N178)</f>
        <v>#VALUE!</v>
      </c>
    </row>
    <row r="180" spans="1:14" ht="13.8" thickTop="1" x14ac:dyDescent="0.25">
      <c r="A180" s="520"/>
      <c r="B180" s="521"/>
      <c r="C180" s="521"/>
      <c r="D180" s="521"/>
      <c r="E180" s="521"/>
      <c r="F180" s="521"/>
      <c r="G180" s="521"/>
      <c r="H180" s="521"/>
      <c r="I180" s="521"/>
      <c r="J180" s="521"/>
      <c r="K180" s="561" t="s">
        <v>74</v>
      </c>
      <c r="L180" s="562"/>
      <c r="M180" s="562"/>
      <c r="N180" s="504"/>
    </row>
    <row r="181" spans="1:14" ht="20.25" customHeight="1" x14ac:dyDescent="0.3">
      <c r="A181" s="584"/>
      <c r="B181" s="585"/>
      <c r="C181" s="585"/>
      <c r="D181" s="585"/>
      <c r="E181" s="585"/>
      <c r="F181" s="585"/>
      <c r="G181" s="585"/>
      <c r="H181" s="585"/>
      <c r="I181" s="585"/>
      <c r="J181" s="585"/>
      <c r="K181" s="130" t="str">
        <f>N8</f>
        <v>I1000</v>
      </c>
      <c r="L181" s="131" t="str">
        <f ca="1">RIGHT(YEAR(M3),2)&amp;RIGHT("0"&amp;MONTH(M3),2)&amp;RIGHT("0"&amp;DAY(M3),2)</f>
        <v>170802</v>
      </c>
      <c r="M181" s="132" t="str">
        <f>Labour!BN3</f>
        <v>B</v>
      </c>
      <c r="N181" s="505"/>
    </row>
  </sheetData>
  <customSheetViews>
    <customSheetView guid="{13CDDA1B-B6D5-4B20-8ED4-C5B08BD56F15}" showPageBreaks="1" zeroValues="0" fitToPage="1" printArea="1" hiddenColumns="1">
      <selection activeCell="D5" sqref="D5:N5"/>
      <pageMargins left="0.5" right="0.25" top="0.02" bottom="0" header="0.5" footer="0.5"/>
      <printOptions horizontalCentered="1" verticalCentered="1" gridLines="1"/>
      <pageSetup scale="73" orientation="portrait" horizontalDpi="4294967293" r:id="rId1"/>
      <headerFooter alignWithMargins="0"/>
    </customSheetView>
    <customSheetView guid="{1730657D-68EA-4FD6-B86E-724801FE28AB}" zeroValues="0" fitToPage="1" hiddenColumns="1">
      <selection activeCell="D5" sqref="D5:N5"/>
      <pageMargins left="0.5" right="0.25" top="0.02" bottom="0" header="0.5" footer="0.5"/>
      <printOptions horizontalCentered="1" verticalCentered="1" gridLines="1"/>
      <pageSetup scale="74" orientation="portrait" horizontalDpi="4294967293" r:id="rId2"/>
      <headerFooter alignWithMargins="0"/>
    </customSheetView>
    <customSheetView guid="{5162BC38-7CEF-4A9E-8DAF-840F2B5B3A33}" zeroValues="0" fitToPage="1" hiddenColumns="1">
      <selection activeCell="D7" sqref="D7:N7"/>
      <pageMargins left="0.5" right="0.25" top="0.02" bottom="0" header="0.5" footer="0.5"/>
      <printOptions horizontalCentered="1" verticalCentered="1" gridLines="1"/>
      <pageSetup scale="73" orientation="portrait" horizontalDpi="4294967293" r:id="rId3"/>
      <headerFooter alignWithMargins="0"/>
    </customSheetView>
    <customSheetView guid="{31C5649A-4D6F-4C8B-8F25-09FC9E65613E}" zeroValues="0" fitToPage="1" hiddenColumns="1">
      <selection activeCell="H11" sqref="H11"/>
      <pageMargins left="0.5" right="0.25" top="0.02" bottom="0" header="0.5" footer="0.5"/>
      <printOptions horizontalCentered="1" verticalCentered="1" gridLines="1"/>
      <pageSetup scale="73" orientation="portrait" horizontalDpi="4294967293" r:id="rId4"/>
      <headerFooter alignWithMargins="0"/>
    </customSheetView>
  </customSheetViews>
  <mergeCells count="320">
    <mergeCell ref="A1:N1"/>
    <mergeCell ref="A2:N2"/>
    <mergeCell ref="D3:K3"/>
    <mergeCell ref="M3:N3"/>
    <mergeCell ref="D4:K4"/>
    <mergeCell ref="M4:N4"/>
    <mergeCell ref="J8:K8"/>
    <mergeCell ref="L8:M8"/>
    <mergeCell ref="C19:E19"/>
    <mergeCell ref="C16:E16"/>
    <mergeCell ref="C17:E17"/>
    <mergeCell ref="C18:E18"/>
    <mergeCell ref="C10:E10"/>
    <mergeCell ref="C15:E15"/>
    <mergeCell ref="C12:E12"/>
    <mergeCell ref="C13:E13"/>
    <mergeCell ref="D5:N5"/>
    <mergeCell ref="D6:N6"/>
    <mergeCell ref="A5:C7"/>
    <mergeCell ref="C11:E11"/>
    <mergeCell ref="C14:E14"/>
    <mergeCell ref="A9:B9"/>
    <mergeCell ref="C9:E9"/>
    <mergeCell ref="Y5:AF5"/>
    <mergeCell ref="Y7:AA7"/>
    <mergeCell ref="C25:E25"/>
    <mergeCell ref="A8:C8"/>
    <mergeCell ref="D8:F8"/>
    <mergeCell ref="C20:E20"/>
    <mergeCell ref="A111:B111"/>
    <mergeCell ref="C111:D111"/>
    <mergeCell ref="E111:H111"/>
    <mergeCell ref="I111:K111"/>
    <mergeCell ref="A10:A109"/>
    <mergeCell ref="C36:E36"/>
    <mergeCell ref="C37:E37"/>
    <mergeCell ref="C38:E38"/>
    <mergeCell ref="A110:M110"/>
    <mergeCell ref="D7:N7"/>
    <mergeCell ref="C30:E30"/>
    <mergeCell ref="C31:E31"/>
    <mergeCell ref="C32:E32"/>
    <mergeCell ref="C33:E33"/>
    <mergeCell ref="C34:E34"/>
    <mergeCell ref="C21:E21"/>
    <mergeCell ref="C24:E24"/>
    <mergeCell ref="C22:E22"/>
    <mergeCell ref="C23:E23"/>
    <mergeCell ref="C29:E29"/>
    <mergeCell ref="C35:E35"/>
    <mergeCell ref="C117:D117"/>
    <mergeCell ref="E117:H117"/>
    <mergeCell ref="I117:K117"/>
    <mergeCell ref="C118:D118"/>
    <mergeCell ref="C113:D113"/>
    <mergeCell ref="E113:H113"/>
    <mergeCell ref="I115:K115"/>
    <mergeCell ref="E116:H116"/>
    <mergeCell ref="I116:K116"/>
    <mergeCell ref="E118:H118"/>
    <mergeCell ref="I118:K118"/>
    <mergeCell ref="I113:K113"/>
    <mergeCell ref="C40:E40"/>
    <mergeCell ref="C41:E41"/>
    <mergeCell ref="C42:E42"/>
    <mergeCell ref="C43:E43"/>
    <mergeCell ref="C44:E44"/>
    <mergeCell ref="C45:E45"/>
    <mergeCell ref="C46:E46"/>
    <mergeCell ref="C47:E47"/>
    <mergeCell ref="C48:E48"/>
    <mergeCell ref="I120:K120"/>
    <mergeCell ref="C39:E39"/>
    <mergeCell ref="A162:M162"/>
    <mergeCell ref="C126:D126"/>
    <mergeCell ref="E126:H126"/>
    <mergeCell ref="I126:K126"/>
    <mergeCell ref="C123:D123"/>
    <mergeCell ref="E123:H123"/>
    <mergeCell ref="I123:K123"/>
    <mergeCell ref="C124:D124"/>
    <mergeCell ref="E124:H124"/>
    <mergeCell ref="I124:K124"/>
    <mergeCell ref="E156:H156"/>
    <mergeCell ref="I156:K156"/>
    <mergeCell ref="I159:K159"/>
    <mergeCell ref="C149:D149"/>
    <mergeCell ref="E149:H149"/>
    <mergeCell ref="I149:K149"/>
    <mergeCell ref="I157:K157"/>
    <mergeCell ref="C158:D158"/>
    <mergeCell ref="I161:K161"/>
    <mergeCell ref="C127:D127"/>
    <mergeCell ref="E127:H127"/>
    <mergeCell ref="C150:D150"/>
    <mergeCell ref="E150:H150"/>
    <mergeCell ref="I150:K150"/>
    <mergeCell ref="I128:K128"/>
    <mergeCell ref="C156:D156"/>
    <mergeCell ref="C26:E26"/>
    <mergeCell ref="C27:E27"/>
    <mergeCell ref="C28:E28"/>
    <mergeCell ref="I112:K112"/>
    <mergeCell ref="C115:D115"/>
    <mergeCell ref="E115:H115"/>
    <mergeCell ref="C114:D114"/>
    <mergeCell ref="E114:H114"/>
    <mergeCell ref="E119:H119"/>
    <mergeCell ref="I119:K119"/>
    <mergeCell ref="C120:D120"/>
    <mergeCell ref="E120:H120"/>
    <mergeCell ref="I127:K127"/>
    <mergeCell ref="C128:D128"/>
    <mergeCell ref="E128:H128"/>
    <mergeCell ref="E122:H122"/>
    <mergeCell ref="I122:K122"/>
    <mergeCell ref="C119:D119"/>
    <mergeCell ref="C112:D112"/>
    <mergeCell ref="E112:H112"/>
    <mergeCell ref="A170:M170"/>
    <mergeCell ref="K173:M174"/>
    <mergeCell ref="E158:H158"/>
    <mergeCell ref="E125:H125"/>
    <mergeCell ref="I125:K125"/>
    <mergeCell ref="N173:N174"/>
    <mergeCell ref="K168:L168"/>
    <mergeCell ref="K175:M176"/>
    <mergeCell ref="N163:N164"/>
    <mergeCell ref="A165:A169"/>
    <mergeCell ref="C165:D165"/>
    <mergeCell ref="E165:F165"/>
    <mergeCell ref="A112:A161"/>
    <mergeCell ref="I158:K158"/>
    <mergeCell ref="C116:D116"/>
    <mergeCell ref="I114:K114"/>
    <mergeCell ref="C160:D160"/>
    <mergeCell ref="C121:D121"/>
    <mergeCell ref="E121:H121"/>
    <mergeCell ref="I121:K121"/>
    <mergeCell ref="C122:D122"/>
    <mergeCell ref="C157:D157"/>
    <mergeCell ref="E157:H157"/>
    <mergeCell ref="C125:D125"/>
    <mergeCell ref="C169:D169"/>
    <mergeCell ref="E169:F169"/>
    <mergeCell ref="G169:H169"/>
    <mergeCell ref="I169:J169"/>
    <mergeCell ref="K169:L169"/>
    <mergeCell ref="I166:J166"/>
    <mergeCell ref="K166:L166"/>
    <mergeCell ref="C168:D168"/>
    <mergeCell ref="E168:F168"/>
    <mergeCell ref="K179:M179"/>
    <mergeCell ref="N179:N181"/>
    <mergeCell ref="K180:M180"/>
    <mergeCell ref="A171:J181"/>
    <mergeCell ref="E160:H160"/>
    <mergeCell ref="I160:K160"/>
    <mergeCell ref="C161:D161"/>
    <mergeCell ref="E161:H161"/>
    <mergeCell ref="N177:N178"/>
    <mergeCell ref="K165:L165"/>
    <mergeCell ref="C166:D166"/>
    <mergeCell ref="E166:F166"/>
    <mergeCell ref="G166:H166"/>
    <mergeCell ref="A163:B164"/>
    <mergeCell ref="C163:D164"/>
    <mergeCell ref="E163:F164"/>
    <mergeCell ref="G163:H164"/>
    <mergeCell ref="I163:J164"/>
    <mergeCell ref="K163:L164"/>
    <mergeCell ref="G165:H165"/>
    <mergeCell ref="G168:H168"/>
    <mergeCell ref="I168:J168"/>
    <mergeCell ref="N175:N176"/>
    <mergeCell ref="K177:M178"/>
    <mergeCell ref="C49:E49"/>
    <mergeCell ref="C50:E50"/>
    <mergeCell ref="C51:E51"/>
    <mergeCell ref="C52:E52"/>
    <mergeCell ref="C53:E53"/>
    <mergeCell ref="C54:E54"/>
    <mergeCell ref="C55:E55"/>
    <mergeCell ref="C56:E56"/>
    <mergeCell ref="C87:E87"/>
    <mergeCell ref="C88:E88"/>
    <mergeCell ref="C57:E57"/>
    <mergeCell ref="C58:E58"/>
    <mergeCell ref="C59:E59"/>
    <mergeCell ref="C60:E60"/>
    <mergeCell ref="C61:E61"/>
    <mergeCell ref="C62:E62"/>
    <mergeCell ref="C63:E63"/>
    <mergeCell ref="C64:E64"/>
    <mergeCell ref="C65:E65"/>
    <mergeCell ref="C106:E106"/>
    <mergeCell ref="C107:E107"/>
    <mergeCell ref="C66:E66"/>
    <mergeCell ref="C67:E67"/>
    <mergeCell ref="C68:E68"/>
    <mergeCell ref="C109:E109"/>
    <mergeCell ref="C69:E69"/>
    <mergeCell ref="C70:E70"/>
    <mergeCell ref="C71:E71"/>
    <mergeCell ref="C72:E72"/>
    <mergeCell ref="C73:E73"/>
    <mergeCell ref="C74:E74"/>
    <mergeCell ref="C75:E75"/>
    <mergeCell ref="C76:E76"/>
    <mergeCell ref="C77:E77"/>
    <mergeCell ref="C78:E78"/>
    <mergeCell ref="C79:E79"/>
    <mergeCell ref="C80:E80"/>
    <mergeCell ref="C81:E81"/>
    <mergeCell ref="C82:E82"/>
    <mergeCell ref="C83:E83"/>
    <mergeCell ref="C84:E84"/>
    <mergeCell ref="C85:E85"/>
    <mergeCell ref="C86:E86"/>
    <mergeCell ref="C129:D129"/>
    <mergeCell ref="E129:H129"/>
    <mergeCell ref="I129:K129"/>
    <mergeCell ref="C130:D130"/>
    <mergeCell ref="E130:H130"/>
    <mergeCell ref="I130:K130"/>
    <mergeCell ref="C89:E89"/>
    <mergeCell ref="C90:E90"/>
    <mergeCell ref="C91:E91"/>
    <mergeCell ref="C92:E92"/>
    <mergeCell ref="C108:E108"/>
    <mergeCell ref="C93:E93"/>
    <mergeCell ref="C94:E94"/>
    <mergeCell ref="C95:E95"/>
    <mergeCell ref="C96:E96"/>
    <mergeCell ref="C97:E97"/>
    <mergeCell ref="C98:E98"/>
    <mergeCell ref="C99:E99"/>
    <mergeCell ref="C100:E100"/>
    <mergeCell ref="C101:E101"/>
    <mergeCell ref="C102:E102"/>
    <mergeCell ref="C103:E103"/>
    <mergeCell ref="C104:E104"/>
    <mergeCell ref="C105:E105"/>
    <mergeCell ref="C131:D131"/>
    <mergeCell ref="E131:H131"/>
    <mergeCell ref="I131:K131"/>
    <mergeCell ref="C132:D132"/>
    <mergeCell ref="E132:H132"/>
    <mergeCell ref="I132:K132"/>
    <mergeCell ref="C133:D133"/>
    <mergeCell ref="E133:H133"/>
    <mergeCell ref="I133:K133"/>
    <mergeCell ref="C134:D134"/>
    <mergeCell ref="E134:H134"/>
    <mergeCell ref="I134:K134"/>
    <mergeCell ref="C135:D135"/>
    <mergeCell ref="E135:H135"/>
    <mergeCell ref="I135:K135"/>
    <mergeCell ref="C136:D136"/>
    <mergeCell ref="E136:H136"/>
    <mergeCell ref="I136:K136"/>
    <mergeCell ref="C137:D137"/>
    <mergeCell ref="E137:H137"/>
    <mergeCell ref="I137:K137"/>
    <mergeCell ref="C138:D138"/>
    <mergeCell ref="E138:H138"/>
    <mergeCell ref="I138:K138"/>
    <mergeCell ref="C139:D139"/>
    <mergeCell ref="E139:H139"/>
    <mergeCell ref="I139:K139"/>
    <mergeCell ref="C140:D140"/>
    <mergeCell ref="E140:H140"/>
    <mergeCell ref="I140:K140"/>
    <mergeCell ref="C141:D141"/>
    <mergeCell ref="E141:H141"/>
    <mergeCell ref="I141:K141"/>
    <mergeCell ref="C142:D142"/>
    <mergeCell ref="E142:H142"/>
    <mergeCell ref="I142:K142"/>
    <mergeCell ref="C143:D143"/>
    <mergeCell ref="E143:H143"/>
    <mergeCell ref="I143:K143"/>
    <mergeCell ref="C144:D144"/>
    <mergeCell ref="E144:H144"/>
    <mergeCell ref="I144:K144"/>
    <mergeCell ref="C145:D145"/>
    <mergeCell ref="E145:H145"/>
    <mergeCell ref="I145:K145"/>
    <mergeCell ref="C146:D146"/>
    <mergeCell ref="E146:H146"/>
    <mergeCell ref="I146:K146"/>
    <mergeCell ref="C147:D147"/>
    <mergeCell ref="E147:H147"/>
    <mergeCell ref="I147:K147"/>
    <mergeCell ref="C148:D148"/>
    <mergeCell ref="E148:H148"/>
    <mergeCell ref="I148:K148"/>
    <mergeCell ref="C151:D151"/>
    <mergeCell ref="E151:H151"/>
    <mergeCell ref="I151:K151"/>
    <mergeCell ref="C152:D152"/>
    <mergeCell ref="E152:H152"/>
    <mergeCell ref="I152:K152"/>
    <mergeCell ref="C153:D153"/>
    <mergeCell ref="E153:H153"/>
    <mergeCell ref="I153:K153"/>
    <mergeCell ref="C154:D154"/>
    <mergeCell ref="E154:H154"/>
    <mergeCell ref="I154:K154"/>
    <mergeCell ref="C155:D155"/>
    <mergeCell ref="E155:H155"/>
    <mergeCell ref="I155:K155"/>
    <mergeCell ref="C167:D167"/>
    <mergeCell ref="E167:F167"/>
    <mergeCell ref="G167:H167"/>
    <mergeCell ref="I167:J167"/>
    <mergeCell ref="K167:L167"/>
    <mergeCell ref="I165:J165"/>
    <mergeCell ref="C159:D159"/>
    <mergeCell ref="E159:H159"/>
  </mergeCells>
  <printOptions horizontalCentered="1" verticalCentered="1" gridLines="1"/>
  <pageMargins left="0.2" right="0.2" top="0.02" bottom="0.02" header="0.2" footer="0.5"/>
  <pageSetup scale="69" orientation="portrait" horizontalDpi="4294967293" r:id="rId5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AG181"/>
  <sheetViews>
    <sheetView workbookViewId="0">
      <selection sqref="A1:N1"/>
    </sheetView>
    <sheetView workbookViewId="1">
      <selection sqref="A1:N1"/>
    </sheetView>
  </sheetViews>
  <sheetFormatPr defaultColWidth="9.109375" defaultRowHeight="13.2" x14ac:dyDescent="0.25"/>
  <cols>
    <col min="1" max="1" width="2.6640625" style="2" customWidth="1"/>
    <col min="2" max="2" width="3.44140625" style="2" customWidth="1"/>
    <col min="3" max="3" width="8.44140625" style="2" customWidth="1"/>
    <col min="4" max="4" width="14.33203125" style="2" customWidth="1"/>
    <col min="5" max="5" width="7.109375" style="2" customWidth="1"/>
    <col min="6" max="6" width="5.6640625" style="2" customWidth="1"/>
    <col min="7" max="7" width="5" style="2" customWidth="1"/>
    <col min="8" max="8" width="4.33203125" style="2" customWidth="1"/>
    <col min="9" max="9" width="7.5546875" style="2" customWidth="1"/>
    <col min="10" max="10" width="9.44140625" style="2" customWidth="1"/>
    <col min="11" max="13" width="9.5546875" style="2" customWidth="1"/>
    <col min="14" max="14" width="16.44140625" style="2" customWidth="1"/>
    <col min="15" max="15" width="9.109375" style="2" customWidth="1"/>
    <col min="16" max="17" width="3.6640625" style="2" customWidth="1"/>
    <col min="18" max="18" width="18.33203125" style="2" customWidth="1"/>
    <col min="19" max="19" width="9.109375" style="2" customWidth="1"/>
    <col min="20" max="20" width="10.109375" style="2" customWidth="1"/>
    <col min="21" max="29" width="9.109375" style="2" customWidth="1"/>
    <col min="30" max="30" width="4.44140625" style="10" customWidth="1"/>
    <col min="31" max="31" width="4.109375" style="2" customWidth="1"/>
    <col min="32" max="32" width="4.5546875" style="2" customWidth="1"/>
    <col min="33" max="36" width="9.109375" style="2" customWidth="1"/>
    <col min="37" max="16384" width="9.109375" style="2"/>
  </cols>
  <sheetData>
    <row r="1" spans="1:33" x14ac:dyDescent="0.25">
      <c r="A1" s="517" t="s">
        <v>54</v>
      </c>
      <c r="B1" s="518"/>
      <c r="C1" s="518"/>
      <c r="D1" s="518"/>
      <c r="E1" s="518"/>
      <c r="F1" s="518"/>
      <c r="G1" s="518"/>
      <c r="H1" s="518"/>
      <c r="I1" s="518"/>
      <c r="J1" s="518"/>
      <c r="K1" s="518"/>
      <c r="L1" s="518"/>
      <c r="M1" s="518"/>
      <c r="N1" s="519"/>
    </row>
    <row r="2" spans="1:33" ht="18.75" customHeight="1" x14ac:dyDescent="0.25">
      <c r="A2" s="520" t="s">
        <v>55</v>
      </c>
      <c r="B2" s="521"/>
      <c r="C2" s="521"/>
      <c r="D2" s="521"/>
      <c r="E2" s="521"/>
      <c r="F2" s="521"/>
      <c r="G2" s="521"/>
      <c r="H2" s="521"/>
      <c r="I2" s="521"/>
      <c r="J2" s="521"/>
      <c r="K2" s="521"/>
      <c r="L2" s="521"/>
      <c r="M2" s="521"/>
      <c r="N2" s="522"/>
      <c r="U2" s="76" t="s">
        <v>78</v>
      </c>
      <c r="V2" s="108"/>
      <c r="W2" s="108"/>
    </row>
    <row r="3" spans="1:33" ht="19.5" customHeight="1" x14ac:dyDescent="0.25">
      <c r="A3" s="30" t="s">
        <v>56</v>
      </c>
      <c r="B3" s="68"/>
      <c r="C3" s="68"/>
      <c r="D3" s="523" t="str">
        <f>Labour!AM7</f>
        <v/>
      </c>
      <c r="E3" s="523"/>
      <c r="F3" s="523"/>
      <c r="G3" s="523"/>
      <c r="H3" s="523"/>
      <c r="I3" s="523"/>
      <c r="J3" s="523"/>
      <c r="K3" s="523"/>
      <c r="L3" s="3" t="s">
        <v>57</v>
      </c>
      <c r="M3" s="524">
        <f ca="1">Labour!AM3</f>
        <v>42949</v>
      </c>
      <c r="N3" s="525"/>
      <c r="R3" s="73"/>
      <c r="S3" s="74" t="s">
        <v>134</v>
      </c>
      <c r="T3" s="75">
        <v>100</v>
      </c>
      <c r="U3" s="77">
        <f>Labour!D17</f>
        <v>0</v>
      </c>
      <c r="V3" s="109"/>
      <c r="W3" s="109"/>
    </row>
    <row r="4" spans="1:33" ht="19.5" customHeight="1" x14ac:dyDescent="0.25">
      <c r="A4" s="30" t="s">
        <v>58</v>
      </c>
      <c r="B4" s="68"/>
      <c r="C4" s="68"/>
      <c r="D4" s="529">
        <f>Labour!BR6</f>
        <v>0</v>
      </c>
      <c r="E4" s="529"/>
      <c r="F4" s="529"/>
      <c r="G4" s="529"/>
      <c r="H4" s="529"/>
      <c r="I4" s="529"/>
      <c r="J4" s="529"/>
      <c r="K4" s="529"/>
      <c r="L4" s="3" t="s">
        <v>75</v>
      </c>
      <c r="M4" s="529">
        <f>Labour!BR5</f>
        <v>0</v>
      </c>
      <c r="N4" s="530"/>
      <c r="R4" s="73"/>
      <c r="S4" s="74" t="s">
        <v>135</v>
      </c>
      <c r="T4" s="75">
        <v>50</v>
      </c>
      <c r="U4" s="86">
        <f>Equipment!E6</f>
        <v>143</v>
      </c>
      <c r="V4" s="109"/>
      <c r="W4" s="109"/>
      <c r="Y4" s="89" t="str">
        <f>Equipment!AK7</f>
        <v>Operator Service Trucks</v>
      </c>
      <c r="Z4" s="82"/>
      <c r="AA4" s="82"/>
      <c r="AB4" s="90">
        <f>SUM(AG10:AG109)</f>
        <v>0</v>
      </c>
    </row>
    <row r="5" spans="1:33" x14ac:dyDescent="0.25">
      <c r="A5" s="526" t="s">
        <v>59</v>
      </c>
      <c r="B5" s="527"/>
      <c r="C5" s="527"/>
      <c r="D5" s="531"/>
      <c r="E5" s="531"/>
      <c r="F5" s="531"/>
      <c r="G5" s="531"/>
      <c r="H5" s="531"/>
      <c r="I5" s="531"/>
      <c r="J5" s="531"/>
      <c r="K5" s="531"/>
      <c r="L5" s="531"/>
      <c r="M5" s="531"/>
      <c r="N5" s="532"/>
      <c r="Y5" s="477" t="str">
        <f>CONCATENATE(AF10,AF11,AF12,AF13,AF14,AF15,AF16,AF17,AF18,AF19,AF20,AF21,AF22,AF23,AF24,AF25,AF26,AF27,AF28,AF29,AF30,AF31,AF32,AF33,AF34,AF35,AF36,AF37,AF38,AF39,AF40,AF41,AF42,AF43,AF44,AF45,AF46,AF47,AF48,AF49,AF50,AF51,AF52,AF53,AF54,AF55,AF56,AF57,AF58,AF59,AF60,AF61,AF62,AF63,AF64,AF65,AF66,AF67,AF68,AF69,AF70,AF71,AF72,AF73,AF74,AF75,AF76,AF77,AF78,AF79,AF80,AF81,AF82,AF83,AF84,AF85,AF86,AF87,AF88,AF89,AF90,AF91,AF92,AF93,AF94,AF95,AF96,AF97,AF98,AF99,AF100,AF101,AF102,AF103,AF104,AF105,AF106,AF107,AF108,AF109)</f>
        <v/>
      </c>
      <c r="Z5" s="477"/>
      <c r="AA5" s="477"/>
      <c r="AB5" s="477"/>
      <c r="AC5" s="477"/>
      <c r="AD5" s="477"/>
      <c r="AE5" s="477"/>
      <c r="AF5" s="477"/>
    </row>
    <row r="6" spans="1:33" x14ac:dyDescent="0.25">
      <c r="A6" s="528"/>
      <c r="B6" s="527"/>
      <c r="C6" s="527"/>
      <c r="D6" s="533"/>
      <c r="E6" s="533"/>
      <c r="F6" s="533"/>
      <c r="G6" s="533"/>
      <c r="H6" s="533"/>
      <c r="I6" s="533"/>
      <c r="J6" s="533"/>
      <c r="K6" s="533"/>
      <c r="L6" s="533"/>
      <c r="M6" s="533"/>
      <c r="N6" s="589"/>
    </row>
    <row r="7" spans="1:33" x14ac:dyDescent="0.25">
      <c r="A7" s="528"/>
      <c r="B7" s="527"/>
      <c r="C7" s="527"/>
      <c r="D7" s="590"/>
      <c r="E7" s="590"/>
      <c r="F7" s="590"/>
      <c r="G7" s="590"/>
      <c r="H7" s="590"/>
      <c r="I7" s="590"/>
      <c r="J7" s="590"/>
      <c r="K7" s="590"/>
      <c r="L7" s="590"/>
      <c r="M7" s="590"/>
      <c r="N7" s="591"/>
      <c r="R7" s="20"/>
      <c r="S7" s="20"/>
      <c r="T7" s="20"/>
      <c r="U7" s="20"/>
      <c r="V7" s="20"/>
      <c r="W7" s="20"/>
      <c r="Y7" s="500" t="str">
        <f>J9</f>
        <v>UNITS (hr,day,m)</v>
      </c>
      <c r="Z7" s="501"/>
      <c r="AA7" s="502"/>
      <c r="AB7" s="20"/>
      <c r="AD7" s="10">
        <f>SUM(AD10:AD109)</f>
        <v>0</v>
      </c>
    </row>
    <row r="8" spans="1:33" ht="13.8" thickBot="1" x14ac:dyDescent="0.3">
      <c r="A8" s="513"/>
      <c r="B8" s="514"/>
      <c r="C8" s="514"/>
      <c r="D8" s="514"/>
      <c r="E8" s="514"/>
      <c r="F8" s="514"/>
      <c r="G8" s="65"/>
      <c r="H8" s="66"/>
      <c r="I8" s="65"/>
      <c r="J8" s="515"/>
      <c r="K8" s="515"/>
      <c r="L8" s="516" t="s">
        <v>60</v>
      </c>
      <c r="M8" s="516"/>
      <c r="N8" s="31" t="str">
        <f>Labour!AO5</f>
        <v>I1000</v>
      </c>
      <c r="R8" s="20" t="str">
        <f>C9</f>
        <v>EMPLOYEE</v>
      </c>
      <c r="S8" s="20" t="str">
        <f>F9</f>
        <v>TRK</v>
      </c>
      <c r="T8" s="19" t="s">
        <v>146</v>
      </c>
      <c r="U8" s="20" t="str">
        <f>H9</f>
        <v>SUB</v>
      </c>
      <c r="V8" s="20">
        <f>Labour!AO12</f>
        <v>65</v>
      </c>
      <c r="W8" s="20">
        <f>Labour!AO13</f>
        <v>130</v>
      </c>
      <c r="X8" s="20" t="str">
        <f>I9</f>
        <v>CLASS</v>
      </c>
      <c r="Y8" s="21" t="s">
        <v>19</v>
      </c>
      <c r="Z8" s="22" t="s">
        <v>21</v>
      </c>
      <c r="AA8" s="23" t="s">
        <v>12</v>
      </c>
      <c r="AB8" s="20" t="str">
        <f>K9</f>
        <v>Rate</v>
      </c>
      <c r="AC8" s="20" t="str">
        <f>L9</f>
        <v>OT HRS</v>
      </c>
      <c r="AD8" s="29" t="s">
        <v>147</v>
      </c>
    </row>
    <row r="9" spans="1:33" s="10" customFormat="1" ht="26.25" customHeight="1" thickTop="1" thickBot="1" x14ac:dyDescent="0.3">
      <c r="A9" s="494"/>
      <c r="B9" s="495"/>
      <c r="C9" s="510" t="s">
        <v>76</v>
      </c>
      <c r="D9" s="511"/>
      <c r="E9" s="512"/>
      <c r="F9" s="5" t="s">
        <v>61</v>
      </c>
      <c r="G9" s="8" t="s">
        <v>145</v>
      </c>
      <c r="H9" s="6" t="s">
        <v>62</v>
      </c>
      <c r="I9" s="7" t="s">
        <v>63</v>
      </c>
      <c r="J9" s="8" t="s">
        <v>64</v>
      </c>
      <c r="K9" s="9" t="s">
        <v>65</v>
      </c>
      <c r="L9" s="8" t="s">
        <v>66</v>
      </c>
      <c r="M9" s="6" t="s">
        <v>67</v>
      </c>
      <c r="N9" s="7" t="s">
        <v>68</v>
      </c>
      <c r="R9" s="88">
        <f>Labour!D5</f>
        <v>37</v>
      </c>
      <c r="S9" s="4">
        <f>R9+11</f>
        <v>48</v>
      </c>
      <c r="T9" s="84">
        <f>Labour!D6</f>
        <v>70</v>
      </c>
      <c r="U9" s="4">
        <f>T9+1</f>
        <v>71</v>
      </c>
      <c r="V9" s="4">
        <f>R9+9</f>
        <v>46</v>
      </c>
      <c r="W9" s="4">
        <f>V9</f>
        <v>46</v>
      </c>
      <c r="X9" s="4">
        <f>R9+5</f>
        <v>42</v>
      </c>
      <c r="Y9" s="4">
        <f>T9-3</f>
        <v>67</v>
      </c>
      <c r="Z9" s="4">
        <f>T9-1</f>
        <v>69</v>
      </c>
      <c r="AA9" s="24"/>
      <c r="AB9" s="4">
        <f>R9+6</f>
        <v>43</v>
      </c>
      <c r="AC9" s="91">
        <f>T9-2</f>
        <v>68</v>
      </c>
      <c r="AD9" s="29" t="s">
        <v>5</v>
      </c>
    </row>
    <row r="10" spans="1:33" ht="12.75" customHeight="1" thickTop="1" x14ac:dyDescent="0.25">
      <c r="A10" s="496" t="s">
        <v>69</v>
      </c>
      <c r="B10" s="11">
        <v>1</v>
      </c>
      <c r="C10" s="474">
        <f>R10</f>
        <v>0</v>
      </c>
      <c r="D10" s="475"/>
      <c r="E10" s="476"/>
      <c r="F10" s="12">
        <f>S10</f>
        <v>0</v>
      </c>
      <c r="G10" s="12">
        <f>T10</f>
        <v>0</v>
      </c>
      <c r="H10" s="12">
        <f>U10</f>
        <v>0</v>
      </c>
      <c r="I10" s="12">
        <f t="shared" ref="I10:I29" si="0">X10</f>
        <v>0</v>
      </c>
      <c r="J10" s="67">
        <f>AA10</f>
        <v>0</v>
      </c>
      <c r="K10" s="13">
        <f>AB10</f>
        <v>0</v>
      </c>
      <c r="L10" s="12">
        <f>AC10</f>
        <v>0</v>
      </c>
      <c r="M10" s="14">
        <f>IF(L10&gt;0,VLOOKUP(I10,Labour!$AR$1:$AT$15,3,FALSE),0)</f>
        <v>0</v>
      </c>
      <c r="N10" s="69">
        <f t="shared" ref="N10:N29" si="1">J10*K10+L10*M10</f>
        <v>0</v>
      </c>
      <c r="R10" s="83">
        <f t="shared" ref="R10:U39" si="2">IF($B10&lt;=$U$3,VLOOKUP($B10,CTABLE,R$9,FALSE),0)</f>
        <v>0</v>
      </c>
      <c r="S10" s="83">
        <f t="shared" si="2"/>
        <v>0</v>
      </c>
      <c r="T10" s="83">
        <f t="shared" si="2"/>
        <v>0</v>
      </c>
      <c r="U10" s="83">
        <f t="shared" si="2"/>
        <v>0</v>
      </c>
      <c r="V10" s="83">
        <f t="shared" ref="V10:W39" si="3">IF($B10&lt;=$U$3,IF(VLOOKUP($B10,CTABLE,V$9,FALSE)=V$8,$U10,0),0)</f>
        <v>0</v>
      </c>
      <c r="W10" s="83">
        <f t="shared" si="3"/>
        <v>0</v>
      </c>
      <c r="X10" s="83">
        <f t="shared" ref="X10:Z39" si="4">IF($B10&lt;=$U$3,VLOOKUP($B10,CTABLE,X$9,FALSE),0)</f>
        <v>0</v>
      </c>
      <c r="Y10" s="83">
        <f t="shared" si="4"/>
        <v>0</v>
      </c>
      <c r="Z10" s="83">
        <f t="shared" si="4"/>
        <v>0</v>
      </c>
      <c r="AA10" s="92">
        <f>Y10+Z10</f>
        <v>0</v>
      </c>
      <c r="AB10" s="83">
        <f t="shared" ref="AB10:AC39" si="5">IF($B10&lt;=$U$3,VLOOKUP($B10,CTABLE,AB$9,FALSE),0)</f>
        <v>0</v>
      </c>
      <c r="AC10" s="83">
        <f t="shared" si="5"/>
        <v>0</v>
      </c>
      <c r="AD10" s="84">
        <f>IF(AND(T10&lt;&gt;0,X10="op"),1,0)</f>
        <v>0</v>
      </c>
      <c r="AE10" s="84">
        <f>AD10</f>
        <v>0</v>
      </c>
      <c r="AF10" s="82" t="str">
        <f>IF(AND(AD10=1,AE10&lt;$AD$7),S10&amp;", ",IF(AND(AD10=1,AE10=$AD$7),S10,""))</f>
        <v/>
      </c>
      <c r="AG10" s="84">
        <f>IF(AD10=1,T10,0)</f>
        <v>0</v>
      </c>
    </row>
    <row r="11" spans="1:33" ht="12" customHeight="1" x14ac:dyDescent="0.25">
      <c r="A11" s="497"/>
      <c r="B11" s="15">
        <v>2</v>
      </c>
      <c r="C11" s="468">
        <f t="shared" ref="C11:C29" si="6">R11</f>
        <v>0</v>
      </c>
      <c r="D11" s="469"/>
      <c r="E11" s="470"/>
      <c r="F11" s="67">
        <f t="shared" ref="F11:H29" si="7">S11</f>
        <v>0</v>
      </c>
      <c r="G11" s="67">
        <f t="shared" si="7"/>
        <v>0</v>
      </c>
      <c r="H11" s="67">
        <f t="shared" si="7"/>
        <v>0</v>
      </c>
      <c r="I11" s="67">
        <f t="shared" si="0"/>
        <v>0</v>
      </c>
      <c r="J11" s="67">
        <f t="shared" ref="J11:L29" si="8">AA11</f>
        <v>0</v>
      </c>
      <c r="K11" s="16">
        <f t="shared" si="8"/>
        <v>0</v>
      </c>
      <c r="L11" s="67">
        <f t="shared" si="8"/>
        <v>0</v>
      </c>
      <c r="M11" s="17">
        <f>IF(L11&gt;0,VLOOKUP(I11,Labour!$AR$1:$AT$15,3,FALSE),0)</f>
        <v>0</v>
      </c>
      <c r="N11" s="70">
        <f t="shared" si="1"/>
        <v>0</v>
      </c>
      <c r="R11" s="83">
        <f t="shared" si="2"/>
        <v>0</v>
      </c>
      <c r="S11" s="83">
        <f t="shared" si="2"/>
        <v>0</v>
      </c>
      <c r="T11" s="83">
        <f t="shared" si="2"/>
        <v>0</v>
      </c>
      <c r="U11" s="83">
        <f t="shared" si="2"/>
        <v>0</v>
      </c>
      <c r="V11" s="83">
        <f t="shared" si="3"/>
        <v>0</v>
      </c>
      <c r="W11" s="83">
        <f t="shared" si="3"/>
        <v>0</v>
      </c>
      <c r="X11" s="83">
        <f t="shared" si="4"/>
        <v>0</v>
      </c>
      <c r="Y11" s="83">
        <f t="shared" si="4"/>
        <v>0</v>
      </c>
      <c r="Z11" s="83">
        <f t="shared" si="4"/>
        <v>0</v>
      </c>
      <c r="AA11" s="126">
        <f t="shared" ref="AA11:AA38" si="9">Y11+Z11</f>
        <v>0</v>
      </c>
      <c r="AB11" s="83">
        <f t="shared" si="5"/>
        <v>0</v>
      </c>
      <c r="AC11" s="83">
        <f t="shared" si="5"/>
        <v>0</v>
      </c>
      <c r="AD11" s="84">
        <f t="shared" ref="AD11:AD29" si="10">IF(AND(T11&lt;&gt;0,X11="op"),1,0)</f>
        <v>0</v>
      </c>
      <c r="AE11" s="84">
        <f>IF(AD11=1,SUM(AD$10:AD11),0)</f>
        <v>0</v>
      </c>
      <c r="AF11" s="82" t="str">
        <f t="shared" ref="AF11:AF29" si="11">IF(AND(AD11=1,AE11&lt;$AD$7),S11&amp;", ",IF(AND(AD11=1,AE11=$AD$7),S11,""))</f>
        <v/>
      </c>
      <c r="AG11" s="84">
        <f t="shared" ref="AG11:AG29" si="12">IF(AD11=1,T11,0)</f>
        <v>0</v>
      </c>
    </row>
    <row r="12" spans="1:33" ht="12" customHeight="1" x14ac:dyDescent="0.25">
      <c r="A12" s="497"/>
      <c r="B12" s="15">
        <v>3</v>
      </c>
      <c r="C12" s="468">
        <f t="shared" si="6"/>
        <v>0</v>
      </c>
      <c r="D12" s="469"/>
      <c r="E12" s="470"/>
      <c r="F12" s="67">
        <f t="shared" si="7"/>
        <v>0</v>
      </c>
      <c r="G12" s="67">
        <f t="shared" si="7"/>
        <v>0</v>
      </c>
      <c r="H12" s="67">
        <f t="shared" si="7"/>
        <v>0</v>
      </c>
      <c r="I12" s="67">
        <f t="shared" si="0"/>
        <v>0</v>
      </c>
      <c r="J12" s="67">
        <f t="shared" si="8"/>
        <v>0</v>
      </c>
      <c r="K12" s="16">
        <f t="shared" si="8"/>
        <v>0</v>
      </c>
      <c r="L12" s="67">
        <f t="shared" si="8"/>
        <v>0</v>
      </c>
      <c r="M12" s="17">
        <f>IF(L12&gt;0,VLOOKUP(I12,Labour!$AR$1:$AT$15,3,FALSE),0)</f>
        <v>0</v>
      </c>
      <c r="N12" s="70">
        <f t="shared" si="1"/>
        <v>0</v>
      </c>
      <c r="R12" s="83">
        <f t="shared" si="2"/>
        <v>0</v>
      </c>
      <c r="S12" s="83">
        <f t="shared" si="2"/>
        <v>0</v>
      </c>
      <c r="T12" s="83">
        <f t="shared" si="2"/>
        <v>0</v>
      </c>
      <c r="U12" s="83">
        <f t="shared" si="2"/>
        <v>0</v>
      </c>
      <c r="V12" s="83">
        <f t="shared" si="3"/>
        <v>0</v>
      </c>
      <c r="W12" s="83">
        <f t="shared" si="3"/>
        <v>0</v>
      </c>
      <c r="X12" s="83">
        <f t="shared" si="4"/>
        <v>0</v>
      </c>
      <c r="Y12" s="83">
        <f t="shared" si="4"/>
        <v>0</v>
      </c>
      <c r="Z12" s="83">
        <f t="shared" si="4"/>
        <v>0</v>
      </c>
      <c r="AA12" s="126">
        <f t="shared" si="9"/>
        <v>0</v>
      </c>
      <c r="AB12" s="83">
        <f t="shared" si="5"/>
        <v>0</v>
      </c>
      <c r="AC12" s="83">
        <f t="shared" si="5"/>
        <v>0</v>
      </c>
      <c r="AD12" s="84">
        <f t="shared" si="10"/>
        <v>0</v>
      </c>
      <c r="AE12" s="84">
        <f>IF(AD12=1,SUM(AD$10:AD12),0)</f>
        <v>0</v>
      </c>
      <c r="AF12" s="82" t="str">
        <f t="shared" si="11"/>
        <v/>
      </c>
      <c r="AG12" s="84">
        <f t="shared" si="12"/>
        <v>0</v>
      </c>
    </row>
    <row r="13" spans="1:33" ht="12" customHeight="1" x14ac:dyDescent="0.25">
      <c r="A13" s="497"/>
      <c r="B13" s="15">
        <v>4</v>
      </c>
      <c r="C13" s="468">
        <f t="shared" si="6"/>
        <v>0</v>
      </c>
      <c r="D13" s="469"/>
      <c r="E13" s="470"/>
      <c r="F13" s="67">
        <f t="shared" si="7"/>
        <v>0</v>
      </c>
      <c r="G13" s="67">
        <f t="shared" si="7"/>
        <v>0</v>
      </c>
      <c r="H13" s="67">
        <f t="shared" si="7"/>
        <v>0</v>
      </c>
      <c r="I13" s="67">
        <f t="shared" si="0"/>
        <v>0</v>
      </c>
      <c r="J13" s="67">
        <f t="shared" si="8"/>
        <v>0</v>
      </c>
      <c r="K13" s="16">
        <f t="shared" si="8"/>
        <v>0</v>
      </c>
      <c r="L13" s="67">
        <f t="shared" si="8"/>
        <v>0</v>
      </c>
      <c r="M13" s="17">
        <f>IF(L13&gt;0,VLOOKUP(I13,Labour!$AR$1:$AT$15,3,FALSE),0)</f>
        <v>0</v>
      </c>
      <c r="N13" s="70">
        <f t="shared" si="1"/>
        <v>0</v>
      </c>
      <c r="R13" s="83">
        <f t="shared" si="2"/>
        <v>0</v>
      </c>
      <c r="S13" s="83">
        <f t="shared" si="2"/>
        <v>0</v>
      </c>
      <c r="T13" s="83">
        <f t="shared" si="2"/>
        <v>0</v>
      </c>
      <c r="U13" s="83">
        <f t="shared" si="2"/>
        <v>0</v>
      </c>
      <c r="V13" s="83">
        <f t="shared" si="3"/>
        <v>0</v>
      </c>
      <c r="W13" s="83">
        <f t="shared" si="3"/>
        <v>0</v>
      </c>
      <c r="X13" s="83">
        <f t="shared" si="4"/>
        <v>0</v>
      </c>
      <c r="Y13" s="83">
        <f t="shared" si="4"/>
        <v>0</v>
      </c>
      <c r="Z13" s="83">
        <f t="shared" si="4"/>
        <v>0</v>
      </c>
      <c r="AA13" s="126">
        <f t="shared" si="9"/>
        <v>0</v>
      </c>
      <c r="AB13" s="83">
        <f t="shared" si="5"/>
        <v>0</v>
      </c>
      <c r="AC13" s="83">
        <f t="shared" si="5"/>
        <v>0</v>
      </c>
      <c r="AD13" s="84">
        <f t="shared" si="10"/>
        <v>0</v>
      </c>
      <c r="AE13" s="84">
        <f>IF(AD13=1,SUM(AD$10:AD13),0)</f>
        <v>0</v>
      </c>
      <c r="AF13" s="82" t="str">
        <f t="shared" si="11"/>
        <v/>
      </c>
      <c r="AG13" s="84">
        <f t="shared" si="12"/>
        <v>0</v>
      </c>
    </row>
    <row r="14" spans="1:33" ht="12" customHeight="1" x14ac:dyDescent="0.25">
      <c r="A14" s="497"/>
      <c r="B14" s="15">
        <v>5</v>
      </c>
      <c r="C14" s="468">
        <f t="shared" si="6"/>
        <v>0</v>
      </c>
      <c r="D14" s="469"/>
      <c r="E14" s="470"/>
      <c r="F14" s="67">
        <f t="shared" si="7"/>
        <v>0</v>
      </c>
      <c r="G14" s="67">
        <f t="shared" si="7"/>
        <v>0</v>
      </c>
      <c r="H14" s="67">
        <f t="shared" si="7"/>
        <v>0</v>
      </c>
      <c r="I14" s="67">
        <f t="shared" si="0"/>
        <v>0</v>
      </c>
      <c r="J14" s="67">
        <f t="shared" si="8"/>
        <v>0</v>
      </c>
      <c r="K14" s="16">
        <f t="shared" si="8"/>
        <v>0</v>
      </c>
      <c r="L14" s="67">
        <f t="shared" si="8"/>
        <v>0</v>
      </c>
      <c r="M14" s="17">
        <f>IF(L14&gt;0,VLOOKUP(I14,Labour!$AR$1:$AT$15,3,FALSE),0)</f>
        <v>0</v>
      </c>
      <c r="N14" s="70">
        <f t="shared" si="1"/>
        <v>0</v>
      </c>
      <c r="R14" s="83">
        <f t="shared" si="2"/>
        <v>0</v>
      </c>
      <c r="S14" s="83">
        <f t="shared" si="2"/>
        <v>0</v>
      </c>
      <c r="T14" s="83">
        <f t="shared" si="2"/>
        <v>0</v>
      </c>
      <c r="U14" s="83">
        <f t="shared" si="2"/>
        <v>0</v>
      </c>
      <c r="V14" s="83">
        <f t="shared" si="3"/>
        <v>0</v>
      </c>
      <c r="W14" s="83">
        <f t="shared" si="3"/>
        <v>0</v>
      </c>
      <c r="X14" s="83">
        <f t="shared" si="4"/>
        <v>0</v>
      </c>
      <c r="Y14" s="83">
        <f t="shared" si="4"/>
        <v>0</v>
      </c>
      <c r="Z14" s="83">
        <f t="shared" si="4"/>
        <v>0</v>
      </c>
      <c r="AA14" s="126">
        <f t="shared" si="9"/>
        <v>0</v>
      </c>
      <c r="AB14" s="83">
        <f t="shared" si="5"/>
        <v>0</v>
      </c>
      <c r="AC14" s="83">
        <f t="shared" si="5"/>
        <v>0</v>
      </c>
      <c r="AD14" s="84">
        <f t="shared" si="10"/>
        <v>0</v>
      </c>
      <c r="AE14" s="84">
        <f>IF(AD14=1,SUM(AD$10:AD14),0)</f>
        <v>0</v>
      </c>
      <c r="AF14" s="82" t="str">
        <f t="shared" si="11"/>
        <v/>
      </c>
      <c r="AG14" s="84">
        <f t="shared" si="12"/>
        <v>0</v>
      </c>
    </row>
    <row r="15" spans="1:33" ht="12" customHeight="1" x14ac:dyDescent="0.25">
      <c r="A15" s="497"/>
      <c r="B15" s="15">
        <v>6</v>
      </c>
      <c r="C15" s="468">
        <f t="shared" si="6"/>
        <v>0</v>
      </c>
      <c r="D15" s="469"/>
      <c r="E15" s="470"/>
      <c r="F15" s="67">
        <f t="shared" si="7"/>
        <v>0</v>
      </c>
      <c r="G15" s="67">
        <f t="shared" si="7"/>
        <v>0</v>
      </c>
      <c r="H15" s="67">
        <f t="shared" si="7"/>
        <v>0</v>
      </c>
      <c r="I15" s="67">
        <f t="shared" si="0"/>
        <v>0</v>
      </c>
      <c r="J15" s="67">
        <f t="shared" si="8"/>
        <v>0</v>
      </c>
      <c r="K15" s="16">
        <f t="shared" si="8"/>
        <v>0</v>
      </c>
      <c r="L15" s="67">
        <f t="shared" si="8"/>
        <v>0</v>
      </c>
      <c r="M15" s="17">
        <f>IF(L15&gt;0,VLOOKUP(I15,Labour!$AR$1:$AT$15,3,FALSE),0)</f>
        <v>0</v>
      </c>
      <c r="N15" s="70">
        <f t="shared" si="1"/>
        <v>0</v>
      </c>
      <c r="R15" s="83">
        <f t="shared" si="2"/>
        <v>0</v>
      </c>
      <c r="S15" s="83">
        <f t="shared" si="2"/>
        <v>0</v>
      </c>
      <c r="T15" s="83">
        <f t="shared" si="2"/>
        <v>0</v>
      </c>
      <c r="U15" s="83">
        <f t="shared" si="2"/>
        <v>0</v>
      </c>
      <c r="V15" s="83">
        <f t="shared" si="3"/>
        <v>0</v>
      </c>
      <c r="W15" s="83">
        <f t="shared" si="3"/>
        <v>0</v>
      </c>
      <c r="X15" s="83">
        <f t="shared" si="4"/>
        <v>0</v>
      </c>
      <c r="Y15" s="83">
        <f t="shared" si="4"/>
        <v>0</v>
      </c>
      <c r="Z15" s="83">
        <f t="shared" si="4"/>
        <v>0</v>
      </c>
      <c r="AA15" s="126">
        <f t="shared" si="9"/>
        <v>0</v>
      </c>
      <c r="AB15" s="83">
        <f t="shared" si="5"/>
        <v>0</v>
      </c>
      <c r="AC15" s="83">
        <f t="shared" si="5"/>
        <v>0</v>
      </c>
      <c r="AD15" s="84">
        <f t="shared" si="10"/>
        <v>0</v>
      </c>
      <c r="AE15" s="84">
        <f>IF(AD15=1,SUM(AD$10:AD15),0)</f>
        <v>0</v>
      </c>
      <c r="AF15" s="82" t="str">
        <f t="shared" si="11"/>
        <v/>
      </c>
      <c r="AG15" s="84">
        <f t="shared" si="12"/>
        <v>0</v>
      </c>
    </row>
    <row r="16" spans="1:33" ht="12" customHeight="1" x14ac:dyDescent="0.25">
      <c r="A16" s="497"/>
      <c r="B16" s="15">
        <v>7</v>
      </c>
      <c r="C16" s="468">
        <f t="shared" si="6"/>
        <v>0</v>
      </c>
      <c r="D16" s="469"/>
      <c r="E16" s="470"/>
      <c r="F16" s="67">
        <f t="shared" si="7"/>
        <v>0</v>
      </c>
      <c r="G16" s="67">
        <f t="shared" si="7"/>
        <v>0</v>
      </c>
      <c r="H16" s="67">
        <f t="shared" si="7"/>
        <v>0</v>
      </c>
      <c r="I16" s="67">
        <f t="shared" si="0"/>
        <v>0</v>
      </c>
      <c r="J16" s="67">
        <f t="shared" si="8"/>
        <v>0</v>
      </c>
      <c r="K16" s="16">
        <f t="shared" si="8"/>
        <v>0</v>
      </c>
      <c r="L16" s="67">
        <f t="shared" si="8"/>
        <v>0</v>
      </c>
      <c r="M16" s="17">
        <f>IF(L16&gt;0,VLOOKUP(I16,Labour!$AR$1:$AT$15,3,FALSE),0)</f>
        <v>0</v>
      </c>
      <c r="N16" s="70">
        <f t="shared" si="1"/>
        <v>0</v>
      </c>
      <c r="R16" s="83">
        <f t="shared" si="2"/>
        <v>0</v>
      </c>
      <c r="S16" s="83">
        <f t="shared" si="2"/>
        <v>0</v>
      </c>
      <c r="T16" s="83">
        <f t="shared" si="2"/>
        <v>0</v>
      </c>
      <c r="U16" s="83">
        <f t="shared" si="2"/>
        <v>0</v>
      </c>
      <c r="V16" s="83">
        <f t="shared" si="3"/>
        <v>0</v>
      </c>
      <c r="W16" s="83">
        <f t="shared" si="3"/>
        <v>0</v>
      </c>
      <c r="X16" s="83">
        <f t="shared" si="4"/>
        <v>0</v>
      </c>
      <c r="Y16" s="83">
        <f t="shared" si="4"/>
        <v>0</v>
      </c>
      <c r="Z16" s="83">
        <f t="shared" si="4"/>
        <v>0</v>
      </c>
      <c r="AA16" s="126">
        <f t="shared" si="9"/>
        <v>0</v>
      </c>
      <c r="AB16" s="83">
        <f t="shared" si="5"/>
        <v>0</v>
      </c>
      <c r="AC16" s="83">
        <f t="shared" si="5"/>
        <v>0</v>
      </c>
      <c r="AD16" s="84">
        <f t="shared" si="10"/>
        <v>0</v>
      </c>
      <c r="AE16" s="84">
        <f>IF(AD16=1,SUM(AD$10:AD16),0)</f>
        <v>0</v>
      </c>
      <c r="AF16" s="82" t="str">
        <f t="shared" si="11"/>
        <v/>
      </c>
      <c r="AG16" s="84">
        <f t="shared" si="12"/>
        <v>0</v>
      </c>
    </row>
    <row r="17" spans="1:33" ht="12" customHeight="1" x14ac:dyDescent="0.25">
      <c r="A17" s="497"/>
      <c r="B17" s="15">
        <v>8</v>
      </c>
      <c r="C17" s="468">
        <f t="shared" si="6"/>
        <v>0</v>
      </c>
      <c r="D17" s="469"/>
      <c r="E17" s="470"/>
      <c r="F17" s="67">
        <f t="shared" si="7"/>
        <v>0</v>
      </c>
      <c r="G17" s="67">
        <f t="shared" si="7"/>
        <v>0</v>
      </c>
      <c r="H17" s="67">
        <f t="shared" si="7"/>
        <v>0</v>
      </c>
      <c r="I17" s="67">
        <f t="shared" si="0"/>
        <v>0</v>
      </c>
      <c r="J17" s="67">
        <f t="shared" si="8"/>
        <v>0</v>
      </c>
      <c r="K17" s="16">
        <f t="shared" si="8"/>
        <v>0</v>
      </c>
      <c r="L17" s="67">
        <f t="shared" si="8"/>
        <v>0</v>
      </c>
      <c r="M17" s="17">
        <f>IF(L17&gt;0,VLOOKUP(I17,Labour!$AR$1:$AT$15,3,FALSE),0)</f>
        <v>0</v>
      </c>
      <c r="N17" s="70">
        <f t="shared" si="1"/>
        <v>0</v>
      </c>
      <c r="R17" s="83">
        <f t="shared" si="2"/>
        <v>0</v>
      </c>
      <c r="S17" s="83">
        <f t="shared" si="2"/>
        <v>0</v>
      </c>
      <c r="T17" s="83">
        <f t="shared" si="2"/>
        <v>0</v>
      </c>
      <c r="U17" s="83">
        <f t="shared" si="2"/>
        <v>0</v>
      </c>
      <c r="V17" s="83">
        <f t="shared" si="3"/>
        <v>0</v>
      </c>
      <c r="W17" s="83">
        <f t="shared" si="3"/>
        <v>0</v>
      </c>
      <c r="X17" s="83">
        <f t="shared" si="4"/>
        <v>0</v>
      </c>
      <c r="Y17" s="83">
        <f t="shared" si="4"/>
        <v>0</v>
      </c>
      <c r="Z17" s="83">
        <f t="shared" si="4"/>
        <v>0</v>
      </c>
      <c r="AA17" s="126">
        <f t="shared" si="9"/>
        <v>0</v>
      </c>
      <c r="AB17" s="83">
        <f t="shared" si="5"/>
        <v>0</v>
      </c>
      <c r="AC17" s="83">
        <f t="shared" si="5"/>
        <v>0</v>
      </c>
      <c r="AD17" s="84">
        <f t="shared" si="10"/>
        <v>0</v>
      </c>
      <c r="AE17" s="84">
        <f>IF(AD17=1,SUM(AD$10:AD17),0)</f>
        <v>0</v>
      </c>
      <c r="AF17" s="82" t="str">
        <f t="shared" si="11"/>
        <v/>
      </c>
      <c r="AG17" s="84">
        <f t="shared" si="12"/>
        <v>0</v>
      </c>
    </row>
    <row r="18" spans="1:33" ht="12" customHeight="1" x14ac:dyDescent="0.25">
      <c r="A18" s="497"/>
      <c r="B18" s="15">
        <v>9</v>
      </c>
      <c r="C18" s="468">
        <f t="shared" si="6"/>
        <v>0</v>
      </c>
      <c r="D18" s="469"/>
      <c r="E18" s="470"/>
      <c r="F18" s="67">
        <f t="shared" si="7"/>
        <v>0</v>
      </c>
      <c r="G18" s="67">
        <f t="shared" si="7"/>
        <v>0</v>
      </c>
      <c r="H18" s="67">
        <f t="shared" si="7"/>
        <v>0</v>
      </c>
      <c r="I18" s="67">
        <f t="shared" si="0"/>
        <v>0</v>
      </c>
      <c r="J18" s="67">
        <f t="shared" si="8"/>
        <v>0</v>
      </c>
      <c r="K18" s="16">
        <f t="shared" si="8"/>
        <v>0</v>
      </c>
      <c r="L18" s="67">
        <f t="shared" si="8"/>
        <v>0</v>
      </c>
      <c r="M18" s="17">
        <f>IF(L18&gt;0,VLOOKUP(I18,Labour!$AR$1:$AT$15,3,FALSE),0)</f>
        <v>0</v>
      </c>
      <c r="N18" s="70">
        <f t="shared" si="1"/>
        <v>0</v>
      </c>
      <c r="R18" s="83">
        <f t="shared" si="2"/>
        <v>0</v>
      </c>
      <c r="S18" s="83">
        <f t="shared" si="2"/>
        <v>0</v>
      </c>
      <c r="T18" s="83">
        <f t="shared" si="2"/>
        <v>0</v>
      </c>
      <c r="U18" s="83">
        <f t="shared" si="2"/>
        <v>0</v>
      </c>
      <c r="V18" s="83">
        <f t="shared" si="3"/>
        <v>0</v>
      </c>
      <c r="W18" s="83">
        <f t="shared" si="3"/>
        <v>0</v>
      </c>
      <c r="X18" s="83">
        <f t="shared" si="4"/>
        <v>0</v>
      </c>
      <c r="Y18" s="83">
        <f t="shared" si="4"/>
        <v>0</v>
      </c>
      <c r="Z18" s="83">
        <f t="shared" si="4"/>
        <v>0</v>
      </c>
      <c r="AA18" s="126">
        <f t="shared" si="9"/>
        <v>0</v>
      </c>
      <c r="AB18" s="83">
        <f t="shared" si="5"/>
        <v>0</v>
      </c>
      <c r="AC18" s="83">
        <f t="shared" si="5"/>
        <v>0</v>
      </c>
      <c r="AD18" s="84">
        <f t="shared" si="10"/>
        <v>0</v>
      </c>
      <c r="AE18" s="84">
        <f>IF(AD18=1,SUM(AD$10:AD18),0)</f>
        <v>0</v>
      </c>
      <c r="AF18" s="82" t="str">
        <f t="shared" si="11"/>
        <v/>
      </c>
      <c r="AG18" s="84">
        <f t="shared" si="12"/>
        <v>0</v>
      </c>
    </row>
    <row r="19" spans="1:33" ht="12" customHeight="1" x14ac:dyDescent="0.25">
      <c r="A19" s="497"/>
      <c r="B19" s="15">
        <v>10</v>
      </c>
      <c r="C19" s="468">
        <f t="shared" si="6"/>
        <v>0</v>
      </c>
      <c r="D19" s="469"/>
      <c r="E19" s="470"/>
      <c r="F19" s="67">
        <f t="shared" si="7"/>
        <v>0</v>
      </c>
      <c r="G19" s="67">
        <f t="shared" si="7"/>
        <v>0</v>
      </c>
      <c r="H19" s="67">
        <f t="shared" si="7"/>
        <v>0</v>
      </c>
      <c r="I19" s="67">
        <f t="shared" si="0"/>
        <v>0</v>
      </c>
      <c r="J19" s="67">
        <f t="shared" si="8"/>
        <v>0</v>
      </c>
      <c r="K19" s="16">
        <f t="shared" si="8"/>
        <v>0</v>
      </c>
      <c r="L19" s="67">
        <f t="shared" si="8"/>
        <v>0</v>
      </c>
      <c r="M19" s="17">
        <f>IF(L19&gt;0,VLOOKUP(I19,Labour!$AR$1:$AT$15,3,FALSE),0)</f>
        <v>0</v>
      </c>
      <c r="N19" s="70">
        <f t="shared" si="1"/>
        <v>0</v>
      </c>
      <c r="R19" s="83">
        <f t="shared" si="2"/>
        <v>0</v>
      </c>
      <c r="S19" s="83">
        <f t="shared" si="2"/>
        <v>0</v>
      </c>
      <c r="T19" s="83">
        <f t="shared" si="2"/>
        <v>0</v>
      </c>
      <c r="U19" s="83">
        <f t="shared" si="2"/>
        <v>0</v>
      </c>
      <c r="V19" s="83">
        <f t="shared" si="3"/>
        <v>0</v>
      </c>
      <c r="W19" s="83">
        <f t="shared" si="3"/>
        <v>0</v>
      </c>
      <c r="X19" s="83">
        <f t="shared" si="4"/>
        <v>0</v>
      </c>
      <c r="Y19" s="83">
        <f t="shared" si="4"/>
        <v>0</v>
      </c>
      <c r="Z19" s="83">
        <f t="shared" si="4"/>
        <v>0</v>
      </c>
      <c r="AA19" s="126">
        <f t="shared" si="9"/>
        <v>0</v>
      </c>
      <c r="AB19" s="83">
        <f t="shared" si="5"/>
        <v>0</v>
      </c>
      <c r="AC19" s="83">
        <f t="shared" si="5"/>
        <v>0</v>
      </c>
      <c r="AD19" s="84">
        <f t="shared" si="10"/>
        <v>0</v>
      </c>
      <c r="AE19" s="84">
        <f>IF(AD19=1,SUM(AD$10:AD19),0)</f>
        <v>0</v>
      </c>
      <c r="AF19" s="82" t="str">
        <f t="shared" si="11"/>
        <v/>
      </c>
      <c r="AG19" s="84">
        <f t="shared" si="12"/>
        <v>0</v>
      </c>
    </row>
    <row r="20" spans="1:33" ht="12" customHeight="1" x14ac:dyDescent="0.25">
      <c r="A20" s="497"/>
      <c r="B20" s="15">
        <v>11</v>
      </c>
      <c r="C20" s="468">
        <f t="shared" si="6"/>
        <v>0</v>
      </c>
      <c r="D20" s="469"/>
      <c r="E20" s="470"/>
      <c r="F20" s="67">
        <f t="shared" si="7"/>
        <v>0</v>
      </c>
      <c r="G20" s="67">
        <f t="shared" si="7"/>
        <v>0</v>
      </c>
      <c r="H20" s="67">
        <f t="shared" si="7"/>
        <v>0</v>
      </c>
      <c r="I20" s="67">
        <f t="shared" si="0"/>
        <v>0</v>
      </c>
      <c r="J20" s="67">
        <f t="shared" si="8"/>
        <v>0</v>
      </c>
      <c r="K20" s="16">
        <f t="shared" si="8"/>
        <v>0</v>
      </c>
      <c r="L20" s="67">
        <f t="shared" si="8"/>
        <v>0</v>
      </c>
      <c r="M20" s="17">
        <f>IF(L20&gt;0,VLOOKUP(I20,Labour!$AR$1:$AT$15,3,FALSE),0)</f>
        <v>0</v>
      </c>
      <c r="N20" s="70">
        <f t="shared" si="1"/>
        <v>0</v>
      </c>
      <c r="R20" s="83">
        <f t="shared" si="2"/>
        <v>0</v>
      </c>
      <c r="S20" s="83">
        <f t="shared" si="2"/>
        <v>0</v>
      </c>
      <c r="T20" s="83">
        <f t="shared" si="2"/>
        <v>0</v>
      </c>
      <c r="U20" s="83">
        <f t="shared" si="2"/>
        <v>0</v>
      </c>
      <c r="V20" s="83">
        <f t="shared" si="3"/>
        <v>0</v>
      </c>
      <c r="W20" s="83">
        <f t="shared" si="3"/>
        <v>0</v>
      </c>
      <c r="X20" s="83">
        <f t="shared" si="4"/>
        <v>0</v>
      </c>
      <c r="Y20" s="83">
        <f t="shared" si="4"/>
        <v>0</v>
      </c>
      <c r="Z20" s="83">
        <f t="shared" si="4"/>
        <v>0</v>
      </c>
      <c r="AA20" s="126">
        <f t="shared" si="9"/>
        <v>0</v>
      </c>
      <c r="AB20" s="83">
        <f t="shared" si="5"/>
        <v>0</v>
      </c>
      <c r="AC20" s="83">
        <f t="shared" si="5"/>
        <v>0</v>
      </c>
      <c r="AD20" s="84">
        <f t="shared" si="10"/>
        <v>0</v>
      </c>
      <c r="AE20" s="84">
        <f>IF(AD20=1,SUM(AD$10:AD20),0)</f>
        <v>0</v>
      </c>
      <c r="AF20" s="82" t="str">
        <f t="shared" si="11"/>
        <v/>
      </c>
      <c r="AG20" s="84">
        <f t="shared" si="12"/>
        <v>0</v>
      </c>
    </row>
    <row r="21" spans="1:33" ht="12" customHeight="1" x14ac:dyDescent="0.25">
      <c r="A21" s="497"/>
      <c r="B21" s="15">
        <v>12</v>
      </c>
      <c r="C21" s="468">
        <f t="shared" si="6"/>
        <v>0</v>
      </c>
      <c r="D21" s="469"/>
      <c r="E21" s="470"/>
      <c r="F21" s="67">
        <f t="shared" si="7"/>
        <v>0</v>
      </c>
      <c r="G21" s="67">
        <f t="shared" si="7"/>
        <v>0</v>
      </c>
      <c r="H21" s="67">
        <f t="shared" si="7"/>
        <v>0</v>
      </c>
      <c r="I21" s="67">
        <f t="shared" si="0"/>
        <v>0</v>
      </c>
      <c r="J21" s="67">
        <f t="shared" si="8"/>
        <v>0</v>
      </c>
      <c r="K21" s="16">
        <f t="shared" si="8"/>
        <v>0</v>
      </c>
      <c r="L21" s="67">
        <f t="shared" si="8"/>
        <v>0</v>
      </c>
      <c r="M21" s="17">
        <f>IF(L21&gt;0,VLOOKUP(I21,Labour!$AR$1:$AT$15,3,FALSE),0)</f>
        <v>0</v>
      </c>
      <c r="N21" s="70">
        <f t="shared" si="1"/>
        <v>0</v>
      </c>
      <c r="R21" s="83">
        <f t="shared" si="2"/>
        <v>0</v>
      </c>
      <c r="S21" s="83">
        <f t="shared" si="2"/>
        <v>0</v>
      </c>
      <c r="T21" s="83">
        <f t="shared" si="2"/>
        <v>0</v>
      </c>
      <c r="U21" s="83">
        <f t="shared" si="2"/>
        <v>0</v>
      </c>
      <c r="V21" s="83">
        <f t="shared" si="3"/>
        <v>0</v>
      </c>
      <c r="W21" s="83">
        <f t="shared" si="3"/>
        <v>0</v>
      </c>
      <c r="X21" s="83">
        <f t="shared" si="4"/>
        <v>0</v>
      </c>
      <c r="Y21" s="83">
        <f t="shared" si="4"/>
        <v>0</v>
      </c>
      <c r="Z21" s="83">
        <f t="shared" si="4"/>
        <v>0</v>
      </c>
      <c r="AA21" s="126">
        <f t="shared" si="9"/>
        <v>0</v>
      </c>
      <c r="AB21" s="83">
        <f t="shared" si="5"/>
        <v>0</v>
      </c>
      <c r="AC21" s="83">
        <f t="shared" si="5"/>
        <v>0</v>
      </c>
      <c r="AD21" s="84">
        <f t="shared" si="10"/>
        <v>0</v>
      </c>
      <c r="AE21" s="84">
        <f>IF(AD21=1,SUM(AD$10:AD21),0)</f>
        <v>0</v>
      </c>
      <c r="AF21" s="82" t="str">
        <f t="shared" si="11"/>
        <v/>
      </c>
      <c r="AG21" s="84">
        <f t="shared" si="12"/>
        <v>0</v>
      </c>
    </row>
    <row r="22" spans="1:33" ht="12" customHeight="1" x14ac:dyDescent="0.25">
      <c r="A22" s="497"/>
      <c r="B22" s="15">
        <v>13</v>
      </c>
      <c r="C22" s="468">
        <f t="shared" si="6"/>
        <v>0</v>
      </c>
      <c r="D22" s="469"/>
      <c r="E22" s="470"/>
      <c r="F22" s="67">
        <f t="shared" si="7"/>
        <v>0</v>
      </c>
      <c r="G22" s="67">
        <f t="shared" si="7"/>
        <v>0</v>
      </c>
      <c r="H22" s="67">
        <f t="shared" si="7"/>
        <v>0</v>
      </c>
      <c r="I22" s="67">
        <f t="shared" si="0"/>
        <v>0</v>
      </c>
      <c r="J22" s="67">
        <f t="shared" si="8"/>
        <v>0</v>
      </c>
      <c r="K22" s="16">
        <f t="shared" si="8"/>
        <v>0</v>
      </c>
      <c r="L22" s="67">
        <f t="shared" si="8"/>
        <v>0</v>
      </c>
      <c r="M22" s="17">
        <f>IF(L22&gt;0,VLOOKUP(I22,Labour!$AR$1:$AT$15,3,FALSE),0)</f>
        <v>0</v>
      </c>
      <c r="N22" s="70">
        <f t="shared" si="1"/>
        <v>0</v>
      </c>
      <c r="R22" s="83">
        <f t="shared" si="2"/>
        <v>0</v>
      </c>
      <c r="S22" s="83">
        <f t="shared" si="2"/>
        <v>0</v>
      </c>
      <c r="T22" s="83">
        <f t="shared" si="2"/>
        <v>0</v>
      </c>
      <c r="U22" s="83">
        <f t="shared" si="2"/>
        <v>0</v>
      </c>
      <c r="V22" s="83">
        <f t="shared" si="3"/>
        <v>0</v>
      </c>
      <c r="W22" s="83">
        <f t="shared" si="3"/>
        <v>0</v>
      </c>
      <c r="X22" s="83">
        <f t="shared" si="4"/>
        <v>0</v>
      </c>
      <c r="Y22" s="83">
        <f t="shared" si="4"/>
        <v>0</v>
      </c>
      <c r="Z22" s="83">
        <f t="shared" si="4"/>
        <v>0</v>
      </c>
      <c r="AA22" s="126">
        <f t="shared" si="9"/>
        <v>0</v>
      </c>
      <c r="AB22" s="83">
        <f t="shared" si="5"/>
        <v>0</v>
      </c>
      <c r="AC22" s="83">
        <f t="shared" si="5"/>
        <v>0</v>
      </c>
      <c r="AD22" s="84">
        <f t="shared" si="10"/>
        <v>0</v>
      </c>
      <c r="AE22" s="84">
        <f>IF(AD22=1,SUM(AD$10:AD22),0)</f>
        <v>0</v>
      </c>
      <c r="AF22" s="82" t="str">
        <f t="shared" si="11"/>
        <v/>
      </c>
      <c r="AG22" s="84">
        <f t="shared" si="12"/>
        <v>0</v>
      </c>
    </row>
    <row r="23" spans="1:33" ht="12" customHeight="1" x14ac:dyDescent="0.25">
      <c r="A23" s="497"/>
      <c r="B23" s="15">
        <v>14</v>
      </c>
      <c r="C23" s="468">
        <f t="shared" si="6"/>
        <v>0</v>
      </c>
      <c r="D23" s="469"/>
      <c r="E23" s="470"/>
      <c r="F23" s="67">
        <f t="shared" si="7"/>
        <v>0</v>
      </c>
      <c r="G23" s="67">
        <f t="shared" si="7"/>
        <v>0</v>
      </c>
      <c r="H23" s="67">
        <f t="shared" si="7"/>
        <v>0</v>
      </c>
      <c r="I23" s="67">
        <f t="shared" si="0"/>
        <v>0</v>
      </c>
      <c r="J23" s="67">
        <f t="shared" si="8"/>
        <v>0</v>
      </c>
      <c r="K23" s="16">
        <f t="shared" si="8"/>
        <v>0</v>
      </c>
      <c r="L23" s="67">
        <f t="shared" si="8"/>
        <v>0</v>
      </c>
      <c r="M23" s="17">
        <f>IF(L23&gt;0,VLOOKUP(I23,Labour!$AR$1:$AT$15,3,FALSE),0)</f>
        <v>0</v>
      </c>
      <c r="N23" s="70">
        <f t="shared" si="1"/>
        <v>0</v>
      </c>
      <c r="R23" s="83">
        <f t="shared" si="2"/>
        <v>0</v>
      </c>
      <c r="S23" s="83">
        <f t="shared" si="2"/>
        <v>0</v>
      </c>
      <c r="T23" s="83">
        <f t="shared" si="2"/>
        <v>0</v>
      </c>
      <c r="U23" s="83">
        <f t="shared" si="2"/>
        <v>0</v>
      </c>
      <c r="V23" s="83">
        <f t="shared" si="3"/>
        <v>0</v>
      </c>
      <c r="W23" s="83">
        <f t="shared" si="3"/>
        <v>0</v>
      </c>
      <c r="X23" s="83">
        <f t="shared" si="4"/>
        <v>0</v>
      </c>
      <c r="Y23" s="83">
        <f t="shared" si="4"/>
        <v>0</v>
      </c>
      <c r="Z23" s="83">
        <f t="shared" si="4"/>
        <v>0</v>
      </c>
      <c r="AA23" s="126">
        <f t="shared" si="9"/>
        <v>0</v>
      </c>
      <c r="AB23" s="83">
        <f t="shared" si="5"/>
        <v>0</v>
      </c>
      <c r="AC23" s="83">
        <f t="shared" si="5"/>
        <v>0</v>
      </c>
      <c r="AD23" s="84">
        <f t="shared" si="10"/>
        <v>0</v>
      </c>
      <c r="AE23" s="84">
        <f>IF(AD23=1,SUM(AD$10:AD23),0)</f>
        <v>0</v>
      </c>
      <c r="AF23" s="82" t="str">
        <f t="shared" si="11"/>
        <v/>
      </c>
      <c r="AG23" s="84">
        <f t="shared" si="12"/>
        <v>0</v>
      </c>
    </row>
    <row r="24" spans="1:33" ht="12" customHeight="1" x14ac:dyDescent="0.25">
      <c r="A24" s="497"/>
      <c r="B24" s="15">
        <v>15</v>
      </c>
      <c r="C24" s="468">
        <f t="shared" si="6"/>
        <v>0</v>
      </c>
      <c r="D24" s="469"/>
      <c r="E24" s="470"/>
      <c r="F24" s="67">
        <f t="shared" si="7"/>
        <v>0</v>
      </c>
      <c r="G24" s="67">
        <f t="shared" si="7"/>
        <v>0</v>
      </c>
      <c r="H24" s="67">
        <f t="shared" si="7"/>
        <v>0</v>
      </c>
      <c r="I24" s="67">
        <f t="shared" si="0"/>
        <v>0</v>
      </c>
      <c r="J24" s="67">
        <f t="shared" si="8"/>
        <v>0</v>
      </c>
      <c r="K24" s="16">
        <f t="shared" si="8"/>
        <v>0</v>
      </c>
      <c r="L24" s="67">
        <f t="shared" si="8"/>
        <v>0</v>
      </c>
      <c r="M24" s="17">
        <f>IF(L24&gt;0,VLOOKUP(I24,Labour!$AR$1:$AT$15,3,FALSE),0)</f>
        <v>0</v>
      </c>
      <c r="N24" s="70">
        <f t="shared" si="1"/>
        <v>0</v>
      </c>
      <c r="R24" s="83">
        <f t="shared" si="2"/>
        <v>0</v>
      </c>
      <c r="S24" s="83">
        <f t="shared" si="2"/>
        <v>0</v>
      </c>
      <c r="T24" s="83">
        <f t="shared" si="2"/>
        <v>0</v>
      </c>
      <c r="U24" s="83">
        <f t="shared" si="2"/>
        <v>0</v>
      </c>
      <c r="V24" s="83">
        <f t="shared" si="3"/>
        <v>0</v>
      </c>
      <c r="W24" s="83">
        <f t="shared" si="3"/>
        <v>0</v>
      </c>
      <c r="X24" s="83">
        <f t="shared" si="4"/>
        <v>0</v>
      </c>
      <c r="Y24" s="83">
        <f t="shared" si="4"/>
        <v>0</v>
      </c>
      <c r="Z24" s="83">
        <f t="shared" si="4"/>
        <v>0</v>
      </c>
      <c r="AA24" s="126">
        <f t="shared" si="9"/>
        <v>0</v>
      </c>
      <c r="AB24" s="83">
        <f t="shared" si="5"/>
        <v>0</v>
      </c>
      <c r="AC24" s="83">
        <f t="shared" si="5"/>
        <v>0</v>
      </c>
      <c r="AD24" s="84">
        <f t="shared" si="10"/>
        <v>0</v>
      </c>
      <c r="AE24" s="84">
        <f>IF(AD24=1,SUM(AD$10:AD24),0)</f>
        <v>0</v>
      </c>
      <c r="AF24" s="82" t="str">
        <f t="shared" si="11"/>
        <v/>
      </c>
      <c r="AG24" s="84">
        <f t="shared" si="12"/>
        <v>0</v>
      </c>
    </row>
    <row r="25" spans="1:33" ht="12" customHeight="1" x14ac:dyDescent="0.25">
      <c r="A25" s="497"/>
      <c r="B25" s="15">
        <v>16</v>
      </c>
      <c r="C25" s="468">
        <f t="shared" si="6"/>
        <v>0</v>
      </c>
      <c r="D25" s="469"/>
      <c r="E25" s="470"/>
      <c r="F25" s="67">
        <f t="shared" si="7"/>
        <v>0</v>
      </c>
      <c r="G25" s="67">
        <f t="shared" si="7"/>
        <v>0</v>
      </c>
      <c r="H25" s="67">
        <f t="shared" si="7"/>
        <v>0</v>
      </c>
      <c r="I25" s="67">
        <f t="shared" si="0"/>
        <v>0</v>
      </c>
      <c r="J25" s="67">
        <f t="shared" si="8"/>
        <v>0</v>
      </c>
      <c r="K25" s="16">
        <f t="shared" si="8"/>
        <v>0</v>
      </c>
      <c r="L25" s="67">
        <f t="shared" si="8"/>
        <v>0</v>
      </c>
      <c r="M25" s="17">
        <f>IF(L25&gt;0,VLOOKUP(I25,Labour!$AR$1:$AT$15,3,FALSE),0)</f>
        <v>0</v>
      </c>
      <c r="N25" s="70">
        <f t="shared" si="1"/>
        <v>0</v>
      </c>
      <c r="R25" s="83">
        <f t="shared" si="2"/>
        <v>0</v>
      </c>
      <c r="S25" s="83">
        <f t="shared" si="2"/>
        <v>0</v>
      </c>
      <c r="T25" s="83">
        <f t="shared" si="2"/>
        <v>0</v>
      </c>
      <c r="U25" s="83">
        <f t="shared" si="2"/>
        <v>0</v>
      </c>
      <c r="V25" s="83">
        <f t="shared" si="3"/>
        <v>0</v>
      </c>
      <c r="W25" s="83">
        <f t="shared" si="3"/>
        <v>0</v>
      </c>
      <c r="X25" s="83">
        <f t="shared" si="4"/>
        <v>0</v>
      </c>
      <c r="Y25" s="83">
        <f t="shared" si="4"/>
        <v>0</v>
      </c>
      <c r="Z25" s="83">
        <f t="shared" si="4"/>
        <v>0</v>
      </c>
      <c r="AA25" s="126">
        <f t="shared" si="9"/>
        <v>0</v>
      </c>
      <c r="AB25" s="83">
        <f t="shared" si="5"/>
        <v>0</v>
      </c>
      <c r="AC25" s="83">
        <f t="shared" si="5"/>
        <v>0</v>
      </c>
      <c r="AD25" s="84">
        <f t="shared" si="10"/>
        <v>0</v>
      </c>
      <c r="AE25" s="84">
        <f>IF(AD25=1,SUM(AD$10:AD25),0)</f>
        <v>0</v>
      </c>
      <c r="AF25" s="82" t="str">
        <f t="shared" si="11"/>
        <v/>
      </c>
      <c r="AG25" s="84">
        <f t="shared" si="12"/>
        <v>0</v>
      </c>
    </row>
    <row r="26" spans="1:33" ht="12" customHeight="1" x14ac:dyDescent="0.25">
      <c r="A26" s="497"/>
      <c r="B26" s="15">
        <v>17</v>
      </c>
      <c r="C26" s="468">
        <f t="shared" si="6"/>
        <v>0</v>
      </c>
      <c r="D26" s="469"/>
      <c r="E26" s="470"/>
      <c r="F26" s="67">
        <f t="shared" si="7"/>
        <v>0</v>
      </c>
      <c r="G26" s="67">
        <f t="shared" si="7"/>
        <v>0</v>
      </c>
      <c r="H26" s="67">
        <f t="shared" si="7"/>
        <v>0</v>
      </c>
      <c r="I26" s="67">
        <f t="shared" si="0"/>
        <v>0</v>
      </c>
      <c r="J26" s="67">
        <f t="shared" si="8"/>
        <v>0</v>
      </c>
      <c r="K26" s="16">
        <f t="shared" si="8"/>
        <v>0</v>
      </c>
      <c r="L26" s="67">
        <f t="shared" si="8"/>
        <v>0</v>
      </c>
      <c r="M26" s="17">
        <f>IF(L26&gt;0,VLOOKUP(I26,Labour!$AR$1:$AT$15,3,FALSE),0)</f>
        <v>0</v>
      </c>
      <c r="N26" s="70">
        <f t="shared" si="1"/>
        <v>0</v>
      </c>
      <c r="R26" s="83">
        <f t="shared" si="2"/>
        <v>0</v>
      </c>
      <c r="S26" s="83">
        <f t="shared" si="2"/>
        <v>0</v>
      </c>
      <c r="T26" s="83">
        <f t="shared" si="2"/>
        <v>0</v>
      </c>
      <c r="U26" s="83">
        <f t="shared" si="2"/>
        <v>0</v>
      </c>
      <c r="V26" s="83">
        <f t="shared" si="3"/>
        <v>0</v>
      </c>
      <c r="W26" s="83">
        <f t="shared" si="3"/>
        <v>0</v>
      </c>
      <c r="X26" s="83">
        <f t="shared" si="4"/>
        <v>0</v>
      </c>
      <c r="Y26" s="83">
        <f t="shared" si="4"/>
        <v>0</v>
      </c>
      <c r="Z26" s="83">
        <f t="shared" si="4"/>
        <v>0</v>
      </c>
      <c r="AA26" s="126">
        <f t="shared" si="9"/>
        <v>0</v>
      </c>
      <c r="AB26" s="83">
        <f t="shared" si="5"/>
        <v>0</v>
      </c>
      <c r="AC26" s="83">
        <f t="shared" si="5"/>
        <v>0</v>
      </c>
      <c r="AD26" s="84">
        <f t="shared" si="10"/>
        <v>0</v>
      </c>
      <c r="AE26" s="84">
        <f>IF(AD26=1,SUM(AD$10:AD26),0)</f>
        <v>0</v>
      </c>
      <c r="AF26" s="82" t="str">
        <f t="shared" si="11"/>
        <v/>
      </c>
      <c r="AG26" s="84">
        <f t="shared" si="12"/>
        <v>0</v>
      </c>
    </row>
    <row r="27" spans="1:33" ht="12" customHeight="1" x14ac:dyDescent="0.25">
      <c r="A27" s="497"/>
      <c r="B27" s="15">
        <v>18</v>
      </c>
      <c r="C27" s="468">
        <f t="shared" si="6"/>
        <v>0</v>
      </c>
      <c r="D27" s="469"/>
      <c r="E27" s="470"/>
      <c r="F27" s="67">
        <f t="shared" si="7"/>
        <v>0</v>
      </c>
      <c r="G27" s="67">
        <f t="shared" si="7"/>
        <v>0</v>
      </c>
      <c r="H27" s="67">
        <f t="shared" si="7"/>
        <v>0</v>
      </c>
      <c r="I27" s="67">
        <f t="shared" si="0"/>
        <v>0</v>
      </c>
      <c r="J27" s="67">
        <f t="shared" si="8"/>
        <v>0</v>
      </c>
      <c r="K27" s="16">
        <f t="shared" si="8"/>
        <v>0</v>
      </c>
      <c r="L27" s="67">
        <f t="shared" si="8"/>
        <v>0</v>
      </c>
      <c r="M27" s="17">
        <f>IF(L27&gt;0,VLOOKUP(I27,Labour!$AR$1:$AT$15,3,FALSE),0)</f>
        <v>0</v>
      </c>
      <c r="N27" s="70">
        <f t="shared" si="1"/>
        <v>0</v>
      </c>
      <c r="R27" s="83">
        <f t="shared" si="2"/>
        <v>0</v>
      </c>
      <c r="S27" s="83">
        <f t="shared" si="2"/>
        <v>0</v>
      </c>
      <c r="T27" s="83">
        <f t="shared" si="2"/>
        <v>0</v>
      </c>
      <c r="U27" s="83">
        <f t="shared" si="2"/>
        <v>0</v>
      </c>
      <c r="V27" s="83">
        <f t="shared" si="3"/>
        <v>0</v>
      </c>
      <c r="W27" s="83">
        <f t="shared" si="3"/>
        <v>0</v>
      </c>
      <c r="X27" s="83">
        <f t="shared" si="4"/>
        <v>0</v>
      </c>
      <c r="Y27" s="83">
        <f t="shared" si="4"/>
        <v>0</v>
      </c>
      <c r="Z27" s="83">
        <f t="shared" si="4"/>
        <v>0</v>
      </c>
      <c r="AA27" s="126">
        <f t="shared" si="9"/>
        <v>0</v>
      </c>
      <c r="AB27" s="83">
        <f t="shared" si="5"/>
        <v>0</v>
      </c>
      <c r="AC27" s="83">
        <f t="shared" si="5"/>
        <v>0</v>
      </c>
      <c r="AD27" s="84">
        <f t="shared" si="10"/>
        <v>0</v>
      </c>
      <c r="AE27" s="84">
        <f>IF(AD27=1,SUM(AD$10:AD27),0)</f>
        <v>0</v>
      </c>
      <c r="AF27" s="82" t="str">
        <f t="shared" si="11"/>
        <v/>
      </c>
      <c r="AG27" s="84">
        <f t="shared" si="12"/>
        <v>0</v>
      </c>
    </row>
    <row r="28" spans="1:33" ht="12" customHeight="1" x14ac:dyDescent="0.25">
      <c r="A28" s="497"/>
      <c r="B28" s="15">
        <v>19</v>
      </c>
      <c r="C28" s="468">
        <f t="shared" si="6"/>
        <v>0</v>
      </c>
      <c r="D28" s="469"/>
      <c r="E28" s="470"/>
      <c r="F28" s="67">
        <f t="shared" si="7"/>
        <v>0</v>
      </c>
      <c r="G28" s="67">
        <f t="shared" si="7"/>
        <v>0</v>
      </c>
      <c r="H28" s="67">
        <f t="shared" si="7"/>
        <v>0</v>
      </c>
      <c r="I28" s="67">
        <f t="shared" si="0"/>
        <v>0</v>
      </c>
      <c r="J28" s="67">
        <f t="shared" si="8"/>
        <v>0</v>
      </c>
      <c r="K28" s="16">
        <f t="shared" si="8"/>
        <v>0</v>
      </c>
      <c r="L28" s="67">
        <f t="shared" si="8"/>
        <v>0</v>
      </c>
      <c r="M28" s="17">
        <f>IF(L28&gt;0,VLOOKUP(I28,Labour!$AR$1:$AT$15,3,FALSE),0)</f>
        <v>0</v>
      </c>
      <c r="N28" s="70">
        <f t="shared" si="1"/>
        <v>0</v>
      </c>
      <c r="R28" s="83">
        <f t="shared" si="2"/>
        <v>0</v>
      </c>
      <c r="S28" s="83">
        <f t="shared" si="2"/>
        <v>0</v>
      </c>
      <c r="T28" s="83">
        <f t="shared" si="2"/>
        <v>0</v>
      </c>
      <c r="U28" s="83">
        <f t="shared" si="2"/>
        <v>0</v>
      </c>
      <c r="V28" s="83">
        <f t="shared" si="3"/>
        <v>0</v>
      </c>
      <c r="W28" s="83">
        <f t="shared" si="3"/>
        <v>0</v>
      </c>
      <c r="X28" s="83">
        <f t="shared" si="4"/>
        <v>0</v>
      </c>
      <c r="Y28" s="83">
        <f t="shared" si="4"/>
        <v>0</v>
      </c>
      <c r="Z28" s="83">
        <f t="shared" si="4"/>
        <v>0</v>
      </c>
      <c r="AA28" s="126">
        <f t="shared" si="9"/>
        <v>0</v>
      </c>
      <c r="AB28" s="83">
        <f t="shared" si="5"/>
        <v>0</v>
      </c>
      <c r="AC28" s="83">
        <f t="shared" si="5"/>
        <v>0</v>
      </c>
      <c r="AD28" s="84">
        <f t="shared" si="10"/>
        <v>0</v>
      </c>
      <c r="AE28" s="84">
        <f>IF(AD28=1,SUM(AD$10:AD28),0)</f>
        <v>0</v>
      </c>
      <c r="AF28" s="82" t="str">
        <f t="shared" si="11"/>
        <v/>
      </c>
      <c r="AG28" s="84">
        <f t="shared" si="12"/>
        <v>0</v>
      </c>
    </row>
    <row r="29" spans="1:33" ht="12" customHeight="1" x14ac:dyDescent="0.25">
      <c r="A29" s="497"/>
      <c r="B29" s="15">
        <v>20</v>
      </c>
      <c r="C29" s="468">
        <f t="shared" si="6"/>
        <v>0</v>
      </c>
      <c r="D29" s="469"/>
      <c r="E29" s="470"/>
      <c r="F29" s="67">
        <f t="shared" si="7"/>
        <v>0</v>
      </c>
      <c r="G29" s="67">
        <f t="shared" si="7"/>
        <v>0</v>
      </c>
      <c r="H29" s="67">
        <f t="shared" si="7"/>
        <v>0</v>
      </c>
      <c r="I29" s="67">
        <f t="shared" si="0"/>
        <v>0</v>
      </c>
      <c r="J29" s="67">
        <f t="shared" si="8"/>
        <v>0</v>
      </c>
      <c r="K29" s="16">
        <f t="shared" si="8"/>
        <v>0</v>
      </c>
      <c r="L29" s="67">
        <f t="shared" si="8"/>
        <v>0</v>
      </c>
      <c r="M29" s="17">
        <f>IF(L29&gt;0,VLOOKUP(I29,Labour!$AR$1:$AT$15,3,FALSE),0)</f>
        <v>0</v>
      </c>
      <c r="N29" s="70">
        <f t="shared" si="1"/>
        <v>0</v>
      </c>
      <c r="R29" s="83">
        <f t="shared" si="2"/>
        <v>0</v>
      </c>
      <c r="S29" s="83">
        <f t="shared" si="2"/>
        <v>0</v>
      </c>
      <c r="T29" s="83">
        <f t="shared" si="2"/>
        <v>0</v>
      </c>
      <c r="U29" s="83">
        <f t="shared" si="2"/>
        <v>0</v>
      </c>
      <c r="V29" s="83">
        <f t="shared" si="3"/>
        <v>0</v>
      </c>
      <c r="W29" s="83">
        <f t="shared" si="3"/>
        <v>0</v>
      </c>
      <c r="X29" s="83">
        <f t="shared" si="4"/>
        <v>0</v>
      </c>
      <c r="Y29" s="83">
        <f t="shared" si="4"/>
        <v>0</v>
      </c>
      <c r="Z29" s="83">
        <f t="shared" si="4"/>
        <v>0</v>
      </c>
      <c r="AA29" s="126">
        <f t="shared" si="9"/>
        <v>0</v>
      </c>
      <c r="AB29" s="83">
        <f t="shared" si="5"/>
        <v>0</v>
      </c>
      <c r="AC29" s="83">
        <f t="shared" si="5"/>
        <v>0</v>
      </c>
      <c r="AD29" s="84">
        <f t="shared" si="10"/>
        <v>0</v>
      </c>
      <c r="AE29" s="84">
        <f>IF(AD29=1,SUM(AD$10:AD29),0)</f>
        <v>0</v>
      </c>
      <c r="AF29" s="82" t="str">
        <f t="shared" si="11"/>
        <v/>
      </c>
      <c r="AG29" s="84">
        <f t="shared" si="12"/>
        <v>0</v>
      </c>
    </row>
    <row r="30" spans="1:33" ht="12" customHeight="1" x14ac:dyDescent="0.25">
      <c r="A30" s="497"/>
      <c r="B30" s="15">
        <v>21</v>
      </c>
      <c r="C30" s="468">
        <f t="shared" ref="C30:C38" si="13">R30</f>
        <v>0</v>
      </c>
      <c r="D30" s="469"/>
      <c r="E30" s="470"/>
      <c r="F30" s="67">
        <f t="shared" ref="F30:F38" si="14">S30</f>
        <v>0</v>
      </c>
      <c r="G30" s="67">
        <f t="shared" ref="G30:G38" si="15">T30</f>
        <v>0</v>
      </c>
      <c r="H30" s="67">
        <f t="shared" ref="H30:H38" si="16">U30</f>
        <v>0</v>
      </c>
      <c r="I30" s="67">
        <f t="shared" ref="I30:I38" si="17">X30</f>
        <v>0</v>
      </c>
      <c r="J30" s="67">
        <f t="shared" ref="J30:J38" si="18">AA30</f>
        <v>0</v>
      </c>
      <c r="K30" s="16">
        <f t="shared" ref="K30:K38" si="19">AB30</f>
        <v>0</v>
      </c>
      <c r="L30" s="67">
        <f t="shared" ref="L30:L38" si="20">AC30</f>
        <v>0</v>
      </c>
      <c r="M30" s="17">
        <f>IF(L30&gt;0,VLOOKUP(I30,Labour!$AR$1:$AT$15,3,FALSE),0)</f>
        <v>0</v>
      </c>
      <c r="N30" s="70">
        <f t="shared" ref="N30:N38" si="21">J30*K30+L30*M30</f>
        <v>0</v>
      </c>
      <c r="R30" s="83">
        <f t="shared" si="2"/>
        <v>0</v>
      </c>
      <c r="S30" s="83">
        <f t="shared" si="2"/>
        <v>0</v>
      </c>
      <c r="T30" s="83">
        <f t="shared" si="2"/>
        <v>0</v>
      </c>
      <c r="U30" s="83">
        <f t="shared" si="2"/>
        <v>0</v>
      </c>
      <c r="V30" s="83">
        <f t="shared" si="3"/>
        <v>0</v>
      </c>
      <c r="W30" s="83">
        <f t="shared" si="3"/>
        <v>0</v>
      </c>
      <c r="X30" s="83">
        <f t="shared" si="4"/>
        <v>0</v>
      </c>
      <c r="Y30" s="83">
        <f t="shared" si="4"/>
        <v>0</v>
      </c>
      <c r="Z30" s="83">
        <f t="shared" si="4"/>
        <v>0</v>
      </c>
      <c r="AA30" s="126">
        <f t="shared" si="9"/>
        <v>0</v>
      </c>
      <c r="AB30" s="83">
        <f t="shared" si="5"/>
        <v>0</v>
      </c>
      <c r="AC30" s="83">
        <f t="shared" si="5"/>
        <v>0</v>
      </c>
      <c r="AD30" s="126">
        <f t="shared" ref="AD30:AD38" si="22">IF(AND(T30&lt;&gt;0,X30="op"),1,0)</f>
        <v>0</v>
      </c>
      <c r="AE30" s="126">
        <f>IF(AD30=1,SUM(AD$10:AD30),0)</f>
        <v>0</v>
      </c>
      <c r="AF30" s="82" t="str">
        <f t="shared" ref="AF30:AF38" si="23">IF(AND(AD30=1,AE30&lt;$AD$7),S30&amp;", ",IF(AND(AD30=1,AE30=$AD$7),S30,""))</f>
        <v/>
      </c>
      <c r="AG30" s="126">
        <f t="shared" ref="AG30:AG38" si="24">IF(AD30=1,T30,0)</f>
        <v>0</v>
      </c>
    </row>
    <row r="31" spans="1:33" ht="12" customHeight="1" x14ac:dyDescent="0.25">
      <c r="A31" s="497"/>
      <c r="B31" s="15">
        <v>22</v>
      </c>
      <c r="C31" s="468">
        <f t="shared" si="13"/>
        <v>0</v>
      </c>
      <c r="D31" s="469"/>
      <c r="E31" s="470"/>
      <c r="F31" s="67">
        <f t="shared" si="14"/>
        <v>0</v>
      </c>
      <c r="G31" s="67">
        <f t="shared" si="15"/>
        <v>0</v>
      </c>
      <c r="H31" s="67">
        <f t="shared" si="16"/>
        <v>0</v>
      </c>
      <c r="I31" s="67">
        <f t="shared" si="17"/>
        <v>0</v>
      </c>
      <c r="J31" s="67">
        <f t="shared" si="18"/>
        <v>0</v>
      </c>
      <c r="K31" s="16">
        <f t="shared" si="19"/>
        <v>0</v>
      </c>
      <c r="L31" s="67">
        <f t="shared" si="20"/>
        <v>0</v>
      </c>
      <c r="M31" s="17">
        <f>IF(L31&gt;0,VLOOKUP(I31,Labour!$AR$1:$AT$15,3,FALSE),0)</f>
        <v>0</v>
      </c>
      <c r="N31" s="70">
        <f t="shared" si="21"/>
        <v>0</v>
      </c>
      <c r="R31" s="83">
        <f t="shared" si="2"/>
        <v>0</v>
      </c>
      <c r="S31" s="83">
        <f t="shared" si="2"/>
        <v>0</v>
      </c>
      <c r="T31" s="83">
        <f t="shared" si="2"/>
        <v>0</v>
      </c>
      <c r="U31" s="83">
        <f t="shared" si="2"/>
        <v>0</v>
      </c>
      <c r="V31" s="83">
        <f t="shared" si="3"/>
        <v>0</v>
      </c>
      <c r="W31" s="83">
        <f t="shared" si="3"/>
        <v>0</v>
      </c>
      <c r="X31" s="83">
        <f t="shared" si="4"/>
        <v>0</v>
      </c>
      <c r="Y31" s="83">
        <f t="shared" si="4"/>
        <v>0</v>
      </c>
      <c r="Z31" s="83">
        <f t="shared" si="4"/>
        <v>0</v>
      </c>
      <c r="AA31" s="126">
        <f t="shared" si="9"/>
        <v>0</v>
      </c>
      <c r="AB31" s="83">
        <f t="shared" si="5"/>
        <v>0</v>
      </c>
      <c r="AC31" s="83">
        <f t="shared" si="5"/>
        <v>0</v>
      </c>
      <c r="AD31" s="126">
        <f t="shared" si="22"/>
        <v>0</v>
      </c>
      <c r="AE31" s="126">
        <f>IF(AD31=1,SUM(AD$10:AD31),0)</f>
        <v>0</v>
      </c>
      <c r="AF31" s="82" t="str">
        <f t="shared" si="23"/>
        <v/>
      </c>
      <c r="AG31" s="126">
        <f t="shared" si="24"/>
        <v>0</v>
      </c>
    </row>
    <row r="32" spans="1:33" ht="12" customHeight="1" x14ac:dyDescent="0.25">
      <c r="A32" s="497"/>
      <c r="B32" s="15">
        <v>23</v>
      </c>
      <c r="C32" s="468">
        <f t="shared" si="13"/>
        <v>0</v>
      </c>
      <c r="D32" s="469"/>
      <c r="E32" s="470"/>
      <c r="F32" s="67">
        <f t="shared" si="14"/>
        <v>0</v>
      </c>
      <c r="G32" s="67">
        <f t="shared" si="15"/>
        <v>0</v>
      </c>
      <c r="H32" s="67">
        <f t="shared" si="16"/>
        <v>0</v>
      </c>
      <c r="I32" s="67">
        <f t="shared" si="17"/>
        <v>0</v>
      </c>
      <c r="J32" s="67">
        <f t="shared" si="18"/>
        <v>0</v>
      </c>
      <c r="K32" s="16">
        <f t="shared" si="19"/>
        <v>0</v>
      </c>
      <c r="L32" s="67">
        <f t="shared" si="20"/>
        <v>0</v>
      </c>
      <c r="M32" s="17">
        <f>IF(L32&gt;0,VLOOKUP(I32,Labour!$AR$1:$AT$15,3,FALSE),0)</f>
        <v>0</v>
      </c>
      <c r="N32" s="70">
        <f t="shared" si="21"/>
        <v>0</v>
      </c>
      <c r="R32" s="83">
        <f t="shared" si="2"/>
        <v>0</v>
      </c>
      <c r="S32" s="83">
        <f t="shared" si="2"/>
        <v>0</v>
      </c>
      <c r="T32" s="83">
        <f t="shared" si="2"/>
        <v>0</v>
      </c>
      <c r="U32" s="83">
        <f t="shared" si="2"/>
        <v>0</v>
      </c>
      <c r="V32" s="83">
        <f t="shared" si="3"/>
        <v>0</v>
      </c>
      <c r="W32" s="83">
        <f t="shared" si="3"/>
        <v>0</v>
      </c>
      <c r="X32" s="83">
        <f t="shared" si="4"/>
        <v>0</v>
      </c>
      <c r="Y32" s="83">
        <f t="shared" si="4"/>
        <v>0</v>
      </c>
      <c r="Z32" s="83">
        <f t="shared" si="4"/>
        <v>0</v>
      </c>
      <c r="AA32" s="126">
        <f t="shared" si="9"/>
        <v>0</v>
      </c>
      <c r="AB32" s="83">
        <f t="shared" si="5"/>
        <v>0</v>
      </c>
      <c r="AC32" s="83">
        <f t="shared" si="5"/>
        <v>0</v>
      </c>
      <c r="AD32" s="126">
        <f t="shared" si="22"/>
        <v>0</v>
      </c>
      <c r="AE32" s="126">
        <f>IF(AD32=1,SUM(AD$10:AD32),0)</f>
        <v>0</v>
      </c>
      <c r="AF32" s="82" t="str">
        <f t="shared" si="23"/>
        <v/>
      </c>
      <c r="AG32" s="126">
        <f t="shared" si="24"/>
        <v>0</v>
      </c>
    </row>
    <row r="33" spans="1:33" ht="12" customHeight="1" x14ac:dyDescent="0.25">
      <c r="A33" s="497"/>
      <c r="B33" s="15">
        <v>24</v>
      </c>
      <c r="C33" s="468">
        <f t="shared" si="13"/>
        <v>0</v>
      </c>
      <c r="D33" s="469"/>
      <c r="E33" s="470"/>
      <c r="F33" s="67">
        <f t="shared" si="14"/>
        <v>0</v>
      </c>
      <c r="G33" s="67">
        <f t="shared" si="15"/>
        <v>0</v>
      </c>
      <c r="H33" s="67">
        <f t="shared" si="16"/>
        <v>0</v>
      </c>
      <c r="I33" s="67">
        <f t="shared" si="17"/>
        <v>0</v>
      </c>
      <c r="J33" s="67">
        <f t="shared" si="18"/>
        <v>0</v>
      </c>
      <c r="K33" s="16">
        <f t="shared" si="19"/>
        <v>0</v>
      </c>
      <c r="L33" s="67">
        <f t="shared" si="20"/>
        <v>0</v>
      </c>
      <c r="M33" s="17">
        <f>IF(L33&gt;0,VLOOKUP(I33,Labour!$AR$1:$AT$15,3,FALSE),0)</f>
        <v>0</v>
      </c>
      <c r="N33" s="70">
        <f t="shared" si="21"/>
        <v>0</v>
      </c>
      <c r="R33" s="83">
        <f t="shared" si="2"/>
        <v>0</v>
      </c>
      <c r="S33" s="83">
        <f t="shared" si="2"/>
        <v>0</v>
      </c>
      <c r="T33" s="83">
        <f t="shared" si="2"/>
        <v>0</v>
      </c>
      <c r="U33" s="83">
        <f t="shared" si="2"/>
        <v>0</v>
      </c>
      <c r="V33" s="83">
        <f t="shared" si="3"/>
        <v>0</v>
      </c>
      <c r="W33" s="83">
        <f t="shared" si="3"/>
        <v>0</v>
      </c>
      <c r="X33" s="83">
        <f t="shared" si="4"/>
        <v>0</v>
      </c>
      <c r="Y33" s="83">
        <f t="shared" si="4"/>
        <v>0</v>
      </c>
      <c r="Z33" s="83">
        <f t="shared" si="4"/>
        <v>0</v>
      </c>
      <c r="AA33" s="126">
        <f t="shared" si="9"/>
        <v>0</v>
      </c>
      <c r="AB33" s="83">
        <f t="shared" si="5"/>
        <v>0</v>
      </c>
      <c r="AC33" s="83">
        <f t="shared" si="5"/>
        <v>0</v>
      </c>
      <c r="AD33" s="126">
        <f t="shared" si="22"/>
        <v>0</v>
      </c>
      <c r="AE33" s="126">
        <f>IF(AD33=1,SUM(AD$10:AD33),0)</f>
        <v>0</v>
      </c>
      <c r="AF33" s="82" t="str">
        <f t="shared" si="23"/>
        <v/>
      </c>
      <c r="AG33" s="126">
        <f t="shared" si="24"/>
        <v>0</v>
      </c>
    </row>
    <row r="34" spans="1:33" ht="12" customHeight="1" x14ac:dyDescent="0.25">
      <c r="A34" s="497"/>
      <c r="B34" s="15">
        <v>25</v>
      </c>
      <c r="C34" s="468">
        <f t="shared" si="13"/>
        <v>0</v>
      </c>
      <c r="D34" s="469"/>
      <c r="E34" s="470"/>
      <c r="F34" s="67">
        <f t="shared" si="14"/>
        <v>0</v>
      </c>
      <c r="G34" s="67">
        <f t="shared" si="15"/>
        <v>0</v>
      </c>
      <c r="H34" s="67">
        <f t="shared" si="16"/>
        <v>0</v>
      </c>
      <c r="I34" s="67">
        <f t="shared" si="17"/>
        <v>0</v>
      </c>
      <c r="J34" s="67">
        <f t="shared" si="18"/>
        <v>0</v>
      </c>
      <c r="K34" s="16">
        <f t="shared" si="19"/>
        <v>0</v>
      </c>
      <c r="L34" s="67">
        <f t="shared" si="20"/>
        <v>0</v>
      </c>
      <c r="M34" s="17">
        <f>IF(L34&gt;0,VLOOKUP(I34,Labour!$AR$1:$AT$15,3,FALSE),0)</f>
        <v>0</v>
      </c>
      <c r="N34" s="70">
        <f t="shared" si="21"/>
        <v>0</v>
      </c>
      <c r="R34" s="83">
        <f t="shared" si="2"/>
        <v>0</v>
      </c>
      <c r="S34" s="83">
        <f t="shared" si="2"/>
        <v>0</v>
      </c>
      <c r="T34" s="83">
        <f t="shared" si="2"/>
        <v>0</v>
      </c>
      <c r="U34" s="83">
        <f t="shared" si="2"/>
        <v>0</v>
      </c>
      <c r="V34" s="83">
        <f t="shared" si="3"/>
        <v>0</v>
      </c>
      <c r="W34" s="83">
        <f t="shared" si="3"/>
        <v>0</v>
      </c>
      <c r="X34" s="83">
        <f t="shared" si="4"/>
        <v>0</v>
      </c>
      <c r="Y34" s="83">
        <f t="shared" si="4"/>
        <v>0</v>
      </c>
      <c r="Z34" s="83">
        <f t="shared" si="4"/>
        <v>0</v>
      </c>
      <c r="AA34" s="126">
        <f t="shared" si="9"/>
        <v>0</v>
      </c>
      <c r="AB34" s="83">
        <f t="shared" si="5"/>
        <v>0</v>
      </c>
      <c r="AC34" s="83">
        <f t="shared" si="5"/>
        <v>0</v>
      </c>
      <c r="AD34" s="126">
        <f t="shared" si="22"/>
        <v>0</v>
      </c>
      <c r="AE34" s="126">
        <f>IF(AD34=1,SUM(AD$10:AD34),0)</f>
        <v>0</v>
      </c>
      <c r="AF34" s="82" t="str">
        <f t="shared" si="23"/>
        <v/>
      </c>
      <c r="AG34" s="126">
        <f t="shared" si="24"/>
        <v>0</v>
      </c>
    </row>
    <row r="35" spans="1:33" ht="12" customHeight="1" x14ac:dyDescent="0.25">
      <c r="A35" s="497"/>
      <c r="B35" s="15">
        <v>26</v>
      </c>
      <c r="C35" s="468">
        <f t="shared" si="13"/>
        <v>0</v>
      </c>
      <c r="D35" s="469"/>
      <c r="E35" s="470"/>
      <c r="F35" s="67">
        <f t="shared" si="14"/>
        <v>0</v>
      </c>
      <c r="G35" s="67">
        <f t="shared" si="15"/>
        <v>0</v>
      </c>
      <c r="H35" s="67">
        <f t="shared" si="16"/>
        <v>0</v>
      </c>
      <c r="I35" s="67">
        <f t="shared" si="17"/>
        <v>0</v>
      </c>
      <c r="J35" s="67">
        <f t="shared" si="18"/>
        <v>0</v>
      </c>
      <c r="K35" s="16">
        <f t="shared" si="19"/>
        <v>0</v>
      </c>
      <c r="L35" s="67">
        <f t="shared" si="20"/>
        <v>0</v>
      </c>
      <c r="M35" s="17">
        <f>IF(L35&gt;0,VLOOKUP(I35,Labour!$AR$1:$AT$15,3,FALSE),0)</f>
        <v>0</v>
      </c>
      <c r="N35" s="70">
        <f t="shared" si="21"/>
        <v>0</v>
      </c>
      <c r="R35" s="83">
        <f t="shared" si="2"/>
        <v>0</v>
      </c>
      <c r="S35" s="83">
        <f t="shared" si="2"/>
        <v>0</v>
      </c>
      <c r="T35" s="83">
        <f t="shared" si="2"/>
        <v>0</v>
      </c>
      <c r="U35" s="83">
        <f t="shared" si="2"/>
        <v>0</v>
      </c>
      <c r="V35" s="83">
        <f t="shared" si="3"/>
        <v>0</v>
      </c>
      <c r="W35" s="83">
        <f t="shared" si="3"/>
        <v>0</v>
      </c>
      <c r="X35" s="83">
        <f t="shared" si="4"/>
        <v>0</v>
      </c>
      <c r="Y35" s="83">
        <f t="shared" si="4"/>
        <v>0</v>
      </c>
      <c r="Z35" s="83">
        <f t="shared" si="4"/>
        <v>0</v>
      </c>
      <c r="AA35" s="126">
        <f t="shared" si="9"/>
        <v>0</v>
      </c>
      <c r="AB35" s="83">
        <f t="shared" si="5"/>
        <v>0</v>
      </c>
      <c r="AC35" s="83">
        <f t="shared" si="5"/>
        <v>0</v>
      </c>
      <c r="AD35" s="126">
        <f t="shared" si="22"/>
        <v>0</v>
      </c>
      <c r="AE35" s="126">
        <f>IF(AD35=1,SUM(AD$10:AD35),0)</f>
        <v>0</v>
      </c>
      <c r="AF35" s="82" t="str">
        <f t="shared" si="23"/>
        <v/>
      </c>
      <c r="AG35" s="126">
        <f t="shared" si="24"/>
        <v>0</v>
      </c>
    </row>
    <row r="36" spans="1:33" ht="12" customHeight="1" x14ac:dyDescent="0.25">
      <c r="A36" s="497"/>
      <c r="B36" s="15">
        <v>27</v>
      </c>
      <c r="C36" s="468">
        <f t="shared" si="13"/>
        <v>0</v>
      </c>
      <c r="D36" s="469"/>
      <c r="E36" s="470"/>
      <c r="F36" s="67">
        <f t="shared" si="14"/>
        <v>0</v>
      </c>
      <c r="G36" s="67">
        <f t="shared" si="15"/>
        <v>0</v>
      </c>
      <c r="H36" s="67">
        <f t="shared" si="16"/>
        <v>0</v>
      </c>
      <c r="I36" s="67">
        <f t="shared" si="17"/>
        <v>0</v>
      </c>
      <c r="J36" s="67">
        <f t="shared" si="18"/>
        <v>0</v>
      </c>
      <c r="K36" s="16">
        <f t="shared" si="19"/>
        <v>0</v>
      </c>
      <c r="L36" s="67">
        <f t="shared" si="20"/>
        <v>0</v>
      </c>
      <c r="M36" s="17">
        <f>IF(L36&gt;0,VLOOKUP(I36,Labour!$AR$1:$AT$15,3,FALSE),0)</f>
        <v>0</v>
      </c>
      <c r="N36" s="70">
        <f t="shared" si="21"/>
        <v>0</v>
      </c>
      <c r="R36" s="83">
        <f t="shared" si="2"/>
        <v>0</v>
      </c>
      <c r="S36" s="83">
        <f t="shared" si="2"/>
        <v>0</v>
      </c>
      <c r="T36" s="83">
        <f t="shared" si="2"/>
        <v>0</v>
      </c>
      <c r="U36" s="83">
        <f t="shared" si="2"/>
        <v>0</v>
      </c>
      <c r="V36" s="83">
        <f t="shared" si="3"/>
        <v>0</v>
      </c>
      <c r="W36" s="83">
        <f t="shared" si="3"/>
        <v>0</v>
      </c>
      <c r="X36" s="83">
        <f t="shared" si="4"/>
        <v>0</v>
      </c>
      <c r="Y36" s="83">
        <f t="shared" si="4"/>
        <v>0</v>
      </c>
      <c r="Z36" s="83">
        <f t="shared" si="4"/>
        <v>0</v>
      </c>
      <c r="AA36" s="126">
        <f t="shared" si="9"/>
        <v>0</v>
      </c>
      <c r="AB36" s="83">
        <f t="shared" si="5"/>
        <v>0</v>
      </c>
      <c r="AC36" s="83">
        <f t="shared" si="5"/>
        <v>0</v>
      </c>
      <c r="AD36" s="126">
        <f t="shared" si="22"/>
        <v>0</v>
      </c>
      <c r="AE36" s="126">
        <f>IF(AD36=1,SUM(AD$10:AD36),0)</f>
        <v>0</v>
      </c>
      <c r="AF36" s="82" t="str">
        <f t="shared" si="23"/>
        <v/>
      </c>
      <c r="AG36" s="126">
        <f t="shared" si="24"/>
        <v>0</v>
      </c>
    </row>
    <row r="37" spans="1:33" ht="12" customHeight="1" x14ac:dyDescent="0.25">
      <c r="A37" s="497"/>
      <c r="B37" s="15">
        <v>28</v>
      </c>
      <c r="C37" s="468">
        <f t="shared" si="13"/>
        <v>0</v>
      </c>
      <c r="D37" s="469"/>
      <c r="E37" s="470"/>
      <c r="F37" s="67">
        <f t="shared" si="14"/>
        <v>0</v>
      </c>
      <c r="G37" s="67">
        <f t="shared" si="15"/>
        <v>0</v>
      </c>
      <c r="H37" s="67">
        <f t="shared" si="16"/>
        <v>0</v>
      </c>
      <c r="I37" s="67">
        <f t="shared" si="17"/>
        <v>0</v>
      </c>
      <c r="J37" s="67">
        <f t="shared" si="18"/>
        <v>0</v>
      </c>
      <c r="K37" s="16">
        <f t="shared" si="19"/>
        <v>0</v>
      </c>
      <c r="L37" s="67">
        <f t="shared" si="20"/>
        <v>0</v>
      </c>
      <c r="M37" s="17">
        <f>IF(L37&gt;0,VLOOKUP(I37,Labour!$AR$1:$AT$15,3,FALSE),0)</f>
        <v>0</v>
      </c>
      <c r="N37" s="70">
        <f t="shared" si="21"/>
        <v>0</v>
      </c>
      <c r="R37" s="83">
        <f t="shared" si="2"/>
        <v>0</v>
      </c>
      <c r="S37" s="83">
        <f t="shared" si="2"/>
        <v>0</v>
      </c>
      <c r="T37" s="83">
        <f t="shared" si="2"/>
        <v>0</v>
      </c>
      <c r="U37" s="83">
        <f t="shared" si="2"/>
        <v>0</v>
      </c>
      <c r="V37" s="83">
        <f t="shared" si="3"/>
        <v>0</v>
      </c>
      <c r="W37" s="83">
        <f t="shared" si="3"/>
        <v>0</v>
      </c>
      <c r="X37" s="83">
        <f t="shared" si="4"/>
        <v>0</v>
      </c>
      <c r="Y37" s="83">
        <f t="shared" si="4"/>
        <v>0</v>
      </c>
      <c r="Z37" s="83">
        <f t="shared" si="4"/>
        <v>0</v>
      </c>
      <c r="AA37" s="126">
        <f t="shared" si="9"/>
        <v>0</v>
      </c>
      <c r="AB37" s="83">
        <f t="shared" si="5"/>
        <v>0</v>
      </c>
      <c r="AC37" s="83">
        <f t="shared" si="5"/>
        <v>0</v>
      </c>
      <c r="AD37" s="126">
        <f t="shared" si="22"/>
        <v>0</v>
      </c>
      <c r="AE37" s="126">
        <f>IF(AD37=1,SUM(AD$10:AD37),0)</f>
        <v>0</v>
      </c>
      <c r="AF37" s="82" t="str">
        <f t="shared" si="23"/>
        <v/>
      </c>
      <c r="AG37" s="126">
        <f t="shared" si="24"/>
        <v>0</v>
      </c>
    </row>
    <row r="38" spans="1:33" ht="12" customHeight="1" x14ac:dyDescent="0.25">
      <c r="A38" s="497"/>
      <c r="B38" s="15">
        <v>29</v>
      </c>
      <c r="C38" s="468">
        <f t="shared" si="13"/>
        <v>0</v>
      </c>
      <c r="D38" s="469"/>
      <c r="E38" s="470"/>
      <c r="F38" s="67">
        <f t="shared" si="14"/>
        <v>0</v>
      </c>
      <c r="G38" s="67">
        <f t="shared" si="15"/>
        <v>0</v>
      </c>
      <c r="H38" s="67">
        <f t="shared" si="16"/>
        <v>0</v>
      </c>
      <c r="I38" s="67">
        <f t="shared" si="17"/>
        <v>0</v>
      </c>
      <c r="J38" s="67">
        <f t="shared" si="18"/>
        <v>0</v>
      </c>
      <c r="K38" s="16">
        <f t="shared" si="19"/>
        <v>0</v>
      </c>
      <c r="L38" s="67">
        <f t="shared" si="20"/>
        <v>0</v>
      </c>
      <c r="M38" s="17">
        <f>IF(L38&gt;0,VLOOKUP(I38,Labour!$AR$1:$AT$15,3,FALSE),0)</f>
        <v>0</v>
      </c>
      <c r="N38" s="70">
        <f t="shared" si="21"/>
        <v>0</v>
      </c>
      <c r="R38" s="83">
        <f t="shared" si="2"/>
        <v>0</v>
      </c>
      <c r="S38" s="83">
        <f t="shared" si="2"/>
        <v>0</v>
      </c>
      <c r="T38" s="83">
        <f t="shared" si="2"/>
        <v>0</v>
      </c>
      <c r="U38" s="83">
        <f t="shared" si="2"/>
        <v>0</v>
      </c>
      <c r="V38" s="83">
        <f t="shared" si="3"/>
        <v>0</v>
      </c>
      <c r="W38" s="83">
        <f t="shared" si="3"/>
        <v>0</v>
      </c>
      <c r="X38" s="83">
        <f t="shared" si="4"/>
        <v>0</v>
      </c>
      <c r="Y38" s="83">
        <f t="shared" si="4"/>
        <v>0</v>
      </c>
      <c r="Z38" s="83">
        <f t="shared" si="4"/>
        <v>0</v>
      </c>
      <c r="AA38" s="126">
        <f t="shared" si="9"/>
        <v>0</v>
      </c>
      <c r="AB38" s="83">
        <f t="shared" si="5"/>
        <v>0</v>
      </c>
      <c r="AC38" s="83">
        <f t="shared" si="5"/>
        <v>0</v>
      </c>
      <c r="AD38" s="126">
        <f t="shared" si="22"/>
        <v>0</v>
      </c>
      <c r="AE38" s="126">
        <f>IF(AD38=1,SUM(AD$10:AD38),0)</f>
        <v>0</v>
      </c>
      <c r="AF38" s="82" t="str">
        <f t="shared" si="23"/>
        <v/>
      </c>
      <c r="AG38" s="126">
        <f t="shared" si="24"/>
        <v>0</v>
      </c>
    </row>
    <row r="39" spans="1:33" ht="12" customHeight="1" x14ac:dyDescent="0.25">
      <c r="A39" s="497"/>
      <c r="B39" s="15">
        <v>30</v>
      </c>
      <c r="C39" s="468">
        <f t="shared" ref="C39:C109" si="25">R39</f>
        <v>0</v>
      </c>
      <c r="D39" s="469"/>
      <c r="E39" s="470"/>
      <c r="F39" s="67">
        <f t="shared" ref="F39:F109" si="26">S39</f>
        <v>0</v>
      </c>
      <c r="G39" s="67">
        <f t="shared" ref="G39:G109" si="27">T39</f>
        <v>0</v>
      </c>
      <c r="H39" s="67">
        <f t="shared" ref="H39:H109" si="28">U39</f>
        <v>0</v>
      </c>
      <c r="I39" s="67">
        <f t="shared" ref="I39:I109" si="29">X39</f>
        <v>0</v>
      </c>
      <c r="J39" s="67">
        <f t="shared" ref="J39:J109" si="30">AA39</f>
        <v>0</v>
      </c>
      <c r="K39" s="16">
        <f t="shared" ref="K39:K109" si="31">AB39</f>
        <v>0</v>
      </c>
      <c r="L39" s="67">
        <f t="shared" ref="L39:L109" si="32">AC39</f>
        <v>0</v>
      </c>
      <c r="M39" s="17">
        <f>IF(L39&gt;0,VLOOKUP(I39,Labour!$AR$1:$AT$15,3,FALSE),0)</f>
        <v>0</v>
      </c>
      <c r="N39" s="70">
        <f t="shared" ref="N39:N109" si="33">J39*K39+L39*M39</f>
        <v>0</v>
      </c>
      <c r="R39" s="83">
        <f t="shared" si="2"/>
        <v>0</v>
      </c>
      <c r="S39" s="83">
        <f t="shared" si="2"/>
        <v>0</v>
      </c>
      <c r="T39" s="83">
        <f t="shared" si="2"/>
        <v>0</v>
      </c>
      <c r="U39" s="83">
        <f t="shared" si="2"/>
        <v>0</v>
      </c>
      <c r="V39" s="83">
        <f t="shared" si="3"/>
        <v>0</v>
      </c>
      <c r="W39" s="83">
        <f t="shared" si="3"/>
        <v>0</v>
      </c>
      <c r="X39" s="83">
        <f t="shared" si="4"/>
        <v>0</v>
      </c>
      <c r="Y39" s="83">
        <f t="shared" si="4"/>
        <v>0</v>
      </c>
      <c r="Z39" s="83">
        <f t="shared" si="4"/>
        <v>0</v>
      </c>
      <c r="AA39" s="171">
        <f t="shared" ref="AA39:AA102" si="34">Y39+Z39</f>
        <v>0</v>
      </c>
      <c r="AB39" s="83">
        <f t="shared" si="5"/>
        <v>0</v>
      </c>
      <c r="AC39" s="83">
        <f t="shared" si="5"/>
        <v>0</v>
      </c>
      <c r="AD39" s="171">
        <f t="shared" ref="AD39:AD102" si="35">IF(AND(T39&lt;&gt;0,X39="op"),1,0)</f>
        <v>0</v>
      </c>
      <c r="AE39" s="171">
        <f>IF(AD39=1,SUM(AD$10:AD39),0)</f>
        <v>0</v>
      </c>
      <c r="AF39" s="82" t="str">
        <f t="shared" ref="AF39:AF102" si="36">IF(AND(AD39=1,AE39&lt;$AD$7),S39&amp;", ",IF(AND(AD39=1,AE39=$AD$7),S39,""))</f>
        <v/>
      </c>
      <c r="AG39" s="171">
        <f t="shared" ref="AG39:AG102" si="37">IF(AD39=1,T39,0)</f>
        <v>0</v>
      </c>
    </row>
    <row r="40" spans="1:33" ht="12" customHeight="1" x14ac:dyDescent="0.25">
      <c r="A40" s="497"/>
      <c r="B40" s="15">
        <v>31</v>
      </c>
      <c r="C40" s="468">
        <f t="shared" si="25"/>
        <v>0</v>
      </c>
      <c r="D40" s="469"/>
      <c r="E40" s="470"/>
      <c r="F40" s="67">
        <f t="shared" si="26"/>
        <v>0</v>
      </c>
      <c r="G40" s="67">
        <f t="shared" si="27"/>
        <v>0</v>
      </c>
      <c r="H40" s="67">
        <f t="shared" si="28"/>
        <v>0</v>
      </c>
      <c r="I40" s="67">
        <f t="shared" si="29"/>
        <v>0</v>
      </c>
      <c r="J40" s="67">
        <f t="shared" si="30"/>
        <v>0</v>
      </c>
      <c r="K40" s="16">
        <f t="shared" si="31"/>
        <v>0</v>
      </c>
      <c r="L40" s="67">
        <f t="shared" si="32"/>
        <v>0</v>
      </c>
      <c r="M40" s="17">
        <f>IF(L40&gt;0,VLOOKUP(I40,Labour!$AR$1:$AT$15,3,FALSE),0)</f>
        <v>0</v>
      </c>
      <c r="N40" s="70">
        <f t="shared" si="33"/>
        <v>0</v>
      </c>
      <c r="R40" s="83">
        <f t="shared" ref="R40:U103" si="38">IF($B40&lt;=$U$3,VLOOKUP($B40,CTABLE,R$9,FALSE),0)</f>
        <v>0</v>
      </c>
      <c r="S40" s="83">
        <f t="shared" si="38"/>
        <v>0</v>
      </c>
      <c r="T40" s="83">
        <f t="shared" si="38"/>
        <v>0</v>
      </c>
      <c r="U40" s="83">
        <f t="shared" si="38"/>
        <v>0</v>
      </c>
      <c r="V40" s="83">
        <f t="shared" ref="V40:W103" si="39">IF($B40&lt;=$U$3,IF(VLOOKUP($B40,CTABLE,V$9,FALSE)=V$8,$U40,0),0)</f>
        <v>0</v>
      </c>
      <c r="W40" s="83">
        <f t="shared" si="39"/>
        <v>0</v>
      </c>
      <c r="X40" s="83">
        <f t="shared" ref="X40:Z103" si="40">IF($B40&lt;=$U$3,VLOOKUP($B40,CTABLE,X$9,FALSE),0)</f>
        <v>0</v>
      </c>
      <c r="Y40" s="83">
        <f t="shared" si="40"/>
        <v>0</v>
      </c>
      <c r="Z40" s="83">
        <f t="shared" si="40"/>
        <v>0</v>
      </c>
      <c r="AA40" s="171">
        <f t="shared" si="34"/>
        <v>0</v>
      </c>
      <c r="AB40" s="83">
        <f t="shared" ref="AB40:AC103" si="41">IF($B40&lt;=$U$3,VLOOKUP($B40,CTABLE,AB$9,FALSE),0)</f>
        <v>0</v>
      </c>
      <c r="AC40" s="83">
        <f t="shared" si="41"/>
        <v>0</v>
      </c>
      <c r="AD40" s="171">
        <f t="shared" si="35"/>
        <v>0</v>
      </c>
      <c r="AE40" s="171">
        <f>IF(AD40=1,SUM(AD$10:AD40),0)</f>
        <v>0</v>
      </c>
      <c r="AF40" s="82" t="str">
        <f t="shared" si="36"/>
        <v/>
      </c>
      <c r="AG40" s="171">
        <f t="shared" si="37"/>
        <v>0</v>
      </c>
    </row>
    <row r="41" spans="1:33" ht="12" customHeight="1" x14ac:dyDescent="0.25">
      <c r="A41" s="497"/>
      <c r="B41" s="15">
        <v>32</v>
      </c>
      <c r="C41" s="468">
        <f t="shared" si="25"/>
        <v>0</v>
      </c>
      <c r="D41" s="469"/>
      <c r="E41" s="470"/>
      <c r="F41" s="67">
        <f t="shared" si="26"/>
        <v>0</v>
      </c>
      <c r="G41" s="67">
        <f t="shared" si="27"/>
        <v>0</v>
      </c>
      <c r="H41" s="67">
        <f t="shared" si="28"/>
        <v>0</v>
      </c>
      <c r="I41" s="67">
        <f t="shared" si="29"/>
        <v>0</v>
      </c>
      <c r="J41" s="67">
        <f t="shared" si="30"/>
        <v>0</v>
      </c>
      <c r="K41" s="16">
        <f t="shared" si="31"/>
        <v>0</v>
      </c>
      <c r="L41" s="67">
        <f t="shared" si="32"/>
        <v>0</v>
      </c>
      <c r="M41" s="17">
        <f>IF(L41&gt;0,VLOOKUP(I41,Labour!$AR$1:$AT$15,3,FALSE),0)</f>
        <v>0</v>
      </c>
      <c r="N41" s="70">
        <f t="shared" si="33"/>
        <v>0</v>
      </c>
      <c r="R41" s="83">
        <f t="shared" si="38"/>
        <v>0</v>
      </c>
      <c r="S41" s="83">
        <f t="shared" si="38"/>
        <v>0</v>
      </c>
      <c r="T41" s="83">
        <f t="shared" si="38"/>
        <v>0</v>
      </c>
      <c r="U41" s="83">
        <f t="shared" si="38"/>
        <v>0</v>
      </c>
      <c r="V41" s="83">
        <f t="shared" si="39"/>
        <v>0</v>
      </c>
      <c r="W41" s="83">
        <f t="shared" si="39"/>
        <v>0</v>
      </c>
      <c r="X41" s="83">
        <f t="shared" si="40"/>
        <v>0</v>
      </c>
      <c r="Y41" s="83">
        <f t="shared" si="40"/>
        <v>0</v>
      </c>
      <c r="Z41" s="83">
        <f t="shared" si="40"/>
        <v>0</v>
      </c>
      <c r="AA41" s="171">
        <f t="shared" si="34"/>
        <v>0</v>
      </c>
      <c r="AB41" s="83">
        <f t="shared" si="41"/>
        <v>0</v>
      </c>
      <c r="AC41" s="83">
        <f t="shared" si="41"/>
        <v>0</v>
      </c>
      <c r="AD41" s="171">
        <f t="shared" si="35"/>
        <v>0</v>
      </c>
      <c r="AE41" s="171">
        <f>IF(AD41=1,SUM(AD$10:AD41),0)</f>
        <v>0</v>
      </c>
      <c r="AF41" s="82" t="str">
        <f t="shared" si="36"/>
        <v/>
      </c>
      <c r="AG41" s="171">
        <f t="shared" si="37"/>
        <v>0</v>
      </c>
    </row>
    <row r="42" spans="1:33" ht="12" customHeight="1" x14ac:dyDescent="0.25">
      <c r="A42" s="497"/>
      <c r="B42" s="15">
        <v>33</v>
      </c>
      <c r="C42" s="468">
        <f t="shared" si="25"/>
        <v>0</v>
      </c>
      <c r="D42" s="469"/>
      <c r="E42" s="470"/>
      <c r="F42" s="67">
        <f t="shared" si="26"/>
        <v>0</v>
      </c>
      <c r="G42" s="67">
        <f t="shared" si="27"/>
        <v>0</v>
      </c>
      <c r="H42" s="67">
        <f t="shared" si="28"/>
        <v>0</v>
      </c>
      <c r="I42" s="67">
        <f t="shared" si="29"/>
        <v>0</v>
      </c>
      <c r="J42" s="67">
        <f t="shared" si="30"/>
        <v>0</v>
      </c>
      <c r="K42" s="16">
        <f t="shared" si="31"/>
        <v>0</v>
      </c>
      <c r="L42" s="67">
        <f t="shared" si="32"/>
        <v>0</v>
      </c>
      <c r="M42" s="17">
        <f>IF(L42&gt;0,VLOOKUP(I42,Labour!$AR$1:$AT$15,3,FALSE),0)</f>
        <v>0</v>
      </c>
      <c r="N42" s="70">
        <f t="shared" si="33"/>
        <v>0</v>
      </c>
      <c r="R42" s="83">
        <f t="shared" si="38"/>
        <v>0</v>
      </c>
      <c r="S42" s="83">
        <f t="shared" si="38"/>
        <v>0</v>
      </c>
      <c r="T42" s="83">
        <f t="shared" si="38"/>
        <v>0</v>
      </c>
      <c r="U42" s="83">
        <f t="shared" si="38"/>
        <v>0</v>
      </c>
      <c r="V42" s="83">
        <f t="shared" si="39"/>
        <v>0</v>
      </c>
      <c r="W42" s="83">
        <f t="shared" si="39"/>
        <v>0</v>
      </c>
      <c r="X42" s="83">
        <f t="shared" si="40"/>
        <v>0</v>
      </c>
      <c r="Y42" s="83">
        <f t="shared" si="40"/>
        <v>0</v>
      </c>
      <c r="Z42" s="83">
        <f t="shared" si="40"/>
        <v>0</v>
      </c>
      <c r="AA42" s="171">
        <f t="shared" si="34"/>
        <v>0</v>
      </c>
      <c r="AB42" s="83">
        <f t="shared" si="41"/>
        <v>0</v>
      </c>
      <c r="AC42" s="83">
        <f t="shared" si="41"/>
        <v>0</v>
      </c>
      <c r="AD42" s="171">
        <f t="shared" si="35"/>
        <v>0</v>
      </c>
      <c r="AE42" s="171">
        <f>IF(AD42=1,SUM(AD$10:AD42),0)</f>
        <v>0</v>
      </c>
      <c r="AF42" s="82" t="str">
        <f t="shared" si="36"/>
        <v/>
      </c>
      <c r="AG42" s="171">
        <f t="shared" si="37"/>
        <v>0</v>
      </c>
    </row>
    <row r="43" spans="1:33" ht="12" customHeight="1" x14ac:dyDescent="0.25">
      <c r="A43" s="497"/>
      <c r="B43" s="15">
        <v>34</v>
      </c>
      <c r="C43" s="468">
        <f t="shared" si="25"/>
        <v>0</v>
      </c>
      <c r="D43" s="469"/>
      <c r="E43" s="470"/>
      <c r="F43" s="67">
        <f t="shared" si="26"/>
        <v>0</v>
      </c>
      <c r="G43" s="67">
        <f t="shared" si="27"/>
        <v>0</v>
      </c>
      <c r="H43" s="67">
        <f t="shared" si="28"/>
        <v>0</v>
      </c>
      <c r="I43" s="67">
        <f t="shared" si="29"/>
        <v>0</v>
      </c>
      <c r="J43" s="67">
        <f t="shared" si="30"/>
        <v>0</v>
      </c>
      <c r="K43" s="16">
        <f t="shared" si="31"/>
        <v>0</v>
      </c>
      <c r="L43" s="67">
        <f t="shared" si="32"/>
        <v>0</v>
      </c>
      <c r="M43" s="17">
        <f>IF(L43&gt;0,VLOOKUP(I43,Labour!$AR$1:$AT$15,3,FALSE),0)</f>
        <v>0</v>
      </c>
      <c r="N43" s="70">
        <f t="shared" si="33"/>
        <v>0</v>
      </c>
      <c r="R43" s="83">
        <f t="shared" si="38"/>
        <v>0</v>
      </c>
      <c r="S43" s="83">
        <f t="shared" si="38"/>
        <v>0</v>
      </c>
      <c r="T43" s="83">
        <f t="shared" si="38"/>
        <v>0</v>
      </c>
      <c r="U43" s="83">
        <f t="shared" si="38"/>
        <v>0</v>
      </c>
      <c r="V43" s="83">
        <f t="shared" si="39"/>
        <v>0</v>
      </c>
      <c r="W43" s="83">
        <f t="shared" si="39"/>
        <v>0</v>
      </c>
      <c r="X43" s="83">
        <f t="shared" si="40"/>
        <v>0</v>
      </c>
      <c r="Y43" s="83">
        <f t="shared" si="40"/>
        <v>0</v>
      </c>
      <c r="Z43" s="83">
        <f t="shared" si="40"/>
        <v>0</v>
      </c>
      <c r="AA43" s="171">
        <f t="shared" si="34"/>
        <v>0</v>
      </c>
      <c r="AB43" s="83">
        <f t="shared" si="41"/>
        <v>0</v>
      </c>
      <c r="AC43" s="83">
        <f t="shared" si="41"/>
        <v>0</v>
      </c>
      <c r="AD43" s="171">
        <f t="shared" si="35"/>
        <v>0</v>
      </c>
      <c r="AE43" s="171">
        <f>IF(AD43=1,SUM(AD$10:AD43),0)</f>
        <v>0</v>
      </c>
      <c r="AF43" s="82" t="str">
        <f t="shared" si="36"/>
        <v/>
      </c>
      <c r="AG43" s="171">
        <f t="shared" si="37"/>
        <v>0</v>
      </c>
    </row>
    <row r="44" spans="1:33" ht="12" customHeight="1" x14ac:dyDescent="0.25">
      <c r="A44" s="497"/>
      <c r="B44" s="15">
        <v>35</v>
      </c>
      <c r="C44" s="468">
        <f t="shared" si="25"/>
        <v>0</v>
      </c>
      <c r="D44" s="469"/>
      <c r="E44" s="470"/>
      <c r="F44" s="67">
        <f t="shared" si="26"/>
        <v>0</v>
      </c>
      <c r="G44" s="67">
        <f t="shared" si="27"/>
        <v>0</v>
      </c>
      <c r="H44" s="67">
        <f t="shared" si="28"/>
        <v>0</v>
      </c>
      <c r="I44" s="67">
        <f t="shared" si="29"/>
        <v>0</v>
      </c>
      <c r="J44" s="67">
        <f t="shared" si="30"/>
        <v>0</v>
      </c>
      <c r="K44" s="16">
        <f t="shared" si="31"/>
        <v>0</v>
      </c>
      <c r="L44" s="67">
        <f t="shared" si="32"/>
        <v>0</v>
      </c>
      <c r="M44" s="17">
        <f>IF(L44&gt;0,VLOOKUP(I44,Labour!$AR$1:$AT$15,3,FALSE),0)</f>
        <v>0</v>
      </c>
      <c r="N44" s="70">
        <f t="shared" si="33"/>
        <v>0</v>
      </c>
      <c r="R44" s="83">
        <f t="shared" si="38"/>
        <v>0</v>
      </c>
      <c r="S44" s="83">
        <f t="shared" si="38"/>
        <v>0</v>
      </c>
      <c r="T44" s="83">
        <f t="shared" si="38"/>
        <v>0</v>
      </c>
      <c r="U44" s="83">
        <f t="shared" si="38"/>
        <v>0</v>
      </c>
      <c r="V44" s="83">
        <f t="shared" si="39"/>
        <v>0</v>
      </c>
      <c r="W44" s="83">
        <f t="shared" si="39"/>
        <v>0</v>
      </c>
      <c r="X44" s="83">
        <f t="shared" si="40"/>
        <v>0</v>
      </c>
      <c r="Y44" s="83">
        <f t="shared" si="40"/>
        <v>0</v>
      </c>
      <c r="Z44" s="83">
        <f t="shared" si="40"/>
        <v>0</v>
      </c>
      <c r="AA44" s="171">
        <f t="shared" si="34"/>
        <v>0</v>
      </c>
      <c r="AB44" s="83">
        <f t="shared" si="41"/>
        <v>0</v>
      </c>
      <c r="AC44" s="83">
        <f t="shared" si="41"/>
        <v>0</v>
      </c>
      <c r="AD44" s="171">
        <f t="shared" si="35"/>
        <v>0</v>
      </c>
      <c r="AE44" s="171">
        <f>IF(AD44=1,SUM(AD$10:AD44),0)</f>
        <v>0</v>
      </c>
      <c r="AF44" s="82" t="str">
        <f t="shared" si="36"/>
        <v/>
      </c>
      <c r="AG44" s="171">
        <f t="shared" si="37"/>
        <v>0</v>
      </c>
    </row>
    <row r="45" spans="1:33" ht="12" customHeight="1" x14ac:dyDescent="0.25">
      <c r="A45" s="497"/>
      <c r="B45" s="15">
        <v>36</v>
      </c>
      <c r="C45" s="468">
        <f t="shared" si="25"/>
        <v>0</v>
      </c>
      <c r="D45" s="469"/>
      <c r="E45" s="470"/>
      <c r="F45" s="67">
        <f t="shared" si="26"/>
        <v>0</v>
      </c>
      <c r="G45" s="67">
        <f t="shared" si="27"/>
        <v>0</v>
      </c>
      <c r="H45" s="67">
        <f t="shared" si="28"/>
        <v>0</v>
      </c>
      <c r="I45" s="67">
        <f t="shared" si="29"/>
        <v>0</v>
      </c>
      <c r="J45" s="67">
        <f t="shared" si="30"/>
        <v>0</v>
      </c>
      <c r="K45" s="16">
        <f t="shared" si="31"/>
        <v>0</v>
      </c>
      <c r="L45" s="67">
        <f t="shared" si="32"/>
        <v>0</v>
      </c>
      <c r="M45" s="17">
        <f>IF(L45&gt;0,VLOOKUP(I45,Labour!$AR$1:$AT$15,3,FALSE),0)</f>
        <v>0</v>
      </c>
      <c r="N45" s="70">
        <f t="shared" si="33"/>
        <v>0</v>
      </c>
      <c r="R45" s="83">
        <f t="shared" si="38"/>
        <v>0</v>
      </c>
      <c r="S45" s="83">
        <f t="shared" si="38"/>
        <v>0</v>
      </c>
      <c r="T45" s="83">
        <f t="shared" si="38"/>
        <v>0</v>
      </c>
      <c r="U45" s="83">
        <f t="shared" si="38"/>
        <v>0</v>
      </c>
      <c r="V45" s="83">
        <f t="shared" si="39"/>
        <v>0</v>
      </c>
      <c r="W45" s="83">
        <f t="shared" si="39"/>
        <v>0</v>
      </c>
      <c r="X45" s="83">
        <f t="shared" si="40"/>
        <v>0</v>
      </c>
      <c r="Y45" s="83">
        <f t="shared" si="40"/>
        <v>0</v>
      </c>
      <c r="Z45" s="83">
        <f t="shared" si="40"/>
        <v>0</v>
      </c>
      <c r="AA45" s="171">
        <f t="shared" si="34"/>
        <v>0</v>
      </c>
      <c r="AB45" s="83">
        <f t="shared" si="41"/>
        <v>0</v>
      </c>
      <c r="AC45" s="83">
        <f t="shared" si="41"/>
        <v>0</v>
      </c>
      <c r="AD45" s="171">
        <f t="shared" si="35"/>
        <v>0</v>
      </c>
      <c r="AE45" s="171">
        <f>IF(AD45=1,SUM(AD$10:AD45),0)</f>
        <v>0</v>
      </c>
      <c r="AF45" s="82" t="str">
        <f t="shared" si="36"/>
        <v/>
      </c>
      <c r="AG45" s="171">
        <f t="shared" si="37"/>
        <v>0</v>
      </c>
    </row>
    <row r="46" spans="1:33" ht="12" customHeight="1" x14ac:dyDescent="0.25">
      <c r="A46" s="497"/>
      <c r="B46" s="15">
        <v>37</v>
      </c>
      <c r="C46" s="468">
        <f t="shared" si="25"/>
        <v>0</v>
      </c>
      <c r="D46" s="469"/>
      <c r="E46" s="470"/>
      <c r="F46" s="67">
        <f t="shared" si="26"/>
        <v>0</v>
      </c>
      <c r="G46" s="67">
        <f t="shared" si="27"/>
        <v>0</v>
      </c>
      <c r="H46" s="67">
        <f t="shared" si="28"/>
        <v>0</v>
      </c>
      <c r="I46" s="67">
        <f t="shared" si="29"/>
        <v>0</v>
      </c>
      <c r="J46" s="67">
        <f t="shared" si="30"/>
        <v>0</v>
      </c>
      <c r="K46" s="16">
        <f t="shared" si="31"/>
        <v>0</v>
      </c>
      <c r="L46" s="67">
        <f t="shared" si="32"/>
        <v>0</v>
      </c>
      <c r="M46" s="17">
        <f>IF(L46&gt;0,VLOOKUP(I46,Labour!$AR$1:$AT$15,3,FALSE),0)</f>
        <v>0</v>
      </c>
      <c r="N46" s="70">
        <f t="shared" si="33"/>
        <v>0</v>
      </c>
      <c r="R46" s="83">
        <f t="shared" si="38"/>
        <v>0</v>
      </c>
      <c r="S46" s="83">
        <f t="shared" si="38"/>
        <v>0</v>
      </c>
      <c r="T46" s="83">
        <f t="shared" si="38"/>
        <v>0</v>
      </c>
      <c r="U46" s="83">
        <f t="shared" si="38"/>
        <v>0</v>
      </c>
      <c r="V46" s="83">
        <f t="shared" si="39"/>
        <v>0</v>
      </c>
      <c r="W46" s="83">
        <f t="shared" si="39"/>
        <v>0</v>
      </c>
      <c r="X46" s="83">
        <f t="shared" si="40"/>
        <v>0</v>
      </c>
      <c r="Y46" s="83">
        <f t="shared" si="40"/>
        <v>0</v>
      </c>
      <c r="Z46" s="83">
        <f t="shared" si="40"/>
        <v>0</v>
      </c>
      <c r="AA46" s="171">
        <f t="shared" si="34"/>
        <v>0</v>
      </c>
      <c r="AB46" s="83">
        <f t="shared" si="41"/>
        <v>0</v>
      </c>
      <c r="AC46" s="83">
        <f t="shared" si="41"/>
        <v>0</v>
      </c>
      <c r="AD46" s="171">
        <f t="shared" si="35"/>
        <v>0</v>
      </c>
      <c r="AE46" s="171">
        <f>IF(AD46=1,SUM(AD$10:AD46),0)</f>
        <v>0</v>
      </c>
      <c r="AF46" s="82" t="str">
        <f t="shared" si="36"/>
        <v/>
      </c>
      <c r="AG46" s="171">
        <f t="shared" si="37"/>
        <v>0</v>
      </c>
    </row>
    <row r="47" spans="1:33" ht="12" customHeight="1" x14ac:dyDescent="0.25">
      <c r="A47" s="497"/>
      <c r="B47" s="15">
        <v>38</v>
      </c>
      <c r="C47" s="468">
        <f t="shared" si="25"/>
        <v>0</v>
      </c>
      <c r="D47" s="469"/>
      <c r="E47" s="470"/>
      <c r="F47" s="67">
        <f t="shared" si="26"/>
        <v>0</v>
      </c>
      <c r="G47" s="67">
        <f t="shared" si="27"/>
        <v>0</v>
      </c>
      <c r="H47" s="67">
        <f t="shared" si="28"/>
        <v>0</v>
      </c>
      <c r="I47" s="67">
        <f t="shared" si="29"/>
        <v>0</v>
      </c>
      <c r="J47" s="67">
        <f t="shared" si="30"/>
        <v>0</v>
      </c>
      <c r="K47" s="16">
        <f t="shared" si="31"/>
        <v>0</v>
      </c>
      <c r="L47" s="67">
        <f t="shared" si="32"/>
        <v>0</v>
      </c>
      <c r="M47" s="17">
        <f>IF(L47&gt;0,VLOOKUP(I47,Labour!$AR$1:$AT$15,3,FALSE),0)</f>
        <v>0</v>
      </c>
      <c r="N47" s="70">
        <f t="shared" si="33"/>
        <v>0</v>
      </c>
      <c r="R47" s="83">
        <f t="shared" si="38"/>
        <v>0</v>
      </c>
      <c r="S47" s="83">
        <f t="shared" si="38"/>
        <v>0</v>
      </c>
      <c r="T47" s="83">
        <f t="shared" si="38"/>
        <v>0</v>
      </c>
      <c r="U47" s="83">
        <f t="shared" si="38"/>
        <v>0</v>
      </c>
      <c r="V47" s="83">
        <f t="shared" si="39"/>
        <v>0</v>
      </c>
      <c r="W47" s="83">
        <f t="shared" si="39"/>
        <v>0</v>
      </c>
      <c r="X47" s="83">
        <f t="shared" si="40"/>
        <v>0</v>
      </c>
      <c r="Y47" s="83">
        <f t="shared" si="40"/>
        <v>0</v>
      </c>
      <c r="Z47" s="83">
        <f t="shared" si="40"/>
        <v>0</v>
      </c>
      <c r="AA47" s="171">
        <f t="shared" si="34"/>
        <v>0</v>
      </c>
      <c r="AB47" s="83">
        <f t="shared" si="41"/>
        <v>0</v>
      </c>
      <c r="AC47" s="83">
        <f t="shared" si="41"/>
        <v>0</v>
      </c>
      <c r="AD47" s="171">
        <f t="shared" si="35"/>
        <v>0</v>
      </c>
      <c r="AE47" s="171">
        <f>IF(AD47=1,SUM(AD$10:AD47),0)</f>
        <v>0</v>
      </c>
      <c r="AF47" s="82" t="str">
        <f t="shared" si="36"/>
        <v/>
      </c>
      <c r="AG47" s="171">
        <f t="shared" si="37"/>
        <v>0</v>
      </c>
    </row>
    <row r="48" spans="1:33" ht="12" customHeight="1" x14ac:dyDescent="0.25">
      <c r="A48" s="497"/>
      <c r="B48" s="15">
        <v>39</v>
      </c>
      <c r="C48" s="468">
        <f t="shared" si="25"/>
        <v>0</v>
      </c>
      <c r="D48" s="469"/>
      <c r="E48" s="470"/>
      <c r="F48" s="67">
        <f t="shared" si="26"/>
        <v>0</v>
      </c>
      <c r="G48" s="67">
        <f t="shared" si="27"/>
        <v>0</v>
      </c>
      <c r="H48" s="67">
        <f t="shared" si="28"/>
        <v>0</v>
      </c>
      <c r="I48" s="67">
        <f t="shared" si="29"/>
        <v>0</v>
      </c>
      <c r="J48" s="67">
        <f t="shared" si="30"/>
        <v>0</v>
      </c>
      <c r="K48" s="16">
        <f t="shared" si="31"/>
        <v>0</v>
      </c>
      <c r="L48" s="67">
        <f t="shared" si="32"/>
        <v>0</v>
      </c>
      <c r="M48" s="17">
        <f>IF(L48&gt;0,VLOOKUP(I48,Labour!$AR$1:$AT$15,3,FALSE),0)</f>
        <v>0</v>
      </c>
      <c r="N48" s="70">
        <f t="shared" si="33"/>
        <v>0</v>
      </c>
      <c r="R48" s="83">
        <f t="shared" si="38"/>
        <v>0</v>
      </c>
      <c r="S48" s="83">
        <f t="shared" si="38"/>
        <v>0</v>
      </c>
      <c r="T48" s="83">
        <f t="shared" si="38"/>
        <v>0</v>
      </c>
      <c r="U48" s="83">
        <f t="shared" si="38"/>
        <v>0</v>
      </c>
      <c r="V48" s="83">
        <f t="shared" si="39"/>
        <v>0</v>
      </c>
      <c r="W48" s="83">
        <f t="shared" si="39"/>
        <v>0</v>
      </c>
      <c r="X48" s="83">
        <f t="shared" si="40"/>
        <v>0</v>
      </c>
      <c r="Y48" s="83">
        <f t="shared" si="40"/>
        <v>0</v>
      </c>
      <c r="Z48" s="83">
        <f t="shared" si="40"/>
        <v>0</v>
      </c>
      <c r="AA48" s="171">
        <f t="shared" si="34"/>
        <v>0</v>
      </c>
      <c r="AB48" s="83">
        <f t="shared" si="41"/>
        <v>0</v>
      </c>
      <c r="AC48" s="83">
        <f t="shared" si="41"/>
        <v>0</v>
      </c>
      <c r="AD48" s="171">
        <f t="shared" si="35"/>
        <v>0</v>
      </c>
      <c r="AE48" s="171">
        <f>IF(AD48=1,SUM(AD$10:AD48),0)</f>
        <v>0</v>
      </c>
      <c r="AF48" s="82" t="str">
        <f t="shared" si="36"/>
        <v/>
      </c>
      <c r="AG48" s="171">
        <f t="shared" si="37"/>
        <v>0</v>
      </c>
    </row>
    <row r="49" spans="1:33" ht="12" customHeight="1" x14ac:dyDescent="0.25">
      <c r="A49" s="497"/>
      <c r="B49" s="15">
        <v>40</v>
      </c>
      <c r="C49" s="468">
        <f t="shared" si="25"/>
        <v>0</v>
      </c>
      <c r="D49" s="469"/>
      <c r="E49" s="470"/>
      <c r="F49" s="67">
        <f t="shared" si="26"/>
        <v>0</v>
      </c>
      <c r="G49" s="67">
        <f t="shared" si="27"/>
        <v>0</v>
      </c>
      <c r="H49" s="67">
        <f t="shared" si="28"/>
        <v>0</v>
      </c>
      <c r="I49" s="67">
        <f t="shared" si="29"/>
        <v>0</v>
      </c>
      <c r="J49" s="67">
        <f t="shared" si="30"/>
        <v>0</v>
      </c>
      <c r="K49" s="16">
        <f t="shared" si="31"/>
        <v>0</v>
      </c>
      <c r="L49" s="67">
        <f t="shared" si="32"/>
        <v>0</v>
      </c>
      <c r="M49" s="17">
        <f>IF(L49&gt;0,VLOOKUP(I49,Labour!$AR$1:$AT$15,3,FALSE),0)</f>
        <v>0</v>
      </c>
      <c r="N49" s="70">
        <f t="shared" si="33"/>
        <v>0</v>
      </c>
      <c r="R49" s="83">
        <f t="shared" si="38"/>
        <v>0</v>
      </c>
      <c r="S49" s="83">
        <f t="shared" si="38"/>
        <v>0</v>
      </c>
      <c r="T49" s="83">
        <f t="shared" si="38"/>
        <v>0</v>
      </c>
      <c r="U49" s="83">
        <f t="shared" si="38"/>
        <v>0</v>
      </c>
      <c r="V49" s="83">
        <f t="shared" si="39"/>
        <v>0</v>
      </c>
      <c r="W49" s="83">
        <f t="shared" si="39"/>
        <v>0</v>
      </c>
      <c r="X49" s="83">
        <f t="shared" si="40"/>
        <v>0</v>
      </c>
      <c r="Y49" s="83">
        <f t="shared" si="40"/>
        <v>0</v>
      </c>
      <c r="Z49" s="83">
        <f t="shared" si="40"/>
        <v>0</v>
      </c>
      <c r="AA49" s="171">
        <f t="shared" si="34"/>
        <v>0</v>
      </c>
      <c r="AB49" s="83">
        <f t="shared" si="41"/>
        <v>0</v>
      </c>
      <c r="AC49" s="83">
        <f t="shared" si="41"/>
        <v>0</v>
      </c>
      <c r="AD49" s="171">
        <f t="shared" si="35"/>
        <v>0</v>
      </c>
      <c r="AE49" s="171">
        <f>IF(AD49=1,SUM(AD$10:AD49),0)</f>
        <v>0</v>
      </c>
      <c r="AF49" s="82" t="str">
        <f t="shared" si="36"/>
        <v/>
      </c>
      <c r="AG49" s="171">
        <f t="shared" si="37"/>
        <v>0</v>
      </c>
    </row>
    <row r="50" spans="1:33" ht="12" customHeight="1" x14ac:dyDescent="0.25">
      <c r="A50" s="497"/>
      <c r="B50" s="15">
        <v>41</v>
      </c>
      <c r="C50" s="468">
        <f t="shared" si="25"/>
        <v>0</v>
      </c>
      <c r="D50" s="469"/>
      <c r="E50" s="470"/>
      <c r="F50" s="67">
        <f t="shared" si="26"/>
        <v>0</v>
      </c>
      <c r="G50" s="67">
        <f t="shared" si="27"/>
        <v>0</v>
      </c>
      <c r="H50" s="67">
        <f t="shared" si="28"/>
        <v>0</v>
      </c>
      <c r="I50" s="67">
        <f t="shared" si="29"/>
        <v>0</v>
      </c>
      <c r="J50" s="67">
        <f t="shared" si="30"/>
        <v>0</v>
      </c>
      <c r="K50" s="16">
        <f t="shared" si="31"/>
        <v>0</v>
      </c>
      <c r="L50" s="67">
        <f t="shared" si="32"/>
        <v>0</v>
      </c>
      <c r="M50" s="17">
        <f>IF(L50&gt;0,VLOOKUP(I50,Labour!$AR$1:$AT$15,3,FALSE),0)</f>
        <v>0</v>
      </c>
      <c r="N50" s="70">
        <f t="shared" si="33"/>
        <v>0</v>
      </c>
      <c r="R50" s="83">
        <f t="shared" si="38"/>
        <v>0</v>
      </c>
      <c r="S50" s="83">
        <f t="shared" si="38"/>
        <v>0</v>
      </c>
      <c r="T50" s="83">
        <f t="shared" si="38"/>
        <v>0</v>
      </c>
      <c r="U50" s="83">
        <f t="shared" si="38"/>
        <v>0</v>
      </c>
      <c r="V50" s="83">
        <f t="shared" si="39"/>
        <v>0</v>
      </c>
      <c r="W50" s="83">
        <f t="shared" si="39"/>
        <v>0</v>
      </c>
      <c r="X50" s="83">
        <f t="shared" si="40"/>
        <v>0</v>
      </c>
      <c r="Y50" s="83">
        <f t="shared" si="40"/>
        <v>0</v>
      </c>
      <c r="Z50" s="83">
        <f t="shared" si="40"/>
        <v>0</v>
      </c>
      <c r="AA50" s="171">
        <f t="shared" si="34"/>
        <v>0</v>
      </c>
      <c r="AB50" s="83">
        <f t="shared" si="41"/>
        <v>0</v>
      </c>
      <c r="AC50" s="83">
        <f t="shared" si="41"/>
        <v>0</v>
      </c>
      <c r="AD50" s="171">
        <f t="shared" si="35"/>
        <v>0</v>
      </c>
      <c r="AE50" s="171">
        <f>IF(AD50=1,SUM(AD$10:AD50),0)</f>
        <v>0</v>
      </c>
      <c r="AF50" s="82" t="str">
        <f t="shared" si="36"/>
        <v/>
      </c>
      <c r="AG50" s="171">
        <f t="shared" si="37"/>
        <v>0</v>
      </c>
    </row>
    <row r="51" spans="1:33" ht="12" customHeight="1" x14ac:dyDescent="0.25">
      <c r="A51" s="497"/>
      <c r="B51" s="15">
        <v>42</v>
      </c>
      <c r="C51" s="468">
        <f t="shared" si="25"/>
        <v>0</v>
      </c>
      <c r="D51" s="469"/>
      <c r="E51" s="470"/>
      <c r="F51" s="67">
        <f t="shared" si="26"/>
        <v>0</v>
      </c>
      <c r="G51" s="67">
        <f t="shared" si="27"/>
        <v>0</v>
      </c>
      <c r="H51" s="67">
        <f t="shared" si="28"/>
        <v>0</v>
      </c>
      <c r="I51" s="67">
        <f t="shared" si="29"/>
        <v>0</v>
      </c>
      <c r="J51" s="67">
        <f t="shared" si="30"/>
        <v>0</v>
      </c>
      <c r="K51" s="16">
        <f t="shared" si="31"/>
        <v>0</v>
      </c>
      <c r="L51" s="67">
        <f t="shared" si="32"/>
        <v>0</v>
      </c>
      <c r="M51" s="17">
        <f>IF(L51&gt;0,VLOOKUP(I51,Labour!$AR$1:$AT$15,3,FALSE),0)</f>
        <v>0</v>
      </c>
      <c r="N51" s="70">
        <f t="shared" si="33"/>
        <v>0</v>
      </c>
      <c r="R51" s="83">
        <f t="shared" si="38"/>
        <v>0</v>
      </c>
      <c r="S51" s="83">
        <f t="shared" si="38"/>
        <v>0</v>
      </c>
      <c r="T51" s="83">
        <f t="shared" si="38"/>
        <v>0</v>
      </c>
      <c r="U51" s="83">
        <f t="shared" si="38"/>
        <v>0</v>
      </c>
      <c r="V51" s="83">
        <f t="shared" si="39"/>
        <v>0</v>
      </c>
      <c r="W51" s="83">
        <f t="shared" si="39"/>
        <v>0</v>
      </c>
      <c r="X51" s="83">
        <f t="shared" si="40"/>
        <v>0</v>
      </c>
      <c r="Y51" s="83">
        <f t="shared" si="40"/>
        <v>0</v>
      </c>
      <c r="Z51" s="83">
        <f t="shared" si="40"/>
        <v>0</v>
      </c>
      <c r="AA51" s="171">
        <f t="shared" si="34"/>
        <v>0</v>
      </c>
      <c r="AB51" s="83">
        <f t="shared" si="41"/>
        <v>0</v>
      </c>
      <c r="AC51" s="83">
        <f t="shared" si="41"/>
        <v>0</v>
      </c>
      <c r="AD51" s="171">
        <f t="shared" si="35"/>
        <v>0</v>
      </c>
      <c r="AE51" s="171">
        <f>IF(AD51=1,SUM(AD$10:AD51),0)</f>
        <v>0</v>
      </c>
      <c r="AF51" s="82" t="str">
        <f t="shared" si="36"/>
        <v/>
      </c>
      <c r="AG51" s="171">
        <f t="shared" si="37"/>
        <v>0</v>
      </c>
    </row>
    <row r="52" spans="1:33" ht="12" customHeight="1" x14ac:dyDescent="0.25">
      <c r="A52" s="497"/>
      <c r="B52" s="15">
        <v>43</v>
      </c>
      <c r="C52" s="468">
        <f t="shared" si="25"/>
        <v>0</v>
      </c>
      <c r="D52" s="469"/>
      <c r="E52" s="470"/>
      <c r="F52" s="67">
        <f t="shared" si="26"/>
        <v>0</v>
      </c>
      <c r="G52" s="67">
        <f t="shared" si="27"/>
        <v>0</v>
      </c>
      <c r="H52" s="67">
        <f t="shared" si="28"/>
        <v>0</v>
      </c>
      <c r="I52" s="67">
        <f t="shared" si="29"/>
        <v>0</v>
      </c>
      <c r="J52" s="67">
        <f t="shared" si="30"/>
        <v>0</v>
      </c>
      <c r="K52" s="16">
        <f t="shared" si="31"/>
        <v>0</v>
      </c>
      <c r="L52" s="67">
        <f t="shared" si="32"/>
        <v>0</v>
      </c>
      <c r="M52" s="17">
        <f>IF(L52&gt;0,VLOOKUP(I52,Labour!$AR$1:$AT$15,3,FALSE),0)</f>
        <v>0</v>
      </c>
      <c r="N52" s="70">
        <f t="shared" si="33"/>
        <v>0</v>
      </c>
      <c r="R52" s="83">
        <f t="shared" si="38"/>
        <v>0</v>
      </c>
      <c r="S52" s="83">
        <f t="shared" si="38"/>
        <v>0</v>
      </c>
      <c r="T52" s="83">
        <f t="shared" si="38"/>
        <v>0</v>
      </c>
      <c r="U52" s="83">
        <f t="shared" si="38"/>
        <v>0</v>
      </c>
      <c r="V52" s="83">
        <f t="shared" si="39"/>
        <v>0</v>
      </c>
      <c r="W52" s="83">
        <f t="shared" si="39"/>
        <v>0</v>
      </c>
      <c r="X52" s="83">
        <f t="shared" si="40"/>
        <v>0</v>
      </c>
      <c r="Y52" s="83">
        <f t="shared" si="40"/>
        <v>0</v>
      </c>
      <c r="Z52" s="83">
        <f t="shared" si="40"/>
        <v>0</v>
      </c>
      <c r="AA52" s="171">
        <f t="shared" si="34"/>
        <v>0</v>
      </c>
      <c r="AB52" s="83">
        <f t="shared" si="41"/>
        <v>0</v>
      </c>
      <c r="AC52" s="83">
        <f t="shared" si="41"/>
        <v>0</v>
      </c>
      <c r="AD52" s="171">
        <f t="shared" si="35"/>
        <v>0</v>
      </c>
      <c r="AE52" s="171">
        <f>IF(AD52=1,SUM(AD$10:AD52),0)</f>
        <v>0</v>
      </c>
      <c r="AF52" s="82" t="str">
        <f t="shared" si="36"/>
        <v/>
      </c>
      <c r="AG52" s="171">
        <f t="shared" si="37"/>
        <v>0</v>
      </c>
    </row>
    <row r="53" spans="1:33" ht="12" customHeight="1" x14ac:dyDescent="0.25">
      <c r="A53" s="497"/>
      <c r="B53" s="15">
        <v>44</v>
      </c>
      <c r="C53" s="468">
        <f t="shared" si="25"/>
        <v>0</v>
      </c>
      <c r="D53" s="469"/>
      <c r="E53" s="470"/>
      <c r="F53" s="67">
        <f t="shared" si="26"/>
        <v>0</v>
      </c>
      <c r="G53" s="67">
        <f t="shared" si="27"/>
        <v>0</v>
      </c>
      <c r="H53" s="67">
        <f t="shared" si="28"/>
        <v>0</v>
      </c>
      <c r="I53" s="67">
        <f t="shared" si="29"/>
        <v>0</v>
      </c>
      <c r="J53" s="67">
        <f t="shared" si="30"/>
        <v>0</v>
      </c>
      <c r="K53" s="16">
        <f t="shared" si="31"/>
        <v>0</v>
      </c>
      <c r="L53" s="67">
        <f t="shared" si="32"/>
        <v>0</v>
      </c>
      <c r="M53" s="17">
        <f>IF(L53&gt;0,VLOOKUP(I53,Labour!$AR$1:$AT$15,3,FALSE),0)</f>
        <v>0</v>
      </c>
      <c r="N53" s="70">
        <f t="shared" si="33"/>
        <v>0</v>
      </c>
      <c r="R53" s="83">
        <f t="shared" si="38"/>
        <v>0</v>
      </c>
      <c r="S53" s="83">
        <f t="shared" si="38"/>
        <v>0</v>
      </c>
      <c r="T53" s="83">
        <f t="shared" si="38"/>
        <v>0</v>
      </c>
      <c r="U53" s="83">
        <f t="shared" si="38"/>
        <v>0</v>
      </c>
      <c r="V53" s="83">
        <f t="shared" si="39"/>
        <v>0</v>
      </c>
      <c r="W53" s="83">
        <f t="shared" si="39"/>
        <v>0</v>
      </c>
      <c r="X53" s="83">
        <f t="shared" si="40"/>
        <v>0</v>
      </c>
      <c r="Y53" s="83">
        <f t="shared" si="40"/>
        <v>0</v>
      </c>
      <c r="Z53" s="83">
        <f t="shared" si="40"/>
        <v>0</v>
      </c>
      <c r="AA53" s="171">
        <f t="shared" si="34"/>
        <v>0</v>
      </c>
      <c r="AB53" s="83">
        <f t="shared" si="41"/>
        <v>0</v>
      </c>
      <c r="AC53" s="83">
        <f t="shared" si="41"/>
        <v>0</v>
      </c>
      <c r="AD53" s="171">
        <f t="shared" si="35"/>
        <v>0</v>
      </c>
      <c r="AE53" s="171">
        <f>IF(AD53=1,SUM(AD$10:AD53),0)</f>
        <v>0</v>
      </c>
      <c r="AF53" s="82" t="str">
        <f t="shared" si="36"/>
        <v/>
      </c>
      <c r="AG53" s="171">
        <f t="shared" si="37"/>
        <v>0</v>
      </c>
    </row>
    <row r="54" spans="1:33" ht="12" customHeight="1" x14ac:dyDescent="0.25">
      <c r="A54" s="497"/>
      <c r="B54" s="15">
        <v>45</v>
      </c>
      <c r="C54" s="468">
        <f t="shared" si="25"/>
        <v>0</v>
      </c>
      <c r="D54" s="469"/>
      <c r="E54" s="470"/>
      <c r="F54" s="67">
        <f t="shared" si="26"/>
        <v>0</v>
      </c>
      <c r="G54" s="67">
        <f t="shared" si="27"/>
        <v>0</v>
      </c>
      <c r="H54" s="67">
        <f t="shared" si="28"/>
        <v>0</v>
      </c>
      <c r="I54" s="67">
        <f t="shared" si="29"/>
        <v>0</v>
      </c>
      <c r="J54" s="67">
        <f t="shared" si="30"/>
        <v>0</v>
      </c>
      <c r="K54" s="16">
        <f t="shared" si="31"/>
        <v>0</v>
      </c>
      <c r="L54" s="67">
        <f t="shared" si="32"/>
        <v>0</v>
      </c>
      <c r="M54" s="17">
        <f>IF(L54&gt;0,VLOOKUP(I54,Labour!$AR$1:$AT$15,3,FALSE),0)</f>
        <v>0</v>
      </c>
      <c r="N54" s="70">
        <f t="shared" si="33"/>
        <v>0</v>
      </c>
      <c r="R54" s="83">
        <f t="shared" si="38"/>
        <v>0</v>
      </c>
      <c r="S54" s="83">
        <f t="shared" si="38"/>
        <v>0</v>
      </c>
      <c r="T54" s="83">
        <f t="shared" si="38"/>
        <v>0</v>
      </c>
      <c r="U54" s="83">
        <f t="shared" si="38"/>
        <v>0</v>
      </c>
      <c r="V54" s="83">
        <f t="shared" si="39"/>
        <v>0</v>
      </c>
      <c r="W54" s="83">
        <f t="shared" si="39"/>
        <v>0</v>
      </c>
      <c r="X54" s="83">
        <f t="shared" si="40"/>
        <v>0</v>
      </c>
      <c r="Y54" s="83">
        <f t="shared" si="40"/>
        <v>0</v>
      </c>
      <c r="Z54" s="83">
        <f t="shared" si="40"/>
        <v>0</v>
      </c>
      <c r="AA54" s="171">
        <f t="shared" si="34"/>
        <v>0</v>
      </c>
      <c r="AB54" s="83">
        <f t="shared" si="41"/>
        <v>0</v>
      </c>
      <c r="AC54" s="83">
        <f t="shared" si="41"/>
        <v>0</v>
      </c>
      <c r="AD54" s="171">
        <f t="shared" si="35"/>
        <v>0</v>
      </c>
      <c r="AE54" s="171">
        <f>IF(AD54=1,SUM(AD$10:AD54),0)</f>
        <v>0</v>
      </c>
      <c r="AF54" s="82" t="str">
        <f t="shared" si="36"/>
        <v/>
      </c>
      <c r="AG54" s="171">
        <f t="shared" si="37"/>
        <v>0</v>
      </c>
    </row>
    <row r="55" spans="1:33" ht="12" customHeight="1" x14ac:dyDescent="0.25">
      <c r="A55" s="497"/>
      <c r="B55" s="15">
        <v>46</v>
      </c>
      <c r="C55" s="468">
        <f t="shared" si="25"/>
        <v>0</v>
      </c>
      <c r="D55" s="469"/>
      <c r="E55" s="470"/>
      <c r="F55" s="67">
        <f t="shared" si="26"/>
        <v>0</v>
      </c>
      <c r="G55" s="67">
        <f t="shared" si="27"/>
        <v>0</v>
      </c>
      <c r="H55" s="67">
        <f t="shared" si="28"/>
        <v>0</v>
      </c>
      <c r="I55" s="67">
        <f t="shared" si="29"/>
        <v>0</v>
      </c>
      <c r="J55" s="67">
        <f t="shared" si="30"/>
        <v>0</v>
      </c>
      <c r="K55" s="16">
        <f t="shared" si="31"/>
        <v>0</v>
      </c>
      <c r="L55" s="67">
        <f t="shared" si="32"/>
        <v>0</v>
      </c>
      <c r="M55" s="17">
        <f>IF(L55&gt;0,VLOOKUP(I55,Labour!$AR$1:$AT$15,3,FALSE),0)</f>
        <v>0</v>
      </c>
      <c r="N55" s="70">
        <f t="shared" si="33"/>
        <v>0</v>
      </c>
      <c r="R55" s="83">
        <f t="shared" si="38"/>
        <v>0</v>
      </c>
      <c r="S55" s="83">
        <f t="shared" si="38"/>
        <v>0</v>
      </c>
      <c r="T55" s="83">
        <f t="shared" si="38"/>
        <v>0</v>
      </c>
      <c r="U55" s="83">
        <f t="shared" si="38"/>
        <v>0</v>
      </c>
      <c r="V55" s="83">
        <f t="shared" si="39"/>
        <v>0</v>
      </c>
      <c r="W55" s="83">
        <f t="shared" si="39"/>
        <v>0</v>
      </c>
      <c r="X55" s="83">
        <f t="shared" si="40"/>
        <v>0</v>
      </c>
      <c r="Y55" s="83">
        <f t="shared" si="40"/>
        <v>0</v>
      </c>
      <c r="Z55" s="83">
        <f t="shared" si="40"/>
        <v>0</v>
      </c>
      <c r="AA55" s="171">
        <f t="shared" si="34"/>
        <v>0</v>
      </c>
      <c r="AB55" s="83">
        <f t="shared" si="41"/>
        <v>0</v>
      </c>
      <c r="AC55" s="83">
        <f t="shared" si="41"/>
        <v>0</v>
      </c>
      <c r="AD55" s="171">
        <f t="shared" si="35"/>
        <v>0</v>
      </c>
      <c r="AE55" s="171">
        <f>IF(AD55=1,SUM(AD$10:AD55),0)</f>
        <v>0</v>
      </c>
      <c r="AF55" s="82" t="str">
        <f t="shared" si="36"/>
        <v/>
      </c>
      <c r="AG55" s="171">
        <f t="shared" si="37"/>
        <v>0</v>
      </c>
    </row>
    <row r="56" spans="1:33" ht="12" customHeight="1" x14ac:dyDescent="0.25">
      <c r="A56" s="497"/>
      <c r="B56" s="15">
        <v>47</v>
      </c>
      <c r="C56" s="468">
        <f t="shared" si="25"/>
        <v>0</v>
      </c>
      <c r="D56" s="469"/>
      <c r="E56" s="470"/>
      <c r="F56" s="67">
        <f t="shared" si="26"/>
        <v>0</v>
      </c>
      <c r="G56" s="67">
        <f t="shared" si="27"/>
        <v>0</v>
      </c>
      <c r="H56" s="67">
        <f t="shared" si="28"/>
        <v>0</v>
      </c>
      <c r="I56" s="67">
        <f t="shared" si="29"/>
        <v>0</v>
      </c>
      <c r="J56" s="67">
        <f t="shared" si="30"/>
        <v>0</v>
      </c>
      <c r="K56" s="16">
        <f t="shared" si="31"/>
        <v>0</v>
      </c>
      <c r="L56" s="67">
        <f t="shared" si="32"/>
        <v>0</v>
      </c>
      <c r="M56" s="17">
        <f>IF(L56&gt;0,VLOOKUP(I56,Labour!$AR$1:$AT$15,3,FALSE),0)</f>
        <v>0</v>
      </c>
      <c r="N56" s="70">
        <f t="shared" si="33"/>
        <v>0</v>
      </c>
      <c r="R56" s="83">
        <f t="shared" si="38"/>
        <v>0</v>
      </c>
      <c r="S56" s="83">
        <f t="shared" si="38"/>
        <v>0</v>
      </c>
      <c r="T56" s="83">
        <f t="shared" si="38"/>
        <v>0</v>
      </c>
      <c r="U56" s="83">
        <f t="shared" si="38"/>
        <v>0</v>
      </c>
      <c r="V56" s="83">
        <f t="shared" si="39"/>
        <v>0</v>
      </c>
      <c r="W56" s="83">
        <f t="shared" si="39"/>
        <v>0</v>
      </c>
      <c r="X56" s="83">
        <f t="shared" si="40"/>
        <v>0</v>
      </c>
      <c r="Y56" s="83">
        <f t="shared" si="40"/>
        <v>0</v>
      </c>
      <c r="Z56" s="83">
        <f t="shared" si="40"/>
        <v>0</v>
      </c>
      <c r="AA56" s="171">
        <f t="shared" si="34"/>
        <v>0</v>
      </c>
      <c r="AB56" s="83">
        <f t="shared" si="41"/>
        <v>0</v>
      </c>
      <c r="AC56" s="83">
        <f t="shared" si="41"/>
        <v>0</v>
      </c>
      <c r="AD56" s="171">
        <f t="shared" si="35"/>
        <v>0</v>
      </c>
      <c r="AE56" s="171">
        <f>IF(AD56=1,SUM(AD$10:AD56),0)</f>
        <v>0</v>
      </c>
      <c r="AF56" s="82" t="str">
        <f t="shared" si="36"/>
        <v/>
      </c>
      <c r="AG56" s="171">
        <f t="shared" si="37"/>
        <v>0</v>
      </c>
    </row>
    <row r="57" spans="1:33" ht="12" customHeight="1" x14ac:dyDescent="0.25">
      <c r="A57" s="497"/>
      <c r="B57" s="15">
        <v>48</v>
      </c>
      <c r="C57" s="468">
        <f t="shared" si="25"/>
        <v>0</v>
      </c>
      <c r="D57" s="469"/>
      <c r="E57" s="470"/>
      <c r="F57" s="67">
        <f t="shared" si="26"/>
        <v>0</v>
      </c>
      <c r="G57" s="67">
        <f t="shared" si="27"/>
        <v>0</v>
      </c>
      <c r="H57" s="67">
        <f t="shared" si="28"/>
        <v>0</v>
      </c>
      <c r="I57" s="67">
        <f t="shared" si="29"/>
        <v>0</v>
      </c>
      <c r="J57" s="67">
        <f t="shared" si="30"/>
        <v>0</v>
      </c>
      <c r="K57" s="16">
        <f t="shared" si="31"/>
        <v>0</v>
      </c>
      <c r="L57" s="67">
        <f t="shared" si="32"/>
        <v>0</v>
      </c>
      <c r="M57" s="17">
        <f>IF(L57&gt;0,VLOOKUP(I57,Labour!$AR$1:$AT$15,3,FALSE),0)</f>
        <v>0</v>
      </c>
      <c r="N57" s="70">
        <f t="shared" si="33"/>
        <v>0</v>
      </c>
      <c r="R57" s="83">
        <f t="shared" si="38"/>
        <v>0</v>
      </c>
      <c r="S57" s="83">
        <f t="shared" si="38"/>
        <v>0</v>
      </c>
      <c r="T57" s="83">
        <f t="shared" si="38"/>
        <v>0</v>
      </c>
      <c r="U57" s="83">
        <f t="shared" si="38"/>
        <v>0</v>
      </c>
      <c r="V57" s="83">
        <f t="shared" si="39"/>
        <v>0</v>
      </c>
      <c r="W57" s="83">
        <f t="shared" si="39"/>
        <v>0</v>
      </c>
      <c r="X57" s="83">
        <f t="shared" si="40"/>
        <v>0</v>
      </c>
      <c r="Y57" s="83">
        <f t="shared" si="40"/>
        <v>0</v>
      </c>
      <c r="Z57" s="83">
        <f t="shared" si="40"/>
        <v>0</v>
      </c>
      <c r="AA57" s="171">
        <f t="shared" si="34"/>
        <v>0</v>
      </c>
      <c r="AB57" s="83">
        <f t="shared" si="41"/>
        <v>0</v>
      </c>
      <c r="AC57" s="83">
        <f t="shared" si="41"/>
        <v>0</v>
      </c>
      <c r="AD57" s="171">
        <f t="shared" si="35"/>
        <v>0</v>
      </c>
      <c r="AE57" s="171">
        <f>IF(AD57=1,SUM(AD$10:AD57),0)</f>
        <v>0</v>
      </c>
      <c r="AF57" s="82" t="str">
        <f t="shared" si="36"/>
        <v/>
      </c>
      <c r="AG57" s="171">
        <f t="shared" si="37"/>
        <v>0</v>
      </c>
    </row>
    <row r="58" spans="1:33" ht="12" customHeight="1" x14ac:dyDescent="0.25">
      <c r="A58" s="497"/>
      <c r="B58" s="15">
        <v>49</v>
      </c>
      <c r="C58" s="468">
        <f t="shared" si="25"/>
        <v>0</v>
      </c>
      <c r="D58" s="469"/>
      <c r="E58" s="470"/>
      <c r="F58" s="67">
        <f t="shared" si="26"/>
        <v>0</v>
      </c>
      <c r="G58" s="67">
        <f t="shared" si="27"/>
        <v>0</v>
      </c>
      <c r="H58" s="67">
        <f t="shared" si="28"/>
        <v>0</v>
      </c>
      <c r="I58" s="67">
        <f t="shared" si="29"/>
        <v>0</v>
      </c>
      <c r="J58" s="67">
        <f t="shared" si="30"/>
        <v>0</v>
      </c>
      <c r="K58" s="16">
        <f t="shared" si="31"/>
        <v>0</v>
      </c>
      <c r="L58" s="67">
        <f t="shared" si="32"/>
        <v>0</v>
      </c>
      <c r="M58" s="17">
        <f>IF(L58&gt;0,VLOOKUP(I58,Labour!$AR$1:$AT$15,3,FALSE),0)</f>
        <v>0</v>
      </c>
      <c r="N58" s="70">
        <f t="shared" si="33"/>
        <v>0</v>
      </c>
      <c r="R58" s="83">
        <f t="shared" si="38"/>
        <v>0</v>
      </c>
      <c r="S58" s="83">
        <f t="shared" si="38"/>
        <v>0</v>
      </c>
      <c r="T58" s="83">
        <f t="shared" si="38"/>
        <v>0</v>
      </c>
      <c r="U58" s="83">
        <f t="shared" si="38"/>
        <v>0</v>
      </c>
      <c r="V58" s="83">
        <f t="shared" si="39"/>
        <v>0</v>
      </c>
      <c r="W58" s="83">
        <f t="shared" si="39"/>
        <v>0</v>
      </c>
      <c r="X58" s="83">
        <f t="shared" si="40"/>
        <v>0</v>
      </c>
      <c r="Y58" s="83">
        <f t="shared" si="40"/>
        <v>0</v>
      </c>
      <c r="Z58" s="83">
        <f t="shared" si="40"/>
        <v>0</v>
      </c>
      <c r="AA58" s="171">
        <f t="shared" si="34"/>
        <v>0</v>
      </c>
      <c r="AB58" s="83">
        <f t="shared" si="41"/>
        <v>0</v>
      </c>
      <c r="AC58" s="83">
        <f t="shared" si="41"/>
        <v>0</v>
      </c>
      <c r="AD58" s="171">
        <f t="shared" si="35"/>
        <v>0</v>
      </c>
      <c r="AE58" s="171">
        <f>IF(AD58=1,SUM(AD$10:AD58),0)</f>
        <v>0</v>
      </c>
      <c r="AF58" s="82" t="str">
        <f t="shared" si="36"/>
        <v/>
      </c>
      <c r="AG58" s="171">
        <f t="shared" si="37"/>
        <v>0</v>
      </c>
    </row>
    <row r="59" spans="1:33" ht="12" customHeight="1" x14ac:dyDescent="0.25">
      <c r="A59" s="497"/>
      <c r="B59" s="15">
        <v>50</v>
      </c>
      <c r="C59" s="468">
        <f t="shared" si="25"/>
        <v>0</v>
      </c>
      <c r="D59" s="469"/>
      <c r="E59" s="470"/>
      <c r="F59" s="67">
        <f t="shared" si="26"/>
        <v>0</v>
      </c>
      <c r="G59" s="67">
        <f t="shared" si="27"/>
        <v>0</v>
      </c>
      <c r="H59" s="67">
        <f t="shared" si="28"/>
        <v>0</v>
      </c>
      <c r="I59" s="67">
        <f t="shared" si="29"/>
        <v>0</v>
      </c>
      <c r="J59" s="67">
        <f t="shared" si="30"/>
        <v>0</v>
      </c>
      <c r="K59" s="16">
        <f t="shared" si="31"/>
        <v>0</v>
      </c>
      <c r="L59" s="67">
        <f t="shared" si="32"/>
        <v>0</v>
      </c>
      <c r="M59" s="17">
        <f>IF(L59&gt;0,VLOOKUP(I59,Labour!$AR$1:$AT$15,3,FALSE),0)</f>
        <v>0</v>
      </c>
      <c r="N59" s="70">
        <f t="shared" si="33"/>
        <v>0</v>
      </c>
      <c r="R59" s="83">
        <f t="shared" si="38"/>
        <v>0</v>
      </c>
      <c r="S59" s="83">
        <f t="shared" si="38"/>
        <v>0</v>
      </c>
      <c r="T59" s="83">
        <f t="shared" si="38"/>
        <v>0</v>
      </c>
      <c r="U59" s="83">
        <f t="shared" si="38"/>
        <v>0</v>
      </c>
      <c r="V59" s="83">
        <f t="shared" si="39"/>
        <v>0</v>
      </c>
      <c r="W59" s="83">
        <f t="shared" si="39"/>
        <v>0</v>
      </c>
      <c r="X59" s="83">
        <f t="shared" si="40"/>
        <v>0</v>
      </c>
      <c r="Y59" s="83">
        <f t="shared" si="40"/>
        <v>0</v>
      </c>
      <c r="Z59" s="83">
        <f t="shared" si="40"/>
        <v>0</v>
      </c>
      <c r="AA59" s="171">
        <f t="shared" si="34"/>
        <v>0</v>
      </c>
      <c r="AB59" s="83">
        <f t="shared" si="41"/>
        <v>0</v>
      </c>
      <c r="AC59" s="83">
        <f t="shared" si="41"/>
        <v>0</v>
      </c>
      <c r="AD59" s="171">
        <f t="shared" si="35"/>
        <v>0</v>
      </c>
      <c r="AE59" s="171">
        <f>IF(AD59=1,SUM(AD$10:AD59),0)</f>
        <v>0</v>
      </c>
      <c r="AF59" s="82" t="str">
        <f t="shared" si="36"/>
        <v/>
      </c>
      <c r="AG59" s="171">
        <f t="shared" si="37"/>
        <v>0</v>
      </c>
    </row>
    <row r="60" spans="1:33" ht="12" customHeight="1" x14ac:dyDescent="0.25">
      <c r="A60" s="497"/>
      <c r="B60" s="15">
        <v>51</v>
      </c>
      <c r="C60" s="468">
        <f t="shared" si="25"/>
        <v>0</v>
      </c>
      <c r="D60" s="469"/>
      <c r="E60" s="470"/>
      <c r="F60" s="67">
        <f t="shared" si="26"/>
        <v>0</v>
      </c>
      <c r="G60" s="67">
        <f t="shared" si="27"/>
        <v>0</v>
      </c>
      <c r="H60" s="67">
        <f t="shared" si="28"/>
        <v>0</v>
      </c>
      <c r="I60" s="67">
        <f t="shared" si="29"/>
        <v>0</v>
      </c>
      <c r="J60" s="67">
        <f t="shared" si="30"/>
        <v>0</v>
      </c>
      <c r="K60" s="16">
        <f t="shared" si="31"/>
        <v>0</v>
      </c>
      <c r="L60" s="67">
        <f t="shared" si="32"/>
        <v>0</v>
      </c>
      <c r="M60" s="17">
        <f>IF(L60&gt;0,VLOOKUP(I60,Labour!$AR$1:$AT$15,3,FALSE),0)</f>
        <v>0</v>
      </c>
      <c r="N60" s="70">
        <f t="shared" si="33"/>
        <v>0</v>
      </c>
      <c r="R60" s="83">
        <f t="shared" si="38"/>
        <v>0</v>
      </c>
      <c r="S60" s="83">
        <f t="shared" si="38"/>
        <v>0</v>
      </c>
      <c r="T60" s="83">
        <f t="shared" si="38"/>
        <v>0</v>
      </c>
      <c r="U60" s="83">
        <f t="shared" si="38"/>
        <v>0</v>
      </c>
      <c r="V60" s="83">
        <f t="shared" si="39"/>
        <v>0</v>
      </c>
      <c r="W60" s="83">
        <f t="shared" si="39"/>
        <v>0</v>
      </c>
      <c r="X60" s="83">
        <f t="shared" si="40"/>
        <v>0</v>
      </c>
      <c r="Y60" s="83">
        <f t="shared" si="40"/>
        <v>0</v>
      </c>
      <c r="Z60" s="83">
        <f t="shared" si="40"/>
        <v>0</v>
      </c>
      <c r="AA60" s="171">
        <f t="shared" si="34"/>
        <v>0</v>
      </c>
      <c r="AB60" s="83">
        <f t="shared" si="41"/>
        <v>0</v>
      </c>
      <c r="AC60" s="83">
        <f t="shared" si="41"/>
        <v>0</v>
      </c>
      <c r="AD60" s="171">
        <f t="shared" si="35"/>
        <v>0</v>
      </c>
      <c r="AE60" s="171">
        <f>IF(AD60=1,SUM(AD$10:AD60),0)</f>
        <v>0</v>
      </c>
      <c r="AF60" s="82" t="str">
        <f t="shared" si="36"/>
        <v/>
      </c>
      <c r="AG60" s="171">
        <f t="shared" si="37"/>
        <v>0</v>
      </c>
    </row>
    <row r="61" spans="1:33" ht="12" customHeight="1" x14ac:dyDescent="0.25">
      <c r="A61" s="497"/>
      <c r="B61" s="15">
        <v>52</v>
      </c>
      <c r="C61" s="468">
        <f t="shared" si="25"/>
        <v>0</v>
      </c>
      <c r="D61" s="469"/>
      <c r="E61" s="470"/>
      <c r="F61" s="67">
        <f t="shared" si="26"/>
        <v>0</v>
      </c>
      <c r="G61" s="67">
        <f t="shared" si="27"/>
        <v>0</v>
      </c>
      <c r="H61" s="67">
        <f t="shared" si="28"/>
        <v>0</v>
      </c>
      <c r="I61" s="67">
        <f t="shared" si="29"/>
        <v>0</v>
      </c>
      <c r="J61" s="67">
        <f t="shared" si="30"/>
        <v>0</v>
      </c>
      <c r="K61" s="16">
        <f t="shared" si="31"/>
        <v>0</v>
      </c>
      <c r="L61" s="67">
        <f t="shared" si="32"/>
        <v>0</v>
      </c>
      <c r="M61" s="17">
        <f>IF(L61&gt;0,VLOOKUP(I61,Labour!$AR$1:$AT$15,3,FALSE),0)</f>
        <v>0</v>
      </c>
      <c r="N61" s="70">
        <f t="shared" si="33"/>
        <v>0</v>
      </c>
      <c r="R61" s="83">
        <f t="shared" si="38"/>
        <v>0</v>
      </c>
      <c r="S61" s="83">
        <f t="shared" si="38"/>
        <v>0</v>
      </c>
      <c r="T61" s="83">
        <f t="shared" si="38"/>
        <v>0</v>
      </c>
      <c r="U61" s="83">
        <f t="shared" si="38"/>
        <v>0</v>
      </c>
      <c r="V61" s="83">
        <f t="shared" si="39"/>
        <v>0</v>
      </c>
      <c r="W61" s="83">
        <f t="shared" si="39"/>
        <v>0</v>
      </c>
      <c r="X61" s="83">
        <f t="shared" si="40"/>
        <v>0</v>
      </c>
      <c r="Y61" s="83">
        <f t="shared" si="40"/>
        <v>0</v>
      </c>
      <c r="Z61" s="83">
        <f t="shared" si="40"/>
        <v>0</v>
      </c>
      <c r="AA61" s="171">
        <f t="shared" si="34"/>
        <v>0</v>
      </c>
      <c r="AB61" s="83">
        <f t="shared" si="41"/>
        <v>0</v>
      </c>
      <c r="AC61" s="83">
        <f t="shared" si="41"/>
        <v>0</v>
      </c>
      <c r="AD61" s="171">
        <f t="shared" si="35"/>
        <v>0</v>
      </c>
      <c r="AE61" s="171">
        <f>IF(AD61=1,SUM(AD$10:AD61),0)</f>
        <v>0</v>
      </c>
      <c r="AF61" s="82" t="str">
        <f t="shared" si="36"/>
        <v/>
      </c>
      <c r="AG61" s="171">
        <f t="shared" si="37"/>
        <v>0</v>
      </c>
    </row>
    <row r="62" spans="1:33" ht="12" customHeight="1" x14ac:dyDescent="0.25">
      <c r="A62" s="497"/>
      <c r="B62" s="15">
        <v>53</v>
      </c>
      <c r="C62" s="468">
        <f t="shared" si="25"/>
        <v>0</v>
      </c>
      <c r="D62" s="469"/>
      <c r="E62" s="470"/>
      <c r="F62" s="67">
        <f t="shared" si="26"/>
        <v>0</v>
      </c>
      <c r="G62" s="67">
        <f t="shared" si="27"/>
        <v>0</v>
      </c>
      <c r="H62" s="67">
        <f t="shared" si="28"/>
        <v>0</v>
      </c>
      <c r="I62" s="67">
        <f t="shared" si="29"/>
        <v>0</v>
      </c>
      <c r="J62" s="67">
        <f t="shared" si="30"/>
        <v>0</v>
      </c>
      <c r="K62" s="16">
        <f t="shared" si="31"/>
        <v>0</v>
      </c>
      <c r="L62" s="67">
        <f t="shared" si="32"/>
        <v>0</v>
      </c>
      <c r="M62" s="17">
        <f>IF(L62&gt;0,VLOOKUP(I62,Labour!$AR$1:$AT$15,3,FALSE),0)</f>
        <v>0</v>
      </c>
      <c r="N62" s="70">
        <f t="shared" si="33"/>
        <v>0</v>
      </c>
      <c r="R62" s="83">
        <f t="shared" si="38"/>
        <v>0</v>
      </c>
      <c r="S62" s="83">
        <f t="shared" si="38"/>
        <v>0</v>
      </c>
      <c r="T62" s="83">
        <f t="shared" si="38"/>
        <v>0</v>
      </c>
      <c r="U62" s="83">
        <f t="shared" si="38"/>
        <v>0</v>
      </c>
      <c r="V62" s="83">
        <f t="shared" si="39"/>
        <v>0</v>
      </c>
      <c r="W62" s="83">
        <f t="shared" si="39"/>
        <v>0</v>
      </c>
      <c r="X62" s="83">
        <f t="shared" si="40"/>
        <v>0</v>
      </c>
      <c r="Y62" s="83">
        <f t="shared" si="40"/>
        <v>0</v>
      </c>
      <c r="Z62" s="83">
        <f t="shared" si="40"/>
        <v>0</v>
      </c>
      <c r="AA62" s="171">
        <f t="shared" si="34"/>
        <v>0</v>
      </c>
      <c r="AB62" s="83">
        <f t="shared" si="41"/>
        <v>0</v>
      </c>
      <c r="AC62" s="83">
        <f t="shared" si="41"/>
        <v>0</v>
      </c>
      <c r="AD62" s="171">
        <f t="shared" si="35"/>
        <v>0</v>
      </c>
      <c r="AE62" s="171">
        <f>IF(AD62=1,SUM(AD$10:AD62),0)</f>
        <v>0</v>
      </c>
      <c r="AF62" s="82" t="str">
        <f t="shared" si="36"/>
        <v/>
      </c>
      <c r="AG62" s="171">
        <f t="shared" si="37"/>
        <v>0</v>
      </c>
    </row>
    <row r="63" spans="1:33" ht="12" customHeight="1" x14ac:dyDescent="0.25">
      <c r="A63" s="497"/>
      <c r="B63" s="15">
        <v>54</v>
      </c>
      <c r="C63" s="468">
        <f t="shared" si="25"/>
        <v>0</v>
      </c>
      <c r="D63" s="469"/>
      <c r="E63" s="470"/>
      <c r="F63" s="67">
        <f t="shared" si="26"/>
        <v>0</v>
      </c>
      <c r="G63" s="67">
        <f t="shared" si="27"/>
        <v>0</v>
      </c>
      <c r="H63" s="67">
        <f t="shared" si="28"/>
        <v>0</v>
      </c>
      <c r="I63" s="67">
        <f t="shared" si="29"/>
        <v>0</v>
      </c>
      <c r="J63" s="67">
        <f t="shared" si="30"/>
        <v>0</v>
      </c>
      <c r="K63" s="16">
        <f t="shared" si="31"/>
        <v>0</v>
      </c>
      <c r="L63" s="67">
        <f t="shared" si="32"/>
        <v>0</v>
      </c>
      <c r="M63" s="17">
        <f>IF(L63&gt;0,VLOOKUP(I63,Labour!$AR$1:$AT$15,3,FALSE),0)</f>
        <v>0</v>
      </c>
      <c r="N63" s="70">
        <f t="shared" si="33"/>
        <v>0</v>
      </c>
      <c r="R63" s="83">
        <f t="shared" si="38"/>
        <v>0</v>
      </c>
      <c r="S63" s="83">
        <f t="shared" si="38"/>
        <v>0</v>
      </c>
      <c r="T63" s="83">
        <f t="shared" si="38"/>
        <v>0</v>
      </c>
      <c r="U63" s="83">
        <f t="shared" si="38"/>
        <v>0</v>
      </c>
      <c r="V63" s="83">
        <f t="shared" si="39"/>
        <v>0</v>
      </c>
      <c r="W63" s="83">
        <f t="shared" si="39"/>
        <v>0</v>
      </c>
      <c r="X63" s="83">
        <f t="shared" si="40"/>
        <v>0</v>
      </c>
      <c r="Y63" s="83">
        <f t="shared" si="40"/>
        <v>0</v>
      </c>
      <c r="Z63" s="83">
        <f t="shared" si="40"/>
        <v>0</v>
      </c>
      <c r="AA63" s="171">
        <f t="shared" si="34"/>
        <v>0</v>
      </c>
      <c r="AB63" s="83">
        <f t="shared" si="41"/>
        <v>0</v>
      </c>
      <c r="AC63" s="83">
        <f t="shared" si="41"/>
        <v>0</v>
      </c>
      <c r="AD63" s="171">
        <f t="shared" si="35"/>
        <v>0</v>
      </c>
      <c r="AE63" s="171">
        <f>IF(AD63=1,SUM(AD$10:AD63),0)</f>
        <v>0</v>
      </c>
      <c r="AF63" s="82" t="str">
        <f t="shared" si="36"/>
        <v/>
      </c>
      <c r="AG63" s="171">
        <f t="shared" si="37"/>
        <v>0</v>
      </c>
    </row>
    <row r="64" spans="1:33" ht="12" customHeight="1" x14ac:dyDescent="0.25">
      <c r="A64" s="497"/>
      <c r="B64" s="15">
        <v>55</v>
      </c>
      <c r="C64" s="468">
        <f t="shared" si="25"/>
        <v>0</v>
      </c>
      <c r="D64" s="469"/>
      <c r="E64" s="470"/>
      <c r="F64" s="67">
        <f t="shared" si="26"/>
        <v>0</v>
      </c>
      <c r="G64" s="67">
        <f t="shared" si="27"/>
        <v>0</v>
      </c>
      <c r="H64" s="67">
        <f t="shared" si="28"/>
        <v>0</v>
      </c>
      <c r="I64" s="67">
        <f t="shared" si="29"/>
        <v>0</v>
      </c>
      <c r="J64" s="67">
        <f t="shared" si="30"/>
        <v>0</v>
      </c>
      <c r="K64" s="16">
        <f t="shared" si="31"/>
        <v>0</v>
      </c>
      <c r="L64" s="67">
        <f t="shared" si="32"/>
        <v>0</v>
      </c>
      <c r="M64" s="17">
        <f>IF(L64&gt;0,VLOOKUP(I64,Labour!$AR$1:$AT$15,3,FALSE),0)</f>
        <v>0</v>
      </c>
      <c r="N64" s="70">
        <f t="shared" si="33"/>
        <v>0</v>
      </c>
      <c r="R64" s="83">
        <f t="shared" si="38"/>
        <v>0</v>
      </c>
      <c r="S64" s="83">
        <f t="shared" si="38"/>
        <v>0</v>
      </c>
      <c r="T64" s="83">
        <f t="shared" si="38"/>
        <v>0</v>
      </c>
      <c r="U64" s="83">
        <f t="shared" si="38"/>
        <v>0</v>
      </c>
      <c r="V64" s="83">
        <f t="shared" si="39"/>
        <v>0</v>
      </c>
      <c r="W64" s="83">
        <f t="shared" si="39"/>
        <v>0</v>
      </c>
      <c r="X64" s="83">
        <f t="shared" si="40"/>
        <v>0</v>
      </c>
      <c r="Y64" s="83">
        <f t="shared" si="40"/>
        <v>0</v>
      </c>
      <c r="Z64" s="83">
        <f t="shared" si="40"/>
        <v>0</v>
      </c>
      <c r="AA64" s="171">
        <f t="shared" si="34"/>
        <v>0</v>
      </c>
      <c r="AB64" s="83">
        <f t="shared" si="41"/>
        <v>0</v>
      </c>
      <c r="AC64" s="83">
        <f t="shared" si="41"/>
        <v>0</v>
      </c>
      <c r="AD64" s="171">
        <f t="shared" si="35"/>
        <v>0</v>
      </c>
      <c r="AE64" s="171">
        <f>IF(AD64=1,SUM(AD$10:AD64),0)</f>
        <v>0</v>
      </c>
      <c r="AF64" s="82" t="str">
        <f t="shared" si="36"/>
        <v/>
      </c>
      <c r="AG64" s="171">
        <f t="shared" si="37"/>
        <v>0</v>
      </c>
    </row>
    <row r="65" spans="1:33" ht="12" customHeight="1" x14ac:dyDescent="0.25">
      <c r="A65" s="497"/>
      <c r="B65" s="15">
        <v>56</v>
      </c>
      <c r="C65" s="468">
        <f t="shared" si="25"/>
        <v>0</v>
      </c>
      <c r="D65" s="469"/>
      <c r="E65" s="470"/>
      <c r="F65" s="67">
        <f t="shared" si="26"/>
        <v>0</v>
      </c>
      <c r="G65" s="67">
        <f t="shared" si="27"/>
        <v>0</v>
      </c>
      <c r="H65" s="67">
        <f t="shared" si="28"/>
        <v>0</v>
      </c>
      <c r="I65" s="67">
        <f t="shared" si="29"/>
        <v>0</v>
      </c>
      <c r="J65" s="67">
        <f t="shared" si="30"/>
        <v>0</v>
      </c>
      <c r="K65" s="16">
        <f t="shared" si="31"/>
        <v>0</v>
      </c>
      <c r="L65" s="67">
        <f t="shared" si="32"/>
        <v>0</v>
      </c>
      <c r="M65" s="17">
        <f>IF(L65&gt;0,VLOOKUP(I65,Labour!$AR$1:$AT$15,3,FALSE),0)</f>
        <v>0</v>
      </c>
      <c r="N65" s="70">
        <f t="shared" si="33"/>
        <v>0</v>
      </c>
      <c r="R65" s="83">
        <f t="shared" si="38"/>
        <v>0</v>
      </c>
      <c r="S65" s="83">
        <f t="shared" si="38"/>
        <v>0</v>
      </c>
      <c r="T65" s="83">
        <f t="shared" si="38"/>
        <v>0</v>
      </c>
      <c r="U65" s="83">
        <f t="shared" si="38"/>
        <v>0</v>
      </c>
      <c r="V65" s="83">
        <f t="shared" si="39"/>
        <v>0</v>
      </c>
      <c r="W65" s="83">
        <f t="shared" si="39"/>
        <v>0</v>
      </c>
      <c r="X65" s="83">
        <f t="shared" si="40"/>
        <v>0</v>
      </c>
      <c r="Y65" s="83">
        <f t="shared" si="40"/>
        <v>0</v>
      </c>
      <c r="Z65" s="83">
        <f t="shared" si="40"/>
        <v>0</v>
      </c>
      <c r="AA65" s="171">
        <f t="shared" si="34"/>
        <v>0</v>
      </c>
      <c r="AB65" s="83">
        <f t="shared" si="41"/>
        <v>0</v>
      </c>
      <c r="AC65" s="83">
        <f t="shared" si="41"/>
        <v>0</v>
      </c>
      <c r="AD65" s="171">
        <f t="shared" si="35"/>
        <v>0</v>
      </c>
      <c r="AE65" s="171">
        <f>IF(AD65=1,SUM(AD$10:AD65),0)</f>
        <v>0</v>
      </c>
      <c r="AF65" s="82" t="str">
        <f t="shared" si="36"/>
        <v/>
      </c>
      <c r="AG65" s="171">
        <f t="shared" si="37"/>
        <v>0</v>
      </c>
    </row>
    <row r="66" spans="1:33" ht="12" customHeight="1" x14ac:dyDescent="0.25">
      <c r="A66" s="497"/>
      <c r="B66" s="15">
        <v>57</v>
      </c>
      <c r="C66" s="468">
        <f t="shared" si="25"/>
        <v>0</v>
      </c>
      <c r="D66" s="469"/>
      <c r="E66" s="470"/>
      <c r="F66" s="67">
        <f t="shared" si="26"/>
        <v>0</v>
      </c>
      <c r="G66" s="67">
        <f t="shared" si="27"/>
        <v>0</v>
      </c>
      <c r="H66" s="67">
        <f t="shared" si="28"/>
        <v>0</v>
      </c>
      <c r="I66" s="67">
        <f t="shared" si="29"/>
        <v>0</v>
      </c>
      <c r="J66" s="67">
        <f t="shared" si="30"/>
        <v>0</v>
      </c>
      <c r="K66" s="16">
        <f t="shared" si="31"/>
        <v>0</v>
      </c>
      <c r="L66" s="67">
        <f t="shared" si="32"/>
        <v>0</v>
      </c>
      <c r="M66" s="17">
        <f>IF(L66&gt;0,VLOOKUP(I66,Labour!$AR$1:$AT$15,3,FALSE),0)</f>
        <v>0</v>
      </c>
      <c r="N66" s="70">
        <f t="shared" si="33"/>
        <v>0</v>
      </c>
      <c r="R66" s="83">
        <f t="shared" si="38"/>
        <v>0</v>
      </c>
      <c r="S66" s="83">
        <f t="shared" si="38"/>
        <v>0</v>
      </c>
      <c r="T66" s="83">
        <f t="shared" si="38"/>
        <v>0</v>
      </c>
      <c r="U66" s="83">
        <f t="shared" si="38"/>
        <v>0</v>
      </c>
      <c r="V66" s="83">
        <f t="shared" si="39"/>
        <v>0</v>
      </c>
      <c r="W66" s="83">
        <f t="shared" si="39"/>
        <v>0</v>
      </c>
      <c r="X66" s="83">
        <f t="shared" si="40"/>
        <v>0</v>
      </c>
      <c r="Y66" s="83">
        <f t="shared" si="40"/>
        <v>0</v>
      </c>
      <c r="Z66" s="83">
        <f t="shared" si="40"/>
        <v>0</v>
      </c>
      <c r="AA66" s="171">
        <f t="shared" si="34"/>
        <v>0</v>
      </c>
      <c r="AB66" s="83">
        <f t="shared" si="41"/>
        <v>0</v>
      </c>
      <c r="AC66" s="83">
        <f t="shared" si="41"/>
        <v>0</v>
      </c>
      <c r="AD66" s="171">
        <f t="shared" si="35"/>
        <v>0</v>
      </c>
      <c r="AE66" s="171">
        <f>IF(AD66=1,SUM(AD$10:AD66),0)</f>
        <v>0</v>
      </c>
      <c r="AF66" s="82" t="str">
        <f t="shared" si="36"/>
        <v/>
      </c>
      <c r="AG66" s="171">
        <f t="shared" si="37"/>
        <v>0</v>
      </c>
    </row>
    <row r="67" spans="1:33" ht="12" customHeight="1" x14ac:dyDescent="0.25">
      <c r="A67" s="497"/>
      <c r="B67" s="15">
        <v>58</v>
      </c>
      <c r="C67" s="468">
        <f t="shared" si="25"/>
        <v>0</v>
      </c>
      <c r="D67" s="469"/>
      <c r="E67" s="470"/>
      <c r="F67" s="67">
        <f t="shared" si="26"/>
        <v>0</v>
      </c>
      <c r="G67" s="67">
        <f t="shared" si="27"/>
        <v>0</v>
      </c>
      <c r="H67" s="67">
        <f t="shared" si="28"/>
        <v>0</v>
      </c>
      <c r="I67" s="67">
        <f t="shared" si="29"/>
        <v>0</v>
      </c>
      <c r="J67" s="67">
        <f t="shared" si="30"/>
        <v>0</v>
      </c>
      <c r="K67" s="16">
        <f t="shared" si="31"/>
        <v>0</v>
      </c>
      <c r="L67" s="67">
        <f t="shared" si="32"/>
        <v>0</v>
      </c>
      <c r="M67" s="17">
        <f>IF(L67&gt;0,VLOOKUP(I67,Labour!$AR$1:$AT$15,3,FALSE),0)</f>
        <v>0</v>
      </c>
      <c r="N67" s="70">
        <f t="shared" si="33"/>
        <v>0</v>
      </c>
      <c r="R67" s="83">
        <f t="shared" si="38"/>
        <v>0</v>
      </c>
      <c r="S67" s="83">
        <f t="shared" si="38"/>
        <v>0</v>
      </c>
      <c r="T67" s="83">
        <f t="shared" si="38"/>
        <v>0</v>
      </c>
      <c r="U67" s="83">
        <f t="shared" si="38"/>
        <v>0</v>
      </c>
      <c r="V67" s="83">
        <f t="shared" si="39"/>
        <v>0</v>
      </c>
      <c r="W67" s="83">
        <f t="shared" si="39"/>
        <v>0</v>
      </c>
      <c r="X67" s="83">
        <f t="shared" si="40"/>
        <v>0</v>
      </c>
      <c r="Y67" s="83">
        <f t="shared" si="40"/>
        <v>0</v>
      </c>
      <c r="Z67" s="83">
        <f t="shared" si="40"/>
        <v>0</v>
      </c>
      <c r="AA67" s="171">
        <f t="shared" si="34"/>
        <v>0</v>
      </c>
      <c r="AB67" s="83">
        <f t="shared" si="41"/>
        <v>0</v>
      </c>
      <c r="AC67" s="83">
        <f t="shared" si="41"/>
        <v>0</v>
      </c>
      <c r="AD67" s="171">
        <f t="shared" si="35"/>
        <v>0</v>
      </c>
      <c r="AE67" s="171">
        <f>IF(AD67=1,SUM(AD$10:AD67),0)</f>
        <v>0</v>
      </c>
      <c r="AF67" s="82" t="str">
        <f t="shared" si="36"/>
        <v/>
      </c>
      <c r="AG67" s="171">
        <f t="shared" si="37"/>
        <v>0</v>
      </c>
    </row>
    <row r="68" spans="1:33" ht="12" customHeight="1" x14ac:dyDescent="0.25">
      <c r="A68" s="497"/>
      <c r="B68" s="15">
        <v>59</v>
      </c>
      <c r="C68" s="468">
        <f t="shared" si="25"/>
        <v>0</v>
      </c>
      <c r="D68" s="469"/>
      <c r="E68" s="470"/>
      <c r="F68" s="67">
        <f t="shared" si="26"/>
        <v>0</v>
      </c>
      <c r="G68" s="67">
        <f t="shared" si="27"/>
        <v>0</v>
      </c>
      <c r="H68" s="67">
        <f t="shared" si="28"/>
        <v>0</v>
      </c>
      <c r="I68" s="67">
        <f t="shared" si="29"/>
        <v>0</v>
      </c>
      <c r="J68" s="67">
        <f t="shared" si="30"/>
        <v>0</v>
      </c>
      <c r="K68" s="16">
        <f t="shared" si="31"/>
        <v>0</v>
      </c>
      <c r="L68" s="67">
        <f t="shared" si="32"/>
        <v>0</v>
      </c>
      <c r="M68" s="17">
        <f>IF(L68&gt;0,VLOOKUP(I68,Labour!$AR$1:$AT$15,3,FALSE),0)</f>
        <v>0</v>
      </c>
      <c r="N68" s="70">
        <f t="shared" si="33"/>
        <v>0</v>
      </c>
      <c r="R68" s="83">
        <f t="shared" si="38"/>
        <v>0</v>
      </c>
      <c r="S68" s="83">
        <f t="shared" si="38"/>
        <v>0</v>
      </c>
      <c r="T68" s="83">
        <f t="shared" si="38"/>
        <v>0</v>
      </c>
      <c r="U68" s="83">
        <f t="shared" si="38"/>
        <v>0</v>
      </c>
      <c r="V68" s="83">
        <f t="shared" si="39"/>
        <v>0</v>
      </c>
      <c r="W68" s="83">
        <f t="shared" si="39"/>
        <v>0</v>
      </c>
      <c r="X68" s="83">
        <f t="shared" si="40"/>
        <v>0</v>
      </c>
      <c r="Y68" s="83">
        <f t="shared" si="40"/>
        <v>0</v>
      </c>
      <c r="Z68" s="83">
        <f t="shared" si="40"/>
        <v>0</v>
      </c>
      <c r="AA68" s="171">
        <f t="shared" si="34"/>
        <v>0</v>
      </c>
      <c r="AB68" s="83">
        <f t="shared" si="41"/>
        <v>0</v>
      </c>
      <c r="AC68" s="83">
        <f t="shared" si="41"/>
        <v>0</v>
      </c>
      <c r="AD68" s="171">
        <f t="shared" si="35"/>
        <v>0</v>
      </c>
      <c r="AE68" s="171">
        <f>IF(AD68=1,SUM(AD$10:AD68),0)</f>
        <v>0</v>
      </c>
      <c r="AF68" s="82" t="str">
        <f t="shared" si="36"/>
        <v/>
      </c>
      <c r="AG68" s="171">
        <f t="shared" si="37"/>
        <v>0</v>
      </c>
    </row>
    <row r="69" spans="1:33" ht="12" customHeight="1" x14ac:dyDescent="0.25">
      <c r="A69" s="497"/>
      <c r="B69" s="15">
        <v>60</v>
      </c>
      <c r="C69" s="468">
        <f t="shared" ref="C69:C108" si="42">R69</f>
        <v>0</v>
      </c>
      <c r="D69" s="469"/>
      <c r="E69" s="470"/>
      <c r="F69" s="67">
        <f t="shared" ref="F69:F108" si="43">S69</f>
        <v>0</v>
      </c>
      <c r="G69" s="67">
        <f t="shared" ref="G69:G108" si="44">T69</f>
        <v>0</v>
      </c>
      <c r="H69" s="67">
        <f t="shared" ref="H69:H108" si="45">U69</f>
        <v>0</v>
      </c>
      <c r="I69" s="67">
        <f t="shared" ref="I69:I108" si="46">X69</f>
        <v>0</v>
      </c>
      <c r="J69" s="67">
        <f t="shared" ref="J69:J108" si="47">AA69</f>
        <v>0</v>
      </c>
      <c r="K69" s="16">
        <f t="shared" ref="K69:K108" si="48">AB69</f>
        <v>0</v>
      </c>
      <c r="L69" s="67">
        <f t="shared" ref="L69:L108" si="49">AC69</f>
        <v>0</v>
      </c>
      <c r="M69" s="17">
        <f>IF(L69&gt;0,VLOOKUP(I69,Labour!$AR$1:$AT$15,3,FALSE),0)</f>
        <v>0</v>
      </c>
      <c r="N69" s="70">
        <f t="shared" ref="N69:N108" si="50">J69*K69+L69*M69</f>
        <v>0</v>
      </c>
      <c r="R69" s="83">
        <f t="shared" si="38"/>
        <v>0</v>
      </c>
      <c r="S69" s="83">
        <f t="shared" si="38"/>
        <v>0</v>
      </c>
      <c r="T69" s="83">
        <f t="shared" si="38"/>
        <v>0</v>
      </c>
      <c r="U69" s="83">
        <f t="shared" si="38"/>
        <v>0</v>
      </c>
      <c r="V69" s="83">
        <f t="shared" si="39"/>
        <v>0</v>
      </c>
      <c r="W69" s="83">
        <f t="shared" si="39"/>
        <v>0</v>
      </c>
      <c r="X69" s="83">
        <f t="shared" si="40"/>
        <v>0</v>
      </c>
      <c r="Y69" s="83">
        <f t="shared" si="40"/>
        <v>0</v>
      </c>
      <c r="Z69" s="83">
        <f t="shared" si="40"/>
        <v>0</v>
      </c>
      <c r="AA69" s="171">
        <f t="shared" si="34"/>
        <v>0</v>
      </c>
      <c r="AB69" s="83">
        <f t="shared" si="41"/>
        <v>0</v>
      </c>
      <c r="AC69" s="83">
        <f t="shared" si="41"/>
        <v>0</v>
      </c>
      <c r="AD69" s="171">
        <f t="shared" si="35"/>
        <v>0</v>
      </c>
      <c r="AE69" s="171">
        <f>IF(AD69=1,SUM(AD$10:AD69),0)</f>
        <v>0</v>
      </c>
      <c r="AF69" s="82" t="str">
        <f t="shared" si="36"/>
        <v/>
      </c>
      <c r="AG69" s="171">
        <f t="shared" si="37"/>
        <v>0</v>
      </c>
    </row>
    <row r="70" spans="1:33" ht="12" customHeight="1" x14ac:dyDescent="0.25">
      <c r="A70" s="497"/>
      <c r="B70" s="15">
        <v>61</v>
      </c>
      <c r="C70" s="468">
        <f t="shared" si="42"/>
        <v>0</v>
      </c>
      <c r="D70" s="469"/>
      <c r="E70" s="470"/>
      <c r="F70" s="67">
        <f t="shared" si="43"/>
        <v>0</v>
      </c>
      <c r="G70" s="67">
        <f t="shared" si="44"/>
        <v>0</v>
      </c>
      <c r="H70" s="67">
        <f t="shared" si="45"/>
        <v>0</v>
      </c>
      <c r="I70" s="67">
        <f t="shared" si="46"/>
        <v>0</v>
      </c>
      <c r="J70" s="67">
        <f t="shared" si="47"/>
        <v>0</v>
      </c>
      <c r="K70" s="16">
        <f t="shared" si="48"/>
        <v>0</v>
      </c>
      <c r="L70" s="67">
        <f t="shared" si="49"/>
        <v>0</v>
      </c>
      <c r="M70" s="17">
        <f>IF(L70&gt;0,VLOOKUP(I70,Labour!$AR$1:$AT$15,3,FALSE),0)</f>
        <v>0</v>
      </c>
      <c r="N70" s="70">
        <f t="shared" si="50"/>
        <v>0</v>
      </c>
      <c r="R70" s="83">
        <f t="shared" si="38"/>
        <v>0</v>
      </c>
      <c r="S70" s="83">
        <f t="shared" si="38"/>
        <v>0</v>
      </c>
      <c r="T70" s="83">
        <f t="shared" si="38"/>
        <v>0</v>
      </c>
      <c r="U70" s="83">
        <f t="shared" si="38"/>
        <v>0</v>
      </c>
      <c r="V70" s="83">
        <f t="shared" si="39"/>
        <v>0</v>
      </c>
      <c r="W70" s="83">
        <f t="shared" si="39"/>
        <v>0</v>
      </c>
      <c r="X70" s="83">
        <f t="shared" si="40"/>
        <v>0</v>
      </c>
      <c r="Y70" s="83">
        <f t="shared" si="40"/>
        <v>0</v>
      </c>
      <c r="Z70" s="83">
        <f t="shared" si="40"/>
        <v>0</v>
      </c>
      <c r="AA70" s="171">
        <f t="shared" si="34"/>
        <v>0</v>
      </c>
      <c r="AB70" s="83">
        <f t="shared" si="41"/>
        <v>0</v>
      </c>
      <c r="AC70" s="83">
        <f t="shared" si="41"/>
        <v>0</v>
      </c>
      <c r="AD70" s="171">
        <f t="shared" si="35"/>
        <v>0</v>
      </c>
      <c r="AE70" s="171">
        <f>IF(AD70=1,SUM(AD$10:AD70),0)</f>
        <v>0</v>
      </c>
      <c r="AF70" s="82" t="str">
        <f t="shared" si="36"/>
        <v/>
      </c>
      <c r="AG70" s="171">
        <f t="shared" si="37"/>
        <v>0</v>
      </c>
    </row>
    <row r="71" spans="1:33" ht="12" customHeight="1" x14ac:dyDescent="0.25">
      <c r="A71" s="497"/>
      <c r="B71" s="15">
        <v>62</v>
      </c>
      <c r="C71" s="468">
        <f t="shared" si="42"/>
        <v>0</v>
      </c>
      <c r="D71" s="469"/>
      <c r="E71" s="470"/>
      <c r="F71" s="67">
        <f t="shared" si="43"/>
        <v>0</v>
      </c>
      <c r="G71" s="67">
        <f t="shared" si="44"/>
        <v>0</v>
      </c>
      <c r="H71" s="67">
        <f t="shared" si="45"/>
        <v>0</v>
      </c>
      <c r="I71" s="67">
        <f t="shared" si="46"/>
        <v>0</v>
      </c>
      <c r="J71" s="67">
        <f t="shared" si="47"/>
        <v>0</v>
      </c>
      <c r="K71" s="16">
        <f t="shared" si="48"/>
        <v>0</v>
      </c>
      <c r="L71" s="67">
        <f t="shared" si="49"/>
        <v>0</v>
      </c>
      <c r="M71" s="17">
        <f>IF(L71&gt;0,VLOOKUP(I71,Labour!$AR$1:$AT$15,3,FALSE),0)</f>
        <v>0</v>
      </c>
      <c r="N71" s="70">
        <f t="shared" si="50"/>
        <v>0</v>
      </c>
      <c r="R71" s="83">
        <f t="shared" si="38"/>
        <v>0</v>
      </c>
      <c r="S71" s="83">
        <f t="shared" si="38"/>
        <v>0</v>
      </c>
      <c r="T71" s="83">
        <f t="shared" si="38"/>
        <v>0</v>
      </c>
      <c r="U71" s="83">
        <f t="shared" si="38"/>
        <v>0</v>
      </c>
      <c r="V71" s="83">
        <f t="shared" si="39"/>
        <v>0</v>
      </c>
      <c r="W71" s="83">
        <f t="shared" si="39"/>
        <v>0</v>
      </c>
      <c r="X71" s="83">
        <f t="shared" si="40"/>
        <v>0</v>
      </c>
      <c r="Y71" s="83">
        <f t="shared" si="40"/>
        <v>0</v>
      </c>
      <c r="Z71" s="83">
        <f t="shared" si="40"/>
        <v>0</v>
      </c>
      <c r="AA71" s="171">
        <f t="shared" si="34"/>
        <v>0</v>
      </c>
      <c r="AB71" s="83">
        <f t="shared" si="41"/>
        <v>0</v>
      </c>
      <c r="AC71" s="83">
        <f t="shared" si="41"/>
        <v>0</v>
      </c>
      <c r="AD71" s="171">
        <f t="shared" si="35"/>
        <v>0</v>
      </c>
      <c r="AE71" s="171">
        <f>IF(AD71=1,SUM(AD$10:AD71),0)</f>
        <v>0</v>
      </c>
      <c r="AF71" s="82" t="str">
        <f t="shared" si="36"/>
        <v/>
      </c>
      <c r="AG71" s="171">
        <f t="shared" si="37"/>
        <v>0</v>
      </c>
    </row>
    <row r="72" spans="1:33" ht="12" customHeight="1" x14ac:dyDescent="0.25">
      <c r="A72" s="497"/>
      <c r="B72" s="15">
        <v>63</v>
      </c>
      <c r="C72" s="468">
        <f t="shared" si="42"/>
        <v>0</v>
      </c>
      <c r="D72" s="469"/>
      <c r="E72" s="470"/>
      <c r="F72" s="67">
        <f t="shared" si="43"/>
        <v>0</v>
      </c>
      <c r="G72" s="67">
        <f t="shared" si="44"/>
        <v>0</v>
      </c>
      <c r="H72" s="67">
        <f t="shared" si="45"/>
        <v>0</v>
      </c>
      <c r="I72" s="67">
        <f t="shared" si="46"/>
        <v>0</v>
      </c>
      <c r="J72" s="67">
        <f t="shared" si="47"/>
        <v>0</v>
      </c>
      <c r="K72" s="16">
        <f t="shared" si="48"/>
        <v>0</v>
      </c>
      <c r="L72" s="67">
        <f t="shared" si="49"/>
        <v>0</v>
      </c>
      <c r="M72" s="17">
        <f>IF(L72&gt;0,VLOOKUP(I72,Labour!$AR$1:$AT$15,3,FALSE),0)</f>
        <v>0</v>
      </c>
      <c r="N72" s="70">
        <f t="shared" si="50"/>
        <v>0</v>
      </c>
      <c r="R72" s="83">
        <f t="shared" si="38"/>
        <v>0</v>
      </c>
      <c r="S72" s="83">
        <f t="shared" si="38"/>
        <v>0</v>
      </c>
      <c r="T72" s="83">
        <f t="shared" si="38"/>
        <v>0</v>
      </c>
      <c r="U72" s="83">
        <f t="shared" si="38"/>
        <v>0</v>
      </c>
      <c r="V72" s="83">
        <f t="shared" si="39"/>
        <v>0</v>
      </c>
      <c r="W72" s="83">
        <f t="shared" si="39"/>
        <v>0</v>
      </c>
      <c r="X72" s="83">
        <f t="shared" si="40"/>
        <v>0</v>
      </c>
      <c r="Y72" s="83">
        <f t="shared" si="40"/>
        <v>0</v>
      </c>
      <c r="Z72" s="83">
        <f t="shared" si="40"/>
        <v>0</v>
      </c>
      <c r="AA72" s="171">
        <f t="shared" si="34"/>
        <v>0</v>
      </c>
      <c r="AB72" s="83">
        <f t="shared" si="41"/>
        <v>0</v>
      </c>
      <c r="AC72" s="83">
        <f t="shared" si="41"/>
        <v>0</v>
      </c>
      <c r="AD72" s="171">
        <f t="shared" si="35"/>
        <v>0</v>
      </c>
      <c r="AE72" s="171">
        <f>IF(AD72=1,SUM(AD$10:AD72),0)</f>
        <v>0</v>
      </c>
      <c r="AF72" s="82" t="str">
        <f t="shared" si="36"/>
        <v/>
      </c>
      <c r="AG72" s="171">
        <f t="shared" si="37"/>
        <v>0</v>
      </c>
    </row>
    <row r="73" spans="1:33" ht="12" customHeight="1" x14ac:dyDescent="0.25">
      <c r="A73" s="497"/>
      <c r="B73" s="15">
        <v>64</v>
      </c>
      <c r="C73" s="468">
        <f t="shared" si="42"/>
        <v>0</v>
      </c>
      <c r="D73" s="469"/>
      <c r="E73" s="470"/>
      <c r="F73" s="67">
        <f t="shared" si="43"/>
        <v>0</v>
      </c>
      <c r="G73" s="67">
        <f t="shared" si="44"/>
        <v>0</v>
      </c>
      <c r="H73" s="67">
        <f t="shared" si="45"/>
        <v>0</v>
      </c>
      <c r="I73" s="67">
        <f t="shared" si="46"/>
        <v>0</v>
      </c>
      <c r="J73" s="67">
        <f t="shared" si="47"/>
        <v>0</v>
      </c>
      <c r="K73" s="16">
        <f t="shared" si="48"/>
        <v>0</v>
      </c>
      <c r="L73" s="67">
        <f t="shared" si="49"/>
        <v>0</v>
      </c>
      <c r="M73" s="17">
        <f>IF(L73&gt;0,VLOOKUP(I73,Labour!$AR$1:$AT$15,3,FALSE),0)</f>
        <v>0</v>
      </c>
      <c r="N73" s="70">
        <f t="shared" si="50"/>
        <v>0</v>
      </c>
      <c r="R73" s="83">
        <f t="shared" si="38"/>
        <v>0</v>
      </c>
      <c r="S73" s="83">
        <f t="shared" si="38"/>
        <v>0</v>
      </c>
      <c r="T73" s="83">
        <f t="shared" si="38"/>
        <v>0</v>
      </c>
      <c r="U73" s="83">
        <f t="shared" si="38"/>
        <v>0</v>
      </c>
      <c r="V73" s="83">
        <f t="shared" si="39"/>
        <v>0</v>
      </c>
      <c r="W73" s="83">
        <f t="shared" si="39"/>
        <v>0</v>
      </c>
      <c r="X73" s="83">
        <f t="shared" si="40"/>
        <v>0</v>
      </c>
      <c r="Y73" s="83">
        <f t="shared" si="40"/>
        <v>0</v>
      </c>
      <c r="Z73" s="83">
        <f t="shared" si="40"/>
        <v>0</v>
      </c>
      <c r="AA73" s="171">
        <f t="shared" si="34"/>
        <v>0</v>
      </c>
      <c r="AB73" s="83">
        <f t="shared" si="41"/>
        <v>0</v>
      </c>
      <c r="AC73" s="83">
        <f t="shared" si="41"/>
        <v>0</v>
      </c>
      <c r="AD73" s="171">
        <f t="shared" si="35"/>
        <v>0</v>
      </c>
      <c r="AE73" s="171">
        <f>IF(AD73=1,SUM(AD$10:AD73),0)</f>
        <v>0</v>
      </c>
      <c r="AF73" s="82" t="str">
        <f t="shared" si="36"/>
        <v/>
      </c>
      <c r="AG73" s="171">
        <f t="shared" si="37"/>
        <v>0</v>
      </c>
    </row>
    <row r="74" spans="1:33" ht="12" customHeight="1" x14ac:dyDescent="0.25">
      <c r="A74" s="497"/>
      <c r="B74" s="15">
        <v>65</v>
      </c>
      <c r="C74" s="468">
        <f t="shared" si="42"/>
        <v>0</v>
      </c>
      <c r="D74" s="469"/>
      <c r="E74" s="470"/>
      <c r="F74" s="67">
        <f t="shared" si="43"/>
        <v>0</v>
      </c>
      <c r="G74" s="67">
        <f t="shared" si="44"/>
        <v>0</v>
      </c>
      <c r="H74" s="67">
        <f t="shared" si="45"/>
        <v>0</v>
      </c>
      <c r="I74" s="67">
        <f t="shared" si="46"/>
        <v>0</v>
      </c>
      <c r="J74" s="67">
        <f t="shared" si="47"/>
        <v>0</v>
      </c>
      <c r="K74" s="16">
        <f t="shared" si="48"/>
        <v>0</v>
      </c>
      <c r="L74" s="67">
        <f t="shared" si="49"/>
        <v>0</v>
      </c>
      <c r="M74" s="17">
        <f>IF(L74&gt;0,VLOOKUP(I74,Labour!$AR$1:$AT$15,3,FALSE),0)</f>
        <v>0</v>
      </c>
      <c r="N74" s="70">
        <f t="shared" si="50"/>
        <v>0</v>
      </c>
      <c r="R74" s="83">
        <f t="shared" si="38"/>
        <v>0</v>
      </c>
      <c r="S74" s="83">
        <f t="shared" si="38"/>
        <v>0</v>
      </c>
      <c r="T74" s="83">
        <f t="shared" si="38"/>
        <v>0</v>
      </c>
      <c r="U74" s="83">
        <f t="shared" si="38"/>
        <v>0</v>
      </c>
      <c r="V74" s="83">
        <f t="shared" si="39"/>
        <v>0</v>
      </c>
      <c r="W74" s="83">
        <f t="shared" si="39"/>
        <v>0</v>
      </c>
      <c r="X74" s="83">
        <f t="shared" si="40"/>
        <v>0</v>
      </c>
      <c r="Y74" s="83">
        <f t="shared" si="40"/>
        <v>0</v>
      </c>
      <c r="Z74" s="83">
        <f t="shared" si="40"/>
        <v>0</v>
      </c>
      <c r="AA74" s="171">
        <f t="shared" si="34"/>
        <v>0</v>
      </c>
      <c r="AB74" s="83">
        <f t="shared" si="41"/>
        <v>0</v>
      </c>
      <c r="AC74" s="83">
        <f t="shared" si="41"/>
        <v>0</v>
      </c>
      <c r="AD74" s="171">
        <f t="shared" si="35"/>
        <v>0</v>
      </c>
      <c r="AE74" s="171">
        <f>IF(AD74=1,SUM(AD$10:AD74),0)</f>
        <v>0</v>
      </c>
      <c r="AF74" s="82" t="str">
        <f t="shared" si="36"/>
        <v/>
      </c>
      <c r="AG74" s="171">
        <f t="shared" si="37"/>
        <v>0</v>
      </c>
    </row>
    <row r="75" spans="1:33" ht="12" customHeight="1" x14ac:dyDescent="0.25">
      <c r="A75" s="497"/>
      <c r="B75" s="15">
        <v>66</v>
      </c>
      <c r="C75" s="468">
        <f t="shared" si="42"/>
        <v>0</v>
      </c>
      <c r="D75" s="469"/>
      <c r="E75" s="470"/>
      <c r="F75" s="67">
        <f t="shared" si="43"/>
        <v>0</v>
      </c>
      <c r="G75" s="67">
        <f t="shared" si="44"/>
        <v>0</v>
      </c>
      <c r="H75" s="67">
        <f t="shared" si="45"/>
        <v>0</v>
      </c>
      <c r="I75" s="67">
        <f t="shared" si="46"/>
        <v>0</v>
      </c>
      <c r="J75" s="67">
        <f t="shared" si="47"/>
        <v>0</v>
      </c>
      <c r="K75" s="16">
        <f t="shared" si="48"/>
        <v>0</v>
      </c>
      <c r="L75" s="67">
        <f t="shared" si="49"/>
        <v>0</v>
      </c>
      <c r="M75" s="17">
        <f>IF(L75&gt;0,VLOOKUP(I75,Labour!$AR$1:$AT$15,3,FALSE),0)</f>
        <v>0</v>
      </c>
      <c r="N75" s="70">
        <f t="shared" si="50"/>
        <v>0</v>
      </c>
      <c r="R75" s="83">
        <f t="shared" si="38"/>
        <v>0</v>
      </c>
      <c r="S75" s="83">
        <f t="shared" si="38"/>
        <v>0</v>
      </c>
      <c r="T75" s="83">
        <f t="shared" si="38"/>
        <v>0</v>
      </c>
      <c r="U75" s="83">
        <f t="shared" si="38"/>
        <v>0</v>
      </c>
      <c r="V75" s="83">
        <f t="shared" si="39"/>
        <v>0</v>
      </c>
      <c r="W75" s="83">
        <f t="shared" si="39"/>
        <v>0</v>
      </c>
      <c r="X75" s="83">
        <f t="shared" si="40"/>
        <v>0</v>
      </c>
      <c r="Y75" s="83">
        <f t="shared" si="40"/>
        <v>0</v>
      </c>
      <c r="Z75" s="83">
        <f t="shared" si="40"/>
        <v>0</v>
      </c>
      <c r="AA75" s="171">
        <f t="shared" si="34"/>
        <v>0</v>
      </c>
      <c r="AB75" s="83">
        <f t="shared" si="41"/>
        <v>0</v>
      </c>
      <c r="AC75" s="83">
        <f t="shared" si="41"/>
        <v>0</v>
      </c>
      <c r="AD75" s="171">
        <f t="shared" si="35"/>
        <v>0</v>
      </c>
      <c r="AE75" s="171">
        <f>IF(AD75=1,SUM(AD$10:AD75),0)</f>
        <v>0</v>
      </c>
      <c r="AF75" s="82" t="str">
        <f t="shared" si="36"/>
        <v/>
      </c>
      <c r="AG75" s="171">
        <f t="shared" si="37"/>
        <v>0</v>
      </c>
    </row>
    <row r="76" spans="1:33" ht="12" customHeight="1" x14ac:dyDescent="0.25">
      <c r="A76" s="497"/>
      <c r="B76" s="15">
        <v>67</v>
      </c>
      <c r="C76" s="468">
        <f t="shared" si="42"/>
        <v>0</v>
      </c>
      <c r="D76" s="469"/>
      <c r="E76" s="470"/>
      <c r="F76" s="67">
        <f t="shared" si="43"/>
        <v>0</v>
      </c>
      <c r="G76" s="67">
        <f t="shared" si="44"/>
        <v>0</v>
      </c>
      <c r="H76" s="67">
        <f t="shared" si="45"/>
        <v>0</v>
      </c>
      <c r="I76" s="67">
        <f t="shared" si="46"/>
        <v>0</v>
      </c>
      <c r="J76" s="67">
        <f t="shared" si="47"/>
        <v>0</v>
      </c>
      <c r="K76" s="16">
        <f t="shared" si="48"/>
        <v>0</v>
      </c>
      <c r="L76" s="67">
        <f t="shared" si="49"/>
        <v>0</v>
      </c>
      <c r="M76" s="17">
        <f>IF(L76&gt;0,VLOOKUP(I76,Labour!$AR$1:$AT$15,3,FALSE),0)</f>
        <v>0</v>
      </c>
      <c r="N76" s="70">
        <f t="shared" si="50"/>
        <v>0</v>
      </c>
      <c r="R76" s="83">
        <f t="shared" si="38"/>
        <v>0</v>
      </c>
      <c r="S76" s="83">
        <f t="shared" si="38"/>
        <v>0</v>
      </c>
      <c r="T76" s="83">
        <f t="shared" si="38"/>
        <v>0</v>
      </c>
      <c r="U76" s="83">
        <f t="shared" si="38"/>
        <v>0</v>
      </c>
      <c r="V76" s="83">
        <f t="shared" si="39"/>
        <v>0</v>
      </c>
      <c r="W76" s="83">
        <f t="shared" si="39"/>
        <v>0</v>
      </c>
      <c r="X76" s="83">
        <f t="shared" si="40"/>
        <v>0</v>
      </c>
      <c r="Y76" s="83">
        <f t="shared" si="40"/>
        <v>0</v>
      </c>
      <c r="Z76" s="83">
        <f t="shared" si="40"/>
        <v>0</v>
      </c>
      <c r="AA76" s="171">
        <f t="shared" si="34"/>
        <v>0</v>
      </c>
      <c r="AB76" s="83">
        <f t="shared" si="41"/>
        <v>0</v>
      </c>
      <c r="AC76" s="83">
        <f t="shared" si="41"/>
        <v>0</v>
      </c>
      <c r="AD76" s="171">
        <f t="shared" si="35"/>
        <v>0</v>
      </c>
      <c r="AE76" s="171">
        <f>IF(AD76=1,SUM(AD$10:AD76),0)</f>
        <v>0</v>
      </c>
      <c r="AF76" s="82" t="str">
        <f t="shared" si="36"/>
        <v/>
      </c>
      <c r="AG76" s="171">
        <f t="shared" si="37"/>
        <v>0</v>
      </c>
    </row>
    <row r="77" spans="1:33" ht="12" customHeight="1" x14ac:dyDescent="0.25">
      <c r="A77" s="497"/>
      <c r="B77" s="15">
        <v>68</v>
      </c>
      <c r="C77" s="468">
        <f t="shared" si="42"/>
        <v>0</v>
      </c>
      <c r="D77" s="469"/>
      <c r="E77" s="470"/>
      <c r="F77" s="67">
        <f t="shared" si="43"/>
        <v>0</v>
      </c>
      <c r="G77" s="67">
        <f t="shared" si="44"/>
        <v>0</v>
      </c>
      <c r="H77" s="67">
        <f t="shared" si="45"/>
        <v>0</v>
      </c>
      <c r="I77" s="67">
        <f t="shared" si="46"/>
        <v>0</v>
      </c>
      <c r="J77" s="67">
        <f t="shared" si="47"/>
        <v>0</v>
      </c>
      <c r="K77" s="16">
        <f t="shared" si="48"/>
        <v>0</v>
      </c>
      <c r="L77" s="67">
        <f t="shared" si="49"/>
        <v>0</v>
      </c>
      <c r="M77" s="17">
        <f>IF(L77&gt;0,VLOOKUP(I77,Labour!$AR$1:$AT$15,3,FALSE),0)</f>
        <v>0</v>
      </c>
      <c r="N77" s="70">
        <f t="shared" si="50"/>
        <v>0</v>
      </c>
      <c r="R77" s="83">
        <f t="shared" si="38"/>
        <v>0</v>
      </c>
      <c r="S77" s="83">
        <f t="shared" si="38"/>
        <v>0</v>
      </c>
      <c r="T77" s="83">
        <f t="shared" si="38"/>
        <v>0</v>
      </c>
      <c r="U77" s="83">
        <f t="shared" si="38"/>
        <v>0</v>
      </c>
      <c r="V77" s="83">
        <f t="shared" si="39"/>
        <v>0</v>
      </c>
      <c r="W77" s="83">
        <f t="shared" si="39"/>
        <v>0</v>
      </c>
      <c r="X77" s="83">
        <f t="shared" si="40"/>
        <v>0</v>
      </c>
      <c r="Y77" s="83">
        <f t="shared" si="40"/>
        <v>0</v>
      </c>
      <c r="Z77" s="83">
        <f t="shared" si="40"/>
        <v>0</v>
      </c>
      <c r="AA77" s="171">
        <f t="shared" si="34"/>
        <v>0</v>
      </c>
      <c r="AB77" s="83">
        <f t="shared" si="41"/>
        <v>0</v>
      </c>
      <c r="AC77" s="83">
        <f t="shared" si="41"/>
        <v>0</v>
      </c>
      <c r="AD77" s="171">
        <f t="shared" si="35"/>
        <v>0</v>
      </c>
      <c r="AE77" s="171">
        <f>IF(AD77=1,SUM(AD$10:AD77),0)</f>
        <v>0</v>
      </c>
      <c r="AF77" s="82" t="str">
        <f t="shared" si="36"/>
        <v/>
      </c>
      <c r="AG77" s="171">
        <f t="shared" si="37"/>
        <v>0</v>
      </c>
    </row>
    <row r="78" spans="1:33" ht="12" customHeight="1" x14ac:dyDescent="0.25">
      <c r="A78" s="497"/>
      <c r="B78" s="15">
        <v>69</v>
      </c>
      <c r="C78" s="468">
        <f t="shared" si="42"/>
        <v>0</v>
      </c>
      <c r="D78" s="469"/>
      <c r="E78" s="470"/>
      <c r="F78" s="67">
        <f t="shared" si="43"/>
        <v>0</v>
      </c>
      <c r="G78" s="67">
        <f t="shared" si="44"/>
        <v>0</v>
      </c>
      <c r="H78" s="67">
        <f t="shared" si="45"/>
        <v>0</v>
      </c>
      <c r="I78" s="67">
        <f t="shared" si="46"/>
        <v>0</v>
      </c>
      <c r="J78" s="67">
        <f t="shared" si="47"/>
        <v>0</v>
      </c>
      <c r="K78" s="16">
        <f t="shared" si="48"/>
        <v>0</v>
      </c>
      <c r="L78" s="67">
        <f t="shared" si="49"/>
        <v>0</v>
      </c>
      <c r="M78" s="17">
        <f>IF(L78&gt;0,VLOOKUP(I78,Labour!$AR$1:$AT$15,3,FALSE),0)</f>
        <v>0</v>
      </c>
      <c r="N78" s="70">
        <f t="shared" si="50"/>
        <v>0</v>
      </c>
      <c r="R78" s="83">
        <f t="shared" si="38"/>
        <v>0</v>
      </c>
      <c r="S78" s="83">
        <f t="shared" si="38"/>
        <v>0</v>
      </c>
      <c r="T78" s="83">
        <f t="shared" si="38"/>
        <v>0</v>
      </c>
      <c r="U78" s="83">
        <f t="shared" si="38"/>
        <v>0</v>
      </c>
      <c r="V78" s="83">
        <f t="shared" si="39"/>
        <v>0</v>
      </c>
      <c r="W78" s="83">
        <f t="shared" si="39"/>
        <v>0</v>
      </c>
      <c r="X78" s="83">
        <f t="shared" si="40"/>
        <v>0</v>
      </c>
      <c r="Y78" s="83">
        <f t="shared" si="40"/>
        <v>0</v>
      </c>
      <c r="Z78" s="83">
        <f t="shared" si="40"/>
        <v>0</v>
      </c>
      <c r="AA78" s="171">
        <f t="shared" si="34"/>
        <v>0</v>
      </c>
      <c r="AB78" s="83">
        <f t="shared" si="41"/>
        <v>0</v>
      </c>
      <c r="AC78" s="83">
        <f t="shared" si="41"/>
        <v>0</v>
      </c>
      <c r="AD78" s="171">
        <f t="shared" si="35"/>
        <v>0</v>
      </c>
      <c r="AE78" s="171">
        <f>IF(AD78=1,SUM(AD$10:AD78),0)</f>
        <v>0</v>
      </c>
      <c r="AF78" s="82" t="str">
        <f t="shared" si="36"/>
        <v/>
      </c>
      <c r="AG78" s="171">
        <f t="shared" si="37"/>
        <v>0</v>
      </c>
    </row>
    <row r="79" spans="1:33" ht="12" customHeight="1" x14ac:dyDescent="0.25">
      <c r="A79" s="497"/>
      <c r="B79" s="15">
        <v>70</v>
      </c>
      <c r="C79" s="468">
        <f t="shared" si="42"/>
        <v>0</v>
      </c>
      <c r="D79" s="469"/>
      <c r="E79" s="470"/>
      <c r="F79" s="67">
        <f t="shared" si="43"/>
        <v>0</v>
      </c>
      <c r="G79" s="67">
        <f t="shared" si="44"/>
        <v>0</v>
      </c>
      <c r="H79" s="67">
        <f t="shared" si="45"/>
        <v>0</v>
      </c>
      <c r="I79" s="67">
        <f t="shared" si="46"/>
        <v>0</v>
      </c>
      <c r="J79" s="67">
        <f t="shared" si="47"/>
        <v>0</v>
      </c>
      <c r="K79" s="16">
        <f t="shared" si="48"/>
        <v>0</v>
      </c>
      <c r="L79" s="67">
        <f t="shared" si="49"/>
        <v>0</v>
      </c>
      <c r="M79" s="17">
        <f>IF(L79&gt;0,VLOOKUP(I79,Labour!$AR$1:$AT$15,3,FALSE),0)</f>
        <v>0</v>
      </c>
      <c r="N79" s="70">
        <f t="shared" si="50"/>
        <v>0</v>
      </c>
      <c r="R79" s="83">
        <f t="shared" si="38"/>
        <v>0</v>
      </c>
      <c r="S79" s="83">
        <f t="shared" si="38"/>
        <v>0</v>
      </c>
      <c r="T79" s="83">
        <f t="shared" si="38"/>
        <v>0</v>
      </c>
      <c r="U79" s="83">
        <f t="shared" si="38"/>
        <v>0</v>
      </c>
      <c r="V79" s="83">
        <f t="shared" si="39"/>
        <v>0</v>
      </c>
      <c r="W79" s="83">
        <f t="shared" si="39"/>
        <v>0</v>
      </c>
      <c r="X79" s="83">
        <f t="shared" si="40"/>
        <v>0</v>
      </c>
      <c r="Y79" s="83">
        <f t="shared" si="40"/>
        <v>0</v>
      </c>
      <c r="Z79" s="83">
        <f t="shared" si="40"/>
        <v>0</v>
      </c>
      <c r="AA79" s="171">
        <f t="shared" si="34"/>
        <v>0</v>
      </c>
      <c r="AB79" s="83">
        <f t="shared" si="41"/>
        <v>0</v>
      </c>
      <c r="AC79" s="83">
        <f t="shared" si="41"/>
        <v>0</v>
      </c>
      <c r="AD79" s="171">
        <f t="shared" si="35"/>
        <v>0</v>
      </c>
      <c r="AE79" s="171">
        <f>IF(AD79=1,SUM(AD$10:AD79),0)</f>
        <v>0</v>
      </c>
      <c r="AF79" s="82" t="str">
        <f t="shared" si="36"/>
        <v/>
      </c>
      <c r="AG79" s="171">
        <f t="shared" si="37"/>
        <v>0</v>
      </c>
    </row>
    <row r="80" spans="1:33" ht="12" customHeight="1" x14ac:dyDescent="0.25">
      <c r="A80" s="497"/>
      <c r="B80" s="15">
        <v>71</v>
      </c>
      <c r="C80" s="468">
        <f t="shared" si="42"/>
        <v>0</v>
      </c>
      <c r="D80" s="469"/>
      <c r="E80" s="470"/>
      <c r="F80" s="67">
        <f t="shared" si="43"/>
        <v>0</v>
      </c>
      <c r="G80" s="67">
        <f t="shared" si="44"/>
        <v>0</v>
      </c>
      <c r="H80" s="67">
        <f t="shared" si="45"/>
        <v>0</v>
      </c>
      <c r="I80" s="67">
        <f t="shared" si="46"/>
        <v>0</v>
      </c>
      <c r="J80" s="67">
        <f t="shared" si="47"/>
        <v>0</v>
      </c>
      <c r="K80" s="16">
        <f t="shared" si="48"/>
        <v>0</v>
      </c>
      <c r="L80" s="67">
        <f t="shared" si="49"/>
        <v>0</v>
      </c>
      <c r="M80" s="17">
        <f>IF(L80&gt;0,VLOOKUP(I80,Labour!$AR$1:$AT$15,3,FALSE),0)</f>
        <v>0</v>
      </c>
      <c r="N80" s="70">
        <f t="shared" si="50"/>
        <v>0</v>
      </c>
      <c r="R80" s="83">
        <f t="shared" si="38"/>
        <v>0</v>
      </c>
      <c r="S80" s="83">
        <f t="shared" si="38"/>
        <v>0</v>
      </c>
      <c r="T80" s="83">
        <f t="shared" si="38"/>
        <v>0</v>
      </c>
      <c r="U80" s="83">
        <f t="shared" si="38"/>
        <v>0</v>
      </c>
      <c r="V80" s="83">
        <f t="shared" si="39"/>
        <v>0</v>
      </c>
      <c r="W80" s="83">
        <f t="shared" si="39"/>
        <v>0</v>
      </c>
      <c r="X80" s="83">
        <f t="shared" si="40"/>
        <v>0</v>
      </c>
      <c r="Y80" s="83">
        <f t="shared" si="40"/>
        <v>0</v>
      </c>
      <c r="Z80" s="83">
        <f t="shared" si="40"/>
        <v>0</v>
      </c>
      <c r="AA80" s="171">
        <f t="shared" si="34"/>
        <v>0</v>
      </c>
      <c r="AB80" s="83">
        <f t="shared" si="41"/>
        <v>0</v>
      </c>
      <c r="AC80" s="83">
        <f t="shared" si="41"/>
        <v>0</v>
      </c>
      <c r="AD80" s="171">
        <f t="shared" si="35"/>
        <v>0</v>
      </c>
      <c r="AE80" s="171">
        <f>IF(AD80=1,SUM(AD$10:AD80),0)</f>
        <v>0</v>
      </c>
      <c r="AF80" s="82" t="str">
        <f t="shared" si="36"/>
        <v/>
      </c>
      <c r="AG80" s="171">
        <f t="shared" si="37"/>
        <v>0</v>
      </c>
    </row>
    <row r="81" spans="1:33" ht="12" customHeight="1" x14ac:dyDescent="0.25">
      <c r="A81" s="497"/>
      <c r="B81" s="15">
        <v>72</v>
      </c>
      <c r="C81" s="468">
        <f t="shared" si="42"/>
        <v>0</v>
      </c>
      <c r="D81" s="469"/>
      <c r="E81" s="470"/>
      <c r="F81" s="67">
        <f t="shared" si="43"/>
        <v>0</v>
      </c>
      <c r="G81" s="67">
        <f t="shared" si="44"/>
        <v>0</v>
      </c>
      <c r="H81" s="67">
        <f t="shared" si="45"/>
        <v>0</v>
      </c>
      <c r="I81" s="67">
        <f t="shared" si="46"/>
        <v>0</v>
      </c>
      <c r="J81" s="67">
        <f t="shared" si="47"/>
        <v>0</v>
      </c>
      <c r="K81" s="16">
        <f t="shared" si="48"/>
        <v>0</v>
      </c>
      <c r="L81" s="67">
        <f t="shared" si="49"/>
        <v>0</v>
      </c>
      <c r="M81" s="17">
        <f>IF(L81&gt;0,VLOOKUP(I81,Labour!$AR$1:$AT$15,3,FALSE),0)</f>
        <v>0</v>
      </c>
      <c r="N81" s="70">
        <f t="shared" si="50"/>
        <v>0</v>
      </c>
      <c r="R81" s="83">
        <f t="shared" si="38"/>
        <v>0</v>
      </c>
      <c r="S81" s="83">
        <f t="shared" si="38"/>
        <v>0</v>
      </c>
      <c r="T81" s="83">
        <f t="shared" si="38"/>
        <v>0</v>
      </c>
      <c r="U81" s="83">
        <f t="shared" si="38"/>
        <v>0</v>
      </c>
      <c r="V81" s="83">
        <f t="shared" si="39"/>
        <v>0</v>
      </c>
      <c r="W81" s="83">
        <f t="shared" si="39"/>
        <v>0</v>
      </c>
      <c r="X81" s="83">
        <f t="shared" si="40"/>
        <v>0</v>
      </c>
      <c r="Y81" s="83">
        <f t="shared" si="40"/>
        <v>0</v>
      </c>
      <c r="Z81" s="83">
        <f t="shared" si="40"/>
        <v>0</v>
      </c>
      <c r="AA81" s="171">
        <f t="shared" si="34"/>
        <v>0</v>
      </c>
      <c r="AB81" s="83">
        <f t="shared" si="41"/>
        <v>0</v>
      </c>
      <c r="AC81" s="83">
        <f t="shared" si="41"/>
        <v>0</v>
      </c>
      <c r="AD81" s="171">
        <f t="shared" si="35"/>
        <v>0</v>
      </c>
      <c r="AE81" s="171">
        <f>IF(AD81=1,SUM(AD$10:AD81),0)</f>
        <v>0</v>
      </c>
      <c r="AF81" s="82" t="str">
        <f t="shared" si="36"/>
        <v/>
      </c>
      <c r="AG81" s="171">
        <f t="shared" si="37"/>
        <v>0</v>
      </c>
    </row>
    <row r="82" spans="1:33" ht="12" customHeight="1" x14ac:dyDescent="0.25">
      <c r="A82" s="497"/>
      <c r="B82" s="15">
        <v>73</v>
      </c>
      <c r="C82" s="468">
        <f t="shared" si="42"/>
        <v>0</v>
      </c>
      <c r="D82" s="469"/>
      <c r="E82" s="470"/>
      <c r="F82" s="67">
        <f t="shared" si="43"/>
        <v>0</v>
      </c>
      <c r="G82" s="67">
        <f t="shared" si="44"/>
        <v>0</v>
      </c>
      <c r="H82" s="67">
        <f t="shared" si="45"/>
        <v>0</v>
      </c>
      <c r="I82" s="67">
        <f t="shared" si="46"/>
        <v>0</v>
      </c>
      <c r="J82" s="67">
        <f t="shared" si="47"/>
        <v>0</v>
      </c>
      <c r="K82" s="16">
        <f t="shared" si="48"/>
        <v>0</v>
      </c>
      <c r="L82" s="67">
        <f t="shared" si="49"/>
        <v>0</v>
      </c>
      <c r="M82" s="17">
        <f>IF(L82&gt;0,VLOOKUP(I82,Labour!$AR$1:$AT$15,3,FALSE),0)</f>
        <v>0</v>
      </c>
      <c r="N82" s="70">
        <f t="shared" si="50"/>
        <v>0</v>
      </c>
      <c r="R82" s="83">
        <f t="shared" si="38"/>
        <v>0</v>
      </c>
      <c r="S82" s="83">
        <f t="shared" si="38"/>
        <v>0</v>
      </c>
      <c r="T82" s="83">
        <f t="shared" si="38"/>
        <v>0</v>
      </c>
      <c r="U82" s="83">
        <f t="shared" si="38"/>
        <v>0</v>
      </c>
      <c r="V82" s="83">
        <f t="shared" si="39"/>
        <v>0</v>
      </c>
      <c r="W82" s="83">
        <f t="shared" si="39"/>
        <v>0</v>
      </c>
      <c r="X82" s="83">
        <f t="shared" si="40"/>
        <v>0</v>
      </c>
      <c r="Y82" s="83">
        <f t="shared" si="40"/>
        <v>0</v>
      </c>
      <c r="Z82" s="83">
        <f t="shared" si="40"/>
        <v>0</v>
      </c>
      <c r="AA82" s="171">
        <f t="shared" si="34"/>
        <v>0</v>
      </c>
      <c r="AB82" s="83">
        <f t="shared" si="41"/>
        <v>0</v>
      </c>
      <c r="AC82" s="83">
        <f t="shared" si="41"/>
        <v>0</v>
      </c>
      <c r="AD82" s="171">
        <f t="shared" si="35"/>
        <v>0</v>
      </c>
      <c r="AE82" s="171">
        <f>IF(AD82=1,SUM(AD$10:AD82),0)</f>
        <v>0</v>
      </c>
      <c r="AF82" s="82" t="str">
        <f t="shared" si="36"/>
        <v/>
      </c>
      <c r="AG82" s="171">
        <f t="shared" si="37"/>
        <v>0</v>
      </c>
    </row>
    <row r="83" spans="1:33" ht="12" customHeight="1" x14ac:dyDescent="0.25">
      <c r="A83" s="497"/>
      <c r="B83" s="15">
        <v>74</v>
      </c>
      <c r="C83" s="468">
        <f t="shared" si="42"/>
        <v>0</v>
      </c>
      <c r="D83" s="469"/>
      <c r="E83" s="470"/>
      <c r="F83" s="67">
        <f t="shared" si="43"/>
        <v>0</v>
      </c>
      <c r="G83" s="67">
        <f t="shared" si="44"/>
        <v>0</v>
      </c>
      <c r="H83" s="67">
        <f t="shared" si="45"/>
        <v>0</v>
      </c>
      <c r="I83" s="67">
        <f t="shared" si="46"/>
        <v>0</v>
      </c>
      <c r="J83" s="67">
        <f t="shared" si="47"/>
        <v>0</v>
      </c>
      <c r="K83" s="16">
        <f t="shared" si="48"/>
        <v>0</v>
      </c>
      <c r="L83" s="67">
        <f t="shared" si="49"/>
        <v>0</v>
      </c>
      <c r="M83" s="17">
        <f>IF(L83&gt;0,VLOOKUP(I83,Labour!$AR$1:$AT$15,3,FALSE),0)</f>
        <v>0</v>
      </c>
      <c r="N83" s="70">
        <f t="shared" si="50"/>
        <v>0</v>
      </c>
      <c r="R83" s="83">
        <f t="shared" si="38"/>
        <v>0</v>
      </c>
      <c r="S83" s="83">
        <f t="shared" si="38"/>
        <v>0</v>
      </c>
      <c r="T83" s="83">
        <f t="shared" si="38"/>
        <v>0</v>
      </c>
      <c r="U83" s="83">
        <f t="shared" si="38"/>
        <v>0</v>
      </c>
      <c r="V83" s="83">
        <f t="shared" si="39"/>
        <v>0</v>
      </c>
      <c r="W83" s="83">
        <f t="shared" si="39"/>
        <v>0</v>
      </c>
      <c r="X83" s="83">
        <f t="shared" si="40"/>
        <v>0</v>
      </c>
      <c r="Y83" s="83">
        <f t="shared" si="40"/>
        <v>0</v>
      </c>
      <c r="Z83" s="83">
        <f t="shared" si="40"/>
        <v>0</v>
      </c>
      <c r="AA83" s="171">
        <f t="shared" si="34"/>
        <v>0</v>
      </c>
      <c r="AB83" s="83">
        <f t="shared" si="41"/>
        <v>0</v>
      </c>
      <c r="AC83" s="83">
        <f t="shared" si="41"/>
        <v>0</v>
      </c>
      <c r="AD83" s="171">
        <f t="shared" si="35"/>
        <v>0</v>
      </c>
      <c r="AE83" s="171">
        <f>IF(AD83=1,SUM(AD$10:AD83),0)</f>
        <v>0</v>
      </c>
      <c r="AF83" s="82" t="str">
        <f t="shared" si="36"/>
        <v/>
      </c>
      <c r="AG83" s="171">
        <f t="shared" si="37"/>
        <v>0</v>
      </c>
    </row>
    <row r="84" spans="1:33" ht="12" customHeight="1" x14ac:dyDescent="0.25">
      <c r="A84" s="497"/>
      <c r="B84" s="15">
        <v>75</v>
      </c>
      <c r="C84" s="468">
        <f t="shared" si="42"/>
        <v>0</v>
      </c>
      <c r="D84" s="469"/>
      <c r="E84" s="470"/>
      <c r="F84" s="67">
        <f t="shared" si="43"/>
        <v>0</v>
      </c>
      <c r="G84" s="67">
        <f t="shared" si="44"/>
        <v>0</v>
      </c>
      <c r="H84" s="67">
        <f t="shared" si="45"/>
        <v>0</v>
      </c>
      <c r="I84" s="67">
        <f t="shared" si="46"/>
        <v>0</v>
      </c>
      <c r="J84" s="67">
        <f t="shared" si="47"/>
        <v>0</v>
      </c>
      <c r="K84" s="16">
        <f t="shared" si="48"/>
        <v>0</v>
      </c>
      <c r="L84" s="67">
        <f t="shared" si="49"/>
        <v>0</v>
      </c>
      <c r="M84" s="17">
        <f>IF(L84&gt;0,VLOOKUP(I84,Labour!$AR$1:$AT$15,3,FALSE),0)</f>
        <v>0</v>
      </c>
      <c r="N84" s="70">
        <f t="shared" si="50"/>
        <v>0</v>
      </c>
      <c r="R84" s="83">
        <f t="shared" si="38"/>
        <v>0</v>
      </c>
      <c r="S84" s="83">
        <f t="shared" si="38"/>
        <v>0</v>
      </c>
      <c r="T84" s="83">
        <f t="shared" si="38"/>
        <v>0</v>
      </c>
      <c r="U84" s="83">
        <f t="shared" si="38"/>
        <v>0</v>
      </c>
      <c r="V84" s="83">
        <f t="shared" si="39"/>
        <v>0</v>
      </c>
      <c r="W84" s="83">
        <f t="shared" si="39"/>
        <v>0</v>
      </c>
      <c r="X84" s="83">
        <f t="shared" si="40"/>
        <v>0</v>
      </c>
      <c r="Y84" s="83">
        <f t="shared" si="40"/>
        <v>0</v>
      </c>
      <c r="Z84" s="83">
        <f t="shared" si="40"/>
        <v>0</v>
      </c>
      <c r="AA84" s="171">
        <f t="shared" si="34"/>
        <v>0</v>
      </c>
      <c r="AB84" s="83">
        <f t="shared" si="41"/>
        <v>0</v>
      </c>
      <c r="AC84" s="83">
        <f t="shared" si="41"/>
        <v>0</v>
      </c>
      <c r="AD84" s="171">
        <f t="shared" si="35"/>
        <v>0</v>
      </c>
      <c r="AE84" s="171">
        <f>IF(AD84=1,SUM(AD$10:AD84),0)</f>
        <v>0</v>
      </c>
      <c r="AF84" s="82" t="str">
        <f t="shared" si="36"/>
        <v/>
      </c>
      <c r="AG84" s="171">
        <f t="shared" si="37"/>
        <v>0</v>
      </c>
    </row>
    <row r="85" spans="1:33" ht="12" customHeight="1" x14ac:dyDescent="0.25">
      <c r="A85" s="497"/>
      <c r="B85" s="15">
        <v>76</v>
      </c>
      <c r="C85" s="468">
        <f t="shared" si="42"/>
        <v>0</v>
      </c>
      <c r="D85" s="469"/>
      <c r="E85" s="470"/>
      <c r="F85" s="67">
        <f t="shared" si="43"/>
        <v>0</v>
      </c>
      <c r="G85" s="67">
        <f t="shared" si="44"/>
        <v>0</v>
      </c>
      <c r="H85" s="67">
        <f t="shared" si="45"/>
        <v>0</v>
      </c>
      <c r="I85" s="67">
        <f t="shared" si="46"/>
        <v>0</v>
      </c>
      <c r="J85" s="67">
        <f t="shared" si="47"/>
        <v>0</v>
      </c>
      <c r="K85" s="16">
        <f t="shared" si="48"/>
        <v>0</v>
      </c>
      <c r="L85" s="67">
        <f t="shared" si="49"/>
        <v>0</v>
      </c>
      <c r="M85" s="17">
        <f>IF(L85&gt;0,VLOOKUP(I85,Labour!$AR$1:$AT$15,3,FALSE),0)</f>
        <v>0</v>
      </c>
      <c r="N85" s="70">
        <f t="shared" si="50"/>
        <v>0</v>
      </c>
      <c r="R85" s="83">
        <f t="shared" si="38"/>
        <v>0</v>
      </c>
      <c r="S85" s="83">
        <f t="shared" si="38"/>
        <v>0</v>
      </c>
      <c r="T85" s="83">
        <f t="shared" si="38"/>
        <v>0</v>
      </c>
      <c r="U85" s="83">
        <f t="shared" si="38"/>
        <v>0</v>
      </c>
      <c r="V85" s="83">
        <f t="shared" si="39"/>
        <v>0</v>
      </c>
      <c r="W85" s="83">
        <f t="shared" si="39"/>
        <v>0</v>
      </c>
      <c r="X85" s="83">
        <f t="shared" si="40"/>
        <v>0</v>
      </c>
      <c r="Y85" s="83">
        <f t="shared" si="40"/>
        <v>0</v>
      </c>
      <c r="Z85" s="83">
        <f t="shared" si="40"/>
        <v>0</v>
      </c>
      <c r="AA85" s="171">
        <f t="shared" si="34"/>
        <v>0</v>
      </c>
      <c r="AB85" s="83">
        <f t="shared" si="41"/>
        <v>0</v>
      </c>
      <c r="AC85" s="83">
        <f t="shared" si="41"/>
        <v>0</v>
      </c>
      <c r="AD85" s="171">
        <f t="shared" si="35"/>
        <v>0</v>
      </c>
      <c r="AE85" s="171">
        <f>IF(AD85=1,SUM(AD$10:AD85),0)</f>
        <v>0</v>
      </c>
      <c r="AF85" s="82" t="str">
        <f t="shared" si="36"/>
        <v/>
      </c>
      <c r="AG85" s="171">
        <f t="shared" si="37"/>
        <v>0</v>
      </c>
    </row>
    <row r="86" spans="1:33" ht="12" customHeight="1" x14ac:dyDescent="0.25">
      <c r="A86" s="497"/>
      <c r="B86" s="15">
        <v>77</v>
      </c>
      <c r="C86" s="468">
        <f t="shared" si="42"/>
        <v>0</v>
      </c>
      <c r="D86" s="469"/>
      <c r="E86" s="470"/>
      <c r="F86" s="67">
        <f t="shared" si="43"/>
        <v>0</v>
      </c>
      <c r="G86" s="67">
        <f t="shared" si="44"/>
        <v>0</v>
      </c>
      <c r="H86" s="67">
        <f t="shared" si="45"/>
        <v>0</v>
      </c>
      <c r="I86" s="67">
        <f t="shared" si="46"/>
        <v>0</v>
      </c>
      <c r="J86" s="67">
        <f t="shared" si="47"/>
        <v>0</v>
      </c>
      <c r="K86" s="16">
        <f t="shared" si="48"/>
        <v>0</v>
      </c>
      <c r="L86" s="67">
        <f t="shared" si="49"/>
        <v>0</v>
      </c>
      <c r="M86" s="17">
        <f>IF(L86&gt;0,VLOOKUP(I86,Labour!$AR$1:$AT$15,3,FALSE),0)</f>
        <v>0</v>
      </c>
      <c r="N86" s="70">
        <f t="shared" si="50"/>
        <v>0</v>
      </c>
      <c r="R86" s="83">
        <f t="shared" si="38"/>
        <v>0</v>
      </c>
      <c r="S86" s="83">
        <f t="shared" si="38"/>
        <v>0</v>
      </c>
      <c r="T86" s="83">
        <f t="shared" si="38"/>
        <v>0</v>
      </c>
      <c r="U86" s="83">
        <f t="shared" si="38"/>
        <v>0</v>
      </c>
      <c r="V86" s="83">
        <f t="shared" si="39"/>
        <v>0</v>
      </c>
      <c r="W86" s="83">
        <f t="shared" si="39"/>
        <v>0</v>
      </c>
      <c r="X86" s="83">
        <f t="shared" si="40"/>
        <v>0</v>
      </c>
      <c r="Y86" s="83">
        <f t="shared" si="40"/>
        <v>0</v>
      </c>
      <c r="Z86" s="83">
        <f t="shared" si="40"/>
        <v>0</v>
      </c>
      <c r="AA86" s="171">
        <f t="shared" si="34"/>
        <v>0</v>
      </c>
      <c r="AB86" s="83">
        <f t="shared" si="41"/>
        <v>0</v>
      </c>
      <c r="AC86" s="83">
        <f t="shared" si="41"/>
        <v>0</v>
      </c>
      <c r="AD86" s="171">
        <f t="shared" si="35"/>
        <v>0</v>
      </c>
      <c r="AE86" s="171">
        <f>IF(AD86=1,SUM(AD$10:AD86),0)</f>
        <v>0</v>
      </c>
      <c r="AF86" s="82" t="str">
        <f t="shared" si="36"/>
        <v/>
      </c>
      <c r="AG86" s="171">
        <f t="shared" si="37"/>
        <v>0</v>
      </c>
    </row>
    <row r="87" spans="1:33" ht="12" customHeight="1" x14ac:dyDescent="0.25">
      <c r="A87" s="497"/>
      <c r="B87" s="15">
        <v>78</v>
      </c>
      <c r="C87" s="468">
        <f t="shared" si="42"/>
        <v>0</v>
      </c>
      <c r="D87" s="469"/>
      <c r="E87" s="470"/>
      <c r="F87" s="67">
        <f t="shared" si="43"/>
        <v>0</v>
      </c>
      <c r="G87" s="67">
        <f t="shared" si="44"/>
        <v>0</v>
      </c>
      <c r="H87" s="67">
        <f t="shared" si="45"/>
        <v>0</v>
      </c>
      <c r="I87" s="67">
        <f t="shared" si="46"/>
        <v>0</v>
      </c>
      <c r="J87" s="67">
        <f t="shared" si="47"/>
        <v>0</v>
      </c>
      <c r="K87" s="16">
        <f t="shared" si="48"/>
        <v>0</v>
      </c>
      <c r="L87" s="67">
        <f t="shared" si="49"/>
        <v>0</v>
      </c>
      <c r="M87" s="17">
        <f>IF(L87&gt;0,VLOOKUP(I87,Labour!$AR$1:$AT$15,3,FALSE),0)</f>
        <v>0</v>
      </c>
      <c r="N87" s="70">
        <f t="shared" si="50"/>
        <v>0</v>
      </c>
      <c r="R87" s="83">
        <f t="shared" si="38"/>
        <v>0</v>
      </c>
      <c r="S87" s="83">
        <f t="shared" si="38"/>
        <v>0</v>
      </c>
      <c r="T87" s="83">
        <f t="shared" si="38"/>
        <v>0</v>
      </c>
      <c r="U87" s="83">
        <f t="shared" si="38"/>
        <v>0</v>
      </c>
      <c r="V87" s="83">
        <f t="shared" si="39"/>
        <v>0</v>
      </c>
      <c r="W87" s="83">
        <f t="shared" si="39"/>
        <v>0</v>
      </c>
      <c r="X87" s="83">
        <f t="shared" si="40"/>
        <v>0</v>
      </c>
      <c r="Y87" s="83">
        <f t="shared" si="40"/>
        <v>0</v>
      </c>
      <c r="Z87" s="83">
        <f t="shared" si="40"/>
        <v>0</v>
      </c>
      <c r="AA87" s="171">
        <f t="shared" si="34"/>
        <v>0</v>
      </c>
      <c r="AB87" s="83">
        <f t="shared" si="41"/>
        <v>0</v>
      </c>
      <c r="AC87" s="83">
        <f t="shared" si="41"/>
        <v>0</v>
      </c>
      <c r="AD87" s="171">
        <f t="shared" si="35"/>
        <v>0</v>
      </c>
      <c r="AE87" s="171">
        <f>IF(AD87=1,SUM(AD$10:AD87),0)</f>
        <v>0</v>
      </c>
      <c r="AF87" s="82" t="str">
        <f t="shared" si="36"/>
        <v/>
      </c>
      <c r="AG87" s="171">
        <f t="shared" si="37"/>
        <v>0</v>
      </c>
    </row>
    <row r="88" spans="1:33" ht="12" customHeight="1" x14ac:dyDescent="0.25">
      <c r="A88" s="497"/>
      <c r="B88" s="15">
        <v>79</v>
      </c>
      <c r="C88" s="468">
        <f t="shared" si="42"/>
        <v>0</v>
      </c>
      <c r="D88" s="469"/>
      <c r="E88" s="470"/>
      <c r="F88" s="67">
        <f t="shared" si="43"/>
        <v>0</v>
      </c>
      <c r="G88" s="67">
        <f t="shared" si="44"/>
        <v>0</v>
      </c>
      <c r="H88" s="67">
        <f t="shared" si="45"/>
        <v>0</v>
      </c>
      <c r="I88" s="67">
        <f t="shared" si="46"/>
        <v>0</v>
      </c>
      <c r="J88" s="67">
        <f t="shared" si="47"/>
        <v>0</v>
      </c>
      <c r="K88" s="16">
        <f t="shared" si="48"/>
        <v>0</v>
      </c>
      <c r="L88" s="67">
        <f t="shared" si="49"/>
        <v>0</v>
      </c>
      <c r="M88" s="17">
        <f>IF(L88&gt;0,VLOOKUP(I88,Labour!$AR$1:$AT$15,3,FALSE),0)</f>
        <v>0</v>
      </c>
      <c r="N88" s="70">
        <f t="shared" si="50"/>
        <v>0</v>
      </c>
      <c r="R88" s="83">
        <f t="shared" si="38"/>
        <v>0</v>
      </c>
      <c r="S88" s="83">
        <f t="shared" si="38"/>
        <v>0</v>
      </c>
      <c r="T88" s="83">
        <f t="shared" si="38"/>
        <v>0</v>
      </c>
      <c r="U88" s="83">
        <f t="shared" si="38"/>
        <v>0</v>
      </c>
      <c r="V88" s="83">
        <f t="shared" si="39"/>
        <v>0</v>
      </c>
      <c r="W88" s="83">
        <f t="shared" si="39"/>
        <v>0</v>
      </c>
      <c r="X88" s="83">
        <f t="shared" si="40"/>
        <v>0</v>
      </c>
      <c r="Y88" s="83">
        <f t="shared" si="40"/>
        <v>0</v>
      </c>
      <c r="Z88" s="83">
        <f t="shared" si="40"/>
        <v>0</v>
      </c>
      <c r="AA88" s="171">
        <f t="shared" si="34"/>
        <v>0</v>
      </c>
      <c r="AB88" s="83">
        <f t="shared" si="41"/>
        <v>0</v>
      </c>
      <c r="AC88" s="83">
        <f t="shared" si="41"/>
        <v>0</v>
      </c>
      <c r="AD88" s="171">
        <f t="shared" si="35"/>
        <v>0</v>
      </c>
      <c r="AE88" s="171">
        <f>IF(AD88=1,SUM(AD$10:AD88),0)</f>
        <v>0</v>
      </c>
      <c r="AF88" s="82" t="str">
        <f t="shared" si="36"/>
        <v/>
      </c>
      <c r="AG88" s="171">
        <f t="shared" si="37"/>
        <v>0</v>
      </c>
    </row>
    <row r="89" spans="1:33" ht="12" customHeight="1" x14ac:dyDescent="0.25">
      <c r="A89" s="497"/>
      <c r="B89" s="15">
        <v>80</v>
      </c>
      <c r="C89" s="468">
        <f t="shared" si="42"/>
        <v>0</v>
      </c>
      <c r="D89" s="469"/>
      <c r="E89" s="470"/>
      <c r="F89" s="67">
        <f t="shared" si="43"/>
        <v>0</v>
      </c>
      <c r="G89" s="67">
        <f t="shared" si="44"/>
        <v>0</v>
      </c>
      <c r="H89" s="67">
        <f t="shared" si="45"/>
        <v>0</v>
      </c>
      <c r="I89" s="67">
        <f t="shared" si="46"/>
        <v>0</v>
      </c>
      <c r="J89" s="67">
        <f t="shared" si="47"/>
        <v>0</v>
      </c>
      <c r="K89" s="16">
        <f t="shared" si="48"/>
        <v>0</v>
      </c>
      <c r="L89" s="67">
        <f t="shared" si="49"/>
        <v>0</v>
      </c>
      <c r="M89" s="17">
        <f>IF(L89&gt;0,VLOOKUP(I89,Labour!$AR$1:$AT$15,3,FALSE),0)</f>
        <v>0</v>
      </c>
      <c r="N89" s="70">
        <f t="shared" si="50"/>
        <v>0</v>
      </c>
      <c r="R89" s="83">
        <f t="shared" si="38"/>
        <v>0</v>
      </c>
      <c r="S89" s="83">
        <f t="shared" si="38"/>
        <v>0</v>
      </c>
      <c r="T89" s="83">
        <f t="shared" si="38"/>
        <v>0</v>
      </c>
      <c r="U89" s="83">
        <f t="shared" si="38"/>
        <v>0</v>
      </c>
      <c r="V89" s="83">
        <f t="shared" si="39"/>
        <v>0</v>
      </c>
      <c r="W89" s="83">
        <f t="shared" si="39"/>
        <v>0</v>
      </c>
      <c r="X89" s="83">
        <f t="shared" si="40"/>
        <v>0</v>
      </c>
      <c r="Y89" s="83">
        <f t="shared" si="40"/>
        <v>0</v>
      </c>
      <c r="Z89" s="83">
        <f t="shared" si="40"/>
        <v>0</v>
      </c>
      <c r="AA89" s="171">
        <f t="shared" si="34"/>
        <v>0</v>
      </c>
      <c r="AB89" s="83">
        <f t="shared" si="41"/>
        <v>0</v>
      </c>
      <c r="AC89" s="83">
        <f t="shared" si="41"/>
        <v>0</v>
      </c>
      <c r="AD89" s="171">
        <f t="shared" si="35"/>
        <v>0</v>
      </c>
      <c r="AE89" s="171">
        <f>IF(AD89=1,SUM(AD$10:AD89),0)</f>
        <v>0</v>
      </c>
      <c r="AF89" s="82" t="str">
        <f t="shared" si="36"/>
        <v/>
      </c>
      <c r="AG89" s="171">
        <f t="shared" si="37"/>
        <v>0</v>
      </c>
    </row>
    <row r="90" spans="1:33" ht="12" customHeight="1" x14ac:dyDescent="0.25">
      <c r="A90" s="497"/>
      <c r="B90" s="15">
        <v>81</v>
      </c>
      <c r="C90" s="468">
        <f t="shared" si="42"/>
        <v>0</v>
      </c>
      <c r="D90" s="469"/>
      <c r="E90" s="470"/>
      <c r="F90" s="67">
        <f t="shared" si="43"/>
        <v>0</v>
      </c>
      <c r="G90" s="67">
        <f t="shared" si="44"/>
        <v>0</v>
      </c>
      <c r="H90" s="67">
        <f t="shared" si="45"/>
        <v>0</v>
      </c>
      <c r="I90" s="67">
        <f t="shared" si="46"/>
        <v>0</v>
      </c>
      <c r="J90" s="67">
        <f t="shared" si="47"/>
        <v>0</v>
      </c>
      <c r="K90" s="16">
        <f t="shared" si="48"/>
        <v>0</v>
      </c>
      <c r="L90" s="67">
        <f t="shared" si="49"/>
        <v>0</v>
      </c>
      <c r="M90" s="17">
        <f>IF(L90&gt;0,VLOOKUP(I90,Labour!$AR$1:$AT$15,3,FALSE),0)</f>
        <v>0</v>
      </c>
      <c r="N90" s="70">
        <f t="shared" si="50"/>
        <v>0</v>
      </c>
      <c r="R90" s="83">
        <f t="shared" si="38"/>
        <v>0</v>
      </c>
      <c r="S90" s="83">
        <f t="shared" si="38"/>
        <v>0</v>
      </c>
      <c r="T90" s="83">
        <f t="shared" si="38"/>
        <v>0</v>
      </c>
      <c r="U90" s="83">
        <f t="shared" si="38"/>
        <v>0</v>
      </c>
      <c r="V90" s="83">
        <f t="shared" si="39"/>
        <v>0</v>
      </c>
      <c r="W90" s="83">
        <f t="shared" si="39"/>
        <v>0</v>
      </c>
      <c r="X90" s="83">
        <f t="shared" si="40"/>
        <v>0</v>
      </c>
      <c r="Y90" s="83">
        <f t="shared" si="40"/>
        <v>0</v>
      </c>
      <c r="Z90" s="83">
        <f t="shared" si="40"/>
        <v>0</v>
      </c>
      <c r="AA90" s="171">
        <f t="shared" si="34"/>
        <v>0</v>
      </c>
      <c r="AB90" s="83">
        <f t="shared" si="41"/>
        <v>0</v>
      </c>
      <c r="AC90" s="83">
        <f t="shared" si="41"/>
        <v>0</v>
      </c>
      <c r="AD90" s="171">
        <f t="shared" si="35"/>
        <v>0</v>
      </c>
      <c r="AE90" s="171">
        <f>IF(AD90=1,SUM(AD$10:AD90),0)</f>
        <v>0</v>
      </c>
      <c r="AF90" s="82" t="str">
        <f t="shared" si="36"/>
        <v/>
      </c>
      <c r="AG90" s="171">
        <f t="shared" si="37"/>
        <v>0</v>
      </c>
    </row>
    <row r="91" spans="1:33" ht="12" customHeight="1" x14ac:dyDescent="0.25">
      <c r="A91" s="497"/>
      <c r="B91" s="15">
        <v>82</v>
      </c>
      <c r="C91" s="468">
        <f t="shared" si="42"/>
        <v>0</v>
      </c>
      <c r="D91" s="469"/>
      <c r="E91" s="470"/>
      <c r="F91" s="67">
        <f t="shared" si="43"/>
        <v>0</v>
      </c>
      <c r="G91" s="67">
        <f t="shared" si="44"/>
        <v>0</v>
      </c>
      <c r="H91" s="67">
        <f t="shared" si="45"/>
        <v>0</v>
      </c>
      <c r="I91" s="67">
        <f t="shared" si="46"/>
        <v>0</v>
      </c>
      <c r="J91" s="67">
        <f t="shared" si="47"/>
        <v>0</v>
      </c>
      <c r="K91" s="16">
        <f t="shared" si="48"/>
        <v>0</v>
      </c>
      <c r="L91" s="67">
        <f t="shared" si="49"/>
        <v>0</v>
      </c>
      <c r="M91" s="17">
        <f>IF(L91&gt;0,VLOOKUP(I91,Labour!$AR$1:$AT$15,3,FALSE),0)</f>
        <v>0</v>
      </c>
      <c r="N91" s="70">
        <f t="shared" si="50"/>
        <v>0</v>
      </c>
      <c r="R91" s="83">
        <f t="shared" si="38"/>
        <v>0</v>
      </c>
      <c r="S91" s="83">
        <f t="shared" si="38"/>
        <v>0</v>
      </c>
      <c r="T91" s="83">
        <f t="shared" si="38"/>
        <v>0</v>
      </c>
      <c r="U91" s="83">
        <f t="shared" si="38"/>
        <v>0</v>
      </c>
      <c r="V91" s="83">
        <f t="shared" si="39"/>
        <v>0</v>
      </c>
      <c r="W91" s="83">
        <f t="shared" si="39"/>
        <v>0</v>
      </c>
      <c r="X91" s="83">
        <f t="shared" si="40"/>
        <v>0</v>
      </c>
      <c r="Y91" s="83">
        <f t="shared" si="40"/>
        <v>0</v>
      </c>
      <c r="Z91" s="83">
        <f t="shared" si="40"/>
        <v>0</v>
      </c>
      <c r="AA91" s="171">
        <f t="shared" si="34"/>
        <v>0</v>
      </c>
      <c r="AB91" s="83">
        <f t="shared" si="41"/>
        <v>0</v>
      </c>
      <c r="AC91" s="83">
        <f t="shared" si="41"/>
        <v>0</v>
      </c>
      <c r="AD91" s="171">
        <f t="shared" si="35"/>
        <v>0</v>
      </c>
      <c r="AE91" s="171">
        <f>IF(AD91=1,SUM(AD$10:AD91),0)</f>
        <v>0</v>
      </c>
      <c r="AF91" s="82" t="str">
        <f t="shared" si="36"/>
        <v/>
      </c>
      <c r="AG91" s="171">
        <f t="shared" si="37"/>
        <v>0</v>
      </c>
    </row>
    <row r="92" spans="1:33" ht="12" customHeight="1" x14ac:dyDescent="0.25">
      <c r="A92" s="497"/>
      <c r="B92" s="15">
        <v>83</v>
      </c>
      <c r="C92" s="468">
        <f t="shared" si="42"/>
        <v>0</v>
      </c>
      <c r="D92" s="469"/>
      <c r="E92" s="470"/>
      <c r="F92" s="67">
        <f t="shared" si="43"/>
        <v>0</v>
      </c>
      <c r="G92" s="67">
        <f t="shared" si="44"/>
        <v>0</v>
      </c>
      <c r="H92" s="67">
        <f t="shared" si="45"/>
        <v>0</v>
      </c>
      <c r="I92" s="67">
        <f t="shared" si="46"/>
        <v>0</v>
      </c>
      <c r="J92" s="67">
        <f t="shared" si="47"/>
        <v>0</v>
      </c>
      <c r="K92" s="16">
        <f t="shared" si="48"/>
        <v>0</v>
      </c>
      <c r="L92" s="67">
        <f t="shared" si="49"/>
        <v>0</v>
      </c>
      <c r="M92" s="17">
        <f>IF(L92&gt;0,VLOOKUP(I92,Labour!$AR$1:$AT$15,3,FALSE),0)</f>
        <v>0</v>
      </c>
      <c r="N92" s="70">
        <f t="shared" si="50"/>
        <v>0</v>
      </c>
      <c r="R92" s="83">
        <f t="shared" si="38"/>
        <v>0</v>
      </c>
      <c r="S92" s="83">
        <f t="shared" si="38"/>
        <v>0</v>
      </c>
      <c r="T92" s="83">
        <f t="shared" si="38"/>
        <v>0</v>
      </c>
      <c r="U92" s="83">
        <f t="shared" si="38"/>
        <v>0</v>
      </c>
      <c r="V92" s="83">
        <f t="shared" si="39"/>
        <v>0</v>
      </c>
      <c r="W92" s="83">
        <f t="shared" si="39"/>
        <v>0</v>
      </c>
      <c r="X92" s="83">
        <f t="shared" si="40"/>
        <v>0</v>
      </c>
      <c r="Y92" s="83">
        <f t="shared" si="40"/>
        <v>0</v>
      </c>
      <c r="Z92" s="83">
        <f t="shared" si="40"/>
        <v>0</v>
      </c>
      <c r="AA92" s="171">
        <f t="shared" si="34"/>
        <v>0</v>
      </c>
      <c r="AB92" s="83">
        <f t="shared" si="41"/>
        <v>0</v>
      </c>
      <c r="AC92" s="83">
        <f t="shared" si="41"/>
        <v>0</v>
      </c>
      <c r="AD92" s="171">
        <f t="shared" si="35"/>
        <v>0</v>
      </c>
      <c r="AE92" s="171">
        <f>IF(AD92=1,SUM(AD$10:AD92),0)</f>
        <v>0</v>
      </c>
      <c r="AF92" s="82" t="str">
        <f t="shared" si="36"/>
        <v/>
      </c>
      <c r="AG92" s="171">
        <f t="shared" si="37"/>
        <v>0</v>
      </c>
    </row>
    <row r="93" spans="1:33" ht="12" customHeight="1" x14ac:dyDescent="0.25">
      <c r="A93" s="497"/>
      <c r="B93" s="15">
        <v>84</v>
      </c>
      <c r="C93" s="468">
        <f t="shared" ref="C93:C107" si="51">R93</f>
        <v>0</v>
      </c>
      <c r="D93" s="469"/>
      <c r="E93" s="470"/>
      <c r="F93" s="67">
        <f t="shared" ref="F93:F107" si="52">S93</f>
        <v>0</v>
      </c>
      <c r="G93" s="67">
        <f t="shared" ref="G93:G107" si="53">T93</f>
        <v>0</v>
      </c>
      <c r="H93" s="67">
        <f t="shared" ref="H93:H107" si="54">U93</f>
        <v>0</v>
      </c>
      <c r="I93" s="67">
        <f t="shared" ref="I93:I107" si="55">X93</f>
        <v>0</v>
      </c>
      <c r="J93" s="67">
        <f t="shared" ref="J93:J107" si="56">AA93</f>
        <v>0</v>
      </c>
      <c r="K93" s="16">
        <f t="shared" ref="K93:K107" si="57">AB93</f>
        <v>0</v>
      </c>
      <c r="L93" s="67">
        <f t="shared" ref="L93:L107" si="58">AC93</f>
        <v>0</v>
      </c>
      <c r="M93" s="17">
        <f>IF(L93&gt;0,VLOOKUP(I93,Labour!$AR$1:$AT$15,3,FALSE),0)</f>
        <v>0</v>
      </c>
      <c r="N93" s="70">
        <f t="shared" ref="N93:N107" si="59">J93*K93+L93*M93</f>
        <v>0</v>
      </c>
      <c r="R93" s="83">
        <f t="shared" si="38"/>
        <v>0</v>
      </c>
      <c r="S93" s="83">
        <f t="shared" si="38"/>
        <v>0</v>
      </c>
      <c r="T93" s="83">
        <f t="shared" si="38"/>
        <v>0</v>
      </c>
      <c r="U93" s="83">
        <f t="shared" si="38"/>
        <v>0</v>
      </c>
      <c r="V93" s="83">
        <f t="shared" si="39"/>
        <v>0</v>
      </c>
      <c r="W93" s="83">
        <f t="shared" si="39"/>
        <v>0</v>
      </c>
      <c r="X93" s="83">
        <f t="shared" si="40"/>
        <v>0</v>
      </c>
      <c r="Y93" s="83">
        <f t="shared" si="40"/>
        <v>0</v>
      </c>
      <c r="Z93" s="83">
        <f t="shared" si="40"/>
        <v>0</v>
      </c>
      <c r="AA93" s="171">
        <f t="shared" si="34"/>
        <v>0</v>
      </c>
      <c r="AB93" s="83">
        <f t="shared" si="41"/>
        <v>0</v>
      </c>
      <c r="AC93" s="83">
        <f t="shared" si="41"/>
        <v>0</v>
      </c>
      <c r="AD93" s="171">
        <f t="shared" si="35"/>
        <v>0</v>
      </c>
      <c r="AE93" s="171">
        <f>IF(AD93=1,SUM(AD$10:AD93),0)</f>
        <v>0</v>
      </c>
      <c r="AF93" s="82" t="str">
        <f t="shared" si="36"/>
        <v/>
      </c>
      <c r="AG93" s="171">
        <f t="shared" si="37"/>
        <v>0</v>
      </c>
    </row>
    <row r="94" spans="1:33" ht="12" customHeight="1" x14ac:dyDescent="0.25">
      <c r="A94" s="497"/>
      <c r="B94" s="15">
        <v>85</v>
      </c>
      <c r="C94" s="468">
        <f t="shared" si="51"/>
        <v>0</v>
      </c>
      <c r="D94" s="469"/>
      <c r="E94" s="470"/>
      <c r="F94" s="67">
        <f t="shared" si="52"/>
        <v>0</v>
      </c>
      <c r="G94" s="67">
        <f t="shared" si="53"/>
        <v>0</v>
      </c>
      <c r="H94" s="67">
        <f t="shared" si="54"/>
        <v>0</v>
      </c>
      <c r="I94" s="67">
        <f t="shared" si="55"/>
        <v>0</v>
      </c>
      <c r="J94" s="67">
        <f t="shared" si="56"/>
        <v>0</v>
      </c>
      <c r="K94" s="16">
        <f t="shared" si="57"/>
        <v>0</v>
      </c>
      <c r="L94" s="67">
        <f t="shared" si="58"/>
        <v>0</v>
      </c>
      <c r="M94" s="17">
        <f>IF(L94&gt;0,VLOOKUP(I94,Labour!$AR$1:$AT$15,3,FALSE),0)</f>
        <v>0</v>
      </c>
      <c r="N94" s="70">
        <f t="shared" si="59"/>
        <v>0</v>
      </c>
      <c r="R94" s="83">
        <f t="shared" si="38"/>
        <v>0</v>
      </c>
      <c r="S94" s="83">
        <f t="shared" si="38"/>
        <v>0</v>
      </c>
      <c r="T94" s="83">
        <f t="shared" si="38"/>
        <v>0</v>
      </c>
      <c r="U94" s="83">
        <f t="shared" si="38"/>
        <v>0</v>
      </c>
      <c r="V94" s="83">
        <f t="shared" si="39"/>
        <v>0</v>
      </c>
      <c r="W94" s="83">
        <f t="shared" si="39"/>
        <v>0</v>
      </c>
      <c r="X94" s="83">
        <f t="shared" si="40"/>
        <v>0</v>
      </c>
      <c r="Y94" s="83">
        <f t="shared" si="40"/>
        <v>0</v>
      </c>
      <c r="Z94" s="83">
        <f t="shared" si="40"/>
        <v>0</v>
      </c>
      <c r="AA94" s="171">
        <f t="shared" si="34"/>
        <v>0</v>
      </c>
      <c r="AB94" s="83">
        <f t="shared" si="41"/>
        <v>0</v>
      </c>
      <c r="AC94" s="83">
        <f t="shared" si="41"/>
        <v>0</v>
      </c>
      <c r="AD94" s="171">
        <f t="shared" si="35"/>
        <v>0</v>
      </c>
      <c r="AE94" s="171">
        <f>IF(AD94=1,SUM(AD$10:AD94),0)</f>
        <v>0</v>
      </c>
      <c r="AF94" s="82" t="str">
        <f t="shared" si="36"/>
        <v/>
      </c>
      <c r="AG94" s="171">
        <f t="shared" si="37"/>
        <v>0</v>
      </c>
    </row>
    <row r="95" spans="1:33" ht="12" customHeight="1" x14ac:dyDescent="0.25">
      <c r="A95" s="497"/>
      <c r="B95" s="15">
        <v>86</v>
      </c>
      <c r="C95" s="468">
        <f t="shared" si="51"/>
        <v>0</v>
      </c>
      <c r="D95" s="469"/>
      <c r="E95" s="470"/>
      <c r="F95" s="67">
        <f t="shared" si="52"/>
        <v>0</v>
      </c>
      <c r="G95" s="67">
        <f t="shared" si="53"/>
        <v>0</v>
      </c>
      <c r="H95" s="67">
        <f t="shared" si="54"/>
        <v>0</v>
      </c>
      <c r="I95" s="67">
        <f t="shared" si="55"/>
        <v>0</v>
      </c>
      <c r="J95" s="67">
        <f t="shared" si="56"/>
        <v>0</v>
      </c>
      <c r="K95" s="16">
        <f t="shared" si="57"/>
        <v>0</v>
      </c>
      <c r="L95" s="67">
        <f t="shared" si="58"/>
        <v>0</v>
      </c>
      <c r="M95" s="17">
        <f>IF(L95&gt;0,VLOOKUP(I95,Labour!$AR$1:$AT$15,3,FALSE),0)</f>
        <v>0</v>
      </c>
      <c r="N95" s="70">
        <f t="shared" si="59"/>
        <v>0</v>
      </c>
      <c r="R95" s="83">
        <f t="shared" si="38"/>
        <v>0</v>
      </c>
      <c r="S95" s="83">
        <f t="shared" si="38"/>
        <v>0</v>
      </c>
      <c r="T95" s="83">
        <f t="shared" si="38"/>
        <v>0</v>
      </c>
      <c r="U95" s="83">
        <f t="shared" si="38"/>
        <v>0</v>
      </c>
      <c r="V95" s="83">
        <f t="shared" si="39"/>
        <v>0</v>
      </c>
      <c r="W95" s="83">
        <f t="shared" si="39"/>
        <v>0</v>
      </c>
      <c r="X95" s="83">
        <f t="shared" si="40"/>
        <v>0</v>
      </c>
      <c r="Y95" s="83">
        <f t="shared" si="40"/>
        <v>0</v>
      </c>
      <c r="Z95" s="83">
        <f t="shared" si="40"/>
        <v>0</v>
      </c>
      <c r="AA95" s="171">
        <f t="shared" si="34"/>
        <v>0</v>
      </c>
      <c r="AB95" s="83">
        <f t="shared" si="41"/>
        <v>0</v>
      </c>
      <c r="AC95" s="83">
        <f t="shared" si="41"/>
        <v>0</v>
      </c>
      <c r="AD95" s="171">
        <f t="shared" si="35"/>
        <v>0</v>
      </c>
      <c r="AE95" s="171">
        <f>IF(AD95=1,SUM(AD$10:AD95),0)</f>
        <v>0</v>
      </c>
      <c r="AF95" s="82" t="str">
        <f t="shared" si="36"/>
        <v/>
      </c>
      <c r="AG95" s="171">
        <f t="shared" si="37"/>
        <v>0</v>
      </c>
    </row>
    <row r="96" spans="1:33" ht="12" customHeight="1" x14ac:dyDescent="0.25">
      <c r="A96" s="497"/>
      <c r="B96" s="15">
        <v>87</v>
      </c>
      <c r="C96" s="468">
        <f t="shared" si="51"/>
        <v>0</v>
      </c>
      <c r="D96" s="469"/>
      <c r="E96" s="470"/>
      <c r="F96" s="67">
        <f t="shared" si="52"/>
        <v>0</v>
      </c>
      <c r="G96" s="67">
        <f t="shared" si="53"/>
        <v>0</v>
      </c>
      <c r="H96" s="67">
        <f t="shared" si="54"/>
        <v>0</v>
      </c>
      <c r="I96" s="67">
        <f t="shared" si="55"/>
        <v>0</v>
      </c>
      <c r="J96" s="67">
        <f t="shared" si="56"/>
        <v>0</v>
      </c>
      <c r="K96" s="16">
        <f t="shared" si="57"/>
        <v>0</v>
      </c>
      <c r="L96" s="67">
        <f t="shared" si="58"/>
        <v>0</v>
      </c>
      <c r="M96" s="17">
        <f>IF(L96&gt;0,VLOOKUP(I96,Labour!$AR$1:$AT$15,3,FALSE),0)</f>
        <v>0</v>
      </c>
      <c r="N96" s="70">
        <f t="shared" si="59"/>
        <v>0</v>
      </c>
      <c r="R96" s="83">
        <f t="shared" si="38"/>
        <v>0</v>
      </c>
      <c r="S96" s="83">
        <f t="shared" si="38"/>
        <v>0</v>
      </c>
      <c r="T96" s="83">
        <f t="shared" si="38"/>
        <v>0</v>
      </c>
      <c r="U96" s="83">
        <f t="shared" si="38"/>
        <v>0</v>
      </c>
      <c r="V96" s="83">
        <f t="shared" si="39"/>
        <v>0</v>
      </c>
      <c r="W96" s="83">
        <f t="shared" si="39"/>
        <v>0</v>
      </c>
      <c r="X96" s="83">
        <f t="shared" si="40"/>
        <v>0</v>
      </c>
      <c r="Y96" s="83">
        <f t="shared" si="40"/>
        <v>0</v>
      </c>
      <c r="Z96" s="83">
        <f t="shared" si="40"/>
        <v>0</v>
      </c>
      <c r="AA96" s="171">
        <f t="shared" si="34"/>
        <v>0</v>
      </c>
      <c r="AB96" s="83">
        <f t="shared" si="41"/>
        <v>0</v>
      </c>
      <c r="AC96" s="83">
        <f t="shared" si="41"/>
        <v>0</v>
      </c>
      <c r="AD96" s="171">
        <f t="shared" si="35"/>
        <v>0</v>
      </c>
      <c r="AE96" s="171">
        <f>IF(AD96=1,SUM(AD$10:AD96),0)</f>
        <v>0</v>
      </c>
      <c r="AF96" s="82" t="str">
        <f t="shared" si="36"/>
        <v/>
      </c>
      <c r="AG96" s="171">
        <f t="shared" si="37"/>
        <v>0</v>
      </c>
    </row>
    <row r="97" spans="1:33" ht="12" customHeight="1" x14ac:dyDescent="0.25">
      <c r="A97" s="497"/>
      <c r="B97" s="15">
        <v>88</v>
      </c>
      <c r="C97" s="468">
        <f t="shared" si="51"/>
        <v>0</v>
      </c>
      <c r="D97" s="469"/>
      <c r="E97" s="470"/>
      <c r="F97" s="67">
        <f t="shared" si="52"/>
        <v>0</v>
      </c>
      <c r="G97" s="67">
        <f t="shared" si="53"/>
        <v>0</v>
      </c>
      <c r="H97" s="67">
        <f t="shared" si="54"/>
        <v>0</v>
      </c>
      <c r="I97" s="67">
        <f t="shared" si="55"/>
        <v>0</v>
      </c>
      <c r="J97" s="67">
        <f t="shared" si="56"/>
        <v>0</v>
      </c>
      <c r="K97" s="16">
        <f t="shared" si="57"/>
        <v>0</v>
      </c>
      <c r="L97" s="67">
        <f t="shared" si="58"/>
        <v>0</v>
      </c>
      <c r="M97" s="17">
        <f>IF(L97&gt;0,VLOOKUP(I97,Labour!$AR$1:$AT$15,3,FALSE),0)</f>
        <v>0</v>
      </c>
      <c r="N97" s="70">
        <f t="shared" si="59"/>
        <v>0</v>
      </c>
      <c r="R97" s="83">
        <f t="shared" si="38"/>
        <v>0</v>
      </c>
      <c r="S97" s="83">
        <f t="shared" si="38"/>
        <v>0</v>
      </c>
      <c r="T97" s="83">
        <f t="shared" si="38"/>
        <v>0</v>
      </c>
      <c r="U97" s="83">
        <f t="shared" si="38"/>
        <v>0</v>
      </c>
      <c r="V97" s="83">
        <f t="shared" si="39"/>
        <v>0</v>
      </c>
      <c r="W97" s="83">
        <f t="shared" si="39"/>
        <v>0</v>
      </c>
      <c r="X97" s="83">
        <f t="shared" si="40"/>
        <v>0</v>
      </c>
      <c r="Y97" s="83">
        <f t="shared" si="40"/>
        <v>0</v>
      </c>
      <c r="Z97" s="83">
        <f t="shared" si="40"/>
        <v>0</v>
      </c>
      <c r="AA97" s="171">
        <f t="shared" si="34"/>
        <v>0</v>
      </c>
      <c r="AB97" s="83">
        <f t="shared" si="41"/>
        <v>0</v>
      </c>
      <c r="AC97" s="83">
        <f t="shared" si="41"/>
        <v>0</v>
      </c>
      <c r="AD97" s="171">
        <f t="shared" si="35"/>
        <v>0</v>
      </c>
      <c r="AE97" s="171">
        <f>IF(AD97=1,SUM(AD$10:AD97),0)</f>
        <v>0</v>
      </c>
      <c r="AF97" s="82" t="str">
        <f t="shared" si="36"/>
        <v/>
      </c>
      <c r="AG97" s="171">
        <f t="shared" si="37"/>
        <v>0</v>
      </c>
    </row>
    <row r="98" spans="1:33" ht="12" customHeight="1" x14ac:dyDescent="0.25">
      <c r="A98" s="497"/>
      <c r="B98" s="15">
        <v>89</v>
      </c>
      <c r="C98" s="468">
        <f t="shared" si="51"/>
        <v>0</v>
      </c>
      <c r="D98" s="469"/>
      <c r="E98" s="470"/>
      <c r="F98" s="67">
        <f t="shared" si="52"/>
        <v>0</v>
      </c>
      <c r="G98" s="67">
        <f t="shared" si="53"/>
        <v>0</v>
      </c>
      <c r="H98" s="67">
        <f t="shared" si="54"/>
        <v>0</v>
      </c>
      <c r="I98" s="67">
        <f t="shared" si="55"/>
        <v>0</v>
      </c>
      <c r="J98" s="67">
        <f t="shared" si="56"/>
        <v>0</v>
      </c>
      <c r="K98" s="16">
        <f t="shared" si="57"/>
        <v>0</v>
      </c>
      <c r="L98" s="67">
        <f t="shared" si="58"/>
        <v>0</v>
      </c>
      <c r="M98" s="17">
        <f>IF(L98&gt;0,VLOOKUP(I98,Labour!$AR$1:$AT$15,3,FALSE),0)</f>
        <v>0</v>
      </c>
      <c r="N98" s="70">
        <f t="shared" si="59"/>
        <v>0</v>
      </c>
      <c r="R98" s="83">
        <f t="shared" si="38"/>
        <v>0</v>
      </c>
      <c r="S98" s="83">
        <f t="shared" si="38"/>
        <v>0</v>
      </c>
      <c r="T98" s="83">
        <f t="shared" si="38"/>
        <v>0</v>
      </c>
      <c r="U98" s="83">
        <f t="shared" si="38"/>
        <v>0</v>
      </c>
      <c r="V98" s="83">
        <f t="shared" si="39"/>
        <v>0</v>
      </c>
      <c r="W98" s="83">
        <f t="shared" si="39"/>
        <v>0</v>
      </c>
      <c r="X98" s="83">
        <f t="shared" si="40"/>
        <v>0</v>
      </c>
      <c r="Y98" s="83">
        <f t="shared" si="40"/>
        <v>0</v>
      </c>
      <c r="Z98" s="83">
        <f t="shared" si="40"/>
        <v>0</v>
      </c>
      <c r="AA98" s="171">
        <f t="shared" si="34"/>
        <v>0</v>
      </c>
      <c r="AB98" s="83">
        <f t="shared" si="41"/>
        <v>0</v>
      </c>
      <c r="AC98" s="83">
        <f t="shared" si="41"/>
        <v>0</v>
      </c>
      <c r="AD98" s="171">
        <f t="shared" si="35"/>
        <v>0</v>
      </c>
      <c r="AE98" s="171">
        <f>IF(AD98=1,SUM(AD$10:AD98),0)</f>
        <v>0</v>
      </c>
      <c r="AF98" s="82" t="str">
        <f t="shared" si="36"/>
        <v/>
      </c>
      <c r="AG98" s="171">
        <f t="shared" si="37"/>
        <v>0</v>
      </c>
    </row>
    <row r="99" spans="1:33" ht="12" customHeight="1" x14ac:dyDescent="0.25">
      <c r="A99" s="497"/>
      <c r="B99" s="15">
        <v>90</v>
      </c>
      <c r="C99" s="468">
        <f t="shared" si="51"/>
        <v>0</v>
      </c>
      <c r="D99" s="469"/>
      <c r="E99" s="470"/>
      <c r="F99" s="67">
        <f t="shared" si="52"/>
        <v>0</v>
      </c>
      <c r="G99" s="67">
        <f t="shared" si="53"/>
        <v>0</v>
      </c>
      <c r="H99" s="67">
        <f t="shared" si="54"/>
        <v>0</v>
      </c>
      <c r="I99" s="67">
        <f t="shared" si="55"/>
        <v>0</v>
      </c>
      <c r="J99" s="67">
        <f t="shared" si="56"/>
        <v>0</v>
      </c>
      <c r="K99" s="16">
        <f t="shared" si="57"/>
        <v>0</v>
      </c>
      <c r="L99" s="67">
        <f t="shared" si="58"/>
        <v>0</v>
      </c>
      <c r="M99" s="17">
        <f>IF(L99&gt;0,VLOOKUP(I99,Labour!$AR$1:$AT$15,3,FALSE),0)</f>
        <v>0</v>
      </c>
      <c r="N99" s="70">
        <f t="shared" si="59"/>
        <v>0</v>
      </c>
      <c r="R99" s="83">
        <f t="shared" si="38"/>
        <v>0</v>
      </c>
      <c r="S99" s="83">
        <f t="shared" si="38"/>
        <v>0</v>
      </c>
      <c r="T99" s="83">
        <f t="shared" si="38"/>
        <v>0</v>
      </c>
      <c r="U99" s="83">
        <f t="shared" si="38"/>
        <v>0</v>
      </c>
      <c r="V99" s="83">
        <f t="shared" si="39"/>
        <v>0</v>
      </c>
      <c r="W99" s="83">
        <f t="shared" si="39"/>
        <v>0</v>
      </c>
      <c r="X99" s="83">
        <f t="shared" si="40"/>
        <v>0</v>
      </c>
      <c r="Y99" s="83">
        <f t="shared" si="40"/>
        <v>0</v>
      </c>
      <c r="Z99" s="83">
        <f t="shared" si="40"/>
        <v>0</v>
      </c>
      <c r="AA99" s="171">
        <f t="shared" si="34"/>
        <v>0</v>
      </c>
      <c r="AB99" s="83">
        <f t="shared" si="41"/>
        <v>0</v>
      </c>
      <c r="AC99" s="83">
        <f t="shared" si="41"/>
        <v>0</v>
      </c>
      <c r="AD99" s="171">
        <f t="shared" si="35"/>
        <v>0</v>
      </c>
      <c r="AE99" s="171">
        <f>IF(AD99=1,SUM(AD$10:AD99),0)</f>
        <v>0</v>
      </c>
      <c r="AF99" s="82" t="str">
        <f t="shared" si="36"/>
        <v/>
      </c>
      <c r="AG99" s="171">
        <f t="shared" si="37"/>
        <v>0</v>
      </c>
    </row>
    <row r="100" spans="1:33" ht="12" customHeight="1" x14ac:dyDescent="0.25">
      <c r="A100" s="497"/>
      <c r="B100" s="15">
        <v>91</v>
      </c>
      <c r="C100" s="468">
        <f t="shared" si="51"/>
        <v>0</v>
      </c>
      <c r="D100" s="469"/>
      <c r="E100" s="470"/>
      <c r="F100" s="67">
        <f t="shared" si="52"/>
        <v>0</v>
      </c>
      <c r="G100" s="67">
        <f t="shared" si="53"/>
        <v>0</v>
      </c>
      <c r="H100" s="67">
        <f t="shared" si="54"/>
        <v>0</v>
      </c>
      <c r="I100" s="67">
        <f t="shared" si="55"/>
        <v>0</v>
      </c>
      <c r="J100" s="67">
        <f t="shared" si="56"/>
        <v>0</v>
      </c>
      <c r="K100" s="16">
        <f t="shared" si="57"/>
        <v>0</v>
      </c>
      <c r="L100" s="67">
        <f t="shared" si="58"/>
        <v>0</v>
      </c>
      <c r="M100" s="17">
        <f>IF(L100&gt;0,VLOOKUP(I100,Labour!$AR$1:$AT$15,3,FALSE),0)</f>
        <v>0</v>
      </c>
      <c r="N100" s="70">
        <f t="shared" si="59"/>
        <v>0</v>
      </c>
      <c r="R100" s="83">
        <f t="shared" si="38"/>
        <v>0</v>
      </c>
      <c r="S100" s="83">
        <f t="shared" si="38"/>
        <v>0</v>
      </c>
      <c r="T100" s="83">
        <f t="shared" si="38"/>
        <v>0</v>
      </c>
      <c r="U100" s="83">
        <f t="shared" si="38"/>
        <v>0</v>
      </c>
      <c r="V100" s="83">
        <f t="shared" si="39"/>
        <v>0</v>
      </c>
      <c r="W100" s="83">
        <f t="shared" si="39"/>
        <v>0</v>
      </c>
      <c r="X100" s="83">
        <f t="shared" si="40"/>
        <v>0</v>
      </c>
      <c r="Y100" s="83">
        <f t="shared" si="40"/>
        <v>0</v>
      </c>
      <c r="Z100" s="83">
        <f t="shared" si="40"/>
        <v>0</v>
      </c>
      <c r="AA100" s="171">
        <f t="shared" si="34"/>
        <v>0</v>
      </c>
      <c r="AB100" s="83">
        <f t="shared" si="41"/>
        <v>0</v>
      </c>
      <c r="AC100" s="83">
        <f t="shared" si="41"/>
        <v>0</v>
      </c>
      <c r="AD100" s="171">
        <f t="shared" si="35"/>
        <v>0</v>
      </c>
      <c r="AE100" s="171">
        <f>IF(AD100=1,SUM(AD$10:AD100),0)</f>
        <v>0</v>
      </c>
      <c r="AF100" s="82" t="str">
        <f t="shared" si="36"/>
        <v/>
      </c>
      <c r="AG100" s="171">
        <f t="shared" si="37"/>
        <v>0</v>
      </c>
    </row>
    <row r="101" spans="1:33" ht="12" customHeight="1" x14ac:dyDescent="0.25">
      <c r="A101" s="497"/>
      <c r="B101" s="15">
        <v>92</v>
      </c>
      <c r="C101" s="468">
        <f t="shared" si="51"/>
        <v>0</v>
      </c>
      <c r="D101" s="469"/>
      <c r="E101" s="470"/>
      <c r="F101" s="67">
        <f t="shared" si="52"/>
        <v>0</v>
      </c>
      <c r="G101" s="67">
        <f t="shared" si="53"/>
        <v>0</v>
      </c>
      <c r="H101" s="67">
        <f t="shared" si="54"/>
        <v>0</v>
      </c>
      <c r="I101" s="67">
        <f t="shared" si="55"/>
        <v>0</v>
      </c>
      <c r="J101" s="67">
        <f t="shared" si="56"/>
        <v>0</v>
      </c>
      <c r="K101" s="16">
        <f t="shared" si="57"/>
        <v>0</v>
      </c>
      <c r="L101" s="67">
        <f t="shared" si="58"/>
        <v>0</v>
      </c>
      <c r="M101" s="17">
        <f>IF(L101&gt;0,VLOOKUP(I101,Labour!$AR$1:$AT$15,3,FALSE),0)</f>
        <v>0</v>
      </c>
      <c r="N101" s="70">
        <f t="shared" si="59"/>
        <v>0</v>
      </c>
      <c r="R101" s="83">
        <f t="shared" si="38"/>
        <v>0</v>
      </c>
      <c r="S101" s="83">
        <f t="shared" si="38"/>
        <v>0</v>
      </c>
      <c r="T101" s="83">
        <f t="shared" si="38"/>
        <v>0</v>
      </c>
      <c r="U101" s="83">
        <f t="shared" si="38"/>
        <v>0</v>
      </c>
      <c r="V101" s="83">
        <f t="shared" si="39"/>
        <v>0</v>
      </c>
      <c r="W101" s="83">
        <f t="shared" si="39"/>
        <v>0</v>
      </c>
      <c r="X101" s="83">
        <f t="shared" si="40"/>
        <v>0</v>
      </c>
      <c r="Y101" s="83">
        <f t="shared" si="40"/>
        <v>0</v>
      </c>
      <c r="Z101" s="83">
        <f t="shared" si="40"/>
        <v>0</v>
      </c>
      <c r="AA101" s="171">
        <f t="shared" si="34"/>
        <v>0</v>
      </c>
      <c r="AB101" s="83">
        <f t="shared" si="41"/>
        <v>0</v>
      </c>
      <c r="AC101" s="83">
        <f t="shared" si="41"/>
        <v>0</v>
      </c>
      <c r="AD101" s="171">
        <f t="shared" si="35"/>
        <v>0</v>
      </c>
      <c r="AE101" s="171">
        <f>IF(AD101=1,SUM(AD$10:AD101),0)</f>
        <v>0</v>
      </c>
      <c r="AF101" s="82" t="str">
        <f t="shared" si="36"/>
        <v/>
      </c>
      <c r="AG101" s="171">
        <f t="shared" si="37"/>
        <v>0</v>
      </c>
    </row>
    <row r="102" spans="1:33" ht="12" customHeight="1" x14ac:dyDescent="0.25">
      <c r="A102" s="497"/>
      <c r="B102" s="15">
        <v>93</v>
      </c>
      <c r="C102" s="468">
        <f t="shared" si="51"/>
        <v>0</v>
      </c>
      <c r="D102" s="469"/>
      <c r="E102" s="470"/>
      <c r="F102" s="67">
        <f t="shared" si="52"/>
        <v>0</v>
      </c>
      <c r="G102" s="67">
        <f t="shared" si="53"/>
        <v>0</v>
      </c>
      <c r="H102" s="67">
        <f t="shared" si="54"/>
        <v>0</v>
      </c>
      <c r="I102" s="67">
        <f t="shared" si="55"/>
        <v>0</v>
      </c>
      <c r="J102" s="67">
        <f t="shared" si="56"/>
        <v>0</v>
      </c>
      <c r="K102" s="16">
        <f t="shared" si="57"/>
        <v>0</v>
      </c>
      <c r="L102" s="67">
        <f t="shared" si="58"/>
        <v>0</v>
      </c>
      <c r="M102" s="17">
        <f>IF(L102&gt;0,VLOOKUP(I102,Labour!$AR$1:$AT$15,3,FALSE),0)</f>
        <v>0</v>
      </c>
      <c r="N102" s="70">
        <f t="shared" si="59"/>
        <v>0</v>
      </c>
      <c r="R102" s="83">
        <f t="shared" si="38"/>
        <v>0</v>
      </c>
      <c r="S102" s="83">
        <f t="shared" si="38"/>
        <v>0</v>
      </c>
      <c r="T102" s="83">
        <f t="shared" si="38"/>
        <v>0</v>
      </c>
      <c r="U102" s="83">
        <f t="shared" si="38"/>
        <v>0</v>
      </c>
      <c r="V102" s="83">
        <f t="shared" si="39"/>
        <v>0</v>
      </c>
      <c r="W102" s="83">
        <f t="shared" si="39"/>
        <v>0</v>
      </c>
      <c r="X102" s="83">
        <f t="shared" si="40"/>
        <v>0</v>
      </c>
      <c r="Y102" s="83">
        <f t="shared" si="40"/>
        <v>0</v>
      </c>
      <c r="Z102" s="83">
        <f t="shared" si="40"/>
        <v>0</v>
      </c>
      <c r="AA102" s="171">
        <f t="shared" si="34"/>
        <v>0</v>
      </c>
      <c r="AB102" s="83">
        <f t="shared" si="41"/>
        <v>0</v>
      </c>
      <c r="AC102" s="83">
        <f t="shared" si="41"/>
        <v>0</v>
      </c>
      <c r="AD102" s="171">
        <f t="shared" si="35"/>
        <v>0</v>
      </c>
      <c r="AE102" s="171">
        <f>IF(AD102=1,SUM(AD$10:AD102),0)</f>
        <v>0</v>
      </c>
      <c r="AF102" s="82" t="str">
        <f t="shared" si="36"/>
        <v/>
      </c>
      <c r="AG102" s="171">
        <f t="shared" si="37"/>
        <v>0</v>
      </c>
    </row>
    <row r="103" spans="1:33" ht="12" customHeight="1" x14ac:dyDescent="0.25">
      <c r="A103" s="497"/>
      <c r="B103" s="15">
        <v>94</v>
      </c>
      <c r="C103" s="468">
        <f t="shared" si="51"/>
        <v>0</v>
      </c>
      <c r="D103" s="469"/>
      <c r="E103" s="470"/>
      <c r="F103" s="67">
        <f t="shared" si="52"/>
        <v>0</v>
      </c>
      <c r="G103" s="67">
        <f t="shared" si="53"/>
        <v>0</v>
      </c>
      <c r="H103" s="67">
        <f t="shared" si="54"/>
        <v>0</v>
      </c>
      <c r="I103" s="67">
        <f t="shared" si="55"/>
        <v>0</v>
      </c>
      <c r="J103" s="67">
        <f t="shared" si="56"/>
        <v>0</v>
      </c>
      <c r="K103" s="16">
        <f t="shared" si="57"/>
        <v>0</v>
      </c>
      <c r="L103" s="67">
        <f t="shared" si="58"/>
        <v>0</v>
      </c>
      <c r="M103" s="17">
        <f>IF(L103&gt;0,VLOOKUP(I103,Labour!$AR$1:$AT$15,3,FALSE),0)</f>
        <v>0</v>
      </c>
      <c r="N103" s="70">
        <f t="shared" si="59"/>
        <v>0</v>
      </c>
      <c r="R103" s="83">
        <f t="shared" si="38"/>
        <v>0</v>
      </c>
      <c r="S103" s="83">
        <f t="shared" si="38"/>
        <v>0</v>
      </c>
      <c r="T103" s="83">
        <f t="shared" si="38"/>
        <v>0</v>
      </c>
      <c r="U103" s="83">
        <f t="shared" ref="R103:U109" si="60">IF($B103&lt;=$U$3,VLOOKUP($B103,CTABLE,U$9,FALSE),0)</f>
        <v>0</v>
      </c>
      <c r="V103" s="83">
        <f t="shared" si="39"/>
        <v>0</v>
      </c>
      <c r="W103" s="83">
        <f t="shared" si="39"/>
        <v>0</v>
      </c>
      <c r="X103" s="83">
        <f t="shared" si="40"/>
        <v>0</v>
      </c>
      <c r="Y103" s="83">
        <f t="shared" si="40"/>
        <v>0</v>
      </c>
      <c r="Z103" s="83">
        <f t="shared" si="40"/>
        <v>0</v>
      </c>
      <c r="AA103" s="171">
        <f t="shared" ref="AA103:AA109" si="61">Y103+Z103</f>
        <v>0</v>
      </c>
      <c r="AB103" s="83">
        <f t="shared" si="41"/>
        <v>0</v>
      </c>
      <c r="AC103" s="83">
        <f t="shared" si="41"/>
        <v>0</v>
      </c>
      <c r="AD103" s="171">
        <f t="shared" ref="AD103:AD109" si="62">IF(AND(T103&lt;&gt;0,X103="op"),1,0)</f>
        <v>0</v>
      </c>
      <c r="AE103" s="171">
        <f>IF(AD103=1,SUM(AD$10:AD103),0)</f>
        <v>0</v>
      </c>
      <c r="AF103" s="82" t="str">
        <f t="shared" ref="AF103:AF109" si="63">IF(AND(AD103=1,AE103&lt;$AD$7),S103&amp;", ",IF(AND(AD103=1,AE103=$AD$7),S103,""))</f>
        <v/>
      </c>
      <c r="AG103" s="171">
        <f t="shared" ref="AG103:AG109" si="64">IF(AD103=1,T103,0)</f>
        <v>0</v>
      </c>
    </row>
    <row r="104" spans="1:33" ht="12" customHeight="1" x14ac:dyDescent="0.25">
      <c r="A104" s="497"/>
      <c r="B104" s="15">
        <v>95</v>
      </c>
      <c r="C104" s="468">
        <f t="shared" si="51"/>
        <v>0</v>
      </c>
      <c r="D104" s="469"/>
      <c r="E104" s="470"/>
      <c r="F104" s="67">
        <f t="shared" si="52"/>
        <v>0</v>
      </c>
      <c r="G104" s="67">
        <f t="shared" si="53"/>
        <v>0</v>
      </c>
      <c r="H104" s="67">
        <f t="shared" si="54"/>
        <v>0</v>
      </c>
      <c r="I104" s="67">
        <f t="shared" si="55"/>
        <v>0</v>
      </c>
      <c r="J104" s="67">
        <f t="shared" si="56"/>
        <v>0</v>
      </c>
      <c r="K104" s="16">
        <f t="shared" si="57"/>
        <v>0</v>
      </c>
      <c r="L104" s="67">
        <f t="shared" si="58"/>
        <v>0</v>
      </c>
      <c r="M104" s="17">
        <f>IF(L104&gt;0,VLOOKUP(I104,Labour!$AR$1:$AT$15,3,FALSE),0)</f>
        <v>0</v>
      </c>
      <c r="N104" s="70">
        <f t="shared" si="59"/>
        <v>0</v>
      </c>
      <c r="R104" s="83">
        <f t="shared" si="60"/>
        <v>0</v>
      </c>
      <c r="S104" s="83">
        <f t="shared" si="60"/>
        <v>0</v>
      </c>
      <c r="T104" s="83">
        <f t="shared" si="60"/>
        <v>0</v>
      </c>
      <c r="U104" s="83">
        <f t="shared" si="60"/>
        <v>0</v>
      </c>
      <c r="V104" s="83">
        <f t="shared" ref="V104:W109" si="65">IF($B104&lt;=$U$3,IF(VLOOKUP($B104,CTABLE,V$9,FALSE)=V$8,$U104,0),0)</f>
        <v>0</v>
      </c>
      <c r="W104" s="83">
        <f t="shared" si="65"/>
        <v>0</v>
      </c>
      <c r="X104" s="83">
        <f t="shared" ref="X104:Z109" si="66">IF($B104&lt;=$U$3,VLOOKUP($B104,CTABLE,X$9,FALSE),0)</f>
        <v>0</v>
      </c>
      <c r="Y104" s="83">
        <f t="shared" si="66"/>
        <v>0</v>
      </c>
      <c r="Z104" s="83">
        <f t="shared" si="66"/>
        <v>0</v>
      </c>
      <c r="AA104" s="171">
        <f t="shared" si="61"/>
        <v>0</v>
      </c>
      <c r="AB104" s="83">
        <f t="shared" ref="AB104:AC109" si="67">IF($B104&lt;=$U$3,VLOOKUP($B104,CTABLE,AB$9,FALSE),0)</f>
        <v>0</v>
      </c>
      <c r="AC104" s="83">
        <f t="shared" si="67"/>
        <v>0</v>
      </c>
      <c r="AD104" s="171">
        <f t="shared" si="62"/>
        <v>0</v>
      </c>
      <c r="AE104" s="171">
        <f>IF(AD104=1,SUM(AD$10:AD104),0)</f>
        <v>0</v>
      </c>
      <c r="AF104" s="82" t="str">
        <f t="shared" si="63"/>
        <v/>
      </c>
      <c r="AG104" s="171">
        <f t="shared" si="64"/>
        <v>0</v>
      </c>
    </row>
    <row r="105" spans="1:33" ht="12" customHeight="1" x14ac:dyDescent="0.25">
      <c r="A105" s="497"/>
      <c r="B105" s="15">
        <v>96</v>
      </c>
      <c r="C105" s="468">
        <f t="shared" si="51"/>
        <v>0</v>
      </c>
      <c r="D105" s="469"/>
      <c r="E105" s="470"/>
      <c r="F105" s="67">
        <f t="shared" si="52"/>
        <v>0</v>
      </c>
      <c r="G105" s="67">
        <f t="shared" si="53"/>
        <v>0</v>
      </c>
      <c r="H105" s="67">
        <f t="shared" si="54"/>
        <v>0</v>
      </c>
      <c r="I105" s="67">
        <f t="shared" si="55"/>
        <v>0</v>
      </c>
      <c r="J105" s="67">
        <f t="shared" si="56"/>
        <v>0</v>
      </c>
      <c r="K105" s="16">
        <f t="shared" si="57"/>
        <v>0</v>
      </c>
      <c r="L105" s="67">
        <f t="shared" si="58"/>
        <v>0</v>
      </c>
      <c r="M105" s="17">
        <f>IF(L105&gt;0,VLOOKUP(I105,Labour!$AR$1:$AT$15,3,FALSE),0)</f>
        <v>0</v>
      </c>
      <c r="N105" s="70">
        <f t="shared" si="59"/>
        <v>0</v>
      </c>
      <c r="R105" s="83">
        <f t="shared" si="60"/>
        <v>0</v>
      </c>
      <c r="S105" s="83">
        <f t="shared" si="60"/>
        <v>0</v>
      </c>
      <c r="T105" s="83">
        <f t="shared" si="60"/>
        <v>0</v>
      </c>
      <c r="U105" s="83">
        <f t="shared" si="60"/>
        <v>0</v>
      </c>
      <c r="V105" s="83">
        <f t="shared" si="65"/>
        <v>0</v>
      </c>
      <c r="W105" s="83">
        <f t="shared" si="65"/>
        <v>0</v>
      </c>
      <c r="X105" s="83">
        <f t="shared" si="66"/>
        <v>0</v>
      </c>
      <c r="Y105" s="83">
        <f t="shared" si="66"/>
        <v>0</v>
      </c>
      <c r="Z105" s="83">
        <f t="shared" si="66"/>
        <v>0</v>
      </c>
      <c r="AA105" s="171">
        <f t="shared" si="61"/>
        <v>0</v>
      </c>
      <c r="AB105" s="83">
        <f t="shared" si="67"/>
        <v>0</v>
      </c>
      <c r="AC105" s="83">
        <f t="shared" si="67"/>
        <v>0</v>
      </c>
      <c r="AD105" s="171">
        <f t="shared" si="62"/>
        <v>0</v>
      </c>
      <c r="AE105" s="171">
        <f>IF(AD105=1,SUM(AD$10:AD105),0)</f>
        <v>0</v>
      </c>
      <c r="AF105" s="82" t="str">
        <f t="shared" si="63"/>
        <v/>
      </c>
      <c r="AG105" s="171">
        <f t="shared" si="64"/>
        <v>0</v>
      </c>
    </row>
    <row r="106" spans="1:33" ht="12" customHeight="1" x14ac:dyDescent="0.25">
      <c r="A106" s="497"/>
      <c r="B106" s="15">
        <v>97</v>
      </c>
      <c r="C106" s="468">
        <f t="shared" si="51"/>
        <v>0</v>
      </c>
      <c r="D106" s="469"/>
      <c r="E106" s="470"/>
      <c r="F106" s="67">
        <f t="shared" si="52"/>
        <v>0</v>
      </c>
      <c r="G106" s="67">
        <f t="shared" si="53"/>
        <v>0</v>
      </c>
      <c r="H106" s="67">
        <f t="shared" si="54"/>
        <v>0</v>
      </c>
      <c r="I106" s="67">
        <f t="shared" si="55"/>
        <v>0</v>
      </c>
      <c r="J106" s="67">
        <f t="shared" si="56"/>
        <v>0</v>
      </c>
      <c r="K106" s="16">
        <f t="shared" si="57"/>
        <v>0</v>
      </c>
      <c r="L106" s="67">
        <f t="shared" si="58"/>
        <v>0</v>
      </c>
      <c r="M106" s="17">
        <f>IF(L106&gt;0,VLOOKUP(I106,Labour!$AR$1:$AT$15,3,FALSE),0)</f>
        <v>0</v>
      </c>
      <c r="N106" s="70">
        <f t="shared" si="59"/>
        <v>0</v>
      </c>
      <c r="R106" s="83">
        <f t="shared" si="60"/>
        <v>0</v>
      </c>
      <c r="S106" s="83">
        <f t="shared" si="60"/>
        <v>0</v>
      </c>
      <c r="T106" s="83">
        <f t="shared" si="60"/>
        <v>0</v>
      </c>
      <c r="U106" s="83">
        <f t="shared" si="60"/>
        <v>0</v>
      </c>
      <c r="V106" s="83">
        <f t="shared" si="65"/>
        <v>0</v>
      </c>
      <c r="W106" s="83">
        <f t="shared" si="65"/>
        <v>0</v>
      </c>
      <c r="X106" s="83">
        <f t="shared" si="66"/>
        <v>0</v>
      </c>
      <c r="Y106" s="83">
        <f t="shared" si="66"/>
        <v>0</v>
      </c>
      <c r="Z106" s="83">
        <f t="shared" si="66"/>
        <v>0</v>
      </c>
      <c r="AA106" s="171">
        <f t="shared" si="61"/>
        <v>0</v>
      </c>
      <c r="AB106" s="83">
        <f t="shared" si="67"/>
        <v>0</v>
      </c>
      <c r="AC106" s="83">
        <f t="shared" si="67"/>
        <v>0</v>
      </c>
      <c r="AD106" s="171">
        <f t="shared" si="62"/>
        <v>0</v>
      </c>
      <c r="AE106" s="171">
        <f>IF(AD106=1,SUM(AD$10:AD106),0)</f>
        <v>0</v>
      </c>
      <c r="AF106" s="82" t="str">
        <f t="shared" si="63"/>
        <v/>
      </c>
      <c r="AG106" s="171">
        <f t="shared" si="64"/>
        <v>0</v>
      </c>
    </row>
    <row r="107" spans="1:33" ht="12" customHeight="1" x14ac:dyDescent="0.25">
      <c r="A107" s="497"/>
      <c r="B107" s="15">
        <v>98</v>
      </c>
      <c r="C107" s="468">
        <f t="shared" si="51"/>
        <v>0</v>
      </c>
      <c r="D107" s="469"/>
      <c r="E107" s="470"/>
      <c r="F107" s="67">
        <f t="shared" si="52"/>
        <v>0</v>
      </c>
      <c r="G107" s="67">
        <f t="shared" si="53"/>
        <v>0</v>
      </c>
      <c r="H107" s="67">
        <f t="shared" si="54"/>
        <v>0</v>
      </c>
      <c r="I107" s="67">
        <f t="shared" si="55"/>
        <v>0</v>
      </c>
      <c r="J107" s="67">
        <f t="shared" si="56"/>
        <v>0</v>
      </c>
      <c r="K107" s="16">
        <f t="shared" si="57"/>
        <v>0</v>
      </c>
      <c r="L107" s="67">
        <f t="shared" si="58"/>
        <v>0</v>
      </c>
      <c r="M107" s="17">
        <f>IF(L107&gt;0,VLOOKUP(I107,Labour!$AR$1:$AT$15,3,FALSE),0)</f>
        <v>0</v>
      </c>
      <c r="N107" s="70">
        <f t="shared" si="59"/>
        <v>0</v>
      </c>
      <c r="R107" s="83">
        <f t="shared" si="60"/>
        <v>0</v>
      </c>
      <c r="S107" s="83">
        <f t="shared" si="60"/>
        <v>0</v>
      </c>
      <c r="T107" s="83">
        <f t="shared" si="60"/>
        <v>0</v>
      </c>
      <c r="U107" s="83">
        <f t="shared" si="60"/>
        <v>0</v>
      </c>
      <c r="V107" s="83">
        <f t="shared" si="65"/>
        <v>0</v>
      </c>
      <c r="W107" s="83">
        <f t="shared" si="65"/>
        <v>0</v>
      </c>
      <c r="X107" s="83">
        <f t="shared" si="66"/>
        <v>0</v>
      </c>
      <c r="Y107" s="83">
        <f t="shared" si="66"/>
        <v>0</v>
      </c>
      <c r="Z107" s="83">
        <f t="shared" si="66"/>
        <v>0</v>
      </c>
      <c r="AA107" s="171">
        <f t="shared" si="61"/>
        <v>0</v>
      </c>
      <c r="AB107" s="83">
        <f t="shared" si="67"/>
        <v>0</v>
      </c>
      <c r="AC107" s="83">
        <f t="shared" si="67"/>
        <v>0</v>
      </c>
      <c r="AD107" s="171">
        <f t="shared" si="62"/>
        <v>0</v>
      </c>
      <c r="AE107" s="171">
        <f>IF(AD107=1,SUM(AD$10:AD107),0)</f>
        <v>0</v>
      </c>
      <c r="AF107" s="82" t="str">
        <f t="shared" si="63"/>
        <v/>
      </c>
      <c r="AG107" s="171">
        <f t="shared" si="64"/>
        <v>0</v>
      </c>
    </row>
    <row r="108" spans="1:33" ht="12" customHeight="1" x14ac:dyDescent="0.25">
      <c r="A108" s="497"/>
      <c r="B108" s="15">
        <v>99</v>
      </c>
      <c r="C108" s="468">
        <f t="shared" si="42"/>
        <v>0</v>
      </c>
      <c r="D108" s="469"/>
      <c r="E108" s="470"/>
      <c r="F108" s="67">
        <f t="shared" si="43"/>
        <v>0</v>
      </c>
      <c r="G108" s="67">
        <f t="shared" si="44"/>
        <v>0</v>
      </c>
      <c r="H108" s="67">
        <f t="shared" si="45"/>
        <v>0</v>
      </c>
      <c r="I108" s="67">
        <f t="shared" si="46"/>
        <v>0</v>
      </c>
      <c r="J108" s="67">
        <f t="shared" si="47"/>
        <v>0</v>
      </c>
      <c r="K108" s="16">
        <f t="shared" si="48"/>
        <v>0</v>
      </c>
      <c r="L108" s="67">
        <f t="shared" si="49"/>
        <v>0</v>
      </c>
      <c r="M108" s="17">
        <f>IF(L108&gt;0,VLOOKUP(I108,Labour!$AR$1:$AT$15,3,FALSE),0)</f>
        <v>0</v>
      </c>
      <c r="N108" s="70">
        <f t="shared" si="50"/>
        <v>0</v>
      </c>
      <c r="R108" s="83">
        <f t="shared" si="60"/>
        <v>0</v>
      </c>
      <c r="S108" s="83">
        <f t="shared" si="60"/>
        <v>0</v>
      </c>
      <c r="T108" s="83">
        <f t="shared" si="60"/>
        <v>0</v>
      </c>
      <c r="U108" s="83">
        <f t="shared" si="60"/>
        <v>0</v>
      </c>
      <c r="V108" s="83">
        <f t="shared" si="65"/>
        <v>0</v>
      </c>
      <c r="W108" s="83">
        <f t="shared" si="65"/>
        <v>0</v>
      </c>
      <c r="X108" s="83">
        <f t="shared" si="66"/>
        <v>0</v>
      </c>
      <c r="Y108" s="83">
        <f t="shared" si="66"/>
        <v>0</v>
      </c>
      <c r="Z108" s="83">
        <f t="shared" si="66"/>
        <v>0</v>
      </c>
      <c r="AA108" s="171">
        <f t="shared" si="61"/>
        <v>0</v>
      </c>
      <c r="AB108" s="83">
        <f t="shared" si="67"/>
        <v>0</v>
      </c>
      <c r="AC108" s="83">
        <f t="shared" si="67"/>
        <v>0</v>
      </c>
      <c r="AD108" s="171">
        <f t="shared" si="62"/>
        <v>0</v>
      </c>
      <c r="AE108" s="171">
        <f>IF(AD108=1,SUM(AD$10:AD108),0)</f>
        <v>0</v>
      </c>
      <c r="AF108" s="82" t="str">
        <f t="shared" si="63"/>
        <v/>
      </c>
      <c r="AG108" s="171">
        <f t="shared" si="64"/>
        <v>0</v>
      </c>
    </row>
    <row r="109" spans="1:33" ht="12" customHeight="1" thickBot="1" x14ac:dyDescent="0.3">
      <c r="A109" s="497"/>
      <c r="B109" s="179">
        <v>100</v>
      </c>
      <c r="C109" s="468">
        <f t="shared" si="25"/>
        <v>0</v>
      </c>
      <c r="D109" s="469"/>
      <c r="E109" s="470"/>
      <c r="F109" s="67">
        <f t="shared" si="26"/>
        <v>0</v>
      </c>
      <c r="G109" s="67">
        <f t="shared" si="27"/>
        <v>0</v>
      </c>
      <c r="H109" s="67">
        <f t="shared" si="28"/>
        <v>0</v>
      </c>
      <c r="I109" s="67">
        <f t="shared" si="29"/>
        <v>0</v>
      </c>
      <c r="J109" s="67">
        <f t="shared" si="30"/>
        <v>0</v>
      </c>
      <c r="K109" s="16">
        <f t="shared" si="31"/>
        <v>0</v>
      </c>
      <c r="L109" s="67">
        <f t="shared" si="32"/>
        <v>0</v>
      </c>
      <c r="M109" s="17">
        <f>IF(L109&gt;0,VLOOKUP(I109,Labour!$AR$1:$AT$15,3,FALSE),0)</f>
        <v>0</v>
      </c>
      <c r="N109" s="70">
        <f t="shared" si="33"/>
        <v>0</v>
      </c>
      <c r="R109" s="83">
        <f t="shared" si="60"/>
        <v>0</v>
      </c>
      <c r="S109" s="83">
        <f t="shared" si="60"/>
        <v>0</v>
      </c>
      <c r="T109" s="83">
        <f t="shared" si="60"/>
        <v>0</v>
      </c>
      <c r="U109" s="83">
        <f t="shared" si="60"/>
        <v>0</v>
      </c>
      <c r="V109" s="83">
        <f t="shared" si="65"/>
        <v>0</v>
      </c>
      <c r="W109" s="83">
        <f t="shared" si="65"/>
        <v>0</v>
      </c>
      <c r="X109" s="83">
        <f t="shared" si="66"/>
        <v>0</v>
      </c>
      <c r="Y109" s="83">
        <f t="shared" si="66"/>
        <v>0</v>
      </c>
      <c r="Z109" s="83">
        <f t="shared" si="66"/>
        <v>0</v>
      </c>
      <c r="AA109" s="171">
        <f t="shared" si="61"/>
        <v>0</v>
      </c>
      <c r="AB109" s="83">
        <f t="shared" si="67"/>
        <v>0</v>
      </c>
      <c r="AC109" s="83">
        <f t="shared" si="67"/>
        <v>0</v>
      </c>
      <c r="AD109" s="171">
        <f t="shared" si="62"/>
        <v>0</v>
      </c>
      <c r="AE109" s="171">
        <f>IF(AD109=1,SUM(AD$10:AD109),0)</f>
        <v>0</v>
      </c>
      <c r="AF109" s="82" t="str">
        <f t="shared" si="63"/>
        <v/>
      </c>
      <c r="AG109" s="171">
        <f t="shared" si="64"/>
        <v>0</v>
      </c>
    </row>
    <row r="110" spans="1:33" ht="18" customHeight="1" thickTop="1" thickBot="1" x14ac:dyDescent="0.35">
      <c r="A110" s="506" t="s">
        <v>70</v>
      </c>
      <c r="B110" s="507"/>
      <c r="C110" s="507"/>
      <c r="D110" s="507"/>
      <c r="E110" s="507"/>
      <c r="F110" s="507"/>
      <c r="G110" s="507"/>
      <c r="H110" s="507"/>
      <c r="I110" s="507"/>
      <c r="J110" s="507"/>
      <c r="K110" s="507"/>
      <c r="L110" s="507"/>
      <c r="M110" s="507"/>
      <c r="N110" s="32">
        <f>SUM(N10:N109)</f>
        <v>0</v>
      </c>
      <c r="R110" s="88">
        <f>B!R110-1</f>
        <v>33</v>
      </c>
      <c r="S110" s="121">
        <f>R110+2</f>
        <v>35</v>
      </c>
      <c r="T110" s="121">
        <f>R110+6</f>
        <v>39</v>
      </c>
      <c r="U110" s="87">
        <f>R110+10</f>
        <v>43</v>
      </c>
      <c r="V110" s="87"/>
      <c r="W110" s="87"/>
      <c r="X110" s="121">
        <f>B!X110-1</f>
        <v>36</v>
      </c>
      <c r="Y110" s="120"/>
    </row>
    <row r="111" spans="1:33" s="10" customFormat="1" ht="26.25" customHeight="1" thickTop="1" thickBot="1" x14ac:dyDescent="0.35">
      <c r="A111" s="494"/>
      <c r="B111" s="495"/>
      <c r="C111" s="508" t="s">
        <v>123</v>
      </c>
      <c r="D111" s="509"/>
      <c r="E111" s="471" t="s">
        <v>95</v>
      </c>
      <c r="F111" s="472"/>
      <c r="G111" s="472"/>
      <c r="H111" s="473"/>
      <c r="I111" s="488" t="s">
        <v>98</v>
      </c>
      <c r="J111" s="489"/>
      <c r="K111" s="490"/>
      <c r="L111" s="8" t="s">
        <v>97</v>
      </c>
      <c r="M111" s="6" t="s">
        <v>96</v>
      </c>
      <c r="N111" s="7" t="s">
        <v>68</v>
      </c>
      <c r="R111" s="79" t="s">
        <v>94</v>
      </c>
      <c r="S111" s="80" t="s">
        <v>95</v>
      </c>
      <c r="T111" s="81" t="s">
        <v>98</v>
      </c>
      <c r="U111" s="78" t="s">
        <v>97</v>
      </c>
      <c r="V111" s="78"/>
      <c r="W111" s="78"/>
      <c r="X111" s="78" t="s">
        <v>96</v>
      </c>
      <c r="Y111" s="120"/>
      <c r="Z111" s="120"/>
      <c r="AA111" s="120"/>
      <c r="AB111" s="120"/>
    </row>
    <row r="112" spans="1:33" ht="12.75" customHeight="1" thickTop="1" x14ac:dyDescent="0.3">
      <c r="A112" s="496" t="s">
        <v>94</v>
      </c>
      <c r="B112" s="11">
        <v>1</v>
      </c>
      <c r="C112" s="474">
        <f>R112</f>
        <v>0</v>
      </c>
      <c r="D112" s="475"/>
      <c r="E112" s="474" t="str">
        <f>S112</f>
        <v/>
      </c>
      <c r="F112" s="475"/>
      <c r="G112" s="475"/>
      <c r="H112" s="476"/>
      <c r="I112" s="474">
        <f>T112</f>
        <v>0</v>
      </c>
      <c r="J112" s="475"/>
      <c r="K112" s="476"/>
      <c r="L112" s="12" t="str">
        <f>U112</f>
        <v/>
      </c>
      <c r="M112" s="14">
        <f t="shared" ref="M112:M161" si="68">X112</f>
        <v>0</v>
      </c>
      <c r="N112" s="69" t="e">
        <f>L112*M112</f>
        <v>#VALUE!</v>
      </c>
      <c r="R112" s="58">
        <f t="shared" ref="R112:R143" si="69">IF($B112&lt;=$U$4,VLOOKUP($B112,CEQUIP,R$110,FALSE),0)</f>
        <v>0</v>
      </c>
      <c r="S112" s="83" t="str">
        <f t="shared" ref="S112:S143" si="70">IF(R112=$Y$4,Y5,IF($B112&lt;=$U$4,VLOOKUP($B112,CEQUIP,S$110,FALSE),0))</f>
        <v/>
      </c>
      <c r="T112" s="58">
        <f t="shared" ref="T112:U131" si="71">IF($B112&lt;=$U$4,VLOOKUP($B112,CEQUIP,T$110,FALSE),0)</f>
        <v>0</v>
      </c>
      <c r="U112" s="58" t="str">
        <f t="shared" si="71"/>
        <v/>
      </c>
      <c r="V112" s="58"/>
      <c r="W112" s="58"/>
      <c r="X112" s="58">
        <f t="shared" ref="X112:X143" si="72">IF($B112&lt;=$U$4,VLOOKUP($B112,CEQUIP,X$110,FALSE),0)</f>
        <v>0</v>
      </c>
      <c r="Y112" s="120"/>
      <c r="Z112" s="120"/>
      <c r="AA112" s="120"/>
      <c r="AB112" s="120"/>
    </row>
    <row r="113" spans="1:28" ht="12" customHeight="1" x14ac:dyDescent="0.3">
      <c r="A113" s="497"/>
      <c r="B113" s="15">
        <v>2</v>
      </c>
      <c r="C113" s="468">
        <f t="shared" ref="C113:C161" si="73">R113</f>
        <v>0</v>
      </c>
      <c r="D113" s="470"/>
      <c r="E113" s="468" t="str">
        <f t="shared" ref="E113:E161" si="74">S113</f>
        <v/>
      </c>
      <c r="F113" s="469"/>
      <c r="G113" s="469"/>
      <c r="H113" s="470"/>
      <c r="I113" s="468">
        <f t="shared" ref="I113:I161" si="75">T113</f>
        <v>0</v>
      </c>
      <c r="J113" s="469"/>
      <c r="K113" s="470"/>
      <c r="L113" s="67" t="str">
        <f t="shared" ref="L113:L161" si="76">U113</f>
        <v/>
      </c>
      <c r="M113" s="17">
        <f t="shared" si="68"/>
        <v>0</v>
      </c>
      <c r="N113" s="70" t="e">
        <f t="shared" ref="N113:N161" si="77">L113*M113</f>
        <v>#VALUE!</v>
      </c>
      <c r="R113" s="58">
        <f t="shared" si="69"/>
        <v>0</v>
      </c>
      <c r="S113" s="83" t="str">
        <f t="shared" si="70"/>
        <v/>
      </c>
      <c r="T113" s="58">
        <f t="shared" si="71"/>
        <v>0</v>
      </c>
      <c r="U113" s="58" t="str">
        <f t="shared" si="71"/>
        <v/>
      </c>
      <c r="V113" s="58"/>
      <c r="W113" s="58"/>
      <c r="X113" s="58">
        <f t="shared" si="72"/>
        <v>0</v>
      </c>
      <c r="Y113" s="120"/>
      <c r="Z113" s="120"/>
      <c r="AA113" s="120"/>
      <c r="AB113" s="120"/>
    </row>
    <row r="114" spans="1:28" ht="12" customHeight="1" x14ac:dyDescent="0.3">
      <c r="A114" s="497"/>
      <c r="B114" s="15">
        <v>3</v>
      </c>
      <c r="C114" s="468">
        <f t="shared" si="73"/>
        <v>0</v>
      </c>
      <c r="D114" s="470"/>
      <c r="E114" s="468" t="str">
        <f t="shared" si="74"/>
        <v/>
      </c>
      <c r="F114" s="469"/>
      <c r="G114" s="469"/>
      <c r="H114" s="470"/>
      <c r="I114" s="468">
        <f t="shared" si="75"/>
        <v>0</v>
      </c>
      <c r="J114" s="469"/>
      <c r="K114" s="470"/>
      <c r="L114" s="67" t="str">
        <f t="shared" si="76"/>
        <v/>
      </c>
      <c r="M114" s="17">
        <f t="shared" si="68"/>
        <v>0</v>
      </c>
      <c r="N114" s="70" t="e">
        <f t="shared" si="77"/>
        <v>#VALUE!</v>
      </c>
      <c r="R114" s="58">
        <f t="shared" si="69"/>
        <v>0</v>
      </c>
      <c r="S114" s="83" t="str">
        <f t="shared" si="70"/>
        <v/>
      </c>
      <c r="T114" s="58">
        <f t="shared" si="71"/>
        <v>0</v>
      </c>
      <c r="U114" s="58" t="str">
        <f t="shared" si="71"/>
        <v/>
      </c>
      <c r="V114" s="58"/>
      <c r="W114" s="58"/>
      <c r="X114" s="58">
        <f t="shared" si="72"/>
        <v>0</v>
      </c>
      <c r="Y114" s="120"/>
      <c r="Z114" s="120"/>
      <c r="AA114" s="120"/>
      <c r="AB114" s="120"/>
    </row>
    <row r="115" spans="1:28" ht="12" customHeight="1" x14ac:dyDescent="0.3">
      <c r="A115" s="497"/>
      <c r="B115" s="15">
        <v>4</v>
      </c>
      <c r="C115" s="468">
        <f t="shared" si="73"/>
        <v>0</v>
      </c>
      <c r="D115" s="470"/>
      <c r="E115" s="468" t="str">
        <f t="shared" si="74"/>
        <v/>
      </c>
      <c r="F115" s="469"/>
      <c r="G115" s="469"/>
      <c r="H115" s="470"/>
      <c r="I115" s="468">
        <f t="shared" si="75"/>
        <v>0</v>
      </c>
      <c r="J115" s="469"/>
      <c r="K115" s="470"/>
      <c r="L115" s="67" t="str">
        <f t="shared" si="76"/>
        <v/>
      </c>
      <c r="M115" s="17">
        <f t="shared" si="68"/>
        <v>0</v>
      </c>
      <c r="N115" s="70" t="e">
        <f t="shared" si="77"/>
        <v>#VALUE!</v>
      </c>
      <c r="R115" s="58">
        <f t="shared" si="69"/>
        <v>0</v>
      </c>
      <c r="S115" s="83" t="str">
        <f t="shared" si="70"/>
        <v/>
      </c>
      <c r="T115" s="58">
        <f t="shared" si="71"/>
        <v>0</v>
      </c>
      <c r="U115" s="58" t="str">
        <f t="shared" si="71"/>
        <v/>
      </c>
      <c r="V115" s="58"/>
      <c r="W115" s="58"/>
      <c r="X115" s="58">
        <f t="shared" si="72"/>
        <v>0</v>
      </c>
      <c r="Y115" s="120"/>
      <c r="Z115" s="120"/>
      <c r="AA115" s="120"/>
      <c r="AB115" s="120"/>
    </row>
    <row r="116" spans="1:28" ht="12" customHeight="1" x14ac:dyDescent="0.3">
      <c r="A116" s="497"/>
      <c r="B116" s="15">
        <v>5</v>
      </c>
      <c r="C116" s="468">
        <f t="shared" si="73"/>
        <v>0</v>
      </c>
      <c r="D116" s="470"/>
      <c r="E116" s="468" t="str">
        <f t="shared" si="74"/>
        <v/>
      </c>
      <c r="F116" s="469"/>
      <c r="G116" s="469"/>
      <c r="H116" s="470"/>
      <c r="I116" s="468">
        <f t="shared" si="75"/>
        <v>0</v>
      </c>
      <c r="J116" s="469"/>
      <c r="K116" s="470"/>
      <c r="L116" s="67" t="str">
        <f t="shared" si="76"/>
        <v/>
      </c>
      <c r="M116" s="17">
        <f t="shared" si="68"/>
        <v>0</v>
      </c>
      <c r="N116" s="70" t="e">
        <f t="shared" si="77"/>
        <v>#VALUE!</v>
      </c>
      <c r="R116" s="58">
        <f t="shared" si="69"/>
        <v>0</v>
      </c>
      <c r="S116" s="83" t="str">
        <f t="shared" si="70"/>
        <v/>
      </c>
      <c r="T116" s="58">
        <f t="shared" si="71"/>
        <v>0</v>
      </c>
      <c r="U116" s="58" t="str">
        <f t="shared" si="71"/>
        <v/>
      </c>
      <c r="V116" s="58"/>
      <c r="W116" s="58"/>
      <c r="X116" s="58">
        <f t="shared" si="72"/>
        <v>0</v>
      </c>
      <c r="Y116" s="120"/>
      <c r="Z116" s="120"/>
      <c r="AA116" s="120"/>
      <c r="AB116" s="120"/>
    </row>
    <row r="117" spans="1:28" ht="12" customHeight="1" x14ac:dyDescent="0.3">
      <c r="A117" s="497"/>
      <c r="B117" s="15">
        <v>6</v>
      </c>
      <c r="C117" s="468">
        <f t="shared" si="73"/>
        <v>0</v>
      </c>
      <c r="D117" s="470"/>
      <c r="E117" s="468" t="str">
        <f t="shared" si="74"/>
        <v/>
      </c>
      <c r="F117" s="469"/>
      <c r="G117" s="469"/>
      <c r="H117" s="470"/>
      <c r="I117" s="468">
        <f t="shared" si="75"/>
        <v>0</v>
      </c>
      <c r="J117" s="469"/>
      <c r="K117" s="470"/>
      <c r="L117" s="67" t="str">
        <f t="shared" si="76"/>
        <v/>
      </c>
      <c r="M117" s="17">
        <f t="shared" si="68"/>
        <v>0</v>
      </c>
      <c r="N117" s="70" t="e">
        <f t="shared" si="77"/>
        <v>#VALUE!</v>
      </c>
      <c r="R117" s="58">
        <f t="shared" si="69"/>
        <v>0</v>
      </c>
      <c r="S117" s="83" t="str">
        <f t="shared" si="70"/>
        <v/>
      </c>
      <c r="T117" s="58">
        <f t="shared" si="71"/>
        <v>0</v>
      </c>
      <c r="U117" s="58" t="str">
        <f t="shared" si="71"/>
        <v/>
      </c>
      <c r="V117" s="58"/>
      <c r="W117" s="58"/>
      <c r="X117" s="58">
        <f t="shared" si="72"/>
        <v>0</v>
      </c>
      <c r="Y117" s="120"/>
      <c r="Z117" s="120"/>
      <c r="AA117" s="120"/>
      <c r="AB117" s="120"/>
    </row>
    <row r="118" spans="1:28" ht="12" customHeight="1" x14ac:dyDescent="0.3">
      <c r="A118" s="497"/>
      <c r="B118" s="15">
        <v>7</v>
      </c>
      <c r="C118" s="468">
        <f t="shared" si="73"/>
        <v>0</v>
      </c>
      <c r="D118" s="470"/>
      <c r="E118" s="468" t="str">
        <f t="shared" si="74"/>
        <v/>
      </c>
      <c r="F118" s="469"/>
      <c r="G118" s="469"/>
      <c r="H118" s="470"/>
      <c r="I118" s="468">
        <f t="shared" si="75"/>
        <v>0</v>
      </c>
      <c r="J118" s="469"/>
      <c r="K118" s="470"/>
      <c r="L118" s="67" t="str">
        <f t="shared" si="76"/>
        <v/>
      </c>
      <c r="M118" s="17">
        <f t="shared" si="68"/>
        <v>0</v>
      </c>
      <c r="N118" s="70" t="e">
        <f t="shared" si="77"/>
        <v>#VALUE!</v>
      </c>
      <c r="R118" s="58">
        <f t="shared" si="69"/>
        <v>0</v>
      </c>
      <c r="S118" s="83" t="str">
        <f t="shared" si="70"/>
        <v/>
      </c>
      <c r="T118" s="58">
        <f t="shared" si="71"/>
        <v>0</v>
      </c>
      <c r="U118" s="58" t="str">
        <f t="shared" si="71"/>
        <v/>
      </c>
      <c r="V118" s="58"/>
      <c r="W118" s="58"/>
      <c r="X118" s="58">
        <f t="shared" si="72"/>
        <v>0</v>
      </c>
      <c r="Y118" s="120"/>
      <c r="Z118" s="120"/>
      <c r="AA118" s="120"/>
      <c r="AB118" s="120"/>
    </row>
    <row r="119" spans="1:28" ht="12" customHeight="1" x14ac:dyDescent="0.3">
      <c r="A119" s="497"/>
      <c r="B119" s="15">
        <v>8</v>
      </c>
      <c r="C119" s="468">
        <f t="shared" si="73"/>
        <v>0</v>
      </c>
      <c r="D119" s="470"/>
      <c r="E119" s="468" t="str">
        <f t="shared" si="74"/>
        <v/>
      </c>
      <c r="F119" s="469"/>
      <c r="G119" s="469"/>
      <c r="H119" s="470"/>
      <c r="I119" s="468">
        <f t="shared" si="75"/>
        <v>0</v>
      </c>
      <c r="J119" s="469"/>
      <c r="K119" s="470"/>
      <c r="L119" s="67" t="str">
        <f t="shared" si="76"/>
        <v/>
      </c>
      <c r="M119" s="17">
        <f t="shared" si="68"/>
        <v>0</v>
      </c>
      <c r="N119" s="70" t="e">
        <f t="shared" si="77"/>
        <v>#VALUE!</v>
      </c>
      <c r="R119" s="58">
        <f t="shared" si="69"/>
        <v>0</v>
      </c>
      <c r="S119" s="83" t="str">
        <f t="shared" si="70"/>
        <v/>
      </c>
      <c r="T119" s="58">
        <f t="shared" si="71"/>
        <v>0</v>
      </c>
      <c r="U119" s="58" t="str">
        <f t="shared" si="71"/>
        <v/>
      </c>
      <c r="V119" s="58"/>
      <c r="W119" s="58"/>
      <c r="X119" s="58">
        <f t="shared" si="72"/>
        <v>0</v>
      </c>
      <c r="Y119" s="120"/>
      <c r="Z119" s="120"/>
      <c r="AA119" s="120"/>
      <c r="AB119" s="120"/>
    </row>
    <row r="120" spans="1:28" ht="12" customHeight="1" x14ac:dyDescent="0.3">
      <c r="A120" s="497"/>
      <c r="B120" s="15">
        <v>9</v>
      </c>
      <c r="C120" s="468">
        <f t="shared" si="73"/>
        <v>0</v>
      </c>
      <c r="D120" s="470"/>
      <c r="E120" s="468" t="str">
        <f t="shared" si="74"/>
        <v/>
      </c>
      <c r="F120" s="469"/>
      <c r="G120" s="469"/>
      <c r="H120" s="470"/>
      <c r="I120" s="468">
        <f t="shared" si="75"/>
        <v>0</v>
      </c>
      <c r="J120" s="469"/>
      <c r="K120" s="470"/>
      <c r="L120" s="67" t="str">
        <f t="shared" si="76"/>
        <v/>
      </c>
      <c r="M120" s="17">
        <f t="shared" si="68"/>
        <v>0</v>
      </c>
      <c r="N120" s="70" t="e">
        <f t="shared" si="77"/>
        <v>#VALUE!</v>
      </c>
      <c r="R120" s="58">
        <f t="shared" si="69"/>
        <v>0</v>
      </c>
      <c r="S120" s="83" t="str">
        <f t="shared" si="70"/>
        <v/>
      </c>
      <c r="T120" s="58">
        <f t="shared" si="71"/>
        <v>0</v>
      </c>
      <c r="U120" s="58" t="str">
        <f t="shared" si="71"/>
        <v/>
      </c>
      <c r="V120" s="58"/>
      <c r="W120" s="58"/>
      <c r="X120" s="58">
        <f t="shared" si="72"/>
        <v>0</v>
      </c>
      <c r="Y120" s="120"/>
      <c r="Z120" s="120"/>
      <c r="AA120" s="120"/>
      <c r="AB120" s="120"/>
    </row>
    <row r="121" spans="1:28" ht="12" customHeight="1" x14ac:dyDescent="0.3">
      <c r="A121" s="497"/>
      <c r="B121" s="15">
        <v>10</v>
      </c>
      <c r="C121" s="468">
        <f t="shared" si="73"/>
        <v>0</v>
      </c>
      <c r="D121" s="470"/>
      <c r="E121" s="468" t="str">
        <f t="shared" si="74"/>
        <v/>
      </c>
      <c r="F121" s="469"/>
      <c r="G121" s="469"/>
      <c r="H121" s="470"/>
      <c r="I121" s="468">
        <f t="shared" si="75"/>
        <v>0</v>
      </c>
      <c r="J121" s="469"/>
      <c r="K121" s="470"/>
      <c r="L121" s="67" t="str">
        <f t="shared" si="76"/>
        <v/>
      </c>
      <c r="M121" s="17">
        <f t="shared" si="68"/>
        <v>0</v>
      </c>
      <c r="N121" s="70" t="e">
        <f t="shared" si="77"/>
        <v>#VALUE!</v>
      </c>
      <c r="R121" s="58">
        <f t="shared" si="69"/>
        <v>0</v>
      </c>
      <c r="S121" s="83" t="str">
        <f t="shared" si="70"/>
        <v/>
      </c>
      <c r="T121" s="58">
        <f t="shared" si="71"/>
        <v>0</v>
      </c>
      <c r="U121" s="58" t="str">
        <f t="shared" si="71"/>
        <v/>
      </c>
      <c r="V121" s="58"/>
      <c r="W121" s="58"/>
      <c r="X121" s="58">
        <f t="shared" si="72"/>
        <v>0</v>
      </c>
      <c r="Y121" s="120"/>
      <c r="Z121" s="120"/>
      <c r="AA121" s="120"/>
      <c r="AB121" s="120"/>
    </row>
    <row r="122" spans="1:28" ht="12" customHeight="1" x14ac:dyDescent="0.3">
      <c r="A122" s="497"/>
      <c r="B122" s="15">
        <v>11</v>
      </c>
      <c r="C122" s="468">
        <f t="shared" si="73"/>
        <v>0</v>
      </c>
      <c r="D122" s="470"/>
      <c r="E122" s="468" t="str">
        <f t="shared" si="74"/>
        <v/>
      </c>
      <c r="F122" s="469"/>
      <c r="G122" s="469"/>
      <c r="H122" s="470"/>
      <c r="I122" s="468">
        <f t="shared" si="75"/>
        <v>0</v>
      </c>
      <c r="J122" s="469"/>
      <c r="K122" s="470"/>
      <c r="L122" s="67" t="str">
        <f t="shared" si="76"/>
        <v/>
      </c>
      <c r="M122" s="17">
        <f t="shared" si="68"/>
        <v>0</v>
      </c>
      <c r="N122" s="70" t="e">
        <f t="shared" si="77"/>
        <v>#VALUE!</v>
      </c>
      <c r="R122" s="58">
        <f t="shared" si="69"/>
        <v>0</v>
      </c>
      <c r="S122" s="83" t="str">
        <f t="shared" si="70"/>
        <v/>
      </c>
      <c r="T122" s="58">
        <f t="shared" si="71"/>
        <v>0</v>
      </c>
      <c r="U122" s="58" t="str">
        <f t="shared" si="71"/>
        <v/>
      </c>
      <c r="V122" s="58"/>
      <c r="W122" s="58"/>
      <c r="X122" s="58">
        <f t="shared" si="72"/>
        <v>0</v>
      </c>
      <c r="Y122" s="120"/>
      <c r="Z122" s="120"/>
      <c r="AA122" s="120"/>
      <c r="AB122" s="120"/>
    </row>
    <row r="123" spans="1:28" ht="12" customHeight="1" x14ac:dyDescent="0.3">
      <c r="A123" s="497"/>
      <c r="B123" s="15">
        <v>12</v>
      </c>
      <c r="C123" s="468">
        <f t="shared" si="73"/>
        <v>0</v>
      </c>
      <c r="D123" s="470"/>
      <c r="E123" s="468" t="str">
        <f t="shared" si="74"/>
        <v/>
      </c>
      <c r="F123" s="469"/>
      <c r="G123" s="469"/>
      <c r="H123" s="470"/>
      <c r="I123" s="468">
        <f t="shared" si="75"/>
        <v>0</v>
      </c>
      <c r="J123" s="469"/>
      <c r="K123" s="470"/>
      <c r="L123" s="67" t="str">
        <f t="shared" si="76"/>
        <v/>
      </c>
      <c r="M123" s="17">
        <f t="shared" si="68"/>
        <v>0</v>
      </c>
      <c r="N123" s="70" t="e">
        <f t="shared" si="77"/>
        <v>#VALUE!</v>
      </c>
      <c r="R123" s="58">
        <f t="shared" si="69"/>
        <v>0</v>
      </c>
      <c r="S123" s="83" t="str">
        <f t="shared" si="70"/>
        <v/>
      </c>
      <c r="T123" s="58">
        <f t="shared" si="71"/>
        <v>0</v>
      </c>
      <c r="U123" s="58" t="str">
        <f t="shared" si="71"/>
        <v/>
      </c>
      <c r="V123" s="58"/>
      <c r="W123" s="58"/>
      <c r="X123" s="58">
        <f t="shared" si="72"/>
        <v>0</v>
      </c>
      <c r="Y123" s="120"/>
      <c r="Z123" s="120"/>
      <c r="AA123" s="120"/>
      <c r="AB123" s="120"/>
    </row>
    <row r="124" spans="1:28" ht="12" customHeight="1" x14ac:dyDescent="0.3">
      <c r="A124" s="497"/>
      <c r="B124" s="15">
        <v>13</v>
      </c>
      <c r="C124" s="468">
        <f t="shared" si="73"/>
        <v>0</v>
      </c>
      <c r="D124" s="470"/>
      <c r="E124" s="468" t="str">
        <f t="shared" si="74"/>
        <v/>
      </c>
      <c r="F124" s="469"/>
      <c r="G124" s="469"/>
      <c r="H124" s="470"/>
      <c r="I124" s="468">
        <f t="shared" si="75"/>
        <v>0</v>
      </c>
      <c r="J124" s="469"/>
      <c r="K124" s="470"/>
      <c r="L124" s="67" t="str">
        <f t="shared" si="76"/>
        <v/>
      </c>
      <c r="M124" s="17">
        <f t="shared" si="68"/>
        <v>0</v>
      </c>
      <c r="N124" s="70" t="e">
        <f t="shared" si="77"/>
        <v>#VALUE!</v>
      </c>
      <c r="R124" s="58">
        <f t="shared" si="69"/>
        <v>0</v>
      </c>
      <c r="S124" s="83" t="str">
        <f t="shared" si="70"/>
        <v/>
      </c>
      <c r="T124" s="58">
        <f t="shared" si="71"/>
        <v>0</v>
      </c>
      <c r="U124" s="58" t="str">
        <f t="shared" si="71"/>
        <v/>
      </c>
      <c r="V124" s="58"/>
      <c r="W124" s="58"/>
      <c r="X124" s="58">
        <f t="shared" si="72"/>
        <v>0</v>
      </c>
      <c r="Y124" s="120"/>
      <c r="Z124" s="120"/>
      <c r="AA124" s="120"/>
      <c r="AB124" s="120"/>
    </row>
    <row r="125" spans="1:28" ht="12" customHeight="1" x14ac:dyDescent="0.3">
      <c r="A125" s="497"/>
      <c r="B125" s="15">
        <v>14</v>
      </c>
      <c r="C125" s="468">
        <f t="shared" si="73"/>
        <v>0</v>
      </c>
      <c r="D125" s="470"/>
      <c r="E125" s="468" t="str">
        <f t="shared" si="74"/>
        <v/>
      </c>
      <c r="F125" s="469"/>
      <c r="G125" s="469"/>
      <c r="H125" s="470"/>
      <c r="I125" s="468">
        <f t="shared" si="75"/>
        <v>0</v>
      </c>
      <c r="J125" s="469"/>
      <c r="K125" s="470"/>
      <c r="L125" s="67" t="str">
        <f t="shared" si="76"/>
        <v/>
      </c>
      <c r="M125" s="17">
        <f t="shared" si="68"/>
        <v>0</v>
      </c>
      <c r="N125" s="70" t="e">
        <f t="shared" si="77"/>
        <v>#VALUE!</v>
      </c>
      <c r="R125" s="58">
        <f t="shared" si="69"/>
        <v>0</v>
      </c>
      <c r="S125" s="83" t="str">
        <f t="shared" si="70"/>
        <v/>
      </c>
      <c r="T125" s="58">
        <f t="shared" si="71"/>
        <v>0</v>
      </c>
      <c r="U125" s="58" t="str">
        <f t="shared" si="71"/>
        <v/>
      </c>
      <c r="V125" s="58"/>
      <c r="W125" s="58"/>
      <c r="X125" s="58">
        <f t="shared" si="72"/>
        <v>0</v>
      </c>
      <c r="Y125" s="120"/>
      <c r="Z125" s="120"/>
      <c r="AA125" s="120"/>
      <c r="AB125" s="120"/>
    </row>
    <row r="126" spans="1:28" ht="12" customHeight="1" x14ac:dyDescent="0.3">
      <c r="A126" s="497"/>
      <c r="B126" s="15">
        <v>15</v>
      </c>
      <c r="C126" s="468">
        <f t="shared" si="73"/>
        <v>0</v>
      </c>
      <c r="D126" s="470"/>
      <c r="E126" s="468" t="str">
        <f t="shared" si="74"/>
        <v/>
      </c>
      <c r="F126" s="469"/>
      <c r="G126" s="469"/>
      <c r="H126" s="470"/>
      <c r="I126" s="468">
        <f t="shared" si="75"/>
        <v>0</v>
      </c>
      <c r="J126" s="469"/>
      <c r="K126" s="470"/>
      <c r="L126" s="67" t="str">
        <f t="shared" si="76"/>
        <v/>
      </c>
      <c r="M126" s="17">
        <f t="shared" si="68"/>
        <v>0</v>
      </c>
      <c r="N126" s="70" t="e">
        <f t="shared" si="77"/>
        <v>#VALUE!</v>
      </c>
      <c r="R126" s="58">
        <f t="shared" si="69"/>
        <v>0</v>
      </c>
      <c r="S126" s="83" t="str">
        <f t="shared" si="70"/>
        <v/>
      </c>
      <c r="T126" s="58">
        <f t="shared" si="71"/>
        <v>0</v>
      </c>
      <c r="U126" s="58" t="str">
        <f t="shared" si="71"/>
        <v/>
      </c>
      <c r="V126" s="58"/>
      <c r="W126" s="58"/>
      <c r="X126" s="58">
        <f t="shared" si="72"/>
        <v>0</v>
      </c>
      <c r="Y126" s="120"/>
      <c r="Z126" s="120"/>
      <c r="AA126" s="120"/>
      <c r="AB126" s="120"/>
    </row>
    <row r="127" spans="1:28" ht="12" customHeight="1" x14ac:dyDescent="0.3">
      <c r="A127" s="497"/>
      <c r="B127" s="15">
        <v>16</v>
      </c>
      <c r="C127" s="468">
        <f t="shared" si="73"/>
        <v>0</v>
      </c>
      <c r="D127" s="470"/>
      <c r="E127" s="468" t="str">
        <f t="shared" si="74"/>
        <v/>
      </c>
      <c r="F127" s="469"/>
      <c r="G127" s="469"/>
      <c r="H127" s="470"/>
      <c r="I127" s="468">
        <f t="shared" si="75"/>
        <v>0</v>
      </c>
      <c r="J127" s="469"/>
      <c r="K127" s="470"/>
      <c r="L127" s="67" t="str">
        <f t="shared" si="76"/>
        <v/>
      </c>
      <c r="M127" s="17">
        <f t="shared" si="68"/>
        <v>0</v>
      </c>
      <c r="N127" s="70" t="e">
        <f t="shared" si="77"/>
        <v>#VALUE!</v>
      </c>
      <c r="R127" s="58">
        <f t="shared" si="69"/>
        <v>0</v>
      </c>
      <c r="S127" s="83" t="str">
        <f t="shared" si="70"/>
        <v/>
      </c>
      <c r="T127" s="58">
        <f t="shared" si="71"/>
        <v>0</v>
      </c>
      <c r="U127" s="58" t="str">
        <f t="shared" si="71"/>
        <v/>
      </c>
      <c r="V127" s="58"/>
      <c r="W127" s="58"/>
      <c r="X127" s="58">
        <f t="shared" si="72"/>
        <v>0</v>
      </c>
      <c r="Y127" s="120"/>
      <c r="Z127" s="120"/>
      <c r="AA127" s="120"/>
      <c r="AB127" s="120"/>
    </row>
    <row r="128" spans="1:28" ht="12" customHeight="1" x14ac:dyDescent="0.3">
      <c r="A128" s="497"/>
      <c r="B128" s="15">
        <v>17</v>
      </c>
      <c r="C128" s="468">
        <f t="shared" si="73"/>
        <v>0</v>
      </c>
      <c r="D128" s="470"/>
      <c r="E128" s="468" t="str">
        <f t="shared" si="74"/>
        <v/>
      </c>
      <c r="F128" s="469"/>
      <c r="G128" s="469"/>
      <c r="H128" s="470"/>
      <c r="I128" s="468">
        <f t="shared" si="75"/>
        <v>0</v>
      </c>
      <c r="J128" s="469"/>
      <c r="K128" s="470"/>
      <c r="L128" s="67" t="str">
        <f t="shared" si="76"/>
        <v/>
      </c>
      <c r="M128" s="17">
        <f t="shared" si="68"/>
        <v>0</v>
      </c>
      <c r="N128" s="70" t="e">
        <f t="shared" si="77"/>
        <v>#VALUE!</v>
      </c>
      <c r="R128" s="58">
        <f t="shared" si="69"/>
        <v>0</v>
      </c>
      <c r="S128" s="83" t="str">
        <f t="shared" si="70"/>
        <v/>
      </c>
      <c r="T128" s="58">
        <f t="shared" si="71"/>
        <v>0</v>
      </c>
      <c r="U128" s="58" t="str">
        <f t="shared" si="71"/>
        <v/>
      </c>
      <c r="V128" s="58"/>
      <c r="W128" s="58"/>
      <c r="X128" s="58">
        <f t="shared" si="72"/>
        <v>0</v>
      </c>
      <c r="Y128" s="120"/>
      <c r="Z128" s="120"/>
      <c r="AA128" s="120"/>
      <c r="AB128" s="120"/>
    </row>
    <row r="129" spans="1:30" ht="12" customHeight="1" x14ac:dyDescent="0.3">
      <c r="A129" s="497"/>
      <c r="B129" s="15">
        <v>18</v>
      </c>
      <c r="C129" s="468">
        <f t="shared" ref="C129:C148" si="78">R129</f>
        <v>0</v>
      </c>
      <c r="D129" s="470"/>
      <c r="E129" s="468" t="str">
        <f t="shared" ref="E129:E148" si="79">S129</f>
        <v/>
      </c>
      <c r="F129" s="469"/>
      <c r="G129" s="469"/>
      <c r="H129" s="470"/>
      <c r="I129" s="468">
        <f t="shared" ref="I129:I148" si="80">T129</f>
        <v>0</v>
      </c>
      <c r="J129" s="469"/>
      <c r="K129" s="470"/>
      <c r="L129" s="67" t="str">
        <f t="shared" ref="L129:L148" si="81">U129</f>
        <v/>
      </c>
      <c r="M129" s="17">
        <f t="shared" ref="M129:M148" si="82">X129</f>
        <v>0</v>
      </c>
      <c r="N129" s="70" t="e">
        <f t="shared" ref="N129:N148" si="83">L129*M129</f>
        <v>#VALUE!</v>
      </c>
      <c r="R129" s="58">
        <f t="shared" si="69"/>
        <v>0</v>
      </c>
      <c r="S129" s="83" t="str">
        <f t="shared" si="70"/>
        <v/>
      </c>
      <c r="T129" s="58">
        <f t="shared" si="71"/>
        <v>0</v>
      </c>
      <c r="U129" s="58" t="str">
        <f t="shared" si="71"/>
        <v/>
      </c>
      <c r="V129" s="58"/>
      <c r="W129" s="58"/>
      <c r="X129" s="58">
        <f t="shared" si="72"/>
        <v>0</v>
      </c>
      <c r="Y129" s="144"/>
      <c r="Z129" s="144"/>
      <c r="AA129" s="144"/>
      <c r="AB129" s="144"/>
      <c r="AD129" s="178"/>
    </row>
    <row r="130" spans="1:30" ht="12" customHeight="1" x14ac:dyDescent="0.3">
      <c r="A130" s="497"/>
      <c r="B130" s="15">
        <v>19</v>
      </c>
      <c r="C130" s="468">
        <f t="shared" si="78"/>
        <v>0</v>
      </c>
      <c r="D130" s="470"/>
      <c r="E130" s="468" t="str">
        <f t="shared" si="79"/>
        <v/>
      </c>
      <c r="F130" s="469"/>
      <c r="G130" s="469"/>
      <c r="H130" s="470"/>
      <c r="I130" s="468">
        <f t="shared" si="80"/>
        <v>0</v>
      </c>
      <c r="J130" s="469"/>
      <c r="K130" s="470"/>
      <c r="L130" s="67" t="str">
        <f t="shared" si="81"/>
        <v/>
      </c>
      <c r="M130" s="17">
        <f t="shared" si="82"/>
        <v>0</v>
      </c>
      <c r="N130" s="70" t="e">
        <f t="shared" si="83"/>
        <v>#VALUE!</v>
      </c>
      <c r="R130" s="58">
        <f t="shared" si="69"/>
        <v>0</v>
      </c>
      <c r="S130" s="83" t="str">
        <f t="shared" si="70"/>
        <v/>
      </c>
      <c r="T130" s="58">
        <f t="shared" si="71"/>
        <v>0</v>
      </c>
      <c r="U130" s="58" t="str">
        <f t="shared" si="71"/>
        <v/>
      </c>
      <c r="V130" s="58"/>
      <c r="W130" s="58"/>
      <c r="X130" s="58">
        <f t="shared" si="72"/>
        <v>0</v>
      </c>
      <c r="Y130" s="144"/>
      <c r="Z130" s="144"/>
      <c r="AA130" s="144"/>
      <c r="AB130" s="144"/>
      <c r="AD130" s="178"/>
    </row>
    <row r="131" spans="1:30" ht="12" customHeight="1" x14ac:dyDescent="0.3">
      <c r="A131" s="497"/>
      <c r="B131" s="15">
        <v>20</v>
      </c>
      <c r="C131" s="468">
        <f t="shared" si="78"/>
        <v>0</v>
      </c>
      <c r="D131" s="470"/>
      <c r="E131" s="468" t="str">
        <f t="shared" si="79"/>
        <v/>
      </c>
      <c r="F131" s="469"/>
      <c r="G131" s="469"/>
      <c r="H131" s="470"/>
      <c r="I131" s="468">
        <f t="shared" si="80"/>
        <v>0</v>
      </c>
      <c r="J131" s="469"/>
      <c r="K131" s="470"/>
      <c r="L131" s="67" t="str">
        <f t="shared" si="81"/>
        <v/>
      </c>
      <c r="M131" s="17">
        <f t="shared" si="82"/>
        <v>0</v>
      </c>
      <c r="N131" s="70" t="e">
        <f t="shared" si="83"/>
        <v>#VALUE!</v>
      </c>
      <c r="R131" s="58">
        <f t="shared" si="69"/>
        <v>0</v>
      </c>
      <c r="S131" s="83" t="str">
        <f t="shared" si="70"/>
        <v/>
      </c>
      <c r="T131" s="58">
        <f t="shared" si="71"/>
        <v>0</v>
      </c>
      <c r="U131" s="58" t="str">
        <f t="shared" si="71"/>
        <v/>
      </c>
      <c r="V131" s="58"/>
      <c r="W131" s="58"/>
      <c r="X131" s="58">
        <f t="shared" si="72"/>
        <v>0</v>
      </c>
      <c r="Y131" s="144"/>
      <c r="Z131" s="144"/>
      <c r="AA131" s="144"/>
      <c r="AB131" s="144"/>
      <c r="AD131" s="178"/>
    </row>
    <row r="132" spans="1:30" ht="12" customHeight="1" x14ac:dyDescent="0.3">
      <c r="A132" s="497"/>
      <c r="B132" s="15">
        <v>21</v>
      </c>
      <c r="C132" s="468">
        <f t="shared" si="78"/>
        <v>0</v>
      </c>
      <c r="D132" s="470"/>
      <c r="E132" s="468" t="str">
        <f t="shared" si="79"/>
        <v/>
      </c>
      <c r="F132" s="469"/>
      <c r="G132" s="469"/>
      <c r="H132" s="470"/>
      <c r="I132" s="468">
        <f t="shared" si="80"/>
        <v>0</v>
      </c>
      <c r="J132" s="469"/>
      <c r="K132" s="470"/>
      <c r="L132" s="67" t="str">
        <f t="shared" si="81"/>
        <v/>
      </c>
      <c r="M132" s="17">
        <f t="shared" si="82"/>
        <v>0</v>
      </c>
      <c r="N132" s="70" t="e">
        <f t="shared" si="83"/>
        <v>#VALUE!</v>
      </c>
      <c r="R132" s="58">
        <f t="shared" si="69"/>
        <v>0</v>
      </c>
      <c r="S132" s="83" t="str">
        <f t="shared" si="70"/>
        <v/>
      </c>
      <c r="T132" s="58">
        <f t="shared" ref="T132:U151" si="84">IF($B132&lt;=$U$4,VLOOKUP($B132,CEQUIP,T$110,FALSE),0)</f>
        <v>0</v>
      </c>
      <c r="U132" s="58" t="str">
        <f t="shared" si="84"/>
        <v/>
      </c>
      <c r="V132" s="58"/>
      <c r="W132" s="58"/>
      <c r="X132" s="58">
        <f t="shared" si="72"/>
        <v>0</v>
      </c>
      <c r="Y132" s="144"/>
      <c r="Z132" s="144"/>
      <c r="AA132" s="144"/>
      <c r="AB132" s="144"/>
      <c r="AD132" s="178"/>
    </row>
    <row r="133" spans="1:30" ht="12" customHeight="1" x14ac:dyDescent="0.3">
      <c r="A133" s="497"/>
      <c r="B133" s="15">
        <v>22</v>
      </c>
      <c r="C133" s="468">
        <f t="shared" si="78"/>
        <v>0</v>
      </c>
      <c r="D133" s="470"/>
      <c r="E133" s="468" t="str">
        <f t="shared" si="79"/>
        <v/>
      </c>
      <c r="F133" s="469"/>
      <c r="G133" s="469"/>
      <c r="H133" s="470"/>
      <c r="I133" s="468">
        <f t="shared" si="80"/>
        <v>0</v>
      </c>
      <c r="J133" s="469"/>
      <c r="K133" s="470"/>
      <c r="L133" s="67" t="str">
        <f t="shared" si="81"/>
        <v/>
      </c>
      <c r="M133" s="17">
        <f t="shared" si="82"/>
        <v>0</v>
      </c>
      <c r="N133" s="70" t="e">
        <f t="shared" si="83"/>
        <v>#VALUE!</v>
      </c>
      <c r="R133" s="58">
        <f t="shared" si="69"/>
        <v>0</v>
      </c>
      <c r="S133" s="83" t="str">
        <f t="shared" si="70"/>
        <v/>
      </c>
      <c r="T133" s="58">
        <f t="shared" si="84"/>
        <v>0</v>
      </c>
      <c r="U133" s="58" t="str">
        <f t="shared" si="84"/>
        <v/>
      </c>
      <c r="V133" s="58"/>
      <c r="W133" s="58"/>
      <c r="X133" s="58">
        <f t="shared" si="72"/>
        <v>0</v>
      </c>
      <c r="Y133" s="144"/>
      <c r="Z133" s="144"/>
      <c r="AA133" s="144"/>
      <c r="AB133" s="144"/>
      <c r="AD133" s="178"/>
    </row>
    <row r="134" spans="1:30" ht="12" customHeight="1" x14ac:dyDescent="0.3">
      <c r="A134" s="497"/>
      <c r="B134" s="15">
        <v>23</v>
      </c>
      <c r="C134" s="468">
        <f t="shared" si="78"/>
        <v>0</v>
      </c>
      <c r="D134" s="470"/>
      <c r="E134" s="468" t="str">
        <f t="shared" si="79"/>
        <v/>
      </c>
      <c r="F134" s="469"/>
      <c r="G134" s="469"/>
      <c r="H134" s="470"/>
      <c r="I134" s="468">
        <f t="shared" si="80"/>
        <v>0</v>
      </c>
      <c r="J134" s="469"/>
      <c r="K134" s="470"/>
      <c r="L134" s="67" t="str">
        <f t="shared" si="81"/>
        <v/>
      </c>
      <c r="M134" s="17">
        <f t="shared" si="82"/>
        <v>0</v>
      </c>
      <c r="N134" s="70" t="e">
        <f t="shared" si="83"/>
        <v>#VALUE!</v>
      </c>
      <c r="R134" s="58">
        <f t="shared" si="69"/>
        <v>0</v>
      </c>
      <c r="S134" s="83" t="str">
        <f t="shared" si="70"/>
        <v/>
      </c>
      <c r="T134" s="58">
        <f t="shared" si="84"/>
        <v>0</v>
      </c>
      <c r="U134" s="58" t="str">
        <f t="shared" si="84"/>
        <v/>
      </c>
      <c r="V134" s="58"/>
      <c r="W134" s="58"/>
      <c r="X134" s="58">
        <f t="shared" si="72"/>
        <v>0</v>
      </c>
      <c r="Y134" s="144"/>
      <c r="Z134" s="144"/>
      <c r="AA134" s="144"/>
      <c r="AB134" s="144"/>
      <c r="AD134" s="178"/>
    </row>
    <row r="135" spans="1:30" ht="12" customHeight="1" x14ac:dyDescent="0.3">
      <c r="A135" s="497"/>
      <c r="B135" s="15">
        <v>24</v>
      </c>
      <c r="C135" s="468">
        <f t="shared" si="78"/>
        <v>0</v>
      </c>
      <c r="D135" s="470"/>
      <c r="E135" s="468" t="str">
        <f t="shared" si="79"/>
        <v/>
      </c>
      <c r="F135" s="469"/>
      <c r="G135" s="469"/>
      <c r="H135" s="470"/>
      <c r="I135" s="468">
        <f t="shared" si="80"/>
        <v>0</v>
      </c>
      <c r="J135" s="469"/>
      <c r="K135" s="470"/>
      <c r="L135" s="67" t="str">
        <f t="shared" si="81"/>
        <v/>
      </c>
      <c r="M135" s="17">
        <f t="shared" si="82"/>
        <v>0</v>
      </c>
      <c r="N135" s="70" t="e">
        <f t="shared" si="83"/>
        <v>#VALUE!</v>
      </c>
      <c r="R135" s="58">
        <f t="shared" si="69"/>
        <v>0</v>
      </c>
      <c r="S135" s="83" t="str">
        <f t="shared" si="70"/>
        <v/>
      </c>
      <c r="T135" s="58">
        <f t="shared" si="84"/>
        <v>0</v>
      </c>
      <c r="U135" s="58" t="str">
        <f t="shared" si="84"/>
        <v/>
      </c>
      <c r="V135" s="58"/>
      <c r="W135" s="58"/>
      <c r="X135" s="58">
        <f t="shared" si="72"/>
        <v>0</v>
      </c>
      <c r="Y135" s="144"/>
      <c r="Z135" s="144"/>
      <c r="AA135" s="144"/>
      <c r="AB135" s="144"/>
      <c r="AD135" s="178"/>
    </row>
    <row r="136" spans="1:30" ht="12" customHeight="1" x14ac:dyDescent="0.3">
      <c r="A136" s="497"/>
      <c r="B136" s="15">
        <v>25</v>
      </c>
      <c r="C136" s="468">
        <f t="shared" si="78"/>
        <v>0</v>
      </c>
      <c r="D136" s="470"/>
      <c r="E136" s="468" t="str">
        <f t="shared" si="79"/>
        <v/>
      </c>
      <c r="F136" s="469"/>
      <c r="G136" s="469"/>
      <c r="H136" s="470"/>
      <c r="I136" s="468">
        <f t="shared" si="80"/>
        <v>0</v>
      </c>
      <c r="J136" s="469"/>
      <c r="K136" s="470"/>
      <c r="L136" s="67" t="str">
        <f t="shared" si="81"/>
        <v/>
      </c>
      <c r="M136" s="17">
        <f t="shared" si="82"/>
        <v>0</v>
      </c>
      <c r="N136" s="70" t="e">
        <f t="shared" si="83"/>
        <v>#VALUE!</v>
      </c>
      <c r="R136" s="58">
        <f t="shared" si="69"/>
        <v>0</v>
      </c>
      <c r="S136" s="83" t="str">
        <f t="shared" si="70"/>
        <v/>
      </c>
      <c r="T136" s="58">
        <f t="shared" si="84"/>
        <v>0</v>
      </c>
      <c r="U136" s="58" t="str">
        <f t="shared" si="84"/>
        <v/>
      </c>
      <c r="V136" s="58"/>
      <c r="W136" s="58"/>
      <c r="X136" s="58">
        <f t="shared" si="72"/>
        <v>0</v>
      </c>
      <c r="Y136" s="144"/>
      <c r="Z136" s="144"/>
      <c r="AA136" s="144"/>
      <c r="AB136" s="144"/>
      <c r="AD136" s="178"/>
    </row>
    <row r="137" spans="1:30" ht="12" customHeight="1" x14ac:dyDescent="0.3">
      <c r="A137" s="497"/>
      <c r="B137" s="15">
        <v>26</v>
      </c>
      <c r="C137" s="468">
        <f t="shared" si="78"/>
        <v>0</v>
      </c>
      <c r="D137" s="470"/>
      <c r="E137" s="468" t="str">
        <f t="shared" si="79"/>
        <v/>
      </c>
      <c r="F137" s="469"/>
      <c r="G137" s="469"/>
      <c r="H137" s="470"/>
      <c r="I137" s="468">
        <f t="shared" si="80"/>
        <v>0</v>
      </c>
      <c r="J137" s="469"/>
      <c r="K137" s="470"/>
      <c r="L137" s="67" t="str">
        <f t="shared" si="81"/>
        <v/>
      </c>
      <c r="M137" s="17">
        <f t="shared" si="82"/>
        <v>0</v>
      </c>
      <c r="N137" s="70" t="e">
        <f t="shared" si="83"/>
        <v>#VALUE!</v>
      </c>
      <c r="R137" s="58">
        <f t="shared" si="69"/>
        <v>0</v>
      </c>
      <c r="S137" s="83" t="str">
        <f t="shared" si="70"/>
        <v/>
      </c>
      <c r="T137" s="58">
        <f t="shared" si="84"/>
        <v>0</v>
      </c>
      <c r="U137" s="58" t="str">
        <f t="shared" si="84"/>
        <v/>
      </c>
      <c r="V137" s="58"/>
      <c r="W137" s="58"/>
      <c r="X137" s="58">
        <f t="shared" si="72"/>
        <v>0</v>
      </c>
      <c r="Y137" s="144"/>
      <c r="Z137" s="144"/>
      <c r="AA137" s="144"/>
      <c r="AB137" s="144"/>
      <c r="AD137" s="178"/>
    </row>
    <row r="138" spans="1:30" ht="12" customHeight="1" x14ac:dyDescent="0.3">
      <c r="A138" s="497"/>
      <c r="B138" s="15">
        <v>27</v>
      </c>
      <c r="C138" s="468">
        <f t="shared" si="78"/>
        <v>0</v>
      </c>
      <c r="D138" s="470"/>
      <c r="E138" s="468" t="str">
        <f t="shared" si="79"/>
        <v/>
      </c>
      <c r="F138" s="469"/>
      <c r="G138" s="469"/>
      <c r="H138" s="470"/>
      <c r="I138" s="468">
        <f t="shared" si="80"/>
        <v>0</v>
      </c>
      <c r="J138" s="469"/>
      <c r="K138" s="470"/>
      <c r="L138" s="67" t="str">
        <f t="shared" si="81"/>
        <v/>
      </c>
      <c r="M138" s="17">
        <f t="shared" si="82"/>
        <v>0</v>
      </c>
      <c r="N138" s="70" t="e">
        <f t="shared" si="83"/>
        <v>#VALUE!</v>
      </c>
      <c r="R138" s="58">
        <f t="shared" si="69"/>
        <v>0</v>
      </c>
      <c r="S138" s="83" t="str">
        <f t="shared" si="70"/>
        <v/>
      </c>
      <c r="T138" s="58">
        <f t="shared" si="84"/>
        <v>0</v>
      </c>
      <c r="U138" s="58" t="str">
        <f t="shared" si="84"/>
        <v/>
      </c>
      <c r="V138" s="58"/>
      <c r="W138" s="58"/>
      <c r="X138" s="58">
        <f t="shared" si="72"/>
        <v>0</v>
      </c>
      <c r="Y138" s="144"/>
      <c r="Z138" s="144"/>
      <c r="AA138" s="144"/>
      <c r="AB138" s="144"/>
      <c r="AD138" s="178"/>
    </row>
    <row r="139" spans="1:30" ht="12" customHeight="1" x14ac:dyDescent="0.3">
      <c r="A139" s="497"/>
      <c r="B139" s="15">
        <v>28</v>
      </c>
      <c r="C139" s="468">
        <f t="shared" si="78"/>
        <v>0</v>
      </c>
      <c r="D139" s="470"/>
      <c r="E139" s="468" t="str">
        <f t="shared" si="79"/>
        <v/>
      </c>
      <c r="F139" s="469"/>
      <c r="G139" s="469"/>
      <c r="H139" s="470"/>
      <c r="I139" s="468">
        <f t="shared" si="80"/>
        <v>0</v>
      </c>
      <c r="J139" s="469"/>
      <c r="K139" s="470"/>
      <c r="L139" s="67" t="str">
        <f t="shared" si="81"/>
        <v/>
      </c>
      <c r="M139" s="17">
        <f t="shared" si="82"/>
        <v>0</v>
      </c>
      <c r="N139" s="70" t="e">
        <f t="shared" si="83"/>
        <v>#VALUE!</v>
      </c>
      <c r="R139" s="58">
        <f t="shared" si="69"/>
        <v>0</v>
      </c>
      <c r="S139" s="83" t="str">
        <f t="shared" si="70"/>
        <v/>
      </c>
      <c r="T139" s="58">
        <f t="shared" si="84"/>
        <v>0</v>
      </c>
      <c r="U139" s="58" t="str">
        <f t="shared" si="84"/>
        <v/>
      </c>
      <c r="V139" s="58"/>
      <c r="W139" s="58"/>
      <c r="X139" s="58">
        <f t="shared" si="72"/>
        <v>0</v>
      </c>
      <c r="Y139" s="144"/>
      <c r="Z139" s="144"/>
      <c r="AA139" s="144"/>
      <c r="AB139" s="144"/>
      <c r="AD139" s="178"/>
    </row>
    <row r="140" spans="1:30" ht="12" customHeight="1" x14ac:dyDescent="0.3">
      <c r="A140" s="497"/>
      <c r="B140" s="15">
        <v>29</v>
      </c>
      <c r="C140" s="468">
        <f t="shared" si="78"/>
        <v>0</v>
      </c>
      <c r="D140" s="470"/>
      <c r="E140" s="468" t="str">
        <f t="shared" si="79"/>
        <v/>
      </c>
      <c r="F140" s="469"/>
      <c r="G140" s="469"/>
      <c r="H140" s="470"/>
      <c r="I140" s="468">
        <f t="shared" si="80"/>
        <v>0</v>
      </c>
      <c r="J140" s="469"/>
      <c r="K140" s="470"/>
      <c r="L140" s="67" t="str">
        <f t="shared" si="81"/>
        <v/>
      </c>
      <c r="M140" s="17">
        <f t="shared" si="82"/>
        <v>0</v>
      </c>
      <c r="N140" s="70" t="e">
        <f t="shared" si="83"/>
        <v>#VALUE!</v>
      </c>
      <c r="R140" s="58">
        <f t="shared" si="69"/>
        <v>0</v>
      </c>
      <c r="S140" s="83" t="str">
        <f t="shared" si="70"/>
        <v/>
      </c>
      <c r="T140" s="58">
        <f t="shared" si="84"/>
        <v>0</v>
      </c>
      <c r="U140" s="58" t="str">
        <f t="shared" si="84"/>
        <v/>
      </c>
      <c r="V140" s="58"/>
      <c r="W140" s="58"/>
      <c r="X140" s="58">
        <f t="shared" si="72"/>
        <v>0</v>
      </c>
      <c r="Y140" s="144"/>
      <c r="Z140" s="144"/>
      <c r="AA140" s="144"/>
      <c r="AB140" s="144"/>
      <c r="AD140" s="178"/>
    </row>
    <row r="141" spans="1:30" ht="12" customHeight="1" x14ac:dyDescent="0.3">
      <c r="A141" s="497"/>
      <c r="B141" s="15">
        <v>30</v>
      </c>
      <c r="C141" s="468">
        <f t="shared" si="78"/>
        <v>0</v>
      </c>
      <c r="D141" s="470"/>
      <c r="E141" s="468" t="str">
        <f t="shared" si="79"/>
        <v/>
      </c>
      <c r="F141" s="469"/>
      <c r="G141" s="469"/>
      <c r="H141" s="470"/>
      <c r="I141" s="468">
        <f t="shared" si="80"/>
        <v>0</v>
      </c>
      <c r="J141" s="469"/>
      <c r="K141" s="470"/>
      <c r="L141" s="67" t="str">
        <f t="shared" si="81"/>
        <v/>
      </c>
      <c r="M141" s="17">
        <f t="shared" si="82"/>
        <v>0</v>
      </c>
      <c r="N141" s="70" t="e">
        <f t="shared" si="83"/>
        <v>#VALUE!</v>
      </c>
      <c r="R141" s="58">
        <f t="shared" si="69"/>
        <v>0</v>
      </c>
      <c r="S141" s="83" t="str">
        <f t="shared" si="70"/>
        <v/>
      </c>
      <c r="T141" s="58">
        <f t="shared" si="84"/>
        <v>0</v>
      </c>
      <c r="U141" s="58" t="str">
        <f t="shared" si="84"/>
        <v/>
      </c>
      <c r="V141" s="58"/>
      <c r="W141" s="58"/>
      <c r="X141" s="58">
        <f t="shared" si="72"/>
        <v>0</v>
      </c>
      <c r="Y141" s="144"/>
      <c r="Z141" s="144"/>
      <c r="AA141" s="144"/>
      <c r="AB141" s="144"/>
      <c r="AD141" s="178"/>
    </row>
    <row r="142" spans="1:30" ht="12" customHeight="1" x14ac:dyDescent="0.3">
      <c r="A142" s="497"/>
      <c r="B142" s="15">
        <v>31</v>
      </c>
      <c r="C142" s="468">
        <f t="shared" si="78"/>
        <v>0</v>
      </c>
      <c r="D142" s="470"/>
      <c r="E142" s="468" t="str">
        <f t="shared" si="79"/>
        <v/>
      </c>
      <c r="F142" s="469"/>
      <c r="G142" s="469"/>
      <c r="H142" s="470"/>
      <c r="I142" s="468">
        <f t="shared" si="80"/>
        <v>0</v>
      </c>
      <c r="J142" s="469"/>
      <c r="K142" s="470"/>
      <c r="L142" s="67" t="str">
        <f t="shared" si="81"/>
        <v/>
      </c>
      <c r="M142" s="17">
        <f t="shared" si="82"/>
        <v>0</v>
      </c>
      <c r="N142" s="70" t="e">
        <f t="shared" si="83"/>
        <v>#VALUE!</v>
      </c>
      <c r="R142" s="58">
        <f t="shared" si="69"/>
        <v>0</v>
      </c>
      <c r="S142" s="83" t="str">
        <f t="shared" si="70"/>
        <v/>
      </c>
      <c r="T142" s="58">
        <f t="shared" si="84"/>
        <v>0</v>
      </c>
      <c r="U142" s="58" t="str">
        <f t="shared" si="84"/>
        <v/>
      </c>
      <c r="V142" s="58"/>
      <c r="W142" s="58"/>
      <c r="X142" s="58">
        <f t="shared" si="72"/>
        <v>0</v>
      </c>
      <c r="Y142" s="144"/>
      <c r="Z142" s="144"/>
      <c r="AA142" s="144"/>
      <c r="AB142" s="144"/>
      <c r="AD142" s="178"/>
    </row>
    <row r="143" spans="1:30" ht="12" customHeight="1" x14ac:dyDescent="0.3">
      <c r="A143" s="497"/>
      <c r="B143" s="15">
        <v>32</v>
      </c>
      <c r="C143" s="468">
        <f t="shared" si="78"/>
        <v>0</v>
      </c>
      <c r="D143" s="470"/>
      <c r="E143" s="468" t="str">
        <f t="shared" si="79"/>
        <v/>
      </c>
      <c r="F143" s="469"/>
      <c r="G143" s="469"/>
      <c r="H143" s="470"/>
      <c r="I143" s="468">
        <f t="shared" si="80"/>
        <v>0</v>
      </c>
      <c r="J143" s="469"/>
      <c r="K143" s="470"/>
      <c r="L143" s="67" t="str">
        <f t="shared" si="81"/>
        <v/>
      </c>
      <c r="M143" s="17">
        <f t="shared" si="82"/>
        <v>0</v>
      </c>
      <c r="N143" s="70" t="e">
        <f t="shared" si="83"/>
        <v>#VALUE!</v>
      </c>
      <c r="R143" s="58">
        <f t="shared" si="69"/>
        <v>0</v>
      </c>
      <c r="S143" s="83" t="str">
        <f t="shared" si="70"/>
        <v/>
      </c>
      <c r="T143" s="58">
        <f t="shared" si="84"/>
        <v>0</v>
      </c>
      <c r="U143" s="58" t="str">
        <f t="shared" si="84"/>
        <v/>
      </c>
      <c r="V143" s="58"/>
      <c r="W143" s="58"/>
      <c r="X143" s="58">
        <f t="shared" si="72"/>
        <v>0</v>
      </c>
      <c r="Y143" s="144"/>
      <c r="Z143" s="144"/>
      <c r="AA143" s="144"/>
      <c r="AB143" s="144"/>
      <c r="AD143" s="178"/>
    </row>
    <row r="144" spans="1:30" ht="12" customHeight="1" x14ac:dyDescent="0.3">
      <c r="A144" s="497"/>
      <c r="B144" s="15">
        <v>33</v>
      </c>
      <c r="C144" s="468">
        <f t="shared" si="78"/>
        <v>0</v>
      </c>
      <c r="D144" s="470"/>
      <c r="E144" s="468" t="str">
        <f t="shared" si="79"/>
        <v/>
      </c>
      <c r="F144" s="469"/>
      <c r="G144" s="469"/>
      <c r="H144" s="470"/>
      <c r="I144" s="468">
        <f t="shared" si="80"/>
        <v>0</v>
      </c>
      <c r="J144" s="469"/>
      <c r="K144" s="470"/>
      <c r="L144" s="67" t="str">
        <f t="shared" si="81"/>
        <v/>
      </c>
      <c r="M144" s="17">
        <f t="shared" si="82"/>
        <v>0</v>
      </c>
      <c r="N144" s="70" t="e">
        <f t="shared" si="83"/>
        <v>#VALUE!</v>
      </c>
      <c r="R144" s="58">
        <f t="shared" ref="R144:R161" si="85">IF($B144&lt;=$U$4,VLOOKUP($B144,CEQUIP,R$110,FALSE),0)</f>
        <v>0</v>
      </c>
      <c r="S144" s="83" t="str">
        <f t="shared" ref="S144:S161" si="86">IF(R144=$Y$4,Y37,IF($B144&lt;=$U$4,VLOOKUP($B144,CEQUIP,S$110,FALSE),0))</f>
        <v/>
      </c>
      <c r="T144" s="58">
        <f t="shared" si="84"/>
        <v>0</v>
      </c>
      <c r="U144" s="58" t="str">
        <f t="shared" si="84"/>
        <v/>
      </c>
      <c r="V144" s="58"/>
      <c r="W144" s="58"/>
      <c r="X144" s="58">
        <f t="shared" ref="X144:X161" si="87">IF($B144&lt;=$U$4,VLOOKUP($B144,CEQUIP,X$110,FALSE),0)</f>
        <v>0</v>
      </c>
      <c r="Y144" s="144"/>
      <c r="Z144" s="144"/>
      <c r="AA144" s="144"/>
      <c r="AB144" s="144"/>
      <c r="AD144" s="178"/>
    </row>
    <row r="145" spans="1:30" ht="12" customHeight="1" x14ac:dyDescent="0.3">
      <c r="A145" s="497"/>
      <c r="B145" s="15">
        <v>34</v>
      </c>
      <c r="C145" s="468">
        <f t="shared" si="78"/>
        <v>0</v>
      </c>
      <c r="D145" s="470"/>
      <c r="E145" s="468" t="str">
        <f t="shared" si="79"/>
        <v/>
      </c>
      <c r="F145" s="469"/>
      <c r="G145" s="469"/>
      <c r="H145" s="470"/>
      <c r="I145" s="468">
        <f t="shared" si="80"/>
        <v>0</v>
      </c>
      <c r="J145" s="469"/>
      <c r="K145" s="470"/>
      <c r="L145" s="67" t="str">
        <f t="shared" si="81"/>
        <v/>
      </c>
      <c r="M145" s="17">
        <f t="shared" si="82"/>
        <v>0</v>
      </c>
      <c r="N145" s="70" t="e">
        <f t="shared" si="83"/>
        <v>#VALUE!</v>
      </c>
      <c r="R145" s="58">
        <f t="shared" si="85"/>
        <v>0</v>
      </c>
      <c r="S145" s="83" t="str">
        <f t="shared" si="86"/>
        <v/>
      </c>
      <c r="T145" s="58">
        <f t="shared" si="84"/>
        <v>0</v>
      </c>
      <c r="U145" s="58" t="str">
        <f t="shared" si="84"/>
        <v/>
      </c>
      <c r="V145" s="58"/>
      <c r="W145" s="58"/>
      <c r="X145" s="58">
        <f t="shared" si="87"/>
        <v>0</v>
      </c>
      <c r="Y145" s="144"/>
      <c r="Z145" s="144"/>
      <c r="AA145" s="144"/>
      <c r="AB145" s="144"/>
      <c r="AD145" s="178"/>
    </row>
    <row r="146" spans="1:30" ht="12" customHeight="1" x14ac:dyDescent="0.3">
      <c r="A146" s="497"/>
      <c r="B146" s="15">
        <v>35</v>
      </c>
      <c r="C146" s="468">
        <f t="shared" si="78"/>
        <v>0</v>
      </c>
      <c r="D146" s="470"/>
      <c r="E146" s="468" t="str">
        <f t="shared" si="79"/>
        <v/>
      </c>
      <c r="F146" s="469"/>
      <c r="G146" s="469"/>
      <c r="H146" s="470"/>
      <c r="I146" s="468">
        <f t="shared" si="80"/>
        <v>0</v>
      </c>
      <c r="J146" s="469"/>
      <c r="K146" s="470"/>
      <c r="L146" s="67" t="str">
        <f t="shared" si="81"/>
        <v/>
      </c>
      <c r="M146" s="17">
        <f t="shared" si="82"/>
        <v>0</v>
      </c>
      <c r="N146" s="70" t="e">
        <f t="shared" si="83"/>
        <v>#VALUE!</v>
      </c>
      <c r="R146" s="58">
        <f t="shared" si="85"/>
        <v>0</v>
      </c>
      <c r="S146" s="83" t="str">
        <f t="shared" si="86"/>
        <v/>
      </c>
      <c r="T146" s="58">
        <f t="shared" si="84"/>
        <v>0</v>
      </c>
      <c r="U146" s="58" t="str">
        <f t="shared" si="84"/>
        <v/>
      </c>
      <c r="V146" s="58"/>
      <c r="W146" s="58"/>
      <c r="X146" s="58">
        <f t="shared" si="87"/>
        <v>0</v>
      </c>
      <c r="Y146" s="144"/>
      <c r="Z146" s="144"/>
      <c r="AA146" s="144"/>
      <c r="AB146" s="144"/>
      <c r="AD146" s="178"/>
    </row>
    <row r="147" spans="1:30" ht="12" customHeight="1" x14ac:dyDescent="0.3">
      <c r="A147" s="497"/>
      <c r="B147" s="15">
        <v>36</v>
      </c>
      <c r="C147" s="468">
        <f t="shared" si="78"/>
        <v>0</v>
      </c>
      <c r="D147" s="470"/>
      <c r="E147" s="468" t="str">
        <f t="shared" si="79"/>
        <v/>
      </c>
      <c r="F147" s="469"/>
      <c r="G147" s="469"/>
      <c r="H147" s="470"/>
      <c r="I147" s="468">
        <f t="shared" si="80"/>
        <v>0</v>
      </c>
      <c r="J147" s="469"/>
      <c r="K147" s="470"/>
      <c r="L147" s="67" t="str">
        <f t="shared" si="81"/>
        <v/>
      </c>
      <c r="M147" s="17">
        <f t="shared" si="82"/>
        <v>0</v>
      </c>
      <c r="N147" s="70" t="e">
        <f t="shared" si="83"/>
        <v>#VALUE!</v>
      </c>
      <c r="R147" s="58">
        <f t="shared" si="85"/>
        <v>0</v>
      </c>
      <c r="S147" s="83" t="str">
        <f t="shared" si="86"/>
        <v/>
      </c>
      <c r="T147" s="58">
        <f t="shared" si="84"/>
        <v>0</v>
      </c>
      <c r="U147" s="58" t="str">
        <f t="shared" si="84"/>
        <v/>
      </c>
      <c r="V147" s="58"/>
      <c r="W147" s="58"/>
      <c r="X147" s="58">
        <f t="shared" si="87"/>
        <v>0</v>
      </c>
      <c r="Y147" s="144"/>
      <c r="Z147" s="144"/>
      <c r="AA147" s="144"/>
      <c r="AB147" s="144"/>
      <c r="AD147" s="178"/>
    </row>
    <row r="148" spans="1:30" ht="12" customHeight="1" x14ac:dyDescent="0.3">
      <c r="A148" s="497"/>
      <c r="B148" s="15">
        <v>37</v>
      </c>
      <c r="C148" s="468">
        <f t="shared" si="78"/>
        <v>0</v>
      </c>
      <c r="D148" s="470"/>
      <c r="E148" s="468" t="str">
        <f t="shared" si="79"/>
        <v/>
      </c>
      <c r="F148" s="469"/>
      <c r="G148" s="469"/>
      <c r="H148" s="470"/>
      <c r="I148" s="468">
        <f t="shared" si="80"/>
        <v>0</v>
      </c>
      <c r="J148" s="469"/>
      <c r="K148" s="470"/>
      <c r="L148" s="67" t="str">
        <f t="shared" si="81"/>
        <v/>
      </c>
      <c r="M148" s="17">
        <f t="shared" si="82"/>
        <v>0</v>
      </c>
      <c r="N148" s="70" t="e">
        <f t="shared" si="83"/>
        <v>#VALUE!</v>
      </c>
      <c r="R148" s="58">
        <f t="shared" si="85"/>
        <v>0</v>
      </c>
      <c r="S148" s="83" t="str">
        <f t="shared" si="86"/>
        <v/>
      </c>
      <c r="T148" s="58">
        <f t="shared" si="84"/>
        <v>0</v>
      </c>
      <c r="U148" s="58" t="str">
        <f t="shared" si="84"/>
        <v/>
      </c>
      <c r="V148" s="58"/>
      <c r="W148" s="58"/>
      <c r="X148" s="58">
        <f t="shared" si="87"/>
        <v>0</v>
      </c>
      <c r="Y148" s="144"/>
      <c r="Z148" s="144"/>
      <c r="AA148" s="144"/>
      <c r="AB148" s="144"/>
      <c r="AD148" s="178"/>
    </row>
    <row r="149" spans="1:30" ht="12" customHeight="1" x14ac:dyDescent="0.3">
      <c r="A149" s="497"/>
      <c r="B149" s="15">
        <v>38</v>
      </c>
      <c r="C149" s="468">
        <f t="shared" si="73"/>
        <v>0</v>
      </c>
      <c r="D149" s="470"/>
      <c r="E149" s="468" t="str">
        <f t="shared" si="74"/>
        <v/>
      </c>
      <c r="F149" s="469"/>
      <c r="G149" s="469"/>
      <c r="H149" s="470"/>
      <c r="I149" s="468">
        <f t="shared" si="75"/>
        <v>0</v>
      </c>
      <c r="J149" s="469"/>
      <c r="K149" s="470"/>
      <c r="L149" s="67" t="str">
        <f t="shared" si="76"/>
        <v/>
      </c>
      <c r="M149" s="17">
        <f t="shared" si="68"/>
        <v>0</v>
      </c>
      <c r="N149" s="70" t="e">
        <f t="shared" si="77"/>
        <v>#VALUE!</v>
      </c>
      <c r="R149" s="58">
        <f t="shared" si="85"/>
        <v>0</v>
      </c>
      <c r="S149" s="83" t="str">
        <f t="shared" si="86"/>
        <v/>
      </c>
      <c r="T149" s="58">
        <f t="shared" si="84"/>
        <v>0</v>
      </c>
      <c r="U149" s="58" t="str">
        <f t="shared" si="84"/>
        <v/>
      </c>
      <c r="V149" s="58"/>
      <c r="W149" s="58"/>
      <c r="X149" s="58">
        <f t="shared" si="87"/>
        <v>0</v>
      </c>
      <c r="Y149" s="120"/>
      <c r="Z149" s="120"/>
      <c r="AA149" s="120"/>
      <c r="AB149" s="120"/>
    </row>
    <row r="150" spans="1:30" ht="12" customHeight="1" x14ac:dyDescent="0.3">
      <c r="A150" s="497"/>
      <c r="B150" s="15">
        <v>39</v>
      </c>
      <c r="C150" s="468">
        <f t="shared" si="73"/>
        <v>0</v>
      </c>
      <c r="D150" s="470"/>
      <c r="E150" s="468" t="str">
        <f t="shared" si="74"/>
        <v/>
      </c>
      <c r="F150" s="469"/>
      <c r="G150" s="469"/>
      <c r="H150" s="470"/>
      <c r="I150" s="468">
        <f t="shared" si="75"/>
        <v>0</v>
      </c>
      <c r="J150" s="469"/>
      <c r="K150" s="470"/>
      <c r="L150" s="67" t="str">
        <f t="shared" si="76"/>
        <v/>
      </c>
      <c r="M150" s="17">
        <f t="shared" si="68"/>
        <v>0</v>
      </c>
      <c r="N150" s="70" t="e">
        <f t="shared" si="77"/>
        <v>#VALUE!</v>
      </c>
      <c r="R150" s="58">
        <f t="shared" si="85"/>
        <v>0</v>
      </c>
      <c r="S150" s="83" t="str">
        <f t="shared" si="86"/>
        <v/>
      </c>
      <c r="T150" s="58">
        <f t="shared" si="84"/>
        <v>0</v>
      </c>
      <c r="U150" s="58" t="str">
        <f t="shared" si="84"/>
        <v/>
      </c>
      <c r="V150" s="58"/>
      <c r="W150" s="58"/>
      <c r="X150" s="58">
        <f t="shared" si="87"/>
        <v>0</v>
      </c>
      <c r="Y150" s="120"/>
      <c r="Z150" s="120"/>
      <c r="AA150" s="120"/>
      <c r="AB150" s="120"/>
    </row>
    <row r="151" spans="1:30" ht="12" customHeight="1" x14ac:dyDescent="0.3">
      <c r="A151" s="497"/>
      <c r="B151" s="15">
        <v>40</v>
      </c>
      <c r="C151" s="468">
        <f t="shared" ref="C151:C155" si="88">R151</f>
        <v>0</v>
      </c>
      <c r="D151" s="470"/>
      <c r="E151" s="468" t="str">
        <f t="shared" ref="E151:E155" si="89">S151</f>
        <v/>
      </c>
      <c r="F151" s="469"/>
      <c r="G151" s="469"/>
      <c r="H151" s="470"/>
      <c r="I151" s="468">
        <f t="shared" ref="I151:I155" si="90">T151</f>
        <v>0</v>
      </c>
      <c r="J151" s="469"/>
      <c r="K151" s="470"/>
      <c r="L151" s="67" t="str">
        <f t="shared" ref="L151:L155" si="91">U151</f>
        <v/>
      </c>
      <c r="M151" s="17">
        <f t="shared" ref="M151:M155" si="92">X151</f>
        <v>0</v>
      </c>
      <c r="N151" s="70" t="e">
        <f t="shared" ref="N151:N155" si="93">L151*M151</f>
        <v>#VALUE!</v>
      </c>
      <c r="R151" s="58">
        <f t="shared" si="85"/>
        <v>0</v>
      </c>
      <c r="S151" s="83" t="str">
        <f t="shared" si="86"/>
        <v/>
      </c>
      <c r="T151" s="58">
        <f t="shared" si="84"/>
        <v>0</v>
      </c>
      <c r="U151" s="58" t="str">
        <f t="shared" si="84"/>
        <v/>
      </c>
      <c r="V151" s="58"/>
      <c r="W151" s="58"/>
      <c r="X151" s="58">
        <f t="shared" si="87"/>
        <v>0</v>
      </c>
      <c r="Y151" s="144"/>
      <c r="Z151" s="144"/>
      <c r="AA151" s="144"/>
      <c r="AB151" s="144"/>
      <c r="AD151" s="178"/>
    </row>
    <row r="152" spans="1:30" ht="12" customHeight="1" x14ac:dyDescent="0.3">
      <c r="A152" s="497"/>
      <c r="B152" s="15">
        <v>41</v>
      </c>
      <c r="C152" s="468">
        <f t="shared" si="88"/>
        <v>0</v>
      </c>
      <c r="D152" s="470"/>
      <c r="E152" s="468" t="str">
        <f t="shared" si="89"/>
        <v/>
      </c>
      <c r="F152" s="469"/>
      <c r="G152" s="469"/>
      <c r="H152" s="470"/>
      <c r="I152" s="468">
        <f t="shared" si="90"/>
        <v>0</v>
      </c>
      <c r="J152" s="469"/>
      <c r="K152" s="470"/>
      <c r="L152" s="67" t="str">
        <f t="shared" si="91"/>
        <v/>
      </c>
      <c r="M152" s="17">
        <f t="shared" si="92"/>
        <v>0</v>
      </c>
      <c r="N152" s="70" t="e">
        <f t="shared" si="93"/>
        <v>#VALUE!</v>
      </c>
      <c r="R152" s="58">
        <f t="shared" si="85"/>
        <v>0</v>
      </c>
      <c r="S152" s="83" t="str">
        <f t="shared" si="86"/>
        <v/>
      </c>
      <c r="T152" s="58">
        <f t="shared" ref="T152:U161" si="94">IF($B152&lt;=$U$4,VLOOKUP($B152,CEQUIP,T$110,FALSE),0)</f>
        <v>0</v>
      </c>
      <c r="U152" s="58" t="str">
        <f t="shared" si="94"/>
        <v/>
      </c>
      <c r="V152" s="58"/>
      <c r="W152" s="58"/>
      <c r="X152" s="58">
        <f t="shared" si="87"/>
        <v>0</v>
      </c>
      <c r="Y152" s="144"/>
      <c r="Z152" s="144"/>
      <c r="AA152" s="144"/>
      <c r="AB152" s="144"/>
      <c r="AD152" s="178"/>
    </row>
    <row r="153" spans="1:30" ht="12" customHeight="1" x14ac:dyDescent="0.3">
      <c r="A153" s="497"/>
      <c r="B153" s="15">
        <v>42</v>
      </c>
      <c r="C153" s="468">
        <f t="shared" si="88"/>
        <v>0</v>
      </c>
      <c r="D153" s="470"/>
      <c r="E153" s="468" t="str">
        <f t="shared" si="89"/>
        <v/>
      </c>
      <c r="F153" s="469"/>
      <c r="G153" s="469"/>
      <c r="H153" s="470"/>
      <c r="I153" s="468">
        <f t="shared" si="90"/>
        <v>0</v>
      </c>
      <c r="J153" s="469"/>
      <c r="K153" s="470"/>
      <c r="L153" s="67" t="str">
        <f t="shared" si="91"/>
        <v/>
      </c>
      <c r="M153" s="17">
        <f t="shared" si="92"/>
        <v>0</v>
      </c>
      <c r="N153" s="70" t="e">
        <f t="shared" si="93"/>
        <v>#VALUE!</v>
      </c>
      <c r="R153" s="58">
        <f t="shared" si="85"/>
        <v>0</v>
      </c>
      <c r="S153" s="83" t="str">
        <f t="shared" si="86"/>
        <v/>
      </c>
      <c r="T153" s="58">
        <f t="shared" si="94"/>
        <v>0</v>
      </c>
      <c r="U153" s="58" t="str">
        <f t="shared" si="94"/>
        <v/>
      </c>
      <c r="V153" s="58"/>
      <c r="W153" s="58"/>
      <c r="X153" s="58">
        <f t="shared" si="87"/>
        <v>0</v>
      </c>
      <c r="Y153" s="144"/>
      <c r="Z153" s="144"/>
      <c r="AA153" s="144"/>
      <c r="AB153" s="144"/>
      <c r="AD153" s="178"/>
    </row>
    <row r="154" spans="1:30" ht="12" customHeight="1" x14ac:dyDescent="0.3">
      <c r="A154" s="497"/>
      <c r="B154" s="15">
        <v>43</v>
      </c>
      <c r="C154" s="468">
        <f t="shared" si="88"/>
        <v>0</v>
      </c>
      <c r="D154" s="470"/>
      <c r="E154" s="468" t="str">
        <f t="shared" si="89"/>
        <v/>
      </c>
      <c r="F154" s="469"/>
      <c r="G154" s="469"/>
      <c r="H154" s="470"/>
      <c r="I154" s="468">
        <f t="shared" si="90"/>
        <v>0</v>
      </c>
      <c r="J154" s="469"/>
      <c r="K154" s="470"/>
      <c r="L154" s="67" t="str">
        <f t="shared" si="91"/>
        <v/>
      </c>
      <c r="M154" s="17">
        <f t="shared" si="92"/>
        <v>0</v>
      </c>
      <c r="N154" s="70" t="e">
        <f t="shared" si="93"/>
        <v>#VALUE!</v>
      </c>
      <c r="R154" s="58">
        <f t="shared" si="85"/>
        <v>0</v>
      </c>
      <c r="S154" s="83" t="str">
        <f t="shared" si="86"/>
        <v/>
      </c>
      <c r="T154" s="58">
        <f t="shared" si="94"/>
        <v>0</v>
      </c>
      <c r="U154" s="58" t="str">
        <f t="shared" si="94"/>
        <v/>
      </c>
      <c r="V154" s="58"/>
      <c r="W154" s="58"/>
      <c r="X154" s="58">
        <f t="shared" si="87"/>
        <v>0</v>
      </c>
      <c r="Y154" s="144"/>
      <c r="Z154" s="144"/>
      <c r="AA154" s="144"/>
      <c r="AB154" s="144"/>
      <c r="AD154" s="178"/>
    </row>
    <row r="155" spans="1:30" ht="12" customHeight="1" x14ac:dyDescent="0.3">
      <c r="A155" s="497"/>
      <c r="B155" s="15">
        <v>44</v>
      </c>
      <c r="C155" s="468">
        <f t="shared" si="88"/>
        <v>0</v>
      </c>
      <c r="D155" s="470"/>
      <c r="E155" s="468" t="str">
        <f t="shared" si="89"/>
        <v/>
      </c>
      <c r="F155" s="469"/>
      <c r="G155" s="469"/>
      <c r="H155" s="470"/>
      <c r="I155" s="468">
        <f t="shared" si="90"/>
        <v>0</v>
      </c>
      <c r="J155" s="469"/>
      <c r="K155" s="470"/>
      <c r="L155" s="67" t="str">
        <f t="shared" si="91"/>
        <v/>
      </c>
      <c r="M155" s="17">
        <f t="shared" si="92"/>
        <v>0</v>
      </c>
      <c r="N155" s="70" t="e">
        <f t="shared" si="93"/>
        <v>#VALUE!</v>
      </c>
      <c r="R155" s="58">
        <f t="shared" si="85"/>
        <v>0</v>
      </c>
      <c r="S155" s="83" t="str">
        <f t="shared" si="86"/>
        <v/>
      </c>
      <c r="T155" s="58">
        <f t="shared" si="94"/>
        <v>0</v>
      </c>
      <c r="U155" s="58" t="str">
        <f t="shared" si="94"/>
        <v/>
      </c>
      <c r="V155" s="58"/>
      <c r="W155" s="58"/>
      <c r="X155" s="58">
        <f t="shared" si="87"/>
        <v>0</v>
      </c>
      <c r="Y155" s="144"/>
      <c r="Z155" s="144"/>
      <c r="AA155" s="144"/>
      <c r="AB155" s="144"/>
      <c r="AD155" s="178"/>
    </row>
    <row r="156" spans="1:30" ht="12" customHeight="1" x14ac:dyDescent="0.3">
      <c r="A156" s="497"/>
      <c r="B156" s="15">
        <v>45</v>
      </c>
      <c r="C156" s="468">
        <f t="shared" si="73"/>
        <v>0</v>
      </c>
      <c r="D156" s="470"/>
      <c r="E156" s="468" t="str">
        <f t="shared" si="74"/>
        <v/>
      </c>
      <c r="F156" s="469"/>
      <c r="G156" s="469"/>
      <c r="H156" s="470"/>
      <c r="I156" s="468">
        <f t="shared" si="75"/>
        <v>0</v>
      </c>
      <c r="J156" s="469"/>
      <c r="K156" s="470"/>
      <c r="L156" s="67" t="str">
        <f t="shared" si="76"/>
        <v/>
      </c>
      <c r="M156" s="17">
        <f t="shared" si="68"/>
        <v>0</v>
      </c>
      <c r="N156" s="70" t="e">
        <f t="shared" si="77"/>
        <v>#VALUE!</v>
      </c>
      <c r="R156" s="58">
        <f t="shared" si="85"/>
        <v>0</v>
      </c>
      <c r="S156" s="83" t="str">
        <f t="shared" si="86"/>
        <v/>
      </c>
      <c r="T156" s="58">
        <f t="shared" si="94"/>
        <v>0</v>
      </c>
      <c r="U156" s="58" t="str">
        <f t="shared" si="94"/>
        <v/>
      </c>
      <c r="V156" s="58"/>
      <c r="W156" s="58"/>
      <c r="X156" s="58">
        <f t="shared" si="87"/>
        <v>0</v>
      </c>
      <c r="Y156" s="120"/>
      <c r="Z156" s="120"/>
      <c r="AA156" s="120"/>
      <c r="AB156" s="120"/>
    </row>
    <row r="157" spans="1:30" ht="12" customHeight="1" x14ac:dyDescent="0.3">
      <c r="A157" s="497"/>
      <c r="B157" s="15">
        <v>46</v>
      </c>
      <c r="C157" s="468">
        <f t="shared" si="73"/>
        <v>0</v>
      </c>
      <c r="D157" s="470"/>
      <c r="E157" s="468" t="str">
        <f t="shared" si="74"/>
        <v/>
      </c>
      <c r="F157" s="469"/>
      <c r="G157" s="469"/>
      <c r="H157" s="470"/>
      <c r="I157" s="468">
        <f t="shared" si="75"/>
        <v>0</v>
      </c>
      <c r="J157" s="469"/>
      <c r="K157" s="470"/>
      <c r="L157" s="67" t="str">
        <f t="shared" si="76"/>
        <v/>
      </c>
      <c r="M157" s="17">
        <f t="shared" si="68"/>
        <v>0</v>
      </c>
      <c r="N157" s="70" t="e">
        <f t="shared" si="77"/>
        <v>#VALUE!</v>
      </c>
      <c r="R157" s="58">
        <f t="shared" si="85"/>
        <v>0</v>
      </c>
      <c r="S157" s="83" t="str">
        <f t="shared" si="86"/>
        <v/>
      </c>
      <c r="T157" s="58">
        <f t="shared" si="94"/>
        <v>0</v>
      </c>
      <c r="U157" s="58" t="str">
        <f t="shared" si="94"/>
        <v/>
      </c>
      <c r="V157" s="58"/>
      <c r="W157" s="58"/>
      <c r="X157" s="58">
        <f t="shared" si="87"/>
        <v>0</v>
      </c>
      <c r="Y157" s="120"/>
      <c r="Z157" s="120"/>
      <c r="AA157" s="120"/>
      <c r="AB157" s="120"/>
    </row>
    <row r="158" spans="1:30" ht="12" customHeight="1" x14ac:dyDescent="0.3">
      <c r="A158" s="497"/>
      <c r="B158" s="15">
        <v>47</v>
      </c>
      <c r="C158" s="468">
        <f t="shared" si="73"/>
        <v>0</v>
      </c>
      <c r="D158" s="470"/>
      <c r="E158" s="468" t="str">
        <f t="shared" si="74"/>
        <v/>
      </c>
      <c r="F158" s="469"/>
      <c r="G158" s="469"/>
      <c r="H158" s="470"/>
      <c r="I158" s="468">
        <f t="shared" si="75"/>
        <v>0</v>
      </c>
      <c r="J158" s="469"/>
      <c r="K158" s="470"/>
      <c r="L158" s="67" t="str">
        <f t="shared" si="76"/>
        <v/>
      </c>
      <c r="M158" s="17">
        <f t="shared" si="68"/>
        <v>0</v>
      </c>
      <c r="N158" s="70" t="e">
        <f t="shared" si="77"/>
        <v>#VALUE!</v>
      </c>
      <c r="R158" s="58">
        <f t="shared" si="85"/>
        <v>0</v>
      </c>
      <c r="S158" s="83" t="str">
        <f t="shared" si="86"/>
        <v/>
      </c>
      <c r="T158" s="58">
        <f t="shared" si="94"/>
        <v>0</v>
      </c>
      <c r="U158" s="58" t="str">
        <f t="shared" si="94"/>
        <v/>
      </c>
      <c r="V158" s="58"/>
      <c r="W158" s="58"/>
      <c r="X158" s="58">
        <f t="shared" si="87"/>
        <v>0</v>
      </c>
      <c r="Y158" s="120"/>
      <c r="Z158" s="120"/>
      <c r="AA158" s="120"/>
      <c r="AB158" s="120"/>
    </row>
    <row r="159" spans="1:30" ht="12" customHeight="1" x14ac:dyDescent="0.3">
      <c r="A159" s="497"/>
      <c r="B159" s="15">
        <v>48</v>
      </c>
      <c r="C159" s="468">
        <f t="shared" si="73"/>
        <v>0</v>
      </c>
      <c r="D159" s="470"/>
      <c r="E159" s="468" t="str">
        <f t="shared" si="74"/>
        <v/>
      </c>
      <c r="F159" s="469"/>
      <c r="G159" s="469"/>
      <c r="H159" s="470"/>
      <c r="I159" s="468">
        <f t="shared" si="75"/>
        <v>0</v>
      </c>
      <c r="J159" s="469"/>
      <c r="K159" s="470"/>
      <c r="L159" s="67" t="str">
        <f t="shared" si="76"/>
        <v/>
      </c>
      <c r="M159" s="17">
        <f t="shared" si="68"/>
        <v>0</v>
      </c>
      <c r="N159" s="70" t="e">
        <f t="shared" si="77"/>
        <v>#VALUE!</v>
      </c>
      <c r="R159" s="58">
        <f t="shared" si="85"/>
        <v>0</v>
      </c>
      <c r="S159" s="83" t="str">
        <f t="shared" si="86"/>
        <v/>
      </c>
      <c r="T159" s="58">
        <f t="shared" si="94"/>
        <v>0</v>
      </c>
      <c r="U159" s="58" t="str">
        <f t="shared" si="94"/>
        <v/>
      </c>
      <c r="V159" s="58"/>
      <c r="W159" s="58"/>
      <c r="X159" s="58">
        <f t="shared" si="87"/>
        <v>0</v>
      </c>
      <c r="Y159" s="120"/>
      <c r="Z159" s="120"/>
      <c r="AA159" s="120"/>
      <c r="AB159" s="120"/>
    </row>
    <row r="160" spans="1:30" ht="12" customHeight="1" x14ac:dyDescent="0.3">
      <c r="A160" s="497"/>
      <c r="B160" s="15">
        <v>49</v>
      </c>
      <c r="C160" s="468">
        <f t="shared" si="73"/>
        <v>0</v>
      </c>
      <c r="D160" s="470"/>
      <c r="E160" s="468" t="str">
        <f t="shared" si="74"/>
        <v/>
      </c>
      <c r="F160" s="469"/>
      <c r="G160" s="469"/>
      <c r="H160" s="470"/>
      <c r="I160" s="468">
        <f t="shared" si="75"/>
        <v>0</v>
      </c>
      <c r="J160" s="469"/>
      <c r="K160" s="470"/>
      <c r="L160" s="67" t="str">
        <f t="shared" si="76"/>
        <v/>
      </c>
      <c r="M160" s="17">
        <f t="shared" si="68"/>
        <v>0</v>
      </c>
      <c r="N160" s="70" t="e">
        <f t="shared" si="77"/>
        <v>#VALUE!</v>
      </c>
      <c r="R160" s="58">
        <f t="shared" si="85"/>
        <v>0</v>
      </c>
      <c r="S160" s="83" t="str">
        <f t="shared" si="86"/>
        <v/>
      </c>
      <c r="T160" s="58">
        <f t="shared" si="94"/>
        <v>0</v>
      </c>
      <c r="U160" s="58" t="str">
        <f t="shared" si="94"/>
        <v/>
      </c>
      <c r="V160" s="58"/>
      <c r="W160" s="58"/>
      <c r="X160" s="58">
        <f t="shared" si="87"/>
        <v>0</v>
      </c>
      <c r="Y160" s="120"/>
      <c r="Z160" s="120"/>
      <c r="AA160" s="120"/>
      <c r="AB160" s="120"/>
    </row>
    <row r="161" spans="1:30" ht="12" customHeight="1" thickBot="1" x14ac:dyDescent="0.35">
      <c r="A161" s="497"/>
      <c r="B161" s="15">
        <v>50</v>
      </c>
      <c r="C161" s="498">
        <f t="shared" si="73"/>
        <v>0</v>
      </c>
      <c r="D161" s="499"/>
      <c r="E161" s="498" t="str">
        <f t="shared" si="74"/>
        <v/>
      </c>
      <c r="F161" s="560"/>
      <c r="G161" s="560"/>
      <c r="H161" s="499"/>
      <c r="I161" s="498">
        <f t="shared" si="75"/>
        <v>0</v>
      </c>
      <c r="J161" s="560"/>
      <c r="K161" s="499"/>
      <c r="L161" s="67" t="str">
        <f t="shared" si="76"/>
        <v/>
      </c>
      <c r="M161" s="17">
        <f t="shared" si="68"/>
        <v>0</v>
      </c>
      <c r="N161" s="70" t="e">
        <f t="shared" si="77"/>
        <v>#VALUE!</v>
      </c>
      <c r="R161" s="58">
        <f t="shared" si="85"/>
        <v>0</v>
      </c>
      <c r="S161" s="83" t="str">
        <f t="shared" si="86"/>
        <v/>
      </c>
      <c r="T161" s="58">
        <f t="shared" si="94"/>
        <v>0</v>
      </c>
      <c r="U161" s="58" t="str">
        <f t="shared" si="94"/>
        <v/>
      </c>
      <c r="V161" s="58"/>
      <c r="W161" s="58"/>
      <c r="X161" s="58">
        <f t="shared" si="87"/>
        <v>0</v>
      </c>
      <c r="Y161" s="120"/>
      <c r="Z161" s="120"/>
      <c r="AA161" s="120"/>
      <c r="AB161" s="120"/>
    </row>
    <row r="162" spans="1:30" ht="18" customHeight="1" thickTop="1" thickBot="1" x14ac:dyDescent="0.3">
      <c r="A162" s="506" t="s">
        <v>125</v>
      </c>
      <c r="B162" s="507"/>
      <c r="C162" s="507"/>
      <c r="D162" s="507"/>
      <c r="E162" s="507"/>
      <c r="F162" s="507"/>
      <c r="G162" s="507"/>
      <c r="H162" s="507"/>
      <c r="I162" s="507"/>
      <c r="J162" s="507"/>
      <c r="K162" s="507"/>
      <c r="L162" s="507"/>
      <c r="M162" s="507"/>
      <c r="N162" s="32" t="e">
        <f>SUM(N112:N161)</f>
        <v>#VALUE!</v>
      </c>
    </row>
    <row r="163" spans="1:30" ht="14.25" customHeight="1" thickTop="1" x14ac:dyDescent="0.3">
      <c r="A163" s="565"/>
      <c r="B163" s="566"/>
      <c r="C163" s="478" t="s">
        <v>131</v>
      </c>
      <c r="D163" s="580"/>
      <c r="E163" s="573" t="s">
        <v>130</v>
      </c>
      <c r="F163" s="574"/>
      <c r="G163" s="478" t="s">
        <v>129</v>
      </c>
      <c r="H163" s="479"/>
      <c r="I163" s="550" t="s">
        <v>98</v>
      </c>
      <c r="J163" s="551"/>
      <c r="K163" s="569" t="s">
        <v>128</v>
      </c>
      <c r="L163" s="570"/>
      <c r="M163" s="72" t="s">
        <v>99</v>
      </c>
      <c r="N163" s="486" t="s">
        <v>68</v>
      </c>
      <c r="R163" s="64"/>
      <c r="S163" s="64"/>
      <c r="T163" s="64"/>
      <c r="U163" s="64"/>
      <c r="V163" s="98"/>
      <c r="W163" s="98"/>
      <c r="X163" s="64"/>
      <c r="Y163" s="64"/>
      <c r="Z163" s="64"/>
      <c r="AA163" s="64"/>
      <c r="AB163" s="64"/>
    </row>
    <row r="164" spans="1:30" s="10" customFormat="1" ht="13.5" customHeight="1" thickBot="1" x14ac:dyDescent="0.35">
      <c r="A164" s="567"/>
      <c r="B164" s="568"/>
      <c r="C164" s="480"/>
      <c r="D164" s="581"/>
      <c r="E164" s="510"/>
      <c r="F164" s="512"/>
      <c r="G164" s="480"/>
      <c r="H164" s="481"/>
      <c r="I164" s="552"/>
      <c r="J164" s="553"/>
      <c r="K164" s="571"/>
      <c r="L164" s="572"/>
      <c r="M164" s="158">
        <f>Labour!AO14</f>
        <v>0.15</v>
      </c>
      <c r="N164" s="487"/>
      <c r="R164" s="64"/>
      <c r="S164" s="64"/>
      <c r="T164" s="64"/>
      <c r="U164" s="64"/>
      <c r="V164" s="98"/>
      <c r="W164" s="98"/>
      <c r="X164" s="64"/>
      <c r="Y164" s="64"/>
      <c r="Z164" s="64"/>
      <c r="AA164" s="64"/>
      <c r="AB164" s="64"/>
    </row>
    <row r="165" spans="1:30" ht="12.75" customHeight="1" thickTop="1" x14ac:dyDescent="0.3">
      <c r="A165" s="491" t="s">
        <v>124</v>
      </c>
      <c r="B165" s="11">
        <v>1</v>
      </c>
      <c r="C165" s="474">
        <f>Labour!BR11</f>
        <v>0</v>
      </c>
      <c r="D165" s="475"/>
      <c r="E165" s="474">
        <f>Labour!BS11</f>
        <v>0</v>
      </c>
      <c r="F165" s="475"/>
      <c r="G165" s="474">
        <f>Labour!BT11</f>
        <v>0</v>
      </c>
      <c r="H165" s="476"/>
      <c r="I165" s="482">
        <f>Labour!BU11</f>
        <v>0</v>
      </c>
      <c r="J165" s="483"/>
      <c r="K165" s="474">
        <f>Labour!BV11</f>
        <v>0</v>
      </c>
      <c r="L165" s="476"/>
      <c r="M165" s="14">
        <f>K165*$M$164</f>
        <v>0</v>
      </c>
      <c r="N165" s="69">
        <f>K165+M165</f>
        <v>0</v>
      </c>
      <c r="R165" s="64"/>
      <c r="S165" s="64"/>
      <c r="T165" s="64"/>
      <c r="U165" s="64"/>
      <c r="V165" s="98"/>
      <c r="W165" s="98"/>
      <c r="X165" s="64"/>
      <c r="Y165" s="64"/>
      <c r="Z165" s="64"/>
      <c r="AA165" s="64"/>
      <c r="AB165" s="64"/>
    </row>
    <row r="166" spans="1:30" ht="12" customHeight="1" x14ac:dyDescent="0.3">
      <c r="A166" s="492"/>
      <c r="B166" s="15">
        <v>2</v>
      </c>
      <c r="C166" s="468">
        <f>Labour!BR12</f>
        <v>0</v>
      </c>
      <c r="D166" s="470"/>
      <c r="E166" s="468">
        <f>Labour!BS12</f>
        <v>0</v>
      </c>
      <c r="F166" s="470"/>
      <c r="G166" s="468">
        <f>Labour!BT12</f>
        <v>0</v>
      </c>
      <c r="H166" s="470"/>
      <c r="I166" s="484">
        <f>Labour!BU12</f>
        <v>0</v>
      </c>
      <c r="J166" s="485"/>
      <c r="K166" s="468">
        <f>Labour!BV12</f>
        <v>0</v>
      </c>
      <c r="L166" s="470"/>
      <c r="M166" s="17">
        <f>K166*$M$164</f>
        <v>0</v>
      </c>
      <c r="N166" s="70">
        <f>K166+M166</f>
        <v>0</v>
      </c>
      <c r="R166" s="64"/>
      <c r="S166" s="64"/>
      <c r="T166" s="64"/>
      <c r="U166" s="64"/>
      <c r="V166" s="98"/>
      <c r="W166" s="98"/>
      <c r="X166" s="64"/>
      <c r="Y166" s="64"/>
      <c r="Z166" s="64"/>
      <c r="AA166" s="64"/>
      <c r="AB166" s="64"/>
    </row>
    <row r="167" spans="1:30" ht="12" customHeight="1" x14ac:dyDescent="0.3">
      <c r="A167" s="492"/>
      <c r="B167" s="15">
        <v>3</v>
      </c>
      <c r="C167" s="468">
        <f>Labour!BR13</f>
        <v>0</v>
      </c>
      <c r="D167" s="470"/>
      <c r="E167" s="468">
        <f>Labour!BS13</f>
        <v>0</v>
      </c>
      <c r="F167" s="470"/>
      <c r="G167" s="468">
        <f>Labour!BT13</f>
        <v>0</v>
      </c>
      <c r="H167" s="470"/>
      <c r="I167" s="484">
        <f>Labour!BU13</f>
        <v>0</v>
      </c>
      <c r="J167" s="485"/>
      <c r="K167" s="468">
        <f>Labour!BV13</f>
        <v>0</v>
      </c>
      <c r="L167" s="470"/>
      <c r="M167" s="17">
        <f>K167*$M$164</f>
        <v>0</v>
      </c>
      <c r="N167" s="70">
        <f>K167+M167</f>
        <v>0</v>
      </c>
      <c r="R167" s="144"/>
      <c r="S167" s="144"/>
      <c r="T167" s="144"/>
      <c r="U167" s="144"/>
      <c r="V167" s="144"/>
      <c r="W167" s="144"/>
      <c r="X167" s="144"/>
      <c r="Y167" s="144"/>
      <c r="Z167" s="144"/>
      <c r="AA167" s="144"/>
      <c r="AB167" s="144"/>
      <c r="AD167" s="178"/>
    </row>
    <row r="168" spans="1:30" ht="12" customHeight="1" x14ac:dyDescent="0.3">
      <c r="A168" s="492"/>
      <c r="B168" s="15">
        <v>4</v>
      </c>
      <c r="C168" s="468">
        <f>Labour!BR13</f>
        <v>0</v>
      </c>
      <c r="D168" s="470"/>
      <c r="E168" s="468">
        <f>Labour!BS13</f>
        <v>0</v>
      </c>
      <c r="F168" s="470"/>
      <c r="G168" s="468">
        <f>Labour!BT13</f>
        <v>0</v>
      </c>
      <c r="H168" s="470"/>
      <c r="I168" s="484">
        <f>Labour!BU13</f>
        <v>0</v>
      </c>
      <c r="J168" s="485"/>
      <c r="K168" s="468">
        <f>Labour!BV13</f>
        <v>0</v>
      </c>
      <c r="L168" s="470"/>
      <c r="M168" s="17">
        <f>K168*$M$164</f>
        <v>0</v>
      </c>
      <c r="N168" s="70">
        <f>K168+M168</f>
        <v>0</v>
      </c>
      <c r="R168" s="64"/>
      <c r="S168" s="64"/>
      <c r="T168" s="64"/>
      <c r="U168" s="64"/>
      <c r="V168" s="98"/>
      <c r="W168" s="98"/>
      <c r="X168" s="64"/>
      <c r="Y168" s="64"/>
      <c r="Z168" s="64"/>
      <c r="AA168" s="64"/>
      <c r="AB168" s="64"/>
    </row>
    <row r="169" spans="1:30" ht="12" customHeight="1" thickBot="1" x14ac:dyDescent="0.35">
      <c r="A169" s="493"/>
      <c r="B169" s="15">
        <v>5</v>
      </c>
      <c r="C169" s="498">
        <f>Labour!BR14</f>
        <v>0</v>
      </c>
      <c r="D169" s="499"/>
      <c r="E169" s="498">
        <f>Labour!BS14</f>
        <v>0</v>
      </c>
      <c r="F169" s="499"/>
      <c r="G169" s="498">
        <f>Labour!BT14</f>
        <v>0</v>
      </c>
      <c r="H169" s="499"/>
      <c r="I169" s="582">
        <f>Labour!BU14</f>
        <v>0</v>
      </c>
      <c r="J169" s="583"/>
      <c r="K169" s="498">
        <f>Labour!BV14</f>
        <v>0</v>
      </c>
      <c r="L169" s="499"/>
      <c r="M169" s="17">
        <f>K169*$M$164</f>
        <v>0</v>
      </c>
      <c r="N169" s="70">
        <f>K169+M169</f>
        <v>0</v>
      </c>
      <c r="Z169" s="64"/>
    </row>
    <row r="170" spans="1:30" ht="18" customHeight="1" thickTop="1" thickBot="1" x14ac:dyDescent="0.3">
      <c r="A170" s="506" t="s">
        <v>127</v>
      </c>
      <c r="B170" s="507"/>
      <c r="C170" s="507"/>
      <c r="D170" s="507"/>
      <c r="E170" s="507"/>
      <c r="F170" s="507"/>
      <c r="G170" s="507"/>
      <c r="H170" s="507"/>
      <c r="I170" s="507"/>
      <c r="J170" s="507"/>
      <c r="K170" s="507"/>
      <c r="L170" s="507"/>
      <c r="M170" s="507"/>
      <c r="N170" s="32">
        <f>SUM(N165:N169)</f>
        <v>0</v>
      </c>
    </row>
    <row r="171" spans="1:30" ht="18" customHeight="1" thickTop="1" x14ac:dyDescent="0.25">
      <c r="A171" s="565"/>
      <c r="B171" s="566"/>
      <c r="C171" s="566"/>
      <c r="D171" s="566"/>
      <c r="E171" s="566"/>
      <c r="F171" s="566"/>
      <c r="G171" s="566"/>
      <c r="H171" s="566"/>
      <c r="I171" s="566"/>
      <c r="J171" s="566"/>
      <c r="K171" s="110" t="str">
        <f>Labour!AN12</f>
        <v>Camp Sub:</v>
      </c>
      <c r="L171" s="115">
        <f>R171</f>
        <v>0</v>
      </c>
      <c r="M171" s="114">
        <f>Labour!AO12</f>
        <v>65</v>
      </c>
      <c r="N171" s="106">
        <f>M171*L171</f>
        <v>0</v>
      </c>
      <c r="R171" s="58">
        <f>SUM(V10:V109)</f>
        <v>0</v>
      </c>
    </row>
    <row r="172" spans="1:30" ht="18" customHeight="1" thickBot="1" x14ac:dyDescent="0.3">
      <c r="A172" s="520"/>
      <c r="B172" s="521"/>
      <c r="C172" s="521"/>
      <c r="D172" s="521"/>
      <c r="E172" s="521"/>
      <c r="F172" s="521"/>
      <c r="G172" s="521"/>
      <c r="H172" s="521"/>
      <c r="I172" s="521"/>
      <c r="J172" s="521"/>
      <c r="K172" s="111" t="str">
        <f>Labour!AN13</f>
        <v>Reg Sub:</v>
      </c>
      <c r="L172" s="99">
        <f>R172</f>
        <v>0</v>
      </c>
      <c r="M172" s="103">
        <f>Labour!AO13</f>
        <v>130</v>
      </c>
      <c r="N172" s="104">
        <f>M172*L172</f>
        <v>0</v>
      </c>
      <c r="R172" s="58">
        <f>SUM(W10:W109)</f>
        <v>0</v>
      </c>
    </row>
    <row r="173" spans="1:30" ht="12" customHeight="1" thickTop="1" x14ac:dyDescent="0.25">
      <c r="A173" s="520"/>
      <c r="B173" s="521"/>
      <c r="C173" s="521"/>
      <c r="D173" s="521"/>
      <c r="E173" s="521"/>
      <c r="F173" s="521"/>
      <c r="G173" s="521"/>
      <c r="H173" s="521"/>
      <c r="I173" s="521"/>
      <c r="J173" s="521"/>
      <c r="K173" s="586" t="s">
        <v>72</v>
      </c>
      <c r="L173" s="587"/>
      <c r="M173" s="588"/>
      <c r="N173" s="563">
        <f>N110</f>
        <v>0</v>
      </c>
    </row>
    <row r="174" spans="1:30" s="18" customFormat="1" ht="12" customHeight="1" thickBot="1" x14ac:dyDescent="0.35">
      <c r="A174" s="520"/>
      <c r="B174" s="521"/>
      <c r="C174" s="521"/>
      <c r="D174" s="521"/>
      <c r="E174" s="521"/>
      <c r="F174" s="521"/>
      <c r="G174" s="521"/>
      <c r="H174" s="521"/>
      <c r="I174" s="521"/>
      <c r="J174" s="521"/>
      <c r="K174" s="547"/>
      <c r="L174" s="548"/>
      <c r="M174" s="549"/>
      <c r="N174" s="564"/>
      <c r="AD174" s="85"/>
    </row>
    <row r="175" spans="1:30" ht="12" customHeight="1" x14ac:dyDescent="0.25">
      <c r="A175" s="520"/>
      <c r="B175" s="521"/>
      <c r="C175" s="521"/>
      <c r="D175" s="521"/>
      <c r="E175" s="521"/>
      <c r="F175" s="521"/>
      <c r="G175" s="521"/>
      <c r="H175" s="521"/>
      <c r="I175" s="521"/>
      <c r="J175" s="521"/>
      <c r="K175" s="538" t="s">
        <v>71</v>
      </c>
      <c r="L175" s="539"/>
      <c r="M175" s="540"/>
      <c r="N175" s="578" t="e">
        <f>N162</f>
        <v>#VALUE!</v>
      </c>
    </row>
    <row r="176" spans="1:30" ht="12" customHeight="1" thickBot="1" x14ac:dyDescent="0.3">
      <c r="A176" s="520"/>
      <c r="B176" s="521"/>
      <c r="C176" s="521"/>
      <c r="D176" s="521"/>
      <c r="E176" s="521"/>
      <c r="F176" s="521"/>
      <c r="G176" s="521"/>
      <c r="H176" s="521"/>
      <c r="I176" s="521"/>
      <c r="J176" s="521"/>
      <c r="K176" s="541"/>
      <c r="L176" s="542"/>
      <c r="M176" s="543"/>
      <c r="N176" s="579"/>
    </row>
    <row r="177" spans="1:14" ht="12" customHeight="1" x14ac:dyDescent="0.25">
      <c r="A177" s="520"/>
      <c r="B177" s="521"/>
      <c r="C177" s="521"/>
      <c r="D177" s="521"/>
      <c r="E177" s="521"/>
      <c r="F177" s="521"/>
      <c r="G177" s="521"/>
      <c r="H177" s="521"/>
      <c r="I177" s="521"/>
      <c r="J177" s="521"/>
      <c r="K177" s="538" t="s">
        <v>126</v>
      </c>
      <c r="L177" s="539"/>
      <c r="M177" s="540"/>
      <c r="N177" s="536">
        <f>N170</f>
        <v>0</v>
      </c>
    </row>
    <row r="178" spans="1:14" ht="12" customHeight="1" thickBot="1" x14ac:dyDescent="0.3">
      <c r="A178" s="520"/>
      <c r="B178" s="521"/>
      <c r="C178" s="521"/>
      <c r="D178" s="521"/>
      <c r="E178" s="521"/>
      <c r="F178" s="521"/>
      <c r="G178" s="521"/>
      <c r="H178" s="521"/>
      <c r="I178" s="521"/>
      <c r="J178" s="521"/>
      <c r="K178" s="541"/>
      <c r="L178" s="542"/>
      <c r="M178" s="543"/>
      <c r="N178" s="537"/>
    </row>
    <row r="179" spans="1:14" ht="32.25" customHeight="1" thickBot="1" x14ac:dyDescent="0.3">
      <c r="A179" s="520"/>
      <c r="B179" s="521"/>
      <c r="C179" s="521"/>
      <c r="D179" s="521"/>
      <c r="E179" s="521"/>
      <c r="F179" s="521"/>
      <c r="G179" s="521"/>
      <c r="H179" s="521"/>
      <c r="I179" s="521"/>
      <c r="J179" s="521"/>
      <c r="K179" s="575" t="s">
        <v>73</v>
      </c>
      <c r="L179" s="576"/>
      <c r="M179" s="577"/>
      <c r="N179" s="503" t="e">
        <f>SUM(N171:N178)</f>
        <v>#VALUE!</v>
      </c>
    </row>
    <row r="180" spans="1:14" ht="13.8" thickTop="1" x14ac:dyDescent="0.25">
      <c r="A180" s="520"/>
      <c r="B180" s="521"/>
      <c r="C180" s="521"/>
      <c r="D180" s="521"/>
      <c r="E180" s="521"/>
      <c r="F180" s="521"/>
      <c r="G180" s="521"/>
      <c r="H180" s="521"/>
      <c r="I180" s="521"/>
      <c r="J180" s="521"/>
      <c r="K180" s="561" t="s">
        <v>74</v>
      </c>
      <c r="L180" s="562"/>
      <c r="M180" s="562"/>
      <c r="N180" s="504"/>
    </row>
    <row r="181" spans="1:14" ht="20.25" customHeight="1" x14ac:dyDescent="0.3">
      <c r="A181" s="584"/>
      <c r="B181" s="585"/>
      <c r="C181" s="585"/>
      <c r="D181" s="585"/>
      <c r="E181" s="585"/>
      <c r="F181" s="585"/>
      <c r="G181" s="585"/>
      <c r="H181" s="585"/>
      <c r="I181" s="585"/>
      <c r="J181" s="585"/>
      <c r="K181" s="130" t="str">
        <f>N8</f>
        <v>I1000</v>
      </c>
      <c r="L181" s="131" t="str">
        <f ca="1">RIGHT(YEAR(M3),2)&amp;RIGHT("0"&amp;MONTH(M3),2)&amp;RIGHT("0"&amp;DAY(M3),2)</f>
        <v>170802</v>
      </c>
      <c r="M181" s="132" t="str">
        <f>Labour!BT3</f>
        <v>C</v>
      </c>
      <c r="N181" s="505"/>
    </row>
  </sheetData>
  <customSheetViews>
    <customSheetView guid="{13CDDA1B-B6D5-4B20-8ED4-C5B08BD56F15}" showPageBreaks="1" zeroValues="0" fitToPage="1" printArea="1" hiddenColumns="1">
      <selection activeCell="D6" sqref="D6:N6"/>
      <pageMargins left="0.5" right="0.25" top="0.02" bottom="0" header="0.5" footer="0.5"/>
      <printOptions horizontalCentered="1" verticalCentered="1" gridLines="1"/>
      <pageSetup scale="73" orientation="portrait" horizontalDpi="4294967293" r:id="rId1"/>
      <headerFooter alignWithMargins="0"/>
    </customSheetView>
    <customSheetView guid="{1730657D-68EA-4FD6-B86E-724801FE28AB}" zeroValues="0" fitToPage="1" hiddenColumns="1">
      <selection activeCell="U16" sqref="U16:V17"/>
      <pageMargins left="0.5" right="0.25" top="0.02" bottom="0" header="0.5" footer="0.5"/>
      <printOptions horizontalCentered="1" verticalCentered="1" gridLines="1"/>
      <pageSetup scale="74" orientation="portrait" horizontalDpi="4294967293" r:id="rId2"/>
      <headerFooter alignWithMargins="0"/>
    </customSheetView>
    <customSheetView guid="{5162BC38-7CEF-4A9E-8DAF-840F2B5B3A33}" zeroValues="0" fitToPage="1" hiddenColumns="1">
      <selection activeCell="E57" sqref="E57:H57"/>
      <pageMargins left="0.5" right="0.25" top="0.02" bottom="0" header="0.5" footer="0.5"/>
      <printOptions horizontalCentered="1" verticalCentered="1" gridLines="1"/>
      <pageSetup scale="73" orientation="portrait" horizontalDpi="4294967293" r:id="rId3"/>
      <headerFooter alignWithMargins="0"/>
    </customSheetView>
    <customSheetView guid="{31C5649A-4D6F-4C8B-8F25-09FC9E65613E}" zeroValues="0" fitToPage="1" hiddenColumns="1">
      <selection activeCell="K79" sqref="K79:M79"/>
      <pageMargins left="0.5" right="0.25" top="0.02" bottom="0" header="0.5" footer="0.5"/>
      <printOptions horizontalCentered="1" verticalCentered="1" gridLines="1"/>
      <pageSetup scale="73" orientation="portrait" horizontalDpi="4294967293" r:id="rId4"/>
      <headerFooter alignWithMargins="0"/>
    </customSheetView>
  </customSheetViews>
  <mergeCells count="320">
    <mergeCell ref="C31:E31"/>
    <mergeCell ref="C32:E32"/>
    <mergeCell ref="C33:E33"/>
    <mergeCell ref="C34:E34"/>
    <mergeCell ref="A1:N1"/>
    <mergeCell ref="A2:N2"/>
    <mergeCell ref="D3:K3"/>
    <mergeCell ref="M3:N3"/>
    <mergeCell ref="D4:K4"/>
    <mergeCell ref="M4:N4"/>
    <mergeCell ref="L8:M8"/>
    <mergeCell ref="C16:E16"/>
    <mergeCell ref="C17:E17"/>
    <mergeCell ref="C26:E26"/>
    <mergeCell ref="C27:E27"/>
    <mergeCell ref="C23:E23"/>
    <mergeCell ref="C24:E24"/>
    <mergeCell ref="Y5:AF5"/>
    <mergeCell ref="D6:N6"/>
    <mergeCell ref="D7:N7"/>
    <mergeCell ref="Y7:AA7"/>
    <mergeCell ref="C25:E25"/>
    <mergeCell ref="A8:C8"/>
    <mergeCell ref="D8:F8"/>
    <mergeCell ref="J8:K8"/>
    <mergeCell ref="A9:B9"/>
    <mergeCell ref="C9:E9"/>
    <mergeCell ref="A5:C7"/>
    <mergeCell ref="D5:N5"/>
    <mergeCell ref="C36:E36"/>
    <mergeCell ref="C37:E37"/>
    <mergeCell ref="C38:E38"/>
    <mergeCell ref="A110:M110"/>
    <mergeCell ref="A111:B111"/>
    <mergeCell ref="I111:K111"/>
    <mergeCell ref="A10:A109"/>
    <mergeCell ref="C10:E10"/>
    <mergeCell ref="C11:E11"/>
    <mergeCell ref="C12:E12"/>
    <mergeCell ref="C13:E13"/>
    <mergeCell ref="C14:E14"/>
    <mergeCell ref="C15:E15"/>
    <mergeCell ref="C35:E35"/>
    <mergeCell ref="C28:E28"/>
    <mergeCell ref="C19:E19"/>
    <mergeCell ref="C20:E20"/>
    <mergeCell ref="C21:E21"/>
    <mergeCell ref="C22:E22"/>
    <mergeCell ref="C29:E29"/>
    <mergeCell ref="C111:D111"/>
    <mergeCell ref="E111:H111"/>
    <mergeCell ref="C18:E18"/>
    <mergeCell ref="C30:E30"/>
    <mergeCell ref="E123:H123"/>
    <mergeCell ref="I123:K123"/>
    <mergeCell ref="C120:D120"/>
    <mergeCell ref="E120:H120"/>
    <mergeCell ref="I120:K120"/>
    <mergeCell ref="C121:D121"/>
    <mergeCell ref="E121:H121"/>
    <mergeCell ref="I121:K121"/>
    <mergeCell ref="C115:D115"/>
    <mergeCell ref="E115:H115"/>
    <mergeCell ref="I115:K115"/>
    <mergeCell ref="C119:D119"/>
    <mergeCell ref="E119:H119"/>
    <mergeCell ref="I119:K119"/>
    <mergeCell ref="C117:D117"/>
    <mergeCell ref="E117:H117"/>
    <mergeCell ref="I117:K117"/>
    <mergeCell ref="C118:D118"/>
    <mergeCell ref="E118:H118"/>
    <mergeCell ref="I118:K118"/>
    <mergeCell ref="C116:D116"/>
    <mergeCell ref="E116:H116"/>
    <mergeCell ref="I116:K116"/>
    <mergeCell ref="C150:D150"/>
    <mergeCell ref="E150:H150"/>
    <mergeCell ref="I150:K150"/>
    <mergeCell ref="C156:D156"/>
    <mergeCell ref="E156:H156"/>
    <mergeCell ref="I156:K156"/>
    <mergeCell ref="C128:D128"/>
    <mergeCell ref="E128:H128"/>
    <mergeCell ref="I128:K128"/>
    <mergeCell ref="C129:D129"/>
    <mergeCell ref="E129:H129"/>
    <mergeCell ref="I129:K129"/>
    <mergeCell ref="C130:D130"/>
    <mergeCell ref="E130:H130"/>
    <mergeCell ref="I130:K130"/>
    <mergeCell ref="C131:D131"/>
    <mergeCell ref="E131:H131"/>
    <mergeCell ref="I131:K131"/>
    <mergeCell ref="C132:D132"/>
    <mergeCell ref="E132:H132"/>
    <mergeCell ref="I132:K132"/>
    <mergeCell ref="C133:D133"/>
    <mergeCell ref="E133:H133"/>
    <mergeCell ref="I133:K133"/>
    <mergeCell ref="C160:D160"/>
    <mergeCell ref="E160:H160"/>
    <mergeCell ref="I160:K160"/>
    <mergeCell ref="C159:D159"/>
    <mergeCell ref="E159:H159"/>
    <mergeCell ref="I159:K159"/>
    <mergeCell ref="C158:D158"/>
    <mergeCell ref="C157:D157"/>
    <mergeCell ref="E157:H157"/>
    <mergeCell ref="I157:K157"/>
    <mergeCell ref="E158:H158"/>
    <mergeCell ref="I158:K158"/>
    <mergeCell ref="E113:H113"/>
    <mergeCell ref="I113:K113"/>
    <mergeCell ref="C149:D149"/>
    <mergeCell ref="E149:H149"/>
    <mergeCell ref="I149:K149"/>
    <mergeCell ref="C126:D126"/>
    <mergeCell ref="E126:H126"/>
    <mergeCell ref="I126:K126"/>
    <mergeCell ref="C127:D127"/>
    <mergeCell ref="C114:D114"/>
    <mergeCell ref="E114:H114"/>
    <mergeCell ref="I114:K114"/>
    <mergeCell ref="E127:H127"/>
    <mergeCell ref="I127:K127"/>
    <mergeCell ref="C124:D124"/>
    <mergeCell ref="E124:H124"/>
    <mergeCell ref="I124:K124"/>
    <mergeCell ref="C125:D125"/>
    <mergeCell ref="E125:H125"/>
    <mergeCell ref="I125:K125"/>
    <mergeCell ref="C122:D122"/>
    <mergeCell ref="E122:H122"/>
    <mergeCell ref="I122:K122"/>
    <mergeCell ref="C123:D123"/>
    <mergeCell ref="N163:N164"/>
    <mergeCell ref="A165:A169"/>
    <mergeCell ref="C165:D165"/>
    <mergeCell ref="E165:F165"/>
    <mergeCell ref="G165:H165"/>
    <mergeCell ref="I165:J165"/>
    <mergeCell ref="K165:L165"/>
    <mergeCell ref="C166:D166"/>
    <mergeCell ref="E166:F166"/>
    <mergeCell ref="G166:H166"/>
    <mergeCell ref="C169:D169"/>
    <mergeCell ref="E169:F169"/>
    <mergeCell ref="G169:H169"/>
    <mergeCell ref="I169:J169"/>
    <mergeCell ref="K169:L169"/>
    <mergeCell ref="I166:J166"/>
    <mergeCell ref="K166:L166"/>
    <mergeCell ref="C168:D168"/>
    <mergeCell ref="E168:F168"/>
    <mergeCell ref="G168:H168"/>
    <mergeCell ref="I168:J168"/>
    <mergeCell ref="K168:L168"/>
    <mergeCell ref="A163:B164"/>
    <mergeCell ref="C163:D164"/>
    <mergeCell ref="A170:M170"/>
    <mergeCell ref="K173:M174"/>
    <mergeCell ref="N173:N174"/>
    <mergeCell ref="K175:M176"/>
    <mergeCell ref="N175:N176"/>
    <mergeCell ref="K177:M178"/>
    <mergeCell ref="N177:N178"/>
    <mergeCell ref="K179:M179"/>
    <mergeCell ref="N179:N181"/>
    <mergeCell ref="K180:M180"/>
    <mergeCell ref="A171:J181"/>
    <mergeCell ref="C39:E39"/>
    <mergeCell ref="C40:E40"/>
    <mergeCell ref="C41:E41"/>
    <mergeCell ref="C42:E42"/>
    <mergeCell ref="C43:E43"/>
    <mergeCell ref="C44:E44"/>
    <mergeCell ref="C45:E45"/>
    <mergeCell ref="C46:E46"/>
    <mergeCell ref="C47:E47"/>
    <mergeCell ref="C48:E48"/>
    <mergeCell ref="C49:E49"/>
    <mergeCell ref="C50:E50"/>
    <mergeCell ref="C51:E51"/>
    <mergeCell ref="C52:E52"/>
    <mergeCell ref="C53:E53"/>
    <mergeCell ref="C54:E54"/>
    <mergeCell ref="C55:E55"/>
    <mergeCell ref="C56:E56"/>
    <mergeCell ref="C57:E57"/>
    <mergeCell ref="C58:E58"/>
    <mergeCell ref="C59:E59"/>
    <mergeCell ref="C60:E60"/>
    <mergeCell ref="C61:E61"/>
    <mergeCell ref="C62:E62"/>
    <mergeCell ref="C63:E63"/>
    <mergeCell ref="C64:E64"/>
    <mergeCell ref="C65:E65"/>
    <mergeCell ref="C66:E66"/>
    <mergeCell ref="C67:E67"/>
    <mergeCell ref="C68:E68"/>
    <mergeCell ref="C109:E109"/>
    <mergeCell ref="C69:E69"/>
    <mergeCell ref="C70:E70"/>
    <mergeCell ref="C71:E71"/>
    <mergeCell ref="C72:E72"/>
    <mergeCell ref="C73:E73"/>
    <mergeCell ref="C74:E74"/>
    <mergeCell ref="C75:E75"/>
    <mergeCell ref="C76:E76"/>
    <mergeCell ref="C77:E77"/>
    <mergeCell ref="C78:E78"/>
    <mergeCell ref="C79:E79"/>
    <mergeCell ref="C80:E80"/>
    <mergeCell ref="C81:E81"/>
    <mergeCell ref="C82:E82"/>
    <mergeCell ref="C83:E83"/>
    <mergeCell ref="C84:E84"/>
    <mergeCell ref="C85:E85"/>
    <mergeCell ref="C86:E86"/>
    <mergeCell ref="C87:E87"/>
    <mergeCell ref="C88:E88"/>
    <mergeCell ref="C89:E89"/>
    <mergeCell ref="C90:E90"/>
    <mergeCell ref="C91:E91"/>
    <mergeCell ref="C92:E92"/>
    <mergeCell ref="C108:E108"/>
    <mergeCell ref="C93:E93"/>
    <mergeCell ref="C94:E94"/>
    <mergeCell ref="C95:E95"/>
    <mergeCell ref="C96:E96"/>
    <mergeCell ref="C97:E97"/>
    <mergeCell ref="C98:E98"/>
    <mergeCell ref="C99:E99"/>
    <mergeCell ref="C100:E100"/>
    <mergeCell ref="C101:E101"/>
    <mergeCell ref="C102:E102"/>
    <mergeCell ref="C103:E103"/>
    <mergeCell ref="C104:E104"/>
    <mergeCell ref="C105:E105"/>
    <mergeCell ref="C106:E106"/>
    <mergeCell ref="C107:E107"/>
    <mergeCell ref="C134:D134"/>
    <mergeCell ref="E134:H134"/>
    <mergeCell ref="I134:K134"/>
    <mergeCell ref="C135:D135"/>
    <mergeCell ref="E135:H135"/>
    <mergeCell ref="I135:K135"/>
    <mergeCell ref="C136:D136"/>
    <mergeCell ref="E136:H136"/>
    <mergeCell ref="I136:K136"/>
    <mergeCell ref="C137:D137"/>
    <mergeCell ref="E137:H137"/>
    <mergeCell ref="I137:K137"/>
    <mergeCell ref="C138:D138"/>
    <mergeCell ref="E138:H138"/>
    <mergeCell ref="I138:K138"/>
    <mergeCell ref="C139:D139"/>
    <mergeCell ref="E139:H139"/>
    <mergeCell ref="I139:K139"/>
    <mergeCell ref="C140:D140"/>
    <mergeCell ref="E140:H140"/>
    <mergeCell ref="I140:K140"/>
    <mergeCell ref="C141:D141"/>
    <mergeCell ref="E141:H141"/>
    <mergeCell ref="I141:K141"/>
    <mergeCell ref="C142:D142"/>
    <mergeCell ref="E142:H142"/>
    <mergeCell ref="I142:K142"/>
    <mergeCell ref="C143:D143"/>
    <mergeCell ref="E143:H143"/>
    <mergeCell ref="I143:K143"/>
    <mergeCell ref="C144:D144"/>
    <mergeCell ref="E144:H144"/>
    <mergeCell ref="I144:K144"/>
    <mergeCell ref="C145:D145"/>
    <mergeCell ref="E145:H145"/>
    <mergeCell ref="I145:K145"/>
    <mergeCell ref="C146:D146"/>
    <mergeCell ref="E146:H146"/>
    <mergeCell ref="I146:K146"/>
    <mergeCell ref="C147:D147"/>
    <mergeCell ref="E147:H147"/>
    <mergeCell ref="I147:K147"/>
    <mergeCell ref="C148:D148"/>
    <mergeCell ref="E148:H148"/>
    <mergeCell ref="I148:K148"/>
    <mergeCell ref="C151:D151"/>
    <mergeCell ref="E151:H151"/>
    <mergeCell ref="I151:K151"/>
    <mergeCell ref="C152:D152"/>
    <mergeCell ref="E152:H152"/>
    <mergeCell ref="I152:K152"/>
    <mergeCell ref="C153:D153"/>
    <mergeCell ref="E153:H153"/>
    <mergeCell ref="I153:K153"/>
    <mergeCell ref="C154:D154"/>
    <mergeCell ref="E154:H154"/>
    <mergeCell ref="I154:K154"/>
    <mergeCell ref="C155:D155"/>
    <mergeCell ref="E155:H155"/>
    <mergeCell ref="I155:K155"/>
    <mergeCell ref="C167:D167"/>
    <mergeCell ref="E167:F167"/>
    <mergeCell ref="G167:H167"/>
    <mergeCell ref="I167:J167"/>
    <mergeCell ref="K167:L167"/>
    <mergeCell ref="C161:D161"/>
    <mergeCell ref="E161:H161"/>
    <mergeCell ref="I161:K161"/>
    <mergeCell ref="A162:M162"/>
    <mergeCell ref="E163:F164"/>
    <mergeCell ref="G163:H164"/>
    <mergeCell ref="I163:J164"/>
    <mergeCell ref="K163:L164"/>
    <mergeCell ref="A112:A161"/>
    <mergeCell ref="C112:D112"/>
    <mergeCell ref="E112:H112"/>
    <mergeCell ref="I112:K112"/>
    <mergeCell ref="C113:D113"/>
  </mergeCells>
  <printOptions horizontalCentered="1" verticalCentered="1" gridLines="1"/>
  <pageMargins left="0.2" right="0.2" top="0.02" bottom="0.02" header="0.2" footer="0.5"/>
  <pageSetup scale="70" orientation="portrait" horizontalDpi="4294967293" r:id="rId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AG181"/>
  <sheetViews>
    <sheetView workbookViewId="0">
      <selection sqref="A1:N1"/>
    </sheetView>
    <sheetView workbookViewId="1">
      <selection sqref="A1:N1"/>
    </sheetView>
  </sheetViews>
  <sheetFormatPr defaultColWidth="9.109375" defaultRowHeight="13.2" x14ac:dyDescent="0.25"/>
  <cols>
    <col min="1" max="1" width="2.6640625" style="2" customWidth="1"/>
    <col min="2" max="2" width="3.44140625" style="2" customWidth="1"/>
    <col min="3" max="3" width="8.44140625" style="2" customWidth="1"/>
    <col min="4" max="4" width="14.33203125" style="2" customWidth="1"/>
    <col min="5" max="5" width="7.109375" style="2" customWidth="1"/>
    <col min="6" max="6" width="5.6640625" style="2" customWidth="1"/>
    <col min="7" max="7" width="5" style="2" customWidth="1"/>
    <col min="8" max="8" width="4.33203125" style="2" customWidth="1"/>
    <col min="9" max="9" width="7.5546875" style="2" customWidth="1"/>
    <col min="10" max="10" width="9.44140625" style="2" customWidth="1"/>
    <col min="11" max="13" width="9.5546875" style="2" customWidth="1"/>
    <col min="14" max="14" width="16.44140625" style="2" customWidth="1"/>
    <col min="15" max="15" width="9.109375" style="2"/>
    <col min="16" max="17" width="3.6640625" style="2" customWidth="1"/>
    <col min="18" max="18" width="18.33203125" style="2" customWidth="1"/>
    <col min="19" max="19" width="9.109375" style="2" customWidth="1"/>
    <col min="20" max="20" width="10.109375" style="2" customWidth="1"/>
    <col min="21" max="29" width="9.109375" style="2" customWidth="1"/>
    <col min="30" max="30" width="4.44140625" style="10" customWidth="1"/>
    <col min="31" max="31" width="4.109375" style="2" customWidth="1"/>
    <col min="32" max="32" width="4.5546875" style="2" customWidth="1"/>
    <col min="33" max="33" width="9.109375" style="2" customWidth="1"/>
    <col min="34" max="16384" width="9.109375" style="2"/>
  </cols>
  <sheetData>
    <row r="1" spans="1:33" x14ac:dyDescent="0.25">
      <c r="A1" s="517" t="s">
        <v>54</v>
      </c>
      <c r="B1" s="518"/>
      <c r="C1" s="518"/>
      <c r="D1" s="518"/>
      <c r="E1" s="518"/>
      <c r="F1" s="518"/>
      <c r="G1" s="518"/>
      <c r="H1" s="518"/>
      <c r="I1" s="518"/>
      <c r="J1" s="518"/>
      <c r="K1" s="518"/>
      <c r="L1" s="518"/>
      <c r="M1" s="518"/>
      <c r="N1" s="519"/>
    </row>
    <row r="2" spans="1:33" ht="18.75" customHeight="1" x14ac:dyDescent="0.25">
      <c r="A2" s="520" t="s">
        <v>55</v>
      </c>
      <c r="B2" s="521"/>
      <c r="C2" s="521"/>
      <c r="D2" s="521"/>
      <c r="E2" s="521"/>
      <c r="F2" s="521"/>
      <c r="G2" s="521"/>
      <c r="H2" s="521"/>
      <c r="I2" s="521"/>
      <c r="J2" s="521"/>
      <c r="K2" s="521"/>
      <c r="L2" s="521"/>
      <c r="M2" s="521"/>
      <c r="N2" s="522"/>
      <c r="U2" s="76" t="s">
        <v>78</v>
      </c>
      <c r="V2" s="108"/>
      <c r="W2" s="108"/>
    </row>
    <row r="3" spans="1:33" ht="19.5" customHeight="1" x14ac:dyDescent="0.25">
      <c r="A3" s="30" t="s">
        <v>56</v>
      </c>
      <c r="B3" s="68"/>
      <c r="C3" s="68"/>
      <c r="D3" s="523" t="str">
        <f>Labour!AM7</f>
        <v/>
      </c>
      <c r="E3" s="523"/>
      <c r="F3" s="523"/>
      <c r="G3" s="523"/>
      <c r="H3" s="523"/>
      <c r="I3" s="523"/>
      <c r="J3" s="523"/>
      <c r="K3" s="523"/>
      <c r="L3" s="3" t="s">
        <v>57</v>
      </c>
      <c r="M3" s="524">
        <f ca="1">Labour!AM3</f>
        <v>42949</v>
      </c>
      <c r="N3" s="525"/>
      <c r="R3" s="73"/>
      <c r="S3" s="74" t="s">
        <v>134</v>
      </c>
      <c r="T3" s="75">
        <v>100</v>
      </c>
      <c r="U3" s="77">
        <f>Labour!E17</f>
        <v>0</v>
      </c>
      <c r="V3" s="109"/>
      <c r="W3" s="109"/>
    </row>
    <row r="4" spans="1:33" ht="19.5" customHeight="1" x14ac:dyDescent="0.25">
      <c r="A4" s="30" t="s">
        <v>58</v>
      </c>
      <c r="B4" s="68"/>
      <c r="C4" s="68"/>
      <c r="D4" s="529">
        <f>Labour!BX6</f>
        <v>0</v>
      </c>
      <c r="E4" s="529"/>
      <c r="F4" s="529"/>
      <c r="G4" s="529"/>
      <c r="H4" s="529"/>
      <c r="I4" s="529"/>
      <c r="J4" s="529"/>
      <c r="K4" s="529"/>
      <c r="L4" s="3" t="s">
        <v>75</v>
      </c>
      <c r="M4" s="529">
        <f>Labour!BX5</f>
        <v>0</v>
      </c>
      <c r="N4" s="530"/>
      <c r="R4" s="73"/>
      <c r="S4" s="74" t="s">
        <v>135</v>
      </c>
      <c r="T4" s="75">
        <v>50</v>
      </c>
      <c r="U4" s="86">
        <f>Equipment!F6</f>
        <v>143</v>
      </c>
      <c r="V4" s="109"/>
      <c r="W4" s="109"/>
      <c r="Y4" s="89" t="str">
        <f>Equipment!AK7</f>
        <v>Operator Service Trucks</v>
      </c>
      <c r="Z4" s="82"/>
      <c r="AA4" s="82"/>
      <c r="AB4" s="90">
        <f>SUM(AG10:AG109)</f>
        <v>0</v>
      </c>
    </row>
    <row r="5" spans="1:33" x14ac:dyDescent="0.25">
      <c r="A5" s="526" t="s">
        <v>59</v>
      </c>
      <c r="B5" s="527"/>
      <c r="C5" s="527"/>
      <c r="D5" s="531"/>
      <c r="E5" s="531"/>
      <c r="F5" s="531"/>
      <c r="G5" s="531"/>
      <c r="H5" s="531"/>
      <c r="I5" s="531"/>
      <c r="J5" s="531"/>
      <c r="K5" s="531"/>
      <c r="L5" s="531"/>
      <c r="M5" s="531"/>
      <c r="N5" s="532"/>
      <c r="Y5" s="477" t="str">
        <f>CONCATENATE(AF10,AF11,AF12,AF13,AF14,AF15,AF16,AF17,AF18,AF19,AF20,AF21,AF22,AF23,AF24,AF25,AF26,AF27,AF28,AF29,AF30,AF31,AF32,AF33,AF34,AF35,AF36,AF37,AF38,AF39,AF40,AF41,AF42,AF43,AF44,AF45,AF46,AF47,AF48,AF49,AF50,AF51,AF52,AF53,AF54,AF55,AF56,AF57,AF58,AF59,AF60,AF61,AF62,AF63,AF64,AF65,AF66,AF67,AF68,AF69,AF70,AF71,AF72,AF73,AF74,AF75,AF76,AF77,AF78,AF79,AF80,AF81,AF82,AF83,AF84,AF85,AF86,AF87,AF88,AF89,AF90,AF91,AF92,AF93,AF94,AF95,AF96,AF97,AF98,AF99,AF100,AF101,AF102,AF103,AF104,AF105,AF106,AF107,AF108,AF109)</f>
        <v/>
      </c>
      <c r="Z5" s="477"/>
      <c r="AA5" s="477"/>
      <c r="AB5" s="477"/>
      <c r="AC5" s="477"/>
      <c r="AD5" s="477"/>
      <c r="AE5" s="477"/>
      <c r="AF5" s="477"/>
    </row>
    <row r="6" spans="1:33" ht="14.4" x14ac:dyDescent="0.3">
      <c r="A6" s="528"/>
      <c r="B6" s="527"/>
      <c r="C6" s="527"/>
      <c r="D6" s="533"/>
      <c r="E6" s="534"/>
      <c r="F6" s="534"/>
      <c r="G6" s="534"/>
      <c r="H6" s="534"/>
      <c r="I6" s="534"/>
      <c r="J6" s="534"/>
      <c r="K6" s="534"/>
      <c r="L6" s="534"/>
      <c r="M6" s="534"/>
      <c r="N6" s="535"/>
    </row>
    <row r="7" spans="1:33" ht="14.4" x14ac:dyDescent="0.3">
      <c r="A7" s="528"/>
      <c r="B7" s="527"/>
      <c r="C7" s="527"/>
      <c r="D7" s="533"/>
      <c r="E7" s="534"/>
      <c r="F7" s="534"/>
      <c r="G7" s="534"/>
      <c r="H7" s="534"/>
      <c r="I7" s="534"/>
      <c r="J7" s="534"/>
      <c r="K7" s="534"/>
      <c r="L7" s="534"/>
      <c r="M7" s="534"/>
      <c r="N7" s="535"/>
      <c r="R7" s="20"/>
      <c r="S7" s="20"/>
      <c r="T7" s="20"/>
      <c r="U7" s="20"/>
      <c r="V7" s="20"/>
      <c r="W7" s="20"/>
      <c r="Y7" s="500" t="str">
        <f>J9</f>
        <v>UNITS (hr,day,m)</v>
      </c>
      <c r="Z7" s="501"/>
      <c r="AA7" s="502"/>
      <c r="AB7" s="20"/>
      <c r="AD7" s="10">
        <f>SUM(AD10:AD109)</f>
        <v>0</v>
      </c>
    </row>
    <row r="8" spans="1:33" ht="13.8" thickBot="1" x14ac:dyDescent="0.3">
      <c r="A8" s="513"/>
      <c r="B8" s="514"/>
      <c r="C8" s="514"/>
      <c r="D8" s="514"/>
      <c r="E8" s="514"/>
      <c r="F8" s="514"/>
      <c r="G8" s="65"/>
      <c r="H8" s="66"/>
      <c r="I8" s="65"/>
      <c r="J8" s="515"/>
      <c r="K8" s="515"/>
      <c r="L8" s="516" t="s">
        <v>60</v>
      </c>
      <c r="M8" s="516"/>
      <c r="N8" s="31" t="str">
        <f>Labour!AO5</f>
        <v>I1000</v>
      </c>
      <c r="R8" s="20" t="str">
        <f>C9</f>
        <v>EMPLOYEE</v>
      </c>
      <c r="S8" s="20" t="str">
        <f>F9</f>
        <v>TRK</v>
      </c>
      <c r="T8" s="19" t="s">
        <v>146</v>
      </c>
      <c r="U8" s="20" t="str">
        <f>H9</f>
        <v>SUB</v>
      </c>
      <c r="V8" s="20">
        <f>Labour!AO12</f>
        <v>65</v>
      </c>
      <c r="W8" s="20">
        <f>Labour!AO13</f>
        <v>130</v>
      </c>
      <c r="X8" s="20" t="str">
        <f>I9</f>
        <v>CLASS</v>
      </c>
      <c r="Y8" s="21" t="s">
        <v>19</v>
      </c>
      <c r="Z8" s="22" t="s">
        <v>21</v>
      </c>
      <c r="AA8" s="23" t="s">
        <v>12</v>
      </c>
      <c r="AB8" s="20" t="str">
        <f>K9</f>
        <v>Rate</v>
      </c>
      <c r="AC8" s="20" t="str">
        <f>L9</f>
        <v>OT HRS</v>
      </c>
      <c r="AD8" s="29" t="s">
        <v>147</v>
      </c>
    </row>
    <row r="9" spans="1:33" s="10" customFormat="1" ht="26.25" customHeight="1" thickTop="1" thickBot="1" x14ac:dyDescent="0.3">
      <c r="A9" s="494"/>
      <c r="B9" s="495"/>
      <c r="C9" s="510" t="s">
        <v>76</v>
      </c>
      <c r="D9" s="511"/>
      <c r="E9" s="512"/>
      <c r="F9" s="5" t="s">
        <v>61</v>
      </c>
      <c r="G9" s="8" t="s">
        <v>145</v>
      </c>
      <c r="H9" s="6" t="s">
        <v>62</v>
      </c>
      <c r="I9" s="7" t="s">
        <v>63</v>
      </c>
      <c r="J9" s="8" t="s">
        <v>64</v>
      </c>
      <c r="K9" s="9" t="s">
        <v>65</v>
      </c>
      <c r="L9" s="8" t="s">
        <v>66</v>
      </c>
      <c r="M9" s="6" t="s">
        <v>67</v>
      </c>
      <c r="N9" s="7" t="s">
        <v>68</v>
      </c>
      <c r="R9" s="88">
        <f>Labour!E5</f>
        <v>36</v>
      </c>
      <c r="S9" s="4">
        <f>R9+11</f>
        <v>47</v>
      </c>
      <c r="T9" s="84">
        <f>Labour!E6</f>
        <v>75</v>
      </c>
      <c r="U9" s="4">
        <f>T9+1</f>
        <v>76</v>
      </c>
      <c r="V9" s="4">
        <f>R9+9</f>
        <v>45</v>
      </c>
      <c r="W9" s="4">
        <f>V9</f>
        <v>45</v>
      </c>
      <c r="X9" s="4">
        <f>R9+5</f>
        <v>41</v>
      </c>
      <c r="Y9" s="4">
        <f>T9-3</f>
        <v>72</v>
      </c>
      <c r="Z9" s="4">
        <f>T9-1</f>
        <v>74</v>
      </c>
      <c r="AA9" s="24"/>
      <c r="AB9" s="4">
        <f>R9+6</f>
        <v>42</v>
      </c>
      <c r="AC9" s="91">
        <f>T9-2</f>
        <v>73</v>
      </c>
      <c r="AD9" s="29" t="s">
        <v>5</v>
      </c>
    </row>
    <row r="10" spans="1:33" ht="12.75" customHeight="1" thickTop="1" x14ac:dyDescent="0.25">
      <c r="A10" s="496" t="s">
        <v>69</v>
      </c>
      <c r="B10" s="11">
        <v>1</v>
      </c>
      <c r="C10" s="474">
        <f>R10</f>
        <v>0</v>
      </c>
      <c r="D10" s="475"/>
      <c r="E10" s="476"/>
      <c r="F10" s="12">
        <f>S10</f>
        <v>0</v>
      </c>
      <c r="G10" s="12">
        <f>T10</f>
        <v>0</v>
      </c>
      <c r="H10" s="12">
        <f>U10</f>
        <v>0</v>
      </c>
      <c r="I10" s="12">
        <f t="shared" ref="I10:I29" si="0">X10</f>
        <v>0</v>
      </c>
      <c r="J10" s="67">
        <f>AA10</f>
        <v>0</v>
      </c>
      <c r="K10" s="13">
        <f>AB10</f>
        <v>0</v>
      </c>
      <c r="L10" s="12">
        <f>AC10</f>
        <v>0</v>
      </c>
      <c r="M10" s="14">
        <f>IF(L10&gt;0,VLOOKUP(I10,Labour!$AR$1:$AT$15,3,FALSE),0)</f>
        <v>0</v>
      </c>
      <c r="N10" s="69">
        <f t="shared" ref="N10:N29" si="1">J10*K10+L10*M10</f>
        <v>0</v>
      </c>
      <c r="R10" s="83">
        <f t="shared" ref="R10:U39" si="2">IF($B10&lt;=$U$3,VLOOKUP($B10,DTABLE,R$9,FALSE),0)</f>
        <v>0</v>
      </c>
      <c r="S10" s="83">
        <f t="shared" si="2"/>
        <v>0</v>
      </c>
      <c r="T10" s="83">
        <f t="shared" si="2"/>
        <v>0</v>
      </c>
      <c r="U10" s="83">
        <f t="shared" si="2"/>
        <v>0</v>
      </c>
      <c r="V10" s="83">
        <f t="shared" ref="V10:W39" si="3">IF($B10&lt;=$U$3,IF(VLOOKUP($B10,DTABLE,V$9,FALSE)=V$8,$U10,0),0)</f>
        <v>0</v>
      </c>
      <c r="W10" s="83">
        <f t="shared" si="3"/>
        <v>0</v>
      </c>
      <c r="X10" s="83">
        <f t="shared" ref="X10:Z39" si="4">IF($B10&lt;=$U$3,VLOOKUP($B10,DTABLE,X$9,FALSE),0)</f>
        <v>0</v>
      </c>
      <c r="Y10" s="83">
        <f t="shared" si="4"/>
        <v>0</v>
      </c>
      <c r="Z10" s="83">
        <f t="shared" si="4"/>
        <v>0</v>
      </c>
      <c r="AA10" s="92">
        <f>Y10+Z10</f>
        <v>0</v>
      </c>
      <c r="AB10" s="83">
        <f t="shared" ref="AB10:AC39" si="5">IF($B10&lt;=$U$3,VLOOKUP($B10,DTABLE,AB$9,FALSE),0)</f>
        <v>0</v>
      </c>
      <c r="AC10" s="83">
        <f t="shared" si="5"/>
        <v>0</v>
      </c>
      <c r="AD10" s="84">
        <f>IF(AND(T10&lt;&gt;0,X10="op"),1,0)</f>
        <v>0</v>
      </c>
      <c r="AE10" s="84">
        <f>AD10</f>
        <v>0</v>
      </c>
      <c r="AF10" s="82" t="str">
        <f>IF(AND(AD10=1,AE10&lt;$AD$7),S10&amp;", ",IF(AND(AD10=1,AE10=$AD$7),S10,""))</f>
        <v/>
      </c>
      <c r="AG10" s="84">
        <f>IF(AD10=1,T10,0)</f>
        <v>0</v>
      </c>
    </row>
    <row r="11" spans="1:33" ht="12" customHeight="1" x14ac:dyDescent="0.25">
      <c r="A11" s="497"/>
      <c r="B11" s="15">
        <v>2</v>
      </c>
      <c r="C11" s="468">
        <f t="shared" ref="C11:C29" si="6">R11</f>
        <v>0</v>
      </c>
      <c r="D11" s="469"/>
      <c r="E11" s="470"/>
      <c r="F11" s="67">
        <f t="shared" ref="F11:H29" si="7">S11</f>
        <v>0</v>
      </c>
      <c r="G11" s="67">
        <f t="shared" si="7"/>
        <v>0</v>
      </c>
      <c r="H11" s="67">
        <f t="shared" si="7"/>
        <v>0</v>
      </c>
      <c r="I11" s="67">
        <f t="shared" si="0"/>
        <v>0</v>
      </c>
      <c r="J11" s="67">
        <f t="shared" ref="J11:L29" si="8">AA11</f>
        <v>0</v>
      </c>
      <c r="K11" s="16">
        <f t="shared" si="8"/>
        <v>0</v>
      </c>
      <c r="L11" s="67">
        <f t="shared" si="8"/>
        <v>0</v>
      </c>
      <c r="M11" s="17">
        <f>IF(L11&gt;0,VLOOKUP(I11,Labour!$AR$1:$AT$15,3,FALSE),0)</f>
        <v>0</v>
      </c>
      <c r="N11" s="70">
        <f t="shared" si="1"/>
        <v>0</v>
      </c>
      <c r="R11" s="83">
        <f t="shared" si="2"/>
        <v>0</v>
      </c>
      <c r="S11" s="83">
        <f t="shared" si="2"/>
        <v>0</v>
      </c>
      <c r="T11" s="83">
        <f t="shared" si="2"/>
        <v>0</v>
      </c>
      <c r="U11" s="83">
        <f t="shared" si="2"/>
        <v>0</v>
      </c>
      <c r="V11" s="83">
        <f t="shared" si="3"/>
        <v>0</v>
      </c>
      <c r="W11" s="83">
        <f t="shared" si="3"/>
        <v>0</v>
      </c>
      <c r="X11" s="83">
        <f t="shared" si="4"/>
        <v>0</v>
      </c>
      <c r="Y11" s="83">
        <f t="shared" si="4"/>
        <v>0</v>
      </c>
      <c r="Z11" s="83">
        <f t="shared" si="4"/>
        <v>0</v>
      </c>
      <c r="AA11" s="126">
        <f t="shared" ref="AA11:AA38" si="9">Y11+Z11</f>
        <v>0</v>
      </c>
      <c r="AB11" s="83">
        <f t="shared" si="5"/>
        <v>0</v>
      </c>
      <c r="AC11" s="83">
        <f t="shared" si="5"/>
        <v>0</v>
      </c>
      <c r="AD11" s="84">
        <f t="shared" ref="AD11:AD29" si="10">IF(AND(T11&lt;&gt;0,X11="op"),1,0)</f>
        <v>0</v>
      </c>
      <c r="AE11" s="84">
        <f>IF(AD11=1,SUM(AD$10:AD11),0)</f>
        <v>0</v>
      </c>
      <c r="AF11" s="82" t="str">
        <f t="shared" ref="AF11:AF29" si="11">IF(AND(AD11=1,AE11&lt;$AD$7),S11&amp;", ",IF(AND(AD11=1,AE11=$AD$7),S11,""))</f>
        <v/>
      </c>
      <c r="AG11" s="84">
        <f t="shared" ref="AG11:AG29" si="12">IF(AD11=1,T11,0)</f>
        <v>0</v>
      </c>
    </row>
    <row r="12" spans="1:33" ht="12" customHeight="1" x14ac:dyDescent="0.25">
      <c r="A12" s="497"/>
      <c r="B12" s="15">
        <v>3</v>
      </c>
      <c r="C12" s="468">
        <f t="shared" si="6"/>
        <v>0</v>
      </c>
      <c r="D12" s="469"/>
      <c r="E12" s="470"/>
      <c r="F12" s="67">
        <f t="shared" si="7"/>
        <v>0</v>
      </c>
      <c r="G12" s="67">
        <f t="shared" si="7"/>
        <v>0</v>
      </c>
      <c r="H12" s="67">
        <f t="shared" si="7"/>
        <v>0</v>
      </c>
      <c r="I12" s="67">
        <f t="shared" si="0"/>
        <v>0</v>
      </c>
      <c r="J12" s="67">
        <f t="shared" si="8"/>
        <v>0</v>
      </c>
      <c r="K12" s="16">
        <f t="shared" si="8"/>
        <v>0</v>
      </c>
      <c r="L12" s="67">
        <f t="shared" si="8"/>
        <v>0</v>
      </c>
      <c r="M12" s="17">
        <f>IF(L12&gt;0,VLOOKUP(I12,Labour!$AR$1:$AT$15,3,FALSE),0)</f>
        <v>0</v>
      </c>
      <c r="N12" s="70">
        <f t="shared" si="1"/>
        <v>0</v>
      </c>
      <c r="R12" s="83">
        <f t="shared" si="2"/>
        <v>0</v>
      </c>
      <c r="S12" s="83">
        <f t="shared" si="2"/>
        <v>0</v>
      </c>
      <c r="T12" s="83">
        <f t="shared" si="2"/>
        <v>0</v>
      </c>
      <c r="U12" s="83">
        <f t="shared" si="2"/>
        <v>0</v>
      </c>
      <c r="V12" s="83">
        <f t="shared" si="3"/>
        <v>0</v>
      </c>
      <c r="W12" s="83">
        <f t="shared" si="3"/>
        <v>0</v>
      </c>
      <c r="X12" s="83">
        <f t="shared" si="4"/>
        <v>0</v>
      </c>
      <c r="Y12" s="83">
        <f t="shared" si="4"/>
        <v>0</v>
      </c>
      <c r="Z12" s="83">
        <f t="shared" si="4"/>
        <v>0</v>
      </c>
      <c r="AA12" s="126">
        <f t="shared" si="9"/>
        <v>0</v>
      </c>
      <c r="AB12" s="83">
        <f t="shared" si="5"/>
        <v>0</v>
      </c>
      <c r="AC12" s="83">
        <f t="shared" si="5"/>
        <v>0</v>
      </c>
      <c r="AD12" s="84">
        <f t="shared" si="10"/>
        <v>0</v>
      </c>
      <c r="AE12" s="84">
        <f>IF(AD12=1,SUM(AD$10:AD12),0)</f>
        <v>0</v>
      </c>
      <c r="AF12" s="82" t="str">
        <f t="shared" si="11"/>
        <v/>
      </c>
      <c r="AG12" s="84">
        <f t="shared" si="12"/>
        <v>0</v>
      </c>
    </row>
    <row r="13" spans="1:33" ht="12" customHeight="1" x14ac:dyDescent="0.25">
      <c r="A13" s="497"/>
      <c r="B13" s="15">
        <v>4</v>
      </c>
      <c r="C13" s="468">
        <f t="shared" si="6"/>
        <v>0</v>
      </c>
      <c r="D13" s="469"/>
      <c r="E13" s="470"/>
      <c r="F13" s="67">
        <f t="shared" si="7"/>
        <v>0</v>
      </c>
      <c r="G13" s="67">
        <f t="shared" si="7"/>
        <v>0</v>
      </c>
      <c r="H13" s="67">
        <f t="shared" si="7"/>
        <v>0</v>
      </c>
      <c r="I13" s="67">
        <f t="shared" si="0"/>
        <v>0</v>
      </c>
      <c r="J13" s="67">
        <f t="shared" si="8"/>
        <v>0</v>
      </c>
      <c r="K13" s="16">
        <f t="shared" si="8"/>
        <v>0</v>
      </c>
      <c r="L13" s="67">
        <f t="shared" si="8"/>
        <v>0</v>
      </c>
      <c r="M13" s="17">
        <f>IF(L13&gt;0,VLOOKUP(I13,Labour!$AR$1:$AT$15,3,FALSE),0)</f>
        <v>0</v>
      </c>
      <c r="N13" s="70">
        <f t="shared" si="1"/>
        <v>0</v>
      </c>
      <c r="R13" s="83">
        <f t="shared" si="2"/>
        <v>0</v>
      </c>
      <c r="S13" s="83">
        <f t="shared" si="2"/>
        <v>0</v>
      </c>
      <c r="T13" s="83">
        <f t="shared" si="2"/>
        <v>0</v>
      </c>
      <c r="U13" s="83">
        <f t="shared" si="2"/>
        <v>0</v>
      </c>
      <c r="V13" s="83">
        <f t="shared" si="3"/>
        <v>0</v>
      </c>
      <c r="W13" s="83">
        <f t="shared" si="3"/>
        <v>0</v>
      </c>
      <c r="X13" s="83">
        <f t="shared" si="4"/>
        <v>0</v>
      </c>
      <c r="Y13" s="83">
        <f t="shared" si="4"/>
        <v>0</v>
      </c>
      <c r="Z13" s="83">
        <f t="shared" si="4"/>
        <v>0</v>
      </c>
      <c r="AA13" s="126">
        <f t="shared" si="9"/>
        <v>0</v>
      </c>
      <c r="AB13" s="83">
        <f t="shared" si="5"/>
        <v>0</v>
      </c>
      <c r="AC13" s="83">
        <f t="shared" si="5"/>
        <v>0</v>
      </c>
      <c r="AD13" s="84">
        <f t="shared" si="10"/>
        <v>0</v>
      </c>
      <c r="AE13" s="84">
        <f>IF(AD13=1,SUM(AD$10:AD13),0)</f>
        <v>0</v>
      </c>
      <c r="AF13" s="82" t="str">
        <f t="shared" si="11"/>
        <v/>
      </c>
      <c r="AG13" s="84">
        <f t="shared" si="12"/>
        <v>0</v>
      </c>
    </row>
    <row r="14" spans="1:33" ht="12" customHeight="1" x14ac:dyDescent="0.25">
      <c r="A14" s="497"/>
      <c r="B14" s="15">
        <v>5</v>
      </c>
      <c r="C14" s="468">
        <f t="shared" si="6"/>
        <v>0</v>
      </c>
      <c r="D14" s="469"/>
      <c r="E14" s="470"/>
      <c r="F14" s="67">
        <f t="shared" si="7"/>
        <v>0</v>
      </c>
      <c r="G14" s="67">
        <f t="shared" si="7"/>
        <v>0</v>
      </c>
      <c r="H14" s="67">
        <f t="shared" si="7"/>
        <v>0</v>
      </c>
      <c r="I14" s="67">
        <f t="shared" si="0"/>
        <v>0</v>
      </c>
      <c r="J14" s="67">
        <f t="shared" si="8"/>
        <v>0</v>
      </c>
      <c r="K14" s="16">
        <f t="shared" si="8"/>
        <v>0</v>
      </c>
      <c r="L14" s="67">
        <f t="shared" si="8"/>
        <v>0</v>
      </c>
      <c r="M14" s="17">
        <f>IF(L14&gt;0,VLOOKUP(I14,Labour!$AR$1:$AT$15,3,FALSE),0)</f>
        <v>0</v>
      </c>
      <c r="N14" s="70">
        <f t="shared" si="1"/>
        <v>0</v>
      </c>
      <c r="R14" s="83">
        <f t="shared" si="2"/>
        <v>0</v>
      </c>
      <c r="S14" s="83">
        <f t="shared" si="2"/>
        <v>0</v>
      </c>
      <c r="T14" s="83">
        <f t="shared" si="2"/>
        <v>0</v>
      </c>
      <c r="U14" s="83">
        <f t="shared" si="2"/>
        <v>0</v>
      </c>
      <c r="V14" s="83">
        <f t="shared" si="3"/>
        <v>0</v>
      </c>
      <c r="W14" s="83">
        <f t="shared" si="3"/>
        <v>0</v>
      </c>
      <c r="X14" s="83">
        <f t="shared" si="4"/>
        <v>0</v>
      </c>
      <c r="Y14" s="83">
        <f t="shared" si="4"/>
        <v>0</v>
      </c>
      <c r="Z14" s="83">
        <f t="shared" si="4"/>
        <v>0</v>
      </c>
      <c r="AA14" s="126">
        <f t="shared" si="9"/>
        <v>0</v>
      </c>
      <c r="AB14" s="83">
        <f t="shared" si="5"/>
        <v>0</v>
      </c>
      <c r="AC14" s="83">
        <f t="shared" si="5"/>
        <v>0</v>
      </c>
      <c r="AD14" s="84">
        <f t="shared" si="10"/>
        <v>0</v>
      </c>
      <c r="AE14" s="84">
        <f>IF(AD14=1,SUM(AD$10:AD14),0)</f>
        <v>0</v>
      </c>
      <c r="AF14" s="82" t="str">
        <f t="shared" si="11"/>
        <v/>
      </c>
      <c r="AG14" s="84">
        <f t="shared" si="12"/>
        <v>0</v>
      </c>
    </row>
    <row r="15" spans="1:33" ht="12" customHeight="1" x14ac:dyDescent="0.25">
      <c r="A15" s="497"/>
      <c r="B15" s="15">
        <v>6</v>
      </c>
      <c r="C15" s="468">
        <f t="shared" si="6"/>
        <v>0</v>
      </c>
      <c r="D15" s="469"/>
      <c r="E15" s="470"/>
      <c r="F15" s="67">
        <f t="shared" si="7"/>
        <v>0</v>
      </c>
      <c r="G15" s="67">
        <f t="shared" si="7"/>
        <v>0</v>
      </c>
      <c r="H15" s="67">
        <f t="shared" si="7"/>
        <v>0</v>
      </c>
      <c r="I15" s="67">
        <f t="shared" si="0"/>
        <v>0</v>
      </c>
      <c r="J15" s="67">
        <f t="shared" si="8"/>
        <v>0</v>
      </c>
      <c r="K15" s="16">
        <f t="shared" si="8"/>
        <v>0</v>
      </c>
      <c r="L15" s="67">
        <f t="shared" si="8"/>
        <v>0</v>
      </c>
      <c r="M15" s="17">
        <f>IF(L15&gt;0,VLOOKUP(I15,Labour!$AR$1:$AT$15,3,FALSE),0)</f>
        <v>0</v>
      </c>
      <c r="N15" s="70">
        <f t="shared" si="1"/>
        <v>0</v>
      </c>
      <c r="R15" s="83">
        <f t="shared" si="2"/>
        <v>0</v>
      </c>
      <c r="S15" s="83">
        <f t="shared" si="2"/>
        <v>0</v>
      </c>
      <c r="T15" s="83">
        <f t="shared" si="2"/>
        <v>0</v>
      </c>
      <c r="U15" s="83">
        <f t="shared" si="2"/>
        <v>0</v>
      </c>
      <c r="V15" s="83">
        <f t="shared" si="3"/>
        <v>0</v>
      </c>
      <c r="W15" s="83">
        <f t="shared" si="3"/>
        <v>0</v>
      </c>
      <c r="X15" s="83">
        <f t="shared" si="4"/>
        <v>0</v>
      </c>
      <c r="Y15" s="83">
        <f t="shared" si="4"/>
        <v>0</v>
      </c>
      <c r="Z15" s="83">
        <f t="shared" si="4"/>
        <v>0</v>
      </c>
      <c r="AA15" s="126">
        <f t="shared" si="9"/>
        <v>0</v>
      </c>
      <c r="AB15" s="83">
        <f t="shared" si="5"/>
        <v>0</v>
      </c>
      <c r="AC15" s="83">
        <f t="shared" si="5"/>
        <v>0</v>
      </c>
      <c r="AD15" s="84">
        <f t="shared" si="10"/>
        <v>0</v>
      </c>
      <c r="AE15" s="84">
        <f>IF(AD15=1,SUM(AD$10:AD15),0)</f>
        <v>0</v>
      </c>
      <c r="AF15" s="82" t="str">
        <f t="shared" si="11"/>
        <v/>
      </c>
      <c r="AG15" s="84">
        <f t="shared" si="12"/>
        <v>0</v>
      </c>
    </row>
    <row r="16" spans="1:33" ht="12" customHeight="1" x14ac:dyDescent="0.25">
      <c r="A16" s="497"/>
      <c r="B16" s="15">
        <v>7</v>
      </c>
      <c r="C16" s="468">
        <f t="shared" si="6"/>
        <v>0</v>
      </c>
      <c r="D16" s="469"/>
      <c r="E16" s="470"/>
      <c r="F16" s="67">
        <f t="shared" si="7"/>
        <v>0</v>
      </c>
      <c r="G16" s="67">
        <f t="shared" si="7"/>
        <v>0</v>
      </c>
      <c r="H16" s="67">
        <f t="shared" si="7"/>
        <v>0</v>
      </c>
      <c r="I16" s="67">
        <f t="shared" si="0"/>
        <v>0</v>
      </c>
      <c r="J16" s="67">
        <f t="shared" si="8"/>
        <v>0</v>
      </c>
      <c r="K16" s="16">
        <f t="shared" si="8"/>
        <v>0</v>
      </c>
      <c r="L16" s="67">
        <f t="shared" si="8"/>
        <v>0</v>
      </c>
      <c r="M16" s="17">
        <f>IF(L16&gt;0,VLOOKUP(I16,Labour!$AR$1:$AT$15,3,FALSE),0)</f>
        <v>0</v>
      </c>
      <c r="N16" s="70">
        <f t="shared" si="1"/>
        <v>0</v>
      </c>
      <c r="R16" s="83">
        <f t="shared" si="2"/>
        <v>0</v>
      </c>
      <c r="S16" s="83">
        <f t="shared" si="2"/>
        <v>0</v>
      </c>
      <c r="T16" s="83">
        <f t="shared" si="2"/>
        <v>0</v>
      </c>
      <c r="U16" s="83">
        <f t="shared" si="2"/>
        <v>0</v>
      </c>
      <c r="V16" s="83">
        <f t="shared" si="3"/>
        <v>0</v>
      </c>
      <c r="W16" s="83">
        <f t="shared" si="3"/>
        <v>0</v>
      </c>
      <c r="X16" s="83">
        <f t="shared" si="4"/>
        <v>0</v>
      </c>
      <c r="Y16" s="83">
        <f t="shared" si="4"/>
        <v>0</v>
      </c>
      <c r="Z16" s="83">
        <f t="shared" si="4"/>
        <v>0</v>
      </c>
      <c r="AA16" s="126">
        <f t="shared" si="9"/>
        <v>0</v>
      </c>
      <c r="AB16" s="83">
        <f t="shared" si="5"/>
        <v>0</v>
      </c>
      <c r="AC16" s="83">
        <f t="shared" si="5"/>
        <v>0</v>
      </c>
      <c r="AD16" s="84">
        <f t="shared" si="10"/>
        <v>0</v>
      </c>
      <c r="AE16" s="84">
        <f>IF(AD16=1,SUM(AD$10:AD16),0)</f>
        <v>0</v>
      </c>
      <c r="AF16" s="82" t="str">
        <f t="shared" si="11"/>
        <v/>
      </c>
      <c r="AG16" s="84">
        <f t="shared" si="12"/>
        <v>0</v>
      </c>
    </row>
    <row r="17" spans="1:33" ht="12" customHeight="1" x14ac:dyDescent="0.25">
      <c r="A17" s="497"/>
      <c r="B17" s="15">
        <v>8</v>
      </c>
      <c r="C17" s="468">
        <f t="shared" si="6"/>
        <v>0</v>
      </c>
      <c r="D17" s="469"/>
      <c r="E17" s="470"/>
      <c r="F17" s="67">
        <f t="shared" si="7"/>
        <v>0</v>
      </c>
      <c r="G17" s="67">
        <f t="shared" si="7"/>
        <v>0</v>
      </c>
      <c r="H17" s="67">
        <f t="shared" si="7"/>
        <v>0</v>
      </c>
      <c r="I17" s="67">
        <f t="shared" si="0"/>
        <v>0</v>
      </c>
      <c r="J17" s="67">
        <f t="shared" si="8"/>
        <v>0</v>
      </c>
      <c r="K17" s="16">
        <f t="shared" si="8"/>
        <v>0</v>
      </c>
      <c r="L17" s="67">
        <f t="shared" si="8"/>
        <v>0</v>
      </c>
      <c r="M17" s="17">
        <f>IF(L17&gt;0,VLOOKUP(I17,Labour!$AR$1:$AT$15,3,FALSE),0)</f>
        <v>0</v>
      </c>
      <c r="N17" s="70">
        <f t="shared" si="1"/>
        <v>0</v>
      </c>
      <c r="R17" s="83">
        <f t="shared" si="2"/>
        <v>0</v>
      </c>
      <c r="S17" s="83">
        <f t="shared" si="2"/>
        <v>0</v>
      </c>
      <c r="T17" s="83">
        <f t="shared" si="2"/>
        <v>0</v>
      </c>
      <c r="U17" s="83">
        <f t="shared" si="2"/>
        <v>0</v>
      </c>
      <c r="V17" s="83">
        <f t="shared" si="3"/>
        <v>0</v>
      </c>
      <c r="W17" s="83">
        <f t="shared" si="3"/>
        <v>0</v>
      </c>
      <c r="X17" s="83">
        <f t="shared" si="4"/>
        <v>0</v>
      </c>
      <c r="Y17" s="83">
        <f t="shared" si="4"/>
        <v>0</v>
      </c>
      <c r="Z17" s="83">
        <f t="shared" si="4"/>
        <v>0</v>
      </c>
      <c r="AA17" s="126">
        <f t="shared" si="9"/>
        <v>0</v>
      </c>
      <c r="AB17" s="83">
        <f t="shared" si="5"/>
        <v>0</v>
      </c>
      <c r="AC17" s="83">
        <f t="shared" si="5"/>
        <v>0</v>
      </c>
      <c r="AD17" s="84">
        <f t="shared" si="10"/>
        <v>0</v>
      </c>
      <c r="AE17" s="84">
        <f>IF(AD17=1,SUM(AD$10:AD17),0)</f>
        <v>0</v>
      </c>
      <c r="AF17" s="82" t="str">
        <f t="shared" si="11"/>
        <v/>
      </c>
      <c r="AG17" s="84">
        <f t="shared" si="12"/>
        <v>0</v>
      </c>
    </row>
    <row r="18" spans="1:33" ht="12" customHeight="1" x14ac:dyDescent="0.25">
      <c r="A18" s="497"/>
      <c r="B18" s="15">
        <v>9</v>
      </c>
      <c r="C18" s="468">
        <f t="shared" si="6"/>
        <v>0</v>
      </c>
      <c r="D18" s="469"/>
      <c r="E18" s="470"/>
      <c r="F18" s="67">
        <f t="shared" si="7"/>
        <v>0</v>
      </c>
      <c r="G18" s="67">
        <f t="shared" si="7"/>
        <v>0</v>
      </c>
      <c r="H18" s="67">
        <f t="shared" si="7"/>
        <v>0</v>
      </c>
      <c r="I18" s="67">
        <f t="shared" si="0"/>
        <v>0</v>
      </c>
      <c r="J18" s="67">
        <f t="shared" si="8"/>
        <v>0</v>
      </c>
      <c r="K18" s="16">
        <f t="shared" si="8"/>
        <v>0</v>
      </c>
      <c r="L18" s="67">
        <f t="shared" si="8"/>
        <v>0</v>
      </c>
      <c r="M18" s="17">
        <f>IF(L18&gt;0,VLOOKUP(I18,Labour!$AR$1:$AT$15,3,FALSE),0)</f>
        <v>0</v>
      </c>
      <c r="N18" s="70">
        <f t="shared" si="1"/>
        <v>0</v>
      </c>
      <c r="R18" s="83">
        <f t="shared" si="2"/>
        <v>0</v>
      </c>
      <c r="S18" s="83">
        <f t="shared" si="2"/>
        <v>0</v>
      </c>
      <c r="T18" s="83">
        <f t="shared" si="2"/>
        <v>0</v>
      </c>
      <c r="U18" s="83">
        <f t="shared" si="2"/>
        <v>0</v>
      </c>
      <c r="V18" s="83">
        <f t="shared" si="3"/>
        <v>0</v>
      </c>
      <c r="W18" s="83">
        <f t="shared" si="3"/>
        <v>0</v>
      </c>
      <c r="X18" s="83">
        <f t="shared" si="4"/>
        <v>0</v>
      </c>
      <c r="Y18" s="83">
        <f t="shared" si="4"/>
        <v>0</v>
      </c>
      <c r="Z18" s="83">
        <f t="shared" si="4"/>
        <v>0</v>
      </c>
      <c r="AA18" s="126">
        <f t="shared" si="9"/>
        <v>0</v>
      </c>
      <c r="AB18" s="83">
        <f t="shared" si="5"/>
        <v>0</v>
      </c>
      <c r="AC18" s="83">
        <f t="shared" si="5"/>
        <v>0</v>
      </c>
      <c r="AD18" s="84">
        <f t="shared" si="10"/>
        <v>0</v>
      </c>
      <c r="AE18" s="84">
        <f>IF(AD18=1,SUM(AD$10:AD18),0)</f>
        <v>0</v>
      </c>
      <c r="AF18" s="82" t="str">
        <f t="shared" si="11"/>
        <v/>
      </c>
      <c r="AG18" s="84">
        <f t="shared" si="12"/>
        <v>0</v>
      </c>
    </row>
    <row r="19" spans="1:33" ht="12" customHeight="1" x14ac:dyDescent="0.25">
      <c r="A19" s="497"/>
      <c r="B19" s="15">
        <v>10</v>
      </c>
      <c r="C19" s="468">
        <f t="shared" si="6"/>
        <v>0</v>
      </c>
      <c r="D19" s="469"/>
      <c r="E19" s="470"/>
      <c r="F19" s="67">
        <f t="shared" si="7"/>
        <v>0</v>
      </c>
      <c r="G19" s="67">
        <f t="shared" si="7"/>
        <v>0</v>
      </c>
      <c r="H19" s="67">
        <f t="shared" si="7"/>
        <v>0</v>
      </c>
      <c r="I19" s="67">
        <f t="shared" si="0"/>
        <v>0</v>
      </c>
      <c r="J19" s="67">
        <f t="shared" si="8"/>
        <v>0</v>
      </c>
      <c r="K19" s="16">
        <f t="shared" si="8"/>
        <v>0</v>
      </c>
      <c r="L19" s="67">
        <f t="shared" si="8"/>
        <v>0</v>
      </c>
      <c r="M19" s="17">
        <f>IF(L19&gt;0,VLOOKUP(I19,Labour!$AR$1:$AT$15,3,FALSE),0)</f>
        <v>0</v>
      </c>
      <c r="N19" s="70">
        <f t="shared" si="1"/>
        <v>0</v>
      </c>
      <c r="R19" s="83">
        <f t="shared" si="2"/>
        <v>0</v>
      </c>
      <c r="S19" s="83">
        <f t="shared" si="2"/>
        <v>0</v>
      </c>
      <c r="T19" s="83">
        <f t="shared" si="2"/>
        <v>0</v>
      </c>
      <c r="U19" s="83">
        <f t="shared" si="2"/>
        <v>0</v>
      </c>
      <c r="V19" s="83">
        <f t="shared" si="3"/>
        <v>0</v>
      </c>
      <c r="W19" s="83">
        <f t="shared" si="3"/>
        <v>0</v>
      </c>
      <c r="X19" s="83">
        <f t="shared" si="4"/>
        <v>0</v>
      </c>
      <c r="Y19" s="83">
        <f t="shared" si="4"/>
        <v>0</v>
      </c>
      <c r="Z19" s="83">
        <f t="shared" si="4"/>
        <v>0</v>
      </c>
      <c r="AA19" s="126">
        <f t="shared" si="9"/>
        <v>0</v>
      </c>
      <c r="AB19" s="83">
        <f t="shared" si="5"/>
        <v>0</v>
      </c>
      <c r="AC19" s="83">
        <f t="shared" si="5"/>
        <v>0</v>
      </c>
      <c r="AD19" s="84">
        <f t="shared" si="10"/>
        <v>0</v>
      </c>
      <c r="AE19" s="84">
        <f>IF(AD19=1,SUM(AD$10:AD19),0)</f>
        <v>0</v>
      </c>
      <c r="AF19" s="82" t="str">
        <f t="shared" si="11"/>
        <v/>
      </c>
      <c r="AG19" s="84">
        <f t="shared" si="12"/>
        <v>0</v>
      </c>
    </row>
    <row r="20" spans="1:33" ht="12" customHeight="1" x14ac:dyDescent="0.25">
      <c r="A20" s="497"/>
      <c r="B20" s="15">
        <v>11</v>
      </c>
      <c r="C20" s="468">
        <f t="shared" si="6"/>
        <v>0</v>
      </c>
      <c r="D20" s="469"/>
      <c r="E20" s="470"/>
      <c r="F20" s="67">
        <f t="shared" si="7"/>
        <v>0</v>
      </c>
      <c r="G20" s="67">
        <f t="shared" si="7"/>
        <v>0</v>
      </c>
      <c r="H20" s="67">
        <f t="shared" si="7"/>
        <v>0</v>
      </c>
      <c r="I20" s="67">
        <f t="shared" si="0"/>
        <v>0</v>
      </c>
      <c r="J20" s="67">
        <f t="shared" si="8"/>
        <v>0</v>
      </c>
      <c r="K20" s="16">
        <f t="shared" si="8"/>
        <v>0</v>
      </c>
      <c r="L20" s="67">
        <f t="shared" si="8"/>
        <v>0</v>
      </c>
      <c r="M20" s="17">
        <f>IF(L20&gt;0,VLOOKUP(I20,Labour!$AR$1:$AT$15,3,FALSE),0)</f>
        <v>0</v>
      </c>
      <c r="N20" s="70">
        <f t="shared" si="1"/>
        <v>0</v>
      </c>
      <c r="R20" s="83">
        <f t="shared" si="2"/>
        <v>0</v>
      </c>
      <c r="S20" s="83">
        <f t="shared" si="2"/>
        <v>0</v>
      </c>
      <c r="T20" s="83">
        <f t="shared" si="2"/>
        <v>0</v>
      </c>
      <c r="U20" s="83">
        <f t="shared" si="2"/>
        <v>0</v>
      </c>
      <c r="V20" s="83">
        <f t="shared" si="3"/>
        <v>0</v>
      </c>
      <c r="W20" s="83">
        <f t="shared" si="3"/>
        <v>0</v>
      </c>
      <c r="X20" s="83">
        <f t="shared" si="4"/>
        <v>0</v>
      </c>
      <c r="Y20" s="83">
        <f t="shared" si="4"/>
        <v>0</v>
      </c>
      <c r="Z20" s="83">
        <f t="shared" si="4"/>
        <v>0</v>
      </c>
      <c r="AA20" s="126">
        <f t="shared" si="9"/>
        <v>0</v>
      </c>
      <c r="AB20" s="83">
        <f t="shared" si="5"/>
        <v>0</v>
      </c>
      <c r="AC20" s="83">
        <f t="shared" si="5"/>
        <v>0</v>
      </c>
      <c r="AD20" s="84">
        <f t="shared" si="10"/>
        <v>0</v>
      </c>
      <c r="AE20" s="84">
        <f>IF(AD20=1,SUM(AD$10:AD20),0)</f>
        <v>0</v>
      </c>
      <c r="AF20" s="82" t="str">
        <f t="shared" si="11"/>
        <v/>
      </c>
      <c r="AG20" s="84">
        <f t="shared" si="12"/>
        <v>0</v>
      </c>
    </row>
    <row r="21" spans="1:33" ht="12" customHeight="1" x14ac:dyDescent="0.25">
      <c r="A21" s="497"/>
      <c r="B21" s="15">
        <v>12</v>
      </c>
      <c r="C21" s="468">
        <f t="shared" si="6"/>
        <v>0</v>
      </c>
      <c r="D21" s="469"/>
      <c r="E21" s="470"/>
      <c r="F21" s="67">
        <f t="shared" si="7"/>
        <v>0</v>
      </c>
      <c r="G21" s="67">
        <f t="shared" si="7"/>
        <v>0</v>
      </c>
      <c r="H21" s="67">
        <f t="shared" si="7"/>
        <v>0</v>
      </c>
      <c r="I21" s="67">
        <f t="shared" si="0"/>
        <v>0</v>
      </c>
      <c r="J21" s="67">
        <f t="shared" si="8"/>
        <v>0</v>
      </c>
      <c r="K21" s="16">
        <f t="shared" si="8"/>
        <v>0</v>
      </c>
      <c r="L21" s="67">
        <f t="shared" si="8"/>
        <v>0</v>
      </c>
      <c r="M21" s="17">
        <f>IF(L21&gt;0,VLOOKUP(I21,Labour!$AR$1:$AT$15,3,FALSE),0)</f>
        <v>0</v>
      </c>
      <c r="N21" s="70">
        <f t="shared" si="1"/>
        <v>0</v>
      </c>
      <c r="R21" s="83">
        <f t="shared" si="2"/>
        <v>0</v>
      </c>
      <c r="S21" s="83">
        <f t="shared" si="2"/>
        <v>0</v>
      </c>
      <c r="T21" s="83">
        <f t="shared" si="2"/>
        <v>0</v>
      </c>
      <c r="U21" s="83">
        <f t="shared" si="2"/>
        <v>0</v>
      </c>
      <c r="V21" s="83">
        <f t="shared" si="3"/>
        <v>0</v>
      </c>
      <c r="W21" s="83">
        <f t="shared" si="3"/>
        <v>0</v>
      </c>
      <c r="X21" s="83">
        <f t="shared" si="4"/>
        <v>0</v>
      </c>
      <c r="Y21" s="83">
        <f t="shared" si="4"/>
        <v>0</v>
      </c>
      <c r="Z21" s="83">
        <f t="shared" si="4"/>
        <v>0</v>
      </c>
      <c r="AA21" s="126">
        <f t="shared" si="9"/>
        <v>0</v>
      </c>
      <c r="AB21" s="83">
        <f t="shared" si="5"/>
        <v>0</v>
      </c>
      <c r="AC21" s="83">
        <f t="shared" si="5"/>
        <v>0</v>
      </c>
      <c r="AD21" s="84">
        <f t="shared" si="10"/>
        <v>0</v>
      </c>
      <c r="AE21" s="84">
        <f>IF(AD21=1,SUM(AD$10:AD21),0)</f>
        <v>0</v>
      </c>
      <c r="AF21" s="82" t="str">
        <f t="shared" si="11"/>
        <v/>
      </c>
      <c r="AG21" s="84">
        <f t="shared" si="12"/>
        <v>0</v>
      </c>
    </row>
    <row r="22" spans="1:33" ht="12" customHeight="1" x14ac:dyDescent="0.25">
      <c r="A22" s="497"/>
      <c r="B22" s="15">
        <v>13</v>
      </c>
      <c r="C22" s="468">
        <f t="shared" si="6"/>
        <v>0</v>
      </c>
      <c r="D22" s="469"/>
      <c r="E22" s="470"/>
      <c r="F22" s="67">
        <f t="shared" si="7"/>
        <v>0</v>
      </c>
      <c r="G22" s="67">
        <f t="shared" si="7"/>
        <v>0</v>
      </c>
      <c r="H22" s="67">
        <f t="shared" si="7"/>
        <v>0</v>
      </c>
      <c r="I22" s="67">
        <f t="shared" si="0"/>
        <v>0</v>
      </c>
      <c r="J22" s="67">
        <f t="shared" si="8"/>
        <v>0</v>
      </c>
      <c r="K22" s="16">
        <f t="shared" si="8"/>
        <v>0</v>
      </c>
      <c r="L22" s="67">
        <f t="shared" si="8"/>
        <v>0</v>
      </c>
      <c r="M22" s="17">
        <f>IF(L22&gt;0,VLOOKUP(I22,Labour!$AR$1:$AT$15,3,FALSE),0)</f>
        <v>0</v>
      </c>
      <c r="N22" s="70">
        <f t="shared" si="1"/>
        <v>0</v>
      </c>
      <c r="R22" s="83">
        <f t="shared" si="2"/>
        <v>0</v>
      </c>
      <c r="S22" s="83">
        <f t="shared" si="2"/>
        <v>0</v>
      </c>
      <c r="T22" s="83">
        <f t="shared" si="2"/>
        <v>0</v>
      </c>
      <c r="U22" s="83">
        <f t="shared" si="2"/>
        <v>0</v>
      </c>
      <c r="V22" s="83">
        <f t="shared" si="3"/>
        <v>0</v>
      </c>
      <c r="W22" s="83">
        <f t="shared" si="3"/>
        <v>0</v>
      </c>
      <c r="X22" s="83">
        <f t="shared" si="4"/>
        <v>0</v>
      </c>
      <c r="Y22" s="83">
        <f t="shared" si="4"/>
        <v>0</v>
      </c>
      <c r="Z22" s="83">
        <f t="shared" si="4"/>
        <v>0</v>
      </c>
      <c r="AA22" s="126">
        <f t="shared" si="9"/>
        <v>0</v>
      </c>
      <c r="AB22" s="83">
        <f t="shared" si="5"/>
        <v>0</v>
      </c>
      <c r="AC22" s="83">
        <f t="shared" si="5"/>
        <v>0</v>
      </c>
      <c r="AD22" s="84">
        <f t="shared" si="10"/>
        <v>0</v>
      </c>
      <c r="AE22" s="84">
        <f>IF(AD22=1,SUM(AD$10:AD22),0)</f>
        <v>0</v>
      </c>
      <c r="AF22" s="82" t="str">
        <f t="shared" si="11"/>
        <v/>
      </c>
      <c r="AG22" s="84">
        <f t="shared" si="12"/>
        <v>0</v>
      </c>
    </row>
    <row r="23" spans="1:33" ht="12" customHeight="1" x14ac:dyDescent="0.25">
      <c r="A23" s="497"/>
      <c r="B23" s="15">
        <v>14</v>
      </c>
      <c r="C23" s="468">
        <f t="shared" si="6"/>
        <v>0</v>
      </c>
      <c r="D23" s="469"/>
      <c r="E23" s="470"/>
      <c r="F23" s="67">
        <f t="shared" si="7"/>
        <v>0</v>
      </c>
      <c r="G23" s="67">
        <f t="shared" si="7"/>
        <v>0</v>
      </c>
      <c r="H23" s="67">
        <f t="shared" si="7"/>
        <v>0</v>
      </c>
      <c r="I23" s="67">
        <f t="shared" si="0"/>
        <v>0</v>
      </c>
      <c r="J23" s="67">
        <f t="shared" si="8"/>
        <v>0</v>
      </c>
      <c r="K23" s="16">
        <f t="shared" si="8"/>
        <v>0</v>
      </c>
      <c r="L23" s="67">
        <f t="shared" si="8"/>
        <v>0</v>
      </c>
      <c r="M23" s="17">
        <f>IF(L23&gt;0,VLOOKUP(I23,Labour!$AR$1:$AT$15,3,FALSE),0)</f>
        <v>0</v>
      </c>
      <c r="N23" s="70">
        <f t="shared" si="1"/>
        <v>0</v>
      </c>
      <c r="R23" s="83">
        <f t="shared" si="2"/>
        <v>0</v>
      </c>
      <c r="S23" s="83">
        <f t="shared" si="2"/>
        <v>0</v>
      </c>
      <c r="T23" s="83">
        <f t="shared" si="2"/>
        <v>0</v>
      </c>
      <c r="U23" s="83">
        <f t="shared" si="2"/>
        <v>0</v>
      </c>
      <c r="V23" s="83">
        <f t="shared" si="3"/>
        <v>0</v>
      </c>
      <c r="W23" s="83">
        <f t="shared" si="3"/>
        <v>0</v>
      </c>
      <c r="X23" s="83">
        <f t="shared" si="4"/>
        <v>0</v>
      </c>
      <c r="Y23" s="83">
        <f t="shared" si="4"/>
        <v>0</v>
      </c>
      <c r="Z23" s="83">
        <f t="shared" si="4"/>
        <v>0</v>
      </c>
      <c r="AA23" s="126">
        <f t="shared" si="9"/>
        <v>0</v>
      </c>
      <c r="AB23" s="83">
        <f t="shared" si="5"/>
        <v>0</v>
      </c>
      <c r="AC23" s="83">
        <f t="shared" si="5"/>
        <v>0</v>
      </c>
      <c r="AD23" s="84">
        <f t="shared" si="10"/>
        <v>0</v>
      </c>
      <c r="AE23" s="84">
        <f>IF(AD23=1,SUM(AD$10:AD23),0)</f>
        <v>0</v>
      </c>
      <c r="AF23" s="82" t="str">
        <f t="shared" si="11"/>
        <v/>
      </c>
      <c r="AG23" s="84">
        <f t="shared" si="12"/>
        <v>0</v>
      </c>
    </row>
    <row r="24" spans="1:33" ht="12" customHeight="1" x14ac:dyDescent="0.25">
      <c r="A24" s="497"/>
      <c r="B24" s="15">
        <v>15</v>
      </c>
      <c r="C24" s="468">
        <f t="shared" si="6"/>
        <v>0</v>
      </c>
      <c r="D24" s="469"/>
      <c r="E24" s="470"/>
      <c r="F24" s="67">
        <f t="shared" si="7"/>
        <v>0</v>
      </c>
      <c r="G24" s="67">
        <f t="shared" si="7"/>
        <v>0</v>
      </c>
      <c r="H24" s="67">
        <f t="shared" si="7"/>
        <v>0</v>
      </c>
      <c r="I24" s="67">
        <f t="shared" si="0"/>
        <v>0</v>
      </c>
      <c r="J24" s="67">
        <f t="shared" si="8"/>
        <v>0</v>
      </c>
      <c r="K24" s="16">
        <f t="shared" si="8"/>
        <v>0</v>
      </c>
      <c r="L24" s="67">
        <f t="shared" si="8"/>
        <v>0</v>
      </c>
      <c r="M24" s="17">
        <f>IF(L24&gt;0,VLOOKUP(I24,Labour!$AR$1:$AT$15,3,FALSE),0)</f>
        <v>0</v>
      </c>
      <c r="N24" s="70">
        <f t="shared" si="1"/>
        <v>0</v>
      </c>
      <c r="R24" s="83">
        <f t="shared" si="2"/>
        <v>0</v>
      </c>
      <c r="S24" s="83">
        <f t="shared" si="2"/>
        <v>0</v>
      </c>
      <c r="T24" s="83">
        <f t="shared" si="2"/>
        <v>0</v>
      </c>
      <c r="U24" s="83">
        <f t="shared" si="2"/>
        <v>0</v>
      </c>
      <c r="V24" s="83">
        <f t="shared" si="3"/>
        <v>0</v>
      </c>
      <c r="W24" s="83">
        <f t="shared" si="3"/>
        <v>0</v>
      </c>
      <c r="X24" s="83">
        <f t="shared" si="4"/>
        <v>0</v>
      </c>
      <c r="Y24" s="83">
        <f t="shared" si="4"/>
        <v>0</v>
      </c>
      <c r="Z24" s="83">
        <f t="shared" si="4"/>
        <v>0</v>
      </c>
      <c r="AA24" s="126">
        <f t="shared" si="9"/>
        <v>0</v>
      </c>
      <c r="AB24" s="83">
        <f t="shared" si="5"/>
        <v>0</v>
      </c>
      <c r="AC24" s="83">
        <f t="shared" si="5"/>
        <v>0</v>
      </c>
      <c r="AD24" s="84">
        <f t="shared" si="10"/>
        <v>0</v>
      </c>
      <c r="AE24" s="84">
        <f>IF(AD24=1,SUM(AD$10:AD24),0)</f>
        <v>0</v>
      </c>
      <c r="AF24" s="82" t="str">
        <f t="shared" si="11"/>
        <v/>
      </c>
      <c r="AG24" s="84">
        <f t="shared" si="12"/>
        <v>0</v>
      </c>
    </row>
    <row r="25" spans="1:33" ht="12" customHeight="1" x14ac:dyDescent="0.25">
      <c r="A25" s="497"/>
      <c r="B25" s="15">
        <v>16</v>
      </c>
      <c r="C25" s="468">
        <f t="shared" si="6"/>
        <v>0</v>
      </c>
      <c r="D25" s="469"/>
      <c r="E25" s="470"/>
      <c r="F25" s="67">
        <f t="shared" si="7"/>
        <v>0</v>
      </c>
      <c r="G25" s="67">
        <f t="shared" si="7"/>
        <v>0</v>
      </c>
      <c r="H25" s="67">
        <f t="shared" si="7"/>
        <v>0</v>
      </c>
      <c r="I25" s="67">
        <f t="shared" si="0"/>
        <v>0</v>
      </c>
      <c r="J25" s="67">
        <f t="shared" si="8"/>
        <v>0</v>
      </c>
      <c r="K25" s="16">
        <f t="shared" si="8"/>
        <v>0</v>
      </c>
      <c r="L25" s="67">
        <f t="shared" si="8"/>
        <v>0</v>
      </c>
      <c r="M25" s="17">
        <f>IF(L25&gt;0,VLOOKUP(I25,Labour!$AR$1:$AT$15,3,FALSE),0)</f>
        <v>0</v>
      </c>
      <c r="N25" s="70">
        <f t="shared" si="1"/>
        <v>0</v>
      </c>
      <c r="R25" s="83">
        <f t="shared" si="2"/>
        <v>0</v>
      </c>
      <c r="S25" s="83">
        <f t="shared" si="2"/>
        <v>0</v>
      </c>
      <c r="T25" s="83">
        <f t="shared" si="2"/>
        <v>0</v>
      </c>
      <c r="U25" s="83">
        <f t="shared" si="2"/>
        <v>0</v>
      </c>
      <c r="V25" s="83">
        <f t="shared" si="3"/>
        <v>0</v>
      </c>
      <c r="W25" s="83">
        <f t="shared" si="3"/>
        <v>0</v>
      </c>
      <c r="X25" s="83">
        <f t="shared" si="4"/>
        <v>0</v>
      </c>
      <c r="Y25" s="83">
        <f t="shared" si="4"/>
        <v>0</v>
      </c>
      <c r="Z25" s="83">
        <f t="shared" si="4"/>
        <v>0</v>
      </c>
      <c r="AA25" s="126">
        <f t="shared" si="9"/>
        <v>0</v>
      </c>
      <c r="AB25" s="83">
        <f t="shared" si="5"/>
        <v>0</v>
      </c>
      <c r="AC25" s="83">
        <f t="shared" si="5"/>
        <v>0</v>
      </c>
      <c r="AD25" s="84">
        <f t="shared" si="10"/>
        <v>0</v>
      </c>
      <c r="AE25" s="84">
        <f>IF(AD25=1,SUM(AD$10:AD25),0)</f>
        <v>0</v>
      </c>
      <c r="AF25" s="82" t="str">
        <f t="shared" si="11"/>
        <v/>
      </c>
      <c r="AG25" s="84">
        <f t="shared" si="12"/>
        <v>0</v>
      </c>
    </row>
    <row r="26" spans="1:33" ht="12" customHeight="1" x14ac:dyDescent="0.25">
      <c r="A26" s="497"/>
      <c r="B26" s="15">
        <v>17</v>
      </c>
      <c r="C26" s="468">
        <f t="shared" si="6"/>
        <v>0</v>
      </c>
      <c r="D26" s="469"/>
      <c r="E26" s="470"/>
      <c r="F26" s="67">
        <f t="shared" si="7"/>
        <v>0</v>
      </c>
      <c r="G26" s="67">
        <f t="shared" si="7"/>
        <v>0</v>
      </c>
      <c r="H26" s="67">
        <f t="shared" si="7"/>
        <v>0</v>
      </c>
      <c r="I26" s="67">
        <f t="shared" si="0"/>
        <v>0</v>
      </c>
      <c r="J26" s="67">
        <f t="shared" si="8"/>
        <v>0</v>
      </c>
      <c r="K26" s="16">
        <f t="shared" si="8"/>
        <v>0</v>
      </c>
      <c r="L26" s="67">
        <f t="shared" si="8"/>
        <v>0</v>
      </c>
      <c r="M26" s="17">
        <f>IF(L26&gt;0,VLOOKUP(I26,Labour!$AR$1:$AT$15,3,FALSE),0)</f>
        <v>0</v>
      </c>
      <c r="N26" s="70">
        <f t="shared" si="1"/>
        <v>0</v>
      </c>
      <c r="R26" s="83">
        <f t="shared" si="2"/>
        <v>0</v>
      </c>
      <c r="S26" s="83">
        <f t="shared" si="2"/>
        <v>0</v>
      </c>
      <c r="T26" s="83">
        <f t="shared" si="2"/>
        <v>0</v>
      </c>
      <c r="U26" s="83">
        <f t="shared" si="2"/>
        <v>0</v>
      </c>
      <c r="V26" s="83">
        <f t="shared" si="3"/>
        <v>0</v>
      </c>
      <c r="W26" s="83">
        <f t="shared" si="3"/>
        <v>0</v>
      </c>
      <c r="X26" s="83">
        <f t="shared" si="4"/>
        <v>0</v>
      </c>
      <c r="Y26" s="83">
        <f t="shared" si="4"/>
        <v>0</v>
      </c>
      <c r="Z26" s="83">
        <f t="shared" si="4"/>
        <v>0</v>
      </c>
      <c r="AA26" s="126">
        <f t="shared" si="9"/>
        <v>0</v>
      </c>
      <c r="AB26" s="83">
        <f t="shared" si="5"/>
        <v>0</v>
      </c>
      <c r="AC26" s="83">
        <f t="shared" si="5"/>
        <v>0</v>
      </c>
      <c r="AD26" s="84">
        <f t="shared" si="10"/>
        <v>0</v>
      </c>
      <c r="AE26" s="84">
        <f>IF(AD26=1,SUM(AD$10:AD26),0)</f>
        <v>0</v>
      </c>
      <c r="AF26" s="82" t="str">
        <f t="shared" si="11"/>
        <v/>
      </c>
      <c r="AG26" s="84">
        <f t="shared" si="12"/>
        <v>0</v>
      </c>
    </row>
    <row r="27" spans="1:33" ht="12" customHeight="1" x14ac:dyDescent="0.25">
      <c r="A27" s="497"/>
      <c r="B27" s="15">
        <v>18</v>
      </c>
      <c r="C27" s="468">
        <f t="shared" si="6"/>
        <v>0</v>
      </c>
      <c r="D27" s="469"/>
      <c r="E27" s="470"/>
      <c r="F27" s="67">
        <f t="shared" si="7"/>
        <v>0</v>
      </c>
      <c r="G27" s="67">
        <f t="shared" si="7"/>
        <v>0</v>
      </c>
      <c r="H27" s="67">
        <f t="shared" si="7"/>
        <v>0</v>
      </c>
      <c r="I27" s="67">
        <f t="shared" si="0"/>
        <v>0</v>
      </c>
      <c r="J27" s="67">
        <f t="shared" si="8"/>
        <v>0</v>
      </c>
      <c r="K27" s="16">
        <f t="shared" si="8"/>
        <v>0</v>
      </c>
      <c r="L27" s="67">
        <f t="shared" si="8"/>
        <v>0</v>
      </c>
      <c r="M27" s="17">
        <f>IF(L27&gt;0,VLOOKUP(I27,Labour!$AR$1:$AT$15,3,FALSE),0)</f>
        <v>0</v>
      </c>
      <c r="N27" s="70">
        <f t="shared" si="1"/>
        <v>0</v>
      </c>
      <c r="R27" s="83">
        <f t="shared" si="2"/>
        <v>0</v>
      </c>
      <c r="S27" s="83">
        <f t="shared" si="2"/>
        <v>0</v>
      </c>
      <c r="T27" s="83">
        <f t="shared" si="2"/>
        <v>0</v>
      </c>
      <c r="U27" s="83">
        <f t="shared" si="2"/>
        <v>0</v>
      </c>
      <c r="V27" s="83">
        <f t="shared" si="3"/>
        <v>0</v>
      </c>
      <c r="W27" s="83">
        <f t="shared" si="3"/>
        <v>0</v>
      </c>
      <c r="X27" s="83">
        <f t="shared" si="4"/>
        <v>0</v>
      </c>
      <c r="Y27" s="83">
        <f t="shared" si="4"/>
        <v>0</v>
      </c>
      <c r="Z27" s="83">
        <f t="shared" si="4"/>
        <v>0</v>
      </c>
      <c r="AA27" s="126">
        <f t="shared" si="9"/>
        <v>0</v>
      </c>
      <c r="AB27" s="83">
        <f t="shared" si="5"/>
        <v>0</v>
      </c>
      <c r="AC27" s="83">
        <f t="shared" si="5"/>
        <v>0</v>
      </c>
      <c r="AD27" s="84">
        <f t="shared" si="10"/>
        <v>0</v>
      </c>
      <c r="AE27" s="84">
        <f>IF(AD27=1,SUM(AD$10:AD27),0)</f>
        <v>0</v>
      </c>
      <c r="AF27" s="82" t="str">
        <f t="shared" si="11"/>
        <v/>
      </c>
      <c r="AG27" s="84">
        <f t="shared" si="12"/>
        <v>0</v>
      </c>
    </row>
    <row r="28" spans="1:33" ht="12" customHeight="1" x14ac:dyDescent="0.25">
      <c r="A28" s="497"/>
      <c r="B28" s="15">
        <v>19</v>
      </c>
      <c r="C28" s="468">
        <f t="shared" si="6"/>
        <v>0</v>
      </c>
      <c r="D28" s="469"/>
      <c r="E28" s="470"/>
      <c r="F28" s="67">
        <f t="shared" si="7"/>
        <v>0</v>
      </c>
      <c r="G28" s="67">
        <f t="shared" si="7"/>
        <v>0</v>
      </c>
      <c r="H28" s="67">
        <f t="shared" si="7"/>
        <v>0</v>
      </c>
      <c r="I28" s="67">
        <f t="shared" si="0"/>
        <v>0</v>
      </c>
      <c r="J28" s="67">
        <f t="shared" si="8"/>
        <v>0</v>
      </c>
      <c r="K28" s="16">
        <f t="shared" si="8"/>
        <v>0</v>
      </c>
      <c r="L28" s="67">
        <f t="shared" si="8"/>
        <v>0</v>
      </c>
      <c r="M28" s="17">
        <f>IF(L28&gt;0,VLOOKUP(I28,Labour!$AR$1:$AT$15,3,FALSE),0)</f>
        <v>0</v>
      </c>
      <c r="N28" s="70">
        <f t="shared" si="1"/>
        <v>0</v>
      </c>
      <c r="R28" s="83">
        <f t="shared" si="2"/>
        <v>0</v>
      </c>
      <c r="S28" s="83">
        <f t="shared" si="2"/>
        <v>0</v>
      </c>
      <c r="T28" s="83">
        <f t="shared" si="2"/>
        <v>0</v>
      </c>
      <c r="U28" s="83">
        <f t="shared" si="2"/>
        <v>0</v>
      </c>
      <c r="V28" s="83">
        <f t="shared" si="3"/>
        <v>0</v>
      </c>
      <c r="W28" s="83">
        <f t="shared" si="3"/>
        <v>0</v>
      </c>
      <c r="X28" s="83">
        <f t="shared" si="4"/>
        <v>0</v>
      </c>
      <c r="Y28" s="83">
        <f t="shared" si="4"/>
        <v>0</v>
      </c>
      <c r="Z28" s="83">
        <f t="shared" si="4"/>
        <v>0</v>
      </c>
      <c r="AA28" s="126">
        <f t="shared" si="9"/>
        <v>0</v>
      </c>
      <c r="AB28" s="83">
        <f t="shared" si="5"/>
        <v>0</v>
      </c>
      <c r="AC28" s="83">
        <f t="shared" si="5"/>
        <v>0</v>
      </c>
      <c r="AD28" s="84">
        <f t="shared" si="10"/>
        <v>0</v>
      </c>
      <c r="AE28" s="84">
        <f>IF(AD28=1,SUM(AD$10:AD28),0)</f>
        <v>0</v>
      </c>
      <c r="AF28" s="82" t="str">
        <f t="shared" si="11"/>
        <v/>
      </c>
      <c r="AG28" s="84">
        <f t="shared" si="12"/>
        <v>0</v>
      </c>
    </row>
    <row r="29" spans="1:33" ht="12" customHeight="1" x14ac:dyDescent="0.25">
      <c r="A29" s="497"/>
      <c r="B29" s="15">
        <v>20</v>
      </c>
      <c r="C29" s="468">
        <f t="shared" si="6"/>
        <v>0</v>
      </c>
      <c r="D29" s="469"/>
      <c r="E29" s="470"/>
      <c r="F29" s="67">
        <f t="shared" si="7"/>
        <v>0</v>
      </c>
      <c r="G29" s="67">
        <f t="shared" si="7"/>
        <v>0</v>
      </c>
      <c r="H29" s="67">
        <f t="shared" si="7"/>
        <v>0</v>
      </c>
      <c r="I29" s="67">
        <f t="shared" si="0"/>
        <v>0</v>
      </c>
      <c r="J29" s="67">
        <f t="shared" si="8"/>
        <v>0</v>
      </c>
      <c r="K29" s="16">
        <f t="shared" si="8"/>
        <v>0</v>
      </c>
      <c r="L29" s="67">
        <f t="shared" si="8"/>
        <v>0</v>
      </c>
      <c r="M29" s="17">
        <f>IF(L29&gt;0,VLOOKUP(I29,Labour!$AR$1:$AT$15,3,FALSE),0)</f>
        <v>0</v>
      </c>
      <c r="N29" s="70">
        <f t="shared" si="1"/>
        <v>0</v>
      </c>
      <c r="R29" s="83">
        <f t="shared" si="2"/>
        <v>0</v>
      </c>
      <c r="S29" s="83">
        <f t="shared" si="2"/>
        <v>0</v>
      </c>
      <c r="T29" s="83">
        <f t="shared" si="2"/>
        <v>0</v>
      </c>
      <c r="U29" s="83">
        <f t="shared" si="2"/>
        <v>0</v>
      </c>
      <c r="V29" s="83">
        <f t="shared" si="3"/>
        <v>0</v>
      </c>
      <c r="W29" s="83">
        <f t="shared" si="3"/>
        <v>0</v>
      </c>
      <c r="X29" s="83">
        <f t="shared" si="4"/>
        <v>0</v>
      </c>
      <c r="Y29" s="83">
        <f t="shared" si="4"/>
        <v>0</v>
      </c>
      <c r="Z29" s="83">
        <f t="shared" si="4"/>
        <v>0</v>
      </c>
      <c r="AA29" s="126">
        <f t="shared" si="9"/>
        <v>0</v>
      </c>
      <c r="AB29" s="83">
        <f t="shared" si="5"/>
        <v>0</v>
      </c>
      <c r="AC29" s="83">
        <f t="shared" si="5"/>
        <v>0</v>
      </c>
      <c r="AD29" s="84">
        <f t="shared" si="10"/>
        <v>0</v>
      </c>
      <c r="AE29" s="84">
        <f>IF(AD29=1,SUM(AD$10:AD29),0)</f>
        <v>0</v>
      </c>
      <c r="AF29" s="82" t="str">
        <f t="shared" si="11"/>
        <v/>
      </c>
      <c r="AG29" s="84">
        <f t="shared" si="12"/>
        <v>0</v>
      </c>
    </row>
    <row r="30" spans="1:33" ht="12" customHeight="1" x14ac:dyDescent="0.25">
      <c r="A30" s="497"/>
      <c r="B30" s="15">
        <v>21</v>
      </c>
      <c r="C30" s="468">
        <f t="shared" ref="C30:C38" si="13">R30</f>
        <v>0</v>
      </c>
      <c r="D30" s="469"/>
      <c r="E30" s="470"/>
      <c r="F30" s="67">
        <f t="shared" ref="F30:F38" si="14">S30</f>
        <v>0</v>
      </c>
      <c r="G30" s="67">
        <f t="shared" ref="G30:G38" si="15">T30</f>
        <v>0</v>
      </c>
      <c r="H30" s="67">
        <f t="shared" ref="H30:H38" si="16">U30</f>
        <v>0</v>
      </c>
      <c r="I30" s="67">
        <f t="shared" ref="I30:I38" si="17">X30</f>
        <v>0</v>
      </c>
      <c r="J30" s="67">
        <f t="shared" ref="J30:J38" si="18">AA30</f>
        <v>0</v>
      </c>
      <c r="K30" s="16">
        <f t="shared" ref="K30:K38" si="19">AB30</f>
        <v>0</v>
      </c>
      <c r="L30" s="67">
        <f t="shared" ref="L30:L38" si="20">AC30</f>
        <v>0</v>
      </c>
      <c r="M30" s="17">
        <f>IF(L30&gt;0,VLOOKUP(I30,Labour!$AR$1:$AT$15,3,FALSE),0)</f>
        <v>0</v>
      </c>
      <c r="N30" s="70">
        <f t="shared" ref="N30:N38" si="21">J30*K30+L30*M30</f>
        <v>0</v>
      </c>
      <c r="R30" s="83">
        <f t="shared" si="2"/>
        <v>0</v>
      </c>
      <c r="S30" s="83">
        <f t="shared" si="2"/>
        <v>0</v>
      </c>
      <c r="T30" s="83">
        <f t="shared" si="2"/>
        <v>0</v>
      </c>
      <c r="U30" s="83">
        <f t="shared" si="2"/>
        <v>0</v>
      </c>
      <c r="V30" s="83">
        <f t="shared" si="3"/>
        <v>0</v>
      </c>
      <c r="W30" s="83">
        <f t="shared" si="3"/>
        <v>0</v>
      </c>
      <c r="X30" s="83">
        <f t="shared" si="4"/>
        <v>0</v>
      </c>
      <c r="Y30" s="83">
        <f t="shared" si="4"/>
        <v>0</v>
      </c>
      <c r="Z30" s="83">
        <f t="shared" si="4"/>
        <v>0</v>
      </c>
      <c r="AA30" s="126">
        <f t="shared" si="9"/>
        <v>0</v>
      </c>
      <c r="AB30" s="83">
        <f t="shared" si="5"/>
        <v>0</v>
      </c>
      <c r="AC30" s="83">
        <f t="shared" si="5"/>
        <v>0</v>
      </c>
      <c r="AD30" s="126">
        <f t="shared" ref="AD30:AD38" si="22">IF(AND(T30&lt;&gt;0,X30="op"),1,0)</f>
        <v>0</v>
      </c>
      <c r="AE30" s="126">
        <f>IF(AD30=1,SUM(AD$10:AD30),0)</f>
        <v>0</v>
      </c>
      <c r="AF30" s="82" t="str">
        <f t="shared" ref="AF30:AF38" si="23">IF(AND(AD30=1,AE30&lt;$AD$7),S30&amp;", ",IF(AND(AD30=1,AE30=$AD$7),S30,""))</f>
        <v/>
      </c>
      <c r="AG30" s="126">
        <f t="shared" ref="AG30:AG38" si="24">IF(AD30=1,T30,0)</f>
        <v>0</v>
      </c>
    </row>
    <row r="31" spans="1:33" ht="12" customHeight="1" x14ac:dyDescent="0.25">
      <c r="A31" s="497"/>
      <c r="B31" s="15">
        <v>22</v>
      </c>
      <c r="C31" s="468">
        <f t="shared" si="13"/>
        <v>0</v>
      </c>
      <c r="D31" s="469"/>
      <c r="E31" s="470"/>
      <c r="F31" s="67">
        <f t="shared" si="14"/>
        <v>0</v>
      </c>
      <c r="G31" s="67">
        <f t="shared" si="15"/>
        <v>0</v>
      </c>
      <c r="H31" s="67">
        <f t="shared" si="16"/>
        <v>0</v>
      </c>
      <c r="I31" s="67">
        <f t="shared" si="17"/>
        <v>0</v>
      </c>
      <c r="J31" s="67">
        <f t="shared" si="18"/>
        <v>0</v>
      </c>
      <c r="K31" s="16">
        <f t="shared" si="19"/>
        <v>0</v>
      </c>
      <c r="L31" s="67">
        <f t="shared" si="20"/>
        <v>0</v>
      </c>
      <c r="M31" s="17">
        <f>IF(L31&gt;0,VLOOKUP(I31,Labour!$AR$1:$AT$15,3,FALSE),0)</f>
        <v>0</v>
      </c>
      <c r="N31" s="70">
        <f t="shared" si="21"/>
        <v>0</v>
      </c>
      <c r="R31" s="83">
        <f t="shared" si="2"/>
        <v>0</v>
      </c>
      <c r="S31" s="83">
        <f t="shared" si="2"/>
        <v>0</v>
      </c>
      <c r="T31" s="83">
        <f t="shared" si="2"/>
        <v>0</v>
      </c>
      <c r="U31" s="83">
        <f t="shared" si="2"/>
        <v>0</v>
      </c>
      <c r="V31" s="83">
        <f t="shared" si="3"/>
        <v>0</v>
      </c>
      <c r="W31" s="83">
        <f t="shared" si="3"/>
        <v>0</v>
      </c>
      <c r="X31" s="83">
        <f t="shared" si="4"/>
        <v>0</v>
      </c>
      <c r="Y31" s="83">
        <f t="shared" si="4"/>
        <v>0</v>
      </c>
      <c r="Z31" s="83">
        <f t="shared" si="4"/>
        <v>0</v>
      </c>
      <c r="AA31" s="126">
        <f t="shared" si="9"/>
        <v>0</v>
      </c>
      <c r="AB31" s="83">
        <f t="shared" si="5"/>
        <v>0</v>
      </c>
      <c r="AC31" s="83">
        <f t="shared" si="5"/>
        <v>0</v>
      </c>
      <c r="AD31" s="126">
        <f t="shared" si="22"/>
        <v>0</v>
      </c>
      <c r="AE31" s="126">
        <f>IF(AD31=1,SUM(AD$10:AD31),0)</f>
        <v>0</v>
      </c>
      <c r="AF31" s="82" t="str">
        <f t="shared" si="23"/>
        <v/>
      </c>
      <c r="AG31" s="126">
        <f t="shared" si="24"/>
        <v>0</v>
      </c>
    </row>
    <row r="32" spans="1:33" ht="12" customHeight="1" x14ac:dyDescent="0.25">
      <c r="A32" s="497"/>
      <c r="B32" s="15">
        <v>23</v>
      </c>
      <c r="C32" s="468">
        <f t="shared" si="13"/>
        <v>0</v>
      </c>
      <c r="D32" s="469"/>
      <c r="E32" s="470"/>
      <c r="F32" s="67">
        <f t="shared" si="14"/>
        <v>0</v>
      </c>
      <c r="G32" s="67">
        <f t="shared" si="15"/>
        <v>0</v>
      </c>
      <c r="H32" s="67">
        <f t="shared" si="16"/>
        <v>0</v>
      </c>
      <c r="I32" s="67">
        <f t="shared" si="17"/>
        <v>0</v>
      </c>
      <c r="J32" s="67">
        <f t="shared" si="18"/>
        <v>0</v>
      </c>
      <c r="K32" s="16">
        <f t="shared" si="19"/>
        <v>0</v>
      </c>
      <c r="L32" s="67">
        <f t="shared" si="20"/>
        <v>0</v>
      </c>
      <c r="M32" s="17">
        <f>IF(L32&gt;0,VLOOKUP(I32,Labour!$AR$1:$AT$15,3,FALSE),0)</f>
        <v>0</v>
      </c>
      <c r="N32" s="70">
        <f t="shared" si="21"/>
        <v>0</v>
      </c>
      <c r="R32" s="83">
        <f t="shared" si="2"/>
        <v>0</v>
      </c>
      <c r="S32" s="83">
        <f t="shared" si="2"/>
        <v>0</v>
      </c>
      <c r="T32" s="83">
        <f t="shared" si="2"/>
        <v>0</v>
      </c>
      <c r="U32" s="83">
        <f t="shared" si="2"/>
        <v>0</v>
      </c>
      <c r="V32" s="83">
        <f t="shared" si="3"/>
        <v>0</v>
      </c>
      <c r="W32" s="83">
        <f t="shared" si="3"/>
        <v>0</v>
      </c>
      <c r="X32" s="83">
        <f t="shared" si="4"/>
        <v>0</v>
      </c>
      <c r="Y32" s="83">
        <f t="shared" si="4"/>
        <v>0</v>
      </c>
      <c r="Z32" s="83">
        <f t="shared" si="4"/>
        <v>0</v>
      </c>
      <c r="AA32" s="126">
        <f t="shared" si="9"/>
        <v>0</v>
      </c>
      <c r="AB32" s="83">
        <f t="shared" si="5"/>
        <v>0</v>
      </c>
      <c r="AC32" s="83">
        <f t="shared" si="5"/>
        <v>0</v>
      </c>
      <c r="AD32" s="126">
        <f t="shared" si="22"/>
        <v>0</v>
      </c>
      <c r="AE32" s="126">
        <f>IF(AD32=1,SUM(AD$10:AD32),0)</f>
        <v>0</v>
      </c>
      <c r="AF32" s="82" t="str">
        <f t="shared" si="23"/>
        <v/>
      </c>
      <c r="AG32" s="126">
        <f t="shared" si="24"/>
        <v>0</v>
      </c>
    </row>
    <row r="33" spans="1:33" ht="12" customHeight="1" x14ac:dyDescent="0.25">
      <c r="A33" s="497"/>
      <c r="B33" s="15">
        <v>24</v>
      </c>
      <c r="C33" s="468">
        <f t="shared" si="13"/>
        <v>0</v>
      </c>
      <c r="D33" s="469"/>
      <c r="E33" s="470"/>
      <c r="F33" s="67">
        <f t="shared" si="14"/>
        <v>0</v>
      </c>
      <c r="G33" s="67">
        <f t="shared" si="15"/>
        <v>0</v>
      </c>
      <c r="H33" s="67">
        <f t="shared" si="16"/>
        <v>0</v>
      </c>
      <c r="I33" s="67">
        <f t="shared" si="17"/>
        <v>0</v>
      </c>
      <c r="J33" s="67">
        <f t="shared" si="18"/>
        <v>0</v>
      </c>
      <c r="K33" s="16">
        <f t="shared" si="19"/>
        <v>0</v>
      </c>
      <c r="L33" s="67">
        <f t="shared" si="20"/>
        <v>0</v>
      </c>
      <c r="M33" s="17">
        <f>IF(L33&gt;0,VLOOKUP(I33,Labour!$AR$1:$AT$15,3,FALSE),0)</f>
        <v>0</v>
      </c>
      <c r="N33" s="70">
        <f t="shared" si="21"/>
        <v>0</v>
      </c>
      <c r="R33" s="83">
        <f t="shared" si="2"/>
        <v>0</v>
      </c>
      <c r="S33" s="83">
        <f t="shared" si="2"/>
        <v>0</v>
      </c>
      <c r="T33" s="83">
        <f t="shared" si="2"/>
        <v>0</v>
      </c>
      <c r="U33" s="83">
        <f t="shared" si="2"/>
        <v>0</v>
      </c>
      <c r="V33" s="83">
        <f t="shared" si="3"/>
        <v>0</v>
      </c>
      <c r="W33" s="83">
        <f t="shared" si="3"/>
        <v>0</v>
      </c>
      <c r="X33" s="83">
        <f t="shared" si="4"/>
        <v>0</v>
      </c>
      <c r="Y33" s="83">
        <f t="shared" si="4"/>
        <v>0</v>
      </c>
      <c r="Z33" s="83">
        <f t="shared" si="4"/>
        <v>0</v>
      </c>
      <c r="AA33" s="126">
        <f t="shared" si="9"/>
        <v>0</v>
      </c>
      <c r="AB33" s="83">
        <f t="shared" si="5"/>
        <v>0</v>
      </c>
      <c r="AC33" s="83">
        <f t="shared" si="5"/>
        <v>0</v>
      </c>
      <c r="AD33" s="126">
        <f t="shared" si="22"/>
        <v>0</v>
      </c>
      <c r="AE33" s="126">
        <f>IF(AD33=1,SUM(AD$10:AD33),0)</f>
        <v>0</v>
      </c>
      <c r="AF33" s="82" t="str">
        <f t="shared" si="23"/>
        <v/>
      </c>
      <c r="AG33" s="126">
        <f t="shared" si="24"/>
        <v>0</v>
      </c>
    </row>
    <row r="34" spans="1:33" ht="12" customHeight="1" x14ac:dyDescent="0.25">
      <c r="A34" s="497"/>
      <c r="B34" s="15">
        <v>25</v>
      </c>
      <c r="C34" s="468">
        <f t="shared" si="13"/>
        <v>0</v>
      </c>
      <c r="D34" s="469"/>
      <c r="E34" s="470"/>
      <c r="F34" s="67">
        <f t="shared" si="14"/>
        <v>0</v>
      </c>
      <c r="G34" s="67">
        <f t="shared" si="15"/>
        <v>0</v>
      </c>
      <c r="H34" s="67">
        <f t="shared" si="16"/>
        <v>0</v>
      </c>
      <c r="I34" s="67">
        <f t="shared" si="17"/>
        <v>0</v>
      </c>
      <c r="J34" s="67">
        <f t="shared" si="18"/>
        <v>0</v>
      </c>
      <c r="K34" s="16">
        <f t="shared" si="19"/>
        <v>0</v>
      </c>
      <c r="L34" s="67">
        <f t="shared" si="20"/>
        <v>0</v>
      </c>
      <c r="M34" s="17">
        <f>IF(L34&gt;0,VLOOKUP(I34,Labour!$AR$1:$AT$15,3,FALSE),0)</f>
        <v>0</v>
      </c>
      <c r="N34" s="70">
        <f t="shared" si="21"/>
        <v>0</v>
      </c>
      <c r="R34" s="83">
        <f t="shared" si="2"/>
        <v>0</v>
      </c>
      <c r="S34" s="83">
        <f t="shared" si="2"/>
        <v>0</v>
      </c>
      <c r="T34" s="83">
        <f t="shared" si="2"/>
        <v>0</v>
      </c>
      <c r="U34" s="83">
        <f t="shared" si="2"/>
        <v>0</v>
      </c>
      <c r="V34" s="83">
        <f t="shared" si="3"/>
        <v>0</v>
      </c>
      <c r="W34" s="83">
        <f t="shared" si="3"/>
        <v>0</v>
      </c>
      <c r="X34" s="83">
        <f t="shared" si="4"/>
        <v>0</v>
      </c>
      <c r="Y34" s="83">
        <f t="shared" si="4"/>
        <v>0</v>
      </c>
      <c r="Z34" s="83">
        <f t="shared" si="4"/>
        <v>0</v>
      </c>
      <c r="AA34" s="126">
        <f t="shared" si="9"/>
        <v>0</v>
      </c>
      <c r="AB34" s="83">
        <f t="shared" si="5"/>
        <v>0</v>
      </c>
      <c r="AC34" s="83">
        <f t="shared" si="5"/>
        <v>0</v>
      </c>
      <c r="AD34" s="126">
        <f t="shared" si="22"/>
        <v>0</v>
      </c>
      <c r="AE34" s="126">
        <f>IF(AD34=1,SUM(AD$10:AD34),0)</f>
        <v>0</v>
      </c>
      <c r="AF34" s="82" t="str">
        <f t="shared" si="23"/>
        <v/>
      </c>
      <c r="AG34" s="126">
        <f t="shared" si="24"/>
        <v>0</v>
      </c>
    </row>
    <row r="35" spans="1:33" ht="12" customHeight="1" x14ac:dyDescent="0.25">
      <c r="A35" s="497"/>
      <c r="B35" s="15">
        <v>26</v>
      </c>
      <c r="C35" s="468">
        <f t="shared" si="13"/>
        <v>0</v>
      </c>
      <c r="D35" s="469"/>
      <c r="E35" s="470"/>
      <c r="F35" s="67">
        <f t="shared" si="14"/>
        <v>0</v>
      </c>
      <c r="G35" s="67">
        <f t="shared" si="15"/>
        <v>0</v>
      </c>
      <c r="H35" s="67">
        <f t="shared" si="16"/>
        <v>0</v>
      </c>
      <c r="I35" s="67">
        <f t="shared" si="17"/>
        <v>0</v>
      </c>
      <c r="J35" s="67">
        <f t="shared" si="18"/>
        <v>0</v>
      </c>
      <c r="K35" s="16">
        <f t="shared" si="19"/>
        <v>0</v>
      </c>
      <c r="L35" s="67">
        <f t="shared" si="20"/>
        <v>0</v>
      </c>
      <c r="M35" s="17">
        <f>IF(L35&gt;0,VLOOKUP(I35,Labour!$AR$1:$AT$15,3,FALSE),0)</f>
        <v>0</v>
      </c>
      <c r="N35" s="70">
        <f t="shared" si="21"/>
        <v>0</v>
      </c>
      <c r="R35" s="83">
        <f t="shared" si="2"/>
        <v>0</v>
      </c>
      <c r="S35" s="83">
        <f t="shared" si="2"/>
        <v>0</v>
      </c>
      <c r="T35" s="83">
        <f t="shared" si="2"/>
        <v>0</v>
      </c>
      <c r="U35" s="83">
        <f t="shared" si="2"/>
        <v>0</v>
      </c>
      <c r="V35" s="83">
        <f t="shared" si="3"/>
        <v>0</v>
      </c>
      <c r="W35" s="83">
        <f t="shared" si="3"/>
        <v>0</v>
      </c>
      <c r="X35" s="83">
        <f t="shared" si="4"/>
        <v>0</v>
      </c>
      <c r="Y35" s="83">
        <f t="shared" si="4"/>
        <v>0</v>
      </c>
      <c r="Z35" s="83">
        <f t="shared" si="4"/>
        <v>0</v>
      </c>
      <c r="AA35" s="126">
        <f t="shared" si="9"/>
        <v>0</v>
      </c>
      <c r="AB35" s="83">
        <f t="shared" si="5"/>
        <v>0</v>
      </c>
      <c r="AC35" s="83">
        <f t="shared" si="5"/>
        <v>0</v>
      </c>
      <c r="AD35" s="126">
        <f t="shared" si="22"/>
        <v>0</v>
      </c>
      <c r="AE35" s="126">
        <f>IF(AD35=1,SUM(AD$10:AD35),0)</f>
        <v>0</v>
      </c>
      <c r="AF35" s="82" t="str">
        <f t="shared" si="23"/>
        <v/>
      </c>
      <c r="AG35" s="126">
        <f t="shared" si="24"/>
        <v>0</v>
      </c>
    </row>
    <row r="36" spans="1:33" ht="12" customHeight="1" x14ac:dyDescent="0.25">
      <c r="A36" s="497"/>
      <c r="B36" s="15">
        <v>27</v>
      </c>
      <c r="C36" s="468">
        <f t="shared" si="13"/>
        <v>0</v>
      </c>
      <c r="D36" s="469"/>
      <c r="E36" s="470"/>
      <c r="F36" s="67">
        <f t="shared" si="14"/>
        <v>0</v>
      </c>
      <c r="G36" s="67">
        <f t="shared" si="15"/>
        <v>0</v>
      </c>
      <c r="H36" s="67">
        <f t="shared" si="16"/>
        <v>0</v>
      </c>
      <c r="I36" s="67">
        <f t="shared" si="17"/>
        <v>0</v>
      </c>
      <c r="J36" s="67">
        <f t="shared" si="18"/>
        <v>0</v>
      </c>
      <c r="K36" s="16">
        <f t="shared" si="19"/>
        <v>0</v>
      </c>
      <c r="L36" s="67">
        <f t="shared" si="20"/>
        <v>0</v>
      </c>
      <c r="M36" s="17">
        <f>IF(L36&gt;0,VLOOKUP(I36,Labour!$AR$1:$AT$15,3,FALSE),0)</f>
        <v>0</v>
      </c>
      <c r="N36" s="70">
        <f t="shared" si="21"/>
        <v>0</v>
      </c>
      <c r="R36" s="83">
        <f t="shared" si="2"/>
        <v>0</v>
      </c>
      <c r="S36" s="83">
        <f t="shared" si="2"/>
        <v>0</v>
      </c>
      <c r="T36" s="83">
        <f t="shared" si="2"/>
        <v>0</v>
      </c>
      <c r="U36" s="83">
        <f t="shared" si="2"/>
        <v>0</v>
      </c>
      <c r="V36" s="83">
        <f t="shared" si="3"/>
        <v>0</v>
      </c>
      <c r="W36" s="83">
        <f t="shared" si="3"/>
        <v>0</v>
      </c>
      <c r="X36" s="83">
        <f t="shared" si="4"/>
        <v>0</v>
      </c>
      <c r="Y36" s="83">
        <f t="shared" si="4"/>
        <v>0</v>
      </c>
      <c r="Z36" s="83">
        <f t="shared" si="4"/>
        <v>0</v>
      </c>
      <c r="AA36" s="126">
        <f t="shared" si="9"/>
        <v>0</v>
      </c>
      <c r="AB36" s="83">
        <f t="shared" si="5"/>
        <v>0</v>
      </c>
      <c r="AC36" s="83">
        <f t="shared" si="5"/>
        <v>0</v>
      </c>
      <c r="AD36" s="126">
        <f t="shared" si="22"/>
        <v>0</v>
      </c>
      <c r="AE36" s="126">
        <f>IF(AD36=1,SUM(AD$10:AD36),0)</f>
        <v>0</v>
      </c>
      <c r="AF36" s="82" t="str">
        <f t="shared" si="23"/>
        <v/>
      </c>
      <c r="AG36" s="126">
        <f t="shared" si="24"/>
        <v>0</v>
      </c>
    </row>
    <row r="37" spans="1:33" ht="12" customHeight="1" x14ac:dyDescent="0.25">
      <c r="A37" s="497"/>
      <c r="B37" s="15">
        <v>28</v>
      </c>
      <c r="C37" s="468">
        <f t="shared" si="13"/>
        <v>0</v>
      </c>
      <c r="D37" s="469"/>
      <c r="E37" s="470"/>
      <c r="F37" s="67">
        <f t="shared" si="14"/>
        <v>0</v>
      </c>
      <c r="G37" s="67">
        <f t="shared" si="15"/>
        <v>0</v>
      </c>
      <c r="H37" s="67">
        <f t="shared" si="16"/>
        <v>0</v>
      </c>
      <c r="I37" s="67">
        <f t="shared" si="17"/>
        <v>0</v>
      </c>
      <c r="J37" s="67">
        <f t="shared" si="18"/>
        <v>0</v>
      </c>
      <c r="K37" s="16">
        <f t="shared" si="19"/>
        <v>0</v>
      </c>
      <c r="L37" s="67">
        <f t="shared" si="20"/>
        <v>0</v>
      </c>
      <c r="M37" s="17">
        <f>IF(L37&gt;0,VLOOKUP(I37,Labour!$AR$1:$AT$15,3,FALSE),0)</f>
        <v>0</v>
      </c>
      <c r="N37" s="70">
        <f t="shared" si="21"/>
        <v>0</v>
      </c>
      <c r="R37" s="83">
        <f t="shared" si="2"/>
        <v>0</v>
      </c>
      <c r="S37" s="83">
        <f t="shared" si="2"/>
        <v>0</v>
      </c>
      <c r="T37" s="83">
        <f t="shared" si="2"/>
        <v>0</v>
      </c>
      <c r="U37" s="83">
        <f t="shared" si="2"/>
        <v>0</v>
      </c>
      <c r="V37" s="83">
        <f t="shared" si="3"/>
        <v>0</v>
      </c>
      <c r="W37" s="83">
        <f t="shared" si="3"/>
        <v>0</v>
      </c>
      <c r="X37" s="83">
        <f t="shared" si="4"/>
        <v>0</v>
      </c>
      <c r="Y37" s="83">
        <f t="shared" si="4"/>
        <v>0</v>
      </c>
      <c r="Z37" s="83">
        <f t="shared" si="4"/>
        <v>0</v>
      </c>
      <c r="AA37" s="126">
        <f t="shared" si="9"/>
        <v>0</v>
      </c>
      <c r="AB37" s="83">
        <f t="shared" si="5"/>
        <v>0</v>
      </c>
      <c r="AC37" s="83">
        <f t="shared" si="5"/>
        <v>0</v>
      </c>
      <c r="AD37" s="126">
        <f t="shared" si="22"/>
        <v>0</v>
      </c>
      <c r="AE37" s="126">
        <f>IF(AD37=1,SUM(AD$10:AD37),0)</f>
        <v>0</v>
      </c>
      <c r="AF37" s="82" t="str">
        <f t="shared" si="23"/>
        <v/>
      </c>
      <c r="AG37" s="126">
        <f t="shared" si="24"/>
        <v>0</v>
      </c>
    </row>
    <row r="38" spans="1:33" ht="12" customHeight="1" x14ac:dyDescent="0.25">
      <c r="A38" s="497"/>
      <c r="B38" s="15">
        <v>29</v>
      </c>
      <c r="C38" s="468">
        <f t="shared" si="13"/>
        <v>0</v>
      </c>
      <c r="D38" s="469"/>
      <c r="E38" s="470"/>
      <c r="F38" s="67">
        <f t="shared" si="14"/>
        <v>0</v>
      </c>
      <c r="G38" s="67">
        <f t="shared" si="15"/>
        <v>0</v>
      </c>
      <c r="H38" s="67">
        <f t="shared" si="16"/>
        <v>0</v>
      </c>
      <c r="I38" s="67">
        <f t="shared" si="17"/>
        <v>0</v>
      </c>
      <c r="J38" s="67">
        <f t="shared" si="18"/>
        <v>0</v>
      </c>
      <c r="K38" s="16">
        <f t="shared" si="19"/>
        <v>0</v>
      </c>
      <c r="L38" s="67">
        <f t="shared" si="20"/>
        <v>0</v>
      </c>
      <c r="M38" s="17">
        <f>IF(L38&gt;0,VLOOKUP(I38,Labour!$AR$1:$AT$15,3,FALSE),0)</f>
        <v>0</v>
      </c>
      <c r="N38" s="70">
        <f t="shared" si="21"/>
        <v>0</v>
      </c>
      <c r="R38" s="83">
        <f t="shared" si="2"/>
        <v>0</v>
      </c>
      <c r="S38" s="83">
        <f t="shared" si="2"/>
        <v>0</v>
      </c>
      <c r="T38" s="83">
        <f t="shared" si="2"/>
        <v>0</v>
      </c>
      <c r="U38" s="83">
        <f t="shared" si="2"/>
        <v>0</v>
      </c>
      <c r="V38" s="83">
        <f t="shared" si="3"/>
        <v>0</v>
      </c>
      <c r="W38" s="83">
        <f t="shared" si="3"/>
        <v>0</v>
      </c>
      <c r="X38" s="83">
        <f t="shared" si="4"/>
        <v>0</v>
      </c>
      <c r="Y38" s="83">
        <f t="shared" si="4"/>
        <v>0</v>
      </c>
      <c r="Z38" s="83">
        <f t="shared" si="4"/>
        <v>0</v>
      </c>
      <c r="AA38" s="126">
        <f t="shared" si="9"/>
        <v>0</v>
      </c>
      <c r="AB38" s="83">
        <f t="shared" si="5"/>
        <v>0</v>
      </c>
      <c r="AC38" s="83">
        <f t="shared" si="5"/>
        <v>0</v>
      </c>
      <c r="AD38" s="126">
        <f t="shared" si="22"/>
        <v>0</v>
      </c>
      <c r="AE38" s="126">
        <f>IF(AD38=1,SUM(AD$10:AD38),0)</f>
        <v>0</v>
      </c>
      <c r="AF38" s="82" t="str">
        <f t="shared" si="23"/>
        <v/>
      </c>
      <c r="AG38" s="126">
        <f t="shared" si="24"/>
        <v>0</v>
      </c>
    </row>
    <row r="39" spans="1:33" ht="12" customHeight="1" x14ac:dyDescent="0.25">
      <c r="A39" s="497"/>
      <c r="B39" s="15">
        <v>30</v>
      </c>
      <c r="C39" s="468">
        <f t="shared" ref="C39:C109" si="25">R39</f>
        <v>0</v>
      </c>
      <c r="D39" s="469"/>
      <c r="E39" s="470"/>
      <c r="F39" s="67">
        <f t="shared" ref="F39:F109" si="26">S39</f>
        <v>0</v>
      </c>
      <c r="G39" s="67">
        <f t="shared" ref="G39:G109" si="27">T39</f>
        <v>0</v>
      </c>
      <c r="H39" s="67">
        <f t="shared" ref="H39:H109" si="28">U39</f>
        <v>0</v>
      </c>
      <c r="I39" s="67">
        <f t="shared" ref="I39:I109" si="29">X39</f>
        <v>0</v>
      </c>
      <c r="J39" s="67">
        <f t="shared" ref="J39:J109" si="30">AA39</f>
        <v>0</v>
      </c>
      <c r="K39" s="16">
        <f t="shared" ref="K39:K109" si="31">AB39</f>
        <v>0</v>
      </c>
      <c r="L39" s="67">
        <f t="shared" ref="L39:L109" si="32">AC39</f>
        <v>0</v>
      </c>
      <c r="M39" s="17">
        <f>IF(L39&gt;0,VLOOKUP(I39,Labour!$AR$1:$AT$15,3,FALSE),0)</f>
        <v>0</v>
      </c>
      <c r="N39" s="70">
        <f t="shared" ref="N39:N109" si="33">J39*K39+L39*M39</f>
        <v>0</v>
      </c>
      <c r="R39" s="83">
        <f t="shared" si="2"/>
        <v>0</v>
      </c>
      <c r="S39" s="83">
        <f t="shared" si="2"/>
        <v>0</v>
      </c>
      <c r="T39" s="83">
        <f t="shared" si="2"/>
        <v>0</v>
      </c>
      <c r="U39" s="83">
        <f t="shared" si="2"/>
        <v>0</v>
      </c>
      <c r="V39" s="83">
        <f t="shared" si="3"/>
        <v>0</v>
      </c>
      <c r="W39" s="83">
        <f t="shared" si="3"/>
        <v>0</v>
      </c>
      <c r="X39" s="83">
        <f t="shared" si="4"/>
        <v>0</v>
      </c>
      <c r="Y39" s="83">
        <f t="shared" si="4"/>
        <v>0</v>
      </c>
      <c r="Z39" s="83">
        <f t="shared" si="4"/>
        <v>0</v>
      </c>
      <c r="AA39" s="171">
        <f t="shared" ref="AA39:AA102" si="34">Y39+Z39</f>
        <v>0</v>
      </c>
      <c r="AB39" s="83">
        <f t="shared" si="5"/>
        <v>0</v>
      </c>
      <c r="AC39" s="83">
        <f t="shared" si="5"/>
        <v>0</v>
      </c>
      <c r="AD39" s="171">
        <f t="shared" ref="AD39:AD102" si="35">IF(AND(T39&lt;&gt;0,X39="op"),1,0)</f>
        <v>0</v>
      </c>
      <c r="AE39" s="171">
        <f>IF(AD39=1,SUM(AD$10:AD39),0)</f>
        <v>0</v>
      </c>
      <c r="AF39" s="82" t="str">
        <f t="shared" ref="AF39:AF102" si="36">IF(AND(AD39=1,AE39&lt;$AD$7),S39&amp;", ",IF(AND(AD39=1,AE39=$AD$7),S39,""))</f>
        <v/>
      </c>
      <c r="AG39" s="171">
        <f t="shared" ref="AG39:AG102" si="37">IF(AD39=1,T39,0)</f>
        <v>0</v>
      </c>
    </row>
    <row r="40" spans="1:33" ht="12" customHeight="1" x14ac:dyDescent="0.25">
      <c r="A40" s="497"/>
      <c r="B40" s="15">
        <v>31</v>
      </c>
      <c r="C40" s="468">
        <f t="shared" si="25"/>
        <v>0</v>
      </c>
      <c r="D40" s="469"/>
      <c r="E40" s="470"/>
      <c r="F40" s="67">
        <f t="shared" si="26"/>
        <v>0</v>
      </c>
      <c r="G40" s="67">
        <f t="shared" si="27"/>
        <v>0</v>
      </c>
      <c r="H40" s="67">
        <f t="shared" si="28"/>
        <v>0</v>
      </c>
      <c r="I40" s="67">
        <f t="shared" si="29"/>
        <v>0</v>
      </c>
      <c r="J40" s="67">
        <f t="shared" si="30"/>
        <v>0</v>
      </c>
      <c r="K40" s="16">
        <f t="shared" si="31"/>
        <v>0</v>
      </c>
      <c r="L40" s="67">
        <f t="shared" si="32"/>
        <v>0</v>
      </c>
      <c r="M40" s="17">
        <f>IF(L40&gt;0,VLOOKUP(I40,Labour!$AR$1:$AT$15,3,FALSE),0)</f>
        <v>0</v>
      </c>
      <c r="N40" s="70">
        <f t="shared" si="33"/>
        <v>0</v>
      </c>
      <c r="R40" s="83">
        <f t="shared" ref="R40:U103" si="38">IF($B40&lt;=$U$3,VLOOKUP($B40,DTABLE,R$9,FALSE),0)</f>
        <v>0</v>
      </c>
      <c r="S40" s="83">
        <f t="shared" si="38"/>
        <v>0</v>
      </c>
      <c r="T40" s="83">
        <f t="shared" si="38"/>
        <v>0</v>
      </c>
      <c r="U40" s="83">
        <f t="shared" si="38"/>
        <v>0</v>
      </c>
      <c r="V40" s="83">
        <f t="shared" ref="V40:W103" si="39">IF($B40&lt;=$U$3,IF(VLOOKUP($B40,DTABLE,V$9,FALSE)=V$8,$U40,0),0)</f>
        <v>0</v>
      </c>
      <c r="W40" s="83">
        <f t="shared" si="39"/>
        <v>0</v>
      </c>
      <c r="X40" s="83">
        <f t="shared" ref="X40:Z103" si="40">IF($B40&lt;=$U$3,VLOOKUP($B40,DTABLE,X$9,FALSE),0)</f>
        <v>0</v>
      </c>
      <c r="Y40" s="83">
        <f t="shared" si="40"/>
        <v>0</v>
      </c>
      <c r="Z40" s="83">
        <f t="shared" si="40"/>
        <v>0</v>
      </c>
      <c r="AA40" s="171">
        <f t="shared" si="34"/>
        <v>0</v>
      </c>
      <c r="AB40" s="83">
        <f t="shared" ref="AB40:AC103" si="41">IF($B40&lt;=$U$3,VLOOKUP($B40,DTABLE,AB$9,FALSE),0)</f>
        <v>0</v>
      </c>
      <c r="AC40" s="83">
        <f t="shared" si="41"/>
        <v>0</v>
      </c>
      <c r="AD40" s="171">
        <f t="shared" si="35"/>
        <v>0</v>
      </c>
      <c r="AE40" s="171">
        <f>IF(AD40=1,SUM(AD$10:AD40),0)</f>
        <v>0</v>
      </c>
      <c r="AF40" s="82" t="str">
        <f t="shared" si="36"/>
        <v/>
      </c>
      <c r="AG40" s="171">
        <f t="shared" si="37"/>
        <v>0</v>
      </c>
    </row>
    <row r="41" spans="1:33" ht="12" customHeight="1" x14ac:dyDescent="0.25">
      <c r="A41" s="497"/>
      <c r="B41" s="15">
        <v>32</v>
      </c>
      <c r="C41" s="468">
        <f t="shared" si="25"/>
        <v>0</v>
      </c>
      <c r="D41" s="469"/>
      <c r="E41" s="470"/>
      <c r="F41" s="67">
        <f t="shared" si="26"/>
        <v>0</v>
      </c>
      <c r="G41" s="67">
        <f t="shared" si="27"/>
        <v>0</v>
      </c>
      <c r="H41" s="67">
        <f t="shared" si="28"/>
        <v>0</v>
      </c>
      <c r="I41" s="67">
        <f t="shared" si="29"/>
        <v>0</v>
      </c>
      <c r="J41" s="67">
        <f t="shared" si="30"/>
        <v>0</v>
      </c>
      <c r="K41" s="16">
        <f t="shared" si="31"/>
        <v>0</v>
      </c>
      <c r="L41" s="67">
        <f t="shared" si="32"/>
        <v>0</v>
      </c>
      <c r="M41" s="17">
        <f>IF(L41&gt;0,VLOOKUP(I41,Labour!$AR$1:$AT$15,3,FALSE),0)</f>
        <v>0</v>
      </c>
      <c r="N41" s="70">
        <f t="shared" si="33"/>
        <v>0</v>
      </c>
      <c r="R41" s="83">
        <f t="shared" si="38"/>
        <v>0</v>
      </c>
      <c r="S41" s="83">
        <f t="shared" si="38"/>
        <v>0</v>
      </c>
      <c r="T41" s="83">
        <f t="shared" si="38"/>
        <v>0</v>
      </c>
      <c r="U41" s="83">
        <f t="shared" si="38"/>
        <v>0</v>
      </c>
      <c r="V41" s="83">
        <f t="shared" si="39"/>
        <v>0</v>
      </c>
      <c r="W41" s="83">
        <f t="shared" si="39"/>
        <v>0</v>
      </c>
      <c r="X41" s="83">
        <f t="shared" si="40"/>
        <v>0</v>
      </c>
      <c r="Y41" s="83">
        <f t="shared" si="40"/>
        <v>0</v>
      </c>
      <c r="Z41" s="83">
        <f t="shared" si="40"/>
        <v>0</v>
      </c>
      <c r="AA41" s="171">
        <f t="shared" si="34"/>
        <v>0</v>
      </c>
      <c r="AB41" s="83">
        <f t="shared" si="41"/>
        <v>0</v>
      </c>
      <c r="AC41" s="83">
        <f t="shared" si="41"/>
        <v>0</v>
      </c>
      <c r="AD41" s="171">
        <f t="shared" si="35"/>
        <v>0</v>
      </c>
      <c r="AE41" s="171">
        <f>IF(AD41=1,SUM(AD$10:AD41),0)</f>
        <v>0</v>
      </c>
      <c r="AF41" s="82" t="str">
        <f t="shared" si="36"/>
        <v/>
      </c>
      <c r="AG41" s="171">
        <f t="shared" si="37"/>
        <v>0</v>
      </c>
    </row>
    <row r="42" spans="1:33" ht="12" customHeight="1" x14ac:dyDescent="0.25">
      <c r="A42" s="497"/>
      <c r="B42" s="15">
        <v>33</v>
      </c>
      <c r="C42" s="468">
        <f t="shared" si="25"/>
        <v>0</v>
      </c>
      <c r="D42" s="469"/>
      <c r="E42" s="470"/>
      <c r="F42" s="67">
        <f t="shared" si="26"/>
        <v>0</v>
      </c>
      <c r="G42" s="67">
        <f t="shared" si="27"/>
        <v>0</v>
      </c>
      <c r="H42" s="67">
        <f t="shared" si="28"/>
        <v>0</v>
      </c>
      <c r="I42" s="67">
        <f t="shared" si="29"/>
        <v>0</v>
      </c>
      <c r="J42" s="67">
        <f t="shared" si="30"/>
        <v>0</v>
      </c>
      <c r="K42" s="16">
        <f t="shared" si="31"/>
        <v>0</v>
      </c>
      <c r="L42" s="67">
        <f t="shared" si="32"/>
        <v>0</v>
      </c>
      <c r="M42" s="17">
        <f>IF(L42&gt;0,VLOOKUP(I42,Labour!$AR$1:$AT$15,3,FALSE),0)</f>
        <v>0</v>
      </c>
      <c r="N42" s="70">
        <f t="shared" si="33"/>
        <v>0</v>
      </c>
      <c r="R42" s="83">
        <f t="shared" si="38"/>
        <v>0</v>
      </c>
      <c r="S42" s="83">
        <f t="shared" si="38"/>
        <v>0</v>
      </c>
      <c r="T42" s="83">
        <f t="shared" si="38"/>
        <v>0</v>
      </c>
      <c r="U42" s="83">
        <f t="shared" si="38"/>
        <v>0</v>
      </c>
      <c r="V42" s="83">
        <f t="shared" si="39"/>
        <v>0</v>
      </c>
      <c r="W42" s="83">
        <f t="shared" si="39"/>
        <v>0</v>
      </c>
      <c r="X42" s="83">
        <f t="shared" si="40"/>
        <v>0</v>
      </c>
      <c r="Y42" s="83">
        <f t="shared" si="40"/>
        <v>0</v>
      </c>
      <c r="Z42" s="83">
        <f t="shared" si="40"/>
        <v>0</v>
      </c>
      <c r="AA42" s="171">
        <f t="shared" si="34"/>
        <v>0</v>
      </c>
      <c r="AB42" s="83">
        <f t="shared" si="41"/>
        <v>0</v>
      </c>
      <c r="AC42" s="83">
        <f t="shared" si="41"/>
        <v>0</v>
      </c>
      <c r="AD42" s="171">
        <f t="shared" si="35"/>
        <v>0</v>
      </c>
      <c r="AE42" s="171">
        <f>IF(AD42=1,SUM(AD$10:AD42),0)</f>
        <v>0</v>
      </c>
      <c r="AF42" s="82" t="str">
        <f t="shared" si="36"/>
        <v/>
      </c>
      <c r="AG42" s="171">
        <f t="shared" si="37"/>
        <v>0</v>
      </c>
    </row>
    <row r="43" spans="1:33" ht="12" customHeight="1" x14ac:dyDescent="0.25">
      <c r="A43" s="497"/>
      <c r="B43" s="15">
        <v>34</v>
      </c>
      <c r="C43" s="468">
        <f t="shared" si="25"/>
        <v>0</v>
      </c>
      <c r="D43" s="469"/>
      <c r="E43" s="470"/>
      <c r="F43" s="67">
        <f t="shared" si="26"/>
        <v>0</v>
      </c>
      <c r="G43" s="67">
        <f t="shared" si="27"/>
        <v>0</v>
      </c>
      <c r="H43" s="67">
        <f t="shared" si="28"/>
        <v>0</v>
      </c>
      <c r="I43" s="67">
        <f t="shared" si="29"/>
        <v>0</v>
      </c>
      <c r="J43" s="67">
        <f t="shared" si="30"/>
        <v>0</v>
      </c>
      <c r="K43" s="16">
        <f t="shared" si="31"/>
        <v>0</v>
      </c>
      <c r="L43" s="67">
        <f t="shared" si="32"/>
        <v>0</v>
      </c>
      <c r="M43" s="17">
        <f>IF(L43&gt;0,VLOOKUP(I43,Labour!$AR$1:$AT$15,3,FALSE),0)</f>
        <v>0</v>
      </c>
      <c r="N43" s="70">
        <f t="shared" si="33"/>
        <v>0</v>
      </c>
      <c r="R43" s="83">
        <f t="shared" si="38"/>
        <v>0</v>
      </c>
      <c r="S43" s="83">
        <f t="shared" si="38"/>
        <v>0</v>
      </c>
      <c r="T43" s="83">
        <f t="shared" si="38"/>
        <v>0</v>
      </c>
      <c r="U43" s="83">
        <f t="shared" si="38"/>
        <v>0</v>
      </c>
      <c r="V43" s="83">
        <f t="shared" si="39"/>
        <v>0</v>
      </c>
      <c r="W43" s="83">
        <f t="shared" si="39"/>
        <v>0</v>
      </c>
      <c r="X43" s="83">
        <f t="shared" si="40"/>
        <v>0</v>
      </c>
      <c r="Y43" s="83">
        <f t="shared" si="40"/>
        <v>0</v>
      </c>
      <c r="Z43" s="83">
        <f t="shared" si="40"/>
        <v>0</v>
      </c>
      <c r="AA43" s="171">
        <f t="shared" si="34"/>
        <v>0</v>
      </c>
      <c r="AB43" s="83">
        <f t="shared" si="41"/>
        <v>0</v>
      </c>
      <c r="AC43" s="83">
        <f t="shared" si="41"/>
        <v>0</v>
      </c>
      <c r="AD43" s="171">
        <f t="shared" si="35"/>
        <v>0</v>
      </c>
      <c r="AE43" s="171">
        <f>IF(AD43=1,SUM(AD$10:AD43),0)</f>
        <v>0</v>
      </c>
      <c r="AF43" s="82" t="str">
        <f t="shared" si="36"/>
        <v/>
      </c>
      <c r="AG43" s="171">
        <f t="shared" si="37"/>
        <v>0</v>
      </c>
    </row>
    <row r="44" spans="1:33" ht="12" customHeight="1" x14ac:dyDescent="0.25">
      <c r="A44" s="497"/>
      <c r="B44" s="15">
        <v>35</v>
      </c>
      <c r="C44" s="468">
        <f t="shared" si="25"/>
        <v>0</v>
      </c>
      <c r="D44" s="469"/>
      <c r="E44" s="470"/>
      <c r="F44" s="67">
        <f t="shared" si="26"/>
        <v>0</v>
      </c>
      <c r="G44" s="67">
        <f t="shared" si="27"/>
        <v>0</v>
      </c>
      <c r="H44" s="67">
        <f t="shared" si="28"/>
        <v>0</v>
      </c>
      <c r="I44" s="67">
        <f t="shared" si="29"/>
        <v>0</v>
      </c>
      <c r="J44" s="67">
        <f t="shared" si="30"/>
        <v>0</v>
      </c>
      <c r="K44" s="16">
        <f t="shared" si="31"/>
        <v>0</v>
      </c>
      <c r="L44" s="67">
        <f t="shared" si="32"/>
        <v>0</v>
      </c>
      <c r="M44" s="17">
        <f>IF(L44&gt;0,VLOOKUP(I44,Labour!$AR$1:$AT$15,3,FALSE),0)</f>
        <v>0</v>
      </c>
      <c r="N44" s="70">
        <f t="shared" si="33"/>
        <v>0</v>
      </c>
      <c r="R44" s="83">
        <f t="shared" si="38"/>
        <v>0</v>
      </c>
      <c r="S44" s="83">
        <f t="shared" si="38"/>
        <v>0</v>
      </c>
      <c r="T44" s="83">
        <f t="shared" si="38"/>
        <v>0</v>
      </c>
      <c r="U44" s="83">
        <f t="shared" si="38"/>
        <v>0</v>
      </c>
      <c r="V44" s="83">
        <f t="shared" si="39"/>
        <v>0</v>
      </c>
      <c r="W44" s="83">
        <f t="shared" si="39"/>
        <v>0</v>
      </c>
      <c r="X44" s="83">
        <f t="shared" si="40"/>
        <v>0</v>
      </c>
      <c r="Y44" s="83">
        <f t="shared" si="40"/>
        <v>0</v>
      </c>
      <c r="Z44" s="83">
        <f t="shared" si="40"/>
        <v>0</v>
      </c>
      <c r="AA44" s="171">
        <f t="shared" si="34"/>
        <v>0</v>
      </c>
      <c r="AB44" s="83">
        <f t="shared" si="41"/>
        <v>0</v>
      </c>
      <c r="AC44" s="83">
        <f t="shared" si="41"/>
        <v>0</v>
      </c>
      <c r="AD44" s="171">
        <f t="shared" si="35"/>
        <v>0</v>
      </c>
      <c r="AE44" s="171">
        <f>IF(AD44=1,SUM(AD$10:AD44),0)</f>
        <v>0</v>
      </c>
      <c r="AF44" s="82" t="str">
        <f t="shared" si="36"/>
        <v/>
      </c>
      <c r="AG44" s="171">
        <f t="shared" si="37"/>
        <v>0</v>
      </c>
    </row>
    <row r="45" spans="1:33" ht="12" customHeight="1" x14ac:dyDescent="0.25">
      <c r="A45" s="497"/>
      <c r="B45" s="15">
        <v>36</v>
      </c>
      <c r="C45" s="468">
        <f t="shared" si="25"/>
        <v>0</v>
      </c>
      <c r="D45" s="469"/>
      <c r="E45" s="470"/>
      <c r="F45" s="67">
        <f t="shared" si="26"/>
        <v>0</v>
      </c>
      <c r="G45" s="67">
        <f t="shared" si="27"/>
        <v>0</v>
      </c>
      <c r="H45" s="67">
        <f t="shared" si="28"/>
        <v>0</v>
      </c>
      <c r="I45" s="67">
        <f t="shared" si="29"/>
        <v>0</v>
      </c>
      <c r="J45" s="67">
        <f t="shared" si="30"/>
        <v>0</v>
      </c>
      <c r="K45" s="16">
        <f t="shared" si="31"/>
        <v>0</v>
      </c>
      <c r="L45" s="67">
        <f t="shared" si="32"/>
        <v>0</v>
      </c>
      <c r="M45" s="17">
        <f>IF(L45&gt;0,VLOOKUP(I45,Labour!$AR$1:$AT$15,3,FALSE),0)</f>
        <v>0</v>
      </c>
      <c r="N45" s="70">
        <f t="shared" si="33"/>
        <v>0</v>
      </c>
      <c r="R45" s="83">
        <f t="shared" si="38"/>
        <v>0</v>
      </c>
      <c r="S45" s="83">
        <f t="shared" si="38"/>
        <v>0</v>
      </c>
      <c r="T45" s="83">
        <f t="shared" si="38"/>
        <v>0</v>
      </c>
      <c r="U45" s="83">
        <f t="shared" si="38"/>
        <v>0</v>
      </c>
      <c r="V45" s="83">
        <f t="shared" si="39"/>
        <v>0</v>
      </c>
      <c r="W45" s="83">
        <f t="shared" si="39"/>
        <v>0</v>
      </c>
      <c r="X45" s="83">
        <f t="shared" si="40"/>
        <v>0</v>
      </c>
      <c r="Y45" s="83">
        <f t="shared" si="40"/>
        <v>0</v>
      </c>
      <c r="Z45" s="83">
        <f t="shared" si="40"/>
        <v>0</v>
      </c>
      <c r="AA45" s="171">
        <f t="shared" si="34"/>
        <v>0</v>
      </c>
      <c r="AB45" s="83">
        <f t="shared" si="41"/>
        <v>0</v>
      </c>
      <c r="AC45" s="83">
        <f t="shared" si="41"/>
        <v>0</v>
      </c>
      <c r="AD45" s="171">
        <f t="shared" si="35"/>
        <v>0</v>
      </c>
      <c r="AE45" s="171">
        <f>IF(AD45=1,SUM(AD$10:AD45),0)</f>
        <v>0</v>
      </c>
      <c r="AF45" s="82" t="str">
        <f t="shared" si="36"/>
        <v/>
      </c>
      <c r="AG45" s="171">
        <f t="shared" si="37"/>
        <v>0</v>
      </c>
    </row>
    <row r="46" spans="1:33" ht="12" customHeight="1" x14ac:dyDescent="0.25">
      <c r="A46" s="497"/>
      <c r="B46" s="15">
        <v>37</v>
      </c>
      <c r="C46" s="468">
        <f t="shared" si="25"/>
        <v>0</v>
      </c>
      <c r="D46" s="469"/>
      <c r="E46" s="470"/>
      <c r="F46" s="67">
        <f t="shared" si="26"/>
        <v>0</v>
      </c>
      <c r="G46" s="67">
        <f t="shared" si="27"/>
        <v>0</v>
      </c>
      <c r="H46" s="67">
        <f t="shared" si="28"/>
        <v>0</v>
      </c>
      <c r="I46" s="67">
        <f t="shared" si="29"/>
        <v>0</v>
      </c>
      <c r="J46" s="67">
        <f t="shared" si="30"/>
        <v>0</v>
      </c>
      <c r="K46" s="16">
        <f t="shared" si="31"/>
        <v>0</v>
      </c>
      <c r="L46" s="67">
        <f t="shared" si="32"/>
        <v>0</v>
      </c>
      <c r="M46" s="17">
        <f>IF(L46&gt;0,VLOOKUP(I46,Labour!$AR$1:$AT$15,3,FALSE),0)</f>
        <v>0</v>
      </c>
      <c r="N46" s="70">
        <f t="shared" si="33"/>
        <v>0</v>
      </c>
      <c r="R46" s="83">
        <f t="shared" si="38"/>
        <v>0</v>
      </c>
      <c r="S46" s="83">
        <f t="shared" si="38"/>
        <v>0</v>
      </c>
      <c r="T46" s="83">
        <f t="shared" si="38"/>
        <v>0</v>
      </c>
      <c r="U46" s="83">
        <f t="shared" si="38"/>
        <v>0</v>
      </c>
      <c r="V46" s="83">
        <f t="shared" si="39"/>
        <v>0</v>
      </c>
      <c r="W46" s="83">
        <f t="shared" si="39"/>
        <v>0</v>
      </c>
      <c r="X46" s="83">
        <f t="shared" si="40"/>
        <v>0</v>
      </c>
      <c r="Y46" s="83">
        <f t="shared" si="40"/>
        <v>0</v>
      </c>
      <c r="Z46" s="83">
        <f t="shared" si="40"/>
        <v>0</v>
      </c>
      <c r="AA46" s="171">
        <f t="shared" si="34"/>
        <v>0</v>
      </c>
      <c r="AB46" s="83">
        <f t="shared" si="41"/>
        <v>0</v>
      </c>
      <c r="AC46" s="83">
        <f t="shared" si="41"/>
        <v>0</v>
      </c>
      <c r="AD46" s="171">
        <f t="shared" si="35"/>
        <v>0</v>
      </c>
      <c r="AE46" s="171">
        <f>IF(AD46=1,SUM(AD$10:AD46),0)</f>
        <v>0</v>
      </c>
      <c r="AF46" s="82" t="str">
        <f t="shared" si="36"/>
        <v/>
      </c>
      <c r="AG46" s="171">
        <f t="shared" si="37"/>
        <v>0</v>
      </c>
    </row>
    <row r="47" spans="1:33" ht="12" customHeight="1" x14ac:dyDescent="0.25">
      <c r="A47" s="497"/>
      <c r="B47" s="15">
        <v>38</v>
      </c>
      <c r="C47" s="468">
        <f t="shared" si="25"/>
        <v>0</v>
      </c>
      <c r="D47" s="469"/>
      <c r="E47" s="470"/>
      <c r="F47" s="67">
        <f t="shared" si="26"/>
        <v>0</v>
      </c>
      <c r="G47" s="67">
        <f t="shared" si="27"/>
        <v>0</v>
      </c>
      <c r="H47" s="67">
        <f t="shared" si="28"/>
        <v>0</v>
      </c>
      <c r="I47" s="67">
        <f t="shared" si="29"/>
        <v>0</v>
      </c>
      <c r="J47" s="67">
        <f t="shared" si="30"/>
        <v>0</v>
      </c>
      <c r="K47" s="16">
        <f t="shared" si="31"/>
        <v>0</v>
      </c>
      <c r="L47" s="67">
        <f t="shared" si="32"/>
        <v>0</v>
      </c>
      <c r="M47" s="17">
        <f>IF(L47&gt;0,VLOOKUP(I47,Labour!$AR$1:$AT$15,3,FALSE),0)</f>
        <v>0</v>
      </c>
      <c r="N47" s="70">
        <f t="shared" si="33"/>
        <v>0</v>
      </c>
      <c r="R47" s="83">
        <f t="shared" si="38"/>
        <v>0</v>
      </c>
      <c r="S47" s="83">
        <f t="shared" si="38"/>
        <v>0</v>
      </c>
      <c r="T47" s="83">
        <f t="shared" si="38"/>
        <v>0</v>
      </c>
      <c r="U47" s="83">
        <f t="shared" si="38"/>
        <v>0</v>
      </c>
      <c r="V47" s="83">
        <f t="shared" si="39"/>
        <v>0</v>
      </c>
      <c r="W47" s="83">
        <f t="shared" si="39"/>
        <v>0</v>
      </c>
      <c r="X47" s="83">
        <f t="shared" si="40"/>
        <v>0</v>
      </c>
      <c r="Y47" s="83">
        <f t="shared" si="40"/>
        <v>0</v>
      </c>
      <c r="Z47" s="83">
        <f t="shared" si="40"/>
        <v>0</v>
      </c>
      <c r="AA47" s="171">
        <f t="shared" si="34"/>
        <v>0</v>
      </c>
      <c r="AB47" s="83">
        <f t="shared" si="41"/>
        <v>0</v>
      </c>
      <c r="AC47" s="83">
        <f t="shared" si="41"/>
        <v>0</v>
      </c>
      <c r="AD47" s="171">
        <f t="shared" si="35"/>
        <v>0</v>
      </c>
      <c r="AE47" s="171">
        <f>IF(AD47=1,SUM(AD$10:AD47),0)</f>
        <v>0</v>
      </c>
      <c r="AF47" s="82" t="str">
        <f t="shared" si="36"/>
        <v/>
      </c>
      <c r="AG47" s="171">
        <f t="shared" si="37"/>
        <v>0</v>
      </c>
    </row>
    <row r="48" spans="1:33" ht="12" customHeight="1" x14ac:dyDescent="0.25">
      <c r="A48" s="497"/>
      <c r="B48" s="15">
        <v>39</v>
      </c>
      <c r="C48" s="468">
        <f t="shared" si="25"/>
        <v>0</v>
      </c>
      <c r="D48" s="469"/>
      <c r="E48" s="470"/>
      <c r="F48" s="67">
        <f t="shared" si="26"/>
        <v>0</v>
      </c>
      <c r="G48" s="67">
        <f t="shared" si="27"/>
        <v>0</v>
      </c>
      <c r="H48" s="67">
        <f t="shared" si="28"/>
        <v>0</v>
      </c>
      <c r="I48" s="67">
        <f t="shared" si="29"/>
        <v>0</v>
      </c>
      <c r="J48" s="67">
        <f t="shared" si="30"/>
        <v>0</v>
      </c>
      <c r="K48" s="16">
        <f t="shared" si="31"/>
        <v>0</v>
      </c>
      <c r="L48" s="67">
        <f t="shared" si="32"/>
        <v>0</v>
      </c>
      <c r="M48" s="17">
        <f>IF(L48&gt;0,VLOOKUP(I48,Labour!$AR$1:$AT$15,3,FALSE),0)</f>
        <v>0</v>
      </c>
      <c r="N48" s="70">
        <f t="shared" si="33"/>
        <v>0</v>
      </c>
      <c r="R48" s="83">
        <f t="shared" si="38"/>
        <v>0</v>
      </c>
      <c r="S48" s="83">
        <f t="shared" si="38"/>
        <v>0</v>
      </c>
      <c r="T48" s="83">
        <f t="shared" si="38"/>
        <v>0</v>
      </c>
      <c r="U48" s="83">
        <f t="shared" si="38"/>
        <v>0</v>
      </c>
      <c r="V48" s="83">
        <f t="shared" si="39"/>
        <v>0</v>
      </c>
      <c r="W48" s="83">
        <f t="shared" si="39"/>
        <v>0</v>
      </c>
      <c r="X48" s="83">
        <f t="shared" si="40"/>
        <v>0</v>
      </c>
      <c r="Y48" s="83">
        <f t="shared" si="40"/>
        <v>0</v>
      </c>
      <c r="Z48" s="83">
        <f t="shared" si="40"/>
        <v>0</v>
      </c>
      <c r="AA48" s="171">
        <f t="shared" si="34"/>
        <v>0</v>
      </c>
      <c r="AB48" s="83">
        <f t="shared" si="41"/>
        <v>0</v>
      </c>
      <c r="AC48" s="83">
        <f t="shared" si="41"/>
        <v>0</v>
      </c>
      <c r="AD48" s="171">
        <f t="shared" si="35"/>
        <v>0</v>
      </c>
      <c r="AE48" s="171">
        <f>IF(AD48=1,SUM(AD$10:AD48),0)</f>
        <v>0</v>
      </c>
      <c r="AF48" s="82" t="str">
        <f t="shared" si="36"/>
        <v/>
      </c>
      <c r="AG48" s="171">
        <f t="shared" si="37"/>
        <v>0</v>
      </c>
    </row>
    <row r="49" spans="1:33" ht="12" customHeight="1" x14ac:dyDescent="0.25">
      <c r="A49" s="497"/>
      <c r="B49" s="15">
        <v>40</v>
      </c>
      <c r="C49" s="468">
        <f t="shared" si="25"/>
        <v>0</v>
      </c>
      <c r="D49" s="469"/>
      <c r="E49" s="470"/>
      <c r="F49" s="67">
        <f t="shared" si="26"/>
        <v>0</v>
      </c>
      <c r="G49" s="67">
        <f t="shared" si="27"/>
        <v>0</v>
      </c>
      <c r="H49" s="67">
        <f t="shared" si="28"/>
        <v>0</v>
      </c>
      <c r="I49" s="67">
        <f t="shared" si="29"/>
        <v>0</v>
      </c>
      <c r="J49" s="67">
        <f t="shared" si="30"/>
        <v>0</v>
      </c>
      <c r="K49" s="16">
        <f t="shared" si="31"/>
        <v>0</v>
      </c>
      <c r="L49" s="67">
        <f t="shared" si="32"/>
        <v>0</v>
      </c>
      <c r="M49" s="17">
        <f>IF(L49&gt;0,VLOOKUP(I49,Labour!$AR$1:$AT$15,3,FALSE),0)</f>
        <v>0</v>
      </c>
      <c r="N49" s="70">
        <f t="shared" si="33"/>
        <v>0</v>
      </c>
      <c r="R49" s="83">
        <f t="shared" si="38"/>
        <v>0</v>
      </c>
      <c r="S49" s="83">
        <f t="shared" si="38"/>
        <v>0</v>
      </c>
      <c r="T49" s="83">
        <f t="shared" si="38"/>
        <v>0</v>
      </c>
      <c r="U49" s="83">
        <f t="shared" si="38"/>
        <v>0</v>
      </c>
      <c r="V49" s="83">
        <f t="shared" si="39"/>
        <v>0</v>
      </c>
      <c r="W49" s="83">
        <f t="shared" si="39"/>
        <v>0</v>
      </c>
      <c r="X49" s="83">
        <f t="shared" si="40"/>
        <v>0</v>
      </c>
      <c r="Y49" s="83">
        <f t="shared" si="40"/>
        <v>0</v>
      </c>
      <c r="Z49" s="83">
        <f t="shared" si="40"/>
        <v>0</v>
      </c>
      <c r="AA49" s="171">
        <f t="shared" si="34"/>
        <v>0</v>
      </c>
      <c r="AB49" s="83">
        <f t="shared" si="41"/>
        <v>0</v>
      </c>
      <c r="AC49" s="83">
        <f t="shared" si="41"/>
        <v>0</v>
      </c>
      <c r="AD49" s="171">
        <f t="shared" si="35"/>
        <v>0</v>
      </c>
      <c r="AE49" s="171">
        <f>IF(AD49=1,SUM(AD$10:AD49),0)</f>
        <v>0</v>
      </c>
      <c r="AF49" s="82" t="str">
        <f t="shared" si="36"/>
        <v/>
      </c>
      <c r="AG49" s="171">
        <f t="shared" si="37"/>
        <v>0</v>
      </c>
    </row>
    <row r="50" spans="1:33" ht="12" customHeight="1" x14ac:dyDescent="0.25">
      <c r="A50" s="497"/>
      <c r="B50" s="15">
        <v>41</v>
      </c>
      <c r="C50" s="468">
        <f t="shared" si="25"/>
        <v>0</v>
      </c>
      <c r="D50" s="469"/>
      <c r="E50" s="470"/>
      <c r="F50" s="67">
        <f t="shared" si="26"/>
        <v>0</v>
      </c>
      <c r="G50" s="67">
        <f t="shared" si="27"/>
        <v>0</v>
      </c>
      <c r="H50" s="67">
        <f t="shared" si="28"/>
        <v>0</v>
      </c>
      <c r="I50" s="67">
        <f t="shared" si="29"/>
        <v>0</v>
      </c>
      <c r="J50" s="67">
        <f t="shared" si="30"/>
        <v>0</v>
      </c>
      <c r="K50" s="16">
        <f t="shared" si="31"/>
        <v>0</v>
      </c>
      <c r="L50" s="67">
        <f t="shared" si="32"/>
        <v>0</v>
      </c>
      <c r="M50" s="17">
        <f>IF(L50&gt;0,VLOOKUP(I50,Labour!$AR$1:$AT$15,3,FALSE),0)</f>
        <v>0</v>
      </c>
      <c r="N50" s="70">
        <f t="shared" si="33"/>
        <v>0</v>
      </c>
      <c r="R50" s="83">
        <f t="shared" si="38"/>
        <v>0</v>
      </c>
      <c r="S50" s="83">
        <f t="shared" si="38"/>
        <v>0</v>
      </c>
      <c r="T50" s="83">
        <f t="shared" si="38"/>
        <v>0</v>
      </c>
      <c r="U50" s="83">
        <f t="shared" si="38"/>
        <v>0</v>
      </c>
      <c r="V50" s="83">
        <f t="shared" si="39"/>
        <v>0</v>
      </c>
      <c r="W50" s="83">
        <f t="shared" si="39"/>
        <v>0</v>
      </c>
      <c r="X50" s="83">
        <f t="shared" si="40"/>
        <v>0</v>
      </c>
      <c r="Y50" s="83">
        <f t="shared" si="40"/>
        <v>0</v>
      </c>
      <c r="Z50" s="83">
        <f t="shared" si="40"/>
        <v>0</v>
      </c>
      <c r="AA50" s="171">
        <f t="shared" si="34"/>
        <v>0</v>
      </c>
      <c r="AB50" s="83">
        <f t="shared" si="41"/>
        <v>0</v>
      </c>
      <c r="AC50" s="83">
        <f t="shared" si="41"/>
        <v>0</v>
      </c>
      <c r="AD50" s="171">
        <f t="shared" si="35"/>
        <v>0</v>
      </c>
      <c r="AE50" s="171">
        <f>IF(AD50=1,SUM(AD$10:AD50),0)</f>
        <v>0</v>
      </c>
      <c r="AF50" s="82" t="str">
        <f t="shared" si="36"/>
        <v/>
      </c>
      <c r="AG50" s="171">
        <f t="shared" si="37"/>
        <v>0</v>
      </c>
    </row>
    <row r="51" spans="1:33" ht="12" customHeight="1" x14ac:dyDescent="0.25">
      <c r="A51" s="497"/>
      <c r="B51" s="15">
        <v>42</v>
      </c>
      <c r="C51" s="468">
        <f t="shared" si="25"/>
        <v>0</v>
      </c>
      <c r="D51" s="469"/>
      <c r="E51" s="470"/>
      <c r="F51" s="67">
        <f t="shared" si="26"/>
        <v>0</v>
      </c>
      <c r="G51" s="67">
        <f t="shared" si="27"/>
        <v>0</v>
      </c>
      <c r="H51" s="67">
        <f t="shared" si="28"/>
        <v>0</v>
      </c>
      <c r="I51" s="67">
        <f t="shared" si="29"/>
        <v>0</v>
      </c>
      <c r="J51" s="67">
        <f t="shared" si="30"/>
        <v>0</v>
      </c>
      <c r="K51" s="16">
        <f t="shared" si="31"/>
        <v>0</v>
      </c>
      <c r="L51" s="67">
        <f t="shared" si="32"/>
        <v>0</v>
      </c>
      <c r="M51" s="17">
        <f>IF(L51&gt;0,VLOOKUP(I51,Labour!$AR$1:$AT$15,3,FALSE),0)</f>
        <v>0</v>
      </c>
      <c r="N51" s="70">
        <f t="shared" si="33"/>
        <v>0</v>
      </c>
      <c r="R51" s="83">
        <f t="shared" si="38"/>
        <v>0</v>
      </c>
      <c r="S51" s="83">
        <f t="shared" si="38"/>
        <v>0</v>
      </c>
      <c r="T51" s="83">
        <f t="shared" si="38"/>
        <v>0</v>
      </c>
      <c r="U51" s="83">
        <f t="shared" si="38"/>
        <v>0</v>
      </c>
      <c r="V51" s="83">
        <f t="shared" si="39"/>
        <v>0</v>
      </c>
      <c r="W51" s="83">
        <f t="shared" si="39"/>
        <v>0</v>
      </c>
      <c r="X51" s="83">
        <f t="shared" si="40"/>
        <v>0</v>
      </c>
      <c r="Y51" s="83">
        <f t="shared" si="40"/>
        <v>0</v>
      </c>
      <c r="Z51" s="83">
        <f t="shared" si="40"/>
        <v>0</v>
      </c>
      <c r="AA51" s="171">
        <f t="shared" si="34"/>
        <v>0</v>
      </c>
      <c r="AB51" s="83">
        <f t="shared" si="41"/>
        <v>0</v>
      </c>
      <c r="AC51" s="83">
        <f t="shared" si="41"/>
        <v>0</v>
      </c>
      <c r="AD51" s="171">
        <f t="shared" si="35"/>
        <v>0</v>
      </c>
      <c r="AE51" s="171">
        <f>IF(AD51=1,SUM(AD$10:AD51),0)</f>
        <v>0</v>
      </c>
      <c r="AF51" s="82" t="str">
        <f t="shared" si="36"/>
        <v/>
      </c>
      <c r="AG51" s="171">
        <f t="shared" si="37"/>
        <v>0</v>
      </c>
    </row>
    <row r="52" spans="1:33" ht="12" customHeight="1" x14ac:dyDescent="0.25">
      <c r="A52" s="497"/>
      <c r="B52" s="15">
        <v>43</v>
      </c>
      <c r="C52" s="468">
        <f t="shared" si="25"/>
        <v>0</v>
      </c>
      <c r="D52" s="469"/>
      <c r="E52" s="470"/>
      <c r="F52" s="67">
        <f t="shared" si="26"/>
        <v>0</v>
      </c>
      <c r="G52" s="67">
        <f t="shared" si="27"/>
        <v>0</v>
      </c>
      <c r="H52" s="67">
        <f t="shared" si="28"/>
        <v>0</v>
      </c>
      <c r="I52" s="67">
        <f t="shared" si="29"/>
        <v>0</v>
      </c>
      <c r="J52" s="67">
        <f t="shared" si="30"/>
        <v>0</v>
      </c>
      <c r="K52" s="16">
        <f t="shared" si="31"/>
        <v>0</v>
      </c>
      <c r="L52" s="67">
        <f t="shared" si="32"/>
        <v>0</v>
      </c>
      <c r="M52" s="17">
        <f>IF(L52&gt;0,VLOOKUP(I52,Labour!$AR$1:$AT$15,3,FALSE),0)</f>
        <v>0</v>
      </c>
      <c r="N52" s="70">
        <f t="shared" si="33"/>
        <v>0</v>
      </c>
      <c r="R52" s="83">
        <f t="shared" si="38"/>
        <v>0</v>
      </c>
      <c r="S52" s="83">
        <f t="shared" si="38"/>
        <v>0</v>
      </c>
      <c r="T52" s="83">
        <f t="shared" si="38"/>
        <v>0</v>
      </c>
      <c r="U52" s="83">
        <f t="shared" si="38"/>
        <v>0</v>
      </c>
      <c r="V52" s="83">
        <f t="shared" si="39"/>
        <v>0</v>
      </c>
      <c r="W52" s="83">
        <f t="shared" si="39"/>
        <v>0</v>
      </c>
      <c r="X52" s="83">
        <f t="shared" si="40"/>
        <v>0</v>
      </c>
      <c r="Y52" s="83">
        <f t="shared" si="40"/>
        <v>0</v>
      </c>
      <c r="Z52" s="83">
        <f t="shared" si="40"/>
        <v>0</v>
      </c>
      <c r="AA52" s="171">
        <f t="shared" si="34"/>
        <v>0</v>
      </c>
      <c r="AB52" s="83">
        <f t="shared" si="41"/>
        <v>0</v>
      </c>
      <c r="AC52" s="83">
        <f t="shared" si="41"/>
        <v>0</v>
      </c>
      <c r="AD52" s="171">
        <f t="shared" si="35"/>
        <v>0</v>
      </c>
      <c r="AE52" s="171">
        <f>IF(AD52=1,SUM(AD$10:AD52),0)</f>
        <v>0</v>
      </c>
      <c r="AF52" s="82" t="str">
        <f t="shared" si="36"/>
        <v/>
      </c>
      <c r="AG52" s="171">
        <f t="shared" si="37"/>
        <v>0</v>
      </c>
    </row>
    <row r="53" spans="1:33" ht="12" customHeight="1" x14ac:dyDescent="0.25">
      <c r="A53" s="497"/>
      <c r="B53" s="15">
        <v>44</v>
      </c>
      <c r="C53" s="468">
        <f t="shared" si="25"/>
        <v>0</v>
      </c>
      <c r="D53" s="469"/>
      <c r="E53" s="470"/>
      <c r="F53" s="67">
        <f t="shared" si="26"/>
        <v>0</v>
      </c>
      <c r="G53" s="67">
        <f t="shared" si="27"/>
        <v>0</v>
      </c>
      <c r="H53" s="67">
        <f t="shared" si="28"/>
        <v>0</v>
      </c>
      <c r="I53" s="67">
        <f t="shared" si="29"/>
        <v>0</v>
      </c>
      <c r="J53" s="67">
        <f t="shared" si="30"/>
        <v>0</v>
      </c>
      <c r="K53" s="16">
        <f t="shared" si="31"/>
        <v>0</v>
      </c>
      <c r="L53" s="67">
        <f t="shared" si="32"/>
        <v>0</v>
      </c>
      <c r="M53" s="17">
        <f>IF(L53&gt;0,VLOOKUP(I53,Labour!$AR$1:$AT$15,3,FALSE),0)</f>
        <v>0</v>
      </c>
      <c r="N53" s="70">
        <f t="shared" si="33"/>
        <v>0</v>
      </c>
      <c r="R53" s="83">
        <f t="shared" si="38"/>
        <v>0</v>
      </c>
      <c r="S53" s="83">
        <f t="shared" si="38"/>
        <v>0</v>
      </c>
      <c r="T53" s="83">
        <f t="shared" si="38"/>
        <v>0</v>
      </c>
      <c r="U53" s="83">
        <f t="shared" si="38"/>
        <v>0</v>
      </c>
      <c r="V53" s="83">
        <f t="shared" si="39"/>
        <v>0</v>
      </c>
      <c r="W53" s="83">
        <f t="shared" si="39"/>
        <v>0</v>
      </c>
      <c r="X53" s="83">
        <f t="shared" si="40"/>
        <v>0</v>
      </c>
      <c r="Y53" s="83">
        <f t="shared" si="40"/>
        <v>0</v>
      </c>
      <c r="Z53" s="83">
        <f t="shared" si="40"/>
        <v>0</v>
      </c>
      <c r="AA53" s="171">
        <f t="shared" si="34"/>
        <v>0</v>
      </c>
      <c r="AB53" s="83">
        <f t="shared" si="41"/>
        <v>0</v>
      </c>
      <c r="AC53" s="83">
        <f t="shared" si="41"/>
        <v>0</v>
      </c>
      <c r="AD53" s="171">
        <f t="shared" si="35"/>
        <v>0</v>
      </c>
      <c r="AE53" s="171">
        <f>IF(AD53=1,SUM(AD$10:AD53),0)</f>
        <v>0</v>
      </c>
      <c r="AF53" s="82" t="str">
        <f t="shared" si="36"/>
        <v/>
      </c>
      <c r="AG53" s="171">
        <f t="shared" si="37"/>
        <v>0</v>
      </c>
    </row>
    <row r="54" spans="1:33" ht="12" customHeight="1" x14ac:dyDescent="0.25">
      <c r="A54" s="497"/>
      <c r="B54" s="15">
        <v>45</v>
      </c>
      <c r="C54" s="468">
        <f t="shared" si="25"/>
        <v>0</v>
      </c>
      <c r="D54" s="469"/>
      <c r="E54" s="470"/>
      <c r="F54" s="67">
        <f t="shared" si="26"/>
        <v>0</v>
      </c>
      <c r="G54" s="67">
        <f t="shared" si="27"/>
        <v>0</v>
      </c>
      <c r="H54" s="67">
        <f t="shared" si="28"/>
        <v>0</v>
      </c>
      <c r="I54" s="67">
        <f t="shared" si="29"/>
        <v>0</v>
      </c>
      <c r="J54" s="67">
        <f t="shared" si="30"/>
        <v>0</v>
      </c>
      <c r="K54" s="16">
        <f t="shared" si="31"/>
        <v>0</v>
      </c>
      <c r="L54" s="67">
        <f t="shared" si="32"/>
        <v>0</v>
      </c>
      <c r="M54" s="17">
        <f>IF(L54&gt;0,VLOOKUP(I54,Labour!$AR$1:$AT$15,3,FALSE),0)</f>
        <v>0</v>
      </c>
      <c r="N54" s="70">
        <f t="shared" si="33"/>
        <v>0</v>
      </c>
      <c r="R54" s="83">
        <f t="shared" si="38"/>
        <v>0</v>
      </c>
      <c r="S54" s="83">
        <f t="shared" si="38"/>
        <v>0</v>
      </c>
      <c r="T54" s="83">
        <f t="shared" si="38"/>
        <v>0</v>
      </c>
      <c r="U54" s="83">
        <f t="shared" si="38"/>
        <v>0</v>
      </c>
      <c r="V54" s="83">
        <f t="shared" si="39"/>
        <v>0</v>
      </c>
      <c r="W54" s="83">
        <f t="shared" si="39"/>
        <v>0</v>
      </c>
      <c r="X54" s="83">
        <f t="shared" si="40"/>
        <v>0</v>
      </c>
      <c r="Y54" s="83">
        <f t="shared" si="40"/>
        <v>0</v>
      </c>
      <c r="Z54" s="83">
        <f t="shared" si="40"/>
        <v>0</v>
      </c>
      <c r="AA54" s="171">
        <f t="shared" si="34"/>
        <v>0</v>
      </c>
      <c r="AB54" s="83">
        <f t="shared" si="41"/>
        <v>0</v>
      </c>
      <c r="AC54" s="83">
        <f t="shared" si="41"/>
        <v>0</v>
      </c>
      <c r="AD54" s="171">
        <f t="shared" si="35"/>
        <v>0</v>
      </c>
      <c r="AE54" s="171">
        <f>IF(AD54=1,SUM(AD$10:AD54),0)</f>
        <v>0</v>
      </c>
      <c r="AF54" s="82" t="str">
        <f t="shared" si="36"/>
        <v/>
      </c>
      <c r="AG54" s="171">
        <f t="shared" si="37"/>
        <v>0</v>
      </c>
    </row>
    <row r="55" spans="1:33" ht="12" customHeight="1" x14ac:dyDescent="0.25">
      <c r="A55" s="497"/>
      <c r="B55" s="15">
        <v>46</v>
      </c>
      <c r="C55" s="468">
        <f t="shared" si="25"/>
        <v>0</v>
      </c>
      <c r="D55" s="469"/>
      <c r="E55" s="470"/>
      <c r="F55" s="67">
        <f t="shared" si="26"/>
        <v>0</v>
      </c>
      <c r="G55" s="67">
        <f t="shared" si="27"/>
        <v>0</v>
      </c>
      <c r="H55" s="67">
        <f t="shared" si="28"/>
        <v>0</v>
      </c>
      <c r="I55" s="67">
        <f t="shared" si="29"/>
        <v>0</v>
      </c>
      <c r="J55" s="67">
        <f t="shared" si="30"/>
        <v>0</v>
      </c>
      <c r="K55" s="16">
        <f t="shared" si="31"/>
        <v>0</v>
      </c>
      <c r="L55" s="67">
        <f t="shared" si="32"/>
        <v>0</v>
      </c>
      <c r="M55" s="17">
        <f>IF(L55&gt;0,VLOOKUP(I55,Labour!$AR$1:$AT$15,3,FALSE),0)</f>
        <v>0</v>
      </c>
      <c r="N55" s="70">
        <f t="shared" si="33"/>
        <v>0</v>
      </c>
      <c r="R55" s="83">
        <f t="shared" si="38"/>
        <v>0</v>
      </c>
      <c r="S55" s="83">
        <f t="shared" si="38"/>
        <v>0</v>
      </c>
      <c r="T55" s="83">
        <f t="shared" si="38"/>
        <v>0</v>
      </c>
      <c r="U55" s="83">
        <f t="shared" si="38"/>
        <v>0</v>
      </c>
      <c r="V55" s="83">
        <f t="shared" si="39"/>
        <v>0</v>
      </c>
      <c r="W55" s="83">
        <f t="shared" si="39"/>
        <v>0</v>
      </c>
      <c r="X55" s="83">
        <f t="shared" si="40"/>
        <v>0</v>
      </c>
      <c r="Y55" s="83">
        <f t="shared" si="40"/>
        <v>0</v>
      </c>
      <c r="Z55" s="83">
        <f t="shared" si="40"/>
        <v>0</v>
      </c>
      <c r="AA55" s="171">
        <f t="shared" si="34"/>
        <v>0</v>
      </c>
      <c r="AB55" s="83">
        <f t="shared" si="41"/>
        <v>0</v>
      </c>
      <c r="AC55" s="83">
        <f t="shared" si="41"/>
        <v>0</v>
      </c>
      <c r="AD55" s="171">
        <f t="shared" si="35"/>
        <v>0</v>
      </c>
      <c r="AE55" s="171">
        <f>IF(AD55=1,SUM(AD$10:AD55),0)</f>
        <v>0</v>
      </c>
      <c r="AF55" s="82" t="str">
        <f t="shared" si="36"/>
        <v/>
      </c>
      <c r="AG55" s="171">
        <f t="shared" si="37"/>
        <v>0</v>
      </c>
    </row>
    <row r="56" spans="1:33" ht="12" customHeight="1" x14ac:dyDescent="0.25">
      <c r="A56" s="497"/>
      <c r="B56" s="15">
        <v>47</v>
      </c>
      <c r="C56" s="468">
        <f t="shared" si="25"/>
        <v>0</v>
      </c>
      <c r="D56" s="469"/>
      <c r="E56" s="470"/>
      <c r="F56" s="67">
        <f t="shared" si="26"/>
        <v>0</v>
      </c>
      <c r="G56" s="67">
        <f t="shared" si="27"/>
        <v>0</v>
      </c>
      <c r="H56" s="67">
        <f t="shared" si="28"/>
        <v>0</v>
      </c>
      <c r="I56" s="67">
        <f t="shared" si="29"/>
        <v>0</v>
      </c>
      <c r="J56" s="67">
        <f t="shared" si="30"/>
        <v>0</v>
      </c>
      <c r="K56" s="16">
        <f t="shared" si="31"/>
        <v>0</v>
      </c>
      <c r="L56" s="67">
        <f t="shared" si="32"/>
        <v>0</v>
      </c>
      <c r="M56" s="17">
        <f>IF(L56&gt;0,VLOOKUP(I56,Labour!$AR$1:$AT$15,3,FALSE),0)</f>
        <v>0</v>
      </c>
      <c r="N56" s="70">
        <f t="shared" si="33"/>
        <v>0</v>
      </c>
      <c r="R56" s="83">
        <f t="shared" si="38"/>
        <v>0</v>
      </c>
      <c r="S56" s="83">
        <f t="shared" si="38"/>
        <v>0</v>
      </c>
      <c r="T56" s="83">
        <f t="shared" si="38"/>
        <v>0</v>
      </c>
      <c r="U56" s="83">
        <f t="shared" si="38"/>
        <v>0</v>
      </c>
      <c r="V56" s="83">
        <f t="shared" si="39"/>
        <v>0</v>
      </c>
      <c r="W56" s="83">
        <f t="shared" si="39"/>
        <v>0</v>
      </c>
      <c r="X56" s="83">
        <f t="shared" si="40"/>
        <v>0</v>
      </c>
      <c r="Y56" s="83">
        <f t="shared" si="40"/>
        <v>0</v>
      </c>
      <c r="Z56" s="83">
        <f t="shared" si="40"/>
        <v>0</v>
      </c>
      <c r="AA56" s="171">
        <f t="shared" si="34"/>
        <v>0</v>
      </c>
      <c r="AB56" s="83">
        <f t="shared" si="41"/>
        <v>0</v>
      </c>
      <c r="AC56" s="83">
        <f t="shared" si="41"/>
        <v>0</v>
      </c>
      <c r="AD56" s="171">
        <f t="shared" si="35"/>
        <v>0</v>
      </c>
      <c r="AE56" s="171">
        <f>IF(AD56=1,SUM(AD$10:AD56),0)</f>
        <v>0</v>
      </c>
      <c r="AF56" s="82" t="str">
        <f t="shared" si="36"/>
        <v/>
      </c>
      <c r="AG56" s="171">
        <f t="shared" si="37"/>
        <v>0</v>
      </c>
    </row>
    <row r="57" spans="1:33" ht="12" customHeight="1" x14ac:dyDescent="0.25">
      <c r="A57" s="497"/>
      <c r="B57" s="15">
        <v>48</v>
      </c>
      <c r="C57" s="468">
        <f t="shared" si="25"/>
        <v>0</v>
      </c>
      <c r="D57" s="469"/>
      <c r="E57" s="470"/>
      <c r="F57" s="67">
        <f t="shared" si="26"/>
        <v>0</v>
      </c>
      <c r="G57" s="67">
        <f t="shared" si="27"/>
        <v>0</v>
      </c>
      <c r="H57" s="67">
        <f t="shared" si="28"/>
        <v>0</v>
      </c>
      <c r="I57" s="67">
        <f t="shared" si="29"/>
        <v>0</v>
      </c>
      <c r="J57" s="67">
        <f t="shared" si="30"/>
        <v>0</v>
      </c>
      <c r="K57" s="16">
        <f t="shared" si="31"/>
        <v>0</v>
      </c>
      <c r="L57" s="67">
        <f t="shared" si="32"/>
        <v>0</v>
      </c>
      <c r="M57" s="17">
        <f>IF(L57&gt;0,VLOOKUP(I57,Labour!$AR$1:$AT$15,3,FALSE),0)</f>
        <v>0</v>
      </c>
      <c r="N57" s="70">
        <f t="shared" si="33"/>
        <v>0</v>
      </c>
      <c r="R57" s="83">
        <f t="shared" si="38"/>
        <v>0</v>
      </c>
      <c r="S57" s="83">
        <f t="shared" si="38"/>
        <v>0</v>
      </c>
      <c r="T57" s="83">
        <f t="shared" si="38"/>
        <v>0</v>
      </c>
      <c r="U57" s="83">
        <f t="shared" si="38"/>
        <v>0</v>
      </c>
      <c r="V57" s="83">
        <f t="shared" si="39"/>
        <v>0</v>
      </c>
      <c r="W57" s="83">
        <f t="shared" si="39"/>
        <v>0</v>
      </c>
      <c r="X57" s="83">
        <f t="shared" si="40"/>
        <v>0</v>
      </c>
      <c r="Y57" s="83">
        <f t="shared" si="40"/>
        <v>0</v>
      </c>
      <c r="Z57" s="83">
        <f t="shared" si="40"/>
        <v>0</v>
      </c>
      <c r="AA57" s="171">
        <f t="shared" si="34"/>
        <v>0</v>
      </c>
      <c r="AB57" s="83">
        <f t="shared" si="41"/>
        <v>0</v>
      </c>
      <c r="AC57" s="83">
        <f t="shared" si="41"/>
        <v>0</v>
      </c>
      <c r="AD57" s="171">
        <f t="shared" si="35"/>
        <v>0</v>
      </c>
      <c r="AE57" s="171">
        <f>IF(AD57=1,SUM(AD$10:AD57),0)</f>
        <v>0</v>
      </c>
      <c r="AF57" s="82" t="str">
        <f t="shared" si="36"/>
        <v/>
      </c>
      <c r="AG57" s="171">
        <f t="shared" si="37"/>
        <v>0</v>
      </c>
    </row>
    <row r="58" spans="1:33" ht="12" customHeight="1" x14ac:dyDescent="0.25">
      <c r="A58" s="497"/>
      <c r="B58" s="15">
        <v>49</v>
      </c>
      <c r="C58" s="468">
        <f t="shared" si="25"/>
        <v>0</v>
      </c>
      <c r="D58" s="469"/>
      <c r="E58" s="470"/>
      <c r="F58" s="67">
        <f t="shared" si="26"/>
        <v>0</v>
      </c>
      <c r="G58" s="67">
        <f t="shared" si="27"/>
        <v>0</v>
      </c>
      <c r="H58" s="67">
        <f t="shared" si="28"/>
        <v>0</v>
      </c>
      <c r="I58" s="67">
        <f t="shared" si="29"/>
        <v>0</v>
      </c>
      <c r="J58" s="67">
        <f t="shared" si="30"/>
        <v>0</v>
      </c>
      <c r="K58" s="16">
        <f t="shared" si="31"/>
        <v>0</v>
      </c>
      <c r="L58" s="67">
        <f t="shared" si="32"/>
        <v>0</v>
      </c>
      <c r="M58" s="17">
        <f>IF(L58&gt;0,VLOOKUP(I58,Labour!$AR$1:$AT$15,3,FALSE),0)</f>
        <v>0</v>
      </c>
      <c r="N58" s="70">
        <f t="shared" si="33"/>
        <v>0</v>
      </c>
      <c r="R58" s="83">
        <f t="shared" si="38"/>
        <v>0</v>
      </c>
      <c r="S58" s="83">
        <f t="shared" si="38"/>
        <v>0</v>
      </c>
      <c r="T58" s="83">
        <f t="shared" si="38"/>
        <v>0</v>
      </c>
      <c r="U58" s="83">
        <f t="shared" si="38"/>
        <v>0</v>
      </c>
      <c r="V58" s="83">
        <f t="shared" si="39"/>
        <v>0</v>
      </c>
      <c r="W58" s="83">
        <f t="shared" si="39"/>
        <v>0</v>
      </c>
      <c r="X58" s="83">
        <f t="shared" si="40"/>
        <v>0</v>
      </c>
      <c r="Y58" s="83">
        <f t="shared" si="40"/>
        <v>0</v>
      </c>
      <c r="Z58" s="83">
        <f t="shared" si="40"/>
        <v>0</v>
      </c>
      <c r="AA58" s="171">
        <f t="shared" si="34"/>
        <v>0</v>
      </c>
      <c r="AB58" s="83">
        <f t="shared" si="41"/>
        <v>0</v>
      </c>
      <c r="AC58" s="83">
        <f t="shared" si="41"/>
        <v>0</v>
      </c>
      <c r="AD58" s="171">
        <f t="shared" si="35"/>
        <v>0</v>
      </c>
      <c r="AE58" s="171">
        <f>IF(AD58=1,SUM(AD$10:AD58),0)</f>
        <v>0</v>
      </c>
      <c r="AF58" s="82" t="str">
        <f t="shared" si="36"/>
        <v/>
      </c>
      <c r="AG58" s="171">
        <f t="shared" si="37"/>
        <v>0</v>
      </c>
    </row>
    <row r="59" spans="1:33" ht="12" customHeight="1" x14ac:dyDescent="0.25">
      <c r="A59" s="497"/>
      <c r="B59" s="15">
        <v>50</v>
      </c>
      <c r="C59" s="468">
        <f t="shared" si="25"/>
        <v>0</v>
      </c>
      <c r="D59" s="469"/>
      <c r="E59" s="470"/>
      <c r="F59" s="67">
        <f t="shared" si="26"/>
        <v>0</v>
      </c>
      <c r="G59" s="67">
        <f t="shared" si="27"/>
        <v>0</v>
      </c>
      <c r="H59" s="67">
        <f t="shared" si="28"/>
        <v>0</v>
      </c>
      <c r="I59" s="67">
        <f t="shared" si="29"/>
        <v>0</v>
      </c>
      <c r="J59" s="67">
        <f t="shared" si="30"/>
        <v>0</v>
      </c>
      <c r="K59" s="16">
        <f t="shared" si="31"/>
        <v>0</v>
      </c>
      <c r="L59" s="67">
        <f t="shared" si="32"/>
        <v>0</v>
      </c>
      <c r="M59" s="17">
        <f>IF(L59&gt;0,VLOOKUP(I59,Labour!$AR$1:$AT$15,3,FALSE),0)</f>
        <v>0</v>
      </c>
      <c r="N59" s="70">
        <f t="shared" si="33"/>
        <v>0</v>
      </c>
      <c r="R59" s="83">
        <f t="shared" si="38"/>
        <v>0</v>
      </c>
      <c r="S59" s="83">
        <f t="shared" si="38"/>
        <v>0</v>
      </c>
      <c r="T59" s="83">
        <f t="shared" si="38"/>
        <v>0</v>
      </c>
      <c r="U59" s="83">
        <f t="shared" si="38"/>
        <v>0</v>
      </c>
      <c r="V59" s="83">
        <f t="shared" si="39"/>
        <v>0</v>
      </c>
      <c r="W59" s="83">
        <f t="shared" si="39"/>
        <v>0</v>
      </c>
      <c r="X59" s="83">
        <f t="shared" si="40"/>
        <v>0</v>
      </c>
      <c r="Y59" s="83">
        <f t="shared" si="40"/>
        <v>0</v>
      </c>
      <c r="Z59" s="83">
        <f t="shared" si="40"/>
        <v>0</v>
      </c>
      <c r="AA59" s="171">
        <f t="shared" si="34"/>
        <v>0</v>
      </c>
      <c r="AB59" s="83">
        <f t="shared" si="41"/>
        <v>0</v>
      </c>
      <c r="AC59" s="83">
        <f t="shared" si="41"/>
        <v>0</v>
      </c>
      <c r="AD59" s="171">
        <f t="shared" si="35"/>
        <v>0</v>
      </c>
      <c r="AE59" s="171">
        <f>IF(AD59=1,SUM(AD$10:AD59),0)</f>
        <v>0</v>
      </c>
      <c r="AF59" s="82" t="str">
        <f t="shared" si="36"/>
        <v/>
      </c>
      <c r="AG59" s="171">
        <f t="shared" si="37"/>
        <v>0</v>
      </c>
    </row>
    <row r="60" spans="1:33" ht="12" customHeight="1" x14ac:dyDescent="0.25">
      <c r="A60" s="497"/>
      <c r="B60" s="15">
        <v>51</v>
      </c>
      <c r="C60" s="468">
        <f t="shared" si="25"/>
        <v>0</v>
      </c>
      <c r="D60" s="469"/>
      <c r="E60" s="470"/>
      <c r="F60" s="67">
        <f t="shared" si="26"/>
        <v>0</v>
      </c>
      <c r="G60" s="67">
        <f t="shared" si="27"/>
        <v>0</v>
      </c>
      <c r="H60" s="67">
        <f t="shared" si="28"/>
        <v>0</v>
      </c>
      <c r="I60" s="67">
        <f t="shared" si="29"/>
        <v>0</v>
      </c>
      <c r="J60" s="67">
        <f t="shared" si="30"/>
        <v>0</v>
      </c>
      <c r="K60" s="16">
        <f t="shared" si="31"/>
        <v>0</v>
      </c>
      <c r="L60" s="67">
        <f t="shared" si="32"/>
        <v>0</v>
      </c>
      <c r="M60" s="17">
        <f>IF(L60&gt;0,VLOOKUP(I60,Labour!$AR$1:$AT$15,3,FALSE),0)</f>
        <v>0</v>
      </c>
      <c r="N60" s="70">
        <f t="shared" si="33"/>
        <v>0</v>
      </c>
      <c r="R60" s="83">
        <f t="shared" si="38"/>
        <v>0</v>
      </c>
      <c r="S60" s="83">
        <f t="shared" si="38"/>
        <v>0</v>
      </c>
      <c r="T60" s="83">
        <f t="shared" si="38"/>
        <v>0</v>
      </c>
      <c r="U60" s="83">
        <f t="shared" si="38"/>
        <v>0</v>
      </c>
      <c r="V60" s="83">
        <f t="shared" si="39"/>
        <v>0</v>
      </c>
      <c r="W60" s="83">
        <f t="shared" si="39"/>
        <v>0</v>
      </c>
      <c r="X60" s="83">
        <f t="shared" si="40"/>
        <v>0</v>
      </c>
      <c r="Y60" s="83">
        <f t="shared" si="40"/>
        <v>0</v>
      </c>
      <c r="Z60" s="83">
        <f t="shared" si="40"/>
        <v>0</v>
      </c>
      <c r="AA60" s="171">
        <f t="shared" si="34"/>
        <v>0</v>
      </c>
      <c r="AB60" s="83">
        <f t="shared" si="41"/>
        <v>0</v>
      </c>
      <c r="AC60" s="83">
        <f t="shared" si="41"/>
        <v>0</v>
      </c>
      <c r="AD60" s="171">
        <f t="shared" si="35"/>
        <v>0</v>
      </c>
      <c r="AE60" s="171">
        <f>IF(AD60=1,SUM(AD$10:AD60),0)</f>
        <v>0</v>
      </c>
      <c r="AF60" s="82" t="str">
        <f t="shared" si="36"/>
        <v/>
      </c>
      <c r="AG60" s="171">
        <f t="shared" si="37"/>
        <v>0</v>
      </c>
    </row>
    <row r="61" spans="1:33" ht="12" customHeight="1" x14ac:dyDescent="0.25">
      <c r="A61" s="497"/>
      <c r="B61" s="15">
        <v>52</v>
      </c>
      <c r="C61" s="468">
        <f t="shared" si="25"/>
        <v>0</v>
      </c>
      <c r="D61" s="469"/>
      <c r="E61" s="470"/>
      <c r="F61" s="67">
        <f t="shared" si="26"/>
        <v>0</v>
      </c>
      <c r="G61" s="67">
        <f t="shared" si="27"/>
        <v>0</v>
      </c>
      <c r="H61" s="67">
        <f t="shared" si="28"/>
        <v>0</v>
      </c>
      <c r="I61" s="67">
        <f t="shared" si="29"/>
        <v>0</v>
      </c>
      <c r="J61" s="67">
        <f t="shared" si="30"/>
        <v>0</v>
      </c>
      <c r="K61" s="16">
        <f t="shared" si="31"/>
        <v>0</v>
      </c>
      <c r="L61" s="67">
        <f t="shared" si="32"/>
        <v>0</v>
      </c>
      <c r="M61" s="17">
        <f>IF(L61&gt;0,VLOOKUP(I61,Labour!$AR$1:$AT$15,3,FALSE),0)</f>
        <v>0</v>
      </c>
      <c r="N61" s="70">
        <f t="shared" si="33"/>
        <v>0</v>
      </c>
      <c r="R61" s="83">
        <f t="shared" si="38"/>
        <v>0</v>
      </c>
      <c r="S61" s="83">
        <f t="shared" si="38"/>
        <v>0</v>
      </c>
      <c r="T61" s="83">
        <f t="shared" si="38"/>
        <v>0</v>
      </c>
      <c r="U61" s="83">
        <f t="shared" si="38"/>
        <v>0</v>
      </c>
      <c r="V61" s="83">
        <f t="shared" si="39"/>
        <v>0</v>
      </c>
      <c r="W61" s="83">
        <f t="shared" si="39"/>
        <v>0</v>
      </c>
      <c r="X61" s="83">
        <f t="shared" si="40"/>
        <v>0</v>
      </c>
      <c r="Y61" s="83">
        <f t="shared" si="40"/>
        <v>0</v>
      </c>
      <c r="Z61" s="83">
        <f t="shared" si="40"/>
        <v>0</v>
      </c>
      <c r="AA61" s="171">
        <f t="shared" si="34"/>
        <v>0</v>
      </c>
      <c r="AB61" s="83">
        <f t="shared" si="41"/>
        <v>0</v>
      </c>
      <c r="AC61" s="83">
        <f t="shared" si="41"/>
        <v>0</v>
      </c>
      <c r="AD61" s="171">
        <f t="shared" si="35"/>
        <v>0</v>
      </c>
      <c r="AE61" s="171">
        <f>IF(AD61=1,SUM(AD$10:AD61),0)</f>
        <v>0</v>
      </c>
      <c r="AF61" s="82" t="str">
        <f t="shared" si="36"/>
        <v/>
      </c>
      <c r="AG61" s="171">
        <f t="shared" si="37"/>
        <v>0</v>
      </c>
    </row>
    <row r="62" spans="1:33" ht="12" customHeight="1" x14ac:dyDescent="0.25">
      <c r="A62" s="497"/>
      <c r="B62" s="15">
        <v>53</v>
      </c>
      <c r="C62" s="468">
        <f t="shared" si="25"/>
        <v>0</v>
      </c>
      <c r="D62" s="469"/>
      <c r="E62" s="470"/>
      <c r="F62" s="67">
        <f t="shared" si="26"/>
        <v>0</v>
      </c>
      <c r="G62" s="67">
        <f t="shared" si="27"/>
        <v>0</v>
      </c>
      <c r="H62" s="67">
        <f t="shared" si="28"/>
        <v>0</v>
      </c>
      <c r="I62" s="67">
        <f t="shared" si="29"/>
        <v>0</v>
      </c>
      <c r="J62" s="67">
        <f t="shared" si="30"/>
        <v>0</v>
      </c>
      <c r="K62" s="16">
        <f t="shared" si="31"/>
        <v>0</v>
      </c>
      <c r="L62" s="67">
        <f t="shared" si="32"/>
        <v>0</v>
      </c>
      <c r="M62" s="17">
        <f>IF(L62&gt;0,VLOOKUP(I62,Labour!$AR$1:$AT$15,3,FALSE),0)</f>
        <v>0</v>
      </c>
      <c r="N62" s="70">
        <f t="shared" si="33"/>
        <v>0</v>
      </c>
      <c r="R62" s="83">
        <f t="shared" si="38"/>
        <v>0</v>
      </c>
      <c r="S62" s="83">
        <f t="shared" si="38"/>
        <v>0</v>
      </c>
      <c r="T62" s="83">
        <f t="shared" si="38"/>
        <v>0</v>
      </c>
      <c r="U62" s="83">
        <f t="shared" si="38"/>
        <v>0</v>
      </c>
      <c r="V62" s="83">
        <f t="shared" si="39"/>
        <v>0</v>
      </c>
      <c r="W62" s="83">
        <f t="shared" si="39"/>
        <v>0</v>
      </c>
      <c r="X62" s="83">
        <f t="shared" si="40"/>
        <v>0</v>
      </c>
      <c r="Y62" s="83">
        <f t="shared" si="40"/>
        <v>0</v>
      </c>
      <c r="Z62" s="83">
        <f t="shared" si="40"/>
        <v>0</v>
      </c>
      <c r="AA62" s="171">
        <f t="shared" si="34"/>
        <v>0</v>
      </c>
      <c r="AB62" s="83">
        <f t="shared" si="41"/>
        <v>0</v>
      </c>
      <c r="AC62" s="83">
        <f t="shared" si="41"/>
        <v>0</v>
      </c>
      <c r="AD62" s="171">
        <f t="shared" si="35"/>
        <v>0</v>
      </c>
      <c r="AE62" s="171">
        <f>IF(AD62=1,SUM(AD$10:AD62),0)</f>
        <v>0</v>
      </c>
      <c r="AF62" s="82" t="str">
        <f t="shared" si="36"/>
        <v/>
      </c>
      <c r="AG62" s="171">
        <f t="shared" si="37"/>
        <v>0</v>
      </c>
    </row>
    <row r="63" spans="1:33" ht="12" customHeight="1" x14ac:dyDescent="0.25">
      <c r="A63" s="497"/>
      <c r="B63" s="15">
        <v>54</v>
      </c>
      <c r="C63" s="468">
        <f t="shared" si="25"/>
        <v>0</v>
      </c>
      <c r="D63" s="469"/>
      <c r="E63" s="470"/>
      <c r="F63" s="67">
        <f t="shared" si="26"/>
        <v>0</v>
      </c>
      <c r="G63" s="67">
        <f t="shared" si="27"/>
        <v>0</v>
      </c>
      <c r="H63" s="67">
        <f t="shared" si="28"/>
        <v>0</v>
      </c>
      <c r="I63" s="67">
        <f t="shared" si="29"/>
        <v>0</v>
      </c>
      <c r="J63" s="67">
        <f t="shared" si="30"/>
        <v>0</v>
      </c>
      <c r="K63" s="16">
        <f t="shared" si="31"/>
        <v>0</v>
      </c>
      <c r="L63" s="67">
        <f t="shared" si="32"/>
        <v>0</v>
      </c>
      <c r="M63" s="17">
        <f>IF(L63&gt;0,VLOOKUP(I63,Labour!$AR$1:$AT$15,3,FALSE),0)</f>
        <v>0</v>
      </c>
      <c r="N63" s="70">
        <f t="shared" si="33"/>
        <v>0</v>
      </c>
      <c r="R63" s="83">
        <f t="shared" si="38"/>
        <v>0</v>
      </c>
      <c r="S63" s="83">
        <f t="shared" si="38"/>
        <v>0</v>
      </c>
      <c r="T63" s="83">
        <f t="shared" si="38"/>
        <v>0</v>
      </c>
      <c r="U63" s="83">
        <f t="shared" si="38"/>
        <v>0</v>
      </c>
      <c r="V63" s="83">
        <f t="shared" si="39"/>
        <v>0</v>
      </c>
      <c r="W63" s="83">
        <f t="shared" si="39"/>
        <v>0</v>
      </c>
      <c r="X63" s="83">
        <f t="shared" si="40"/>
        <v>0</v>
      </c>
      <c r="Y63" s="83">
        <f t="shared" si="40"/>
        <v>0</v>
      </c>
      <c r="Z63" s="83">
        <f t="shared" si="40"/>
        <v>0</v>
      </c>
      <c r="AA63" s="171">
        <f t="shared" si="34"/>
        <v>0</v>
      </c>
      <c r="AB63" s="83">
        <f t="shared" si="41"/>
        <v>0</v>
      </c>
      <c r="AC63" s="83">
        <f t="shared" si="41"/>
        <v>0</v>
      </c>
      <c r="AD63" s="171">
        <f t="shared" si="35"/>
        <v>0</v>
      </c>
      <c r="AE63" s="171">
        <f>IF(AD63=1,SUM(AD$10:AD63),0)</f>
        <v>0</v>
      </c>
      <c r="AF63" s="82" t="str">
        <f t="shared" si="36"/>
        <v/>
      </c>
      <c r="AG63" s="171">
        <f t="shared" si="37"/>
        <v>0</v>
      </c>
    </row>
    <row r="64" spans="1:33" ht="12" customHeight="1" x14ac:dyDescent="0.25">
      <c r="A64" s="497"/>
      <c r="B64" s="15">
        <v>55</v>
      </c>
      <c r="C64" s="468">
        <f t="shared" si="25"/>
        <v>0</v>
      </c>
      <c r="D64" s="469"/>
      <c r="E64" s="470"/>
      <c r="F64" s="67">
        <f t="shared" si="26"/>
        <v>0</v>
      </c>
      <c r="G64" s="67">
        <f t="shared" si="27"/>
        <v>0</v>
      </c>
      <c r="H64" s="67">
        <f t="shared" si="28"/>
        <v>0</v>
      </c>
      <c r="I64" s="67">
        <f t="shared" si="29"/>
        <v>0</v>
      </c>
      <c r="J64" s="67">
        <f t="shared" si="30"/>
        <v>0</v>
      </c>
      <c r="K64" s="16">
        <f t="shared" si="31"/>
        <v>0</v>
      </c>
      <c r="L64" s="67">
        <f t="shared" si="32"/>
        <v>0</v>
      </c>
      <c r="M64" s="17">
        <f>IF(L64&gt;0,VLOOKUP(I64,Labour!$AR$1:$AT$15,3,FALSE),0)</f>
        <v>0</v>
      </c>
      <c r="N64" s="70">
        <f t="shared" si="33"/>
        <v>0</v>
      </c>
      <c r="R64" s="83">
        <f t="shared" si="38"/>
        <v>0</v>
      </c>
      <c r="S64" s="83">
        <f t="shared" si="38"/>
        <v>0</v>
      </c>
      <c r="T64" s="83">
        <f t="shared" si="38"/>
        <v>0</v>
      </c>
      <c r="U64" s="83">
        <f t="shared" si="38"/>
        <v>0</v>
      </c>
      <c r="V64" s="83">
        <f t="shared" si="39"/>
        <v>0</v>
      </c>
      <c r="W64" s="83">
        <f t="shared" si="39"/>
        <v>0</v>
      </c>
      <c r="X64" s="83">
        <f t="shared" si="40"/>
        <v>0</v>
      </c>
      <c r="Y64" s="83">
        <f t="shared" si="40"/>
        <v>0</v>
      </c>
      <c r="Z64" s="83">
        <f t="shared" si="40"/>
        <v>0</v>
      </c>
      <c r="AA64" s="171">
        <f t="shared" si="34"/>
        <v>0</v>
      </c>
      <c r="AB64" s="83">
        <f t="shared" si="41"/>
        <v>0</v>
      </c>
      <c r="AC64" s="83">
        <f t="shared" si="41"/>
        <v>0</v>
      </c>
      <c r="AD64" s="171">
        <f t="shared" si="35"/>
        <v>0</v>
      </c>
      <c r="AE64" s="171">
        <f>IF(AD64=1,SUM(AD$10:AD64),0)</f>
        <v>0</v>
      </c>
      <c r="AF64" s="82" t="str">
        <f t="shared" si="36"/>
        <v/>
      </c>
      <c r="AG64" s="171">
        <f t="shared" si="37"/>
        <v>0</v>
      </c>
    </row>
    <row r="65" spans="1:33" ht="12" customHeight="1" x14ac:dyDescent="0.25">
      <c r="A65" s="497"/>
      <c r="B65" s="15">
        <v>56</v>
      </c>
      <c r="C65" s="468">
        <f t="shared" si="25"/>
        <v>0</v>
      </c>
      <c r="D65" s="469"/>
      <c r="E65" s="470"/>
      <c r="F65" s="67">
        <f t="shared" si="26"/>
        <v>0</v>
      </c>
      <c r="G65" s="67">
        <f t="shared" si="27"/>
        <v>0</v>
      </c>
      <c r="H65" s="67">
        <f t="shared" si="28"/>
        <v>0</v>
      </c>
      <c r="I65" s="67">
        <f t="shared" si="29"/>
        <v>0</v>
      </c>
      <c r="J65" s="67">
        <f t="shared" si="30"/>
        <v>0</v>
      </c>
      <c r="K65" s="16">
        <f t="shared" si="31"/>
        <v>0</v>
      </c>
      <c r="L65" s="67">
        <f t="shared" si="32"/>
        <v>0</v>
      </c>
      <c r="M65" s="17">
        <f>IF(L65&gt;0,VLOOKUP(I65,Labour!$AR$1:$AT$15,3,FALSE),0)</f>
        <v>0</v>
      </c>
      <c r="N65" s="70">
        <f t="shared" si="33"/>
        <v>0</v>
      </c>
      <c r="R65" s="83">
        <f t="shared" si="38"/>
        <v>0</v>
      </c>
      <c r="S65" s="83">
        <f t="shared" si="38"/>
        <v>0</v>
      </c>
      <c r="T65" s="83">
        <f t="shared" si="38"/>
        <v>0</v>
      </c>
      <c r="U65" s="83">
        <f t="shared" si="38"/>
        <v>0</v>
      </c>
      <c r="V65" s="83">
        <f t="shared" si="39"/>
        <v>0</v>
      </c>
      <c r="W65" s="83">
        <f t="shared" si="39"/>
        <v>0</v>
      </c>
      <c r="X65" s="83">
        <f t="shared" si="40"/>
        <v>0</v>
      </c>
      <c r="Y65" s="83">
        <f t="shared" si="40"/>
        <v>0</v>
      </c>
      <c r="Z65" s="83">
        <f t="shared" si="40"/>
        <v>0</v>
      </c>
      <c r="AA65" s="171">
        <f t="shared" si="34"/>
        <v>0</v>
      </c>
      <c r="AB65" s="83">
        <f t="shared" si="41"/>
        <v>0</v>
      </c>
      <c r="AC65" s="83">
        <f t="shared" si="41"/>
        <v>0</v>
      </c>
      <c r="AD65" s="171">
        <f t="shared" si="35"/>
        <v>0</v>
      </c>
      <c r="AE65" s="171">
        <f>IF(AD65=1,SUM(AD$10:AD65),0)</f>
        <v>0</v>
      </c>
      <c r="AF65" s="82" t="str">
        <f t="shared" si="36"/>
        <v/>
      </c>
      <c r="AG65" s="171">
        <f t="shared" si="37"/>
        <v>0</v>
      </c>
    </row>
    <row r="66" spans="1:33" ht="12" customHeight="1" x14ac:dyDescent="0.25">
      <c r="A66" s="497"/>
      <c r="B66" s="15">
        <v>57</v>
      </c>
      <c r="C66" s="468">
        <f t="shared" si="25"/>
        <v>0</v>
      </c>
      <c r="D66" s="469"/>
      <c r="E66" s="470"/>
      <c r="F66" s="67">
        <f t="shared" si="26"/>
        <v>0</v>
      </c>
      <c r="G66" s="67">
        <f t="shared" si="27"/>
        <v>0</v>
      </c>
      <c r="H66" s="67">
        <f t="shared" si="28"/>
        <v>0</v>
      </c>
      <c r="I66" s="67">
        <f t="shared" si="29"/>
        <v>0</v>
      </c>
      <c r="J66" s="67">
        <f t="shared" si="30"/>
        <v>0</v>
      </c>
      <c r="K66" s="16">
        <f t="shared" si="31"/>
        <v>0</v>
      </c>
      <c r="L66" s="67">
        <f t="shared" si="32"/>
        <v>0</v>
      </c>
      <c r="M66" s="17">
        <f>IF(L66&gt;0,VLOOKUP(I66,Labour!$AR$1:$AT$15,3,FALSE),0)</f>
        <v>0</v>
      </c>
      <c r="N66" s="70">
        <f t="shared" si="33"/>
        <v>0</v>
      </c>
      <c r="R66" s="83">
        <f t="shared" si="38"/>
        <v>0</v>
      </c>
      <c r="S66" s="83">
        <f t="shared" si="38"/>
        <v>0</v>
      </c>
      <c r="T66" s="83">
        <f t="shared" si="38"/>
        <v>0</v>
      </c>
      <c r="U66" s="83">
        <f t="shared" si="38"/>
        <v>0</v>
      </c>
      <c r="V66" s="83">
        <f t="shared" si="39"/>
        <v>0</v>
      </c>
      <c r="W66" s="83">
        <f t="shared" si="39"/>
        <v>0</v>
      </c>
      <c r="X66" s="83">
        <f t="shared" si="40"/>
        <v>0</v>
      </c>
      <c r="Y66" s="83">
        <f t="shared" si="40"/>
        <v>0</v>
      </c>
      <c r="Z66" s="83">
        <f t="shared" si="40"/>
        <v>0</v>
      </c>
      <c r="AA66" s="171">
        <f t="shared" si="34"/>
        <v>0</v>
      </c>
      <c r="AB66" s="83">
        <f t="shared" si="41"/>
        <v>0</v>
      </c>
      <c r="AC66" s="83">
        <f t="shared" si="41"/>
        <v>0</v>
      </c>
      <c r="AD66" s="171">
        <f t="shared" si="35"/>
        <v>0</v>
      </c>
      <c r="AE66" s="171">
        <f>IF(AD66=1,SUM(AD$10:AD66),0)</f>
        <v>0</v>
      </c>
      <c r="AF66" s="82" t="str">
        <f t="shared" si="36"/>
        <v/>
      </c>
      <c r="AG66" s="171">
        <f t="shared" si="37"/>
        <v>0</v>
      </c>
    </row>
    <row r="67" spans="1:33" ht="12" customHeight="1" x14ac:dyDescent="0.25">
      <c r="A67" s="497"/>
      <c r="B67" s="15">
        <v>58</v>
      </c>
      <c r="C67" s="468">
        <f t="shared" si="25"/>
        <v>0</v>
      </c>
      <c r="D67" s="469"/>
      <c r="E67" s="470"/>
      <c r="F67" s="67">
        <f t="shared" si="26"/>
        <v>0</v>
      </c>
      <c r="G67" s="67">
        <f t="shared" si="27"/>
        <v>0</v>
      </c>
      <c r="H67" s="67">
        <f t="shared" si="28"/>
        <v>0</v>
      </c>
      <c r="I67" s="67">
        <f t="shared" si="29"/>
        <v>0</v>
      </c>
      <c r="J67" s="67">
        <f t="shared" si="30"/>
        <v>0</v>
      </c>
      <c r="K67" s="16">
        <f t="shared" si="31"/>
        <v>0</v>
      </c>
      <c r="L67" s="67">
        <f t="shared" si="32"/>
        <v>0</v>
      </c>
      <c r="M67" s="17">
        <f>IF(L67&gt;0,VLOOKUP(I67,Labour!$AR$1:$AT$15,3,FALSE),0)</f>
        <v>0</v>
      </c>
      <c r="N67" s="70">
        <f t="shared" si="33"/>
        <v>0</v>
      </c>
      <c r="R67" s="83">
        <f t="shared" si="38"/>
        <v>0</v>
      </c>
      <c r="S67" s="83">
        <f t="shared" si="38"/>
        <v>0</v>
      </c>
      <c r="T67" s="83">
        <f t="shared" si="38"/>
        <v>0</v>
      </c>
      <c r="U67" s="83">
        <f t="shared" si="38"/>
        <v>0</v>
      </c>
      <c r="V67" s="83">
        <f t="shared" si="39"/>
        <v>0</v>
      </c>
      <c r="W67" s="83">
        <f t="shared" si="39"/>
        <v>0</v>
      </c>
      <c r="X67" s="83">
        <f t="shared" si="40"/>
        <v>0</v>
      </c>
      <c r="Y67" s="83">
        <f t="shared" si="40"/>
        <v>0</v>
      </c>
      <c r="Z67" s="83">
        <f t="shared" si="40"/>
        <v>0</v>
      </c>
      <c r="AA67" s="171">
        <f t="shared" si="34"/>
        <v>0</v>
      </c>
      <c r="AB67" s="83">
        <f t="shared" si="41"/>
        <v>0</v>
      </c>
      <c r="AC67" s="83">
        <f t="shared" si="41"/>
        <v>0</v>
      </c>
      <c r="AD67" s="171">
        <f t="shared" si="35"/>
        <v>0</v>
      </c>
      <c r="AE67" s="171">
        <f>IF(AD67=1,SUM(AD$10:AD67),0)</f>
        <v>0</v>
      </c>
      <c r="AF67" s="82" t="str">
        <f t="shared" si="36"/>
        <v/>
      </c>
      <c r="AG67" s="171">
        <f t="shared" si="37"/>
        <v>0</v>
      </c>
    </row>
    <row r="68" spans="1:33" ht="12" customHeight="1" x14ac:dyDescent="0.25">
      <c r="A68" s="497"/>
      <c r="B68" s="15">
        <v>59</v>
      </c>
      <c r="C68" s="468">
        <f t="shared" si="25"/>
        <v>0</v>
      </c>
      <c r="D68" s="469"/>
      <c r="E68" s="470"/>
      <c r="F68" s="67">
        <f t="shared" si="26"/>
        <v>0</v>
      </c>
      <c r="G68" s="67">
        <f t="shared" si="27"/>
        <v>0</v>
      </c>
      <c r="H68" s="67">
        <f t="shared" si="28"/>
        <v>0</v>
      </c>
      <c r="I68" s="67">
        <f t="shared" si="29"/>
        <v>0</v>
      </c>
      <c r="J68" s="67">
        <f t="shared" si="30"/>
        <v>0</v>
      </c>
      <c r="K68" s="16">
        <f t="shared" si="31"/>
        <v>0</v>
      </c>
      <c r="L68" s="67">
        <f t="shared" si="32"/>
        <v>0</v>
      </c>
      <c r="M68" s="17">
        <f>IF(L68&gt;0,VLOOKUP(I68,Labour!$AR$1:$AT$15,3,FALSE),0)</f>
        <v>0</v>
      </c>
      <c r="N68" s="70">
        <f t="shared" si="33"/>
        <v>0</v>
      </c>
      <c r="R68" s="83">
        <f t="shared" si="38"/>
        <v>0</v>
      </c>
      <c r="S68" s="83">
        <f t="shared" si="38"/>
        <v>0</v>
      </c>
      <c r="T68" s="83">
        <f t="shared" si="38"/>
        <v>0</v>
      </c>
      <c r="U68" s="83">
        <f t="shared" si="38"/>
        <v>0</v>
      </c>
      <c r="V68" s="83">
        <f t="shared" si="39"/>
        <v>0</v>
      </c>
      <c r="W68" s="83">
        <f t="shared" si="39"/>
        <v>0</v>
      </c>
      <c r="X68" s="83">
        <f t="shared" si="40"/>
        <v>0</v>
      </c>
      <c r="Y68" s="83">
        <f t="shared" si="40"/>
        <v>0</v>
      </c>
      <c r="Z68" s="83">
        <f t="shared" si="40"/>
        <v>0</v>
      </c>
      <c r="AA68" s="171">
        <f t="shared" si="34"/>
        <v>0</v>
      </c>
      <c r="AB68" s="83">
        <f t="shared" si="41"/>
        <v>0</v>
      </c>
      <c r="AC68" s="83">
        <f t="shared" si="41"/>
        <v>0</v>
      </c>
      <c r="AD68" s="171">
        <f t="shared" si="35"/>
        <v>0</v>
      </c>
      <c r="AE68" s="171">
        <f>IF(AD68=1,SUM(AD$10:AD68),0)</f>
        <v>0</v>
      </c>
      <c r="AF68" s="82" t="str">
        <f t="shared" si="36"/>
        <v/>
      </c>
      <c r="AG68" s="171">
        <f t="shared" si="37"/>
        <v>0</v>
      </c>
    </row>
    <row r="69" spans="1:33" ht="12" customHeight="1" x14ac:dyDescent="0.25">
      <c r="A69" s="497"/>
      <c r="B69" s="15">
        <v>60</v>
      </c>
      <c r="C69" s="468">
        <f t="shared" ref="C69:C108" si="42">R69</f>
        <v>0</v>
      </c>
      <c r="D69" s="469"/>
      <c r="E69" s="470"/>
      <c r="F69" s="67">
        <f t="shared" ref="F69:F108" si="43">S69</f>
        <v>0</v>
      </c>
      <c r="G69" s="67">
        <f t="shared" ref="G69:G108" si="44">T69</f>
        <v>0</v>
      </c>
      <c r="H69" s="67">
        <f t="shared" ref="H69:H108" si="45">U69</f>
        <v>0</v>
      </c>
      <c r="I69" s="67">
        <f t="shared" ref="I69:I108" si="46">X69</f>
        <v>0</v>
      </c>
      <c r="J69" s="67">
        <f t="shared" ref="J69:J108" si="47">AA69</f>
        <v>0</v>
      </c>
      <c r="K69" s="16">
        <f t="shared" ref="K69:K108" si="48">AB69</f>
        <v>0</v>
      </c>
      <c r="L69" s="67">
        <f t="shared" ref="L69:L108" si="49">AC69</f>
        <v>0</v>
      </c>
      <c r="M69" s="17">
        <f>IF(L69&gt;0,VLOOKUP(I69,Labour!$AR$1:$AT$15,3,FALSE),0)</f>
        <v>0</v>
      </c>
      <c r="N69" s="70">
        <f t="shared" ref="N69:N108" si="50">J69*K69+L69*M69</f>
        <v>0</v>
      </c>
      <c r="R69" s="83">
        <f t="shared" si="38"/>
        <v>0</v>
      </c>
      <c r="S69" s="83">
        <f t="shared" si="38"/>
        <v>0</v>
      </c>
      <c r="T69" s="83">
        <f t="shared" si="38"/>
        <v>0</v>
      </c>
      <c r="U69" s="83">
        <f t="shared" si="38"/>
        <v>0</v>
      </c>
      <c r="V69" s="83">
        <f t="shared" si="39"/>
        <v>0</v>
      </c>
      <c r="W69" s="83">
        <f t="shared" si="39"/>
        <v>0</v>
      </c>
      <c r="X69" s="83">
        <f t="shared" si="40"/>
        <v>0</v>
      </c>
      <c r="Y69" s="83">
        <f t="shared" si="40"/>
        <v>0</v>
      </c>
      <c r="Z69" s="83">
        <f t="shared" si="40"/>
        <v>0</v>
      </c>
      <c r="AA69" s="171">
        <f t="shared" si="34"/>
        <v>0</v>
      </c>
      <c r="AB69" s="83">
        <f t="shared" si="41"/>
        <v>0</v>
      </c>
      <c r="AC69" s="83">
        <f t="shared" si="41"/>
        <v>0</v>
      </c>
      <c r="AD69" s="171">
        <f t="shared" si="35"/>
        <v>0</v>
      </c>
      <c r="AE69" s="171">
        <f>IF(AD69=1,SUM(AD$10:AD69),0)</f>
        <v>0</v>
      </c>
      <c r="AF69" s="82" t="str">
        <f t="shared" si="36"/>
        <v/>
      </c>
      <c r="AG69" s="171">
        <f t="shared" si="37"/>
        <v>0</v>
      </c>
    </row>
    <row r="70" spans="1:33" ht="12" customHeight="1" x14ac:dyDescent="0.25">
      <c r="A70" s="497"/>
      <c r="B70" s="15">
        <v>61</v>
      </c>
      <c r="C70" s="468">
        <f t="shared" si="42"/>
        <v>0</v>
      </c>
      <c r="D70" s="469"/>
      <c r="E70" s="470"/>
      <c r="F70" s="67">
        <f t="shared" si="43"/>
        <v>0</v>
      </c>
      <c r="G70" s="67">
        <f t="shared" si="44"/>
        <v>0</v>
      </c>
      <c r="H70" s="67">
        <f t="shared" si="45"/>
        <v>0</v>
      </c>
      <c r="I70" s="67">
        <f t="shared" si="46"/>
        <v>0</v>
      </c>
      <c r="J70" s="67">
        <f t="shared" si="47"/>
        <v>0</v>
      </c>
      <c r="K70" s="16">
        <f t="shared" si="48"/>
        <v>0</v>
      </c>
      <c r="L70" s="67">
        <f t="shared" si="49"/>
        <v>0</v>
      </c>
      <c r="M70" s="17">
        <f>IF(L70&gt;0,VLOOKUP(I70,Labour!$AR$1:$AT$15,3,FALSE),0)</f>
        <v>0</v>
      </c>
      <c r="N70" s="70">
        <f t="shared" si="50"/>
        <v>0</v>
      </c>
      <c r="R70" s="83">
        <f t="shared" si="38"/>
        <v>0</v>
      </c>
      <c r="S70" s="83">
        <f t="shared" si="38"/>
        <v>0</v>
      </c>
      <c r="T70" s="83">
        <f t="shared" si="38"/>
        <v>0</v>
      </c>
      <c r="U70" s="83">
        <f t="shared" si="38"/>
        <v>0</v>
      </c>
      <c r="V70" s="83">
        <f t="shared" si="39"/>
        <v>0</v>
      </c>
      <c r="W70" s="83">
        <f t="shared" si="39"/>
        <v>0</v>
      </c>
      <c r="X70" s="83">
        <f t="shared" si="40"/>
        <v>0</v>
      </c>
      <c r="Y70" s="83">
        <f t="shared" si="40"/>
        <v>0</v>
      </c>
      <c r="Z70" s="83">
        <f t="shared" si="40"/>
        <v>0</v>
      </c>
      <c r="AA70" s="171">
        <f t="shared" si="34"/>
        <v>0</v>
      </c>
      <c r="AB70" s="83">
        <f t="shared" si="41"/>
        <v>0</v>
      </c>
      <c r="AC70" s="83">
        <f t="shared" si="41"/>
        <v>0</v>
      </c>
      <c r="AD70" s="171">
        <f t="shared" si="35"/>
        <v>0</v>
      </c>
      <c r="AE70" s="171">
        <f>IF(AD70=1,SUM(AD$10:AD70),0)</f>
        <v>0</v>
      </c>
      <c r="AF70" s="82" t="str">
        <f t="shared" si="36"/>
        <v/>
      </c>
      <c r="AG70" s="171">
        <f t="shared" si="37"/>
        <v>0</v>
      </c>
    </row>
    <row r="71" spans="1:33" ht="12" customHeight="1" x14ac:dyDescent="0.25">
      <c r="A71" s="497"/>
      <c r="B71" s="15">
        <v>62</v>
      </c>
      <c r="C71" s="468">
        <f t="shared" si="42"/>
        <v>0</v>
      </c>
      <c r="D71" s="469"/>
      <c r="E71" s="470"/>
      <c r="F71" s="67">
        <f t="shared" si="43"/>
        <v>0</v>
      </c>
      <c r="G71" s="67">
        <f t="shared" si="44"/>
        <v>0</v>
      </c>
      <c r="H71" s="67">
        <f t="shared" si="45"/>
        <v>0</v>
      </c>
      <c r="I71" s="67">
        <f t="shared" si="46"/>
        <v>0</v>
      </c>
      <c r="J71" s="67">
        <f t="shared" si="47"/>
        <v>0</v>
      </c>
      <c r="K71" s="16">
        <f t="shared" si="48"/>
        <v>0</v>
      </c>
      <c r="L71" s="67">
        <f t="shared" si="49"/>
        <v>0</v>
      </c>
      <c r="M71" s="17">
        <f>IF(L71&gt;0,VLOOKUP(I71,Labour!$AR$1:$AT$15,3,FALSE),0)</f>
        <v>0</v>
      </c>
      <c r="N71" s="70">
        <f t="shared" si="50"/>
        <v>0</v>
      </c>
      <c r="R71" s="83">
        <f t="shared" si="38"/>
        <v>0</v>
      </c>
      <c r="S71" s="83">
        <f t="shared" si="38"/>
        <v>0</v>
      </c>
      <c r="T71" s="83">
        <f t="shared" si="38"/>
        <v>0</v>
      </c>
      <c r="U71" s="83">
        <f t="shared" si="38"/>
        <v>0</v>
      </c>
      <c r="V71" s="83">
        <f t="shared" si="39"/>
        <v>0</v>
      </c>
      <c r="W71" s="83">
        <f t="shared" si="39"/>
        <v>0</v>
      </c>
      <c r="X71" s="83">
        <f t="shared" si="40"/>
        <v>0</v>
      </c>
      <c r="Y71" s="83">
        <f t="shared" si="40"/>
        <v>0</v>
      </c>
      <c r="Z71" s="83">
        <f t="shared" si="40"/>
        <v>0</v>
      </c>
      <c r="AA71" s="171">
        <f t="shared" si="34"/>
        <v>0</v>
      </c>
      <c r="AB71" s="83">
        <f t="shared" si="41"/>
        <v>0</v>
      </c>
      <c r="AC71" s="83">
        <f t="shared" si="41"/>
        <v>0</v>
      </c>
      <c r="AD71" s="171">
        <f t="shared" si="35"/>
        <v>0</v>
      </c>
      <c r="AE71" s="171">
        <f>IF(AD71=1,SUM(AD$10:AD71),0)</f>
        <v>0</v>
      </c>
      <c r="AF71" s="82" t="str">
        <f t="shared" si="36"/>
        <v/>
      </c>
      <c r="AG71" s="171">
        <f t="shared" si="37"/>
        <v>0</v>
      </c>
    </row>
    <row r="72" spans="1:33" ht="12" customHeight="1" x14ac:dyDescent="0.25">
      <c r="A72" s="497"/>
      <c r="B72" s="15">
        <v>63</v>
      </c>
      <c r="C72" s="468">
        <f t="shared" si="42"/>
        <v>0</v>
      </c>
      <c r="D72" s="469"/>
      <c r="E72" s="470"/>
      <c r="F72" s="67">
        <f t="shared" si="43"/>
        <v>0</v>
      </c>
      <c r="G72" s="67">
        <f t="shared" si="44"/>
        <v>0</v>
      </c>
      <c r="H72" s="67">
        <f t="shared" si="45"/>
        <v>0</v>
      </c>
      <c r="I72" s="67">
        <f t="shared" si="46"/>
        <v>0</v>
      </c>
      <c r="J72" s="67">
        <f t="shared" si="47"/>
        <v>0</v>
      </c>
      <c r="K72" s="16">
        <f t="shared" si="48"/>
        <v>0</v>
      </c>
      <c r="L72" s="67">
        <f t="shared" si="49"/>
        <v>0</v>
      </c>
      <c r="M72" s="17">
        <f>IF(L72&gt;0,VLOOKUP(I72,Labour!$AR$1:$AT$15,3,FALSE),0)</f>
        <v>0</v>
      </c>
      <c r="N72" s="70">
        <f t="shared" si="50"/>
        <v>0</v>
      </c>
      <c r="R72" s="83">
        <f t="shared" si="38"/>
        <v>0</v>
      </c>
      <c r="S72" s="83">
        <f t="shared" si="38"/>
        <v>0</v>
      </c>
      <c r="T72" s="83">
        <f t="shared" si="38"/>
        <v>0</v>
      </c>
      <c r="U72" s="83">
        <f t="shared" si="38"/>
        <v>0</v>
      </c>
      <c r="V72" s="83">
        <f t="shared" si="39"/>
        <v>0</v>
      </c>
      <c r="W72" s="83">
        <f t="shared" si="39"/>
        <v>0</v>
      </c>
      <c r="X72" s="83">
        <f t="shared" si="40"/>
        <v>0</v>
      </c>
      <c r="Y72" s="83">
        <f t="shared" si="40"/>
        <v>0</v>
      </c>
      <c r="Z72" s="83">
        <f t="shared" si="40"/>
        <v>0</v>
      </c>
      <c r="AA72" s="171">
        <f t="shared" si="34"/>
        <v>0</v>
      </c>
      <c r="AB72" s="83">
        <f t="shared" si="41"/>
        <v>0</v>
      </c>
      <c r="AC72" s="83">
        <f t="shared" si="41"/>
        <v>0</v>
      </c>
      <c r="AD72" s="171">
        <f t="shared" si="35"/>
        <v>0</v>
      </c>
      <c r="AE72" s="171">
        <f>IF(AD72=1,SUM(AD$10:AD72),0)</f>
        <v>0</v>
      </c>
      <c r="AF72" s="82" t="str">
        <f t="shared" si="36"/>
        <v/>
      </c>
      <c r="AG72" s="171">
        <f t="shared" si="37"/>
        <v>0</v>
      </c>
    </row>
    <row r="73" spans="1:33" ht="12" customHeight="1" x14ac:dyDescent="0.25">
      <c r="A73" s="497"/>
      <c r="B73" s="15">
        <v>64</v>
      </c>
      <c r="C73" s="468">
        <f t="shared" si="42"/>
        <v>0</v>
      </c>
      <c r="D73" s="469"/>
      <c r="E73" s="470"/>
      <c r="F73" s="67">
        <f t="shared" si="43"/>
        <v>0</v>
      </c>
      <c r="G73" s="67">
        <f t="shared" si="44"/>
        <v>0</v>
      </c>
      <c r="H73" s="67">
        <f t="shared" si="45"/>
        <v>0</v>
      </c>
      <c r="I73" s="67">
        <f t="shared" si="46"/>
        <v>0</v>
      </c>
      <c r="J73" s="67">
        <f t="shared" si="47"/>
        <v>0</v>
      </c>
      <c r="K73" s="16">
        <f t="shared" si="48"/>
        <v>0</v>
      </c>
      <c r="L73" s="67">
        <f t="shared" si="49"/>
        <v>0</v>
      </c>
      <c r="M73" s="17">
        <f>IF(L73&gt;0,VLOOKUP(I73,Labour!$AR$1:$AT$15,3,FALSE),0)</f>
        <v>0</v>
      </c>
      <c r="N73" s="70">
        <f t="shared" si="50"/>
        <v>0</v>
      </c>
      <c r="R73" s="83">
        <f t="shared" si="38"/>
        <v>0</v>
      </c>
      <c r="S73" s="83">
        <f t="shared" si="38"/>
        <v>0</v>
      </c>
      <c r="T73" s="83">
        <f t="shared" si="38"/>
        <v>0</v>
      </c>
      <c r="U73" s="83">
        <f t="shared" si="38"/>
        <v>0</v>
      </c>
      <c r="V73" s="83">
        <f t="shared" si="39"/>
        <v>0</v>
      </c>
      <c r="W73" s="83">
        <f t="shared" si="39"/>
        <v>0</v>
      </c>
      <c r="X73" s="83">
        <f t="shared" si="40"/>
        <v>0</v>
      </c>
      <c r="Y73" s="83">
        <f t="shared" si="40"/>
        <v>0</v>
      </c>
      <c r="Z73" s="83">
        <f t="shared" si="40"/>
        <v>0</v>
      </c>
      <c r="AA73" s="171">
        <f t="shared" si="34"/>
        <v>0</v>
      </c>
      <c r="AB73" s="83">
        <f t="shared" si="41"/>
        <v>0</v>
      </c>
      <c r="AC73" s="83">
        <f t="shared" si="41"/>
        <v>0</v>
      </c>
      <c r="AD73" s="171">
        <f t="shared" si="35"/>
        <v>0</v>
      </c>
      <c r="AE73" s="171">
        <f>IF(AD73=1,SUM(AD$10:AD73),0)</f>
        <v>0</v>
      </c>
      <c r="AF73" s="82" t="str">
        <f t="shared" si="36"/>
        <v/>
      </c>
      <c r="AG73" s="171">
        <f t="shared" si="37"/>
        <v>0</v>
      </c>
    </row>
    <row r="74" spans="1:33" ht="12" customHeight="1" x14ac:dyDescent="0.25">
      <c r="A74" s="497"/>
      <c r="B74" s="15">
        <v>65</v>
      </c>
      <c r="C74" s="468">
        <f t="shared" si="42"/>
        <v>0</v>
      </c>
      <c r="D74" s="469"/>
      <c r="E74" s="470"/>
      <c r="F74" s="67">
        <f t="shared" si="43"/>
        <v>0</v>
      </c>
      <c r="G74" s="67">
        <f t="shared" si="44"/>
        <v>0</v>
      </c>
      <c r="H74" s="67">
        <f t="shared" si="45"/>
        <v>0</v>
      </c>
      <c r="I74" s="67">
        <f t="shared" si="46"/>
        <v>0</v>
      </c>
      <c r="J74" s="67">
        <f t="shared" si="47"/>
        <v>0</v>
      </c>
      <c r="K74" s="16">
        <f t="shared" si="48"/>
        <v>0</v>
      </c>
      <c r="L74" s="67">
        <f t="shared" si="49"/>
        <v>0</v>
      </c>
      <c r="M74" s="17">
        <f>IF(L74&gt;0,VLOOKUP(I74,Labour!$AR$1:$AT$15,3,FALSE),0)</f>
        <v>0</v>
      </c>
      <c r="N74" s="70">
        <f t="shared" si="50"/>
        <v>0</v>
      </c>
      <c r="R74" s="83">
        <f t="shared" si="38"/>
        <v>0</v>
      </c>
      <c r="S74" s="83">
        <f t="shared" si="38"/>
        <v>0</v>
      </c>
      <c r="T74" s="83">
        <f t="shared" si="38"/>
        <v>0</v>
      </c>
      <c r="U74" s="83">
        <f t="shared" si="38"/>
        <v>0</v>
      </c>
      <c r="V74" s="83">
        <f t="shared" si="39"/>
        <v>0</v>
      </c>
      <c r="W74" s="83">
        <f t="shared" si="39"/>
        <v>0</v>
      </c>
      <c r="X74" s="83">
        <f t="shared" si="40"/>
        <v>0</v>
      </c>
      <c r="Y74" s="83">
        <f t="shared" si="40"/>
        <v>0</v>
      </c>
      <c r="Z74" s="83">
        <f t="shared" si="40"/>
        <v>0</v>
      </c>
      <c r="AA74" s="171">
        <f t="shared" si="34"/>
        <v>0</v>
      </c>
      <c r="AB74" s="83">
        <f t="shared" si="41"/>
        <v>0</v>
      </c>
      <c r="AC74" s="83">
        <f t="shared" si="41"/>
        <v>0</v>
      </c>
      <c r="AD74" s="171">
        <f t="shared" si="35"/>
        <v>0</v>
      </c>
      <c r="AE74" s="171">
        <f>IF(AD74=1,SUM(AD$10:AD74),0)</f>
        <v>0</v>
      </c>
      <c r="AF74" s="82" t="str">
        <f t="shared" si="36"/>
        <v/>
      </c>
      <c r="AG74" s="171">
        <f t="shared" si="37"/>
        <v>0</v>
      </c>
    </row>
    <row r="75" spans="1:33" ht="12" customHeight="1" x14ac:dyDescent="0.25">
      <c r="A75" s="497"/>
      <c r="B75" s="15">
        <v>66</v>
      </c>
      <c r="C75" s="468">
        <f t="shared" si="42"/>
        <v>0</v>
      </c>
      <c r="D75" s="469"/>
      <c r="E75" s="470"/>
      <c r="F75" s="67">
        <f t="shared" si="43"/>
        <v>0</v>
      </c>
      <c r="G75" s="67">
        <f t="shared" si="44"/>
        <v>0</v>
      </c>
      <c r="H75" s="67">
        <f t="shared" si="45"/>
        <v>0</v>
      </c>
      <c r="I75" s="67">
        <f t="shared" si="46"/>
        <v>0</v>
      </c>
      <c r="J75" s="67">
        <f t="shared" si="47"/>
        <v>0</v>
      </c>
      <c r="K75" s="16">
        <f t="shared" si="48"/>
        <v>0</v>
      </c>
      <c r="L75" s="67">
        <f t="shared" si="49"/>
        <v>0</v>
      </c>
      <c r="M75" s="17">
        <f>IF(L75&gt;0,VLOOKUP(I75,Labour!$AR$1:$AT$15,3,FALSE),0)</f>
        <v>0</v>
      </c>
      <c r="N75" s="70">
        <f t="shared" si="50"/>
        <v>0</v>
      </c>
      <c r="R75" s="83">
        <f t="shared" si="38"/>
        <v>0</v>
      </c>
      <c r="S75" s="83">
        <f t="shared" si="38"/>
        <v>0</v>
      </c>
      <c r="T75" s="83">
        <f t="shared" si="38"/>
        <v>0</v>
      </c>
      <c r="U75" s="83">
        <f t="shared" si="38"/>
        <v>0</v>
      </c>
      <c r="V75" s="83">
        <f t="shared" si="39"/>
        <v>0</v>
      </c>
      <c r="W75" s="83">
        <f t="shared" si="39"/>
        <v>0</v>
      </c>
      <c r="X75" s="83">
        <f t="shared" si="40"/>
        <v>0</v>
      </c>
      <c r="Y75" s="83">
        <f t="shared" si="40"/>
        <v>0</v>
      </c>
      <c r="Z75" s="83">
        <f t="shared" si="40"/>
        <v>0</v>
      </c>
      <c r="AA75" s="171">
        <f t="shared" si="34"/>
        <v>0</v>
      </c>
      <c r="AB75" s="83">
        <f t="shared" si="41"/>
        <v>0</v>
      </c>
      <c r="AC75" s="83">
        <f t="shared" si="41"/>
        <v>0</v>
      </c>
      <c r="AD75" s="171">
        <f t="shared" si="35"/>
        <v>0</v>
      </c>
      <c r="AE75" s="171">
        <f>IF(AD75=1,SUM(AD$10:AD75),0)</f>
        <v>0</v>
      </c>
      <c r="AF75" s="82" t="str">
        <f t="shared" si="36"/>
        <v/>
      </c>
      <c r="AG75" s="171">
        <f t="shared" si="37"/>
        <v>0</v>
      </c>
    </row>
    <row r="76" spans="1:33" ht="12" customHeight="1" x14ac:dyDescent="0.25">
      <c r="A76" s="497"/>
      <c r="B76" s="15">
        <v>67</v>
      </c>
      <c r="C76" s="468">
        <f t="shared" si="42"/>
        <v>0</v>
      </c>
      <c r="D76" s="469"/>
      <c r="E76" s="470"/>
      <c r="F76" s="67">
        <f t="shared" si="43"/>
        <v>0</v>
      </c>
      <c r="G76" s="67">
        <f t="shared" si="44"/>
        <v>0</v>
      </c>
      <c r="H76" s="67">
        <f t="shared" si="45"/>
        <v>0</v>
      </c>
      <c r="I76" s="67">
        <f t="shared" si="46"/>
        <v>0</v>
      </c>
      <c r="J76" s="67">
        <f t="shared" si="47"/>
        <v>0</v>
      </c>
      <c r="K76" s="16">
        <f t="shared" si="48"/>
        <v>0</v>
      </c>
      <c r="L76" s="67">
        <f t="shared" si="49"/>
        <v>0</v>
      </c>
      <c r="M76" s="17">
        <f>IF(L76&gt;0,VLOOKUP(I76,Labour!$AR$1:$AT$15,3,FALSE),0)</f>
        <v>0</v>
      </c>
      <c r="N76" s="70">
        <f t="shared" si="50"/>
        <v>0</v>
      </c>
      <c r="R76" s="83">
        <f t="shared" si="38"/>
        <v>0</v>
      </c>
      <c r="S76" s="83">
        <f t="shared" si="38"/>
        <v>0</v>
      </c>
      <c r="T76" s="83">
        <f t="shared" si="38"/>
        <v>0</v>
      </c>
      <c r="U76" s="83">
        <f t="shared" si="38"/>
        <v>0</v>
      </c>
      <c r="V76" s="83">
        <f t="shared" si="39"/>
        <v>0</v>
      </c>
      <c r="W76" s="83">
        <f t="shared" si="39"/>
        <v>0</v>
      </c>
      <c r="X76" s="83">
        <f t="shared" si="40"/>
        <v>0</v>
      </c>
      <c r="Y76" s="83">
        <f t="shared" si="40"/>
        <v>0</v>
      </c>
      <c r="Z76" s="83">
        <f t="shared" si="40"/>
        <v>0</v>
      </c>
      <c r="AA76" s="171">
        <f t="shared" si="34"/>
        <v>0</v>
      </c>
      <c r="AB76" s="83">
        <f t="shared" si="41"/>
        <v>0</v>
      </c>
      <c r="AC76" s="83">
        <f t="shared" si="41"/>
        <v>0</v>
      </c>
      <c r="AD76" s="171">
        <f t="shared" si="35"/>
        <v>0</v>
      </c>
      <c r="AE76" s="171">
        <f>IF(AD76=1,SUM(AD$10:AD76),0)</f>
        <v>0</v>
      </c>
      <c r="AF76" s="82" t="str">
        <f t="shared" si="36"/>
        <v/>
      </c>
      <c r="AG76" s="171">
        <f t="shared" si="37"/>
        <v>0</v>
      </c>
    </row>
    <row r="77" spans="1:33" ht="12" customHeight="1" x14ac:dyDescent="0.25">
      <c r="A77" s="497"/>
      <c r="B77" s="15">
        <v>68</v>
      </c>
      <c r="C77" s="468">
        <f t="shared" si="42"/>
        <v>0</v>
      </c>
      <c r="D77" s="469"/>
      <c r="E77" s="470"/>
      <c r="F77" s="67">
        <f t="shared" si="43"/>
        <v>0</v>
      </c>
      <c r="G77" s="67">
        <f t="shared" si="44"/>
        <v>0</v>
      </c>
      <c r="H77" s="67">
        <f t="shared" si="45"/>
        <v>0</v>
      </c>
      <c r="I77" s="67">
        <f t="shared" si="46"/>
        <v>0</v>
      </c>
      <c r="J77" s="67">
        <f t="shared" si="47"/>
        <v>0</v>
      </c>
      <c r="K77" s="16">
        <f t="shared" si="48"/>
        <v>0</v>
      </c>
      <c r="L77" s="67">
        <f t="shared" si="49"/>
        <v>0</v>
      </c>
      <c r="M77" s="17">
        <f>IF(L77&gt;0,VLOOKUP(I77,Labour!$AR$1:$AT$15,3,FALSE),0)</f>
        <v>0</v>
      </c>
      <c r="N77" s="70">
        <f t="shared" si="50"/>
        <v>0</v>
      </c>
      <c r="R77" s="83">
        <f t="shared" si="38"/>
        <v>0</v>
      </c>
      <c r="S77" s="83">
        <f t="shared" si="38"/>
        <v>0</v>
      </c>
      <c r="T77" s="83">
        <f t="shared" si="38"/>
        <v>0</v>
      </c>
      <c r="U77" s="83">
        <f t="shared" si="38"/>
        <v>0</v>
      </c>
      <c r="V77" s="83">
        <f t="shared" si="39"/>
        <v>0</v>
      </c>
      <c r="W77" s="83">
        <f t="shared" si="39"/>
        <v>0</v>
      </c>
      <c r="X77" s="83">
        <f t="shared" si="40"/>
        <v>0</v>
      </c>
      <c r="Y77" s="83">
        <f t="shared" si="40"/>
        <v>0</v>
      </c>
      <c r="Z77" s="83">
        <f t="shared" si="40"/>
        <v>0</v>
      </c>
      <c r="AA77" s="171">
        <f t="shared" si="34"/>
        <v>0</v>
      </c>
      <c r="AB77" s="83">
        <f t="shared" si="41"/>
        <v>0</v>
      </c>
      <c r="AC77" s="83">
        <f t="shared" si="41"/>
        <v>0</v>
      </c>
      <c r="AD77" s="171">
        <f t="shared" si="35"/>
        <v>0</v>
      </c>
      <c r="AE77" s="171">
        <f>IF(AD77=1,SUM(AD$10:AD77),0)</f>
        <v>0</v>
      </c>
      <c r="AF77" s="82" t="str">
        <f t="shared" si="36"/>
        <v/>
      </c>
      <c r="AG77" s="171">
        <f t="shared" si="37"/>
        <v>0</v>
      </c>
    </row>
    <row r="78" spans="1:33" ht="12" customHeight="1" x14ac:dyDescent="0.25">
      <c r="A78" s="497"/>
      <c r="B78" s="15">
        <v>69</v>
      </c>
      <c r="C78" s="468">
        <f t="shared" si="42"/>
        <v>0</v>
      </c>
      <c r="D78" s="469"/>
      <c r="E78" s="470"/>
      <c r="F78" s="67">
        <f t="shared" si="43"/>
        <v>0</v>
      </c>
      <c r="G78" s="67">
        <f t="shared" si="44"/>
        <v>0</v>
      </c>
      <c r="H78" s="67">
        <f t="shared" si="45"/>
        <v>0</v>
      </c>
      <c r="I78" s="67">
        <f t="shared" si="46"/>
        <v>0</v>
      </c>
      <c r="J78" s="67">
        <f t="shared" si="47"/>
        <v>0</v>
      </c>
      <c r="K78" s="16">
        <f t="shared" si="48"/>
        <v>0</v>
      </c>
      <c r="L78" s="67">
        <f t="shared" si="49"/>
        <v>0</v>
      </c>
      <c r="M78" s="17">
        <f>IF(L78&gt;0,VLOOKUP(I78,Labour!$AR$1:$AT$15,3,FALSE),0)</f>
        <v>0</v>
      </c>
      <c r="N78" s="70">
        <f t="shared" si="50"/>
        <v>0</v>
      </c>
      <c r="R78" s="83">
        <f t="shared" si="38"/>
        <v>0</v>
      </c>
      <c r="S78" s="83">
        <f t="shared" si="38"/>
        <v>0</v>
      </c>
      <c r="T78" s="83">
        <f t="shared" si="38"/>
        <v>0</v>
      </c>
      <c r="U78" s="83">
        <f t="shared" si="38"/>
        <v>0</v>
      </c>
      <c r="V78" s="83">
        <f t="shared" si="39"/>
        <v>0</v>
      </c>
      <c r="W78" s="83">
        <f t="shared" si="39"/>
        <v>0</v>
      </c>
      <c r="X78" s="83">
        <f t="shared" si="40"/>
        <v>0</v>
      </c>
      <c r="Y78" s="83">
        <f t="shared" si="40"/>
        <v>0</v>
      </c>
      <c r="Z78" s="83">
        <f t="shared" si="40"/>
        <v>0</v>
      </c>
      <c r="AA78" s="171">
        <f t="shared" si="34"/>
        <v>0</v>
      </c>
      <c r="AB78" s="83">
        <f t="shared" si="41"/>
        <v>0</v>
      </c>
      <c r="AC78" s="83">
        <f t="shared" si="41"/>
        <v>0</v>
      </c>
      <c r="AD78" s="171">
        <f t="shared" si="35"/>
        <v>0</v>
      </c>
      <c r="AE78" s="171">
        <f>IF(AD78=1,SUM(AD$10:AD78),0)</f>
        <v>0</v>
      </c>
      <c r="AF78" s="82" t="str">
        <f t="shared" si="36"/>
        <v/>
      </c>
      <c r="AG78" s="171">
        <f t="shared" si="37"/>
        <v>0</v>
      </c>
    </row>
    <row r="79" spans="1:33" ht="12" customHeight="1" x14ac:dyDescent="0.25">
      <c r="A79" s="497"/>
      <c r="B79" s="15">
        <v>70</v>
      </c>
      <c r="C79" s="468">
        <f t="shared" si="42"/>
        <v>0</v>
      </c>
      <c r="D79" s="469"/>
      <c r="E79" s="470"/>
      <c r="F79" s="67">
        <f t="shared" si="43"/>
        <v>0</v>
      </c>
      <c r="G79" s="67">
        <f t="shared" si="44"/>
        <v>0</v>
      </c>
      <c r="H79" s="67">
        <f t="shared" si="45"/>
        <v>0</v>
      </c>
      <c r="I79" s="67">
        <f t="shared" si="46"/>
        <v>0</v>
      </c>
      <c r="J79" s="67">
        <f t="shared" si="47"/>
        <v>0</v>
      </c>
      <c r="K79" s="16">
        <f t="shared" si="48"/>
        <v>0</v>
      </c>
      <c r="L79" s="67">
        <f t="shared" si="49"/>
        <v>0</v>
      </c>
      <c r="M79" s="17">
        <f>IF(L79&gt;0,VLOOKUP(I79,Labour!$AR$1:$AT$15,3,FALSE),0)</f>
        <v>0</v>
      </c>
      <c r="N79" s="70">
        <f t="shared" si="50"/>
        <v>0</v>
      </c>
      <c r="R79" s="83">
        <f t="shared" si="38"/>
        <v>0</v>
      </c>
      <c r="S79" s="83">
        <f t="shared" si="38"/>
        <v>0</v>
      </c>
      <c r="T79" s="83">
        <f t="shared" si="38"/>
        <v>0</v>
      </c>
      <c r="U79" s="83">
        <f t="shared" si="38"/>
        <v>0</v>
      </c>
      <c r="V79" s="83">
        <f t="shared" si="39"/>
        <v>0</v>
      </c>
      <c r="W79" s="83">
        <f t="shared" si="39"/>
        <v>0</v>
      </c>
      <c r="X79" s="83">
        <f t="shared" si="40"/>
        <v>0</v>
      </c>
      <c r="Y79" s="83">
        <f t="shared" si="40"/>
        <v>0</v>
      </c>
      <c r="Z79" s="83">
        <f t="shared" si="40"/>
        <v>0</v>
      </c>
      <c r="AA79" s="171">
        <f t="shared" si="34"/>
        <v>0</v>
      </c>
      <c r="AB79" s="83">
        <f t="shared" si="41"/>
        <v>0</v>
      </c>
      <c r="AC79" s="83">
        <f t="shared" si="41"/>
        <v>0</v>
      </c>
      <c r="AD79" s="171">
        <f t="shared" si="35"/>
        <v>0</v>
      </c>
      <c r="AE79" s="171">
        <f>IF(AD79=1,SUM(AD$10:AD79),0)</f>
        <v>0</v>
      </c>
      <c r="AF79" s="82" t="str">
        <f t="shared" si="36"/>
        <v/>
      </c>
      <c r="AG79" s="171">
        <f t="shared" si="37"/>
        <v>0</v>
      </c>
    </row>
    <row r="80" spans="1:33" ht="12" customHeight="1" x14ac:dyDescent="0.25">
      <c r="A80" s="497"/>
      <c r="B80" s="15">
        <v>71</v>
      </c>
      <c r="C80" s="468">
        <f t="shared" si="42"/>
        <v>0</v>
      </c>
      <c r="D80" s="469"/>
      <c r="E80" s="470"/>
      <c r="F80" s="67">
        <f t="shared" si="43"/>
        <v>0</v>
      </c>
      <c r="G80" s="67">
        <f t="shared" si="44"/>
        <v>0</v>
      </c>
      <c r="H80" s="67">
        <f t="shared" si="45"/>
        <v>0</v>
      </c>
      <c r="I80" s="67">
        <f t="shared" si="46"/>
        <v>0</v>
      </c>
      <c r="J80" s="67">
        <f t="shared" si="47"/>
        <v>0</v>
      </c>
      <c r="K80" s="16">
        <f t="shared" si="48"/>
        <v>0</v>
      </c>
      <c r="L80" s="67">
        <f t="shared" si="49"/>
        <v>0</v>
      </c>
      <c r="M80" s="17">
        <f>IF(L80&gt;0,VLOOKUP(I80,Labour!$AR$1:$AT$15,3,FALSE),0)</f>
        <v>0</v>
      </c>
      <c r="N80" s="70">
        <f t="shared" si="50"/>
        <v>0</v>
      </c>
      <c r="R80" s="83">
        <f t="shared" si="38"/>
        <v>0</v>
      </c>
      <c r="S80" s="83">
        <f t="shared" si="38"/>
        <v>0</v>
      </c>
      <c r="T80" s="83">
        <f t="shared" si="38"/>
        <v>0</v>
      </c>
      <c r="U80" s="83">
        <f t="shared" si="38"/>
        <v>0</v>
      </c>
      <c r="V80" s="83">
        <f t="shared" si="39"/>
        <v>0</v>
      </c>
      <c r="W80" s="83">
        <f t="shared" si="39"/>
        <v>0</v>
      </c>
      <c r="X80" s="83">
        <f t="shared" si="40"/>
        <v>0</v>
      </c>
      <c r="Y80" s="83">
        <f t="shared" si="40"/>
        <v>0</v>
      </c>
      <c r="Z80" s="83">
        <f t="shared" si="40"/>
        <v>0</v>
      </c>
      <c r="AA80" s="171">
        <f t="shared" si="34"/>
        <v>0</v>
      </c>
      <c r="AB80" s="83">
        <f t="shared" si="41"/>
        <v>0</v>
      </c>
      <c r="AC80" s="83">
        <f t="shared" si="41"/>
        <v>0</v>
      </c>
      <c r="AD80" s="171">
        <f t="shared" si="35"/>
        <v>0</v>
      </c>
      <c r="AE80" s="171">
        <f>IF(AD80=1,SUM(AD$10:AD80),0)</f>
        <v>0</v>
      </c>
      <c r="AF80" s="82" t="str">
        <f t="shared" si="36"/>
        <v/>
      </c>
      <c r="AG80" s="171">
        <f t="shared" si="37"/>
        <v>0</v>
      </c>
    </row>
    <row r="81" spans="1:33" ht="12" customHeight="1" x14ac:dyDescent="0.25">
      <c r="A81" s="497"/>
      <c r="B81" s="15">
        <v>72</v>
      </c>
      <c r="C81" s="468">
        <f t="shared" si="42"/>
        <v>0</v>
      </c>
      <c r="D81" s="469"/>
      <c r="E81" s="470"/>
      <c r="F81" s="67">
        <f t="shared" si="43"/>
        <v>0</v>
      </c>
      <c r="G81" s="67">
        <f t="shared" si="44"/>
        <v>0</v>
      </c>
      <c r="H81" s="67">
        <f t="shared" si="45"/>
        <v>0</v>
      </c>
      <c r="I81" s="67">
        <f t="shared" si="46"/>
        <v>0</v>
      </c>
      <c r="J81" s="67">
        <f t="shared" si="47"/>
        <v>0</v>
      </c>
      <c r="K81" s="16">
        <f t="shared" si="48"/>
        <v>0</v>
      </c>
      <c r="L81" s="67">
        <f t="shared" si="49"/>
        <v>0</v>
      </c>
      <c r="M81" s="17">
        <f>IF(L81&gt;0,VLOOKUP(I81,Labour!$AR$1:$AT$15,3,FALSE),0)</f>
        <v>0</v>
      </c>
      <c r="N81" s="70">
        <f t="shared" si="50"/>
        <v>0</v>
      </c>
      <c r="R81" s="83">
        <f t="shared" si="38"/>
        <v>0</v>
      </c>
      <c r="S81" s="83">
        <f t="shared" si="38"/>
        <v>0</v>
      </c>
      <c r="T81" s="83">
        <f t="shared" si="38"/>
        <v>0</v>
      </c>
      <c r="U81" s="83">
        <f t="shared" si="38"/>
        <v>0</v>
      </c>
      <c r="V81" s="83">
        <f t="shared" si="39"/>
        <v>0</v>
      </c>
      <c r="W81" s="83">
        <f t="shared" si="39"/>
        <v>0</v>
      </c>
      <c r="X81" s="83">
        <f t="shared" si="40"/>
        <v>0</v>
      </c>
      <c r="Y81" s="83">
        <f t="shared" si="40"/>
        <v>0</v>
      </c>
      <c r="Z81" s="83">
        <f t="shared" si="40"/>
        <v>0</v>
      </c>
      <c r="AA81" s="171">
        <f t="shared" si="34"/>
        <v>0</v>
      </c>
      <c r="AB81" s="83">
        <f t="shared" si="41"/>
        <v>0</v>
      </c>
      <c r="AC81" s="83">
        <f t="shared" si="41"/>
        <v>0</v>
      </c>
      <c r="AD81" s="171">
        <f t="shared" si="35"/>
        <v>0</v>
      </c>
      <c r="AE81" s="171">
        <f>IF(AD81=1,SUM(AD$10:AD81),0)</f>
        <v>0</v>
      </c>
      <c r="AF81" s="82" t="str">
        <f t="shared" si="36"/>
        <v/>
      </c>
      <c r="AG81" s="171">
        <f t="shared" si="37"/>
        <v>0</v>
      </c>
    </row>
    <row r="82" spans="1:33" ht="12" customHeight="1" x14ac:dyDescent="0.25">
      <c r="A82" s="497"/>
      <c r="B82" s="15">
        <v>73</v>
      </c>
      <c r="C82" s="468">
        <f t="shared" si="42"/>
        <v>0</v>
      </c>
      <c r="D82" s="469"/>
      <c r="E82" s="470"/>
      <c r="F82" s="67">
        <f t="shared" si="43"/>
        <v>0</v>
      </c>
      <c r="G82" s="67">
        <f t="shared" si="44"/>
        <v>0</v>
      </c>
      <c r="H82" s="67">
        <f t="shared" si="45"/>
        <v>0</v>
      </c>
      <c r="I82" s="67">
        <f t="shared" si="46"/>
        <v>0</v>
      </c>
      <c r="J82" s="67">
        <f t="shared" si="47"/>
        <v>0</v>
      </c>
      <c r="K82" s="16">
        <f t="shared" si="48"/>
        <v>0</v>
      </c>
      <c r="L82" s="67">
        <f t="shared" si="49"/>
        <v>0</v>
      </c>
      <c r="M82" s="17">
        <f>IF(L82&gt;0,VLOOKUP(I82,Labour!$AR$1:$AT$15,3,FALSE),0)</f>
        <v>0</v>
      </c>
      <c r="N82" s="70">
        <f t="shared" si="50"/>
        <v>0</v>
      </c>
      <c r="R82" s="83">
        <f t="shared" si="38"/>
        <v>0</v>
      </c>
      <c r="S82" s="83">
        <f t="shared" si="38"/>
        <v>0</v>
      </c>
      <c r="T82" s="83">
        <f t="shared" si="38"/>
        <v>0</v>
      </c>
      <c r="U82" s="83">
        <f t="shared" si="38"/>
        <v>0</v>
      </c>
      <c r="V82" s="83">
        <f t="shared" si="39"/>
        <v>0</v>
      </c>
      <c r="W82" s="83">
        <f t="shared" si="39"/>
        <v>0</v>
      </c>
      <c r="X82" s="83">
        <f t="shared" si="40"/>
        <v>0</v>
      </c>
      <c r="Y82" s="83">
        <f t="shared" si="40"/>
        <v>0</v>
      </c>
      <c r="Z82" s="83">
        <f t="shared" si="40"/>
        <v>0</v>
      </c>
      <c r="AA82" s="171">
        <f t="shared" si="34"/>
        <v>0</v>
      </c>
      <c r="AB82" s="83">
        <f t="shared" si="41"/>
        <v>0</v>
      </c>
      <c r="AC82" s="83">
        <f t="shared" si="41"/>
        <v>0</v>
      </c>
      <c r="AD82" s="171">
        <f t="shared" si="35"/>
        <v>0</v>
      </c>
      <c r="AE82" s="171">
        <f>IF(AD82=1,SUM(AD$10:AD82),0)</f>
        <v>0</v>
      </c>
      <c r="AF82" s="82" t="str">
        <f t="shared" si="36"/>
        <v/>
      </c>
      <c r="AG82" s="171">
        <f t="shared" si="37"/>
        <v>0</v>
      </c>
    </row>
    <row r="83" spans="1:33" ht="12" customHeight="1" x14ac:dyDescent="0.25">
      <c r="A83" s="497"/>
      <c r="B83" s="15">
        <v>74</v>
      </c>
      <c r="C83" s="468">
        <f t="shared" si="42"/>
        <v>0</v>
      </c>
      <c r="D83" s="469"/>
      <c r="E83" s="470"/>
      <c r="F83" s="67">
        <f t="shared" si="43"/>
        <v>0</v>
      </c>
      <c r="G83" s="67">
        <f t="shared" si="44"/>
        <v>0</v>
      </c>
      <c r="H83" s="67">
        <f t="shared" si="45"/>
        <v>0</v>
      </c>
      <c r="I83" s="67">
        <f t="shared" si="46"/>
        <v>0</v>
      </c>
      <c r="J83" s="67">
        <f t="shared" si="47"/>
        <v>0</v>
      </c>
      <c r="K83" s="16">
        <f t="shared" si="48"/>
        <v>0</v>
      </c>
      <c r="L83" s="67">
        <f t="shared" si="49"/>
        <v>0</v>
      </c>
      <c r="M83" s="17">
        <f>IF(L83&gt;0,VLOOKUP(I83,Labour!$AR$1:$AT$15,3,FALSE),0)</f>
        <v>0</v>
      </c>
      <c r="N83" s="70">
        <f t="shared" si="50"/>
        <v>0</v>
      </c>
      <c r="R83" s="83">
        <f t="shared" si="38"/>
        <v>0</v>
      </c>
      <c r="S83" s="83">
        <f t="shared" si="38"/>
        <v>0</v>
      </c>
      <c r="T83" s="83">
        <f t="shared" si="38"/>
        <v>0</v>
      </c>
      <c r="U83" s="83">
        <f t="shared" si="38"/>
        <v>0</v>
      </c>
      <c r="V83" s="83">
        <f t="shared" si="39"/>
        <v>0</v>
      </c>
      <c r="W83" s="83">
        <f t="shared" si="39"/>
        <v>0</v>
      </c>
      <c r="X83" s="83">
        <f t="shared" si="40"/>
        <v>0</v>
      </c>
      <c r="Y83" s="83">
        <f t="shared" si="40"/>
        <v>0</v>
      </c>
      <c r="Z83" s="83">
        <f t="shared" si="40"/>
        <v>0</v>
      </c>
      <c r="AA83" s="171">
        <f t="shared" si="34"/>
        <v>0</v>
      </c>
      <c r="AB83" s="83">
        <f t="shared" si="41"/>
        <v>0</v>
      </c>
      <c r="AC83" s="83">
        <f t="shared" si="41"/>
        <v>0</v>
      </c>
      <c r="AD83" s="171">
        <f t="shared" si="35"/>
        <v>0</v>
      </c>
      <c r="AE83" s="171">
        <f>IF(AD83=1,SUM(AD$10:AD83),0)</f>
        <v>0</v>
      </c>
      <c r="AF83" s="82" t="str">
        <f t="shared" si="36"/>
        <v/>
      </c>
      <c r="AG83" s="171">
        <f t="shared" si="37"/>
        <v>0</v>
      </c>
    </row>
    <row r="84" spans="1:33" ht="12" customHeight="1" x14ac:dyDescent="0.25">
      <c r="A84" s="497"/>
      <c r="B84" s="15">
        <v>75</v>
      </c>
      <c r="C84" s="468">
        <f t="shared" si="42"/>
        <v>0</v>
      </c>
      <c r="D84" s="469"/>
      <c r="E84" s="470"/>
      <c r="F84" s="67">
        <f t="shared" si="43"/>
        <v>0</v>
      </c>
      <c r="G84" s="67">
        <f t="shared" si="44"/>
        <v>0</v>
      </c>
      <c r="H84" s="67">
        <f t="shared" si="45"/>
        <v>0</v>
      </c>
      <c r="I84" s="67">
        <f t="shared" si="46"/>
        <v>0</v>
      </c>
      <c r="J84" s="67">
        <f t="shared" si="47"/>
        <v>0</v>
      </c>
      <c r="K84" s="16">
        <f t="shared" si="48"/>
        <v>0</v>
      </c>
      <c r="L84" s="67">
        <f t="shared" si="49"/>
        <v>0</v>
      </c>
      <c r="M84" s="17">
        <f>IF(L84&gt;0,VLOOKUP(I84,Labour!$AR$1:$AT$15,3,FALSE),0)</f>
        <v>0</v>
      </c>
      <c r="N84" s="70">
        <f t="shared" si="50"/>
        <v>0</v>
      </c>
      <c r="R84" s="83">
        <f t="shared" si="38"/>
        <v>0</v>
      </c>
      <c r="S84" s="83">
        <f t="shared" si="38"/>
        <v>0</v>
      </c>
      <c r="T84" s="83">
        <f t="shared" si="38"/>
        <v>0</v>
      </c>
      <c r="U84" s="83">
        <f t="shared" si="38"/>
        <v>0</v>
      </c>
      <c r="V84" s="83">
        <f t="shared" si="39"/>
        <v>0</v>
      </c>
      <c r="W84" s="83">
        <f t="shared" si="39"/>
        <v>0</v>
      </c>
      <c r="X84" s="83">
        <f t="shared" si="40"/>
        <v>0</v>
      </c>
      <c r="Y84" s="83">
        <f t="shared" si="40"/>
        <v>0</v>
      </c>
      <c r="Z84" s="83">
        <f t="shared" si="40"/>
        <v>0</v>
      </c>
      <c r="AA84" s="171">
        <f t="shared" si="34"/>
        <v>0</v>
      </c>
      <c r="AB84" s="83">
        <f t="shared" si="41"/>
        <v>0</v>
      </c>
      <c r="AC84" s="83">
        <f t="shared" si="41"/>
        <v>0</v>
      </c>
      <c r="AD84" s="171">
        <f t="shared" si="35"/>
        <v>0</v>
      </c>
      <c r="AE84" s="171">
        <f>IF(AD84=1,SUM(AD$10:AD84),0)</f>
        <v>0</v>
      </c>
      <c r="AF84" s="82" t="str">
        <f t="shared" si="36"/>
        <v/>
      </c>
      <c r="AG84" s="171">
        <f t="shared" si="37"/>
        <v>0</v>
      </c>
    </row>
    <row r="85" spans="1:33" ht="12" customHeight="1" x14ac:dyDescent="0.25">
      <c r="A85" s="497"/>
      <c r="B85" s="15">
        <v>76</v>
      </c>
      <c r="C85" s="468">
        <f t="shared" si="42"/>
        <v>0</v>
      </c>
      <c r="D85" s="469"/>
      <c r="E85" s="470"/>
      <c r="F85" s="67">
        <f t="shared" si="43"/>
        <v>0</v>
      </c>
      <c r="G85" s="67">
        <f t="shared" si="44"/>
        <v>0</v>
      </c>
      <c r="H85" s="67">
        <f t="shared" si="45"/>
        <v>0</v>
      </c>
      <c r="I85" s="67">
        <f t="shared" si="46"/>
        <v>0</v>
      </c>
      <c r="J85" s="67">
        <f t="shared" si="47"/>
        <v>0</v>
      </c>
      <c r="K85" s="16">
        <f t="shared" si="48"/>
        <v>0</v>
      </c>
      <c r="L85" s="67">
        <f t="shared" si="49"/>
        <v>0</v>
      </c>
      <c r="M85" s="17">
        <f>IF(L85&gt;0,VLOOKUP(I85,Labour!$AR$1:$AT$15,3,FALSE),0)</f>
        <v>0</v>
      </c>
      <c r="N85" s="70">
        <f t="shared" si="50"/>
        <v>0</v>
      </c>
      <c r="R85" s="83">
        <f t="shared" si="38"/>
        <v>0</v>
      </c>
      <c r="S85" s="83">
        <f t="shared" si="38"/>
        <v>0</v>
      </c>
      <c r="T85" s="83">
        <f t="shared" si="38"/>
        <v>0</v>
      </c>
      <c r="U85" s="83">
        <f t="shared" si="38"/>
        <v>0</v>
      </c>
      <c r="V85" s="83">
        <f t="shared" si="39"/>
        <v>0</v>
      </c>
      <c r="W85" s="83">
        <f t="shared" si="39"/>
        <v>0</v>
      </c>
      <c r="X85" s="83">
        <f t="shared" si="40"/>
        <v>0</v>
      </c>
      <c r="Y85" s="83">
        <f t="shared" si="40"/>
        <v>0</v>
      </c>
      <c r="Z85" s="83">
        <f t="shared" si="40"/>
        <v>0</v>
      </c>
      <c r="AA85" s="171">
        <f t="shared" si="34"/>
        <v>0</v>
      </c>
      <c r="AB85" s="83">
        <f t="shared" si="41"/>
        <v>0</v>
      </c>
      <c r="AC85" s="83">
        <f t="shared" si="41"/>
        <v>0</v>
      </c>
      <c r="AD85" s="171">
        <f t="shared" si="35"/>
        <v>0</v>
      </c>
      <c r="AE85" s="171">
        <f>IF(AD85=1,SUM(AD$10:AD85),0)</f>
        <v>0</v>
      </c>
      <c r="AF85" s="82" t="str">
        <f t="shared" si="36"/>
        <v/>
      </c>
      <c r="AG85" s="171">
        <f t="shared" si="37"/>
        <v>0</v>
      </c>
    </row>
    <row r="86" spans="1:33" ht="12" customHeight="1" x14ac:dyDescent="0.25">
      <c r="A86" s="497"/>
      <c r="B86" s="15">
        <v>77</v>
      </c>
      <c r="C86" s="468">
        <f t="shared" si="42"/>
        <v>0</v>
      </c>
      <c r="D86" s="469"/>
      <c r="E86" s="470"/>
      <c r="F86" s="67">
        <f t="shared" si="43"/>
        <v>0</v>
      </c>
      <c r="G86" s="67">
        <f t="shared" si="44"/>
        <v>0</v>
      </c>
      <c r="H86" s="67">
        <f t="shared" si="45"/>
        <v>0</v>
      </c>
      <c r="I86" s="67">
        <f t="shared" si="46"/>
        <v>0</v>
      </c>
      <c r="J86" s="67">
        <f t="shared" si="47"/>
        <v>0</v>
      </c>
      <c r="K86" s="16">
        <f t="shared" si="48"/>
        <v>0</v>
      </c>
      <c r="L86" s="67">
        <f t="shared" si="49"/>
        <v>0</v>
      </c>
      <c r="M86" s="17">
        <f>IF(L86&gt;0,VLOOKUP(I86,Labour!$AR$1:$AT$15,3,FALSE),0)</f>
        <v>0</v>
      </c>
      <c r="N86" s="70">
        <f t="shared" si="50"/>
        <v>0</v>
      </c>
      <c r="R86" s="83">
        <f t="shared" si="38"/>
        <v>0</v>
      </c>
      <c r="S86" s="83">
        <f t="shared" si="38"/>
        <v>0</v>
      </c>
      <c r="T86" s="83">
        <f t="shared" si="38"/>
        <v>0</v>
      </c>
      <c r="U86" s="83">
        <f t="shared" si="38"/>
        <v>0</v>
      </c>
      <c r="V86" s="83">
        <f t="shared" si="39"/>
        <v>0</v>
      </c>
      <c r="W86" s="83">
        <f t="shared" si="39"/>
        <v>0</v>
      </c>
      <c r="X86" s="83">
        <f t="shared" si="40"/>
        <v>0</v>
      </c>
      <c r="Y86" s="83">
        <f t="shared" si="40"/>
        <v>0</v>
      </c>
      <c r="Z86" s="83">
        <f t="shared" si="40"/>
        <v>0</v>
      </c>
      <c r="AA86" s="171">
        <f t="shared" si="34"/>
        <v>0</v>
      </c>
      <c r="AB86" s="83">
        <f t="shared" si="41"/>
        <v>0</v>
      </c>
      <c r="AC86" s="83">
        <f t="shared" si="41"/>
        <v>0</v>
      </c>
      <c r="AD86" s="171">
        <f t="shared" si="35"/>
        <v>0</v>
      </c>
      <c r="AE86" s="171">
        <f>IF(AD86=1,SUM(AD$10:AD86),0)</f>
        <v>0</v>
      </c>
      <c r="AF86" s="82" t="str">
        <f t="shared" si="36"/>
        <v/>
      </c>
      <c r="AG86" s="171">
        <f t="shared" si="37"/>
        <v>0</v>
      </c>
    </row>
    <row r="87" spans="1:33" ht="12" customHeight="1" x14ac:dyDescent="0.25">
      <c r="A87" s="497"/>
      <c r="B87" s="15">
        <v>78</v>
      </c>
      <c r="C87" s="468">
        <f t="shared" si="42"/>
        <v>0</v>
      </c>
      <c r="D87" s="469"/>
      <c r="E87" s="470"/>
      <c r="F87" s="67">
        <f t="shared" si="43"/>
        <v>0</v>
      </c>
      <c r="G87" s="67">
        <f t="shared" si="44"/>
        <v>0</v>
      </c>
      <c r="H87" s="67">
        <f t="shared" si="45"/>
        <v>0</v>
      </c>
      <c r="I87" s="67">
        <f t="shared" si="46"/>
        <v>0</v>
      </c>
      <c r="J87" s="67">
        <f t="shared" si="47"/>
        <v>0</v>
      </c>
      <c r="K87" s="16">
        <f t="shared" si="48"/>
        <v>0</v>
      </c>
      <c r="L87" s="67">
        <f t="shared" si="49"/>
        <v>0</v>
      </c>
      <c r="M87" s="17">
        <f>IF(L87&gt;0,VLOOKUP(I87,Labour!$AR$1:$AT$15,3,FALSE),0)</f>
        <v>0</v>
      </c>
      <c r="N87" s="70">
        <f t="shared" si="50"/>
        <v>0</v>
      </c>
      <c r="R87" s="83">
        <f t="shared" si="38"/>
        <v>0</v>
      </c>
      <c r="S87" s="83">
        <f t="shared" si="38"/>
        <v>0</v>
      </c>
      <c r="T87" s="83">
        <f t="shared" si="38"/>
        <v>0</v>
      </c>
      <c r="U87" s="83">
        <f t="shared" si="38"/>
        <v>0</v>
      </c>
      <c r="V87" s="83">
        <f t="shared" si="39"/>
        <v>0</v>
      </c>
      <c r="W87" s="83">
        <f t="shared" si="39"/>
        <v>0</v>
      </c>
      <c r="X87" s="83">
        <f t="shared" si="40"/>
        <v>0</v>
      </c>
      <c r="Y87" s="83">
        <f t="shared" si="40"/>
        <v>0</v>
      </c>
      <c r="Z87" s="83">
        <f t="shared" si="40"/>
        <v>0</v>
      </c>
      <c r="AA87" s="171">
        <f t="shared" si="34"/>
        <v>0</v>
      </c>
      <c r="AB87" s="83">
        <f t="shared" si="41"/>
        <v>0</v>
      </c>
      <c r="AC87" s="83">
        <f t="shared" si="41"/>
        <v>0</v>
      </c>
      <c r="AD87" s="171">
        <f t="shared" si="35"/>
        <v>0</v>
      </c>
      <c r="AE87" s="171">
        <f>IF(AD87=1,SUM(AD$10:AD87),0)</f>
        <v>0</v>
      </c>
      <c r="AF87" s="82" t="str">
        <f t="shared" si="36"/>
        <v/>
      </c>
      <c r="AG87" s="171">
        <f t="shared" si="37"/>
        <v>0</v>
      </c>
    </row>
    <row r="88" spans="1:33" ht="12" customHeight="1" x14ac:dyDescent="0.25">
      <c r="A88" s="497"/>
      <c r="B88" s="15">
        <v>79</v>
      </c>
      <c r="C88" s="468">
        <f t="shared" si="42"/>
        <v>0</v>
      </c>
      <c r="D88" s="469"/>
      <c r="E88" s="470"/>
      <c r="F88" s="67">
        <f t="shared" si="43"/>
        <v>0</v>
      </c>
      <c r="G88" s="67">
        <f t="shared" si="44"/>
        <v>0</v>
      </c>
      <c r="H88" s="67">
        <f t="shared" si="45"/>
        <v>0</v>
      </c>
      <c r="I88" s="67">
        <f t="shared" si="46"/>
        <v>0</v>
      </c>
      <c r="J88" s="67">
        <f t="shared" si="47"/>
        <v>0</v>
      </c>
      <c r="K88" s="16">
        <f t="shared" si="48"/>
        <v>0</v>
      </c>
      <c r="L88" s="67">
        <f t="shared" si="49"/>
        <v>0</v>
      </c>
      <c r="M88" s="17">
        <f>IF(L88&gt;0,VLOOKUP(I88,Labour!$AR$1:$AT$15,3,FALSE),0)</f>
        <v>0</v>
      </c>
      <c r="N88" s="70">
        <f t="shared" si="50"/>
        <v>0</v>
      </c>
      <c r="R88" s="83">
        <f t="shared" si="38"/>
        <v>0</v>
      </c>
      <c r="S88" s="83">
        <f t="shared" si="38"/>
        <v>0</v>
      </c>
      <c r="T88" s="83">
        <f t="shared" si="38"/>
        <v>0</v>
      </c>
      <c r="U88" s="83">
        <f t="shared" si="38"/>
        <v>0</v>
      </c>
      <c r="V88" s="83">
        <f t="shared" si="39"/>
        <v>0</v>
      </c>
      <c r="W88" s="83">
        <f t="shared" si="39"/>
        <v>0</v>
      </c>
      <c r="X88" s="83">
        <f t="shared" si="40"/>
        <v>0</v>
      </c>
      <c r="Y88" s="83">
        <f t="shared" si="40"/>
        <v>0</v>
      </c>
      <c r="Z88" s="83">
        <f t="shared" si="40"/>
        <v>0</v>
      </c>
      <c r="AA88" s="171">
        <f t="shared" si="34"/>
        <v>0</v>
      </c>
      <c r="AB88" s="83">
        <f t="shared" si="41"/>
        <v>0</v>
      </c>
      <c r="AC88" s="83">
        <f t="shared" si="41"/>
        <v>0</v>
      </c>
      <c r="AD88" s="171">
        <f t="shared" si="35"/>
        <v>0</v>
      </c>
      <c r="AE88" s="171">
        <f>IF(AD88=1,SUM(AD$10:AD88),0)</f>
        <v>0</v>
      </c>
      <c r="AF88" s="82" t="str">
        <f t="shared" si="36"/>
        <v/>
      </c>
      <c r="AG88" s="171">
        <f t="shared" si="37"/>
        <v>0</v>
      </c>
    </row>
    <row r="89" spans="1:33" ht="12" customHeight="1" x14ac:dyDescent="0.25">
      <c r="A89" s="497"/>
      <c r="B89" s="15">
        <v>80</v>
      </c>
      <c r="C89" s="468">
        <f t="shared" si="42"/>
        <v>0</v>
      </c>
      <c r="D89" s="469"/>
      <c r="E89" s="470"/>
      <c r="F89" s="67">
        <f t="shared" si="43"/>
        <v>0</v>
      </c>
      <c r="G89" s="67">
        <f t="shared" si="44"/>
        <v>0</v>
      </c>
      <c r="H89" s="67">
        <f t="shared" si="45"/>
        <v>0</v>
      </c>
      <c r="I89" s="67">
        <f t="shared" si="46"/>
        <v>0</v>
      </c>
      <c r="J89" s="67">
        <f t="shared" si="47"/>
        <v>0</v>
      </c>
      <c r="K89" s="16">
        <f t="shared" si="48"/>
        <v>0</v>
      </c>
      <c r="L89" s="67">
        <f t="shared" si="49"/>
        <v>0</v>
      </c>
      <c r="M89" s="17">
        <f>IF(L89&gt;0,VLOOKUP(I89,Labour!$AR$1:$AT$15,3,FALSE),0)</f>
        <v>0</v>
      </c>
      <c r="N89" s="70">
        <f t="shared" si="50"/>
        <v>0</v>
      </c>
      <c r="R89" s="83">
        <f t="shared" si="38"/>
        <v>0</v>
      </c>
      <c r="S89" s="83">
        <f t="shared" si="38"/>
        <v>0</v>
      </c>
      <c r="T89" s="83">
        <f t="shared" si="38"/>
        <v>0</v>
      </c>
      <c r="U89" s="83">
        <f t="shared" si="38"/>
        <v>0</v>
      </c>
      <c r="V89" s="83">
        <f t="shared" si="39"/>
        <v>0</v>
      </c>
      <c r="W89" s="83">
        <f t="shared" si="39"/>
        <v>0</v>
      </c>
      <c r="X89" s="83">
        <f t="shared" si="40"/>
        <v>0</v>
      </c>
      <c r="Y89" s="83">
        <f t="shared" si="40"/>
        <v>0</v>
      </c>
      <c r="Z89" s="83">
        <f t="shared" si="40"/>
        <v>0</v>
      </c>
      <c r="AA89" s="171">
        <f t="shared" si="34"/>
        <v>0</v>
      </c>
      <c r="AB89" s="83">
        <f t="shared" si="41"/>
        <v>0</v>
      </c>
      <c r="AC89" s="83">
        <f t="shared" si="41"/>
        <v>0</v>
      </c>
      <c r="AD89" s="171">
        <f t="shared" si="35"/>
        <v>0</v>
      </c>
      <c r="AE89" s="171">
        <f>IF(AD89=1,SUM(AD$10:AD89),0)</f>
        <v>0</v>
      </c>
      <c r="AF89" s="82" t="str">
        <f t="shared" si="36"/>
        <v/>
      </c>
      <c r="AG89" s="171">
        <f t="shared" si="37"/>
        <v>0</v>
      </c>
    </row>
    <row r="90" spans="1:33" ht="12" customHeight="1" x14ac:dyDescent="0.25">
      <c r="A90" s="497"/>
      <c r="B90" s="15">
        <v>81</v>
      </c>
      <c r="C90" s="468">
        <f t="shared" si="42"/>
        <v>0</v>
      </c>
      <c r="D90" s="469"/>
      <c r="E90" s="470"/>
      <c r="F90" s="67">
        <f t="shared" si="43"/>
        <v>0</v>
      </c>
      <c r="G90" s="67">
        <f t="shared" si="44"/>
        <v>0</v>
      </c>
      <c r="H90" s="67">
        <f t="shared" si="45"/>
        <v>0</v>
      </c>
      <c r="I90" s="67">
        <f t="shared" si="46"/>
        <v>0</v>
      </c>
      <c r="J90" s="67">
        <f t="shared" si="47"/>
        <v>0</v>
      </c>
      <c r="K90" s="16">
        <f t="shared" si="48"/>
        <v>0</v>
      </c>
      <c r="L90" s="67">
        <f t="shared" si="49"/>
        <v>0</v>
      </c>
      <c r="M90" s="17">
        <f>IF(L90&gt;0,VLOOKUP(I90,Labour!$AR$1:$AT$15,3,FALSE),0)</f>
        <v>0</v>
      </c>
      <c r="N90" s="70">
        <f t="shared" si="50"/>
        <v>0</v>
      </c>
      <c r="R90" s="83">
        <f t="shared" si="38"/>
        <v>0</v>
      </c>
      <c r="S90" s="83">
        <f t="shared" si="38"/>
        <v>0</v>
      </c>
      <c r="T90" s="83">
        <f t="shared" si="38"/>
        <v>0</v>
      </c>
      <c r="U90" s="83">
        <f t="shared" si="38"/>
        <v>0</v>
      </c>
      <c r="V90" s="83">
        <f t="shared" si="39"/>
        <v>0</v>
      </c>
      <c r="W90" s="83">
        <f t="shared" si="39"/>
        <v>0</v>
      </c>
      <c r="X90" s="83">
        <f t="shared" si="40"/>
        <v>0</v>
      </c>
      <c r="Y90" s="83">
        <f t="shared" si="40"/>
        <v>0</v>
      </c>
      <c r="Z90" s="83">
        <f t="shared" si="40"/>
        <v>0</v>
      </c>
      <c r="AA90" s="171">
        <f t="shared" si="34"/>
        <v>0</v>
      </c>
      <c r="AB90" s="83">
        <f t="shared" si="41"/>
        <v>0</v>
      </c>
      <c r="AC90" s="83">
        <f t="shared" si="41"/>
        <v>0</v>
      </c>
      <c r="AD90" s="171">
        <f t="shared" si="35"/>
        <v>0</v>
      </c>
      <c r="AE90" s="171">
        <f>IF(AD90=1,SUM(AD$10:AD90),0)</f>
        <v>0</v>
      </c>
      <c r="AF90" s="82" t="str">
        <f t="shared" si="36"/>
        <v/>
      </c>
      <c r="AG90" s="171">
        <f t="shared" si="37"/>
        <v>0</v>
      </c>
    </row>
    <row r="91" spans="1:33" ht="12" customHeight="1" x14ac:dyDescent="0.25">
      <c r="A91" s="497"/>
      <c r="B91" s="15">
        <v>82</v>
      </c>
      <c r="C91" s="468">
        <f t="shared" si="42"/>
        <v>0</v>
      </c>
      <c r="D91" s="469"/>
      <c r="E91" s="470"/>
      <c r="F91" s="67">
        <f t="shared" si="43"/>
        <v>0</v>
      </c>
      <c r="G91" s="67">
        <f t="shared" si="44"/>
        <v>0</v>
      </c>
      <c r="H91" s="67">
        <f t="shared" si="45"/>
        <v>0</v>
      </c>
      <c r="I91" s="67">
        <f t="shared" si="46"/>
        <v>0</v>
      </c>
      <c r="J91" s="67">
        <f t="shared" si="47"/>
        <v>0</v>
      </c>
      <c r="K91" s="16">
        <f t="shared" si="48"/>
        <v>0</v>
      </c>
      <c r="L91" s="67">
        <f t="shared" si="49"/>
        <v>0</v>
      </c>
      <c r="M91" s="17">
        <f>IF(L91&gt;0,VLOOKUP(I91,Labour!$AR$1:$AT$15,3,FALSE),0)</f>
        <v>0</v>
      </c>
      <c r="N91" s="70">
        <f t="shared" si="50"/>
        <v>0</v>
      </c>
      <c r="R91" s="83">
        <f t="shared" si="38"/>
        <v>0</v>
      </c>
      <c r="S91" s="83">
        <f t="shared" si="38"/>
        <v>0</v>
      </c>
      <c r="T91" s="83">
        <f t="shared" si="38"/>
        <v>0</v>
      </c>
      <c r="U91" s="83">
        <f t="shared" si="38"/>
        <v>0</v>
      </c>
      <c r="V91" s="83">
        <f t="shared" si="39"/>
        <v>0</v>
      </c>
      <c r="W91" s="83">
        <f t="shared" si="39"/>
        <v>0</v>
      </c>
      <c r="X91" s="83">
        <f t="shared" si="40"/>
        <v>0</v>
      </c>
      <c r="Y91" s="83">
        <f t="shared" si="40"/>
        <v>0</v>
      </c>
      <c r="Z91" s="83">
        <f t="shared" si="40"/>
        <v>0</v>
      </c>
      <c r="AA91" s="171">
        <f t="shared" si="34"/>
        <v>0</v>
      </c>
      <c r="AB91" s="83">
        <f t="shared" si="41"/>
        <v>0</v>
      </c>
      <c r="AC91" s="83">
        <f t="shared" si="41"/>
        <v>0</v>
      </c>
      <c r="AD91" s="171">
        <f t="shared" si="35"/>
        <v>0</v>
      </c>
      <c r="AE91" s="171">
        <f>IF(AD91=1,SUM(AD$10:AD91),0)</f>
        <v>0</v>
      </c>
      <c r="AF91" s="82" t="str">
        <f t="shared" si="36"/>
        <v/>
      </c>
      <c r="AG91" s="171">
        <f t="shared" si="37"/>
        <v>0</v>
      </c>
    </row>
    <row r="92" spans="1:33" ht="12" customHeight="1" x14ac:dyDescent="0.25">
      <c r="A92" s="497"/>
      <c r="B92" s="15">
        <v>83</v>
      </c>
      <c r="C92" s="468">
        <f t="shared" si="42"/>
        <v>0</v>
      </c>
      <c r="D92" s="469"/>
      <c r="E92" s="470"/>
      <c r="F92" s="67">
        <f t="shared" si="43"/>
        <v>0</v>
      </c>
      <c r="G92" s="67">
        <f t="shared" si="44"/>
        <v>0</v>
      </c>
      <c r="H92" s="67">
        <f t="shared" si="45"/>
        <v>0</v>
      </c>
      <c r="I92" s="67">
        <f t="shared" si="46"/>
        <v>0</v>
      </c>
      <c r="J92" s="67">
        <f t="shared" si="47"/>
        <v>0</v>
      </c>
      <c r="K92" s="16">
        <f t="shared" si="48"/>
        <v>0</v>
      </c>
      <c r="L92" s="67">
        <f t="shared" si="49"/>
        <v>0</v>
      </c>
      <c r="M92" s="17">
        <f>IF(L92&gt;0,VLOOKUP(I92,Labour!$AR$1:$AT$15,3,FALSE),0)</f>
        <v>0</v>
      </c>
      <c r="N92" s="70">
        <f t="shared" si="50"/>
        <v>0</v>
      </c>
      <c r="R92" s="83">
        <f t="shared" si="38"/>
        <v>0</v>
      </c>
      <c r="S92" s="83">
        <f t="shared" si="38"/>
        <v>0</v>
      </c>
      <c r="T92" s="83">
        <f t="shared" si="38"/>
        <v>0</v>
      </c>
      <c r="U92" s="83">
        <f t="shared" si="38"/>
        <v>0</v>
      </c>
      <c r="V92" s="83">
        <f t="shared" si="39"/>
        <v>0</v>
      </c>
      <c r="W92" s="83">
        <f t="shared" si="39"/>
        <v>0</v>
      </c>
      <c r="X92" s="83">
        <f t="shared" si="40"/>
        <v>0</v>
      </c>
      <c r="Y92" s="83">
        <f t="shared" si="40"/>
        <v>0</v>
      </c>
      <c r="Z92" s="83">
        <f t="shared" si="40"/>
        <v>0</v>
      </c>
      <c r="AA92" s="171">
        <f t="shared" si="34"/>
        <v>0</v>
      </c>
      <c r="AB92" s="83">
        <f t="shared" si="41"/>
        <v>0</v>
      </c>
      <c r="AC92" s="83">
        <f t="shared" si="41"/>
        <v>0</v>
      </c>
      <c r="AD92" s="171">
        <f t="shared" si="35"/>
        <v>0</v>
      </c>
      <c r="AE92" s="171">
        <f>IF(AD92=1,SUM(AD$10:AD92),0)</f>
        <v>0</v>
      </c>
      <c r="AF92" s="82" t="str">
        <f t="shared" si="36"/>
        <v/>
      </c>
      <c r="AG92" s="171">
        <f t="shared" si="37"/>
        <v>0</v>
      </c>
    </row>
    <row r="93" spans="1:33" ht="12" customHeight="1" x14ac:dyDescent="0.25">
      <c r="A93" s="497"/>
      <c r="B93" s="15">
        <v>84</v>
      </c>
      <c r="C93" s="468">
        <f t="shared" ref="C93:C107" si="51">R93</f>
        <v>0</v>
      </c>
      <c r="D93" s="469"/>
      <c r="E93" s="470"/>
      <c r="F93" s="67">
        <f t="shared" ref="F93:F107" si="52">S93</f>
        <v>0</v>
      </c>
      <c r="G93" s="67">
        <f t="shared" ref="G93:G107" si="53">T93</f>
        <v>0</v>
      </c>
      <c r="H93" s="67">
        <f t="shared" ref="H93:H107" si="54">U93</f>
        <v>0</v>
      </c>
      <c r="I93" s="67">
        <f t="shared" ref="I93:I107" si="55">X93</f>
        <v>0</v>
      </c>
      <c r="J93" s="67">
        <f t="shared" ref="J93:J107" si="56">AA93</f>
        <v>0</v>
      </c>
      <c r="K93" s="16">
        <f t="shared" ref="K93:K107" si="57">AB93</f>
        <v>0</v>
      </c>
      <c r="L93" s="67">
        <f t="shared" ref="L93:L107" si="58">AC93</f>
        <v>0</v>
      </c>
      <c r="M93" s="17">
        <f>IF(L93&gt;0,VLOOKUP(I93,Labour!$AR$1:$AT$15,3,FALSE),0)</f>
        <v>0</v>
      </c>
      <c r="N93" s="70">
        <f t="shared" ref="N93:N107" si="59">J93*K93+L93*M93</f>
        <v>0</v>
      </c>
      <c r="R93" s="83">
        <f t="shared" si="38"/>
        <v>0</v>
      </c>
      <c r="S93" s="83">
        <f t="shared" si="38"/>
        <v>0</v>
      </c>
      <c r="T93" s="83">
        <f t="shared" si="38"/>
        <v>0</v>
      </c>
      <c r="U93" s="83">
        <f t="shared" si="38"/>
        <v>0</v>
      </c>
      <c r="V93" s="83">
        <f t="shared" si="39"/>
        <v>0</v>
      </c>
      <c r="W93" s="83">
        <f t="shared" si="39"/>
        <v>0</v>
      </c>
      <c r="X93" s="83">
        <f t="shared" si="40"/>
        <v>0</v>
      </c>
      <c r="Y93" s="83">
        <f t="shared" si="40"/>
        <v>0</v>
      </c>
      <c r="Z93" s="83">
        <f t="shared" si="40"/>
        <v>0</v>
      </c>
      <c r="AA93" s="171">
        <f t="shared" si="34"/>
        <v>0</v>
      </c>
      <c r="AB93" s="83">
        <f t="shared" si="41"/>
        <v>0</v>
      </c>
      <c r="AC93" s="83">
        <f t="shared" si="41"/>
        <v>0</v>
      </c>
      <c r="AD93" s="171">
        <f t="shared" si="35"/>
        <v>0</v>
      </c>
      <c r="AE93" s="171">
        <f>IF(AD93=1,SUM(AD$10:AD93),0)</f>
        <v>0</v>
      </c>
      <c r="AF93" s="82" t="str">
        <f t="shared" si="36"/>
        <v/>
      </c>
      <c r="AG93" s="171">
        <f t="shared" si="37"/>
        <v>0</v>
      </c>
    </row>
    <row r="94" spans="1:33" ht="12" customHeight="1" x14ac:dyDescent="0.25">
      <c r="A94" s="497"/>
      <c r="B94" s="15">
        <v>85</v>
      </c>
      <c r="C94" s="468">
        <f t="shared" si="51"/>
        <v>0</v>
      </c>
      <c r="D94" s="469"/>
      <c r="E94" s="470"/>
      <c r="F94" s="67">
        <f t="shared" si="52"/>
        <v>0</v>
      </c>
      <c r="G94" s="67">
        <f t="shared" si="53"/>
        <v>0</v>
      </c>
      <c r="H94" s="67">
        <f t="shared" si="54"/>
        <v>0</v>
      </c>
      <c r="I94" s="67">
        <f t="shared" si="55"/>
        <v>0</v>
      </c>
      <c r="J94" s="67">
        <f t="shared" si="56"/>
        <v>0</v>
      </c>
      <c r="K94" s="16">
        <f t="shared" si="57"/>
        <v>0</v>
      </c>
      <c r="L94" s="67">
        <f t="shared" si="58"/>
        <v>0</v>
      </c>
      <c r="M94" s="17">
        <f>IF(L94&gt;0,VLOOKUP(I94,Labour!$AR$1:$AT$15,3,FALSE),0)</f>
        <v>0</v>
      </c>
      <c r="N94" s="70">
        <f t="shared" si="59"/>
        <v>0</v>
      </c>
      <c r="R94" s="83">
        <f t="shared" si="38"/>
        <v>0</v>
      </c>
      <c r="S94" s="83">
        <f t="shared" si="38"/>
        <v>0</v>
      </c>
      <c r="T94" s="83">
        <f t="shared" si="38"/>
        <v>0</v>
      </c>
      <c r="U94" s="83">
        <f t="shared" si="38"/>
        <v>0</v>
      </c>
      <c r="V94" s="83">
        <f t="shared" si="39"/>
        <v>0</v>
      </c>
      <c r="W94" s="83">
        <f t="shared" si="39"/>
        <v>0</v>
      </c>
      <c r="X94" s="83">
        <f t="shared" si="40"/>
        <v>0</v>
      </c>
      <c r="Y94" s="83">
        <f t="shared" si="40"/>
        <v>0</v>
      </c>
      <c r="Z94" s="83">
        <f t="shared" si="40"/>
        <v>0</v>
      </c>
      <c r="AA94" s="171">
        <f t="shared" si="34"/>
        <v>0</v>
      </c>
      <c r="AB94" s="83">
        <f t="shared" si="41"/>
        <v>0</v>
      </c>
      <c r="AC94" s="83">
        <f t="shared" si="41"/>
        <v>0</v>
      </c>
      <c r="AD94" s="171">
        <f t="shared" si="35"/>
        <v>0</v>
      </c>
      <c r="AE94" s="171">
        <f>IF(AD94=1,SUM(AD$10:AD94),0)</f>
        <v>0</v>
      </c>
      <c r="AF94" s="82" t="str">
        <f t="shared" si="36"/>
        <v/>
      </c>
      <c r="AG94" s="171">
        <f t="shared" si="37"/>
        <v>0</v>
      </c>
    </row>
    <row r="95" spans="1:33" ht="12" customHeight="1" x14ac:dyDescent="0.25">
      <c r="A95" s="497"/>
      <c r="B95" s="15">
        <v>86</v>
      </c>
      <c r="C95" s="468">
        <f t="shared" si="51"/>
        <v>0</v>
      </c>
      <c r="D95" s="469"/>
      <c r="E95" s="470"/>
      <c r="F95" s="67">
        <f t="shared" si="52"/>
        <v>0</v>
      </c>
      <c r="G95" s="67">
        <f t="shared" si="53"/>
        <v>0</v>
      </c>
      <c r="H95" s="67">
        <f t="shared" si="54"/>
        <v>0</v>
      </c>
      <c r="I95" s="67">
        <f t="shared" si="55"/>
        <v>0</v>
      </c>
      <c r="J95" s="67">
        <f t="shared" si="56"/>
        <v>0</v>
      </c>
      <c r="K95" s="16">
        <f t="shared" si="57"/>
        <v>0</v>
      </c>
      <c r="L95" s="67">
        <f t="shared" si="58"/>
        <v>0</v>
      </c>
      <c r="M95" s="17">
        <f>IF(L95&gt;0,VLOOKUP(I95,Labour!$AR$1:$AT$15,3,FALSE),0)</f>
        <v>0</v>
      </c>
      <c r="N95" s="70">
        <f t="shared" si="59"/>
        <v>0</v>
      </c>
      <c r="R95" s="83">
        <f t="shared" si="38"/>
        <v>0</v>
      </c>
      <c r="S95" s="83">
        <f t="shared" si="38"/>
        <v>0</v>
      </c>
      <c r="T95" s="83">
        <f t="shared" si="38"/>
        <v>0</v>
      </c>
      <c r="U95" s="83">
        <f t="shared" si="38"/>
        <v>0</v>
      </c>
      <c r="V95" s="83">
        <f t="shared" si="39"/>
        <v>0</v>
      </c>
      <c r="W95" s="83">
        <f t="shared" si="39"/>
        <v>0</v>
      </c>
      <c r="X95" s="83">
        <f t="shared" si="40"/>
        <v>0</v>
      </c>
      <c r="Y95" s="83">
        <f t="shared" si="40"/>
        <v>0</v>
      </c>
      <c r="Z95" s="83">
        <f t="shared" si="40"/>
        <v>0</v>
      </c>
      <c r="AA95" s="171">
        <f t="shared" si="34"/>
        <v>0</v>
      </c>
      <c r="AB95" s="83">
        <f t="shared" si="41"/>
        <v>0</v>
      </c>
      <c r="AC95" s="83">
        <f t="shared" si="41"/>
        <v>0</v>
      </c>
      <c r="AD95" s="171">
        <f t="shared" si="35"/>
        <v>0</v>
      </c>
      <c r="AE95" s="171">
        <f>IF(AD95=1,SUM(AD$10:AD95),0)</f>
        <v>0</v>
      </c>
      <c r="AF95" s="82" t="str">
        <f t="shared" si="36"/>
        <v/>
      </c>
      <c r="AG95" s="171">
        <f t="shared" si="37"/>
        <v>0</v>
      </c>
    </row>
    <row r="96" spans="1:33" ht="12" customHeight="1" x14ac:dyDescent="0.25">
      <c r="A96" s="497"/>
      <c r="B96" s="15">
        <v>87</v>
      </c>
      <c r="C96" s="468">
        <f t="shared" si="51"/>
        <v>0</v>
      </c>
      <c r="D96" s="469"/>
      <c r="E96" s="470"/>
      <c r="F96" s="67">
        <f t="shared" si="52"/>
        <v>0</v>
      </c>
      <c r="G96" s="67">
        <f t="shared" si="53"/>
        <v>0</v>
      </c>
      <c r="H96" s="67">
        <f t="shared" si="54"/>
        <v>0</v>
      </c>
      <c r="I96" s="67">
        <f t="shared" si="55"/>
        <v>0</v>
      </c>
      <c r="J96" s="67">
        <f t="shared" si="56"/>
        <v>0</v>
      </c>
      <c r="K96" s="16">
        <f t="shared" si="57"/>
        <v>0</v>
      </c>
      <c r="L96" s="67">
        <f t="shared" si="58"/>
        <v>0</v>
      </c>
      <c r="M96" s="17">
        <f>IF(L96&gt;0,VLOOKUP(I96,Labour!$AR$1:$AT$15,3,FALSE),0)</f>
        <v>0</v>
      </c>
      <c r="N96" s="70">
        <f t="shared" si="59"/>
        <v>0</v>
      </c>
      <c r="R96" s="83">
        <f t="shared" si="38"/>
        <v>0</v>
      </c>
      <c r="S96" s="83">
        <f t="shared" si="38"/>
        <v>0</v>
      </c>
      <c r="T96" s="83">
        <f t="shared" si="38"/>
        <v>0</v>
      </c>
      <c r="U96" s="83">
        <f t="shared" si="38"/>
        <v>0</v>
      </c>
      <c r="V96" s="83">
        <f t="shared" si="39"/>
        <v>0</v>
      </c>
      <c r="W96" s="83">
        <f t="shared" si="39"/>
        <v>0</v>
      </c>
      <c r="X96" s="83">
        <f t="shared" si="40"/>
        <v>0</v>
      </c>
      <c r="Y96" s="83">
        <f t="shared" si="40"/>
        <v>0</v>
      </c>
      <c r="Z96" s="83">
        <f t="shared" si="40"/>
        <v>0</v>
      </c>
      <c r="AA96" s="171">
        <f t="shared" si="34"/>
        <v>0</v>
      </c>
      <c r="AB96" s="83">
        <f t="shared" si="41"/>
        <v>0</v>
      </c>
      <c r="AC96" s="83">
        <f t="shared" si="41"/>
        <v>0</v>
      </c>
      <c r="AD96" s="171">
        <f t="shared" si="35"/>
        <v>0</v>
      </c>
      <c r="AE96" s="171">
        <f>IF(AD96=1,SUM(AD$10:AD96),0)</f>
        <v>0</v>
      </c>
      <c r="AF96" s="82" t="str">
        <f t="shared" si="36"/>
        <v/>
      </c>
      <c r="AG96" s="171">
        <f t="shared" si="37"/>
        <v>0</v>
      </c>
    </row>
    <row r="97" spans="1:33" ht="12" customHeight="1" x14ac:dyDescent="0.25">
      <c r="A97" s="497"/>
      <c r="B97" s="15">
        <v>88</v>
      </c>
      <c r="C97" s="468">
        <f t="shared" si="51"/>
        <v>0</v>
      </c>
      <c r="D97" s="469"/>
      <c r="E97" s="470"/>
      <c r="F97" s="67">
        <f t="shared" si="52"/>
        <v>0</v>
      </c>
      <c r="G97" s="67">
        <f t="shared" si="53"/>
        <v>0</v>
      </c>
      <c r="H97" s="67">
        <f t="shared" si="54"/>
        <v>0</v>
      </c>
      <c r="I97" s="67">
        <f t="shared" si="55"/>
        <v>0</v>
      </c>
      <c r="J97" s="67">
        <f t="shared" si="56"/>
        <v>0</v>
      </c>
      <c r="K97" s="16">
        <f t="shared" si="57"/>
        <v>0</v>
      </c>
      <c r="L97" s="67">
        <f t="shared" si="58"/>
        <v>0</v>
      </c>
      <c r="M97" s="17">
        <f>IF(L97&gt;0,VLOOKUP(I97,Labour!$AR$1:$AT$15,3,FALSE),0)</f>
        <v>0</v>
      </c>
      <c r="N97" s="70">
        <f t="shared" si="59"/>
        <v>0</v>
      </c>
      <c r="R97" s="83">
        <f t="shared" si="38"/>
        <v>0</v>
      </c>
      <c r="S97" s="83">
        <f t="shared" si="38"/>
        <v>0</v>
      </c>
      <c r="T97" s="83">
        <f t="shared" si="38"/>
        <v>0</v>
      </c>
      <c r="U97" s="83">
        <f t="shared" si="38"/>
        <v>0</v>
      </c>
      <c r="V97" s="83">
        <f t="shared" si="39"/>
        <v>0</v>
      </c>
      <c r="W97" s="83">
        <f t="shared" si="39"/>
        <v>0</v>
      </c>
      <c r="X97" s="83">
        <f t="shared" si="40"/>
        <v>0</v>
      </c>
      <c r="Y97" s="83">
        <f t="shared" si="40"/>
        <v>0</v>
      </c>
      <c r="Z97" s="83">
        <f t="shared" si="40"/>
        <v>0</v>
      </c>
      <c r="AA97" s="171">
        <f t="shared" si="34"/>
        <v>0</v>
      </c>
      <c r="AB97" s="83">
        <f t="shared" si="41"/>
        <v>0</v>
      </c>
      <c r="AC97" s="83">
        <f t="shared" si="41"/>
        <v>0</v>
      </c>
      <c r="AD97" s="171">
        <f t="shared" si="35"/>
        <v>0</v>
      </c>
      <c r="AE97" s="171">
        <f>IF(AD97=1,SUM(AD$10:AD97),0)</f>
        <v>0</v>
      </c>
      <c r="AF97" s="82" t="str">
        <f t="shared" si="36"/>
        <v/>
      </c>
      <c r="AG97" s="171">
        <f t="shared" si="37"/>
        <v>0</v>
      </c>
    </row>
    <row r="98" spans="1:33" ht="12" customHeight="1" x14ac:dyDescent="0.25">
      <c r="A98" s="497"/>
      <c r="B98" s="15">
        <v>89</v>
      </c>
      <c r="C98" s="468">
        <f t="shared" si="51"/>
        <v>0</v>
      </c>
      <c r="D98" s="469"/>
      <c r="E98" s="470"/>
      <c r="F98" s="67">
        <f t="shared" si="52"/>
        <v>0</v>
      </c>
      <c r="G98" s="67">
        <f t="shared" si="53"/>
        <v>0</v>
      </c>
      <c r="H98" s="67">
        <f t="shared" si="54"/>
        <v>0</v>
      </c>
      <c r="I98" s="67">
        <f t="shared" si="55"/>
        <v>0</v>
      </c>
      <c r="J98" s="67">
        <f t="shared" si="56"/>
        <v>0</v>
      </c>
      <c r="K98" s="16">
        <f t="shared" si="57"/>
        <v>0</v>
      </c>
      <c r="L98" s="67">
        <f t="shared" si="58"/>
        <v>0</v>
      </c>
      <c r="M98" s="17">
        <f>IF(L98&gt;0,VLOOKUP(I98,Labour!$AR$1:$AT$15,3,FALSE),0)</f>
        <v>0</v>
      </c>
      <c r="N98" s="70">
        <f t="shared" si="59"/>
        <v>0</v>
      </c>
      <c r="R98" s="83">
        <f t="shared" si="38"/>
        <v>0</v>
      </c>
      <c r="S98" s="83">
        <f t="shared" si="38"/>
        <v>0</v>
      </c>
      <c r="T98" s="83">
        <f t="shared" si="38"/>
        <v>0</v>
      </c>
      <c r="U98" s="83">
        <f t="shared" si="38"/>
        <v>0</v>
      </c>
      <c r="V98" s="83">
        <f t="shared" si="39"/>
        <v>0</v>
      </c>
      <c r="W98" s="83">
        <f t="shared" si="39"/>
        <v>0</v>
      </c>
      <c r="X98" s="83">
        <f t="shared" si="40"/>
        <v>0</v>
      </c>
      <c r="Y98" s="83">
        <f t="shared" si="40"/>
        <v>0</v>
      </c>
      <c r="Z98" s="83">
        <f t="shared" si="40"/>
        <v>0</v>
      </c>
      <c r="AA98" s="171">
        <f t="shared" si="34"/>
        <v>0</v>
      </c>
      <c r="AB98" s="83">
        <f t="shared" si="41"/>
        <v>0</v>
      </c>
      <c r="AC98" s="83">
        <f t="shared" si="41"/>
        <v>0</v>
      </c>
      <c r="AD98" s="171">
        <f t="shared" si="35"/>
        <v>0</v>
      </c>
      <c r="AE98" s="171">
        <f>IF(AD98=1,SUM(AD$10:AD98),0)</f>
        <v>0</v>
      </c>
      <c r="AF98" s="82" t="str">
        <f t="shared" si="36"/>
        <v/>
      </c>
      <c r="AG98" s="171">
        <f t="shared" si="37"/>
        <v>0</v>
      </c>
    </row>
    <row r="99" spans="1:33" ht="12" customHeight="1" x14ac:dyDescent="0.25">
      <c r="A99" s="497"/>
      <c r="B99" s="15">
        <v>90</v>
      </c>
      <c r="C99" s="468">
        <f t="shared" si="51"/>
        <v>0</v>
      </c>
      <c r="D99" s="469"/>
      <c r="E99" s="470"/>
      <c r="F99" s="67">
        <f t="shared" si="52"/>
        <v>0</v>
      </c>
      <c r="G99" s="67">
        <f t="shared" si="53"/>
        <v>0</v>
      </c>
      <c r="H99" s="67">
        <f t="shared" si="54"/>
        <v>0</v>
      </c>
      <c r="I99" s="67">
        <f t="shared" si="55"/>
        <v>0</v>
      </c>
      <c r="J99" s="67">
        <f t="shared" si="56"/>
        <v>0</v>
      </c>
      <c r="K99" s="16">
        <f t="shared" si="57"/>
        <v>0</v>
      </c>
      <c r="L99" s="67">
        <f t="shared" si="58"/>
        <v>0</v>
      </c>
      <c r="M99" s="17">
        <f>IF(L99&gt;0,VLOOKUP(I99,Labour!$AR$1:$AT$15,3,FALSE),0)</f>
        <v>0</v>
      </c>
      <c r="N99" s="70">
        <f t="shared" si="59"/>
        <v>0</v>
      </c>
      <c r="R99" s="83">
        <f t="shared" si="38"/>
        <v>0</v>
      </c>
      <c r="S99" s="83">
        <f t="shared" si="38"/>
        <v>0</v>
      </c>
      <c r="T99" s="83">
        <f t="shared" si="38"/>
        <v>0</v>
      </c>
      <c r="U99" s="83">
        <f t="shared" si="38"/>
        <v>0</v>
      </c>
      <c r="V99" s="83">
        <f t="shared" si="39"/>
        <v>0</v>
      </c>
      <c r="W99" s="83">
        <f t="shared" si="39"/>
        <v>0</v>
      </c>
      <c r="X99" s="83">
        <f t="shared" si="40"/>
        <v>0</v>
      </c>
      <c r="Y99" s="83">
        <f t="shared" si="40"/>
        <v>0</v>
      </c>
      <c r="Z99" s="83">
        <f t="shared" si="40"/>
        <v>0</v>
      </c>
      <c r="AA99" s="171">
        <f t="shared" si="34"/>
        <v>0</v>
      </c>
      <c r="AB99" s="83">
        <f t="shared" si="41"/>
        <v>0</v>
      </c>
      <c r="AC99" s="83">
        <f t="shared" si="41"/>
        <v>0</v>
      </c>
      <c r="AD99" s="171">
        <f t="shared" si="35"/>
        <v>0</v>
      </c>
      <c r="AE99" s="171">
        <f>IF(AD99=1,SUM(AD$10:AD99),0)</f>
        <v>0</v>
      </c>
      <c r="AF99" s="82" t="str">
        <f t="shared" si="36"/>
        <v/>
      </c>
      <c r="AG99" s="171">
        <f t="shared" si="37"/>
        <v>0</v>
      </c>
    </row>
    <row r="100" spans="1:33" ht="12" customHeight="1" x14ac:dyDescent="0.25">
      <c r="A100" s="497"/>
      <c r="B100" s="15">
        <v>91</v>
      </c>
      <c r="C100" s="468">
        <f t="shared" si="51"/>
        <v>0</v>
      </c>
      <c r="D100" s="469"/>
      <c r="E100" s="470"/>
      <c r="F100" s="67">
        <f t="shared" si="52"/>
        <v>0</v>
      </c>
      <c r="G100" s="67">
        <f t="shared" si="53"/>
        <v>0</v>
      </c>
      <c r="H100" s="67">
        <f t="shared" si="54"/>
        <v>0</v>
      </c>
      <c r="I100" s="67">
        <f t="shared" si="55"/>
        <v>0</v>
      </c>
      <c r="J100" s="67">
        <f t="shared" si="56"/>
        <v>0</v>
      </c>
      <c r="K100" s="16">
        <f t="shared" si="57"/>
        <v>0</v>
      </c>
      <c r="L100" s="67">
        <f t="shared" si="58"/>
        <v>0</v>
      </c>
      <c r="M100" s="17">
        <f>IF(L100&gt;0,VLOOKUP(I100,Labour!$AR$1:$AT$15,3,FALSE),0)</f>
        <v>0</v>
      </c>
      <c r="N100" s="70">
        <f t="shared" si="59"/>
        <v>0</v>
      </c>
      <c r="R100" s="83">
        <f t="shared" si="38"/>
        <v>0</v>
      </c>
      <c r="S100" s="83">
        <f t="shared" si="38"/>
        <v>0</v>
      </c>
      <c r="T100" s="83">
        <f t="shared" si="38"/>
        <v>0</v>
      </c>
      <c r="U100" s="83">
        <f t="shared" si="38"/>
        <v>0</v>
      </c>
      <c r="V100" s="83">
        <f t="shared" si="39"/>
        <v>0</v>
      </c>
      <c r="W100" s="83">
        <f t="shared" si="39"/>
        <v>0</v>
      </c>
      <c r="X100" s="83">
        <f t="shared" si="40"/>
        <v>0</v>
      </c>
      <c r="Y100" s="83">
        <f t="shared" si="40"/>
        <v>0</v>
      </c>
      <c r="Z100" s="83">
        <f t="shared" si="40"/>
        <v>0</v>
      </c>
      <c r="AA100" s="171">
        <f t="shared" si="34"/>
        <v>0</v>
      </c>
      <c r="AB100" s="83">
        <f t="shared" si="41"/>
        <v>0</v>
      </c>
      <c r="AC100" s="83">
        <f t="shared" si="41"/>
        <v>0</v>
      </c>
      <c r="AD100" s="171">
        <f t="shared" si="35"/>
        <v>0</v>
      </c>
      <c r="AE100" s="171">
        <f>IF(AD100=1,SUM(AD$10:AD100),0)</f>
        <v>0</v>
      </c>
      <c r="AF100" s="82" t="str">
        <f t="shared" si="36"/>
        <v/>
      </c>
      <c r="AG100" s="171">
        <f t="shared" si="37"/>
        <v>0</v>
      </c>
    </row>
    <row r="101" spans="1:33" ht="12" customHeight="1" x14ac:dyDescent="0.25">
      <c r="A101" s="497"/>
      <c r="B101" s="15">
        <v>92</v>
      </c>
      <c r="C101" s="468">
        <f t="shared" si="51"/>
        <v>0</v>
      </c>
      <c r="D101" s="469"/>
      <c r="E101" s="470"/>
      <c r="F101" s="67">
        <f t="shared" si="52"/>
        <v>0</v>
      </c>
      <c r="G101" s="67">
        <f t="shared" si="53"/>
        <v>0</v>
      </c>
      <c r="H101" s="67">
        <f t="shared" si="54"/>
        <v>0</v>
      </c>
      <c r="I101" s="67">
        <f t="shared" si="55"/>
        <v>0</v>
      </c>
      <c r="J101" s="67">
        <f t="shared" si="56"/>
        <v>0</v>
      </c>
      <c r="K101" s="16">
        <f t="shared" si="57"/>
        <v>0</v>
      </c>
      <c r="L101" s="67">
        <f t="shared" si="58"/>
        <v>0</v>
      </c>
      <c r="M101" s="17">
        <f>IF(L101&gt;0,VLOOKUP(I101,Labour!$AR$1:$AT$15,3,FALSE),0)</f>
        <v>0</v>
      </c>
      <c r="N101" s="70">
        <f t="shared" si="59"/>
        <v>0</v>
      </c>
      <c r="R101" s="83">
        <f t="shared" si="38"/>
        <v>0</v>
      </c>
      <c r="S101" s="83">
        <f t="shared" si="38"/>
        <v>0</v>
      </c>
      <c r="T101" s="83">
        <f t="shared" si="38"/>
        <v>0</v>
      </c>
      <c r="U101" s="83">
        <f t="shared" si="38"/>
        <v>0</v>
      </c>
      <c r="V101" s="83">
        <f t="shared" si="39"/>
        <v>0</v>
      </c>
      <c r="W101" s="83">
        <f t="shared" si="39"/>
        <v>0</v>
      </c>
      <c r="X101" s="83">
        <f t="shared" si="40"/>
        <v>0</v>
      </c>
      <c r="Y101" s="83">
        <f t="shared" si="40"/>
        <v>0</v>
      </c>
      <c r="Z101" s="83">
        <f t="shared" si="40"/>
        <v>0</v>
      </c>
      <c r="AA101" s="171">
        <f t="shared" si="34"/>
        <v>0</v>
      </c>
      <c r="AB101" s="83">
        <f t="shared" si="41"/>
        <v>0</v>
      </c>
      <c r="AC101" s="83">
        <f t="shared" si="41"/>
        <v>0</v>
      </c>
      <c r="AD101" s="171">
        <f t="shared" si="35"/>
        <v>0</v>
      </c>
      <c r="AE101" s="171">
        <f>IF(AD101=1,SUM(AD$10:AD101),0)</f>
        <v>0</v>
      </c>
      <c r="AF101" s="82" t="str">
        <f t="shared" si="36"/>
        <v/>
      </c>
      <c r="AG101" s="171">
        <f t="shared" si="37"/>
        <v>0</v>
      </c>
    </row>
    <row r="102" spans="1:33" ht="12" customHeight="1" x14ac:dyDescent="0.25">
      <c r="A102" s="497"/>
      <c r="B102" s="15">
        <v>93</v>
      </c>
      <c r="C102" s="468">
        <f t="shared" si="51"/>
        <v>0</v>
      </c>
      <c r="D102" s="469"/>
      <c r="E102" s="470"/>
      <c r="F102" s="67">
        <f t="shared" si="52"/>
        <v>0</v>
      </c>
      <c r="G102" s="67">
        <f t="shared" si="53"/>
        <v>0</v>
      </c>
      <c r="H102" s="67">
        <f t="shared" si="54"/>
        <v>0</v>
      </c>
      <c r="I102" s="67">
        <f t="shared" si="55"/>
        <v>0</v>
      </c>
      <c r="J102" s="67">
        <f t="shared" si="56"/>
        <v>0</v>
      </c>
      <c r="K102" s="16">
        <f t="shared" si="57"/>
        <v>0</v>
      </c>
      <c r="L102" s="67">
        <f t="shared" si="58"/>
        <v>0</v>
      </c>
      <c r="M102" s="17">
        <f>IF(L102&gt;0,VLOOKUP(I102,Labour!$AR$1:$AT$15,3,FALSE),0)</f>
        <v>0</v>
      </c>
      <c r="N102" s="70">
        <f t="shared" si="59"/>
        <v>0</v>
      </c>
      <c r="R102" s="83">
        <f t="shared" si="38"/>
        <v>0</v>
      </c>
      <c r="S102" s="83">
        <f t="shared" si="38"/>
        <v>0</v>
      </c>
      <c r="T102" s="83">
        <f t="shared" si="38"/>
        <v>0</v>
      </c>
      <c r="U102" s="83">
        <f t="shared" si="38"/>
        <v>0</v>
      </c>
      <c r="V102" s="83">
        <f t="shared" si="39"/>
        <v>0</v>
      </c>
      <c r="W102" s="83">
        <f t="shared" si="39"/>
        <v>0</v>
      </c>
      <c r="X102" s="83">
        <f t="shared" si="40"/>
        <v>0</v>
      </c>
      <c r="Y102" s="83">
        <f t="shared" si="40"/>
        <v>0</v>
      </c>
      <c r="Z102" s="83">
        <f t="shared" si="40"/>
        <v>0</v>
      </c>
      <c r="AA102" s="171">
        <f t="shared" si="34"/>
        <v>0</v>
      </c>
      <c r="AB102" s="83">
        <f t="shared" si="41"/>
        <v>0</v>
      </c>
      <c r="AC102" s="83">
        <f t="shared" si="41"/>
        <v>0</v>
      </c>
      <c r="AD102" s="171">
        <f t="shared" si="35"/>
        <v>0</v>
      </c>
      <c r="AE102" s="171">
        <f>IF(AD102=1,SUM(AD$10:AD102),0)</f>
        <v>0</v>
      </c>
      <c r="AF102" s="82" t="str">
        <f t="shared" si="36"/>
        <v/>
      </c>
      <c r="AG102" s="171">
        <f t="shared" si="37"/>
        <v>0</v>
      </c>
    </row>
    <row r="103" spans="1:33" ht="12" customHeight="1" x14ac:dyDescent="0.25">
      <c r="A103" s="497"/>
      <c r="B103" s="15">
        <v>94</v>
      </c>
      <c r="C103" s="468">
        <f t="shared" si="51"/>
        <v>0</v>
      </c>
      <c r="D103" s="469"/>
      <c r="E103" s="470"/>
      <c r="F103" s="67">
        <f t="shared" si="52"/>
        <v>0</v>
      </c>
      <c r="G103" s="67">
        <f t="shared" si="53"/>
        <v>0</v>
      </c>
      <c r="H103" s="67">
        <f t="shared" si="54"/>
        <v>0</v>
      </c>
      <c r="I103" s="67">
        <f t="shared" si="55"/>
        <v>0</v>
      </c>
      <c r="J103" s="67">
        <f t="shared" si="56"/>
        <v>0</v>
      </c>
      <c r="K103" s="16">
        <f t="shared" si="57"/>
        <v>0</v>
      </c>
      <c r="L103" s="67">
        <f t="shared" si="58"/>
        <v>0</v>
      </c>
      <c r="M103" s="17">
        <f>IF(L103&gt;0,VLOOKUP(I103,Labour!$AR$1:$AT$15,3,FALSE),0)</f>
        <v>0</v>
      </c>
      <c r="N103" s="70">
        <f t="shared" si="59"/>
        <v>0</v>
      </c>
      <c r="R103" s="83">
        <f t="shared" si="38"/>
        <v>0</v>
      </c>
      <c r="S103" s="83">
        <f t="shared" si="38"/>
        <v>0</v>
      </c>
      <c r="T103" s="83">
        <f t="shared" si="38"/>
        <v>0</v>
      </c>
      <c r="U103" s="83">
        <f t="shared" ref="R103:U109" si="60">IF($B103&lt;=$U$3,VLOOKUP($B103,DTABLE,U$9,FALSE),0)</f>
        <v>0</v>
      </c>
      <c r="V103" s="83">
        <f t="shared" si="39"/>
        <v>0</v>
      </c>
      <c r="W103" s="83">
        <f t="shared" si="39"/>
        <v>0</v>
      </c>
      <c r="X103" s="83">
        <f t="shared" si="40"/>
        <v>0</v>
      </c>
      <c r="Y103" s="83">
        <f t="shared" si="40"/>
        <v>0</v>
      </c>
      <c r="Z103" s="83">
        <f t="shared" si="40"/>
        <v>0</v>
      </c>
      <c r="AA103" s="171">
        <f t="shared" ref="AA103:AA109" si="61">Y103+Z103</f>
        <v>0</v>
      </c>
      <c r="AB103" s="83">
        <f t="shared" si="41"/>
        <v>0</v>
      </c>
      <c r="AC103" s="83">
        <f t="shared" si="41"/>
        <v>0</v>
      </c>
      <c r="AD103" s="171">
        <f t="shared" ref="AD103:AD109" si="62">IF(AND(T103&lt;&gt;0,X103="op"),1,0)</f>
        <v>0</v>
      </c>
      <c r="AE103" s="171">
        <f>IF(AD103=1,SUM(AD$10:AD103),0)</f>
        <v>0</v>
      </c>
      <c r="AF103" s="82" t="str">
        <f t="shared" ref="AF103:AF109" si="63">IF(AND(AD103=1,AE103&lt;$AD$7),S103&amp;", ",IF(AND(AD103=1,AE103=$AD$7),S103,""))</f>
        <v/>
      </c>
      <c r="AG103" s="171">
        <f t="shared" ref="AG103:AG109" si="64">IF(AD103=1,T103,0)</f>
        <v>0</v>
      </c>
    </row>
    <row r="104" spans="1:33" ht="12" customHeight="1" x14ac:dyDescent="0.25">
      <c r="A104" s="497"/>
      <c r="B104" s="15">
        <v>95</v>
      </c>
      <c r="C104" s="468">
        <f t="shared" si="51"/>
        <v>0</v>
      </c>
      <c r="D104" s="469"/>
      <c r="E104" s="470"/>
      <c r="F104" s="67">
        <f t="shared" si="52"/>
        <v>0</v>
      </c>
      <c r="G104" s="67">
        <f t="shared" si="53"/>
        <v>0</v>
      </c>
      <c r="H104" s="67">
        <f t="shared" si="54"/>
        <v>0</v>
      </c>
      <c r="I104" s="67">
        <f t="shared" si="55"/>
        <v>0</v>
      </c>
      <c r="J104" s="67">
        <f t="shared" si="56"/>
        <v>0</v>
      </c>
      <c r="K104" s="16">
        <f t="shared" si="57"/>
        <v>0</v>
      </c>
      <c r="L104" s="67">
        <f t="shared" si="58"/>
        <v>0</v>
      </c>
      <c r="M104" s="17">
        <f>IF(L104&gt;0,VLOOKUP(I104,Labour!$AR$1:$AT$15,3,FALSE),0)</f>
        <v>0</v>
      </c>
      <c r="N104" s="70">
        <f t="shared" si="59"/>
        <v>0</v>
      </c>
      <c r="R104" s="83">
        <f t="shared" si="60"/>
        <v>0</v>
      </c>
      <c r="S104" s="83">
        <f t="shared" si="60"/>
        <v>0</v>
      </c>
      <c r="T104" s="83">
        <f t="shared" si="60"/>
        <v>0</v>
      </c>
      <c r="U104" s="83">
        <f t="shared" si="60"/>
        <v>0</v>
      </c>
      <c r="V104" s="83">
        <f t="shared" ref="V104:W109" si="65">IF($B104&lt;=$U$3,IF(VLOOKUP($B104,DTABLE,V$9,FALSE)=V$8,$U104,0),0)</f>
        <v>0</v>
      </c>
      <c r="W104" s="83">
        <f t="shared" si="65"/>
        <v>0</v>
      </c>
      <c r="X104" s="83">
        <f t="shared" ref="X104:Z109" si="66">IF($B104&lt;=$U$3,VLOOKUP($B104,DTABLE,X$9,FALSE),0)</f>
        <v>0</v>
      </c>
      <c r="Y104" s="83">
        <f t="shared" si="66"/>
        <v>0</v>
      </c>
      <c r="Z104" s="83">
        <f t="shared" si="66"/>
        <v>0</v>
      </c>
      <c r="AA104" s="171">
        <f t="shared" si="61"/>
        <v>0</v>
      </c>
      <c r="AB104" s="83">
        <f t="shared" ref="AB104:AC109" si="67">IF($B104&lt;=$U$3,VLOOKUP($B104,DTABLE,AB$9,FALSE),0)</f>
        <v>0</v>
      </c>
      <c r="AC104" s="83">
        <f t="shared" si="67"/>
        <v>0</v>
      </c>
      <c r="AD104" s="171">
        <f t="shared" si="62"/>
        <v>0</v>
      </c>
      <c r="AE104" s="171">
        <f>IF(AD104=1,SUM(AD$10:AD104),0)</f>
        <v>0</v>
      </c>
      <c r="AF104" s="82" t="str">
        <f t="shared" si="63"/>
        <v/>
      </c>
      <c r="AG104" s="171">
        <f t="shared" si="64"/>
        <v>0</v>
      </c>
    </row>
    <row r="105" spans="1:33" ht="12" customHeight="1" x14ac:dyDescent="0.25">
      <c r="A105" s="497"/>
      <c r="B105" s="15">
        <v>96</v>
      </c>
      <c r="C105" s="468">
        <f t="shared" si="51"/>
        <v>0</v>
      </c>
      <c r="D105" s="469"/>
      <c r="E105" s="470"/>
      <c r="F105" s="67">
        <f t="shared" si="52"/>
        <v>0</v>
      </c>
      <c r="G105" s="67">
        <f t="shared" si="53"/>
        <v>0</v>
      </c>
      <c r="H105" s="67">
        <f t="shared" si="54"/>
        <v>0</v>
      </c>
      <c r="I105" s="67">
        <f t="shared" si="55"/>
        <v>0</v>
      </c>
      <c r="J105" s="67">
        <f t="shared" si="56"/>
        <v>0</v>
      </c>
      <c r="K105" s="16">
        <f t="shared" si="57"/>
        <v>0</v>
      </c>
      <c r="L105" s="67">
        <f t="shared" si="58"/>
        <v>0</v>
      </c>
      <c r="M105" s="17">
        <f>IF(L105&gt;0,VLOOKUP(I105,Labour!$AR$1:$AT$15,3,FALSE),0)</f>
        <v>0</v>
      </c>
      <c r="N105" s="70">
        <f t="shared" si="59"/>
        <v>0</v>
      </c>
      <c r="R105" s="83">
        <f t="shared" si="60"/>
        <v>0</v>
      </c>
      <c r="S105" s="83">
        <f t="shared" si="60"/>
        <v>0</v>
      </c>
      <c r="T105" s="83">
        <f t="shared" si="60"/>
        <v>0</v>
      </c>
      <c r="U105" s="83">
        <f t="shared" si="60"/>
        <v>0</v>
      </c>
      <c r="V105" s="83">
        <f t="shared" si="65"/>
        <v>0</v>
      </c>
      <c r="W105" s="83">
        <f t="shared" si="65"/>
        <v>0</v>
      </c>
      <c r="X105" s="83">
        <f t="shared" si="66"/>
        <v>0</v>
      </c>
      <c r="Y105" s="83">
        <f t="shared" si="66"/>
        <v>0</v>
      </c>
      <c r="Z105" s="83">
        <f t="shared" si="66"/>
        <v>0</v>
      </c>
      <c r="AA105" s="171">
        <f t="shared" si="61"/>
        <v>0</v>
      </c>
      <c r="AB105" s="83">
        <f t="shared" si="67"/>
        <v>0</v>
      </c>
      <c r="AC105" s="83">
        <f t="shared" si="67"/>
        <v>0</v>
      </c>
      <c r="AD105" s="171">
        <f t="shared" si="62"/>
        <v>0</v>
      </c>
      <c r="AE105" s="171">
        <f>IF(AD105=1,SUM(AD$10:AD105),0)</f>
        <v>0</v>
      </c>
      <c r="AF105" s="82" t="str">
        <f t="shared" si="63"/>
        <v/>
      </c>
      <c r="AG105" s="171">
        <f t="shared" si="64"/>
        <v>0</v>
      </c>
    </row>
    <row r="106" spans="1:33" ht="12" customHeight="1" x14ac:dyDescent="0.25">
      <c r="A106" s="497"/>
      <c r="B106" s="15">
        <v>97</v>
      </c>
      <c r="C106" s="468">
        <f t="shared" si="51"/>
        <v>0</v>
      </c>
      <c r="D106" s="469"/>
      <c r="E106" s="470"/>
      <c r="F106" s="67">
        <f t="shared" si="52"/>
        <v>0</v>
      </c>
      <c r="G106" s="67">
        <f t="shared" si="53"/>
        <v>0</v>
      </c>
      <c r="H106" s="67">
        <f t="shared" si="54"/>
        <v>0</v>
      </c>
      <c r="I106" s="67">
        <f t="shared" si="55"/>
        <v>0</v>
      </c>
      <c r="J106" s="67">
        <f t="shared" si="56"/>
        <v>0</v>
      </c>
      <c r="K106" s="16">
        <f t="shared" si="57"/>
        <v>0</v>
      </c>
      <c r="L106" s="67">
        <f t="shared" si="58"/>
        <v>0</v>
      </c>
      <c r="M106" s="17">
        <f>IF(L106&gt;0,VLOOKUP(I106,Labour!$AR$1:$AT$15,3,FALSE),0)</f>
        <v>0</v>
      </c>
      <c r="N106" s="70">
        <f t="shared" si="59"/>
        <v>0</v>
      </c>
      <c r="R106" s="83">
        <f t="shared" si="60"/>
        <v>0</v>
      </c>
      <c r="S106" s="83">
        <f t="shared" si="60"/>
        <v>0</v>
      </c>
      <c r="T106" s="83">
        <f t="shared" si="60"/>
        <v>0</v>
      </c>
      <c r="U106" s="83">
        <f t="shared" si="60"/>
        <v>0</v>
      </c>
      <c r="V106" s="83">
        <f t="shared" si="65"/>
        <v>0</v>
      </c>
      <c r="W106" s="83">
        <f t="shared" si="65"/>
        <v>0</v>
      </c>
      <c r="X106" s="83">
        <f t="shared" si="66"/>
        <v>0</v>
      </c>
      <c r="Y106" s="83">
        <f t="shared" si="66"/>
        <v>0</v>
      </c>
      <c r="Z106" s="83">
        <f t="shared" si="66"/>
        <v>0</v>
      </c>
      <c r="AA106" s="171">
        <f t="shared" si="61"/>
        <v>0</v>
      </c>
      <c r="AB106" s="83">
        <f t="shared" si="67"/>
        <v>0</v>
      </c>
      <c r="AC106" s="83">
        <f t="shared" si="67"/>
        <v>0</v>
      </c>
      <c r="AD106" s="171">
        <f t="shared" si="62"/>
        <v>0</v>
      </c>
      <c r="AE106" s="171">
        <f>IF(AD106=1,SUM(AD$10:AD106),0)</f>
        <v>0</v>
      </c>
      <c r="AF106" s="82" t="str">
        <f t="shared" si="63"/>
        <v/>
      </c>
      <c r="AG106" s="171">
        <f t="shared" si="64"/>
        <v>0</v>
      </c>
    </row>
    <row r="107" spans="1:33" ht="12" customHeight="1" x14ac:dyDescent="0.25">
      <c r="A107" s="497"/>
      <c r="B107" s="15">
        <v>98</v>
      </c>
      <c r="C107" s="468">
        <f t="shared" si="51"/>
        <v>0</v>
      </c>
      <c r="D107" s="469"/>
      <c r="E107" s="470"/>
      <c r="F107" s="67">
        <f t="shared" si="52"/>
        <v>0</v>
      </c>
      <c r="G107" s="67">
        <f t="shared" si="53"/>
        <v>0</v>
      </c>
      <c r="H107" s="67">
        <f t="shared" si="54"/>
        <v>0</v>
      </c>
      <c r="I107" s="67">
        <f t="shared" si="55"/>
        <v>0</v>
      </c>
      <c r="J107" s="67">
        <f t="shared" si="56"/>
        <v>0</v>
      </c>
      <c r="K107" s="16">
        <f t="shared" si="57"/>
        <v>0</v>
      </c>
      <c r="L107" s="67">
        <f t="shared" si="58"/>
        <v>0</v>
      </c>
      <c r="M107" s="17">
        <f>IF(L107&gt;0,VLOOKUP(I107,Labour!$AR$1:$AT$15,3,FALSE),0)</f>
        <v>0</v>
      </c>
      <c r="N107" s="70">
        <f t="shared" si="59"/>
        <v>0</v>
      </c>
      <c r="R107" s="83">
        <f t="shared" si="60"/>
        <v>0</v>
      </c>
      <c r="S107" s="83">
        <f t="shared" si="60"/>
        <v>0</v>
      </c>
      <c r="T107" s="83">
        <f t="shared" si="60"/>
        <v>0</v>
      </c>
      <c r="U107" s="83">
        <f t="shared" si="60"/>
        <v>0</v>
      </c>
      <c r="V107" s="83">
        <f t="shared" si="65"/>
        <v>0</v>
      </c>
      <c r="W107" s="83">
        <f t="shared" si="65"/>
        <v>0</v>
      </c>
      <c r="X107" s="83">
        <f t="shared" si="66"/>
        <v>0</v>
      </c>
      <c r="Y107" s="83">
        <f t="shared" si="66"/>
        <v>0</v>
      </c>
      <c r="Z107" s="83">
        <f t="shared" si="66"/>
        <v>0</v>
      </c>
      <c r="AA107" s="171">
        <f t="shared" si="61"/>
        <v>0</v>
      </c>
      <c r="AB107" s="83">
        <f t="shared" si="67"/>
        <v>0</v>
      </c>
      <c r="AC107" s="83">
        <f t="shared" si="67"/>
        <v>0</v>
      </c>
      <c r="AD107" s="171">
        <f t="shared" si="62"/>
        <v>0</v>
      </c>
      <c r="AE107" s="171">
        <f>IF(AD107=1,SUM(AD$10:AD107),0)</f>
        <v>0</v>
      </c>
      <c r="AF107" s="82" t="str">
        <f t="shared" si="63"/>
        <v/>
      </c>
      <c r="AG107" s="171">
        <f t="shared" si="64"/>
        <v>0</v>
      </c>
    </row>
    <row r="108" spans="1:33" ht="12" customHeight="1" x14ac:dyDescent="0.25">
      <c r="A108" s="497"/>
      <c r="B108" s="15">
        <v>99</v>
      </c>
      <c r="C108" s="468">
        <f t="shared" si="42"/>
        <v>0</v>
      </c>
      <c r="D108" s="469"/>
      <c r="E108" s="470"/>
      <c r="F108" s="67">
        <f t="shared" si="43"/>
        <v>0</v>
      </c>
      <c r="G108" s="67">
        <f t="shared" si="44"/>
        <v>0</v>
      </c>
      <c r="H108" s="67">
        <f t="shared" si="45"/>
        <v>0</v>
      </c>
      <c r="I108" s="67">
        <f t="shared" si="46"/>
        <v>0</v>
      </c>
      <c r="J108" s="67">
        <f t="shared" si="47"/>
        <v>0</v>
      </c>
      <c r="K108" s="16">
        <f t="shared" si="48"/>
        <v>0</v>
      </c>
      <c r="L108" s="67">
        <f t="shared" si="49"/>
        <v>0</v>
      </c>
      <c r="M108" s="17">
        <f>IF(L108&gt;0,VLOOKUP(I108,Labour!$AR$1:$AT$15,3,FALSE),0)</f>
        <v>0</v>
      </c>
      <c r="N108" s="70">
        <f t="shared" si="50"/>
        <v>0</v>
      </c>
      <c r="R108" s="83">
        <f t="shared" si="60"/>
        <v>0</v>
      </c>
      <c r="S108" s="83">
        <f t="shared" si="60"/>
        <v>0</v>
      </c>
      <c r="T108" s="83">
        <f t="shared" si="60"/>
        <v>0</v>
      </c>
      <c r="U108" s="83">
        <f t="shared" si="60"/>
        <v>0</v>
      </c>
      <c r="V108" s="83">
        <f t="shared" si="65"/>
        <v>0</v>
      </c>
      <c r="W108" s="83">
        <f t="shared" si="65"/>
        <v>0</v>
      </c>
      <c r="X108" s="83">
        <f t="shared" si="66"/>
        <v>0</v>
      </c>
      <c r="Y108" s="83">
        <f t="shared" si="66"/>
        <v>0</v>
      </c>
      <c r="Z108" s="83">
        <f t="shared" si="66"/>
        <v>0</v>
      </c>
      <c r="AA108" s="171">
        <f t="shared" si="61"/>
        <v>0</v>
      </c>
      <c r="AB108" s="83">
        <f t="shared" si="67"/>
        <v>0</v>
      </c>
      <c r="AC108" s="83">
        <f t="shared" si="67"/>
        <v>0</v>
      </c>
      <c r="AD108" s="171">
        <f t="shared" si="62"/>
        <v>0</v>
      </c>
      <c r="AE108" s="171">
        <f>IF(AD108=1,SUM(AD$10:AD108),0)</f>
        <v>0</v>
      </c>
      <c r="AF108" s="82" t="str">
        <f t="shared" si="63"/>
        <v/>
      </c>
      <c r="AG108" s="171">
        <f t="shared" si="64"/>
        <v>0</v>
      </c>
    </row>
    <row r="109" spans="1:33" ht="12" customHeight="1" thickBot="1" x14ac:dyDescent="0.3">
      <c r="A109" s="497"/>
      <c r="B109" s="179">
        <v>100</v>
      </c>
      <c r="C109" s="468">
        <f t="shared" si="25"/>
        <v>0</v>
      </c>
      <c r="D109" s="469"/>
      <c r="E109" s="470"/>
      <c r="F109" s="67">
        <f t="shared" si="26"/>
        <v>0</v>
      </c>
      <c r="G109" s="67">
        <f t="shared" si="27"/>
        <v>0</v>
      </c>
      <c r="H109" s="67">
        <f t="shared" si="28"/>
        <v>0</v>
      </c>
      <c r="I109" s="67">
        <f t="shared" si="29"/>
        <v>0</v>
      </c>
      <c r="J109" s="67">
        <f t="shared" si="30"/>
        <v>0</v>
      </c>
      <c r="K109" s="16">
        <f t="shared" si="31"/>
        <v>0</v>
      </c>
      <c r="L109" s="67">
        <f t="shared" si="32"/>
        <v>0</v>
      </c>
      <c r="M109" s="17">
        <f>IF(L109&gt;0,VLOOKUP(I109,Labour!$AR$1:$AT$15,3,FALSE),0)</f>
        <v>0</v>
      </c>
      <c r="N109" s="70">
        <f t="shared" si="33"/>
        <v>0</v>
      </c>
      <c r="R109" s="83">
        <f t="shared" si="60"/>
        <v>0</v>
      </c>
      <c r="S109" s="83">
        <f t="shared" si="60"/>
        <v>0</v>
      </c>
      <c r="T109" s="83">
        <f t="shared" si="60"/>
        <v>0</v>
      </c>
      <c r="U109" s="83">
        <f t="shared" si="60"/>
        <v>0</v>
      </c>
      <c r="V109" s="83">
        <f t="shared" si="65"/>
        <v>0</v>
      </c>
      <c r="W109" s="83">
        <f t="shared" si="65"/>
        <v>0</v>
      </c>
      <c r="X109" s="83">
        <f t="shared" si="66"/>
        <v>0</v>
      </c>
      <c r="Y109" s="83">
        <f t="shared" si="66"/>
        <v>0</v>
      </c>
      <c r="Z109" s="83">
        <f t="shared" si="66"/>
        <v>0</v>
      </c>
      <c r="AA109" s="171">
        <f t="shared" si="61"/>
        <v>0</v>
      </c>
      <c r="AB109" s="83">
        <f t="shared" si="67"/>
        <v>0</v>
      </c>
      <c r="AC109" s="83">
        <f t="shared" si="67"/>
        <v>0</v>
      </c>
      <c r="AD109" s="171">
        <f t="shared" si="62"/>
        <v>0</v>
      </c>
      <c r="AE109" s="171">
        <f>IF(AD109=1,SUM(AD$10:AD109),0)</f>
        <v>0</v>
      </c>
      <c r="AF109" s="82" t="str">
        <f t="shared" si="63"/>
        <v/>
      </c>
      <c r="AG109" s="171">
        <f t="shared" si="64"/>
        <v>0</v>
      </c>
    </row>
    <row r="110" spans="1:33" ht="18" customHeight="1" thickTop="1" thickBot="1" x14ac:dyDescent="0.35">
      <c r="A110" s="506" t="s">
        <v>70</v>
      </c>
      <c r="B110" s="507"/>
      <c r="C110" s="507"/>
      <c r="D110" s="507"/>
      <c r="E110" s="507"/>
      <c r="F110" s="507"/>
      <c r="G110" s="507"/>
      <c r="H110" s="507"/>
      <c r="I110" s="507"/>
      <c r="J110" s="507"/>
      <c r="K110" s="507"/>
      <c r="L110" s="507"/>
      <c r="M110" s="507"/>
      <c r="N110" s="32">
        <f>SUM(N10:N109)</f>
        <v>0</v>
      </c>
      <c r="R110" s="88">
        <f>'C'!R110-1</f>
        <v>32</v>
      </c>
      <c r="S110" s="121">
        <f>R110+2</f>
        <v>34</v>
      </c>
      <c r="T110" s="121">
        <f>R110+6</f>
        <v>38</v>
      </c>
      <c r="U110" s="87">
        <f>R110+11</f>
        <v>43</v>
      </c>
      <c r="V110" s="87"/>
      <c r="W110" s="87"/>
      <c r="X110" s="121">
        <f>'C'!X110-1</f>
        <v>35</v>
      </c>
      <c r="Y110" s="120"/>
    </row>
    <row r="111" spans="1:33" s="10" customFormat="1" ht="26.25" customHeight="1" thickTop="1" thickBot="1" x14ac:dyDescent="0.35">
      <c r="A111" s="494"/>
      <c r="B111" s="495"/>
      <c r="C111" s="508" t="s">
        <v>123</v>
      </c>
      <c r="D111" s="509"/>
      <c r="E111" s="471" t="s">
        <v>95</v>
      </c>
      <c r="F111" s="472"/>
      <c r="G111" s="472"/>
      <c r="H111" s="473"/>
      <c r="I111" s="488" t="s">
        <v>98</v>
      </c>
      <c r="J111" s="489"/>
      <c r="K111" s="490"/>
      <c r="L111" s="8" t="s">
        <v>97</v>
      </c>
      <c r="M111" s="6" t="s">
        <v>96</v>
      </c>
      <c r="N111" s="7" t="s">
        <v>68</v>
      </c>
      <c r="R111" s="79" t="s">
        <v>94</v>
      </c>
      <c r="S111" s="80" t="s">
        <v>95</v>
      </c>
      <c r="T111" s="81" t="s">
        <v>98</v>
      </c>
      <c r="U111" s="78" t="s">
        <v>97</v>
      </c>
      <c r="V111" s="78"/>
      <c r="W111" s="78"/>
      <c r="X111" s="78" t="s">
        <v>96</v>
      </c>
      <c r="Y111" s="120"/>
      <c r="Z111" s="120"/>
      <c r="AA111" s="120"/>
      <c r="AB111" s="120"/>
    </row>
    <row r="112" spans="1:33" ht="12.75" customHeight="1" thickTop="1" x14ac:dyDescent="0.3">
      <c r="A112" s="496" t="s">
        <v>94</v>
      </c>
      <c r="B112" s="11">
        <v>1</v>
      </c>
      <c r="C112" s="474">
        <f>R112</f>
        <v>0</v>
      </c>
      <c r="D112" s="475"/>
      <c r="E112" s="474" t="str">
        <f>S112</f>
        <v/>
      </c>
      <c r="F112" s="475"/>
      <c r="G112" s="475"/>
      <c r="H112" s="476"/>
      <c r="I112" s="474">
        <f>T112</f>
        <v>0</v>
      </c>
      <c r="J112" s="475"/>
      <c r="K112" s="476"/>
      <c r="L112" s="12" t="str">
        <f>U112</f>
        <v/>
      </c>
      <c r="M112" s="14">
        <f t="shared" ref="M112:M161" si="68">X112</f>
        <v>0</v>
      </c>
      <c r="N112" s="69" t="e">
        <f>L112*M112</f>
        <v>#VALUE!</v>
      </c>
      <c r="R112" s="58">
        <f t="shared" ref="R112:R143" si="69">IF($B112&lt;=$U$4,VLOOKUP($B112,DEQUIP,R$110,FALSE),0)</f>
        <v>0</v>
      </c>
      <c r="S112" s="83" t="str">
        <f t="shared" ref="S112:S143" si="70">IF(R112=$Y$4,Y5,IF($B112&lt;=$U$4,VLOOKUP($B112,DEQUIP,S$110,FALSE),0))</f>
        <v/>
      </c>
      <c r="T112" s="58">
        <f t="shared" ref="T112:U131" si="71">IF($B112&lt;=$U$4,VLOOKUP($B112,DEQUIP,T$110,FALSE),0)</f>
        <v>0</v>
      </c>
      <c r="U112" s="58" t="str">
        <f t="shared" si="71"/>
        <v/>
      </c>
      <c r="V112" s="58"/>
      <c r="W112" s="58"/>
      <c r="X112" s="58">
        <f t="shared" ref="X112:X143" si="72">IF($B112&lt;=$U$4,VLOOKUP($B112,DEQUIP,X$110,FALSE),0)</f>
        <v>0</v>
      </c>
      <c r="Y112" s="120"/>
      <c r="Z112" s="120"/>
      <c r="AA112" s="120"/>
      <c r="AB112" s="120"/>
    </row>
    <row r="113" spans="1:28" ht="12" customHeight="1" x14ac:dyDescent="0.3">
      <c r="A113" s="497"/>
      <c r="B113" s="15">
        <v>2</v>
      </c>
      <c r="C113" s="468">
        <f t="shared" ref="C113:C161" si="73">R113</f>
        <v>0</v>
      </c>
      <c r="D113" s="470"/>
      <c r="E113" s="468" t="str">
        <f t="shared" ref="E113:E161" si="74">S113</f>
        <v/>
      </c>
      <c r="F113" s="469"/>
      <c r="G113" s="469"/>
      <c r="H113" s="470"/>
      <c r="I113" s="468">
        <f t="shared" ref="I113:I161" si="75">T113</f>
        <v>0</v>
      </c>
      <c r="J113" s="469"/>
      <c r="K113" s="470"/>
      <c r="L113" s="67" t="str">
        <f t="shared" ref="L113:L161" si="76">U113</f>
        <v/>
      </c>
      <c r="M113" s="17">
        <f t="shared" si="68"/>
        <v>0</v>
      </c>
      <c r="N113" s="70" t="e">
        <f t="shared" ref="N113:N161" si="77">L113*M113</f>
        <v>#VALUE!</v>
      </c>
      <c r="R113" s="58">
        <f t="shared" si="69"/>
        <v>0</v>
      </c>
      <c r="S113" s="83" t="str">
        <f t="shared" si="70"/>
        <v/>
      </c>
      <c r="T113" s="58">
        <f t="shared" si="71"/>
        <v>0</v>
      </c>
      <c r="U113" s="58" t="str">
        <f t="shared" si="71"/>
        <v/>
      </c>
      <c r="V113" s="58"/>
      <c r="W113" s="58"/>
      <c r="X113" s="58">
        <f t="shared" si="72"/>
        <v>0</v>
      </c>
      <c r="Y113" s="120"/>
      <c r="Z113" s="120"/>
      <c r="AA113" s="120"/>
      <c r="AB113" s="120"/>
    </row>
    <row r="114" spans="1:28" ht="12" customHeight="1" x14ac:dyDescent="0.3">
      <c r="A114" s="497"/>
      <c r="B114" s="15">
        <v>3</v>
      </c>
      <c r="C114" s="468">
        <f t="shared" si="73"/>
        <v>0</v>
      </c>
      <c r="D114" s="470"/>
      <c r="E114" s="468" t="str">
        <f t="shared" si="74"/>
        <v/>
      </c>
      <c r="F114" s="469"/>
      <c r="G114" s="469"/>
      <c r="H114" s="470"/>
      <c r="I114" s="468">
        <f t="shared" si="75"/>
        <v>0</v>
      </c>
      <c r="J114" s="469"/>
      <c r="K114" s="470"/>
      <c r="L114" s="67" t="str">
        <f t="shared" si="76"/>
        <v/>
      </c>
      <c r="M114" s="17">
        <f t="shared" si="68"/>
        <v>0</v>
      </c>
      <c r="N114" s="70" t="e">
        <f t="shared" si="77"/>
        <v>#VALUE!</v>
      </c>
      <c r="R114" s="58">
        <f t="shared" si="69"/>
        <v>0</v>
      </c>
      <c r="S114" s="83" t="str">
        <f t="shared" si="70"/>
        <v/>
      </c>
      <c r="T114" s="58">
        <f t="shared" si="71"/>
        <v>0</v>
      </c>
      <c r="U114" s="58" t="str">
        <f t="shared" si="71"/>
        <v/>
      </c>
      <c r="V114" s="58"/>
      <c r="W114" s="58"/>
      <c r="X114" s="58">
        <f t="shared" si="72"/>
        <v>0</v>
      </c>
      <c r="Y114" s="120"/>
      <c r="Z114" s="120"/>
      <c r="AA114" s="120"/>
      <c r="AB114" s="120"/>
    </row>
    <row r="115" spans="1:28" ht="12" customHeight="1" x14ac:dyDescent="0.3">
      <c r="A115" s="497"/>
      <c r="B115" s="15">
        <v>4</v>
      </c>
      <c r="C115" s="468">
        <f t="shared" si="73"/>
        <v>0</v>
      </c>
      <c r="D115" s="470"/>
      <c r="E115" s="468" t="str">
        <f t="shared" si="74"/>
        <v/>
      </c>
      <c r="F115" s="469"/>
      <c r="G115" s="469"/>
      <c r="H115" s="470"/>
      <c r="I115" s="468">
        <f t="shared" si="75"/>
        <v>0</v>
      </c>
      <c r="J115" s="469"/>
      <c r="K115" s="470"/>
      <c r="L115" s="67" t="str">
        <f t="shared" si="76"/>
        <v/>
      </c>
      <c r="M115" s="17">
        <f t="shared" si="68"/>
        <v>0</v>
      </c>
      <c r="N115" s="70" t="e">
        <f t="shared" si="77"/>
        <v>#VALUE!</v>
      </c>
      <c r="R115" s="58">
        <f t="shared" si="69"/>
        <v>0</v>
      </c>
      <c r="S115" s="83" t="str">
        <f t="shared" si="70"/>
        <v/>
      </c>
      <c r="T115" s="58">
        <f t="shared" si="71"/>
        <v>0</v>
      </c>
      <c r="U115" s="58" t="str">
        <f t="shared" si="71"/>
        <v/>
      </c>
      <c r="V115" s="58"/>
      <c r="W115" s="58"/>
      <c r="X115" s="58">
        <f t="shared" si="72"/>
        <v>0</v>
      </c>
      <c r="Y115" s="120"/>
      <c r="Z115" s="120"/>
      <c r="AA115" s="120"/>
      <c r="AB115" s="120"/>
    </row>
    <row r="116" spans="1:28" ht="12" customHeight="1" x14ac:dyDescent="0.3">
      <c r="A116" s="497"/>
      <c r="B116" s="15">
        <v>5</v>
      </c>
      <c r="C116" s="468">
        <f t="shared" si="73"/>
        <v>0</v>
      </c>
      <c r="D116" s="470"/>
      <c r="E116" s="468" t="str">
        <f t="shared" si="74"/>
        <v/>
      </c>
      <c r="F116" s="469"/>
      <c r="G116" s="469"/>
      <c r="H116" s="470"/>
      <c r="I116" s="468">
        <f t="shared" si="75"/>
        <v>0</v>
      </c>
      <c r="J116" s="469"/>
      <c r="K116" s="470"/>
      <c r="L116" s="67" t="str">
        <f t="shared" si="76"/>
        <v/>
      </c>
      <c r="M116" s="17">
        <f t="shared" si="68"/>
        <v>0</v>
      </c>
      <c r="N116" s="70" t="e">
        <f t="shared" si="77"/>
        <v>#VALUE!</v>
      </c>
      <c r="R116" s="58">
        <f t="shared" si="69"/>
        <v>0</v>
      </c>
      <c r="S116" s="83" t="str">
        <f t="shared" si="70"/>
        <v/>
      </c>
      <c r="T116" s="58">
        <f t="shared" si="71"/>
        <v>0</v>
      </c>
      <c r="U116" s="58" t="str">
        <f t="shared" si="71"/>
        <v/>
      </c>
      <c r="V116" s="58"/>
      <c r="W116" s="58"/>
      <c r="X116" s="58">
        <f t="shared" si="72"/>
        <v>0</v>
      </c>
      <c r="Y116" s="120"/>
      <c r="Z116" s="120"/>
      <c r="AA116" s="120"/>
      <c r="AB116" s="120"/>
    </row>
    <row r="117" spans="1:28" ht="12" customHeight="1" x14ac:dyDescent="0.3">
      <c r="A117" s="497"/>
      <c r="B117" s="15">
        <v>6</v>
      </c>
      <c r="C117" s="468">
        <f t="shared" si="73"/>
        <v>0</v>
      </c>
      <c r="D117" s="470"/>
      <c r="E117" s="468" t="str">
        <f t="shared" si="74"/>
        <v/>
      </c>
      <c r="F117" s="469"/>
      <c r="G117" s="469"/>
      <c r="H117" s="470"/>
      <c r="I117" s="468">
        <f t="shared" si="75"/>
        <v>0</v>
      </c>
      <c r="J117" s="469"/>
      <c r="K117" s="470"/>
      <c r="L117" s="67" t="str">
        <f t="shared" si="76"/>
        <v/>
      </c>
      <c r="M117" s="17">
        <f t="shared" si="68"/>
        <v>0</v>
      </c>
      <c r="N117" s="70" t="e">
        <f t="shared" si="77"/>
        <v>#VALUE!</v>
      </c>
      <c r="R117" s="58">
        <f t="shared" si="69"/>
        <v>0</v>
      </c>
      <c r="S117" s="83" t="str">
        <f t="shared" si="70"/>
        <v/>
      </c>
      <c r="T117" s="58">
        <f t="shared" si="71"/>
        <v>0</v>
      </c>
      <c r="U117" s="58" t="str">
        <f t="shared" si="71"/>
        <v/>
      </c>
      <c r="V117" s="58"/>
      <c r="W117" s="58"/>
      <c r="X117" s="58">
        <f t="shared" si="72"/>
        <v>0</v>
      </c>
      <c r="Y117" s="120"/>
      <c r="Z117" s="120"/>
      <c r="AA117" s="120"/>
      <c r="AB117" s="120"/>
    </row>
    <row r="118" spans="1:28" ht="12" customHeight="1" x14ac:dyDescent="0.3">
      <c r="A118" s="497"/>
      <c r="B118" s="15">
        <v>7</v>
      </c>
      <c r="C118" s="468">
        <f t="shared" si="73"/>
        <v>0</v>
      </c>
      <c r="D118" s="470"/>
      <c r="E118" s="468" t="str">
        <f t="shared" si="74"/>
        <v/>
      </c>
      <c r="F118" s="469"/>
      <c r="G118" s="469"/>
      <c r="H118" s="470"/>
      <c r="I118" s="468">
        <f t="shared" si="75"/>
        <v>0</v>
      </c>
      <c r="J118" s="469"/>
      <c r="K118" s="470"/>
      <c r="L118" s="67" t="str">
        <f t="shared" si="76"/>
        <v/>
      </c>
      <c r="M118" s="17">
        <f t="shared" si="68"/>
        <v>0</v>
      </c>
      <c r="N118" s="70" t="e">
        <f t="shared" si="77"/>
        <v>#VALUE!</v>
      </c>
      <c r="R118" s="58">
        <f t="shared" si="69"/>
        <v>0</v>
      </c>
      <c r="S118" s="83" t="str">
        <f t="shared" si="70"/>
        <v/>
      </c>
      <c r="T118" s="58">
        <f t="shared" si="71"/>
        <v>0</v>
      </c>
      <c r="U118" s="58" t="str">
        <f t="shared" si="71"/>
        <v/>
      </c>
      <c r="V118" s="58"/>
      <c r="W118" s="58"/>
      <c r="X118" s="58">
        <f t="shared" si="72"/>
        <v>0</v>
      </c>
      <c r="Y118" s="120"/>
      <c r="Z118" s="120"/>
      <c r="AA118" s="120"/>
      <c r="AB118" s="120"/>
    </row>
    <row r="119" spans="1:28" ht="12" customHeight="1" x14ac:dyDescent="0.3">
      <c r="A119" s="497"/>
      <c r="B119" s="15">
        <v>8</v>
      </c>
      <c r="C119" s="468">
        <f t="shared" si="73"/>
        <v>0</v>
      </c>
      <c r="D119" s="470"/>
      <c r="E119" s="468" t="str">
        <f t="shared" si="74"/>
        <v/>
      </c>
      <c r="F119" s="469"/>
      <c r="G119" s="469"/>
      <c r="H119" s="470"/>
      <c r="I119" s="468">
        <f t="shared" si="75"/>
        <v>0</v>
      </c>
      <c r="J119" s="469"/>
      <c r="K119" s="470"/>
      <c r="L119" s="67" t="str">
        <f t="shared" si="76"/>
        <v/>
      </c>
      <c r="M119" s="17">
        <f t="shared" si="68"/>
        <v>0</v>
      </c>
      <c r="N119" s="70" t="e">
        <f t="shared" si="77"/>
        <v>#VALUE!</v>
      </c>
      <c r="R119" s="58">
        <f t="shared" si="69"/>
        <v>0</v>
      </c>
      <c r="S119" s="83" t="str">
        <f t="shared" si="70"/>
        <v/>
      </c>
      <c r="T119" s="58">
        <f t="shared" si="71"/>
        <v>0</v>
      </c>
      <c r="U119" s="58" t="str">
        <f t="shared" si="71"/>
        <v/>
      </c>
      <c r="V119" s="58"/>
      <c r="W119" s="58"/>
      <c r="X119" s="58">
        <f t="shared" si="72"/>
        <v>0</v>
      </c>
      <c r="Y119" s="120"/>
      <c r="Z119" s="120"/>
      <c r="AA119" s="120"/>
      <c r="AB119" s="120"/>
    </row>
    <row r="120" spans="1:28" ht="12" customHeight="1" x14ac:dyDescent="0.3">
      <c r="A120" s="497"/>
      <c r="B120" s="15">
        <v>9</v>
      </c>
      <c r="C120" s="468">
        <f t="shared" si="73"/>
        <v>0</v>
      </c>
      <c r="D120" s="470"/>
      <c r="E120" s="468" t="str">
        <f t="shared" si="74"/>
        <v/>
      </c>
      <c r="F120" s="469"/>
      <c r="G120" s="469"/>
      <c r="H120" s="470"/>
      <c r="I120" s="468">
        <f t="shared" si="75"/>
        <v>0</v>
      </c>
      <c r="J120" s="469"/>
      <c r="K120" s="470"/>
      <c r="L120" s="67" t="str">
        <f t="shared" si="76"/>
        <v/>
      </c>
      <c r="M120" s="17">
        <f t="shared" si="68"/>
        <v>0</v>
      </c>
      <c r="N120" s="70" t="e">
        <f t="shared" si="77"/>
        <v>#VALUE!</v>
      </c>
      <c r="R120" s="58">
        <f t="shared" si="69"/>
        <v>0</v>
      </c>
      <c r="S120" s="83" t="str">
        <f t="shared" si="70"/>
        <v/>
      </c>
      <c r="T120" s="58">
        <f t="shared" si="71"/>
        <v>0</v>
      </c>
      <c r="U120" s="58" t="str">
        <f t="shared" si="71"/>
        <v/>
      </c>
      <c r="V120" s="58"/>
      <c r="W120" s="58"/>
      <c r="X120" s="58">
        <f t="shared" si="72"/>
        <v>0</v>
      </c>
      <c r="Y120" s="120"/>
      <c r="Z120" s="120"/>
      <c r="AA120" s="120"/>
      <c r="AB120" s="120"/>
    </row>
    <row r="121" spans="1:28" ht="12" customHeight="1" x14ac:dyDescent="0.3">
      <c r="A121" s="497"/>
      <c r="B121" s="15">
        <v>10</v>
      </c>
      <c r="C121" s="468">
        <f t="shared" si="73"/>
        <v>0</v>
      </c>
      <c r="D121" s="470"/>
      <c r="E121" s="468" t="str">
        <f t="shared" si="74"/>
        <v/>
      </c>
      <c r="F121" s="469"/>
      <c r="G121" s="469"/>
      <c r="H121" s="470"/>
      <c r="I121" s="468">
        <f t="shared" si="75"/>
        <v>0</v>
      </c>
      <c r="J121" s="469"/>
      <c r="K121" s="470"/>
      <c r="L121" s="67" t="str">
        <f t="shared" si="76"/>
        <v/>
      </c>
      <c r="M121" s="17">
        <f t="shared" si="68"/>
        <v>0</v>
      </c>
      <c r="N121" s="70" t="e">
        <f t="shared" si="77"/>
        <v>#VALUE!</v>
      </c>
      <c r="R121" s="58">
        <f t="shared" si="69"/>
        <v>0</v>
      </c>
      <c r="S121" s="83" t="str">
        <f t="shared" si="70"/>
        <v/>
      </c>
      <c r="T121" s="58">
        <f t="shared" si="71"/>
        <v>0</v>
      </c>
      <c r="U121" s="58" t="str">
        <f t="shared" si="71"/>
        <v/>
      </c>
      <c r="V121" s="58"/>
      <c r="W121" s="58"/>
      <c r="X121" s="58">
        <f t="shared" si="72"/>
        <v>0</v>
      </c>
      <c r="Y121" s="120"/>
      <c r="Z121" s="120"/>
      <c r="AA121" s="120"/>
      <c r="AB121" s="120"/>
    </row>
    <row r="122" spans="1:28" ht="12" customHeight="1" x14ac:dyDescent="0.3">
      <c r="A122" s="497"/>
      <c r="B122" s="15">
        <v>11</v>
      </c>
      <c r="C122" s="468">
        <f t="shared" si="73"/>
        <v>0</v>
      </c>
      <c r="D122" s="470"/>
      <c r="E122" s="468" t="str">
        <f t="shared" si="74"/>
        <v/>
      </c>
      <c r="F122" s="469"/>
      <c r="G122" s="469"/>
      <c r="H122" s="470"/>
      <c r="I122" s="468">
        <f t="shared" si="75"/>
        <v>0</v>
      </c>
      <c r="J122" s="469"/>
      <c r="K122" s="470"/>
      <c r="L122" s="67" t="str">
        <f t="shared" si="76"/>
        <v/>
      </c>
      <c r="M122" s="17">
        <f t="shared" si="68"/>
        <v>0</v>
      </c>
      <c r="N122" s="70" t="e">
        <f t="shared" si="77"/>
        <v>#VALUE!</v>
      </c>
      <c r="R122" s="58">
        <f t="shared" si="69"/>
        <v>0</v>
      </c>
      <c r="S122" s="83" t="str">
        <f t="shared" si="70"/>
        <v/>
      </c>
      <c r="T122" s="58">
        <f t="shared" si="71"/>
        <v>0</v>
      </c>
      <c r="U122" s="58" t="str">
        <f t="shared" si="71"/>
        <v/>
      </c>
      <c r="V122" s="58"/>
      <c r="W122" s="58"/>
      <c r="X122" s="58">
        <f t="shared" si="72"/>
        <v>0</v>
      </c>
      <c r="Y122" s="120"/>
      <c r="Z122" s="120"/>
      <c r="AA122" s="120"/>
      <c r="AB122" s="120"/>
    </row>
    <row r="123" spans="1:28" ht="12" customHeight="1" x14ac:dyDescent="0.3">
      <c r="A123" s="497"/>
      <c r="B123" s="15">
        <v>12</v>
      </c>
      <c r="C123" s="468">
        <f t="shared" si="73"/>
        <v>0</v>
      </c>
      <c r="D123" s="470"/>
      <c r="E123" s="468" t="str">
        <f t="shared" si="74"/>
        <v/>
      </c>
      <c r="F123" s="469"/>
      <c r="G123" s="469"/>
      <c r="H123" s="470"/>
      <c r="I123" s="468">
        <f t="shared" si="75"/>
        <v>0</v>
      </c>
      <c r="J123" s="469"/>
      <c r="K123" s="470"/>
      <c r="L123" s="67" t="str">
        <f t="shared" si="76"/>
        <v/>
      </c>
      <c r="M123" s="17">
        <f t="shared" si="68"/>
        <v>0</v>
      </c>
      <c r="N123" s="70" t="e">
        <f t="shared" si="77"/>
        <v>#VALUE!</v>
      </c>
      <c r="R123" s="58">
        <f t="shared" si="69"/>
        <v>0</v>
      </c>
      <c r="S123" s="83" t="str">
        <f t="shared" si="70"/>
        <v/>
      </c>
      <c r="T123" s="58">
        <f t="shared" si="71"/>
        <v>0</v>
      </c>
      <c r="U123" s="58" t="str">
        <f t="shared" si="71"/>
        <v/>
      </c>
      <c r="V123" s="58"/>
      <c r="W123" s="58"/>
      <c r="X123" s="58">
        <f t="shared" si="72"/>
        <v>0</v>
      </c>
      <c r="Y123" s="120"/>
      <c r="Z123" s="120"/>
      <c r="AA123" s="120"/>
      <c r="AB123" s="120"/>
    </row>
    <row r="124" spans="1:28" ht="12" customHeight="1" x14ac:dyDescent="0.3">
      <c r="A124" s="497"/>
      <c r="B124" s="15">
        <v>13</v>
      </c>
      <c r="C124" s="468">
        <f t="shared" si="73"/>
        <v>0</v>
      </c>
      <c r="D124" s="470"/>
      <c r="E124" s="468" t="str">
        <f t="shared" si="74"/>
        <v/>
      </c>
      <c r="F124" s="469"/>
      <c r="G124" s="469"/>
      <c r="H124" s="470"/>
      <c r="I124" s="468">
        <f t="shared" si="75"/>
        <v>0</v>
      </c>
      <c r="J124" s="469"/>
      <c r="K124" s="470"/>
      <c r="L124" s="67" t="str">
        <f t="shared" si="76"/>
        <v/>
      </c>
      <c r="M124" s="17">
        <f t="shared" si="68"/>
        <v>0</v>
      </c>
      <c r="N124" s="70" t="e">
        <f t="shared" si="77"/>
        <v>#VALUE!</v>
      </c>
      <c r="R124" s="58">
        <f t="shared" si="69"/>
        <v>0</v>
      </c>
      <c r="S124" s="83" t="str">
        <f t="shared" si="70"/>
        <v/>
      </c>
      <c r="T124" s="58">
        <f t="shared" si="71"/>
        <v>0</v>
      </c>
      <c r="U124" s="58" t="str">
        <f t="shared" si="71"/>
        <v/>
      </c>
      <c r="V124" s="58"/>
      <c r="W124" s="58"/>
      <c r="X124" s="58">
        <f t="shared" si="72"/>
        <v>0</v>
      </c>
      <c r="Y124" s="120"/>
      <c r="Z124" s="120"/>
      <c r="AA124" s="120"/>
      <c r="AB124" s="120"/>
    </row>
    <row r="125" spans="1:28" ht="12" customHeight="1" x14ac:dyDescent="0.3">
      <c r="A125" s="497"/>
      <c r="B125" s="15">
        <v>14</v>
      </c>
      <c r="C125" s="468">
        <f t="shared" si="73"/>
        <v>0</v>
      </c>
      <c r="D125" s="470"/>
      <c r="E125" s="468" t="str">
        <f t="shared" si="74"/>
        <v/>
      </c>
      <c r="F125" s="469"/>
      <c r="G125" s="469"/>
      <c r="H125" s="470"/>
      <c r="I125" s="468">
        <f t="shared" si="75"/>
        <v>0</v>
      </c>
      <c r="J125" s="469"/>
      <c r="K125" s="470"/>
      <c r="L125" s="67" t="str">
        <f t="shared" si="76"/>
        <v/>
      </c>
      <c r="M125" s="17">
        <f t="shared" si="68"/>
        <v>0</v>
      </c>
      <c r="N125" s="70" t="e">
        <f t="shared" si="77"/>
        <v>#VALUE!</v>
      </c>
      <c r="R125" s="58">
        <f t="shared" si="69"/>
        <v>0</v>
      </c>
      <c r="S125" s="83" t="str">
        <f t="shared" si="70"/>
        <v/>
      </c>
      <c r="T125" s="58">
        <f t="shared" si="71"/>
        <v>0</v>
      </c>
      <c r="U125" s="58" t="str">
        <f t="shared" si="71"/>
        <v/>
      </c>
      <c r="V125" s="58"/>
      <c r="W125" s="58"/>
      <c r="X125" s="58">
        <f t="shared" si="72"/>
        <v>0</v>
      </c>
      <c r="Y125" s="120"/>
      <c r="Z125" s="120"/>
      <c r="AA125" s="120"/>
      <c r="AB125" s="120"/>
    </row>
    <row r="126" spans="1:28" ht="12" customHeight="1" x14ac:dyDescent="0.3">
      <c r="A126" s="497"/>
      <c r="B126" s="15">
        <v>15</v>
      </c>
      <c r="C126" s="468">
        <f t="shared" si="73"/>
        <v>0</v>
      </c>
      <c r="D126" s="470"/>
      <c r="E126" s="468" t="str">
        <f t="shared" si="74"/>
        <v/>
      </c>
      <c r="F126" s="469"/>
      <c r="G126" s="469"/>
      <c r="H126" s="470"/>
      <c r="I126" s="468">
        <f t="shared" si="75"/>
        <v>0</v>
      </c>
      <c r="J126" s="469"/>
      <c r="K126" s="470"/>
      <c r="L126" s="67" t="str">
        <f t="shared" si="76"/>
        <v/>
      </c>
      <c r="M126" s="17">
        <f t="shared" si="68"/>
        <v>0</v>
      </c>
      <c r="N126" s="70" t="e">
        <f t="shared" si="77"/>
        <v>#VALUE!</v>
      </c>
      <c r="R126" s="58">
        <f t="shared" si="69"/>
        <v>0</v>
      </c>
      <c r="S126" s="83" t="str">
        <f t="shared" si="70"/>
        <v/>
      </c>
      <c r="T126" s="58">
        <f t="shared" si="71"/>
        <v>0</v>
      </c>
      <c r="U126" s="58" t="str">
        <f t="shared" si="71"/>
        <v/>
      </c>
      <c r="V126" s="58"/>
      <c r="W126" s="58"/>
      <c r="X126" s="58">
        <f t="shared" si="72"/>
        <v>0</v>
      </c>
      <c r="Y126" s="120"/>
      <c r="Z126" s="120"/>
      <c r="AA126" s="120"/>
      <c r="AB126" s="120"/>
    </row>
    <row r="127" spans="1:28" ht="12" customHeight="1" x14ac:dyDescent="0.3">
      <c r="A127" s="497"/>
      <c r="B127" s="15">
        <v>16</v>
      </c>
      <c r="C127" s="468">
        <f t="shared" si="73"/>
        <v>0</v>
      </c>
      <c r="D127" s="470"/>
      <c r="E127" s="468" t="str">
        <f t="shared" si="74"/>
        <v/>
      </c>
      <c r="F127" s="469"/>
      <c r="G127" s="469"/>
      <c r="H127" s="470"/>
      <c r="I127" s="468">
        <f t="shared" si="75"/>
        <v>0</v>
      </c>
      <c r="J127" s="469"/>
      <c r="K127" s="470"/>
      <c r="L127" s="67" t="str">
        <f t="shared" si="76"/>
        <v/>
      </c>
      <c r="M127" s="17">
        <f t="shared" si="68"/>
        <v>0</v>
      </c>
      <c r="N127" s="70" t="e">
        <f t="shared" si="77"/>
        <v>#VALUE!</v>
      </c>
      <c r="R127" s="58">
        <f t="shared" si="69"/>
        <v>0</v>
      </c>
      <c r="S127" s="83" t="str">
        <f t="shared" si="70"/>
        <v/>
      </c>
      <c r="T127" s="58">
        <f t="shared" si="71"/>
        <v>0</v>
      </c>
      <c r="U127" s="58" t="str">
        <f t="shared" si="71"/>
        <v/>
      </c>
      <c r="V127" s="58"/>
      <c r="W127" s="58"/>
      <c r="X127" s="58">
        <f t="shared" si="72"/>
        <v>0</v>
      </c>
      <c r="Y127" s="120"/>
      <c r="Z127" s="120"/>
      <c r="AA127" s="120"/>
      <c r="AB127" s="120"/>
    </row>
    <row r="128" spans="1:28" ht="12" customHeight="1" x14ac:dyDescent="0.3">
      <c r="A128" s="497"/>
      <c r="B128" s="15">
        <v>17</v>
      </c>
      <c r="C128" s="468">
        <f t="shared" si="73"/>
        <v>0</v>
      </c>
      <c r="D128" s="470"/>
      <c r="E128" s="468" t="str">
        <f t="shared" si="74"/>
        <v/>
      </c>
      <c r="F128" s="469"/>
      <c r="G128" s="469"/>
      <c r="H128" s="470"/>
      <c r="I128" s="468">
        <f t="shared" si="75"/>
        <v>0</v>
      </c>
      <c r="J128" s="469"/>
      <c r="K128" s="470"/>
      <c r="L128" s="67" t="str">
        <f t="shared" si="76"/>
        <v/>
      </c>
      <c r="M128" s="17">
        <f t="shared" si="68"/>
        <v>0</v>
      </c>
      <c r="N128" s="70" t="e">
        <f t="shared" si="77"/>
        <v>#VALUE!</v>
      </c>
      <c r="R128" s="58">
        <f t="shared" si="69"/>
        <v>0</v>
      </c>
      <c r="S128" s="83" t="str">
        <f t="shared" si="70"/>
        <v/>
      </c>
      <c r="T128" s="58">
        <f t="shared" si="71"/>
        <v>0</v>
      </c>
      <c r="U128" s="58" t="str">
        <f t="shared" si="71"/>
        <v/>
      </c>
      <c r="V128" s="58"/>
      <c r="W128" s="58"/>
      <c r="X128" s="58">
        <f t="shared" si="72"/>
        <v>0</v>
      </c>
      <c r="Y128" s="120"/>
      <c r="Z128" s="120"/>
      <c r="AA128" s="120"/>
      <c r="AB128" s="120"/>
    </row>
    <row r="129" spans="1:30" ht="12" customHeight="1" x14ac:dyDescent="0.3">
      <c r="A129" s="497"/>
      <c r="B129" s="15">
        <v>18</v>
      </c>
      <c r="C129" s="468">
        <f t="shared" ref="C129:C148" si="78">R129</f>
        <v>0</v>
      </c>
      <c r="D129" s="470"/>
      <c r="E129" s="468" t="str">
        <f t="shared" ref="E129:E148" si="79">S129</f>
        <v/>
      </c>
      <c r="F129" s="469"/>
      <c r="G129" s="469"/>
      <c r="H129" s="470"/>
      <c r="I129" s="468">
        <f t="shared" ref="I129:I148" si="80">T129</f>
        <v>0</v>
      </c>
      <c r="J129" s="469"/>
      <c r="K129" s="470"/>
      <c r="L129" s="67" t="str">
        <f t="shared" ref="L129:L148" si="81">U129</f>
        <v/>
      </c>
      <c r="M129" s="17">
        <f t="shared" ref="M129:M148" si="82">X129</f>
        <v>0</v>
      </c>
      <c r="N129" s="70" t="e">
        <f t="shared" ref="N129:N148" si="83">L129*M129</f>
        <v>#VALUE!</v>
      </c>
      <c r="R129" s="58">
        <f t="shared" si="69"/>
        <v>0</v>
      </c>
      <c r="S129" s="83" t="str">
        <f t="shared" si="70"/>
        <v/>
      </c>
      <c r="T129" s="58">
        <f t="shared" si="71"/>
        <v>0</v>
      </c>
      <c r="U129" s="58" t="str">
        <f t="shared" si="71"/>
        <v/>
      </c>
      <c r="V129" s="58"/>
      <c r="W129" s="58"/>
      <c r="X129" s="58">
        <f t="shared" si="72"/>
        <v>0</v>
      </c>
      <c r="Y129" s="144"/>
      <c r="Z129" s="144"/>
      <c r="AA129" s="144"/>
      <c r="AB129" s="144"/>
      <c r="AD129" s="178"/>
    </row>
    <row r="130" spans="1:30" ht="12" customHeight="1" x14ac:dyDescent="0.3">
      <c r="A130" s="497"/>
      <c r="B130" s="15">
        <v>19</v>
      </c>
      <c r="C130" s="468">
        <f t="shared" si="78"/>
        <v>0</v>
      </c>
      <c r="D130" s="470"/>
      <c r="E130" s="468" t="str">
        <f t="shared" si="79"/>
        <v/>
      </c>
      <c r="F130" s="469"/>
      <c r="G130" s="469"/>
      <c r="H130" s="470"/>
      <c r="I130" s="468">
        <f t="shared" si="80"/>
        <v>0</v>
      </c>
      <c r="J130" s="469"/>
      <c r="K130" s="470"/>
      <c r="L130" s="67" t="str">
        <f t="shared" si="81"/>
        <v/>
      </c>
      <c r="M130" s="17">
        <f t="shared" si="82"/>
        <v>0</v>
      </c>
      <c r="N130" s="70" t="e">
        <f t="shared" si="83"/>
        <v>#VALUE!</v>
      </c>
      <c r="R130" s="58">
        <f t="shared" si="69"/>
        <v>0</v>
      </c>
      <c r="S130" s="83" t="str">
        <f t="shared" si="70"/>
        <v/>
      </c>
      <c r="T130" s="58">
        <f t="shared" si="71"/>
        <v>0</v>
      </c>
      <c r="U130" s="58" t="str">
        <f t="shared" si="71"/>
        <v/>
      </c>
      <c r="V130" s="58"/>
      <c r="W130" s="58"/>
      <c r="X130" s="58">
        <f t="shared" si="72"/>
        <v>0</v>
      </c>
      <c r="Y130" s="144"/>
      <c r="Z130" s="144"/>
      <c r="AA130" s="144"/>
      <c r="AB130" s="144"/>
      <c r="AD130" s="178"/>
    </row>
    <row r="131" spans="1:30" ht="12" customHeight="1" x14ac:dyDescent="0.3">
      <c r="A131" s="497"/>
      <c r="B131" s="15">
        <v>20</v>
      </c>
      <c r="C131" s="468">
        <f t="shared" si="78"/>
        <v>0</v>
      </c>
      <c r="D131" s="470"/>
      <c r="E131" s="468" t="str">
        <f t="shared" si="79"/>
        <v/>
      </c>
      <c r="F131" s="469"/>
      <c r="G131" s="469"/>
      <c r="H131" s="470"/>
      <c r="I131" s="468">
        <f t="shared" si="80"/>
        <v>0</v>
      </c>
      <c r="J131" s="469"/>
      <c r="K131" s="470"/>
      <c r="L131" s="67" t="str">
        <f t="shared" si="81"/>
        <v/>
      </c>
      <c r="M131" s="17">
        <f t="shared" si="82"/>
        <v>0</v>
      </c>
      <c r="N131" s="70" t="e">
        <f t="shared" si="83"/>
        <v>#VALUE!</v>
      </c>
      <c r="R131" s="58">
        <f t="shared" si="69"/>
        <v>0</v>
      </c>
      <c r="S131" s="83" t="str">
        <f t="shared" si="70"/>
        <v/>
      </c>
      <c r="T131" s="58">
        <f t="shared" si="71"/>
        <v>0</v>
      </c>
      <c r="U131" s="58" t="str">
        <f t="shared" si="71"/>
        <v/>
      </c>
      <c r="V131" s="58"/>
      <c r="W131" s="58"/>
      <c r="X131" s="58">
        <f t="shared" si="72"/>
        <v>0</v>
      </c>
      <c r="Y131" s="144"/>
      <c r="Z131" s="144"/>
      <c r="AA131" s="144"/>
      <c r="AB131" s="144"/>
      <c r="AD131" s="178"/>
    </row>
    <row r="132" spans="1:30" ht="12" customHeight="1" x14ac:dyDescent="0.3">
      <c r="A132" s="497"/>
      <c r="B132" s="15">
        <v>21</v>
      </c>
      <c r="C132" s="468">
        <f t="shared" si="78"/>
        <v>0</v>
      </c>
      <c r="D132" s="470"/>
      <c r="E132" s="468" t="str">
        <f t="shared" si="79"/>
        <v/>
      </c>
      <c r="F132" s="469"/>
      <c r="G132" s="469"/>
      <c r="H132" s="470"/>
      <c r="I132" s="468">
        <f t="shared" si="80"/>
        <v>0</v>
      </c>
      <c r="J132" s="469"/>
      <c r="K132" s="470"/>
      <c r="L132" s="67" t="str">
        <f t="shared" si="81"/>
        <v/>
      </c>
      <c r="M132" s="17">
        <f t="shared" si="82"/>
        <v>0</v>
      </c>
      <c r="N132" s="70" t="e">
        <f t="shared" si="83"/>
        <v>#VALUE!</v>
      </c>
      <c r="R132" s="58">
        <f t="shared" si="69"/>
        <v>0</v>
      </c>
      <c r="S132" s="83" t="str">
        <f t="shared" si="70"/>
        <v/>
      </c>
      <c r="T132" s="58">
        <f t="shared" ref="T132:U151" si="84">IF($B132&lt;=$U$4,VLOOKUP($B132,DEQUIP,T$110,FALSE),0)</f>
        <v>0</v>
      </c>
      <c r="U132" s="58" t="str">
        <f t="shared" si="84"/>
        <v/>
      </c>
      <c r="V132" s="58"/>
      <c r="W132" s="58"/>
      <c r="X132" s="58">
        <f t="shared" si="72"/>
        <v>0</v>
      </c>
      <c r="Y132" s="144"/>
      <c r="Z132" s="144"/>
      <c r="AA132" s="144"/>
      <c r="AB132" s="144"/>
      <c r="AD132" s="178"/>
    </row>
    <row r="133" spans="1:30" ht="12" customHeight="1" x14ac:dyDescent="0.3">
      <c r="A133" s="497"/>
      <c r="B133" s="15">
        <v>22</v>
      </c>
      <c r="C133" s="468">
        <f t="shared" si="78"/>
        <v>0</v>
      </c>
      <c r="D133" s="470"/>
      <c r="E133" s="468" t="str">
        <f t="shared" si="79"/>
        <v/>
      </c>
      <c r="F133" s="469"/>
      <c r="G133" s="469"/>
      <c r="H133" s="470"/>
      <c r="I133" s="468">
        <f t="shared" si="80"/>
        <v>0</v>
      </c>
      <c r="J133" s="469"/>
      <c r="K133" s="470"/>
      <c r="L133" s="67" t="str">
        <f t="shared" si="81"/>
        <v/>
      </c>
      <c r="M133" s="17">
        <f t="shared" si="82"/>
        <v>0</v>
      </c>
      <c r="N133" s="70" t="e">
        <f t="shared" si="83"/>
        <v>#VALUE!</v>
      </c>
      <c r="R133" s="58">
        <f t="shared" si="69"/>
        <v>0</v>
      </c>
      <c r="S133" s="83" t="str">
        <f t="shared" si="70"/>
        <v/>
      </c>
      <c r="T133" s="58">
        <f t="shared" si="84"/>
        <v>0</v>
      </c>
      <c r="U133" s="58" t="str">
        <f t="shared" si="84"/>
        <v/>
      </c>
      <c r="V133" s="58"/>
      <c r="W133" s="58"/>
      <c r="X133" s="58">
        <f t="shared" si="72"/>
        <v>0</v>
      </c>
      <c r="Y133" s="144"/>
      <c r="Z133" s="144"/>
      <c r="AA133" s="144"/>
      <c r="AB133" s="144"/>
      <c r="AD133" s="178"/>
    </row>
    <row r="134" spans="1:30" ht="12" customHeight="1" x14ac:dyDescent="0.3">
      <c r="A134" s="497"/>
      <c r="B134" s="15">
        <v>23</v>
      </c>
      <c r="C134" s="468">
        <f t="shared" si="78"/>
        <v>0</v>
      </c>
      <c r="D134" s="470"/>
      <c r="E134" s="468" t="str">
        <f t="shared" si="79"/>
        <v/>
      </c>
      <c r="F134" s="469"/>
      <c r="G134" s="469"/>
      <c r="H134" s="470"/>
      <c r="I134" s="468">
        <f t="shared" si="80"/>
        <v>0</v>
      </c>
      <c r="J134" s="469"/>
      <c r="K134" s="470"/>
      <c r="L134" s="67" t="str">
        <f t="shared" si="81"/>
        <v/>
      </c>
      <c r="M134" s="17">
        <f t="shared" si="82"/>
        <v>0</v>
      </c>
      <c r="N134" s="70" t="e">
        <f t="shared" si="83"/>
        <v>#VALUE!</v>
      </c>
      <c r="R134" s="58">
        <f t="shared" si="69"/>
        <v>0</v>
      </c>
      <c r="S134" s="83" t="str">
        <f t="shared" si="70"/>
        <v/>
      </c>
      <c r="T134" s="58">
        <f t="shared" si="84"/>
        <v>0</v>
      </c>
      <c r="U134" s="58" t="str">
        <f t="shared" si="84"/>
        <v/>
      </c>
      <c r="V134" s="58"/>
      <c r="W134" s="58"/>
      <c r="X134" s="58">
        <f t="shared" si="72"/>
        <v>0</v>
      </c>
      <c r="Y134" s="144"/>
      <c r="Z134" s="144"/>
      <c r="AA134" s="144"/>
      <c r="AB134" s="144"/>
      <c r="AD134" s="178"/>
    </row>
    <row r="135" spans="1:30" ht="12" customHeight="1" x14ac:dyDescent="0.3">
      <c r="A135" s="497"/>
      <c r="B135" s="15">
        <v>24</v>
      </c>
      <c r="C135" s="468">
        <f t="shared" si="78"/>
        <v>0</v>
      </c>
      <c r="D135" s="470"/>
      <c r="E135" s="468" t="str">
        <f t="shared" si="79"/>
        <v/>
      </c>
      <c r="F135" s="469"/>
      <c r="G135" s="469"/>
      <c r="H135" s="470"/>
      <c r="I135" s="468">
        <f t="shared" si="80"/>
        <v>0</v>
      </c>
      <c r="J135" s="469"/>
      <c r="K135" s="470"/>
      <c r="L135" s="67" t="str">
        <f t="shared" si="81"/>
        <v/>
      </c>
      <c r="M135" s="17">
        <f t="shared" si="82"/>
        <v>0</v>
      </c>
      <c r="N135" s="70" t="e">
        <f t="shared" si="83"/>
        <v>#VALUE!</v>
      </c>
      <c r="R135" s="58">
        <f t="shared" si="69"/>
        <v>0</v>
      </c>
      <c r="S135" s="83" t="str">
        <f t="shared" si="70"/>
        <v/>
      </c>
      <c r="T135" s="58">
        <f t="shared" si="84"/>
        <v>0</v>
      </c>
      <c r="U135" s="58" t="str">
        <f t="shared" si="84"/>
        <v/>
      </c>
      <c r="V135" s="58"/>
      <c r="W135" s="58"/>
      <c r="X135" s="58">
        <f t="shared" si="72"/>
        <v>0</v>
      </c>
      <c r="Y135" s="144"/>
      <c r="Z135" s="144"/>
      <c r="AA135" s="144"/>
      <c r="AB135" s="144"/>
      <c r="AD135" s="178"/>
    </row>
    <row r="136" spans="1:30" ht="12" customHeight="1" x14ac:dyDescent="0.3">
      <c r="A136" s="497"/>
      <c r="B136" s="15">
        <v>25</v>
      </c>
      <c r="C136" s="468">
        <f t="shared" si="78"/>
        <v>0</v>
      </c>
      <c r="D136" s="470"/>
      <c r="E136" s="468" t="str">
        <f t="shared" si="79"/>
        <v/>
      </c>
      <c r="F136" s="469"/>
      <c r="G136" s="469"/>
      <c r="H136" s="470"/>
      <c r="I136" s="468">
        <f t="shared" si="80"/>
        <v>0</v>
      </c>
      <c r="J136" s="469"/>
      <c r="K136" s="470"/>
      <c r="L136" s="67" t="str">
        <f t="shared" si="81"/>
        <v/>
      </c>
      <c r="M136" s="17">
        <f t="shared" si="82"/>
        <v>0</v>
      </c>
      <c r="N136" s="70" t="e">
        <f t="shared" si="83"/>
        <v>#VALUE!</v>
      </c>
      <c r="R136" s="58">
        <f t="shared" si="69"/>
        <v>0</v>
      </c>
      <c r="S136" s="83" t="str">
        <f t="shared" si="70"/>
        <v/>
      </c>
      <c r="T136" s="58">
        <f t="shared" si="84"/>
        <v>0</v>
      </c>
      <c r="U136" s="58" t="str">
        <f t="shared" si="84"/>
        <v/>
      </c>
      <c r="V136" s="58"/>
      <c r="W136" s="58"/>
      <c r="X136" s="58">
        <f t="shared" si="72"/>
        <v>0</v>
      </c>
      <c r="Y136" s="144"/>
      <c r="Z136" s="144"/>
      <c r="AA136" s="144"/>
      <c r="AB136" s="144"/>
      <c r="AD136" s="178"/>
    </row>
    <row r="137" spans="1:30" ht="12" customHeight="1" x14ac:dyDescent="0.3">
      <c r="A137" s="497"/>
      <c r="B137" s="15">
        <v>26</v>
      </c>
      <c r="C137" s="468">
        <f t="shared" si="78"/>
        <v>0</v>
      </c>
      <c r="D137" s="470"/>
      <c r="E137" s="468" t="str">
        <f t="shared" si="79"/>
        <v/>
      </c>
      <c r="F137" s="469"/>
      <c r="G137" s="469"/>
      <c r="H137" s="470"/>
      <c r="I137" s="468">
        <f t="shared" si="80"/>
        <v>0</v>
      </c>
      <c r="J137" s="469"/>
      <c r="K137" s="470"/>
      <c r="L137" s="67" t="str">
        <f t="shared" si="81"/>
        <v/>
      </c>
      <c r="M137" s="17">
        <f t="shared" si="82"/>
        <v>0</v>
      </c>
      <c r="N137" s="70" t="e">
        <f t="shared" si="83"/>
        <v>#VALUE!</v>
      </c>
      <c r="R137" s="58">
        <f t="shared" si="69"/>
        <v>0</v>
      </c>
      <c r="S137" s="83" t="str">
        <f t="shared" si="70"/>
        <v/>
      </c>
      <c r="T137" s="58">
        <f t="shared" si="84"/>
        <v>0</v>
      </c>
      <c r="U137" s="58" t="str">
        <f t="shared" si="84"/>
        <v/>
      </c>
      <c r="V137" s="58"/>
      <c r="W137" s="58"/>
      <c r="X137" s="58">
        <f t="shared" si="72"/>
        <v>0</v>
      </c>
      <c r="Y137" s="144"/>
      <c r="Z137" s="144"/>
      <c r="AA137" s="144"/>
      <c r="AB137" s="144"/>
      <c r="AD137" s="178"/>
    </row>
    <row r="138" spans="1:30" ht="12" customHeight="1" x14ac:dyDescent="0.3">
      <c r="A138" s="497"/>
      <c r="B138" s="15">
        <v>27</v>
      </c>
      <c r="C138" s="468">
        <f t="shared" si="78"/>
        <v>0</v>
      </c>
      <c r="D138" s="470"/>
      <c r="E138" s="468" t="str">
        <f t="shared" si="79"/>
        <v/>
      </c>
      <c r="F138" s="469"/>
      <c r="G138" s="469"/>
      <c r="H138" s="470"/>
      <c r="I138" s="468">
        <f t="shared" si="80"/>
        <v>0</v>
      </c>
      <c r="J138" s="469"/>
      <c r="K138" s="470"/>
      <c r="L138" s="67" t="str">
        <f t="shared" si="81"/>
        <v/>
      </c>
      <c r="M138" s="17">
        <f t="shared" si="82"/>
        <v>0</v>
      </c>
      <c r="N138" s="70" t="e">
        <f t="shared" si="83"/>
        <v>#VALUE!</v>
      </c>
      <c r="R138" s="58">
        <f t="shared" si="69"/>
        <v>0</v>
      </c>
      <c r="S138" s="83" t="str">
        <f t="shared" si="70"/>
        <v/>
      </c>
      <c r="T138" s="58">
        <f t="shared" si="84"/>
        <v>0</v>
      </c>
      <c r="U138" s="58" t="str">
        <f t="shared" si="84"/>
        <v/>
      </c>
      <c r="V138" s="58"/>
      <c r="W138" s="58"/>
      <c r="X138" s="58">
        <f t="shared" si="72"/>
        <v>0</v>
      </c>
      <c r="Y138" s="144"/>
      <c r="Z138" s="144"/>
      <c r="AA138" s="144"/>
      <c r="AB138" s="144"/>
      <c r="AD138" s="178"/>
    </row>
    <row r="139" spans="1:30" ht="12" customHeight="1" x14ac:dyDescent="0.3">
      <c r="A139" s="497"/>
      <c r="B139" s="15">
        <v>28</v>
      </c>
      <c r="C139" s="468">
        <f t="shared" si="78"/>
        <v>0</v>
      </c>
      <c r="D139" s="470"/>
      <c r="E139" s="468" t="str">
        <f t="shared" si="79"/>
        <v/>
      </c>
      <c r="F139" s="469"/>
      <c r="G139" s="469"/>
      <c r="H139" s="470"/>
      <c r="I139" s="468">
        <f t="shared" si="80"/>
        <v>0</v>
      </c>
      <c r="J139" s="469"/>
      <c r="K139" s="470"/>
      <c r="L139" s="67" t="str">
        <f t="shared" si="81"/>
        <v/>
      </c>
      <c r="M139" s="17">
        <f t="shared" si="82"/>
        <v>0</v>
      </c>
      <c r="N139" s="70" t="e">
        <f t="shared" si="83"/>
        <v>#VALUE!</v>
      </c>
      <c r="R139" s="58">
        <f t="shared" si="69"/>
        <v>0</v>
      </c>
      <c r="S139" s="83" t="str">
        <f t="shared" si="70"/>
        <v/>
      </c>
      <c r="T139" s="58">
        <f t="shared" si="84"/>
        <v>0</v>
      </c>
      <c r="U139" s="58" t="str">
        <f t="shared" si="84"/>
        <v/>
      </c>
      <c r="V139" s="58"/>
      <c r="W139" s="58"/>
      <c r="X139" s="58">
        <f t="shared" si="72"/>
        <v>0</v>
      </c>
      <c r="Y139" s="144"/>
      <c r="Z139" s="144"/>
      <c r="AA139" s="144"/>
      <c r="AB139" s="144"/>
      <c r="AD139" s="178"/>
    </row>
    <row r="140" spans="1:30" ht="12" customHeight="1" x14ac:dyDescent="0.3">
      <c r="A140" s="497"/>
      <c r="B140" s="15">
        <v>29</v>
      </c>
      <c r="C140" s="468">
        <f t="shared" si="78"/>
        <v>0</v>
      </c>
      <c r="D140" s="470"/>
      <c r="E140" s="468" t="str">
        <f t="shared" si="79"/>
        <v/>
      </c>
      <c r="F140" s="469"/>
      <c r="G140" s="469"/>
      <c r="H140" s="470"/>
      <c r="I140" s="468">
        <f t="shared" si="80"/>
        <v>0</v>
      </c>
      <c r="J140" s="469"/>
      <c r="K140" s="470"/>
      <c r="L140" s="67" t="str">
        <f t="shared" si="81"/>
        <v/>
      </c>
      <c r="M140" s="17">
        <f t="shared" si="82"/>
        <v>0</v>
      </c>
      <c r="N140" s="70" t="e">
        <f t="shared" si="83"/>
        <v>#VALUE!</v>
      </c>
      <c r="R140" s="58">
        <f t="shared" si="69"/>
        <v>0</v>
      </c>
      <c r="S140" s="83" t="str">
        <f t="shared" si="70"/>
        <v/>
      </c>
      <c r="T140" s="58">
        <f t="shared" si="84"/>
        <v>0</v>
      </c>
      <c r="U140" s="58" t="str">
        <f t="shared" si="84"/>
        <v/>
      </c>
      <c r="V140" s="58"/>
      <c r="W140" s="58"/>
      <c r="X140" s="58">
        <f t="shared" si="72"/>
        <v>0</v>
      </c>
      <c r="Y140" s="144"/>
      <c r="Z140" s="144"/>
      <c r="AA140" s="144"/>
      <c r="AB140" s="144"/>
      <c r="AD140" s="178"/>
    </row>
    <row r="141" spans="1:30" ht="12" customHeight="1" x14ac:dyDescent="0.3">
      <c r="A141" s="497"/>
      <c r="B141" s="15">
        <v>30</v>
      </c>
      <c r="C141" s="468">
        <f t="shared" si="78"/>
        <v>0</v>
      </c>
      <c r="D141" s="470"/>
      <c r="E141" s="468" t="str">
        <f t="shared" si="79"/>
        <v/>
      </c>
      <c r="F141" s="469"/>
      <c r="G141" s="469"/>
      <c r="H141" s="470"/>
      <c r="I141" s="468">
        <f t="shared" si="80"/>
        <v>0</v>
      </c>
      <c r="J141" s="469"/>
      <c r="K141" s="470"/>
      <c r="L141" s="67" t="str">
        <f t="shared" si="81"/>
        <v/>
      </c>
      <c r="M141" s="17">
        <f t="shared" si="82"/>
        <v>0</v>
      </c>
      <c r="N141" s="70" t="e">
        <f t="shared" si="83"/>
        <v>#VALUE!</v>
      </c>
      <c r="R141" s="58">
        <f t="shared" si="69"/>
        <v>0</v>
      </c>
      <c r="S141" s="83" t="str">
        <f t="shared" si="70"/>
        <v/>
      </c>
      <c r="T141" s="58">
        <f t="shared" si="84"/>
        <v>0</v>
      </c>
      <c r="U141" s="58" t="str">
        <f t="shared" si="84"/>
        <v/>
      </c>
      <c r="V141" s="58"/>
      <c r="W141" s="58"/>
      <c r="X141" s="58">
        <f t="shared" si="72"/>
        <v>0</v>
      </c>
      <c r="Y141" s="144"/>
      <c r="Z141" s="144"/>
      <c r="AA141" s="144"/>
      <c r="AB141" s="144"/>
      <c r="AD141" s="178"/>
    </row>
    <row r="142" spans="1:30" ht="12" customHeight="1" x14ac:dyDescent="0.3">
      <c r="A142" s="497"/>
      <c r="B142" s="15">
        <v>31</v>
      </c>
      <c r="C142" s="468">
        <f t="shared" si="78"/>
        <v>0</v>
      </c>
      <c r="D142" s="470"/>
      <c r="E142" s="468" t="str">
        <f t="shared" si="79"/>
        <v/>
      </c>
      <c r="F142" s="469"/>
      <c r="G142" s="469"/>
      <c r="H142" s="470"/>
      <c r="I142" s="468">
        <f t="shared" si="80"/>
        <v>0</v>
      </c>
      <c r="J142" s="469"/>
      <c r="K142" s="470"/>
      <c r="L142" s="67" t="str">
        <f t="shared" si="81"/>
        <v/>
      </c>
      <c r="M142" s="17">
        <f t="shared" si="82"/>
        <v>0</v>
      </c>
      <c r="N142" s="70" t="e">
        <f t="shared" si="83"/>
        <v>#VALUE!</v>
      </c>
      <c r="R142" s="58">
        <f t="shared" si="69"/>
        <v>0</v>
      </c>
      <c r="S142" s="83" t="str">
        <f t="shared" si="70"/>
        <v/>
      </c>
      <c r="T142" s="58">
        <f t="shared" si="84"/>
        <v>0</v>
      </c>
      <c r="U142" s="58" t="str">
        <f t="shared" si="84"/>
        <v/>
      </c>
      <c r="V142" s="58"/>
      <c r="W142" s="58"/>
      <c r="X142" s="58">
        <f t="shared" si="72"/>
        <v>0</v>
      </c>
      <c r="Y142" s="144"/>
      <c r="Z142" s="144"/>
      <c r="AA142" s="144"/>
      <c r="AB142" s="144"/>
      <c r="AD142" s="178"/>
    </row>
    <row r="143" spans="1:30" ht="12" customHeight="1" x14ac:dyDescent="0.3">
      <c r="A143" s="497"/>
      <c r="B143" s="15">
        <v>32</v>
      </c>
      <c r="C143" s="468">
        <f t="shared" si="78"/>
        <v>0</v>
      </c>
      <c r="D143" s="470"/>
      <c r="E143" s="468" t="str">
        <f t="shared" si="79"/>
        <v/>
      </c>
      <c r="F143" s="469"/>
      <c r="G143" s="469"/>
      <c r="H143" s="470"/>
      <c r="I143" s="468">
        <f t="shared" si="80"/>
        <v>0</v>
      </c>
      <c r="J143" s="469"/>
      <c r="K143" s="470"/>
      <c r="L143" s="67" t="str">
        <f t="shared" si="81"/>
        <v/>
      </c>
      <c r="M143" s="17">
        <f t="shared" si="82"/>
        <v>0</v>
      </c>
      <c r="N143" s="70" t="e">
        <f t="shared" si="83"/>
        <v>#VALUE!</v>
      </c>
      <c r="R143" s="58">
        <f t="shared" si="69"/>
        <v>0</v>
      </c>
      <c r="S143" s="83" t="str">
        <f t="shared" si="70"/>
        <v/>
      </c>
      <c r="T143" s="58">
        <f t="shared" si="84"/>
        <v>0</v>
      </c>
      <c r="U143" s="58" t="str">
        <f t="shared" si="84"/>
        <v/>
      </c>
      <c r="V143" s="58"/>
      <c r="W143" s="58"/>
      <c r="X143" s="58">
        <f t="shared" si="72"/>
        <v>0</v>
      </c>
      <c r="Y143" s="144"/>
      <c r="Z143" s="144"/>
      <c r="AA143" s="144"/>
      <c r="AB143" s="144"/>
      <c r="AD143" s="178"/>
    </row>
    <row r="144" spans="1:30" ht="12" customHeight="1" x14ac:dyDescent="0.3">
      <c r="A144" s="497"/>
      <c r="B144" s="15">
        <v>33</v>
      </c>
      <c r="C144" s="468">
        <f t="shared" si="78"/>
        <v>0</v>
      </c>
      <c r="D144" s="470"/>
      <c r="E144" s="468" t="str">
        <f t="shared" si="79"/>
        <v/>
      </c>
      <c r="F144" s="469"/>
      <c r="G144" s="469"/>
      <c r="H144" s="470"/>
      <c r="I144" s="468">
        <f t="shared" si="80"/>
        <v>0</v>
      </c>
      <c r="J144" s="469"/>
      <c r="K144" s="470"/>
      <c r="L144" s="67" t="str">
        <f t="shared" si="81"/>
        <v/>
      </c>
      <c r="M144" s="17">
        <f t="shared" si="82"/>
        <v>0</v>
      </c>
      <c r="N144" s="70" t="e">
        <f t="shared" si="83"/>
        <v>#VALUE!</v>
      </c>
      <c r="R144" s="58">
        <f t="shared" ref="R144:R161" si="85">IF($B144&lt;=$U$4,VLOOKUP($B144,DEQUIP,R$110,FALSE),0)</f>
        <v>0</v>
      </c>
      <c r="S144" s="83" t="str">
        <f t="shared" ref="S144:S161" si="86">IF(R144=$Y$4,Y37,IF($B144&lt;=$U$4,VLOOKUP($B144,DEQUIP,S$110,FALSE),0))</f>
        <v/>
      </c>
      <c r="T144" s="58">
        <f t="shared" si="84"/>
        <v>0</v>
      </c>
      <c r="U144" s="58" t="str">
        <f t="shared" si="84"/>
        <v/>
      </c>
      <c r="V144" s="58"/>
      <c r="W144" s="58"/>
      <c r="X144" s="58">
        <f t="shared" ref="X144:X161" si="87">IF($B144&lt;=$U$4,VLOOKUP($B144,DEQUIP,X$110,FALSE),0)</f>
        <v>0</v>
      </c>
      <c r="Y144" s="144"/>
      <c r="Z144" s="144"/>
      <c r="AA144" s="144"/>
      <c r="AB144" s="144"/>
      <c r="AD144" s="178"/>
    </row>
    <row r="145" spans="1:30" ht="12" customHeight="1" x14ac:dyDescent="0.3">
      <c r="A145" s="497"/>
      <c r="B145" s="15">
        <v>34</v>
      </c>
      <c r="C145" s="468">
        <f t="shared" si="78"/>
        <v>0</v>
      </c>
      <c r="D145" s="470"/>
      <c r="E145" s="468" t="str">
        <f t="shared" si="79"/>
        <v/>
      </c>
      <c r="F145" s="469"/>
      <c r="G145" s="469"/>
      <c r="H145" s="470"/>
      <c r="I145" s="468">
        <f t="shared" si="80"/>
        <v>0</v>
      </c>
      <c r="J145" s="469"/>
      <c r="K145" s="470"/>
      <c r="L145" s="67" t="str">
        <f t="shared" si="81"/>
        <v/>
      </c>
      <c r="M145" s="17">
        <f t="shared" si="82"/>
        <v>0</v>
      </c>
      <c r="N145" s="70" t="e">
        <f t="shared" si="83"/>
        <v>#VALUE!</v>
      </c>
      <c r="R145" s="58">
        <f t="shared" si="85"/>
        <v>0</v>
      </c>
      <c r="S145" s="83" t="str">
        <f t="shared" si="86"/>
        <v/>
      </c>
      <c r="T145" s="58">
        <f t="shared" si="84"/>
        <v>0</v>
      </c>
      <c r="U145" s="58" t="str">
        <f t="shared" si="84"/>
        <v/>
      </c>
      <c r="V145" s="58"/>
      <c r="W145" s="58"/>
      <c r="X145" s="58">
        <f t="shared" si="87"/>
        <v>0</v>
      </c>
      <c r="Y145" s="144"/>
      <c r="Z145" s="144"/>
      <c r="AA145" s="144"/>
      <c r="AB145" s="144"/>
      <c r="AD145" s="178"/>
    </row>
    <row r="146" spans="1:30" ht="12" customHeight="1" x14ac:dyDescent="0.3">
      <c r="A146" s="497"/>
      <c r="B146" s="15">
        <v>35</v>
      </c>
      <c r="C146" s="468">
        <f t="shared" si="78"/>
        <v>0</v>
      </c>
      <c r="D146" s="470"/>
      <c r="E146" s="468" t="str">
        <f t="shared" si="79"/>
        <v/>
      </c>
      <c r="F146" s="469"/>
      <c r="G146" s="469"/>
      <c r="H146" s="470"/>
      <c r="I146" s="468">
        <f t="shared" si="80"/>
        <v>0</v>
      </c>
      <c r="J146" s="469"/>
      <c r="K146" s="470"/>
      <c r="L146" s="67" t="str">
        <f t="shared" si="81"/>
        <v/>
      </c>
      <c r="M146" s="17">
        <f t="shared" si="82"/>
        <v>0</v>
      </c>
      <c r="N146" s="70" t="e">
        <f t="shared" si="83"/>
        <v>#VALUE!</v>
      </c>
      <c r="R146" s="58">
        <f t="shared" si="85"/>
        <v>0</v>
      </c>
      <c r="S146" s="83" t="str">
        <f t="shared" si="86"/>
        <v/>
      </c>
      <c r="T146" s="58">
        <f t="shared" si="84"/>
        <v>0</v>
      </c>
      <c r="U146" s="58" t="str">
        <f t="shared" si="84"/>
        <v/>
      </c>
      <c r="V146" s="58"/>
      <c r="W146" s="58"/>
      <c r="X146" s="58">
        <f t="shared" si="87"/>
        <v>0</v>
      </c>
      <c r="Y146" s="144"/>
      <c r="Z146" s="144"/>
      <c r="AA146" s="144"/>
      <c r="AB146" s="144"/>
      <c r="AD146" s="178"/>
    </row>
    <row r="147" spans="1:30" ht="12" customHeight="1" x14ac:dyDescent="0.3">
      <c r="A147" s="497"/>
      <c r="B147" s="15">
        <v>36</v>
      </c>
      <c r="C147" s="468">
        <f t="shared" si="78"/>
        <v>0</v>
      </c>
      <c r="D147" s="470"/>
      <c r="E147" s="468" t="str">
        <f t="shared" si="79"/>
        <v/>
      </c>
      <c r="F147" s="469"/>
      <c r="G147" s="469"/>
      <c r="H147" s="470"/>
      <c r="I147" s="468">
        <f t="shared" si="80"/>
        <v>0</v>
      </c>
      <c r="J147" s="469"/>
      <c r="K147" s="470"/>
      <c r="L147" s="67" t="str">
        <f t="shared" si="81"/>
        <v/>
      </c>
      <c r="M147" s="17">
        <f t="shared" si="82"/>
        <v>0</v>
      </c>
      <c r="N147" s="70" t="e">
        <f t="shared" si="83"/>
        <v>#VALUE!</v>
      </c>
      <c r="R147" s="58">
        <f t="shared" si="85"/>
        <v>0</v>
      </c>
      <c r="S147" s="83" t="str">
        <f t="shared" si="86"/>
        <v/>
      </c>
      <c r="T147" s="58">
        <f t="shared" si="84"/>
        <v>0</v>
      </c>
      <c r="U147" s="58" t="str">
        <f t="shared" si="84"/>
        <v/>
      </c>
      <c r="V147" s="58"/>
      <c r="W147" s="58"/>
      <c r="X147" s="58">
        <f t="shared" si="87"/>
        <v>0</v>
      </c>
      <c r="Y147" s="144"/>
      <c r="Z147" s="144"/>
      <c r="AA147" s="144"/>
      <c r="AB147" s="144"/>
      <c r="AD147" s="178"/>
    </row>
    <row r="148" spans="1:30" ht="12" customHeight="1" x14ac:dyDescent="0.3">
      <c r="A148" s="497"/>
      <c r="B148" s="15">
        <v>37</v>
      </c>
      <c r="C148" s="468">
        <f t="shared" si="78"/>
        <v>0</v>
      </c>
      <c r="D148" s="470"/>
      <c r="E148" s="468" t="str">
        <f t="shared" si="79"/>
        <v/>
      </c>
      <c r="F148" s="469"/>
      <c r="G148" s="469"/>
      <c r="H148" s="470"/>
      <c r="I148" s="468">
        <f t="shared" si="80"/>
        <v>0</v>
      </c>
      <c r="J148" s="469"/>
      <c r="K148" s="470"/>
      <c r="L148" s="67" t="str">
        <f t="shared" si="81"/>
        <v/>
      </c>
      <c r="M148" s="17">
        <f t="shared" si="82"/>
        <v>0</v>
      </c>
      <c r="N148" s="70" t="e">
        <f t="shared" si="83"/>
        <v>#VALUE!</v>
      </c>
      <c r="R148" s="58">
        <f t="shared" si="85"/>
        <v>0</v>
      </c>
      <c r="S148" s="83" t="str">
        <f t="shared" si="86"/>
        <v/>
      </c>
      <c r="T148" s="58">
        <f t="shared" si="84"/>
        <v>0</v>
      </c>
      <c r="U148" s="58" t="str">
        <f t="shared" si="84"/>
        <v/>
      </c>
      <c r="V148" s="58"/>
      <c r="W148" s="58"/>
      <c r="X148" s="58">
        <f t="shared" si="87"/>
        <v>0</v>
      </c>
      <c r="Y148" s="144"/>
      <c r="Z148" s="144"/>
      <c r="AA148" s="144"/>
      <c r="AB148" s="144"/>
      <c r="AD148" s="178"/>
    </row>
    <row r="149" spans="1:30" ht="12" customHeight="1" x14ac:dyDescent="0.3">
      <c r="A149" s="497"/>
      <c r="B149" s="15">
        <v>38</v>
      </c>
      <c r="C149" s="468">
        <f t="shared" si="73"/>
        <v>0</v>
      </c>
      <c r="D149" s="470"/>
      <c r="E149" s="468" t="str">
        <f t="shared" si="74"/>
        <v/>
      </c>
      <c r="F149" s="469"/>
      <c r="G149" s="469"/>
      <c r="H149" s="470"/>
      <c r="I149" s="468">
        <f t="shared" si="75"/>
        <v>0</v>
      </c>
      <c r="J149" s="469"/>
      <c r="K149" s="470"/>
      <c r="L149" s="67" t="str">
        <f t="shared" si="76"/>
        <v/>
      </c>
      <c r="M149" s="17">
        <f t="shared" si="68"/>
        <v>0</v>
      </c>
      <c r="N149" s="70" t="e">
        <f t="shared" si="77"/>
        <v>#VALUE!</v>
      </c>
      <c r="R149" s="58">
        <f t="shared" si="85"/>
        <v>0</v>
      </c>
      <c r="S149" s="83" t="str">
        <f t="shared" si="86"/>
        <v/>
      </c>
      <c r="T149" s="58">
        <f t="shared" si="84"/>
        <v>0</v>
      </c>
      <c r="U149" s="58" t="str">
        <f t="shared" si="84"/>
        <v/>
      </c>
      <c r="V149" s="58"/>
      <c r="W149" s="58"/>
      <c r="X149" s="58">
        <f t="shared" si="87"/>
        <v>0</v>
      </c>
      <c r="Y149" s="120"/>
      <c r="Z149" s="120"/>
      <c r="AA149" s="120"/>
      <c r="AB149" s="120"/>
    </row>
    <row r="150" spans="1:30" ht="12" customHeight="1" x14ac:dyDescent="0.3">
      <c r="A150" s="497"/>
      <c r="B150" s="15">
        <v>39</v>
      </c>
      <c r="C150" s="468">
        <f t="shared" si="73"/>
        <v>0</v>
      </c>
      <c r="D150" s="470"/>
      <c r="E150" s="468" t="str">
        <f t="shared" si="74"/>
        <v/>
      </c>
      <c r="F150" s="469"/>
      <c r="G150" s="469"/>
      <c r="H150" s="470"/>
      <c r="I150" s="468">
        <f t="shared" si="75"/>
        <v>0</v>
      </c>
      <c r="J150" s="469"/>
      <c r="K150" s="470"/>
      <c r="L150" s="67" t="str">
        <f t="shared" si="76"/>
        <v/>
      </c>
      <c r="M150" s="17">
        <f t="shared" si="68"/>
        <v>0</v>
      </c>
      <c r="N150" s="70" t="e">
        <f t="shared" si="77"/>
        <v>#VALUE!</v>
      </c>
      <c r="R150" s="58">
        <f t="shared" si="85"/>
        <v>0</v>
      </c>
      <c r="S150" s="83" t="str">
        <f t="shared" si="86"/>
        <v/>
      </c>
      <c r="T150" s="58">
        <f t="shared" si="84"/>
        <v>0</v>
      </c>
      <c r="U150" s="58" t="str">
        <f t="shared" si="84"/>
        <v/>
      </c>
      <c r="V150" s="58"/>
      <c r="W150" s="58"/>
      <c r="X150" s="58">
        <f t="shared" si="87"/>
        <v>0</v>
      </c>
      <c r="Y150" s="120"/>
      <c r="Z150" s="120"/>
      <c r="AA150" s="120"/>
      <c r="AB150" s="120"/>
    </row>
    <row r="151" spans="1:30" ht="12" customHeight="1" x14ac:dyDescent="0.3">
      <c r="A151" s="497"/>
      <c r="B151" s="15">
        <v>40</v>
      </c>
      <c r="C151" s="468">
        <f t="shared" ref="C151:C155" si="88">R151</f>
        <v>0</v>
      </c>
      <c r="D151" s="470"/>
      <c r="E151" s="468" t="str">
        <f t="shared" ref="E151:E155" si="89">S151</f>
        <v/>
      </c>
      <c r="F151" s="469"/>
      <c r="G151" s="469"/>
      <c r="H151" s="470"/>
      <c r="I151" s="468">
        <f t="shared" ref="I151:I155" si="90">T151</f>
        <v>0</v>
      </c>
      <c r="J151" s="469"/>
      <c r="K151" s="470"/>
      <c r="L151" s="67" t="str">
        <f t="shared" ref="L151:L155" si="91">U151</f>
        <v/>
      </c>
      <c r="M151" s="17">
        <f t="shared" ref="M151:M155" si="92">X151</f>
        <v>0</v>
      </c>
      <c r="N151" s="70" t="e">
        <f t="shared" ref="N151:N155" si="93">L151*M151</f>
        <v>#VALUE!</v>
      </c>
      <c r="R151" s="58">
        <f t="shared" si="85"/>
        <v>0</v>
      </c>
      <c r="S151" s="83" t="str">
        <f t="shared" si="86"/>
        <v/>
      </c>
      <c r="T151" s="58">
        <f t="shared" si="84"/>
        <v>0</v>
      </c>
      <c r="U151" s="58" t="str">
        <f t="shared" si="84"/>
        <v/>
      </c>
      <c r="V151" s="58"/>
      <c r="W151" s="58"/>
      <c r="X151" s="58">
        <f t="shared" si="87"/>
        <v>0</v>
      </c>
      <c r="Y151" s="144"/>
      <c r="Z151" s="144"/>
      <c r="AA151" s="144"/>
      <c r="AB151" s="144"/>
      <c r="AD151" s="178"/>
    </row>
    <row r="152" spans="1:30" ht="12" customHeight="1" x14ac:dyDescent="0.3">
      <c r="A152" s="497"/>
      <c r="B152" s="15">
        <v>41</v>
      </c>
      <c r="C152" s="468">
        <f t="shared" si="88"/>
        <v>0</v>
      </c>
      <c r="D152" s="470"/>
      <c r="E152" s="468" t="str">
        <f t="shared" si="89"/>
        <v/>
      </c>
      <c r="F152" s="469"/>
      <c r="G152" s="469"/>
      <c r="H152" s="470"/>
      <c r="I152" s="468">
        <f t="shared" si="90"/>
        <v>0</v>
      </c>
      <c r="J152" s="469"/>
      <c r="K152" s="470"/>
      <c r="L152" s="67" t="str">
        <f t="shared" si="91"/>
        <v/>
      </c>
      <c r="M152" s="17">
        <f t="shared" si="92"/>
        <v>0</v>
      </c>
      <c r="N152" s="70" t="e">
        <f t="shared" si="93"/>
        <v>#VALUE!</v>
      </c>
      <c r="R152" s="58">
        <f t="shared" si="85"/>
        <v>0</v>
      </c>
      <c r="S152" s="83" t="str">
        <f t="shared" si="86"/>
        <v/>
      </c>
      <c r="T152" s="58">
        <f t="shared" ref="T152:U161" si="94">IF($B152&lt;=$U$4,VLOOKUP($B152,DEQUIP,T$110,FALSE),0)</f>
        <v>0</v>
      </c>
      <c r="U152" s="58" t="str">
        <f t="shared" si="94"/>
        <v/>
      </c>
      <c r="V152" s="58"/>
      <c r="W152" s="58"/>
      <c r="X152" s="58">
        <f t="shared" si="87"/>
        <v>0</v>
      </c>
      <c r="Y152" s="144"/>
      <c r="Z152" s="144"/>
      <c r="AA152" s="144"/>
      <c r="AB152" s="144"/>
      <c r="AD152" s="178"/>
    </row>
    <row r="153" spans="1:30" ht="12" customHeight="1" x14ac:dyDescent="0.3">
      <c r="A153" s="497"/>
      <c r="B153" s="15">
        <v>42</v>
      </c>
      <c r="C153" s="468">
        <f t="shared" si="88"/>
        <v>0</v>
      </c>
      <c r="D153" s="470"/>
      <c r="E153" s="468" t="str">
        <f t="shared" si="89"/>
        <v/>
      </c>
      <c r="F153" s="469"/>
      <c r="G153" s="469"/>
      <c r="H153" s="470"/>
      <c r="I153" s="468">
        <f t="shared" si="90"/>
        <v>0</v>
      </c>
      <c r="J153" s="469"/>
      <c r="K153" s="470"/>
      <c r="L153" s="67" t="str">
        <f t="shared" si="91"/>
        <v/>
      </c>
      <c r="M153" s="17">
        <f t="shared" si="92"/>
        <v>0</v>
      </c>
      <c r="N153" s="70" t="e">
        <f t="shared" si="93"/>
        <v>#VALUE!</v>
      </c>
      <c r="R153" s="58">
        <f t="shared" si="85"/>
        <v>0</v>
      </c>
      <c r="S153" s="83" t="str">
        <f t="shared" si="86"/>
        <v/>
      </c>
      <c r="T153" s="58">
        <f t="shared" si="94"/>
        <v>0</v>
      </c>
      <c r="U153" s="58" t="str">
        <f t="shared" si="94"/>
        <v/>
      </c>
      <c r="V153" s="58"/>
      <c r="W153" s="58"/>
      <c r="X153" s="58">
        <f t="shared" si="87"/>
        <v>0</v>
      </c>
      <c r="Y153" s="144"/>
      <c r="Z153" s="144"/>
      <c r="AA153" s="144"/>
      <c r="AB153" s="144"/>
      <c r="AD153" s="178"/>
    </row>
    <row r="154" spans="1:30" ht="12" customHeight="1" x14ac:dyDescent="0.3">
      <c r="A154" s="497"/>
      <c r="B154" s="15">
        <v>43</v>
      </c>
      <c r="C154" s="468">
        <f t="shared" si="88"/>
        <v>0</v>
      </c>
      <c r="D154" s="470"/>
      <c r="E154" s="468" t="str">
        <f t="shared" si="89"/>
        <v/>
      </c>
      <c r="F154" s="469"/>
      <c r="G154" s="469"/>
      <c r="H154" s="470"/>
      <c r="I154" s="468">
        <f t="shared" si="90"/>
        <v>0</v>
      </c>
      <c r="J154" s="469"/>
      <c r="K154" s="470"/>
      <c r="L154" s="67" t="str">
        <f t="shared" si="91"/>
        <v/>
      </c>
      <c r="M154" s="17">
        <f t="shared" si="92"/>
        <v>0</v>
      </c>
      <c r="N154" s="70" t="e">
        <f t="shared" si="93"/>
        <v>#VALUE!</v>
      </c>
      <c r="R154" s="58">
        <f t="shared" si="85"/>
        <v>0</v>
      </c>
      <c r="S154" s="83" t="str">
        <f t="shared" si="86"/>
        <v/>
      </c>
      <c r="T154" s="58">
        <f t="shared" si="94"/>
        <v>0</v>
      </c>
      <c r="U154" s="58" t="str">
        <f t="shared" si="94"/>
        <v/>
      </c>
      <c r="V154" s="58"/>
      <c r="W154" s="58"/>
      <c r="X154" s="58">
        <f t="shared" si="87"/>
        <v>0</v>
      </c>
      <c r="Y154" s="144"/>
      <c r="Z154" s="144"/>
      <c r="AA154" s="144"/>
      <c r="AB154" s="144"/>
      <c r="AD154" s="178"/>
    </row>
    <row r="155" spans="1:30" ht="12" customHeight="1" x14ac:dyDescent="0.3">
      <c r="A155" s="497"/>
      <c r="B155" s="15">
        <v>44</v>
      </c>
      <c r="C155" s="468">
        <f t="shared" si="88"/>
        <v>0</v>
      </c>
      <c r="D155" s="470"/>
      <c r="E155" s="468" t="str">
        <f t="shared" si="89"/>
        <v/>
      </c>
      <c r="F155" s="469"/>
      <c r="G155" s="469"/>
      <c r="H155" s="470"/>
      <c r="I155" s="468">
        <f t="shared" si="90"/>
        <v>0</v>
      </c>
      <c r="J155" s="469"/>
      <c r="K155" s="470"/>
      <c r="L155" s="67" t="str">
        <f t="shared" si="91"/>
        <v/>
      </c>
      <c r="M155" s="17">
        <f t="shared" si="92"/>
        <v>0</v>
      </c>
      <c r="N155" s="70" t="e">
        <f t="shared" si="93"/>
        <v>#VALUE!</v>
      </c>
      <c r="R155" s="58">
        <f t="shared" si="85"/>
        <v>0</v>
      </c>
      <c r="S155" s="83" t="str">
        <f t="shared" si="86"/>
        <v/>
      </c>
      <c r="T155" s="58">
        <f t="shared" si="94"/>
        <v>0</v>
      </c>
      <c r="U155" s="58" t="str">
        <f t="shared" si="94"/>
        <v/>
      </c>
      <c r="V155" s="58"/>
      <c r="W155" s="58"/>
      <c r="X155" s="58">
        <f t="shared" si="87"/>
        <v>0</v>
      </c>
      <c r="Y155" s="144"/>
      <c r="Z155" s="144"/>
      <c r="AA155" s="144"/>
      <c r="AB155" s="144"/>
      <c r="AD155" s="178"/>
    </row>
    <row r="156" spans="1:30" ht="12" customHeight="1" x14ac:dyDescent="0.3">
      <c r="A156" s="497"/>
      <c r="B156" s="15">
        <v>45</v>
      </c>
      <c r="C156" s="468">
        <f t="shared" si="73"/>
        <v>0</v>
      </c>
      <c r="D156" s="470"/>
      <c r="E156" s="468" t="str">
        <f t="shared" si="74"/>
        <v/>
      </c>
      <c r="F156" s="469"/>
      <c r="G156" s="469"/>
      <c r="H156" s="470"/>
      <c r="I156" s="468">
        <f t="shared" si="75"/>
        <v>0</v>
      </c>
      <c r="J156" s="469"/>
      <c r="K156" s="470"/>
      <c r="L156" s="67" t="str">
        <f t="shared" si="76"/>
        <v/>
      </c>
      <c r="M156" s="17">
        <f t="shared" si="68"/>
        <v>0</v>
      </c>
      <c r="N156" s="70" t="e">
        <f t="shared" si="77"/>
        <v>#VALUE!</v>
      </c>
      <c r="R156" s="58">
        <f t="shared" si="85"/>
        <v>0</v>
      </c>
      <c r="S156" s="83" t="str">
        <f t="shared" si="86"/>
        <v/>
      </c>
      <c r="T156" s="58">
        <f t="shared" si="94"/>
        <v>0</v>
      </c>
      <c r="U156" s="58" t="str">
        <f t="shared" si="94"/>
        <v/>
      </c>
      <c r="V156" s="58"/>
      <c r="W156" s="58"/>
      <c r="X156" s="58">
        <f t="shared" si="87"/>
        <v>0</v>
      </c>
      <c r="Y156" s="120"/>
      <c r="Z156" s="120"/>
      <c r="AA156" s="120"/>
      <c r="AB156" s="120"/>
    </row>
    <row r="157" spans="1:30" ht="12" customHeight="1" x14ac:dyDescent="0.3">
      <c r="A157" s="497"/>
      <c r="B157" s="15">
        <v>46</v>
      </c>
      <c r="C157" s="468">
        <f t="shared" si="73"/>
        <v>0</v>
      </c>
      <c r="D157" s="470"/>
      <c r="E157" s="468" t="str">
        <f t="shared" si="74"/>
        <v/>
      </c>
      <c r="F157" s="469"/>
      <c r="G157" s="469"/>
      <c r="H157" s="470"/>
      <c r="I157" s="468">
        <f t="shared" si="75"/>
        <v>0</v>
      </c>
      <c r="J157" s="469"/>
      <c r="K157" s="470"/>
      <c r="L157" s="67" t="str">
        <f t="shared" si="76"/>
        <v/>
      </c>
      <c r="M157" s="17">
        <f t="shared" si="68"/>
        <v>0</v>
      </c>
      <c r="N157" s="70" t="e">
        <f t="shared" si="77"/>
        <v>#VALUE!</v>
      </c>
      <c r="R157" s="58">
        <f t="shared" si="85"/>
        <v>0</v>
      </c>
      <c r="S157" s="83" t="str">
        <f t="shared" si="86"/>
        <v/>
      </c>
      <c r="T157" s="58">
        <f t="shared" si="94"/>
        <v>0</v>
      </c>
      <c r="U157" s="58" t="str">
        <f t="shared" si="94"/>
        <v/>
      </c>
      <c r="V157" s="58"/>
      <c r="W157" s="58"/>
      <c r="X157" s="58">
        <f t="shared" si="87"/>
        <v>0</v>
      </c>
      <c r="Y157" s="120"/>
      <c r="Z157" s="120"/>
      <c r="AA157" s="120"/>
      <c r="AB157" s="120"/>
    </row>
    <row r="158" spans="1:30" ht="12" customHeight="1" x14ac:dyDescent="0.3">
      <c r="A158" s="497"/>
      <c r="B158" s="15">
        <v>47</v>
      </c>
      <c r="C158" s="468">
        <f t="shared" si="73"/>
        <v>0</v>
      </c>
      <c r="D158" s="470"/>
      <c r="E158" s="468" t="str">
        <f t="shared" si="74"/>
        <v/>
      </c>
      <c r="F158" s="469"/>
      <c r="G158" s="469"/>
      <c r="H158" s="470"/>
      <c r="I158" s="468">
        <f t="shared" si="75"/>
        <v>0</v>
      </c>
      <c r="J158" s="469"/>
      <c r="K158" s="470"/>
      <c r="L158" s="67" t="str">
        <f t="shared" si="76"/>
        <v/>
      </c>
      <c r="M158" s="17">
        <f t="shared" si="68"/>
        <v>0</v>
      </c>
      <c r="N158" s="70" t="e">
        <f t="shared" si="77"/>
        <v>#VALUE!</v>
      </c>
      <c r="R158" s="58">
        <f t="shared" si="85"/>
        <v>0</v>
      </c>
      <c r="S158" s="83" t="str">
        <f t="shared" si="86"/>
        <v/>
      </c>
      <c r="T158" s="58">
        <f t="shared" si="94"/>
        <v>0</v>
      </c>
      <c r="U158" s="58" t="str">
        <f t="shared" si="94"/>
        <v/>
      </c>
      <c r="V158" s="58"/>
      <c r="W158" s="58"/>
      <c r="X158" s="58">
        <f t="shared" si="87"/>
        <v>0</v>
      </c>
      <c r="Y158" s="120"/>
      <c r="Z158" s="120"/>
      <c r="AA158" s="120"/>
      <c r="AB158" s="120"/>
    </row>
    <row r="159" spans="1:30" ht="12" customHeight="1" x14ac:dyDescent="0.3">
      <c r="A159" s="497"/>
      <c r="B159" s="15">
        <v>48</v>
      </c>
      <c r="C159" s="468">
        <f t="shared" si="73"/>
        <v>0</v>
      </c>
      <c r="D159" s="470"/>
      <c r="E159" s="468" t="str">
        <f t="shared" si="74"/>
        <v/>
      </c>
      <c r="F159" s="469"/>
      <c r="G159" s="469"/>
      <c r="H159" s="470"/>
      <c r="I159" s="468">
        <f t="shared" si="75"/>
        <v>0</v>
      </c>
      <c r="J159" s="469"/>
      <c r="K159" s="470"/>
      <c r="L159" s="67" t="str">
        <f t="shared" si="76"/>
        <v/>
      </c>
      <c r="M159" s="17">
        <f t="shared" si="68"/>
        <v>0</v>
      </c>
      <c r="N159" s="70" t="e">
        <f t="shared" si="77"/>
        <v>#VALUE!</v>
      </c>
      <c r="R159" s="58">
        <f t="shared" si="85"/>
        <v>0</v>
      </c>
      <c r="S159" s="83" t="str">
        <f t="shared" si="86"/>
        <v/>
      </c>
      <c r="T159" s="58">
        <f t="shared" si="94"/>
        <v>0</v>
      </c>
      <c r="U159" s="58" t="str">
        <f t="shared" si="94"/>
        <v/>
      </c>
      <c r="V159" s="58"/>
      <c r="W159" s="58"/>
      <c r="X159" s="58">
        <f t="shared" si="87"/>
        <v>0</v>
      </c>
      <c r="Y159" s="120"/>
      <c r="Z159" s="120"/>
      <c r="AA159" s="120"/>
      <c r="AB159" s="120"/>
    </row>
    <row r="160" spans="1:30" ht="12" customHeight="1" x14ac:dyDescent="0.3">
      <c r="A160" s="497"/>
      <c r="B160" s="15">
        <v>49</v>
      </c>
      <c r="C160" s="468">
        <f t="shared" si="73"/>
        <v>0</v>
      </c>
      <c r="D160" s="470"/>
      <c r="E160" s="468" t="str">
        <f t="shared" si="74"/>
        <v/>
      </c>
      <c r="F160" s="469"/>
      <c r="G160" s="469"/>
      <c r="H160" s="470"/>
      <c r="I160" s="468">
        <f t="shared" si="75"/>
        <v>0</v>
      </c>
      <c r="J160" s="469"/>
      <c r="K160" s="470"/>
      <c r="L160" s="67" t="str">
        <f t="shared" si="76"/>
        <v/>
      </c>
      <c r="M160" s="17">
        <f t="shared" si="68"/>
        <v>0</v>
      </c>
      <c r="N160" s="70" t="e">
        <f t="shared" si="77"/>
        <v>#VALUE!</v>
      </c>
      <c r="R160" s="58">
        <f t="shared" si="85"/>
        <v>0</v>
      </c>
      <c r="S160" s="83" t="str">
        <f t="shared" si="86"/>
        <v/>
      </c>
      <c r="T160" s="58">
        <f t="shared" si="94"/>
        <v>0</v>
      </c>
      <c r="U160" s="58" t="str">
        <f t="shared" si="94"/>
        <v/>
      </c>
      <c r="V160" s="58"/>
      <c r="W160" s="58"/>
      <c r="X160" s="58">
        <f t="shared" si="87"/>
        <v>0</v>
      </c>
      <c r="Y160" s="120"/>
      <c r="Z160" s="120"/>
      <c r="AA160" s="120"/>
      <c r="AB160" s="120"/>
    </row>
    <row r="161" spans="1:30" ht="12" customHeight="1" thickBot="1" x14ac:dyDescent="0.35">
      <c r="A161" s="497"/>
      <c r="B161" s="15">
        <v>50</v>
      </c>
      <c r="C161" s="498">
        <f t="shared" si="73"/>
        <v>0</v>
      </c>
      <c r="D161" s="499"/>
      <c r="E161" s="498" t="str">
        <f t="shared" si="74"/>
        <v/>
      </c>
      <c r="F161" s="560"/>
      <c r="G161" s="560"/>
      <c r="H161" s="499"/>
      <c r="I161" s="498">
        <f t="shared" si="75"/>
        <v>0</v>
      </c>
      <c r="J161" s="560"/>
      <c r="K161" s="499"/>
      <c r="L161" s="67" t="str">
        <f t="shared" si="76"/>
        <v/>
      </c>
      <c r="M161" s="17">
        <f t="shared" si="68"/>
        <v>0</v>
      </c>
      <c r="N161" s="70" t="e">
        <f t="shared" si="77"/>
        <v>#VALUE!</v>
      </c>
      <c r="R161" s="58">
        <f t="shared" si="85"/>
        <v>0</v>
      </c>
      <c r="S161" s="83" t="str">
        <f t="shared" si="86"/>
        <v/>
      </c>
      <c r="T161" s="58">
        <f t="shared" si="94"/>
        <v>0</v>
      </c>
      <c r="U161" s="58" t="str">
        <f t="shared" si="94"/>
        <v/>
      </c>
      <c r="V161" s="58"/>
      <c r="W161" s="58"/>
      <c r="X161" s="58">
        <f t="shared" si="87"/>
        <v>0</v>
      </c>
      <c r="Y161" s="120"/>
      <c r="Z161" s="120"/>
      <c r="AA161" s="120"/>
      <c r="AB161" s="120"/>
    </row>
    <row r="162" spans="1:30" ht="18" customHeight="1" thickTop="1" thickBot="1" x14ac:dyDescent="0.3">
      <c r="A162" s="506" t="s">
        <v>125</v>
      </c>
      <c r="B162" s="507"/>
      <c r="C162" s="507"/>
      <c r="D162" s="507"/>
      <c r="E162" s="507"/>
      <c r="F162" s="507"/>
      <c r="G162" s="507"/>
      <c r="H162" s="507"/>
      <c r="I162" s="507"/>
      <c r="J162" s="507"/>
      <c r="K162" s="507"/>
      <c r="L162" s="507"/>
      <c r="M162" s="507"/>
      <c r="N162" s="32" t="e">
        <f>SUM(N112:N161)</f>
        <v>#VALUE!</v>
      </c>
    </row>
    <row r="163" spans="1:30" ht="14.25" customHeight="1" thickTop="1" x14ac:dyDescent="0.3">
      <c r="A163" s="565"/>
      <c r="B163" s="566"/>
      <c r="C163" s="478" t="s">
        <v>131</v>
      </c>
      <c r="D163" s="580"/>
      <c r="E163" s="573" t="s">
        <v>130</v>
      </c>
      <c r="F163" s="574"/>
      <c r="G163" s="478" t="s">
        <v>129</v>
      </c>
      <c r="H163" s="479"/>
      <c r="I163" s="550" t="s">
        <v>98</v>
      </c>
      <c r="J163" s="551"/>
      <c r="K163" s="569" t="s">
        <v>128</v>
      </c>
      <c r="L163" s="570"/>
      <c r="M163" s="72" t="s">
        <v>99</v>
      </c>
      <c r="N163" s="486" t="s">
        <v>68</v>
      </c>
      <c r="R163" s="64"/>
      <c r="S163" s="64"/>
      <c r="T163" s="64"/>
      <c r="U163" s="64"/>
      <c r="V163" s="98"/>
      <c r="W163" s="98"/>
      <c r="X163" s="64"/>
      <c r="Y163" s="64"/>
      <c r="Z163" s="64"/>
      <c r="AA163" s="64"/>
      <c r="AB163" s="64"/>
    </row>
    <row r="164" spans="1:30" s="10" customFormat="1" ht="13.5" customHeight="1" thickBot="1" x14ac:dyDescent="0.35">
      <c r="A164" s="567"/>
      <c r="B164" s="568"/>
      <c r="C164" s="480"/>
      <c r="D164" s="581"/>
      <c r="E164" s="510"/>
      <c r="F164" s="512"/>
      <c r="G164" s="480"/>
      <c r="H164" s="481"/>
      <c r="I164" s="552"/>
      <c r="J164" s="553"/>
      <c r="K164" s="571"/>
      <c r="L164" s="572"/>
      <c r="M164" s="158">
        <f>Labour!AO14</f>
        <v>0.15</v>
      </c>
      <c r="N164" s="487"/>
      <c r="R164" s="64"/>
      <c r="S164" s="64"/>
      <c r="T164" s="64"/>
      <c r="U164" s="64"/>
      <c r="V164" s="98"/>
      <c r="W164" s="98"/>
      <c r="X164" s="64"/>
      <c r="Y164" s="64"/>
      <c r="Z164" s="64"/>
      <c r="AA164" s="64"/>
      <c r="AB164" s="64"/>
    </row>
    <row r="165" spans="1:30" ht="12.75" customHeight="1" thickTop="1" x14ac:dyDescent="0.3">
      <c r="A165" s="491" t="s">
        <v>124</v>
      </c>
      <c r="B165" s="11">
        <v>1</v>
      </c>
      <c r="C165" s="474">
        <f>Labour!BX11</f>
        <v>0</v>
      </c>
      <c r="D165" s="475"/>
      <c r="E165" s="474">
        <f>Labour!BY11</f>
        <v>0</v>
      </c>
      <c r="F165" s="475"/>
      <c r="G165" s="474">
        <f>Labour!BZ11</f>
        <v>0</v>
      </c>
      <c r="H165" s="476"/>
      <c r="I165" s="482">
        <f>Labour!CA11</f>
        <v>0</v>
      </c>
      <c r="J165" s="483"/>
      <c r="K165" s="474">
        <f>Labour!CB11</f>
        <v>0</v>
      </c>
      <c r="L165" s="476"/>
      <c r="M165" s="14">
        <f>K165*$M$164</f>
        <v>0</v>
      </c>
      <c r="N165" s="69">
        <f>K165+M165</f>
        <v>0</v>
      </c>
      <c r="R165" s="64"/>
      <c r="S165" s="64"/>
      <c r="T165" s="64"/>
      <c r="U165" s="64"/>
      <c r="V165" s="98"/>
      <c r="W165" s="98"/>
      <c r="X165" s="64"/>
      <c r="Y165" s="64"/>
      <c r="Z165" s="64"/>
      <c r="AA165" s="64"/>
      <c r="AB165" s="64"/>
    </row>
    <row r="166" spans="1:30" ht="12" customHeight="1" x14ac:dyDescent="0.3">
      <c r="A166" s="492"/>
      <c r="B166" s="15">
        <v>2</v>
      </c>
      <c r="C166" s="468">
        <f>Labour!BX12</f>
        <v>0</v>
      </c>
      <c r="D166" s="470"/>
      <c r="E166" s="468">
        <f>Labour!BY12</f>
        <v>0</v>
      </c>
      <c r="F166" s="470"/>
      <c r="G166" s="468">
        <f>Labour!BZ12</f>
        <v>0</v>
      </c>
      <c r="H166" s="470"/>
      <c r="I166" s="484">
        <f>Labour!CA12</f>
        <v>0</v>
      </c>
      <c r="J166" s="485"/>
      <c r="K166" s="468">
        <f>Labour!CB12</f>
        <v>0</v>
      </c>
      <c r="L166" s="470"/>
      <c r="M166" s="17">
        <f>K166*$M$164</f>
        <v>0</v>
      </c>
      <c r="N166" s="70">
        <f>K166+M166</f>
        <v>0</v>
      </c>
      <c r="R166" s="64"/>
      <c r="S166" s="64"/>
      <c r="T166" s="64"/>
      <c r="U166" s="64"/>
      <c r="V166" s="98"/>
      <c r="W166" s="98"/>
      <c r="X166" s="64"/>
      <c r="Y166" s="64"/>
      <c r="Z166" s="64"/>
      <c r="AA166" s="64"/>
      <c r="AB166" s="64"/>
    </row>
    <row r="167" spans="1:30" ht="12" customHeight="1" x14ac:dyDescent="0.3">
      <c r="A167" s="492"/>
      <c r="B167" s="15">
        <v>3</v>
      </c>
      <c r="C167" s="468">
        <f>Labour!BX13</f>
        <v>0</v>
      </c>
      <c r="D167" s="470"/>
      <c r="E167" s="468">
        <f>Labour!BY13</f>
        <v>0</v>
      </c>
      <c r="F167" s="470"/>
      <c r="G167" s="468">
        <f>Labour!BZ13</f>
        <v>0</v>
      </c>
      <c r="H167" s="470"/>
      <c r="I167" s="484">
        <f>Labour!CA13</f>
        <v>0</v>
      </c>
      <c r="J167" s="485"/>
      <c r="K167" s="468">
        <f>Labour!CB13</f>
        <v>0</v>
      </c>
      <c r="L167" s="470"/>
      <c r="M167" s="17">
        <f>K167*$M$164</f>
        <v>0</v>
      </c>
      <c r="N167" s="70">
        <f>K167+M167</f>
        <v>0</v>
      </c>
      <c r="R167" s="144"/>
      <c r="S167" s="144"/>
      <c r="T167" s="144"/>
      <c r="U167" s="144"/>
      <c r="V167" s="144"/>
      <c r="W167" s="144"/>
      <c r="X167" s="144"/>
      <c r="Y167" s="144"/>
      <c r="Z167" s="144"/>
      <c r="AA167" s="144"/>
      <c r="AB167" s="144"/>
      <c r="AD167" s="178"/>
    </row>
    <row r="168" spans="1:30" ht="12" customHeight="1" x14ac:dyDescent="0.3">
      <c r="A168" s="492"/>
      <c r="B168" s="15">
        <v>4</v>
      </c>
      <c r="C168" s="468">
        <f>Labour!BX13</f>
        <v>0</v>
      </c>
      <c r="D168" s="470"/>
      <c r="E168" s="468">
        <f>Labour!BY13</f>
        <v>0</v>
      </c>
      <c r="F168" s="470"/>
      <c r="G168" s="468">
        <f>Labour!BZ13</f>
        <v>0</v>
      </c>
      <c r="H168" s="470"/>
      <c r="I168" s="484">
        <f>Labour!CA13</f>
        <v>0</v>
      </c>
      <c r="J168" s="485"/>
      <c r="K168" s="468">
        <f>Labour!CB13</f>
        <v>0</v>
      </c>
      <c r="L168" s="470"/>
      <c r="M168" s="17">
        <f>K168*$M$164</f>
        <v>0</v>
      </c>
      <c r="N168" s="70">
        <f>K168+M168</f>
        <v>0</v>
      </c>
      <c r="R168" s="64"/>
      <c r="S168" s="64"/>
      <c r="T168" s="64"/>
      <c r="U168" s="64"/>
      <c r="V168" s="98"/>
      <c r="W168" s="98"/>
      <c r="X168" s="64"/>
      <c r="Y168" s="64"/>
      <c r="Z168" s="64"/>
      <c r="AA168" s="64"/>
      <c r="AB168" s="64"/>
    </row>
    <row r="169" spans="1:30" ht="12" customHeight="1" thickBot="1" x14ac:dyDescent="0.35">
      <c r="A169" s="493"/>
      <c r="B169" s="15">
        <v>5</v>
      </c>
      <c r="C169" s="498">
        <f>Labour!BX14</f>
        <v>0</v>
      </c>
      <c r="D169" s="499"/>
      <c r="E169" s="498">
        <f>Labour!BY14</f>
        <v>0</v>
      </c>
      <c r="F169" s="499"/>
      <c r="G169" s="498">
        <f>Labour!BZ14</f>
        <v>0</v>
      </c>
      <c r="H169" s="499"/>
      <c r="I169" s="582">
        <f>Labour!CA14</f>
        <v>0</v>
      </c>
      <c r="J169" s="583"/>
      <c r="K169" s="498">
        <f>Labour!CB14</f>
        <v>0</v>
      </c>
      <c r="L169" s="499"/>
      <c r="M169" s="17">
        <f>K169*$M$164</f>
        <v>0</v>
      </c>
      <c r="N169" s="70">
        <f>K169+M169</f>
        <v>0</v>
      </c>
      <c r="Z169" s="64"/>
    </row>
    <row r="170" spans="1:30" ht="18" customHeight="1" thickTop="1" thickBot="1" x14ac:dyDescent="0.3">
      <c r="A170" s="506" t="s">
        <v>127</v>
      </c>
      <c r="B170" s="507"/>
      <c r="C170" s="507"/>
      <c r="D170" s="507"/>
      <c r="E170" s="507"/>
      <c r="F170" s="507"/>
      <c r="G170" s="507"/>
      <c r="H170" s="507"/>
      <c r="I170" s="507"/>
      <c r="J170" s="507"/>
      <c r="K170" s="507"/>
      <c r="L170" s="507"/>
      <c r="M170" s="507"/>
      <c r="N170" s="32">
        <f>SUM(N165:N169)</f>
        <v>0</v>
      </c>
    </row>
    <row r="171" spans="1:30" ht="18" customHeight="1" thickTop="1" x14ac:dyDescent="0.25">
      <c r="A171" s="565"/>
      <c r="B171" s="566"/>
      <c r="C171" s="566"/>
      <c r="D171" s="566"/>
      <c r="E171" s="566"/>
      <c r="F171" s="566"/>
      <c r="G171" s="566"/>
      <c r="H171" s="566"/>
      <c r="I171" s="566"/>
      <c r="J171" s="566"/>
      <c r="K171" s="110" t="str">
        <f>Labour!AN12</f>
        <v>Camp Sub:</v>
      </c>
      <c r="L171" s="115">
        <f>R171</f>
        <v>0</v>
      </c>
      <c r="M171" s="114">
        <f>Labour!AO12</f>
        <v>65</v>
      </c>
      <c r="N171" s="106">
        <f>M171*L171</f>
        <v>0</v>
      </c>
      <c r="R171" s="58">
        <f>SUM(V10:V109)</f>
        <v>0</v>
      </c>
    </row>
    <row r="172" spans="1:30" ht="18" customHeight="1" thickBot="1" x14ac:dyDescent="0.3">
      <c r="A172" s="520"/>
      <c r="B172" s="521"/>
      <c r="C172" s="521"/>
      <c r="D172" s="521"/>
      <c r="E172" s="521"/>
      <c r="F172" s="521"/>
      <c r="G172" s="521"/>
      <c r="H172" s="521"/>
      <c r="I172" s="521"/>
      <c r="J172" s="521"/>
      <c r="K172" s="111" t="str">
        <f>Labour!AN13</f>
        <v>Reg Sub:</v>
      </c>
      <c r="L172" s="99">
        <f>R172</f>
        <v>0</v>
      </c>
      <c r="M172" s="103">
        <f>Labour!AO13</f>
        <v>130</v>
      </c>
      <c r="N172" s="104">
        <f>M172*L172</f>
        <v>0</v>
      </c>
      <c r="R172" s="58">
        <f>SUM(W10:W109)</f>
        <v>0</v>
      </c>
    </row>
    <row r="173" spans="1:30" ht="12" customHeight="1" thickTop="1" x14ac:dyDescent="0.25">
      <c r="A173" s="520"/>
      <c r="B173" s="521"/>
      <c r="C173" s="521"/>
      <c r="D173" s="521"/>
      <c r="E173" s="521"/>
      <c r="F173" s="521"/>
      <c r="G173" s="521"/>
      <c r="H173" s="521"/>
      <c r="I173" s="521"/>
      <c r="J173" s="521"/>
      <c r="K173" s="586" t="s">
        <v>72</v>
      </c>
      <c r="L173" s="587"/>
      <c r="M173" s="588"/>
      <c r="N173" s="563">
        <f>N110</f>
        <v>0</v>
      </c>
    </row>
    <row r="174" spans="1:30" s="18" customFormat="1" ht="12" customHeight="1" thickBot="1" x14ac:dyDescent="0.35">
      <c r="A174" s="520"/>
      <c r="B174" s="521"/>
      <c r="C174" s="521"/>
      <c r="D174" s="521"/>
      <c r="E174" s="521"/>
      <c r="F174" s="521"/>
      <c r="G174" s="521"/>
      <c r="H174" s="521"/>
      <c r="I174" s="521"/>
      <c r="J174" s="521"/>
      <c r="K174" s="547"/>
      <c r="L174" s="548"/>
      <c r="M174" s="549"/>
      <c r="N174" s="564"/>
      <c r="AD174" s="85"/>
    </row>
    <row r="175" spans="1:30" ht="12" customHeight="1" x14ac:dyDescent="0.25">
      <c r="A175" s="520"/>
      <c r="B175" s="521"/>
      <c r="C175" s="521"/>
      <c r="D175" s="521"/>
      <c r="E175" s="521"/>
      <c r="F175" s="521"/>
      <c r="G175" s="521"/>
      <c r="H175" s="521"/>
      <c r="I175" s="521"/>
      <c r="J175" s="521"/>
      <c r="K175" s="538" t="s">
        <v>71</v>
      </c>
      <c r="L175" s="539"/>
      <c r="M175" s="540"/>
      <c r="N175" s="578" t="e">
        <f>N162</f>
        <v>#VALUE!</v>
      </c>
    </row>
    <row r="176" spans="1:30" ht="12" customHeight="1" thickBot="1" x14ac:dyDescent="0.3">
      <c r="A176" s="520"/>
      <c r="B176" s="521"/>
      <c r="C176" s="521"/>
      <c r="D176" s="521"/>
      <c r="E176" s="521"/>
      <c r="F176" s="521"/>
      <c r="G176" s="521"/>
      <c r="H176" s="521"/>
      <c r="I176" s="521"/>
      <c r="J176" s="521"/>
      <c r="K176" s="541"/>
      <c r="L176" s="542"/>
      <c r="M176" s="543"/>
      <c r="N176" s="579"/>
    </row>
    <row r="177" spans="1:14" ht="12" customHeight="1" x14ac:dyDescent="0.25">
      <c r="A177" s="520"/>
      <c r="B177" s="521"/>
      <c r="C177" s="521"/>
      <c r="D177" s="521"/>
      <c r="E177" s="521"/>
      <c r="F177" s="521"/>
      <c r="G177" s="521"/>
      <c r="H177" s="521"/>
      <c r="I177" s="521"/>
      <c r="J177" s="521"/>
      <c r="K177" s="538" t="s">
        <v>126</v>
      </c>
      <c r="L177" s="539"/>
      <c r="M177" s="540"/>
      <c r="N177" s="536">
        <f>N170</f>
        <v>0</v>
      </c>
    </row>
    <row r="178" spans="1:14" ht="12" customHeight="1" thickBot="1" x14ac:dyDescent="0.3">
      <c r="A178" s="520"/>
      <c r="B178" s="521"/>
      <c r="C178" s="521"/>
      <c r="D178" s="521"/>
      <c r="E178" s="521"/>
      <c r="F178" s="521"/>
      <c r="G178" s="521"/>
      <c r="H178" s="521"/>
      <c r="I178" s="521"/>
      <c r="J178" s="521"/>
      <c r="K178" s="541"/>
      <c r="L178" s="542"/>
      <c r="M178" s="543"/>
      <c r="N178" s="537"/>
    </row>
    <row r="179" spans="1:14" ht="32.25" customHeight="1" thickBot="1" x14ac:dyDescent="0.3">
      <c r="A179" s="520"/>
      <c r="B179" s="521"/>
      <c r="C179" s="521"/>
      <c r="D179" s="521"/>
      <c r="E179" s="521"/>
      <c r="F179" s="521"/>
      <c r="G179" s="521"/>
      <c r="H179" s="521"/>
      <c r="I179" s="521"/>
      <c r="J179" s="521"/>
      <c r="K179" s="575" t="s">
        <v>73</v>
      </c>
      <c r="L179" s="576"/>
      <c r="M179" s="577"/>
      <c r="N179" s="503" t="e">
        <f>SUM(N171:N178)</f>
        <v>#VALUE!</v>
      </c>
    </row>
    <row r="180" spans="1:14" ht="13.8" thickTop="1" x14ac:dyDescent="0.25">
      <c r="A180" s="520"/>
      <c r="B180" s="521"/>
      <c r="C180" s="521"/>
      <c r="D180" s="521"/>
      <c r="E180" s="521"/>
      <c r="F180" s="521"/>
      <c r="G180" s="521"/>
      <c r="H180" s="521"/>
      <c r="I180" s="521"/>
      <c r="J180" s="521"/>
      <c r="K180" s="561" t="s">
        <v>74</v>
      </c>
      <c r="L180" s="562"/>
      <c r="M180" s="562"/>
      <c r="N180" s="504"/>
    </row>
    <row r="181" spans="1:14" ht="20.25" customHeight="1" x14ac:dyDescent="0.3">
      <c r="A181" s="584"/>
      <c r="B181" s="585"/>
      <c r="C181" s="585"/>
      <c r="D181" s="585"/>
      <c r="E181" s="585"/>
      <c r="F181" s="585"/>
      <c r="G181" s="585"/>
      <c r="H181" s="585"/>
      <c r="I181" s="585"/>
      <c r="J181" s="585"/>
      <c r="K181" s="130" t="str">
        <f>N8</f>
        <v>I1000</v>
      </c>
      <c r="L181" s="131" t="str">
        <f ca="1">RIGHT(YEAR(M3),2)&amp;RIGHT("0"&amp;MONTH(M3),2)&amp;RIGHT("0"&amp;DAY(M3),2)</f>
        <v>170802</v>
      </c>
      <c r="M181" s="132" t="str">
        <f>Labour!BZ3</f>
        <v>D</v>
      </c>
      <c r="N181" s="505"/>
    </row>
  </sheetData>
  <customSheetViews>
    <customSheetView guid="{13CDDA1B-B6D5-4B20-8ED4-C5B08BD56F15}" zeroValues="0" fitToPage="1" hiddenColumns="1">
      <selection activeCell="D5" sqref="D5:N5"/>
      <pageMargins left="0.5" right="0.25" top="0.02" bottom="0" header="0.5" footer="0.5"/>
      <printOptions horizontalCentered="1" verticalCentered="1" gridLines="1"/>
      <pageSetup scale="74" orientation="portrait" horizontalDpi="4294967293" r:id="rId1"/>
      <headerFooter alignWithMargins="0"/>
    </customSheetView>
    <customSheetView guid="{1730657D-68EA-4FD6-B86E-724801FE28AB}" zeroValues="0" fitToPage="1" hiddenColumns="1">
      <selection activeCell="U16" sqref="U16:V17"/>
      <pageMargins left="0.5" right="0.25" top="0.02" bottom="0" header="0.5" footer="0.5"/>
      <printOptions horizontalCentered="1" verticalCentered="1" gridLines="1"/>
      <pageSetup scale="74" orientation="portrait" horizontalDpi="4294967293" r:id="rId2"/>
      <headerFooter alignWithMargins="0"/>
    </customSheetView>
    <customSheetView guid="{5162BC38-7CEF-4A9E-8DAF-840F2B5B3A33}" zeroValues="0" fitToPage="1" hiddenColumns="1">
      <selection activeCell="D6" sqref="D6:N6"/>
      <pageMargins left="0.5" right="0.25" top="0.02" bottom="0" header="0.5" footer="0.5"/>
      <printOptions horizontalCentered="1" verticalCentered="1" gridLines="1"/>
      <pageSetup scale="74" orientation="portrait" horizontalDpi="4294967293" r:id="rId3"/>
      <headerFooter alignWithMargins="0"/>
    </customSheetView>
    <customSheetView guid="{31C5649A-4D6F-4C8B-8F25-09FC9E65613E}" zeroValues="0" fitToPage="1" hiddenColumns="1">
      <selection activeCell="D5" sqref="D5:N5"/>
      <pageMargins left="0.5" right="0.25" top="0.02" bottom="0" header="0.5" footer="0.5"/>
      <printOptions horizontalCentered="1" verticalCentered="1" gridLines="1"/>
      <pageSetup scale="74" orientation="portrait" horizontalDpi="4294967293" r:id="rId4"/>
      <headerFooter alignWithMargins="0"/>
    </customSheetView>
  </customSheetViews>
  <mergeCells count="320">
    <mergeCell ref="C31:E31"/>
    <mergeCell ref="C32:E32"/>
    <mergeCell ref="C33:E33"/>
    <mergeCell ref="C34:E34"/>
    <mergeCell ref="A1:N1"/>
    <mergeCell ref="A2:N2"/>
    <mergeCell ref="D3:K3"/>
    <mergeCell ref="M3:N3"/>
    <mergeCell ref="D4:K4"/>
    <mergeCell ref="M4:N4"/>
    <mergeCell ref="L8:M8"/>
    <mergeCell ref="C16:E16"/>
    <mergeCell ref="C17:E17"/>
    <mergeCell ref="C26:E26"/>
    <mergeCell ref="C27:E27"/>
    <mergeCell ref="C23:E23"/>
    <mergeCell ref="C24:E24"/>
    <mergeCell ref="D5:N5"/>
    <mergeCell ref="Y5:AF5"/>
    <mergeCell ref="Y7:AA7"/>
    <mergeCell ref="C25:E25"/>
    <mergeCell ref="A8:C8"/>
    <mergeCell ref="D8:F8"/>
    <mergeCell ref="J8:K8"/>
    <mergeCell ref="A9:B9"/>
    <mergeCell ref="C9:E9"/>
    <mergeCell ref="A5:C7"/>
    <mergeCell ref="D6:N6"/>
    <mergeCell ref="D7:N7"/>
    <mergeCell ref="C36:E36"/>
    <mergeCell ref="C37:E37"/>
    <mergeCell ref="C38:E38"/>
    <mergeCell ref="A110:M110"/>
    <mergeCell ref="A111:B111"/>
    <mergeCell ref="I111:K111"/>
    <mergeCell ref="A10:A109"/>
    <mergeCell ref="C10:E10"/>
    <mergeCell ref="C11:E11"/>
    <mergeCell ref="C12:E12"/>
    <mergeCell ref="C13:E13"/>
    <mergeCell ref="C14:E14"/>
    <mergeCell ref="C15:E15"/>
    <mergeCell ref="C35:E35"/>
    <mergeCell ref="C28:E28"/>
    <mergeCell ref="C19:E19"/>
    <mergeCell ref="C20:E20"/>
    <mergeCell ref="C21:E21"/>
    <mergeCell ref="C22:E22"/>
    <mergeCell ref="C29:E29"/>
    <mergeCell ref="C111:D111"/>
    <mergeCell ref="E111:H111"/>
    <mergeCell ref="C18:E18"/>
    <mergeCell ref="C30:E30"/>
    <mergeCell ref="E123:H123"/>
    <mergeCell ref="I123:K123"/>
    <mergeCell ref="C120:D120"/>
    <mergeCell ref="E120:H120"/>
    <mergeCell ref="I120:K120"/>
    <mergeCell ref="C121:D121"/>
    <mergeCell ref="E121:H121"/>
    <mergeCell ref="I121:K121"/>
    <mergeCell ref="C115:D115"/>
    <mergeCell ref="E115:H115"/>
    <mergeCell ref="I115:K115"/>
    <mergeCell ref="C119:D119"/>
    <mergeCell ref="E119:H119"/>
    <mergeCell ref="I119:K119"/>
    <mergeCell ref="C117:D117"/>
    <mergeCell ref="E117:H117"/>
    <mergeCell ref="I117:K117"/>
    <mergeCell ref="C118:D118"/>
    <mergeCell ref="E118:H118"/>
    <mergeCell ref="I118:K118"/>
    <mergeCell ref="C116:D116"/>
    <mergeCell ref="E116:H116"/>
    <mergeCell ref="I116:K116"/>
    <mergeCell ref="C150:D150"/>
    <mergeCell ref="E150:H150"/>
    <mergeCell ref="I150:K150"/>
    <mergeCell ref="C156:D156"/>
    <mergeCell ref="E156:H156"/>
    <mergeCell ref="I156:K156"/>
    <mergeCell ref="C128:D128"/>
    <mergeCell ref="E128:H128"/>
    <mergeCell ref="I128:K128"/>
    <mergeCell ref="C129:D129"/>
    <mergeCell ref="E129:H129"/>
    <mergeCell ref="I129:K129"/>
    <mergeCell ref="C130:D130"/>
    <mergeCell ref="E130:H130"/>
    <mergeCell ref="I130:K130"/>
    <mergeCell ref="C131:D131"/>
    <mergeCell ref="E131:H131"/>
    <mergeCell ref="I131:K131"/>
    <mergeCell ref="C132:D132"/>
    <mergeCell ref="E132:H132"/>
    <mergeCell ref="I132:K132"/>
    <mergeCell ref="C133:D133"/>
    <mergeCell ref="E133:H133"/>
    <mergeCell ref="I133:K133"/>
    <mergeCell ref="C160:D160"/>
    <mergeCell ref="E160:H160"/>
    <mergeCell ref="I160:K160"/>
    <mergeCell ref="C159:D159"/>
    <mergeCell ref="E159:H159"/>
    <mergeCell ref="I159:K159"/>
    <mergeCell ref="C158:D158"/>
    <mergeCell ref="C157:D157"/>
    <mergeCell ref="E157:H157"/>
    <mergeCell ref="I157:K157"/>
    <mergeCell ref="E158:H158"/>
    <mergeCell ref="I158:K158"/>
    <mergeCell ref="E113:H113"/>
    <mergeCell ref="I113:K113"/>
    <mergeCell ref="C149:D149"/>
    <mergeCell ref="E149:H149"/>
    <mergeCell ref="I149:K149"/>
    <mergeCell ref="C126:D126"/>
    <mergeCell ref="E126:H126"/>
    <mergeCell ref="I126:K126"/>
    <mergeCell ref="C127:D127"/>
    <mergeCell ref="C114:D114"/>
    <mergeCell ref="E114:H114"/>
    <mergeCell ref="I114:K114"/>
    <mergeCell ref="E127:H127"/>
    <mergeCell ref="I127:K127"/>
    <mergeCell ref="C124:D124"/>
    <mergeCell ref="E124:H124"/>
    <mergeCell ref="I124:K124"/>
    <mergeCell ref="C125:D125"/>
    <mergeCell ref="E125:H125"/>
    <mergeCell ref="I125:K125"/>
    <mergeCell ref="C122:D122"/>
    <mergeCell ref="E122:H122"/>
    <mergeCell ref="I122:K122"/>
    <mergeCell ref="C123:D123"/>
    <mergeCell ref="N163:N164"/>
    <mergeCell ref="A165:A169"/>
    <mergeCell ref="C165:D165"/>
    <mergeCell ref="E165:F165"/>
    <mergeCell ref="G165:H165"/>
    <mergeCell ref="I165:J165"/>
    <mergeCell ref="K165:L165"/>
    <mergeCell ref="C166:D166"/>
    <mergeCell ref="E166:F166"/>
    <mergeCell ref="G166:H166"/>
    <mergeCell ref="C169:D169"/>
    <mergeCell ref="E169:F169"/>
    <mergeCell ref="G169:H169"/>
    <mergeCell ref="I169:J169"/>
    <mergeCell ref="K169:L169"/>
    <mergeCell ref="I166:J166"/>
    <mergeCell ref="K166:L166"/>
    <mergeCell ref="C168:D168"/>
    <mergeCell ref="E168:F168"/>
    <mergeCell ref="G168:H168"/>
    <mergeCell ref="I168:J168"/>
    <mergeCell ref="K168:L168"/>
    <mergeCell ref="A163:B164"/>
    <mergeCell ref="C163:D164"/>
    <mergeCell ref="A170:M170"/>
    <mergeCell ref="K173:M174"/>
    <mergeCell ref="N173:N174"/>
    <mergeCell ref="K175:M176"/>
    <mergeCell ref="N175:N176"/>
    <mergeCell ref="K177:M178"/>
    <mergeCell ref="N177:N178"/>
    <mergeCell ref="K179:M179"/>
    <mergeCell ref="N179:N181"/>
    <mergeCell ref="K180:M180"/>
    <mergeCell ref="A171:J181"/>
    <mergeCell ref="C39:E39"/>
    <mergeCell ref="C40:E40"/>
    <mergeCell ref="C41:E41"/>
    <mergeCell ref="C42:E42"/>
    <mergeCell ref="C43:E43"/>
    <mergeCell ref="C44:E44"/>
    <mergeCell ref="C45:E45"/>
    <mergeCell ref="C46:E46"/>
    <mergeCell ref="C47:E47"/>
    <mergeCell ref="C48:E48"/>
    <mergeCell ref="C49:E49"/>
    <mergeCell ref="C50:E50"/>
    <mergeCell ref="C51:E51"/>
    <mergeCell ref="C52:E52"/>
    <mergeCell ref="C53:E53"/>
    <mergeCell ref="C54:E54"/>
    <mergeCell ref="C55:E55"/>
    <mergeCell ref="C56:E56"/>
    <mergeCell ref="C57:E57"/>
    <mergeCell ref="C58:E58"/>
    <mergeCell ref="C59:E59"/>
    <mergeCell ref="C60:E60"/>
    <mergeCell ref="C61:E61"/>
    <mergeCell ref="C62:E62"/>
    <mergeCell ref="C63:E63"/>
    <mergeCell ref="C64:E64"/>
    <mergeCell ref="C65:E65"/>
    <mergeCell ref="C66:E66"/>
    <mergeCell ref="C67:E67"/>
    <mergeCell ref="C68:E68"/>
    <mergeCell ref="C109:E109"/>
    <mergeCell ref="C69:E69"/>
    <mergeCell ref="C70:E70"/>
    <mergeCell ref="C71:E71"/>
    <mergeCell ref="C72:E72"/>
    <mergeCell ref="C73:E73"/>
    <mergeCell ref="C74:E74"/>
    <mergeCell ref="C75:E75"/>
    <mergeCell ref="C76:E76"/>
    <mergeCell ref="C77:E77"/>
    <mergeCell ref="C78:E78"/>
    <mergeCell ref="C79:E79"/>
    <mergeCell ref="C80:E80"/>
    <mergeCell ref="C81:E81"/>
    <mergeCell ref="C82:E82"/>
    <mergeCell ref="C83:E83"/>
    <mergeCell ref="C84:E84"/>
    <mergeCell ref="C85:E85"/>
    <mergeCell ref="C86:E86"/>
    <mergeCell ref="C87:E87"/>
    <mergeCell ref="C88:E88"/>
    <mergeCell ref="C89:E89"/>
    <mergeCell ref="C90:E90"/>
    <mergeCell ref="C91:E91"/>
    <mergeCell ref="C92:E92"/>
    <mergeCell ref="C108:E108"/>
    <mergeCell ref="C93:E93"/>
    <mergeCell ref="C94:E94"/>
    <mergeCell ref="C95:E95"/>
    <mergeCell ref="C96:E96"/>
    <mergeCell ref="C97:E97"/>
    <mergeCell ref="C98:E98"/>
    <mergeCell ref="C99:E99"/>
    <mergeCell ref="C100:E100"/>
    <mergeCell ref="C101:E101"/>
    <mergeCell ref="C102:E102"/>
    <mergeCell ref="C103:E103"/>
    <mergeCell ref="C104:E104"/>
    <mergeCell ref="C105:E105"/>
    <mergeCell ref="C106:E106"/>
    <mergeCell ref="C107:E107"/>
    <mergeCell ref="C134:D134"/>
    <mergeCell ref="E134:H134"/>
    <mergeCell ref="I134:K134"/>
    <mergeCell ref="C135:D135"/>
    <mergeCell ref="E135:H135"/>
    <mergeCell ref="I135:K135"/>
    <mergeCell ref="C136:D136"/>
    <mergeCell ref="E136:H136"/>
    <mergeCell ref="I136:K136"/>
    <mergeCell ref="C137:D137"/>
    <mergeCell ref="E137:H137"/>
    <mergeCell ref="I137:K137"/>
    <mergeCell ref="C138:D138"/>
    <mergeCell ref="E138:H138"/>
    <mergeCell ref="I138:K138"/>
    <mergeCell ref="C139:D139"/>
    <mergeCell ref="E139:H139"/>
    <mergeCell ref="I139:K139"/>
    <mergeCell ref="C140:D140"/>
    <mergeCell ref="E140:H140"/>
    <mergeCell ref="I140:K140"/>
    <mergeCell ref="C141:D141"/>
    <mergeCell ref="E141:H141"/>
    <mergeCell ref="I141:K141"/>
    <mergeCell ref="C142:D142"/>
    <mergeCell ref="E142:H142"/>
    <mergeCell ref="I142:K142"/>
    <mergeCell ref="C143:D143"/>
    <mergeCell ref="E143:H143"/>
    <mergeCell ref="I143:K143"/>
    <mergeCell ref="C144:D144"/>
    <mergeCell ref="E144:H144"/>
    <mergeCell ref="I144:K144"/>
    <mergeCell ref="C145:D145"/>
    <mergeCell ref="E145:H145"/>
    <mergeCell ref="I145:K145"/>
    <mergeCell ref="C146:D146"/>
    <mergeCell ref="E146:H146"/>
    <mergeCell ref="I146:K146"/>
    <mergeCell ref="C147:D147"/>
    <mergeCell ref="E147:H147"/>
    <mergeCell ref="I147:K147"/>
    <mergeCell ref="C148:D148"/>
    <mergeCell ref="E148:H148"/>
    <mergeCell ref="I148:K148"/>
    <mergeCell ref="C151:D151"/>
    <mergeCell ref="E151:H151"/>
    <mergeCell ref="I151:K151"/>
    <mergeCell ref="C152:D152"/>
    <mergeCell ref="E152:H152"/>
    <mergeCell ref="I152:K152"/>
    <mergeCell ref="C153:D153"/>
    <mergeCell ref="E153:H153"/>
    <mergeCell ref="I153:K153"/>
    <mergeCell ref="C154:D154"/>
    <mergeCell ref="E154:H154"/>
    <mergeCell ref="I154:K154"/>
    <mergeCell ref="C155:D155"/>
    <mergeCell ref="E155:H155"/>
    <mergeCell ref="I155:K155"/>
    <mergeCell ref="C167:D167"/>
    <mergeCell ref="E167:F167"/>
    <mergeCell ref="G167:H167"/>
    <mergeCell ref="I167:J167"/>
    <mergeCell ref="K167:L167"/>
    <mergeCell ref="C161:D161"/>
    <mergeCell ref="E161:H161"/>
    <mergeCell ref="I161:K161"/>
    <mergeCell ref="A162:M162"/>
    <mergeCell ref="E163:F164"/>
    <mergeCell ref="G163:H164"/>
    <mergeCell ref="I163:J164"/>
    <mergeCell ref="K163:L164"/>
    <mergeCell ref="A112:A161"/>
    <mergeCell ref="C112:D112"/>
    <mergeCell ref="E112:H112"/>
    <mergeCell ref="I112:K112"/>
    <mergeCell ref="C113:D113"/>
  </mergeCells>
  <printOptions horizontalCentered="1" verticalCentered="1" gridLines="1"/>
  <pageMargins left="0.2" right="0.2" top="0.02" bottom="0.02" header="0.2" footer="0.5"/>
  <pageSetup scale="71" orientation="portrait" r:id="rId5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AG181"/>
  <sheetViews>
    <sheetView workbookViewId="0">
      <selection sqref="A1:N1"/>
    </sheetView>
    <sheetView workbookViewId="1">
      <selection sqref="A1:N1"/>
    </sheetView>
  </sheetViews>
  <sheetFormatPr defaultColWidth="9.109375" defaultRowHeight="13.2" x14ac:dyDescent="0.25"/>
  <cols>
    <col min="1" max="1" width="2.6640625" style="2" customWidth="1"/>
    <col min="2" max="2" width="3.44140625" style="2" customWidth="1"/>
    <col min="3" max="3" width="8.44140625" style="2" customWidth="1"/>
    <col min="4" max="4" width="14.33203125" style="2" customWidth="1"/>
    <col min="5" max="5" width="7.109375" style="2" customWidth="1"/>
    <col min="6" max="6" width="5.6640625" style="2" customWidth="1"/>
    <col min="7" max="7" width="5" style="2" customWidth="1"/>
    <col min="8" max="8" width="4.33203125" style="2" customWidth="1"/>
    <col min="9" max="9" width="7.5546875" style="2" customWidth="1"/>
    <col min="10" max="10" width="9.44140625" style="2" customWidth="1"/>
    <col min="11" max="13" width="9.5546875" style="2" customWidth="1"/>
    <col min="14" max="14" width="16.44140625" style="2" customWidth="1"/>
    <col min="15" max="15" width="9.109375" style="2"/>
    <col min="16" max="17" width="3.6640625" style="2" customWidth="1"/>
    <col min="18" max="18" width="18.33203125" style="2" customWidth="1"/>
    <col min="19" max="19" width="9.109375" style="2" customWidth="1"/>
    <col min="20" max="20" width="10.109375" style="2" customWidth="1"/>
    <col min="21" max="29" width="9.109375" style="2" customWidth="1"/>
    <col min="30" max="30" width="4.44140625" style="10" customWidth="1"/>
    <col min="31" max="31" width="4.109375" style="2" customWidth="1"/>
    <col min="32" max="32" width="4.5546875" style="2" customWidth="1"/>
    <col min="33" max="33" width="9.109375" style="2" customWidth="1"/>
    <col min="34" max="16384" width="9.109375" style="2"/>
  </cols>
  <sheetData>
    <row r="1" spans="1:33" x14ac:dyDescent="0.25">
      <c r="A1" s="517" t="s">
        <v>54</v>
      </c>
      <c r="B1" s="518"/>
      <c r="C1" s="518"/>
      <c r="D1" s="518"/>
      <c r="E1" s="518"/>
      <c r="F1" s="518"/>
      <c r="G1" s="518"/>
      <c r="H1" s="518"/>
      <c r="I1" s="518"/>
      <c r="J1" s="518"/>
      <c r="K1" s="518"/>
      <c r="L1" s="518"/>
      <c r="M1" s="518"/>
      <c r="N1" s="519"/>
    </row>
    <row r="2" spans="1:33" ht="18.75" customHeight="1" x14ac:dyDescent="0.25">
      <c r="A2" s="520" t="s">
        <v>55</v>
      </c>
      <c r="B2" s="521"/>
      <c r="C2" s="521"/>
      <c r="D2" s="521"/>
      <c r="E2" s="521"/>
      <c r="F2" s="521"/>
      <c r="G2" s="521"/>
      <c r="H2" s="521"/>
      <c r="I2" s="521"/>
      <c r="J2" s="521"/>
      <c r="K2" s="521"/>
      <c r="L2" s="521"/>
      <c r="M2" s="521"/>
      <c r="N2" s="522"/>
      <c r="U2" s="76" t="s">
        <v>78</v>
      </c>
      <c r="V2" s="108"/>
      <c r="W2" s="108"/>
    </row>
    <row r="3" spans="1:33" ht="19.5" customHeight="1" x14ac:dyDescent="0.25">
      <c r="A3" s="30" t="s">
        <v>56</v>
      </c>
      <c r="B3" s="68"/>
      <c r="C3" s="68"/>
      <c r="D3" s="523" t="str">
        <f>Labour!AM7</f>
        <v/>
      </c>
      <c r="E3" s="523"/>
      <c r="F3" s="523"/>
      <c r="G3" s="523"/>
      <c r="H3" s="523"/>
      <c r="I3" s="523"/>
      <c r="J3" s="523"/>
      <c r="K3" s="523"/>
      <c r="L3" s="3" t="s">
        <v>57</v>
      </c>
      <c r="M3" s="524">
        <f ca="1">Labour!AM3</f>
        <v>42949</v>
      </c>
      <c r="N3" s="525"/>
      <c r="R3" s="73"/>
      <c r="S3" s="74" t="s">
        <v>134</v>
      </c>
      <c r="T3" s="75">
        <v>100</v>
      </c>
      <c r="U3" s="77">
        <f>Labour!F17</f>
        <v>0</v>
      </c>
      <c r="V3" s="109"/>
      <c r="W3" s="109"/>
    </row>
    <row r="4" spans="1:33" ht="19.5" customHeight="1" x14ac:dyDescent="0.25">
      <c r="A4" s="30" t="s">
        <v>58</v>
      </c>
      <c r="B4" s="68"/>
      <c r="C4" s="68"/>
      <c r="D4" s="529">
        <f>Labour!CD6</f>
        <v>0</v>
      </c>
      <c r="E4" s="529"/>
      <c r="F4" s="529"/>
      <c r="G4" s="529"/>
      <c r="H4" s="529"/>
      <c r="I4" s="529"/>
      <c r="J4" s="529"/>
      <c r="K4" s="529"/>
      <c r="L4" s="3" t="s">
        <v>75</v>
      </c>
      <c r="M4" s="529">
        <f>Labour!CD5</f>
        <v>0</v>
      </c>
      <c r="N4" s="530"/>
      <c r="R4" s="73"/>
      <c r="S4" s="74" t="s">
        <v>135</v>
      </c>
      <c r="T4" s="75">
        <v>50</v>
      </c>
      <c r="U4" s="86">
        <f>Equipment!G6</f>
        <v>143</v>
      </c>
      <c r="V4" s="109"/>
      <c r="W4" s="109"/>
      <c r="Y4" s="89" t="str">
        <f>Equipment!AK7</f>
        <v>Operator Service Trucks</v>
      </c>
      <c r="Z4" s="82"/>
      <c r="AA4" s="82"/>
      <c r="AB4" s="90">
        <f>SUM(AG10:AG109)</f>
        <v>0</v>
      </c>
    </row>
    <row r="5" spans="1:33" x14ac:dyDescent="0.25">
      <c r="A5" s="526" t="s">
        <v>59</v>
      </c>
      <c r="B5" s="527"/>
      <c r="C5" s="527"/>
      <c r="D5" s="531"/>
      <c r="E5" s="531"/>
      <c r="F5" s="531"/>
      <c r="G5" s="531"/>
      <c r="H5" s="531"/>
      <c r="I5" s="531"/>
      <c r="J5" s="531"/>
      <c r="K5" s="531"/>
      <c r="L5" s="531"/>
      <c r="M5" s="531"/>
      <c r="N5" s="532"/>
      <c r="Y5" s="477" t="str">
        <f>CONCATENATE(AF10,AF11,AF12,AF13,AF14,AF15,AF16,AF17,AF18,AF19,AF20,AF21,AF22,AF23,AF24,AF25,AF26,AF27,AF28,AF29,AF30,AF31,AF32,AF33,AF34,AF35,AF36,AF37,AF38,AF39,AF40,AF41,AF42,AF43,AF44,AF45,AF46,AF47,AF48,AF49,AF50,AF51,AF52,AF53,AF54,AF55,AF56,AF57,AF58,AF59,AF60,AF61,AF62,AF63,AF64,AF65,AF66,AF67,AF68,AF69,AF70,AF71,AF72,AF73,AF74,AF75,AF76,AF77,AF78,AF79,AF80,AF81,AF82,AF83,AF84,AF85,AF86,AF87,AF88,AF89,AF90,AF91,AF92,AF93,AF94,AF95,AF96,AF97,AF98,AF99,AF100,AF101,AF102,AF103,AF104,AF105,AF106,AF107,AF108,AF109)</f>
        <v/>
      </c>
      <c r="Z5" s="477"/>
      <c r="AA5" s="477"/>
      <c r="AB5" s="477"/>
      <c r="AC5" s="477"/>
      <c r="AD5" s="477"/>
      <c r="AE5" s="477"/>
      <c r="AF5" s="477"/>
    </row>
    <row r="6" spans="1:33" ht="14.4" x14ac:dyDescent="0.3">
      <c r="A6" s="528"/>
      <c r="B6" s="527"/>
      <c r="C6" s="527"/>
      <c r="D6" s="533"/>
      <c r="E6" s="534"/>
      <c r="F6" s="534"/>
      <c r="G6" s="534"/>
      <c r="H6" s="534"/>
      <c r="I6" s="534"/>
      <c r="J6" s="534"/>
      <c r="K6" s="534"/>
      <c r="L6" s="534"/>
      <c r="M6" s="534"/>
      <c r="N6" s="535"/>
    </row>
    <row r="7" spans="1:33" ht="14.4" x14ac:dyDescent="0.3">
      <c r="A7" s="528"/>
      <c r="B7" s="527"/>
      <c r="C7" s="527"/>
      <c r="D7" s="533"/>
      <c r="E7" s="534"/>
      <c r="F7" s="534"/>
      <c r="G7" s="534"/>
      <c r="H7" s="534"/>
      <c r="I7" s="534"/>
      <c r="J7" s="534"/>
      <c r="K7" s="534"/>
      <c r="L7" s="534"/>
      <c r="M7" s="534"/>
      <c r="N7" s="535"/>
      <c r="R7" s="20"/>
      <c r="S7" s="20"/>
      <c r="T7" s="20"/>
      <c r="U7" s="20"/>
      <c r="V7" s="20"/>
      <c r="W7" s="20"/>
      <c r="Y7" s="500" t="str">
        <f>J9</f>
        <v>UNITS (hr,day,m)</v>
      </c>
      <c r="Z7" s="501"/>
      <c r="AA7" s="502"/>
      <c r="AB7" s="20"/>
      <c r="AD7" s="10">
        <f>SUM(AD10:AD109)</f>
        <v>0</v>
      </c>
    </row>
    <row r="8" spans="1:33" ht="13.8" thickBot="1" x14ac:dyDescent="0.3">
      <c r="A8" s="513"/>
      <c r="B8" s="514"/>
      <c r="C8" s="514"/>
      <c r="D8" s="514"/>
      <c r="E8" s="514"/>
      <c r="F8" s="514"/>
      <c r="G8" s="65"/>
      <c r="H8" s="66"/>
      <c r="I8" s="65"/>
      <c r="J8" s="515"/>
      <c r="K8" s="515"/>
      <c r="L8" s="516" t="s">
        <v>60</v>
      </c>
      <c r="M8" s="516"/>
      <c r="N8" s="31" t="str">
        <f>Labour!AO5</f>
        <v>I1000</v>
      </c>
      <c r="R8" s="20" t="str">
        <f>C9</f>
        <v>EMPLOYEE</v>
      </c>
      <c r="S8" s="20" t="str">
        <f>F9</f>
        <v>TRK</v>
      </c>
      <c r="T8" s="19" t="s">
        <v>146</v>
      </c>
      <c r="U8" s="20" t="str">
        <f>H9</f>
        <v>SUB</v>
      </c>
      <c r="V8" s="20">
        <f>Labour!AO12</f>
        <v>65</v>
      </c>
      <c r="W8" s="20">
        <f>Labour!AO13</f>
        <v>130</v>
      </c>
      <c r="X8" s="20" t="str">
        <f>I9</f>
        <v>CLASS</v>
      </c>
      <c r="Y8" s="21" t="s">
        <v>19</v>
      </c>
      <c r="Z8" s="22" t="s">
        <v>21</v>
      </c>
      <c r="AA8" s="23" t="s">
        <v>12</v>
      </c>
      <c r="AB8" s="20" t="str">
        <f>K9</f>
        <v>Rate</v>
      </c>
      <c r="AC8" s="20" t="str">
        <f>L9</f>
        <v>OT HRS</v>
      </c>
      <c r="AD8" s="29" t="s">
        <v>147</v>
      </c>
    </row>
    <row r="9" spans="1:33" s="10" customFormat="1" ht="26.25" customHeight="1" thickTop="1" thickBot="1" x14ac:dyDescent="0.3">
      <c r="A9" s="494"/>
      <c r="B9" s="495"/>
      <c r="C9" s="510" t="s">
        <v>76</v>
      </c>
      <c r="D9" s="511"/>
      <c r="E9" s="512"/>
      <c r="F9" s="5" t="s">
        <v>61</v>
      </c>
      <c r="G9" s="8" t="s">
        <v>145</v>
      </c>
      <c r="H9" s="6" t="s">
        <v>62</v>
      </c>
      <c r="I9" s="7" t="s">
        <v>63</v>
      </c>
      <c r="J9" s="8" t="s">
        <v>64</v>
      </c>
      <c r="K9" s="9" t="s">
        <v>65</v>
      </c>
      <c r="L9" s="8" t="s">
        <v>66</v>
      </c>
      <c r="M9" s="6" t="s">
        <v>67</v>
      </c>
      <c r="N9" s="7" t="s">
        <v>68</v>
      </c>
      <c r="R9" s="88">
        <f>Labour!F5</f>
        <v>35</v>
      </c>
      <c r="S9" s="4">
        <f>R9+11</f>
        <v>46</v>
      </c>
      <c r="T9" s="84">
        <f>Labour!F6</f>
        <v>80</v>
      </c>
      <c r="U9" s="4">
        <f>T9+1</f>
        <v>81</v>
      </c>
      <c r="V9" s="4">
        <f>R9+9</f>
        <v>44</v>
      </c>
      <c r="W9" s="4">
        <f>V9</f>
        <v>44</v>
      </c>
      <c r="X9" s="4">
        <f>R9+5</f>
        <v>40</v>
      </c>
      <c r="Y9" s="4">
        <f>T9-3</f>
        <v>77</v>
      </c>
      <c r="Z9" s="4">
        <f>T9-1</f>
        <v>79</v>
      </c>
      <c r="AA9" s="24"/>
      <c r="AB9" s="4">
        <f>R9+6</f>
        <v>41</v>
      </c>
      <c r="AC9" s="91">
        <f>T9-2</f>
        <v>78</v>
      </c>
      <c r="AD9" s="29" t="s">
        <v>5</v>
      </c>
    </row>
    <row r="10" spans="1:33" ht="12.75" customHeight="1" thickTop="1" x14ac:dyDescent="0.25">
      <c r="A10" s="496" t="s">
        <v>69</v>
      </c>
      <c r="B10" s="11">
        <v>1</v>
      </c>
      <c r="C10" s="474">
        <f>R10</f>
        <v>0</v>
      </c>
      <c r="D10" s="475"/>
      <c r="E10" s="476"/>
      <c r="F10" s="12">
        <f>S10</f>
        <v>0</v>
      </c>
      <c r="G10" s="12">
        <f>T10</f>
        <v>0</v>
      </c>
      <c r="H10" s="12">
        <f>U10</f>
        <v>0</v>
      </c>
      <c r="I10" s="12">
        <f t="shared" ref="I10:I29" si="0">X10</f>
        <v>0</v>
      </c>
      <c r="J10" s="67">
        <f>AA10</f>
        <v>0</v>
      </c>
      <c r="K10" s="13">
        <f>AB10</f>
        <v>0</v>
      </c>
      <c r="L10" s="12">
        <f>AC10</f>
        <v>0</v>
      </c>
      <c r="M10" s="14">
        <f>IF(L10&gt;0,VLOOKUP(I10,Labour!$AR$1:$AT$15,3,FALSE),0)</f>
        <v>0</v>
      </c>
      <c r="N10" s="69">
        <f t="shared" ref="N10:N29" si="1">J10*K10+L10*M10</f>
        <v>0</v>
      </c>
      <c r="R10" s="83">
        <f t="shared" ref="R10:S39" si="2">IF($B10&lt;=$U$3,VLOOKUP($B10,ETABLE,R$9,FALSE),0)</f>
        <v>0</v>
      </c>
      <c r="S10" s="83">
        <f t="shared" si="2"/>
        <v>0</v>
      </c>
      <c r="T10" s="83">
        <f t="shared" ref="T10:U39" si="3">IF($B10&lt;=$U$3,VLOOKUP($B10,ETABLE,T$9,FALSE),0)</f>
        <v>0</v>
      </c>
      <c r="U10" s="83">
        <f t="shared" si="3"/>
        <v>0</v>
      </c>
      <c r="V10" s="83">
        <f t="shared" ref="V10:W39" si="4">IF($B10&lt;=$U$3,IF(VLOOKUP($B10,ETABLE,V$9,FALSE)=V$8,$U10,0),0)</f>
        <v>0</v>
      </c>
      <c r="W10" s="83">
        <f t="shared" si="4"/>
        <v>0</v>
      </c>
      <c r="X10" s="83">
        <f t="shared" ref="X10:Z39" si="5">IF($B10&lt;=$U$3,VLOOKUP($B10,ETABLE,X$9,FALSE),0)</f>
        <v>0</v>
      </c>
      <c r="Y10" s="83">
        <f t="shared" si="5"/>
        <v>0</v>
      </c>
      <c r="Z10" s="83">
        <f t="shared" si="5"/>
        <v>0</v>
      </c>
      <c r="AA10" s="92">
        <f>Y10+Z10</f>
        <v>0</v>
      </c>
      <c r="AB10" s="83">
        <f t="shared" ref="AB10:AC39" si="6">IF($B10&lt;=$U$3,VLOOKUP($B10,ETABLE,AB$9,FALSE),0)</f>
        <v>0</v>
      </c>
      <c r="AC10" s="83">
        <f t="shared" si="6"/>
        <v>0</v>
      </c>
      <c r="AD10" s="84">
        <f>IF(AND(T10&lt;&gt;0,X10="op"),1,0)</f>
        <v>0</v>
      </c>
      <c r="AE10" s="84">
        <f>AD10</f>
        <v>0</v>
      </c>
      <c r="AF10" s="82" t="str">
        <f>IF(AND(AD10=1,AE10&lt;$AD$7),S10&amp;", ",IF(AND(AD10=1,AE10=$AD$7),S10,""))</f>
        <v/>
      </c>
      <c r="AG10" s="84">
        <f>IF(AD10=1,T10,0)</f>
        <v>0</v>
      </c>
    </row>
    <row r="11" spans="1:33" ht="12" customHeight="1" x14ac:dyDescent="0.25">
      <c r="A11" s="497"/>
      <c r="B11" s="15">
        <v>2</v>
      </c>
      <c r="C11" s="468">
        <f t="shared" ref="C11:C29" si="7">R11</f>
        <v>0</v>
      </c>
      <c r="D11" s="469"/>
      <c r="E11" s="470"/>
      <c r="F11" s="67">
        <f t="shared" ref="F11:H29" si="8">S11</f>
        <v>0</v>
      </c>
      <c r="G11" s="67">
        <f t="shared" si="8"/>
        <v>0</v>
      </c>
      <c r="H11" s="67">
        <f t="shared" si="8"/>
        <v>0</v>
      </c>
      <c r="I11" s="67">
        <f t="shared" si="0"/>
        <v>0</v>
      </c>
      <c r="J11" s="67">
        <f t="shared" ref="J11:L29" si="9">AA11</f>
        <v>0</v>
      </c>
      <c r="K11" s="16">
        <f t="shared" si="9"/>
        <v>0</v>
      </c>
      <c r="L11" s="67">
        <f t="shared" si="9"/>
        <v>0</v>
      </c>
      <c r="M11" s="17">
        <f>IF(L11&gt;0,VLOOKUP(I11,Labour!$AR$1:$AT$15,3,FALSE),0)</f>
        <v>0</v>
      </c>
      <c r="N11" s="70">
        <f t="shared" si="1"/>
        <v>0</v>
      </c>
      <c r="R11" s="83">
        <f t="shared" si="2"/>
        <v>0</v>
      </c>
      <c r="S11" s="83">
        <f t="shared" si="2"/>
        <v>0</v>
      </c>
      <c r="T11" s="83">
        <f t="shared" si="3"/>
        <v>0</v>
      </c>
      <c r="U11" s="83">
        <f t="shared" si="3"/>
        <v>0</v>
      </c>
      <c r="V11" s="83">
        <f t="shared" si="4"/>
        <v>0</v>
      </c>
      <c r="W11" s="83">
        <f t="shared" si="4"/>
        <v>0</v>
      </c>
      <c r="X11" s="83">
        <f t="shared" si="5"/>
        <v>0</v>
      </c>
      <c r="Y11" s="83">
        <f t="shared" si="5"/>
        <v>0</v>
      </c>
      <c r="Z11" s="83">
        <f t="shared" si="5"/>
        <v>0</v>
      </c>
      <c r="AA11" s="126">
        <f t="shared" ref="AA11:AA38" si="10">Y11+Z11</f>
        <v>0</v>
      </c>
      <c r="AB11" s="83">
        <f t="shared" si="6"/>
        <v>0</v>
      </c>
      <c r="AC11" s="83">
        <f t="shared" si="6"/>
        <v>0</v>
      </c>
      <c r="AD11" s="84">
        <f t="shared" ref="AD11:AD29" si="11">IF(AND(T11&lt;&gt;0,X11="op"),1,0)</f>
        <v>0</v>
      </c>
      <c r="AE11" s="84">
        <f>IF(AD11=1,SUM(AD$10:AD11),0)</f>
        <v>0</v>
      </c>
      <c r="AF11" s="82" t="str">
        <f t="shared" ref="AF11:AF29" si="12">IF(AND(AD11=1,AE11&lt;$AD$7),S11&amp;", ",IF(AND(AD11=1,AE11=$AD$7),S11,""))</f>
        <v/>
      </c>
      <c r="AG11" s="84">
        <f t="shared" ref="AG11:AG29" si="13">IF(AD11=1,T11,0)</f>
        <v>0</v>
      </c>
    </row>
    <row r="12" spans="1:33" ht="12" customHeight="1" x14ac:dyDescent="0.25">
      <c r="A12" s="497"/>
      <c r="B12" s="15">
        <v>3</v>
      </c>
      <c r="C12" s="468">
        <f t="shared" si="7"/>
        <v>0</v>
      </c>
      <c r="D12" s="469"/>
      <c r="E12" s="470"/>
      <c r="F12" s="67">
        <f t="shared" si="8"/>
        <v>0</v>
      </c>
      <c r="G12" s="67">
        <f t="shared" si="8"/>
        <v>0</v>
      </c>
      <c r="H12" s="67">
        <f t="shared" si="8"/>
        <v>0</v>
      </c>
      <c r="I12" s="67">
        <f t="shared" si="0"/>
        <v>0</v>
      </c>
      <c r="J12" s="67">
        <f t="shared" si="9"/>
        <v>0</v>
      </c>
      <c r="K12" s="16">
        <f t="shared" si="9"/>
        <v>0</v>
      </c>
      <c r="L12" s="67">
        <f t="shared" si="9"/>
        <v>0</v>
      </c>
      <c r="M12" s="17">
        <f>IF(L12&gt;0,VLOOKUP(I12,Labour!$AR$1:$AT$15,3,FALSE),0)</f>
        <v>0</v>
      </c>
      <c r="N12" s="70">
        <f t="shared" si="1"/>
        <v>0</v>
      </c>
      <c r="R12" s="83">
        <f t="shared" si="2"/>
        <v>0</v>
      </c>
      <c r="S12" s="83">
        <f t="shared" si="2"/>
        <v>0</v>
      </c>
      <c r="T12" s="83">
        <f t="shared" si="3"/>
        <v>0</v>
      </c>
      <c r="U12" s="83">
        <f t="shared" si="3"/>
        <v>0</v>
      </c>
      <c r="V12" s="83">
        <f t="shared" si="4"/>
        <v>0</v>
      </c>
      <c r="W12" s="83">
        <f t="shared" si="4"/>
        <v>0</v>
      </c>
      <c r="X12" s="83">
        <f t="shared" si="5"/>
        <v>0</v>
      </c>
      <c r="Y12" s="83">
        <f t="shared" si="5"/>
        <v>0</v>
      </c>
      <c r="Z12" s="83">
        <f t="shared" si="5"/>
        <v>0</v>
      </c>
      <c r="AA12" s="126">
        <f t="shared" si="10"/>
        <v>0</v>
      </c>
      <c r="AB12" s="83">
        <f t="shared" si="6"/>
        <v>0</v>
      </c>
      <c r="AC12" s="83">
        <f t="shared" si="6"/>
        <v>0</v>
      </c>
      <c r="AD12" s="84">
        <f t="shared" si="11"/>
        <v>0</v>
      </c>
      <c r="AE12" s="84">
        <f>IF(AD12=1,SUM(AD$10:AD12),0)</f>
        <v>0</v>
      </c>
      <c r="AF12" s="82" t="str">
        <f t="shared" si="12"/>
        <v/>
      </c>
      <c r="AG12" s="84">
        <f t="shared" si="13"/>
        <v>0</v>
      </c>
    </row>
    <row r="13" spans="1:33" ht="12" customHeight="1" x14ac:dyDescent="0.25">
      <c r="A13" s="497"/>
      <c r="B13" s="15">
        <v>4</v>
      </c>
      <c r="C13" s="468">
        <f t="shared" si="7"/>
        <v>0</v>
      </c>
      <c r="D13" s="469"/>
      <c r="E13" s="470"/>
      <c r="F13" s="67">
        <f t="shared" si="8"/>
        <v>0</v>
      </c>
      <c r="G13" s="67">
        <f t="shared" si="8"/>
        <v>0</v>
      </c>
      <c r="H13" s="67">
        <f t="shared" si="8"/>
        <v>0</v>
      </c>
      <c r="I13" s="67">
        <f t="shared" si="0"/>
        <v>0</v>
      </c>
      <c r="J13" s="67">
        <f t="shared" si="9"/>
        <v>0</v>
      </c>
      <c r="K13" s="16">
        <f t="shared" si="9"/>
        <v>0</v>
      </c>
      <c r="L13" s="67">
        <f t="shared" si="9"/>
        <v>0</v>
      </c>
      <c r="M13" s="17">
        <f>IF(L13&gt;0,VLOOKUP(I13,Labour!$AR$1:$AT$15,3,FALSE),0)</f>
        <v>0</v>
      </c>
      <c r="N13" s="70">
        <f t="shared" si="1"/>
        <v>0</v>
      </c>
      <c r="R13" s="83">
        <f t="shared" si="2"/>
        <v>0</v>
      </c>
      <c r="S13" s="83">
        <f t="shared" si="2"/>
        <v>0</v>
      </c>
      <c r="T13" s="83">
        <f t="shared" si="3"/>
        <v>0</v>
      </c>
      <c r="U13" s="83">
        <f t="shared" si="3"/>
        <v>0</v>
      </c>
      <c r="V13" s="83">
        <f t="shared" si="4"/>
        <v>0</v>
      </c>
      <c r="W13" s="83">
        <f t="shared" si="4"/>
        <v>0</v>
      </c>
      <c r="X13" s="83">
        <f t="shared" si="5"/>
        <v>0</v>
      </c>
      <c r="Y13" s="83">
        <f t="shared" si="5"/>
        <v>0</v>
      </c>
      <c r="Z13" s="83">
        <f t="shared" si="5"/>
        <v>0</v>
      </c>
      <c r="AA13" s="126">
        <f t="shared" si="10"/>
        <v>0</v>
      </c>
      <c r="AB13" s="83">
        <f t="shared" si="6"/>
        <v>0</v>
      </c>
      <c r="AC13" s="83">
        <f t="shared" si="6"/>
        <v>0</v>
      </c>
      <c r="AD13" s="84">
        <f t="shared" si="11"/>
        <v>0</v>
      </c>
      <c r="AE13" s="84">
        <f>IF(AD13=1,SUM(AD$10:AD13),0)</f>
        <v>0</v>
      </c>
      <c r="AF13" s="82" t="str">
        <f t="shared" si="12"/>
        <v/>
      </c>
      <c r="AG13" s="84">
        <f t="shared" si="13"/>
        <v>0</v>
      </c>
    </row>
    <row r="14" spans="1:33" ht="12" customHeight="1" x14ac:dyDescent="0.25">
      <c r="A14" s="497"/>
      <c r="B14" s="15">
        <v>5</v>
      </c>
      <c r="C14" s="468">
        <f t="shared" si="7"/>
        <v>0</v>
      </c>
      <c r="D14" s="469"/>
      <c r="E14" s="470"/>
      <c r="F14" s="67">
        <f t="shared" si="8"/>
        <v>0</v>
      </c>
      <c r="G14" s="67">
        <f t="shared" si="8"/>
        <v>0</v>
      </c>
      <c r="H14" s="67">
        <f t="shared" si="8"/>
        <v>0</v>
      </c>
      <c r="I14" s="67">
        <f t="shared" si="0"/>
        <v>0</v>
      </c>
      <c r="J14" s="67">
        <f t="shared" si="9"/>
        <v>0</v>
      </c>
      <c r="K14" s="16">
        <f t="shared" si="9"/>
        <v>0</v>
      </c>
      <c r="L14" s="67">
        <f t="shared" si="9"/>
        <v>0</v>
      </c>
      <c r="M14" s="17">
        <f>IF(L14&gt;0,VLOOKUP(I14,Labour!$AR$1:$AT$15,3,FALSE),0)</f>
        <v>0</v>
      </c>
      <c r="N14" s="70">
        <f t="shared" si="1"/>
        <v>0</v>
      </c>
      <c r="R14" s="83">
        <f t="shared" si="2"/>
        <v>0</v>
      </c>
      <c r="S14" s="83">
        <f t="shared" si="2"/>
        <v>0</v>
      </c>
      <c r="T14" s="83">
        <f t="shared" si="3"/>
        <v>0</v>
      </c>
      <c r="U14" s="83">
        <f t="shared" si="3"/>
        <v>0</v>
      </c>
      <c r="V14" s="83">
        <f t="shared" si="4"/>
        <v>0</v>
      </c>
      <c r="W14" s="83">
        <f t="shared" si="4"/>
        <v>0</v>
      </c>
      <c r="X14" s="83">
        <f t="shared" si="5"/>
        <v>0</v>
      </c>
      <c r="Y14" s="83">
        <f t="shared" si="5"/>
        <v>0</v>
      </c>
      <c r="Z14" s="83">
        <f t="shared" si="5"/>
        <v>0</v>
      </c>
      <c r="AA14" s="126">
        <f t="shared" si="10"/>
        <v>0</v>
      </c>
      <c r="AB14" s="83">
        <f t="shared" si="6"/>
        <v>0</v>
      </c>
      <c r="AC14" s="83">
        <f t="shared" si="6"/>
        <v>0</v>
      </c>
      <c r="AD14" s="84">
        <f t="shared" si="11"/>
        <v>0</v>
      </c>
      <c r="AE14" s="84">
        <f>IF(AD14=1,SUM(AD$10:AD14),0)</f>
        <v>0</v>
      </c>
      <c r="AF14" s="82" t="str">
        <f t="shared" si="12"/>
        <v/>
      </c>
      <c r="AG14" s="84">
        <f t="shared" si="13"/>
        <v>0</v>
      </c>
    </row>
    <row r="15" spans="1:33" ht="12" customHeight="1" x14ac:dyDescent="0.25">
      <c r="A15" s="497"/>
      <c r="B15" s="15">
        <v>6</v>
      </c>
      <c r="C15" s="468">
        <f t="shared" si="7"/>
        <v>0</v>
      </c>
      <c r="D15" s="469"/>
      <c r="E15" s="470"/>
      <c r="F15" s="67">
        <f t="shared" si="8"/>
        <v>0</v>
      </c>
      <c r="G15" s="67">
        <f t="shared" si="8"/>
        <v>0</v>
      </c>
      <c r="H15" s="67">
        <f t="shared" si="8"/>
        <v>0</v>
      </c>
      <c r="I15" s="67">
        <f t="shared" si="0"/>
        <v>0</v>
      </c>
      <c r="J15" s="67">
        <f t="shared" si="9"/>
        <v>0</v>
      </c>
      <c r="K15" s="16">
        <f t="shared" si="9"/>
        <v>0</v>
      </c>
      <c r="L15" s="67">
        <f t="shared" si="9"/>
        <v>0</v>
      </c>
      <c r="M15" s="17">
        <f>IF(L15&gt;0,VLOOKUP(I15,Labour!$AR$1:$AT$15,3,FALSE),0)</f>
        <v>0</v>
      </c>
      <c r="N15" s="70">
        <f t="shared" si="1"/>
        <v>0</v>
      </c>
      <c r="R15" s="83">
        <f t="shared" si="2"/>
        <v>0</v>
      </c>
      <c r="S15" s="83">
        <f t="shared" si="2"/>
        <v>0</v>
      </c>
      <c r="T15" s="83">
        <f t="shared" si="3"/>
        <v>0</v>
      </c>
      <c r="U15" s="83">
        <f t="shared" si="3"/>
        <v>0</v>
      </c>
      <c r="V15" s="83">
        <f t="shared" si="4"/>
        <v>0</v>
      </c>
      <c r="W15" s="83">
        <f t="shared" si="4"/>
        <v>0</v>
      </c>
      <c r="X15" s="83">
        <f t="shared" si="5"/>
        <v>0</v>
      </c>
      <c r="Y15" s="83">
        <f t="shared" si="5"/>
        <v>0</v>
      </c>
      <c r="Z15" s="83">
        <f t="shared" si="5"/>
        <v>0</v>
      </c>
      <c r="AA15" s="126">
        <f t="shared" si="10"/>
        <v>0</v>
      </c>
      <c r="AB15" s="83">
        <f t="shared" si="6"/>
        <v>0</v>
      </c>
      <c r="AC15" s="83">
        <f t="shared" si="6"/>
        <v>0</v>
      </c>
      <c r="AD15" s="84">
        <f t="shared" si="11"/>
        <v>0</v>
      </c>
      <c r="AE15" s="84">
        <f>IF(AD15=1,SUM(AD$10:AD15),0)</f>
        <v>0</v>
      </c>
      <c r="AF15" s="82" t="str">
        <f t="shared" si="12"/>
        <v/>
      </c>
      <c r="AG15" s="84">
        <f t="shared" si="13"/>
        <v>0</v>
      </c>
    </row>
    <row r="16" spans="1:33" ht="12" customHeight="1" x14ac:dyDescent="0.25">
      <c r="A16" s="497"/>
      <c r="B16" s="15">
        <v>7</v>
      </c>
      <c r="C16" s="468">
        <f t="shared" si="7"/>
        <v>0</v>
      </c>
      <c r="D16" s="469"/>
      <c r="E16" s="470"/>
      <c r="F16" s="67">
        <f t="shared" si="8"/>
        <v>0</v>
      </c>
      <c r="G16" s="67">
        <f t="shared" si="8"/>
        <v>0</v>
      </c>
      <c r="H16" s="67">
        <f t="shared" si="8"/>
        <v>0</v>
      </c>
      <c r="I16" s="67">
        <f t="shared" si="0"/>
        <v>0</v>
      </c>
      <c r="J16" s="67">
        <f t="shared" si="9"/>
        <v>0</v>
      </c>
      <c r="K16" s="16">
        <f t="shared" si="9"/>
        <v>0</v>
      </c>
      <c r="L16" s="67">
        <f t="shared" si="9"/>
        <v>0</v>
      </c>
      <c r="M16" s="17">
        <f>IF(L16&gt;0,VLOOKUP(I16,Labour!$AR$1:$AT$15,3,FALSE),0)</f>
        <v>0</v>
      </c>
      <c r="N16" s="70">
        <f t="shared" si="1"/>
        <v>0</v>
      </c>
      <c r="R16" s="83">
        <f t="shared" si="2"/>
        <v>0</v>
      </c>
      <c r="S16" s="83">
        <f t="shared" si="2"/>
        <v>0</v>
      </c>
      <c r="T16" s="83">
        <f t="shared" si="3"/>
        <v>0</v>
      </c>
      <c r="U16" s="83">
        <f t="shared" si="3"/>
        <v>0</v>
      </c>
      <c r="V16" s="83">
        <f t="shared" si="4"/>
        <v>0</v>
      </c>
      <c r="W16" s="83">
        <f t="shared" si="4"/>
        <v>0</v>
      </c>
      <c r="X16" s="83">
        <f t="shared" si="5"/>
        <v>0</v>
      </c>
      <c r="Y16" s="83">
        <f t="shared" si="5"/>
        <v>0</v>
      </c>
      <c r="Z16" s="83">
        <f t="shared" si="5"/>
        <v>0</v>
      </c>
      <c r="AA16" s="126">
        <f t="shared" si="10"/>
        <v>0</v>
      </c>
      <c r="AB16" s="83">
        <f t="shared" si="6"/>
        <v>0</v>
      </c>
      <c r="AC16" s="83">
        <f t="shared" si="6"/>
        <v>0</v>
      </c>
      <c r="AD16" s="84">
        <f t="shared" si="11"/>
        <v>0</v>
      </c>
      <c r="AE16" s="84">
        <f>IF(AD16=1,SUM(AD$10:AD16),0)</f>
        <v>0</v>
      </c>
      <c r="AF16" s="82" t="str">
        <f t="shared" si="12"/>
        <v/>
      </c>
      <c r="AG16" s="84">
        <f t="shared" si="13"/>
        <v>0</v>
      </c>
    </row>
    <row r="17" spans="1:33" ht="12" customHeight="1" x14ac:dyDescent="0.25">
      <c r="A17" s="497"/>
      <c r="B17" s="15">
        <v>8</v>
      </c>
      <c r="C17" s="468">
        <f t="shared" si="7"/>
        <v>0</v>
      </c>
      <c r="D17" s="469"/>
      <c r="E17" s="470"/>
      <c r="F17" s="67">
        <f t="shared" si="8"/>
        <v>0</v>
      </c>
      <c r="G17" s="67">
        <f t="shared" si="8"/>
        <v>0</v>
      </c>
      <c r="H17" s="67">
        <f t="shared" si="8"/>
        <v>0</v>
      </c>
      <c r="I17" s="67">
        <f t="shared" si="0"/>
        <v>0</v>
      </c>
      <c r="J17" s="67">
        <f t="shared" si="9"/>
        <v>0</v>
      </c>
      <c r="K17" s="16">
        <f t="shared" si="9"/>
        <v>0</v>
      </c>
      <c r="L17" s="67">
        <f t="shared" si="9"/>
        <v>0</v>
      </c>
      <c r="M17" s="17">
        <f>IF(L17&gt;0,VLOOKUP(I17,Labour!$AR$1:$AT$15,3,FALSE),0)</f>
        <v>0</v>
      </c>
      <c r="N17" s="70">
        <f t="shared" si="1"/>
        <v>0</v>
      </c>
      <c r="R17" s="83">
        <f t="shared" si="2"/>
        <v>0</v>
      </c>
      <c r="S17" s="83">
        <f t="shared" si="2"/>
        <v>0</v>
      </c>
      <c r="T17" s="83">
        <f t="shared" si="3"/>
        <v>0</v>
      </c>
      <c r="U17" s="83">
        <f t="shared" si="3"/>
        <v>0</v>
      </c>
      <c r="V17" s="83">
        <f t="shared" si="4"/>
        <v>0</v>
      </c>
      <c r="W17" s="83">
        <f t="shared" si="4"/>
        <v>0</v>
      </c>
      <c r="X17" s="83">
        <f t="shared" si="5"/>
        <v>0</v>
      </c>
      <c r="Y17" s="83">
        <f t="shared" si="5"/>
        <v>0</v>
      </c>
      <c r="Z17" s="83">
        <f t="shared" si="5"/>
        <v>0</v>
      </c>
      <c r="AA17" s="126">
        <f t="shared" si="10"/>
        <v>0</v>
      </c>
      <c r="AB17" s="83">
        <f t="shared" si="6"/>
        <v>0</v>
      </c>
      <c r="AC17" s="83">
        <f t="shared" si="6"/>
        <v>0</v>
      </c>
      <c r="AD17" s="84">
        <f t="shared" si="11"/>
        <v>0</v>
      </c>
      <c r="AE17" s="84">
        <f>IF(AD17=1,SUM(AD$10:AD17),0)</f>
        <v>0</v>
      </c>
      <c r="AF17" s="82" t="str">
        <f t="shared" si="12"/>
        <v/>
      </c>
      <c r="AG17" s="84">
        <f t="shared" si="13"/>
        <v>0</v>
      </c>
    </row>
    <row r="18" spans="1:33" ht="12" customHeight="1" x14ac:dyDescent="0.25">
      <c r="A18" s="497"/>
      <c r="B18" s="15">
        <v>9</v>
      </c>
      <c r="C18" s="468">
        <f t="shared" si="7"/>
        <v>0</v>
      </c>
      <c r="D18" s="469"/>
      <c r="E18" s="470"/>
      <c r="F18" s="67">
        <f t="shared" si="8"/>
        <v>0</v>
      </c>
      <c r="G18" s="67">
        <f t="shared" si="8"/>
        <v>0</v>
      </c>
      <c r="H18" s="67">
        <f t="shared" si="8"/>
        <v>0</v>
      </c>
      <c r="I18" s="67">
        <f t="shared" si="0"/>
        <v>0</v>
      </c>
      <c r="J18" s="67">
        <f t="shared" si="9"/>
        <v>0</v>
      </c>
      <c r="K18" s="16">
        <f t="shared" si="9"/>
        <v>0</v>
      </c>
      <c r="L18" s="67">
        <f t="shared" si="9"/>
        <v>0</v>
      </c>
      <c r="M18" s="17">
        <f>IF(L18&gt;0,VLOOKUP(I18,Labour!$AR$1:$AT$15,3,FALSE),0)</f>
        <v>0</v>
      </c>
      <c r="N18" s="70">
        <f t="shared" si="1"/>
        <v>0</v>
      </c>
      <c r="R18" s="83">
        <f t="shared" si="2"/>
        <v>0</v>
      </c>
      <c r="S18" s="83">
        <f t="shared" si="2"/>
        <v>0</v>
      </c>
      <c r="T18" s="83">
        <f t="shared" si="3"/>
        <v>0</v>
      </c>
      <c r="U18" s="83">
        <f t="shared" si="3"/>
        <v>0</v>
      </c>
      <c r="V18" s="83">
        <f t="shared" si="4"/>
        <v>0</v>
      </c>
      <c r="W18" s="83">
        <f t="shared" si="4"/>
        <v>0</v>
      </c>
      <c r="X18" s="83">
        <f t="shared" si="5"/>
        <v>0</v>
      </c>
      <c r="Y18" s="83">
        <f t="shared" si="5"/>
        <v>0</v>
      </c>
      <c r="Z18" s="83">
        <f t="shared" si="5"/>
        <v>0</v>
      </c>
      <c r="AA18" s="126">
        <f t="shared" si="10"/>
        <v>0</v>
      </c>
      <c r="AB18" s="83">
        <f t="shared" si="6"/>
        <v>0</v>
      </c>
      <c r="AC18" s="83">
        <f t="shared" si="6"/>
        <v>0</v>
      </c>
      <c r="AD18" s="84">
        <f t="shared" si="11"/>
        <v>0</v>
      </c>
      <c r="AE18" s="84">
        <f>IF(AD18=1,SUM(AD$10:AD18),0)</f>
        <v>0</v>
      </c>
      <c r="AF18" s="82" t="str">
        <f t="shared" si="12"/>
        <v/>
      </c>
      <c r="AG18" s="84">
        <f t="shared" si="13"/>
        <v>0</v>
      </c>
    </row>
    <row r="19" spans="1:33" ht="12" customHeight="1" x14ac:dyDescent="0.25">
      <c r="A19" s="497"/>
      <c r="B19" s="15">
        <v>10</v>
      </c>
      <c r="C19" s="468">
        <f t="shared" si="7"/>
        <v>0</v>
      </c>
      <c r="D19" s="469"/>
      <c r="E19" s="470"/>
      <c r="F19" s="67">
        <f t="shared" si="8"/>
        <v>0</v>
      </c>
      <c r="G19" s="67">
        <f t="shared" si="8"/>
        <v>0</v>
      </c>
      <c r="H19" s="67">
        <f t="shared" si="8"/>
        <v>0</v>
      </c>
      <c r="I19" s="67">
        <f t="shared" si="0"/>
        <v>0</v>
      </c>
      <c r="J19" s="67">
        <f t="shared" si="9"/>
        <v>0</v>
      </c>
      <c r="K19" s="16">
        <f t="shared" si="9"/>
        <v>0</v>
      </c>
      <c r="L19" s="67">
        <f t="shared" si="9"/>
        <v>0</v>
      </c>
      <c r="M19" s="17">
        <f>IF(L19&gt;0,VLOOKUP(I19,Labour!$AR$1:$AT$15,3,FALSE),0)</f>
        <v>0</v>
      </c>
      <c r="N19" s="70">
        <f t="shared" si="1"/>
        <v>0</v>
      </c>
      <c r="R19" s="83">
        <f t="shared" si="2"/>
        <v>0</v>
      </c>
      <c r="S19" s="83">
        <f t="shared" si="2"/>
        <v>0</v>
      </c>
      <c r="T19" s="83">
        <f t="shared" si="3"/>
        <v>0</v>
      </c>
      <c r="U19" s="83">
        <f t="shared" si="3"/>
        <v>0</v>
      </c>
      <c r="V19" s="83">
        <f t="shared" si="4"/>
        <v>0</v>
      </c>
      <c r="W19" s="83">
        <f t="shared" si="4"/>
        <v>0</v>
      </c>
      <c r="X19" s="83">
        <f t="shared" si="5"/>
        <v>0</v>
      </c>
      <c r="Y19" s="83">
        <f t="shared" si="5"/>
        <v>0</v>
      </c>
      <c r="Z19" s="83">
        <f t="shared" si="5"/>
        <v>0</v>
      </c>
      <c r="AA19" s="126">
        <f t="shared" si="10"/>
        <v>0</v>
      </c>
      <c r="AB19" s="83">
        <f t="shared" si="6"/>
        <v>0</v>
      </c>
      <c r="AC19" s="83">
        <f t="shared" si="6"/>
        <v>0</v>
      </c>
      <c r="AD19" s="84">
        <f t="shared" si="11"/>
        <v>0</v>
      </c>
      <c r="AE19" s="84">
        <f>IF(AD19=1,SUM(AD$10:AD19),0)</f>
        <v>0</v>
      </c>
      <c r="AF19" s="82" t="str">
        <f t="shared" si="12"/>
        <v/>
      </c>
      <c r="AG19" s="84">
        <f t="shared" si="13"/>
        <v>0</v>
      </c>
    </row>
    <row r="20" spans="1:33" ht="12" customHeight="1" x14ac:dyDescent="0.25">
      <c r="A20" s="497"/>
      <c r="B20" s="15">
        <v>11</v>
      </c>
      <c r="C20" s="468">
        <f t="shared" si="7"/>
        <v>0</v>
      </c>
      <c r="D20" s="469"/>
      <c r="E20" s="470"/>
      <c r="F20" s="67">
        <f t="shared" si="8"/>
        <v>0</v>
      </c>
      <c r="G20" s="67">
        <f t="shared" si="8"/>
        <v>0</v>
      </c>
      <c r="H20" s="67">
        <f t="shared" si="8"/>
        <v>0</v>
      </c>
      <c r="I20" s="67">
        <f t="shared" si="0"/>
        <v>0</v>
      </c>
      <c r="J20" s="67">
        <f t="shared" si="9"/>
        <v>0</v>
      </c>
      <c r="K20" s="16">
        <f t="shared" si="9"/>
        <v>0</v>
      </c>
      <c r="L20" s="67">
        <f t="shared" si="9"/>
        <v>0</v>
      </c>
      <c r="M20" s="17">
        <f>IF(L20&gt;0,VLOOKUP(I20,Labour!$AR$1:$AT$15,3,FALSE),0)</f>
        <v>0</v>
      </c>
      <c r="N20" s="70">
        <f t="shared" si="1"/>
        <v>0</v>
      </c>
      <c r="R20" s="83">
        <f t="shared" si="2"/>
        <v>0</v>
      </c>
      <c r="S20" s="83">
        <f t="shared" si="2"/>
        <v>0</v>
      </c>
      <c r="T20" s="83">
        <f t="shared" si="3"/>
        <v>0</v>
      </c>
      <c r="U20" s="83">
        <f t="shared" si="3"/>
        <v>0</v>
      </c>
      <c r="V20" s="83">
        <f t="shared" si="4"/>
        <v>0</v>
      </c>
      <c r="W20" s="83">
        <f t="shared" si="4"/>
        <v>0</v>
      </c>
      <c r="X20" s="83">
        <f t="shared" si="5"/>
        <v>0</v>
      </c>
      <c r="Y20" s="83">
        <f t="shared" si="5"/>
        <v>0</v>
      </c>
      <c r="Z20" s="83">
        <f t="shared" si="5"/>
        <v>0</v>
      </c>
      <c r="AA20" s="126">
        <f t="shared" si="10"/>
        <v>0</v>
      </c>
      <c r="AB20" s="83">
        <f t="shared" si="6"/>
        <v>0</v>
      </c>
      <c r="AC20" s="83">
        <f t="shared" si="6"/>
        <v>0</v>
      </c>
      <c r="AD20" s="84">
        <f t="shared" si="11"/>
        <v>0</v>
      </c>
      <c r="AE20" s="84">
        <f>IF(AD20=1,SUM(AD$10:AD20),0)</f>
        <v>0</v>
      </c>
      <c r="AF20" s="82" t="str">
        <f t="shared" si="12"/>
        <v/>
      </c>
      <c r="AG20" s="84">
        <f t="shared" si="13"/>
        <v>0</v>
      </c>
    </row>
    <row r="21" spans="1:33" ht="12" customHeight="1" x14ac:dyDescent="0.25">
      <c r="A21" s="497"/>
      <c r="B21" s="15">
        <v>12</v>
      </c>
      <c r="C21" s="468">
        <f t="shared" si="7"/>
        <v>0</v>
      </c>
      <c r="D21" s="469"/>
      <c r="E21" s="470"/>
      <c r="F21" s="67">
        <f t="shared" si="8"/>
        <v>0</v>
      </c>
      <c r="G21" s="67">
        <f t="shared" si="8"/>
        <v>0</v>
      </c>
      <c r="H21" s="67">
        <f t="shared" si="8"/>
        <v>0</v>
      </c>
      <c r="I21" s="67">
        <f t="shared" si="0"/>
        <v>0</v>
      </c>
      <c r="J21" s="67">
        <f t="shared" si="9"/>
        <v>0</v>
      </c>
      <c r="K21" s="16">
        <f t="shared" si="9"/>
        <v>0</v>
      </c>
      <c r="L21" s="67">
        <f t="shared" si="9"/>
        <v>0</v>
      </c>
      <c r="M21" s="17">
        <f>IF(L21&gt;0,VLOOKUP(I21,Labour!$AR$1:$AT$15,3,FALSE),0)</f>
        <v>0</v>
      </c>
      <c r="N21" s="70">
        <f t="shared" si="1"/>
        <v>0</v>
      </c>
      <c r="R21" s="83">
        <f t="shared" si="2"/>
        <v>0</v>
      </c>
      <c r="S21" s="83">
        <f t="shared" si="2"/>
        <v>0</v>
      </c>
      <c r="T21" s="83">
        <f t="shared" si="3"/>
        <v>0</v>
      </c>
      <c r="U21" s="83">
        <f t="shared" si="3"/>
        <v>0</v>
      </c>
      <c r="V21" s="83">
        <f t="shared" si="4"/>
        <v>0</v>
      </c>
      <c r="W21" s="83">
        <f t="shared" si="4"/>
        <v>0</v>
      </c>
      <c r="X21" s="83">
        <f t="shared" si="5"/>
        <v>0</v>
      </c>
      <c r="Y21" s="83">
        <f t="shared" si="5"/>
        <v>0</v>
      </c>
      <c r="Z21" s="83">
        <f t="shared" si="5"/>
        <v>0</v>
      </c>
      <c r="AA21" s="126">
        <f t="shared" si="10"/>
        <v>0</v>
      </c>
      <c r="AB21" s="83">
        <f t="shared" si="6"/>
        <v>0</v>
      </c>
      <c r="AC21" s="83">
        <f t="shared" si="6"/>
        <v>0</v>
      </c>
      <c r="AD21" s="84">
        <f t="shared" si="11"/>
        <v>0</v>
      </c>
      <c r="AE21" s="84">
        <f>IF(AD21=1,SUM(AD$10:AD21),0)</f>
        <v>0</v>
      </c>
      <c r="AF21" s="82" t="str">
        <f t="shared" si="12"/>
        <v/>
      </c>
      <c r="AG21" s="84">
        <f t="shared" si="13"/>
        <v>0</v>
      </c>
    </row>
    <row r="22" spans="1:33" ht="12" customHeight="1" x14ac:dyDescent="0.25">
      <c r="A22" s="497"/>
      <c r="B22" s="15">
        <v>13</v>
      </c>
      <c r="C22" s="468">
        <f t="shared" si="7"/>
        <v>0</v>
      </c>
      <c r="D22" s="469"/>
      <c r="E22" s="470"/>
      <c r="F22" s="67">
        <f t="shared" si="8"/>
        <v>0</v>
      </c>
      <c r="G22" s="67">
        <f t="shared" si="8"/>
        <v>0</v>
      </c>
      <c r="H22" s="67">
        <f t="shared" si="8"/>
        <v>0</v>
      </c>
      <c r="I22" s="67">
        <f t="shared" si="0"/>
        <v>0</v>
      </c>
      <c r="J22" s="67">
        <f t="shared" si="9"/>
        <v>0</v>
      </c>
      <c r="K22" s="16">
        <f t="shared" si="9"/>
        <v>0</v>
      </c>
      <c r="L22" s="67">
        <f t="shared" si="9"/>
        <v>0</v>
      </c>
      <c r="M22" s="17">
        <f>IF(L22&gt;0,VLOOKUP(I22,Labour!$AR$1:$AT$15,3,FALSE),0)</f>
        <v>0</v>
      </c>
      <c r="N22" s="70">
        <f t="shared" si="1"/>
        <v>0</v>
      </c>
      <c r="R22" s="83">
        <f t="shared" si="2"/>
        <v>0</v>
      </c>
      <c r="S22" s="83">
        <f t="shared" si="2"/>
        <v>0</v>
      </c>
      <c r="T22" s="83">
        <f t="shared" si="3"/>
        <v>0</v>
      </c>
      <c r="U22" s="83">
        <f t="shared" si="3"/>
        <v>0</v>
      </c>
      <c r="V22" s="83">
        <f t="shared" si="4"/>
        <v>0</v>
      </c>
      <c r="W22" s="83">
        <f t="shared" si="4"/>
        <v>0</v>
      </c>
      <c r="X22" s="83">
        <f t="shared" si="5"/>
        <v>0</v>
      </c>
      <c r="Y22" s="83">
        <f t="shared" si="5"/>
        <v>0</v>
      </c>
      <c r="Z22" s="83">
        <f t="shared" si="5"/>
        <v>0</v>
      </c>
      <c r="AA22" s="126">
        <f t="shared" si="10"/>
        <v>0</v>
      </c>
      <c r="AB22" s="83">
        <f t="shared" si="6"/>
        <v>0</v>
      </c>
      <c r="AC22" s="83">
        <f t="shared" si="6"/>
        <v>0</v>
      </c>
      <c r="AD22" s="84">
        <f t="shared" si="11"/>
        <v>0</v>
      </c>
      <c r="AE22" s="84">
        <f>IF(AD22=1,SUM(AD$10:AD22),0)</f>
        <v>0</v>
      </c>
      <c r="AF22" s="82" t="str">
        <f t="shared" si="12"/>
        <v/>
      </c>
      <c r="AG22" s="84">
        <f t="shared" si="13"/>
        <v>0</v>
      </c>
    </row>
    <row r="23" spans="1:33" ht="12" customHeight="1" x14ac:dyDescent="0.25">
      <c r="A23" s="497"/>
      <c r="B23" s="15">
        <v>14</v>
      </c>
      <c r="C23" s="468">
        <f t="shared" si="7"/>
        <v>0</v>
      </c>
      <c r="D23" s="469"/>
      <c r="E23" s="470"/>
      <c r="F23" s="67">
        <f t="shared" si="8"/>
        <v>0</v>
      </c>
      <c r="G23" s="67">
        <f t="shared" si="8"/>
        <v>0</v>
      </c>
      <c r="H23" s="67">
        <f t="shared" si="8"/>
        <v>0</v>
      </c>
      <c r="I23" s="67">
        <f t="shared" si="0"/>
        <v>0</v>
      </c>
      <c r="J23" s="67">
        <f t="shared" si="9"/>
        <v>0</v>
      </c>
      <c r="K23" s="16">
        <f t="shared" si="9"/>
        <v>0</v>
      </c>
      <c r="L23" s="67">
        <f t="shared" si="9"/>
        <v>0</v>
      </c>
      <c r="M23" s="17">
        <f>IF(L23&gt;0,VLOOKUP(I23,Labour!$AR$1:$AT$15,3,FALSE),0)</f>
        <v>0</v>
      </c>
      <c r="N23" s="70">
        <f t="shared" si="1"/>
        <v>0</v>
      </c>
      <c r="R23" s="83">
        <f t="shared" si="2"/>
        <v>0</v>
      </c>
      <c r="S23" s="83">
        <f t="shared" si="2"/>
        <v>0</v>
      </c>
      <c r="T23" s="83">
        <f t="shared" si="3"/>
        <v>0</v>
      </c>
      <c r="U23" s="83">
        <f t="shared" si="3"/>
        <v>0</v>
      </c>
      <c r="V23" s="83">
        <f t="shared" si="4"/>
        <v>0</v>
      </c>
      <c r="W23" s="83">
        <f t="shared" si="4"/>
        <v>0</v>
      </c>
      <c r="X23" s="83">
        <f t="shared" si="5"/>
        <v>0</v>
      </c>
      <c r="Y23" s="83">
        <f t="shared" si="5"/>
        <v>0</v>
      </c>
      <c r="Z23" s="83">
        <f t="shared" si="5"/>
        <v>0</v>
      </c>
      <c r="AA23" s="126">
        <f t="shared" si="10"/>
        <v>0</v>
      </c>
      <c r="AB23" s="83">
        <f t="shared" si="6"/>
        <v>0</v>
      </c>
      <c r="AC23" s="83">
        <f t="shared" si="6"/>
        <v>0</v>
      </c>
      <c r="AD23" s="84">
        <f t="shared" si="11"/>
        <v>0</v>
      </c>
      <c r="AE23" s="84">
        <f>IF(AD23=1,SUM(AD$10:AD23),0)</f>
        <v>0</v>
      </c>
      <c r="AF23" s="82" t="str">
        <f t="shared" si="12"/>
        <v/>
      </c>
      <c r="AG23" s="84">
        <f t="shared" si="13"/>
        <v>0</v>
      </c>
    </row>
    <row r="24" spans="1:33" ht="12" customHeight="1" x14ac:dyDescent="0.25">
      <c r="A24" s="497"/>
      <c r="B24" s="15">
        <v>15</v>
      </c>
      <c r="C24" s="468">
        <f t="shared" si="7"/>
        <v>0</v>
      </c>
      <c r="D24" s="469"/>
      <c r="E24" s="470"/>
      <c r="F24" s="67">
        <f t="shared" si="8"/>
        <v>0</v>
      </c>
      <c r="G24" s="67">
        <f t="shared" si="8"/>
        <v>0</v>
      </c>
      <c r="H24" s="67">
        <f t="shared" si="8"/>
        <v>0</v>
      </c>
      <c r="I24" s="67">
        <f t="shared" si="0"/>
        <v>0</v>
      </c>
      <c r="J24" s="67">
        <f t="shared" si="9"/>
        <v>0</v>
      </c>
      <c r="K24" s="16">
        <f t="shared" si="9"/>
        <v>0</v>
      </c>
      <c r="L24" s="67">
        <f t="shared" si="9"/>
        <v>0</v>
      </c>
      <c r="M24" s="17">
        <f>IF(L24&gt;0,VLOOKUP(I24,Labour!$AR$1:$AT$15,3,FALSE),0)</f>
        <v>0</v>
      </c>
      <c r="N24" s="70">
        <f t="shared" si="1"/>
        <v>0</v>
      </c>
      <c r="R24" s="83">
        <f t="shared" si="2"/>
        <v>0</v>
      </c>
      <c r="S24" s="83">
        <f t="shared" si="2"/>
        <v>0</v>
      </c>
      <c r="T24" s="83">
        <f t="shared" si="3"/>
        <v>0</v>
      </c>
      <c r="U24" s="83">
        <f t="shared" si="3"/>
        <v>0</v>
      </c>
      <c r="V24" s="83">
        <f t="shared" si="4"/>
        <v>0</v>
      </c>
      <c r="W24" s="83">
        <f t="shared" si="4"/>
        <v>0</v>
      </c>
      <c r="X24" s="83">
        <f t="shared" si="5"/>
        <v>0</v>
      </c>
      <c r="Y24" s="83">
        <f t="shared" si="5"/>
        <v>0</v>
      </c>
      <c r="Z24" s="83">
        <f t="shared" si="5"/>
        <v>0</v>
      </c>
      <c r="AA24" s="126">
        <f t="shared" si="10"/>
        <v>0</v>
      </c>
      <c r="AB24" s="83">
        <f t="shared" si="6"/>
        <v>0</v>
      </c>
      <c r="AC24" s="83">
        <f t="shared" si="6"/>
        <v>0</v>
      </c>
      <c r="AD24" s="84">
        <f t="shared" si="11"/>
        <v>0</v>
      </c>
      <c r="AE24" s="84">
        <f>IF(AD24=1,SUM(AD$10:AD24),0)</f>
        <v>0</v>
      </c>
      <c r="AF24" s="82" t="str">
        <f t="shared" si="12"/>
        <v/>
      </c>
      <c r="AG24" s="84">
        <f t="shared" si="13"/>
        <v>0</v>
      </c>
    </row>
    <row r="25" spans="1:33" ht="12" customHeight="1" x14ac:dyDescent="0.25">
      <c r="A25" s="497"/>
      <c r="B25" s="15">
        <v>16</v>
      </c>
      <c r="C25" s="468">
        <f t="shared" si="7"/>
        <v>0</v>
      </c>
      <c r="D25" s="469"/>
      <c r="E25" s="470"/>
      <c r="F25" s="67">
        <f t="shared" si="8"/>
        <v>0</v>
      </c>
      <c r="G25" s="67">
        <f t="shared" si="8"/>
        <v>0</v>
      </c>
      <c r="H25" s="67">
        <f t="shared" si="8"/>
        <v>0</v>
      </c>
      <c r="I25" s="67">
        <f t="shared" si="0"/>
        <v>0</v>
      </c>
      <c r="J25" s="67">
        <f t="shared" si="9"/>
        <v>0</v>
      </c>
      <c r="K25" s="16">
        <f t="shared" si="9"/>
        <v>0</v>
      </c>
      <c r="L25" s="67">
        <f t="shared" si="9"/>
        <v>0</v>
      </c>
      <c r="M25" s="17">
        <f>IF(L25&gt;0,VLOOKUP(I25,Labour!$AR$1:$AT$15,3,FALSE),0)</f>
        <v>0</v>
      </c>
      <c r="N25" s="70">
        <f t="shared" si="1"/>
        <v>0</v>
      </c>
      <c r="R25" s="83">
        <f t="shared" si="2"/>
        <v>0</v>
      </c>
      <c r="S25" s="83">
        <f t="shared" si="2"/>
        <v>0</v>
      </c>
      <c r="T25" s="83">
        <f t="shared" si="3"/>
        <v>0</v>
      </c>
      <c r="U25" s="83">
        <f t="shared" si="3"/>
        <v>0</v>
      </c>
      <c r="V25" s="83">
        <f t="shared" si="4"/>
        <v>0</v>
      </c>
      <c r="W25" s="83">
        <f t="shared" si="4"/>
        <v>0</v>
      </c>
      <c r="X25" s="83">
        <f t="shared" si="5"/>
        <v>0</v>
      </c>
      <c r="Y25" s="83">
        <f t="shared" si="5"/>
        <v>0</v>
      </c>
      <c r="Z25" s="83">
        <f t="shared" si="5"/>
        <v>0</v>
      </c>
      <c r="AA25" s="126">
        <f t="shared" si="10"/>
        <v>0</v>
      </c>
      <c r="AB25" s="83">
        <f t="shared" si="6"/>
        <v>0</v>
      </c>
      <c r="AC25" s="83">
        <f t="shared" si="6"/>
        <v>0</v>
      </c>
      <c r="AD25" s="84">
        <f t="shared" si="11"/>
        <v>0</v>
      </c>
      <c r="AE25" s="84">
        <f>IF(AD25=1,SUM(AD$10:AD25),0)</f>
        <v>0</v>
      </c>
      <c r="AF25" s="82" t="str">
        <f t="shared" si="12"/>
        <v/>
      </c>
      <c r="AG25" s="84">
        <f t="shared" si="13"/>
        <v>0</v>
      </c>
    </row>
    <row r="26" spans="1:33" ht="12" customHeight="1" x14ac:dyDescent="0.25">
      <c r="A26" s="497"/>
      <c r="B26" s="15">
        <v>17</v>
      </c>
      <c r="C26" s="468">
        <f t="shared" si="7"/>
        <v>0</v>
      </c>
      <c r="D26" s="469"/>
      <c r="E26" s="470"/>
      <c r="F26" s="67">
        <f t="shared" si="8"/>
        <v>0</v>
      </c>
      <c r="G26" s="67">
        <f t="shared" si="8"/>
        <v>0</v>
      </c>
      <c r="H26" s="67">
        <f t="shared" si="8"/>
        <v>0</v>
      </c>
      <c r="I26" s="67">
        <f t="shared" si="0"/>
        <v>0</v>
      </c>
      <c r="J26" s="67">
        <f t="shared" si="9"/>
        <v>0</v>
      </c>
      <c r="K26" s="16">
        <f t="shared" si="9"/>
        <v>0</v>
      </c>
      <c r="L26" s="67">
        <f t="shared" si="9"/>
        <v>0</v>
      </c>
      <c r="M26" s="17">
        <f>IF(L26&gt;0,VLOOKUP(I26,Labour!$AR$1:$AT$15,3,FALSE),0)</f>
        <v>0</v>
      </c>
      <c r="N26" s="70">
        <f t="shared" si="1"/>
        <v>0</v>
      </c>
      <c r="R26" s="83">
        <f t="shared" si="2"/>
        <v>0</v>
      </c>
      <c r="S26" s="83">
        <f t="shared" si="2"/>
        <v>0</v>
      </c>
      <c r="T26" s="83">
        <f t="shared" si="3"/>
        <v>0</v>
      </c>
      <c r="U26" s="83">
        <f t="shared" si="3"/>
        <v>0</v>
      </c>
      <c r="V26" s="83">
        <f t="shared" si="4"/>
        <v>0</v>
      </c>
      <c r="W26" s="83">
        <f t="shared" si="4"/>
        <v>0</v>
      </c>
      <c r="X26" s="83">
        <f t="shared" si="5"/>
        <v>0</v>
      </c>
      <c r="Y26" s="83">
        <f t="shared" si="5"/>
        <v>0</v>
      </c>
      <c r="Z26" s="83">
        <f t="shared" si="5"/>
        <v>0</v>
      </c>
      <c r="AA26" s="126">
        <f t="shared" si="10"/>
        <v>0</v>
      </c>
      <c r="AB26" s="83">
        <f t="shared" si="6"/>
        <v>0</v>
      </c>
      <c r="AC26" s="83">
        <f t="shared" si="6"/>
        <v>0</v>
      </c>
      <c r="AD26" s="84">
        <f t="shared" si="11"/>
        <v>0</v>
      </c>
      <c r="AE26" s="84">
        <f>IF(AD26=1,SUM(AD$10:AD26),0)</f>
        <v>0</v>
      </c>
      <c r="AF26" s="82" t="str">
        <f t="shared" si="12"/>
        <v/>
      </c>
      <c r="AG26" s="84">
        <f t="shared" si="13"/>
        <v>0</v>
      </c>
    </row>
    <row r="27" spans="1:33" ht="12" customHeight="1" x14ac:dyDescent="0.25">
      <c r="A27" s="497"/>
      <c r="B27" s="15">
        <v>18</v>
      </c>
      <c r="C27" s="468">
        <f t="shared" si="7"/>
        <v>0</v>
      </c>
      <c r="D27" s="469"/>
      <c r="E27" s="470"/>
      <c r="F27" s="67">
        <f t="shared" si="8"/>
        <v>0</v>
      </c>
      <c r="G27" s="67">
        <f t="shared" si="8"/>
        <v>0</v>
      </c>
      <c r="H27" s="67">
        <f t="shared" si="8"/>
        <v>0</v>
      </c>
      <c r="I27" s="67">
        <f t="shared" si="0"/>
        <v>0</v>
      </c>
      <c r="J27" s="67">
        <f t="shared" si="9"/>
        <v>0</v>
      </c>
      <c r="K27" s="16">
        <f t="shared" si="9"/>
        <v>0</v>
      </c>
      <c r="L27" s="67">
        <f t="shared" si="9"/>
        <v>0</v>
      </c>
      <c r="M27" s="17">
        <f>IF(L27&gt;0,VLOOKUP(I27,Labour!$AR$1:$AT$15,3,FALSE),0)</f>
        <v>0</v>
      </c>
      <c r="N27" s="70">
        <f t="shared" si="1"/>
        <v>0</v>
      </c>
      <c r="R27" s="83">
        <f t="shared" si="2"/>
        <v>0</v>
      </c>
      <c r="S27" s="83">
        <f t="shared" si="2"/>
        <v>0</v>
      </c>
      <c r="T27" s="83">
        <f t="shared" si="3"/>
        <v>0</v>
      </c>
      <c r="U27" s="83">
        <f t="shared" si="3"/>
        <v>0</v>
      </c>
      <c r="V27" s="83">
        <f t="shared" si="4"/>
        <v>0</v>
      </c>
      <c r="W27" s="83">
        <f t="shared" si="4"/>
        <v>0</v>
      </c>
      <c r="X27" s="83">
        <f t="shared" si="5"/>
        <v>0</v>
      </c>
      <c r="Y27" s="83">
        <f t="shared" si="5"/>
        <v>0</v>
      </c>
      <c r="Z27" s="83">
        <f t="shared" si="5"/>
        <v>0</v>
      </c>
      <c r="AA27" s="126">
        <f t="shared" si="10"/>
        <v>0</v>
      </c>
      <c r="AB27" s="83">
        <f t="shared" si="6"/>
        <v>0</v>
      </c>
      <c r="AC27" s="83">
        <f t="shared" si="6"/>
        <v>0</v>
      </c>
      <c r="AD27" s="84">
        <f t="shared" si="11"/>
        <v>0</v>
      </c>
      <c r="AE27" s="84">
        <f>IF(AD27=1,SUM(AD$10:AD27),0)</f>
        <v>0</v>
      </c>
      <c r="AF27" s="82" t="str">
        <f t="shared" si="12"/>
        <v/>
      </c>
      <c r="AG27" s="84">
        <f t="shared" si="13"/>
        <v>0</v>
      </c>
    </row>
    <row r="28" spans="1:33" ht="12" customHeight="1" x14ac:dyDescent="0.25">
      <c r="A28" s="497"/>
      <c r="B28" s="15">
        <v>19</v>
      </c>
      <c r="C28" s="468">
        <f t="shared" si="7"/>
        <v>0</v>
      </c>
      <c r="D28" s="469"/>
      <c r="E28" s="470"/>
      <c r="F28" s="67">
        <f t="shared" si="8"/>
        <v>0</v>
      </c>
      <c r="G28" s="67">
        <f t="shared" si="8"/>
        <v>0</v>
      </c>
      <c r="H28" s="67">
        <f t="shared" si="8"/>
        <v>0</v>
      </c>
      <c r="I28" s="67">
        <f t="shared" si="0"/>
        <v>0</v>
      </c>
      <c r="J28" s="67">
        <f t="shared" si="9"/>
        <v>0</v>
      </c>
      <c r="K28" s="16">
        <f t="shared" si="9"/>
        <v>0</v>
      </c>
      <c r="L28" s="67">
        <f t="shared" si="9"/>
        <v>0</v>
      </c>
      <c r="M28" s="17">
        <f>IF(L28&gt;0,VLOOKUP(I28,Labour!$AR$1:$AT$15,3,FALSE),0)</f>
        <v>0</v>
      </c>
      <c r="N28" s="70">
        <f t="shared" si="1"/>
        <v>0</v>
      </c>
      <c r="R28" s="83">
        <f t="shared" si="2"/>
        <v>0</v>
      </c>
      <c r="S28" s="83">
        <f t="shared" si="2"/>
        <v>0</v>
      </c>
      <c r="T28" s="83">
        <f t="shared" si="3"/>
        <v>0</v>
      </c>
      <c r="U28" s="83">
        <f t="shared" si="3"/>
        <v>0</v>
      </c>
      <c r="V28" s="83">
        <f t="shared" si="4"/>
        <v>0</v>
      </c>
      <c r="W28" s="83">
        <f t="shared" si="4"/>
        <v>0</v>
      </c>
      <c r="X28" s="83">
        <f t="shared" si="5"/>
        <v>0</v>
      </c>
      <c r="Y28" s="83">
        <f t="shared" si="5"/>
        <v>0</v>
      </c>
      <c r="Z28" s="83">
        <f t="shared" si="5"/>
        <v>0</v>
      </c>
      <c r="AA28" s="126">
        <f t="shared" si="10"/>
        <v>0</v>
      </c>
      <c r="AB28" s="83">
        <f t="shared" si="6"/>
        <v>0</v>
      </c>
      <c r="AC28" s="83">
        <f t="shared" si="6"/>
        <v>0</v>
      </c>
      <c r="AD28" s="84">
        <f t="shared" si="11"/>
        <v>0</v>
      </c>
      <c r="AE28" s="84">
        <f>IF(AD28=1,SUM(AD$10:AD28),0)</f>
        <v>0</v>
      </c>
      <c r="AF28" s="82" t="str">
        <f t="shared" si="12"/>
        <v/>
      </c>
      <c r="AG28" s="84">
        <f t="shared" si="13"/>
        <v>0</v>
      </c>
    </row>
    <row r="29" spans="1:33" ht="12" customHeight="1" x14ac:dyDescent="0.25">
      <c r="A29" s="497"/>
      <c r="B29" s="15">
        <v>20</v>
      </c>
      <c r="C29" s="468">
        <f t="shared" si="7"/>
        <v>0</v>
      </c>
      <c r="D29" s="469"/>
      <c r="E29" s="470"/>
      <c r="F29" s="67">
        <f t="shared" si="8"/>
        <v>0</v>
      </c>
      <c r="G29" s="67">
        <f t="shared" si="8"/>
        <v>0</v>
      </c>
      <c r="H29" s="67">
        <f t="shared" si="8"/>
        <v>0</v>
      </c>
      <c r="I29" s="67">
        <f t="shared" si="0"/>
        <v>0</v>
      </c>
      <c r="J29" s="67">
        <f t="shared" si="9"/>
        <v>0</v>
      </c>
      <c r="K29" s="16">
        <f t="shared" si="9"/>
        <v>0</v>
      </c>
      <c r="L29" s="67">
        <f t="shared" si="9"/>
        <v>0</v>
      </c>
      <c r="M29" s="17">
        <f>IF(L29&gt;0,VLOOKUP(I29,Labour!$AR$1:$AT$15,3,FALSE),0)</f>
        <v>0</v>
      </c>
      <c r="N29" s="70">
        <f t="shared" si="1"/>
        <v>0</v>
      </c>
      <c r="R29" s="83">
        <f t="shared" si="2"/>
        <v>0</v>
      </c>
      <c r="S29" s="83">
        <f t="shared" si="2"/>
        <v>0</v>
      </c>
      <c r="T29" s="83">
        <f t="shared" si="3"/>
        <v>0</v>
      </c>
      <c r="U29" s="83">
        <f t="shared" si="3"/>
        <v>0</v>
      </c>
      <c r="V29" s="83">
        <f t="shared" si="4"/>
        <v>0</v>
      </c>
      <c r="W29" s="83">
        <f t="shared" si="4"/>
        <v>0</v>
      </c>
      <c r="X29" s="83">
        <f t="shared" si="5"/>
        <v>0</v>
      </c>
      <c r="Y29" s="83">
        <f t="shared" si="5"/>
        <v>0</v>
      </c>
      <c r="Z29" s="83">
        <f t="shared" si="5"/>
        <v>0</v>
      </c>
      <c r="AA29" s="126">
        <f t="shared" si="10"/>
        <v>0</v>
      </c>
      <c r="AB29" s="83">
        <f t="shared" si="6"/>
        <v>0</v>
      </c>
      <c r="AC29" s="83">
        <f t="shared" si="6"/>
        <v>0</v>
      </c>
      <c r="AD29" s="84">
        <f t="shared" si="11"/>
        <v>0</v>
      </c>
      <c r="AE29" s="84">
        <f>IF(AD29=1,SUM(AD$10:AD29),0)</f>
        <v>0</v>
      </c>
      <c r="AF29" s="82" t="str">
        <f t="shared" si="12"/>
        <v/>
      </c>
      <c r="AG29" s="84">
        <f t="shared" si="13"/>
        <v>0</v>
      </c>
    </row>
    <row r="30" spans="1:33" ht="12" customHeight="1" x14ac:dyDescent="0.25">
      <c r="A30" s="497"/>
      <c r="B30" s="15">
        <v>21</v>
      </c>
      <c r="C30" s="468">
        <f t="shared" ref="C30:C38" si="14">R30</f>
        <v>0</v>
      </c>
      <c r="D30" s="469"/>
      <c r="E30" s="470"/>
      <c r="F30" s="67">
        <f t="shared" ref="F30:F38" si="15">S30</f>
        <v>0</v>
      </c>
      <c r="G30" s="67">
        <f t="shared" ref="G30:G38" si="16">T30</f>
        <v>0</v>
      </c>
      <c r="H30" s="67">
        <f t="shared" ref="H30:H38" si="17">U30</f>
        <v>0</v>
      </c>
      <c r="I30" s="67">
        <f t="shared" ref="I30:I38" si="18">X30</f>
        <v>0</v>
      </c>
      <c r="J30" s="67">
        <f t="shared" ref="J30:J38" si="19">AA30</f>
        <v>0</v>
      </c>
      <c r="K30" s="16">
        <f t="shared" ref="K30:K38" si="20">AB30</f>
        <v>0</v>
      </c>
      <c r="L30" s="67">
        <f t="shared" ref="L30:L38" si="21">AC30</f>
        <v>0</v>
      </c>
      <c r="M30" s="17">
        <f>IF(L30&gt;0,VLOOKUP(I30,Labour!$AR$1:$AT$15,3,FALSE),0)</f>
        <v>0</v>
      </c>
      <c r="N30" s="70">
        <f t="shared" ref="N30:N38" si="22">J30*K30+L30*M30</f>
        <v>0</v>
      </c>
      <c r="R30" s="83">
        <f t="shared" si="2"/>
        <v>0</v>
      </c>
      <c r="S30" s="83">
        <f t="shared" si="2"/>
        <v>0</v>
      </c>
      <c r="T30" s="83">
        <f t="shared" si="3"/>
        <v>0</v>
      </c>
      <c r="U30" s="83">
        <f t="shared" si="3"/>
        <v>0</v>
      </c>
      <c r="V30" s="83">
        <f t="shared" si="4"/>
        <v>0</v>
      </c>
      <c r="W30" s="83">
        <f t="shared" si="4"/>
        <v>0</v>
      </c>
      <c r="X30" s="83">
        <f t="shared" si="5"/>
        <v>0</v>
      </c>
      <c r="Y30" s="83">
        <f t="shared" si="5"/>
        <v>0</v>
      </c>
      <c r="Z30" s="83">
        <f t="shared" si="5"/>
        <v>0</v>
      </c>
      <c r="AA30" s="126">
        <f t="shared" si="10"/>
        <v>0</v>
      </c>
      <c r="AB30" s="83">
        <f t="shared" si="6"/>
        <v>0</v>
      </c>
      <c r="AC30" s="83">
        <f t="shared" si="6"/>
        <v>0</v>
      </c>
      <c r="AD30" s="126">
        <f t="shared" ref="AD30:AD38" si="23">IF(AND(T30&lt;&gt;0,X30="op"),1,0)</f>
        <v>0</v>
      </c>
      <c r="AE30" s="126">
        <f>IF(AD30=1,SUM(AD$10:AD30),0)</f>
        <v>0</v>
      </c>
      <c r="AF30" s="82" t="str">
        <f t="shared" ref="AF30:AF38" si="24">IF(AND(AD30=1,AE30&lt;$AD$7),S30&amp;", ",IF(AND(AD30=1,AE30=$AD$7),S30,""))</f>
        <v/>
      </c>
      <c r="AG30" s="126">
        <f t="shared" ref="AG30:AG38" si="25">IF(AD30=1,T30,0)</f>
        <v>0</v>
      </c>
    </row>
    <row r="31" spans="1:33" ht="12" customHeight="1" x14ac:dyDescent="0.25">
      <c r="A31" s="497"/>
      <c r="B31" s="15">
        <v>22</v>
      </c>
      <c r="C31" s="468">
        <f t="shared" si="14"/>
        <v>0</v>
      </c>
      <c r="D31" s="469"/>
      <c r="E31" s="470"/>
      <c r="F31" s="67">
        <f t="shared" si="15"/>
        <v>0</v>
      </c>
      <c r="G31" s="67">
        <f t="shared" si="16"/>
        <v>0</v>
      </c>
      <c r="H31" s="67">
        <f t="shared" si="17"/>
        <v>0</v>
      </c>
      <c r="I31" s="67">
        <f t="shared" si="18"/>
        <v>0</v>
      </c>
      <c r="J31" s="67">
        <f t="shared" si="19"/>
        <v>0</v>
      </c>
      <c r="K31" s="16">
        <f t="shared" si="20"/>
        <v>0</v>
      </c>
      <c r="L31" s="67">
        <f t="shared" si="21"/>
        <v>0</v>
      </c>
      <c r="M31" s="17">
        <f>IF(L31&gt;0,VLOOKUP(I31,Labour!$AR$1:$AT$15,3,FALSE),0)</f>
        <v>0</v>
      </c>
      <c r="N31" s="70">
        <f t="shared" si="22"/>
        <v>0</v>
      </c>
      <c r="R31" s="83">
        <f t="shared" si="2"/>
        <v>0</v>
      </c>
      <c r="S31" s="83">
        <f t="shared" si="2"/>
        <v>0</v>
      </c>
      <c r="T31" s="83">
        <f t="shared" si="3"/>
        <v>0</v>
      </c>
      <c r="U31" s="83">
        <f t="shared" si="3"/>
        <v>0</v>
      </c>
      <c r="V31" s="83">
        <f t="shared" si="4"/>
        <v>0</v>
      </c>
      <c r="W31" s="83">
        <f t="shared" si="4"/>
        <v>0</v>
      </c>
      <c r="X31" s="83">
        <f t="shared" si="5"/>
        <v>0</v>
      </c>
      <c r="Y31" s="83">
        <f t="shared" si="5"/>
        <v>0</v>
      </c>
      <c r="Z31" s="83">
        <f t="shared" si="5"/>
        <v>0</v>
      </c>
      <c r="AA31" s="126">
        <f t="shared" si="10"/>
        <v>0</v>
      </c>
      <c r="AB31" s="83">
        <f t="shared" si="6"/>
        <v>0</v>
      </c>
      <c r="AC31" s="83">
        <f t="shared" si="6"/>
        <v>0</v>
      </c>
      <c r="AD31" s="126">
        <f t="shared" si="23"/>
        <v>0</v>
      </c>
      <c r="AE31" s="126">
        <f>IF(AD31=1,SUM(AD$10:AD31),0)</f>
        <v>0</v>
      </c>
      <c r="AF31" s="82" t="str">
        <f t="shared" si="24"/>
        <v/>
      </c>
      <c r="AG31" s="126">
        <f t="shared" si="25"/>
        <v>0</v>
      </c>
    </row>
    <row r="32" spans="1:33" ht="12" customHeight="1" x14ac:dyDescent="0.25">
      <c r="A32" s="497"/>
      <c r="B32" s="15">
        <v>23</v>
      </c>
      <c r="C32" s="468">
        <f t="shared" si="14"/>
        <v>0</v>
      </c>
      <c r="D32" s="469"/>
      <c r="E32" s="470"/>
      <c r="F32" s="67">
        <f t="shared" si="15"/>
        <v>0</v>
      </c>
      <c r="G32" s="67">
        <f t="shared" si="16"/>
        <v>0</v>
      </c>
      <c r="H32" s="67">
        <f t="shared" si="17"/>
        <v>0</v>
      </c>
      <c r="I32" s="67">
        <f t="shared" si="18"/>
        <v>0</v>
      </c>
      <c r="J32" s="67">
        <f t="shared" si="19"/>
        <v>0</v>
      </c>
      <c r="K32" s="16">
        <f t="shared" si="20"/>
        <v>0</v>
      </c>
      <c r="L32" s="67">
        <f t="shared" si="21"/>
        <v>0</v>
      </c>
      <c r="M32" s="17">
        <f>IF(L32&gt;0,VLOOKUP(I32,Labour!$AR$1:$AT$15,3,FALSE),0)</f>
        <v>0</v>
      </c>
      <c r="N32" s="70">
        <f t="shared" si="22"/>
        <v>0</v>
      </c>
      <c r="R32" s="83">
        <f t="shared" si="2"/>
        <v>0</v>
      </c>
      <c r="S32" s="83">
        <f t="shared" si="2"/>
        <v>0</v>
      </c>
      <c r="T32" s="83">
        <f t="shared" si="3"/>
        <v>0</v>
      </c>
      <c r="U32" s="83">
        <f t="shared" si="3"/>
        <v>0</v>
      </c>
      <c r="V32" s="83">
        <f t="shared" si="4"/>
        <v>0</v>
      </c>
      <c r="W32" s="83">
        <f t="shared" si="4"/>
        <v>0</v>
      </c>
      <c r="X32" s="83">
        <f t="shared" si="5"/>
        <v>0</v>
      </c>
      <c r="Y32" s="83">
        <f t="shared" si="5"/>
        <v>0</v>
      </c>
      <c r="Z32" s="83">
        <f t="shared" si="5"/>
        <v>0</v>
      </c>
      <c r="AA32" s="126">
        <f t="shared" si="10"/>
        <v>0</v>
      </c>
      <c r="AB32" s="83">
        <f t="shared" si="6"/>
        <v>0</v>
      </c>
      <c r="AC32" s="83">
        <f t="shared" si="6"/>
        <v>0</v>
      </c>
      <c r="AD32" s="126">
        <f t="shared" si="23"/>
        <v>0</v>
      </c>
      <c r="AE32" s="126">
        <f>IF(AD32=1,SUM(AD$10:AD32),0)</f>
        <v>0</v>
      </c>
      <c r="AF32" s="82" t="str">
        <f t="shared" si="24"/>
        <v/>
      </c>
      <c r="AG32" s="126">
        <f t="shared" si="25"/>
        <v>0</v>
      </c>
    </row>
    <row r="33" spans="1:33" ht="12" customHeight="1" x14ac:dyDescent="0.25">
      <c r="A33" s="497"/>
      <c r="B33" s="15">
        <v>24</v>
      </c>
      <c r="C33" s="468">
        <f t="shared" si="14"/>
        <v>0</v>
      </c>
      <c r="D33" s="469"/>
      <c r="E33" s="470"/>
      <c r="F33" s="67">
        <f t="shared" si="15"/>
        <v>0</v>
      </c>
      <c r="G33" s="67">
        <f t="shared" si="16"/>
        <v>0</v>
      </c>
      <c r="H33" s="67">
        <f t="shared" si="17"/>
        <v>0</v>
      </c>
      <c r="I33" s="67">
        <f t="shared" si="18"/>
        <v>0</v>
      </c>
      <c r="J33" s="67">
        <f t="shared" si="19"/>
        <v>0</v>
      </c>
      <c r="K33" s="16">
        <f t="shared" si="20"/>
        <v>0</v>
      </c>
      <c r="L33" s="67">
        <f t="shared" si="21"/>
        <v>0</v>
      </c>
      <c r="M33" s="17">
        <f>IF(L33&gt;0,VLOOKUP(I33,Labour!$AR$1:$AT$15,3,FALSE),0)</f>
        <v>0</v>
      </c>
      <c r="N33" s="70">
        <f t="shared" si="22"/>
        <v>0</v>
      </c>
      <c r="R33" s="83">
        <f t="shared" si="2"/>
        <v>0</v>
      </c>
      <c r="S33" s="83">
        <f t="shared" si="2"/>
        <v>0</v>
      </c>
      <c r="T33" s="83">
        <f t="shared" si="3"/>
        <v>0</v>
      </c>
      <c r="U33" s="83">
        <f t="shared" si="3"/>
        <v>0</v>
      </c>
      <c r="V33" s="83">
        <f t="shared" si="4"/>
        <v>0</v>
      </c>
      <c r="W33" s="83">
        <f t="shared" si="4"/>
        <v>0</v>
      </c>
      <c r="X33" s="83">
        <f t="shared" si="5"/>
        <v>0</v>
      </c>
      <c r="Y33" s="83">
        <f t="shared" si="5"/>
        <v>0</v>
      </c>
      <c r="Z33" s="83">
        <f t="shared" si="5"/>
        <v>0</v>
      </c>
      <c r="AA33" s="126">
        <f t="shared" si="10"/>
        <v>0</v>
      </c>
      <c r="AB33" s="83">
        <f t="shared" si="6"/>
        <v>0</v>
      </c>
      <c r="AC33" s="83">
        <f t="shared" si="6"/>
        <v>0</v>
      </c>
      <c r="AD33" s="126">
        <f t="shared" si="23"/>
        <v>0</v>
      </c>
      <c r="AE33" s="126">
        <f>IF(AD33=1,SUM(AD$10:AD33),0)</f>
        <v>0</v>
      </c>
      <c r="AF33" s="82" t="str">
        <f t="shared" si="24"/>
        <v/>
      </c>
      <c r="AG33" s="126">
        <f t="shared" si="25"/>
        <v>0</v>
      </c>
    </row>
    <row r="34" spans="1:33" ht="12" customHeight="1" x14ac:dyDescent="0.25">
      <c r="A34" s="497"/>
      <c r="B34" s="15">
        <v>25</v>
      </c>
      <c r="C34" s="468">
        <f t="shared" si="14"/>
        <v>0</v>
      </c>
      <c r="D34" s="469"/>
      <c r="E34" s="470"/>
      <c r="F34" s="67">
        <f t="shared" si="15"/>
        <v>0</v>
      </c>
      <c r="G34" s="67">
        <f t="shared" si="16"/>
        <v>0</v>
      </c>
      <c r="H34" s="67">
        <f t="shared" si="17"/>
        <v>0</v>
      </c>
      <c r="I34" s="67">
        <f t="shared" si="18"/>
        <v>0</v>
      </c>
      <c r="J34" s="67">
        <f t="shared" si="19"/>
        <v>0</v>
      </c>
      <c r="K34" s="16">
        <f t="shared" si="20"/>
        <v>0</v>
      </c>
      <c r="L34" s="67">
        <f t="shared" si="21"/>
        <v>0</v>
      </c>
      <c r="M34" s="17">
        <f>IF(L34&gt;0,VLOOKUP(I34,Labour!$AR$1:$AT$15,3,FALSE),0)</f>
        <v>0</v>
      </c>
      <c r="N34" s="70">
        <f t="shared" si="22"/>
        <v>0</v>
      </c>
      <c r="R34" s="83">
        <f t="shared" si="2"/>
        <v>0</v>
      </c>
      <c r="S34" s="83">
        <f t="shared" si="2"/>
        <v>0</v>
      </c>
      <c r="T34" s="83">
        <f t="shared" si="3"/>
        <v>0</v>
      </c>
      <c r="U34" s="83">
        <f t="shared" si="3"/>
        <v>0</v>
      </c>
      <c r="V34" s="83">
        <f t="shared" si="4"/>
        <v>0</v>
      </c>
      <c r="W34" s="83">
        <f t="shared" si="4"/>
        <v>0</v>
      </c>
      <c r="X34" s="83">
        <f t="shared" si="5"/>
        <v>0</v>
      </c>
      <c r="Y34" s="83">
        <f t="shared" si="5"/>
        <v>0</v>
      </c>
      <c r="Z34" s="83">
        <f t="shared" si="5"/>
        <v>0</v>
      </c>
      <c r="AA34" s="126">
        <f t="shared" si="10"/>
        <v>0</v>
      </c>
      <c r="AB34" s="83">
        <f t="shared" si="6"/>
        <v>0</v>
      </c>
      <c r="AC34" s="83">
        <f t="shared" si="6"/>
        <v>0</v>
      </c>
      <c r="AD34" s="126">
        <f t="shared" si="23"/>
        <v>0</v>
      </c>
      <c r="AE34" s="126">
        <f>IF(AD34=1,SUM(AD$10:AD34),0)</f>
        <v>0</v>
      </c>
      <c r="AF34" s="82" t="str">
        <f t="shared" si="24"/>
        <v/>
      </c>
      <c r="AG34" s="126">
        <f t="shared" si="25"/>
        <v>0</v>
      </c>
    </row>
    <row r="35" spans="1:33" ht="12" customHeight="1" x14ac:dyDescent="0.25">
      <c r="A35" s="497"/>
      <c r="B35" s="15">
        <v>26</v>
      </c>
      <c r="C35" s="468">
        <f t="shared" si="14"/>
        <v>0</v>
      </c>
      <c r="D35" s="469"/>
      <c r="E35" s="470"/>
      <c r="F35" s="67">
        <f t="shared" si="15"/>
        <v>0</v>
      </c>
      <c r="G35" s="67">
        <f t="shared" si="16"/>
        <v>0</v>
      </c>
      <c r="H35" s="67">
        <f t="shared" si="17"/>
        <v>0</v>
      </c>
      <c r="I35" s="67">
        <f t="shared" si="18"/>
        <v>0</v>
      </c>
      <c r="J35" s="67">
        <f t="shared" si="19"/>
        <v>0</v>
      </c>
      <c r="K35" s="16">
        <f t="shared" si="20"/>
        <v>0</v>
      </c>
      <c r="L35" s="67">
        <f t="shared" si="21"/>
        <v>0</v>
      </c>
      <c r="M35" s="17">
        <f>IF(L35&gt;0,VLOOKUP(I35,Labour!$AR$1:$AT$15,3,FALSE),0)</f>
        <v>0</v>
      </c>
      <c r="N35" s="70">
        <f t="shared" si="22"/>
        <v>0</v>
      </c>
      <c r="R35" s="83">
        <f t="shared" si="2"/>
        <v>0</v>
      </c>
      <c r="S35" s="83">
        <f t="shared" si="2"/>
        <v>0</v>
      </c>
      <c r="T35" s="83">
        <f t="shared" si="3"/>
        <v>0</v>
      </c>
      <c r="U35" s="83">
        <f t="shared" si="3"/>
        <v>0</v>
      </c>
      <c r="V35" s="83">
        <f t="shared" si="4"/>
        <v>0</v>
      </c>
      <c r="W35" s="83">
        <f t="shared" si="4"/>
        <v>0</v>
      </c>
      <c r="X35" s="83">
        <f t="shared" si="5"/>
        <v>0</v>
      </c>
      <c r="Y35" s="83">
        <f t="shared" si="5"/>
        <v>0</v>
      </c>
      <c r="Z35" s="83">
        <f t="shared" si="5"/>
        <v>0</v>
      </c>
      <c r="AA35" s="126">
        <f t="shared" si="10"/>
        <v>0</v>
      </c>
      <c r="AB35" s="83">
        <f t="shared" si="6"/>
        <v>0</v>
      </c>
      <c r="AC35" s="83">
        <f t="shared" si="6"/>
        <v>0</v>
      </c>
      <c r="AD35" s="126">
        <f t="shared" si="23"/>
        <v>0</v>
      </c>
      <c r="AE35" s="126">
        <f>IF(AD35=1,SUM(AD$10:AD35),0)</f>
        <v>0</v>
      </c>
      <c r="AF35" s="82" t="str">
        <f t="shared" si="24"/>
        <v/>
      </c>
      <c r="AG35" s="126">
        <f t="shared" si="25"/>
        <v>0</v>
      </c>
    </row>
    <row r="36" spans="1:33" ht="12" customHeight="1" x14ac:dyDescent="0.25">
      <c r="A36" s="497"/>
      <c r="B36" s="15">
        <v>27</v>
      </c>
      <c r="C36" s="468">
        <f t="shared" si="14"/>
        <v>0</v>
      </c>
      <c r="D36" s="469"/>
      <c r="E36" s="470"/>
      <c r="F36" s="67">
        <f t="shared" si="15"/>
        <v>0</v>
      </c>
      <c r="G36" s="67">
        <f t="shared" si="16"/>
        <v>0</v>
      </c>
      <c r="H36" s="67">
        <f t="shared" si="17"/>
        <v>0</v>
      </c>
      <c r="I36" s="67">
        <f t="shared" si="18"/>
        <v>0</v>
      </c>
      <c r="J36" s="67">
        <f t="shared" si="19"/>
        <v>0</v>
      </c>
      <c r="K36" s="16">
        <f t="shared" si="20"/>
        <v>0</v>
      </c>
      <c r="L36" s="67">
        <f t="shared" si="21"/>
        <v>0</v>
      </c>
      <c r="M36" s="17">
        <f>IF(L36&gt;0,VLOOKUP(I36,Labour!$AR$1:$AT$15,3,FALSE),0)</f>
        <v>0</v>
      </c>
      <c r="N36" s="70">
        <f t="shared" si="22"/>
        <v>0</v>
      </c>
      <c r="R36" s="83">
        <f t="shared" si="2"/>
        <v>0</v>
      </c>
      <c r="S36" s="83">
        <f t="shared" si="2"/>
        <v>0</v>
      </c>
      <c r="T36" s="83">
        <f t="shared" si="3"/>
        <v>0</v>
      </c>
      <c r="U36" s="83">
        <f t="shared" si="3"/>
        <v>0</v>
      </c>
      <c r="V36" s="83">
        <f t="shared" si="4"/>
        <v>0</v>
      </c>
      <c r="W36" s="83">
        <f t="shared" si="4"/>
        <v>0</v>
      </c>
      <c r="X36" s="83">
        <f t="shared" si="5"/>
        <v>0</v>
      </c>
      <c r="Y36" s="83">
        <f t="shared" si="5"/>
        <v>0</v>
      </c>
      <c r="Z36" s="83">
        <f t="shared" si="5"/>
        <v>0</v>
      </c>
      <c r="AA36" s="126">
        <f t="shared" si="10"/>
        <v>0</v>
      </c>
      <c r="AB36" s="83">
        <f t="shared" si="6"/>
        <v>0</v>
      </c>
      <c r="AC36" s="83">
        <f t="shared" si="6"/>
        <v>0</v>
      </c>
      <c r="AD36" s="126">
        <f t="shared" si="23"/>
        <v>0</v>
      </c>
      <c r="AE36" s="126">
        <f>IF(AD36=1,SUM(AD$10:AD36),0)</f>
        <v>0</v>
      </c>
      <c r="AF36" s="82" t="str">
        <f t="shared" si="24"/>
        <v/>
      </c>
      <c r="AG36" s="126">
        <f t="shared" si="25"/>
        <v>0</v>
      </c>
    </row>
    <row r="37" spans="1:33" ht="12" customHeight="1" x14ac:dyDescent="0.25">
      <c r="A37" s="497"/>
      <c r="B37" s="15">
        <v>28</v>
      </c>
      <c r="C37" s="468">
        <f t="shared" si="14"/>
        <v>0</v>
      </c>
      <c r="D37" s="469"/>
      <c r="E37" s="470"/>
      <c r="F37" s="67">
        <f t="shared" si="15"/>
        <v>0</v>
      </c>
      <c r="G37" s="67">
        <f t="shared" si="16"/>
        <v>0</v>
      </c>
      <c r="H37" s="67">
        <f t="shared" si="17"/>
        <v>0</v>
      </c>
      <c r="I37" s="67">
        <f t="shared" si="18"/>
        <v>0</v>
      </c>
      <c r="J37" s="67">
        <f t="shared" si="19"/>
        <v>0</v>
      </c>
      <c r="K37" s="16">
        <f t="shared" si="20"/>
        <v>0</v>
      </c>
      <c r="L37" s="67">
        <f t="shared" si="21"/>
        <v>0</v>
      </c>
      <c r="M37" s="17">
        <f>IF(L37&gt;0,VLOOKUP(I37,Labour!$AR$1:$AT$15,3,FALSE),0)</f>
        <v>0</v>
      </c>
      <c r="N37" s="70">
        <f t="shared" si="22"/>
        <v>0</v>
      </c>
      <c r="R37" s="83">
        <f t="shared" si="2"/>
        <v>0</v>
      </c>
      <c r="S37" s="83">
        <f t="shared" si="2"/>
        <v>0</v>
      </c>
      <c r="T37" s="83">
        <f t="shared" si="3"/>
        <v>0</v>
      </c>
      <c r="U37" s="83">
        <f t="shared" si="3"/>
        <v>0</v>
      </c>
      <c r="V37" s="83">
        <f t="shared" si="4"/>
        <v>0</v>
      </c>
      <c r="W37" s="83">
        <f t="shared" si="4"/>
        <v>0</v>
      </c>
      <c r="X37" s="83">
        <f t="shared" si="5"/>
        <v>0</v>
      </c>
      <c r="Y37" s="83">
        <f t="shared" si="5"/>
        <v>0</v>
      </c>
      <c r="Z37" s="83">
        <f t="shared" si="5"/>
        <v>0</v>
      </c>
      <c r="AA37" s="126">
        <f t="shared" si="10"/>
        <v>0</v>
      </c>
      <c r="AB37" s="83">
        <f t="shared" si="6"/>
        <v>0</v>
      </c>
      <c r="AC37" s="83">
        <f t="shared" si="6"/>
        <v>0</v>
      </c>
      <c r="AD37" s="126">
        <f t="shared" si="23"/>
        <v>0</v>
      </c>
      <c r="AE37" s="126">
        <f>IF(AD37=1,SUM(AD$10:AD37),0)</f>
        <v>0</v>
      </c>
      <c r="AF37" s="82" t="str">
        <f t="shared" si="24"/>
        <v/>
      </c>
      <c r="AG37" s="126">
        <f t="shared" si="25"/>
        <v>0</v>
      </c>
    </row>
    <row r="38" spans="1:33" ht="12" customHeight="1" x14ac:dyDescent="0.25">
      <c r="A38" s="497"/>
      <c r="B38" s="15">
        <v>29</v>
      </c>
      <c r="C38" s="468">
        <f t="shared" si="14"/>
        <v>0</v>
      </c>
      <c r="D38" s="469"/>
      <c r="E38" s="470"/>
      <c r="F38" s="67">
        <f t="shared" si="15"/>
        <v>0</v>
      </c>
      <c r="G38" s="67">
        <f t="shared" si="16"/>
        <v>0</v>
      </c>
      <c r="H38" s="67">
        <f t="shared" si="17"/>
        <v>0</v>
      </c>
      <c r="I38" s="67">
        <f t="shared" si="18"/>
        <v>0</v>
      </c>
      <c r="J38" s="67">
        <f t="shared" si="19"/>
        <v>0</v>
      </c>
      <c r="K38" s="16">
        <f t="shared" si="20"/>
        <v>0</v>
      </c>
      <c r="L38" s="67">
        <f t="shared" si="21"/>
        <v>0</v>
      </c>
      <c r="M38" s="17">
        <f>IF(L38&gt;0,VLOOKUP(I38,Labour!$AR$1:$AT$15,3,FALSE),0)</f>
        <v>0</v>
      </c>
      <c r="N38" s="70">
        <f t="shared" si="22"/>
        <v>0</v>
      </c>
      <c r="R38" s="83">
        <f t="shared" si="2"/>
        <v>0</v>
      </c>
      <c r="S38" s="83">
        <f t="shared" si="2"/>
        <v>0</v>
      </c>
      <c r="T38" s="83">
        <f t="shared" si="3"/>
        <v>0</v>
      </c>
      <c r="U38" s="83">
        <f t="shared" si="3"/>
        <v>0</v>
      </c>
      <c r="V38" s="83">
        <f t="shared" si="4"/>
        <v>0</v>
      </c>
      <c r="W38" s="83">
        <f t="shared" si="4"/>
        <v>0</v>
      </c>
      <c r="X38" s="83">
        <f t="shared" si="5"/>
        <v>0</v>
      </c>
      <c r="Y38" s="83">
        <f t="shared" si="5"/>
        <v>0</v>
      </c>
      <c r="Z38" s="83">
        <f t="shared" si="5"/>
        <v>0</v>
      </c>
      <c r="AA38" s="126">
        <f t="shared" si="10"/>
        <v>0</v>
      </c>
      <c r="AB38" s="83">
        <f t="shared" si="6"/>
        <v>0</v>
      </c>
      <c r="AC38" s="83">
        <f t="shared" si="6"/>
        <v>0</v>
      </c>
      <c r="AD38" s="126">
        <f t="shared" si="23"/>
        <v>0</v>
      </c>
      <c r="AE38" s="126">
        <f>IF(AD38=1,SUM(AD$10:AD38),0)</f>
        <v>0</v>
      </c>
      <c r="AF38" s="82" t="str">
        <f t="shared" si="24"/>
        <v/>
      </c>
      <c r="AG38" s="126">
        <f t="shared" si="25"/>
        <v>0</v>
      </c>
    </row>
    <row r="39" spans="1:33" ht="12" customHeight="1" x14ac:dyDescent="0.25">
      <c r="A39" s="497"/>
      <c r="B39" s="15">
        <v>30</v>
      </c>
      <c r="C39" s="468">
        <f t="shared" ref="C39:C109" si="26">R39</f>
        <v>0</v>
      </c>
      <c r="D39" s="469"/>
      <c r="E39" s="470"/>
      <c r="F39" s="67">
        <f t="shared" ref="F39:F109" si="27">S39</f>
        <v>0</v>
      </c>
      <c r="G39" s="67">
        <f t="shared" ref="G39:G109" si="28">T39</f>
        <v>0</v>
      </c>
      <c r="H39" s="67">
        <f t="shared" ref="H39:H109" si="29">U39</f>
        <v>0</v>
      </c>
      <c r="I39" s="67">
        <f t="shared" ref="I39:I109" si="30">X39</f>
        <v>0</v>
      </c>
      <c r="J39" s="67">
        <f t="shared" ref="J39:J109" si="31">AA39</f>
        <v>0</v>
      </c>
      <c r="K39" s="16">
        <f t="shared" ref="K39:K109" si="32">AB39</f>
        <v>0</v>
      </c>
      <c r="L39" s="67">
        <f t="shared" ref="L39:L109" si="33">AC39</f>
        <v>0</v>
      </c>
      <c r="M39" s="17">
        <f>IF(L39&gt;0,VLOOKUP(I39,Labour!$AR$1:$AT$15,3,FALSE),0)</f>
        <v>0</v>
      </c>
      <c r="N39" s="70">
        <f t="shared" ref="N39:N109" si="34">J39*K39+L39*M39</f>
        <v>0</v>
      </c>
      <c r="R39" s="83">
        <f t="shared" si="2"/>
        <v>0</v>
      </c>
      <c r="S39" s="83">
        <f t="shared" si="2"/>
        <v>0</v>
      </c>
      <c r="T39" s="83">
        <f t="shared" si="3"/>
        <v>0</v>
      </c>
      <c r="U39" s="83">
        <f t="shared" si="3"/>
        <v>0</v>
      </c>
      <c r="V39" s="83">
        <f t="shared" si="4"/>
        <v>0</v>
      </c>
      <c r="W39" s="83">
        <f t="shared" si="4"/>
        <v>0</v>
      </c>
      <c r="X39" s="83">
        <f t="shared" si="5"/>
        <v>0</v>
      </c>
      <c r="Y39" s="83">
        <f t="shared" si="5"/>
        <v>0</v>
      </c>
      <c r="Z39" s="83">
        <f t="shared" si="5"/>
        <v>0</v>
      </c>
      <c r="AA39" s="171">
        <f t="shared" ref="AA39:AA102" si="35">Y39+Z39</f>
        <v>0</v>
      </c>
      <c r="AB39" s="83">
        <f t="shared" si="6"/>
        <v>0</v>
      </c>
      <c r="AC39" s="83">
        <f t="shared" si="6"/>
        <v>0</v>
      </c>
      <c r="AD39" s="171">
        <f t="shared" ref="AD39:AD102" si="36">IF(AND(T39&lt;&gt;0,X39="op"),1,0)</f>
        <v>0</v>
      </c>
      <c r="AE39" s="171">
        <f>IF(AD39=1,SUM(AD$10:AD39),0)</f>
        <v>0</v>
      </c>
      <c r="AF39" s="82" t="str">
        <f t="shared" ref="AF39:AF102" si="37">IF(AND(AD39=1,AE39&lt;$AD$7),S39&amp;", ",IF(AND(AD39=1,AE39=$AD$7),S39,""))</f>
        <v/>
      </c>
      <c r="AG39" s="171">
        <f t="shared" ref="AG39:AG102" si="38">IF(AD39=1,T39,0)</f>
        <v>0</v>
      </c>
    </row>
    <row r="40" spans="1:33" ht="12" customHeight="1" x14ac:dyDescent="0.25">
      <c r="A40" s="497"/>
      <c r="B40" s="15">
        <v>31</v>
      </c>
      <c r="C40" s="468">
        <f t="shared" si="26"/>
        <v>0</v>
      </c>
      <c r="D40" s="469"/>
      <c r="E40" s="470"/>
      <c r="F40" s="67">
        <f t="shared" si="27"/>
        <v>0</v>
      </c>
      <c r="G40" s="67">
        <f t="shared" si="28"/>
        <v>0</v>
      </c>
      <c r="H40" s="67">
        <f t="shared" si="29"/>
        <v>0</v>
      </c>
      <c r="I40" s="67">
        <f t="shared" si="30"/>
        <v>0</v>
      </c>
      <c r="J40" s="67">
        <f t="shared" si="31"/>
        <v>0</v>
      </c>
      <c r="K40" s="16">
        <f t="shared" si="32"/>
        <v>0</v>
      </c>
      <c r="L40" s="67">
        <f t="shared" si="33"/>
        <v>0</v>
      </c>
      <c r="M40" s="17">
        <f>IF(L40&gt;0,VLOOKUP(I40,Labour!$AR$1:$AT$15,3,FALSE),0)</f>
        <v>0</v>
      </c>
      <c r="N40" s="70">
        <f t="shared" si="34"/>
        <v>0</v>
      </c>
      <c r="R40" s="83">
        <f t="shared" ref="R40:U103" si="39">IF($B40&lt;=$U$3,VLOOKUP($B40,ETABLE,R$9,FALSE),0)</f>
        <v>0</v>
      </c>
      <c r="S40" s="83">
        <f t="shared" si="39"/>
        <v>0</v>
      </c>
      <c r="T40" s="83">
        <f t="shared" si="39"/>
        <v>0</v>
      </c>
      <c r="U40" s="83">
        <f t="shared" si="39"/>
        <v>0</v>
      </c>
      <c r="V40" s="83">
        <f t="shared" ref="V40:W103" si="40">IF($B40&lt;=$U$3,IF(VLOOKUP($B40,ETABLE,V$9,FALSE)=V$8,$U40,0),0)</f>
        <v>0</v>
      </c>
      <c r="W40" s="83">
        <f t="shared" si="40"/>
        <v>0</v>
      </c>
      <c r="X40" s="83">
        <f t="shared" ref="X40:Z103" si="41">IF($B40&lt;=$U$3,VLOOKUP($B40,ETABLE,X$9,FALSE),0)</f>
        <v>0</v>
      </c>
      <c r="Y40" s="83">
        <f t="shared" si="41"/>
        <v>0</v>
      </c>
      <c r="Z40" s="83">
        <f t="shared" si="41"/>
        <v>0</v>
      </c>
      <c r="AA40" s="171">
        <f t="shared" si="35"/>
        <v>0</v>
      </c>
      <c r="AB40" s="83">
        <f t="shared" ref="AB40:AC103" si="42">IF($B40&lt;=$U$3,VLOOKUP($B40,ETABLE,AB$9,FALSE),0)</f>
        <v>0</v>
      </c>
      <c r="AC40" s="83">
        <f t="shared" si="42"/>
        <v>0</v>
      </c>
      <c r="AD40" s="171">
        <f t="shared" si="36"/>
        <v>0</v>
      </c>
      <c r="AE40" s="171">
        <f>IF(AD40=1,SUM(AD$10:AD40),0)</f>
        <v>0</v>
      </c>
      <c r="AF40" s="82" t="str">
        <f t="shared" si="37"/>
        <v/>
      </c>
      <c r="AG40" s="171">
        <f t="shared" si="38"/>
        <v>0</v>
      </c>
    </row>
    <row r="41" spans="1:33" ht="12" customHeight="1" x14ac:dyDescent="0.25">
      <c r="A41" s="497"/>
      <c r="B41" s="15">
        <v>32</v>
      </c>
      <c r="C41" s="468">
        <f t="shared" si="26"/>
        <v>0</v>
      </c>
      <c r="D41" s="469"/>
      <c r="E41" s="470"/>
      <c r="F41" s="67">
        <f t="shared" si="27"/>
        <v>0</v>
      </c>
      <c r="G41" s="67">
        <f t="shared" si="28"/>
        <v>0</v>
      </c>
      <c r="H41" s="67">
        <f t="shared" si="29"/>
        <v>0</v>
      </c>
      <c r="I41" s="67">
        <f t="shared" si="30"/>
        <v>0</v>
      </c>
      <c r="J41" s="67">
        <f t="shared" si="31"/>
        <v>0</v>
      </c>
      <c r="K41" s="16">
        <f t="shared" si="32"/>
        <v>0</v>
      </c>
      <c r="L41" s="67">
        <f t="shared" si="33"/>
        <v>0</v>
      </c>
      <c r="M41" s="17">
        <f>IF(L41&gt;0,VLOOKUP(I41,Labour!$AR$1:$AT$15,3,FALSE),0)</f>
        <v>0</v>
      </c>
      <c r="N41" s="70">
        <f t="shared" si="34"/>
        <v>0</v>
      </c>
      <c r="R41" s="83">
        <f t="shared" si="39"/>
        <v>0</v>
      </c>
      <c r="S41" s="83">
        <f t="shared" si="39"/>
        <v>0</v>
      </c>
      <c r="T41" s="83">
        <f t="shared" si="39"/>
        <v>0</v>
      </c>
      <c r="U41" s="83">
        <f t="shared" si="39"/>
        <v>0</v>
      </c>
      <c r="V41" s="83">
        <f t="shared" si="40"/>
        <v>0</v>
      </c>
      <c r="W41" s="83">
        <f t="shared" si="40"/>
        <v>0</v>
      </c>
      <c r="X41" s="83">
        <f t="shared" si="41"/>
        <v>0</v>
      </c>
      <c r="Y41" s="83">
        <f t="shared" si="41"/>
        <v>0</v>
      </c>
      <c r="Z41" s="83">
        <f t="shared" si="41"/>
        <v>0</v>
      </c>
      <c r="AA41" s="171">
        <f t="shared" si="35"/>
        <v>0</v>
      </c>
      <c r="AB41" s="83">
        <f t="shared" si="42"/>
        <v>0</v>
      </c>
      <c r="AC41" s="83">
        <f t="shared" si="42"/>
        <v>0</v>
      </c>
      <c r="AD41" s="171">
        <f t="shared" si="36"/>
        <v>0</v>
      </c>
      <c r="AE41" s="171">
        <f>IF(AD41=1,SUM(AD$10:AD41),0)</f>
        <v>0</v>
      </c>
      <c r="AF41" s="82" t="str">
        <f t="shared" si="37"/>
        <v/>
      </c>
      <c r="AG41" s="171">
        <f t="shared" si="38"/>
        <v>0</v>
      </c>
    </row>
    <row r="42" spans="1:33" ht="12" customHeight="1" x14ac:dyDescent="0.25">
      <c r="A42" s="497"/>
      <c r="B42" s="15">
        <v>33</v>
      </c>
      <c r="C42" s="468">
        <f t="shared" si="26"/>
        <v>0</v>
      </c>
      <c r="D42" s="469"/>
      <c r="E42" s="470"/>
      <c r="F42" s="67">
        <f t="shared" si="27"/>
        <v>0</v>
      </c>
      <c r="G42" s="67">
        <f t="shared" si="28"/>
        <v>0</v>
      </c>
      <c r="H42" s="67">
        <f t="shared" si="29"/>
        <v>0</v>
      </c>
      <c r="I42" s="67">
        <f t="shared" si="30"/>
        <v>0</v>
      </c>
      <c r="J42" s="67">
        <f t="shared" si="31"/>
        <v>0</v>
      </c>
      <c r="K42" s="16">
        <f t="shared" si="32"/>
        <v>0</v>
      </c>
      <c r="L42" s="67">
        <f t="shared" si="33"/>
        <v>0</v>
      </c>
      <c r="M42" s="17">
        <f>IF(L42&gt;0,VLOOKUP(I42,Labour!$AR$1:$AT$15,3,FALSE),0)</f>
        <v>0</v>
      </c>
      <c r="N42" s="70">
        <f t="shared" si="34"/>
        <v>0</v>
      </c>
      <c r="R42" s="83">
        <f t="shared" si="39"/>
        <v>0</v>
      </c>
      <c r="S42" s="83">
        <f t="shared" si="39"/>
        <v>0</v>
      </c>
      <c r="T42" s="83">
        <f t="shared" si="39"/>
        <v>0</v>
      </c>
      <c r="U42" s="83">
        <f t="shared" si="39"/>
        <v>0</v>
      </c>
      <c r="V42" s="83">
        <f t="shared" si="40"/>
        <v>0</v>
      </c>
      <c r="W42" s="83">
        <f t="shared" si="40"/>
        <v>0</v>
      </c>
      <c r="X42" s="83">
        <f t="shared" si="41"/>
        <v>0</v>
      </c>
      <c r="Y42" s="83">
        <f t="shared" si="41"/>
        <v>0</v>
      </c>
      <c r="Z42" s="83">
        <f t="shared" si="41"/>
        <v>0</v>
      </c>
      <c r="AA42" s="171">
        <f t="shared" si="35"/>
        <v>0</v>
      </c>
      <c r="AB42" s="83">
        <f t="shared" si="42"/>
        <v>0</v>
      </c>
      <c r="AC42" s="83">
        <f t="shared" si="42"/>
        <v>0</v>
      </c>
      <c r="AD42" s="171">
        <f t="shared" si="36"/>
        <v>0</v>
      </c>
      <c r="AE42" s="171">
        <f>IF(AD42=1,SUM(AD$10:AD42),0)</f>
        <v>0</v>
      </c>
      <c r="AF42" s="82" t="str">
        <f t="shared" si="37"/>
        <v/>
      </c>
      <c r="AG42" s="171">
        <f t="shared" si="38"/>
        <v>0</v>
      </c>
    </row>
    <row r="43" spans="1:33" ht="12" customHeight="1" x14ac:dyDescent="0.25">
      <c r="A43" s="497"/>
      <c r="B43" s="15">
        <v>34</v>
      </c>
      <c r="C43" s="468">
        <f t="shared" si="26"/>
        <v>0</v>
      </c>
      <c r="D43" s="469"/>
      <c r="E43" s="470"/>
      <c r="F43" s="67">
        <f t="shared" si="27"/>
        <v>0</v>
      </c>
      <c r="G43" s="67">
        <f t="shared" si="28"/>
        <v>0</v>
      </c>
      <c r="H43" s="67">
        <f t="shared" si="29"/>
        <v>0</v>
      </c>
      <c r="I43" s="67">
        <f t="shared" si="30"/>
        <v>0</v>
      </c>
      <c r="J43" s="67">
        <f t="shared" si="31"/>
        <v>0</v>
      </c>
      <c r="K43" s="16">
        <f t="shared" si="32"/>
        <v>0</v>
      </c>
      <c r="L43" s="67">
        <f t="shared" si="33"/>
        <v>0</v>
      </c>
      <c r="M43" s="17">
        <f>IF(L43&gt;0,VLOOKUP(I43,Labour!$AR$1:$AT$15,3,FALSE),0)</f>
        <v>0</v>
      </c>
      <c r="N43" s="70">
        <f t="shared" si="34"/>
        <v>0</v>
      </c>
      <c r="R43" s="83">
        <f t="shared" si="39"/>
        <v>0</v>
      </c>
      <c r="S43" s="83">
        <f t="shared" si="39"/>
        <v>0</v>
      </c>
      <c r="T43" s="83">
        <f t="shared" si="39"/>
        <v>0</v>
      </c>
      <c r="U43" s="83">
        <f t="shared" si="39"/>
        <v>0</v>
      </c>
      <c r="V43" s="83">
        <f t="shared" si="40"/>
        <v>0</v>
      </c>
      <c r="W43" s="83">
        <f t="shared" si="40"/>
        <v>0</v>
      </c>
      <c r="X43" s="83">
        <f t="shared" si="41"/>
        <v>0</v>
      </c>
      <c r="Y43" s="83">
        <f t="shared" si="41"/>
        <v>0</v>
      </c>
      <c r="Z43" s="83">
        <f t="shared" si="41"/>
        <v>0</v>
      </c>
      <c r="AA43" s="171">
        <f t="shared" si="35"/>
        <v>0</v>
      </c>
      <c r="AB43" s="83">
        <f t="shared" si="42"/>
        <v>0</v>
      </c>
      <c r="AC43" s="83">
        <f t="shared" si="42"/>
        <v>0</v>
      </c>
      <c r="AD43" s="171">
        <f t="shared" si="36"/>
        <v>0</v>
      </c>
      <c r="AE43" s="171">
        <f>IF(AD43=1,SUM(AD$10:AD43),0)</f>
        <v>0</v>
      </c>
      <c r="AF43" s="82" t="str">
        <f t="shared" si="37"/>
        <v/>
      </c>
      <c r="AG43" s="171">
        <f t="shared" si="38"/>
        <v>0</v>
      </c>
    </row>
    <row r="44" spans="1:33" ht="12" customHeight="1" x14ac:dyDescent="0.25">
      <c r="A44" s="497"/>
      <c r="B44" s="15">
        <v>35</v>
      </c>
      <c r="C44" s="468">
        <f t="shared" si="26"/>
        <v>0</v>
      </c>
      <c r="D44" s="469"/>
      <c r="E44" s="470"/>
      <c r="F44" s="67">
        <f t="shared" si="27"/>
        <v>0</v>
      </c>
      <c r="G44" s="67">
        <f t="shared" si="28"/>
        <v>0</v>
      </c>
      <c r="H44" s="67">
        <f t="shared" si="29"/>
        <v>0</v>
      </c>
      <c r="I44" s="67">
        <f t="shared" si="30"/>
        <v>0</v>
      </c>
      <c r="J44" s="67">
        <f t="shared" si="31"/>
        <v>0</v>
      </c>
      <c r="K44" s="16">
        <f t="shared" si="32"/>
        <v>0</v>
      </c>
      <c r="L44" s="67">
        <f t="shared" si="33"/>
        <v>0</v>
      </c>
      <c r="M44" s="17">
        <f>IF(L44&gt;0,VLOOKUP(I44,Labour!$AR$1:$AT$15,3,FALSE),0)</f>
        <v>0</v>
      </c>
      <c r="N44" s="70">
        <f t="shared" si="34"/>
        <v>0</v>
      </c>
      <c r="R44" s="83">
        <f t="shared" si="39"/>
        <v>0</v>
      </c>
      <c r="S44" s="83">
        <f t="shared" si="39"/>
        <v>0</v>
      </c>
      <c r="T44" s="83">
        <f t="shared" si="39"/>
        <v>0</v>
      </c>
      <c r="U44" s="83">
        <f t="shared" si="39"/>
        <v>0</v>
      </c>
      <c r="V44" s="83">
        <f t="shared" si="40"/>
        <v>0</v>
      </c>
      <c r="W44" s="83">
        <f t="shared" si="40"/>
        <v>0</v>
      </c>
      <c r="X44" s="83">
        <f t="shared" si="41"/>
        <v>0</v>
      </c>
      <c r="Y44" s="83">
        <f t="shared" si="41"/>
        <v>0</v>
      </c>
      <c r="Z44" s="83">
        <f t="shared" si="41"/>
        <v>0</v>
      </c>
      <c r="AA44" s="171">
        <f t="shared" si="35"/>
        <v>0</v>
      </c>
      <c r="AB44" s="83">
        <f t="shared" si="42"/>
        <v>0</v>
      </c>
      <c r="AC44" s="83">
        <f t="shared" si="42"/>
        <v>0</v>
      </c>
      <c r="AD44" s="171">
        <f t="shared" si="36"/>
        <v>0</v>
      </c>
      <c r="AE44" s="171">
        <f>IF(AD44=1,SUM(AD$10:AD44),0)</f>
        <v>0</v>
      </c>
      <c r="AF44" s="82" t="str">
        <f t="shared" si="37"/>
        <v/>
      </c>
      <c r="AG44" s="171">
        <f t="shared" si="38"/>
        <v>0</v>
      </c>
    </row>
    <row r="45" spans="1:33" ht="12" customHeight="1" x14ac:dyDescent="0.25">
      <c r="A45" s="497"/>
      <c r="B45" s="15">
        <v>36</v>
      </c>
      <c r="C45" s="468">
        <f t="shared" si="26"/>
        <v>0</v>
      </c>
      <c r="D45" s="469"/>
      <c r="E45" s="470"/>
      <c r="F45" s="67">
        <f t="shared" si="27"/>
        <v>0</v>
      </c>
      <c r="G45" s="67">
        <f t="shared" si="28"/>
        <v>0</v>
      </c>
      <c r="H45" s="67">
        <f t="shared" si="29"/>
        <v>0</v>
      </c>
      <c r="I45" s="67">
        <f t="shared" si="30"/>
        <v>0</v>
      </c>
      <c r="J45" s="67">
        <f t="shared" si="31"/>
        <v>0</v>
      </c>
      <c r="K45" s="16">
        <f t="shared" si="32"/>
        <v>0</v>
      </c>
      <c r="L45" s="67">
        <f t="shared" si="33"/>
        <v>0</v>
      </c>
      <c r="M45" s="17">
        <f>IF(L45&gt;0,VLOOKUP(I45,Labour!$AR$1:$AT$15,3,FALSE),0)</f>
        <v>0</v>
      </c>
      <c r="N45" s="70">
        <f t="shared" si="34"/>
        <v>0</v>
      </c>
      <c r="R45" s="83">
        <f t="shared" si="39"/>
        <v>0</v>
      </c>
      <c r="S45" s="83">
        <f t="shared" si="39"/>
        <v>0</v>
      </c>
      <c r="T45" s="83">
        <f t="shared" si="39"/>
        <v>0</v>
      </c>
      <c r="U45" s="83">
        <f t="shared" si="39"/>
        <v>0</v>
      </c>
      <c r="V45" s="83">
        <f t="shared" si="40"/>
        <v>0</v>
      </c>
      <c r="W45" s="83">
        <f t="shared" si="40"/>
        <v>0</v>
      </c>
      <c r="X45" s="83">
        <f t="shared" si="41"/>
        <v>0</v>
      </c>
      <c r="Y45" s="83">
        <f t="shared" si="41"/>
        <v>0</v>
      </c>
      <c r="Z45" s="83">
        <f t="shared" si="41"/>
        <v>0</v>
      </c>
      <c r="AA45" s="171">
        <f t="shared" si="35"/>
        <v>0</v>
      </c>
      <c r="AB45" s="83">
        <f t="shared" si="42"/>
        <v>0</v>
      </c>
      <c r="AC45" s="83">
        <f t="shared" si="42"/>
        <v>0</v>
      </c>
      <c r="AD45" s="171">
        <f t="shared" si="36"/>
        <v>0</v>
      </c>
      <c r="AE45" s="171">
        <f>IF(AD45=1,SUM(AD$10:AD45),0)</f>
        <v>0</v>
      </c>
      <c r="AF45" s="82" t="str">
        <f t="shared" si="37"/>
        <v/>
      </c>
      <c r="AG45" s="171">
        <f t="shared" si="38"/>
        <v>0</v>
      </c>
    </row>
    <row r="46" spans="1:33" ht="12" customHeight="1" x14ac:dyDescent="0.25">
      <c r="A46" s="497"/>
      <c r="B46" s="15">
        <v>37</v>
      </c>
      <c r="C46" s="468">
        <f t="shared" si="26"/>
        <v>0</v>
      </c>
      <c r="D46" s="469"/>
      <c r="E46" s="470"/>
      <c r="F46" s="67">
        <f t="shared" si="27"/>
        <v>0</v>
      </c>
      <c r="G46" s="67">
        <f t="shared" si="28"/>
        <v>0</v>
      </c>
      <c r="H46" s="67">
        <f t="shared" si="29"/>
        <v>0</v>
      </c>
      <c r="I46" s="67">
        <f t="shared" si="30"/>
        <v>0</v>
      </c>
      <c r="J46" s="67">
        <f t="shared" si="31"/>
        <v>0</v>
      </c>
      <c r="K46" s="16">
        <f t="shared" si="32"/>
        <v>0</v>
      </c>
      <c r="L46" s="67">
        <f t="shared" si="33"/>
        <v>0</v>
      </c>
      <c r="M46" s="17">
        <f>IF(L46&gt;0,VLOOKUP(I46,Labour!$AR$1:$AT$15,3,FALSE),0)</f>
        <v>0</v>
      </c>
      <c r="N46" s="70">
        <f t="shared" si="34"/>
        <v>0</v>
      </c>
      <c r="R46" s="83">
        <f t="shared" si="39"/>
        <v>0</v>
      </c>
      <c r="S46" s="83">
        <f t="shared" si="39"/>
        <v>0</v>
      </c>
      <c r="T46" s="83">
        <f t="shared" si="39"/>
        <v>0</v>
      </c>
      <c r="U46" s="83">
        <f t="shared" si="39"/>
        <v>0</v>
      </c>
      <c r="V46" s="83">
        <f t="shared" si="40"/>
        <v>0</v>
      </c>
      <c r="W46" s="83">
        <f t="shared" si="40"/>
        <v>0</v>
      </c>
      <c r="X46" s="83">
        <f t="shared" si="41"/>
        <v>0</v>
      </c>
      <c r="Y46" s="83">
        <f t="shared" si="41"/>
        <v>0</v>
      </c>
      <c r="Z46" s="83">
        <f t="shared" si="41"/>
        <v>0</v>
      </c>
      <c r="AA46" s="171">
        <f t="shared" si="35"/>
        <v>0</v>
      </c>
      <c r="AB46" s="83">
        <f t="shared" si="42"/>
        <v>0</v>
      </c>
      <c r="AC46" s="83">
        <f t="shared" si="42"/>
        <v>0</v>
      </c>
      <c r="AD46" s="171">
        <f t="shared" si="36"/>
        <v>0</v>
      </c>
      <c r="AE46" s="171">
        <f>IF(AD46=1,SUM(AD$10:AD46),0)</f>
        <v>0</v>
      </c>
      <c r="AF46" s="82" t="str">
        <f t="shared" si="37"/>
        <v/>
      </c>
      <c r="AG46" s="171">
        <f t="shared" si="38"/>
        <v>0</v>
      </c>
    </row>
    <row r="47" spans="1:33" ht="12" customHeight="1" x14ac:dyDescent="0.25">
      <c r="A47" s="497"/>
      <c r="B47" s="15">
        <v>38</v>
      </c>
      <c r="C47" s="468">
        <f t="shared" si="26"/>
        <v>0</v>
      </c>
      <c r="D47" s="469"/>
      <c r="E47" s="470"/>
      <c r="F47" s="67">
        <f t="shared" si="27"/>
        <v>0</v>
      </c>
      <c r="G47" s="67">
        <f t="shared" si="28"/>
        <v>0</v>
      </c>
      <c r="H47" s="67">
        <f t="shared" si="29"/>
        <v>0</v>
      </c>
      <c r="I47" s="67">
        <f t="shared" si="30"/>
        <v>0</v>
      </c>
      <c r="J47" s="67">
        <f t="shared" si="31"/>
        <v>0</v>
      </c>
      <c r="K47" s="16">
        <f t="shared" si="32"/>
        <v>0</v>
      </c>
      <c r="L47" s="67">
        <f t="shared" si="33"/>
        <v>0</v>
      </c>
      <c r="M47" s="17">
        <f>IF(L47&gt;0,VLOOKUP(I47,Labour!$AR$1:$AT$15,3,FALSE),0)</f>
        <v>0</v>
      </c>
      <c r="N47" s="70">
        <f t="shared" si="34"/>
        <v>0</v>
      </c>
      <c r="R47" s="83">
        <f t="shared" si="39"/>
        <v>0</v>
      </c>
      <c r="S47" s="83">
        <f t="shared" si="39"/>
        <v>0</v>
      </c>
      <c r="T47" s="83">
        <f t="shared" si="39"/>
        <v>0</v>
      </c>
      <c r="U47" s="83">
        <f t="shared" si="39"/>
        <v>0</v>
      </c>
      <c r="V47" s="83">
        <f t="shared" si="40"/>
        <v>0</v>
      </c>
      <c r="W47" s="83">
        <f t="shared" si="40"/>
        <v>0</v>
      </c>
      <c r="X47" s="83">
        <f t="shared" si="41"/>
        <v>0</v>
      </c>
      <c r="Y47" s="83">
        <f t="shared" si="41"/>
        <v>0</v>
      </c>
      <c r="Z47" s="83">
        <f t="shared" si="41"/>
        <v>0</v>
      </c>
      <c r="AA47" s="171">
        <f t="shared" si="35"/>
        <v>0</v>
      </c>
      <c r="AB47" s="83">
        <f t="shared" si="42"/>
        <v>0</v>
      </c>
      <c r="AC47" s="83">
        <f t="shared" si="42"/>
        <v>0</v>
      </c>
      <c r="AD47" s="171">
        <f t="shared" si="36"/>
        <v>0</v>
      </c>
      <c r="AE47" s="171">
        <f>IF(AD47=1,SUM(AD$10:AD47),0)</f>
        <v>0</v>
      </c>
      <c r="AF47" s="82" t="str">
        <f t="shared" si="37"/>
        <v/>
      </c>
      <c r="AG47" s="171">
        <f t="shared" si="38"/>
        <v>0</v>
      </c>
    </row>
    <row r="48" spans="1:33" ht="12" customHeight="1" x14ac:dyDescent="0.25">
      <c r="A48" s="497"/>
      <c r="B48" s="15">
        <v>39</v>
      </c>
      <c r="C48" s="468">
        <f t="shared" si="26"/>
        <v>0</v>
      </c>
      <c r="D48" s="469"/>
      <c r="E48" s="470"/>
      <c r="F48" s="67">
        <f t="shared" si="27"/>
        <v>0</v>
      </c>
      <c r="G48" s="67">
        <f t="shared" si="28"/>
        <v>0</v>
      </c>
      <c r="H48" s="67">
        <f t="shared" si="29"/>
        <v>0</v>
      </c>
      <c r="I48" s="67">
        <f t="shared" si="30"/>
        <v>0</v>
      </c>
      <c r="J48" s="67">
        <f t="shared" si="31"/>
        <v>0</v>
      </c>
      <c r="K48" s="16">
        <f t="shared" si="32"/>
        <v>0</v>
      </c>
      <c r="L48" s="67">
        <f t="shared" si="33"/>
        <v>0</v>
      </c>
      <c r="M48" s="17">
        <f>IF(L48&gt;0,VLOOKUP(I48,Labour!$AR$1:$AT$15,3,FALSE),0)</f>
        <v>0</v>
      </c>
      <c r="N48" s="70">
        <f t="shared" si="34"/>
        <v>0</v>
      </c>
      <c r="R48" s="83">
        <f t="shared" si="39"/>
        <v>0</v>
      </c>
      <c r="S48" s="83">
        <f t="shared" si="39"/>
        <v>0</v>
      </c>
      <c r="T48" s="83">
        <f t="shared" si="39"/>
        <v>0</v>
      </c>
      <c r="U48" s="83">
        <f t="shared" si="39"/>
        <v>0</v>
      </c>
      <c r="V48" s="83">
        <f t="shared" si="40"/>
        <v>0</v>
      </c>
      <c r="W48" s="83">
        <f t="shared" si="40"/>
        <v>0</v>
      </c>
      <c r="X48" s="83">
        <f t="shared" si="41"/>
        <v>0</v>
      </c>
      <c r="Y48" s="83">
        <f t="shared" si="41"/>
        <v>0</v>
      </c>
      <c r="Z48" s="83">
        <f t="shared" si="41"/>
        <v>0</v>
      </c>
      <c r="AA48" s="171">
        <f t="shared" si="35"/>
        <v>0</v>
      </c>
      <c r="AB48" s="83">
        <f t="shared" si="42"/>
        <v>0</v>
      </c>
      <c r="AC48" s="83">
        <f t="shared" si="42"/>
        <v>0</v>
      </c>
      <c r="AD48" s="171">
        <f t="shared" si="36"/>
        <v>0</v>
      </c>
      <c r="AE48" s="171">
        <f>IF(AD48=1,SUM(AD$10:AD48),0)</f>
        <v>0</v>
      </c>
      <c r="AF48" s="82" t="str">
        <f t="shared" si="37"/>
        <v/>
      </c>
      <c r="AG48" s="171">
        <f t="shared" si="38"/>
        <v>0</v>
      </c>
    </row>
    <row r="49" spans="1:33" ht="12" customHeight="1" x14ac:dyDescent="0.25">
      <c r="A49" s="497"/>
      <c r="B49" s="15">
        <v>40</v>
      </c>
      <c r="C49" s="468">
        <f t="shared" si="26"/>
        <v>0</v>
      </c>
      <c r="D49" s="469"/>
      <c r="E49" s="470"/>
      <c r="F49" s="67">
        <f t="shared" si="27"/>
        <v>0</v>
      </c>
      <c r="G49" s="67">
        <f t="shared" si="28"/>
        <v>0</v>
      </c>
      <c r="H49" s="67">
        <f t="shared" si="29"/>
        <v>0</v>
      </c>
      <c r="I49" s="67">
        <f t="shared" si="30"/>
        <v>0</v>
      </c>
      <c r="J49" s="67">
        <f t="shared" si="31"/>
        <v>0</v>
      </c>
      <c r="K49" s="16">
        <f t="shared" si="32"/>
        <v>0</v>
      </c>
      <c r="L49" s="67">
        <f t="shared" si="33"/>
        <v>0</v>
      </c>
      <c r="M49" s="17">
        <f>IF(L49&gt;0,VLOOKUP(I49,Labour!$AR$1:$AT$15,3,FALSE),0)</f>
        <v>0</v>
      </c>
      <c r="N49" s="70">
        <f t="shared" si="34"/>
        <v>0</v>
      </c>
      <c r="R49" s="83">
        <f t="shared" si="39"/>
        <v>0</v>
      </c>
      <c r="S49" s="83">
        <f t="shared" si="39"/>
        <v>0</v>
      </c>
      <c r="T49" s="83">
        <f t="shared" si="39"/>
        <v>0</v>
      </c>
      <c r="U49" s="83">
        <f t="shared" si="39"/>
        <v>0</v>
      </c>
      <c r="V49" s="83">
        <f t="shared" si="40"/>
        <v>0</v>
      </c>
      <c r="W49" s="83">
        <f t="shared" si="40"/>
        <v>0</v>
      </c>
      <c r="X49" s="83">
        <f t="shared" si="41"/>
        <v>0</v>
      </c>
      <c r="Y49" s="83">
        <f t="shared" si="41"/>
        <v>0</v>
      </c>
      <c r="Z49" s="83">
        <f t="shared" si="41"/>
        <v>0</v>
      </c>
      <c r="AA49" s="171">
        <f t="shared" si="35"/>
        <v>0</v>
      </c>
      <c r="AB49" s="83">
        <f t="shared" si="42"/>
        <v>0</v>
      </c>
      <c r="AC49" s="83">
        <f t="shared" si="42"/>
        <v>0</v>
      </c>
      <c r="AD49" s="171">
        <f t="shared" si="36"/>
        <v>0</v>
      </c>
      <c r="AE49" s="171">
        <f>IF(AD49=1,SUM(AD$10:AD49),0)</f>
        <v>0</v>
      </c>
      <c r="AF49" s="82" t="str">
        <f t="shared" si="37"/>
        <v/>
      </c>
      <c r="AG49" s="171">
        <f t="shared" si="38"/>
        <v>0</v>
      </c>
    </row>
    <row r="50" spans="1:33" ht="12" customHeight="1" x14ac:dyDescent="0.25">
      <c r="A50" s="497"/>
      <c r="B50" s="15">
        <v>41</v>
      </c>
      <c r="C50" s="468">
        <f t="shared" si="26"/>
        <v>0</v>
      </c>
      <c r="D50" s="469"/>
      <c r="E50" s="470"/>
      <c r="F50" s="67">
        <f t="shared" si="27"/>
        <v>0</v>
      </c>
      <c r="G50" s="67">
        <f t="shared" si="28"/>
        <v>0</v>
      </c>
      <c r="H50" s="67">
        <f t="shared" si="29"/>
        <v>0</v>
      </c>
      <c r="I50" s="67">
        <f t="shared" si="30"/>
        <v>0</v>
      </c>
      <c r="J50" s="67">
        <f t="shared" si="31"/>
        <v>0</v>
      </c>
      <c r="K50" s="16">
        <f t="shared" si="32"/>
        <v>0</v>
      </c>
      <c r="L50" s="67">
        <f t="shared" si="33"/>
        <v>0</v>
      </c>
      <c r="M50" s="17">
        <f>IF(L50&gt;0,VLOOKUP(I50,Labour!$AR$1:$AT$15,3,FALSE),0)</f>
        <v>0</v>
      </c>
      <c r="N50" s="70">
        <f t="shared" si="34"/>
        <v>0</v>
      </c>
      <c r="R50" s="83">
        <f t="shared" si="39"/>
        <v>0</v>
      </c>
      <c r="S50" s="83">
        <f t="shared" si="39"/>
        <v>0</v>
      </c>
      <c r="T50" s="83">
        <f t="shared" si="39"/>
        <v>0</v>
      </c>
      <c r="U50" s="83">
        <f t="shared" si="39"/>
        <v>0</v>
      </c>
      <c r="V50" s="83">
        <f t="shared" si="40"/>
        <v>0</v>
      </c>
      <c r="W50" s="83">
        <f t="shared" si="40"/>
        <v>0</v>
      </c>
      <c r="X50" s="83">
        <f t="shared" si="41"/>
        <v>0</v>
      </c>
      <c r="Y50" s="83">
        <f t="shared" si="41"/>
        <v>0</v>
      </c>
      <c r="Z50" s="83">
        <f t="shared" si="41"/>
        <v>0</v>
      </c>
      <c r="AA50" s="171">
        <f t="shared" si="35"/>
        <v>0</v>
      </c>
      <c r="AB50" s="83">
        <f t="shared" si="42"/>
        <v>0</v>
      </c>
      <c r="AC50" s="83">
        <f t="shared" si="42"/>
        <v>0</v>
      </c>
      <c r="AD50" s="171">
        <f t="shared" si="36"/>
        <v>0</v>
      </c>
      <c r="AE50" s="171">
        <f>IF(AD50=1,SUM(AD$10:AD50),0)</f>
        <v>0</v>
      </c>
      <c r="AF50" s="82" t="str">
        <f t="shared" si="37"/>
        <v/>
      </c>
      <c r="AG50" s="171">
        <f t="shared" si="38"/>
        <v>0</v>
      </c>
    </row>
    <row r="51" spans="1:33" ht="12" customHeight="1" x14ac:dyDescent="0.25">
      <c r="A51" s="497"/>
      <c r="B51" s="15">
        <v>42</v>
      </c>
      <c r="C51" s="468">
        <f t="shared" si="26"/>
        <v>0</v>
      </c>
      <c r="D51" s="469"/>
      <c r="E51" s="470"/>
      <c r="F51" s="67">
        <f t="shared" si="27"/>
        <v>0</v>
      </c>
      <c r="G51" s="67">
        <f t="shared" si="28"/>
        <v>0</v>
      </c>
      <c r="H51" s="67">
        <f t="shared" si="29"/>
        <v>0</v>
      </c>
      <c r="I51" s="67">
        <f t="shared" si="30"/>
        <v>0</v>
      </c>
      <c r="J51" s="67">
        <f t="shared" si="31"/>
        <v>0</v>
      </c>
      <c r="K51" s="16">
        <f t="shared" si="32"/>
        <v>0</v>
      </c>
      <c r="L51" s="67">
        <f t="shared" si="33"/>
        <v>0</v>
      </c>
      <c r="M51" s="17">
        <f>IF(L51&gt;0,VLOOKUP(I51,Labour!$AR$1:$AT$15,3,FALSE),0)</f>
        <v>0</v>
      </c>
      <c r="N51" s="70">
        <f t="shared" si="34"/>
        <v>0</v>
      </c>
      <c r="R51" s="83">
        <f t="shared" si="39"/>
        <v>0</v>
      </c>
      <c r="S51" s="83">
        <f t="shared" si="39"/>
        <v>0</v>
      </c>
      <c r="T51" s="83">
        <f t="shared" si="39"/>
        <v>0</v>
      </c>
      <c r="U51" s="83">
        <f t="shared" si="39"/>
        <v>0</v>
      </c>
      <c r="V51" s="83">
        <f t="shared" si="40"/>
        <v>0</v>
      </c>
      <c r="W51" s="83">
        <f t="shared" si="40"/>
        <v>0</v>
      </c>
      <c r="X51" s="83">
        <f t="shared" si="41"/>
        <v>0</v>
      </c>
      <c r="Y51" s="83">
        <f t="shared" si="41"/>
        <v>0</v>
      </c>
      <c r="Z51" s="83">
        <f t="shared" si="41"/>
        <v>0</v>
      </c>
      <c r="AA51" s="171">
        <f t="shared" si="35"/>
        <v>0</v>
      </c>
      <c r="AB51" s="83">
        <f t="shared" si="42"/>
        <v>0</v>
      </c>
      <c r="AC51" s="83">
        <f t="shared" si="42"/>
        <v>0</v>
      </c>
      <c r="AD51" s="171">
        <f t="shared" si="36"/>
        <v>0</v>
      </c>
      <c r="AE51" s="171">
        <f>IF(AD51=1,SUM(AD$10:AD51),0)</f>
        <v>0</v>
      </c>
      <c r="AF51" s="82" t="str">
        <f t="shared" si="37"/>
        <v/>
      </c>
      <c r="AG51" s="171">
        <f t="shared" si="38"/>
        <v>0</v>
      </c>
    </row>
    <row r="52" spans="1:33" ht="12" customHeight="1" x14ac:dyDescent="0.25">
      <c r="A52" s="497"/>
      <c r="B52" s="15">
        <v>43</v>
      </c>
      <c r="C52" s="468">
        <f t="shared" si="26"/>
        <v>0</v>
      </c>
      <c r="D52" s="469"/>
      <c r="E52" s="470"/>
      <c r="F52" s="67">
        <f t="shared" si="27"/>
        <v>0</v>
      </c>
      <c r="G52" s="67">
        <f t="shared" si="28"/>
        <v>0</v>
      </c>
      <c r="H52" s="67">
        <f t="shared" si="29"/>
        <v>0</v>
      </c>
      <c r="I52" s="67">
        <f t="shared" si="30"/>
        <v>0</v>
      </c>
      <c r="J52" s="67">
        <f t="shared" si="31"/>
        <v>0</v>
      </c>
      <c r="K52" s="16">
        <f t="shared" si="32"/>
        <v>0</v>
      </c>
      <c r="L52" s="67">
        <f t="shared" si="33"/>
        <v>0</v>
      </c>
      <c r="M52" s="17">
        <f>IF(L52&gt;0,VLOOKUP(I52,Labour!$AR$1:$AT$15,3,FALSE),0)</f>
        <v>0</v>
      </c>
      <c r="N52" s="70">
        <f t="shared" si="34"/>
        <v>0</v>
      </c>
      <c r="R52" s="83">
        <f t="shared" si="39"/>
        <v>0</v>
      </c>
      <c r="S52" s="83">
        <f t="shared" si="39"/>
        <v>0</v>
      </c>
      <c r="T52" s="83">
        <f t="shared" si="39"/>
        <v>0</v>
      </c>
      <c r="U52" s="83">
        <f t="shared" si="39"/>
        <v>0</v>
      </c>
      <c r="V52" s="83">
        <f t="shared" si="40"/>
        <v>0</v>
      </c>
      <c r="W52" s="83">
        <f t="shared" si="40"/>
        <v>0</v>
      </c>
      <c r="X52" s="83">
        <f t="shared" si="41"/>
        <v>0</v>
      </c>
      <c r="Y52" s="83">
        <f t="shared" si="41"/>
        <v>0</v>
      </c>
      <c r="Z52" s="83">
        <f t="shared" si="41"/>
        <v>0</v>
      </c>
      <c r="AA52" s="171">
        <f t="shared" si="35"/>
        <v>0</v>
      </c>
      <c r="AB52" s="83">
        <f t="shared" si="42"/>
        <v>0</v>
      </c>
      <c r="AC52" s="83">
        <f t="shared" si="42"/>
        <v>0</v>
      </c>
      <c r="AD52" s="171">
        <f t="shared" si="36"/>
        <v>0</v>
      </c>
      <c r="AE52" s="171">
        <f>IF(AD52=1,SUM(AD$10:AD52),0)</f>
        <v>0</v>
      </c>
      <c r="AF52" s="82" t="str">
        <f t="shared" si="37"/>
        <v/>
      </c>
      <c r="AG52" s="171">
        <f t="shared" si="38"/>
        <v>0</v>
      </c>
    </row>
    <row r="53" spans="1:33" ht="12" customHeight="1" x14ac:dyDescent="0.25">
      <c r="A53" s="497"/>
      <c r="B53" s="15">
        <v>44</v>
      </c>
      <c r="C53" s="468">
        <f t="shared" si="26"/>
        <v>0</v>
      </c>
      <c r="D53" s="469"/>
      <c r="E53" s="470"/>
      <c r="F53" s="67">
        <f t="shared" si="27"/>
        <v>0</v>
      </c>
      <c r="G53" s="67">
        <f t="shared" si="28"/>
        <v>0</v>
      </c>
      <c r="H53" s="67">
        <f t="shared" si="29"/>
        <v>0</v>
      </c>
      <c r="I53" s="67">
        <f t="shared" si="30"/>
        <v>0</v>
      </c>
      <c r="J53" s="67">
        <f t="shared" si="31"/>
        <v>0</v>
      </c>
      <c r="K53" s="16">
        <f t="shared" si="32"/>
        <v>0</v>
      </c>
      <c r="L53" s="67">
        <f t="shared" si="33"/>
        <v>0</v>
      </c>
      <c r="M53" s="17">
        <f>IF(L53&gt;0,VLOOKUP(I53,Labour!$AR$1:$AT$15,3,FALSE),0)</f>
        <v>0</v>
      </c>
      <c r="N53" s="70">
        <f t="shared" si="34"/>
        <v>0</v>
      </c>
      <c r="R53" s="83">
        <f t="shared" si="39"/>
        <v>0</v>
      </c>
      <c r="S53" s="83">
        <f t="shared" si="39"/>
        <v>0</v>
      </c>
      <c r="T53" s="83">
        <f t="shared" si="39"/>
        <v>0</v>
      </c>
      <c r="U53" s="83">
        <f t="shared" si="39"/>
        <v>0</v>
      </c>
      <c r="V53" s="83">
        <f t="shared" si="40"/>
        <v>0</v>
      </c>
      <c r="W53" s="83">
        <f t="shared" si="40"/>
        <v>0</v>
      </c>
      <c r="X53" s="83">
        <f t="shared" si="41"/>
        <v>0</v>
      </c>
      <c r="Y53" s="83">
        <f t="shared" si="41"/>
        <v>0</v>
      </c>
      <c r="Z53" s="83">
        <f t="shared" si="41"/>
        <v>0</v>
      </c>
      <c r="AA53" s="171">
        <f t="shared" si="35"/>
        <v>0</v>
      </c>
      <c r="AB53" s="83">
        <f t="shared" si="42"/>
        <v>0</v>
      </c>
      <c r="AC53" s="83">
        <f t="shared" si="42"/>
        <v>0</v>
      </c>
      <c r="AD53" s="171">
        <f t="shared" si="36"/>
        <v>0</v>
      </c>
      <c r="AE53" s="171">
        <f>IF(AD53=1,SUM(AD$10:AD53),0)</f>
        <v>0</v>
      </c>
      <c r="AF53" s="82" t="str">
        <f t="shared" si="37"/>
        <v/>
      </c>
      <c r="AG53" s="171">
        <f t="shared" si="38"/>
        <v>0</v>
      </c>
    </row>
    <row r="54" spans="1:33" ht="12" customHeight="1" x14ac:dyDescent="0.25">
      <c r="A54" s="497"/>
      <c r="B54" s="15">
        <v>45</v>
      </c>
      <c r="C54" s="468">
        <f t="shared" si="26"/>
        <v>0</v>
      </c>
      <c r="D54" s="469"/>
      <c r="E54" s="470"/>
      <c r="F54" s="67">
        <f t="shared" si="27"/>
        <v>0</v>
      </c>
      <c r="G54" s="67">
        <f t="shared" si="28"/>
        <v>0</v>
      </c>
      <c r="H54" s="67">
        <f t="shared" si="29"/>
        <v>0</v>
      </c>
      <c r="I54" s="67">
        <f t="shared" si="30"/>
        <v>0</v>
      </c>
      <c r="J54" s="67">
        <f t="shared" si="31"/>
        <v>0</v>
      </c>
      <c r="K54" s="16">
        <f t="shared" si="32"/>
        <v>0</v>
      </c>
      <c r="L54" s="67">
        <f t="shared" si="33"/>
        <v>0</v>
      </c>
      <c r="M54" s="17">
        <f>IF(L54&gt;0,VLOOKUP(I54,Labour!$AR$1:$AT$15,3,FALSE),0)</f>
        <v>0</v>
      </c>
      <c r="N54" s="70">
        <f t="shared" si="34"/>
        <v>0</v>
      </c>
      <c r="R54" s="83">
        <f t="shared" si="39"/>
        <v>0</v>
      </c>
      <c r="S54" s="83">
        <f t="shared" si="39"/>
        <v>0</v>
      </c>
      <c r="T54" s="83">
        <f t="shared" si="39"/>
        <v>0</v>
      </c>
      <c r="U54" s="83">
        <f t="shared" si="39"/>
        <v>0</v>
      </c>
      <c r="V54" s="83">
        <f t="shared" si="40"/>
        <v>0</v>
      </c>
      <c r="W54" s="83">
        <f t="shared" si="40"/>
        <v>0</v>
      </c>
      <c r="X54" s="83">
        <f t="shared" si="41"/>
        <v>0</v>
      </c>
      <c r="Y54" s="83">
        <f t="shared" si="41"/>
        <v>0</v>
      </c>
      <c r="Z54" s="83">
        <f t="shared" si="41"/>
        <v>0</v>
      </c>
      <c r="AA54" s="171">
        <f t="shared" si="35"/>
        <v>0</v>
      </c>
      <c r="AB54" s="83">
        <f t="shared" si="42"/>
        <v>0</v>
      </c>
      <c r="AC54" s="83">
        <f t="shared" si="42"/>
        <v>0</v>
      </c>
      <c r="AD54" s="171">
        <f t="shared" si="36"/>
        <v>0</v>
      </c>
      <c r="AE54" s="171">
        <f>IF(AD54=1,SUM(AD$10:AD54),0)</f>
        <v>0</v>
      </c>
      <c r="AF54" s="82" t="str">
        <f t="shared" si="37"/>
        <v/>
      </c>
      <c r="AG54" s="171">
        <f t="shared" si="38"/>
        <v>0</v>
      </c>
    </row>
    <row r="55" spans="1:33" ht="12" customHeight="1" x14ac:dyDescent="0.25">
      <c r="A55" s="497"/>
      <c r="B55" s="15">
        <v>46</v>
      </c>
      <c r="C55" s="468">
        <f t="shared" si="26"/>
        <v>0</v>
      </c>
      <c r="D55" s="469"/>
      <c r="E55" s="470"/>
      <c r="F55" s="67">
        <f t="shared" si="27"/>
        <v>0</v>
      </c>
      <c r="G55" s="67">
        <f t="shared" si="28"/>
        <v>0</v>
      </c>
      <c r="H55" s="67">
        <f t="shared" si="29"/>
        <v>0</v>
      </c>
      <c r="I55" s="67">
        <f t="shared" si="30"/>
        <v>0</v>
      </c>
      <c r="J55" s="67">
        <f t="shared" si="31"/>
        <v>0</v>
      </c>
      <c r="K55" s="16">
        <f t="shared" si="32"/>
        <v>0</v>
      </c>
      <c r="L55" s="67">
        <f t="shared" si="33"/>
        <v>0</v>
      </c>
      <c r="M55" s="17">
        <f>IF(L55&gt;0,VLOOKUP(I55,Labour!$AR$1:$AT$15,3,FALSE),0)</f>
        <v>0</v>
      </c>
      <c r="N55" s="70">
        <f t="shared" si="34"/>
        <v>0</v>
      </c>
      <c r="R55" s="83">
        <f t="shared" si="39"/>
        <v>0</v>
      </c>
      <c r="S55" s="83">
        <f t="shared" si="39"/>
        <v>0</v>
      </c>
      <c r="T55" s="83">
        <f t="shared" si="39"/>
        <v>0</v>
      </c>
      <c r="U55" s="83">
        <f t="shared" si="39"/>
        <v>0</v>
      </c>
      <c r="V55" s="83">
        <f t="shared" si="40"/>
        <v>0</v>
      </c>
      <c r="W55" s="83">
        <f t="shared" si="40"/>
        <v>0</v>
      </c>
      <c r="X55" s="83">
        <f t="shared" si="41"/>
        <v>0</v>
      </c>
      <c r="Y55" s="83">
        <f t="shared" si="41"/>
        <v>0</v>
      </c>
      <c r="Z55" s="83">
        <f t="shared" si="41"/>
        <v>0</v>
      </c>
      <c r="AA55" s="171">
        <f t="shared" si="35"/>
        <v>0</v>
      </c>
      <c r="AB55" s="83">
        <f t="shared" si="42"/>
        <v>0</v>
      </c>
      <c r="AC55" s="83">
        <f t="shared" si="42"/>
        <v>0</v>
      </c>
      <c r="AD55" s="171">
        <f t="shared" si="36"/>
        <v>0</v>
      </c>
      <c r="AE55" s="171">
        <f>IF(AD55=1,SUM(AD$10:AD55),0)</f>
        <v>0</v>
      </c>
      <c r="AF55" s="82" t="str">
        <f t="shared" si="37"/>
        <v/>
      </c>
      <c r="AG55" s="171">
        <f t="shared" si="38"/>
        <v>0</v>
      </c>
    </row>
    <row r="56" spans="1:33" ht="12" customHeight="1" x14ac:dyDescent="0.25">
      <c r="A56" s="497"/>
      <c r="B56" s="15">
        <v>47</v>
      </c>
      <c r="C56" s="468">
        <f t="shared" si="26"/>
        <v>0</v>
      </c>
      <c r="D56" s="469"/>
      <c r="E56" s="470"/>
      <c r="F56" s="67">
        <f t="shared" si="27"/>
        <v>0</v>
      </c>
      <c r="G56" s="67">
        <f t="shared" si="28"/>
        <v>0</v>
      </c>
      <c r="H56" s="67">
        <f t="shared" si="29"/>
        <v>0</v>
      </c>
      <c r="I56" s="67">
        <f t="shared" si="30"/>
        <v>0</v>
      </c>
      <c r="J56" s="67">
        <f t="shared" si="31"/>
        <v>0</v>
      </c>
      <c r="K56" s="16">
        <f t="shared" si="32"/>
        <v>0</v>
      </c>
      <c r="L56" s="67">
        <f t="shared" si="33"/>
        <v>0</v>
      </c>
      <c r="M56" s="17">
        <f>IF(L56&gt;0,VLOOKUP(I56,Labour!$AR$1:$AT$15,3,FALSE),0)</f>
        <v>0</v>
      </c>
      <c r="N56" s="70">
        <f t="shared" si="34"/>
        <v>0</v>
      </c>
      <c r="R56" s="83">
        <f t="shared" si="39"/>
        <v>0</v>
      </c>
      <c r="S56" s="83">
        <f t="shared" si="39"/>
        <v>0</v>
      </c>
      <c r="T56" s="83">
        <f t="shared" si="39"/>
        <v>0</v>
      </c>
      <c r="U56" s="83">
        <f t="shared" si="39"/>
        <v>0</v>
      </c>
      <c r="V56" s="83">
        <f t="shared" si="40"/>
        <v>0</v>
      </c>
      <c r="W56" s="83">
        <f t="shared" si="40"/>
        <v>0</v>
      </c>
      <c r="X56" s="83">
        <f t="shared" si="41"/>
        <v>0</v>
      </c>
      <c r="Y56" s="83">
        <f t="shared" si="41"/>
        <v>0</v>
      </c>
      <c r="Z56" s="83">
        <f t="shared" si="41"/>
        <v>0</v>
      </c>
      <c r="AA56" s="171">
        <f t="shared" si="35"/>
        <v>0</v>
      </c>
      <c r="AB56" s="83">
        <f t="shared" si="42"/>
        <v>0</v>
      </c>
      <c r="AC56" s="83">
        <f t="shared" si="42"/>
        <v>0</v>
      </c>
      <c r="AD56" s="171">
        <f t="shared" si="36"/>
        <v>0</v>
      </c>
      <c r="AE56" s="171">
        <f>IF(AD56=1,SUM(AD$10:AD56),0)</f>
        <v>0</v>
      </c>
      <c r="AF56" s="82" t="str">
        <f t="shared" si="37"/>
        <v/>
      </c>
      <c r="AG56" s="171">
        <f t="shared" si="38"/>
        <v>0</v>
      </c>
    </row>
    <row r="57" spans="1:33" ht="12" customHeight="1" x14ac:dyDescent="0.25">
      <c r="A57" s="497"/>
      <c r="B57" s="15">
        <v>48</v>
      </c>
      <c r="C57" s="468">
        <f t="shared" si="26"/>
        <v>0</v>
      </c>
      <c r="D57" s="469"/>
      <c r="E57" s="470"/>
      <c r="F57" s="67">
        <f t="shared" si="27"/>
        <v>0</v>
      </c>
      <c r="G57" s="67">
        <f t="shared" si="28"/>
        <v>0</v>
      </c>
      <c r="H57" s="67">
        <f t="shared" si="29"/>
        <v>0</v>
      </c>
      <c r="I57" s="67">
        <f t="shared" si="30"/>
        <v>0</v>
      </c>
      <c r="J57" s="67">
        <f t="shared" si="31"/>
        <v>0</v>
      </c>
      <c r="K57" s="16">
        <f t="shared" si="32"/>
        <v>0</v>
      </c>
      <c r="L57" s="67">
        <f t="shared" si="33"/>
        <v>0</v>
      </c>
      <c r="M57" s="17">
        <f>IF(L57&gt;0,VLOOKUP(I57,Labour!$AR$1:$AT$15,3,FALSE),0)</f>
        <v>0</v>
      </c>
      <c r="N57" s="70">
        <f t="shared" si="34"/>
        <v>0</v>
      </c>
      <c r="R57" s="83">
        <f t="shared" si="39"/>
        <v>0</v>
      </c>
      <c r="S57" s="83">
        <f t="shared" si="39"/>
        <v>0</v>
      </c>
      <c r="T57" s="83">
        <f t="shared" si="39"/>
        <v>0</v>
      </c>
      <c r="U57" s="83">
        <f t="shared" si="39"/>
        <v>0</v>
      </c>
      <c r="V57" s="83">
        <f t="shared" si="40"/>
        <v>0</v>
      </c>
      <c r="W57" s="83">
        <f t="shared" si="40"/>
        <v>0</v>
      </c>
      <c r="X57" s="83">
        <f t="shared" si="41"/>
        <v>0</v>
      </c>
      <c r="Y57" s="83">
        <f t="shared" si="41"/>
        <v>0</v>
      </c>
      <c r="Z57" s="83">
        <f t="shared" si="41"/>
        <v>0</v>
      </c>
      <c r="AA57" s="171">
        <f t="shared" si="35"/>
        <v>0</v>
      </c>
      <c r="AB57" s="83">
        <f t="shared" si="42"/>
        <v>0</v>
      </c>
      <c r="AC57" s="83">
        <f t="shared" si="42"/>
        <v>0</v>
      </c>
      <c r="AD57" s="171">
        <f t="shared" si="36"/>
        <v>0</v>
      </c>
      <c r="AE57" s="171">
        <f>IF(AD57=1,SUM(AD$10:AD57),0)</f>
        <v>0</v>
      </c>
      <c r="AF57" s="82" t="str">
        <f t="shared" si="37"/>
        <v/>
      </c>
      <c r="AG57" s="171">
        <f t="shared" si="38"/>
        <v>0</v>
      </c>
    </row>
    <row r="58" spans="1:33" ht="12" customHeight="1" x14ac:dyDescent="0.25">
      <c r="A58" s="497"/>
      <c r="B58" s="15">
        <v>49</v>
      </c>
      <c r="C58" s="468">
        <f t="shared" si="26"/>
        <v>0</v>
      </c>
      <c r="D58" s="469"/>
      <c r="E58" s="470"/>
      <c r="F58" s="67">
        <f t="shared" si="27"/>
        <v>0</v>
      </c>
      <c r="G58" s="67">
        <f t="shared" si="28"/>
        <v>0</v>
      </c>
      <c r="H58" s="67">
        <f t="shared" si="29"/>
        <v>0</v>
      </c>
      <c r="I58" s="67">
        <f t="shared" si="30"/>
        <v>0</v>
      </c>
      <c r="J58" s="67">
        <f t="shared" si="31"/>
        <v>0</v>
      </c>
      <c r="K58" s="16">
        <f t="shared" si="32"/>
        <v>0</v>
      </c>
      <c r="L58" s="67">
        <f t="shared" si="33"/>
        <v>0</v>
      </c>
      <c r="M58" s="17">
        <f>IF(L58&gt;0,VLOOKUP(I58,Labour!$AR$1:$AT$15,3,FALSE),0)</f>
        <v>0</v>
      </c>
      <c r="N58" s="70">
        <f t="shared" si="34"/>
        <v>0</v>
      </c>
      <c r="R58" s="83">
        <f t="shared" si="39"/>
        <v>0</v>
      </c>
      <c r="S58" s="83">
        <f t="shared" si="39"/>
        <v>0</v>
      </c>
      <c r="T58" s="83">
        <f t="shared" si="39"/>
        <v>0</v>
      </c>
      <c r="U58" s="83">
        <f t="shared" si="39"/>
        <v>0</v>
      </c>
      <c r="V58" s="83">
        <f t="shared" si="40"/>
        <v>0</v>
      </c>
      <c r="W58" s="83">
        <f t="shared" si="40"/>
        <v>0</v>
      </c>
      <c r="X58" s="83">
        <f t="shared" si="41"/>
        <v>0</v>
      </c>
      <c r="Y58" s="83">
        <f t="shared" si="41"/>
        <v>0</v>
      </c>
      <c r="Z58" s="83">
        <f t="shared" si="41"/>
        <v>0</v>
      </c>
      <c r="AA58" s="171">
        <f t="shared" si="35"/>
        <v>0</v>
      </c>
      <c r="AB58" s="83">
        <f t="shared" si="42"/>
        <v>0</v>
      </c>
      <c r="AC58" s="83">
        <f t="shared" si="42"/>
        <v>0</v>
      </c>
      <c r="AD58" s="171">
        <f t="shared" si="36"/>
        <v>0</v>
      </c>
      <c r="AE58" s="171">
        <f>IF(AD58=1,SUM(AD$10:AD58),0)</f>
        <v>0</v>
      </c>
      <c r="AF58" s="82" t="str">
        <f t="shared" si="37"/>
        <v/>
      </c>
      <c r="AG58" s="171">
        <f t="shared" si="38"/>
        <v>0</v>
      </c>
    </row>
    <row r="59" spans="1:33" ht="12" customHeight="1" x14ac:dyDescent="0.25">
      <c r="A59" s="497"/>
      <c r="B59" s="15">
        <v>50</v>
      </c>
      <c r="C59" s="468">
        <f t="shared" si="26"/>
        <v>0</v>
      </c>
      <c r="D59" s="469"/>
      <c r="E59" s="470"/>
      <c r="F59" s="67">
        <f t="shared" si="27"/>
        <v>0</v>
      </c>
      <c r="G59" s="67">
        <f t="shared" si="28"/>
        <v>0</v>
      </c>
      <c r="H59" s="67">
        <f t="shared" si="29"/>
        <v>0</v>
      </c>
      <c r="I59" s="67">
        <f t="shared" si="30"/>
        <v>0</v>
      </c>
      <c r="J59" s="67">
        <f t="shared" si="31"/>
        <v>0</v>
      </c>
      <c r="K59" s="16">
        <f t="shared" si="32"/>
        <v>0</v>
      </c>
      <c r="L59" s="67">
        <f t="shared" si="33"/>
        <v>0</v>
      </c>
      <c r="M59" s="17">
        <f>IF(L59&gt;0,VLOOKUP(I59,Labour!$AR$1:$AT$15,3,FALSE),0)</f>
        <v>0</v>
      </c>
      <c r="N59" s="70">
        <f t="shared" si="34"/>
        <v>0</v>
      </c>
      <c r="R59" s="83">
        <f t="shared" si="39"/>
        <v>0</v>
      </c>
      <c r="S59" s="83">
        <f t="shared" si="39"/>
        <v>0</v>
      </c>
      <c r="T59" s="83">
        <f t="shared" si="39"/>
        <v>0</v>
      </c>
      <c r="U59" s="83">
        <f t="shared" si="39"/>
        <v>0</v>
      </c>
      <c r="V59" s="83">
        <f t="shared" si="40"/>
        <v>0</v>
      </c>
      <c r="W59" s="83">
        <f t="shared" si="40"/>
        <v>0</v>
      </c>
      <c r="X59" s="83">
        <f t="shared" si="41"/>
        <v>0</v>
      </c>
      <c r="Y59" s="83">
        <f t="shared" si="41"/>
        <v>0</v>
      </c>
      <c r="Z59" s="83">
        <f t="shared" si="41"/>
        <v>0</v>
      </c>
      <c r="AA59" s="171">
        <f t="shared" si="35"/>
        <v>0</v>
      </c>
      <c r="AB59" s="83">
        <f t="shared" si="42"/>
        <v>0</v>
      </c>
      <c r="AC59" s="83">
        <f t="shared" si="42"/>
        <v>0</v>
      </c>
      <c r="AD59" s="171">
        <f t="shared" si="36"/>
        <v>0</v>
      </c>
      <c r="AE59" s="171">
        <f>IF(AD59=1,SUM(AD$10:AD59),0)</f>
        <v>0</v>
      </c>
      <c r="AF59" s="82" t="str">
        <f t="shared" si="37"/>
        <v/>
      </c>
      <c r="AG59" s="171">
        <f t="shared" si="38"/>
        <v>0</v>
      </c>
    </row>
    <row r="60" spans="1:33" ht="12" customHeight="1" x14ac:dyDescent="0.25">
      <c r="A60" s="497"/>
      <c r="B60" s="15">
        <v>51</v>
      </c>
      <c r="C60" s="468">
        <f t="shared" si="26"/>
        <v>0</v>
      </c>
      <c r="D60" s="469"/>
      <c r="E60" s="470"/>
      <c r="F60" s="67">
        <f t="shared" si="27"/>
        <v>0</v>
      </c>
      <c r="G60" s="67">
        <f t="shared" si="28"/>
        <v>0</v>
      </c>
      <c r="H60" s="67">
        <f t="shared" si="29"/>
        <v>0</v>
      </c>
      <c r="I60" s="67">
        <f t="shared" si="30"/>
        <v>0</v>
      </c>
      <c r="J60" s="67">
        <f t="shared" si="31"/>
        <v>0</v>
      </c>
      <c r="K60" s="16">
        <f t="shared" si="32"/>
        <v>0</v>
      </c>
      <c r="L60" s="67">
        <f t="shared" si="33"/>
        <v>0</v>
      </c>
      <c r="M60" s="17">
        <f>IF(L60&gt;0,VLOOKUP(I60,Labour!$AR$1:$AT$15,3,FALSE),0)</f>
        <v>0</v>
      </c>
      <c r="N60" s="70">
        <f t="shared" si="34"/>
        <v>0</v>
      </c>
      <c r="R60" s="83">
        <f t="shared" si="39"/>
        <v>0</v>
      </c>
      <c r="S60" s="83">
        <f t="shared" si="39"/>
        <v>0</v>
      </c>
      <c r="T60" s="83">
        <f t="shared" si="39"/>
        <v>0</v>
      </c>
      <c r="U60" s="83">
        <f t="shared" si="39"/>
        <v>0</v>
      </c>
      <c r="V60" s="83">
        <f t="shared" si="40"/>
        <v>0</v>
      </c>
      <c r="W60" s="83">
        <f t="shared" si="40"/>
        <v>0</v>
      </c>
      <c r="X60" s="83">
        <f t="shared" si="41"/>
        <v>0</v>
      </c>
      <c r="Y60" s="83">
        <f t="shared" si="41"/>
        <v>0</v>
      </c>
      <c r="Z60" s="83">
        <f t="shared" si="41"/>
        <v>0</v>
      </c>
      <c r="AA60" s="171">
        <f t="shared" si="35"/>
        <v>0</v>
      </c>
      <c r="AB60" s="83">
        <f t="shared" si="42"/>
        <v>0</v>
      </c>
      <c r="AC60" s="83">
        <f t="shared" si="42"/>
        <v>0</v>
      </c>
      <c r="AD60" s="171">
        <f t="shared" si="36"/>
        <v>0</v>
      </c>
      <c r="AE60" s="171">
        <f>IF(AD60=1,SUM(AD$10:AD60),0)</f>
        <v>0</v>
      </c>
      <c r="AF60" s="82" t="str">
        <f t="shared" si="37"/>
        <v/>
      </c>
      <c r="AG60" s="171">
        <f t="shared" si="38"/>
        <v>0</v>
      </c>
    </row>
    <row r="61" spans="1:33" ht="12" customHeight="1" x14ac:dyDescent="0.25">
      <c r="A61" s="497"/>
      <c r="B61" s="15">
        <v>52</v>
      </c>
      <c r="C61" s="468">
        <f t="shared" si="26"/>
        <v>0</v>
      </c>
      <c r="D61" s="469"/>
      <c r="E61" s="470"/>
      <c r="F61" s="67">
        <f t="shared" si="27"/>
        <v>0</v>
      </c>
      <c r="G61" s="67">
        <f t="shared" si="28"/>
        <v>0</v>
      </c>
      <c r="H61" s="67">
        <f t="shared" si="29"/>
        <v>0</v>
      </c>
      <c r="I61" s="67">
        <f t="shared" si="30"/>
        <v>0</v>
      </c>
      <c r="J61" s="67">
        <f t="shared" si="31"/>
        <v>0</v>
      </c>
      <c r="K61" s="16">
        <f t="shared" si="32"/>
        <v>0</v>
      </c>
      <c r="L61" s="67">
        <f t="shared" si="33"/>
        <v>0</v>
      </c>
      <c r="M61" s="17">
        <f>IF(L61&gt;0,VLOOKUP(I61,Labour!$AR$1:$AT$15,3,FALSE),0)</f>
        <v>0</v>
      </c>
      <c r="N61" s="70">
        <f t="shared" si="34"/>
        <v>0</v>
      </c>
      <c r="R61" s="83">
        <f t="shared" si="39"/>
        <v>0</v>
      </c>
      <c r="S61" s="83">
        <f t="shared" si="39"/>
        <v>0</v>
      </c>
      <c r="T61" s="83">
        <f t="shared" si="39"/>
        <v>0</v>
      </c>
      <c r="U61" s="83">
        <f t="shared" si="39"/>
        <v>0</v>
      </c>
      <c r="V61" s="83">
        <f t="shared" si="40"/>
        <v>0</v>
      </c>
      <c r="W61" s="83">
        <f t="shared" si="40"/>
        <v>0</v>
      </c>
      <c r="X61" s="83">
        <f t="shared" si="41"/>
        <v>0</v>
      </c>
      <c r="Y61" s="83">
        <f t="shared" si="41"/>
        <v>0</v>
      </c>
      <c r="Z61" s="83">
        <f t="shared" si="41"/>
        <v>0</v>
      </c>
      <c r="AA61" s="171">
        <f t="shared" si="35"/>
        <v>0</v>
      </c>
      <c r="AB61" s="83">
        <f t="shared" si="42"/>
        <v>0</v>
      </c>
      <c r="AC61" s="83">
        <f t="shared" si="42"/>
        <v>0</v>
      </c>
      <c r="AD61" s="171">
        <f t="shared" si="36"/>
        <v>0</v>
      </c>
      <c r="AE61" s="171">
        <f>IF(AD61=1,SUM(AD$10:AD61),0)</f>
        <v>0</v>
      </c>
      <c r="AF61" s="82" t="str">
        <f t="shared" si="37"/>
        <v/>
      </c>
      <c r="AG61" s="171">
        <f t="shared" si="38"/>
        <v>0</v>
      </c>
    </row>
    <row r="62" spans="1:33" ht="12" customHeight="1" x14ac:dyDescent="0.25">
      <c r="A62" s="497"/>
      <c r="B62" s="15">
        <v>53</v>
      </c>
      <c r="C62" s="468">
        <f t="shared" si="26"/>
        <v>0</v>
      </c>
      <c r="D62" s="469"/>
      <c r="E62" s="470"/>
      <c r="F62" s="67">
        <f t="shared" si="27"/>
        <v>0</v>
      </c>
      <c r="G62" s="67">
        <f t="shared" si="28"/>
        <v>0</v>
      </c>
      <c r="H62" s="67">
        <f t="shared" si="29"/>
        <v>0</v>
      </c>
      <c r="I62" s="67">
        <f t="shared" si="30"/>
        <v>0</v>
      </c>
      <c r="J62" s="67">
        <f t="shared" si="31"/>
        <v>0</v>
      </c>
      <c r="K62" s="16">
        <f t="shared" si="32"/>
        <v>0</v>
      </c>
      <c r="L62" s="67">
        <f t="shared" si="33"/>
        <v>0</v>
      </c>
      <c r="M62" s="17">
        <f>IF(L62&gt;0,VLOOKUP(I62,Labour!$AR$1:$AT$15,3,FALSE),0)</f>
        <v>0</v>
      </c>
      <c r="N62" s="70">
        <f t="shared" si="34"/>
        <v>0</v>
      </c>
      <c r="R62" s="83">
        <f t="shared" si="39"/>
        <v>0</v>
      </c>
      <c r="S62" s="83">
        <f t="shared" si="39"/>
        <v>0</v>
      </c>
      <c r="T62" s="83">
        <f t="shared" si="39"/>
        <v>0</v>
      </c>
      <c r="U62" s="83">
        <f t="shared" si="39"/>
        <v>0</v>
      </c>
      <c r="V62" s="83">
        <f t="shared" si="40"/>
        <v>0</v>
      </c>
      <c r="W62" s="83">
        <f t="shared" si="40"/>
        <v>0</v>
      </c>
      <c r="X62" s="83">
        <f t="shared" si="41"/>
        <v>0</v>
      </c>
      <c r="Y62" s="83">
        <f t="shared" si="41"/>
        <v>0</v>
      </c>
      <c r="Z62" s="83">
        <f t="shared" si="41"/>
        <v>0</v>
      </c>
      <c r="AA62" s="171">
        <f t="shared" si="35"/>
        <v>0</v>
      </c>
      <c r="AB62" s="83">
        <f t="shared" si="42"/>
        <v>0</v>
      </c>
      <c r="AC62" s="83">
        <f t="shared" si="42"/>
        <v>0</v>
      </c>
      <c r="AD62" s="171">
        <f t="shared" si="36"/>
        <v>0</v>
      </c>
      <c r="AE62" s="171">
        <f>IF(AD62=1,SUM(AD$10:AD62),0)</f>
        <v>0</v>
      </c>
      <c r="AF62" s="82" t="str">
        <f t="shared" si="37"/>
        <v/>
      </c>
      <c r="AG62" s="171">
        <f t="shared" si="38"/>
        <v>0</v>
      </c>
    </row>
    <row r="63" spans="1:33" ht="12" customHeight="1" x14ac:dyDescent="0.25">
      <c r="A63" s="497"/>
      <c r="B63" s="15">
        <v>54</v>
      </c>
      <c r="C63" s="468">
        <f t="shared" si="26"/>
        <v>0</v>
      </c>
      <c r="D63" s="469"/>
      <c r="E63" s="470"/>
      <c r="F63" s="67">
        <f t="shared" si="27"/>
        <v>0</v>
      </c>
      <c r="G63" s="67">
        <f t="shared" si="28"/>
        <v>0</v>
      </c>
      <c r="H63" s="67">
        <f t="shared" si="29"/>
        <v>0</v>
      </c>
      <c r="I63" s="67">
        <f t="shared" si="30"/>
        <v>0</v>
      </c>
      <c r="J63" s="67">
        <f t="shared" si="31"/>
        <v>0</v>
      </c>
      <c r="K63" s="16">
        <f t="shared" si="32"/>
        <v>0</v>
      </c>
      <c r="L63" s="67">
        <f t="shared" si="33"/>
        <v>0</v>
      </c>
      <c r="M63" s="17">
        <f>IF(L63&gt;0,VLOOKUP(I63,Labour!$AR$1:$AT$15,3,FALSE),0)</f>
        <v>0</v>
      </c>
      <c r="N63" s="70">
        <f t="shared" si="34"/>
        <v>0</v>
      </c>
      <c r="R63" s="83">
        <f t="shared" si="39"/>
        <v>0</v>
      </c>
      <c r="S63" s="83">
        <f t="shared" si="39"/>
        <v>0</v>
      </c>
      <c r="T63" s="83">
        <f t="shared" si="39"/>
        <v>0</v>
      </c>
      <c r="U63" s="83">
        <f t="shared" si="39"/>
        <v>0</v>
      </c>
      <c r="V63" s="83">
        <f t="shared" si="40"/>
        <v>0</v>
      </c>
      <c r="W63" s="83">
        <f t="shared" si="40"/>
        <v>0</v>
      </c>
      <c r="X63" s="83">
        <f t="shared" si="41"/>
        <v>0</v>
      </c>
      <c r="Y63" s="83">
        <f t="shared" si="41"/>
        <v>0</v>
      </c>
      <c r="Z63" s="83">
        <f t="shared" si="41"/>
        <v>0</v>
      </c>
      <c r="AA63" s="171">
        <f t="shared" si="35"/>
        <v>0</v>
      </c>
      <c r="AB63" s="83">
        <f t="shared" si="42"/>
        <v>0</v>
      </c>
      <c r="AC63" s="83">
        <f t="shared" si="42"/>
        <v>0</v>
      </c>
      <c r="AD63" s="171">
        <f t="shared" si="36"/>
        <v>0</v>
      </c>
      <c r="AE63" s="171">
        <f>IF(AD63=1,SUM(AD$10:AD63),0)</f>
        <v>0</v>
      </c>
      <c r="AF63" s="82" t="str">
        <f t="shared" si="37"/>
        <v/>
      </c>
      <c r="AG63" s="171">
        <f t="shared" si="38"/>
        <v>0</v>
      </c>
    </row>
    <row r="64" spans="1:33" ht="12" customHeight="1" x14ac:dyDescent="0.25">
      <c r="A64" s="497"/>
      <c r="B64" s="15">
        <v>55</v>
      </c>
      <c r="C64" s="468">
        <f t="shared" si="26"/>
        <v>0</v>
      </c>
      <c r="D64" s="469"/>
      <c r="E64" s="470"/>
      <c r="F64" s="67">
        <f t="shared" si="27"/>
        <v>0</v>
      </c>
      <c r="G64" s="67">
        <f t="shared" si="28"/>
        <v>0</v>
      </c>
      <c r="H64" s="67">
        <f t="shared" si="29"/>
        <v>0</v>
      </c>
      <c r="I64" s="67">
        <f t="shared" si="30"/>
        <v>0</v>
      </c>
      <c r="J64" s="67">
        <f t="shared" si="31"/>
        <v>0</v>
      </c>
      <c r="K64" s="16">
        <f t="shared" si="32"/>
        <v>0</v>
      </c>
      <c r="L64" s="67">
        <f t="shared" si="33"/>
        <v>0</v>
      </c>
      <c r="M64" s="17">
        <f>IF(L64&gt;0,VLOOKUP(I64,Labour!$AR$1:$AT$15,3,FALSE),0)</f>
        <v>0</v>
      </c>
      <c r="N64" s="70">
        <f t="shared" si="34"/>
        <v>0</v>
      </c>
      <c r="R64" s="83">
        <f t="shared" si="39"/>
        <v>0</v>
      </c>
      <c r="S64" s="83">
        <f t="shared" si="39"/>
        <v>0</v>
      </c>
      <c r="T64" s="83">
        <f t="shared" si="39"/>
        <v>0</v>
      </c>
      <c r="U64" s="83">
        <f t="shared" si="39"/>
        <v>0</v>
      </c>
      <c r="V64" s="83">
        <f t="shared" si="40"/>
        <v>0</v>
      </c>
      <c r="W64" s="83">
        <f t="shared" si="40"/>
        <v>0</v>
      </c>
      <c r="X64" s="83">
        <f t="shared" si="41"/>
        <v>0</v>
      </c>
      <c r="Y64" s="83">
        <f t="shared" si="41"/>
        <v>0</v>
      </c>
      <c r="Z64" s="83">
        <f t="shared" si="41"/>
        <v>0</v>
      </c>
      <c r="AA64" s="171">
        <f t="shared" si="35"/>
        <v>0</v>
      </c>
      <c r="AB64" s="83">
        <f t="shared" si="42"/>
        <v>0</v>
      </c>
      <c r="AC64" s="83">
        <f t="shared" si="42"/>
        <v>0</v>
      </c>
      <c r="AD64" s="171">
        <f t="shared" si="36"/>
        <v>0</v>
      </c>
      <c r="AE64" s="171">
        <f>IF(AD64=1,SUM(AD$10:AD64),0)</f>
        <v>0</v>
      </c>
      <c r="AF64" s="82" t="str">
        <f t="shared" si="37"/>
        <v/>
      </c>
      <c r="AG64" s="171">
        <f t="shared" si="38"/>
        <v>0</v>
      </c>
    </row>
    <row r="65" spans="1:33" ht="12" customHeight="1" x14ac:dyDescent="0.25">
      <c r="A65" s="497"/>
      <c r="B65" s="15">
        <v>56</v>
      </c>
      <c r="C65" s="468">
        <f t="shared" si="26"/>
        <v>0</v>
      </c>
      <c r="D65" s="469"/>
      <c r="E65" s="470"/>
      <c r="F65" s="67">
        <f t="shared" si="27"/>
        <v>0</v>
      </c>
      <c r="G65" s="67">
        <f t="shared" si="28"/>
        <v>0</v>
      </c>
      <c r="H65" s="67">
        <f t="shared" si="29"/>
        <v>0</v>
      </c>
      <c r="I65" s="67">
        <f t="shared" si="30"/>
        <v>0</v>
      </c>
      <c r="J65" s="67">
        <f t="shared" si="31"/>
        <v>0</v>
      </c>
      <c r="K65" s="16">
        <f t="shared" si="32"/>
        <v>0</v>
      </c>
      <c r="L65" s="67">
        <f t="shared" si="33"/>
        <v>0</v>
      </c>
      <c r="M65" s="17">
        <f>IF(L65&gt;0,VLOOKUP(I65,Labour!$AR$1:$AT$15,3,FALSE),0)</f>
        <v>0</v>
      </c>
      <c r="N65" s="70">
        <f t="shared" si="34"/>
        <v>0</v>
      </c>
      <c r="R65" s="83">
        <f t="shared" si="39"/>
        <v>0</v>
      </c>
      <c r="S65" s="83">
        <f t="shared" si="39"/>
        <v>0</v>
      </c>
      <c r="T65" s="83">
        <f t="shared" si="39"/>
        <v>0</v>
      </c>
      <c r="U65" s="83">
        <f t="shared" si="39"/>
        <v>0</v>
      </c>
      <c r="V65" s="83">
        <f t="shared" si="40"/>
        <v>0</v>
      </c>
      <c r="W65" s="83">
        <f t="shared" si="40"/>
        <v>0</v>
      </c>
      <c r="X65" s="83">
        <f t="shared" si="41"/>
        <v>0</v>
      </c>
      <c r="Y65" s="83">
        <f t="shared" si="41"/>
        <v>0</v>
      </c>
      <c r="Z65" s="83">
        <f t="shared" si="41"/>
        <v>0</v>
      </c>
      <c r="AA65" s="171">
        <f t="shared" si="35"/>
        <v>0</v>
      </c>
      <c r="AB65" s="83">
        <f t="shared" si="42"/>
        <v>0</v>
      </c>
      <c r="AC65" s="83">
        <f t="shared" si="42"/>
        <v>0</v>
      </c>
      <c r="AD65" s="171">
        <f t="shared" si="36"/>
        <v>0</v>
      </c>
      <c r="AE65" s="171">
        <f>IF(AD65=1,SUM(AD$10:AD65),0)</f>
        <v>0</v>
      </c>
      <c r="AF65" s="82" t="str">
        <f t="shared" si="37"/>
        <v/>
      </c>
      <c r="AG65" s="171">
        <f t="shared" si="38"/>
        <v>0</v>
      </c>
    </row>
    <row r="66" spans="1:33" ht="12" customHeight="1" x14ac:dyDescent="0.25">
      <c r="A66" s="497"/>
      <c r="B66" s="15">
        <v>57</v>
      </c>
      <c r="C66" s="468">
        <f t="shared" si="26"/>
        <v>0</v>
      </c>
      <c r="D66" s="469"/>
      <c r="E66" s="470"/>
      <c r="F66" s="67">
        <f t="shared" si="27"/>
        <v>0</v>
      </c>
      <c r="G66" s="67">
        <f t="shared" si="28"/>
        <v>0</v>
      </c>
      <c r="H66" s="67">
        <f t="shared" si="29"/>
        <v>0</v>
      </c>
      <c r="I66" s="67">
        <f t="shared" si="30"/>
        <v>0</v>
      </c>
      <c r="J66" s="67">
        <f t="shared" si="31"/>
        <v>0</v>
      </c>
      <c r="K66" s="16">
        <f t="shared" si="32"/>
        <v>0</v>
      </c>
      <c r="L66" s="67">
        <f t="shared" si="33"/>
        <v>0</v>
      </c>
      <c r="M66" s="17">
        <f>IF(L66&gt;0,VLOOKUP(I66,Labour!$AR$1:$AT$15,3,FALSE),0)</f>
        <v>0</v>
      </c>
      <c r="N66" s="70">
        <f t="shared" si="34"/>
        <v>0</v>
      </c>
      <c r="R66" s="83">
        <f t="shared" si="39"/>
        <v>0</v>
      </c>
      <c r="S66" s="83">
        <f t="shared" si="39"/>
        <v>0</v>
      </c>
      <c r="T66" s="83">
        <f t="shared" si="39"/>
        <v>0</v>
      </c>
      <c r="U66" s="83">
        <f t="shared" si="39"/>
        <v>0</v>
      </c>
      <c r="V66" s="83">
        <f t="shared" si="40"/>
        <v>0</v>
      </c>
      <c r="W66" s="83">
        <f t="shared" si="40"/>
        <v>0</v>
      </c>
      <c r="X66" s="83">
        <f t="shared" si="41"/>
        <v>0</v>
      </c>
      <c r="Y66" s="83">
        <f t="shared" si="41"/>
        <v>0</v>
      </c>
      <c r="Z66" s="83">
        <f t="shared" si="41"/>
        <v>0</v>
      </c>
      <c r="AA66" s="171">
        <f t="shared" si="35"/>
        <v>0</v>
      </c>
      <c r="AB66" s="83">
        <f t="shared" si="42"/>
        <v>0</v>
      </c>
      <c r="AC66" s="83">
        <f t="shared" si="42"/>
        <v>0</v>
      </c>
      <c r="AD66" s="171">
        <f t="shared" si="36"/>
        <v>0</v>
      </c>
      <c r="AE66" s="171">
        <f>IF(AD66=1,SUM(AD$10:AD66),0)</f>
        <v>0</v>
      </c>
      <c r="AF66" s="82" t="str">
        <f t="shared" si="37"/>
        <v/>
      </c>
      <c r="AG66" s="171">
        <f t="shared" si="38"/>
        <v>0</v>
      </c>
    </row>
    <row r="67" spans="1:33" ht="12" customHeight="1" x14ac:dyDescent="0.25">
      <c r="A67" s="497"/>
      <c r="B67" s="15">
        <v>58</v>
      </c>
      <c r="C67" s="468">
        <f t="shared" si="26"/>
        <v>0</v>
      </c>
      <c r="D67" s="469"/>
      <c r="E67" s="470"/>
      <c r="F67" s="67">
        <f t="shared" si="27"/>
        <v>0</v>
      </c>
      <c r="G67" s="67">
        <f t="shared" si="28"/>
        <v>0</v>
      </c>
      <c r="H67" s="67">
        <f t="shared" si="29"/>
        <v>0</v>
      </c>
      <c r="I67" s="67">
        <f t="shared" si="30"/>
        <v>0</v>
      </c>
      <c r="J67" s="67">
        <f t="shared" si="31"/>
        <v>0</v>
      </c>
      <c r="K67" s="16">
        <f t="shared" si="32"/>
        <v>0</v>
      </c>
      <c r="L67" s="67">
        <f t="shared" si="33"/>
        <v>0</v>
      </c>
      <c r="M67" s="17">
        <f>IF(L67&gt;0,VLOOKUP(I67,Labour!$AR$1:$AT$15,3,FALSE),0)</f>
        <v>0</v>
      </c>
      <c r="N67" s="70">
        <f t="shared" si="34"/>
        <v>0</v>
      </c>
      <c r="R67" s="83">
        <f t="shared" si="39"/>
        <v>0</v>
      </c>
      <c r="S67" s="83">
        <f t="shared" si="39"/>
        <v>0</v>
      </c>
      <c r="T67" s="83">
        <f t="shared" si="39"/>
        <v>0</v>
      </c>
      <c r="U67" s="83">
        <f t="shared" si="39"/>
        <v>0</v>
      </c>
      <c r="V67" s="83">
        <f t="shared" si="40"/>
        <v>0</v>
      </c>
      <c r="W67" s="83">
        <f t="shared" si="40"/>
        <v>0</v>
      </c>
      <c r="X67" s="83">
        <f t="shared" si="41"/>
        <v>0</v>
      </c>
      <c r="Y67" s="83">
        <f t="shared" si="41"/>
        <v>0</v>
      </c>
      <c r="Z67" s="83">
        <f t="shared" si="41"/>
        <v>0</v>
      </c>
      <c r="AA67" s="171">
        <f t="shared" si="35"/>
        <v>0</v>
      </c>
      <c r="AB67" s="83">
        <f t="shared" si="42"/>
        <v>0</v>
      </c>
      <c r="AC67" s="83">
        <f t="shared" si="42"/>
        <v>0</v>
      </c>
      <c r="AD67" s="171">
        <f t="shared" si="36"/>
        <v>0</v>
      </c>
      <c r="AE67" s="171">
        <f>IF(AD67=1,SUM(AD$10:AD67),0)</f>
        <v>0</v>
      </c>
      <c r="AF67" s="82" t="str">
        <f t="shared" si="37"/>
        <v/>
      </c>
      <c r="AG67" s="171">
        <f t="shared" si="38"/>
        <v>0</v>
      </c>
    </row>
    <row r="68" spans="1:33" ht="12" customHeight="1" x14ac:dyDescent="0.25">
      <c r="A68" s="497"/>
      <c r="B68" s="15">
        <v>59</v>
      </c>
      <c r="C68" s="468">
        <f t="shared" si="26"/>
        <v>0</v>
      </c>
      <c r="D68" s="469"/>
      <c r="E68" s="470"/>
      <c r="F68" s="67">
        <f t="shared" si="27"/>
        <v>0</v>
      </c>
      <c r="G68" s="67">
        <f t="shared" si="28"/>
        <v>0</v>
      </c>
      <c r="H68" s="67">
        <f t="shared" si="29"/>
        <v>0</v>
      </c>
      <c r="I68" s="67">
        <f t="shared" si="30"/>
        <v>0</v>
      </c>
      <c r="J68" s="67">
        <f t="shared" si="31"/>
        <v>0</v>
      </c>
      <c r="K68" s="16">
        <f t="shared" si="32"/>
        <v>0</v>
      </c>
      <c r="L68" s="67">
        <f t="shared" si="33"/>
        <v>0</v>
      </c>
      <c r="M68" s="17">
        <f>IF(L68&gt;0,VLOOKUP(I68,Labour!$AR$1:$AT$15,3,FALSE),0)</f>
        <v>0</v>
      </c>
      <c r="N68" s="70">
        <f t="shared" si="34"/>
        <v>0</v>
      </c>
      <c r="R68" s="83">
        <f t="shared" si="39"/>
        <v>0</v>
      </c>
      <c r="S68" s="83">
        <f t="shared" si="39"/>
        <v>0</v>
      </c>
      <c r="T68" s="83">
        <f t="shared" si="39"/>
        <v>0</v>
      </c>
      <c r="U68" s="83">
        <f t="shared" si="39"/>
        <v>0</v>
      </c>
      <c r="V68" s="83">
        <f t="shared" si="40"/>
        <v>0</v>
      </c>
      <c r="W68" s="83">
        <f t="shared" si="40"/>
        <v>0</v>
      </c>
      <c r="X68" s="83">
        <f t="shared" si="41"/>
        <v>0</v>
      </c>
      <c r="Y68" s="83">
        <f t="shared" si="41"/>
        <v>0</v>
      </c>
      <c r="Z68" s="83">
        <f t="shared" si="41"/>
        <v>0</v>
      </c>
      <c r="AA68" s="171">
        <f t="shared" si="35"/>
        <v>0</v>
      </c>
      <c r="AB68" s="83">
        <f t="shared" si="42"/>
        <v>0</v>
      </c>
      <c r="AC68" s="83">
        <f t="shared" si="42"/>
        <v>0</v>
      </c>
      <c r="AD68" s="171">
        <f t="shared" si="36"/>
        <v>0</v>
      </c>
      <c r="AE68" s="171">
        <f>IF(AD68=1,SUM(AD$10:AD68),0)</f>
        <v>0</v>
      </c>
      <c r="AF68" s="82" t="str">
        <f t="shared" si="37"/>
        <v/>
      </c>
      <c r="AG68" s="171">
        <f t="shared" si="38"/>
        <v>0</v>
      </c>
    </row>
    <row r="69" spans="1:33" ht="12" customHeight="1" x14ac:dyDescent="0.25">
      <c r="A69" s="497"/>
      <c r="B69" s="15">
        <v>60</v>
      </c>
      <c r="C69" s="468">
        <f t="shared" ref="C69:C108" si="43">R69</f>
        <v>0</v>
      </c>
      <c r="D69" s="469"/>
      <c r="E69" s="470"/>
      <c r="F69" s="67">
        <f t="shared" ref="F69:F108" si="44">S69</f>
        <v>0</v>
      </c>
      <c r="G69" s="67">
        <f t="shared" ref="G69:G108" si="45">T69</f>
        <v>0</v>
      </c>
      <c r="H69" s="67">
        <f t="shared" ref="H69:H108" si="46">U69</f>
        <v>0</v>
      </c>
      <c r="I69" s="67">
        <f t="shared" ref="I69:I108" si="47">X69</f>
        <v>0</v>
      </c>
      <c r="J69" s="67">
        <f t="shared" ref="J69:J108" si="48">AA69</f>
        <v>0</v>
      </c>
      <c r="K69" s="16">
        <f t="shared" ref="K69:K108" si="49">AB69</f>
        <v>0</v>
      </c>
      <c r="L69" s="67">
        <f t="shared" ref="L69:L108" si="50">AC69</f>
        <v>0</v>
      </c>
      <c r="M69" s="17">
        <f>IF(L69&gt;0,VLOOKUP(I69,Labour!$AR$1:$AT$15,3,FALSE),0)</f>
        <v>0</v>
      </c>
      <c r="N69" s="70">
        <f t="shared" ref="N69:N108" si="51">J69*K69+L69*M69</f>
        <v>0</v>
      </c>
      <c r="R69" s="83">
        <f t="shared" si="39"/>
        <v>0</v>
      </c>
      <c r="S69" s="83">
        <f t="shared" si="39"/>
        <v>0</v>
      </c>
      <c r="T69" s="83">
        <f t="shared" si="39"/>
        <v>0</v>
      </c>
      <c r="U69" s="83">
        <f t="shared" si="39"/>
        <v>0</v>
      </c>
      <c r="V69" s="83">
        <f t="shared" si="40"/>
        <v>0</v>
      </c>
      <c r="W69" s="83">
        <f t="shared" si="40"/>
        <v>0</v>
      </c>
      <c r="X69" s="83">
        <f t="shared" si="41"/>
        <v>0</v>
      </c>
      <c r="Y69" s="83">
        <f t="shared" si="41"/>
        <v>0</v>
      </c>
      <c r="Z69" s="83">
        <f t="shared" si="41"/>
        <v>0</v>
      </c>
      <c r="AA69" s="171">
        <f t="shared" si="35"/>
        <v>0</v>
      </c>
      <c r="AB69" s="83">
        <f t="shared" si="42"/>
        <v>0</v>
      </c>
      <c r="AC69" s="83">
        <f t="shared" si="42"/>
        <v>0</v>
      </c>
      <c r="AD69" s="171">
        <f t="shared" si="36"/>
        <v>0</v>
      </c>
      <c r="AE69" s="171">
        <f>IF(AD69=1,SUM(AD$10:AD69),0)</f>
        <v>0</v>
      </c>
      <c r="AF69" s="82" t="str">
        <f t="shared" si="37"/>
        <v/>
      </c>
      <c r="AG69" s="171">
        <f t="shared" si="38"/>
        <v>0</v>
      </c>
    </row>
    <row r="70" spans="1:33" ht="12" customHeight="1" x14ac:dyDescent="0.25">
      <c r="A70" s="497"/>
      <c r="B70" s="15">
        <v>61</v>
      </c>
      <c r="C70" s="468">
        <f t="shared" si="43"/>
        <v>0</v>
      </c>
      <c r="D70" s="469"/>
      <c r="E70" s="470"/>
      <c r="F70" s="67">
        <f t="shared" si="44"/>
        <v>0</v>
      </c>
      <c r="G70" s="67">
        <f t="shared" si="45"/>
        <v>0</v>
      </c>
      <c r="H70" s="67">
        <f t="shared" si="46"/>
        <v>0</v>
      </c>
      <c r="I70" s="67">
        <f t="shared" si="47"/>
        <v>0</v>
      </c>
      <c r="J70" s="67">
        <f t="shared" si="48"/>
        <v>0</v>
      </c>
      <c r="K70" s="16">
        <f t="shared" si="49"/>
        <v>0</v>
      </c>
      <c r="L70" s="67">
        <f t="shared" si="50"/>
        <v>0</v>
      </c>
      <c r="M70" s="17">
        <f>IF(L70&gt;0,VLOOKUP(I70,Labour!$AR$1:$AT$15,3,FALSE),0)</f>
        <v>0</v>
      </c>
      <c r="N70" s="70">
        <f t="shared" si="51"/>
        <v>0</v>
      </c>
      <c r="R70" s="83">
        <f t="shared" si="39"/>
        <v>0</v>
      </c>
      <c r="S70" s="83">
        <f t="shared" si="39"/>
        <v>0</v>
      </c>
      <c r="T70" s="83">
        <f t="shared" si="39"/>
        <v>0</v>
      </c>
      <c r="U70" s="83">
        <f t="shared" si="39"/>
        <v>0</v>
      </c>
      <c r="V70" s="83">
        <f t="shared" si="40"/>
        <v>0</v>
      </c>
      <c r="W70" s="83">
        <f t="shared" si="40"/>
        <v>0</v>
      </c>
      <c r="X70" s="83">
        <f t="shared" si="41"/>
        <v>0</v>
      </c>
      <c r="Y70" s="83">
        <f t="shared" si="41"/>
        <v>0</v>
      </c>
      <c r="Z70" s="83">
        <f t="shared" si="41"/>
        <v>0</v>
      </c>
      <c r="AA70" s="171">
        <f t="shared" si="35"/>
        <v>0</v>
      </c>
      <c r="AB70" s="83">
        <f t="shared" si="42"/>
        <v>0</v>
      </c>
      <c r="AC70" s="83">
        <f t="shared" si="42"/>
        <v>0</v>
      </c>
      <c r="AD70" s="171">
        <f t="shared" si="36"/>
        <v>0</v>
      </c>
      <c r="AE70" s="171">
        <f>IF(AD70=1,SUM(AD$10:AD70),0)</f>
        <v>0</v>
      </c>
      <c r="AF70" s="82" t="str">
        <f t="shared" si="37"/>
        <v/>
      </c>
      <c r="AG70" s="171">
        <f t="shared" si="38"/>
        <v>0</v>
      </c>
    </row>
    <row r="71" spans="1:33" ht="12" customHeight="1" x14ac:dyDescent="0.25">
      <c r="A71" s="497"/>
      <c r="B71" s="15">
        <v>62</v>
      </c>
      <c r="C71" s="468">
        <f t="shared" si="43"/>
        <v>0</v>
      </c>
      <c r="D71" s="469"/>
      <c r="E71" s="470"/>
      <c r="F71" s="67">
        <f t="shared" si="44"/>
        <v>0</v>
      </c>
      <c r="G71" s="67">
        <f t="shared" si="45"/>
        <v>0</v>
      </c>
      <c r="H71" s="67">
        <f t="shared" si="46"/>
        <v>0</v>
      </c>
      <c r="I71" s="67">
        <f t="shared" si="47"/>
        <v>0</v>
      </c>
      <c r="J71" s="67">
        <f t="shared" si="48"/>
        <v>0</v>
      </c>
      <c r="K71" s="16">
        <f t="shared" si="49"/>
        <v>0</v>
      </c>
      <c r="L71" s="67">
        <f t="shared" si="50"/>
        <v>0</v>
      </c>
      <c r="M71" s="17">
        <f>IF(L71&gt;0,VLOOKUP(I71,Labour!$AR$1:$AT$15,3,FALSE),0)</f>
        <v>0</v>
      </c>
      <c r="N71" s="70">
        <f t="shared" si="51"/>
        <v>0</v>
      </c>
      <c r="R71" s="83">
        <f t="shared" si="39"/>
        <v>0</v>
      </c>
      <c r="S71" s="83">
        <f t="shared" si="39"/>
        <v>0</v>
      </c>
      <c r="T71" s="83">
        <f t="shared" si="39"/>
        <v>0</v>
      </c>
      <c r="U71" s="83">
        <f t="shared" si="39"/>
        <v>0</v>
      </c>
      <c r="V71" s="83">
        <f t="shared" si="40"/>
        <v>0</v>
      </c>
      <c r="W71" s="83">
        <f t="shared" si="40"/>
        <v>0</v>
      </c>
      <c r="X71" s="83">
        <f t="shared" si="41"/>
        <v>0</v>
      </c>
      <c r="Y71" s="83">
        <f t="shared" si="41"/>
        <v>0</v>
      </c>
      <c r="Z71" s="83">
        <f t="shared" si="41"/>
        <v>0</v>
      </c>
      <c r="AA71" s="171">
        <f t="shared" si="35"/>
        <v>0</v>
      </c>
      <c r="AB71" s="83">
        <f t="shared" si="42"/>
        <v>0</v>
      </c>
      <c r="AC71" s="83">
        <f t="shared" si="42"/>
        <v>0</v>
      </c>
      <c r="AD71" s="171">
        <f t="shared" si="36"/>
        <v>0</v>
      </c>
      <c r="AE71" s="171">
        <f>IF(AD71=1,SUM(AD$10:AD71),0)</f>
        <v>0</v>
      </c>
      <c r="AF71" s="82" t="str">
        <f t="shared" si="37"/>
        <v/>
      </c>
      <c r="AG71" s="171">
        <f t="shared" si="38"/>
        <v>0</v>
      </c>
    </row>
    <row r="72" spans="1:33" ht="12" customHeight="1" x14ac:dyDescent="0.25">
      <c r="A72" s="497"/>
      <c r="B72" s="15">
        <v>63</v>
      </c>
      <c r="C72" s="468">
        <f t="shared" si="43"/>
        <v>0</v>
      </c>
      <c r="D72" s="469"/>
      <c r="E72" s="470"/>
      <c r="F72" s="67">
        <f t="shared" si="44"/>
        <v>0</v>
      </c>
      <c r="G72" s="67">
        <f t="shared" si="45"/>
        <v>0</v>
      </c>
      <c r="H72" s="67">
        <f t="shared" si="46"/>
        <v>0</v>
      </c>
      <c r="I72" s="67">
        <f t="shared" si="47"/>
        <v>0</v>
      </c>
      <c r="J72" s="67">
        <f t="shared" si="48"/>
        <v>0</v>
      </c>
      <c r="K72" s="16">
        <f t="shared" si="49"/>
        <v>0</v>
      </c>
      <c r="L72" s="67">
        <f t="shared" si="50"/>
        <v>0</v>
      </c>
      <c r="M72" s="17">
        <f>IF(L72&gt;0,VLOOKUP(I72,Labour!$AR$1:$AT$15,3,FALSE),0)</f>
        <v>0</v>
      </c>
      <c r="N72" s="70">
        <f t="shared" si="51"/>
        <v>0</v>
      </c>
      <c r="R72" s="83">
        <f t="shared" si="39"/>
        <v>0</v>
      </c>
      <c r="S72" s="83">
        <f t="shared" si="39"/>
        <v>0</v>
      </c>
      <c r="T72" s="83">
        <f t="shared" si="39"/>
        <v>0</v>
      </c>
      <c r="U72" s="83">
        <f t="shared" si="39"/>
        <v>0</v>
      </c>
      <c r="V72" s="83">
        <f t="shared" si="40"/>
        <v>0</v>
      </c>
      <c r="W72" s="83">
        <f t="shared" si="40"/>
        <v>0</v>
      </c>
      <c r="X72" s="83">
        <f t="shared" si="41"/>
        <v>0</v>
      </c>
      <c r="Y72" s="83">
        <f t="shared" si="41"/>
        <v>0</v>
      </c>
      <c r="Z72" s="83">
        <f t="shared" si="41"/>
        <v>0</v>
      </c>
      <c r="AA72" s="171">
        <f t="shared" si="35"/>
        <v>0</v>
      </c>
      <c r="AB72" s="83">
        <f t="shared" si="42"/>
        <v>0</v>
      </c>
      <c r="AC72" s="83">
        <f t="shared" si="42"/>
        <v>0</v>
      </c>
      <c r="AD72" s="171">
        <f t="shared" si="36"/>
        <v>0</v>
      </c>
      <c r="AE72" s="171">
        <f>IF(AD72=1,SUM(AD$10:AD72),0)</f>
        <v>0</v>
      </c>
      <c r="AF72" s="82" t="str">
        <f t="shared" si="37"/>
        <v/>
      </c>
      <c r="AG72" s="171">
        <f t="shared" si="38"/>
        <v>0</v>
      </c>
    </row>
    <row r="73" spans="1:33" ht="12" customHeight="1" x14ac:dyDescent="0.25">
      <c r="A73" s="497"/>
      <c r="B73" s="15">
        <v>64</v>
      </c>
      <c r="C73" s="468">
        <f t="shared" si="43"/>
        <v>0</v>
      </c>
      <c r="D73" s="469"/>
      <c r="E73" s="470"/>
      <c r="F73" s="67">
        <f t="shared" si="44"/>
        <v>0</v>
      </c>
      <c r="G73" s="67">
        <f t="shared" si="45"/>
        <v>0</v>
      </c>
      <c r="H73" s="67">
        <f t="shared" si="46"/>
        <v>0</v>
      </c>
      <c r="I73" s="67">
        <f t="shared" si="47"/>
        <v>0</v>
      </c>
      <c r="J73" s="67">
        <f t="shared" si="48"/>
        <v>0</v>
      </c>
      <c r="K73" s="16">
        <f t="shared" si="49"/>
        <v>0</v>
      </c>
      <c r="L73" s="67">
        <f t="shared" si="50"/>
        <v>0</v>
      </c>
      <c r="M73" s="17">
        <f>IF(L73&gt;0,VLOOKUP(I73,Labour!$AR$1:$AT$15,3,FALSE),0)</f>
        <v>0</v>
      </c>
      <c r="N73" s="70">
        <f t="shared" si="51"/>
        <v>0</v>
      </c>
      <c r="R73" s="83">
        <f t="shared" si="39"/>
        <v>0</v>
      </c>
      <c r="S73" s="83">
        <f t="shared" si="39"/>
        <v>0</v>
      </c>
      <c r="T73" s="83">
        <f t="shared" si="39"/>
        <v>0</v>
      </c>
      <c r="U73" s="83">
        <f t="shared" si="39"/>
        <v>0</v>
      </c>
      <c r="V73" s="83">
        <f t="shared" si="40"/>
        <v>0</v>
      </c>
      <c r="W73" s="83">
        <f t="shared" si="40"/>
        <v>0</v>
      </c>
      <c r="X73" s="83">
        <f t="shared" si="41"/>
        <v>0</v>
      </c>
      <c r="Y73" s="83">
        <f t="shared" si="41"/>
        <v>0</v>
      </c>
      <c r="Z73" s="83">
        <f t="shared" si="41"/>
        <v>0</v>
      </c>
      <c r="AA73" s="171">
        <f t="shared" si="35"/>
        <v>0</v>
      </c>
      <c r="AB73" s="83">
        <f t="shared" si="42"/>
        <v>0</v>
      </c>
      <c r="AC73" s="83">
        <f t="shared" si="42"/>
        <v>0</v>
      </c>
      <c r="AD73" s="171">
        <f t="shared" si="36"/>
        <v>0</v>
      </c>
      <c r="AE73" s="171">
        <f>IF(AD73=1,SUM(AD$10:AD73),0)</f>
        <v>0</v>
      </c>
      <c r="AF73" s="82" t="str">
        <f t="shared" si="37"/>
        <v/>
      </c>
      <c r="AG73" s="171">
        <f t="shared" si="38"/>
        <v>0</v>
      </c>
    </row>
    <row r="74" spans="1:33" ht="12" customHeight="1" x14ac:dyDescent="0.25">
      <c r="A74" s="497"/>
      <c r="B74" s="15">
        <v>65</v>
      </c>
      <c r="C74" s="468">
        <f t="shared" si="43"/>
        <v>0</v>
      </c>
      <c r="D74" s="469"/>
      <c r="E74" s="470"/>
      <c r="F74" s="67">
        <f t="shared" si="44"/>
        <v>0</v>
      </c>
      <c r="G74" s="67">
        <f t="shared" si="45"/>
        <v>0</v>
      </c>
      <c r="H74" s="67">
        <f t="shared" si="46"/>
        <v>0</v>
      </c>
      <c r="I74" s="67">
        <f t="shared" si="47"/>
        <v>0</v>
      </c>
      <c r="J74" s="67">
        <f t="shared" si="48"/>
        <v>0</v>
      </c>
      <c r="K74" s="16">
        <f t="shared" si="49"/>
        <v>0</v>
      </c>
      <c r="L74" s="67">
        <f t="shared" si="50"/>
        <v>0</v>
      </c>
      <c r="M74" s="17">
        <f>IF(L74&gt;0,VLOOKUP(I74,Labour!$AR$1:$AT$15,3,FALSE),0)</f>
        <v>0</v>
      </c>
      <c r="N74" s="70">
        <f t="shared" si="51"/>
        <v>0</v>
      </c>
      <c r="R74" s="83">
        <f t="shared" si="39"/>
        <v>0</v>
      </c>
      <c r="S74" s="83">
        <f t="shared" si="39"/>
        <v>0</v>
      </c>
      <c r="T74" s="83">
        <f t="shared" si="39"/>
        <v>0</v>
      </c>
      <c r="U74" s="83">
        <f t="shared" si="39"/>
        <v>0</v>
      </c>
      <c r="V74" s="83">
        <f t="shared" si="40"/>
        <v>0</v>
      </c>
      <c r="W74" s="83">
        <f t="shared" si="40"/>
        <v>0</v>
      </c>
      <c r="X74" s="83">
        <f t="shared" si="41"/>
        <v>0</v>
      </c>
      <c r="Y74" s="83">
        <f t="shared" si="41"/>
        <v>0</v>
      </c>
      <c r="Z74" s="83">
        <f t="shared" si="41"/>
        <v>0</v>
      </c>
      <c r="AA74" s="171">
        <f t="shared" si="35"/>
        <v>0</v>
      </c>
      <c r="AB74" s="83">
        <f t="shared" si="42"/>
        <v>0</v>
      </c>
      <c r="AC74" s="83">
        <f t="shared" si="42"/>
        <v>0</v>
      </c>
      <c r="AD74" s="171">
        <f t="shared" si="36"/>
        <v>0</v>
      </c>
      <c r="AE74" s="171">
        <f>IF(AD74=1,SUM(AD$10:AD74),0)</f>
        <v>0</v>
      </c>
      <c r="AF74" s="82" t="str">
        <f t="shared" si="37"/>
        <v/>
      </c>
      <c r="AG74" s="171">
        <f t="shared" si="38"/>
        <v>0</v>
      </c>
    </row>
    <row r="75" spans="1:33" ht="12" customHeight="1" x14ac:dyDescent="0.25">
      <c r="A75" s="497"/>
      <c r="B75" s="15">
        <v>66</v>
      </c>
      <c r="C75" s="468">
        <f t="shared" si="43"/>
        <v>0</v>
      </c>
      <c r="D75" s="469"/>
      <c r="E75" s="470"/>
      <c r="F75" s="67">
        <f t="shared" si="44"/>
        <v>0</v>
      </c>
      <c r="G75" s="67">
        <f t="shared" si="45"/>
        <v>0</v>
      </c>
      <c r="H75" s="67">
        <f t="shared" si="46"/>
        <v>0</v>
      </c>
      <c r="I75" s="67">
        <f t="shared" si="47"/>
        <v>0</v>
      </c>
      <c r="J75" s="67">
        <f t="shared" si="48"/>
        <v>0</v>
      </c>
      <c r="K75" s="16">
        <f t="shared" si="49"/>
        <v>0</v>
      </c>
      <c r="L75" s="67">
        <f t="shared" si="50"/>
        <v>0</v>
      </c>
      <c r="M75" s="17">
        <f>IF(L75&gt;0,VLOOKUP(I75,Labour!$AR$1:$AT$15,3,FALSE),0)</f>
        <v>0</v>
      </c>
      <c r="N75" s="70">
        <f t="shared" si="51"/>
        <v>0</v>
      </c>
      <c r="R75" s="83">
        <f t="shared" si="39"/>
        <v>0</v>
      </c>
      <c r="S75" s="83">
        <f t="shared" si="39"/>
        <v>0</v>
      </c>
      <c r="T75" s="83">
        <f t="shared" si="39"/>
        <v>0</v>
      </c>
      <c r="U75" s="83">
        <f t="shared" si="39"/>
        <v>0</v>
      </c>
      <c r="V75" s="83">
        <f t="shared" si="40"/>
        <v>0</v>
      </c>
      <c r="W75" s="83">
        <f t="shared" si="40"/>
        <v>0</v>
      </c>
      <c r="X75" s="83">
        <f t="shared" si="41"/>
        <v>0</v>
      </c>
      <c r="Y75" s="83">
        <f t="shared" si="41"/>
        <v>0</v>
      </c>
      <c r="Z75" s="83">
        <f t="shared" si="41"/>
        <v>0</v>
      </c>
      <c r="AA75" s="171">
        <f t="shared" si="35"/>
        <v>0</v>
      </c>
      <c r="AB75" s="83">
        <f t="shared" si="42"/>
        <v>0</v>
      </c>
      <c r="AC75" s="83">
        <f t="shared" si="42"/>
        <v>0</v>
      </c>
      <c r="AD75" s="171">
        <f t="shared" si="36"/>
        <v>0</v>
      </c>
      <c r="AE75" s="171">
        <f>IF(AD75=1,SUM(AD$10:AD75),0)</f>
        <v>0</v>
      </c>
      <c r="AF75" s="82" t="str">
        <f t="shared" si="37"/>
        <v/>
      </c>
      <c r="AG75" s="171">
        <f t="shared" si="38"/>
        <v>0</v>
      </c>
    </row>
    <row r="76" spans="1:33" ht="12" customHeight="1" x14ac:dyDescent="0.25">
      <c r="A76" s="497"/>
      <c r="B76" s="15">
        <v>67</v>
      </c>
      <c r="C76" s="468">
        <f t="shared" si="43"/>
        <v>0</v>
      </c>
      <c r="D76" s="469"/>
      <c r="E76" s="470"/>
      <c r="F76" s="67">
        <f t="shared" si="44"/>
        <v>0</v>
      </c>
      <c r="G76" s="67">
        <f t="shared" si="45"/>
        <v>0</v>
      </c>
      <c r="H76" s="67">
        <f t="shared" si="46"/>
        <v>0</v>
      </c>
      <c r="I76" s="67">
        <f t="shared" si="47"/>
        <v>0</v>
      </c>
      <c r="J76" s="67">
        <f t="shared" si="48"/>
        <v>0</v>
      </c>
      <c r="K76" s="16">
        <f t="shared" si="49"/>
        <v>0</v>
      </c>
      <c r="L76" s="67">
        <f t="shared" si="50"/>
        <v>0</v>
      </c>
      <c r="M76" s="17">
        <f>IF(L76&gt;0,VLOOKUP(I76,Labour!$AR$1:$AT$15,3,FALSE),0)</f>
        <v>0</v>
      </c>
      <c r="N76" s="70">
        <f t="shared" si="51"/>
        <v>0</v>
      </c>
      <c r="R76" s="83">
        <f t="shared" si="39"/>
        <v>0</v>
      </c>
      <c r="S76" s="83">
        <f t="shared" si="39"/>
        <v>0</v>
      </c>
      <c r="T76" s="83">
        <f t="shared" si="39"/>
        <v>0</v>
      </c>
      <c r="U76" s="83">
        <f t="shared" si="39"/>
        <v>0</v>
      </c>
      <c r="V76" s="83">
        <f t="shared" si="40"/>
        <v>0</v>
      </c>
      <c r="W76" s="83">
        <f t="shared" si="40"/>
        <v>0</v>
      </c>
      <c r="X76" s="83">
        <f t="shared" si="41"/>
        <v>0</v>
      </c>
      <c r="Y76" s="83">
        <f t="shared" si="41"/>
        <v>0</v>
      </c>
      <c r="Z76" s="83">
        <f t="shared" si="41"/>
        <v>0</v>
      </c>
      <c r="AA76" s="171">
        <f t="shared" si="35"/>
        <v>0</v>
      </c>
      <c r="AB76" s="83">
        <f t="shared" si="42"/>
        <v>0</v>
      </c>
      <c r="AC76" s="83">
        <f t="shared" si="42"/>
        <v>0</v>
      </c>
      <c r="AD76" s="171">
        <f t="shared" si="36"/>
        <v>0</v>
      </c>
      <c r="AE76" s="171">
        <f>IF(AD76=1,SUM(AD$10:AD76),0)</f>
        <v>0</v>
      </c>
      <c r="AF76" s="82" t="str">
        <f t="shared" si="37"/>
        <v/>
      </c>
      <c r="AG76" s="171">
        <f t="shared" si="38"/>
        <v>0</v>
      </c>
    </row>
    <row r="77" spans="1:33" ht="12" customHeight="1" x14ac:dyDescent="0.25">
      <c r="A77" s="497"/>
      <c r="B77" s="15">
        <v>68</v>
      </c>
      <c r="C77" s="468">
        <f t="shared" si="43"/>
        <v>0</v>
      </c>
      <c r="D77" s="469"/>
      <c r="E77" s="470"/>
      <c r="F77" s="67">
        <f t="shared" si="44"/>
        <v>0</v>
      </c>
      <c r="G77" s="67">
        <f t="shared" si="45"/>
        <v>0</v>
      </c>
      <c r="H77" s="67">
        <f t="shared" si="46"/>
        <v>0</v>
      </c>
      <c r="I77" s="67">
        <f t="shared" si="47"/>
        <v>0</v>
      </c>
      <c r="J77" s="67">
        <f t="shared" si="48"/>
        <v>0</v>
      </c>
      <c r="K77" s="16">
        <f t="shared" si="49"/>
        <v>0</v>
      </c>
      <c r="L77" s="67">
        <f t="shared" si="50"/>
        <v>0</v>
      </c>
      <c r="M77" s="17">
        <f>IF(L77&gt;0,VLOOKUP(I77,Labour!$AR$1:$AT$15,3,FALSE),0)</f>
        <v>0</v>
      </c>
      <c r="N77" s="70">
        <f t="shared" si="51"/>
        <v>0</v>
      </c>
      <c r="R77" s="83">
        <f t="shared" si="39"/>
        <v>0</v>
      </c>
      <c r="S77" s="83">
        <f t="shared" si="39"/>
        <v>0</v>
      </c>
      <c r="T77" s="83">
        <f t="shared" si="39"/>
        <v>0</v>
      </c>
      <c r="U77" s="83">
        <f t="shared" si="39"/>
        <v>0</v>
      </c>
      <c r="V77" s="83">
        <f t="shared" si="40"/>
        <v>0</v>
      </c>
      <c r="W77" s="83">
        <f t="shared" si="40"/>
        <v>0</v>
      </c>
      <c r="X77" s="83">
        <f t="shared" si="41"/>
        <v>0</v>
      </c>
      <c r="Y77" s="83">
        <f t="shared" si="41"/>
        <v>0</v>
      </c>
      <c r="Z77" s="83">
        <f t="shared" si="41"/>
        <v>0</v>
      </c>
      <c r="AA77" s="171">
        <f t="shared" si="35"/>
        <v>0</v>
      </c>
      <c r="AB77" s="83">
        <f t="shared" si="42"/>
        <v>0</v>
      </c>
      <c r="AC77" s="83">
        <f t="shared" si="42"/>
        <v>0</v>
      </c>
      <c r="AD77" s="171">
        <f t="shared" si="36"/>
        <v>0</v>
      </c>
      <c r="AE77" s="171">
        <f>IF(AD77=1,SUM(AD$10:AD77),0)</f>
        <v>0</v>
      </c>
      <c r="AF77" s="82" t="str">
        <f t="shared" si="37"/>
        <v/>
      </c>
      <c r="AG77" s="171">
        <f t="shared" si="38"/>
        <v>0</v>
      </c>
    </row>
    <row r="78" spans="1:33" ht="12" customHeight="1" x14ac:dyDescent="0.25">
      <c r="A78" s="497"/>
      <c r="B78" s="15">
        <v>69</v>
      </c>
      <c r="C78" s="468">
        <f t="shared" si="43"/>
        <v>0</v>
      </c>
      <c r="D78" s="469"/>
      <c r="E78" s="470"/>
      <c r="F78" s="67">
        <f t="shared" si="44"/>
        <v>0</v>
      </c>
      <c r="G78" s="67">
        <f t="shared" si="45"/>
        <v>0</v>
      </c>
      <c r="H78" s="67">
        <f t="shared" si="46"/>
        <v>0</v>
      </c>
      <c r="I78" s="67">
        <f t="shared" si="47"/>
        <v>0</v>
      </c>
      <c r="J78" s="67">
        <f t="shared" si="48"/>
        <v>0</v>
      </c>
      <c r="K78" s="16">
        <f t="shared" si="49"/>
        <v>0</v>
      </c>
      <c r="L78" s="67">
        <f t="shared" si="50"/>
        <v>0</v>
      </c>
      <c r="M78" s="17">
        <f>IF(L78&gt;0,VLOOKUP(I78,Labour!$AR$1:$AT$15,3,FALSE),0)</f>
        <v>0</v>
      </c>
      <c r="N78" s="70">
        <f t="shared" si="51"/>
        <v>0</v>
      </c>
      <c r="R78" s="83">
        <f t="shared" si="39"/>
        <v>0</v>
      </c>
      <c r="S78" s="83">
        <f t="shared" si="39"/>
        <v>0</v>
      </c>
      <c r="T78" s="83">
        <f t="shared" si="39"/>
        <v>0</v>
      </c>
      <c r="U78" s="83">
        <f t="shared" si="39"/>
        <v>0</v>
      </c>
      <c r="V78" s="83">
        <f t="shared" si="40"/>
        <v>0</v>
      </c>
      <c r="W78" s="83">
        <f t="shared" si="40"/>
        <v>0</v>
      </c>
      <c r="X78" s="83">
        <f t="shared" si="41"/>
        <v>0</v>
      </c>
      <c r="Y78" s="83">
        <f t="shared" si="41"/>
        <v>0</v>
      </c>
      <c r="Z78" s="83">
        <f t="shared" si="41"/>
        <v>0</v>
      </c>
      <c r="AA78" s="171">
        <f t="shared" si="35"/>
        <v>0</v>
      </c>
      <c r="AB78" s="83">
        <f t="shared" si="42"/>
        <v>0</v>
      </c>
      <c r="AC78" s="83">
        <f t="shared" si="42"/>
        <v>0</v>
      </c>
      <c r="AD78" s="171">
        <f t="shared" si="36"/>
        <v>0</v>
      </c>
      <c r="AE78" s="171">
        <f>IF(AD78=1,SUM(AD$10:AD78),0)</f>
        <v>0</v>
      </c>
      <c r="AF78" s="82" t="str">
        <f t="shared" si="37"/>
        <v/>
      </c>
      <c r="AG78" s="171">
        <f t="shared" si="38"/>
        <v>0</v>
      </c>
    </row>
    <row r="79" spans="1:33" ht="12" customHeight="1" x14ac:dyDescent="0.25">
      <c r="A79" s="497"/>
      <c r="B79" s="15">
        <v>70</v>
      </c>
      <c r="C79" s="468">
        <f t="shared" si="43"/>
        <v>0</v>
      </c>
      <c r="D79" s="469"/>
      <c r="E79" s="470"/>
      <c r="F79" s="67">
        <f t="shared" si="44"/>
        <v>0</v>
      </c>
      <c r="G79" s="67">
        <f t="shared" si="45"/>
        <v>0</v>
      </c>
      <c r="H79" s="67">
        <f t="shared" si="46"/>
        <v>0</v>
      </c>
      <c r="I79" s="67">
        <f t="shared" si="47"/>
        <v>0</v>
      </c>
      <c r="J79" s="67">
        <f t="shared" si="48"/>
        <v>0</v>
      </c>
      <c r="K79" s="16">
        <f t="shared" si="49"/>
        <v>0</v>
      </c>
      <c r="L79" s="67">
        <f t="shared" si="50"/>
        <v>0</v>
      </c>
      <c r="M79" s="17">
        <f>IF(L79&gt;0,VLOOKUP(I79,Labour!$AR$1:$AT$15,3,FALSE),0)</f>
        <v>0</v>
      </c>
      <c r="N79" s="70">
        <f t="shared" si="51"/>
        <v>0</v>
      </c>
      <c r="R79" s="83">
        <f t="shared" si="39"/>
        <v>0</v>
      </c>
      <c r="S79" s="83">
        <f t="shared" si="39"/>
        <v>0</v>
      </c>
      <c r="T79" s="83">
        <f t="shared" si="39"/>
        <v>0</v>
      </c>
      <c r="U79" s="83">
        <f t="shared" si="39"/>
        <v>0</v>
      </c>
      <c r="V79" s="83">
        <f t="shared" si="40"/>
        <v>0</v>
      </c>
      <c r="W79" s="83">
        <f t="shared" si="40"/>
        <v>0</v>
      </c>
      <c r="X79" s="83">
        <f t="shared" si="41"/>
        <v>0</v>
      </c>
      <c r="Y79" s="83">
        <f t="shared" si="41"/>
        <v>0</v>
      </c>
      <c r="Z79" s="83">
        <f t="shared" si="41"/>
        <v>0</v>
      </c>
      <c r="AA79" s="171">
        <f t="shared" si="35"/>
        <v>0</v>
      </c>
      <c r="AB79" s="83">
        <f t="shared" si="42"/>
        <v>0</v>
      </c>
      <c r="AC79" s="83">
        <f t="shared" si="42"/>
        <v>0</v>
      </c>
      <c r="AD79" s="171">
        <f t="shared" si="36"/>
        <v>0</v>
      </c>
      <c r="AE79" s="171">
        <f>IF(AD79=1,SUM(AD$10:AD79),0)</f>
        <v>0</v>
      </c>
      <c r="AF79" s="82" t="str">
        <f t="shared" si="37"/>
        <v/>
      </c>
      <c r="AG79" s="171">
        <f t="shared" si="38"/>
        <v>0</v>
      </c>
    </row>
    <row r="80" spans="1:33" ht="12" customHeight="1" x14ac:dyDescent="0.25">
      <c r="A80" s="497"/>
      <c r="B80" s="15">
        <v>71</v>
      </c>
      <c r="C80" s="468">
        <f t="shared" si="43"/>
        <v>0</v>
      </c>
      <c r="D80" s="469"/>
      <c r="E80" s="470"/>
      <c r="F80" s="67">
        <f t="shared" si="44"/>
        <v>0</v>
      </c>
      <c r="G80" s="67">
        <f t="shared" si="45"/>
        <v>0</v>
      </c>
      <c r="H80" s="67">
        <f t="shared" si="46"/>
        <v>0</v>
      </c>
      <c r="I80" s="67">
        <f t="shared" si="47"/>
        <v>0</v>
      </c>
      <c r="J80" s="67">
        <f t="shared" si="48"/>
        <v>0</v>
      </c>
      <c r="K80" s="16">
        <f t="shared" si="49"/>
        <v>0</v>
      </c>
      <c r="L80" s="67">
        <f t="shared" si="50"/>
        <v>0</v>
      </c>
      <c r="M80" s="17">
        <f>IF(L80&gt;0,VLOOKUP(I80,Labour!$AR$1:$AT$15,3,FALSE),0)</f>
        <v>0</v>
      </c>
      <c r="N80" s="70">
        <f t="shared" si="51"/>
        <v>0</v>
      </c>
      <c r="R80" s="83">
        <f t="shared" si="39"/>
        <v>0</v>
      </c>
      <c r="S80" s="83">
        <f t="shared" si="39"/>
        <v>0</v>
      </c>
      <c r="T80" s="83">
        <f t="shared" si="39"/>
        <v>0</v>
      </c>
      <c r="U80" s="83">
        <f t="shared" si="39"/>
        <v>0</v>
      </c>
      <c r="V80" s="83">
        <f t="shared" si="40"/>
        <v>0</v>
      </c>
      <c r="W80" s="83">
        <f t="shared" si="40"/>
        <v>0</v>
      </c>
      <c r="X80" s="83">
        <f t="shared" si="41"/>
        <v>0</v>
      </c>
      <c r="Y80" s="83">
        <f t="shared" si="41"/>
        <v>0</v>
      </c>
      <c r="Z80" s="83">
        <f t="shared" si="41"/>
        <v>0</v>
      </c>
      <c r="AA80" s="171">
        <f t="shared" si="35"/>
        <v>0</v>
      </c>
      <c r="AB80" s="83">
        <f t="shared" si="42"/>
        <v>0</v>
      </c>
      <c r="AC80" s="83">
        <f t="shared" si="42"/>
        <v>0</v>
      </c>
      <c r="AD80" s="171">
        <f t="shared" si="36"/>
        <v>0</v>
      </c>
      <c r="AE80" s="171">
        <f>IF(AD80=1,SUM(AD$10:AD80),0)</f>
        <v>0</v>
      </c>
      <c r="AF80" s="82" t="str">
        <f t="shared" si="37"/>
        <v/>
      </c>
      <c r="AG80" s="171">
        <f t="shared" si="38"/>
        <v>0</v>
      </c>
    </row>
    <row r="81" spans="1:33" ht="12" customHeight="1" x14ac:dyDescent="0.25">
      <c r="A81" s="497"/>
      <c r="B81" s="15">
        <v>72</v>
      </c>
      <c r="C81" s="468">
        <f t="shared" si="43"/>
        <v>0</v>
      </c>
      <c r="D81" s="469"/>
      <c r="E81" s="470"/>
      <c r="F81" s="67">
        <f t="shared" si="44"/>
        <v>0</v>
      </c>
      <c r="G81" s="67">
        <f t="shared" si="45"/>
        <v>0</v>
      </c>
      <c r="H81" s="67">
        <f t="shared" si="46"/>
        <v>0</v>
      </c>
      <c r="I81" s="67">
        <f t="shared" si="47"/>
        <v>0</v>
      </c>
      <c r="J81" s="67">
        <f t="shared" si="48"/>
        <v>0</v>
      </c>
      <c r="K81" s="16">
        <f t="shared" si="49"/>
        <v>0</v>
      </c>
      <c r="L81" s="67">
        <f t="shared" si="50"/>
        <v>0</v>
      </c>
      <c r="M81" s="17">
        <f>IF(L81&gt;0,VLOOKUP(I81,Labour!$AR$1:$AT$15,3,FALSE),0)</f>
        <v>0</v>
      </c>
      <c r="N81" s="70">
        <f t="shared" si="51"/>
        <v>0</v>
      </c>
      <c r="R81" s="83">
        <f t="shared" si="39"/>
        <v>0</v>
      </c>
      <c r="S81" s="83">
        <f t="shared" si="39"/>
        <v>0</v>
      </c>
      <c r="T81" s="83">
        <f t="shared" si="39"/>
        <v>0</v>
      </c>
      <c r="U81" s="83">
        <f t="shared" si="39"/>
        <v>0</v>
      </c>
      <c r="V81" s="83">
        <f t="shared" si="40"/>
        <v>0</v>
      </c>
      <c r="W81" s="83">
        <f t="shared" si="40"/>
        <v>0</v>
      </c>
      <c r="X81" s="83">
        <f t="shared" si="41"/>
        <v>0</v>
      </c>
      <c r="Y81" s="83">
        <f t="shared" si="41"/>
        <v>0</v>
      </c>
      <c r="Z81" s="83">
        <f t="shared" si="41"/>
        <v>0</v>
      </c>
      <c r="AA81" s="171">
        <f t="shared" si="35"/>
        <v>0</v>
      </c>
      <c r="AB81" s="83">
        <f t="shared" si="42"/>
        <v>0</v>
      </c>
      <c r="AC81" s="83">
        <f t="shared" si="42"/>
        <v>0</v>
      </c>
      <c r="AD81" s="171">
        <f t="shared" si="36"/>
        <v>0</v>
      </c>
      <c r="AE81" s="171">
        <f>IF(AD81=1,SUM(AD$10:AD81),0)</f>
        <v>0</v>
      </c>
      <c r="AF81" s="82" t="str">
        <f t="shared" si="37"/>
        <v/>
      </c>
      <c r="AG81" s="171">
        <f t="shared" si="38"/>
        <v>0</v>
      </c>
    </row>
    <row r="82" spans="1:33" ht="12" customHeight="1" x14ac:dyDescent="0.25">
      <c r="A82" s="497"/>
      <c r="B82" s="15">
        <v>73</v>
      </c>
      <c r="C82" s="468">
        <f t="shared" si="43"/>
        <v>0</v>
      </c>
      <c r="D82" s="469"/>
      <c r="E82" s="470"/>
      <c r="F82" s="67">
        <f t="shared" si="44"/>
        <v>0</v>
      </c>
      <c r="G82" s="67">
        <f t="shared" si="45"/>
        <v>0</v>
      </c>
      <c r="H82" s="67">
        <f t="shared" si="46"/>
        <v>0</v>
      </c>
      <c r="I82" s="67">
        <f t="shared" si="47"/>
        <v>0</v>
      </c>
      <c r="J82" s="67">
        <f t="shared" si="48"/>
        <v>0</v>
      </c>
      <c r="K82" s="16">
        <f t="shared" si="49"/>
        <v>0</v>
      </c>
      <c r="L82" s="67">
        <f t="shared" si="50"/>
        <v>0</v>
      </c>
      <c r="M82" s="17">
        <f>IF(L82&gt;0,VLOOKUP(I82,Labour!$AR$1:$AT$15,3,FALSE),0)</f>
        <v>0</v>
      </c>
      <c r="N82" s="70">
        <f t="shared" si="51"/>
        <v>0</v>
      </c>
      <c r="R82" s="83">
        <f t="shared" si="39"/>
        <v>0</v>
      </c>
      <c r="S82" s="83">
        <f t="shared" si="39"/>
        <v>0</v>
      </c>
      <c r="T82" s="83">
        <f t="shared" si="39"/>
        <v>0</v>
      </c>
      <c r="U82" s="83">
        <f t="shared" si="39"/>
        <v>0</v>
      </c>
      <c r="V82" s="83">
        <f t="shared" si="40"/>
        <v>0</v>
      </c>
      <c r="W82" s="83">
        <f t="shared" si="40"/>
        <v>0</v>
      </c>
      <c r="X82" s="83">
        <f t="shared" si="41"/>
        <v>0</v>
      </c>
      <c r="Y82" s="83">
        <f t="shared" si="41"/>
        <v>0</v>
      </c>
      <c r="Z82" s="83">
        <f t="shared" si="41"/>
        <v>0</v>
      </c>
      <c r="AA82" s="171">
        <f t="shared" si="35"/>
        <v>0</v>
      </c>
      <c r="AB82" s="83">
        <f t="shared" si="42"/>
        <v>0</v>
      </c>
      <c r="AC82" s="83">
        <f t="shared" si="42"/>
        <v>0</v>
      </c>
      <c r="AD82" s="171">
        <f t="shared" si="36"/>
        <v>0</v>
      </c>
      <c r="AE82" s="171">
        <f>IF(AD82=1,SUM(AD$10:AD82),0)</f>
        <v>0</v>
      </c>
      <c r="AF82" s="82" t="str">
        <f t="shared" si="37"/>
        <v/>
      </c>
      <c r="AG82" s="171">
        <f t="shared" si="38"/>
        <v>0</v>
      </c>
    </row>
    <row r="83" spans="1:33" ht="12" customHeight="1" x14ac:dyDescent="0.25">
      <c r="A83" s="497"/>
      <c r="B83" s="15">
        <v>74</v>
      </c>
      <c r="C83" s="468">
        <f t="shared" si="43"/>
        <v>0</v>
      </c>
      <c r="D83" s="469"/>
      <c r="E83" s="470"/>
      <c r="F83" s="67">
        <f t="shared" si="44"/>
        <v>0</v>
      </c>
      <c r="G83" s="67">
        <f t="shared" si="45"/>
        <v>0</v>
      </c>
      <c r="H83" s="67">
        <f t="shared" si="46"/>
        <v>0</v>
      </c>
      <c r="I83" s="67">
        <f t="shared" si="47"/>
        <v>0</v>
      </c>
      <c r="J83" s="67">
        <f t="shared" si="48"/>
        <v>0</v>
      </c>
      <c r="K83" s="16">
        <f t="shared" si="49"/>
        <v>0</v>
      </c>
      <c r="L83" s="67">
        <f t="shared" si="50"/>
        <v>0</v>
      </c>
      <c r="M83" s="17">
        <f>IF(L83&gt;0,VLOOKUP(I83,Labour!$AR$1:$AT$15,3,FALSE),0)</f>
        <v>0</v>
      </c>
      <c r="N83" s="70">
        <f t="shared" si="51"/>
        <v>0</v>
      </c>
      <c r="R83" s="83">
        <f t="shared" si="39"/>
        <v>0</v>
      </c>
      <c r="S83" s="83">
        <f t="shared" si="39"/>
        <v>0</v>
      </c>
      <c r="T83" s="83">
        <f t="shared" si="39"/>
        <v>0</v>
      </c>
      <c r="U83" s="83">
        <f t="shared" si="39"/>
        <v>0</v>
      </c>
      <c r="V83" s="83">
        <f t="shared" si="40"/>
        <v>0</v>
      </c>
      <c r="W83" s="83">
        <f t="shared" si="40"/>
        <v>0</v>
      </c>
      <c r="X83" s="83">
        <f t="shared" si="41"/>
        <v>0</v>
      </c>
      <c r="Y83" s="83">
        <f t="shared" si="41"/>
        <v>0</v>
      </c>
      <c r="Z83" s="83">
        <f t="shared" si="41"/>
        <v>0</v>
      </c>
      <c r="AA83" s="171">
        <f t="shared" si="35"/>
        <v>0</v>
      </c>
      <c r="AB83" s="83">
        <f t="shared" si="42"/>
        <v>0</v>
      </c>
      <c r="AC83" s="83">
        <f t="shared" si="42"/>
        <v>0</v>
      </c>
      <c r="AD83" s="171">
        <f t="shared" si="36"/>
        <v>0</v>
      </c>
      <c r="AE83" s="171">
        <f>IF(AD83=1,SUM(AD$10:AD83),0)</f>
        <v>0</v>
      </c>
      <c r="AF83" s="82" t="str">
        <f t="shared" si="37"/>
        <v/>
      </c>
      <c r="AG83" s="171">
        <f t="shared" si="38"/>
        <v>0</v>
      </c>
    </row>
    <row r="84" spans="1:33" ht="12" customHeight="1" x14ac:dyDescent="0.25">
      <c r="A84" s="497"/>
      <c r="B84" s="15">
        <v>75</v>
      </c>
      <c r="C84" s="468">
        <f t="shared" si="43"/>
        <v>0</v>
      </c>
      <c r="D84" s="469"/>
      <c r="E84" s="470"/>
      <c r="F84" s="67">
        <f t="shared" si="44"/>
        <v>0</v>
      </c>
      <c r="G84" s="67">
        <f t="shared" si="45"/>
        <v>0</v>
      </c>
      <c r="H84" s="67">
        <f t="shared" si="46"/>
        <v>0</v>
      </c>
      <c r="I84" s="67">
        <f t="shared" si="47"/>
        <v>0</v>
      </c>
      <c r="J84" s="67">
        <f t="shared" si="48"/>
        <v>0</v>
      </c>
      <c r="K84" s="16">
        <f t="shared" si="49"/>
        <v>0</v>
      </c>
      <c r="L84" s="67">
        <f t="shared" si="50"/>
        <v>0</v>
      </c>
      <c r="M84" s="17">
        <f>IF(L84&gt;0,VLOOKUP(I84,Labour!$AR$1:$AT$15,3,FALSE),0)</f>
        <v>0</v>
      </c>
      <c r="N84" s="70">
        <f t="shared" si="51"/>
        <v>0</v>
      </c>
      <c r="R84" s="83">
        <f t="shared" si="39"/>
        <v>0</v>
      </c>
      <c r="S84" s="83">
        <f t="shared" si="39"/>
        <v>0</v>
      </c>
      <c r="T84" s="83">
        <f t="shared" si="39"/>
        <v>0</v>
      </c>
      <c r="U84" s="83">
        <f t="shared" si="39"/>
        <v>0</v>
      </c>
      <c r="V84" s="83">
        <f t="shared" si="40"/>
        <v>0</v>
      </c>
      <c r="W84" s="83">
        <f t="shared" si="40"/>
        <v>0</v>
      </c>
      <c r="X84" s="83">
        <f t="shared" si="41"/>
        <v>0</v>
      </c>
      <c r="Y84" s="83">
        <f t="shared" si="41"/>
        <v>0</v>
      </c>
      <c r="Z84" s="83">
        <f t="shared" si="41"/>
        <v>0</v>
      </c>
      <c r="AA84" s="171">
        <f t="shared" si="35"/>
        <v>0</v>
      </c>
      <c r="AB84" s="83">
        <f t="shared" si="42"/>
        <v>0</v>
      </c>
      <c r="AC84" s="83">
        <f t="shared" si="42"/>
        <v>0</v>
      </c>
      <c r="AD84" s="171">
        <f t="shared" si="36"/>
        <v>0</v>
      </c>
      <c r="AE84" s="171">
        <f>IF(AD84=1,SUM(AD$10:AD84),0)</f>
        <v>0</v>
      </c>
      <c r="AF84" s="82" t="str">
        <f t="shared" si="37"/>
        <v/>
      </c>
      <c r="AG84" s="171">
        <f t="shared" si="38"/>
        <v>0</v>
      </c>
    </row>
    <row r="85" spans="1:33" ht="12" customHeight="1" x14ac:dyDescent="0.25">
      <c r="A85" s="497"/>
      <c r="B85" s="15">
        <v>76</v>
      </c>
      <c r="C85" s="468">
        <f t="shared" si="43"/>
        <v>0</v>
      </c>
      <c r="D85" s="469"/>
      <c r="E85" s="470"/>
      <c r="F85" s="67">
        <f t="shared" si="44"/>
        <v>0</v>
      </c>
      <c r="G85" s="67">
        <f t="shared" si="45"/>
        <v>0</v>
      </c>
      <c r="H85" s="67">
        <f t="shared" si="46"/>
        <v>0</v>
      </c>
      <c r="I85" s="67">
        <f t="shared" si="47"/>
        <v>0</v>
      </c>
      <c r="J85" s="67">
        <f t="shared" si="48"/>
        <v>0</v>
      </c>
      <c r="K85" s="16">
        <f t="shared" si="49"/>
        <v>0</v>
      </c>
      <c r="L85" s="67">
        <f t="shared" si="50"/>
        <v>0</v>
      </c>
      <c r="M85" s="17">
        <f>IF(L85&gt;0,VLOOKUP(I85,Labour!$AR$1:$AT$15,3,FALSE),0)</f>
        <v>0</v>
      </c>
      <c r="N85" s="70">
        <f t="shared" si="51"/>
        <v>0</v>
      </c>
      <c r="R85" s="83">
        <f t="shared" si="39"/>
        <v>0</v>
      </c>
      <c r="S85" s="83">
        <f t="shared" si="39"/>
        <v>0</v>
      </c>
      <c r="T85" s="83">
        <f t="shared" si="39"/>
        <v>0</v>
      </c>
      <c r="U85" s="83">
        <f t="shared" si="39"/>
        <v>0</v>
      </c>
      <c r="V85" s="83">
        <f t="shared" si="40"/>
        <v>0</v>
      </c>
      <c r="W85" s="83">
        <f t="shared" si="40"/>
        <v>0</v>
      </c>
      <c r="X85" s="83">
        <f t="shared" si="41"/>
        <v>0</v>
      </c>
      <c r="Y85" s="83">
        <f t="shared" si="41"/>
        <v>0</v>
      </c>
      <c r="Z85" s="83">
        <f t="shared" si="41"/>
        <v>0</v>
      </c>
      <c r="AA85" s="171">
        <f t="shared" si="35"/>
        <v>0</v>
      </c>
      <c r="AB85" s="83">
        <f t="shared" si="42"/>
        <v>0</v>
      </c>
      <c r="AC85" s="83">
        <f t="shared" si="42"/>
        <v>0</v>
      </c>
      <c r="AD85" s="171">
        <f t="shared" si="36"/>
        <v>0</v>
      </c>
      <c r="AE85" s="171">
        <f>IF(AD85=1,SUM(AD$10:AD85),0)</f>
        <v>0</v>
      </c>
      <c r="AF85" s="82" t="str">
        <f t="shared" si="37"/>
        <v/>
      </c>
      <c r="AG85" s="171">
        <f t="shared" si="38"/>
        <v>0</v>
      </c>
    </row>
    <row r="86" spans="1:33" ht="12" customHeight="1" x14ac:dyDescent="0.25">
      <c r="A86" s="497"/>
      <c r="B86" s="15">
        <v>77</v>
      </c>
      <c r="C86" s="468">
        <f t="shared" si="43"/>
        <v>0</v>
      </c>
      <c r="D86" s="469"/>
      <c r="E86" s="470"/>
      <c r="F86" s="67">
        <f t="shared" si="44"/>
        <v>0</v>
      </c>
      <c r="G86" s="67">
        <f t="shared" si="45"/>
        <v>0</v>
      </c>
      <c r="H86" s="67">
        <f t="shared" si="46"/>
        <v>0</v>
      </c>
      <c r="I86" s="67">
        <f t="shared" si="47"/>
        <v>0</v>
      </c>
      <c r="J86" s="67">
        <f t="shared" si="48"/>
        <v>0</v>
      </c>
      <c r="K86" s="16">
        <f t="shared" si="49"/>
        <v>0</v>
      </c>
      <c r="L86" s="67">
        <f t="shared" si="50"/>
        <v>0</v>
      </c>
      <c r="M86" s="17">
        <f>IF(L86&gt;0,VLOOKUP(I86,Labour!$AR$1:$AT$15,3,FALSE),0)</f>
        <v>0</v>
      </c>
      <c r="N86" s="70">
        <f t="shared" si="51"/>
        <v>0</v>
      </c>
      <c r="R86" s="83">
        <f t="shared" si="39"/>
        <v>0</v>
      </c>
      <c r="S86" s="83">
        <f t="shared" si="39"/>
        <v>0</v>
      </c>
      <c r="T86" s="83">
        <f t="shared" si="39"/>
        <v>0</v>
      </c>
      <c r="U86" s="83">
        <f t="shared" si="39"/>
        <v>0</v>
      </c>
      <c r="V86" s="83">
        <f t="shared" si="40"/>
        <v>0</v>
      </c>
      <c r="W86" s="83">
        <f t="shared" si="40"/>
        <v>0</v>
      </c>
      <c r="X86" s="83">
        <f t="shared" si="41"/>
        <v>0</v>
      </c>
      <c r="Y86" s="83">
        <f t="shared" si="41"/>
        <v>0</v>
      </c>
      <c r="Z86" s="83">
        <f t="shared" si="41"/>
        <v>0</v>
      </c>
      <c r="AA86" s="171">
        <f t="shared" si="35"/>
        <v>0</v>
      </c>
      <c r="AB86" s="83">
        <f t="shared" si="42"/>
        <v>0</v>
      </c>
      <c r="AC86" s="83">
        <f t="shared" si="42"/>
        <v>0</v>
      </c>
      <c r="AD86" s="171">
        <f t="shared" si="36"/>
        <v>0</v>
      </c>
      <c r="AE86" s="171">
        <f>IF(AD86=1,SUM(AD$10:AD86),0)</f>
        <v>0</v>
      </c>
      <c r="AF86" s="82" t="str">
        <f t="shared" si="37"/>
        <v/>
      </c>
      <c r="AG86" s="171">
        <f t="shared" si="38"/>
        <v>0</v>
      </c>
    </row>
    <row r="87" spans="1:33" ht="12" customHeight="1" x14ac:dyDescent="0.25">
      <c r="A87" s="497"/>
      <c r="B87" s="15">
        <v>78</v>
      </c>
      <c r="C87" s="468">
        <f t="shared" si="43"/>
        <v>0</v>
      </c>
      <c r="D87" s="469"/>
      <c r="E87" s="470"/>
      <c r="F87" s="67">
        <f t="shared" si="44"/>
        <v>0</v>
      </c>
      <c r="G87" s="67">
        <f t="shared" si="45"/>
        <v>0</v>
      </c>
      <c r="H87" s="67">
        <f t="shared" si="46"/>
        <v>0</v>
      </c>
      <c r="I87" s="67">
        <f t="shared" si="47"/>
        <v>0</v>
      </c>
      <c r="J87" s="67">
        <f t="shared" si="48"/>
        <v>0</v>
      </c>
      <c r="K87" s="16">
        <f t="shared" si="49"/>
        <v>0</v>
      </c>
      <c r="L87" s="67">
        <f t="shared" si="50"/>
        <v>0</v>
      </c>
      <c r="M87" s="17">
        <f>IF(L87&gt;0,VLOOKUP(I87,Labour!$AR$1:$AT$15,3,FALSE),0)</f>
        <v>0</v>
      </c>
      <c r="N87" s="70">
        <f t="shared" si="51"/>
        <v>0</v>
      </c>
      <c r="R87" s="83">
        <f t="shared" si="39"/>
        <v>0</v>
      </c>
      <c r="S87" s="83">
        <f t="shared" si="39"/>
        <v>0</v>
      </c>
      <c r="T87" s="83">
        <f t="shared" si="39"/>
        <v>0</v>
      </c>
      <c r="U87" s="83">
        <f t="shared" si="39"/>
        <v>0</v>
      </c>
      <c r="V87" s="83">
        <f t="shared" si="40"/>
        <v>0</v>
      </c>
      <c r="W87" s="83">
        <f t="shared" si="40"/>
        <v>0</v>
      </c>
      <c r="X87" s="83">
        <f t="shared" si="41"/>
        <v>0</v>
      </c>
      <c r="Y87" s="83">
        <f t="shared" si="41"/>
        <v>0</v>
      </c>
      <c r="Z87" s="83">
        <f t="shared" si="41"/>
        <v>0</v>
      </c>
      <c r="AA87" s="171">
        <f t="shared" si="35"/>
        <v>0</v>
      </c>
      <c r="AB87" s="83">
        <f t="shared" si="42"/>
        <v>0</v>
      </c>
      <c r="AC87" s="83">
        <f t="shared" si="42"/>
        <v>0</v>
      </c>
      <c r="AD87" s="171">
        <f t="shared" si="36"/>
        <v>0</v>
      </c>
      <c r="AE87" s="171">
        <f>IF(AD87=1,SUM(AD$10:AD87),0)</f>
        <v>0</v>
      </c>
      <c r="AF87" s="82" t="str">
        <f t="shared" si="37"/>
        <v/>
      </c>
      <c r="AG87" s="171">
        <f t="shared" si="38"/>
        <v>0</v>
      </c>
    </row>
    <row r="88" spans="1:33" ht="12" customHeight="1" x14ac:dyDescent="0.25">
      <c r="A88" s="497"/>
      <c r="B88" s="15">
        <v>79</v>
      </c>
      <c r="C88" s="468">
        <f t="shared" si="43"/>
        <v>0</v>
      </c>
      <c r="D88" s="469"/>
      <c r="E88" s="470"/>
      <c r="F88" s="67">
        <f t="shared" si="44"/>
        <v>0</v>
      </c>
      <c r="G88" s="67">
        <f t="shared" si="45"/>
        <v>0</v>
      </c>
      <c r="H88" s="67">
        <f t="shared" si="46"/>
        <v>0</v>
      </c>
      <c r="I88" s="67">
        <f t="shared" si="47"/>
        <v>0</v>
      </c>
      <c r="J88" s="67">
        <f t="shared" si="48"/>
        <v>0</v>
      </c>
      <c r="K88" s="16">
        <f t="shared" si="49"/>
        <v>0</v>
      </c>
      <c r="L88" s="67">
        <f t="shared" si="50"/>
        <v>0</v>
      </c>
      <c r="M88" s="17">
        <f>IF(L88&gt;0,VLOOKUP(I88,Labour!$AR$1:$AT$15,3,FALSE),0)</f>
        <v>0</v>
      </c>
      <c r="N88" s="70">
        <f t="shared" si="51"/>
        <v>0</v>
      </c>
      <c r="R88" s="83">
        <f t="shared" si="39"/>
        <v>0</v>
      </c>
      <c r="S88" s="83">
        <f t="shared" si="39"/>
        <v>0</v>
      </c>
      <c r="T88" s="83">
        <f t="shared" si="39"/>
        <v>0</v>
      </c>
      <c r="U88" s="83">
        <f t="shared" si="39"/>
        <v>0</v>
      </c>
      <c r="V88" s="83">
        <f t="shared" si="40"/>
        <v>0</v>
      </c>
      <c r="W88" s="83">
        <f t="shared" si="40"/>
        <v>0</v>
      </c>
      <c r="X88" s="83">
        <f t="shared" si="41"/>
        <v>0</v>
      </c>
      <c r="Y88" s="83">
        <f t="shared" si="41"/>
        <v>0</v>
      </c>
      <c r="Z88" s="83">
        <f t="shared" si="41"/>
        <v>0</v>
      </c>
      <c r="AA88" s="171">
        <f t="shared" si="35"/>
        <v>0</v>
      </c>
      <c r="AB88" s="83">
        <f t="shared" si="42"/>
        <v>0</v>
      </c>
      <c r="AC88" s="83">
        <f t="shared" si="42"/>
        <v>0</v>
      </c>
      <c r="AD88" s="171">
        <f t="shared" si="36"/>
        <v>0</v>
      </c>
      <c r="AE88" s="171">
        <f>IF(AD88=1,SUM(AD$10:AD88),0)</f>
        <v>0</v>
      </c>
      <c r="AF88" s="82" t="str">
        <f t="shared" si="37"/>
        <v/>
      </c>
      <c r="AG88" s="171">
        <f t="shared" si="38"/>
        <v>0</v>
      </c>
    </row>
    <row r="89" spans="1:33" ht="12" customHeight="1" x14ac:dyDescent="0.25">
      <c r="A89" s="497"/>
      <c r="B89" s="15">
        <v>80</v>
      </c>
      <c r="C89" s="468">
        <f t="shared" si="43"/>
        <v>0</v>
      </c>
      <c r="D89" s="469"/>
      <c r="E89" s="470"/>
      <c r="F89" s="67">
        <f t="shared" si="44"/>
        <v>0</v>
      </c>
      <c r="G89" s="67">
        <f t="shared" si="45"/>
        <v>0</v>
      </c>
      <c r="H89" s="67">
        <f t="shared" si="46"/>
        <v>0</v>
      </c>
      <c r="I89" s="67">
        <f t="shared" si="47"/>
        <v>0</v>
      </c>
      <c r="J89" s="67">
        <f t="shared" si="48"/>
        <v>0</v>
      </c>
      <c r="K89" s="16">
        <f t="shared" si="49"/>
        <v>0</v>
      </c>
      <c r="L89" s="67">
        <f t="shared" si="50"/>
        <v>0</v>
      </c>
      <c r="M89" s="17">
        <f>IF(L89&gt;0,VLOOKUP(I89,Labour!$AR$1:$AT$15,3,FALSE),0)</f>
        <v>0</v>
      </c>
      <c r="N89" s="70">
        <f t="shared" si="51"/>
        <v>0</v>
      </c>
      <c r="R89" s="83">
        <f t="shared" si="39"/>
        <v>0</v>
      </c>
      <c r="S89" s="83">
        <f t="shared" si="39"/>
        <v>0</v>
      </c>
      <c r="T89" s="83">
        <f t="shared" si="39"/>
        <v>0</v>
      </c>
      <c r="U89" s="83">
        <f t="shared" si="39"/>
        <v>0</v>
      </c>
      <c r="V89" s="83">
        <f t="shared" si="40"/>
        <v>0</v>
      </c>
      <c r="W89" s="83">
        <f t="shared" si="40"/>
        <v>0</v>
      </c>
      <c r="X89" s="83">
        <f t="shared" si="41"/>
        <v>0</v>
      </c>
      <c r="Y89" s="83">
        <f t="shared" si="41"/>
        <v>0</v>
      </c>
      <c r="Z89" s="83">
        <f t="shared" si="41"/>
        <v>0</v>
      </c>
      <c r="AA89" s="171">
        <f t="shared" si="35"/>
        <v>0</v>
      </c>
      <c r="AB89" s="83">
        <f t="shared" si="42"/>
        <v>0</v>
      </c>
      <c r="AC89" s="83">
        <f t="shared" si="42"/>
        <v>0</v>
      </c>
      <c r="AD89" s="171">
        <f t="shared" si="36"/>
        <v>0</v>
      </c>
      <c r="AE89" s="171">
        <f>IF(AD89=1,SUM(AD$10:AD89),0)</f>
        <v>0</v>
      </c>
      <c r="AF89" s="82" t="str">
        <f t="shared" si="37"/>
        <v/>
      </c>
      <c r="AG89" s="171">
        <f t="shared" si="38"/>
        <v>0</v>
      </c>
    </row>
    <row r="90" spans="1:33" ht="12" customHeight="1" x14ac:dyDescent="0.25">
      <c r="A90" s="497"/>
      <c r="B90" s="15">
        <v>81</v>
      </c>
      <c r="C90" s="468">
        <f t="shared" si="43"/>
        <v>0</v>
      </c>
      <c r="D90" s="469"/>
      <c r="E90" s="470"/>
      <c r="F90" s="67">
        <f t="shared" si="44"/>
        <v>0</v>
      </c>
      <c r="G90" s="67">
        <f t="shared" si="45"/>
        <v>0</v>
      </c>
      <c r="H90" s="67">
        <f t="shared" si="46"/>
        <v>0</v>
      </c>
      <c r="I90" s="67">
        <f t="shared" si="47"/>
        <v>0</v>
      </c>
      <c r="J90" s="67">
        <f t="shared" si="48"/>
        <v>0</v>
      </c>
      <c r="K90" s="16">
        <f t="shared" si="49"/>
        <v>0</v>
      </c>
      <c r="L90" s="67">
        <f t="shared" si="50"/>
        <v>0</v>
      </c>
      <c r="M90" s="17">
        <f>IF(L90&gt;0,VLOOKUP(I90,Labour!$AR$1:$AT$15,3,FALSE),0)</f>
        <v>0</v>
      </c>
      <c r="N90" s="70">
        <f t="shared" si="51"/>
        <v>0</v>
      </c>
      <c r="R90" s="83">
        <f t="shared" si="39"/>
        <v>0</v>
      </c>
      <c r="S90" s="83">
        <f t="shared" si="39"/>
        <v>0</v>
      </c>
      <c r="T90" s="83">
        <f t="shared" si="39"/>
        <v>0</v>
      </c>
      <c r="U90" s="83">
        <f t="shared" si="39"/>
        <v>0</v>
      </c>
      <c r="V90" s="83">
        <f t="shared" si="40"/>
        <v>0</v>
      </c>
      <c r="W90" s="83">
        <f t="shared" si="40"/>
        <v>0</v>
      </c>
      <c r="X90" s="83">
        <f t="shared" si="41"/>
        <v>0</v>
      </c>
      <c r="Y90" s="83">
        <f t="shared" si="41"/>
        <v>0</v>
      </c>
      <c r="Z90" s="83">
        <f t="shared" si="41"/>
        <v>0</v>
      </c>
      <c r="AA90" s="171">
        <f t="shared" si="35"/>
        <v>0</v>
      </c>
      <c r="AB90" s="83">
        <f t="shared" si="42"/>
        <v>0</v>
      </c>
      <c r="AC90" s="83">
        <f t="shared" si="42"/>
        <v>0</v>
      </c>
      <c r="AD90" s="171">
        <f t="shared" si="36"/>
        <v>0</v>
      </c>
      <c r="AE90" s="171">
        <f>IF(AD90=1,SUM(AD$10:AD90),0)</f>
        <v>0</v>
      </c>
      <c r="AF90" s="82" t="str">
        <f t="shared" si="37"/>
        <v/>
      </c>
      <c r="AG90" s="171">
        <f t="shared" si="38"/>
        <v>0</v>
      </c>
    </row>
    <row r="91" spans="1:33" ht="12" customHeight="1" x14ac:dyDescent="0.25">
      <c r="A91" s="497"/>
      <c r="B91" s="15">
        <v>82</v>
      </c>
      <c r="C91" s="468">
        <f t="shared" si="43"/>
        <v>0</v>
      </c>
      <c r="D91" s="469"/>
      <c r="E91" s="470"/>
      <c r="F91" s="67">
        <f t="shared" si="44"/>
        <v>0</v>
      </c>
      <c r="G91" s="67">
        <f t="shared" si="45"/>
        <v>0</v>
      </c>
      <c r="H91" s="67">
        <f t="shared" si="46"/>
        <v>0</v>
      </c>
      <c r="I91" s="67">
        <f t="shared" si="47"/>
        <v>0</v>
      </c>
      <c r="J91" s="67">
        <f t="shared" si="48"/>
        <v>0</v>
      </c>
      <c r="K91" s="16">
        <f t="shared" si="49"/>
        <v>0</v>
      </c>
      <c r="L91" s="67">
        <f t="shared" si="50"/>
        <v>0</v>
      </c>
      <c r="M91" s="17">
        <f>IF(L91&gt;0,VLOOKUP(I91,Labour!$AR$1:$AT$15,3,FALSE),0)</f>
        <v>0</v>
      </c>
      <c r="N91" s="70">
        <f t="shared" si="51"/>
        <v>0</v>
      </c>
      <c r="R91" s="83">
        <f t="shared" si="39"/>
        <v>0</v>
      </c>
      <c r="S91" s="83">
        <f t="shared" si="39"/>
        <v>0</v>
      </c>
      <c r="T91" s="83">
        <f t="shared" si="39"/>
        <v>0</v>
      </c>
      <c r="U91" s="83">
        <f t="shared" si="39"/>
        <v>0</v>
      </c>
      <c r="V91" s="83">
        <f t="shared" si="40"/>
        <v>0</v>
      </c>
      <c r="W91" s="83">
        <f t="shared" si="40"/>
        <v>0</v>
      </c>
      <c r="X91" s="83">
        <f t="shared" si="41"/>
        <v>0</v>
      </c>
      <c r="Y91" s="83">
        <f t="shared" si="41"/>
        <v>0</v>
      </c>
      <c r="Z91" s="83">
        <f t="shared" si="41"/>
        <v>0</v>
      </c>
      <c r="AA91" s="171">
        <f t="shared" si="35"/>
        <v>0</v>
      </c>
      <c r="AB91" s="83">
        <f t="shared" si="42"/>
        <v>0</v>
      </c>
      <c r="AC91" s="83">
        <f t="shared" si="42"/>
        <v>0</v>
      </c>
      <c r="AD91" s="171">
        <f t="shared" si="36"/>
        <v>0</v>
      </c>
      <c r="AE91" s="171">
        <f>IF(AD91=1,SUM(AD$10:AD91),0)</f>
        <v>0</v>
      </c>
      <c r="AF91" s="82" t="str">
        <f t="shared" si="37"/>
        <v/>
      </c>
      <c r="AG91" s="171">
        <f t="shared" si="38"/>
        <v>0</v>
      </c>
    </row>
    <row r="92" spans="1:33" ht="12" customHeight="1" x14ac:dyDescent="0.25">
      <c r="A92" s="497"/>
      <c r="B92" s="15">
        <v>83</v>
      </c>
      <c r="C92" s="468">
        <f t="shared" si="43"/>
        <v>0</v>
      </c>
      <c r="D92" s="469"/>
      <c r="E92" s="470"/>
      <c r="F92" s="67">
        <f t="shared" si="44"/>
        <v>0</v>
      </c>
      <c r="G92" s="67">
        <f t="shared" si="45"/>
        <v>0</v>
      </c>
      <c r="H92" s="67">
        <f t="shared" si="46"/>
        <v>0</v>
      </c>
      <c r="I92" s="67">
        <f t="shared" si="47"/>
        <v>0</v>
      </c>
      <c r="J92" s="67">
        <f t="shared" si="48"/>
        <v>0</v>
      </c>
      <c r="K92" s="16">
        <f t="shared" si="49"/>
        <v>0</v>
      </c>
      <c r="L92" s="67">
        <f t="shared" si="50"/>
        <v>0</v>
      </c>
      <c r="M92" s="17">
        <f>IF(L92&gt;0,VLOOKUP(I92,Labour!$AR$1:$AT$15,3,FALSE),0)</f>
        <v>0</v>
      </c>
      <c r="N92" s="70">
        <f t="shared" si="51"/>
        <v>0</v>
      </c>
      <c r="R92" s="83">
        <f t="shared" si="39"/>
        <v>0</v>
      </c>
      <c r="S92" s="83">
        <f t="shared" si="39"/>
        <v>0</v>
      </c>
      <c r="T92" s="83">
        <f t="shared" si="39"/>
        <v>0</v>
      </c>
      <c r="U92" s="83">
        <f t="shared" si="39"/>
        <v>0</v>
      </c>
      <c r="V92" s="83">
        <f t="shared" si="40"/>
        <v>0</v>
      </c>
      <c r="W92" s="83">
        <f t="shared" si="40"/>
        <v>0</v>
      </c>
      <c r="X92" s="83">
        <f t="shared" si="41"/>
        <v>0</v>
      </c>
      <c r="Y92" s="83">
        <f t="shared" si="41"/>
        <v>0</v>
      </c>
      <c r="Z92" s="83">
        <f t="shared" si="41"/>
        <v>0</v>
      </c>
      <c r="AA92" s="171">
        <f t="shared" si="35"/>
        <v>0</v>
      </c>
      <c r="AB92" s="83">
        <f t="shared" si="42"/>
        <v>0</v>
      </c>
      <c r="AC92" s="83">
        <f t="shared" si="42"/>
        <v>0</v>
      </c>
      <c r="AD92" s="171">
        <f t="shared" si="36"/>
        <v>0</v>
      </c>
      <c r="AE92" s="171">
        <f>IF(AD92=1,SUM(AD$10:AD92),0)</f>
        <v>0</v>
      </c>
      <c r="AF92" s="82" t="str">
        <f t="shared" si="37"/>
        <v/>
      </c>
      <c r="AG92" s="171">
        <f t="shared" si="38"/>
        <v>0</v>
      </c>
    </row>
    <row r="93" spans="1:33" ht="12" customHeight="1" x14ac:dyDescent="0.25">
      <c r="A93" s="497"/>
      <c r="B93" s="15">
        <v>84</v>
      </c>
      <c r="C93" s="468">
        <f t="shared" ref="C93:C107" si="52">R93</f>
        <v>0</v>
      </c>
      <c r="D93" s="469"/>
      <c r="E93" s="470"/>
      <c r="F93" s="67">
        <f t="shared" ref="F93:F107" si="53">S93</f>
        <v>0</v>
      </c>
      <c r="G93" s="67">
        <f t="shared" ref="G93:G107" si="54">T93</f>
        <v>0</v>
      </c>
      <c r="H93" s="67">
        <f t="shared" ref="H93:H107" si="55">U93</f>
        <v>0</v>
      </c>
      <c r="I93" s="67">
        <f t="shared" ref="I93:I107" si="56">X93</f>
        <v>0</v>
      </c>
      <c r="J93" s="67">
        <f t="shared" ref="J93:J107" si="57">AA93</f>
        <v>0</v>
      </c>
      <c r="K93" s="16">
        <f t="shared" ref="K93:K107" si="58">AB93</f>
        <v>0</v>
      </c>
      <c r="L93" s="67">
        <f t="shared" ref="L93:L107" si="59">AC93</f>
        <v>0</v>
      </c>
      <c r="M93" s="17">
        <f>IF(L93&gt;0,VLOOKUP(I93,Labour!$AR$1:$AT$15,3,FALSE),0)</f>
        <v>0</v>
      </c>
      <c r="N93" s="70">
        <f t="shared" ref="N93:N107" si="60">J93*K93+L93*M93</f>
        <v>0</v>
      </c>
      <c r="R93" s="83">
        <f t="shared" si="39"/>
        <v>0</v>
      </c>
      <c r="S93" s="83">
        <f t="shared" si="39"/>
        <v>0</v>
      </c>
      <c r="T93" s="83">
        <f t="shared" si="39"/>
        <v>0</v>
      </c>
      <c r="U93" s="83">
        <f t="shared" si="39"/>
        <v>0</v>
      </c>
      <c r="V93" s="83">
        <f t="shared" si="40"/>
        <v>0</v>
      </c>
      <c r="W93" s="83">
        <f t="shared" si="40"/>
        <v>0</v>
      </c>
      <c r="X93" s="83">
        <f t="shared" si="41"/>
        <v>0</v>
      </c>
      <c r="Y93" s="83">
        <f t="shared" si="41"/>
        <v>0</v>
      </c>
      <c r="Z93" s="83">
        <f t="shared" si="41"/>
        <v>0</v>
      </c>
      <c r="AA93" s="171">
        <f t="shared" si="35"/>
        <v>0</v>
      </c>
      <c r="AB93" s="83">
        <f t="shared" si="42"/>
        <v>0</v>
      </c>
      <c r="AC93" s="83">
        <f t="shared" si="42"/>
        <v>0</v>
      </c>
      <c r="AD93" s="171">
        <f t="shared" si="36"/>
        <v>0</v>
      </c>
      <c r="AE93" s="171">
        <f>IF(AD93=1,SUM(AD$10:AD93),0)</f>
        <v>0</v>
      </c>
      <c r="AF93" s="82" t="str">
        <f t="shared" si="37"/>
        <v/>
      </c>
      <c r="AG93" s="171">
        <f t="shared" si="38"/>
        <v>0</v>
      </c>
    </row>
    <row r="94" spans="1:33" ht="12" customHeight="1" x14ac:dyDescent="0.25">
      <c r="A94" s="497"/>
      <c r="B94" s="15">
        <v>85</v>
      </c>
      <c r="C94" s="468">
        <f t="shared" si="52"/>
        <v>0</v>
      </c>
      <c r="D94" s="469"/>
      <c r="E94" s="470"/>
      <c r="F94" s="67">
        <f t="shared" si="53"/>
        <v>0</v>
      </c>
      <c r="G94" s="67">
        <f t="shared" si="54"/>
        <v>0</v>
      </c>
      <c r="H94" s="67">
        <f t="shared" si="55"/>
        <v>0</v>
      </c>
      <c r="I94" s="67">
        <f t="shared" si="56"/>
        <v>0</v>
      </c>
      <c r="J94" s="67">
        <f t="shared" si="57"/>
        <v>0</v>
      </c>
      <c r="K94" s="16">
        <f t="shared" si="58"/>
        <v>0</v>
      </c>
      <c r="L94" s="67">
        <f t="shared" si="59"/>
        <v>0</v>
      </c>
      <c r="M94" s="17">
        <f>IF(L94&gt;0,VLOOKUP(I94,Labour!$AR$1:$AT$15,3,FALSE),0)</f>
        <v>0</v>
      </c>
      <c r="N94" s="70">
        <f t="shared" si="60"/>
        <v>0</v>
      </c>
      <c r="R94" s="83">
        <f t="shared" si="39"/>
        <v>0</v>
      </c>
      <c r="S94" s="83">
        <f t="shared" si="39"/>
        <v>0</v>
      </c>
      <c r="T94" s="83">
        <f t="shared" si="39"/>
        <v>0</v>
      </c>
      <c r="U94" s="83">
        <f t="shared" si="39"/>
        <v>0</v>
      </c>
      <c r="V94" s="83">
        <f t="shared" si="40"/>
        <v>0</v>
      </c>
      <c r="W94" s="83">
        <f t="shared" si="40"/>
        <v>0</v>
      </c>
      <c r="X94" s="83">
        <f t="shared" si="41"/>
        <v>0</v>
      </c>
      <c r="Y94" s="83">
        <f t="shared" si="41"/>
        <v>0</v>
      </c>
      <c r="Z94" s="83">
        <f t="shared" si="41"/>
        <v>0</v>
      </c>
      <c r="AA94" s="171">
        <f t="shared" si="35"/>
        <v>0</v>
      </c>
      <c r="AB94" s="83">
        <f t="shared" si="42"/>
        <v>0</v>
      </c>
      <c r="AC94" s="83">
        <f t="shared" si="42"/>
        <v>0</v>
      </c>
      <c r="AD94" s="171">
        <f t="shared" si="36"/>
        <v>0</v>
      </c>
      <c r="AE94" s="171">
        <f>IF(AD94=1,SUM(AD$10:AD94),0)</f>
        <v>0</v>
      </c>
      <c r="AF94" s="82" t="str">
        <f t="shared" si="37"/>
        <v/>
      </c>
      <c r="AG94" s="171">
        <f t="shared" si="38"/>
        <v>0</v>
      </c>
    </row>
    <row r="95" spans="1:33" ht="12" customHeight="1" x14ac:dyDescent="0.25">
      <c r="A95" s="497"/>
      <c r="B95" s="15">
        <v>86</v>
      </c>
      <c r="C95" s="468">
        <f t="shared" si="52"/>
        <v>0</v>
      </c>
      <c r="D95" s="469"/>
      <c r="E95" s="470"/>
      <c r="F95" s="67">
        <f t="shared" si="53"/>
        <v>0</v>
      </c>
      <c r="G95" s="67">
        <f t="shared" si="54"/>
        <v>0</v>
      </c>
      <c r="H95" s="67">
        <f t="shared" si="55"/>
        <v>0</v>
      </c>
      <c r="I95" s="67">
        <f t="shared" si="56"/>
        <v>0</v>
      </c>
      <c r="J95" s="67">
        <f t="shared" si="57"/>
        <v>0</v>
      </c>
      <c r="K95" s="16">
        <f t="shared" si="58"/>
        <v>0</v>
      </c>
      <c r="L95" s="67">
        <f t="shared" si="59"/>
        <v>0</v>
      </c>
      <c r="M95" s="17">
        <f>IF(L95&gt;0,VLOOKUP(I95,Labour!$AR$1:$AT$15,3,FALSE),0)</f>
        <v>0</v>
      </c>
      <c r="N95" s="70">
        <f t="shared" si="60"/>
        <v>0</v>
      </c>
      <c r="R95" s="83">
        <f t="shared" si="39"/>
        <v>0</v>
      </c>
      <c r="S95" s="83">
        <f t="shared" si="39"/>
        <v>0</v>
      </c>
      <c r="T95" s="83">
        <f t="shared" si="39"/>
        <v>0</v>
      </c>
      <c r="U95" s="83">
        <f t="shared" si="39"/>
        <v>0</v>
      </c>
      <c r="V95" s="83">
        <f t="shared" si="40"/>
        <v>0</v>
      </c>
      <c r="W95" s="83">
        <f t="shared" si="40"/>
        <v>0</v>
      </c>
      <c r="X95" s="83">
        <f t="shared" si="41"/>
        <v>0</v>
      </c>
      <c r="Y95" s="83">
        <f t="shared" si="41"/>
        <v>0</v>
      </c>
      <c r="Z95" s="83">
        <f t="shared" si="41"/>
        <v>0</v>
      </c>
      <c r="AA95" s="171">
        <f t="shared" si="35"/>
        <v>0</v>
      </c>
      <c r="AB95" s="83">
        <f t="shared" si="42"/>
        <v>0</v>
      </c>
      <c r="AC95" s="83">
        <f t="shared" si="42"/>
        <v>0</v>
      </c>
      <c r="AD95" s="171">
        <f t="shared" si="36"/>
        <v>0</v>
      </c>
      <c r="AE95" s="171">
        <f>IF(AD95=1,SUM(AD$10:AD95),0)</f>
        <v>0</v>
      </c>
      <c r="AF95" s="82" t="str">
        <f t="shared" si="37"/>
        <v/>
      </c>
      <c r="AG95" s="171">
        <f t="shared" si="38"/>
        <v>0</v>
      </c>
    </row>
    <row r="96" spans="1:33" ht="12" customHeight="1" x14ac:dyDescent="0.25">
      <c r="A96" s="497"/>
      <c r="B96" s="15">
        <v>87</v>
      </c>
      <c r="C96" s="468">
        <f t="shared" si="52"/>
        <v>0</v>
      </c>
      <c r="D96" s="469"/>
      <c r="E96" s="470"/>
      <c r="F96" s="67">
        <f t="shared" si="53"/>
        <v>0</v>
      </c>
      <c r="G96" s="67">
        <f t="shared" si="54"/>
        <v>0</v>
      </c>
      <c r="H96" s="67">
        <f t="shared" si="55"/>
        <v>0</v>
      </c>
      <c r="I96" s="67">
        <f t="shared" si="56"/>
        <v>0</v>
      </c>
      <c r="J96" s="67">
        <f t="shared" si="57"/>
        <v>0</v>
      </c>
      <c r="K96" s="16">
        <f t="shared" si="58"/>
        <v>0</v>
      </c>
      <c r="L96" s="67">
        <f t="shared" si="59"/>
        <v>0</v>
      </c>
      <c r="M96" s="17">
        <f>IF(L96&gt;0,VLOOKUP(I96,Labour!$AR$1:$AT$15,3,FALSE),0)</f>
        <v>0</v>
      </c>
      <c r="N96" s="70">
        <f t="shared" si="60"/>
        <v>0</v>
      </c>
      <c r="R96" s="83">
        <f t="shared" si="39"/>
        <v>0</v>
      </c>
      <c r="S96" s="83">
        <f t="shared" si="39"/>
        <v>0</v>
      </c>
      <c r="T96" s="83">
        <f t="shared" si="39"/>
        <v>0</v>
      </c>
      <c r="U96" s="83">
        <f t="shared" si="39"/>
        <v>0</v>
      </c>
      <c r="V96" s="83">
        <f t="shared" si="40"/>
        <v>0</v>
      </c>
      <c r="W96" s="83">
        <f t="shared" si="40"/>
        <v>0</v>
      </c>
      <c r="X96" s="83">
        <f t="shared" si="41"/>
        <v>0</v>
      </c>
      <c r="Y96" s="83">
        <f t="shared" si="41"/>
        <v>0</v>
      </c>
      <c r="Z96" s="83">
        <f t="shared" si="41"/>
        <v>0</v>
      </c>
      <c r="AA96" s="171">
        <f t="shared" si="35"/>
        <v>0</v>
      </c>
      <c r="AB96" s="83">
        <f t="shared" si="42"/>
        <v>0</v>
      </c>
      <c r="AC96" s="83">
        <f t="shared" si="42"/>
        <v>0</v>
      </c>
      <c r="AD96" s="171">
        <f t="shared" si="36"/>
        <v>0</v>
      </c>
      <c r="AE96" s="171">
        <f>IF(AD96=1,SUM(AD$10:AD96),0)</f>
        <v>0</v>
      </c>
      <c r="AF96" s="82" t="str">
        <f t="shared" si="37"/>
        <v/>
      </c>
      <c r="AG96" s="171">
        <f t="shared" si="38"/>
        <v>0</v>
      </c>
    </row>
    <row r="97" spans="1:33" ht="12" customHeight="1" x14ac:dyDescent="0.25">
      <c r="A97" s="497"/>
      <c r="B97" s="15">
        <v>88</v>
      </c>
      <c r="C97" s="468">
        <f t="shared" si="52"/>
        <v>0</v>
      </c>
      <c r="D97" s="469"/>
      <c r="E97" s="470"/>
      <c r="F97" s="67">
        <f t="shared" si="53"/>
        <v>0</v>
      </c>
      <c r="G97" s="67">
        <f t="shared" si="54"/>
        <v>0</v>
      </c>
      <c r="H97" s="67">
        <f t="shared" si="55"/>
        <v>0</v>
      </c>
      <c r="I97" s="67">
        <f t="shared" si="56"/>
        <v>0</v>
      </c>
      <c r="J97" s="67">
        <f t="shared" si="57"/>
        <v>0</v>
      </c>
      <c r="K97" s="16">
        <f t="shared" si="58"/>
        <v>0</v>
      </c>
      <c r="L97" s="67">
        <f t="shared" si="59"/>
        <v>0</v>
      </c>
      <c r="M97" s="17">
        <f>IF(L97&gt;0,VLOOKUP(I97,Labour!$AR$1:$AT$15,3,FALSE),0)</f>
        <v>0</v>
      </c>
      <c r="N97" s="70">
        <f t="shared" si="60"/>
        <v>0</v>
      </c>
      <c r="R97" s="83">
        <f t="shared" si="39"/>
        <v>0</v>
      </c>
      <c r="S97" s="83">
        <f t="shared" si="39"/>
        <v>0</v>
      </c>
      <c r="T97" s="83">
        <f t="shared" si="39"/>
        <v>0</v>
      </c>
      <c r="U97" s="83">
        <f t="shared" si="39"/>
        <v>0</v>
      </c>
      <c r="V97" s="83">
        <f t="shared" si="40"/>
        <v>0</v>
      </c>
      <c r="W97" s="83">
        <f t="shared" si="40"/>
        <v>0</v>
      </c>
      <c r="X97" s="83">
        <f t="shared" si="41"/>
        <v>0</v>
      </c>
      <c r="Y97" s="83">
        <f t="shared" si="41"/>
        <v>0</v>
      </c>
      <c r="Z97" s="83">
        <f t="shared" si="41"/>
        <v>0</v>
      </c>
      <c r="AA97" s="171">
        <f t="shared" si="35"/>
        <v>0</v>
      </c>
      <c r="AB97" s="83">
        <f t="shared" si="42"/>
        <v>0</v>
      </c>
      <c r="AC97" s="83">
        <f t="shared" si="42"/>
        <v>0</v>
      </c>
      <c r="AD97" s="171">
        <f t="shared" si="36"/>
        <v>0</v>
      </c>
      <c r="AE97" s="171">
        <f>IF(AD97=1,SUM(AD$10:AD97),0)</f>
        <v>0</v>
      </c>
      <c r="AF97" s="82" t="str">
        <f t="shared" si="37"/>
        <v/>
      </c>
      <c r="AG97" s="171">
        <f t="shared" si="38"/>
        <v>0</v>
      </c>
    </row>
    <row r="98" spans="1:33" ht="12" customHeight="1" x14ac:dyDescent="0.25">
      <c r="A98" s="497"/>
      <c r="B98" s="15">
        <v>89</v>
      </c>
      <c r="C98" s="468">
        <f t="shared" si="52"/>
        <v>0</v>
      </c>
      <c r="D98" s="469"/>
      <c r="E98" s="470"/>
      <c r="F98" s="67">
        <f t="shared" si="53"/>
        <v>0</v>
      </c>
      <c r="G98" s="67">
        <f t="shared" si="54"/>
        <v>0</v>
      </c>
      <c r="H98" s="67">
        <f t="shared" si="55"/>
        <v>0</v>
      </c>
      <c r="I98" s="67">
        <f t="shared" si="56"/>
        <v>0</v>
      </c>
      <c r="J98" s="67">
        <f t="shared" si="57"/>
        <v>0</v>
      </c>
      <c r="K98" s="16">
        <f t="shared" si="58"/>
        <v>0</v>
      </c>
      <c r="L98" s="67">
        <f t="shared" si="59"/>
        <v>0</v>
      </c>
      <c r="M98" s="17">
        <f>IF(L98&gt;0,VLOOKUP(I98,Labour!$AR$1:$AT$15,3,FALSE),0)</f>
        <v>0</v>
      </c>
      <c r="N98" s="70">
        <f t="shared" si="60"/>
        <v>0</v>
      </c>
      <c r="R98" s="83">
        <f t="shared" si="39"/>
        <v>0</v>
      </c>
      <c r="S98" s="83">
        <f t="shared" si="39"/>
        <v>0</v>
      </c>
      <c r="T98" s="83">
        <f t="shared" si="39"/>
        <v>0</v>
      </c>
      <c r="U98" s="83">
        <f t="shared" si="39"/>
        <v>0</v>
      </c>
      <c r="V98" s="83">
        <f t="shared" si="40"/>
        <v>0</v>
      </c>
      <c r="W98" s="83">
        <f t="shared" si="40"/>
        <v>0</v>
      </c>
      <c r="X98" s="83">
        <f t="shared" si="41"/>
        <v>0</v>
      </c>
      <c r="Y98" s="83">
        <f t="shared" si="41"/>
        <v>0</v>
      </c>
      <c r="Z98" s="83">
        <f t="shared" si="41"/>
        <v>0</v>
      </c>
      <c r="AA98" s="171">
        <f t="shared" si="35"/>
        <v>0</v>
      </c>
      <c r="AB98" s="83">
        <f t="shared" si="42"/>
        <v>0</v>
      </c>
      <c r="AC98" s="83">
        <f t="shared" si="42"/>
        <v>0</v>
      </c>
      <c r="AD98" s="171">
        <f t="shared" si="36"/>
        <v>0</v>
      </c>
      <c r="AE98" s="171">
        <f>IF(AD98=1,SUM(AD$10:AD98),0)</f>
        <v>0</v>
      </c>
      <c r="AF98" s="82" t="str">
        <f t="shared" si="37"/>
        <v/>
      </c>
      <c r="AG98" s="171">
        <f t="shared" si="38"/>
        <v>0</v>
      </c>
    </row>
    <row r="99" spans="1:33" ht="12" customHeight="1" x14ac:dyDescent="0.25">
      <c r="A99" s="497"/>
      <c r="B99" s="15">
        <v>90</v>
      </c>
      <c r="C99" s="468">
        <f t="shared" si="52"/>
        <v>0</v>
      </c>
      <c r="D99" s="469"/>
      <c r="E99" s="470"/>
      <c r="F99" s="67">
        <f t="shared" si="53"/>
        <v>0</v>
      </c>
      <c r="G99" s="67">
        <f t="shared" si="54"/>
        <v>0</v>
      </c>
      <c r="H99" s="67">
        <f t="shared" si="55"/>
        <v>0</v>
      </c>
      <c r="I99" s="67">
        <f t="shared" si="56"/>
        <v>0</v>
      </c>
      <c r="J99" s="67">
        <f t="shared" si="57"/>
        <v>0</v>
      </c>
      <c r="K99" s="16">
        <f t="shared" si="58"/>
        <v>0</v>
      </c>
      <c r="L99" s="67">
        <f t="shared" si="59"/>
        <v>0</v>
      </c>
      <c r="M99" s="17">
        <f>IF(L99&gt;0,VLOOKUP(I99,Labour!$AR$1:$AT$15,3,FALSE),0)</f>
        <v>0</v>
      </c>
      <c r="N99" s="70">
        <f t="shared" si="60"/>
        <v>0</v>
      </c>
      <c r="R99" s="83">
        <f t="shared" si="39"/>
        <v>0</v>
      </c>
      <c r="S99" s="83">
        <f t="shared" si="39"/>
        <v>0</v>
      </c>
      <c r="T99" s="83">
        <f t="shared" si="39"/>
        <v>0</v>
      </c>
      <c r="U99" s="83">
        <f t="shared" si="39"/>
        <v>0</v>
      </c>
      <c r="V99" s="83">
        <f t="shared" si="40"/>
        <v>0</v>
      </c>
      <c r="W99" s="83">
        <f t="shared" si="40"/>
        <v>0</v>
      </c>
      <c r="X99" s="83">
        <f t="shared" si="41"/>
        <v>0</v>
      </c>
      <c r="Y99" s="83">
        <f t="shared" si="41"/>
        <v>0</v>
      </c>
      <c r="Z99" s="83">
        <f t="shared" si="41"/>
        <v>0</v>
      </c>
      <c r="AA99" s="171">
        <f t="shared" si="35"/>
        <v>0</v>
      </c>
      <c r="AB99" s="83">
        <f t="shared" si="42"/>
        <v>0</v>
      </c>
      <c r="AC99" s="83">
        <f t="shared" si="42"/>
        <v>0</v>
      </c>
      <c r="AD99" s="171">
        <f t="shared" si="36"/>
        <v>0</v>
      </c>
      <c r="AE99" s="171">
        <f>IF(AD99=1,SUM(AD$10:AD99),0)</f>
        <v>0</v>
      </c>
      <c r="AF99" s="82" t="str">
        <f t="shared" si="37"/>
        <v/>
      </c>
      <c r="AG99" s="171">
        <f t="shared" si="38"/>
        <v>0</v>
      </c>
    </row>
    <row r="100" spans="1:33" ht="12" customHeight="1" x14ac:dyDescent="0.25">
      <c r="A100" s="497"/>
      <c r="B100" s="15">
        <v>91</v>
      </c>
      <c r="C100" s="468">
        <f t="shared" si="52"/>
        <v>0</v>
      </c>
      <c r="D100" s="469"/>
      <c r="E100" s="470"/>
      <c r="F100" s="67">
        <f t="shared" si="53"/>
        <v>0</v>
      </c>
      <c r="G100" s="67">
        <f t="shared" si="54"/>
        <v>0</v>
      </c>
      <c r="H100" s="67">
        <f t="shared" si="55"/>
        <v>0</v>
      </c>
      <c r="I100" s="67">
        <f t="shared" si="56"/>
        <v>0</v>
      </c>
      <c r="J100" s="67">
        <f t="shared" si="57"/>
        <v>0</v>
      </c>
      <c r="K100" s="16">
        <f t="shared" si="58"/>
        <v>0</v>
      </c>
      <c r="L100" s="67">
        <f t="shared" si="59"/>
        <v>0</v>
      </c>
      <c r="M100" s="17">
        <f>IF(L100&gt;0,VLOOKUP(I100,Labour!$AR$1:$AT$15,3,FALSE),0)</f>
        <v>0</v>
      </c>
      <c r="N100" s="70">
        <f t="shared" si="60"/>
        <v>0</v>
      </c>
      <c r="R100" s="83">
        <f t="shared" si="39"/>
        <v>0</v>
      </c>
      <c r="S100" s="83">
        <f t="shared" si="39"/>
        <v>0</v>
      </c>
      <c r="T100" s="83">
        <f t="shared" si="39"/>
        <v>0</v>
      </c>
      <c r="U100" s="83">
        <f t="shared" si="39"/>
        <v>0</v>
      </c>
      <c r="V100" s="83">
        <f t="shared" si="40"/>
        <v>0</v>
      </c>
      <c r="W100" s="83">
        <f t="shared" si="40"/>
        <v>0</v>
      </c>
      <c r="X100" s="83">
        <f t="shared" si="41"/>
        <v>0</v>
      </c>
      <c r="Y100" s="83">
        <f t="shared" si="41"/>
        <v>0</v>
      </c>
      <c r="Z100" s="83">
        <f t="shared" si="41"/>
        <v>0</v>
      </c>
      <c r="AA100" s="171">
        <f t="shared" si="35"/>
        <v>0</v>
      </c>
      <c r="AB100" s="83">
        <f t="shared" si="42"/>
        <v>0</v>
      </c>
      <c r="AC100" s="83">
        <f t="shared" si="42"/>
        <v>0</v>
      </c>
      <c r="AD100" s="171">
        <f t="shared" si="36"/>
        <v>0</v>
      </c>
      <c r="AE100" s="171">
        <f>IF(AD100=1,SUM(AD$10:AD100),0)</f>
        <v>0</v>
      </c>
      <c r="AF100" s="82" t="str">
        <f t="shared" si="37"/>
        <v/>
      </c>
      <c r="AG100" s="171">
        <f t="shared" si="38"/>
        <v>0</v>
      </c>
    </row>
    <row r="101" spans="1:33" ht="12" customHeight="1" x14ac:dyDescent="0.25">
      <c r="A101" s="497"/>
      <c r="B101" s="15">
        <v>92</v>
      </c>
      <c r="C101" s="468">
        <f t="shared" si="52"/>
        <v>0</v>
      </c>
      <c r="D101" s="469"/>
      <c r="E101" s="470"/>
      <c r="F101" s="67">
        <f t="shared" si="53"/>
        <v>0</v>
      </c>
      <c r="G101" s="67">
        <f t="shared" si="54"/>
        <v>0</v>
      </c>
      <c r="H101" s="67">
        <f t="shared" si="55"/>
        <v>0</v>
      </c>
      <c r="I101" s="67">
        <f t="shared" si="56"/>
        <v>0</v>
      </c>
      <c r="J101" s="67">
        <f t="shared" si="57"/>
        <v>0</v>
      </c>
      <c r="K101" s="16">
        <f t="shared" si="58"/>
        <v>0</v>
      </c>
      <c r="L101" s="67">
        <f t="shared" si="59"/>
        <v>0</v>
      </c>
      <c r="M101" s="17">
        <f>IF(L101&gt;0,VLOOKUP(I101,Labour!$AR$1:$AT$15,3,FALSE),0)</f>
        <v>0</v>
      </c>
      <c r="N101" s="70">
        <f t="shared" si="60"/>
        <v>0</v>
      </c>
      <c r="R101" s="83">
        <f t="shared" si="39"/>
        <v>0</v>
      </c>
      <c r="S101" s="83">
        <f t="shared" si="39"/>
        <v>0</v>
      </c>
      <c r="T101" s="83">
        <f t="shared" si="39"/>
        <v>0</v>
      </c>
      <c r="U101" s="83">
        <f t="shared" si="39"/>
        <v>0</v>
      </c>
      <c r="V101" s="83">
        <f t="shared" si="40"/>
        <v>0</v>
      </c>
      <c r="W101" s="83">
        <f t="shared" si="40"/>
        <v>0</v>
      </c>
      <c r="X101" s="83">
        <f t="shared" si="41"/>
        <v>0</v>
      </c>
      <c r="Y101" s="83">
        <f t="shared" si="41"/>
        <v>0</v>
      </c>
      <c r="Z101" s="83">
        <f t="shared" si="41"/>
        <v>0</v>
      </c>
      <c r="AA101" s="171">
        <f t="shared" si="35"/>
        <v>0</v>
      </c>
      <c r="AB101" s="83">
        <f t="shared" si="42"/>
        <v>0</v>
      </c>
      <c r="AC101" s="83">
        <f t="shared" si="42"/>
        <v>0</v>
      </c>
      <c r="AD101" s="171">
        <f t="shared" si="36"/>
        <v>0</v>
      </c>
      <c r="AE101" s="171">
        <f>IF(AD101=1,SUM(AD$10:AD101),0)</f>
        <v>0</v>
      </c>
      <c r="AF101" s="82" t="str">
        <f t="shared" si="37"/>
        <v/>
      </c>
      <c r="AG101" s="171">
        <f t="shared" si="38"/>
        <v>0</v>
      </c>
    </row>
    <row r="102" spans="1:33" ht="12" customHeight="1" x14ac:dyDescent="0.25">
      <c r="A102" s="497"/>
      <c r="B102" s="15">
        <v>93</v>
      </c>
      <c r="C102" s="468">
        <f t="shared" si="52"/>
        <v>0</v>
      </c>
      <c r="D102" s="469"/>
      <c r="E102" s="470"/>
      <c r="F102" s="67">
        <f t="shared" si="53"/>
        <v>0</v>
      </c>
      <c r="G102" s="67">
        <f t="shared" si="54"/>
        <v>0</v>
      </c>
      <c r="H102" s="67">
        <f t="shared" si="55"/>
        <v>0</v>
      </c>
      <c r="I102" s="67">
        <f t="shared" si="56"/>
        <v>0</v>
      </c>
      <c r="J102" s="67">
        <f t="shared" si="57"/>
        <v>0</v>
      </c>
      <c r="K102" s="16">
        <f t="shared" si="58"/>
        <v>0</v>
      </c>
      <c r="L102" s="67">
        <f t="shared" si="59"/>
        <v>0</v>
      </c>
      <c r="M102" s="17">
        <f>IF(L102&gt;0,VLOOKUP(I102,Labour!$AR$1:$AT$15,3,FALSE),0)</f>
        <v>0</v>
      </c>
      <c r="N102" s="70">
        <f t="shared" si="60"/>
        <v>0</v>
      </c>
      <c r="R102" s="83">
        <f t="shared" si="39"/>
        <v>0</v>
      </c>
      <c r="S102" s="83">
        <f t="shared" si="39"/>
        <v>0</v>
      </c>
      <c r="T102" s="83">
        <f t="shared" si="39"/>
        <v>0</v>
      </c>
      <c r="U102" s="83">
        <f t="shared" si="39"/>
        <v>0</v>
      </c>
      <c r="V102" s="83">
        <f t="shared" si="40"/>
        <v>0</v>
      </c>
      <c r="W102" s="83">
        <f t="shared" si="40"/>
        <v>0</v>
      </c>
      <c r="X102" s="83">
        <f t="shared" si="41"/>
        <v>0</v>
      </c>
      <c r="Y102" s="83">
        <f t="shared" si="41"/>
        <v>0</v>
      </c>
      <c r="Z102" s="83">
        <f t="shared" si="41"/>
        <v>0</v>
      </c>
      <c r="AA102" s="171">
        <f t="shared" si="35"/>
        <v>0</v>
      </c>
      <c r="AB102" s="83">
        <f t="shared" si="42"/>
        <v>0</v>
      </c>
      <c r="AC102" s="83">
        <f t="shared" si="42"/>
        <v>0</v>
      </c>
      <c r="AD102" s="171">
        <f t="shared" si="36"/>
        <v>0</v>
      </c>
      <c r="AE102" s="171">
        <f>IF(AD102=1,SUM(AD$10:AD102),0)</f>
        <v>0</v>
      </c>
      <c r="AF102" s="82" t="str">
        <f t="shared" si="37"/>
        <v/>
      </c>
      <c r="AG102" s="171">
        <f t="shared" si="38"/>
        <v>0</v>
      </c>
    </row>
    <row r="103" spans="1:33" ht="12" customHeight="1" x14ac:dyDescent="0.25">
      <c r="A103" s="497"/>
      <c r="B103" s="15">
        <v>94</v>
      </c>
      <c r="C103" s="468">
        <f t="shared" si="52"/>
        <v>0</v>
      </c>
      <c r="D103" s="469"/>
      <c r="E103" s="470"/>
      <c r="F103" s="67">
        <f t="shared" si="53"/>
        <v>0</v>
      </c>
      <c r="G103" s="67">
        <f t="shared" si="54"/>
        <v>0</v>
      </c>
      <c r="H103" s="67">
        <f t="shared" si="55"/>
        <v>0</v>
      </c>
      <c r="I103" s="67">
        <f t="shared" si="56"/>
        <v>0</v>
      </c>
      <c r="J103" s="67">
        <f t="shared" si="57"/>
        <v>0</v>
      </c>
      <c r="K103" s="16">
        <f t="shared" si="58"/>
        <v>0</v>
      </c>
      <c r="L103" s="67">
        <f t="shared" si="59"/>
        <v>0</v>
      </c>
      <c r="M103" s="17">
        <f>IF(L103&gt;0,VLOOKUP(I103,Labour!$AR$1:$AT$15,3,FALSE),0)</f>
        <v>0</v>
      </c>
      <c r="N103" s="70">
        <f t="shared" si="60"/>
        <v>0</v>
      </c>
      <c r="R103" s="83">
        <f t="shared" si="39"/>
        <v>0</v>
      </c>
      <c r="S103" s="83">
        <f t="shared" si="39"/>
        <v>0</v>
      </c>
      <c r="T103" s="83">
        <f t="shared" si="39"/>
        <v>0</v>
      </c>
      <c r="U103" s="83">
        <f t="shared" ref="T103:U109" si="61">IF($B103&lt;=$U$3,VLOOKUP($B103,ETABLE,U$9,FALSE),0)</f>
        <v>0</v>
      </c>
      <c r="V103" s="83">
        <f t="shared" si="40"/>
        <v>0</v>
      </c>
      <c r="W103" s="83">
        <f t="shared" si="40"/>
        <v>0</v>
      </c>
      <c r="X103" s="83">
        <f t="shared" si="41"/>
        <v>0</v>
      </c>
      <c r="Y103" s="83">
        <f t="shared" si="41"/>
        <v>0</v>
      </c>
      <c r="Z103" s="83">
        <f t="shared" si="41"/>
        <v>0</v>
      </c>
      <c r="AA103" s="171">
        <f t="shared" ref="AA103:AA109" si="62">Y103+Z103</f>
        <v>0</v>
      </c>
      <c r="AB103" s="83">
        <f t="shared" si="42"/>
        <v>0</v>
      </c>
      <c r="AC103" s="83">
        <f t="shared" si="42"/>
        <v>0</v>
      </c>
      <c r="AD103" s="171">
        <f t="shared" ref="AD103:AD109" si="63">IF(AND(T103&lt;&gt;0,X103="op"),1,0)</f>
        <v>0</v>
      </c>
      <c r="AE103" s="171">
        <f>IF(AD103=1,SUM(AD$10:AD103),0)</f>
        <v>0</v>
      </c>
      <c r="AF103" s="82" t="str">
        <f t="shared" ref="AF103:AF109" si="64">IF(AND(AD103=1,AE103&lt;$AD$7),S103&amp;", ",IF(AND(AD103=1,AE103=$AD$7),S103,""))</f>
        <v/>
      </c>
      <c r="AG103" s="171">
        <f t="shared" ref="AG103:AG109" si="65">IF(AD103=1,T103,0)</f>
        <v>0</v>
      </c>
    </row>
    <row r="104" spans="1:33" ht="12" customHeight="1" x14ac:dyDescent="0.25">
      <c r="A104" s="497"/>
      <c r="B104" s="15">
        <v>95</v>
      </c>
      <c r="C104" s="468">
        <f t="shared" si="52"/>
        <v>0</v>
      </c>
      <c r="D104" s="469"/>
      <c r="E104" s="470"/>
      <c r="F104" s="67">
        <f t="shared" si="53"/>
        <v>0</v>
      </c>
      <c r="G104" s="67">
        <f t="shared" si="54"/>
        <v>0</v>
      </c>
      <c r="H104" s="67">
        <f t="shared" si="55"/>
        <v>0</v>
      </c>
      <c r="I104" s="67">
        <f t="shared" si="56"/>
        <v>0</v>
      </c>
      <c r="J104" s="67">
        <f t="shared" si="57"/>
        <v>0</v>
      </c>
      <c r="K104" s="16">
        <f t="shared" si="58"/>
        <v>0</v>
      </c>
      <c r="L104" s="67">
        <f t="shared" si="59"/>
        <v>0</v>
      </c>
      <c r="M104" s="17">
        <f>IF(L104&gt;0,VLOOKUP(I104,Labour!$AR$1:$AT$15,3,FALSE),0)</f>
        <v>0</v>
      </c>
      <c r="N104" s="70">
        <f t="shared" si="60"/>
        <v>0</v>
      </c>
      <c r="R104" s="83">
        <f t="shared" ref="R104:S109" si="66">IF($B104&lt;=$U$3,VLOOKUP($B104,ETABLE,R$9,FALSE),0)</f>
        <v>0</v>
      </c>
      <c r="S104" s="83">
        <f t="shared" si="66"/>
        <v>0</v>
      </c>
      <c r="T104" s="83">
        <f t="shared" si="61"/>
        <v>0</v>
      </c>
      <c r="U104" s="83">
        <f t="shared" si="61"/>
        <v>0</v>
      </c>
      <c r="V104" s="83">
        <f t="shared" ref="V104:W109" si="67">IF($B104&lt;=$U$3,IF(VLOOKUP($B104,ETABLE,V$9,FALSE)=V$8,$U104,0),0)</f>
        <v>0</v>
      </c>
      <c r="W104" s="83">
        <f t="shared" si="67"/>
        <v>0</v>
      </c>
      <c r="X104" s="83">
        <f t="shared" ref="X104:Z109" si="68">IF($B104&lt;=$U$3,VLOOKUP($B104,ETABLE,X$9,FALSE),0)</f>
        <v>0</v>
      </c>
      <c r="Y104" s="83">
        <f t="shared" si="68"/>
        <v>0</v>
      </c>
      <c r="Z104" s="83">
        <f t="shared" si="68"/>
        <v>0</v>
      </c>
      <c r="AA104" s="171">
        <f t="shared" si="62"/>
        <v>0</v>
      </c>
      <c r="AB104" s="83">
        <f t="shared" ref="AB104:AC109" si="69">IF($B104&lt;=$U$3,VLOOKUP($B104,ETABLE,AB$9,FALSE),0)</f>
        <v>0</v>
      </c>
      <c r="AC104" s="83">
        <f t="shared" si="69"/>
        <v>0</v>
      </c>
      <c r="AD104" s="171">
        <f t="shared" si="63"/>
        <v>0</v>
      </c>
      <c r="AE104" s="171">
        <f>IF(AD104=1,SUM(AD$10:AD104),0)</f>
        <v>0</v>
      </c>
      <c r="AF104" s="82" t="str">
        <f t="shared" si="64"/>
        <v/>
      </c>
      <c r="AG104" s="171">
        <f t="shared" si="65"/>
        <v>0</v>
      </c>
    </row>
    <row r="105" spans="1:33" ht="12" customHeight="1" x14ac:dyDescent="0.25">
      <c r="A105" s="497"/>
      <c r="B105" s="15">
        <v>96</v>
      </c>
      <c r="C105" s="468">
        <f t="shared" si="52"/>
        <v>0</v>
      </c>
      <c r="D105" s="469"/>
      <c r="E105" s="470"/>
      <c r="F105" s="67">
        <f t="shared" si="53"/>
        <v>0</v>
      </c>
      <c r="G105" s="67">
        <f t="shared" si="54"/>
        <v>0</v>
      </c>
      <c r="H105" s="67">
        <f t="shared" si="55"/>
        <v>0</v>
      </c>
      <c r="I105" s="67">
        <f t="shared" si="56"/>
        <v>0</v>
      </c>
      <c r="J105" s="67">
        <f t="shared" si="57"/>
        <v>0</v>
      </c>
      <c r="K105" s="16">
        <f t="shared" si="58"/>
        <v>0</v>
      </c>
      <c r="L105" s="67">
        <f t="shared" si="59"/>
        <v>0</v>
      </c>
      <c r="M105" s="17">
        <f>IF(L105&gt;0,VLOOKUP(I105,Labour!$AR$1:$AT$15,3,FALSE),0)</f>
        <v>0</v>
      </c>
      <c r="N105" s="70">
        <f t="shared" si="60"/>
        <v>0</v>
      </c>
      <c r="R105" s="83">
        <f t="shared" si="66"/>
        <v>0</v>
      </c>
      <c r="S105" s="83">
        <f t="shared" si="66"/>
        <v>0</v>
      </c>
      <c r="T105" s="83">
        <f t="shared" si="61"/>
        <v>0</v>
      </c>
      <c r="U105" s="83">
        <f t="shared" si="61"/>
        <v>0</v>
      </c>
      <c r="V105" s="83">
        <f t="shared" si="67"/>
        <v>0</v>
      </c>
      <c r="W105" s="83">
        <f t="shared" si="67"/>
        <v>0</v>
      </c>
      <c r="X105" s="83">
        <f t="shared" si="68"/>
        <v>0</v>
      </c>
      <c r="Y105" s="83">
        <f t="shared" si="68"/>
        <v>0</v>
      </c>
      <c r="Z105" s="83">
        <f t="shared" si="68"/>
        <v>0</v>
      </c>
      <c r="AA105" s="171">
        <f t="shared" si="62"/>
        <v>0</v>
      </c>
      <c r="AB105" s="83">
        <f t="shared" si="69"/>
        <v>0</v>
      </c>
      <c r="AC105" s="83">
        <f t="shared" si="69"/>
        <v>0</v>
      </c>
      <c r="AD105" s="171">
        <f t="shared" si="63"/>
        <v>0</v>
      </c>
      <c r="AE105" s="171">
        <f>IF(AD105=1,SUM(AD$10:AD105),0)</f>
        <v>0</v>
      </c>
      <c r="AF105" s="82" t="str">
        <f t="shared" si="64"/>
        <v/>
      </c>
      <c r="AG105" s="171">
        <f t="shared" si="65"/>
        <v>0</v>
      </c>
    </row>
    <row r="106" spans="1:33" ht="12" customHeight="1" x14ac:dyDescent="0.25">
      <c r="A106" s="497"/>
      <c r="B106" s="15">
        <v>97</v>
      </c>
      <c r="C106" s="468">
        <f t="shared" si="52"/>
        <v>0</v>
      </c>
      <c r="D106" s="469"/>
      <c r="E106" s="470"/>
      <c r="F106" s="67">
        <f t="shared" si="53"/>
        <v>0</v>
      </c>
      <c r="G106" s="67">
        <f t="shared" si="54"/>
        <v>0</v>
      </c>
      <c r="H106" s="67">
        <f t="shared" si="55"/>
        <v>0</v>
      </c>
      <c r="I106" s="67">
        <f t="shared" si="56"/>
        <v>0</v>
      </c>
      <c r="J106" s="67">
        <f t="shared" si="57"/>
        <v>0</v>
      </c>
      <c r="K106" s="16">
        <f t="shared" si="58"/>
        <v>0</v>
      </c>
      <c r="L106" s="67">
        <f t="shared" si="59"/>
        <v>0</v>
      </c>
      <c r="M106" s="17">
        <f>IF(L106&gt;0,VLOOKUP(I106,Labour!$AR$1:$AT$15,3,FALSE),0)</f>
        <v>0</v>
      </c>
      <c r="N106" s="70">
        <f t="shared" si="60"/>
        <v>0</v>
      </c>
      <c r="R106" s="83">
        <f t="shared" si="66"/>
        <v>0</v>
      </c>
      <c r="S106" s="83">
        <f t="shared" si="66"/>
        <v>0</v>
      </c>
      <c r="T106" s="83">
        <f t="shared" si="61"/>
        <v>0</v>
      </c>
      <c r="U106" s="83">
        <f t="shared" si="61"/>
        <v>0</v>
      </c>
      <c r="V106" s="83">
        <f t="shared" si="67"/>
        <v>0</v>
      </c>
      <c r="W106" s="83">
        <f t="shared" si="67"/>
        <v>0</v>
      </c>
      <c r="X106" s="83">
        <f t="shared" si="68"/>
        <v>0</v>
      </c>
      <c r="Y106" s="83">
        <f t="shared" si="68"/>
        <v>0</v>
      </c>
      <c r="Z106" s="83">
        <f t="shared" si="68"/>
        <v>0</v>
      </c>
      <c r="AA106" s="171">
        <f t="shared" si="62"/>
        <v>0</v>
      </c>
      <c r="AB106" s="83">
        <f t="shared" si="69"/>
        <v>0</v>
      </c>
      <c r="AC106" s="83">
        <f t="shared" si="69"/>
        <v>0</v>
      </c>
      <c r="AD106" s="171">
        <f t="shared" si="63"/>
        <v>0</v>
      </c>
      <c r="AE106" s="171">
        <f>IF(AD106=1,SUM(AD$10:AD106),0)</f>
        <v>0</v>
      </c>
      <c r="AF106" s="82" t="str">
        <f t="shared" si="64"/>
        <v/>
      </c>
      <c r="AG106" s="171">
        <f t="shared" si="65"/>
        <v>0</v>
      </c>
    </row>
    <row r="107" spans="1:33" ht="12" customHeight="1" x14ac:dyDescent="0.25">
      <c r="A107" s="497"/>
      <c r="B107" s="15">
        <v>98</v>
      </c>
      <c r="C107" s="468">
        <f t="shared" si="52"/>
        <v>0</v>
      </c>
      <c r="D107" s="469"/>
      <c r="E107" s="470"/>
      <c r="F107" s="67">
        <f t="shared" si="53"/>
        <v>0</v>
      </c>
      <c r="G107" s="67">
        <f t="shared" si="54"/>
        <v>0</v>
      </c>
      <c r="H107" s="67">
        <f t="shared" si="55"/>
        <v>0</v>
      </c>
      <c r="I107" s="67">
        <f t="shared" si="56"/>
        <v>0</v>
      </c>
      <c r="J107" s="67">
        <f t="shared" si="57"/>
        <v>0</v>
      </c>
      <c r="K107" s="16">
        <f t="shared" si="58"/>
        <v>0</v>
      </c>
      <c r="L107" s="67">
        <f t="shared" si="59"/>
        <v>0</v>
      </c>
      <c r="M107" s="17">
        <f>IF(L107&gt;0,VLOOKUP(I107,Labour!$AR$1:$AT$15,3,FALSE),0)</f>
        <v>0</v>
      </c>
      <c r="N107" s="70">
        <f t="shared" si="60"/>
        <v>0</v>
      </c>
      <c r="R107" s="83">
        <f t="shared" si="66"/>
        <v>0</v>
      </c>
      <c r="S107" s="83">
        <f t="shared" si="66"/>
        <v>0</v>
      </c>
      <c r="T107" s="83">
        <f t="shared" si="61"/>
        <v>0</v>
      </c>
      <c r="U107" s="83">
        <f t="shared" si="61"/>
        <v>0</v>
      </c>
      <c r="V107" s="83">
        <f t="shared" si="67"/>
        <v>0</v>
      </c>
      <c r="W107" s="83">
        <f t="shared" si="67"/>
        <v>0</v>
      </c>
      <c r="X107" s="83">
        <f t="shared" si="68"/>
        <v>0</v>
      </c>
      <c r="Y107" s="83">
        <f t="shared" si="68"/>
        <v>0</v>
      </c>
      <c r="Z107" s="83">
        <f t="shared" si="68"/>
        <v>0</v>
      </c>
      <c r="AA107" s="171">
        <f t="shared" si="62"/>
        <v>0</v>
      </c>
      <c r="AB107" s="83">
        <f t="shared" si="69"/>
        <v>0</v>
      </c>
      <c r="AC107" s="83">
        <f t="shared" si="69"/>
        <v>0</v>
      </c>
      <c r="AD107" s="171">
        <f t="shared" si="63"/>
        <v>0</v>
      </c>
      <c r="AE107" s="171">
        <f>IF(AD107=1,SUM(AD$10:AD107),0)</f>
        <v>0</v>
      </c>
      <c r="AF107" s="82" t="str">
        <f t="shared" si="64"/>
        <v/>
      </c>
      <c r="AG107" s="171">
        <f t="shared" si="65"/>
        <v>0</v>
      </c>
    </row>
    <row r="108" spans="1:33" ht="12" customHeight="1" x14ac:dyDescent="0.25">
      <c r="A108" s="497"/>
      <c r="B108" s="15">
        <v>99</v>
      </c>
      <c r="C108" s="468">
        <f t="shared" si="43"/>
        <v>0</v>
      </c>
      <c r="D108" s="469"/>
      <c r="E108" s="470"/>
      <c r="F108" s="67">
        <f t="shared" si="44"/>
        <v>0</v>
      </c>
      <c r="G108" s="67">
        <f t="shared" si="45"/>
        <v>0</v>
      </c>
      <c r="H108" s="67">
        <f t="shared" si="46"/>
        <v>0</v>
      </c>
      <c r="I108" s="67">
        <f t="shared" si="47"/>
        <v>0</v>
      </c>
      <c r="J108" s="67">
        <f t="shared" si="48"/>
        <v>0</v>
      </c>
      <c r="K108" s="16">
        <f t="shared" si="49"/>
        <v>0</v>
      </c>
      <c r="L108" s="67">
        <f t="shared" si="50"/>
        <v>0</v>
      </c>
      <c r="M108" s="17">
        <f>IF(L108&gt;0,VLOOKUP(I108,Labour!$AR$1:$AT$15,3,FALSE),0)</f>
        <v>0</v>
      </c>
      <c r="N108" s="70">
        <f t="shared" si="51"/>
        <v>0</v>
      </c>
      <c r="R108" s="83">
        <f t="shared" si="66"/>
        <v>0</v>
      </c>
      <c r="S108" s="83">
        <f t="shared" si="66"/>
        <v>0</v>
      </c>
      <c r="T108" s="83">
        <f t="shared" si="61"/>
        <v>0</v>
      </c>
      <c r="U108" s="83">
        <f t="shared" si="61"/>
        <v>0</v>
      </c>
      <c r="V108" s="83">
        <f t="shared" si="67"/>
        <v>0</v>
      </c>
      <c r="W108" s="83">
        <f t="shared" si="67"/>
        <v>0</v>
      </c>
      <c r="X108" s="83">
        <f t="shared" si="68"/>
        <v>0</v>
      </c>
      <c r="Y108" s="83">
        <f t="shared" si="68"/>
        <v>0</v>
      </c>
      <c r="Z108" s="83">
        <f t="shared" si="68"/>
        <v>0</v>
      </c>
      <c r="AA108" s="171">
        <f t="shared" si="62"/>
        <v>0</v>
      </c>
      <c r="AB108" s="83">
        <f t="shared" si="69"/>
        <v>0</v>
      </c>
      <c r="AC108" s="83">
        <f t="shared" si="69"/>
        <v>0</v>
      </c>
      <c r="AD108" s="171">
        <f t="shared" si="63"/>
        <v>0</v>
      </c>
      <c r="AE108" s="171">
        <f>IF(AD108=1,SUM(AD$10:AD108),0)</f>
        <v>0</v>
      </c>
      <c r="AF108" s="82" t="str">
        <f t="shared" si="64"/>
        <v/>
      </c>
      <c r="AG108" s="171">
        <f t="shared" si="65"/>
        <v>0</v>
      </c>
    </row>
    <row r="109" spans="1:33" ht="12" customHeight="1" thickBot="1" x14ac:dyDescent="0.3">
      <c r="A109" s="497"/>
      <c r="B109" s="179">
        <v>100</v>
      </c>
      <c r="C109" s="468">
        <f t="shared" si="26"/>
        <v>0</v>
      </c>
      <c r="D109" s="469"/>
      <c r="E109" s="470"/>
      <c r="F109" s="67">
        <f t="shared" si="27"/>
        <v>0</v>
      </c>
      <c r="G109" s="67">
        <f t="shared" si="28"/>
        <v>0</v>
      </c>
      <c r="H109" s="67">
        <f t="shared" si="29"/>
        <v>0</v>
      </c>
      <c r="I109" s="67">
        <f t="shared" si="30"/>
        <v>0</v>
      </c>
      <c r="J109" s="67">
        <f t="shared" si="31"/>
        <v>0</v>
      </c>
      <c r="K109" s="16">
        <f t="shared" si="32"/>
        <v>0</v>
      </c>
      <c r="L109" s="67">
        <f t="shared" si="33"/>
        <v>0</v>
      </c>
      <c r="M109" s="17">
        <f>IF(L109&gt;0,VLOOKUP(I109,Labour!$AR$1:$AT$15,3,FALSE),0)</f>
        <v>0</v>
      </c>
      <c r="N109" s="70">
        <f t="shared" si="34"/>
        <v>0</v>
      </c>
      <c r="R109" s="83">
        <f t="shared" si="66"/>
        <v>0</v>
      </c>
      <c r="S109" s="83">
        <f t="shared" si="66"/>
        <v>0</v>
      </c>
      <c r="T109" s="83">
        <f t="shared" si="61"/>
        <v>0</v>
      </c>
      <c r="U109" s="83">
        <f t="shared" si="61"/>
        <v>0</v>
      </c>
      <c r="V109" s="83">
        <f t="shared" si="67"/>
        <v>0</v>
      </c>
      <c r="W109" s="83">
        <f t="shared" si="67"/>
        <v>0</v>
      </c>
      <c r="X109" s="83">
        <f t="shared" si="68"/>
        <v>0</v>
      </c>
      <c r="Y109" s="83">
        <f t="shared" si="68"/>
        <v>0</v>
      </c>
      <c r="Z109" s="83">
        <f t="shared" si="68"/>
        <v>0</v>
      </c>
      <c r="AA109" s="171">
        <f t="shared" si="62"/>
        <v>0</v>
      </c>
      <c r="AB109" s="83">
        <f t="shared" si="69"/>
        <v>0</v>
      </c>
      <c r="AC109" s="83">
        <f t="shared" si="69"/>
        <v>0</v>
      </c>
      <c r="AD109" s="171">
        <f t="shared" si="63"/>
        <v>0</v>
      </c>
      <c r="AE109" s="171">
        <f>IF(AD109=1,SUM(AD$10:AD109),0)</f>
        <v>0</v>
      </c>
      <c r="AF109" s="82" t="str">
        <f t="shared" si="64"/>
        <v/>
      </c>
      <c r="AG109" s="171">
        <f t="shared" si="65"/>
        <v>0</v>
      </c>
    </row>
    <row r="110" spans="1:33" ht="18" customHeight="1" thickTop="1" thickBot="1" x14ac:dyDescent="0.35">
      <c r="A110" s="506" t="s">
        <v>70</v>
      </c>
      <c r="B110" s="507"/>
      <c r="C110" s="507"/>
      <c r="D110" s="507"/>
      <c r="E110" s="507"/>
      <c r="F110" s="507"/>
      <c r="G110" s="507"/>
      <c r="H110" s="507"/>
      <c r="I110" s="507"/>
      <c r="J110" s="507"/>
      <c r="K110" s="507"/>
      <c r="L110" s="507"/>
      <c r="M110" s="507"/>
      <c r="N110" s="32">
        <f>SUM(N10:N109)</f>
        <v>0</v>
      </c>
      <c r="R110" s="88">
        <f>D!R110-1</f>
        <v>31</v>
      </c>
      <c r="S110" s="121">
        <f>R110+2</f>
        <v>33</v>
      </c>
      <c r="T110" s="121">
        <f>R110+6</f>
        <v>37</v>
      </c>
      <c r="U110" s="87">
        <f>R110+12</f>
        <v>43</v>
      </c>
      <c r="V110" s="87"/>
      <c r="W110" s="87"/>
      <c r="X110" s="121">
        <f>D!X110-1</f>
        <v>34</v>
      </c>
      <c r="Y110" s="120"/>
    </row>
    <row r="111" spans="1:33" s="10" customFormat="1" ht="26.25" customHeight="1" thickTop="1" thickBot="1" x14ac:dyDescent="0.35">
      <c r="A111" s="494"/>
      <c r="B111" s="495"/>
      <c r="C111" s="508" t="s">
        <v>123</v>
      </c>
      <c r="D111" s="509"/>
      <c r="E111" s="471" t="s">
        <v>95</v>
      </c>
      <c r="F111" s="472"/>
      <c r="G111" s="472"/>
      <c r="H111" s="473"/>
      <c r="I111" s="488" t="s">
        <v>98</v>
      </c>
      <c r="J111" s="489"/>
      <c r="K111" s="490"/>
      <c r="L111" s="8" t="s">
        <v>97</v>
      </c>
      <c r="M111" s="6" t="s">
        <v>96</v>
      </c>
      <c r="N111" s="7" t="s">
        <v>68</v>
      </c>
      <c r="R111" s="79" t="s">
        <v>94</v>
      </c>
      <c r="S111" s="80" t="s">
        <v>95</v>
      </c>
      <c r="T111" s="81" t="s">
        <v>98</v>
      </c>
      <c r="U111" s="78" t="s">
        <v>97</v>
      </c>
      <c r="V111" s="78"/>
      <c r="W111" s="78"/>
      <c r="X111" s="78" t="s">
        <v>96</v>
      </c>
      <c r="Y111" s="120"/>
      <c r="Z111" s="120"/>
      <c r="AA111" s="120"/>
      <c r="AB111" s="120"/>
    </row>
    <row r="112" spans="1:33" ht="12.75" customHeight="1" thickTop="1" x14ac:dyDescent="0.3">
      <c r="A112" s="496" t="s">
        <v>94</v>
      </c>
      <c r="B112" s="11">
        <v>1</v>
      </c>
      <c r="C112" s="474">
        <f>R112</f>
        <v>0</v>
      </c>
      <c r="D112" s="475"/>
      <c r="E112" s="474" t="str">
        <f>S112</f>
        <v/>
      </c>
      <c r="F112" s="475"/>
      <c r="G112" s="475"/>
      <c r="H112" s="476"/>
      <c r="I112" s="474">
        <f>T112</f>
        <v>0</v>
      </c>
      <c r="J112" s="475"/>
      <c r="K112" s="476"/>
      <c r="L112" s="12" t="str">
        <f>U112</f>
        <v/>
      </c>
      <c r="M112" s="14">
        <f t="shared" ref="M112:M161" si="70">X112</f>
        <v>0</v>
      </c>
      <c r="N112" s="69" t="e">
        <f>L112*M112</f>
        <v>#VALUE!</v>
      </c>
      <c r="R112" s="58">
        <f t="shared" ref="R112:R143" si="71">IF($B112&lt;=$U$4,VLOOKUP($B112,EEQUIP,R$110,FALSE),0)</f>
        <v>0</v>
      </c>
      <c r="S112" s="83" t="str">
        <f t="shared" ref="S112:S143" si="72">IF(R112=$Y$4,Y5,IF($B112&lt;=$U$4,VLOOKUP($B112,EEQUIP,S$110,FALSE),0))</f>
        <v/>
      </c>
      <c r="T112" s="58">
        <f t="shared" ref="T112:U131" si="73">IF($B112&lt;=$U$4,VLOOKUP($B112,EEQUIP,T$110,FALSE),0)</f>
        <v>0</v>
      </c>
      <c r="U112" s="58" t="str">
        <f t="shared" si="73"/>
        <v/>
      </c>
      <c r="V112" s="58"/>
      <c r="W112" s="58"/>
      <c r="X112" s="58">
        <f t="shared" ref="X112:X143" si="74">IF($B112&lt;=$U$4,VLOOKUP($B112,EEQUIP,X$110,FALSE),0)</f>
        <v>0</v>
      </c>
      <c r="Y112" s="120"/>
      <c r="Z112" s="120"/>
      <c r="AA112" s="120"/>
      <c r="AB112" s="120"/>
    </row>
    <row r="113" spans="1:28" ht="12" customHeight="1" x14ac:dyDescent="0.3">
      <c r="A113" s="497"/>
      <c r="B113" s="15">
        <v>2</v>
      </c>
      <c r="C113" s="468">
        <f t="shared" ref="C113:C161" si="75">R113</f>
        <v>0</v>
      </c>
      <c r="D113" s="470"/>
      <c r="E113" s="468" t="str">
        <f t="shared" ref="E113:E161" si="76">S113</f>
        <v/>
      </c>
      <c r="F113" s="469"/>
      <c r="G113" s="469"/>
      <c r="H113" s="470"/>
      <c r="I113" s="468">
        <f t="shared" ref="I113:I161" si="77">T113</f>
        <v>0</v>
      </c>
      <c r="J113" s="469"/>
      <c r="K113" s="470"/>
      <c r="L113" s="67" t="str">
        <f t="shared" ref="L113:L161" si="78">U113</f>
        <v/>
      </c>
      <c r="M113" s="17">
        <f t="shared" si="70"/>
        <v>0</v>
      </c>
      <c r="N113" s="70" t="e">
        <f t="shared" ref="N113:N161" si="79">L113*M113</f>
        <v>#VALUE!</v>
      </c>
      <c r="R113" s="58">
        <f t="shared" si="71"/>
        <v>0</v>
      </c>
      <c r="S113" s="83" t="str">
        <f t="shared" si="72"/>
        <v/>
      </c>
      <c r="T113" s="58">
        <f t="shared" si="73"/>
        <v>0</v>
      </c>
      <c r="U113" s="58" t="str">
        <f t="shared" si="73"/>
        <v/>
      </c>
      <c r="V113" s="58"/>
      <c r="W113" s="58"/>
      <c r="X113" s="58">
        <f t="shared" si="74"/>
        <v>0</v>
      </c>
      <c r="Y113" s="120"/>
      <c r="Z113" s="120"/>
      <c r="AA113" s="120"/>
      <c r="AB113" s="120"/>
    </row>
    <row r="114" spans="1:28" ht="12" customHeight="1" x14ac:dyDescent="0.3">
      <c r="A114" s="497"/>
      <c r="B114" s="15">
        <v>3</v>
      </c>
      <c r="C114" s="468">
        <f t="shared" si="75"/>
        <v>0</v>
      </c>
      <c r="D114" s="470"/>
      <c r="E114" s="468" t="str">
        <f t="shared" si="76"/>
        <v/>
      </c>
      <c r="F114" s="469"/>
      <c r="G114" s="469"/>
      <c r="H114" s="470"/>
      <c r="I114" s="468">
        <f t="shared" si="77"/>
        <v>0</v>
      </c>
      <c r="J114" s="469"/>
      <c r="K114" s="470"/>
      <c r="L114" s="67" t="str">
        <f t="shared" si="78"/>
        <v/>
      </c>
      <c r="M114" s="17">
        <f t="shared" si="70"/>
        <v>0</v>
      </c>
      <c r="N114" s="70" t="e">
        <f t="shared" si="79"/>
        <v>#VALUE!</v>
      </c>
      <c r="R114" s="58">
        <f t="shared" si="71"/>
        <v>0</v>
      </c>
      <c r="S114" s="83" t="str">
        <f t="shared" si="72"/>
        <v/>
      </c>
      <c r="T114" s="58">
        <f t="shared" si="73"/>
        <v>0</v>
      </c>
      <c r="U114" s="58" t="str">
        <f t="shared" si="73"/>
        <v/>
      </c>
      <c r="V114" s="58"/>
      <c r="W114" s="58"/>
      <c r="X114" s="58">
        <f t="shared" si="74"/>
        <v>0</v>
      </c>
      <c r="Y114" s="120"/>
      <c r="Z114" s="120"/>
      <c r="AA114" s="120"/>
      <c r="AB114" s="120"/>
    </row>
    <row r="115" spans="1:28" ht="12" customHeight="1" x14ac:dyDescent="0.3">
      <c r="A115" s="497"/>
      <c r="B115" s="15">
        <v>4</v>
      </c>
      <c r="C115" s="468">
        <f t="shared" si="75"/>
        <v>0</v>
      </c>
      <c r="D115" s="470"/>
      <c r="E115" s="468" t="str">
        <f t="shared" si="76"/>
        <v/>
      </c>
      <c r="F115" s="469"/>
      <c r="G115" s="469"/>
      <c r="H115" s="470"/>
      <c r="I115" s="468">
        <f t="shared" si="77"/>
        <v>0</v>
      </c>
      <c r="J115" s="469"/>
      <c r="K115" s="470"/>
      <c r="L115" s="67" t="str">
        <f t="shared" si="78"/>
        <v/>
      </c>
      <c r="M115" s="17">
        <f t="shared" si="70"/>
        <v>0</v>
      </c>
      <c r="N115" s="70" t="e">
        <f t="shared" si="79"/>
        <v>#VALUE!</v>
      </c>
      <c r="R115" s="58">
        <f t="shared" si="71"/>
        <v>0</v>
      </c>
      <c r="S115" s="83" t="str">
        <f t="shared" si="72"/>
        <v/>
      </c>
      <c r="T115" s="58">
        <f t="shared" si="73"/>
        <v>0</v>
      </c>
      <c r="U115" s="58" t="str">
        <f t="shared" si="73"/>
        <v/>
      </c>
      <c r="V115" s="58"/>
      <c r="W115" s="58"/>
      <c r="X115" s="58">
        <f t="shared" si="74"/>
        <v>0</v>
      </c>
      <c r="Y115" s="120"/>
      <c r="Z115" s="120"/>
      <c r="AA115" s="120"/>
      <c r="AB115" s="120"/>
    </row>
    <row r="116" spans="1:28" ht="12" customHeight="1" x14ac:dyDescent="0.3">
      <c r="A116" s="497"/>
      <c r="B116" s="15">
        <v>5</v>
      </c>
      <c r="C116" s="468">
        <f t="shared" si="75"/>
        <v>0</v>
      </c>
      <c r="D116" s="470"/>
      <c r="E116" s="468" t="str">
        <f t="shared" si="76"/>
        <v/>
      </c>
      <c r="F116" s="469"/>
      <c r="G116" s="469"/>
      <c r="H116" s="470"/>
      <c r="I116" s="468">
        <f t="shared" si="77"/>
        <v>0</v>
      </c>
      <c r="J116" s="469"/>
      <c r="K116" s="470"/>
      <c r="L116" s="67" t="str">
        <f t="shared" si="78"/>
        <v/>
      </c>
      <c r="M116" s="17">
        <f t="shared" si="70"/>
        <v>0</v>
      </c>
      <c r="N116" s="70" t="e">
        <f t="shared" si="79"/>
        <v>#VALUE!</v>
      </c>
      <c r="R116" s="58">
        <f t="shared" si="71"/>
        <v>0</v>
      </c>
      <c r="S116" s="83" t="str">
        <f t="shared" si="72"/>
        <v/>
      </c>
      <c r="T116" s="58">
        <f t="shared" si="73"/>
        <v>0</v>
      </c>
      <c r="U116" s="58" t="str">
        <f t="shared" si="73"/>
        <v/>
      </c>
      <c r="V116" s="58"/>
      <c r="W116" s="58"/>
      <c r="X116" s="58">
        <f t="shared" si="74"/>
        <v>0</v>
      </c>
      <c r="Y116" s="120"/>
      <c r="Z116" s="120"/>
      <c r="AA116" s="120"/>
      <c r="AB116" s="120"/>
    </row>
    <row r="117" spans="1:28" ht="12" customHeight="1" x14ac:dyDescent="0.3">
      <c r="A117" s="497"/>
      <c r="B117" s="15">
        <v>6</v>
      </c>
      <c r="C117" s="468">
        <f t="shared" si="75"/>
        <v>0</v>
      </c>
      <c r="D117" s="470"/>
      <c r="E117" s="468" t="str">
        <f t="shared" si="76"/>
        <v/>
      </c>
      <c r="F117" s="469"/>
      <c r="G117" s="469"/>
      <c r="H117" s="470"/>
      <c r="I117" s="468">
        <f t="shared" si="77"/>
        <v>0</v>
      </c>
      <c r="J117" s="469"/>
      <c r="K117" s="470"/>
      <c r="L117" s="67" t="str">
        <f t="shared" si="78"/>
        <v/>
      </c>
      <c r="M117" s="17">
        <f t="shared" si="70"/>
        <v>0</v>
      </c>
      <c r="N117" s="70" t="e">
        <f t="shared" si="79"/>
        <v>#VALUE!</v>
      </c>
      <c r="R117" s="58">
        <f t="shared" si="71"/>
        <v>0</v>
      </c>
      <c r="S117" s="83" t="str">
        <f t="shared" si="72"/>
        <v/>
      </c>
      <c r="T117" s="58">
        <f t="shared" si="73"/>
        <v>0</v>
      </c>
      <c r="U117" s="58" t="str">
        <f t="shared" si="73"/>
        <v/>
      </c>
      <c r="V117" s="58"/>
      <c r="W117" s="58"/>
      <c r="X117" s="58">
        <f t="shared" si="74"/>
        <v>0</v>
      </c>
      <c r="Y117" s="120"/>
      <c r="Z117" s="120"/>
      <c r="AA117" s="120"/>
      <c r="AB117" s="120"/>
    </row>
    <row r="118" spans="1:28" ht="12" customHeight="1" x14ac:dyDescent="0.3">
      <c r="A118" s="497"/>
      <c r="B118" s="15">
        <v>7</v>
      </c>
      <c r="C118" s="468">
        <f t="shared" si="75"/>
        <v>0</v>
      </c>
      <c r="D118" s="470"/>
      <c r="E118" s="468" t="str">
        <f t="shared" si="76"/>
        <v/>
      </c>
      <c r="F118" s="469"/>
      <c r="G118" s="469"/>
      <c r="H118" s="470"/>
      <c r="I118" s="468">
        <f t="shared" si="77"/>
        <v>0</v>
      </c>
      <c r="J118" s="469"/>
      <c r="K118" s="470"/>
      <c r="L118" s="67" t="str">
        <f t="shared" si="78"/>
        <v/>
      </c>
      <c r="M118" s="17">
        <f t="shared" si="70"/>
        <v>0</v>
      </c>
      <c r="N118" s="70" t="e">
        <f t="shared" si="79"/>
        <v>#VALUE!</v>
      </c>
      <c r="R118" s="58">
        <f t="shared" si="71"/>
        <v>0</v>
      </c>
      <c r="S118" s="83" t="str">
        <f t="shared" si="72"/>
        <v/>
      </c>
      <c r="T118" s="58">
        <f t="shared" si="73"/>
        <v>0</v>
      </c>
      <c r="U118" s="58" t="str">
        <f t="shared" si="73"/>
        <v/>
      </c>
      <c r="V118" s="58"/>
      <c r="W118" s="58"/>
      <c r="X118" s="58">
        <f t="shared" si="74"/>
        <v>0</v>
      </c>
      <c r="Y118" s="120"/>
      <c r="Z118" s="120"/>
      <c r="AA118" s="120"/>
      <c r="AB118" s="120"/>
    </row>
    <row r="119" spans="1:28" ht="12" customHeight="1" x14ac:dyDescent="0.3">
      <c r="A119" s="497"/>
      <c r="B119" s="15">
        <v>8</v>
      </c>
      <c r="C119" s="468">
        <f t="shared" si="75"/>
        <v>0</v>
      </c>
      <c r="D119" s="470"/>
      <c r="E119" s="468" t="str">
        <f t="shared" si="76"/>
        <v/>
      </c>
      <c r="F119" s="469"/>
      <c r="G119" s="469"/>
      <c r="H119" s="470"/>
      <c r="I119" s="468">
        <f t="shared" si="77"/>
        <v>0</v>
      </c>
      <c r="J119" s="469"/>
      <c r="K119" s="470"/>
      <c r="L119" s="67" t="str">
        <f t="shared" si="78"/>
        <v/>
      </c>
      <c r="M119" s="17">
        <f t="shared" si="70"/>
        <v>0</v>
      </c>
      <c r="N119" s="70" t="e">
        <f t="shared" si="79"/>
        <v>#VALUE!</v>
      </c>
      <c r="R119" s="58">
        <f t="shared" si="71"/>
        <v>0</v>
      </c>
      <c r="S119" s="83" t="str">
        <f t="shared" si="72"/>
        <v/>
      </c>
      <c r="T119" s="58">
        <f t="shared" si="73"/>
        <v>0</v>
      </c>
      <c r="U119" s="58" t="str">
        <f t="shared" si="73"/>
        <v/>
      </c>
      <c r="V119" s="58"/>
      <c r="W119" s="58"/>
      <c r="X119" s="58">
        <f t="shared" si="74"/>
        <v>0</v>
      </c>
      <c r="Y119" s="120"/>
      <c r="Z119" s="120"/>
      <c r="AA119" s="120"/>
      <c r="AB119" s="120"/>
    </row>
    <row r="120" spans="1:28" ht="12" customHeight="1" x14ac:dyDescent="0.3">
      <c r="A120" s="497"/>
      <c r="B120" s="15">
        <v>9</v>
      </c>
      <c r="C120" s="468">
        <f t="shared" si="75"/>
        <v>0</v>
      </c>
      <c r="D120" s="470"/>
      <c r="E120" s="468" t="str">
        <f t="shared" si="76"/>
        <v/>
      </c>
      <c r="F120" s="469"/>
      <c r="G120" s="469"/>
      <c r="H120" s="470"/>
      <c r="I120" s="468">
        <f t="shared" si="77"/>
        <v>0</v>
      </c>
      <c r="J120" s="469"/>
      <c r="K120" s="470"/>
      <c r="L120" s="67" t="str">
        <f t="shared" si="78"/>
        <v/>
      </c>
      <c r="M120" s="17">
        <f t="shared" si="70"/>
        <v>0</v>
      </c>
      <c r="N120" s="70" t="e">
        <f t="shared" si="79"/>
        <v>#VALUE!</v>
      </c>
      <c r="R120" s="58">
        <f t="shared" si="71"/>
        <v>0</v>
      </c>
      <c r="S120" s="83" t="str">
        <f t="shared" si="72"/>
        <v/>
      </c>
      <c r="T120" s="58">
        <f t="shared" si="73"/>
        <v>0</v>
      </c>
      <c r="U120" s="58" t="str">
        <f t="shared" si="73"/>
        <v/>
      </c>
      <c r="V120" s="58"/>
      <c r="W120" s="58"/>
      <c r="X120" s="58">
        <f t="shared" si="74"/>
        <v>0</v>
      </c>
      <c r="Y120" s="120"/>
      <c r="Z120" s="120"/>
      <c r="AA120" s="120"/>
      <c r="AB120" s="120"/>
    </row>
    <row r="121" spans="1:28" ht="12" customHeight="1" x14ac:dyDescent="0.3">
      <c r="A121" s="497"/>
      <c r="B121" s="15">
        <v>10</v>
      </c>
      <c r="C121" s="468">
        <f t="shared" si="75"/>
        <v>0</v>
      </c>
      <c r="D121" s="470"/>
      <c r="E121" s="468" t="str">
        <f t="shared" si="76"/>
        <v/>
      </c>
      <c r="F121" s="469"/>
      <c r="G121" s="469"/>
      <c r="H121" s="470"/>
      <c r="I121" s="468">
        <f t="shared" si="77"/>
        <v>0</v>
      </c>
      <c r="J121" s="469"/>
      <c r="K121" s="470"/>
      <c r="L121" s="67" t="str">
        <f t="shared" si="78"/>
        <v/>
      </c>
      <c r="M121" s="17">
        <f t="shared" si="70"/>
        <v>0</v>
      </c>
      <c r="N121" s="70" t="e">
        <f t="shared" si="79"/>
        <v>#VALUE!</v>
      </c>
      <c r="R121" s="58">
        <f t="shared" si="71"/>
        <v>0</v>
      </c>
      <c r="S121" s="83" t="str">
        <f t="shared" si="72"/>
        <v/>
      </c>
      <c r="T121" s="58">
        <f t="shared" si="73"/>
        <v>0</v>
      </c>
      <c r="U121" s="58" t="str">
        <f t="shared" si="73"/>
        <v/>
      </c>
      <c r="V121" s="58"/>
      <c r="W121" s="58"/>
      <c r="X121" s="58">
        <f t="shared" si="74"/>
        <v>0</v>
      </c>
      <c r="Y121" s="120"/>
      <c r="Z121" s="120"/>
      <c r="AA121" s="120"/>
      <c r="AB121" s="120"/>
    </row>
    <row r="122" spans="1:28" ht="12" customHeight="1" x14ac:dyDescent="0.3">
      <c r="A122" s="497"/>
      <c r="B122" s="15">
        <v>11</v>
      </c>
      <c r="C122" s="468">
        <f t="shared" si="75"/>
        <v>0</v>
      </c>
      <c r="D122" s="470"/>
      <c r="E122" s="468" t="str">
        <f t="shared" si="76"/>
        <v/>
      </c>
      <c r="F122" s="469"/>
      <c r="G122" s="469"/>
      <c r="H122" s="470"/>
      <c r="I122" s="468">
        <f t="shared" si="77"/>
        <v>0</v>
      </c>
      <c r="J122" s="469"/>
      <c r="K122" s="470"/>
      <c r="L122" s="67" t="str">
        <f t="shared" si="78"/>
        <v/>
      </c>
      <c r="M122" s="17">
        <f t="shared" si="70"/>
        <v>0</v>
      </c>
      <c r="N122" s="70" t="e">
        <f t="shared" si="79"/>
        <v>#VALUE!</v>
      </c>
      <c r="R122" s="58">
        <f t="shared" si="71"/>
        <v>0</v>
      </c>
      <c r="S122" s="83" t="str">
        <f t="shared" si="72"/>
        <v/>
      </c>
      <c r="T122" s="58">
        <f t="shared" si="73"/>
        <v>0</v>
      </c>
      <c r="U122" s="58" t="str">
        <f t="shared" si="73"/>
        <v/>
      </c>
      <c r="V122" s="58"/>
      <c r="W122" s="58"/>
      <c r="X122" s="58">
        <f t="shared" si="74"/>
        <v>0</v>
      </c>
      <c r="Y122" s="120"/>
      <c r="Z122" s="120"/>
      <c r="AA122" s="120"/>
      <c r="AB122" s="120"/>
    </row>
    <row r="123" spans="1:28" ht="12" customHeight="1" x14ac:dyDescent="0.3">
      <c r="A123" s="497"/>
      <c r="B123" s="15">
        <v>12</v>
      </c>
      <c r="C123" s="468">
        <f t="shared" si="75"/>
        <v>0</v>
      </c>
      <c r="D123" s="470"/>
      <c r="E123" s="468" t="str">
        <f t="shared" si="76"/>
        <v/>
      </c>
      <c r="F123" s="469"/>
      <c r="G123" s="469"/>
      <c r="H123" s="470"/>
      <c r="I123" s="468">
        <f t="shared" si="77"/>
        <v>0</v>
      </c>
      <c r="J123" s="469"/>
      <c r="K123" s="470"/>
      <c r="L123" s="67" t="str">
        <f t="shared" si="78"/>
        <v/>
      </c>
      <c r="M123" s="17">
        <f t="shared" si="70"/>
        <v>0</v>
      </c>
      <c r="N123" s="70" t="e">
        <f t="shared" si="79"/>
        <v>#VALUE!</v>
      </c>
      <c r="R123" s="58">
        <f t="shared" si="71"/>
        <v>0</v>
      </c>
      <c r="S123" s="83" t="str">
        <f t="shared" si="72"/>
        <v/>
      </c>
      <c r="T123" s="58">
        <f t="shared" si="73"/>
        <v>0</v>
      </c>
      <c r="U123" s="58" t="str">
        <f t="shared" si="73"/>
        <v/>
      </c>
      <c r="V123" s="58"/>
      <c r="W123" s="58"/>
      <c r="X123" s="58">
        <f t="shared" si="74"/>
        <v>0</v>
      </c>
      <c r="Y123" s="120"/>
      <c r="Z123" s="120"/>
      <c r="AA123" s="120"/>
      <c r="AB123" s="120"/>
    </row>
    <row r="124" spans="1:28" ht="12" customHeight="1" x14ac:dyDescent="0.3">
      <c r="A124" s="497"/>
      <c r="B124" s="15">
        <v>13</v>
      </c>
      <c r="C124" s="468">
        <f t="shared" si="75"/>
        <v>0</v>
      </c>
      <c r="D124" s="470"/>
      <c r="E124" s="468" t="str">
        <f t="shared" si="76"/>
        <v/>
      </c>
      <c r="F124" s="469"/>
      <c r="G124" s="469"/>
      <c r="H124" s="470"/>
      <c r="I124" s="468">
        <f t="shared" si="77"/>
        <v>0</v>
      </c>
      <c r="J124" s="469"/>
      <c r="K124" s="470"/>
      <c r="L124" s="67" t="str">
        <f t="shared" si="78"/>
        <v/>
      </c>
      <c r="M124" s="17">
        <f t="shared" si="70"/>
        <v>0</v>
      </c>
      <c r="N124" s="70" t="e">
        <f t="shared" si="79"/>
        <v>#VALUE!</v>
      </c>
      <c r="R124" s="58">
        <f t="shared" si="71"/>
        <v>0</v>
      </c>
      <c r="S124" s="83" t="str">
        <f t="shared" si="72"/>
        <v/>
      </c>
      <c r="T124" s="58">
        <f t="shared" si="73"/>
        <v>0</v>
      </c>
      <c r="U124" s="58" t="str">
        <f t="shared" si="73"/>
        <v/>
      </c>
      <c r="V124" s="58"/>
      <c r="W124" s="58"/>
      <c r="X124" s="58">
        <f t="shared" si="74"/>
        <v>0</v>
      </c>
      <c r="Y124" s="120"/>
      <c r="Z124" s="120"/>
      <c r="AA124" s="120"/>
      <c r="AB124" s="120"/>
    </row>
    <row r="125" spans="1:28" ht="12" customHeight="1" x14ac:dyDescent="0.3">
      <c r="A125" s="497"/>
      <c r="B125" s="15">
        <v>14</v>
      </c>
      <c r="C125" s="468">
        <f t="shared" si="75"/>
        <v>0</v>
      </c>
      <c r="D125" s="470"/>
      <c r="E125" s="468" t="str">
        <f t="shared" si="76"/>
        <v/>
      </c>
      <c r="F125" s="469"/>
      <c r="G125" s="469"/>
      <c r="H125" s="470"/>
      <c r="I125" s="468">
        <f t="shared" si="77"/>
        <v>0</v>
      </c>
      <c r="J125" s="469"/>
      <c r="K125" s="470"/>
      <c r="L125" s="67" t="str">
        <f t="shared" si="78"/>
        <v/>
      </c>
      <c r="M125" s="17">
        <f t="shared" si="70"/>
        <v>0</v>
      </c>
      <c r="N125" s="70" t="e">
        <f t="shared" si="79"/>
        <v>#VALUE!</v>
      </c>
      <c r="R125" s="58">
        <f t="shared" si="71"/>
        <v>0</v>
      </c>
      <c r="S125" s="83" t="str">
        <f t="shared" si="72"/>
        <v/>
      </c>
      <c r="T125" s="58">
        <f t="shared" si="73"/>
        <v>0</v>
      </c>
      <c r="U125" s="58" t="str">
        <f t="shared" si="73"/>
        <v/>
      </c>
      <c r="V125" s="58"/>
      <c r="W125" s="58"/>
      <c r="X125" s="58">
        <f t="shared" si="74"/>
        <v>0</v>
      </c>
      <c r="Y125" s="120"/>
      <c r="Z125" s="120"/>
      <c r="AA125" s="120"/>
      <c r="AB125" s="120"/>
    </row>
    <row r="126" spans="1:28" ht="12" customHeight="1" x14ac:dyDescent="0.3">
      <c r="A126" s="497"/>
      <c r="B126" s="15">
        <v>15</v>
      </c>
      <c r="C126" s="468">
        <f t="shared" si="75"/>
        <v>0</v>
      </c>
      <c r="D126" s="470"/>
      <c r="E126" s="468" t="str">
        <f t="shared" si="76"/>
        <v/>
      </c>
      <c r="F126" s="469"/>
      <c r="G126" s="469"/>
      <c r="H126" s="470"/>
      <c r="I126" s="468">
        <f t="shared" si="77"/>
        <v>0</v>
      </c>
      <c r="J126" s="469"/>
      <c r="K126" s="470"/>
      <c r="L126" s="67" t="str">
        <f t="shared" si="78"/>
        <v/>
      </c>
      <c r="M126" s="17">
        <f t="shared" si="70"/>
        <v>0</v>
      </c>
      <c r="N126" s="70" t="e">
        <f t="shared" si="79"/>
        <v>#VALUE!</v>
      </c>
      <c r="R126" s="58">
        <f t="shared" si="71"/>
        <v>0</v>
      </c>
      <c r="S126" s="83" t="str">
        <f t="shared" si="72"/>
        <v/>
      </c>
      <c r="T126" s="58">
        <f t="shared" si="73"/>
        <v>0</v>
      </c>
      <c r="U126" s="58" t="str">
        <f t="shared" si="73"/>
        <v/>
      </c>
      <c r="V126" s="58"/>
      <c r="W126" s="58"/>
      <c r="X126" s="58">
        <f t="shared" si="74"/>
        <v>0</v>
      </c>
      <c r="Y126" s="120"/>
      <c r="Z126" s="120"/>
      <c r="AA126" s="120"/>
      <c r="AB126" s="120"/>
    </row>
    <row r="127" spans="1:28" ht="12" customHeight="1" x14ac:dyDescent="0.3">
      <c r="A127" s="497"/>
      <c r="B127" s="15">
        <v>16</v>
      </c>
      <c r="C127" s="468">
        <f t="shared" si="75"/>
        <v>0</v>
      </c>
      <c r="D127" s="470"/>
      <c r="E127" s="468" t="str">
        <f t="shared" si="76"/>
        <v/>
      </c>
      <c r="F127" s="469"/>
      <c r="G127" s="469"/>
      <c r="H127" s="470"/>
      <c r="I127" s="468">
        <f t="shared" si="77"/>
        <v>0</v>
      </c>
      <c r="J127" s="469"/>
      <c r="K127" s="470"/>
      <c r="L127" s="67" t="str">
        <f t="shared" si="78"/>
        <v/>
      </c>
      <c r="M127" s="17">
        <f t="shared" si="70"/>
        <v>0</v>
      </c>
      <c r="N127" s="70" t="e">
        <f t="shared" si="79"/>
        <v>#VALUE!</v>
      </c>
      <c r="R127" s="58">
        <f t="shared" si="71"/>
        <v>0</v>
      </c>
      <c r="S127" s="83" t="str">
        <f t="shared" si="72"/>
        <v/>
      </c>
      <c r="T127" s="58">
        <f t="shared" si="73"/>
        <v>0</v>
      </c>
      <c r="U127" s="58" t="str">
        <f t="shared" si="73"/>
        <v/>
      </c>
      <c r="V127" s="58"/>
      <c r="W127" s="58"/>
      <c r="X127" s="58">
        <f t="shared" si="74"/>
        <v>0</v>
      </c>
      <c r="Y127" s="120"/>
      <c r="Z127" s="120"/>
      <c r="AA127" s="120"/>
      <c r="AB127" s="120"/>
    </row>
    <row r="128" spans="1:28" ht="12" customHeight="1" x14ac:dyDescent="0.3">
      <c r="A128" s="497"/>
      <c r="B128" s="15">
        <v>17</v>
      </c>
      <c r="C128" s="468">
        <f t="shared" si="75"/>
        <v>0</v>
      </c>
      <c r="D128" s="470"/>
      <c r="E128" s="468" t="str">
        <f t="shared" si="76"/>
        <v/>
      </c>
      <c r="F128" s="469"/>
      <c r="G128" s="469"/>
      <c r="H128" s="470"/>
      <c r="I128" s="468">
        <f t="shared" si="77"/>
        <v>0</v>
      </c>
      <c r="J128" s="469"/>
      <c r="K128" s="470"/>
      <c r="L128" s="67" t="str">
        <f t="shared" si="78"/>
        <v/>
      </c>
      <c r="M128" s="17">
        <f t="shared" si="70"/>
        <v>0</v>
      </c>
      <c r="N128" s="70" t="e">
        <f t="shared" si="79"/>
        <v>#VALUE!</v>
      </c>
      <c r="R128" s="58">
        <f t="shared" si="71"/>
        <v>0</v>
      </c>
      <c r="S128" s="83" t="str">
        <f t="shared" si="72"/>
        <v/>
      </c>
      <c r="T128" s="58">
        <f t="shared" si="73"/>
        <v>0</v>
      </c>
      <c r="U128" s="58" t="str">
        <f t="shared" si="73"/>
        <v/>
      </c>
      <c r="V128" s="58"/>
      <c r="W128" s="58"/>
      <c r="X128" s="58">
        <f t="shared" si="74"/>
        <v>0</v>
      </c>
      <c r="Y128" s="120"/>
      <c r="Z128" s="120"/>
      <c r="AA128" s="120"/>
      <c r="AB128" s="120"/>
    </row>
    <row r="129" spans="1:30" ht="12" customHeight="1" x14ac:dyDescent="0.3">
      <c r="A129" s="497"/>
      <c r="B129" s="15">
        <v>18</v>
      </c>
      <c r="C129" s="468">
        <f t="shared" ref="C129:C148" si="80">R129</f>
        <v>0</v>
      </c>
      <c r="D129" s="470"/>
      <c r="E129" s="468" t="str">
        <f t="shared" ref="E129:E148" si="81">S129</f>
        <v/>
      </c>
      <c r="F129" s="469"/>
      <c r="G129" s="469"/>
      <c r="H129" s="470"/>
      <c r="I129" s="468">
        <f t="shared" ref="I129:I148" si="82">T129</f>
        <v>0</v>
      </c>
      <c r="J129" s="469"/>
      <c r="K129" s="470"/>
      <c r="L129" s="67" t="str">
        <f t="shared" ref="L129:L148" si="83">U129</f>
        <v/>
      </c>
      <c r="M129" s="17">
        <f t="shared" ref="M129:M148" si="84">X129</f>
        <v>0</v>
      </c>
      <c r="N129" s="70" t="e">
        <f t="shared" ref="N129:N148" si="85">L129*M129</f>
        <v>#VALUE!</v>
      </c>
      <c r="R129" s="58">
        <f t="shared" si="71"/>
        <v>0</v>
      </c>
      <c r="S129" s="83" t="str">
        <f t="shared" si="72"/>
        <v/>
      </c>
      <c r="T129" s="58">
        <f t="shared" si="73"/>
        <v>0</v>
      </c>
      <c r="U129" s="58" t="str">
        <f t="shared" si="73"/>
        <v/>
      </c>
      <c r="V129" s="58"/>
      <c r="W129" s="58"/>
      <c r="X129" s="58">
        <f t="shared" si="74"/>
        <v>0</v>
      </c>
      <c r="Y129" s="144"/>
      <c r="Z129" s="144"/>
      <c r="AA129" s="144"/>
      <c r="AB129" s="144"/>
      <c r="AD129" s="178"/>
    </row>
    <row r="130" spans="1:30" ht="12" customHeight="1" x14ac:dyDescent="0.3">
      <c r="A130" s="497"/>
      <c r="B130" s="15">
        <v>19</v>
      </c>
      <c r="C130" s="468">
        <f t="shared" si="80"/>
        <v>0</v>
      </c>
      <c r="D130" s="470"/>
      <c r="E130" s="468" t="str">
        <f t="shared" si="81"/>
        <v/>
      </c>
      <c r="F130" s="469"/>
      <c r="G130" s="469"/>
      <c r="H130" s="470"/>
      <c r="I130" s="468">
        <f t="shared" si="82"/>
        <v>0</v>
      </c>
      <c r="J130" s="469"/>
      <c r="K130" s="470"/>
      <c r="L130" s="67" t="str">
        <f t="shared" si="83"/>
        <v/>
      </c>
      <c r="M130" s="17">
        <f t="shared" si="84"/>
        <v>0</v>
      </c>
      <c r="N130" s="70" t="e">
        <f t="shared" si="85"/>
        <v>#VALUE!</v>
      </c>
      <c r="R130" s="58">
        <f t="shared" si="71"/>
        <v>0</v>
      </c>
      <c r="S130" s="83" t="str">
        <f t="shared" si="72"/>
        <v/>
      </c>
      <c r="T130" s="58">
        <f t="shared" si="73"/>
        <v>0</v>
      </c>
      <c r="U130" s="58" t="str">
        <f t="shared" si="73"/>
        <v/>
      </c>
      <c r="V130" s="58"/>
      <c r="W130" s="58"/>
      <c r="X130" s="58">
        <f t="shared" si="74"/>
        <v>0</v>
      </c>
      <c r="Y130" s="144"/>
      <c r="Z130" s="144"/>
      <c r="AA130" s="144"/>
      <c r="AB130" s="144"/>
      <c r="AD130" s="178"/>
    </row>
    <row r="131" spans="1:30" ht="12" customHeight="1" x14ac:dyDescent="0.3">
      <c r="A131" s="497"/>
      <c r="B131" s="15">
        <v>20</v>
      </c>
      <c r="C131" s="468">
        <f t="shared" si="80"/>
        <v>0</v>
      </c>
      <c r="D131" s="470"/>
      <c r="E131" s="468" t="str">
        <f t="shared" si="81"/>
        <v/>
      </c>
      <c r="F131" s="469"/>
      <c r="G131" s="469"/>
      <c r="H131" s="470"/>
      <c r="I131" s="468">
        <f t="shared" si="82"/>
        <v>0</v>
      </c>
      <c r="J131" s="469"/>
      <c r="K131" s="470"/>
      <c r="L131" s="67" t="str">
        <f t="shared" si="83"/>
        <v/>
      </c>
      <c r="M131" s="17">
        <f t="shared" si="84"/>
        <v>0</v>
      </c>
      <c r="N131" s="70" t="e">
        <f t="shared" si="85"/>
        <v>#VALUE!</v>
      </c>
      <c r="R131" s="58">
        <f t="shared" si="71"/>
        <v>0</v>
      </c>
      <c r="S131" s="83" t="str">
        <f t="shared" si="72"/>
        <v/>
      </c>
      <c r="T131" s="58">
        <f t="shared" si="73"/>
        <v>0</v>
      </c>
      <c r="U131" s="58" t="str">
        <f t="shared" si="73"/>
        <v/>
      </c>
      <c r="V131" s="58"/>
      <c r="W131" s="58"/>
      <c r="X131" s="58">
        <f t="shared" si="74"/>
        <v>0</v>
      </c>
      <c r="Y131" s="144"/>
      <c r="Z131" s="144"/>
      <c r="AA131" s="144"/>
      <c r="AB131" s="144"/>
      <c r="AD131" s="178"/>
    </row>
    <row r="132" spans="1:30" ht="12" customHeight="1" x14ac:dyDescent="0.3">
      <c r="A132" s="497"/>
      <c r="B132" s="15">
        <v>21</v>
      </c>
      <c r="C132" s="468">
        <f t="shared" si="80"/>
        <v>0</v>
      </c>
      <c r="D132" s="470"/>
      <c r="E132" s="468" t="str">
        <f t="shared" si="81"/>
        <v/>
      </c>
      <c r="F132" s="469"/>
      <c r="G132" s="469"/>
      <c r="H132" s="470"/>
      <c r="I132" s="468">
        <f t="shared" si="82"/>
        <v>0</v>
      </c>
      <c r="J132" s="469"/>
      <c r="K132" s="470"/>
      <c r="L132" s="67" t="str">
        <f t="shared" si="83"/>
        <v/>
      </c>
      <c r="M132" s="17">
        <f t="shared" si="84"/>
        <v>0</v>
      </c>
      <c r="N132" s="70" t="e">
        <f t="shared" si="85"/>
        <v>#VALUE!</v>
      </c>
      <c r="R132" s="58">
        <f t="shared" si="71"/>
        <v>0</v>
      </c>
      <c r="S132" s="83" t="str">
        <f t="shared" si="72"/>
        <v/>
      </c>
      <c r="T132" s="58">
        <f t="shared" ref="T132:U151" si="86">IF($B132&lt;=$U$4,VLOOKUP($B132,EEQUIP,T$110,FALSE),0)</f>
        <v>0</v>
      </c>
      <c r="U132" s="58" t="str">
        <f t="shared" si="86"/>
        <v/>
      </c>
      <c r="V132" s="58"/>
      <c r="W132" s="58"/>
      <c r="X132" s="58">
        <f t="shared" si="74"/>
        <v>0</v>
      </c>
      <c r="Y132" s="144"/>
      <c r="Z132" s="144"/>
      <c r="AA132" s="144"/>
      <c r="AB132" s="144"/>
      <c r="AD132" s="178"/>
    </row>
    <row r="133" spans="1:30" ht="12" customHeight="1" x14ac:dyDescent="0.3">
      <c r="A133" s="497"/>
      <c r="B133" s="15">
        <v>22</v>
      </c>
      <c r="C133" s="468">
        <f t="shared" si="80"/>
        <v>0</v>
      </c>
      <c r="D133" s="470"/>
      <c r="E133" s="468" t="str">
        <f t="shared" si="81"/>
        <v/>
      </c>
      <c r="F133" s="469"/>
      <c r="G133" s="469"/>
      <c r="H133" s="470"/>
      <c r="I133" s="468">
        <f t="shared" si="82"/>
        <v>0</v>
      </c>
      <c r="J133" s="469"/>
      <c r="K133" s="470"/>
      <c r="L133" s="67" t="str">
        <f t="shared" si="83"/>
        <v/>
      </c>
      <c r="M133" s="17">
        <f t="shared" si="84"/>
        <v>0</v>
      </c>
      <c r="N133" s="70" t="e">
        <f t="shared" si="85"/>
        <v>#VALUE!</v>
      </c>
      <c r="R133" s="58">
        <f t="shared" si="71"/>
        <v>0</v>
      </c>
      <c r="S133" s="83" t="str">
        <f t="shared" si="72"/>
        <v/>
      </c>
      <c r="T133" s="58">
        <f t="shared" si="86"/>
        <v>0</v>
      </c>
      <c r="U133" s="58" t="str">
        <f t="shared" si="86"/>
        <v/>
      </c>
      <c r="V133" s="58"/>
      <c r="W133" s="58"/>
      <c r="X133" s="58">
        <f t="shared" si="74"/>
        <v>0</v>
      </c>
      <c r="Y133" s="144"/>
      <c r="Z133" s="144"/>
      <c r="AA133" s="144"/>
      <c r="AB133" s="144"/>
      <c r="AD133" s="178"/>
    </row>
    <row r="134" spans="1:30" ht="12" customHeight="1" x14ac:dyDescent="0.3">
      <c r="A134" s="497"/>
      <c r="B134" s="15">
        <v>23</v>
      </c>
      <c r="C134" s="468">
        <f t="shared" si="80"/>
        <v>0</v>
      </c>
      <c r="D134" s="470"/>
      <c r="E134" s="468" t="str">
        <f t="shared" si="81"/>
        <v/>
      </c>
      <c r="F134" s="469"/>
      <c r="G134" s="469"/>
      <c r="H134" s="470"/>
      <c r="I134" s="468">
        <f t="shared" si="82"/>
        <v>0</v>
      </c>
      <c r="J134" s="469"/>
      <c r="K134" s="470"/>
      <c r="L134" s="67" t="str">
        <f t="shared" si="83"/>
        <v/>
      </c>
      <c r="M134" s="17">
        <f t="shared" si="84"/>
        <v>0</v>
      </c>
      <c r="N134" s="70" t="e">
        <f t="shared" si="85"/>
        <v>#VALUE!</v>
      </c>
      <c r="R134" s="58">
        <f t="shared" si="71"/>
        <v>0</v>
      </c>
      <c r="S134" s="83" t="str">
        <f t="shared" si="72"/>
        <v/>
      </c>
      <c r="T134" s="58">
        <f t="shared" si="86"/>
        <v>0</v>
      </c>
      <c r="U134" s="58" t="str">
        <f t="shared" si="86"/>
        <v/>
      </c>
      <c r="V134" s="58"/>
      <c r="W134" s="58"/>
      <c r="X134" s="58">
        <f t="shared" si="74"/>
        <v>0</v>
      </c>
      <c r="Y134" s="144"/>
      <c r="Z134" s="144"/>
      <c r="AA134" s="144"/>
      <c r="AB134" s="144"/>
      <c r="AD134" s="178"/>
    </row>
    <row r="135" spans="1:30" ht="12" customHeight="1" x14ac:dyDescent="0.3">
      <c r="A135" s="497"/>
      <c r="B135" s="15">
        <v>24</v>
      </c>
      <c r="C135" s="468">
        <f t="shared" si="80"/>
        <v>0</v>
      </c>
      <c r="D135" s="470"/>
      <c r="E135" s="468" t="str">
        <f t="shared" si="81"/>
        <v/>
      </c>
      <c r="F135" s="469"/>
      <c r="G135" s="469"/>
      <c r="H135" s="470"/>
      <c r="I135" s="468">
        <f t="shared" si="82"/>
        <v>0</v>
      </c>
      <c r="J135" s="469"/>
      <c r="K135" s="470"/>
      <c r="L135" s="67" t="str">
        <f t="shared" si="83"/>
        <v/>
      </c>
      <c r="M135" s="17">
        <f t="shared" si="84"/>
        <v>0</v>
      </c>
      <c r="N135" s="70" t="e">
        <f t="shared" si="85"/>
        <v>#VALUE!</v>
      </c>
      <c r="R135" s="58">
        <f t="shared" si="71"/>
        <v>0</v>
      </c>
      <c r="S135" s="83" t="str">
        <f t="shared" si="72"/>
        <v/>
      </c>
      <c r="T135" s="58">
        <f t="shared" si="86"/>
        <v>0</v>
      </c>
      <c r="U135" s="58" t="str">
        <f t="shared" si="86"/>
        <v/>
      </c>
      <c r="V135" s="58"/>
      <c r="W135" s="58"/>
      <c r="X135" s="58">
        <f t="shared" si="74"/>
        <v>0</v>
      </c>
      <c r="Y135" s="144"/>
      <c r="Z135" s="144"/>
      <c r="AA135" s="144"/>
      <c r="AB135" s="144"/>
      <c r="AD135" s="178"/>
    </row>
    <row r="136" spans="1:30" ht="12" customHeight="1" x14ac:dyDescent="0.3">
      <c r="A136" s="497"/>
      <c r="B136" s="15">
        <v>25</v>
      </c>
      <c r="C136" s="468">
        <f t="shared" si="80"/>
        <v>0</v>
      </c>
      <c r="D136" s="470"/>
      <c r="E136" s="468" t="str">
        <f t="shared" si="81"/>
        <v/>
      </c>
      <c r="F136" s="469"/>
      <c r="G136" s="469"/>
      <c r="H136" s="470"/>
      <c r="I136" s="468">
        <f t="shared" si="82"/>
        <v>0</v>
      </c>
      <c r="J136" s="469"/>
      <c r="K136" s="470"/>
      <c r="L136" s="67" t="str">
        <f t="shared" si="83"/>
        <v/>
      </c>
      <c r="M136" s="17">
        <f t="shared" si="84"/>
        <v>0</v>
      </c>
      <c r="N136" s="70" t="e">
        <f t="shared" si="85"/>
        <v>#VALUE!</v>
      </c>
      <c r="R136" s="58">
        <f t="shared" si="71"/>
        <v>0</v>
      </c>
      <c r="S136" s="83" t="str">
        <f t="shared" si="72"/>
        <v/>
      </c>
      <c r="T136" s="58">
        <f t="shared" si="86"/>
        <v>0</v>
      </c>
      <c r="U136" s="58" t="str">
        <f t="shared" si="86"/>
        <v/>
      </c>
      <c r="V136" s="58"/>
      <c r="W136" s="58"/>
      <c r="X136" s="58">
        <f t="shared" si="74"/>
        <v>0</v>
      </c>
      <c r="Y136" s="144"/>
      <c r="Z136" s="144"/>
      <c r="AA136" s="144"/>
      <c r="AB136" s="144"/>
      <c r="AD136" s="178"/>
    </row>
    <row r="137" spans="1:30" ht="12" customHeight="1" x14ac:dyDescent="0.3">
      <c r="A137" s="497"/>
      <c r="B137" s="15">
        <v>26</v>
      </c>
      <c r="C137" s="468">
        <f t="shared" si="80"/>
        <v>0</v>
      </c>
      <c r="D137" s="470"/>
      <c r="E137" s="468" t="str">
        <f t="shared" si="81"/>
        <v/>
      </c>
      <c r="F137" s="469"/>
      <c r="G137" s="469"/>
      <c r="H137" s="470"/>
      <c r="I137" s="468">
        <f t="shared" si="82"/>
        <v>0</v>
      </c>
      <c r="J137" s="469"/>
      <c r="K137" s="470"/>
      <c r="L137" s="67" t="str">
        <f t="shared" si="83"/>
        <v/>
      </c>
      <c r="M137" s="17">
        <f t="shared" si="84"/>
        <v>0</v>
      </c>
      <c r="N137" s="70" t="e">
        <f t="shared" si="85"/>
        <v>#VALUE!</v>
      </c>
      <c r="R137" s="58">
        <f t="shared" si="71"/>
        <v>0</v>
      </c>
      <c r="S137" s="83" t="str">
        <f t="shared" si="72"/>
        <v/>
      </c>
      <c r="T137" s="58">
        <f t="shared" si="86"/>
        <v>0</v>
      </c>
      <c r="U137" s="58" t="str">
        <f t="shared" si="86"/>
        <v/>
      </c>
      <c r="V137" s="58"/>
      <c r="W137" s="58"/>
      <c r="X137" s="58">
        <f t="shared" si="74"/>
        <v>0</v>
      </c>
      <c r="Y137" s="144"/>
      <c r="Z137" s="144"/>
      <c r="AA137" s="144"/>
      <c r="AB137" s="144"/>
      <c r="AD137" s="178"/>
    </row>
    <row r="138" spans="1:30" ht="12" customHeight="1" x14ac:dyDescent="0.3">
      <c r="A138" s="497"/>
      <c r="B138" s="15">
        <v>27</v>
      </c>
      <c r="C138" s="468">
        <f t="shared" si="80"/>
        <v>0</v>
      </c>
      <c r="D138" s="470"/>
      <c r="E138" s="468" t="str">
        <f t="shared" si="81"/>
        <v/>
      </c>
      <c r="F138" s="469"/>
      <c r="G138" s="469"/>
      <c r="H138" s="470"/>
      <c r="I138" s="468">
        <f t="shared" si="82"/>
        <v>0</v>
      </c>
      <c r="J138" s="469"/>
      <c r="K138" s="470"/>
      <c r="L138" s="67" t="str">
        <f t="shared" si="83"/>
        <v/>
      </c>
      <c r="M138" s="17">
        <f t="shared" si="84"/>
        <v>0</v>
      </c>
      <c r="N138" s="70" t="e">
        <f t="shared" si="85"/>
        <v>#VALUE!</v>
      </c>
      <c r="R138" s="58">
        <f t="shared" si="71"/>
        <v>0</v>
      </c>
      <c r="S138" s="83" t="str">
        <f t="shared" si="72"/>
        <v/>
      </c>
      <c r="T138" s="58">
        <f t="shared" si="86"/>
        <v>0</v>
      </c>
      <c r="U138" s="58" t="str">
        <f t="shared" si="86"/>
        <v/>
      </c>
      <c r="V138" s="58"/>
      <c r="W138" s="58"/>
      <c r="X138" s="58">
        <f t="shared" si="74"/>
        <v>0</v>
      </c>
      <c r="Y138" s="144"/>
      <c r="Z138" s="144"/>
      <c r="AA138" s="144"/>
      <c r="AB138" s="144"/>
      <c r="AD138" s="178"/>
    </row>
    <row r="139" spans="1:30" ht="12" customHeight="1" x14ac:dyDescent="0.3">
      <c r="A139" s="497"/>
      <c r="B139" s="15">
        <v>28</v>
      </c>
      <c r="C139" s="468">
        <f t="shared" si="80"/>
        <v>0</v>
      </c>
      <c r="D139" s="470"/>
      <c r="E139" s="468" t="str">
        <f t="shared" si="81"/>
        <v/>
      </c>
      <c r="F139" s="469"/>
      <c r="G139" s="469"/>
      <c r="H139" s="470"/>
      <c r="I139" s="468">
        <f t="shared" si="82"/>
        <v>0</v>
      </c>
      <c r="J139" s="469"/>
      <c r="K139" s="470"/>
      <c r="L139" s="67" t="str">
        <f t="shared" si="83"/>
        <v/>
      </c>
      <c r="M139" s="17">
        <f t="shared" si="84"/>
        <v>0</v>
      </c>
      <c r="N139" s="70" t="e">
        <f t="shared" si="85"/>
        <v>#VALUE!</v>
      </c>
      <c r="R139" s="58">
        <f t="shared" si="71"/>
        <v>0</v>
      </c>
      <c r="S139" s="83" t="str">
        <f t="shared" si="72"/>
        <v/>
      </c>
      <c r="T139" s="58">
        <f t="shared" si="86"/>
        <v>0</v>
      </c>
      <c r="U139" s="58" t="str">
        <f t="shared" si="86"/>
        <v/>
      </c>
      <c r="V139" s="58"/>
      <c r="W139" s="58"/>
      <c r="X139" s="58">
        <f t="shared" si="74"/>
        <v>0</v>
      </c>
      <c r="Y139" s="144"/>
      <c r="Z139" s="144"/>
      <c r="AA139" s="144"/>
      <c r="AB139" s="144"/>
      <c r="AD139" s="178"/>
    </row>
    <row r="140" spans="1:30" ht="12" customHeight="1" x14ac:dyDescent="0.3">
      <c r="A140" s="497"/>
      <c r="B140" s="15">
        <v>29</v>
      </c>
      <c r="C140" s="468">
        <f t="shared" si="80"/>
        <v>0</v>
      </c>
      <c r="D140" s="470"/>
      <c r="E140" s="468" t="str">
        <f t="shared" si="81"/>
        <v/>
      </c>
      <c r="F140" s="469"/>
      <c r="G140" s="469"/>
      <c r="H140" s="470"/>
      <c r="I140" s="468">
        <f t="shared" si="82"/>
        <v>0</v>
      </c>
      <c r="J140" s="469"/>
      <c r="K140" s="470"/>
      <c r="L140" s="67" t="str">
        <f t="shared" si="83"/>
        <v/>
      </c>
      <c r="M140" s="17">
        <f t="shared" si="84"/>
        <v>0</v>
      </c>
      <c r="N140" s="70" t="e">
        <f t="shared" si="85"/>
        <v>#VALUE!</v>
      </c>
      <c r="R140" s="58">
        <f t="shared" si="71"/>
        <v>0</v>
      </c>
      <c r="S140" s="83" t="str">
        <f t="shared" si="72"/>
        <v/>
      </c>
      <c r="T140" s="58">
        <f t="shared" si="86"/>
        <v>0</v>
      </c>
      <c r="U140" s="58" t="str">
        <f t="shared" si="86"/>
        <v/>
      </c>
      <c r="V140" s="58"/>
      <c r="W140" s="58"/>
      <c r="X140" s="58">
        <f t="shared" si="74"/>
        <v>0</v>
      </c>
      <c r="Y140" s="144"/>
      <c r="Z140" s="144"/>
      <c r="AA140" s="144"/>
      <c r="AB140" s="144"/>
      <c r="AD140" s="178"/>
    </row>
    <row r="141" spans="1:30" ht="12" customHeight="1" x14ac:dyDescent="0.3">
      <c r="A141" s="497"/>
      <c r="B141" s="15">
        <v>30</v>
      </c>
      <c r="C141" s="468">
        <f t="shared" si="80"/>
        <v>0</v>
      </c>
      <c r="D141" s="470"/>
      <c r="E141" s="468" t="str">
        <f t="shared" si="81"/>
        <v/>
      </c>
      <c r="F141" s="469"/>
      <c r="G141" s="469"/>
      <c r="H141" s="470"/>
      <c r="I141" s="468">
        <f t="shared" si="82"/>
        <v>0</v>
      </c>
      <c r="J141" s="469"/>
      <c r="K141" s="470"/>
      <c r="L141" s="67" t="str">
        <f t="shared" si="83"/>
        <v/>
      </c>
      <c r="M141" s="17">
        <f t="shared" si="84"/>
        <v>0</v>
      </c>
      <c r="N141" s="70" t="e">
        <f t="shared" si="85"/>
        <v>#VALUE!</v>
      </c>
      <c r="R141" s="58">
        <f t="shared" si="71"/>
        <v>0</v>
      </c>
      <c r="S141" s="83" t="str">
        <f t="shared" si="72"/>
        <v/>
      </c>
      <c r="T141" s="58">
        <f t="shared" si="86"/>
        <v>0</v>
      </c>
      <c r="U141" s="58" t="str">
        <f t="shared" si="86"/>
        <v/>
      </c>
      <c r="V141" s="58"/>
      <c r="W141" s="58"/>
      <c r="X141" s="58">
        <f t="shared" si="74"/>
        <v>0</v>
      </c>
      <c r="Y141" s="144"/>
      <c r="Z141" s="144"/>
      <c r="AA141" s="144"/>
      <c r="AB141" s="144"/>
      <c r="AD141" s="178"/>
    </row>
    <row r="142" spans="1:30" ht="12" customHeight="1" x14ac:dyDescent="0.3">
      <c r="A142" s="497"/>
      <c r="B142" s="15">
        <v>31</v>
      </c>
      <c r="C142" s="468">
        <f t="shared" si="80"/>
        <v>0</v>
      </c>
      <c r="D142" s="470"/>
      <c r="E142" s="468" t="str">
        <f t="shared" si="81"/>
        <v/>
      </c>
      <c r="F142" s="469"/>
      <c r="G142" s="469"/>
      <c r="H142" s="470"/>
      <c r="I142" s="468">
        <f t="shared" si="82"/>
        <v>0</v>
      </c>
      <c r="J142" s="469"/>
      <c r="K142" s="470"/>
      <c r="L142" s="67" t="str">
        <f t="shared" si="83"/>
        <v/>
      </c>
      <c r="M142" s="17">
        <f t="shared" si="84"/>
        <v>0</v>
      </c>
      <c r="N142" s="70" t="e">
        <f t="shared" si="85"/>
        <v>#VALUE!</v>
      </c>
      <c r="R142" s="58">
        <f t="shared" si="71"/>
        <v>0</v>
      </c>
      <c r="S142" s="83" t="str">
        <f t="shared" si="72"/>
        <v/>
      </c>
      <c r="T142" s="58">
        <f t="shared" si="86"/>
        <v>0</v>
      </c>
      <c r="U142" s="58" t="str">
        <f t="shared" si="86"/>
        <v/>
      </c>
      <c r="V142" s="58"/>
      <c r="W142" s="58"/>
      <c r="X142" s="58">
        <f t="shared" si="74"/>
        <v>0</v>
      </c>
      <c r="Y142" s="144"/>
      <c r="Z142" s="144"/>
      <c r="AA142" s="144"/>
      <c r="AB142" s="144"/>
      <c r="AD142" s="178"/>
    </row>
    <row r="143" spans="1:30" ht="12" customHeight="1" x14ac:dyDescent="0.3">
      <c r="A143" s="497"/>
      <c r="B143" s="15">
        <v>32</v>
      </c>
      <c r="C143" s="468">
        <f t="shared" si="80"/>
        <v>0</v>
      </c>
      <c r="D143" s="470"/>
      <c r="E143" s="468" t="str">
        <f t="shared" si="81"/>
        <v/>
      </c>
      <c r="F143" s="469"/>
      <c r="G143" s="469"/>
      <c r="H143" s="470"/>
      <c r="I143" s="468">
        <f t="shared" si="82"/>
        <v>0</v>
      </c>
      <c r="J143" s="469"/>
      <c r="K143" s="470"/>
      <c r="L143" s="67" t="str">
        <f t="shared" si="83"/>
        <v/>
      </c>
      <c r="M143" s="17">
        <f t="shared" si="84"/>
        <v>0</v>
      </c>
      <c r="N143" s="70" t="e">
        <f t="shared" si="85"/>
        <v>#VALUE!</v>
      </c>
      <c r="R143" s="58">
        <f t="shared" si="71"/>
        <v>0</v>
      </c>
      <c r="S143" s="83" t="str">
        <f t="shared" si="72"/>
        <v/>
      </c>
      <c r="T143" s="58">
        <f t="shared" si="86"/>
        <v>0</v>
      </c>
      <c r="U143" s="58" t="str">
        <f t="shared" si="86"/>
        <v/>
      </c>
      <c r="V143" s="58"/>
      <c r="W143" s="58"/>
      <c r="X143" s="58">
        <f t="shared" si="74"/>
        <v>0</v>
      </c>
      <c r="Y143" s="144"/>
      <c r="Z143" s="144"/>
      <c r="AA143" s="144"/>
      <c r="AB143" s="144"/>
      <c r="AD143" s="178"/>
    </row>
    <row r="144" spans="1:30" ht="12" customHeight="1" x14ac:dyDescent="0.3">
      <c r="A144" s="497"/>
      <c r="B144" s="15">
        <v>33</v>
      </c>
      <c r="C144" s="468">
        <f t="shared" si="80"/>
        <v>0</v>
      </c>
      <c r="D144" s="470"/>
      <c r="E144" s="468" t="str">
        <f t="shared" si="81"/>
        <v/>
      </c>
      <c r="F144" s="469"/>
      <c r="G144" s="469"/>
      <c r="H144" s="470"/>
      <c r="I144" s="468">
        <f t="shared" si="82"/>
        <v>0</v>
      </c>
      <c r="J144" s="469"/>
      <c r="K144" s="470"/>
      <c r="L144" s="67" t="str">
        <f t="shared" si="83"/>
        <v/>
      </c>
      <c r="M144" s="17">
        <f t="shared" si="84"/>
        <v>0</v>
      </c>
      <c r="N144" s="70" t="e">
        <f t="shared" si="85"/>
        <v>#VALUE!</v>
      </c>
      <c r="R144" s="58">
        <f t="shared" ref="R144:R161" si="87">IF($B144&lt;=$U$4,VLOOKUP($B144,EEQUIP,R$110,FALSE),0)</f>
        <v>0</v>
      </c>
      <c r="S144" s="83" t="str">
        <f t="shared" ref="S144:S161" si="88">IF(R144=$Y$4,Y37,IF($B144&lt;=$U$4,VLOOKUP($B144,EEQUIP,S$110,FALSE),0))</f>
        <v/>
      </c>
      <c r="T144" s="58">
        <f t="shared" si="86"/>
        <v>0</v>
      </c>
      <c r="U144" s="58" t="str">
        <f t="shared" si="86"/>
        <v/>
      </c>
      <c r="V144" s="58"/>
      <c r="W144" s="58"/>
      <c r="X144" s="58">
        <f t="shared" ref="X144:X161" si="89">IF($B144&lt;=$U$4,VLOOKUP($B144,EEQUIP,X$110,FALSE),0)</f>
        <v>0</v>
      </c>
      <c r="Y144" s="144"/>
      <c r="Z144" s="144"/>
      <c r="AA144" s="144"/>
      <c r="AB144" s="144"/>
      <c r="AD144" s="178"/>
    </row>
    <row r="145" spans="1:30" ht="12" customHeight="1" x14ac:dyDescent="0.3">
      <c r="A145" s="497"/>
      <c r="B145" s="15">
        <v>34</v>
      </c>
      <c r="C145" s="468">
        <f t="shared" si="80"/>
        <v>0</v>
      </c>
      <c r="D145" s="470"/>
      <c r="E145" s="468" t="str">
        <f t="shared" si="81"/>
        <v/>
      </c>
      <c r="F145" s="469"/>
      <c r="G145" s="469"/>
      <c r="H145" s="470"/>
      <c r="I145" s="468">
        <f t="shared" si="82"/>
        <v>0</v>
      </c>
      <c r="J145" s="469"/>
      <c r="K145" s="470"/>
      <c r="L145" s="67" t="str">
        <f t="shared" si="83"/>
        <v/>
      </c>
      <c r="M145" s="17">
        <f t="shared" si="84"/>
        <v>0</v>
      </c>
      <c r="N145" s="70" t="e">
        <f t="shared" si="85"/>
        <v>#VALUE!</v>
      </c>
      <c r="R145" s="58">
        <f t="shared" si="87"/>
        <v>0</v>
      </c>
      <c r="S145" s="83" t="str">
        <f t="shared" si="88"/>
        <v/>
      </c>
      <c r="T145" s="58">
        <f t="shared" si="86"/>
        <v>0</v>
      </c>
      <c r="U145" s="58" t="str">
        <f t="shared" si="86"/>
        <v/>
      </c>
      <c r="V145" s="58"/>
      <c r="W145" s="58"/>
      <c r="X145" s="58">
        <f t="shared" si="89"/>
        <v>0</v>
      </c>
      <c r="Y145" s="144"/>
      <c r="Z145" s="144"/>
      <c r="AA145" s="144"/>
      <c r="AB145" s="144"/>
      <c r="AD145" s="178"/>
    </row>
    <row r="146" spans="1:30" ht="12" customHeight="1" x14ac:dyDescent="0.3">
      <c r="A146" s="497"/>
      <c r="B146" s="15">
        <v>35</v>
      </c>
      <c r="C146" s="468">
        <f t="shared" si="80"/>
        <v>0</v>
      </c>
      <c r="D146" s="470"/>
      <c r="E146" s="468" t="str">
        <f t="shared" si="81"/>
        <v/>
      </c>
      <c r="F146" s="469"/>
      <c r="G146" s="469"/>
      <c r="H146" s="470"/>
      <c r="I146" s="468">
        <f t="shared" si="82"/>
        <v>0</v>
      </c>
      <c r="J146" s="469"/>
      <c r="K146" s="470"/>
      <c r="L146" s="67" t="str">
        <f t="shared" si="83"/>
        <v/>
      </c>
      <c r="M146" s="17">
        <f t="shared" si="84"/>
        <v>0</v>
      </c>
      <c r="N146" s="70" t="e">
        <f t="shared" si="85"/>
        <v>#VALUE!</v>
      </c>
      <c r="R146" s="58">
        <f t="shared" si="87"/>
        <v>0</v>
      </c>
      <c r="S146" s="83" t="str">
        <f t="shared" si="88"/>
        <v/>
      </c>
      <c r="T146" s="58">
        <f t="shared" si="86"/>
        <v>0</v>
      </c>
      <c r="U146" s="58" t="str">
        <f t="shared" si="86"/>
        <v/>
      </c>
      <c r="V146" s="58"/>
      <c r="W146" s="58"/>
      <c r="X146" s="58">
        <f t="shared" si="89"/>
        <v>0</v>
      </c>
      <c r="Y146" s="144"/>
      <c r="Z146" s="144"/>
      <c r="AA146" s="144"/>
      <c r="AB146" s="144"/>
      <c r="AD146" s="178"/>
    </row>
    <row r="147" spans="1:30" ht="12" customHeight="1" x14ac:dyDescent="0.3">
      <c r="A147" s="497"/>
      <c r="B147" s="15">
        <v>36</v>
      </c>
      <c r="C147" s="468">
        <f t="shared" si="80"/>
        <v>0</v>
      </c>
      <c r="D147" s="470"/>
      <c r="E147" s="468" t="str">
        <f t="shared" si="81"/>
        <v/>
      </c>
      <c r="F147" s="469"/>
      <c r="G147" s="469"/>
      <c r="H147" s="470"/>
      <c r="I147" s="468">
        <f t="shared" si="82"/>
        <v>0</v>
      </c>
      <c r="J147" s="469"/>
      <c r="K147" s="470"/>
      <c r="L147" s="67" t="str">
        <f t="shared" si="83"/>
        <v/>
      </c>
      <c r="M147" s="17">
        <f t="shared" si="84"/>
        <v>0</v>
      </c>
      <c r="N147" s="70" t="e">
        <f t="shared" si="85"/>
        <v>#VALUE!</v>
      </c>
      <c r="R147" s="58">
        <f t="shared" si="87"/>
        <v>0</v>
      </c>
      <c r="S147" s="83" t="str">
        <f t="shared" si="88"/>
        <v/>
      </c>
      <c r="T147" s="58">
        <f t="shared" si="86"/>
        <v>0</v>
      </c>
      <c r="U147" s="58" t="str">
        <f t="shared" si="86"/>
        <v/>
      </c>
      <c r="V147" s="58"/>
      <c r="W147" s="58"/>
      <c r="X147" s="58">
        <f t="shared" si="89"/>
        <v>0</v>
      </c>
      <c r="Y147" s="144"/>
      <c r="Z147" s="144"/>
      <c r="AA147" s="144"/>
      <c r="AB147" s="144"/>
      <c r="AD147" s="178"/>
    </row>
    <row r="148" spans="1:30" ht="12" customHeight="1" x14ac:dyDescent="0.3">
      <c r="A148" s="497"/>
      <c r="B148" s="15">
        <v>37</v>
      </c>
      <c r="C148" s="468">
        <f t="shared" si="80"/>
        <v>0</v>
      </c>
      <c r="D148" s="470"/>
      <c r="E148" s="468" t="str">
        <f t="shared" si="81"/>
        <v/>
      </c>
      <c r="F148" s="469"/>
      <c r="G148" s="469"/>
      <c r="H148" s="470"/>
      <c r="I148" s="468">
        <f t="shared" si="82"/>
        <v>0</v>
      </c>
      <c r="J148" s="469"/>
      <c r="K148" s="470"/>
      <c r="L148" s="67" t="str">
        <f t="shared" si="83"/>
        <v/>
      </c>
      <c r="M148" s="17">
        <f t="shared" si="84"/>
        <v>0</v>
      </c>
      <c r="N148" s="70" t="e">
        <f t="shared" si="85"/>
        <v>#VALUE!</v>
      </c>
      <c r="R148" s="58">
        <f t="shared" si="87"/>
        <v>0</v>
      </c>
      <c r="S148" s="83" t="str">
        <f t="shared" si="88"/>
        <v/>
      </c>
      <c r="T148" s="58">
        <f t="shared" si="86"/>
        <v>0</v>
      </c>
      <c r="U148" s="58" t="str">
        <f t="shared" si="86"/>
        <v/>
      </c>
      <c r="V148" s="58"/>
      <c r="W148" s="58"/>
      <c r="X148" s="58">
        <f t="shared" si="89"/>
        <v>0</v>
      </c>
      <c r="Y148" s="144"/>
      <c r="Z148" s="144"/>
      <c r="AA148" s="144"/>
      <c r="AB148" s="144"/>
      <c r="AD148" s="178"/>
    </row>
    <row r="149" spans="1:30" ht="12" customHeight="1" x14ac:dyDescent="0.3">
      <c r="A149" s="497"/>
      <c r="B149" s="15">
        <v>38</v>
      </c>
      <c r="C149" s="468">
        <f t="shared" si="75"/>
        <v>0</v>
      </c>
      <c r="D149" s="470"/>
      <c r="E149" s="468" t="str">
        <f t="shared" si="76"/>
        <v/>
      </c>
      <c r="F149" s="469"/>
      <c r="G149" s="469"/>
      <c r="H149" s="470"/>
      <c r="I149" s="468">
        <f t="shared" si="77"/>
        <v>0</v>
      </c>
      <c r="J149" s="469"/>
      <c r="K149" s="470"/>
      <c r="L149" s="67" t="str">
        <f t="shared" si="78"/>
        <v/>
      </c>
      <c r="M149" s="17">
        <f t="shared" si="70"/>
        <v>0</v>
      </c>
      <c r="N149" s="70" t="e">
        <f t="shared" si="79"/>
        <v>#VALUE!</v>
      </c>
      <c r="R149" s="58">
        <f t="shared" si="87"/>
        <v>0</v>
      </c>
      <c r="S149" s="83" t="str">
        <f t="shared" si="88"/>
        <v/>
      </c>
      <c r="T149" s="58">
        <f t="shared" si="86"/>
        <v>0</v>
      </c>
      <c r="U149" s="58" t="str">
        <f t="shared" si="86"/>
        <v/>
      </c>
      <c r="V149" s="58"/>
      <c r="W149" s="58"/>
      <c r="X149" s="58">
        <f t="shared" si="89"/>
        <v>0</v>
      </c>
      <c r="Y149" s="120"/>
      <c r="Z149" s="120"/>
      <c r="AA149" s="120"/>
      <c r="AB149" s="120"/>
    </row>
    <row r="150" spans="1:30" ht="12" customHeight="1" x14ac:dyDescent="0.3">
      <c r="A150" s="497"/>
      <c r="B150" s="15">
        <v>39</v>
      </c>
      <c r="C150" s="468">
        <f t="shared" si="75"/>
        <v>0</v>
      </c>
      <c r="D150" s="470"/>
      <c r="E150" s="468" t="str">
        <f t="shared" si="76"/>
        <v/>
      </c>
      <c r="F150" s="469"/>
      <c r="G150" s="469"/>
      <c r="H150" s="470"/>
      <c r="I150" s="468">
        <f t="shared" si="77"/>
        <v>0</v>
      </c>
      <c r="J150" s="469"/>
      <c r="K150" s="470"/>
      <c r="L150" s="67" t="str">
        <f t="shared" si="78"/>
        <v/>
      </c>
      <c r="M150" s="17">
        <f t="shared" si="70"/>
        <v>0</v>
      </c>
      <c r="N150" s="70" t="e">
        <f t="shared" si="79"/>
        <v>#VALUE!</v>
      </c>
      <c r="R150" s="58">
        <f t="shared" si="87"/>
        <v>0</v>
      </c>
      <c r="S150" s="83" t="str">
        <f t="shared" si="88"/>
        <v/>
      </c>
      <c r="T150" s="58">
        <f t="shared" si="86"/>
        <v>0</v>
      </c>
      <c r="U150" s="58" t="str">
        <f t="shared" si="86"/>
        <v/>
      </c>
      <c r="V150" s="58"/>
      <c r="W150" s="58"/>
      <c r="X150" s="58">
        <f t="shared" si="89"/>
        <v>0</v>
      </c>
      <c r="Y150" s="120"/>
      <c r="Z150" s="120"/>
      <c r="AA150" s="120"/>
      <c r="AB150" s="120"/>
    </row>
    <row r="151" spans="1:30" ht="12" customHeight="1" x14ac:dyDescent="0.3">
      <c r="A151" s="497"/>
      <c r="B151" s="15">
        <v>40</v>
      </c>
      <c r="C151" s="468">
        <f t="shared" ref="C151:C155" si="90">R151</f>
        <v>0</v>
      </c>
      <c r="D151" s="470"/>
      <c r="E151" s="468" t="str">
        <f t="shared" ref="E151:E155" si="91">S151</f>
        <v/>
      </c>
      <c r="F151" s="469"/>
      <c r="G151" s="469"/>
      <c r="H151" s="470"/>
      <c r="I151" s="468">
        <f t="shared" ref="I151:I155" si="92">T151</f>
        <v>0</v>
      </c>
      <c r="J151" s="469"/>
      <c r="K151" s="470"/>
      <c r="L151" s="67" t="str">
        <f t="shared" ref="L151:L155" si="93">U151</f>
        <v/>
      </c>
      <c r="M151" s="17">
        <f t="shared" ref="M151:M155" si="94">X151</f>
        <v>0</v>
      </c>
      <c r="N151" s="70" t="e">
        <f t="shared" ref="N151:N155" si="95">L151*M151</f>
        <v>#VALUE!</v>
      </c>
      <c r="R151" s="58">
        <f t="shared" si="87"/>
        <v>0</v>
      </c>
      <c r="S151" s="83" t="str">
        <f t="shared" si="88"/>
        <v/>
      </c>
      <c r="T151" s="58">
        <f t="shared" si="86"/>
        <v>0</v>
      </c>
      <c r="U151" s="58" t="str">
        <f t="shared" si="86"/>
        <v/>
      </c>
      <c r="V151" s="58"/>
      <c r="W151" s="58"/>
      <c r="X151" s="58">
        <f t="shared" si="89"/>
        <v>0</v>
      </c>
      <c r="Y151" s="144"/>
      <c r="Z151" s="144"/>
      <c r="AA151" s="144"/>
      <c r="AB151" s="144"/>
      <c r="AD151" s="178"/>
    </row>
    <row r="152" spans="1:30" ht="12" customHeight="1" x14ac:dyDescent="0.3">
      <c r="A152" s="497"/>
      <c r="B152" s="15">
        <v>41</v>
      </c>
      <c r="C152" s="468">
        <f t="shared" si="90"/>
        <v>0</v>
      </c>
      <c r="D152" s="470"/>
      <c r="E152" s="468" t="str">
        <f t="shared" si="91"/>
        <v/>
      </c>
      <c r="F152" s="469"/>
      <c r="G152" s="469"/>
      <c r="H152" s="470"/>
      <c r="I152" s="468">
        <f t="shared" si="92"/>
        <v>0</v>
      </c>
      <c r="J152" s="469"/>
      <c r="K152" s="470"/>
      <c r="L152" s="67" t="str">
        <f t="shared" si="93"/>
        <v/>
      </c>
      <c r="M152" s="17">
        <f t="shared" si="94"/>
        <v>0</v>
      </c>
      <c r="N152" s="70" t="e">
        <f t="shared" si="95"/>
        <v>#VALUE!</v>
      </c>
      <c r="R152" s="58">
        <f t="shared" si="87"/>
        <v>0</v>
      </c>
      <c r="S152" s="83" t="str">
        <f t="shared" si="88"/>
        <v/>
      </c>
      <c r="T152" s="58">
        <f t="shared" ref="T152:U161" si="96">IF($B152&lt;=$U$4,VLOOKUP($B152,EEQUIP,T$110,FALSE),0)</f>
        <v>0</v>
      </c>
      <c r="U152" s="58" t="str">
        <f t="shared" si="96"/>
        <v/>
      </c>
      <c r="V152" s="58"/>
      <c r="W152" s="58"/>
      <c r="X152" s="58">
        <f t="shared" si="89"/>
        <v>0</v>
      </c>
      <c r="Y152" s="144"/>
      <c r="Z152" s="144"/>
      <c r="AA152" s="144"/>
      <c r="AB152" s="144"/>
      <c r="AD152" s="178"/>
    </row>
    <row r="153" spans="1:30" ht="12" customHeight="1" x14ac:dyDescent="0.3">
      <c r="A153" s="497"/>
      <c r="B153" s="15">
        <v>42</v>
      </c>
      <c r="C153" s="468">
        <f t="shared" si="90"/>
        <v>0</v>
      </c>
      <c r="D153" s="470"/>
      <c r="E153" s="468" t="str">
        <f t="shared" si="91"/>
        <v/>
      </c>
      <c r="F153" s="469"/>
      <c r="G153" s="469"/>
      <c r="H153" s="470"/>
      <c r="I153" s="468">
        <f t="shared" si="92"/>
        <v>0</v>
      </c>
      <c r="J153" s="469"/>
      <c r="K153" s="470"/>
      <c r="L153" s="67" t="str">
        <f t="shared" si="93"/>
        <v/>
      </c>
      <c r="M153" s="17">
        <f t="shared" si="94"/>
        <v>0</v>
      </c>
      <c r="N153" s="70" t="e">
        <f t="shared" si="95"/>
        <v>#VALUE!</v>
      </c>
      <c r="R153" s="58">
        <f t="shared" si="87"/>
        <v>0</v>
      </c>
      <c r="S153" s="83" t="str">
        <f t="shared" si="88"/>
        <v/>
      </c>
      <c r="T153" s="58">
        <f t="shared" si="96"/>
        <v>0</v>
      </c>
      <c r="U153" s="58" t="str">
        <f t="shared" si="96"/>
        <v/>
      </c>
      <c r="V153" s="58"/>
      <c r="W153" s="58"/>
      <c r="X153" s="58">
        <f t="shared" si="89"/>
        <v>0</v>
      </c>
      <c r="Y153" s="144"/>
      <c r="Z153" s="144"/>
      <c r="AA153" s="144"/>
      <c r="AB153" s="144"/>
      <c r="AD153" s="178"/>
    </row>
    <row r="154" spans="1:30" ht="12" customHeight="1" x14ac:dyDescent="0.3">
      <c r="A154" s="497"/>
      <c r="B154" s="15">
        <v>43</v>
      </c>
      <c r="C154" s="468">
        <f t="shared" si="90"/>
        <v>0</v>
      </c>
      <c r="D154" s="470"/>
      <c r="E154" s="468" t="str">
        <f t="shared" si="91"/>
        <v/>
      </c>
      <c r="F154" s="469"/>
      <c r="G154" s="469"/>
      <c r="H154" s="470"/>
      <c r="I154" s="468">
        <f t="shared" si="92"/>
        <v>0</v>
      </c>
      <c r="J154" s="469"/>
      <c r="K154" s="470"/>
      <c r="L154" s="67" t="str">
        <f t="shared" si="93"/>
        <v/>
      </c>
      <c r="M154" s="17">
        <f t="shared" si="94"/>
        <v>0</v>
      </c>
      <c r="N154" s="70" t="e">
        <f t="shared" si="95"/>
        <v>#VALUE!</v>
      </c>
      <c r="R154" s="58">
        <f t="shared" si="87"/>
        <v>0</v>
      </c>
      <c r="S154" s="83" t="str">
        <f t="shared" si="88"/>
        <v/>
      </c>
      <c r="T154" s="58">
        <f t="shared" si="96"/>
        <v>0</v>
      </c>
      <c r="U154" s="58" t="str">
        <f t="shared" si="96"/>
        <v/>
      </c>
      <c r="V154" s="58"/>
      <c r="W154" s="58"/>
      <c r="X154" s="58">
        <f t="shared" si="89"/>
        <v>0</v>
      </c>
      <c r="Y154" s="144"/>
      <c r="Z154" s="144"/>
      <c r="AA154" s="144"/>
      <c r="AB154" s="144"/>
      <c r="AD154" s="178"/>
    </row>
    <row r="155" spans="1:30" ht="12" customHeight="1" x14ac:dyDescent="0.3">
      <c r="A155" s="497"/>
      <c r="B155" s="15">
        <v>44</v>
      </c>
      <c r="C155" s="468">
        <f t="shared" si="90"/>
        <v>0</v>
      </c>
      <c r="D155" s="470"/>
      <c r="E155" s="468" t="str">
        <f t="shared" si="91"/>
        <v/>
      </c>
      <c r="F155" s="469"/>
      <c r="G155" s="469"/>
      <c r="H155" s="470"/>
      <c r="I155" s="468">
        <f t="shared" si="92"/>
        <v>0</v>
      </c>
      <c r="J155" s="469"/>
      <c r="K155" s="470"/>
      <c r="L155" s="67" t="str">
        <f t="shared" si="93"/>
        <v/>
      </c>
      <c r="M155" s="17">
        <f t="shared" si="94"/>
        <v>0</v>
      </c>
      <c r="N155" s="70" t="e">
        <f t="shared" si="95"/>
        <v>#VALUE!</v>
      </c>
      <c r="R155" s="58">
        <f t="shared" si="87"/>
        <v>0</v>
      </c>
      <c r="S155" s="83" t="str">
        <f t="shared" si="88"/>
        <v/>
      </c>
      <c r="T155" s="58">
        <f t="shared" si="96"/>
        <v>0</v>
      </c>
      <c r="U155" s="58" t="str">
        <f t="shared" si="96"/>
        <v/>
      </c>
      <c r="V155" s="58"/>
      <c r="W155" s="58"/>
      <c r="X155" s="58">
        <f t="shared" si="89"/>
        <v>0</v>
      </c>
      <c r="Y155" s="144"/>
      <c r="Z155" s="144"/>
      <c r="AA155" s="144"/>
      <c r="AB155" s="144"/>
      <c r="AD155" s="178"/>
    </row>
    <row r="156" spans="1:30" ht="12" customHeight="1" x14ac:dyDescent="0.3">
      <c r="A156" s="497"/>
      <c r="B156" s="15">
        <v>45</v>
      </c>
      <c r="C156" s="468">
        <f t="shared" si="75"/>
        <v>0</v>
      </c>
      <c r="D156" s="470"/>
      <c r="E156" s="468" t="str">
        <f t="shared" si="76"/>
        <v/>
      </c>
      <c r="F156" s="469"/>
      <c r="G156" s="469"/>
      <c r="H156" s="470"/>
      <c r="I156" s="468">
        <f t="shared" si="77"/>
        <v>0</v>
      </c>
      <c r="J156" s="469"/>
      <c r="K156" s="470"/>
      <c r="L156" s="67" t="str">
        <f t="shared" si="78"/>
        <v/>
      </c>
      <c r="M156" s="17">
        <f t="shared" si="70"/>
        <v>0</v>
      </c>
      <c r="N156" s="70" t="e">
        <f t="shared" si="79"/>
        <v>#VALUE!</v>
      </c>
      <c r="R156" s="58">
        <f t="shared" si="87"/>
        <v>0</v>
      </c>
      <c r="S156" s="83" t="str">
        <f t="shared" si="88"/>
        <v/>
      </c>
      <c r="T156" s="58">
        <f t="shared" si="96"/>
        <v>0</v>
      </c>
      <c r="U156" s="58" t="str">
        <f t="shared" si="96"/>
        <v/>
      </c>
      <c r="V156" s="58"/>
      <c r="W156" s="58"/>
      <c r="X156" s="58">
        <f t="shared" si="89"/>
        <v>0</v>
      </c>
      <c r="Y156" s="120"/>
      <c r="Z156" s="120"/>
      <c r="AA156" s="120"/>
      <c r="AB156" s="120"/>
    </row>
    <row r="157" spans="1:30" ht="12" customHeight="1" x14ac:dyDescent="0.3">
      <c r="A157" s="497"/>
      <c r="B157" s="15">
        <v>46</v>
      </c>
      <c r="C157" s="468">
        <f t="shared" si="75"/>
        <v>0</v>
      </c>
      <c r="D157" s="470"/>
      <c r="E157" s="468" t="str">
        <f t="shared" si="76"/>
        <v/>
      </c>
      <c r="F157" s="469"/>
      <c r="G157" s="469"/>
      <c r="H157" s="470"/>
      <c r="I157" s="468">
        <f t="shared" si="77"/>
        <v>0</v>
      </c>
      <c r="J157" s="469"/>
      <c r="K157" s="470"/>
      <c r="L157" s="67" t="str">
        <f t="shared" si="78"/>
        <v/>
      </c>
      <c r="M157" s="17">
        <f t="shared" si="70"/>
        <v>0</v>
      </c>
      <c r="N157" s="70" t="e">
        <f t="shared" si="79"/>
        <v>#VALUE!</v>
      </c>
      <c r="R157" s="58">
        <f t="shared" si="87"/>
        <v>0</v>
      </c>
      <c r="S157" s="83" t="str">
        <f t="shared" si="88"/>
        <v/>
      </c>
      <c r="T157" s="58">
        <f t="shared" si="96"/>
        <v>0</v>
      </c>
      <c r="U157" s="58" t="str">
        <f t="shared" si="96"/>
        <v/>
      </c>
      <c r="V157" s="58"/>
      <c r="W157" s="58"/>
      <c r="X157" s="58">
        <f t="shared" si="89"/>
        <v>0</v>
      </c>
      <c r="Y157" s="120"/>
      <c r="Z157" s="120"/>
      <c r="AA157" s="120"/>
      <c r="AB157" s="120"/>
    </row>
    <row r="158" spans="1:30" ht="12" customHeight="1" x14ac:dyDescent="0.3">
      <c r="A158" s="497"/>
      <c r="B158" s="15">
        <v>47</v>
      </c>
      <c r="C158" s="468">
        <f t="shared" si="75"/>
        <v>0</v>
      </c>
      <c r="D158" s="470"/>
      <c r="E158" s="468" t="str">
        <f t="shared" si="76"/>
        <v/>
      </c>
      <c r="F158" s="469"/>
      <c r="G158" s="469"/>
      <c r="H158" s="470"/>
      <c r="I158" s="468">
        <f t="shared" si="77"/>
        <v>0</v>
      </c>
      <c r="J158" s="469"/>
      <c r="K158" s="470"/>
      <c r="L158" s="67" t="str">
        <f t="shared" si="78"/>
        <v/>
      </c>
      <c r="M158" s="17">
        <f t="shared" si="70"/>
        <v>0</v>
      </c>
      <c r="N158" s="70" t="e">
        <f t="shared" si="79"/>
        <v>#VALUE!</v>
      </c>
      <c r="R158" s="58">
        <f t="shared" si="87"/>
        <v>0</v>
      </c>
      <c r="S158" s="83" t="str">
        <f t="shared" si="88"/>
        <v/>
      </c>
      <c r="T158" s="58">
        <f t="shared" si="96"/>
        <v>0</v>
      </c>
      <c r="U158" s="58" t="str">
        <f t="shared" si="96"/>
        <v/>
      </c>
      <c r="V158" s="58"/>
      <c r="W158" s="58"/>
      <c r="X158" s="58">
        <f t="shared" si="89"/>
        <v>0</v>
      </c>
      <c r="Y158" s="120"/>
      <c r="Z158" s="120"/>
      <c r="AA158" s="120"/>
      <c r="AB158" s="120"/>
    </row>
    <row r="159" spans="1:30" ht="12" customHeight="1" x14ac:dyDescent="0.3">
      <c r="A159" s="497"/>
      <c r="B159" s="15">
        <v>48</v>
      </c>
      <c r="C159" s="468">
        <f t="shared" si="75"/>
        <v>0</v>
      </c>
      <c r="D159" s="470"/>
      <c r="E159" s="468" t="str">
        <f t="shared" si="76"/>
        <v/>
      </c>
      <c r="F159" s="469"/>
      <c r="G159" s="469"/>
      <c r="H159" s="470"/>
      <c r="I159" s="468">
        <f t="shared" si="77"/>
        <v>0</v>
      </c>
      <c r="J159" s="469"/>
      <c r="K159" s="470"/>
      <c r="L159" s="67" t="str">
        <f t="shared" si="78"/>
        <v/>
      </c>
      <c r="M159" s="17">
        <f t="shared" si="70"/>
        <v>0</v>
      </c>
      <c r="N159" s="70" t="e">
        <f t="shared" si="79"/>
        <v>#VALUE!</v>
      </c>
      <c r="R159" s="58">
        <f t="shared" si="87"/>
        <v>0</v>
      </c>
      <c r="S159" s="83" t="str">
        <f t="shared" si="88"/>
        <v/>
      </c>
      <c r="T159" s="58">
        <f t="shared" si="96"/>
        <v>0</v>
      </c>
      <c r="U159" s="58" t="str">
        <f t="shared" si="96"/>
        <v/>
      </c>
      <c r="V159" s="58"/>
      <c r="W159" s="58"/>
      <c r="X159" s="58">
        <f t="shared" si="89"/>
        <v>0</v>
      </c>
      <c r="Y159" s="120"/>
      <c r="Z159" s="120"/>
      <c r="AA159" s="120"/>
      <c r="AB159" s="120"/>
    </row>
    <row r="160" spans="1:30" ht="12" customHeight="1" x14ac:dyDescent="0.3">
      <c r="A160" s="497"/>
      <c r="B160" s="15">
        <v>49</v>
      </c>
      <c r="C160" s="468">
        <f t="shared" si="75"/>
        <v>0</v>
      </c>
      <c r="D160" s="470"/>
      <c r="E160" s="468" t="str">
        <f t="shared" si="76"/>
        <v/>
      </c>
      <c r="F160" s="469"/>
      <c r="G160" s="469"/>
      <c r="H160" s="470"/>
      <c r="I160" s="468">
        <f t="shared" si="77"/>
        <v>0</v>
      </c>
      <c r="J160" s="469"/>
      <c r="K160" s="470"/>
      <c r="L160" s="67" t="str">
        <f t="shared" si="78"/>
        <v/>
      </c>
      <c r="M160" s="17">
        <f t="shared" si="70"/>
        <v>0</v>
      </c>
      <c r="N160" s="70" t="e">
        <f t="shared" si="79"/>
        <v>#VALUE!</v>
      </c>
      <c r="R160" s="58">
        <f t="shared" si="87"/>
        <v>0</v>
      </c>
      <c r="S160" s="83" t="str">
        <f t="shared" si="88"/>
        <v/>
      </c>
      <c r="T160" s="58">
        <f t="shared" si="96"/>
        <v>0</v>
      </c>
      <c r="U160" s="58" t="str">
        <f t="shared" si="96"/>
        <v/>
      </c>
      <c r="V160" s="58"/>
      <c r="W160" s="58"/>
      <c r="X160" s="58">
        <f t="shared" si="89"/>
        <v>0</v>
      </c>
      <c r="Y160" s="120"/>
      <c r="Z160" s="120"/>
      <c r="AA160" s="120"/>
      <c r="AB160" s="120"/>
    </row>
    <row r="161" spans="1:30" ht="12" customHeight="1" thickBot="1" x14ac:dyDescent="0.35">
      <c r="A161" s="497"/>
      <c r="B161" s="15">
        <v>50</v>
      </c>
      <c r="C161" s="498">
        <f t="shared" si="75"/>
        <v>0</v>
      </c>
      <c r="D161" s="499"/>
      <c r="E161" s="498" t="str">
        <f t="shared" si="76"/>
        <v/>
      </c>
      <c r="F161" s="560"/>
      <c r="G161" s="560"/>
      <c r="H161" s="499"/>
      <c r="I161" s="498">
        <f t="shared" si="77"/>
        <v>0</v>
      </c>
      <c r="J161" s="560"/>
      <c r="K161" s="499"/>
      <c r="L161" s="67" t="str">
        <f t="shared" si="78"/>
        <v/>
      </c>
      <c r="M161" s="17">
        <f t="shared" si="70"/>
        <v>0</v>
      </c>
      <c r="N161" s="70" t="e">
        <f t="shared" si="79"/>
        <v>#VALUE!</v>
      </c>
      <c r="R161" s="58">
        <f t="shared" si="87"/>
        <v>0</v>
      </c>
      <c r="S161" s="83" t="str">
        <f t="shared" si="88"/>
        <v/>
      </c>
      <c r="T161" s="58">
        <f t="shared" si="96"/>
        <v>0</v>
      </c>
      <c r="U161" s="58" t="str">
        <f t="shared" si="96"/>
        <v/>
      </c>
      <c r="V161" s="58"/>
      <c r="W161" s="58"/>
      <c r="X161" s="58">
        <f t="shared" si="89"/>
        <v>0</v>
      </c>
      <c r="Y161" s="120"/>
      <c r="Z161" s="120"/>
      <c r="AA161" s="120"/>
      <c r="AB161" s="120"/>
    </row>
    <row r="162" spans="1:30" ht="18" customHeight="1" thickTop="1" thickBot="1" x14ac:dyDescent="0.3">
      <c r="A162" s="506" t="s">
        <v>125</v>
      </c>
      <c r="B162" s="507"/>
      <c r="C162" s="507"/>
      <c r="D162" s="507"/>
      <c r="E162" s="507"/>
      <c r="F162" s="507"/>
      <c r="G162" s="507"/>
      <c r="H162" s="507"/>
      <c r="I162" s="507"/>
      <c r="J162" s="507"/>
      <c r="K162" s="507"/>
      <c r="L162" s="507"/>
      <c r="M162" s="507"/>
      <c r="N162" s="32" t="e">
        <f>SUM(N112:N161)</f>
        <v>#VALUE!</v>
      </c>
    </row>
    <row r="163" spans="1:30" ht="14.25" customHeight="1" thickTop="1" x14ac:dyDescent="0.3">
      <c r="A163" s="565"/>
      <c r="B163" s="566"/>
      <c r="C163" s="478" t="s">
        <v>131</v>
      </c>
      <c r="D163" s="580"/>
      <c r="E163" s="573" t="s">
        <v>130</v>
      </c>
      <c r="F163" s="574"/>
      <c r="G163" s="478" t="s">
        <v>129</v>
      </c>
      <c r="H163" s="479"/>
      <c r="I163" s="550" t="s">
        <v>98</v>
      </c>
      <c r="J163" s="551"/>
      <c r="K163" s="569" t="s">
        <v>128</v>
      </c>
      <c r="L163" s="570"/>
      <c r="M163" s="72" t="s">
        <v>99</v>
      </c>
      <c r="N163" s="486" t="s">
        <v>68</v>
      </c>
      <c r="R163" s="64"/>
      <c r="S163" s="64"/>
      <c r="T163" s="64"/>
      <c r="U163" s="64"/>
      <c r="V163" s="98"/>
      <c r="W163" s="98"/>
      <c r="X163" s="64"/>
      <c r="Y163" s="64"/>
      <c r="Z163" s="64"/>
      <c r="AA163" s="64"/>
      <c r="AB163" s="64"/>
    </row>
    <row r="164" spans="1:30" s="10" customFormat="1" ht="13.5" customHeight="1" thickBot="1" x14ac:dyDescent="0.35">
      <c r="A164" s="567"/>
      <c r="B164" s="568"/>
      <c r="C164" s="480"/>
      <c r="D164" s="581"/>
      <c r="E164" s="510"/>
      <c r="F164" s="512"/>
      <c r="G164" s="480"/>
      <c r="H164" s="481"/>
      <c r="I164" s="552"/>
      <c r="J164" s="553"/>
      <c r="K164" s="571"/>
      <c r="L164" s="572"/>
      <c r="M164" s="158">
        <f>Labour!AO14</f>
        <v>0.15</v>
      </c>
      <c r="N164" s="487"/>
      <c r="R164" s="64"/>
      <c r="S164" s="64"/>
      <c r="T164" s="64"/>
      <c r="U164" s="64"/>
      <c r="V164" s="98"/>
      <c r="W164" s="98"/>
      <c r="X164" s="64"/>
      <c r="Y164" s="64"/>
      <c r="Z164" s="64"/>
      <c r="AA164" s="64"/>
      <c r="AB164" s="64"/>
    </row>
    <row r="165" spans="1:30" ht="12.75" customHeight="1" thickTop="1" x14ac:dyDescent="0.3">
      <c r="A165" s="491" t="s">
        <v>124</v>
      </c>
      <c r="B165" s="11">
        <v>1</v>
      </c>
      <c r="C165" s="474">
        <f>Labour!CD11</f>
        <v>0</v>
      </c>
      <c r="D165" s="475"/>
      <c r="E165" s="474">
        <f>Labour!CE11</f>
        <v>0</v>
      </c>
      <c r="F165" s="475"/>
      <c r="G165" s="474">
        <f>Labour!CF11</f>
        <v>0</v>
      </c>
      <c r="H165" s="476"/>
      <c r="I165" s="482">
        <f>Labour!CG11</f>
        <v>0</v>
      </c>
      <c r="J165" s="483"/>
      <c r="K165" s="474">
        <f>Labour!CH11</f>
        <v>0</v>
      </c>
      <c r="L165" s="476"/>
      <c r="M165" s="14">
        <f>K165*$M$164</f>
        <v>0</v>
      </c>
      <c r="N165" s="69">
        <f>K165+M165</f>
        <v>0</v>
      </c>
      <c r="R165" s="64"/>
      <c r="S165" s="64"/>
      <c r="T165" s="64"/>
      <c r="U165" s="64"/>
      <c r="V165" s="98"/>
      <c r="W165" s="98"/>
      <c r="X165" s="64"/>
      <c r="Y165" s="64"/>
      <c r="Z165" s="64"/>
      <c r="AA165" s="64"/>
      <c r="AB165" s="64"/>
    </row>
    <row r="166" spans="1:30" ht="12" customHeight="1" x14ac:dyDescent="0.3">
      <c r="A166" s="492"/>
      <c r="B166" s="15">
        <v>2</v>
      </c>
      <c r="C166" s="468">
        <f>Labour!CD12</f>
        <v>0</v>
      </c>
      <c r="D166" s="470"/>
      <c r="E166" s="468">
        <f>Labour!CE12</f>
        <v>0</v>
      </c>
      <c r="F166" s="470"/>
      <c r="G166" s="468">
        <f>Labour!CF12</f>
        <v>0</v>
      </c>
      <c r="H166" s="470"/>
      <c r="I166" s="484">
        <f>Labour!CG12</f>
        <v>0</v>
      </c>
      <c r="J166" s="485"/>
      <c r="K166" s="468">
        <f>Labour!CH12</f>
        <v>0</v>
      </c>
      <c r="L166" s="470"/>
      <c r="M166" s="17">
        <f>K166*$M$164</f>
        <v>0</v>
      </c>
      <c r="N166" s="70">
        <f>K166+M166</f>
        <v>0</v>
      </c>
      <c r="R166" s="64"/>
      <c r="S166" s="64"/>
      <c r="T166" s="64"/>
      <c r="U166" s="64"/>
      <c r="V166" s="98"/>
      <c r="W166" s="98"/>
      <c r="X166" s="64"/>
      <c r="Y166" s="64"/>
      <c r="Z166" s="64"/>
      <c r="AA166" s="64"/>
      <c r="AB166" s="64"/>
    </row>
    <row r="167" spans="1:30" ht="12" customHeight="1" x14ac:dyDescent="0.3">
      <c r="A167" s="492"/>
      <c r="B167" s="15">
        <v>3</v>
      </c>
      <c r="C167" s="468">
        <f>Labour!CD13</f>
        <v>0</v>
      </c>
      <c r="D167" s="470"/>
      <c r="E167" s="468">
        <f>Labour!CE13</f>
        <v>0</v>
      </c>
      <c r="F167" s="470"/>
      <c r="G167" s="468">
        <f>Labour!CF13</f>
        <v>0</v>
      </c>
      <c r="H167" s="470"/>
      <c r="I167" s="484">
        <f>Labour!CG13</f>
        <v>0</v>
      </c>
      <c r="J167" s="485"/>
      <c r="K167" s="468">
        <f>Labour!CH13</f>
        <v>0</v>
      </c>
      <c r="L167" s="470"/>
      <c r="M167" s="17">
        <f>K167*$M$164</f>
        <v>0</v>
      </c>
      <c r="N167" s="70">
        <f>K167+M167</f>
        <v>0</v>
      </c>
      <c r="R167" s="144"/>
      <c r="S167" s="144"/>
      <c r="T167" s="144"/>
      <c r="U167" s="144"/>
      <c r="V167" s="144"/>
      <c r="W167" s="144"/>
      <c r="X167" s="144"/>
      <c r="Y167" s="144"/>
      <c r="Z167" s="144"/>
      <c r="AA167" s="144"/>
      <c r="AB167" s="144"/>
      <c r="AD167" s="178"/>
    </row>
    <row r="168" spans="1:30" ht="12" customHeight="1" x14ac:dyDescent="0.3">
      <c r="A168" s="492"/>
      <c r="B168" s="15">
        <v>4</v>
      </c>
      <c r="C168" s="468">
        <f>Labour!CD13</f>
        <v>0</v>
      </c>
      <c r="D168" s="470"/>
      <c r="E168" s="468">
        <f>Labour!CE13</f>
        <v>0</v>
      </c>
      <c r="F168" s="470"/>
      <c r="G168" s="468">
        <f>Labour!CF13</f>
        <v>0</v>
      </c>
      <c r="H168" s="470"/>
      <c r="I168" s="484">
        <f>Labour!CG13</f>
        <v>0</v>
      </c>
      <c r="J168" s="485"/>
      <c r="K168" s="468">
        <f>Labour!CH13</f>
        <v>0</v>
      </c>
      <c r="L168" s="470"/>
      <c r="M168" s="17">
        <f>K168*$M$164</f>
        <v>0</v>
      </c>
      <c r="N168" s="70">
        <f>K168+M168</f>
        <v>0</v>
      </c>
      <c r="R168" s="64"/>
      <c r="S168" s="64"/>
      <c r="T168" s="64"/>
      <c r="U168" s="64"/>
      <c r="V168" s="98"/>
      <c r="W168" s="98"/>
      <c r="X168" s="64"/>
      <c r="Y168" s="64"/>
      <c r="Z168" s="64"/>
      <c r="AA168" s="64"/>
      <c r="AB168" s="64"/>
    </row>
    <row r="169" spans="1:30" ht="12" customHeight="1" thickBot="1" x14ac:dyDescent="0.35">
      <c r="A169" s="493"/>
      <c r="B169" s="15">
        <v>5</v>
      </c>
      <c r="C169" s="498">
        <f>Labour!CD14</f>
        <v>0</v>
      </c>
      <c r="D169" s="499"/>
      <c r="E169" s="498">
        <f>Labour!CE14</f>
        <v>0</v>
      </c>
      <c r="F169" s="499"/>
      <c r="G169" s="498">
        <f>Labour!CF14</f>
        <v>0</v>
      </c>
      <c r="H169" s="499"/>
      <c r="I169" s="582">
        <f>Labour!CG14</f>
        <v>0</v>
      </c>
      <c r="J169" s="583"/>
      <c r="K169" s="498">
        <f>Labour!CH14</f>
        <v>0</v>
      </c>
      <c r="L169" s="499"/>
      <c r="M169" s="17">
        <f>K169*$M$164</f>
        <v>0</v>
      </c>
      <c r="N169" s="70">
        <f>K169+M169</f>
        <v>0</v>
      </c>
      <c r="Z169" s="64"/>
    </row>
    <row r="170" spans="1:30" ht="18" customHeight="1" thickTop="1" thickBot="1" x14ac:dyDescent="0.3">
      <c r="A170" s="506" t="s">
        <v>127</v>
      </c>
      <c r="B170" s="507"/>
      <c r="C170" s="507"/>
      <c r="D170" s="507"/>
      <c r="E170" s="507"/>
      <c r="F170" s="507"/>
      <c r="G170" s="507"/>
      <c r="H170" s="507"/>
      <c r="I170" s="507"/>
      <c r="J170" s="507"/>
      <c r="K170" s="507"/>
      <c r="L170" s="507"/>
      <c r="M170" s="507"/>
      <c r="N170" s="32">
        <f>SUM(N165:N169)</f>
        <v>0</v>
      </c>
    </row>
    <row r="171" spans="1:30" ht="18" customHeight="1" thickTop="1" x14ac:dyDescent="0.25">
      <c r="A171" s="565"/>
      <c r="B171" s="566"/>
      <c r="C171" s="566"/>
      <c r="D171" s="566"/>
      <c r="E171" s="566"/>
      <c r="F171" s="566"/>
      <c r="G171" s="566"/>
      <c r="H171" s="566"/>
      <c r="I171" s="566"/>
      <c r="J171" s="566"/>
      <c r="K171" s="110" t="str">
        <f>Labour!AN12</f>
        <v>Camp Sub:</v>
      </c>
      <c r="L171" s="115">
        <f>R171</f>
        <v>0</v>
      </c>
      <c r="M171" s="114">
        <f>Labour!AO12</f>
        <v>65</v>
      </c>
      <c r="N171" s="106">
        <f>M171*L171</f>
        <v>0</v>
      </c>
      <c r="R171" s="58">
        <f>SUM(V10:V109)</f>
        <v>0</v>
      </c>
    </row>
    <row r="172" spans="1:30" ht="18" customHeight="1" thickBot="1" x14ac:dyDescent="0.3">
      <c r="A172" s="520"/>
      <c r="B172" s="521"/>
      <c r="C172" s="521"/>
      <c r="D172" s="521"/>
      <c r="E172" s="521"/>
      <c r="F172" s="521"/>
      <c r="G172" s="521"/>
      <c r="H172" s="521"/>
      <c r="I172" s="521"/>
      <c r="J172" s="521"/>
      <c r="K172" s="111" t="str">
        <f>Labour!AN13</f>
        <v>Reg Sub:</v>
      </c>
      <c r="L172" s="99">
        <f>R172</f>
        <v>0</v>
      </c>
      <c r="M172" s="103">
        <f>Labour!AO13</f>
        <v>130</v>
      </c>
      <c r="N172" s="104">
        <f>M172*L172</f>
        <v>0</v>
      </c>
      <c r="R172" s="58">
        <f>SUM(W10:W109)</f>
        <v>0</v>
      </c>
    </row>
    <row r="173" spans="1:30" ht="12" customHeight="1" thickTop="1" x14ac:dyDescent="0.25">
      <c r="A173" s="520"/>
      <c r="B173" s="521"/>
      <c r="C173" s="521"/>
      <c r="D173" s="521"/>
      <c r="E173" s="521"/>
      <c r="F173" s="521"/>
      <c r="G173" s="521"/>
      <c r="H173" s="521"/>
      <c r="I173" s="521"/>
      <c r="J173" s="521"/>
      <c r="K173" s="586" t="s">
        <v>72</v>
      </c>
      <c r="L173" s="587"/>
      <c r="M173" s="588"/>
      <c r="N173" s="563">
        <f>N110</f>
        <v>0</v>
      </c>
    </row>
    <row r="174" spans="1:30" s="18" customFormat="1" ht="12" customHeight="1" thickBot="1" x14ac:dyDescent="0.35">
      <c r="A174" s="520"/>
      <c r="B174" s="521"/>
      <c r="C174" s="521"/>
      <c r="D174" s="521"/>
      <c r="E174" s="521"/>
      <c r="F174" s="521"/>
      <c r="G174" s="521"/>
      <c r="H174" s="521"/>
      <c r="I174" s="521"/>
      <c r="J174" s="521"/>
      <c r="K174" s="547"/>
      <c r="L174" s="548"/>
      <c r="M174" s="549"/>
      <c r="N174" s="564"/>
      <c r="AD174" s="85"/>
    </row>
    <row r="175" spans="1:30" ht="12" customHeight="1" x14ac:dyDescent="0.25">
      <c r="A175" s="520"/>
      <c r="B175" s="521"/>
      <c r="C175" s="521"/>
      <c r="D175" s="521"/>
      <c r="E175" s="521"/>
      <c r="F175" s="521"/>
      <c r="G175" s="521"/>
      <c r="H175" s="521"/>
      <c r="I175" s="521"/>
      <c r="J175" s="521"/>
      <c r="K175" s="538" t="s">
        <v>71</v>
      </c>
      <c r="L175" s="539"/>
      <c r="M175" s="540"/>
      <c r="N175" s="578" t="e">
        <f>N162</f>
        <v>#VALUE!</v>
      </c>
    </row>
    <row r="176" spans="1:30" ht="12" customHeight="1" thickBot="1" x14ac:dyDescent="0.3">
      <c r="A176" s="520"/>
      <c r="B176" s="521"/>
      <c r="C176" s="521"/>
      <c r="D176" s="521"/>
      <c r="E176" s="521"/>
      <c r="F176" s="521"/>
      <c r="G176" s="521"/>
      <c r="H176" s="521"/>
      <c r="I176" s="521"/>
      <c r="J176" s="521"/>
      <c r="K176" s="541"/>
      <c r="L176" s="542"/>
      <c r="M176" s="543"/>
      <c r="N176" s="579"/>
    </row>
    <row r="177" spans="1:14" ht="12" customHeight="1" x14ac:dyDescent="0.25">
      <c r="A177" s="520"/>
      <c r="B177" s="521"/>
      <c r="C177" s="521"/>
      <c r="D177" s="521"/>
      <c r="E177" s="521"/>
      <c r="F177" s="521"/>
      <c r="G177" s="521"/>
      <c r="H177" s="521"/>
      <c r="I177" s="521"/>
      <c r="J177" s="521"/>
      <c r="K177" s="538" t="s">
        <v>126</v>
      </c>
      <c r="L177" s="539"/>
      <c r="M177" s="540"/>
      <c r="N177" s="536">
        <f>N170</f>
        <v>0</v>
      </c>
    </row>
    <row r="178" spans="1:14" ht="12" customHeight="1" thickBot="1" x14ac:dyDescent="0.3">
      <c r="A178" s="520"/>
      <c r="B178" s="521"/>
      <c r="C178" s="521"/>
      <c r="D178" s="521"/>
      <c r="E178" s="521"/>
      <c r="F178" s="521"/>
      <c r="G178" s="521"/>
      <c r="H178" s="521"/>
      <c r="I178" s="521"/>
      <c r="J178" s="521"/>
      <c r="K178" s="541"/>
      <c r="L178" s="542"/>
      <c r="M178" s="543"/>
      <c r="N178" s="537"/>
    </row>
    <row r="179" spans="1:14" ht="32.25" customHeight="1" thickBot="1" x14ac:dyDescent="0.3">
      <c r="A179" s="520"/>
      <c r="B179" s="521"/>
      <c r="C179" s="521"/>
      <c r="D179" s="521"/>
      <c r="E179" s="521"/>
      <c r="F179" s="521"/>
      <c r="G179" s="521"/>
      <c r="H179" s="521"/>
      <c r="I179" s="521"/>
      <c r="J179" s="521"/>
      <c r="K179" s="575" t="s">
        <v>73</v>
      </c>
      <c r="L179" s="576"/>
      <c r="M179" s="577"/>
      <c r="N179" s="503" t="e">
        <f>SUM(N171:N178)</f>
        <v>#VALUE!</v>
      </c>
    </row>
    <row r="180" spans="1:14" ht="13.8" thickTop="1" x14ac:dyDescent="0.25">
      <c r="A180" s="520"/>
      <c r="B180" s="521"/>
      <c r="C180" s="521"/>
      <c r="D180" s="521"/>
      <c r="E180" s="521"/>
      <c r="F180" s="521"/>
      <c r="G180" s="521"/>
      <c r="H180" s="521"/>
      <c r="I180" s="521"/>
      <c r="J180" s="521"/>
      <c r="K180" s="561" t="s">
        <v>74</v>
      </c>
      <c r="L180" s="562"/>
      <c r="M180" s="562"/>
      <c r="N180" s="504"/>
    </row>
    <row r="181" spans="1:14" ht="20.25" customHeight="1" x14ac:dyDescent="0.3">
      <c r="A181" s="584"/>
      <c r="B181" s="585"/>
      <c r="C181" s="585"/>
      <c r="D181" s="585"/>
      <c r="E181" s="585"/>
      <c r="F181" s="585"/>
      <c r="G181" s="585"/>
      <c r="H181" s="585"/>
      <c r="I181" s="585"/>
      <c r="J181" s="585"/>
      <c r="K181" s="130" t="str">
        <f>N8</f>
        <v>I1000</v>
      </c>
      <c r="L181" s="131" t="str">
        <f ca="1">RIGHT(YEAR(M3),2)&amp;RIGHT("0"&amp;MONTH(M3),2)&amp;RIGHT("0"&amp;DAY(M3),2)</f>
        <v>170802</v>
      </c>
      <c r="M181" s="132" t="str">
        <f>Labour!CF3</f>
        <v>E</v>
      </c>
      <c r="N181" s="505"/>
    </row>
  </sheetData>
  <customSheetViews>
    <customSheetView guid="{13CDDA1B-B6D5-4B20-8ED4-C5B08BD56F15}" zeroValues="0" fitToPage="1" hiddenColumns="1">
      <selection activeCell="D5" sqref="D5:N7"/>
      <pageMargins left="0.5" right="0.25" top="0.02" bottom="0" header="0.5" footer="0.5"/>
      <printOptions horizontalCentered="1" verticalCentered="1" gridLines="1"/>
      <pageSetup scale="74" orientation="portrait" horizontalDpi="4294967293" r:id="rId1"/>
      <headerFooter alignWithMargins="0"/>
    </customSheetView>
    <customSheetView guid="{1730657D-68EA-4FD6-B86E-724801FE28AB}" zeroValues="0" fitToPage="1" hiddenColumns="1">
      <selection activeCell="U16" sqref="U16:V17"/>
      <pageMargins left="0.5" right="0.25" top="0.02" bottom="0" header="0.5" footer="0.5"/>
      <printOptions horizontalCentered="1" verticalCentered="1" gridLines="1"/>
      <pageSetup scale="74" orientation="portrait" horizontalDpi="4294967293" r:id="rId2"/>
      <headerFooter alignWithMargins="0"/>
    </customSheetView>
    <customSheetView guid="{5162BC38-7CEF-4A9E-8DAF-840F2B5B3A33}" zeroValues="0" fitToPage="1" hiddenColumns="1">
      <selection activeCell="D6" sqref="D6:N6"/>
      <pageMargins left="0.5" right="0.25" top="0.02" bottom="0" header="0.5" footer="0.5"/>
      <printOptions horizontalCentered="1" verticalCentered="1" gridLines="1"/>
      <pageSetup scale="74" orientation="portrait" horizontalDpi="4294967293" r:id="rId3"/>
      <headerFooter alignWithMargins="0"/>
    </customSheetView>
    <customSheetView guid="{31C5649A-4D6F-4C8B-8F25-09FC9E65613E}" zeroValues="0" fitToPage="1" hiddenColumns="1">
      <selection activeCell="D5" sqref="D5:N7"/>
      <pageMargins left="0.5" right="0.25" top="0.02" bottom="0" header="0.5" footer="0.5"/>
      <printOptions horizontalCentered="1" verticalCentered="1" gridLines="1"/>
      <pageSetup scale="74" orientation="portrait" horizontalDpi="4294967293" r:id="rId4"/>
      <headerFooter alignWithMargins="0"/>
    </customSheetView>
  </customSheetViews>
  <mergeCells count="320">
    <mergeCell ref="C31:E31"/>
    <mergeCell ref="C32:E32"/>
    <mergeCell ref="C33:E33"/>
    <mergeCell ref="C34:E34"/>
    <mergeCell ref="A1:N1"/>
    <mergeCell ref="A2:N2"/>
    <mergeCell ref="D3:K3"/>
    <mergeCell ref="M3:N3"/>
    <mergeCell ref="D4:K4"/>
    <mergeCell ref="M4:N4"/>
    <mergeCell ref="L8:M8"/>
    <mergeCell ref="C16:E16"/>
    <mergeCell ref="C17:E17"/>
    <mergeCell ref="C26:E26"/>
    <mergeCell ref="C27:E27"/>
    <mergeCell ref="C23:E23"/>
    <mergeCell ref="C24:E24"/>
    <mergeCell ref="Y5:AF5"/>
    <mergeCell ref="D6:N6"/>
    <mergeCell ref="D7:N7"/>
    <mergeCell ref="Y7:AA7"/>
    <mergeCell ref="C25:E25"/>
    <mergeCell ref="A8:C8"/>
    <mergeCell ref="D8:F8"/>
    <mergeCell ref="J8:K8"/>
    <mergeCell ref="A9:B9"/>
    <mergeCell ref="C9:E9"/>
    <mergeCell ref="A5:C7"/>
    <mergeCell ref="D5:N5"/>
    <mergeCell ref="C36:E36"/>
    <mergeCell ref="C37:E37"/>
    <mergeCell ref="C38:E38"/>
    <mergeCell ref="A110:M110"/>
    <mergeCell ref="A111:B111"/>
    <mergeCell ref="I111:K111"/>
    <mergeCell ref="A10:A109"/>
    <mergeCell ref="C10:E10"/>
    <mergeCell ref="C11:E11"/>
    <mergeCell ref="C12:E12"/>
    <mergeCell ref="C13:E13"/>
    <mergeCell ref="C14:E14"/>
    <mergeCell ref="C15:E15"/>
    <mergeCell ref="C35:E35"/>
    <mergeCell ref="C28:E28"/>
    <mergeCell ref="C19:E19"/>
    <mergeCell ref="C20:E20"/>
    <mergeCell ref="C21:E21"/>
    <mergeCell ref="C22:E22"/>
    <mergeCell ref="C29:E29"/>
    <mergeCell ref="C111:D111"/>
    <mergeCell ref="E111:H111"/>
    <mergeCell ref="C18:E18"/>
    <mergeCell ref="C30:E30"/>
    <mergeCell ref="E123:H123"/>
    <mergeCell ref="I123:K123"/>
    <mergeCell ref="C120:D120"/>
    <mergeCell ref="E120:H120"/>
    <mergeCell ref="I120:K120"/>
    <mergeCell ref="C121:D121"/>
    <mergeCell ref="E121:H121"/>
    <mergeCell ref="I121:K121"/>
    <mergeCell ref="C115:D115"/>
    <mergeCell ref="E115:H115"/>
    <mergeCell ref="I115:K115"/>
    <mergeCell ref="C119:D119"/>
    <mergeCell ref="E119:H119"/>
    <mergeCell ref="I119:K119"/>
    <mergeCell ref="C117:D117"/>
    <mergeCell ref="E117:H117"/>
    <mergeCell ref="I117:K117"/>
    <mergeCell ref="C118:D118"/>
    <mergeCell ref="E118:H118"/>
    <mergeCell ref="I118:K118"/>
    <mergeCell ref="C116:D116"/>
    <mergeCell ref="E116:H116"/>
    <mergeCell ref="I116:K116"/>
    <mergeCell ref="C150:D150"/>
    <mergeCell ref="E150:H150"/>
    <mergeCell ref="I150:K150"/>
    <mergeCell ref="C156:D156"/>
    <mergeCell ref="E156:H156"/>
    <mergeCell ref="I156:K156"/>
    <mergeCell ref="C128:D128"/>
    <mergeCell ref="E128:H128"/>
    <mergeCell ref="I128:K128"/>
    <mergeCell ref="C129:D129"/>
    <mergeCell ref="E129:H129"/>
    <mergeCell ref="I129:K129"/>
    <mergeCell ref="C130:D130"/>
    <mergeCell ref="E130:H130"/>
    <mergeCell ref="I130:K130"/>
    <mergeCell ref="C131:D131"/>
    <mergeCell ref="E131:H131"/>
    <mergeCell ref="I131:K131"/>
    <mergeCell ref="C132:D132"/>
    <mergeCell ref="E132:H132"/>
    <mergeCell ref="I132:K132"/>
    <mergeCell ref="C133:D133"/>
    <mergeCell ref="E133:H133"/>
    <mergeCell ref="I133:K133"/>
    <mergeCell ref="C160:D160"/>
    <mergeCell ref="E160:H160"/>
    <mergeCell ref="I160:K160"/>
    <mergeCell ref="C159:D159"/>
    <mergeCell ref="E159:H159"/>
    <mergeCell ref="I159:K159"/>
    <mergeCell ref="C158:D158"/>
    <mergeCell ref="C157:D157"/>
    <mergeCell ref="E157:H157"/>
    <mergeCell ref="I157:K157"/>
    <mergeCell ref="E158:H158"/>
    <mergeCell ref="I158:K158"/>
    <mergeCell ref="E113:H113"/>
    <mergeCell ref="I113:K113"/>
    <mergeCell ref="C149:D149"/>
    <mergeCell ref="E149:H149"/>
    <mergeCell ref="I149:K149"/>
    <mergeCell ref="C126:D126"/>
    <mergeCell ref="E126:H126"/>
    <mergeCell ref="I126:K126"/>
    <mergeCell ref="C127:D127"/>
    <mergeCell ref="C114:D114"/>
    <mergeCell ref="E114:H114"/>
    <mergeCell ref="I114:K114"/>
    <mergeCell ref="E127:H127"/>
    <mergeCell ref="I127:K127"/>
    <mergeCell ref="C124:D124"/>
    <mergeCell ref="E124:H124"/>
    <mergeCell ref="I124:K124"/>
    <mergeCell ref="C125:D125"/>
    <mergeCell ref="E125:H125"/>
    <mergeCell ref="I125:K125"/>
    <mergeCell ref="C122:D122"/>
    <mergeCell ref="E122:H122"/>
    <mergeCell ref="I122:K122"/>
    <mergeCell ref="C123:D123"/>
    <mergeCell ref="N163:N164"/>
    <mergeCell ref="A165:A169"/>
    <mergeCell ref="C165:D165"/>
    <mergeCell ref="E165:F165"/>
    <mergeCell ref="G165:H165"/>
    <mergeCell ref="I165:J165"/>
    <mergeCell ref="K165:L165"/>
    <mergeCell ref="C166:D166"/>
    <mergeCell ref="E166:F166"/>
    <mergeCell ref="G166:H166"/>
    <mergeCell ref="C169:D169"/>
    <mergeCell ref="E169:F169"/>
    <mergeCell ref="G169:H169"/>
    <mergeCell ref="I169:J169"/>
    <mergeCell ref="K169:L169"/>
    <mergeCell ref="I166:J166"/>
    <mergeCell ref="K166:L166"/>
    <mergeCell ref="C168:D168"/>
    <mergeCell ref="E168:F168"/>
    <mergeCell ref="G168:H168"/>
    <mergeCell ref="I168:J168"/>
    <mergeCell ref="K168:L168"/>
    <mergeCell ref="A163:B164"/>
    <mergeCell ref="C163:D164"/>
    <mergeCell ref="A170:M170"/>
    <mergeCell ref="K173:M174"/>
    <mergeCell ref="N173:N174"/>
    <mergeCell ref="K175:M176"/>
    <mergeCell ref="N175:N176"/>
    <mergeCell ref="K177:M178"/>
    <mergeCell ref="N177:N178"/>
    <mergeCell ref="K179:M179"/>
    <mergeCell ref="N179:N181"/>
    <mergeCell ref="K180:M180"/>
    <mergeCell ref="A171:J181"/>
    <mergeCell ref="C39:E39"/>
    <mergeCell ref="C40:E40"/>
    <mergeCell ref="C41:E41"/>
    <mergeCell ref="C42:E42"/>
    <mergeCell ref="C43:E43"/>
    <mergeCell ref="C44:E44"/>
    <mergeCell ref="C45:E45"/>
    <mergeCell ref="C46:E46"/>
    <mergeCell ref="C47:E47"/>
    <mergeCell ref="C48:E48"/>
    <mergeCell ref="C49:E49"/>
    <mergeCell ref="C50:E50"/>
    <mergeCell ref="C51:E51"/>
    <mergeCell ref="C52:E52"/>
    <mergeCell ref="C53:E53"/>
    <mergeCell ref="C54:E54"/>
    <mergeCell ref="C55:E55"/>
    <mergeCell ref="C56:E56"/>
    <mergeCell ref="C57:E57"/>
    <mergeCell ref="C58:E58"/>
    <mergeCell ref="C59:E59"/>
    <mergeCell ref="C60:E60"/>
    <mergeCell ref="C61:E61"/>
    <mergeCell ref="C62:E62"/>
    <mergeCell ref="C63:E63"/>
    <mergeCell ref="C64:E64"/>
    <mergeCell ref="C65:E65"/>
    <mergeCell ref="C66:E66"/>
    <mergeCell ref="C67:E67"/>
    <mergeCell ref="C68:E68"/>
    <mergeCell ref="C109:E109"/>
    <mergeCell ref="C69:E69"/>
    <mergeCell ref="C70:E70"/>
    <mergeCell ref="C71:E71"/>
    <mergeCell ref="C72:E72"/>
    <mergeCell ref="C73:E73"/>
    <mergeCell ref="C74:E74"/>
    <mergeCell ref="C75:E75"/>
    <mergeCell ref="C76:E76"/>
    <mergeCell ref="C77:E77"/>
    <mergeCell ref="C78:E78"/>
    <mergeCell ref="C79:E79"/>
    <mergeCell ref="C80:E80"/>
    <mergeCell ref="C81:E81"/>
    <mergeCell ref="C82:E82"/>
    <mergeCell ref="C83:E83"/>
    <mergeCell ref="C84:E84"/>
    <mergeCell ref="C85:E85"/>
    <mergeCell ref="C86:E86"/>
    <mergeCell ref="C87:E87"/>
    <mergeCell ref="C88:E88"/>
    <mergeCell ref="C89:E89"/>
    <mergeCell ref="C90:E90"/>
    <mergeCell ref="C91:E91"/>
    <mergeCell ref="C92:E92"/>
    <mergeCell ref="C108:E108"/>
    <mergeCell ref="C93:E93"/>
    <mergeCell ref="C94:E94"/>
    <mergeCell ref="C95:E95"/>
    <mergeCell ref="C96:E96"/>
    <mergeCell ref="C97:E97"/>
    <mergeCell ref="C98:E98"/>
    <mergeCell ref="C99:E99"/>
    <mergeCell ref="C100:E100"/>
    <mergeCell ref="C101:E101"/>
    <mergeCell ref="C102:E102"/>
    <mergeCell ref="C103:E103"/>
    <mergeCell ref="C104:E104"/>
    <mergeCell ref="C105:E105"/>
    <mergeCell ref="C106:E106"/>
    <mergeCell ref="C107:E107"/>
    <mergeCell ref="C134:D134"/>
    <mergeCell ref="E134:H134"/>
    <mergeCell ref="I134:K134"/>
    <mergeCell ref="C135:D135"/>
    <mergeCell ref="E135:H135"/>
    <mergeCell ref="I135:K135"/>
    <mergeCell ref="C136:D136"/>
    <mergeCell ref="E136:H136"/>
    <mergeCell ref="I136:K136"/>
    <mergeCell ref="C137:D137"/>
    <mergeCell ref="E137:H137"/>
    <mergeCell ref="I137:K137"/>
    <mergeCell ref="C138:D138"/>
    <mergeCell ref="E138:H138"/>
    <mergeCell ref="I138:K138"/>
    <mergeCell ref="C139:D139"/>
    <mergeCell ref="E139:H139"/>
    <mergeCell ref="I139:K139"/>
    <mergeCell ref="C140:D140"/>
    <mergeCell ref="E140:H140"/>
    <mergeCell ref="I140:K140"/>
    <mergeCell ref="C141:D141"/>
    <mergeCell ref="E141:H141"/>
    <mergeCell ref="I141:K141"/>
    <mergeCell ref="C142:D142"/>
    <mergeCell ref="E142:H142"/>
    <mergeCell ref="I142:K142"/>
    <mergeCell ref="C143:D143"/>
    <mergeCell ref="E143:H143"/>
    <mergeCell ref="I143:K143"/>
    <mergeCell ref="C144:D144"/>
    <mergeCell ref="E144:H144"/>
    <mergeCell ref="I144:K144"/>
    <mergeCell ref="C145:D145"/>
    <mergeCell ref="E145:H145"/>
    <mergeCell ref="I145:K145"/>
    <mergeCell ref="C146:D146"/>
    <mergeCell ref="E146:H146"/>
    <mergeCell ref="I146:K146"/>
    <mergeCell ref="C147:D147"/>
    <mergeCell ref="E147:H147"/>
    <mergeCell ref="I147:K147"/>
    <mergeCell ref="C148:D148"/>
    <mergeCell ref="E148:H148"/>
    <mergeCell ref="I148:K148"/>
    <mergeCell ref="C151:D151"/>
    <mergeCell ref="E151:H151"/>
    <mergeCell ref="I151:K151"/>
    <mergeCell ref="C152:D152"/>
    <mergeCell ref="E152:H152"/>
    <mergeCell ref="I152:K152"/>
    <mergeCell ref="C153:D153"/>
    <mergeCell ref="E153:H153"/>
    <mergeCell ref="I153:K153"/>
    <mergeCell ref="C154:D154"/>
    <mergeCell ref="E154:H154"/>
    <mergeCell ref="I154:K154"/>
    <mergeCell ref="C155:D155"/>
    <mergeCell ref="E155:H155"/>
    <mergeCell ref="I155:K155"/>
    <mergeCell ref="C167:D167"/>
    <mergeCell ref="E167:F167"/>
    <mergeCell ref="G167:H167"/>
    <mergeCell ref="I167:J167"/>
    <mergeCell ref="K167:L167"/>
    <mergeCell ref="C161:D161"/>
    <mergeCell ref="E161:H161"/>
    <mergeCell ref="I161:K161"/>
    <mergeCell ref="A162:M162"/>
    <mergeCell ref="E163:F164"/>
    <mergeCell ref="G163:H164"/>
    <mergeCell ref="I163:J164"/>
    <mergeCell ref="K163:L164"/>
    <mergeCell ref="A112:A161"/>
    <mergeCell ref="C112:D112"/>
    <mergeCell ref="E112:H112"/>
    <mergeCell ref="I112:K112"/>
    <mergeCell ref="C113:D113"/>
  </mergeCells>
  <printOptions horizontalCentered="1" verticalCentered="1" gridLines="1"/>
  <pageMargins left="0.2" right="0.2" top="0.02" bottom="0.02" header="0.2" footer="0.5"/>
  <pageSetup scale="71" orientation="portrait" horizontalDpi="4294967293" r:id="rId5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pageSetUpPr fitToPage="1"/>
  </sheetPr>
  <dimension ref="A1:AG181"/>
  <sheetViews>
    <sheetView workbookViewId="0">
      <selection sqref="A1:N1"/>
    </sheetView>
    <sheetView workbookViewId="1">
      <selection sqref="A1:N1"/>
    </sheetView>
  </sheetViews>
  <sheetFormatPr defaultColWidth="9.109375" defaultRowHeight="13.2" x14ac:dyDescent="0.25"/>
  <cols>
    <col min="1" max="1" width="2.6640625" style="2" customWidth="1"/>
    <col min="2" max="2" width="3.44140625" style="2" customWidth="1"/>
    <col min="3" max="3" width="8.44140625" style="2" customWidth="1"/>
    <col min="4" max="4" width="14.33203125" style="2" customWidth="1"/>
    <col min="5" max="5" width="7.109375" style="2" customWidth="1"/>
    <col min="6" max="6" width="5.6640625" style="2" customWidth="1"/>
    <col min="7" max="7" width="5" style="2" customWidth="1"/>
    <col min="8" max="8" width="4.33203125" style="2" customWidth="1"/>
    <col min="9" max="9" width="7.5546875" style="2" customWidth="1"/>
    <col min="10" max="10" width="9.44140625" style="2" customWidth="1"/>
    <col min="11" max="13" width="9.5546875" style="2" customWidth="1"/>
    <col min="14" max="14" width="16.44140625" style="2" customWidth="1"/>
    <col min="15" max="15" width="9.109375" style="2"/>
    <col min="16" max="17" width="3.6640625" style="2" customWidth="1"/>
    <col min="18" max="18" width="18.33203125" style="2" customWidth="1"/>
    <col min="19" max="19" width="9.109375" style="2" customWidth="1"/>
    <col min="20" max="20" width="10.109375" style="2" customWidth="1"/>
    <col min="21" max="29" width="9.109375" style="2" customWidth="1"/>
    <col min="30" max="30" width="4.44140625" style="10" customWidth="1"/>
    <col min="31" max="31" width="4.109375" style="2" customWidth="1"/>
    <col min="32" max="32" width="4.5546875" style="2" customWidth="1"/>
    <col min="33" max="33" width="9.109375" style="2" customWidth="1"/>
    <col min="34" max="16384" width="9.109375" style="2"/>
  </cols>
  <sheetData>
    <row r="1" spans="1:33" x14ac:dyDescent="0.25">
      <c r="A1" s="517" t="s">
        <v>54</v>
      </c>
      <c r="B1" s="518"/>
      <c r="C1" s="518"/>
      <c r="D1" s="518"/>
      <c r="E1" s="518"/>
      <c r="F1" s="518"/>
      <c r="G1" s="518"/>
      <c r="H1" s="518"/>
      <c r="I1" s="518"/>
      <c r="J1" s="518"/>
      <c r="K1" s="518"/>
      <c r="L1" s="518"/>
      <c r="M1" s="518"/>
      <c r="N1" s="519"/>
    </row>
    <row r="2" spans="1:33" ht="18.75" customHeight="1" x14ac:dyDescent="0.25">
      <c r="A2" s="520" t="s">
        <v>55</v>
      </c>
      <c r="B2" s="521"/>
      <c r="C2" s="521"/>
      <c r="D2" s="521"/>
      <c r="E2" s="521"/>
      <c r="F2" s="521"/>
      <c r="G2" s="521"/>
      <c r="H2" s="521"/>
      <c r="I2" s="521"/>
      <c r="J2" s="521"/>
      <c r="K2" s="521"/>
      <c r="L2" s="521"/>
      <c r="M2" s="521"/>
      <c r="N2" s="522"/>
      <c r="U2" s="76" t="s">
        <v>78</v>
      </c>
      <c r="V2" s="108"/>
      <c r="W2" s="108"/>
    </row>
    <row r="3" spans="1:33" ht="19.5" customHeight="1" x14ac:dyDescent="0.25">
      <c r="A3" s="30" t="s">
        <v>56</v>
      </c>
      <c r="B3" s="68"/>
      <c r="C3" s="68"/>
      <c r="D3" s="523" t="str">
        <f>Labour!AM7</f>
        <v/>
      </c>
      <c r="E3" s="523"/>
      <c r="F3" s="523"/>
      <c r="G3" s="523"/>
      <c r="H3" s="523"/>
      <c r="I3" s="523"/>
      <c r="J3" s="523"/>
      <c r="K3" s="523"/>
      <c r="L3" s="3" t="s">
        <v>57</v>
      </c>
      <c r="M3" s="524">
        <f ca="1">Labour!AM3</f>
        <v>42949</v>
      </c>
      <c r="N3" s="525"/>
      <c r="R3" s="73"/>
      <c r="S3" s="74" t="s">
        <v>134</v>
      </c>
      <c r="T3" s="75">
        <v>100</v>
      </c>
      <c r="U3" s="77">
        <f>Labour!G17</f>
        <v>0</v>
      </c>
      <c r="V3" s="109"/>
      <c r="W3" s="109"/>
    </row>
    <row r="4" spans="1:33" ht="19.5" customHeight="1" x14ac:dyDescent="0.25">
      <c r="A4" s="30" t="s">
        <v>58</v>
      </c>
      <c r="B4" s="68"/>
      <c r="C4" s="68"/>
      <c r="D4" s="529">
        <f>Labour!CJ6</f>
        <v>0</v>
      </c>
      <c r="E4" s="529"/>
      <c r="F4" s="529"/>
      <c r="G4" s="529"/>
      <c r="H4" s="529"/>
      <c r="I4" s="529"/>
      <c r="J4" s="529"/>
      <c r="K4" s="529"/>
      <c r="L4" s="3" t="s">
        <v>75</v>
      </c>
      <c r="M4" s="529">
        <f>Labour!CJ5</f>
        <v>0</v>
      </c>
      <c r="N4" s="530"/>
      <c r="R4" s="73"/>
      <c r="S4" s="74" t="s">
        <v>135</v>
      </c>
      <c r="T4" s="75">
        <v>50</v>
      </c>
      <c r="U4" s="86">
        <f>Equipment!H6</f>
        <v>143</v>
      </c>
      <c r="V4" s="109"/>
      <c r="W4" s="109"/>
      <c r="Y4" s="89" t="str">
        <f>Equipment!AK7</f>
        <v>Operator Service Trucks</v>
      </c>
      <c r="Z4" s="82"/>
      <c r="AA4" s="82"/>
      <c r="AB4" s="90">
        <f>SUM(AG10:AG109)</f>
        <v>0</v>
      </c>
    </row>
    <row r="5" spans="1:33" ht="14.4" x14ac:dyDescent="0.3">
      <c r="A5" s="526" t="s">
        <v>59</v>
      </c>
      <c r="B5" s="527"/>
      <c r="C5" s="527"/>
      <c r="D5" s="533"/>
      <c r="E5" s="534"/>
      <c r="F5" s="534"/>
      <c r="G5" s="534"/>
      <c r="H5" s="534"/>
      <c r="I5" s="534"/>
      <c r="J5" s="534"/>
      <c r="K5" s="534"/>
      <c r="L5" s="534"/>
      <c r="M5" s="534"/>
      <c r="N5" s="535"/>
      <c r="Y5" s="477" t="str">
        <f>CONCATENATE(AF10,AF11,AF12,AF13,AF14,AF15,AF16,AF17,AF18,AF19,AF20,AF21,AF22,AF23,AF24,AF25,AF26,AF27,AF28,AF29,AF30,AF31,AF32,AF33,AF34,AF35,AF36,AF37,AF38,AF39,AF40,AF41,AF42,AF43,AF44,AF45,AF46,AF47,AF48,AF49,AF50,AF51,AF52,AF53,AF54,AF55,AF56,AF57,AF58,AF59,AF60,AF61,AF62,AF63,AF64,AF65,AF66,AF67,AF68,AF69,AF70,AF71,AF72,AF73,AF74,AF75,AF76,AF77,AF78,AF79,AF80,AF81,AF82,AF83,AF84,AF85,AF86,AF87,AF88,AF89,AF90,AF91,AF92,AF93,AF94,AF95,AF96,AF97,AF98,AF99,AF100,AF101,AF102,AF103,AF104,AF105,AF106,AF107,AF108,AF109)</f>
        <v/>
      </c>
      <c r="Z5" s="477"/>
      <c r="AA5" s="477"/>
      <c r="AB5" s="477"/>
      <c r="AC5" s="477"/>
      <c r="AD5" s="477"/>
      <c r="AE5" s="477"/>
      <c r="AF5" s="477"/>
    </row>
    <row r="6" spans="1:33" ht="14.4" x14ac:dyDescent="0.3">
      <c r="A6" s="528"/>
      <c r="B6" s="527"/>
      <c r="C6" s="527"/>
      <c r="D6" s="533"/>
      <c r="E6" s="534"/>
      <c r="F6" s="534"/>
      <c r="G6" s="534"/>
      <c r="H6" s="534"/>
      <c r="I6" s="534"/>
      <c r="J6" s="534"/>
      <c r="K6" s="534"/>
      <c r="L6" s="534"/>
      <c r="M6" s="534"/>
      <c r="N6" s="535"/>
    </row>
    <row r="7" spans="1:33" x14ac:dyDescent="0.25">
      <c r="A7" s="528"/>
      <c r="B7" s="527"/>
      <c r="C7" s="527"/>
      <c r="D7" s="590"/>
      <c r="E7" s="590"/>
      <c r="F7" s="590"/>
      <c r="G7" s="590"/>
      <c r="H7" s="590"/>
      <c r="I7" s="590"/>
      <c r="J7" s="590"/>
      <c r="K7" s="590"/>
      <c r="L7" s="590"/>
      <c r="M7" s="590"/>
      <c r="N7" s="591"/>
      <c r="R7" s="20"/>
      <c r="S7" s="20"/>
      <c r="T7" s="20"/>
      <c r="U7" s="20"/>
      <c r="V7" s="20"/>
      <c r="W7" s="20"/>
      <c r="Y7" s="500" t="str">
        <f>J9</f>
        <v>UNITS (hr,day,m)</v>
      </c>
      <c r="Z7" s="501"/>
      <c r="AA7" s="502"/>
      <c r="AB7" s="20"/>
      <c r="AD7" s="10">
        <f>SUM(AD10:AD109)</f>
        <v>0</v>
      </c>
    </row>
    <row r="8" spans="1:33" ht="13.8" thickBot="1" x14ac:dyDescent="0.3">
      <c r="A8" s="513"/>
      <c r="B8" s="514"/>
      <c r="C8" s="514"/>
      <c r="D8" s="514"/>
      <c r="E8" s="514"/>
      <c r="F8" s="514"/>
      <c r="G8" s="65"/>
      <c r="H8" s="66"/>
      <c r="I8" s="65"/>
      <c r="J8" s="515"/>
      <c r="K8" s="515"/>
      <c r="L8" s="516" t="s">
        <v>60</v>
      </c>
      <c r="M8" s="516"/>
      <c r="N8" s="31" t="str">
        <f>Labour!AO5</f>
        <v>I1000</v>
      </c>
      <c r="R8" s="20" t="str">
        <f>C9</f>
        <v>EMPLOYEE</v>
      </c>
      <c r="S8" s="20" t="str">
        <f>F9</f>
        <v>TRK</v>
      </c>
      <c r="T8" s="19" t="s">
        <v>146</v>
      </c>
      <c r="U8" s="20" t="str">
        <f>H9</f>
        <v>SUB</v>
      </c>
      <c r="V8" s="20">
        <f>Labour!AO12</f>
        <v>65</v>
      </c>
      <c r="W8" s="20">
        <f>Labour!AO13</f>
        <v>130</v>
      </c>
      <c r="X8" s="20" t="str">
        <f>I9</f>
        <v>CLASS</v>
      </c>
      <c r="Y8" s="21" t="s">
        <v>19</v>
      </c>
      <c r="Z8" s="22" t="s">
        <v>21</v>
      </c>
      <c r="AA8" s="23" t="s">
        <v>12</v>
      </c>
      <c r="AB8" s="20" t="str">
        <f>K9</f>
        <v>Rate</v>
      </c>
      <c r="AC8" s="20" t="str">
        <f>L9</f>
        <v>OT HRS</v>
      </c>
      <c r="AD8" s="29" t="s">
        <v>147</v>
      </c>
    </row>
    <row r="9" spans="1:33" s="10" customFormat="1" ht="26.25" customHeight="1" thickTop="1" thickBot="1" x14ac:dyDescent="0.3">
      <c r="A9" s="494"/>
      <c r="B9" s="495"/>
      <c r="C9" s="510" t="s">
        <v>76</v>
      </c>
      <c r="D9" s="511"/>
      <c r="E9" s="512"/>
      <c r="F9" s="5" t="s">
        <v>61</v>
      </c>
      <c r="G9" s="8" t="s">
        <v>145</v>
      </c>
      <c r="H9" s="6" t="s">
        <v>62</v>
      </c>
      <c r="I9" s="7" t="s">
        <v>63</v>
      </c>
      <c r="J9" s="8" t="s">
        <v>64</v>
      </c>
      <c r="K9" s="9" t="s">
        <v>65</v>
      </c>
      <c r="L9" s="8" t="s">
        <v>66</v>
      </c>
      <c r="M9" s="6" t="s">
        <v>67</v>
      </c>
      <c r="N9" s="7" t="s">
        <v>68</v>
      </c>
      <c r="R9" s="88">
        <f>Labour!G5</f>
        <v>34</v>
      </c>
      <c r="S9" s="4">
        <f>R9+11</f>
        <v>45</v>
      </c>
      <c r="T9" s="84">
        <f>Labour!G6</f>
        <v>85</v>
      </c>
      <c r="U9" s="4">
        <f>T9+1</f>
        <v>86</v>
      </c>
      <c r="V9" s="4">
        <f>R9+9</f>
        <v>43</v>
      </c>
      <c r="W9" s="4">
        <f>V9</f>
        <v>43</v>
      </c>
      <c r="X9" s="4">
        <f>R9+5</f>
        <v>39</v>
      </c>
      <c r="Y9" s="4">
        <f>T9-3</f>
        <v>82</v>
      </c>
      <c r="Z9" s="4">
        <f>T9-1</f>
        <v>84</v>
      </c>
      <c r="AA9" s="24"/>
      <c r="AB9" s="4">
        <f>R9+6</f>
        <v>40</v>
      </c>
      <c r="AC9" s="91">
        <f>T9-2</f>
        <v>83</v>
      </c>
      <c r="AD9" s="29" t="s">
        <v>5</v>
      </c>
    </row>
    <row r="10" spans="1:33" ht="12.75" customHeight="1" thickTop="1" x14ac:dyDescent="0.25">
      <c r="A10" s="496" t="s">
        <v>69</v>
      </c>
      <c r="B10" s="11">
        <v>1</v>
      </c>
      <c r="C10" s="474">
        <f>R10</f>
        <v>0</v>
      </c>
      <c r="D10" s="475"/>
      <c r="E10" s="476"/>
      <c r="F10" s="12">
        <f>S10</f>
        <v>0</v>
      </c>
      <c r="G10" s="12">
        <f>T10</f>
        <v>0</v>
      </c>
      <c r="H10" s="12">
        <f>U10</f>
        <v>0</v>
      </c>
      <c r="I10" s="12">
        <f t="shared" ref="I10:I29" si="0">X10</f>
        <v>0</v>
      </c>
      <c r="J10" s="67">
        <f>AA10</f>
        <v>0</v>
      </c>
      <c r="K10" s="13">
        <f>AB10</f>
        <v>0</v>
      </c>
      <c r="L10" s="12">
        <f>AC10</f>
        <v>0</v>
      </c>
      <c r="M10" s="14">
        <f>IF(L10&gt;0,VLOOKUP(I10,Labour!$AR$1:$AT$15,3,FALSE),0)</f>
        <v>0</v>
      </c>
      <c r="N10" s="69">
        <f t="shared" ref="N10:N29" si="1">J10*K10+L10*M10</f>
        <v>0</v>
      </c>
      <c r="R10" s="83">
        <f t="shared" ref="R10:S39" si="2">IF($B10&lt;=$U$3,VLOOKUP($B10,FTABLE,R$9,FALSE),0)</f>
        <v>0</v>
      </c>
      <c r="S10" s="83">
        <f t="shared" si="2"/>
        <v>0</v>
      </c>
      <c r="T10" s="83">
        <f t="shared" ref="T10:U39" si="3">IF($B10&lt;=$U$3,VLOOKUP($B10,FTABLE,T$9,FALSE),0)</f>
        <v>0</v>
      </c>
      <c r="U10" s="83">
        <f t="shared" si="3"/>
        <v>0</v>
      </c>
      <c r="V10" s="83">
        <f t="shared" ref="V10:W39" si="4">IF($B10&lt;=$U$3,IF(VLOOKUP($B10,FTABLE,V$9,FALSE)=V$8,$U10,0),0)</f>
        <v>0</v>
      </c>
      <c r="W10" s="83">
        <f t="shared" si="4"/>
        <v>0</v>
      </c>
      <c r="X10" s="83">
        <f t="shared" ref="X10:Z39" si="5">IF($B10&lt;=$U$3,VLOOKUP($B10,FTABLE,X$9,FALSE),0)</f>
        <v>0</v>
      </c>
      <c r="Y10" s="83">
        <f t="shared" si="5"/>
        <v>0</v>
      </c>
      <c r="Z10" s="83">
        <f t="shared" si="5"/>
        <v>0</v>
      </c>
      <c r="AA10" s="92">
        <f>Y10+Z10</f>
        <v>0</v>
      </c>
      <c r="AB10" s="83">
        <f t="shared" ref="AB10:AC39" si="6">IF($B10&lt;=$U$3,VLOOKUP($B10,FTABLE,AB$9,FALSE),0)</f>
        <v>0</v>
      </c>
      <c r="AC10" s="83">
        <f t="shared" si="6"/>
        <v>0</v>
      </c>
      <c r="AD10" s="84">
        <f>IF(AND(T10&lt;&gt;0,X10="op"),1,0)</f>
        <v>0</v>
      </c>
      <c r="AE10" s="84">
        <f>AD10</f>
        <v>0</v>
      </c>
      <c r="AF10" s="82" t="str">
        <f>IF(AND(AD10=1,AE10&lt;$AD$7),S10&amp;", ",IF(AND(AD10=1,AE10=$AD$7),S10,""))</f>
        <v/>
      </c>
      <c r="AG10" s="84">
        <f>IF(AD10=1,T10,0)</f>
        <v>0</v>
      </c>
    </row>
    <row r="11" spans="1:33" ht="12" customHeight="1" x14ac:dyDescent="0.25">
      <c r="A11" s="497"/>
      <c r="B11" s="15">
        <v>2</v>
      </c>
      <c r="C11" s="468">
        <f t="shared" ref="C11:C29" si="7">R11</f>
        <v>0</v>
      </c>
      <c r="D11" s="469"/>
      <c r="E11" s="470"/>
      <c r="F11" s="67">
        <f t="shared" ref="F11:H29" si="8">S11</f>
        <v>0</v>
      </c>
      <c r="G11" s="67">
        <f t="shared" si="8"/>
        <v>0</v>
      </c>
      <c r="H11" s="67">
        <f t="shared" si="8"/>
        <v>0</v>
      </c>
      <c r="I11" s="67">
        <f t="shared" si="0"/>
        <v>0</v>
      </c>
      <c r="J11" s="67">
        <f t="shared" ref="J11:L29" si="9">AA11</f>
        <v>0</v>
      </c>
      <c r="K11" s="16">
        <f t="shared" si="9"/>
        <v>0</v>
      </c>
      <c r="L11" s="67">
        <f t="shared" si="9"/>
        <v>0</v>
      </c>
      <c r="M11" s="17">
        <f>IF(L11&gt;0,VLOOKUP(I11,Labour!$AR$1:$AT$15,3,FALSE),0)</f>
        <v>0</v>
      </c>
      <c r="N11" s="70">
        <f t="shared" si="1"/>
        <v>0</v>
      </c>
      <c r="R11" s="83">
        <f t="shared" si="2"/>
        <v>0</v>
      </c>
      <c r="S11" s="83">
        <f t="shared" si="2"/>
        <v>0</v>
      </c>
      <c r="T11" s="83">
        <f t="shared" si="3"/>
        <v>0</v>
      </c>
      <c r="U11" s="83">
        <f t="shared" si="3"/>
        <v>0</v>
      </c>
      <c r="V11" s="83">
        <f t="shared" si="4"/>
        <v>0</v>
      </c>
      <c r="W11" s="83">
        <f t="shared" si="4"/>
        <v>0</v>
      </c>
      <c r="X11" s="83">
        <f t="shared" si="5"/>
        <v>0</v>
      </c>
      <c r="Y11" s="83">
        <f t="shared" si="5"/>
        <v>0</v>
      </c>
      <c r="Z11" s="83">
        <f t="shared" si="5"/>
        <v>0</v>
      </c>
      <c r="AA11" s="126">
        <f t="shared" ref="AA11:AA38" si="10">Y11+Z11</f>
        <v>0</v>
      </c>
      <c r="AB11" s="83">
        <f t="shared" si="6"/>
        <v>0</v>
      </c>
      <c r="AC11" s="83">
        <f t="shared" si="6"/>
        <v>0</v>
      </c>
      <c r="AD11" s="84">
        <f t="shared" ref="AD11:AD29" si="11">IF(AND(T11&lt;&gt;0,X11="op"),1,0)</f>
        <v>0</v>
      </c>
      <c r="AE11" s="84">
        <f>IF(AD11=1,SUM(AD$10:AD11),0)</f>
        <v>0</v>
      </c>
      <c r="AF11" s="82" t="str">
        <f t="shared" ref="AF11:AF29" si="12">IF(AND(AD11=1,AE11&lt;$AD$7),S11&amp;", ",IF(AND(AD11=1,AE11=$AD$7),S11,""))</f>
        <v/>
      </c>
      <c r="AG11" s="84">
        <f t="shared" ref="AG11:AG29" si="13">IF(AD11=1,T11,0)</f>
        <v>0</v>
      </c>
    </row>
    <row r="12" spans="1:33" ht="12" customHeight="1" x14ac:dyDescent="0.25">
      <c r="A12" s="497"/>
      <c r="B12" s="15">
        <v>3</v>
      </c>
      <c r="C12" s="468">
        <f t="shared" si="7"/>
        <v>0</v>
      </c>
      <c r="D12" s="469"/>
      <c r="E12" s="470"/>
      <c r="F12" s="67">
        <f t="shared" si="8"/>
        <v>0</v>
      </c>
      <c r="G12" s="67">
        <f t="shared" si="8"/>
        <v>0</v>
      </c>
      <c r="H12" s="67">
        <f t="shared" si="8"/>
        <v>0</v>
      </c>
      <c r="I12" s="67">
        <f t="shared" si="0"/>
        <v>0</v>
      </c>
      <c r="J12" s="67">
        <f t="shared" si="9"/>
        <v>0</v>
      </c>
      <c r="K12" s="16">
        <f t="shared" si="9"/>
        <v>0</v>
      </c>
      <c r="L12" s="67">
        <f t="shared" si="9"/>
        <v>0</v>
      </c>
      <c r="M12" s="17">
        <f>IF(L12&gt;0,VLOOKUP(I12,Labour!$AR$1:$AT$15,3,FALSE),0)</f>
        <v>0</v>
      </c>
      <c r="N12" s="70">
        <f t="shared" si="1"/>
        <v>0</v>
      </c>
      <c r="R12" s="83">
        <f t="shared" si="2"/>
        <v>0</v>
      </c>
      <c r="S12" s="83">
        <f t="shared" si="2"/>
        <v>0</v>
      </c>
      <c r="T12" s="83">
        <f t="shared" si="3"/>
        <v>0</v>
      </c>
      <c r="U12" s="83">
        <f t="shared" si="3"/>
        <v>0</v>
      </c>
      <c r="V12" s="83">
        <f t="shared" si="4"/>
        <v>0</v>
      </c>
      <c r="W12" s="83">
        <f t="shared" si="4"/>
        <v>0</v>
      </c>
      <c r="X12" s="83">
        <f t="shared" si="5"/>
        <v>0</v>
      </c>
      <c r="Y12" s="83">
        <f t="shared" si="5"/>
        <v>0</v>
      </c>
      <c r="Z12" s="83">
        <f t="shared" si="5"/>
        <v>0</v>
      </c>
      <c r="AA12" s="126">
        <f t="shared" si="10"/>
        <v>0</v>
      </c>
      <c r="AB12" s="83">
        <f t="shared" si="6"/>
        <v>0</v>
      </c>
      <c r="AC12" s="83">
        <f t="shared" si="6"/>
        <v>0</v>
      </c>
      <c r="AD12" s="84">
        <f t="shared" si="11"/>
        <v>0</v>
      </c>
      <c r="AE12" s="84">
        <f>IF(AD12=1,SUM(AD$10:AD12),0)</f>
        <v>0</v>
      </c>
      <c r="AF12" s="82" t="str">
        <f t="shared" si="12"/>
        <v/>
      </c>
      <c r="AG12" s="84">
        <f t="shared" si="13"/>
        <v>0</v>
      </c>
    </row>
    <row r="13" spans="1:33" ht="12" customHeight="1" x14ac:dyDescent="0.25">
      <c r="A13" s="497"/>
      <c r="B13" s="15">
        <v>4</v>
      </c>
      <c r="C13" s="468">
        <f t="shared" si="7"/>
        <v>0</v>
      </c>
      <c r="D13" s="469"/>
      <c r="E13" s="470"/>
      <c r="F13" s="67">
        <f t="shared" si="8"/>
        <v>0</v>
      </c>
      <c r="G13" s="67">
        <f t="shared" si="8"/>
        <v>0</v>
      </c>
      <c r="H13" s="67">
        <f t="shared" si="8"/>
        <v>0</v>
      </c>
      <c r="I13" s="67">
        <f t="shared" si="0"/>
        <v>0</v>
      </c>
      <c r="J13" s="67">
        <f t="shared" si="9"/>
        <v>0</v>
      </c>
      <c r="K13" s="16">
        <f t="shared" si="9"/>
        <v>0</v>
      </c>
      <c r="L13" s="67">
        <f t="shared" si="9"/>
        <v>0</v>
      </c>
      <c r="M13" s="17">
        <f>IF(L13&gt;0,VLOOKUP(I13,Labour!$AR$1:$AT$15,3,FALSE),0)</f>
        <v>0</v>
      </c>
      <c r="N13" s="70">
        <f t="shared" si="1"/>
        <v>0</v>
      </c>
      <c r="R13" s="83">
        <f t="shared" si="2"/>
        <v>0</v>
      </c>
      <c r="S13" s="83">
        <f t="shared" si="2"/>
        <v>0</v>
      </c>
      <c r="T13" s="83">
        <f t="shared" si="3"/>
        <v>0</v>
      </c>
      <c r="U13" s="83">
        <f t="shared" si="3"/>
        <v>0</v>
      </c>
      <c r="V13" s="83">
        <f t="shared" si="4"/>
        <v>0</v>
      </c>
      <c r="W13" s="83">
        <f t="shared" si="4"/>
        <v>0</v>
      </c>
      <c r="X13" s="83">
        <f t="shared" si="5"/>
        <v>0</v>
      </c>
      <c r="Y13" s="83">
        <f t="shared" si="5"/>
        <v>0</v>
      </c>
      <c r="Z13" s="83">
        <f t="shared" si="5"/>
        <v>0</v>
      </c>
      <c r="AA13" s="126">
        <f t="shared" si="10"/>
        <v>0</v>
      </c>
      <c r="AB13" s="83">
        <f t="shared" si="6"/>
        <v>0</v>
      </c>
      <c r="AC13" s="83">
        <f t="shared" si="6"/>
        <v>0</v>
      </c>
      <c r="AD13" s="84">
        <f t="shared" si="11"/>
        <v>0</v>
      </c>
      <c r="AE13" s="84">
        <f>IF(AD13=1,SUM(AD$10:AD13),0)</f>
        <v>0</v>
      </c>
      <c r="AF13" s="82" t="str">
        <f t="shared" si="12"/>
        <v/>
      </c>
      <c r="AG13" s="84">
        <f t="shared" si="13"/>
        <v>0</v>
      </c>
    </row>
    <row r="14" spans="1:33" ht="12" customHeight="1" x14ac:dyDescent="0.25">
      <c r="A14" s="497"/>
      <c r="B14" s="15">
        <v>5</v>
      </c>
      <c r="C14" s="468">
        <f t="shared" si="7"/>
        <v>0</v>
      </c>
      <c r="D14" s="469"/>
      <c r="E14" s="470"/>
      <c r="F14" s="67">
        <f t="shared" si="8"/>
        <v>0</v>
      </c>
      <c r="G14" s="67">
        <f t="shared" si="8"/>
        <v>0</v>
      </c>
      <c r="H14" s="67">
        <f t="shared" si="8"/>
        <v>0</v>
      </c>
      <c r="I14" s="67">
        <f t="shared" si="0"/>
        <v>0</v>
      </c>
      <c r="J14" s="67">
        <f t="shared" si="9"/>
        <v>0</v>
      </c>
      <c r="K14" s="16">
        <f t="shared" si="9"/>
        <v>0</v>
      </c>
      <c r="L14" s="67">
        <f t="shared" si="9"/>
        <v>0</v>
      </c>
      <c r="M14" s="17">
        <f>IF(L14&gt;0,VLOOKUP(I14,Labour!$AR$1:$AT$15,3,FALSE),0)</f>
        <v>0</v>
      </c>
      <c r="N14" s="70">
        <f t="shared" si="1"/>
        <v>0</v>
      </c>
      <c r="R14" s="83">
        <f t="shared" si="2"/>
        <v>0</v>
      </c>
      <c r="S14" s="83">
        <f t="shared" si="2"/>
        <v>0</v>
      </c>
      <c r="T14" s="83">
        <f t="shared" si="3"/>
        <v>0</v>
      </c>
      <c r="U14" s="83">
        <f t="shared" si="3"/>
        <v>0</v>
      </c>
      <c r="V14" s="83">
        <f t="shared" si="4"/>
        <v>0</v>
      </c>
      <c r="W14" s="83">
        <f t="shared" si="4"/>
        <v>0</v>
      </c>
      <c r="X14" s="83">
        <f t="shared" si="5"/>
        <v>0</v>
      </c>
      <c r="Y14" s="83">
        <f t="shared" si="5"/>
        <v>0</v>
      </c>
      <c r="Z14" s="83">
        <f t="shared" si="5"/>
        <v>0</v>
      </c>
      <c r="AA14" s="126">
        <f t="shared" si="10"/>
        <v>0</v>
      </c>
      <c r="AB14" s="83">
        <f t="shared" si="6"/>
        <v>0</v>
      </c>
      <c r="AC14" s="83">
        <f t="shared" si="6"/>
        <v>0</v>
      </c>
      <c r="AD14" s="84">
        <f t="shared" si="11"/>
        <v>0</v>
      </c>
      <c r="AE14" s="84">
        <f>IF(AD14=1,SUM(AD$10:AD14),0)</f>
        <v>0</v>
      </c>
      <c r="AF14" s="82" t="str">
        <f t="shared" si="12"/>
        <v/>
      </c>
      <c r="AG14" s="84">
        <f t="shared" si="13"/>
        <v>0</v>
      </c>
    </row>
    <row r="15" spans="1:33" ht="12" customHeight="1" x14ac:dyDescent="0.25">
      <c r="A15" s="497"/>
      <c r="B15" s="15">
        <v>6</v>
      </c>
      <c r="C15" s="468">
        <f t="shared" si="7"/>
        <v>0</v>
      </c>
      <c r="D15" s="469"/>
      <c r="E15" s="470"/>
      <c r="F15" s="67">
        <f t="shared" si="8"/>
        <v>0</v>
      </c>
      <c r="G15" s="67">
        <f t="shared" si="8"/>
        <v>0</v>
      </c>
      <c r="H15" s="67">
        <f t="shared" si="8"/>
        <v>0</v>
      </c>
      <c r="I15" s="67">
        <f t="shared" si="0"/>
        <v>0</v>
      </c>
      <c r="J15" s="67">
        <f t="shared" si="9"/>
        <v>0</v>
      </c>
      <c r="K15" s="16">
        <f t="shared" si="9"/>
        <v>0</v>
      </c>
      <c r="L15" s="67">
        <f t="shared" si="9"/>
        <v>0</v>
      </c>
      <c r="M15" s="17">
        <f>IF(L15&gt;0,VLOOKUP(I15,Labour!$AR$1:$AT$15,3,FALSE),0)</f>
        <v>0</v>
      </c>
      <c r="N15" s="70">
        <f t="shared" si="1"/>
        <v>0</v>
      </c>
      <c r="R15" s="83">
        <f t="shared" si="2"/>
        <v>0</v>
      </c>
      <c r="S15" s="83">
        <f t="shared" si="2"/>
        <v>0</v>
      </c>
      <c r="T15" s="83">
        <f t="shared" si="3"/>
        <v>0</v>
      </c>
      <c r="U15" s="83">
        <f t="shared" si="3"/>
        <v>0</v>
      </c>
      <c r="V15" s="83">
        <f t="shared" si="4"/>
        <v>0</v>
      </c>
      <c r="W15" s="83">
        <f t="shared" si="4"/>
        <v>0</v>
      </c>
      <c r="X15" s="83">
        <f t="shared" si="5"/>
        <v>0</v>
      </c>
      <c r="Y15" s="83">
        <f t="shared" si="5"/>
        <v>0</v>
      </c>
      <c r="Z15" s="83">
        <f t="shared" si="5"/>
        <v>0</v>
      </c>
      <c r="AA15" s="126">
        <f t="shared" si="10"/>
        <v>0</v>
      </c>
      <c r="AB15" s="83">
        <f t="shared" si="6"/>
        <v>0</v>
      </c>
      <c r="AC15" s="83">
        <f t="shared" si="6"/>
        <v>0</v>
      </c>
      <c r="AD15" s="84">
        <f t="shared" si="11"/>
        <v>0</v>
      </c>
      <c r="AE15" s="84">
        <f>IF(AD15=1,SUM(AD$10:AD15),0)</f>
        <v>0</v>
      </c>
      <c r="AF15" s="82" t="str">
        <f t="shared" si="12"/>
        <v/>
      </c>
      <c r="AG15" s="84">
        <f t="shared" si="13"/>
        <v>0</v>
      </c>
    </row>
    <row r="16" spans="1:33" ht="12" customHeight="1" x14ac:dyDescent="0.25">
      <c r="A16" s="497"/>
      <c r="B16" s="15">
        <v>7</v>
      </c>
      <c r="C16" s="468">
        <f t="shared" si="7"/>
        <v>0</v>
      </c>
      <c r="D16" s="469"/>
      <c r="E16" s="470"/>
      <c r="F16" s="67">
        <f t="shared" si="8"/>
        <v>0</v>
      </c>
      <c r="G16" s="67">
        <f t="shared" si="8"/>
        <v>0</v>
      </c>
      <c r="H16" s="67">
        <f t="shared" si="8"/>
        <v>0</v>
      </c>
      <c r="I16" s="67">
        <f t="shared" si="0"/>
        <v>0</v>
      </c>
      <c r="J16" s="67">
        <f t="shared" si="9"/>
        <v>0</v>
      </c>
      <c r="K16" s="16">
        <f t="shared" si="9"/>
        <v>0</v>
      </c>
      <c r="L16" s="67">
        <f t="shared" si="9"/>
        <v>0</v>
      </c>
      <c r="M16" s="17">
        <f>IF(L16&gt;0,VLOOKUP(I16,Labour!$AR$1:$AT$15,3,FALSE),0)</f>
        <v>0</v>
      </c>
      <c r="N16" s="70">
        <f t="shared" si="1"/>
        <v>0</v>
      </c>
      <c r="R16" s="83">
        <f t="shared" si="2"/>
        <v>0</v>
      </c>
      <c r="S16" s="83">
        <f t="shared" si="2"/>
        <v>0</v>
      </c>
      <c r="T16" s="83">
        <f t="shared" si="3"/>
        <v>0</v>
      </c>
      <c r="U16" s="83">
        <f t="shared" si="3"/>
        <v>0</v>
      </c>
      <c r="V16" s="83">
        <f t="shared" si="4"/>
        <v>0</v>
      </c>
      <c r="W16" s="83">
        <f t="shared" si="4"/>
        <v>0</v>
      </c>
      <c r="X16" s="83">
        <f t="shared" si="5"/>
        <v>0</v>
      </c>
      <c r="Y16" s="83">
        <f t="shared" si="5"/>
        <v>0</v>
      </c>
      <c r="Z16" s="83">
        <f t="shared" si="5"/>
        <v>0</v>
      </c>
      <c r="AA16" s="126">
        <f t="shared" si="10"/>
        <v>0</v>
      </c>
      <c r="AB16" s="83">
        <f t="shared" si="6"/>
        <v>0</v>
      </c>
      <c r="AC16" s="83">
        <f t="shared" si="6"/>
        <v>0</v>
      </c>
      <c r="AD16" s="84">
        <f t="shared" si="11"/>
        <v>0</v>
      </c>
      <c r="AE16" s="84">
        <f>IF(AD16=1,SUM(AD$10:AD16),0)</f>
        <v>0</v>
      </c>
      <c r="AF16" s="82" t="str">
        <f t="shared" si="12"/>
        <v/>
      </c>
      <c r="AG16" s="84">
        <f t="shared" si="13"/>
        <v>0</v>
      </c>
    </row>
    <row r="17" spans="1:33" ht="12" customHeight="1" x14ac:dyDescent="0.25">
      <c r="A17" s="497"/>
      <c r="B17" s="15">
        <v>8</v>
      </c>
      <c r="C17" s="468">
        <f t="shared" si="7"/>
        <v>0</v>
      </c>
      <c r="D17" s="469"/>
      <c r="E17" s="470"/>
      <c r="F17" s="67">
        <f t="shared" si="8"/>
        <v>0</v>
      </c>
      <c r="G17" s="67">
        <f t="shared" si="8"/>
        <v>0</v>
      </c>
      <c r="H17" s="67">
        <f t="shared" si="8"/>
        <v>0</v>
      </c>
      <c r="I17" s="67">
        <f t="shared" si="0"/>
        <v>0</v>
      </c>
      <c r="J17" s="67">
        <f t="shared" si="9"/>
        <v>0</v>
      </c>
      <c r="K17" s="16">
        <f t="shared" si="9"/>
        <v>0</v>
      </c>
      <c r="L17" s="67">
        <f t="shared" si="9"/>
        <v>0</v>
      </c>
      <c r="M17" s="17">
        <f>IF(L17&gt;0,VLOOKUP(I17,Labour!$AR$1:$AT$15,3,FALSE),0)</f>
        <v>0</v>
      </c>
      <c r="N17" s="70">
        <f t="shared" si="1"/>
        <v>0</v>
      </c>
      <c r="R17" s="83">
        <f t="shared" si="2"/>
        <v>0</v>
      </c>
      <c r="S17" s="83">
        <f t="shared" si="2"/>
        <v>0</v>
      </c>
      <c r="T17" s="83">
        <f t="shared" si="3"/>
        <v>0</v>
      </c>
      <c r="U17" s="83">
        <f t="shared" si="3"/>
        <v>0</v>
      </c>
      <c r="V17" s="83">
        <f t="shared" si="4"/>
        <v>0</v>
      </c>
      <c r="W17" s="83">
        <f t="shared" si="4"/>
        <v>0</v>
      </c>
      <c r="X17" s="83">
        <f t="shared" si="5"/>
        <v>0</v>
      </c>
      <c r="Y17" s="83">
        <f t="shared" si="5"/>
        <v>0</v>
      </c>
      <c r="Z17" s="83">
        <f t="shared" si="5"/>
        <v>0</v>
      </c>
      <c r="AA17" s="126">
        <f t="shared" si="10"/>
        <v>0</v>
      </c>
      <c r="AB17" s="83">
        <f t="shared" si="6"/>
        <v>0</v>
      </c>
      <c r="AC17" s="83">
        <f t="shared" si="6"/>
        <v>0</v>
      </c>
      <c r="AD17" s="84">
        <f t="shared" si="11"/>
        <v>0</v>
      </c>
      <c r="AE17" s="84">
        <f>IF(AD17=1,SUM(AD$10:AD17),0)</f>
        <v>0</v>
      </c>
      <c r="AF17" s="82" t="str">
        <f t="shared" si="12"/>
        <v/>
      </c>
      <c r="AG17" s="84">
        <f t="shared" si="13"/>
        <v>0</v>
      </c>
    </row>
    <row r="18" spans="1:33" ht="12" customHeight="1" x14ac:dyDescent="0.25">
      <c r="A18" s="497"/>
      <c r="B18" s="15">
        <v>9</v>
      </c>
      <c r="C18" s="468">
        <f t="shared" si="7"/>
        <v>0</v>
      </c>
      <c r="D18" s="469"/>
      <c r="E18" s="470"/>
      <c r="F18" s="67">
        <f t="shared" si="8"/>
        <v>0</v>
      </c>
      <c r="G18" s="67">
        <f t="shared" si="8"/>
        <v>0</v>
      </c>
      <c r="H18" s="67">
        <f t="shared" si="8"/>
        <v>0</v>
      </c>
      <c r="I18" s="67">
        <f t="shared" si="0"/>
        <v>0</v>
      </c>
      <c r="J18" s="67">
        <f t="shared" si="9"/>
        <v>0</v>
      </c>
      <c r="K18" s="16">
        <f t="shared" si="9"/>
        <v>0</v>
      </c>
      <c r="L18" s="67">
        <f t="shared" si="9"/>
        <v>0</v>
      </c>
      <c r="M18" s="17">
        <f>IF(L18&gt;0,VLOOKUP(I18,Labour!$AR$1:$AT$15,3,FALSE),0)</f>
        <v>0</v>
      </c>
      <c r="N18" s="70">
        <f t="shared" si="1"/>
        <v>0</v>
      </c>
      <c r="R18" s="83">
        <f t="shared" si="2"/>
        <v>0</v>
      </c>
      <c r="S18" s="83">
        <f t="shared" si="2"/>
        <v>0</v>
      </c>
      <c r="T18" s="83">
        <f t="shared" si="3"/>
        <v>0</v>
      </c>
      <c r="U18" s="83">
        <f t="shared" si="3"/>
        <v>0</v>
      </c>
      <c r="V18" s="83">
        <f t="shared" si="4"/>
        <v>0</v>
      </c>
      <c r="W18" s="83">
        <f t="shared" si="4"/>
        <v>0</v>
      </c>
      <c r="X18" s="83">
        <f t="shared" si="5"/>
        <v>0</v>
      </c>
      <c r="Y18" s="83">
        <f t="shared" si="5"/>
        <v>0</v>
      </c>
      <c r="Z18" s="83">
        <f t="shared" si="5"/>
        <v>0</v>
      </c>
      <c r="AA18" s="126">
        <f t="shared" si="10"/>
        <v>0</v>
      </c>
      <c r="AB18" s="83">
        <f t="shared" si="6"/>
        <v>0</v>
      </c>
      <c r="AC18" s="83">
        <f t="shared" si="6"/>
        <v>0</v>
      </c>
      <c r="AD18" s="84">
        <f t="shared" si="11"/>
        <v>0</v>
      </c>
      <c r="AE18" s="84">
        <f>IF(AD18=1,SUM(AD$10:AD18),0)</f>
        <v>0</v>
      </c>
      <c r="AF18" s="82" t="str">
        <f t="shared" si="12"/>
        <v/>
      </c>
      <c r="AG18" s="84">
        <f t="shared" si="13"/>
        <v>0</v>
      </c>
    </row>
    <row r="19" spans="1:33" ht="12" customHeight="1" x14ac:dyDescent="0.25">
      <c r="A19" s="497"/>
      <c r="B19" s="15">
        <v>10</v>
      </c>
      <c r="C19" s="468">
        <f t="shared" si="7"/>
        <v>0</v>
      </c>
      <c r="D19" s="469"/>
      <c r="E19" s="470"/>
      <c r="F19" s="67">
        <f t="shared" si="8"/>
        <v>0</v>
      </c>
      <c r="G19" s="67">
        <f t="shared" si="8"/>
        <v>0</v>
      </c>
      <c r="H19" s="67">
        <f t="shared" si="8"/>
        <v>0</v>
      </c>
      <c r="I19" s="67">
        <f t="shared" si="0"/>
        <v>0</v>
      </c>
      <c r="J19" s="67">
        <f t="shared" si="9"/>
        <v>0</v>
      </c>
      <c r="K19" s="16">
        <f t="shared" si="9"/>
        <v>0</v>
      </c>
      <c r="L19" s="67">
        <f t="shared" si="9"/>
        <v>0</v>
      </c>
      <c r="M19" s="17">
        <f>IF(L19&gt;0,VLOOKUP(I19,Labour!$AR$1:$AT$15,3,FALSE),0)</f>
        <v>0</v>
      </c>
      <c r="N19" s="70">
        <f t="shared" si="1"/>
        <v>0</v>
      </c>
      <c r="R19" s="83">
        <f t="shared" si="2"/>
        <v>0</v>
      </c>
      <c r="S19" s="83">
        <f t="shared" si="2"/>
        <v>0</v>
      </c>
      <c r="T19" s="83">
        <f t="shared" si="3"/>
        <v>0</v>
      </c>
      <c r="U19" s="83">
        <f t="shared" si="3"/>
        <v>0</v>
      </c>
      <c r="V19" s="83">
        <f t="shared" si="4"/>
        <v>0</v>
      </c>
      <c r="W19" s="83">
        <f t="shared" si="4"/>
        <v>0</v>
      </c>
      <c r="X19" s="83">
        <f t="shared" si="5"/>
        <v>0</v>
      </c>
      <c r="Y19" s="83">
        <f t="shared" si="5"/>
        <v>0</v>
      </c>
      <c r="Z19" s="83">
        <f t="shared" si="5"/>
        <v>0</v>
      </c>
      <c r="AA19" s="126">
        <f t="shared" si="10"/>
        <v>0</v>
      </c>
      <c r="AB19" s="83">
        <f t="shared" si="6"/>
        <v>0</v>
      </c>
      <c r="AC19" s="83">
        <f t="shared" si="6"/>
        <v>0</v>
      </c>
      <c r="AD19" s="84">
        <f t="shared" si="11"/>
        <v>0</v>
      </c>
      <c r="AE19" s="84">
        <f>IF(AD19=1,SUM(AD$10:AD19),0)</f>
        <v>0</v>
      </c>
      <c r="AF19" s="82" t="str">
        <f t="shared" si="12"/>
        <v/>
      </c>
      <c r="AG19" s="84">
        <f t="shared" si="13"/>
        <v>0</v>
      </c>
    </row>
    <row r="20" spans="1:33" ht="12" customHeight="1" x14ac:dyDescent="0.25">
      <c r="A20" s="497"/>
      <c r="B20" s="15">
        <v>11</v>
      </c>
      <c r="C20" s="468">
        <f t="shared" si="7"/>
        <v>0</v>
      </c>
      <c r="D20" s="469"/>
      <c r="E20" s="470"/>
      <c r="F20" s="67">
        <f t="shared" si="8"/>
        <v>0</v>
      </c>
      <c r="G20" s="67">
        <f t="shared" si="8"/>
        <v>0</v>
      </c>
      <c r="H20" s="67">
        <f t="shared" si="8"/>
        <v>0</v>
      </c>
      <c r="I20" s="67">
        <f t="shared" si="0"/>
        <v>0</v>
      </c>
      <c r="J20" s="67">
        <f t="shared" si="9"/>
        <v>0</v>
      </c>
      <c r="K20" s="16">
        <f t="shared" si="9"/>
        <v>0</v>
      </c>
      <c r="L20" s="67">
        <f t="shared" si="9"/>
        <v>0</v>
      </c>
      <c r="M20" s="17">
        <f>IF(L20&gt;0,VLOOKUP(I20,Labour!$AR$1:$AT$15,3,FALSE),0)</f>
        <v>0</v>
      </c>
      <c r="N20" s="70">
        <f t="shared" si="1"/>
        <v>0</v>
      </c>
      <c r="R20" s="83">
        <f t="shared" si="2"/>
        <v>0</v>
      </c>
      <c r="S20" s="83">
        <f t="shared" si="2"/>
        <v>0</v>
      </c>
      <c r="T20" s="83">
        <f t="shared" si="3"/>
        <v>0</v>
      </c>
      <c r="U20" s="83">
        <f t="shared" si="3"/>
        <v>0</v>
      </c>
      <c r="V20" s="83">
        <f t="shared" si="4"/>
        <v>0</v>
      </c>
      <c r="W20" s="83">
        <f t="shared" si="4"/>
        <v>0</v>
      </c>
      <c r="X20" s="83">
        <f t="shared" si="5"/>
        <v>0</v>
      </c>
      <c r="Y20" s="83">
        <f t="shared" si="5"/>
        <v>0</v>
      </c>
      <c r="Z20" s="83">
        <f t="shared" si="5"/>
        <v>0</v>
      </c>
      <c r="AA20" s="126">
        <f t="shared" si="10"/>
        <v>0</v>
      </c>
      <c r="AB20" s="83">
        <f t="shared" si="6"/>
        <v>0</v>
      </c>
      <c r="AC20" s="83">
        <f t="shared" si="6"/>
        <v>0</v>
      </c>
      <c r="AD20" s="84">
        <f t="shared" si="11"/>
        <v>0</v>
      </c>
      <c r="AE20" s="84">
        <f>IF(AD20=1,SUM(AD$10:AD20),0)</f>
        <v>0</v>
      </c>
      <c r="AF20" s="82" t="str">
        <f t="shared" si="12"/>
        <v/>
      </c>
      <c r="AG20" s="84">
        <f t="shared" si="13"/>
        <v>0</v>
      </c>
    </row>
    <row r="21" spans="1:33" ht="12" customHeight="1" x14ac:dyDescent="0.25">
      <c r="A21" s="497"/>
      <c r="B21" s="15">
        <v>12</v>
      </c>
      <c r="C21" s="468">
        <f t="shared" si="7"/>
        <v>0</v>
      </c>
      <c r="D21" s="469"/>
      <c r="E21" s="470"/>
      <c r="F21" s="67">
        <f t="shared" si="8"/>
        <v>0</v>
      </c>
      <c r="G21" s="67">
        <f t="shared" si="8"/>
        <v>0</v>
      </c>
      <c r="H21" s="67">
        <f t="shared" si="8"/>
        <v>0</v>
      </c>
      <c r="I21" s="67">
        <f t="shared" si="0"/>
        <v>0</v>
      </c>
      <c r="J21" s="67">
        <f t="shared" si="9"/>
        <v>0</v>
      </c>
      <c r="K21" s="16">
        <f t="shared" si="9"/>
        <v>0</v>
      </c>
      <c r="L21" s="67">
        <f t="shared" si="9"/>
        <v>0</v>
      </c>
      <c r="M21" s="17">
        <f>IF(L21&gt;0,VLOOKUP(I21,Labour!$AR$1:$AT$15,3,FALSE),0)</f>
        <v>0</v>
      </c>
      <c r="N21" s="70">
        <f t="shared" si="1"/>
        <v>0</v>
      </c>
      <c r="R21" s="83">
        <f t="shared" si="2"/>
        <v>0</v>
      </c>
      <c r="S21" s="83">
        <f t="shared" si="2"/>
        <v>0</v>
      </c>
      <c r="T21" s="83">
        <f t="shared" si="3"/>
        <v>0</v>
      </c>
      <c r="U21" s="83">
        <f t="shared" si="3"/>
        <v>0</v>
      </c>
      <c r="V21" s="83">
        <f t="shared" si="4"/>
        <v>0</v>
      </c>
      <c r="W21" s="83">
        <f t="shared" si="4"/>
        <v>0</v>
      </c>
      <c r="X21" s="83">
        <f t="shared" si="5"/>
        <v>0</v>
      </c>
      <c r="Y21" s="83">
        <f t="shared" si="5"/>
        <v>0</v>
      </c>
      <c r="Z21" s="83">
        <f t="shared" si="5"/>
        <v>0</v>
      </c>
      <c r="AA21" s="126">
        <f t="shared" si="10"/>
        <v>0</v>
      </c>
      <c r="AB21" s="83">
        <f t="shared" si="6"/>
        <v>0</v>
      </c>
      <c r="AC21" s="83">
        <f t="shared" si="6"/>
        <v>0</v>
      </c>
      <c r="AD21" s="84">
        <f t="shared" si="11"/>
        <v>0</v>
      </c>
      <c r="AE21" s="84">
        <f>IF(AD21=1,SUM(AD$10:AD21),0)</f>
        <v>0</v>
      </c>
      <c r="AF21" s="82" t="str">
        <f t="shared" si="12"/>
        <v/>
      </c>
      <c r="AG21" s="84">
        <f t="shared" si="13"/>
        <v>0</v>
      </c>
    </row>
    <row r="22" spans="1:33" ht="12" customHeight="1" x14ac:dyDescent="0.25">
      <c r="A22" s="497"/>
      <c r="B22" s="15">
        <v>13</v>
      </c>
      <c r="C22" s="468">
        <f t="shared" si="7"/>
        <v>0</v>
      </c>
      <c r="D22" s="469"/>
      <c r="E22" s="470"/>
      <c r="F22" s="67">
        <f t="shared" si="8"/>
        <v>0</v>
      </c>
      <c r="G22" s="67">
        <f t="shared" si="8"/>
        <v>0</v>
      </c>
      <c r="H22" s="67">
        <f t="shared" si="8"/>
        <v>0</v>
      </c>
      <c r="I22" s="67">
        <f t="shared" si="0"/>
        <v>0</v>
      </c>
      <c r="J22" s="67">
        <f t="shared" si="9"/>
        <v>0</v>
      </c>
      <c r="K22" s="16">
        <f t="shared" si="9"/>
        <v>0</v>
      </c>
      <c r="L22" s="67">
        <f t="shared" si="9"/>
        <v>0</v>
      </c>
      <c r="M22" s="17">
        <f>IF(L22&gt;0,VLOOKUP(I22,Labour!$AR$1:$AT$15,3,FALSE),0)</f>
        <v>0</v>
      </c>
      <c r="N22" s="70">
        <f t="shared" si="1"/>
        <v>0</v>
      </c>
      <c r="R22" s="83">
        <f t="shared" si="2"/>
        <v>0</v>
      </c>
      <c r="S22" s="83">
        <f t="shared" si="2"/>
        <v>0</v>
      </c>
      <c r="T22" s="83">
        <f t="shared" si="3"/>
        <v>0</v>
      </c>
      <c r="U22" s="83">
        <f t="shared" si="3"/>
        <v>0</v>
      </c>
      <c r="V22" s="83">
        <f t="shared" si="4"/>
        <v>0</v>
      </c>
      <c r="W22" s="83">
        <f t="shared" si="4"/>
        <v>0</v>
      </c>
      <c r="X22" s="83">
        <f t="shared" si="5"/>
        <v>0</v>
      </c>
      <c r="Y22" s="83">
        <f t="shared" si="5"/>
        <v>0</v>
      </c>
      <c r="Z22" s="83">
        <f t="shared" si="5"/>
        <v>0</v>
      </c>
      <c r="AA22" s="126">
        <f t="shared" si="10"/>
        <v>0</v>
      </c>
      <c r="AB22" s="83">
        <f t="shared" si="6"/>
        <v>0</v>
      </c>
      <c r="AC22" s="83">
        <f t="shared" si="6"/>
        <v>0</v>
      </c>
      <c r="AD22" s="84">
        <f t="shared" si="11"/>
        <v>0</v>
      </c>
      <c r="AE22" s="84">
        <f>IF(AD22=1,SUM(AD$10:AD22),0)</f>
        <v>0</v>
      </c>
      <c r="AF22" s="82" t="str">
        <f t="shared" si="12"/>
        <v/>
      </c>
      <c r="AG22" s="84">
        <f t="shared" si="13"/>
        <v>0</v>
      </c>
    </row>
    <row r="23" spans="1:33" ht="12" customHeight="1" x14ac:dyDescent="0.25">
      <c r="A23" s="497"/>
      <c r="B23" s="15">
        <v>14</v>
      </c>
      <c r="C23" s="468">
        <f t="shared" si="7"/>
        <v>0</v>
      </c>
      <c r="D23" s="469"/>
      <c r="E23" s="470"/>
      <c r="F23" s="67">
        <f t="shared" si="8"/>
        <v>0</v>
      </c>
      <c r="G23" s="67">
        <f t="shared" si="8"/>
        <v>0</v>
      </c>
      <c r="H23" s="67">
        <f t="shared" si="8"/>
        <v>0</v>
      </c>
      <c r="I23" s="67">
        <f t="shared" si="0"/>
        <v>0</v>
      </c>
      <c r="J23" s="67">
        <f t="shared" si="9"/>
        <v>0</v>
      </c>
      <c r="K23" s="16">
        <f t="shared" si="9"/>
        <v>0</v>
      </c>
      <c r="L23" s="67">
        <f t="shared" si="9"/>
        <v>0</v>
      </c>
      <c r="M23" s="17">
        <f>IF(L23&gt;0,VLOOKUP(I23,Labour!$AR$1:$AT$15,3,FALSE),0)</f>
        <v>0</v>
      </c>
      <c r="N23" s="70">
        <f t="shared" si="1"/>
        <v>0</v>
      </c>
      <c r="R23" s="83">
        <f t="shared" si="2"/>
        <v>0</v>
      </c>
      <c r="S23" s="83">
        <f t="shared" si="2"/>
        <v>0</v>
      </c>
      <c r="T23" s="83">
        <f t="shared" si="3"/>
        <v>0</v>
      </c>
      <c r="U23" s="83">
        <f t="shared" si="3"/>
        <v>0</v>
      </c>
      <c r="V23" s="83">
        <f t="shared" si="4"/>
        <v>0</v>
      </c>
      <c r="W23" s="83">
        <f t="shared" si="4"/>
        <v>0</v>
      </c>
      <c r="X23" s="83">
        <f t="shared" si="5"/>
        <v>0</v>
      </c>
      <c r="Y23" s="83">
        <f t="shared" si="5"/>
        <v>0</v>
      </c>
      <c r="Z23" s="83">
        <f t="shared" si="5"/>
        <v>0</v>
      </c>
      <c r="AA23" s="126">
        <f t="shared" si="10"/>
        <v>0</v>
      </c>
      <c r="AB23" s="83">
        <f t="shared" si="6"/>
        <v>0</v>
      </c>
      <c r="AC23" s="83">
        <f t="shared" si="6"/>
        <v>0</v>
      </c>
      <c r="AD23" s="84">
        <f t="shared" si="11"/>
        <v>0</v>
      </c>
      <c r="AE23" s="84">
        <f>IF(AD23=1,SUM(AD$10:AD23),0)</f>
        <v>0</v>
      </c>
      <c r="AF23" s="82" t="str">
        <f t="shared" si="12"/>
        <v/>
      </c>
      <c r="AG23" s="84">
        <f t="shared" si="13"/>
        <v>0</v>
      </c>
    </row>
    <row r="24" spans="1:33" ht="12" customHeight="1" x14ac:dyDescent="0.25">
      <c r="A24" s="497"/>
      <c r="B24" s="15">
        <v>15</v>
      </c>
      <c r="C24" s="468">
        <f t="shared" si="7"/>
        <v>0</v>
      </c>
      <c r="D24" s="469"/>
      <c r="E24" s="470"/>
      <c r="F24" s="67">
        <f t="shared" si="8"/>
        <v>0</v>
      </c>
      <c r="G24" s="67">
        <f t="shared" si="8"/>
        <v>0</v>
      </c>
      <c r="H24" s="67">
        <f t="shared" si="8"/>
        <v>0</v>
      </c>
      <c r="I24" s="67">
        <f t="shared" si="0"/>
        <v>0</v>
      </c>
      <c r="J24" s="67">
        <f t="shared" si="9"/>
        <v>0</v>
      </c>
      <c r="K24" s="16">
        <f t="shared" si="9"/>
        <v>0</v>
      </c>
      <c r="L24" s="67">
        <f t="shared" si="9"/>
        <v>0</v>
      </c>
      <c r="M24" s="17">
        <f>IF(L24&gt;0,VLOOKUP(I24,Labour!$AR$1:$AT$15,3,FALSE),0)</f>
        <v>0</v>
      </c>
      <c r="N24" s="70">
        <f t="shared" si="1"/>
        <v>0</v>
      </c>
      <c r="R24" s="83">
        <f t="shared" si="2"/>
        <v>0</v>
      </c>
      <c r="S24" s="83">
        <f t="shared" si="2"/>
        <v>0</v>
      </c>
      <c r="T24" s="83">
        <f t="shared" si="3"/>
        <v>0</v>
      </c>
      <c r="U24" s="83">
        <f t="shared" si="3"/>
        <v>0</v>
      </c>
      <c r="V24" s="83">
        <f t="shared" si="4"/>
        <v>0</v>
      </c>
      <c r="W24" s="83">
        <f t="shared" si="4"/>
        <v>0</v>
      </c>
      <c r="X24" s="83">
        <f t="shared" si="5"/>
        <v>0</v>
      </c>
      <c r="Y24" s="83">
        <f t="shared" si="5"/>
        <v>0</v>
      </c>
      <c r="Z24" s="83">
        <f t="shared" si="5"/>
        <v>0</v>
      </c>
      <c r="AA24" s="126">
        <f t="shared" si="10"/>
        <v>0</v>
      </c>
      <c r="AB24" s="83">
        <f t="shared" si="6"/>
        <v>0</v>
      </c>
      <c r="AC24" s="83">
        <f t="shared" si="6"/>
        <v>0</v>
      </c>
      <c r="AD24" s="84">
        <f t="shared" si="11"/>
        <v>0</v>
      </c>
      <c r="AE24" s="84">
        <f>IF(AD24=1,SUM(AD$10:AD24),0)</f>
        <v>0</v>
      </c>
      <c r="AF24" s="82" t="str">
        <f t="shared" si="12"/>
        <v/>
      </c>
      <c r="AG24" s="84">
        <f t="shared" si="13"/>
        <v>0</v>
      </c>
    </row>
    <row r="25" spans="1:33" ht="12" customHeight="1" x14ac:dyDescent="0.25">
      <c r="A25" s="497"/>
      <c r="B25" s="15">
        <v>16</v>
      </c>
      <c r="C25" s="468">
        <f t="shared" si="7"/>
        <v>0</v>
      </c>
      <c r="D25" s="469"/>
      <c r="E25" s="470"/>
      <c r="F25" s="67">
        <f t="shared" si="8"/>
        <v>0</v>
      </c>
      <c r="G25" s="67">
        <f t="shared" si="8"/>
        <v>0</v>
      </c>
      <c r="H25" s="67">
        <f t="shared" si="8"/>
        <v>0</v>
      </c>
      <c r="I25" s="67">
        <f t="shared" si="0"/>
        <v>0</v>
      </c>
      <c r="J25" s="67">
        <f t="shared" si="9"/>
        <v>0</v>
      </c>
      <c r="K25" s="16">
        <f t="shared" si="9"/>
        <v>0</v>
      </c>
      <c r="L25" s="67">
        <f t="shared" si="9"/>
        <v>0</v>
      </c>
      <c r="M25" s="17">
        <f>IF(L25&gt;0,VLOOKUP(I25,Labour!$AR$1:$AT$15,3,FALSE),0)</f>
        <v>0</v>
      </c>
      <c r="N25" s="70">
        <f t="shared" si="1"/>
        <v>0</v>
      </c>
      <c r="R25" s="83">
        <f t="shared" si="2"/>
        <v>0</v>
      </c>
      <c r="S25" s="83">
        <f t="shared" si="2"/>
        <v>0</v>
      </c>
      <c r="T25" s="83">
        <f t="shared" si="3"/>
        <v>0</v>
      </c>
      <c r="U25" s="83">
        <f t="shared" si="3"/>
        <v>0</v>
      </c>
      <c r="V25" s="83">
        <f t="shared" si="4"/>
        <v>0</v>
      </c>
      <c r="W25" s="83">
        <f t="shared" si="4"/>
        <v>0</v>
      </c>
      <c r="X25" s="83">
        <f t="shared" si="5"/>
        <v>0</v>
      </c>
      <c r="Y25" s="83">
        <f t="shared" si="5"/>
        <v>0</v>
      </c>
      <c r="Z25" s="83">
        <f t="shared" si="5"/>
        <v>0</v>
      </c>
      <c r="AA25" s="126">
        <f t="shared" si="10"/>
        <v>0</v>
      </c>
      <c r="AB25" s="83">
        <f t="shared" si="6"/>
        <v>0</v>
      </c>
      <c r="AC25" s="83">
        <f t="shared" si="6"/>
        <v>0</v>
      </c>
      <c r="AD25" s="84">
        <f t="shared" si="11"/>
        <v>0</v>
      </c>
      <c r="AE25" s="84">
        <f>IF(AD25=1,SUM(AD$10:AD25),0)</f>
        <v>0</v>
      </c>
      <c r="AF25" s="82" t="str">
        <f t="shared" si="12"/>
        <v/>
      </c>
      <c r="AG25" s="84">
        <f t="shared" si="13"/>
        <v>0</v>
      </c>
    </row>
    <row r="26" spans="1:33" ht="12" customHeight="1" x14ac:dyDescent="0.25">
      <c r="A26" s="497"/>
      <c r="B26" s="15">
        <v>17</v>
      </c>
      <c r="C26" s="468">
        <f t="shared" si="7"/>
        <v>0</v>
      </c>
      <c r="D26" s="469"/>
      <c r="E26" s="470"/>
      <c r="F26" s="67">
        <f t="shared" si="8"/>
        <v>0</v>
      </c>
      <c r="G26" s="67">
        <f t="shared" si="8"/>
        <v>0</v>
      </c>
      <c r="H26" s="67">
        <f t="shared" si="8"/>
        <v>0</v>
      </c>
      <c r="I26" s="67">
        <f t="shared" si="0"/>
        <v>0</v>
      </c>
      <c r="J26" s="67">
        <f t="shared" si="9"/>
        <v>0</v>
      </c>
      <c r="K26" s="16">
        <f t="shared" si="9"/>
        <v>0</v>
      </c>
      <c r="L26" s="67">
        <f t="shared" si="9"/>
        <v>0</v>
      </c>
      <c r="M26" s="17">
        <f>IF(L26&gt;0,VLOOKUP(I26,Labour!$AR$1:$AT$15,3,FALSE),0)</f>
        <v>0</v>
      </c>
      <c r="N26" s="70">
        <f t="shared" si="1"/>
        <v>0</v>
      </c>
      <c r="R26" s="83">
        <f t="shared" si="2"/>
        <v>0</v>
      </c>
      <c r="S26" s="83">
        <f t="shared" si="2"/>
        <v>0</v>
      </c>
      <c r="T26" s="83">
        <f t="shared" si="3"/>
        <v>0</v>
      </c>
      <c r="U26" s="83">
        <f t="shared" si="3"/>
        <v>0</v>
      </c>
      <c r="V26" s="83">
        <f t="shared" si="4"/>
        <v>0</v>
      </c>
      <c r="W26" s="83">
        <f t="shared" si="4"/>
        <v>0</v>
      </c>
      <c r="X26" s="83">
        <f t="shared" si="5"/>
        <v>0</v>
      </c>
      <c r="Y26" s="83">
        <f t="shared" si="5"/>
        <v>0</v>
      </c>
      <c r="Z26" s="83">
        <f t="shared" si="5"/>
        <v>0</v>
      </c>
      <c r="AA26" s="126">
        <f t="shared" si="10"/>
        <v>0</v>
      </c>
      <c r="AB26" s="83">
        <f t="shared" si="6"/>
        <v>0</v>
      </c>
      <c r="AC26" s="83">
        <f t="shared" si="6"/>
        <v>0</v>
      </c>
      <c r="AD26" s="84">
        <f t="shared" si="11"/>
        <v>0</v>
      </c>
      <c r="AE26" s="84">
        <f>IF(AD26=1,SUM(AD$10:AD26),0)</f>
        <v>0</v>
      </c>
      <c r="AF26" s="82" t="str">
        <f t="shared" si="12"/>
        <v/>
      </c>
      <c r="AG26" s="84">
        <f t="shared" si="13"/>
        <v>0</v>
      </c>
    </row>
    <row r="27" spans="1:33" ht="12" customHeight="1" x14ac:dyDescent="0.25">
      <c r="A27" s="497"/>
      <c r="B27" s="15">
        <v>18</v>
      </c>
      <c r="C27" s="468">
        <f t="shared" si="7"/>
        <v>0</v>
      </c>
      <c r="D27" s="469"/>
      <c r="E27" s="470"/>
      <c r="F27" s="67">
        <f t="shared" si="8"/>
        <v>0</v>
      </c>
      <c r="G27" s="67">
        <f t="shared" si="8"/>
        <v>0</v>
      </c>
      <c r="H27" s="67">
        <f t="shared" si="8"/>
        <v>0</v>
      </c>
      <c r="I27" s="67">
        <f t="shared" si="0"/>
        <v>0</v>
      </c>
      <c r="J27" s="67">
        <f t="shared" si="9"/>
        <v>0</v>
      </c>
      <c r="K27" s="16">
        <f t="shared" si="9"/>
        <v>0</v>
      </c>
      <c r="L27" s="67">
        <f t="shared" si="9"/>
        <v>0</v>
      </c>
      <c r="M27" s="17">
        <f>IF(L27&gt;0,VLOOKUP(I27,Labour!$AR$1:$AT$15,3,FALSE),0)</f>
        <v>0</v>
      </c>
      <c r="N27" s="70">
        <f t="shared" si="1"/>
        <v>0</v>
      </c>
      <c r="R27" s="83">
        <f t="shared" si="2"/>
        <v>0</v>
      </c>
      <c r="S27" s="83">
        <f t="shared" si="2"/>
        <v>0</v>
      </c>
      <c r="T27" s="83">
        <f t="shared" si="3"/>
        <v>0</v>
      </c>
      <c r="U27" s="83">
        <f t="shared" si="3"/>
        <v>0</v>
      </c>
      <c r="V27" s="83">
        <f t="shared" si="4"/>
        <v>0</v>
      </c>
      <c r="W27" s="83">
        <f t="shared" si="4"/>
        <v>0</v>
      </c>
      <c r="X27" s="83">
        <f t="shared" si="5"/>
        <v>0</v>
      </c>
      <c r="Y27" s="83">
        <f t="shared" si="5"/>
        <v>0</v>
      </c>
      <c r="Z27" s="83">
        <f t="shared" si="5"/>
        <v>0</v>
      </c>
      <c r="AA27" s="126">
        <f t="shared" si="10"/>
        <v>0</v>
      </c>
      <c r="AB27" s="83">
        <f t="shared" si="6"/>
        <v>0</v>
      </c>
      <c r="AC27" s="83">
        <f t="shared" si="6"/>
        <v>0</v>
      </c>
      <c r="AD27" s="84">
        <f t="shared" si="11"/>
        <v>0</v>
      </c>
      <c r="AE27" s="84">
        <f>IF(AD27=1,SUM(AD$10:AD27),0)</f>
        <v>0</v>
      </c>
      <c r="AF27" s="82" t="str">
        <f t="shared" si="12"/>
        <v/>
      </c>
      <c r="AG27" s="84">
        <f t="shared" si="13"/>
        <v>0</v>
      </c>
    </row>
    <row r="28" spans="1:33" ht="12" customHeight="1" x14ac:dyDescent="0.25">
      <c r="A28" s="497"/>
      <c r="B28" s="15">
        <v>19</v>
      </c>
      <c r="C28" s="468">
        <f t="shared" si="7"/>
        <v>0</v>
      </c>
      <c r="D28" s="469"/>
      <c r="E28" s="470"/>
      <c r="F28" s="67">
        <f t="shared" si="8"/>
        <v>0</v>
      </c>
      <c r="G28" s="67">
        <f t="shared" si="8"/>
        <v>0</v>
      </c>
      <c r="H28" s="67">
        <f t="shared" si="8"/>
        <v>0</v>
      </c>
      <c r="I28" s="67">
        <f t="shared" si="0"/>
        <v>0</v>
      </c>
      <c r="J28" s="67">
        <f t="shared" si="9"/>
        <v>0</v>
      </c>
      <c r="K28" s="16">
        <f t="shared" si="9"/>
        <v>0</v>
      </c>
      <c r="L28" s="67">
        <f t="shared" si="9"/>
        <v>0</v>
      </c>
      <c r="M28" s="17">
        <f>IF(L28&gt;0,VLOOKUP(I28,Labour!$AR$1:$AT$15,3,FALSE),0)</f>
        <v>0</v>
      </c>
      <c r="N28" s="70">
        <f t="shared" si="1"/>
        <v>0</v>
      </c>
      <c r="R28" s="83">
        <f t="shared" si="2"/>
        <v>0</v>
      </c>
      <c r="S28" s="83">
        <f t="shared" si="2"/>
        <v>0</v>
      </c>
      <c r="T28" s="83">
        <f t="shared" si="3"/>
        <v>0</v>
      </c>
      <c r="U28" s="83">
        <f t="shared" si="3"/>
        <v>0</v>
      </c>
      <c r="V28" s="83">
        <f t="shared" si="4"/>
        <v>0</v>
      </c>
      <c r="W28" s="83">
        <f t="shared" si="4"/>
        <v>0</v>
      </c>
      <c r="X28" s="83">
        <f t="shared" si="5"/>
        <v>0</v>
      </c>
      <c r="Y28" s="83">
        <f t="shared" si="5"/>
        <v>0</v>
      </c>
      <c r="Z28" s="83">
        <f t="shared" si="5"/>
        <v>0</v>
      </c>
      <c r="AA28" s="126">
        <f t="shared" si="10"/>
        <v>0</v>
      </c>
      <c r="AB28" s="83">
        <f t="shared" si="6"/>
        <v>0</v>
      </c>
      <c r="AC28" s="83">
        <f t="shared" si="6"/>
        <v>0</v>
      </c>
      <c r="AD28" s="84">
        <f t="shared" si="11"/>
        <v>0</v>
      </c>
      <c r="AE28" s="84">
        <f>IF(AD28=1,SUM(AD$10:AD28),0)</f>
        <v>0</v>
      </c>
      <c r="AF28" s="82" t="str">
        <f t="shared" si="12"/>
        <v/>
      </c>
      <c r="AG28" s="84">
        <f t="shared" si="13"/>
        <v>0</v>
      </c>
    </row>
    <row r="29" spans="1:33" ht="12" customHeight="1" x14ac:dyDescent="0.25">
      <c r="A29" s="497"/>
      <c r="B29" s="15">
        <v>20</v>
      </c>
      <c r="C29" s="468">
        <f t="shared" si="7"/>
        <v>0</v>
      </c>
      <c r="D29" s="469"/>
      <c r="E29" s="470"/>
      <c r="F29" s="67">
        <f t="shared" si="8"/>
        <v>0</v>
      </c>
      <c r="G29" s="67">
        <f t="shared" si="8"/>
        <v>0</v>
      </c>
      <c r="H29" s="67">
        <f t="shared" si="8"/>
        <v>0</v>
      </c>
      <c r="I29" s="67">
        <f t="shared" si="0"/>
        <v>0</v>
      </c>
      <c r="J29" s="67">
        <f t="shared" si="9"/>
        <v>0</v>
      </c>
      <c r="K29" s="16">
        <f t="shared" si="9"/>
        <v>0</v>
      </c>
      <c r="L29" s="67">
        <f t="shared" si="9"/>
        <v>0</v>
      </c>
      <c r="M29" s="17">
        <f>IF(L29&gt;0,VLOOKUP(I29,Labour!$AR$1:$AT$15,3,FALSE),0)</f>
        <v>0</v>
      </c>
      <c r="N29" s="70">
        <f t="shared" si="1"/>
        <v>0</v>
      </c>
      <c r="R29" s="83">
        <f t="shared" si="2"/>
        <v>0</v>
      </c>
      <c r="S29" s="83">
        <f t="shared" si="2"/>
        <v>0</v>
      </c>
      <c r="T29" s="83">
        <f t="shared" si="3"/>
        <v>0</v>
      </c>
      <c r="U29" s="83">
        <f t="shared" si="3"/>
        <v>0</v>
      </c>
      <c r="V29" s="83">
        <f t="shared" si="4"/>
        <v>0</v>
      </c>
      <c r="W29" s="83">
        <f t="shared" si="4"/>
        <v>0</v>
      </c>
      <c r="X29" s="83">
        <f t="shared" si="5"/>
        <v>0</v>
      </c>
      <c r="Y29" s="83">
        <f t="shared" si="5"/>
        <v>0</v>
      </c>
      <c r="Z29" s="83">
        <f t="shared" si="5"/>
        <v>0</v>
      </c>
      <c r="AA29" s="126">
        <f t="shared" si="10"/>
        <v>0</v>
      </c>
      <c r="AB29" s="83">
        <f t="shared" si="6"/>
        <v>0</v>
      </c>
      <c r="AC29" s="83">
        <f t="shared" si="6"/>
        <v>0</v>
      </c>
      <c r="AD29" s="84">
        <f t="shared" si="11"/>
        <v>0</v>
      </c>
      <c r="AE29" s="84">
        <f>IF(AD29=1,SUM(AD$10:AD29),0)</f>
        <v>0</v>
      </c>
      <c r="AF29" s="82" t="str">
        <f t="shared" si="12"/>
        <v/>
      </c>
      <c r="AG29" s="84">
        <f t="shared" si="13"/>
        <v>0</v>
      </c>
    </row>
    <row r="30" spans="1:33" ht="12" customHeight="1" x14ac:dyDescent="0.25">
      <c r="A30" s="497"/>
      <c r="B30" s="15">
        <v>21</v>
      </c>
      <c r="C30" s="468">
        <f t="shared" ref="C30:C38" si="14">R30</f>
        <v>0</v>
      </c>
      <c r="D30" s="469"/>
      <c r="E30" s="470"/>
      <c r="F30" s="67">
        <f t="shared" ref="F30:F38" si="15">S30</f>
        <v>0</v>
      </c>
      <c r="G30" s="67">
        <f t="shared" ref="G30:G38" si="16">T30</f>
        <v>0</v>
      </c>
      <c r="H30" s="67">
        <f t="shared" ref="H30:H38" si="17">U30</f>
        <v>0</v>
      </c>
      <c r="I30" s="67">
        <f t="shared" ref="I30:I38" si="18">X30</f>
        <v>0</v>
      </c>
      <c r="J30" s="67">
        <f t="shared" ref="J30:J38" si="19">AA30</f>
        <v>0</v>
      </c>
      <c r="K30" s="16">
        <f t="shared" ref="K30:K38" si="20">AB30</f>
        <v>0</v>
      </c>
      <c r="L30" s="67">
        <f t="shared" ref="L30:L38" si="21">AC30</f>
        <v>0</v>
      </c>
      <c r="M30" s="17">
        <f>IF(L30&gt;0,VLOOKUP(I30,Labour!$AR$1:$AT$15,3,FALSE),0)</f>
        <v>0</v>
      </c>
      <c r="N30" s="70">
        <f t="shared" ref="N30:N38" si="22">J30*K30+L30*M30</f>
        <v>0</v>
      </c>
      <c r="R30" s="83">
        <f t="shared" si="2"/>
        <v>0</v>
      </c>
      <c r="S30" s="83">
        <f t="shared" si="2"/>
        <v>0</v>
      </c>
      <c r="T30" s="83">
        <f t="shared" si="3"/>
        <v>0</v>
      </c>
      <c r="U30" s="83">
        <f t="shared" si="3"/>
        <v>0</v>
      </c>
      <c r="V30" s="83">
        <f t="shared" si="4"/>
        <v>0</v>
      </c>
      <c r="W30" s="83">
        <f t="shared" si="4"/>
        <v>0</v>
      </c>
      <c r="X30" s="83">
        <f t="shared" si="5"/>
        <v>0</v>
      </c>
      <c r="Y30" s="83">
        <f t="shared" si="5"/>
        <v>0</v>
      </c>
      <c r="Z30" s="83">
        <f t="shared" si="5"/>
        <v>0</v>
      </c>
      <c r="AA30" s="126">
        <f t="shared" si="10"/>
        <v>0</v>
      </c>
      <c r="AB30" s="83">
        <f t="shared" si="6"/>
        <v>0</v>
      </c>
      <c r="AC30" s="83">
        <f t="shared" si="6"/>
        <v>0</v>
      </c>
      <c r="AD30" s="126">
        <f t="shared" ref="AD30:AD38" si="23">IF(AND(T30&lt;&gt;0,X30="op"),1,0)</f>
        <v>0</v>
      </c>
      <c r="AE30" s="126">
        <f>IF(AD30=1,SUM(AD$10:AD30),0)</f>
        <v>0</v>
      </c>
      <c r="AF30" s="82" t="str">
        <f t="shared" ref="AF30:AF38" si="24">IF(AND(AD30=1,AE30&lt;$AD$7),S30&amp;", ",IF(AND(AD30=1,AE30=$AD$7),S30,""))</f>
        <v/>
      </c>
      <c r="AG30" s="126">
        <f t="shared" ref="AG30:AG38" si="25">IF(AD30=1,T30,0)</f>
        <v>0</v>
      </c>
    </row>
    <row r="31" spans="1:33" ht="12" customHeight="1" x14ac:dyDescent="0.25">
      <c r="A31" s="497"/>
      <c r="B31" s="15">
        <v>22</v>
      </c>
      <c r="C31" s="468">
        <f t="shared" si="14"/>
        <v>0</v>
      </c>
      <c r="D31" s="469"/>
      <c r="E31" s="470"/>
      <c r="F31" s="67">
        <f t="shared" si="15"/>
        <v>0</v>
      </c>
      <c r="G31" s="67">
        <f t="shared" si="16"/>
        <v>0</v>
      </c>
      <c r="H31" s="67">
        <f t="shared" si="17"/>
        <v>0</v>
      </c>
      <c r="I31" s="67">
        <f t="shared" si="18"/>
        <v>0</v>
      </c>
      <c r="J31" s="67">
        <f t="shared" si="19"/>
        <v>0</v>
      </c>
      <c r="K31" s="16">
        <f t="shared" si="20"/>
        <v>0</v>
      </c>
      <c r="L31" s="67">
        <f t="shared" si="21"/>
        <v>0</v>
      </c>
      <c r="M31" s="17">
        <f>IF(L31&gt;0,VLOOKUP(I31,Labour!$AR$1:$AT$15,3,FALSE),0)</f>
        <v>0</v>
      </c>
      <c r="N31" s="70">
        <f t="shared" si="22"/>
        <v>0</v>
      </c>
      <c r="R31" s="83">
        <f t="shared" si="2"/>
        <v>0</v>
      </c>
      <c r="S31" s="83">
        <f t="shared" si="2"/>
        <v>0</v>
      </c>
      <c r="T31" s="83">
        <f t="shared" si="3"/>
        <v>0</v>
      </c>
      <c r="U31" s="83">
        <f t="shared" si="3"/>
        <v>0</v>
      </c>
      <c r="V31" s="83">
        <f t="shared" si="4"/>
        <v>0</v>
      </c>
      <c r="W31" s="83">
        <f t="shared" si="4"/>
        <v>0</v>
      </c>
      <c r="X31" s="83">
        <f t="shared" si="5"/>
        <v>0</v>
      </c>
      <c r="Y31" s="83">
        <f t="shared" si="5"/>
        <v>0</v>
      </c>
      <c r="Z31" s="83">
        <f t="shared" si="5"/>
        <v>0</v>
      </c>
      <c r="AA31" s="126">
        <f t="shared" si="10"/>
        <v>0</v>
      </c>
      <c r="AB31" s="83">
        <f t="shared" si="6"/>
        <v>0</v>
      </c>
      <c r="AC31" s="83">
        <f t="shared" si="6"/>
        <v>0</v>
      </c>
      <c r="AD31" s="126">
        <f t="shared" si="23"/>
        <v>0</v>
      </c>
      <c r="AE31" s="126">
        <f>IF(AD31=1,SUM(AD$10:AD31),0)</f>
        <v>0</v>
      </c>
      <c r="AF31" s="82" t="str">
        <f t="shared" si="24"/>
        <v/>
      </c>
      <c r="AG31" s="126">
        <f t="shared" si="25"/>
        <v>0</v>
      </c>
    </row>
    <row r="32" spans="1:33" ht="12" customHeight="1" x14ac:dyDescent="0.25">
      <c r="A32" s="497"/>
      <c r="B32" s="15">
        <v>23</v>
      </c>
      <c r="C32" s="468">
        <f t="shared" si="14"/>
        <v>0</v>
      </c>
      <c r="D32" s="469"/>
      <c r="E32" s="470"/>
      <c r="F32" s="67">
        <f t="shared" si="15"/>
        <v>0</v>
      </c>
      <c r="G32" s="67">
        <f t="shared" si="16"/>
        <v>0</v>
      </c>
      <c r="H32" s="67">
        <f t="shared" si="17"/>
        <v>0</v>
      </c>
      <c r="I32" s="67">
        <f t="shared" si="18"/>
        <v>0</v>
      </c>
      <c r="J32" s="67">
        <f t="shared" si="19"/>
        <v>0</v>
      </c>
      <c r="K32" s="16">
        <f t="shared" si="20"/>
        <v>0</v>
      </c>
      <c r="L32" s="67">
        <f t="shared" si="21"/>
        <v>0</v>
      </c>
      <c r="M32" s="17">
        <f>IF(L32&gt;0,VLOOKUP(I32,Labour!$AR$1:$AT$15,3,FALSE),0)</f>
        <v>0</v>
      </c>
      <c r="N32" s="70">
        <f t="shared" si="22"/>
        <v>0</v>
      </c>
      <c r="R32" s="83">
        <f t="shared" si="2"/>
        <v>0</v>
      </c>
      <c r="S32" s="83">
        <f t="shared" si="2"/>
        <v>0</v>
      </c>
      <c r="T32" s="83">
        <f t="shared" si="3"/>
        <v>0</v>
      </c>
      <c r="U32" s="83">
        <f t="shared" si="3"/>
        <v>0</v>
      </c>
      <c r="V32" s="83">
        <f t="shared" si="4"/>
        <v>0</v>
      </c>
      <c r="W32" s="83">
        <f t="shared" si="4"/>
        <v>0</v>
      </c>
      <c r="X32" s="83">
        <f t="shared" si="5"/>
        <v>0</v>
      </c>
      <c r="Y32" s="83">
        <f t="shared" si="5"/>
        <v>0</v>
      </c>
      <c r="Z32" s="83">
        <f t="shared" si="5"/>
        <v>0</v>
      </c>
      <c r="AA32" s="126">
        <f t="shared" si="10"/>
        <v>0</v>
      </c>
      <c r="AB32" s="83">
        <f t="shared" si="6"/>
        <v>0</v>
      </c>
      <c r="AC32" s="83">
        <f t="shared" si="6"/>
        <v>0</v>
      </c>
      <c r="AD32" s="126">
        <f t="shared" si="23"/>
        <v>0</v>
      </c>
      <c r="AE32" s="126">
        <f>IF(AD32=1,SUM(AD$10:AD32),0)</f>
        <v>0</v>
      </c>
      <c r="AF32" s="82" t="str">
        <f t="shared" si="24"/>
        <v/>
      </c>
      <c r="AG32" s="126">
        <f t="shared" si="25"/>
        <v>0</v>
      </c>
    </row>
    <row r="33" spans="1:33" ht="12" customHeight="1" x14ac:dyDescent="0.25">
      <c r="A33" s="497"/>
      <c r="B33" s="15">
        <v>24</v>
      </c>
      <c r="C33" s="468">
        <f t="shared" si="14"/>
        <v>0</v>
      </c>
      <c r="D33" s="469"/>
      <c r="E33" s="470"/>
      <c r="F33" s="67">
        <f t="shared" si="15"/>
        <v>0</v>
      </c>
      <c r="G33" s="67">
        <f t="shared" si="16"/>
        <v>0</v>
      </c>
      <c r="H33" s="67">
        <f t="shared" si="17"/>
        <v>0</v>
      </c>
      <c r="I33" s="67">
        <f t="shared" si="18"/>
        <v>0</v>
      </c>
      <c r="J33" s="67">
        <f t="shared" si="19"/>
        <v>0</v>
      </c>
      <c r="K33" s="16">
        <f t="shared" si="20"/>
        <v>0</v>
      </c>
      <c r="L33" s="67">
        <f t="shared" si="21"/>
        <v>0</v>
      </c>
      <c r="M33" s="17">
        <f>IF(L33&gt;0,VLOOKUP(I33,Labour!$AR$1:$AT$15,3,FALSE),0)</f>
        <v>0</v>
      </c>
      <c r="N33" s="70">
        <f t="shared" si="22"/>
        <v>0</v>
      </c>
      <c r="R33" s="83">
        <f t="shared" si="2"/>
        <v>0</v>
      </c>
      <c r="S33" s="83">
        <f t="shared" si="2"/>
        <v>0</v>
      </c>
      <c r="T33" s="83">
        <f t="shared" si="3"/>
        <v>0</v>
      </c>
      <c r="U33" s="83">
        <f t="shared" si="3"/>
        <v>0</v>
      </c>
      <c r="V33" s="83">
        <f t="shared" si="4"/>
        <v>0</v>
      </c>
      <c r="W33" s="83">
        <f t="shared" si="4"/>
        <v>0</v>
      </c>
      <c r="X33" s="83">
        <f t="shared" si="5"/>
        <v>0</v>
      </c>
      <c r="Y33" s="83">
        <f t="shared" si="5"/>
        <v>0</v>
      </c>
      <c r="Z33" s="83">
        <f t="shared" si="5"/>
        <v>0</v>
      </c>
      <c r="AA33" s="126">
        <f t="shared" si="10"/>
        <v>0</v>
      </c>
      <c r="AB33" s="83">
        <f t="shared" si="6"/>
        <v>0</v>
      </c>
      <c r="AC33" s="83">
        <f t="shared" si="6"/>
        <v>0</v>
      </c>
      <c r="AD33" s="126">
        <f t="shared" si="23"/>
        <v>0</v>
      </c>
      <c r="AE33" s="126">
        <f>IF(AD33=1,SUM(AD$10:AD33),0)</f>
        <v>0</v>
      </c>
      <c r="AF33" s="82" t="str">
        <f t="shared" si="24"/>
        <v/>
      </c>
      <c r="AG33" s="126">
        <f t="shared" si="25"/>
        <v>0</v>
      </c>
    </row>
    <row r="34" spans="1:33" ht="12" customHeight="1" x14ac:dyDescent="0.25">
      <c r="A34" s="497"/>
      <c r="B34" s="15">
        <v>25</v>
      </c>
      <c r="C34" s="468">
        <f t="shared" si="14"/>
        <v>0</v>
      </c>
      <c r="D34" s="469"/>
      <c r="E34" s="470"/>
      <c r="F34" s="67">
        <f t="shared" si="15"/>
        <v>0</v>
      </c>
      <c r="G34" s="67">
        <f t="shared" si="16"/>
        <v>0</v>
      </c>
      <c r="H34" s="67">
        <f t="shared" si="17"/>
        <v>0</v>
      </c>
      <c r="I34" s="67">
        <f t="shared" si="18"/>
        <v>0</v>
      </c>
      <c r="J34" s="67">
        <f t="shared" si="19"/>
        <v>0</v>
      </c>
      <c r="K34" s="16">
        <f t="shared" si="20"/>
        <v>0</v>
      </c>
      <c r="L34" s="67">
        <f t="shared" si="21"/>
        <v>0</v>
      </c>
      <c r="M34" s="17">
        <f>IF(L34&gt;0,VLOOKUP(I34,Labour!$AR$1:$AT$15,3,FALSE),0)</f>
        <v>0</v>
      </c>
      <c r="N34" s="70">
        <f t="shared" si="22"/>
        <v>0</v>
      </c>
      <c r="R34" s="83">
        <f t="shared" si="2"/>
        <v>0</v>
      </c>
      <c r="S34" s="83">
        <f t="shared" si="2"/>
        <v>0</v>
      </c>
      <c r="T34" s="83">
        <f t="shared" si="3"/>
        <v>0</v>
      </c>
      <c r="U34" s="83">
        <f t="shared" si="3"/>
        <v>0</v>
      </c>
      <c r="V34" s="83">
        <f t="shared" si="4"/>
        <v>0</v>
      </c>
      <c r="W34" s="83">
        <f t="shared" si="4"/>
        <v>0</v>
      </c>
      <c r="X34" s="83">
        <f t="shared" si="5"/>
        <v>0</v>
      </c>
      <c r="Y34" s="83">
        <f t="shared" si="5"/>
        <v>0</v>
      </c>
      <c r="Z34" s="83">
        <f t="shared" si="5"/>
        <v>0</v>
      </c>
      <c r="AA34" s="126">
        <f t="shared" si="10"/>
        <v>0</v>
      </c>
      <c r="AB34" s="83">
        <f t="shared" si="6"/>
        <v>0</v>
      </c>
      <c r="AC34" s="83">
        <f t="shared" si="6"/>
        <v>0</v>
      </c>
      <c r="AD34" s="126">
        <f t="shared" si="23"/>
        <v>0</v>
      </c>
      <c r="AE34" s="126">
        <f>IF(AD34=1,SUM(AD$10:AD34),0)</f>
        <v>0</v>
      </c>
      <c r="AF34" s="82" t="str">
        <f t="shared" si="24"/>
        <v/>
      </c>
      <c r="AG34" s="126">
        <f t="shared" si="25"/>
        <v>0</v>
      </c>
    </row>
    <row r="35" spans="1:33" ht="12" customHeight="1" x14ac:dyDescent="0.25">
      <c r="A35" s="497"/>
      <c r="B35" s="15">
        <v>26</v>
      </c>
      <c r="C35" s="468">
        <f t="shared" si="14"/>
        <v>0</v>
      </c>
      <c r="D35" s="469"/>
      <c r="E35" s="470"/>
      <c r="F35" s="67">
        <f t="shared" si="15"/>
        <v>0</v>
      </c>
      <c r="G35" s="67">
        <f t="shared" si="16"/>
        <v>0</v>
      </c>
      <c r="H35" s="67">
        <f t="shared" si="17"/>
        <v>0</v>
      </c>
      <c r="I35" s="67">
        <f t="shared" si="18"/>
        <v>0</v>
      </c>
      <c r="J35" s="67">
        <f t="shared" si="19"/>
        <v>0</v>
      </c>
      <c r="K35" s="16">
        <f t="shared" si="20"/>
        <v>0</v>
      </c>
      <c r="L35" s="67">
        <f t="shared" si="21"/>
        <v>0</v>
      </c>
      <c r="M35" s="17">
        <f>IF(L35&gt;0,VLOOKUP(I35,Labour!$AR$1:$AT$15,3,FALSE),0)</f>
        <v>0</v>
      </c>
      <c r="N35" s="70">
        <f t="shared" si="22"/>
        <v>0</v>
      </c>
      <c r="R35" s="83">
        <f t="shared" si="2"/>
        <v>0</v>
      </c>
      <c r="S35" s="83">
        <f t="shared" si="2"/>
        <v>0</v>
      </c>
      <c r="T35" s="83">
        <f t="shared" si="3"/>
        <v>0</v>
      </c>
      <c r="U35" s="83">
        <f t="shared" si="3"/>
        <v>0</v>
      </c>
      <c r="V35" s="83">
        <f t="shared" si="4"/>
        <v>0</v>
      </c>
      <c r="W35" s="83">
        <f t="shared" si="4"/>
        <v>0</v>
      </c>
      <c r="X35" s="83">
        <f t="shared" si="5"/>
        <v>0</v>
      </c>
      <c r="Y35" s="83">
        <f t="shared" si="5"/>
        <v>0</v>
      </c>
      <c r="Z35" s="83">
        <f t="shared" si="5"/>
        <v>0</v>
      </c>
      <c r="AA35" s="126">
        <f t="shared" si="10"/>
        <v>0</v>
      </c>
      <c r="AB35" s="83">
        <f t="shared" si="6"/>
        <v>0</v>
      </c>
      <c r="AC35" s="83">
        <f t="shared" si="6"/>
        <v>0</v>
      </c>
      <c r="AD35" s="126">
        <f t="shared" si="23"/>
        <v>0</v>
      </c>
      <c r="AE35" s="126">
        <f>IF(AD35=1,SUM(AD$10:AD35),0)</f>
        <v>0</v>
      </c>
      <c r="AF35" s="82" t="str">
        <f t="shared" si="24"/>
        <v/>
      </c>
      <c r="AG35" s="126">
        <f t="shared" si="25"/>
        <v>0</v>
      </c>
    </row>
    <row r="36" spans="1:33" ht="12" customHeight="1" x14ac:dyDescent="0.25">
      <c r="A36" s="497"/>
      <c r="B36" s="15">
        <v>27</v>
      </c>
      <c r="C36" s="468">
        <f t="shared" si="14"/>
        <v>0</v>
      </c>
      <c r="D36" s="469"/>
      <c r="E36" s="470"/>
      <c r="F36" s="67">
        <f t="shared" si="15"/>
        <v>0</v>
      </c>
      <c r="G36" s="67">
        <f t="shared" si="16"/>
        <v>0</v>
      </c>
      <c r="H36" s="67">
        <f t="shared" si="17"/>
        <v>0</v>
      </c>
      <c r="I36" s="67">
        <f t="shared" si="18"/>
        <v>0</v>
      </c>
      <c r="J36" s="67">
        <f t="shared" si="19"/>
        <v>0</v>
      </c>
      <c r="K36" s="16">
        <f t="shared" si="20"/>
        <v>0</v>
      </c>
      <c r="L36" s="67">
        <f t="shared" si="21"/>
        <v>0</v>
      </c>
      <c r="M36" s="17">
        <f>IF(L36&gt;0,VLOOKUP(I36,Labour!$AR$1:$AT$15,3,FALSE),0)</f>
        <v>0</v>
      </c>
      <c r="N36" s="70">
        <f t="shared" si="22"/>
        <v>0</v>
      </c>
      <c r="R36" s="83">
        <f t="shared" si="2"/>
        <v>0</v>
      </c>
      <c r="S36" s="83">
        <f t="shared" si="2"/>
        <v>0</v>
      </c>
      <c r="T36" s="83">
        <f t="shared" si="3"/>
        <v>0</v>
      </c>
      <c r="U36" s="83">
        <f t="shared" si="3"/>
        <v>0</v>
      </c>
      <c r="V36" s="83">
        <f t="shared" si="4"/>
        <v>0</v>
      </c>
      <c r="W36" s="83">
        <f t="shared" si="4"/>
        <v>0</v>
      </c>
      <c r="X36" s="83">
        <f t="shared" si="5"/>
        <v>0</v>
      </c>
      <c r="Y36" s="83">
        <f t="shared" si="5"/>
        <v>0</v>
      </c>
      <c r="Z36" s="83">
        <f t="shared" si="5"/>
        <v>0</v>
      </c>
      <c r="AA36" s="126">
        <f t="shared" si="10"/>
        <v>0</v>
      </c>
      <c r="AB36" s="83">
        <f t="shared" si="6"/>
        <v>0</v>
      </c>
      <c r="AC36" s="83">
        <f t="shared" si="6"/>
        <v>0</v>
      </c>
      <c r="AD36" s="126">
        <f t="shared" si="23"/>
        <v>0</v>
      </c>
      <c r="AE36" s="126">
        <f>IF(AD36=1,SUM(AD$10:AD36),0)</f>
        <v>0</v>
      </c>
      <c r="AF36" s="82" t="str">
        <f t="shared" si="24"/>
        <v/>
      </c>
      <c r="AG36" s="126">
        <f t="shared" si="25"/>
        <v>0</v>
      </c>
    </row>
    <row r="37" spans="1:33" ht="12" customHeight="1" x14ac:dyDescent="0.25">
      <c r="A37" s="497"/>
      <c r="B37" s="15">
        <v>28</v>
      </c>
      <c r="C37" s="468">
        <f t="shared" si="14"/>
        <v>0</v>
      </c>
      <c r="D37" s="469"/>
      <c r="E37" s="470"/>
      <c r="F37" s="67">
        <f t="shared" si="15"/>
        <v>0</v>
      </c>
      <c r="G37" s="67">
        <f t="shared" si="16"/>
        <v>0</v>
      </c>
      <c r="H37" s="67">
        <f t="shared" si="17"/>
        <v>0</v>
      </c>
      <c r="I37" s="67">
        <f t="shared" si="18"/>
        <v>0</v>
      </c>
      <c r="J37" s="67">
        <f t="shared" si="19"/>
        <v>0</v>
      </c>
      <c r="K37" s="16">
        <f t="shared" si="20"/>
        <v>0</v>
      </c>
      <c r="L37" s="67">
        <f t="shared" si="21"/>
        <v>0</v>
      </c>
      <c r="M37" s="17">
        <f>IF(L37&gt;0,VLOOKUP(I37,Labour!$AR$1:$AT$15,3,FALSE),0)</f>
        <v>0</v>
      </c>
      <c r="N37" s="70">
        <f t="shared" si="22"/>
        <v>0</v>
      </c>
      <c r="R37" s="83">
        <f t="shared" si="2"/>
        <v>0</v>
      </c>
      <c r="S37" s="83">
        <f t="shared" si="2"/>
        <v>0</v>
      </c>
      <c r="T37" s="83">
        <f t="shared" si="3"/>
        <v>0</v>
      </c>
      <c r="U37" s="83">
        <f t="shared" si="3"/>
        <v>0</v>
      </c>
      <c r="V37" s="83">
        <f t="shared" si="4"/>
        <v>0</v>
      </c>
      <c r="W37" s="83">
        <f t="shared" si="4"/>
        <v>0</v>
      </c>
      <c r="X37" s="83">
        <f t="shared" si="5"/>
        <v>0</v>
      </c>
      <c r="Y37" s="83">
        <f t="shared" si="5"/>
        <v>0</v>
      </c>
      <c r="Z37" s="83">
        <f t="shared" si="5"/>
        <v>0</v>
      </c>
      <c r="AA37" s="126">
        <f t="shared" si="10"/>
        <v>0</v>
      </c>
      <c r="AB37" s="83">
        <f t="shared" si="6"/>
        <v>0</v>
      </c>
      <c r="AC37" s="83">
        <f t="shared" si="6"/>
        <v>0</v>
      </c>
      <c r="AD37" s="126">
        <f t="shared" si="23"/>
        <v>0</v>
      </c>
      <c r="AE37" s="126">
        <f>IF(AD37=1,SUM(AD$10:AD37),0)</f>
        <v>0</v>
      </c>
      <c r="AF37" s="82" t="str">
        <f t="shared" si="24"/>
        <v/>
      </c>
      <c r="AG37" s="126">
        <f t="shared" si="25"/>
        <v>0</v>
      </c>
    </row>
    <row r="38" spans="1:33" ht="12" customHeight="1" x14ac:dyDescent="0.25">
      <c r="A38" s="497"/>
      <c r="B38" s="15">
        <v>29</v>
      </c>
      <c r="C38" s="468">
        <f t="shared" si="14"/>
        <v>0</v>
      </c>
      <c r="D38" s="469"/>
      <c r="E38" s="470"/>
      <c r="F38" s="67">
        <f t="shared" si="15"/>
        <v>0</v>
      </c>
      <c r="G38" s="67">
        <f t="shared" si="16"/>
        <v>0</v>
      </c>
      <c r="H38" s="67">
        <f t="shared" si="17"/>
        <v>0</v>
      </c>
      <c r="I38" s="67">
        <f t="shared" si="18"/>
        <v>0</v>
      </c>
      <c r="J38" s="67">
        <f t="shared" si="19"/>
        <v>0</v>
      </c>
      <c r="K38" s="16">
        <f t="shared" si="20"/>
        <v>0</v>
      </c>
      <c r="L38" s="67">
        <f t="shared" si="21"/>
        <v>0</v>
      </c>
      <c r="M38" s="17">
        <f>IF(L38&gt;0,VLOOKUP(I38,Labour!$AR$1:$AT$15,3,FALSE),0)</f>
        <v>0</v>
      </c>
      <c r="N38" s="70">
        <f t="shared" si="22"/>
        <v>0</v>
      </c>
      <c r="R38" s="83">
        <f t="shared" si="2"/>
        <v>0</v>
      </c>
      <c r="S38" s="83">
        <f t="shared" si="2"/>
        <v>0</v>
      </c>
      <c r="T38" s="83">
        <f t="shared" si="3"/>
        <v>0</v>
      </c>
      <c r="U38" s="83">
        <f t="shared" si="3"/>
        <v>0</v>
      </c>
      <c r="V38" s="83">
        <f t="shared" si="4"/>
        <v>0</v>
      </c>
      <c r="W38" s="83">
        <f t="shared" si="4"/>
        <v>0</v>
      </c>
      <c r="X38" s="83">
        <f t="shared" si="5"/>
        <v>0</v>
      </c>
      <c r="Y38" s="83">
        <f t="shared" si="5"/>
        <v>0</v>
      </c>
      <c r="Z38" s="83">
        <f t="shared" si="5"/>
        <v>0</v>
      </c>
      <c r="AA38" s="126">
        <f t="shared" si="10"/>
        <v>0</v>
      </c>
      <c r="AB38" s="83">
        <f t="shared" si="6"/>
        <v>0</v>
      </c>
      <c r="AC38" s="83">
        <f t="shared" si="6"/>
        <v>0</v>
      </c>
      <c r="AD38" s="126">
        <f t="shared" si="23"/>
        <v>0</v>
      </c>
      <c r="AE38" s="126">
        <f>IF(AD38=1,SUM(AD$10:AD38),0)</f>
        <v>0</v>
      </c>
      <c r="AF38" s="82" t="str">
        <f t="shared" si="24"/>
        <v/>
      </c>
      <c r="AG38" s="126">
        <f t="shared" si="25"/>
        <v>0</v>
      </c>
    </row>
    <row r="39" spans="1:33" ht="12" customHeight="1" x14ac:dyDescent="0.25">
      <c r="A39" s="497"/>
      <c r="B39" s="15">
        <v>30</v>
      </c>
      <c r="C39" s="468">
        <f t="shared" ref="C39:C109" si="26">R39</f>
        <v>0</v>
      </c>
      <c r="D39" s="469"/>
      <c r="E39" s="470"/>
      <c r="F39" s="67">
        <f t="shared" ref="F39:F109" si="27">S39</f>
        <v>0</v>
      </c>
      <c r="G39" s="67">
        <f t="shared" ref="G39:G109" si="28">T39</f>
        <v>0</v>
      </c>
      <c r="H39" s="67">
        <f t="shared" ref="H39:H109" si="29">U39</f>
        <v>0</v>
      </c>
      <c r="I39" s="67">
        <f t="shared" ref="I39:I109" si="30">X39</f>
        <v>0</v>
      </c>
      <c r="J39" s="67">
        <f t="shared" ref="J39:J109" si="31">AA39</f>
        <v>0</v>
      </c>
      <c r="K39" s="16">
        <f t="shared" ref="K39:K109" si="32">AB39</f>
        <v>0</v>
      </c>
      <c r="L39" s="67">
        <f t="shared" ref="L39:L109" si="33">AC39</f>
        <v>0</v>
      </c>
      <c r="M39" s="17">
        <f>IF(L39&gt;0,VLOOKUP(I39,Labour!$AR$1:$AT$15,3,FALSE),0)</f>
        <v>0</v>
      </c>
      <c r="N39" s="70">
        <f t="shared" ref="N39:N109" si="34">J39*K39+L39*M39</f>
        <v>0</v>
      </c>
      <c r="R39" s="83">
        <f t="shared" si="2"/>
        <v>0</v>
      </c>
      <c r="S39" s="83">
        <f t="shared" si="2"/>
        <v>0</v>
      </c>
      <c r="T39" s="83">
        <f t="shared" si="3"/>
        <v>0</v>
      </c>
      <c r="U39" s="83">
        <f t="shared" si="3"/>
        <v>0</v>
      </c>
      <c r="V39" s="83">
        <f t="shared" si="4"/>
        <v>0</v>
      </c>
      <c r="W39" s="83">
        <f t="shared" si="4"/>
        <v>0</v>
      </c>
      <c r="X39" s="83">
        <f t="shared" si="5"/>
        <v>0</v>
      </c>
      <c r="Y39" s="83">
        <f t="shared" si="5"/>
        <v>0</v>
      </c>
      <c r="Z39" s="83">
        <f t="shared" si="5"/>
        <v>0</v>
      </c>
      <c r="AA39" s="171">
        <f t="shared" ref="AA39:AA102" si="35">Y39+Z39</f>
        <v>0</v>
      </c>
      <c r="AB39" s="83">
        <f t="shared" si="6"/>
        <v>0</v>
      </c>
      <c r="AC39" s="83">
        <f t="shared" si="6"/>
        <v>0</v>
      </c>
      <c r="AD39" s="171">
        <f t="shared" ref="AD39:AD102" si="36">IF(AND(T39&lt;&gt;0,X39="op"),1,0)</f>
        <v>0</v>
      </c>
      <c r="AE39" s="171">
        <f>IF(AD39=1,SUM(AD$10:AD39),0)</f>
        <v>0</v>
      </c>
      <c r="AF39" s="82" t="str">
        <f t="shared" ref="AF39:AF102" si="37">IF(AND(AD39=1,AE39&lt;$AD$7),S39&amp;", ",IF(AND(AD39=1,AE39=$AD$7),S39,""))</f>
        <v/>
      </c>
      <c r="AG39" s="171">
        <f t="shared" ref="AG39:AG102" si="38">IF(AD39=1,T39,0)</f>
        <v>0</v>
      </c>
    </row>
    <row r="40" spans="1:33" ht="12" customHeight="1" x14ac:dyDescent="0.25">
      <c r="A40" s="497"/>
      <c r="B40" s="15">
        <v>31</v>
      </c>
      <c r="C40" s="468">
        <f t="shared" si="26"/>
        <v>0</v>
      </c>
      <c r="D40" s="469"/>
      <c r="E40" s="470"/>
      <c r="F40" s="67">
        <f t="shared" si="27"/>
        <v>0</v>
      </c>
      <c r="G40" s="67">
        <f t="shared" si="28"/>
        <v>0</v>
      </c>
      <c r="H40" s="67">
        <f t="shared" si="29"/>
        <v>0</v>
      </c>
      <c r="I40" s="67">
        <f t="shared" si="30"/>
        <v>0</v>
      </c>
      <c r="J40" s="67">
        <f t="shared" si="31"/>
        <v>0</v>
      </c>
      <c r="K40" s="16">
        <f t="shared" si="32"/>
        <v>0</v>
      </c>
      <c r="L40" s="67">
        <f t="shared" si="33"/>
        <v>0</v>
      </c>
      <c r="M40" s="17">
        <f>IF(L40&gt;0,VLOOKUP(I40,Labour!$AR$1:$AT$15,3,FALSE),0)</f>
        <v>0</v>
      </c>
      <c r="N40" s="70">
        <f t="shared" si="34"/>
        <v>0</v>
      </c>
      <c r="R40" s="83">
        <f t="shared" ref="R40:U103" si="39">IF($B40&lt;=$U$3,VLOOKUP($B40,FTABLE,R$9,FALSE),0)</f>
        <v>0</v>
      </c>
      <c r="S40" s="83">
        <f t="shared" si="39"/>
        <v>0</v>
      </c>
      <c r="T40" s="83">
        <f t="shared" si="39"/>
        <v>0</v>
      </c>
      <c r="U40" s="83">
        <f t="shared" si="39"/>
        <v>0</v>
      </c>
      <c r="V40" s="83">
        <f t="shared" ref="V40:W103" si="40">IF($B40&lt;=$U$3,IF(VLOOKUP($B40,FTABLE,V$9,FALSE)=V$8,$U40,0),0)</f>
        <v>0</v>
      </c>
      <c r="W40" s="83">
        <f t="shared" si="40"/>
        <v>0</v>
      </c>
      <c r="X40" s="83">
        <f t="shared" ref="X40:Z103" si="41">IF($B40&lt;=$U$3,VLOOKUP($B40,FTABLE,X$9,FALSE),0)</f>
        <v>0</v>
      </c>
      <c r="Y40" s="83">
        <f t="shared" si="41"/>
        <v>0</v>
      </c>
      <c r="Z40" s="83">
        <f t="shared" si="41"/>
        <v>0</v>
      </c>
      <c r="AA40" s="171">
        <f t="shared" si="35"/>
        <v>0</v>
      </c>
      <c r="AB40" s="83">
        <f t="shared" ref="AB40:AC103" si="42">IF($B40&lt;=$U$3,VLOOKUP($B40,FTABLE,AB$9,FALSE),0)</f>
        <v>0</v>
      </c>
      <c r="AC40" s="83">
        <f t="shared" si="42"/>
        <v>0</v>
      </c>
      <c r="AD40" s="171">
        <f t="shared" si="36"/>
        <v>0</v>
      </c>
      <c r="AE40" s="171">
        <f>IF(AD40=1,SUM(AD$10:AD40),0)</f>
        <v>0</v>
      </c>
      <c r="AF40" s="82" t="str">
        <f t="shared" si="37"/>
        <v/>
      </c>
      <c r="AG40" s="171">
        <f t="shared" si="38"/>
        <v>0</v>
      </c>
    </row>
    <row r="41" spans="1:33" ht="12" customHeight="1" x14ac:dyDescent="0.25">
      <c r="A41" s="497"/>
      <c r="B41" s="15">
        <v>32</v>
      </c>
      <c r="C41" s="468">
        <f t="shared" si="26"/>
        <v>0</v>
      </c>
      <c r="D41" s="469"/>
      <c r="E41" s="470"/>
      <c r="F41" s="67">
        <f t="shared" si="27"/>
        <v>0</v>
      </c>
      <c r="G41" s="67">
        <f t="shared" si="28"/>
        <v>0</v>
      </c>
      <c r="H41" s="67">
        <f t="shared" si="29"/>
        <v>0</v>
      </c>
      <c r="I41" s="67">
        <f t="shared" si="30"/>
        <v>0</v>
      </c>
      <c r="J41" s="67">
        <f t="shared" si="31"/>
        <v>0</v>
      </c>
      <c r="K41" s="16">
        <f t="shared" si="32"/>
        <v>0</v>
      </c>
      <c r="L41" s="67">
        <f t="shared" si="33"/>
        <v>0</v>
      </c>
      <c r="M41" s="17">
        <f>IF(L41&gt;0,VLOOKUP(I41,Labour!$AR$1:$AT$15,3,FALSE),0)</f>
        <v>0</v>
      </c>
      <c r="N41" s="70">
        <f t="shared" si="34"/>
        <v>0</v>
      </c>
      <c r="R41" s="83">
        <f t="shared" si="39"/>
        <v>0</v>
      </c>
      <c r="S41" s="83">
        <f t="shared" si="39"/>
        <v>0</v>
      </c>
      <c r="T41" s="83">
        <f t="shared" si="39"/>
        <v>0</v>
      </c>
      <c r="U41" s="83">
        <f t="shared" si="39"/>
        <v>0</v>
      </c>
      <c r="V41" s="83">
        <f t="shared" si="40"/>
        <v>0</v>
      </c>
      <c r="W41" s="83">
        <f t="shared" si="40"/>
        <v>0</v>
      </c>
      <c r="X41" s="83">
        <f t="shared" si="41"/>
        <v>0</v>
      </c>
      <c r="Y41" s="83">
        <f t="shared" si="41"/>
        <v>0</v>
      </c>
      <c r="Z41" s="83">
        <f t="shared" si="41"/>
        <v>0</v>
      </c>
      <c r="AA41" s="171">
        <f t="shared" si="35"/>
        <v>0</v>
      </c>
      <c r="AB41" s="83">
        <f t="shared" si="42"/>
        <v>0</v>
      </c>
      <c r="AC41" s="83">
        <f t="shared" si="42"/>
        <v>0</v>
      </c>
      <c r="AD41" s="171">
        <f t="shared" si="36"/>
        <v>0</v>
      </c>
      <c r="AE41" s="171">
        <f>IF(AD41=1,SUM(AD$10:AD41),0)</f>
        <v>0</v>
      </c>
      <c r="AF41" s="82" t="str">
        <f t="shared" si="37"/>
        <v/>
      </c>
      <c r="AG41" s="171">
        <f t="shared" si="38"/>
        <v>0</v>
      </c>
    </row>
    <row r="42" spans="1:33" ht="12" customHeight="1" x14ac:dyDescent="0.25">
      <c r="A42" s="497"/>
      <c r="B42" s="15">
        <v>33</v>
      </c>
      <c r="C42" s="468">
        <f t="shared" si="26"/>
        <v>0</v>
      </c>
      <c r="D42" s="469"/>
      <c r="E42" s="470"/>
      <c r="F42" s="67">
        <f t="shared" si="27"/>
        <v>0</v>
      </c>
      <c r="G42" s="67">
        <f t="shared" si="28"/>
        <v>0</v>
      </c>
      <c r="H42" s="67">
        <f t="shared" si="29"/>
        <v>0</v>
      </c>
      <c r="I42" s="67">
        <f t="shared" si="30"/>
        <v>0</v>
      </c>
      <c r="J42" s="67">
        <f t="shared" si="31"/>
        <v>0</v>
      </c>
      <c r="K42" s="16">
        <f t="shared" si="32"/>
        <v>0</v>
      </c>
      <c r="L42" s="67">
        <f t="shared" si="33"/>
        <v>0</v>
      </c>
      <c r="M42" s="17">
        <f>IF(L42&gt;0,VLOOKUP(I42,Labour!$AR$1:$AT$15,3,FALSE),0)</f>
        <v>0</v>
      </c>
      <c r="N42" s="70">
        <f t="shared" si="34"/>
        <v>0</v>
      </c>
      <c r="R42" s="83">
        <f t="shared" si="39"/>
        <v>0</v>
      </c>
      <c r="S42" s="83">
        <f t="shared" si="39"/>
        <v>0</v>
      </c>
      <c r="T42" s="83">
        <f t="shared" si="39"/>
        <v>0</v>
      </c>
      <c r="U42" s="83">
        <f t="shared" si="39"/>
        <v>0</v>
      </c>
      <c r="V42" s="83">
        <f t="shared" si="40"/>
        <v>0</v>
      </c>
      <c r="W42" s="83">
        <f t="shared" si="40"/>
        <v>0</v>
      </c>
      <c r="X42" s="83">
        <f t="shared" si="41"/>
        <v>0</v>
      </c>
      <c r="Y42" s="83">
        <f t="shared" si="41"/>
        <v>0</v>
      </c>
      <c r="Z42" s="83">
        <f t="shared" si="41"/>
        <v>0</v>
      </c>
      <c r="AA42" s="171">
        <f t="shared" si="35"/>
        <v>0</v>
      </c>
      <c r="AB42" s="83">
        <f t="shared" si="42"/>
        <v>0</v>
      </c>
      <c r="AC42" s="83">
        <f t="shared" si="42"/>
        <v>0</v>
      </c>
      <c r="AD42" s="171">
        <f t="shared" si="36"/>
        <v>0</v>
      </c>
      <c r="AE42" s="171">
        <f>IF(AD42=1,SUM(AD$10:AD42),0)</f>
        <v>0</v>
      </c>
      <c r="AF42" s="82" t="str">
        <f t="shared" si="37"/>
        <v/>
      </c>
      <c r="AG42" s="171">
        <f t="shared" si="38"/>
        <v>0</v>
      </c>
    </row>
    <row r="43" spans="1:33" ht="12" customHeight="1" x14ac:dyDescent="0.25">
      <c r="A43" s="497"/>
      <c r="B43" s="15">
        <v>34</v>
      </c>
      <c r="C43" s="468">
        <f t="shared" si="26"/>
        <v>0</v>
      </c>
      <c r="D43" s="469"/>
      <c r="E43" s="470"/>
      <c r="F43" s="67">
        <f t="shared" si="27"/>
        <v>0</v>
      </c>
      <c r="G43" s="67">
        <f t="shared" si="28"/>
        <v>0</v>
      </c>
      <c r="H43" s="67">
        <f t="shared" si="29"/>
        <v>0</v>
      </c>
      <c r="I43" s="67">
        <f t="shared" si="30"/>
        <v>0</v>
      </c>
      <c r="J43" s="67">
        <f t="shared" si="31"/>
        <v>0</v>
      </c>
      <c r="K43" s="16">
        <f t="shared" si="32"/>
        <v>0</v>
      </c>
      <c r="L43" s="67">
        <f t="shared" si="33"/>
        <v>0</v>
      </c>
      <c r="M43" s="17">
        <f>IF(L43&gt;0,VLOOKUP(I43,Labour!$AR$1:$AT$15,3,FALSE),0)</f>
        <v>0</v>
      </c>
      <c r="N43" s="70">
        <f t="shared" si="34"/>
        <v>0</v>
      </c>
      <c r="R43" s="83">
        <f t="shared" si="39"/>
        <v>0</v>
      </c>
      <c r="S43" s="83">
        <f t="shared" si="39"/>
        <v>0</v>
      </c>
      <c r="T43" s="83">
        <f t="shared" si="39"/>
        <v>0</v>
      </c>
      <c r="U43" s="83">
        <f t="shared" si="39"/>
        <v>0</v>
      </c>
      <c r="V43" s="83">
        <f t="shared" si="40"/>
        <v>0</v>
      </c>
      <c r="W43" s="83">
        <f t="shared" si="40"/>
        <v>0</v>
      </c>
      <c r="X43" s="83">
        <f t="shared" si="41"/>
        <v>0</v>
      </c>
      <c r="Y43" s="83">
        <f t="shared" si="41"/>
        <v>0</v>
      </c>
      <c r="Z43" s="83">
        <f t="shared" si="41"/>
        <v>0</v>
      </c>
      <c r="AA43" s="171">
        <f t="shared" si="35"/>
        <v>0</v>
      </c>
      <c r="AB43" s="83">
        <f t="shared" si="42"/>
        <v>0</v>
      </c>
      <c r="AC43" s="83">
        <f t="shared" si="42"/>
        <v>0</v>
      </c>
      <c r="AD43" s="171">
        <f t="shared" si="36"/>
        <v>0</v>
      </c>
      <c r="AE43" s="171">
        <f>IF(AD43=1,SUM(AD$10:AD43),0)</f>
        <v>0</v>
      </c>
      <c r="AF43" s="82" t="str">
        <f t="shared" si="37"/>
        <v/>
      </c>
      <c r="AG43" s="171">
        <f t="shared" si="38"/>
        <v>0</v>
      </c>
    </row>
    <row r="44" spans="1:33" ht="12" customHeight="1" x14ac:dyDescent="0.25">
      <c r="A44" s="497"/>
      <c r="B44" s="15">
        <v>35</v>
      </c>
      <c r="C44" s="468">
        <f t="shared" si="26"/>
        <v>0</v>
      </c>
      <c r="D44" s="469"/>
      <c r="E44" s="470"/>
      <c r="F44" s="67">
        <f t="shared" si="27"/>
        <v>0</v>
      </c>
      <c r="G44" s="67">
        <f t="shared" si="28"/>
        <v>0</v>
      </c>
      <c r="H44" s="67">
        <f t="shared" si="29"/>
        <v>0</v>
      </c>
      <c r="I44" s="67">
        <f t="shared" si="30"/>
        <v>0</v>
      </c>
      <c r="J44" s="67">
        <f t="shared" si="31"/>
        <v>0</v>
      </c>
      <c r="K44" s="16">
        <f t="shared" si="32"/>
        <v>0</v>
      </c>
      <c r="L44" s="67">
        <f t="shared" si="33"/>
        <v>0</v>
      </c>
      <c r="M44" s="17">
        <f>IF(L44&gt;0,VLOOKUP(I44,Labour!$AR$1:$AT$15,3,FALSE),0)</f>
        <v>0</v>
      </c>
      <c r="N44" s="70">
        <f t="shared" si="34"/>
        <v>0</v>
      </c>
      <c r="R44" s="83">
        <f t="shared" si="39"/>
        <v>0</v>
      </c>
      <c r="S44" s="83">
        <f t="shared" si="39"/>
        <v>0</v>
      </c>
      <c r="T44" s="83">
        <f t="shared" si="39"/>
        <v>0</v>
      </c>
      <c r="U44" s="83">
        <f t="shared" si="39"/>
        <v>0</v>
      </c>
      <c r="V44" s="83">
        <f t="shared" si="40"/>
        <v>0</v>
      </c>
      <c r="W44" s="83">
        <f t="shared" si="40"/>
        <v>0</v>
      </c>
      <c r="X44" s="83">
        <f t="shared" si="41"/>
        <v>0</v>
      </c>
      <c r="Y44" s="83">
        <f t="shared" si="41"/>
        <v>0</v>
      </c>
      <c r="Z44" s="83">
        <f t="shared" si="41"/>
        <v>0</v>
      </c>
      <c r="AA44" s="171">
        <f t="shared" si="35"/>
        <v>0</v>
      </c>
      <c r="AB44" s="83">
        <f t="shared" si="42"/>
        <v>0</v>
      </c>
      <c r="AC44" s="83">
        <f t="shared" si="42"/>
        <v>0</v>
      </c>
      <c r="AD44" s="171">
        <f t="shared" si="36"/>
        <v>0</v>
      </c>
      <c r="AE44" s="171">
        <f>IF(AD44=1,SUM(AD$10:AD44),0)</f>
        <v>0</v>
      </c>
      <c r="AF44" s="82" t="str">
        <f t="shared" si="37"/>
        <v/>
      </c>
      <c r="AG44" s="171">
        <f t="shared" si="38"/>
        <v>0</v>
      </c>
    </row>
    <row r="45" spans="1:33" ht="12" customHeight="1" x14ac:dyDescent="0.25">
      <c r="A45" s="497"/>
      <c r="B45" s="15">
        <v>36</v>
      </c>
      <c r="C45" s="468">
        <f t="shared" si="26"/>
        <v>0</v>
      </c>
      <c r="D45" s="469"/>
      <c r="E45" s="470"/>
      <c r="F45" s="67">
        <f t="shared" si="27"/>
        <v>0</v>
      </c>
      <c r="G45" s="67">
        <f t="shared" si="28"/>
        <v>0</v>
      </c>
      <c r="H45" s="67">
        <f t="shared" si="29"/>
        <v>0</v>
      </c>
      <c r="I45" s="67">
        <f t="shared" si="30"/>
        <v>0</v>
      </c>
      <c r="J45" s="67">
        <f t="shared" si="31"/>
        <v>0</v>
      </c>
      <c r="K45" s="16">
        <f t="shared" si="32"/>
        <v>0</v>
      </c>
      <c r="L45" s="67">
        <f t="shared" si="33"/>
        <v>0</v>
      </c>
      <c r="M45" s="17">
        <f>IF(L45&gt;0,VLOOKUP(I45,Labour!$AR$1:$AT$15,3,FALSE),0)</f>
        <v>0</v>
      </c>
      <c r="N45" s="70">
        <f t="shared" si="34"/>
        <v>0</v>
      </c>
      <c r="R45" s="83">
        <f t="shared" si="39"/>
        <v>0</v>
      </c>
      <c r="S45" s="83">
        <f t="shared" si="39"/>
        <v>0</v>
      </c>
      <c r="T45" s="83">
        <f t="shared" si="39"/>
        <v>0</v>
      </c>
      <c r="U45" s="83">
        <f t="shared" si="39"/>
        <v>0</v>
      </c>
      <c r="V45" s="83">
        <f t="shared" si="40"/>
        <v>0</v>
      </c>
      <c r="W45" s="83">
        <f t="shared" si="40"/>
        <v>0</v>
      </c>
      <c r="X45" s="83">
        <f t="shared" si="41"/>
        <v>0</v>
      </c>
      <c r="Y45" s="83">
        <f t="shared" si="41"/>
        <v>0</v>
      </c>
      <c r="Z45" s="83">
        <f t="shared" si="41"/>
        <v>0</v>
      </c>
      <c r="AA45" s="171">
        <f t="shared" si="35"/>
        <v>0</v>
      </c>
      <c r="AB45" s="83">
        <f t="shared" si="42"/>
        <v>0</v>
      </c>
      <c r="AC45" s="83">
        <f t="shared" si="42"/>
        <v>0</v>
      </c>
      <c r="AD45" s="171">
        <f t="shared" si="36"/>
        <v>0</v>
      </c>
      <c r="AE45" s="171">
        <f>IF(AD45=1,SUM(AD$10:AD45),0)</f>
        <v>0</v>
      </c>
      <c r="AF45" s="82" t="str">
        <f t="shared" si="37"/>
        <v/>
      </c>
      <c r="AG45" s="171">
        <f t="shared" si="38"/>
        <v>0</v>
      </c>
    </row>
    <row r="46" spans="1:33" ht="12" customHeight="1" x14ac:dyDescent="0.25">
      <c r="A46" s="497"/>
      <c r="B46" s="15">
        <v>37</v>
      </c>
      <c r="C46" s="468">
        <f t="shared" si="26"/>
        <v>0</v>
      </c>
      <c r="D46" s="469"/>
      <c r="E46" s="470"/>
      <c r="F46" s="67">
        <f t="shared" si="27"/>
        <v>0</v>
      </c>
      <c r="G46" s="67">
        <f t="shared" si="28"/>
        <v>0</v>
      </c>
      <c r="H46" s="67">
        <f t="shared" si="29"/>
        <v>0</v>
      </c>
      <c r="I46" s="67">
        <f t="shared" si="30"/>
        <v>0</v>
      </c>
      <c r="J46" s="67">
        <f t="shared" si="31"/>
        <v>0</v>
      </c>
      <c r="K46" s="16">
        <f t="shared" si="32"/>
        <v>0</v>
      </c>
      <c r="L46" s="67">
        <f t="shared" si="33"/>
        <v>0</v>
      </c>
      <c r="M46" s="17">
        <f>IF(L46&gt;0,VLOOKUP(I46,Labour!$AR$1:$AT$15,3,FALSE),0)</f>
        <v>0</v>
      </c>
      <c r="N46" s="70">
        <f t="shared" si="34"/>
        <v>0</v>
      </c>
      <c r="R46" s="83">
        <f t="shared" si="39"/>
        <v>0</v>
      </c>
      <c r="S46" s="83">
        <f t="shared" si="39"/>
        <v>0</v>
      </c>
      <c r="T46" s="83">
        <f t="shared" si="39"/>
        <v>0</v>
      </c>
      <c r="U46" s="83">
        <f t="shared" si="39"/>
        <v>0</v>
      </c>
      <c r="V46" s="83">
        <f t="shared" si="40"/>
        <v>0</v>
      </c>
      <c r="W46" s="83">
        <f t="shared" si="40"/>
        <v>0</v>
      </c>
      <c r="X46" s="83">
        <f t="shared" si="41"/>
        <v>0</v>
      </c>
      <c r="Y46" s="83">
        <f t="shared" si="41"/>
        <v>0</v>
      </c>
      <c r="Z46" s="83">
        <f t="shared" si="41"/>
        <v>0</v>
      </c>
      <c r="AA46" s="171">
        <f t="shared" si="35"/>
        <v>0</v>
      </c>
      <c r="AB46" s="83">
        <f t="shared" si="42"/>
        <v>0</v>
      </c>
      <c r="AC46" s="83">
        <f t="shared" si="42"/>
        <v>0</v>
      </c>
      <c r="AD46" s="171">
        <f t="shared" si="36"/>
        <v>0</v>
      </c>
      <c r="AE46" s="171">
        <f>IF(AD46=1,SUM(AD$10:AD46),0)</f>
        <v>0</v>
      </c>
      <c r="AF46" s="82" t="str">
        <f t="shared" si="37"/>
        <v/>
      </c>
      <c r="AG46" s="171">
        <f t="shared" si="38"/>
        <v>0</v>
      </c>
    </row>
    <row r="47" spans="1:33" ht="12" customHeight="1" x14ac:dyDescent="0.25">
      <c r="A47" s="497"/>
      <c r="B47" s="15">
        <v>38</v>
      </c>
      <c r="C47" s="468">
        <f t="shared" si="26"/>
        <v>0</v>
      </c>
      <c r="D47" s="469"/>
      <c r="E47" s="470"/>
      <c r="F47" s="67">
        <f t="shared" si="27"/>
        <v>0</v>
      </c>
      <c r="G47" s="67">
        <f t="shared" si="28"/>
        <v>0</v>
      </c>
      <c r="H47" s="67">
        <f t="shared" si="29"/>
        <v>0</v>
      </c>
      <c r="I47" s="67">
        <f t="shared" si="30"/>
        <v>0</v>
      </c>
      <c r="J47" s="67">
        <f t="shared" si="31"/>
        <v>0</v>
      </c>
      <c r="K47" s="16">
        <f t="shared" si="32"/>
        <v>0</v>
      </c>
      <c r="L47" s="67">
        <f t="shared" si="33"/>
        <v>0</v>
      </c>
      <c r="M47" s="17">
        <f>IF(L47&gt;0,VLOOKUP(I47,Labour!$AR$1:$AT$15,3,FALSE),0)</f>
        <v>0</v>
      </c>
      <c r="N47" s="70">
        <f t="shared" si="34"/>
        <v>0</v>
      </c>
      <c r="R47" s="83">
        <f t="shared" si="39"/>
        <v>0</v>
      </c>
      <c r="S47" s="83">
        <f t="shared" si="39"/>
        <v>0</v>
      </c>
      <c r="T47" s="83">
        <f t="shared" si="39"/>
        <v>0</v>
      </c>
      <c r="U47" s="83">
        <f t="shared" si="39"/>
        <v>0</v>
      </c>
      <c r="V47" s="83">
        <f t="shared" si="40"/>
        <v>0</v>
      </c>
      <c r="W47" s="83">
        <f t="shared" si="40"/>
        <v>0</v>
      </c>
      <c r="X47" s="83">
        <f t="shared" si="41"/>
        <v>0</v>
      </c>
      <c r="Y47" s="83">
        <f t="shared" si="41"/>
        <v>0</v>
      </c>
      <c r="Z47" s="83">
        <f t="shared" si="41"/>
        <v>0</v>
      </c>
      <c r="AA47" s="171">
        <f t="shared" si="35"/>
        <v>0</v>
      </c>
      <c r="AB47" s="83">
        <f t="shared" si="42"/>
        <v>0</v>
      </c>
      <c r="AC47" s="83">
        <f t="shared" si="42"/>
        <v>0</v>
      </c>
      <c r="AD47" s="171">
        <f t="shared" si="36"/>
        <v>0</v>
      </c>
      <c r="AE47" s="171">
        <f>IF(AD47=1,SUM(AD$10:AD47),0)</f>
        <v>0</v>
      </c>
      <c r="AF47" s="82" t="str">
        <f t="shared" si="37"/>
        <v/>
      </c>
      <c r="AG47" s="171">
        <f t="shared" si="38"/>
        <v>0</v>
      </c>
    </row>
    <row r="48" spans="1:33" ht="12" customHeight="1" x14ac:dyDescent="0.25">
      <c r="A48" s="497"/>
      <c r="B48" s="15">
        <v>39</v>
      </c>
      <c r="C48" s="468">
        <f t="shared" si="26"/>
        <v>0</v>
      </c>
      <c r="D48" s="469"/>
      <c r="E48" s="470"/>
      <c r="F48" s="67">
        <f t="shared" si="27"/>
        <v>0</v>
      </c>
      <c r="G48" s="67">
        <f t="shared" si="28"/>
        <v>0</v>
      </c>
      <c r="H48" s="67">
        <f t="shared" si="29"/>
        <v>0</v>
      </c>
      <c r="I48" s="67">
        <f t="shared" si="30"/>
        <v>0</v>
      </c>
      <c r="J48" s="67">
        <f t="shared" si="31"/>
        <v>0</v>
      </c>
      <c r="K48" s="16">
        <f t="shared" si="32"/>
        <v>0</v>
      </c>
      <c r="L48" s="67">
        <f t="shared" si="33"/>
        <v>0</v>
      </c>
      <c r="M48" s="17">
        <f>IF(L48&gt;0,VLOOKUP(I48,Labour!$AR$1:$AT$15,3,FALSE),0)</f>
        <v>0</v>
      </c>
      <c r="N48" s="70">
        <f t="shared" si="34"/>
        <v>0</v>
      </c>
      <c r="R48" s="83">
        <f t="shared" si="39"/>
        <v>0</v>
      </c>
      <c r="S48" s="83">
        <f t="shared" si="39"/>
        <v>0</v>
      </c>
      <c r="T48" s="83">
        <f t="shared" si="39"/>
        <v>0</v>
      </c>
      <c r="U48" s="83">
        <f t="shared" si="39"/>
        <v>0</v>
      </c>
      <c r="V48" s="83">
        <f t="shared" si="40"/>
        <v>0</v>
      </c>
      <c r="W48" s="83">
        <f t="shared" si="40"/>
        <v>0</v>
      </c>
      <c r="X48" s="83">
        <f t="shared" si="41"/>
        <v>0</v>
      </c>
      <c r="Y48" s="83">
        <f t="shared" si="41"/>
        <v>0</v>
      </c>
      <c r="Z48" s="83">
        <f t="shared" si="41"/>
        <v>0</v>
      </c>
      <c r="AA48" s="171">
        <f t="shared" si="35"/>
        <v>0</v>
      </c>
      <c r="AB48" s="83">
        <f t="shared" si="42"/>
        <v>0</v>
      </c>
      <c r="AC48" s="83">
        <f t="shared" si="42"/>
        <v>0</v>
      </c>
      <c r="AD48" s="171">
        <f t="shared" si="36"/>
        <v>0</v>
      </c>
      <c r="AE48" s="171">
        <f>IF(AD48=1,SUM(AD$10:AD48),0)</f>
        <v>0</v>
      </c>
      <c r="AF48" s="82" t="str">
        <f t="shared" si="37"/>
        <v/>
      </c>
      <c r="AG48" s="171">
        <f t="shared" si="38"/>
        <v>0</v>
      </c>
    </row>
    <row r="49" spans="1:33" ht="12" customHeight="1" x14ac:dyDescent="0.25">
      <c r="A49" s="497"/>
      <c r="B49" s="15">
        <v>40</v>
      </c>
      <c r="C49" s="468">
        <f t="shared" si="26"/>
        <v>0</v>
      </c>
      <c r="D49" s="469"/>
      <c r="E49" s="470"/>
      <c r="F49" s="67">
        <f t="shared" si="27"/>
        <v>0</v>
      </c>
      <c r="G49" s="67">
        <f t="shared" si="28"/>
        <v>0</v>
      </c>
      <c r="H49" s="67">
        <f t="shared" si="29"/>
        <v>0</v>
      </c>
      <c r="I49" s="67">
        <f t="shared" si="30"/>
        <v>0</v>
      </c>
      <c r="J49" s="67">
        <f t="shared" si="31"/>
        <v>0</v>
      </c>
      <c r="K49" s="16">
        <f t="shared" si="32"/>
        <v>0</v>
      </c>
      <c r="L49" s="67">
        <f t="shared" si="33"/>
        <v>0</v>
      </c>
      <c r="M49" s="17">
        <f>IF(L49&gt;0,VLOOKUP(I49,Labour!$AR$1:$AT$15,3,FALSE),0)</f>
        <v>0</v>
      </c>
      <c r="N49" s="70">
        <f t="shared" si="34"/>
        <v>0</v>
      </c>
      <c r="R49" s="83">
        <f t="shared" si="39"/>
        <v>0</v>
      </c>
      <c r="S49" s="83">
        <f t="shared" si="39"/>
        <v>0</v>
      </c>
      <c r="T49" s="83">
        <f t="shared" si="39"/>
        <v>0</v>
      </c>
      <c r="U49" s="83">
        <f t="shared" si="39"/>
        <v>0</v>
      </c>
      <c r="V49" s="83">
        <f t="shared" si="40"/>
        <v>0</v>
      </c>
      <c r="W49" s="83">
        <f t="shared" si="40"/>
        <v>0</v>
      </c>
      <c r="X49" s="83">
        <f t="shared" si="41"/>
        <v>0</v>
      </c>
      <c r="Y49" s="83">
        <f t="shared" si="41"/>
        <v>0</v>
      </c>
      <c r="Z49" s="83">
        <f t="shared" si="41"/>
        <v>0</v>
      </c>
      <c r="AA49" s="171">
        <f t="shared" si="35"/>
        <v>0</v>
      </c>
      <c r="AB49" s="83">
        <f t="shared" si="42"/>
        <v>0</v>
      </c>
      <c r="AC49" s="83">
        <f t="shared" si="42"/>
        <v>0</v>
      </c>
      <c r="AD49" s="171">
        <f t="shared" si="36"/>
        <v>0</v>
      </c>
      <c r="AE49" s="171">
        <f>IF(AD49=1,SUM(AD$10:AD49),0)</f>
        <v>0</v>
      </c>
      <c r="AF49" s="82" t="str">
        <f t="shared" si="37"/>
        <v/>
      </c>
      <c r="AG49" s="171">
        <f t="shared" si="38"/>
        <v>0</v>
      </c>
    </row>
    <row r="50" spans="1:33" ht="12" customHeight="1" x14ac:dyDescent="0.25">
      <c r="A50" s="497"/>
      <c r="B50" s="15">
        <v>41</v>
      </c>
      <c r="C50" s="468">
        <f t="shared" si="26"/>
        <v>0</v>
      </c>
      <c r="D50" s="469"/>
      <c r="E50" s="470"/>
      <c r="F50" s="67">
        <f t="shared" si="27"/>
        <v>0</v>
      </c>
      <c r="G50" s="67">
        <f t="shared" si="28"/>
        <v>0</v>
      </c>
      <c r="H50" s="67">
        <f t="shared" si="29"/>
        <v>0</v>
      </c>
      <c r="I50" s="67">
        <f t="shared" si="30"/>
        <v>0</v>
      </c>
      <c r="J50" s="67">
        <f t="shared" si="31"/>
        <v>0</v>
      </c>
      <c r="K50" s="16">
        <f t="shared" si="32"/>
        <v>0</v>
      </c>
      <c r="L50" s="67">
        <f t="shared" si="33"/>
        <v>0</v>
      </c>
      <c r="M50" s="17">
        <f>IF(L50&gt;0,VLOOKUP(I50,Labour!$AR$1:$AT$15,3,FALSE),0)</f>
        <v>0</v>
      </c>
      <c r="N50" s="70">
        <f t="shared" si="34"/>
        <v>0</v>
      </c>
      <c r="R50" s="83">
        <f t="shared" si="39"/>
        <v>0</v>
      </c>
      <c r="S50" s="83">
        <f t="shared" si="39"/>
        <v>0</v>
      </c>
      <c r="T50" s="83">
        <f t="shared" si="39"/>
        <v>0</v>
      </c>
      <c r="U50" s="83">
        <f t="shared" si="39"/>
        <v>0</v>
      </c>
      <c r="V50" s="83">
        <f t="shared" si="40"/>
        <v>0</v>
      </c>
      <c r="W50" s="83">
        <f t="shared" si="40"/>
        <v>0</v>
      </c>
      <c r="X50" s="83">
        <f t="shared" si="41"/>
        <v>0</v>
      </c>
      <c r="Y50" s="83">
        <f t="shared" si="41"/>
        <v>0</v>
      </c>
      <c r="Z50" s="83">
        <f t="shared" si="41"/>
        <v>0</v>
      </c>
      <c r="AA50" s="171">
        <f t="shared" si="35"/>
        <v>0</v>
      </c>
      <c r="AB50" s="83">
        <f t="shared" si="42"/>
        <v>0</v>
      </c>
      <c r="AC50" s="83">
        <f t="shared" si="42"/>
        <v>0</v>
      </c>
      <c r="AD50" s="171">
        <f t="shared" si="36"/>
        <v>0</v>
      </c>
      <c r="AE50" s="171">
        <f>IF(AD50=1,SUM(AD$10:AD50),0)</f>
        <v>0</v>
      </c>
      <c r="AF50" s="82" t="str">
        <f t="shared" si="37"/>
        <v/>
      </c>
      <c r="AG50" s="171">
        <f t="shared" si="38"/>
        <v>0</v>
      </c>
    </row>
    <row r="51" spans="1:33" ht="12" customHeight="1" x14ac:dyDescent="0.25">
      <c r="A51" s="497"/>
      <c r="B51" s="15">
        <v>42</v>
      </c>
      <c r="C51" s="468">
        <f t="shared" si="26"/>
        <v>0</v>
      </c>
      <c r="D51" s="469"/>
      <c r="E51" s="470"/>
      <c r="F51" s="67">
        <f t="shared" si="27"/>
        <v>0</v>
      </c>
      <c r="G51" s="67">
        <f t="shared" si="28"/>
        <v>0</v>
      </c>
      <c r="H51" s="67">
        <f t="shared" si="29"/>
        <v>0</v>
      </c>
      <c r="I51" s="67">
        <f t="shared" si="30"/>
        <v>0</v>
      </c>
      <c r="J51" s="67">
        <f t="shared" si="31"/>
        <v>0</v>
      </c>
      <c r="K51" s="16">
        <f t="shared" si="32"/>
        <v>0</v>
      </c>
      <c r="L51" s="67">
        <f t="shared" si="33"/>
        <v>0</v>
      </c>
      <c r="M51" s="17">
        <f>IF(L51&gt;0,VLOOKUP(I51,Labour!$AR$1:$AT$15,3,FALSE),0)</f>
        <v>0</v>
      </c>
      <c r="N51" s="70">
        <f t="shared" si="34"/>
        <v>0</v>
      </c>
      <c r="R51" s="83">
        <f t="shared" si="39"/>
        <v>0</v>
      </c>
      <c r="S51" s="83">
        <f t="shared" si="39"/>
        <v>0</v>
      </c>
      <c r="T51" s="83">
        <f t="shared" si="39"/>
        <v>0</v>
      </c>
      <c r="U51" s="83">
        <f t="shared" si="39"/>
        <v>0</v>
      </c>
      <c r="V51" s="83">
        <f t="shared" si="40"/>
        <v>0</v>
      </c>
      <c r="W51" s="83">
        <f t="shared" si="40"/>
        <v>0</v>
      </c>
      <c r="X51" s="83">
        <f t="shared" si="41"/>
        <v>0</v>
      </c>
      <c r="Y51" s="83">
        <f t="shared" si="41"/>
        <v>0</v>
      </c>
      <c r="Z51" s="83">
        <f t="shared" si="41"/>
        <v>0</v>
      </c>
      <c r="AA51" s="171">
        <f t="shared" si="35"/>
        <v>0</v>
      </c>
      <c r="AB51" s="83">
        <f t="shared" si="42"/>
        <v>0</v>
      </c>
      <c r="AC51" s="83">
        <f t="shared" si="42"/>
        <v>0</v>
      </c>
      <c r="AD51" s="171">
        <f t="shared" si="36"/>
        <v>0</v>
      </c>
      <c r="AE51" s="171">
        <f>IF(AD51=1,SUM(AD$10:AD51),0)</f>
        <v>0</v>
      </c>
      <c r="AF51" s="82" t="str">
        <f t="shared" si="37"/>
        <v/>
      </c>
      <c r="AG51" s="171">
        <f t="shared" si="38"/>
        <v>0</v>
      </c>
    </row>
    <row r="52" spans="1:33" ht="12" customHeight="1" x14ac:dyDescent="0.25">
      <c r="A52" s="497"/>
      <c r="B52" s="15">
        <v>43</v>
      </c>
      <c r="C52" s="468">
        <f t="shared" si="26"/>
        <v>0</v>
      </c>
      <c r="D52" s="469"/>
      <c r="E52" s="470"/>
      <c r="F52" s="67">
        <f t="shared" si="27"/>
        <v>0</v>
      </c>
      <c r="G52" s="67">
        <f t="shared" si="28"/>
        <v>0</v>
      </c>
      <c r="H52" s="67">
        <f t="shared" si="29"/>
        <v>0</v>
      </c>
      <c r="I52" s="67">
        <f t="shared" si="30"/>
        <v>0</v>
      </c>
      <c r="J52" s="67">
        <f t="shared" si="31"/>
        <v>0</v>
      </c>
      <c r="K52" s="16">
        <f t="shared" si="32"/>
        <v>0</v>
      </c>
      <c r="L52" s="67">
        <f t="shared" si="33"/>
        <v>0</v>
      </c>
      <c r="M52" s="17">
        <f>IF(L52&gt;0,VLOOKUP(I52,Labour!$AR$1:$AT$15,3,FALSE),0)</f>
        <v>0</v>
      </c>
      <c r="N52" s="70">
        <f t="shared" si="34"/>
        <v>0</v>
      </c>
      <c r="R52" s="83">
        <f t="shared" si="39"/>
        <v>0</v>
      </c>
      <c r="S52" s="83">
        <f t="shared" si="39"/>
        <v>0</v>
      </c>
      <c r="T52" s="83">
        <f t="shared" si="39"/>
        <v>0</v>
      </c>
      <c r="U52" s="83">
        <f t="shared" si="39"/>
        <v>0</v>
      </c>
      <c r="V52" s="83">
        <f t="shared" si="40"/>
        <v>0</v>
      </c>
      <c r="W52" s="83">
        <f t="shared" si="40"/>
        <v>0</v>
      </c>
      <c r="X52" s="83">
        <f t="shared" si="41"/>
        <v>0</v>
      </c>
      <c r="Y52" s="83">
        <f t="shared" si="41"/>
        <v>0</v>
      </c>
      <c r="Z52" s="83">
        <f t="shared" si="41"/>
        <v>0</v>
      </c>
      <c r="AA52" s="171">
        <f t="shared" si="35"/>
        <v>0</v>
      </c>
      <c r="AB52" s="83">
        <f t="shared" si="42"/>
        <v>0</v>
      </c>
      <c r="AC52" s="83">
        <f t="shared" si="42"/>
        <v>0</v>
      </c>
      <c r="AD52" s="171">
        <f t="shared" si="36"/>
        <v>0</v>
      </c>
      <c r="AE52" s="171">
        <f>IF(AD52=1,SUM(AD$10:AD52),0)</f>
        <v>0</v>
      </c>
      <c r="AF52" s="82" t="str">
        <f t="shared" si="37"/>
        <v/>
      </c>
      <c r="AG52" s="171">
        <f t="shared" si="38"/>
        <v>0</v>
      </c>
    </row>
    <row r="53" spans="1:33" ht="12" customHeight="1" x14ac:dyDescent="0.25">
      <c r="A53" s="497"/>
      <c r="B53" s="15">
        <v>44</v>
      </c>
      <c r="C53" s="468">
        <f t="shared" si="26"/>
        <v>0</v>
      </c>
      <c r="D53" s="469"/>
      <c r="E53" s="470"/>
      <c r="F53" s="67">
        <f t="shared" si="27"/>
        <v>0</v>
      </c>
      <c r="G53" s="67">
        <f t="shared" si="28"/>
        <v>0</v>
      </c>
      <c r="H53" s="67">
        <f t="shared" si="29"/>
        <v>0</v>
      </c>
      <c r="I53" s="67">
        <f t="shared" si="30"/>
        <v>0</v>
      </c>
      <c r="J53" s="67">
        <f t="shared" si="31"/>
        <v>0</v>
      </c>
      <c r="K53" s="16">
        <f t="shared" si="32"/>
        <v>0</v>
      </c>
      <c r="L53" s="67">
        <f t="shared" si="33"/>
        <v>0</v>
      </c>
      <c r="M53" s="17">
        <f>IF(L53&gt;0,VLOOKUP(I53,Labour!$AR$1:$AT$15,3,FALSE),0)</f>
        <v>0</v>
      </c>
      <c r="N53" s="70">
        <f t="shared" si="34"/>
        <v>0</v>
      </c>
      <c r="R53" s="83">
        <f t="shared" si="39"/>
        <v>0</v>
      </c>
      <c r="S53" s="83">
        <f t="shared" si="39"/>
        <v>0</v>
      </c>
      <c r="T53" s="83">
        <f t="shared" si="39"/>
        <v>0</v>
      </c>
      <c r="U53" s="83">
        <f t="shared" si="39"/>
        <v>0</v>
      </c>
      <c r="V53" s="83">
        <f t="shared" si="40"/>
        <v>0</v>
      </c>
      <c r="W53" s="83">
        <f t="shared" si="40"/>
        <v>0</v>
      </c>
      <c r="X53" s="83">
        <f t="shared" si="41"/>
        <v>0</v>
      </c>
      <c r="Y53" s="83">
        <f t="shared" si="41"/>
        <v>0</v>
      </c>
      <c r="Z53" s="83">
        <f t="shared" si="41"/>
        <v>0</v>
      </c>
      <c r="AA53" s="171">
        <f t="shared" si="35"/>
        <v>0</v>
      </c>
      <c r="AB53" s="83">
        <f t="shared" si="42"/>
        <v>0</v>
      </c>
      <c r="AC53" s="83">
        <f t="shared" si="42"/>
        <v>0</v>
      </c>
      <c r="AD53" s="171">
        <f t="shared" si="36"/>
        <v>0</v>
      </c>
      <c r="AE53" s="171">
        <f>IF(AD53=1,SUM(AD$10:AD53),0)</f>
        <v>0</v>
      </c>
      <c r="AF53" s="82" t="str">
        <f t="shared" si="37"/>
        <v/>
      </c>
      <c r="AG53" s="171">
        <f t="shared" si="38"/>
        <v>0</v>
      </c>
    </row>
    <row r="54" spans="1:33" ht="12" customHeight="1" x14ac:dyDescent="0.25">
      <c r="A54" s="497"/>
      <c r="B54" s="15">
        <v>45</v>
      </c>
      <c r="C54" s="468">
        <f t="shared" si="26"/>
        <v>0</v>
      </c>
      <c r="D54" s="469"/>
      <c r="E54" s="470"/>
      <c r="F54" s="67">
        <f t="shared" si="27"/>
        <v>0</v>
      </c>
      <c r="G54" s="67">
        <f t="shared" si="28"/>
        <v>0</v>
      </c>
      <c r="H54" s="67">
        <f t="shared" si="29"/>
        <v>0</v>
      </c>
      <c r="I54" s="67">
        <f t="shared" si="30"/>
        <v>0</v>
      </c>
      <c r="J54" s="67">
        <f t="shared" si="31"/>
        <v>0</v>
      </c>
      <c r="K54" s="16">
        <f t="shared" si="32"/>
        <v>0</v>
      </c>
      <c r="L54" s="67">
        <f t="shared" si="33"/>
        <v>0</v>
      </c>
      <c r="M54" s="17">
        <f>IF(L54&gt;0,VLOOKUP(I54,Labour!$AR$1:$AT$15,3,FALSE),0)</f>
        <v>0</v>
      </c>
      <c r="N54" s="70">
        <f t="shared" si="34"/>
        <v>0</v>
      </c>
      <c r="R54" s="83">
        <f t="shared" si="39"/>
        <v>0</v>
      </c>
      <c r="S54" s="83">
        <f t="shared" si="39"/>
        <v>0</v>
      </c>
      <c r="T54" s="83">
        <f t="shared" si="39"/>
        <v>0</v>
      </c>
      <c r="U54" s="83">
        <f t="shared" si="39"/>
        <v>0</v>
      </c>
      <c r="V54" s="83">
        <f t="shared" si="40"/>
        <v>0</v>
      </c>
      <c r="W54" s="83">
        <f t="shared" si="40"/>
        <v>0</v>
      </c>
      <c r="X54" s="83">
        <f t="shared" si="41"/>
        <v>0</v>
      </c>
      <c r="Y54" s="83">
        <f t="shared" si="41"/>
        <v>0</v>
      </c>
      <c r="Z54" s="83">
        <f t="shared" si="41"/>
        <v>0</v>
      </c>
      <c r="AA54" s="171">
        <f t="shared" si="35"/>
        <v>0</v>
      </c>
      <c r="AB54" s="83">
        <f t="shared" si="42"/>
        <v>0</v>
      </c>
      <c r="AC54" s="83">
        <f t="shared" si="42"/>
        <v>0</v>
      </c>
      <c r="AD54" s="171">
        <f t="shared" si="36"/>
        <v>0</v>
      </c>
      <c r="AE54" s="171">
        <f>IF(AD54=1,SUM(AD$10:AD54),0)</f>
        <v>0</v>
      </c>
      <c r="AF54" s="82" t="str">
        <f t="shared" si="37"/>
        <v/>
      </c>
      <c r="AG54" s="171">
        <f t="shared" si="38"/>
        <v>0</v>
      </c>
    </row>
    <row r="55" spans="1:33" ht="12" customHeight="1" x14ac:dyDescent="0.25">
      <c r="A55" s="497"/>
      <c r="B55" s="15">
        <v>46</v>
      </c>
      <c r="C55" s="468">
        <f t="shared" si="26"/>
        <v>0</v>
      </c>
      <c r="D55" s="469"/>
      <c r="E55" s="470"/>
      <c r="F55" s="67">
        <f t="shared" si="27"/>
        <v>0</v>
      </c>
      <c r="G55" s="67">
        <f t="shared" si="28"/>
        <v>0</v>
      </c>
      <c r="H55" s="67">
        <f t="shared" si="29"/>
        <v>0</v>
      </c>
      <c r="I55" s="67">
        <f t="shared" si="30"/>
        <v>0</v>
      </c>
      <c r="J55" s="67">
        <f t="shared" si="31"/>
        <v>0</v>
      </c>
      <c r="K55" s="16">
        <f t="shared" si="32"/>
        <v>0</v>
      </c>
      <c r="L55" s="67">
        <f t="shared" si="33"/>
        <v>0</v>
      </c>
      <c r="M55" s="17">
        <f>IF(L55&gt;0,VLOOKUP(I55,Labour!$AR$1:$AT$15,3,FALSE),0)</f>
        <v>0</v>
      </c>
      <c r="N55" s="70">
        <f t="shared" si="34"/>
        <v>0</v>
      </c>
      <c r="R55" s="83">
        <f t="shared" si="39"/>
        <v>0</v>
      </c>
      <c r="S55" s="83">
        <f t="shared" si="39"/>
        <v>0</v>
      </c>
      <c r="T55" s="83">
        <f t="shared" si="39"/>
        <v>0</v>
      </c>
      <c r="U55" s="83">
        <f t="shared" si="39"/>
        <v>0</v>
      </c>
      <c r="V55" s="83">
        <f t="shared" si="40"/>
        <v>0</v>
      </c>
      <c r="W55" s="83">
        <f t="shared" si="40"/>
        <v>0</v>
      </c>
      <c r="X55" s="83">
        <f t="shared" si="41"/>
        <v>0</v>
      </c>
      <c r="Y55" s="83">
        <f t="shared" si="41"/>
        <v>0</v>
      </c>
      <c r="Z55" s="83">
        <f t="shared" si="41"/>
        <v>0</v>
      </c>
      <c r="AA55" s="171">
        <f t="shared" si="35"/>
        <v>0</v>
      </c>
      <c r="AB55" s="83">
        <f t="shared" si="42"/>
        <v>0</v>
      </c>
      <c r="AC55" s="83">
        <f t="shared" si="42"/>
        <v>0</v>
      </c>
      <c r="AD55" s="171">
        <f t="shared" si="36"/>
        <v>0</v>
      </c>
      <c r="AE55" s="171">
        <f>IF(AD55=1,SUM(AD$10:AD55),0)</f>
        <v>0</v>
      </c>
      <c r="AF55" s="82" t="str">
        <f t="shared" si="37"/>
        <v/>
      </c>
      <c r="AG55" s="171">
        <f t="shared" si="38"/>
        <v>0</v>
      </c>
    </row>
    <row r="56" spans="1:33" ht="12" customHeight="1" x14ac:dyDescent="0.25">
      <c r="A56" s="497"/>
      <c r="B56" s="15">
        <v>47</v>
      </c>
      <c r="C56" s="468">
        <f t="shared" si="26"/>
        <v>0</v>
      </c>
      <c r="D56" s="469"/>
      <c r="E56" s="470"/>
      <c r="F56" s="67">
        <f t="shared" si="27"/>
        <v>0</v>
      </c>
      <c r="G56" s="67">
        <f t="shared" si="28"/>
        <v>0</v>
      </c>
      <c r="H56" s="67">
        <f t="shared" si="29"/>
        <v>0</v>
      </c>
      <c r="I56" s="67">
        <f t="shared" si="30"/>
        <v>0</v>
      </c>
      <c r="J56" s="67">
        <f t="shared" si="31"/>
        <v>0</v>
      </c>
      <c r="K56" s="16">
        <f t="shared" si="32"/>
        <v>0</v>
      </c>
      <c r="L56" s="67">
        <f t="shared" si="33"/>
        <v>0</v>
      </c>
      <c r="M56" s="17">
        <f>IF(L56&gt;0,VLOOKUP(I56,Labour!$AR$1:$AT$15,3,FALSE),0)</f>
        <v>0</v>
      </c>
      <c r="N56" s="70">
        <f t="shared" si="34"/>
        <v>0</v>
      </c>
      <c r="R56" s="83">
        <f t="shared" si="39"/>
        <v>0</v>
      </c>
      <c r="S56" s="83">
        <f t="shared" si="39"/>
        <v>0</v>
      </c>
      <c r="T56" s="83">
        <f t="shared" si="39"/>
        <v>0</v>
      </c>
      <c r="U56" s="83">
        <f t="shared" si="39"/>
        <v>0</v>
      </c>
      <c r="V56" s="83">
        <f t="shared" si="40"/>
        <v>0</v>
      </c>
      <c r="W56" s="83">
        <f t="shared" si="40"/>
        <v>0</v>
      </c>
      <c r="X56" s="83">
        <f t="shared" si="41"/>
        <v>0</v>
      </c>
      <c r="Y56" s="83">
        <f t="shared" si="41"/>
        <v>0</v>
      </c>
      <c r="Z56" s="83">
        <f t="shared" si="41"/>
        <v>0</v>
      </c>
      <c r="AA56" s="171">
        <f t="shared" si="35"/>
        <v>0</v>
      </c>
      <c r="AB56" s="83">
        <f t="shared" si="42"/>
        <v>0</v>
      </c>
      <c r="AC56" s="83">
        <f t="shared" si="42"/>
        <v>0</v>
      </c>
      <c r="AD56" s="171">
        <f t="shared" si="36"/>
        <v>0</v>
      </c>
      <c r="AE56" s="171">
        <f>IF(AD56=1,SUM(AD$10:AD56),0)</f>
        <v>0</v>
      </c>
      <c r="AF56" s="82" t="str">
        <f t="shared" si="37"/>
        <v/>
      </c>
      <c r="AG56" s="171">
        <f t="shared" si="38"/>
        <v>0</v>
      </c>
    </row>
    <row r="57" spans="1:33" ht="12" customHeight="1" x14ac:dyDescent="0.25">
      <c r="A57" s="497"/>
      <c r="B57" s="15">
        <v>48</v>
      </c>
      <c r="C57" s="468">
        <f t="shared" si="26"/>
        <v>0</v>
      </c>
      <c r="D57" s="469"/>
      <c r="E57" s="470"/>
      <c r="F57" s="67">
        <f t="shared" si="27"/>
        <v>0</v>
      </c>
      <c r="G57" s="67">
        <f t="shared" si="28"/>
        <v>0</v>
      </c>
      <c r="H57" s="67">
        <f t="shared" si="29"/>
        <v>0</v>
      </c>
      <c r="I57" s="67">
        <f t="shared" si="30"/>
        <v>0</v>
      </c>
      <c r="J57" s="67">
        <f t="shared" si="31"/>
        <v>0</v>
      </c>
      <c r="K57" s="16">
        <f t="shared" si="32"/>
        <v>0</v>
      </c>
      <c r="L57" s="67">
        <f t="shared" si="33"/>
        <v>0</v>
      </c>
      <c r="M57" s="17">
        <f>IF(L57&gt;0,VLOOKUP(I57,Labour!$AR$1:$AT$15,3,FALSE),0)</f>
        <v>0</v>
      </c>
      <c r="N57" s="70">
        <f t="shared" si="34"/>
        <v>0</v>
      </c>
      <c r="R57" s="83">
        <f t="shared" si="39"/>
        <v>0</v>
      </c>
      <c r="S57" s="83">
        <f t="shared" si="39"/>
        <v>0</v>
      </c>
      <c r="T57" s="83">
        <f t="shared" si="39"/>
        <v>0</v>
      </c>
      <c r="U57" s="83">
        <f t="shared" si="39"/>
        <v>0</v>
      </c>
      <c r="V57" s="83">
        <f t="shared" si="40"/>
        <v>0</v>
      </c>
      <c r="W57" s="83">
        <f t="shared" si="40"/>
        <v>0</v>
      </c>
      <c r="X57" s="83">
        <f t="shared" si="41"/>
        <v>0</v>
      </c>
      <c r="Y57" s="83">
        <f t="shared" si="41"/>
        <v>0</v>
      </c>
      <c r="Z57" s="83">
        <f t="shared" si="41"/>
        <v>0</v>
      </c>
      <c r="AA57" s="171">
        <f t="shared" si="35"/>
        <v>0</v>
      </c>
      <c r="AB57" s="83">
        <f t="shared" si="42"/>
        <v>0</v>
      </c>
      <c r="AC57" s="83">
        <f t="shared" si="42"/>
        <v>0</v>
      </c>
      <c r="AD57" s="171">
        <f t="shared" si="36"/>
        <v>0</v>
      </c>
      <c r="AE57" s="171">
        <f>IF(AD57=1,SUM(AD$10:AD57),0)</f>
        <v>0</v>
      </c>
      <c r="AF57" s="82" t="str">
        <f t="shared" si="37"/>
        <v/>
      </c>
      <c r="AG57" s="171">
        <f t="shared" si="38"/>
        <v>0</v>
      </c>
    </row>
    <row r="58" spans="1:33" ht="12" customHeight="1" x14ac:dyDescent="0.25">
      <c r="A58" s="497"/>
      <c r="B58" s="15">
        <v>49</v>
      </c>
      <c r="C58" s="468">
        <f t="shared" si="26"/>
        <v>0</v>
      </c>
      <c r="D58" s="469"/>
      <c r="E58" s="470"/>
      <c r="F58" s="67">
        <f t="shared" si="27"/>
        <v>0</v>
      </c>
      <c r="G58" s="67">
        <f t="shared" si="28"/>
        <v>0</v>
      </c>
      <c r="H58" s="67">
        <f t="shared" si="29"/>
        <v>0</v>
      </c>
      <c r="I58" s="67">
        <f t="shared" si="30"/>
        <v>0</v>
      </c>
      <c r="J58" s="67">
        <f t="shared" si="31"/>
        <v>0</v>
      </c>
      <c r="K58" s="16">
        <f t="shared" si="32"/>
        <v>0</v>
      </c>
      <c r="L58" s="67">
        <f t="shared" si="33"/>
        <v>0</v>
      </c>
      <c r="M58" s="17">
        <f>IF(L58&gt;0,VLOOKUP(I58,Labour!$AR$1:$AT$15,3,FALSE),0)</f>
        <v>0</v>
      </c>
      <c r="N58" s="70">
        <f t="shared" si="34"/>
        <v>0</v>
      </c>
      <c r="R58" s="83">
        <f t="shared" si="39"/>
        <v>0</v>
      </c>
      <c r="S58" s="83">
        <f t="shared" si="39"/>
        <v>0</v>
      </c>
      <c r="T58" s="83">
        <f t="shared" si="39"/>
        <v>0</v>
      </c>
      <c r="U58" s="83">
        <f t="shared" si="39"/>
        <v>0</v>
      </c>
      <c r="V58" s="83">
        <f t="shared" si="40"/>
        <v>0</v>
      </c>
      <c r="W58" s="83">
        <f t="shared" si="40"/>
        <v>0</v>
      </c>
      <c r="X58" s="83">
        <f t="shared" si="41"/>
        <v>0</v>
      </c>
      <c r="Y58" s="83">
        <f t="shared" si="41"/>
        <v>0</v>
      </c>
      <c r="Z58" s="83">
        <f t="shared" si="41"/>
        <v>0</v>
      </c>
      <c r="AA58" s="171">
        <f t="shared" si="35"/>
        <v>0</v>
      </c>
      <c r="AB58" s="83">
        <f t="shared" si="42"/>
        <v>0</v>
      </c>
      <c r="AC58" s="83">
        <f t="shared" si="42"/>
        <v>0</v>
      </c>
      <c r="AD58" s="171">
        <f t="shared" si="36"/>
        <v>0</v>
      </c>
      <c r="AE58" s="171">
        <f>IF(AD58=1,SUM(AD$10:AD58),0)</f>
        <v>0</v>
      </c>
      <c r="AF58" s="82" t="str">
        <f t="shared" si="37"/>
        <v/>
      </c>
      <c r="AG58" s="171">
        <f t="shared" si="38"/>
        <v>0</v>
      </c>
    </row>
    <row r="59" spans="1:33" ht="12" customHeight="1" x14ac:dyDescent="0.25">
      <c r="A59" s="497"/>
      <c r="B59" s="15">
        <v>50</v>
      </c>
      <c r="C59" s="468">
        <f t="shared" si="26"/>
        <v>0</v>
      </c>
      <c r="D59" s="469"/>
      <c r="E59" s="470"/>
      <c r="F59" s="67">
        <f t="shared" si="27"/>
        <v>0</v>
      </c>
      <c r="G59" s="67">
        <f t="shared" si="28"/>
        <v>0</v>
      </c>
      <c r="H59" s="67">
        <f t="shared" si="29"/>
        <v>0</v>
      </c>
      <c r="I59" s="67">
        <f t="shared" si="30"/>
        <v>0</v>
      </c>
      <c r="J59" s="67">
        <f t="shared" si="31"/>
        <v>0</v>
      </c>
      <c r="K59" s="16">
        <f t="shared" si="32"/>
        <v>0</v>
      </c>
      <c r="L59" s="67">
        <f t="shared" si="33"/>
        <v>0</v>
      </c>
      <c r="M59" s="17">
        <f>IF(L59&gt;0,VLOOKUP(I59,Labour!$AR$1:$AT$15,3,FALSE),0)</f>
        <v>0</v>
      </c>
      <c r="N59" s="70">
        <f t="shared" si="34"/>
        <v>0</v>
      </c>
      <c r="R59" s="83">
        <f t="shared" si="39"/>
        <v>0</v>
      </c>
      <c r="S59" s="83">
        <f t="shared" si="39"/>
        <v>0</v>
      </c>
      <c r="T59" s="83">
        <f t="shared" si="39"/>
        <v>0</v>
      </c>
      <c r="U59" s="83">
        <f t="shared" si="39"/>
        <v>0</v>
      </c>
      <c r="V59" s="83">
        <f t="shared" si="40"/>
        <v>0</v>
      </c>
      <c r="W59" s="83">
        <f t="shared" si="40"/>
        <v>0</v>
      </c>
      <c r="X59" s="83">
        <f t="shared" si="41"/>
        <v>0</v>
      </c>
      <c r="Y59" s="83">
        <f t="shared" si="41"/>
        <v>0</v>
      </c>
      <c r="Z59" s="83">
        <f t="shared" si="41"/>
        <v>0</v>
      </c>
      <c r="AA59" s="171">
        <f t="shared" si="35"/>
        <v>0</v>
      </c>
      <c r="AB59" s="83">
        <f t="shared" si="42"/>
        <v>0</v>
      </c>
      <c r="AC59" s="83">
        <f t="shared" si="42"/>
        <v>0</v>
      </c>
      <c r="AD59" s="171">
        <f t="shared" si="36"/>
        <v>0</v>
      </c>
      <c r="AE59" s="171">
        <f>IF(AD59=1,SUM(AD$10:AD59),0)</f>
        <v>0</v>
      </c>
      <c r="AF59" s="82" t="str">
        <f t="shared" si="37"/>
        <v/>
      </c>
      <c r="AG59" s="171">
        <f t="shared" si="38"/>
        <v>0</v>
      </c>
    </row>
    <row r="60" spans="1:33" ht="12" customHeight="1" x14ac:dyDescent="0.25">
      <c r="A60" s="497"/>
      <c r="B60" s="15">
        <v>51</v>
      </c>
      <c r="C60" s="468">
        <f t="shared" si="26"/>
        <v>0</v>
      </c>
      <c r="D60" s="469"/>
      <c r="E60" s="470"/>
      <c r="F60" s="67">
        <f t="shared" si="27"/>
        <v>0</v>
      </c>
      <c r="G60" s="67">
        <f t="shared" si="28"/>
        <v>0</v>
      </c>
      <c r="H60" s="67">
        <f t="shared" si="29"/>
        <v>0</v>
      </c>
      <c r="I60" s="67">
        <f t="shared" si="30"/>
        <v>0</v>
      </c>
      <c r="J60" s="67">
        <f t="shared" si="31"/>
        <v>0</v>
      </c>
      <c r="K60" s="16">
        <f t="shared" si="32"/>
        <v>0</v>
      </c>
      <c r="L60" s="67">
        <f t="shared" si="33"/>
        <v>0</v>
      </c>
      <c r="M60" s="17">
        <f>IF(L60&gt;0,VLOOKUP(I60,Labour!$AR$1:$AT$15,3,FALSE),0)</f>
        <v>0</v>
      </c>
      <c r="N60" s="70">
        <f t="shared" si="34"/>
        <v>0</v>
      </c>
      <c r="R60" s="83">
        <f t="shared" si="39"/>
        <v>0</v>
      </c>
      <c r="S60" s="83">
        <f t="shared" si="39"/>
        <v>0</v>
      </c>
      <c r="T60" s="83">
        <f t="shared" si="39"/>
        <v>0</v>
      </c>
      <c r="U60" s="83">
        <f t="shared" si="39"/>
        <v>0</v>
      </c>
      <c r="V60" s="83">
        <f t="shared" si="40"/>
        <v>0</v>
      </c>
      <c r="W60" s="83">
        <f t="shared" si="40"/>
        <v>0</v>
      </c>
      <c r="X60" s="83">
        <f t="shared" si="41"/>
        <v>0</v>
      </c>
      <c r="Y60" s="83">
        <f t="shared" si="41"/>
        <v>0</v>
      </c>
      <c r="Z60" s="83">
        <f t="shared" si="41"/>
        <v>0</v>
      </c>
      <c r="AA60" s="171">
        <f t="shared" si="35"/>
        <v>0</v>
      </c>
      <c r="AB60" s="83">
        <f t="shared" si="42"/>
        <v>0</v>
      </c>
      <c r="AC60" s="83">
        <f t="shared" si="42"/>
        <v>0</v>
      </c>
      <c r="AD60" s="171">
        <f t="shared" si="36"/>
        <v>0</v>
      </c>
      <c r="AE60" s="171">
        <f>IF(AD60=1,SUM(AD$10:AD60),0)</f>
        <v>0</v>
      </c>
      <c r="AF60" s="82" t="str">
        <f t="shared" si="37"/>
        <v/>
      </c>
      <c r="AG60" s="171">
        <f t="shared" si="38"/>
        <v>0</v>
      </c>
    </row>
    <row r="61" spans="1:33" ht="12" customHeight="1" x14ac:dyDescent="0.25">
      <c r="A61" s="497"/>
      <c r="B61" s="15">
        <v>52</v>
      </c>
      <c r="C61" s="468">
        <f t="shared" si="26"/>
        <v>0</v>
      </c>
      <c r="D61" s="469"/>
      <c r="E61" s="470"/>
      <c r="F61" s="67">
        <f t="shared" si="27"/>
        <v>0</v>
      </c>
      <c r="G61" s="67">
        <f t="shared" si="28"/>
        <v>0</v>
      </c>
      <c r="H61" s="67">
        <f t="shared" si="29"/>
        <v>0</v>
      </c>
      <c r="I61" s="67">
        <f t="shared" si="30"/>
        <v>0</v>
      </c>
      <c r="J61" s="67">
        <f t="shared" si="31"/>
        <v>0</v>
      </c>
      <c r="K61" s="16">
        <f t="shared" si="32"/>
        <v>0</v>
      </c>
      <c r="L61" s="67">
        <f t="shared" si="33"/>
        <v>0</v>
      </c>
      <c r="M61" s="17">
        <f>IF(L61&gt;0,VLOOKUP(I61,Labour!$AR$1:$AT$15,3,FALSE),0)</f>
        <v>0</v>
      </c>
      <c r="N61" s="70">
        <f t="shared" si="34"/>
        <v>0</v>
      </c>
      <c r="R61" s="83">
        <f t="shared" si="39"/>
        <v>0</v>
      </c>
      <c r="S61" s="83">
        <f t="shared" si="39"/>
        <v>0</v>
      </c>
      <c r="T61" s="83">
        <f t="shared" si="39"/>
        <v>0</v>
      </c>
      <c r="U61" s="83">
        <f t="shared" si="39"/>
        <v>0</v>
      </c>
      <c r="V61" s="83">
        <f t="shared" si="40"/>
        <v>0</v>
      </c>
      <c r="W61" s="83">
        <f t="shared" si="40"/>
        <v>0</v>
      </c>
      <c r="X61" s="83">
        <f t="shared" si="41"/>
        <v>0</v>
      </c>
      <c r="Y61" s="83">
        <f t="shared" si="41"/>
        <v>0</v>
      </c>
      <c r="Z61" s="83">
        <f t="shared" si="41"/>
        <v>0</v>
      </c>
      <c r="AA61" s="171">
        <f t="shared" si="35"/>
        <v>0</v>
      </c>
      <c r="AB61" s="83">
        <f t="shared" si="42"/>
        <v>0</v>
      </c>
      <c r="AC61" s="83">
        <f t="shared" si="42"/>
        <v>0</v>
      </c>
      <c r="AD61" s="171">
        <f t="shared" si="36"/>
        <v>0</v>
      </c>
      <c r="AE61" s="171">
        <f>IF(AD61=1,SUM(AD$10:AD61),0)</f>
        <v>0</v>
      </c>
      <c r="AF61" s="82" t="str">
        <f t="shared" si="37"/>
        <v/>
      </c>
      <c r="AG61" s="171">
        <f t="shared" si="38"/>
        <v>0</v>
      </c>
    </row>
    <row r="62" spans="1:33" ht="12" customHeight="1" x14ac:dyDescent="0.25">
      <c r="A62" s="497"/>
      <c r="B62" s="15">
        <v>53</v>
      </c>
      <c r="C62" s="468">
        <f t="shared" si="26"/>
        <v>0</v>
      </c>
      <c r="D62" s="469"/>
      <c r="E62" s="470"/>
      <c r="F62" s="67">
        <f t="shared" si="27"/>
        <v>0</v>
      </c>
      <c r="G62" s="67">
        <f t="shared" si="28"/>
        <v>0</v>
      </c>
      <c r="H62" s="67">
        <f t="shared" si="29"/>
        <v>0</v>
      </c>
      <c r="I62" s="67">
        <f t="shared" si="30"/>
        <v>0</v>
      </c>
      <c r="J62" s="67">
        <f t="shared" si="31"/>
        <v>0</v>
      </c>
      <c r="K62" s="16">
        <f t="shared" si="32"/>
        <v>0</v>
      </c>
      <c r="L62" s="67">
        <f t="shared" si="33"/>
        <v>0</v>
      </c>
      <c r="M62" s="17">
        <f>IF(L62&gt;0,VLOOKUP(I62,Labour!$AR$1:$AT$15,3,FALSE),0)</f>
        <v>0</v>
      </c>
      <c r="N62" s="70">
        <f t="shared" si="34"/>
        <v>0</v>
      </c>
      <c r="R62" s="83">
        <f t="shared" si="39"/>
        <v>0</v>
      </c>
      <c r="S62" s="83">
        <f t="shared" si="39"/>
        <v>0</v>
      </c>
      <c r="T62" s="83">
        <f t="shared" si="39"/>
        <v>0</v>
      </c>
      <c r="U62" s="83">
        <f t="shared" si="39"/>
        <v>0</v>
      </c>
      <c r="V62" s="83">
        <f t="shared" si="40"/>
        <v>0</v>
      </c>
      <c r="W62" s="83">
        <f t="shared" si="40"/>
        <v>0</v>
      </c>
      <c r="X62" s="83">
        <f t="shared" si="41"/>
        <v>0</v>
      </c>
      <c r="Y62" s="83">
        <f t="shared" si="41"/>
        <v>0</v>
      </c>
      <c r="Z62" s="83">
        <f t="shared" si="41"/>
        <v>0</v>
      </c>
      <c r="AA62" s="171">
        <f t="shared" si="35"/>
        <v>0</v>
      </c>
      <c r="AB62" s="83">
        <f t="shared" si="42"/>
        <v>0</v>
      </c>
      <c r="AC62" s="83">
        <f t="shared" si="42"/>
        <v>0</v>
      </c>
      <c r="AD62" s="171">
        <f t="shared" si="36"/>
        <v>0</v>
      </c>
      <c r="AE62" s="171">
        <f>IF(AD62=1,SUM(AD$10:AD62),0)</f>
        <v>0</v>
      </c>
      <c r="AF62" s="82" t="str">
        <f t="shared" si="37"/>
        <v/>
      </c>
      <c r="AG62" s="171">
        <f t="shared" si="38"/>
        <v>0</v>
      </c>
    </row>
    <row r="63" spans="1:33" ht="12" customHeight="1" x14ac:dyDescent="0.25">
      <c r="A63" s="497"/>
      <c r="B63" s="15">
        <v>54</v>
      </c>
      <c r="C63" s="468">
        <f t="shared" si="26"/>
        <v>0</v>
      </c>
      <c r="D63" s="469"/>
      <c r="E63" s="470"/>
      <c r="F63" s="67">
        <f t="shared" si="27"/>
        <v>0</v>
      </c>
      <c r="G63" s="67">
        <f t="shared" si="28"/>
        <v>0</v>
      </c>
      <c r="H63" s="67">
        <f t="shared" si="29"/>
        <v>0</v>
      </c>
      <c r="I63" s="67">
        <f t="shared" si="30"/>
        <v>0</v>
      </c>
      <c r="J63" s="67">
        <f t="shared" si="31"/>
        <v>0</v>
      </c>
      <c r="K63" s="16">
        <f t="shared" si="32"/>
        <v>0</v>
      </c>
      <c r="L63" s="67">
        <f t="shared" si="33"/>
        <v>0</v>
      </c>
      <c r="M63" s="17">
        <f>IF(L63&gt;0,VLOOKUP(I63,Labour!$AR$1:$AT$15,3,FALSE),0)</f>
        <v>0</v>
      </c>
      <c r="N63" s="70">
        <f t="shared" si="34"/>
        <v>0</v>
      </c>
      <c r="R63" s="83">
        <f t="shared" si="39"/>
        <v>0</v>
      </c>
      <c r="S63" s="83">
        <f t="shared" si="39"/>
        <v>0</v>
      </c>
      <c r="T63" s="83">
        <f t="shared" si="39"/>
        <v>0</v>
      </c>
      <c r="U63" s="83">
        <f t="shared" si="39"/>
        <v>0</v>
      </c>
      <c r="V63" s="83">
        <f t="shared" si="40"/>
        <v>0</v>
      </c>
      <c r="W63" s="83">
        <f t="shared" si="40"/>
        <v>0</v>
      </c>
      <c r="X63" s="83">
        <f t="shared" si="41"/>
        <v>0</v>
      </c>
      <c r="Y63" s="83">
        <f t="shared" si="41"/>
        <v>0</v>
      </c>
      <c r="Z63" s="83">
        <f t="shared" si="41"/>
        <v>0</v>
      </c>
      <c r="AA63" s="171">
        <f t="shared" si="35"/>
        <v>0</v>
      </c>
      <c r="AB63" s="83">
        <f t="shared" si="42"/>
        <v>0</v>
      </c>
      <c r="AC63" s="83">
        <f t="shared" si="42"/>
        <v>0</v>
      </c>
      <c r="AD63" s="171">
        <f t="shared" si="36"/>
        <v>0</v>
      </c>
      <c r="AE63" s="171">
        <f>IF(AD63=1,SUM(AD$10:AD63),0)</f>
        <v>0</v>
      </c>
      <c r="AF63" s="82" t="str">
        <f t="shared" si="37"/>
        <v/>
      </c>
      <c r="AG63" s="171">
        <f t="shared" si="38"/>
        <v>0</v>
      </c>
    </row>
    <row r="64" spans="1:33" ht="12" customHeight="1" x14ac:dyDescent="0.25">
      <c r="A64" s="497"/>
      <c r="B64" s="15">
        <v>55</v>
      </c>
      <c r="C64" s="468">
        <f t="shared" si="26"/>
        <v>0</v>
      </c>
      <c r="D64" s="469"/>
      <c r="E64" s="470"/>
      <c r="F64" s="67">
        <f t="shared" si="27"/>
        <v>0</v>
      </c>
      <c r="G64" s="67">
        <f t="shared" si="28"/>
        <v>0</v>
      </c>
      <c r="H64" s="67">
        <f t="shared" si="29"/>
        <v>0</v>
      </c>
      <c r="I64" s="67">
        <f t="shared" si="30"/>
        <v>0</v>
      </c>
      <c r="J64" s="67">
        <f t="shared" si="31"/>
        <v>0</v>
      </c>
      <c r="K64" s="16">
        <f t="shared" si="32"/>
        <v>0</v>
      </c>
      <c r="L64" s="67">
        <f t="shared" si="33"/>
        <v>0</v>
      </c>
      <c r="M64" s="17">
        <f>IF(L64&gt;0,VLOOKUP(I64,Labour!$AR$1:$AT$15,3,FALSE),0)</f>
        <v>0</v>
      </c>
      <c r="N64" s="70">
        <f t="shared" si="34"/>
        <v>0</v>
      </c>
      <c r="R64" s="83">
        <f t="shared" si="39"/>
        <v>0</v>
      </c>
      <c r="S64" s="83">
        <f t="shared" si="39"/>
        <v>0</v>
      </c>
      <c r="T64" s="83">
        <f t="shared" si="39"/>
        <v>0</v>
      </c>
      <c r="U64" s="83">
        <f t="shared" si="39"/>
        <v>0</v>
      </c>
      <c r="V64" s="83">
        <f t="shared" si="40"/>
        <v>0</v>
      </c>
      <c r="W64" s="83">
        <f t="shared" si="40"/>
        <v>0</v>
      </c>
      <c r="X64" s="83">
        <f t="shared" si="41"/>
        <v>0</v>
      </c>
      <c r="Y64" s="83">
        <f t="shared" si="41"/>
        <v>0</v>
      </c>
      <c r="Z64" s="83">
        <f t="shared" si="41"/>
        <v>0</v>
      </c>
      <c r="AA64" s="171">
        <f t="shared" si="35"/>
        <v>0</v>
      </c>
      <c r="AB64" s="83">
        <f t="shared" si="42"/>
        <v>0</v>
      </c>
      <c r="AC64" s="83">
        <f t="shared" si="42"/>
        <v>0</v>
      </c>
      <c r="AD64" s="171">
        <f t="shared" si="36"/>
        <v>0</v>
      </c>
      <c r="AE64" s="171">
        <f>IF(AD64=1,SUM(AD$10:AD64),0)</f>
        <v>0</v>
      </c>
      <c r="AF64" s="82" t="str">
        <f t="shared" si="37"/>
        <v/>
      </c>
      <c r="AG64" s="171">
        <f t="shared" si="38"/>
        <v>0</v>
      </c>
    </row>
    <row r="65" spans="1:33" ht="12" customHeight="1" x14ac:dyDescent="0.25">
      <c r="A65" s="497"/>
      <c r="B65" s="15">
        <v>56</v>
      </c>
      <c r="C65" s="468">
        <f t="shared" si="26"/>
        <v>0</v>
      </c>
      <c r="D65" s="469"/>
      <c r="E65" s="470"/>
      <c r="F65" s="67">
        <f t="shared" si="27"/>
        <v>0</v>
      </c>
      <c r="G65" s="67">
        <f t="shared" si="28"/>
        <v>0</v>
      </c>
      <c r="H65" s="67">
        <f t="shared" si="29"/>
        <v>0</v>
      </c>
      <c r="I65" s="67">
        <f t="shared" si="30"/>
        <v>0</v>
      </c>
      <c r="J65" s="67">
        <f t="shared" si="31"/>
        <v>0</v>
      </c>
      <c r="K65" s="16">
        <f t="shared" si="32"/>
        <v>0</v>
      </c>
      <c r="L65" s="67">
        <f t="shared" si="33"/>
        <v>0</v>
      </c>
      <c r="M65" s="17">
        <f>IF(L65&gt;0,VLOOKUP(I65,Labour!$AR$1:$AT$15,3,FALSE),0)</f>
        <v>0</v>
      </c>
      <c r="N65" s="70">
        <f t="shared" si="34"/>
        <v>0</v>
      </c>
      <c r="R65" s="83">
        <f t="shared" si="39"/>
        <v>0</v>
      </c>
      <c r="S65" s="83">
        <f t="shared" si="39"/>
        <v>0</v>
      </c>
      <c r="T65" s="83">
        <f t="shared" si="39"/>
        <v>0</v>
      </c>
      <c r="U65" s="83">
        <f t="shared" si="39"/>
        <v>0</v>
      </c>
      <c r="V65" s="83">
        <f t="shared" si="40"/>
        <v>0</v>
      </c>
      <c r="W65" s="83">
        <f t="shared" si="40"/>
        <v>0</v>
      </c>
      <c r="X65" s="83">
        <f t="shared" si="41"/>
        <v>0</v>
      </c>
      <c r="Y65" s="83">
        <f t="shared" si="41"/>
        <v>0</v>
      </c>
      <c r="Z65" s="83">
        <f t="shared" si="41"/>
        <v>0</v>
      </c>
      <c r="AA65" s="171">
        <f t="shared" si="35"/>
        <v>0</v>
      </c>
      <c r="AB65" s="83">
        <f t="shared" si="42"/>
        <v>0</v>
      </c>
      <c r="AC65" s="83">
        <f t="shared" si="42"/>
        <v>0</v>
      </c>
      <c r="AD65" s="171">
        <f t="shared" si="36"/>
        <v>0</v>
      </c>
      <c r="AE65" s="171">
        <f>IF(AD65=1,SUM(AD$10:AD65),0)</f>
        <v>0</v>
      </c>
      <c r="AF65" s="82" t="str">
        <f t="shared" si="37"/>
        <v/>
      </c>
      <c r="AG65" s="171">
        <f t="shared" si="38"/>
        <v>0</v>
      </c>
    </row>
    <row r="66" spans="1:33" ht="12" customHeight="1" x14ac:dyDescent="0.25">
      <c r="A66" s="497"/>
      <c r="B66" s="15">
        <v>57</v>
      </c>
      <c r="C66" s="468">
        <f t="shared" si="26"/>
        <v>0</v>
      </c>
      <c r="D66" s="469"/>
      <c r="E66" s="470"/>
      <c r="F66" s="67">
        <f t="shared" si="27"/>
        <v>0</v>
      </c>
      <c r="G66" s="67">
        <f t="shared" si="28"/>
        <v>0</v>
      </c>
      <c r="H66" s="67">
        <f t="shared" si="29"/>
        <v>0</v>
      </c>
      <c r="I66" s="67">
        <f t="shared" si="30"/>
        <v>0</v>
      </c>
      <c r="J66" s="67">
        <f t="shared" si="31"/>
        <v>0</v>
      </c>
      <c r="K66" s="16">
        <f t="shared" si="32"/>
        <v>0</v>
      </c>
      <c r="L66" s="67">
        <f t="shared" si="33"/>
        <v>0</v>
      </c>
      <c r="M66" s="17">
        <f>IF(L66&gt;0,VLOOKUP(I66,Labour!$AR$1:$AT$15,3,FALSE),0)</f>
        <v>0</v>
      </c>
      <c r="N66" s="70">
        <f t="shared" si="34"/>
        <v>0</v>
      </c>
      <c r="R66" s="83">
        <f t="shared" si="39"/>
        <v>0</v>
      </c>
      <c r="S66" s="83">
        <f t="shared" si="39"/>
        <v>0</v>
      </c>
      <c r="T66" s="83">
        <f t="shared" si="39"/>
        <v>0</v>
      </c>
      <c r="U66" s="83">
        <f t="shared" si="39"/>
        <v>0</v>
      </c>
      <c r="V66" s="83">
        <f t="shared" si="40"/>
        <v>0</v>
      </c>
      <c r="W66" s="83">
        <f t="shared" si="40"/>
        <v>0</v>
      </c>
      <c r="X66" s="83">
        <f t="shared" si="41"/>
        <v>0</v>
      </c>
      <c r="Y66" s="83">
        <f t="shared" si="41"/>
        <v>0</v>
      </c>
      <c r="Z66" s="83">
        <f t="shared" si="41"/>
        <v>0</v>
      </c>
      <c r="AA66" s="171">
        <f t="shared" si="35"/>
        <v>0</v>
      </c>
      <c r="AB66" s="83">
        <f t="shared" si="42"/>
        <v>0</v>
      </c>
      <c r="AC66" s="83">
        <f t="shared" si="42"/>
        <v>0</v>
      </c>
      <c r="AD66" s="171">
        <f t="shared" si="36"/>
        <v>0</v>
      </c>
      <c r="AE66" s="171">
        <f>IF(AD66=1,SUM(AD$10:AD66),0)</f>
        <v>0</v>
      </c>
      <c r="AF66" s="82" t="str">
        <f t="shared" si="37"/>
        <v/>
      </c>
      <c r="AG66" s="171">
        <f t="shared" si="38"/>
        <v>0</v>
      </c>
    </row>
    <row r="67" spans="1:33" ht="12" customHeight="1" x14ac:dyDescent="0.25">
      <c r="A67" s="497"/>
      <c r="B67" s="15">
        <v>58</v>
      </c>
      <c r="C67" s="468">
        <f t="shared" si="26"/>
        <v>0</v>
      </c>
      <c r="D67" s="469"/>
      <c r="E67" s="470"/>
      <c r="F67" s="67">
        <f t="shared" si="27"/>
        <v>0</v>
      </c>
      <c r="G67" s="67">
        <f t="shared" si="28"/>
        <v>0</v>
      </c>
      <c r="H67" s="67">
        <f t="shared" si="29"/>
        <v>0</v>
      </c>
      <c r="I67" s="67">
        <f t="shared" si="30"/>
        <v>0</v>
      </c>
      <c r="J67" s="67">
        <f t="shared" si="31"/>
        <v>0</v>
      </c>
      <c r="K67" s="16">
        <f t="shared" si="32"/>
        <v>0</v>
      </c>
      <c r="L67" s="67">
        <f t="shared" si="33"/>
        <v>0</v>
      </c>
      <c r="M67" s="17">
        <f>IF(L67&gt;0,VLOOKUP(I67,Labour!$AR$1:$AT$15,3,FALSE),0)</f>
        <v>0</v>
      </c>
      <c r="N67" s="70">
        <f t="shared" si="34"/>
        <v>0</v>
      </c>
      <c r="R67" s="83">
        <f t="shared" si="39"/>
        <v>0</v>
      </c>
      <c r="S67" s="83">
        <f t="shared" si="39"/>
        <v>0</v>
      </c>
      <c r="T67" s="83">
        <f t="shared" si="39"/>
        <v>0</v>
      </c>
      <c r="U67" s="83">
        <f t="shared" si="39"/>
        <v>0</v>
      </c>
      <c r="V67" s="83">
        <f t="shared" si="40"/>
        <v>0</v>
      </c>
      <c r="W67" s="83">
        <f t="shared" si="40"/>
        <v>0</v>
      </c>
      <c r="X67" s="83">
        <f t="shared" si="41"/>
        <v>0</v>
      </c>
      <c r="Y67" s="83">
        <f t="shared" si="41"/>
        <v>0</v>
      </c>
      <c r="Z67" s="83">
        <f t="shared" si="41"/>
        <v>0</v>
      </c>
      <c r="AA67" s="171">
        <f t="shared" si="35"/>
        <v>0</v>
      </c>
      <c r="AB67" s="83">
        <f t="shared" si="42"/>
        <v>0</v>
      </c>
      <c r="AC67" s="83">
        <f t="shared" si="42"/>
        <v>0</v>
      </c>
      <c r="AD67" s="171">
        <f t="shared" si="36"/>
        <v>0</v>
      </c>
      <c r="AE67" s="171">
        <f>IF(AD67=1,SUM(AD$10:AD67),0)</f>
        <v>0</v>
      </c>
      <c r="AF67" s="82" t="str">
        <f t="shared" si="37"/>
        <v/>
      </c>
      <c r="AG67" s="171">
        <f t="shared" si="38"/>
        <v>0</v>
      </c>
    </row>
    <row r="68" spans="1:33" ht="12" customHeight="1" x14ac:dyDescent="0.25">
      <c r="A68" s="497"/>
      <c r="B68" s="15">
        <v>59</v>
      </c>
      <c r="C68" s="468">
        <f t="shared" si="26"/>
        <v>0</v>
      </c>
      <c r="D68" s="469"/>
      <c r="E68" s="470"/>
      <c r="F68" s="67">
        <f t="shared" si="27"/>
        <v>0</v>
      </c>
      <c r="G68" s="67">
        <f t="shared" si="28"/>
        <v>0</v>
      </c>
      <c r="H68" s="67">
        <f t="shared" si="29"/>
        <v>0</v>
      </c>
      <c r="I68" s="67">
        <f t="shared" si="30"/>
        <v>0</v>
      </c>
      <c r="J68" s="67">
        <f t="shared" si="31"/>
        <v>0</v>
      </c>
      <c r="K68" s="16">
        <f t="shared" si="32"/>
        <v>0</v>
      </c>
      <c r="L68" s="67">
        <f t="shared" si="33"/>
        <v>0</v>
      </c>
      <c r="M68" s="17">
        <f>IF(L68&gt;0,VLOOKUP(I68,Labour!$AR$1:$AT$15,3,FALSE),0)</f>
        <v>0</v>
      </c>
      <c r="N68" s="70">
        <f t="shared" si="34"/>
        <v>0</v>
      </c>
      <c r="R68" s="83">
        <f t="shared" si="39"/>
        <v>0</v>
      </c>
      <c r="S68" s="83">
        <f t="shared" si="39"/>
        <v>0</v>
      </c>
      <c r="T68" s="83">
        <f t="shared" si="39"/>
        <v>0</v>
      </c>
      <c r="U68" s="83">
        <f t="shared" si="39"/>
        <v>0</v>
      </c>
      <c r="V68" s="83">
        <f t="shared" si="40"/>
        <v>0</v>
      </c>
      <c r="W68" s="83">
        <f t="shared" si="40"/>
        <v>0</v>
      </c>
      <c r="X68" s="83">
        <f t="shared" si="41"/>
        <v>0</v>
      </c>
      <c r="Y68" s="83">
        <f t="shared" si="41"/>
        <v>0</v>
      </c>
      <c r="Z68" s="83">
        <f t="shared" si="41"/>
        <v>0</v>
      </c>
      <c r="AA68" s="171">
        <f t="shared" si="35"/>
        <v>0</v>
      </c>
      <c r="AB68" s="83">
        <f t="shared" si="42"/>
        <v>0</v>
      </c>
      <c r="AC68" s="83">
        <f t="shared" si="42"/>
        <v>0</v>
      </c>
      <c r="AD68" s="171">
        <f t="shared" si="36"/>
        <v>0</v>
      </c>
      <c r="AE68" s="171">
        <f>IF(AD68=1,SUM(AD$10:AD68),0)</f>
        <v>0</v>
      </c>
      <c r="AF68" s="82" t="str">
        <f t="shared" si="37"/>
        <v/>
      </c>
      <c r="AG68" s="171">
        <f t="shared" si="38"/>
        <v>0</v>
      </c>
    </row>
    <row r="69" spans="1:33" ht="12" customHeight="1" x14ac:dyDescent="0.25">
      <c r="A69" s="497"/>
      <c r="B69" s="15">
        <v>60</v>
      </c>
      <c r="C69" s="468">
        <f t="shared" ref="C69:C108" si="43">R69</f>
        <v>0</v>
      </c>
      <c r="D69" s="469"/>
      <c r="E69" s="470"/>
      <c r="F69" s="67">
        <f t="shared" ref="F69:F108" si="44">S69</f>
        <v>0</v>
      </c>
      <c r="G69" s="67">
        <f t="shared" ref="G69:G108" si="45">T69</f>
        <v>0</v>
      </c>
      <c r="H69" s="67">
        <f t="shared" ref="H69:H108" si="46">U69</f>
        <v>0</v>
      </c>
      <c r="I69" s="67">
        <f t="shared" ref="I69:I108" si="47">X69</f>
        <v>0</v>
      </c>
      <c r="J69" s="67">
        <f t="shared" ref="J69:J108" si="48">AA69</f>
        <v>0</v>
      </c>
      <c r="K69" s="16">
        <f t="shared" ref="K69:K108" si="49">AB69</f>
        <v>0</v>
      </c>
      <c r="L69" s="67">
        <f t="shared" ref="L69:L108" si="50">AC69</f>
        <v>0</v>
      </c>
      <c r="M69" s="17">
        <f>IF(L69&gt;0,VLOOKUP(I69,Labour!$AR$1:$AT$15,3,FALSE),0)</f>
        <v>0</v>
      </c>
      <c r="N69" s="70">
        <f t="shared" ref="N69:N108" si="51">J69*K69+L69*M69</f>
        <v>0</v>
      </c>
      <c r="R69" s="83">
        <f t="shared" si="39"/>
        <v>0</v>
      </c>
      <c r="S69" s="83">
        <f t="shared" si="39"/>
        <v>0</v>
      </c>
      <c r="T69" s="83">
        <f t="shared" si="39"/>
        <v>0</v>
      </c>
      <c r="U69" s="83">
        <f t="shared" si="39"/>
        <v>0</v>
      </c>
      <c r="V69" s="83">
        <f t="shared" si="40"/>
        <v>0</v>
      </c>
      <c r="W69" s="83">
        <f t="shared" si="40"/>
        <v>0</v>
      </c>
      <c r="X69" s="83">
        <f t="shared" si="41"/>
        <v>0</v>
      </c>
      <c r="Y69" s="83">
        <f t="shared" si="41"/>
        <v>0</v>
      </c>
      <c r="Z69" s="83">
        <f t="shared" si="41"/>
        <v>0</v>
      </c>
      <c r="AA69" s="171">
        <f t="shared" si="35"/>
        <v>0</v>
      </c>
      <c r="AB69" s="83">
        <f t="shared" si="42"/>
        <v>0</v>
      </c>
      <c r="AC69" s="83">
        <f t="shared" si="42"/>
        <v>0</v>
      </c>
      <c r="AD69" s="171">
        <f t="shared" si="36"/>
        <v>0</v>
      </c>
      <c r="AE69" s="171">
        <f>IF(AD69=1,SUM(AD$10:AD69),0)</f>
        <v>0</v>
      </c>
      <c r="AF69" s="82" t="str">
        <f t="shared" si="37"/>
        <v/>
      </c>
      <c r="AG69" s="171">
        <f t="shared" si="38"/>
        <v>0</v>
      </c>
    </row>
    <row r="70" spans="1:33" ht="12" customHeight="1" x14ac:dyDescent="0.25">
      <c r="A70" s="497"/>
      <c r="B70" s="15">
        <v>61</v>
      </c>
      <c r="C70" s="468">
        <f t="shared" si="43"/>
        <v>0</v>
      </c>
      <c r="D70" s="469"/>
      <c r="E70" s="470"/>
      <c r="F70" s="67">
        <f t="shared" si="44"/>
        <v>0</v>
      </c>
      <c r="G70" s="67">
        <f t="shared" si="45"/>
        <v>0</v>
      </c>
      <c r="H70" s="67">
        <f t="shared" si="46"/>
        <v>0</v>
      </c>
      <c r="I70" s="67">
        <f t="shared" si="47"/>
        <v>0</v>
      </c>
      <c r="J70" s="67">
        <f t="shared" si="48"/>
        <v>0</v>
      </c>
      <c r="K70" s="16">
        <f t="shared" si="49"/>
        <v>0</v>
      </c>
      <c r="L70" s="67">
        <f t="shared" si="50"/>
        <v>0</v>
      </c>
      <c r="M70" s="17">
        <f>IF(L70&gt;0,VLOOKUP(I70,Labour!$AR$1:$AT$15,3,FALSE),0)</f>
        <v>0</v>
      </c>
      <c r="N70" s="70">
        <f t="shared" si="51"/>
        <v>0</v>
      </c>
      <c r="R70" s="83">
        <f t="shared" si="39"/>
        <v>0</v>
      </c>
      <c r="S70" s="83">
        <f t="shared" si="39"/>
        <v>0</v>
      </c>
      <c r="T70" s="83">
        <f t="shared" si="39"/>
        <v>0</v>
      </c>
      <c r="U70" s="83">
        <f t="shared" si="39"/>
        <v>0</v>
      </c>
      <c r="V70" s="83">
        <f t="shared" si="40"/>
        <v>0</v>
      </c>
      <c r="W70" s="83">
        <f t="shared" si="40"/>
        <v>0</v>
      </c>
      <c r="X70" s="83">
        <f t="shared" si="41"/>
        <v>0</v>
      </c>
      <c r="Y70" s="83">
        <f t="shared" si="41"/>
        <v>0</v>
      </c>
      <c r="Z70" s="83">
        <f t="shared" si="41"/>
        <v>0</v>
      </c>
      <c r="AA70" s="171">
        <f t="shared" si="35"/>
        <v>0</v>
      </c>
      <c r="AB70" s="83">
        <f t="shared" si="42"/>
        <v>0</v>
      </c>
      <c r="AC70" s="83">
        <f t="shared" si="42"/>
        <v>0</v>
      </c>
      <c r="AD70" s="171">
        <f t="shared" si="36"/>
        <v>0</v>
      </c>
      <c r="AE70" s="171">
        <f>IF(AD70=1,SUM(AD$10:AD70),0)</f>
        <v>0</v>
      </c>
      <c r="AF70" s="82" t="str">
        <f t="shared" si="37"/>
        <v/>
      </c>
      <c r="AG70" s="171">
        <f t="shared" si="38"/>
        <v>0</v>
      </c>
    </row>
    <row r="71" spans="1:33" ht="12" customHeight="1" x14ac:dyDescent="0.25">
      <c r="A71" s="497"/>
      <c r="B71" s="15">
        <v>62</v>
      </c>
      <c r="C71" s="468">
        <f t="shared" si="43"/>
        <v>0</v>
      </c>
      <c r="D71" s="469"/>
      <c r="E71" s="470"/>
      <c r="F71" s="67">
        <f t="shared" si="44"/>
        <v>0</v>
      </c>
      <c r="G71" s="67">
        <f t="shared" si="45"/>
        <v>0</v>
      </c>
      <c r="H71" s="67">
        <f t="shared" si="46"/>
        <v>0</v>
      </c>
      <c r="I71" s="67">
        <f t="shared" si="47"/>
        <v>0</v>
      </c>
      <c r="J71" s="67">
        <f t="shared" si="48"/>
        <v>0</v>
      </c>
      <c r="K71" s="16">
        <f t="shared" si="49"/>
        <v>0</v>
      </c>
      <c r="L71" s="67">
        <f t="shared" si="50"/>
        <v>0</v>
      </c>
      <c r="M71" s="17">
        <f>IF(L71&gt;0,VLOOKUP(I71,Labour!$AR$1:$AT$15,3,FALSE),0)</f>
        <v>0</v>
      </c>
      <c r="N71" s="70">
        <f t="shared" si="51"/>
        <v>0</v>
      </c>
      <c r="R71" s="83">
        <f t="shared" si="39"/>
        <v>0</v>
      </c>
      <c r="S71" s="83">
        <f t="shared" si="39"/>
        <v>0</v>
      </c>
      <c r="T71" s="83">
        <f t="shared" si="39"/>
        <v>0</v>
      </c>
      <c r="U71" s="83">
        <f t="shared" si="39"/>
        <v>0</v>
      </c>
      <c r="V71" s="83">
        <f t="shared" si="40"/>
        <v>0</v>
      </c>
      <c r="W71" s="83">
        <f t="shared" si="40"/>
        <v>0</v>
      </c>
      <c r="X71" s="83">
        <f t="shared" si="41"/>
        <v>0</v>
      </c>
      <c r="Y71" s="83">
        <f t="shared" si="41"/>
        <v>0</v>
      </c>
      <c r="Z71" s="83">
        <f t="shared" si="41"/>
        <v>0</v>
      </c>
      <c r="AA71" s="171">
        <f t="shared" si="35"/>
        <v>0</v>
      </c>
      <c r="AB71" s="83">
        <f t="shared" si="42"/>
        <v>0</v>
      </c>
      <c r="AC71" s="83">
        <f t="shared" si="42"/>
        <v>0</v>
      </c>
      <c r="AD71" s="171">
        <f t="shared" si="36"/>
        <v>0</v>
      </c>
      <c r="AE71" s="171">
        <f>IF(AD71=1,SUM(AD$10:AD71),0)</f>
        <v>0</v>
      </c>
      <c r="AF71" s="82" t="str">
        <f t="shared" si="37"/>
        <v/>
      </c>
      <c r="AG71" s="171">
        <f t="shared" si="38"/>
        <v>0</v>
      </c>
    </row>
    <row r="72" spans="1:33" ht="12" customHeight="1" x14ac:dyDescent="0.25">
      <c r="A72" s="497"/>
      <c r="B72" s="15">
        <v>63</v>
      </c>
      <c r="C72" s="468">
        <f t="shared" si="43"/>
        <v>0</v>
      </c>
      <c r="D72" s="469"/>
      <c r="E72" s="470"/>
      <c r="F72" s="67">
        <f t="shared" si="44"/>
        <v>0</v>
      </c>
      <c r="G72" s="67">
        <f t="shared" si="45"/>
        <v>0</v>
      </c>
      <c r="H72" s="67">
        <f t="shared" si="46"/>
        <v>0</v>
      </c>
      <c r="I72" s="67">
        <f t="shared" si="47"/>
        <v>0</v>
      </c>
      <c r="J72" s="67">
        <f t="shared" si="48"/>
        <v>0</v>
      </c>
      <c r="K72" s="16">
        <f t="shared" si="49"/>
        <v>0</v>
      </c>
      <c r="L72" s="67">
        <f t="shared" si="50"/>
        <v>0</v>
      </c>
      <c r="M72" s="17">
        <f>IF(L72&gt;0,VLOOKUP(I72,Labour!$AR$1:$AT$15,3,FALSE),0)</f>
        <v>0</v>
      </c>
      <c r="N72" s="70">
        <f t="shared" si="51"/>
        <v>0</v>
      </c>
      <c r="R72" s="83">
        <f t="shared" si="39"/>
        <v>0</v>
      </c>
      <c r="S72" s="83">
        <f t="shared" si="39"/>
        <v>0</v>
      </c>
      <c r="T72" s="83">
        <f t="shared" si="39"/>
        <v>0</v>
      </c>
      <c r="U72" s="83">
        <f t="shared" si="39"/>
        <v>0</v>
      </c>
      <c r="V72" s="83">
        <f t="shared" si="40"/>
        <v>0</v>
      </c>
      <c r="W72" s="83">
        <f t="shared" si="40"/>
        <v>0</v>
      </c>
      <c r="X72" s="83">
        <f t="shared" si="41"/>
        <v>0</v>
      </c>
      <c r="Y72" s="83">
        <f t="shared" si="41"/>
        <v>0</v>
      </c>
      <c r="Z72" s="83">
        <f t="shared" si="41"/>
        <v>0</v>
      </c>
      <c r="AA72" s="171">
        <f t="shared" si="35"/>
        <v>0</v>
      </c>
      <c r="AB72" s="83">
        <f t="shared" si="42"/>
        <v>0</v>
      </c>
      <c r="AC72" s="83">
        <f t="shared" si="42"/>
        <v>0</v>
      </c>
      <c r="AD72" s="171">
        <f t="shared" si="36"/>
        <v>0</v>
      </c>
      <c r="AE72" s="171">
        <f>IF(AD72=1,SUM(AD$10:AD72),0)</f>
        <v>0</v>
      </c>
      <c r="AF72" s="82" t="str">
        <f t="shared" si="37"/>
        <v/>
      </c>
      <c r="AG72" s="171">
        <f t="shared" si="38"/>
        <v>0</v>
      </c>
    </row>
    <row r="73" spans="1:33" ht="12" customHeight="1" x14ac:dyDescent="0.25">
      <c r="A73" s="497"/>
      <c r="B73" s="15">
        <v>64</v>
      </c>
      <c r="C73" s="468">
        <f t="shared" si="43"/>
        <v>0</v>
      </c>
      <c r="D73" s="469"/>
      <c r="E73" s="470"/>
      <c r="F73" s="67">
        <f t="shared" si="44"/>
        <v>0</v>
      </c>
      <c r="G73" s="67">
        <f t="shared" si="45"/>
        <v>0</v>
      </c>
      <c r="H73" s="67">
        <f t="shared" si="46"/>
        <v>0</v>
      </c>
      <c r="I73" s="67">
        <f t="shared" si="47"/>
        <v>0</v>
      </c>
      <c r="J73" s="67">
        <f t="shared" si="48"/>
        <v>0</v>
      </c>
      <c r="K73" s="16">
        <f t="shared" si="49"/>
        <v>0</v>
      </c>
      <c r="L73" s="67">
        <f t="shared" si="50"/>
        <v>0</v>
      </c>
      <c r="M73" s="17">
        <f>IF(L73&gt;0,VLOOKUP(I73,Labour!$AR$1:$AT$15,3,FALSE),0)</f>
        <v>0</v>
      </c>
      <c r="N73" s="70">
        <f t="shared" si="51"/>
        <v>0</v>
      </c>
      <c r="R73" s="83">
        <f t="shared" si="39"/>
        <v>0</v>
      </c>
      <c r="S73" s="83">
        <f t="shared" si="39"/>
        <v>0</v>
      </c>
      <c r="T73" s="83">
        <f t="shared" si="39"/>
        <v>0</v>
      </c>
      <c r="U73" s="83">
        <f t="shared" si="39"/>
        <v>0</v>
      </c>
      <c r="V73" s="83">
        <f t="shared" si="40"/>
        <v>0</v>
      </c>
      <c r="W73" s="83">
        <f t="shared" si="40"/>
        <v>0</v>
      </c>
      <c r="X73" s="83">
        <f t="shared" si="41"/>
        <v>0</v>
      </c>
      <c r="Y73" s="83">
        <f t="shared" si="41"/>
        <v>0</v>
      </c>
      <c r="Z73" s="83">
        <f t="shared" si="41"/>
        <v>0</v>
      </c>
      <c r="AA73" s="171">
        <f t="shared" si="35"/>
        <v>0</v>
      </c>
      <c r="AB73" s="83">
        <f t="shared" si="42"/>
        <v>0</v>
      </c>
      <c r="AC73" s="83">
        <f t="shared" si="42"/>
        <v>0</v>
      </c>
      <c r="AD73" s="171">
        <f t="shared" si="36"/>
        <v>0</v>
      </c>
      <c r="AE73" s="171">
        <f>IF(AD73=1,SUM(AD$10:AD73),0)</f>
        <v>0</v>
      </c>
      <c r="AF73" s="82" t="str">
        <f t="shared" si="37"/>
        <v/>
      </c>
      <c r="AG73" s="171">
        <f t="shared" si="38"/>
        <v>0</v>
      </c>
    </row>
    <row r="74" spans="1:33" ht="12" customHeight="1" x14ac:dyDescent="0.25">
      <c r="A74" s="497"/>
      <c r="B74" s="15">
        <v>65</v>
      </c>
      <c r="C74" s="468">
        <f t="shared" si="43"/>
        <v>0</v>
      </c>
      <c r="D74" s="469"/>
      <c r="E74" s="470"/>
      <c r="F74" s="67">
        <f t="shared" si="44"/>
        <v>0</v>
      </c>
      <c r="G74" s="67">
        <f t="shared" si="45"/>
        <v>0</v>
      </c>
      <c r="H74" s="67">
        <f t="shared" si="46"/>
        <v>0</v>
      </c>
      <c r="I74" s="67">
        <f t="shared" si="47"/>
        <v>0</v>
      </c>
      <c r="J74" s="67">
        <f t="shared" si="48"/>
        <v>0</v>
      </c>
      <c r="K74" s="16">
        <f t="shared" si="49"/>
        <v>0</v>
      </c>
      <c r="L74" s="67">
        <f t="shared" si="50"/>
        <v>0</v>
      </c>
      <c r="M74" s="17">
        <f>IF(L74&gt;0,VLOOKUP(I74,Labour!$AR$1:$AT$15,3,FALSE),0)</f>
        <v>0</v>
      </c>
      <c r="N74" s="70">
        <f t="shared" si="51"/>
        <v>0</v>
      </c>
      <c r="R74" s="83">
        <f t="shared" si="39"/>
        <v>0</v>
      </c>
      <c r="S74" s="83">
        <f t="shared" si="39"/>
        <v>0</v>
      </c>
      <c r="T74" s="83">
        <f t="shared" si="39"/>
        <v>0</v>
      </c>
      <c r="U74" s="83">
        <f t="shared" si="39"/>
        <v>0</v>
      </c>
      <c r="V74" s="83">
        <f t="shared" si="40"/>
        <v>0</v>
      </c>
      <c r="W74" s="83">
        <f t="shared" si="40"/>
        <v>0</v>
      </c>
      <c r="X74" s="83">
        <f t="shared" si="41"/>
        <v>0</v>
      </c>
      <c r="Y74" s="83">
        <f t="shared" si="41"/>
        <v>0</v>
      </c>
      <c r="Z74" s="83">
        <f t="shared" si="41"/>
        <v>0</v>
      </c>
      <c r="AA74" s="171">
        <f t="shared" si="35"/>
        <v>0</v>
      </c>
      <c r="AB74" s="83">
        <f t="shared" si="42"/>
        <v>0</v>
      </c>
      <c r="AC74" s="83">
        <f t="shared" si="42"/>
        <v>0</v>
      </c>
      <c r="AD74" s="171">
        <f t="shared" si="36"/>
        <v>0</v>
      </c>
      <c r="AE74" s="171">
        <f>IF(AD74=1,SUM(AD$10:AD74),0)</f>
        <v>0</v>
      </c>
      <c r="AF74" s="82" t="str">
        <f t="shared" si="37"/>
        <v/>
      </c>
      <c r="AG74" s="171">
        <f t="shared" si="38"/>
        <v>0</v>
      </c>
    </row>
    <row r="75" spans="1:33" ht="12" customHeight="1" x14ac:dyDescent="0.25">
      <c r="A75" s="497"/>
      <c r="B75" s="15">
        <v>66</v>
      </c>
      <c r="C75" s="468">
        <f t="shared" si="43"/>
        <v>0</v>
      </c>
      <c r="D75" s="469"/>
      <c r="E75" s="470"/>
      <c r="F75" s="67">
        <f t="shared" si="44"/>
        <v>0</v>
      </c>
      <c r="G75" s="67">
        <f t="shared" si="45"/>
        <v>0</v>
      </c>
      <c r="H75" s="67">
        <f t="shared" si="46"/>
        <v>0</v>
      </c>
      <c r="I75" s="67">
        <f t="shared" si="47"/>
        <v>0</v>
      </c>
      <c r="J75" s="67">
        <f t="shared" si="48"/>
        <v>0</v>
      </c>
      <c r="K75" s="16">
        <f t="shared" si="49"/>
        <v>0</v>
      </c>
      <c r="L75" s="67">
        <f t="shared" si="50"/>
        <v>0</v>
      </c>
      <c r="M75" s="17">
        <f>IF(L75&gt;0,VLOOKUP(I75,Labour!$AR$1:$AT$15,3,FALSE),0)</f>
        <v>0</v>
      </c>
      <c r="N75" s="70">
        <f t="shared" si="51"/>
        <v>0</v>
      </c>
      <c r="R75" s="83">
        <f t="shared" si="39"/>
        <v>0</v>
      </c>
      <c r="S75" s="83">
        <f t="shared" si="39"/>
        <v>0</v>
      </c>
      <c r="T75" s="83">
        <f t="shared" si="39"/>
        <v>0</v>
      </c>
      <c r="U75" s="83">
        <f t="shared" si="39"/>
        <v>0</v>
      </c>
      <c r="V75" s="83">
        <f t="shared" si="40"/>
        <v>0</v>
      </c>
      <c r="W75" s="83">
        <f t="shared" si="40"/>
        <v>0</v>
      </c>
      <c r="X75" s="83">
        <f t="shared" si="41"/>
        <v>0</v>
      </c>
      <c r="Y75" s="83">
        <f t="shared" si="41"/>
        <v>0</v>
      </c>
      <c r="Z75" s="83">
        <f t="shared" si="41"/>
        <v>0</v>
      </c>
      <c r="AA75" s="171">
        <f t="shared" si="35"/>
        <v>0</v>
      </c>
      <c r="AB75" s="83">
        <f t="shared" si="42"/>
        <v>0</v>
      </c>
      <c r="AC75" s="83">
        <f t="shared" si="42"/>
        <v>0</v>
      </c>
      <c r="AD75" s="171">
        <f t="shared" si="36"/>
        <v>0</v>
      </c>
      <c r="AE75" s="171">
        <f>IF(AD75=1,SUM(AD$10:AD75),0)</f>
        <v>0</v>
      </c>
      <c r="AF75" s="82" t="str">
        <f t="shared" si="37"/>
        <v/>
      </c>
      <c r="AG75" s="171">
        <f t="shared" si="38"/>
        <v>0</v>
      </c>
    </row>
    <row r="76" spans="1:33" ht="12" customHeight="1" x14ac:dyDescent="0.25">
      <c r="A76" s="497"/>
      <c r="B76" s="15">
        <v>67</v>
      </c>
      <c r="C76" s="468">
        <f t="shared" si="43"/>
        <v>0</v>
      </c>
      <c r="D76" s="469"/>
      <c r="E76" s="470"/>
      <c r="F76" s="67">
        <f t="shared" si="44"/>
        <v>0</v>
      </c>
      <c r="G76" s="67">
        <f t="shared" si="45"/>
        <v>0</v>
      </c>
      <c r="H76" s="67">
        <f t="shared" si="46"/>
        <v>0</v>
      </c>
      <c r="I76" s="67">
        <f t="shared" si="47"/>
        <v>0</v>
      </c>
      <c r="J76" s="67">
        <f t="shared" si="48"/>
        <v>0</v>
      </c>
      <c r="K76" s="16">
        <f t="shared" si="49"/>
        <v>0</v>
      </c>
      <c r="L76" s="67">
        <f t="shared" si="50"/>
        <v>0</v>
      </c>
      <c r="M76" s="17">
        <f>IF(L76&gt;0,VLOOKUP(I76,Labour!$AR$1:$AT$15,3,FALSE),0)</f>
        <v>0</v>
      </c>
      <c r="N76" s="70">
        <f t="shared" si="51"/>
        <v>0</v>
      </c>
      <c r="R76" s="83">
        <f t="shared" si="39"/>
        <v>0</v>
      </c>
      <c r="S76" s="83">
        <f t="shared" si="39"/>
        <v>0</v>
      </c>
      <c r="T76" s="83">
        <f t="shared" si="39"/>
        <v>0</v>
      </c>
      <c r="U76" s="83">
        <f t="shared" si="39"/>
        <v>0</v>
      </c>
      <c r="V76" s="83">
        <f t="shared" si="40"/>
        <v>0</v>
      </c>
      <c r="W76" s="83">
        <f t="shared" si="40"/>
        <v>0</v>
      </c>
      <c r="X76" s="83">
        <f t="shared" si="41"/>
        <v>0</v>
      </c>
      <c r="Y76" s="83">
        <f t="shared" si="41"/>
        <v>0</v>
      </c>
      <c r="Z76" s="83">
        <f t="shared" si="41"/>
        <v>0</v>
      </c>
      <c r="AA76" s="171">
        <f t="shared" si="35"/>
        <v>0</v>
      </c>
      <c r="AB76" s="83">
        <f t="shared" si="42"/>
        <v>0</v>
      </c>
      <c r="AC76" s="83">
        <f t="shared" si="42"/>
        <v>0</v>
      </c>
      <c r="AD76" s="171">
        <f t="shared" si="36"/>
        <v>0</v>
      </c>
      <c r="AE76" s="171">
        <f>IF(AD76=1,SUM(AD$10:AD76),0)</f>
        <v>0</v>
      </c>
      <c r="AF76" s="82" t="str">
        <f t="shared" si="37"/>
        <v/>
      </c>
      <c r="AG76" s="171">
        <f t="shared" si="38"/>
        <v>0</v>
      </c>
    </row>
    <row r="77" spans="1:33" ht="12" customHeight="1" x14ac:dyDescent="0.25">
      <c r="A77" s="497"/>
      <c r="B77" s="15">
        <v>68</v>
      </c>
      <c r="C77" s="468">
        <f t="shared" si="43"/>
        <v>0</v>
      </c>
      <c r="D77" s="469"/>
      <c r="E77" s="470"/>
      <c r="F77" s="67">
        <f t="shared" si="44"/>
        <v>0</v>
      </c>
      <c r="G77" s="67">
        <f t="shared" si="45"/>
        <v>0</v>
      </c>
      <c r="H77" s="67">
        <f t="shared" si="46"/>
        <v>0</v>
      </c>
      <c r="I77" s="67">
        <f t="shared" si="47"/>
        <v>0</v>
      </c>
      <c r="J77" s="67">
        <f t="shared" si="48"/>
        <v>0</v>
      </c>
      <c r="K77" s="16">
        <f t="shared" si="49"/>
        <v>0</v>
      </c>
      <c r="L77" s="67">
        <f t="shared" si="50"/>
        <v>0</v>
      </c>
      <c r="M77" s="17">
        <f>IF(L77&gt;0,VLOOKUP(I77,Labour!$AR$1:$AT$15,3,FALSE),0)</f>
        <v>0</v>
      </c>
      <c r="N77" s="70">
        <f t="shared" si="51"/>
        <v>0</v>
      </c>
      <c r="R77" s="83">
        <f t="shared" si="39"/>
        <v>0</v>
      </c>
      <c r="S77" s="83">
        <f t="shared" si="39"/>
        <v>0</v>
      </c>
      <c r="T77" s="83">
        <f t="shared" si="39"/>
        <v>0</v>
      </c>
      <c r="U77" s="83">
        <f t="shared" si="39"/>
        <v>0</v>
      </c>
      <c r="V77" s="83">
        <f t="shared" si="40"/>
        <v>0</v>
      </c>
      <c r="W77" s="83">
        <f t="shared" si="40"/>
        <v>0</v>
      </c>
      <c r="X77" s="83">
        <f t="shared" si="41"/>
        <v>0</v>
      </c>
      <c r="Y77" s="83">
        <f t="shared" si="41"/>
        <v>0</v>
      </c>
      <c r="Z77" s="83">
        <f t="shared" si="41"/>
        <v>0</v>
      </c>
      <c r="AA77" s="171">
        <f t="shared" si="35"/>
        <v>0</v>
      </c>
      <c r="AB77" s="83">
        <f t="shared" si="42"/>
        <v>0</v>
      </c>
      <c r="AC77" s="83">
        <f t="shared" si="42"/>
        <v>0</v>
      </c>
      <c r="AD77" s="171">
        <f t="shared" si="36"/>
        <v>0</v>
      </c>
      <c r="AE77" s="171">
        <f>IF(AD77=1,SUM(AD$10:AD77),0)</f>
        <v>0</v>
      </c>
      <c r="AF77" s="82" t="str">
        <f t="shared" si="37"/>
        <v/>
      </c>
      <c r="AG77" s="171">
        <f t="shared" si="38"/>
        <v>0</v>
      </c>
    </row>
    <row r="78" spans="1:33" ht="12" customHeight="1" x14ac:dyDescent="0.25">
      <c r="A78" s="497"/>
      <c r="B78" s="15">
        <v>69</v>
      </c>
      <c r="C78" s="468">
        <f t="shared" si="43"/>
        <v>0</v>
      </c>
      <c r="D78" s="469"/>
      <c r="E78" s="470"/>
      <c r="F78" s="67">
        <f t="shared" si="44"/>
        <v>0</v>
      </c>
      <c r="G78" s="67">
        <f t="shared" si="45"/>
        <v>0</v>
      </c>
      <c r="H78" s="67">
        <f t="shared" si="46"/>
        <v>0</v>
      </c>
      <c r="I78" s="67">
        <f t="shared" si="47"/>
        <v>0</v>
      </c>
      <c r="J78" s="67">
        <f t="shared" si="48"/>
        <v>0</v>
      </c>
      <c r="K78" s="16">
        <f t="shared" si="49"/>
        <v>0</v>
      </c>
      <c r="L78" s="67">
        <f t="shared" si="50"/>
        <v>0</v>
      </c>
      <c r="M78" s="17">
        <f>IF(L78&gt;0,VLOOKUP(I78,Labour!$AR$1:$AT$15,3,FALSE),0)</f>
        <v>0</v>
      </c>
      <c r="N78" s="70">
        <f t="shared" si="51"/>
        <v>0</v>
      </c>
      <c r="R78" s="83">
        <f t="shared" si="39"/>
        <v>0</v>
      </c>
      <c r="S78" s="83">
        <f t="shared" si="39"/>
        <v>0</v>
      </c>
      <c r="T78" s="83">
        <f t="shared" si="39"/>
        <v>0</v>
      </c>
      <c r="U78" s="83">
        <f t="shared" si="39"/>
        <v>0</v>
      </c>
      <c r="V78" s="83">
        <f t="shared" si="40"/>
        <v>0</v>
      </c>
      <c r="W78" s="83">
        <f t="shared" si="40"/>
        <v>0</v>
      </c>
      <c r="X78" s="83">
        <f t="shared" si="41"/>
        <v>0</v>
      </c>
      <c r="Y78" s="83">
        <f t="shared" si="41"/>
        <v>0</v>
      </c>
      <c r="Z78" s="83">
        <f t="shared" si="41"/>
        <v>0</v>
      </c>
      <c r="AA78" s="171">
        <f t="shared" si="35"/>
        <v>0</v>
      </c>
      <c r="AB78" s="83">
        <f t="shared" si="42"/>
        <v>0</v>
      </c>
      <c r="AC78" s="83">
        <f t="shared" si="42"/>
        <v>0</v>
      </c>
      <c r="AD78" s="171">
        <f t="shared" si="36"/>
        <v>0</v>
      </c>
      <c r="AE78" s="171">
        <f>IF(AD78=1,SUM(AD$10:AD78),0)</f>
        <v>0</v>
      </c>
      <c r="AF78" s="82" t="str">
        <f t="shared" si="37"/>
        <v/>
      </c>
      <c r="AG78" s="171">
        <f t="shared" si="38"/>
        <v>0</v>
      </c>
    </row>
    <row r="79" spans="1:33" ht="12" customHeight="1" x14ac:dyDescent="0.25">
      <c r="A79" s="497"/>
      <c r="B79" s="15">
        <v>70</v>
      </c>
      <c r="C79" s="468">
        <f t="shared" si="43"/>
        <v>0</v>
      </c>
      <c r="D79" s="469"/>
      <c r="E79" s="470"/>
      <c r="F79" s="67">
        <f t="shared" si="44"/>
        <v>0</v>
      </c>
      <c r="G79" s="67">
        <f t="shared" si="45"/>
        <v>0</v>
      </c>
      <c r="H79" s="67">
        <f t="shared" si="46"/>
        <v>0</v>
      </c>
      <c r="I79" s="67">
        <f t="shared" si="47"/>
        <v>0</v>
      </c>
      <c r="J79" s="67">
        <f t="shared" si="48"/>
        <v>0</v>
      </c>
      <c r="K79" s="16">
        <f t="shared" si="49"/>
        <v>0</v>
      </c>
      <c r="L79" s="67">
        <f t="shared" si="50"/>
        <v>0</v>
      </c>
      <c r="M79" s="17">
        <f>IF(L79&gt;0,VLOOKUP(I79,Labour!$AR$1:$AT$15,3,FALSE),0)</f>
        <v>0</v>
      </c>
      <c r="N79" s="70">
        <f t="shared" si="51"/>
        <v>0</v>
      </c>
      <c r="R79" s="83">
        <f t="shared" si="39"/>
        <v>0</v>
      </c>
      <c r="S79" s="83">
        <f t="shared" si="39"/>
        <v>0</v>
      </c>
      <c r="T79" s="83">
        <f t="shared" si="39"/>
        <v>0</v>
      </c>
      <c r="U79" s="83">
        <f t="shared" si="39"/>
        <v>0</v>
      </c>
      <c r="V79" s="83">
        <f t="shared" si="40"/>
        <v>0</v>
      </c>
      <c r="W79" s="83">
        <f t="shared" si="40"/>
        <v>0</v>
      </c>
      <c r="X79" s="83">
        <f t="shared" si="41"/>
        <v>0</v>
      </c>
      <c r="Y79" s="83">
        <f t="shared" si="41"/>
        <v>0</v>
      </c>
      <c r="Z79" s="83">
        <f t="shared" si="41"/>
        <v>0</v>
      </c>
      <c r="AA79" s="171">
        <f t="shared" si="35"/>
        <v>0</v>
      </c>
      <c r="AB79" s="83">
        <f t="shared" si="42"/>
        <v>0</v>
      </c>
      <c r="AC79" s="83">
        <f t="shared" si="42"/>
        <v>0</v>
      </c>
      <c r="AD79" s="171">
        <f t="shared" si="36"/>
        <v>0</v>
      </c>
      <c r="AE79" s="171">
        <f>IF(AD79=1,SUM(AD$10:AD79),0)</f>
        <v>0</v>
      </c>
      <c r="AF79" s="82" t="str">
        <f t="shared" si="37"/>
        <v/>
      </c>
      <c r="AG79" s="171">
        <f t="shared" si="38"/>
        <v>0</v>
      </c>
    </row>
    <row r="80" spans="1:33" ht="12" customHeight="1" x14ac:dyDescent="0.25">
      <c r="A80" s="497"/>
      <c r="B80" s="15">
        <v>71</v>
      </c>
      <c r="C80" s="468">
        <f t="shared" si="43"/>
        <v>0</v>
      </c>
      <c r="D80" s="469"/>
      <c r="E80" s="470"/>
      <c r="F80" s="67">
        <f t="shared" si="44"/>
        <v>0</v>
      </c>
      <c r="G80" s="67">
        <f t="shared" si="45"/>
        <v>0</v>
      </c>
      <c r="H80" s="67">
        <f t="shared" si="46"/>
        <v>0</v>
      </c>
      <c r="I80" s="67">
        <f t="shared" si="47"/>
        <v>0</v>
      </c>
      <c r="J80" s="67">
        <f t="shared" si="48"/>
        <v>0</v>
      </c>
      <c r="K80" s="16">
        <f t="shared" si="49"/>
        <v>0</v>
      </c>
      <c r="L80" s="67">
        <f t="shared" si="50"/>
        <v>0</v>
      </c>
      <c r="M80" s="17">
        <f>IF(L80&gt;0,VLOOKUP(I80,Labour!$AR$1:$AT$15,3,FALSE),0)</f>
        <v>0</v>
      </c>
      <c r="N80" s="70">
        <f t="shared" si="51"/>
        <v>0</v>
      </c>
      <c r="R80" s="83">
        <f t="shared" si="39"/>
        <v>0</v>
      </c>
      <c r="S80" s="83">
        <f t="shared" si="39"/>
        <v>0</v>
      </c>
      <c r="T80" s="83">
        <f t="shared" si="39"/>
        <v>0</v>
      </c>
      <c r="U80" s="83">
        <f t="shared" si="39"/>
        <v>0</v>
      </c>
      <c r="V80" s="83">
        <f t="shared" si="40"/>
        <v>0</v>
      </c>
      <c r="W80" s="83">
        <f t="shared" si="40"/>
        <v>0</v>
      </c>
      <c r="X80" s="83">
        <f t="shared" si="41"/>
        <v>0</v>
      </c>
      <c r="Y80" s="83">
        <f t="shared" si="41"/>
        <v>0</v>
      </c>
      <c r="Z80" s="83">
        <f t="shared" si="41"/>
        <v>0</v>
      </c>
      <c r="AA80" s="171">
        <f t="shared" si="35"/>
        <v>0</v>
      </c>
      <c r="AB80" s="83">
        <f t="shared" si="42"/>
        <v>0</v>
      </c>
      <c r="AC80" s="83">
        <f t="shared" si="42"/>
        <v>0</v>
      </c>
      <c r="AD80" s="171">
        <f t="shared" si="36"/>
        <v>0</v>
      </c>
      <c r="AE80" s="171">
        <f>IF(AD80=1,SUM(AD$10:AD80),0)</f>
        <v>0</v>
      </c>
      <c r="AF80" s="82" t="str">
        <f t="shared" si="37"/>
        <v/>
      </c>
      <c r="AG80" s="171">
        <f t="shared" si="38"/>
        <v>0</v>
      </c>
    </row>
    <row r="81" spans="1:33" ht="12" customHeight="1" x14ac:dyDescent="0.25">
      <c r="A81" s="497"/>
      <c r="B81" s="15">
        <v>72</v>
      </c>
      <c r="C81" s="468">
        <f t="shared" si="43"/>
        <v>0</v>
      </c>
      <c r="D81" s="469"/>
      <c r="E81" s="470"/>
      <c r="F81" s="67">
        <f t="shared" si="44"/>
        <v>0</v>
      </c>
      <c r="G81" s="67">
        <f t="shared" si="45"/>
        <v>0</v>
      </c>
      <c r="H81" s="67">
        <f t="shared" si="46"/>
        <v>0</v>
      </c>
      <c r="I81" s="67">
        <f t="shared" si="47"/>
        <v>0</v>
      </c>
      <c r="J81" s="67">
        <f t="shared" si="48"/>
        <v>0</v>
      </c>
      <c r="K81" s="16">
        <f t="shared" si="49"/>
        <v>0</v>
      </c>
      <c r="L81" s="67">
        <f t="shared" si="50"/>
        <v>0</v>
      </c>
      <c r="M81" s="17">
        <f>IF(L81&gt;0,VLOOKUP(I81,Labour!$AR$1:$AT$15,3,FALSE),0)</f>
        <v>0</v>
      </c>
      <c r="N81" s="70">
        <f t="shared" si="51"/>
        <v>0</v>
      </c>
      <c r="R81" s="83">
        <f t="shared" si="39"/>
        <v>0</v>
      </c>
      <c r="S81" s="83">
        <f t="shared" si="39"/>
        <v>0</v>
      </c>
      <c r="T81" s="83">
        <f t="shared" si="39"/>
        <v>0</v>
      </c>
      <c r="U81" s="83">
        <f t="shared" si="39"/>
        <v>0</v>
      </c>
      <c r="V81" s="83">
        <f t="shared" si="40"/>
        <v>0</v>
      </c>
      <c r="W81" s="83">
        <f t="shared" si="40"/>
        <v>0</v>
      </c>
      <c r="X81" s="83">
        <f t="shared" si="41"/>
        <v>0</v>
      </c>
      <c r="Y81" s="83">
        <f t="shared" si="41"/>
        <v>0</v>
      </c>
      <c r="Z81" s="83">
        <f t="shared" si="41"/>
        <v>0</v>
      </c>
      <c r="AA81" s="171">
        <f t="shared" si="35"/>
        <v>0</v>
      </c>
      <c r="AB81" s="83">
        <f t="shared" si="42"/>
        <v>0</v>
      </c>
      <c r="AC81" s="83">
        <f t="shared" si="42"/>
        <v>0</v>
      </c>
      <c r="AD81" s="171">
        <f t="shared" si="36"/>
        <v>0</v>
      </c>
      <c r="AE81" s="171">
        <f>IF(AD81=1,SUM(AD$10:AD81),0)</f>
        <v>0</v>
      </c>
      <c r="AF81" s="82" t="str">
        <f t="shared" si="37"/>
        <v/>
      </c>
      <c r="AG81" s="171">
        <f t="shared" si="38"/>
        <v>0</v>
      </c>
    </row>
    <row r="82" spans="1:33" ht="12" customHeight="1" x14ac:dyDescent="0.25">
      <c r="A82" s="497"/>
      <c r="B82" s="15">
        <v>73</v>
      </c>
      <c r="C82" s="468">
        <f t="shared" si="43"/>
        <v>0</v>
      </c>
      <c r="D82" s="469"/>
      <c r="E82" s="470"/>
      <c r="F82" s="67">
        <f t="shared" si="44"/>
        <v>0</v>
      </c>
      <c r="G82" s="67">
        <f t="shared" si="45"/>
        <v>0</v>
      </c>
      <c r="H82" s="67">
        <f t="shared" si="46"/>
        <v>0</v>
      </c>
      <c r="I82" s="67">
        <f t="shared" si="47"/>
        <v>0</v>
      </c>
      <c r="J82" s="67">
        <f t="shared" si="48"/>
        <v>0</v>
      </c>
      <c r="K82" s="16">
        <f t="shared" si="49"/>
        <v>0</v>
      </c>
      <c r="L82" s="67">
        <f t="shared" si="50"/>
        <v>0</v>
      </c>
      <c r="M82" s="17">
        <f>IF(L82&gt;0,VLOOKUP(I82,Labour!$AR$1:$AT$15,3,FALSE),0)</f>
        <v>0</v>
      </c>
      <c r="N82" s="70">
        <f t="shared" si="51"/>
        <v>0</v>
      </c>
      <c r="R82" s="83">
        <f t="shared" si="39"/>
        <v>0</v>
      </c>
      <c r="S82" s="83">
        <f t="shared" si="39"/>
        <v>0</v>
      </c>
      <c r="T82" s="83">
        <f t="shared" si="39"/>
        <v>0</v>
      </c>
      <c r="U82" s="83">
        <f t="shared" si="39"/>
        <v>0</v>
      </c>
      <c r="V82" s="83">
        <f t="shared" si="40"/>
        <v>0</v>
      </c>
      <c r="W82" s="83">
        <f t="shared" si="40"/>
        <v>0</v>
      </c>
      <c r="X82" s="83">
        <f t="shared" si="41"/>
        <v>0</v>
      </c>
      <c r="Y82" s="83">
        <f t="shared" si="41"/>
        <v>0</v>
      </c>
      <c r="Z82" s="83">
        <f t="shared" si="41"/>
        <v>0</v>
      </c>
      <c r="AA82" s="171">
        <f t="shared" si="35"/>
        <v>0</v>
      </c>
      <c r="AB82" s="83">
        <f t="shared" si="42"/>
        <v>0</v>
      </c>
      <c r="AC82" s="83">
        <f t="shared" si="42"/>
        <v>0</v>
      </c>
      <c r="AD82" s="171">
        <f t="shared" si="36"/>
        <v>0</v>
      </c>
      <c r="AE82" s="171">
        <f>IF(AD82=1,SUM(AD$10:AD82),0)</f>
        <v>0</v>
      </c>
      <c r="AF82" s="82" t="str">
        <f t="shared" si="37"/>
        <v/>
      </c>
      <c r="AG82" s="171">
        <f t="shared" si="38"/>
        <v>0</v>
      </c>
    </row>
    <row r="83" spans="1:33" ht="12" customHeight="1" x14ac:dyDescent="0.25">
      <c r="A83" s="497"/>
      <c r="B83" s="15">
        <v>74</v>
      </c>
      <c r="C83" s="468">
        <f t="shared" si="43"/>
        <v>0</v>
      </c>
      <c r="D83" s="469"/>
      <c r="E83" s="470"/>
      <c r="F83" s="67">
        <f t="shared" si="44"/>
        <v>0</v>
      </c>
      <c r="G83" s="67">
        <f t="shared" si="45"/>
        <v>0</v>
      </c>
      <c r="H83" s="67">
        <f t="shared" si="46"/>
        <v>0</v>
      </c>
      <c r="I83" s="67">
        <f t="shared" si="47"/>
        <v>0</v>
      </c>
      <c r="J83" s="67">
        <f t="shared" si="48"/>
        <v>0</v>
      </c>
      <c r="K83" s="16">
        <f t="shared" si="49"/>
        <v>0</v>
      </c>
      <c r="L83" s="67">
        <f t="shared" si="50"/>
        <v>0</v>
      </c>
      <c r="M83" s="17">
        <f>IF(L83&gt;0,VLOOKUP(I83,Labour!$AR$1:$AT$15,3,FALSE),0)</f>
        <v>0</v>
      </c>
      <c r="N83" s="70">
        <f t="shared" si="51"/>
        <v>0</v>
      </c>
      <c r="R83" s="83">
        <f t="shared" si="39"/>
        <v>0</v>
      </c>
      <c r="S83" s="83">
        <f t="shared" si="39"/>
        <v>0</v>
      </c>
      <c r="T83" s="83">
        <f t="shared" si="39"/>
        <v>0</v>
      </c>
      <c r="U83" s="83">
        <f t="shared" si="39"/>
        <v>0</v>
      </c>
      <c r="V83" s="83">
        <f t="shared" si="40"/>
        <v>0</v>
      </c>
      <c r="W83" s="83">
        <f t="shared" si="40"/>
        <v>0</v>
      </c>
      <c r="X83" s="83">
        <f t="shared" si="41"/>
        <v>0</v>
      </c>
      <c r="Y83" s="83">
        <f t="shared" si="41"/>
        <v>0</v>
      </c>
      <c r="Z83" s="83">
        <f t="shared" si="41"/>
        <v>0</v>
      </c>
      <c r="AA83" s="171">
        <f t="shared" si="35"/>
        <v>0</v>
      </c>
      <c r="AB83" s="83">
        <f t="shared" si="42"/>
        <v>0</v>
      </c>
      <c r="AC83" s="83">
        <f t="shared" si="42"/>
        <v>0</v>
      </c>
      <c r="AD83" s="171">
        <f t="shared" si="36"/>
        <v>0</v>
      </c>
      <c r="AE83" s="171">
        <f>IF(AD83=1,SUM(AD$10:AD83),0)</f>
        <v>0</v>
      </c>
      <c r="AF83" s="82" t="str">
        <f t="shared" si="37"/>
        <v/>
      </c>
      <c r="AG83" s="171">
        <f t="shared" si="38"/>
        <v>0</v>
      </c>
    </row>
    <row r="84" spans="1:33" ht="12" customHeight="1" x14ac:dyDescent="0.25">
      <c r="A84" s="497"/>
      <c r="B84" s="15">
        <v>75</v>
      </c>
      <c r="C84" s="468">
        <f t="shared" si="43"/>
        <v>0</v>
      </c>
      <c r="D84" s="469"/>
      <c r="E84" s="470"/>
      <c r="F84" s="67">
        <f t="shared" si="44"/>
        <v>0</v>
      </c>
      <c r="G84" s="67">
        <f t="shared" si="45"/>
        <v>0</v>
      </c>
      <c r="H84" s="67">
        <f t="shared" si="46"/>
        <v>0</v>
      </c>
      <c r="I84" s="67">
        <f t="shared" si="47"/>
        <v>0</v>
      </c>
      <c r="J84" s="67">
        <f t="shared" si="48"/>
        <v>0</v>
      </c>
      <c r="K84" s="16">
        <f t="shared" si="49"/>
        <v>0</v>
      </c>
      <c r="L84" s="67">
        <f t="shared" si="50"/>
        <v>0</v>
      </c>
      <c r="M84" s="17">
        <f>IF(L84&gt;0,VLOOKUP(I84,Labour!$AR$1:$AT$15,3,FALSE),0)</f>
        <v>0</v>
      </c>
      <c r="N84" s="70">
        <f t="shared" si="51"/>
        <v>0</v>
      </c>
      <c r="R84" s="83">
        <f t="shared" si="39"/>
        <v>0</v>
      </c>
      <c r="S84" s="83">
        <f t="shared" si="39"/>
        <v>0</v>
      </c>
      <c r="T84" s="83">
        <f t="shared" si="39"/>
        <v>0</v>
      </c>
      <c r="U84" s="83">
        <f t="shared" si="39"/>
        <v>0</v>
      </c>
      <c r="V84" s="83">
        <f t="shared" si="40"/>
        <v>0</v>
      </c>
      <c r="W84" s="83">
        <f t="shared" si="40"/>
        <v>0</v>
      </c>
      <c r="X84" s="83">
        <f t="shared" si="41"/>
        <v>0</v>
      </c>
      <c r="Y84" s="83">
        <f t="shared" si="41"/>
        <v>0</v>
      </c>
      <c r="Z84" s="83">
        <f t="shared" si="41"/>
        <v>0</v>
      </c>
      <c r="AA84" s="171">
        <f t="shared" si="35"/>
        <v>0</v>
      </c>
      <c r="AB84" s="83">
        <f t="shared" si="42"/>
        <v>0</v>
      </c>
      <c r="AC84" s="83">
        <f t="shared" si="42"/>
        <v>0</v>
      </c>
      <c r="AD84" s="171">
        <f t="shared" si="36"/>
        <v>0</v>
      </c>
      <c r="AE84" s="171">
        <f>IF(AD84=1,SUM(AD$10:AD84),0)</f>
        <v>0</v>
      </c>
      <c r="AF84" s="82" t="str">
        <f t="shared" si="37"/>
        <v/>
      </c>
      <c r="AG84" s="171">
        <f t="shared" si="38"/>
        <v>0</v>
      </c>
    </row>
    <row r="85" spans="1:33" ht="12" customHeight="1" x14ac:dyDescent="0.25">
      <c r="A85" s="497"/>
      <c r="B85" s="15">
        <v>76</v>
      </c>
      <c r="C85" s="468">
        <f t="shared" si="43"/>
        <v>0</v>
      </c>
      <c r="D85" s="469"/>
      <c r="E85" s="470"/>
      <c r="F85" s="67">
        <f t="shared" si="44"/>
        <v>0</v>
      </c>
      <c r="G85" s="67">
        <f t="shared" si="45"/>
        <v>0</v>
      </c>
      <c r="H85" s="67">
        <f t="shared" si="46"/>
        <v>0</v>
      </c>
      <c r="I85" s="67">
        <f t="shared" si="47"/>
        <v>0</v>
      </c>
      <c r="J85" s="67">
        <f t="shared" si="48"/>
        <v>0</v>
      </c>
      <c r="K85" s="16">
        <f t="shared" si="49"/>
        <v>0</v>
      </c>
      <c r="L85" s="67">
        <f t="shared" si="50"/>
        <v>0</v>
      </c>
      <c r="M85" s="17">
        <f>IF(L85&gt;0,VLOOKUP(I85,Labour!$AR$1:$AT$15,3,FALSE),0)</f>
        <v>0</v>
      </c>
      <c r="N85" s="70">
        <f t="shared" si="51"/>
        <v>0</v>
      </c>
      <c r="R85" s="83">
        <f t="shared" si="39"/>
        <v>0</v>
      </c>
      <c r="S85" s="83">
        <f t="shared" si="39"/>
        <v>0</v>
      </c>
      <c r="T85" s="83">
        <f t="shared" si="39"/>
        <v>0</v>
      </c>
      <c r="U85" s="83">
        <f t="shared" si="39"/>
        <v>0</v>
      </c>
      <c r="V85" s="83">
        <f t="shared" si="40"/>
        <v>0</v>
      </c>
      <c r="W85" s="83">
        <f t="shared" si="40"/>
        <v>0</v>
      </c>
      <c r="X85" s="83">
        <f t="shared" si="41"/>
        <v>0</v>
      </c>
      <c r="Y85" s="83">
        <f t="shared" si="41"/>
        <v>0</v>
      </c>
      <c r="Z85" s="83">
        <f t="shared" si="41"/>
        <v>0</v>
      </c>
      <c r="AA85" s="171">
        <f t="shared" si="35"/>
        <v>0</v>
      </c>
      <c r="AB85" s="83">
        <f t="shared" si="42"/>
        <v>0</v>
      </c>
      <c r="AC85" s="83">
        <f t="shared" si="42"/>
        <v>0</v>
      </c>
      <c r="AD85" s="171">
        <f t="shared" si="36"/>
        <v>0</v>
      </c>
      <c r="AE85" s="171">
        <f>IF(AD85=1,SUM(AD$10:AD85),0)</f>
        <v>0</v>
      </c>
      <c r="AF85" s="82" t="str">
        <f t="shared" si="37"/>
        <v/>
      </c>
      <c r="AG85" s="171">
        <f t="shared" si="38"/>
        <v>0</v>
      </c>
    </row>
    <row r="86" spans="1:33" ht="12" customHeight="1" x14ac:dyDescent="0.25">
      <c r="A86" s="497"/>
      <c r="B86" s="15">
        <v>77</v>
      </c>
      <c r="C86" s="468">
        <f t="shared" si="43"/>
        <v>0</v>
      </c>
      <c r="D86" s="469"/>
      <c r="E86" s="470"/>
      <c r="F86" s="67">
        <f t="shared" si="44"/>
        <v>0</v>
      </c>
      <c r="G86" s="67">
        <f t="shared" si="45"/>
        <v>0</v>
      </c>
      <c r="H86" s="67">
        <f t="shared" si="46"/>
        <v>0</v>
      </c>
      <c r="I86" s="67">
        <f t="shared" si="47"/>
        <v>0</v>
      </c>
      <c r="J86" s="67">
        <f t="shared" si="48"/>
        <v>0</v>
      </c>
      <c r="K86" s="16">
        <f t="shared" si="49"/>
        <v>0</v>
      </c>
      <c r="L86" s="67">
        <f t="shared" si="50"/>
        <v>0</v>
      </c>
      <c r="M86" s="17">
        <f>IF(L86&gt;0,VLOOKUP(I86,Labour!$AR$1:$AT$15,3,FALSE),0)</f>
        <v>0</v>
      </c>
      <c r="N86" s="70">
        <f t="shared" si="51"/>
        <v>0</v>
      </c>
      <c r="R86" s="83">
        <f t="shared" si="39"/>
        <v>0</v>
      </c>
      <c r="S86" s="83">
        <f t="shared" si="39"/>
        <v>0</v>
      </c>
      <c r="T86" s="83">
        <f t="shared" si="39"/>
        <v>0</v>
      </c>
      <c r="U86" s="83">
        <f t="shared" si="39"/>
        <v>0</v>
      </c>
      <c r="V86" s="83">
        <f t="shared" si="40"/>
        <v>0</v>
      </c>
      <c r="W86" s="83">
        <f t="shared" si="40"/>
        <v>0</v>
      </c>
      <c r="X86" s="83">
        <f t="shared" si="41"/>
        <v>0</v>
      </c>
      <c r="Y86" s="83">
        <f t="shared" si="41"/>
        <v>0</v>
      </c>
      <c r="Z86" s="83">
        <f t="shared" si="41"/>
        <v>0</v>
      </c>
      <c r="AA86" s="171">
        <f t="shared" si="35"/>
        <v>0</v>
      </c>
      <c r="AB86" s="83">
        <f t="shared" si="42"/>
        <v>0</v>
      </c>
      <c r="AC86" s="83">
        <f t="shared" si="42"/>
        <v>0</v>
      </c>
      <c r="AD86" s="171">
        <f t="shared" si="36"/>
        <v>0</v>
      </c>
      <c r="AE86" s="171">
        <f>IF(AD86=1,SUM(AD$10:AD86),0)</f>
        <v>0</v>
      </c>
      <c r="AF86" s="82" t="str">
        <f t="shared" si="37"/>
        <v/>
      </c>
      <c r="AG86" s="171">
        <f t="shared" si="38"/>
        <v>0</v>
      </c>
    </row>
    <row r="87" spans="1:33" ht="12" customHeight="1" x14ac:dyDescent="0.25">
      <c r="A87" s="497"/>
      <c r="B87" s="15">
        <v>78</v>
      </c>
      <c r="C87" s="468">
        <f t="shared" si="43"/>
        <v>0</v>
      </c>
      <c r="D87" s="469"/>
      <c r="E87" s="470"/>
      <c r="F87" s="67">
        <f t="shared" si="44"/>
        <v>0</v>
      </c>
      <c r="G87" s="67">
        <f t="shared" si="45"/>
        <v>0</v>
      </c>
      <c r="H87" s="67">
        <f t="shared" si="46"/>
        <v>0</v>
      </c>
      <c r="I87" s="67">
        <f t="shared" si="47"/>
        <v>0</v>
      </c>
      <c r="J87" s="67">
        <f t="shared" si="48"/>
        <v>0</v>
      </c>
      <c r="K87" s="16">
        <f t="shared" si="49"/>
        <v>0</v>
      </c>
      <c r="L87" s="67">
        <f t="shared" si="50"/>
        <v>0</v>
      </c>
      <c r="M87" s="17">
        <f>IF(L87&gt;0,VLOOKUP(I87,Labour!$AR$1:$AT$15,3,FALSE),0)</f>
        <v>0</v>
      </c>
      <c r="N87" s="70">
        <f t="shared" si="51"/>
        <v>0</v>
      </c>
      <c r="R87" s="83">
        <f t="shared" si="39"/>
        <v>0</v>
      </c>
      <c r="S87" s="83">
        <f t="shared" si="39"/>
        <v>0</v>
      </c>
      <c r="T87" s="83">
        <f t="shared" si="39"/>
        <v>0</v>
      </c>
      <c r="U87" s="83">
        <f t="shared" si="39"/>
        <v>0</v>
      </c>
      <c r="V87" s="83">
        <f t="shared" si="40"/>
        <v>0</v>
      </c>
      <c r="W87" s="83">
        <f t="shared" si="40"/>
        <v>0</v>
      </c>
      <c r="X87" s="83">
        <f t="shared" si="41"/>
        <v>0</v>
      </c>
      <c r="Y87" s="83">
        <f t="shared" si="41"/>
        <v>0</v>
      </c>
      <c r="Z87" s="83">
        <f t="shared" si="41"/>
        <v>0</v>
      </c>
      <c r="AA87" s="171">
        <f t="shared" si="35"/>
        <v>0</v>
      </c>
      <c r="AB87" s="83">
        <f t="shared" si="42"/>
        <v>0</v>
      </c>
      <c r="AC87" s="83">
        <f t="shared" si="42"/>
        <v>0</v>
      </c>
      <c r="AD87" s="171">
        <f t="shared" si="36"/>
        <v>0</v>
      </c>
      <c r="AE87" s="171">
        <f>IF(AD87=1,SUM(AD$10:AD87),0)</f>
        <v>0</v>
      </c>
      <c r="AF87" s="82" t="str">
        <f t="shared" si="37"/>
        <v/>
      </c>
      <c r="AG87" s="171">
        <f t="shared" si="38"/>
        <v>0</v>
      </c>
    </row>
    <row r="88" spans="1:33" ht="12" customHeight="1" x14ac:dyDescent="0.25">
      <c r="A88" s="497"/>
      <c r="B88" s="15">
        <v>79</v>
      </c>
      <c r="C88" s="468">
        <f t="shared" si="43"/>
        <v>0</v>
      </c>
      <c r="D88" s="469"/>
      <c r="E88" s="470"/>
      <c r="F88" s="67">
        <f t="shared" si="44"/>
        <v>0</v>
      </c>
      <c r="G88" s="67">
        <f t="shared" si="45"/>
        <v>0</v>
      </c>
      <c r="H88" s="67">
        <f t="shared" si="46"/>
        <v>0</v>
      </c>
      <c r="I88" s="67">
        <f t="shared" si="47"/>
        <v>0</v>
      </c>
      <c r="J88" s="67">
        <f t="shared" si="48"/>
        <v>0</v>
      </c>
      <c r="K88" s="16">
        <f t="shared" si="49"/>
        <v>0</v>
      </c>
      <c r="L88" s="67">
        <f t="shared" si="50"/>
        <v>0</v>
      </c>
      <c r="M88" s="17">
        <f>IF(L88&gt;0,VLOOKUP(I88,Labour!$AR$1:$AT$15,3,FALSE),0)</f>
        <v>0</v>
      </c>
      <c r="N88" s="70">
        <f t="shared" si="51"/>
        <v>0</v>
      </c>
      <c r="R88" s="83">
        <f t="shared" si="39"/>
        <v>0</v>
      </c>
      <c r="S88" s="83">
        <f t="shared" si="39"/>
        <v>0</v>
      </c>
      <c r="T88" s="83">
        <f t="shared" si="39"/>
        <v>0</v>
      </c>
      <c r="U88" s="83">
        <f t="shared" si="39"/>
        <v>0</v>
      </c>
      <c r="V88" s="83">
        <f t="shared" si="40"/>
        <v>0</v>
      </c>
      <c r="W88" s="83">
        <f t="shared" si="40"/>
        <v>0</v>
      </c>
      <c r="X88" s="83">
        <f t="shared" si="41"/>
        <v>0</v>
      </c>
      <c r="Y88" s="83">
        <f t="shared" si="41"/>
        <v>0</v>
      </c>
      <c r="Z88" s="83">
        <f t="shared" si="41"/>
        <v>0</v>
      </c>
      <c r="AA88" s="171">
        <f t="shared" si="35"/>
        <v>0</v>
      </c>
      <c r="AB88" s="83">
        <f t="shared" si="42"/>
        <v>0</v>
      </c>
      <c r="AC88" s="83">
        <f t="shared" si="42"/>
        <v>0</v>
      </c>
      <c r="AD88" s="171">
        <f t="shared" si="36"/>
        <v>0</v>
      </c>
      <c r="AE88" s="171">
        <f>IF(AD88=1,SUM(AD$10:AD88),0)</f>
        <v>0</v>
      </c>
      <c r="AF88" s="82" t="str">
        <f t="shared" si="37"/>
        <v/>
      </c>
      <c r="AG88" s="171">
        <f t="shared" si="38"/>
        <v>0</v>
      </c>
    </row>
    <row r="89" spans="1:33" ht="12" customHeight="1" x14ac:dyDescent="0.25">
      <c r="A89" s="497"/>
      <c r="B89" s="15">
        <v>80</v>
      </c>
      <c r="C89" s="468">
        <f t="shared" si="43"/>
        <v>0</v>
      </c>
      <c r="D89" s="469"/>
      <c r="E89" s="470"/>
      <c r="F89" s="67">
        <f t="shared" si="44"/>
        <v>0</v>
      </c>
      <c r="G89" s="67">
        <f t="shared" si="45"/>
        <v>0</v>
      </c>
      <c r="H89" s="67">
        <f t="shared" si="46"/>
        <v>0</v>
      </c>
      <c r="I89" s="67">
        <f t="shared" si="47"/>
        <v>0</v>
      </c>
      <c r="J89" s="67">
        <f t="shared" si="48"/>
        <v>0</v>
      </c>
      <c r="K89" s="16">
        <f t="shared" si="49"/>
        <v>0</v>
      </c>
      <c r="L89" s="67">
        <f t="shared" si="50"/>
        <v>0</v>
      </c>
      <c r="M89" s="17">
        <f>IF(L89&gt;0,VLOOKUP(I89,Labour!$AR$1:$AT$15,3,FALSE),0)</f>
        <v>0</v>
      </c>
      <c r="N89" s="70">
        <f t="shared" si="51"/>
        <v>0</v>
      </c>
      <c r="R89" s="83">
        <f t="shared" si="39"/>
        <v>0</v>
      </c>
      <c r="S89" s="83">
        <f t="shared" si="39"/>
        <v>0</v>
      </c>
      <c r="T89" s="83">
        <f t="shared" si="39"/>
        <v>0</v>
      </c>
      <c r="U89" s="83">
        <f t="shared" si="39"/>
        <v>0</v>
      </c>
      <c r="V89" s="83">
        <f t="shared" si="40"/>
        <v>0</v>
      </c>
      <c r="W89" s="83">
        <f t="shared" si="40"/>
        <v>0</v>
      </c>
      <c r="X89" s="83">
        <f t="shared" si="41"/>
        <v>0</v>
      </c>
      <c r="Y89" s="83">
        <f t="shared" si="41"/>
        <v>0</v>
      </c>
      <c r="Z89" s="83">
        <f t="shared" si="41"/>
        <v>0</v>
      </c>
      <c r="AA89" s="171">
        <f t="shared" si="35"/>
        <v>0</v>
      </c>
      <c r="AB89" s="83">
        <f t="shared" si="42"/>
        <v>0</v>
      </c>
      <c r="AC89" s="83">
        <f t="shared" si="42"/>
        <v>0</v>
      </c>
      <c r="AD89" s="171">
        <f t="shared" si="36"/>
        <v>0</v>
      </c>
      <c r="AE89" s="171">
        <f>IF(AD89=1,SUM(AD$10:AD89),0)</f>
        <v>0</v>
      </c>
      <c r="AF89" s="82" t="str">
        <f t="shared" si="37"/>
        <v/>
      </c>
      <c r="AG89" s="171">
        <f t="shared" si="38"/>
        <v>0</v>
      </c>
    </row>
    <row r="90" spans="1:33" ht="12" customHeight="1" x14ac:dyDescent="0.25">
      <c r="A90" s="497"/>
      <c r="B90" s="15">
        <v>81</v>
      </c>
      <c r="C90" s="468">
        <f t="shared" si="43"/>
        <v>0</v>
      </c>
      <c r="D90" s="469"/>
      <c r="E90" s="470"/>
      <c r="F90" s="67">
        <f t="shared" si="44"/>
        <v>0</v>
      </c>
      <c r="G90" s="67">
        <f t="shared" si="45"/>
        <v>0</v>
      </c>
      <c r="H90" s="67">
        <f t="shared" si="46"/>
        <v>0</v>
      </c>
      <c r="I90" s="67">
        <f t="shared" si="47"/>
        <v>0</v>
      </c>
      <c r="J90" s="67">
        <f t="shared" si="48"/>
        <v>0</v>
      </c>
      <c r="K90" s="16">
        <f t="shared" si="49"/>
        <v>0</v>
      </c>
      <c r="L90" s="67">
        <f t="shared" si="50"/>
        <v>0</v>
      </c>
      <c r="M90" s="17">
        <f>IF(L90&gt;0,VLOOKUP(I90,Labour!$AR$1:$AT$15,3,FALSE),0)</f>
        <v>0</v>
      </c>
      <c r="N90" s="70">
        <f t="shared" si="51"/>
        <v>0</v>
      </c>
      <c r="R90" s="83">
        <f t="shared" si="39"/>
        <v>0</v>
      </c>
      <c r="S90" s="83">
        <f t="shared" si="39"/>
        <v>0</v>
      </c>
      <c r="T90" s="83">
        <f t="shared" si="39"/>
        <v>0</v>
      </c>
      <c r="U90" s="83">
        <f t="shared" si="39"/>
        <v>0</v>
      </c>
      <c r="V90" s="83">
        <f t="shared" si="40"/>
        <v>0</v>
      </c>
      <c r="W90" s="83">
        <f t="shared" si="40"/>
        <v>0</v>
      </c>
      <c r="X90" s="83">
        <f t="shared" si="41"/>
        <v>0</v>
      </c>
      <c r="Y90" s="83">
        <f t="shared" si="41"/>
        <v>0</v>
      </c>
      <c r="Z90" s="83">
        <f t="shared" si="41"/>
        <v>0</v>
      </c>
      <c r="AA90" s="171">
        <f t="shared" si="35"/>
        <v>0</v>
      </c>
      <c r="AB90" s="83">
        <f t="shared" si="42"/>
        <v>0</v>
      </c>
      <c r="AC90" s="83">
        <f t="shared" si="42"/>
        <v>0</v>
      </c>
      <c r="AD90" s="171">
        <f t="shared" si="36"/>
        <v>0</v>
      </c>
      <c r="AE90" s="171">
        <f>IF(AD90=1,SUM(AD$10:AD90),0)</f>
        <v>0</v>
      </c>
      <c r="AF90" s="82" t="str">
        <f t="shared" si="37"/>
        <v/>
      </c>
      <c r="AG90" s="171">
        <f t="shared" si="38"/>
        <v>0</v>
      </c>
    </row>
    <row r="91" spans="1:33" ht="12" customHeight="1" x14ac:dyDescent="0.25">
      <c r="A91" s="497"/>
      <c r="B91" s="15">
        <v>82</v>
      </c>
      <c r="C91" s="468">
        <f t="shared" si="43"/>
        <v>0</v>
      </c>
      <c r="D91" s="469"/>
      <c r="E91" s="470"/>
      <c r="F91" s="67">
        <f t="shared" si="44"/>
        <v>0</v>
      </c>
      <c r="G91" s="67">
        <f t="shared" si="45"/>
        <v>0</v>
      </c>
      <c r="H91" s="67">
        <f t="shared" si="46"/>
        <v>0</v>
      </c>
      <c r="I91" s="67">
        <f t="shared" si="47"/>
        <v>0</v>
      </c>
      <c r="J91" s="67">
        <f t="shared" si="48"/>
        <v>0</v>
      </c>
      <c r="K91" s="16">
        <f t="shared" si="49"/>
        <v>0</v>
      </c>
      <c r="L91" s="67">
        <f t="shared" si="50"/>
        <v>0</v>
      </c>
      <c r="M91" s="17">
        <f>IF(L91&gt;0,VLOOKUP(I91,Labour!$AR$1:$AT$15,3,FALSE),0)</f>
        <v>0</v>
      </c>
      <c r="N91" s="70">
        <f t="shared" si="51"/>
        <v>0</v>
      </c>
      <c r="R91" s="83">
        <f t="shared" si="39"/>
        <v>0</v>
      </c>
      <c r="S91" s="83">
        <f t="shared" si="39"/>
        <v>0</v>
      </c>
      <c r="T91" s="83">
        <f t="shared" si="39"/>
        <v>0</v>
      </c>
      <c r="U91" s="83">
        <f t="shared" si="39"/>
        <v>0</v>
      </c>
      <c r="V91" s="83">
        <f t="shared" si="40"/>
        <v>0</v>
      </c>
      <c r="W91" s="83">
        <f t="shared" si="40"/>
        <v>0</v>
      </c>
      <c r="X91" s="83">
        <f t="shared" si="41"/>
        <v>0</v>
      </c>
      <c r="Y91" s="83">
        <f t="shared" si="41"/>
        <v>0</v>
      </c>
      <c r="Z91" s="83">
        <f t="shared" si="41"/>
        <v>0</v>
      </c>
      <c r="AA91" s="171">
        <f t="shared" si="35"/>
        <v>0</v>
      </c>
      <c r="AB91" s="83">
        <f t="shared" si="42"/>
        <v>0</v>
      </c>
      <c r="AC91" s="83">
        <f t="shared" si="42"/>
        <v>0</v>
      </c>
      <c r="AD91" s="171">
        <f t="shared" si="36"/>
        <v>0</v>
      </c>
      <c r="AE91" s="171">
        <f>IF(AD91=1,SUM(AD$10:AD91),0)</f>
        <v>0</v>
      </c>
      <c r="AF91" s="82" t="str">
        <f t="shared" si="37"/>
        <v/>
      </c>
      <c r="AG91" s="171">
        <f t="shared" si="38"/>
        <v>0</v>
      </c>
    </row>
    <row r="92" spans="1:33" ht="12" customHeight="1" x14ac:dyDescent="0.25">
      <c r="A92" s="497"/>
      <c r="B92" s="15">
        <v>83</v>
      </c>
      <c r="C92" s="468">
        <f t="shared" si="43"/>
        <v>0</v>
      </c>
      <c r="D92" s="469"/>
      <c r="E92" s="470"/>
      <c r="F92" s="67">
        <f t="shared" si="44"/>
        <v>0</v>
      </c>
      <c r="G92" s="67">
        <f t="shared" si="45"/>
        <v>0</v>
      </c>
      <c r="H92" s="67">
        <f t="shared" si="46"/>
        <v>0</v>
      </c>
      <c r="I92" s="67">
        <f t="shared" si="47"/>
        <v>0</v>
      </c>
      <c r="J92" s="67">
        <f t="shared" si="48"/>
        <v>0</v>
      </c>
      <c r="K92" s="16">
        <f t="shared" si="49"/>
        <v>0</v>
      </c>
      <c r="L92" s="67">
        <f t="shared" si="50"/>
        <v>0</v>
      </c>
      <c r="M92" s="17">
        <f>IF(L92&gt;0,VLOOKUP(I92,Labour!$AR$1:$AT$15,3,FALSE),0)</f>
        <v>0</v>
      </c>
      <c r="N92" s="70">
        <f t="shared" si="51"/>
        <v>0</v>
      </c>
      <c r="R92" s="83">
        <f t="shared" si="39"/>
        <v>0</v>
      </c>
      <c r="S92" s="83">
        <f t="shared" si="39"/>
        <v>0</v>
      </c>
      <c r="T92" s="83">
        <f t="shared" si="39"/>
        <v>0</v>
      </c>
      <c r="U92" s="83">
        <f t="shared" si="39"/>
        <v>0</v>
      </c>
      <c r="V92" s="83">
        <f t="shared" si="40"/>
        <v>0</v>
      </c>
      <c r="W92" s="83">
        <f t="shared" si="40"/>
        <v>0</v>
      </c>
      <c r="X92" s="83">
        <f t="shared" si="41"/>
        <v>0</v>
      </c>
      <c r="Y92" s="83">
        <f t="shared" si="41"/>
        <v>0</v>
      </c>
      <c r="Z92" s="83">
        <f t="shared" si="41"/>
        <v>0</v>
      </c>
      <c r="AA92" s="171">
        <f t="shared" si="35"/>
        <v>0</v>
      </c>
      <c r="AB92" s="83">
        <f t="shared" si="42"/>
        <v>0</v>
      </c>
      <c r="AC92" s="83">
        <f t="shared" si="42"/>
        <v>0</v>
      </c>
      <c r="AD92" s="171">
        <f t="shared" si="36"/>
        <v>0</v>
      </c>
      <c r="AE92" s="171">
        <f>IF(AD92=1,SUM(AD$10:AD92),0)</f>
        <v>0</v>
      </c>
      <c r="AF92" s="82" t="str">
        <f t="shared" si="37"/>
        <v/>
      </c>
      <c r="AG92" s="171">
        <f t="shared" si="38"/>
        <v>0</v>
      </c>
    </row>
    <row r="93" spans="1:33" ht="12" customHeight="1" x14ac:dyDescent="0.25">
      <c r="A93" s="497"/>
      <c r="B93" s="15">
        <v>84</v>
      </c>
      <c r="C93" s="468">
        <f t="shared" ref="C93:C107" si="52">R93</f>
        <v>0</v>
      </c>
      <c r="D93" s="469"/>
      <c r="E93" s="470"/>
      <c r="F93" s="67">
        <f t="shared" ref="F93:F107" si="53">S93</f>
        <v>0</v>
      </c>
      <c r="G93" s="67">
        <f t="shared" ref="G93:G107" si="54">T93</f>
        <v>0</v>
      </c>
      <c r="H93" s="67">
        <f t="shared" ref="H93:H107" si="55">U93</f>
        <v>0</v>
      </c>
      <c r="I93" s="67">
        <f t="shared" ref="I93:I107" si="56">X93</f>
        <v>0</v>
      </c>
      <c r="J93" s="67">
        <f t="shared" ref="J93:J107" si="57">AA93</f>
        <v>0</v>
      </c>
      <c r="K93" s="16">
        <f t="shared" ref="K93:K107" si="58">AB93</f>
        <v>0</v>
      </c>
      <c r="L93" s="67">
        <f t="shared" ref="L93:L107" si="59">AC93</f>
        <v>0</v>
      </c>
      <c r="M93" s="17">
        <f>IF(L93&gt;0,VLOOKUP(I93,Labour!$AR$1:$AT$15,3,FALSE),0)</f>
        <v>0</v>
      </c>
      <c r="N93" s="70">
        <f t="shared" ref="N93:N107" si="60">J93*K93+L93*M93</f>
        <v>0</v>
      </c>
      <c r="R93" s="83">
        <f t="shared" si="39"/>
        <v>0</v>
      </c>
      <c r="S93" s="83">
        <f t="shared" si="39"/>
        <v>0</v>
      </c>
      <c r="T93" s="83">
        <f t="shared" si="39"/>
        <v>0</v>
      </c>
      <c r="U93" s="83">
        <f t="shared" si="39"/>
        <v>0</v>
      </c>
      <c r="V93" s="83">
        <f t="shared" si="40"/>
        <v>0</v>
      </c>
      <c r="W93" s="83">
        <f t="shared" si="40"/>
        <v>0</v>
      </c>
      <c r="X93" s="83">
        <f t="shared" si="41"/>
        <v>0</v>
      </c>
      <c r="Y93" s="83">
        <f t="shared" si="41"/>
        <v>0</v>
      </c>
      <c r="Z93" s="83">
        <f t="shared" si="41"/>
        <v>0</v>
      </c>
      <c r="AA93" s="171">
        <f t="shared" si="35"/>
        <v>0</v>
      </c>
      <c r="AB93" s="83">
        <f t="shared" si="42"/>
        <v>0</v>
      </c>
      <c r="AC93" s="83">
        <f t="shared" si="42"/>
        <v>0</v>
      </c>
      <c r="AD93" s="171">
        <f t="shared" si="36"/>
        <v>0</v>
      </c>
      <c r="AE93" s="171">
        <f>IF(AD93=1,SUM(AD$10:AD93),0)</f>
        <v>0</v>
      </c>
      <c r="AF93" s="82" t="str">
        <f t="shared" si="37"/>
        <v/>
      </c>
      <c r="AG93" s="171">
        <f t="shared" si="38"/>
        <v>0</v>
      </c>
    </row>
    <row r="94" spans="1:33" ht="12" customHeight="1" x14ac:dyDescent="0.25">
      <c r="A94" s="497"/>
      <c r="B94" s="15">
        <v>85</v>
      </c>
      <c r="C94" s="468">
        <f t="shared" si="52"/>
        <v>0</v>
      </c>
      <c r="D94" s="469"/>
      <c r="E94" s="470"/>
      <c r="F94" s="67">
        <f t="shared" si="53"/>
        <v>0</v>
      </c>
      <c r="G94" s="67">
        <f t="shared" si="54"/>
        <v>0</v>
      </c>
      <c r="H94" s="67">
        <f t="shared" si="55"/>
        <v>0</v>
      </c>
      <c r="I94" s="67">
        <f t="shared" si="56"/>
        <v>0</v>
      </c>
      <c r="J94" s="67">
        <f t="shared" si="57"/>
        <v>0</v>
      </c>
      <c r="K94" s="16">
        <f t="shared" si="58"/>
        <v>0</v>
      </c>
      <c r="L94" s="67">
        <f t="shared" si="59"/>
        <v>0</v>
      </c>
      <c r="M94" s="17">
        <f>IF(L94&gt;0,VLOOKUP(I94,Labour!$AR$1:$AT$15,3,FALSE),0)</f>
        <v>0</v>
      </c>
      <c r="N94" s="70">
        <f t="shared" si="60"/>
        <v>0</v>
      </c>
      <c r="R94" s="83">
        <f t="shared" si="39"/>
        <v>0</v>
      </c>
      <c r="S94" s="83">
        <f t="shared" si="39"/>
        <v>0</v>
      </c>
      <c r="T94" s="83">
        <f t="shared" si="39"/>
        <v>0</v>
      </c>
      <c r="U94" s="83">
        <f t="shared" si="39"/>
        <v>0</v>
      </c>
      <c r="V94" s="83">
        <f t="shared" si="40"/>
        <v>0</v>
      </c>
      <c r="W94" s="83">
        <f t="shared" si="40"/>
        <v>0</v>
      </c>
      <c r="X94" s="83">
        <f t="shared" si="41"/>
        <v>0</v>
      </c>
      <c r="Y94" s="83">
        <f t="shared" si="41"/>
        <v>0</v>
      </c>
      <c r="Z94" s="83">
        <f t="shared" si="41"/>
        <v>0</v>
      </c>
      <c r="AA94" s="171">
        <f t="shared" si="35"/>
        <v>0</v>
      </c>
      <c r="AB94" s="83">
        <f t="shared" si="42"/>
        <v>0</v>
      </c>
      <c r="AC94" s="83">
        <f t="shared" si="42"/>
        <v>0</v>
      </c>
      <c r="AD94" s="171">
        <f t="shared" si="36"/>
        <v>0</v>
      </c>
      <c r="AE94" s="171">
        <f>IF(AD94=1,SUM(AD$10:AD94),0)</f>
        <v>0</v>
      </c>
      <c r="AF94" s="82" t="str">
        <f t="shared" si="37"/>
        <v/>
      </c>
      <c r="AG94" s="171">
        <f t="shared" si="38"/>
        <v>0</v>
      </c>
    </row>
    <row r="95" spans="1:33" ht="12" customHeight="1" x14ac:dyDescent="0.25">
      <c r="A95" s="497"/>
      <c r="B95" s="15">
        <v>86</v>
      </c>
      <c r="C95" s="468">
        <f t="shared" si="52"/>
        <v>0</v>
      </c>
      <c r="D95" s="469"/>
      <c r="E95" s="470"/>
      <c r="F95" s="67">
        <f t="shared" si="53"/>
        <v>0</v>
      </c>
      <c r="G95" s="67">
        <f t="shared" si="54"/>
        <v>0</v>
      </c>
      <c r="H95" s="67">
        <f t="shared" si="55"/>
        <v>0</v>
      </c>
      <c r="I95" s="67">
        <f t="shared" si="56"/>
        <v>0</v>
      </c>
      <c r="J95" s="67">
        <f t="shared" si="57"/>
        <v>0</v>
      </c>
      <c r="K95" s="16">
        <f t="shared" si="58"/>
        <v>0</v>
      </c>
      <c r="L95" s="67">
        <f t="shared" si="59"/>
        <v>0</v>
      </c>
      <c r="M95" s="17">
        <f>IF(L95&gt;0,VLOOKUP(I95,Labour!$AR$1:$AT$15,3,FALSE),0)</f>
        <v>0</v>
      </c>
      <c r="N95" s="70">
        <f t="shared" si="60"/>
        <v>0</v>
      </c>
      <c r="R95" s="83">
        <f t="shared" si="39"/>
        <v>0</v>
      </c>
      <c r="S95" s="83">
        <f t="shared" si="39"/>
        <v>0</v>
      </c>
      <c r="T95" s="83">
        <f t="shared" si="39"/>
        <v>0</v>
      </c>
      <c r="U95" s="83">
        <f t="shared" si="39"/>
        <v>0</v>
      </c>
      <c r="V95" s="83">
        <f t="shared" si="40"/>
        <v>0</v>
      </c>
      <c r="W95" s="83">
        <f t="shared" si="40"/>
        <v>0</v>
      </c>
      <c r="X95" s="83">
        <f t="shared" si="41"/>
        <v>0</v>
      </c>
      <c r="Y95" s="83">
        <f t="shared" si="41"/>
        <v>0</v>
      </c>
      <c r="Z95" s="83">
        <f t="shared" si="41"/>
        <v>0</v>
      </c>
      <c r="AA95" s="171">
        <f t="shared" si="35"/>
        <v>0</v>
      </c>
      <c r="AB95" s="83">
        <f t="shared" si="42"/>
        <v>0</v>
      </c>
      <c r="AC95" s="83">
        <f t="shared" si="42"/>
        <v>0</v>
      </c>
      <c r="AD95" s="171">
        <f t="shared" si="36"/>
        <v>0</v>
      </c>
      <c r="AE95" s="171">
        <f>IF(AD95=1,SUM(AD$10:AD95),0)</f>
        <v>0</v>
      </c>
      <c r="AF95" s="82" t="str">
        <f t="shared" si="37"/>
        <v/>
      </c>
      <c r="AG95" s="171">
        <f t="shared" si="38"/>
        <v>0</v>
      </c>
    </row>
    <row r="96" spans="1:33" ht="12" customHeight="1" x14ac:dyDescent="0.25">
      <c r="A96" s="497"/>
      <c r="B96" s="15">
        <v>87</v>
      </c>
      <c r="C96" s="468">
        <f t="shared" si="52"/>
        <v>0</v>
      </c>
      <c r="D96" s="469"/>
      <c r="E96" s="470"/>
      <c r="F96" s="67">
        <f t="shared" si="53"/>
        <v>0</v>
      </c>
      <c r="G96" s="67">
        <f t="shared" si="54"/>
        <v>0</v>
      </c>
      <c r="H96" s="67">
        <f t="shared" si="55"/>
        <v>0</v>
      </c>
      <c r="I96" s="67">
        <f t="shared" si="56"/>
        <v>0</v>
      </c>
      <c r="J96" s="67">
        <f t="shared" si="57"/>
        <v>0</v>
      </c>
      <c r="K96" s="16">
        <f t="shared" si="58"/>
        <v>0</v>
      </c>
      <c r="L96" s="67">
        <f t="shared" si="59"/>
        <v>0</v>
      </c>
      <c r="M96" s="17">
        <f>IF(L96&gt;0,VLOOKUP(I96,Labour!$AR$1:$AT$15,3,FALSE),0)</f>
        <v>0</v>
      </c>
      <c r="N96" s="70">
        <f t="shared" si="60"/>
        <v>0</v>
      </c>
      <c r="R96" s="83">
        <f t="shared" si="39"/>
        <v>0</v>
      </c>
      <c r="S96" s="83">
        <f t="shared" si="39"/>
        <v>0</v>
      </c>
      <c r="T96" s="83">
        <f t="shared" si="39"/>
        <v>0</v>
      </c>
      <c r="U96" s="83">
        <f t="shared" si="39"/>
        <v>0</v>
      </c>
      <c r="V96" s="83">
        <f t="shared" si="40"/>
        <v>0</v>
      </c>
      <c r="W96" s="83">
        <f t="shared" si="40"/>
        <v>0</v>
      </c>
      <c r="X96" s="83">
        <f t="shared" si="41"/>
        <v>0</v>
      </c>
      <c r="Y96" s="83">
        <f t="shared" si="41"/>
        <v>0</v>
      </c>
      <c r="Z96" s="83">
        <f t="shared" si="41"/>
        <v>0</v>
      </c>
      <c r="AA96" s="171">
        <f t="shared" si="35"/>
        <v>0</v>
      </c>
      <c r="AB96" s="83">
        <f t="shared" si="42"/>
        <v>0</v>
      </c>
      <c r="AC96" s="83">
        <f t="shared" si="42"/>
        <v>0</v>
      </c>
      <c r="AD96" s="171">
        <f t="shared" si="36"/>
        <v>0</v>
      </c>
      <c r="AE96" s="171">
        <f>IF(AD96=1,SUM(AD$10:AD96),0)</f>
        <v>0</v>
      </c>
      <c r="AF96" s="82" t="str">
        <f t="shared" si="37"/>
        <v/>
      </c>
      <c r="AG96" s="171">
        <f t="shared" si="38"/>
        <v>0</v>
      </c>
    </row>
    <row r="97" spans="1:33" ht="12" customHeight="1" x14ac:dyDescent="0.25">
      <c r="A97" s="497"/>
      <c r="B97" s="15">
        <v>88</v>
      </c>
      <c r="C97" s="468">
        <f t="shared" si="52"/>
        <v>0</v>
      </c>
      <c r="D97" s="469"/>
      <c r="E97" s="470"/>
      <c r="F97" s="67">
        <f t="shared" si="53"/>
        <v>0</v>
      </c>
      <c r="G97" s="67">
        <f t="shared" si="54"/>
        <v>0</v>
      </c>
      <c r="H97" s="67">
        <f t="shared" si="55"/>
        <v>0</v>
      </c>
      <c r="I97" s="67">
        <f t="shared" si="56"/>
        <v>0</v>
      </c>
      <c r="J97" s="67">
        <f t="shared" si="57"/>
        <v>0</v>
      </c>
      <c r="K97" s="16">
        <f t="shared" si="58"/>
        <v>0</v>
      </c>
      <c r="L97" s="67">
        <f t="shared" si="59"/>
        <v>0</v>
      </c>
      <c r="M97" s="17">
        <f>IF(L97&gt;0,VLOOKUP(I97,Labour!$AR$1:$AT$15,3,FALSE),0)</f>
        <v>0</v>
      </c>
      <c r="N97" s="70">
        <f t="shared" si="60"/>
        <v>0</v>
      </c>
      <c r="R97" s="83">
        <f t="shared" si="39"/>
        <v>0</v>
      </c>
      <c r="S97" s="83">
        <f t="shared" si="39"/>
        <v>0</v>
      </c>
      <c r="T97" s="83">
        <f t="shared" si="39"/>
        <v>0</v>
      </c>
      <c r="U97" s="83">
        <f t="shared" si="39"/>
        <v>0</v>
      </c>
      <c r="V97" s="83">
        <f t="shared" si="40"/>
        <v>0</v>
      </c>
      <c r="W97" s="83">
        <f t="shared" si="40"/>
        <v>0</v>
      </c>
      <c r="X97" s="83">
        <f t="shared" si="41"/>
        <v>0</v>
      </c>
      <c r="Y97" s="83">
        <f t="shared" si="41"/>
        <v>0</v>
      </c>
      <c r="Z97" s="83">
        <f t="shared" si="41"/>
        <v>0</v>
      </c>
      <c r="AA97" s="171">
        <f t="shared" si="35"/>
        <v>0</v>
      </c>
      <c r="AB97" s="83">
        <f t="shared" si="42"/>
        <v>0</v>
      </c>
      <c r="AC97" s="83">
        <f t="shared" si="42"/>
        <v>0</v>
      </c>
      <c r="AD97" s="171">
        <f t="shared" si="36"/>
        <v>0</v>
      </c>
      <c r="AE97" s="171">
        <f>IF(AD97=1,SUM(AD$10:AD97),0)</f>
        <v>0</v>
      </c>
      <c r="AF97" s="82" t="str">
        <f t="shared" si="37"/>
        <v/>
      </c>
      <c r="AG97" s="171">
        <f t="shared" si="38"/>
        <v>0</v>
      </c>
    </row>
    <row r="98" spans="1:33" ht="12" customHeight="1" x14ac:dyDescent="0.25">
      <c r="A98" s="497"/>
      <c r="B98" s="15">
        <v>89</v>
      </c>
      <c r="C98" s="468">
        <f t="shared" si="52"/>
        <v>0</v>
      </c>
      <c r="D98" s="469"/>
      <c r="E98" s="470"/>
      <c r="F98" s="67">
        <f t="shared" si="53"/>
        <v>0</v>
      </c>
      <c r="G98" s="67">
        <f t="shared" si="54"/>
        <v>0</v>
      </c>
      <c r="H98" s="67">
        <f t="shared" si="55"/>
        <v>0</v>
      </c>
      <c r="I98" s="67">
        <f t="shared" si="56"/>
        <v>0</v>
      </c>
      <c r="J98" s="67">
        <f t="shared" si="57"/>
        <v>0</v>
      </c>
      <c r="K98" s="16">
        <f t="shared" si="58"/>
        <v>0</v>
      </c>
      <c r="L98" s="67">
        <f t="shared" si="59"/>
        <v>0</v>
      </c>
      <c r="M98" s="17">
        <f>IF(L98&gt;0,VLOOKUP(I98,Labour!$AR$1:$AT$15,3,FALSE),0)</f>
        <v>0</v>
      </c>
      <c r="N98" s="70">
        <f t="shared" si="60"/>
        <v>0</v>
      </c>
      <c r="R98" s="83">
        <f t="shared" si="39"/>
        <v>0</v>
      </c>
      <c r="S98" s="83">
        <f t="shared" si="39"/>
        <v>0</v>
      </c>
      <c r="T98" s="83">
        <f t="shared" si="39"/>
        <v>0</v>
      </c>
      <c r="U98" s="83">
        <f t="shared" si="39"/>
        <v>0</v>
      </c>
      <c r="V98" s="83">
        <f t="shared" si="40"/>
        <v>0</v>
      </c>
      <c r="W98" s="83">
        <f t="shared" si="40"/>
        <v>0</v>
      </c>
      <c r="X98" s="83">
        <f t="shared" si="41"/>
        <v>0</v>
      </c>
      <c r="Y98" s="83">
        <f t="shared" si="41"/>
        <v>0</v>
      </c>
      <c r="Z98" s="83">
        <f t="shared" si="41"/>
        <v>0</v>
      </c>
      <c r="AA98" s="171">
        <f t="shared" si="35"/>
        <v>0</v>
      </c>
      <c r="AB98" s="83">
        <f t="shared" si="42"/>
        <v>0</v>
      </c>
      <c r="AC98" s="83">
        <f t="shared" si="42"/>
        <v>0</v>
      </c>
      <c r="AD98" s="171">
        <f t="shared" si="36"/>
        <v>0</v>
      </c>
      <c r="AE98" s="171">
        <f>IF(AD98=1,SUM(AD$10:AD98),0)</f>
        <v>0</v>
      </c>
      <c r="AF98" s="82" t="str">
        <f t="shared" si="37"/>
        <v/>
      </c>
      <c r="AG98" s="171">
        <f t="shared" si="38"/>
        <v>0</v>
      </c>
    </row>
    <row r="99" spans="1:33" ht="12" customHeight="1" x14ac:dyDescent="0.25">
      <c r="A99" s="497"/>
      <c r="B99" s="15">
        <v>90</v>
      </c>
      <c r="C99" s="468">
        <f t="shared" si="52"/>
        <v>0</v>
      </c>
      <c r="D99" s="469"/>
      <c r="E99" s="470"/>
      <c r="F99" s="67">
        <f t="shared" si="53"/>
        <v>0</v>
      </c>
      <c r="G99" s="67">
        <f t="shared" si="54"/>
        <v>0</v>
      </c>
      <c r="H99" s="67">
        <f t="shared" si="55"/>
        <v>0</v>
      </c>
      <c r="I99" s="67">
        <f t="shared" si="56"/>
        <v>0</v>
      </c>
      <c r="J99" s="67">
        <f t="shared" si="57"/>
        <v>0</v>
      </c>
      <c r="K99" s="16">
        <f t="shared" si="58"/>
        <v>0</v>
      </c>
      <c r="L99" s="67">
        <f t="shared" si="59"/>
        <v>0</v>
      </c>
      <c r="M99" s="17">
        <f>IF(L99&gt;0,VLOOKUP(I99,Labour!$AR$1:$AT$15,3,FALSE),0)</f>
        <v>0</v>
      </c>
      <c r="N99" s="70">
        <f t="shared" si="60"/>
        <v>0</v>
      </c>
      <c r="R99" s="83">
        <f t="shared" si="39"/>
        <v>0</v>
      </c>
      <c r="S99" s="83">
        <f t="shared" si="39"/>
        <v>0</v>
      </c>
      <c r="T99" s="83">
        <f t="shared" si="39"/>
        <v>0</v>
      </c>
      <c r="U99" s="83">
        <f t="shared" si="39"/>
        <v>0</v>
      </c>
      <c r="V99" s="83">
        <f t="shared" si="40"/>
        <v>0</v>
      </c>
      <c r="W99" s="83">
        <f t="shared" si="40"/>
        <v>0</v>
      </c>
      <c r="X99" s="83">
        <f t="shared" si="41"/>
        <v>0</v>
      </c>
      <c r="Y99" s="83">
        <f t="shared" si="41"/>
        <v>0</v>
      </c>
      <c r="Z99" s="83">
        <f t="shared" si="41"/>
        <v>0</v>
      </c>
      <c r="AA99" s="171">
        <f t="shared" si="35"/>
        <v>0</v>
      </c>
      <c r="AB99" s="83">
        <f t="shared" si="42"/>
        <v>0</v>
      </c>
      <c r="AC99" s="83">
        <f t="shared" si="42"/>
        <v>0</v>
      </c>
      <c r="AD99" s="171">
        <f t="shared" si="36"/>
        <v>0</v>
      </c>
      <c r="AE99" s="171">
        <f>IF(AD99=1,SUM(AD$10:AD99),0)</f>
        <v>0</v>
      </c>
      <c r="AF99" s="82" t="str">
        <f t="shared" si="37"/>
        <v/>
      </c>
      <c r="AG99" s="171">
        <f t="shared" si="38"/>
        <v>0</v>
      </c>
    </row>
    <row r="100" spans="1:33" ht="12" customHeight="1" x14ac:dyDescent="0.25">
      <c r="A100" s="497"/>
      <c r="B100" s="15">
        <v>91</v>
      </c>
      <c r="C100" s="468">
        <f t="shared" si="52"/>
        <v>0</v>
      </c>
      <c r="D100" s="469"/>
      <c r="E100" s="470"/>
      <c r="F100" s="67">
        <f t="shared" si="53"/>
        <v>0</v>
      </c>
      <c r="G100" s="67">
        <f t="shared" si="54"/>
        <v>0</v>
      </c>
      <c r="H100" s="67">
        <f t="shared" si="55"/>
        <v>0</v>
      </c>
      <c r="I100" s="67">
        <f t="shared" si="56"/>
        <v>0</v>
      </c>
      <c r="J100" s="67">
        <f t="shared" si="57"/>
        <v>0</v>
      </c>
      <c r="K100" s="16">
        <f t="shared" si="58"/>
        <v>0</v>
      </c>
      <c r="L100" s="67">
        <f t="shared" si="59"/>
        <v>0</v>
      </c>
      <c r="M100" s="17">
        <f>IF(L100&gt;0,VLOOKUP(I100,Labour!$AR$1:$AT$15,3,FALSE),0)</f>
        <v>0</v>
      </c>
      <c r="N100" s="70">
        <f t="shared" si="60"/>
        <v>0</v>
      </c>
      <c r="R100" s="83">
        <f t="shared" si="39"/>
        <v>0</v>
      </c>
      <c r="S100" s="83">
        <f t="shared" si="39"/>
        <v>0</v>
      </c>
      <c r="T100" s="83">
        <f t="shared" si="39"/>
        <v>0</v>
      </c>
      <c r="U100" s="83">
        <f t="shared" si="39"/>
        <v>0</v>
      </c>
      <c r="V100" s="83">
        <f t="shared" si="40"/>
        <v>0</v>
      </c>
      <c r="W100" s="83">
        <f t="shared" si="40"/>
        <v>0</v>
      </c>
      <c r="X100" s="83">
        <f t="shared" si="41"/>
        <v>0</v>
      </c>
      <c r="Y100" s="83">
        <f t="shared" si="41"/>
        <v>0</v>
      </c>
      <c r="Z100" s="83">
        <f t="shared" si="41"/>
        <v>0</v>
      </c>
      <c r="AA100" s="171">
        <f t="shared" si="35"/>
        <v>0</v>
      </c>
      <c r="AB100" s="83">
        <f t="shared" si="42"/>
        <v>0</v>
      </c>
      <c r="AC100" s="83">
        <f t="shared" si="42"/>
        <v>0</v>
      </c>
      <c r="AD100" s="171">
        <f t="shared" si="36"/>
        <v>0</v>
      </c>
      <c r="AE100" s="171">
        <f>IF(AD100=1,SUM(AD$10:AD100),0)</f>
        <v>0</v>
      </c>
      <c r="AF100" s="82" t="str">
        <f t="shared" si="37"/>
        <v/>
      </c>
      <c r="AG100" s="171">
        <f t="shared" si="38"/>
        <v>0</v>
      </c>
    </row>
    <row r="101" spans="1:33" ht="12" customHeight="1" x14ac:dyDescent="0.25">
      <c r="A101" s="497"/>
      <c r="B101" s="15">
        <v>92</v>
      </c>
      <c r="C101" s="468">
        <f t="shared" si="52"/>
        <v>0</v>
      </c>
      <c r="D101" s="469"/>
      <c r="E101" s="470"/>
      <c r="F101" s="67">
        <f t="shared" si="53"/>
        <v>0</v>
      </c>
      <c r="G101" s="67">
        <f t="shared" si="54"/>
        <v>0</v>
      </c>
      <c r="H101" s="67">
        <f t="shared" si="55"/>
        <v>0</v>
      </c>
      <c r="I101" s="67">
        <f t="shared" si="56"/>
        <v>0</v>
      </c>
      <c r="J101" s="67">
        <f t="shared" si="57"/>
        <v>0</v>
      </c>
      <c r="K101" s="16">
        <f t="shared" si="58"/>
        <v>0</v>
      </c>
      <c r="L101" s="67">
        <f t="shared" si="59"/>
        <v>0</v>
      </c>
      <c r="M101" s="17">
        <f>IF(L101&gt;0,VLOOKUP(I101,Labour!$AR$1:$AT$15,3,FALSE),0)</f>
        <v>0</v>
      </c>
      <c r="N101" s="70">
        <f t="shared" si="60"/>
        <v>0</v>
      </c>
      <c r="R101" s="83">
        <f t="shared" si="39"/>
        <v>0</v>
      </c>
      <c r="S101" s="83">
        <f t="shared" si="39"/>
        <v>0</v>
      </c>
      <c r="T101" s="83">
        <f t="shared" si="39"/>
        <v>0</v>
      </c>
      <c r="U101" s="83">
        <f t="shared" si="39"/>
        <v>0</v>
      </c>
      <c r="V101" s="83">
        <f t="shared" si="40"/>
        <v>0</v>
      </c>
      <c r="W101" s="83">
        <f t="shared" si="40"/>
        <v>0</v>
      </c>
      <c r="X101" s="83">
        <f t="shared" si="41"/>
        <v>0</v>
      </c>
      <c r="Y101" s="83">
        <f t="shared" si="41"/>
        <v>0</v>
      </c>
      <c r="Z101" s="83">
        <f t="shared" si="41"/>
        <v>0</v>
      </c>
      <c r="AA101" s="171">
        <f t="shared" si="35"/>
        <v>0</v>
      </c>
      <c r="AB101" s="83">
        <f t="shared" si="42"/>
        <v>0</v>
      </c>
      <c r="AC101" s="83">
        <f t="shared" si="42"/>
        <v>0</v>
      </c>
      <c r="AD101" s="171">
        <f t="shared" si="36"/>
        <v>0</v>
      </c>
      <c r="AE101" s="171">
        <f>IF(AD101=1,SUM(AD$10:AD101),0)</f>
        <v>0</v>
      </c>
      <c r="AF101" s="82" t="str">
        <f t="shared" si="37"/>
        <v/>
      </c>
      <c r="AG101" s="171">
        <f t="shared" si="38"/>
        <v>0</v>
      </c>
    </row>
    <row r="102" spans="1:33" ht="12" customHeight="1" x14ac:dyDescent="0.25">
      <c r="A102" s="497"/>
      <c r="B102" s="15">
        <v>93</v>
      </c>
      <c r="C102" s="468">
        <f t="shared" si="52"/>
        <v>0</v>
      </c>
      <c r="D102" s="469"/>
      <c r="E102" s="470"/>
      <c r="F102" s="67">
        <f t="shared" si="53"/>
        <v>0</v>
      </c>
      <c r="G102" s="67">
        <f t="shared" si="54"/>
        <v>0</v>
      </c>
      <c r="H102" s="67">
        <f t="shared" si="55"/>
        <v>0</v>
      </c>
      <c r="I102" s="67">
        <f t="shared" si="56"/>
        <v>0</v>
      </c>
      <c r="J102" s="67">
        <f t="shared" si="57"/>
        <v>0</v>
      </c>
      <c r="K102" s="16">
        <f t="shared" si="58"/>
        <v>0</v>
      </c>
      <c r="L102" s="67">
        <f t="shared" si="59"/>
        <v>0</v>
      </c>
      <c r="M102" s="17">
        <f>IF(L102&gt;0,VLOOKUP(I102,Labour!$AR$1:$AT$15,3,FALSE),0)</f>
        <v>0</v>
      </c>
      <c r="N102" s="70">
        <f t="shared" si="60"/>
        <v>0</v>
      </c>
      <c r="R102" s="83">
        <f t="shared" si="39"/>
        <v>0</v>
      </c>
      <c r="S102" s="83">
        <f t="shared" si="39"/>
        <v>0</v>
      </c>
      <c r="T102" s="83">
        <f t="shared" si="39"/>
        <v>0</v>
      </c>
      <c r="U102" s="83">
        <f t="shared" si="39"/>
        <v>0</v>
      </c>
      <c r="V102" s="83">
        <f t="shared" si="40"/>
        <v>0</v>
      </c>
      <c r="W102" s="83">
        <f t="shared" si="40"/>
        <v>0</v>
      </c>
      <c r="X102" s="83">
        <f t="shared" si="41"/>
        <v>0</v>
      </c>
      <c r="Y102" s="83">
        <f t="shared" si="41"/>
        <v>0</v>
      </c>
      <c r="Z102" s="83">
        <f t="shared" si="41"/>
        <v>0</v>
      </c>
      <c r="AA102" s="171">
        <f t="shared" si="35"/>
        <v>0</v>
      </c>
      <c r="AB102" s="83">
        <f t="shared" si="42"/>
        <v>0</v>
      </c>
      <c r="AC102" s="83">
        <f t="shared" si="42"/>
        <v>0</v>
      </c>
      <c r="AD102" s="171">
        <f t="shared" si="36"/>
        <v>0</v>
      </c>
      <c r="AE102" s="171">
        <f>IF(AD102=1,SUM(AD$10:AD102),0)</f>
        <v>0</v>
      </c>
      <c r="AF102" s="82" t="str">
        <f t="shared" si="37"/>
        <v/>
      </c>
      <c r="AG102" s="171">
        <f t="shared" si="38"/>
        <v>0</v>
      </c>
    </row>
    <row r="103" spans="1:33" ht="12" customHeight="1" x14ac:dyDescent="0.25">
      <c r="A103" s="497"/>
      <c r="B103" s="15">
        <v>94</v>
      </c>
      <c r="C103" s="468">
        <f t="shared" si="52"/>
        <v>0</v>
      </c>
      <c r="D103" s="469"/>
      <c r="E103" s="470"/>
      <c r="F103" s="67">
        <f t="shared" si="53"/>
        <v>0</v>
      </c>
      <c r="G103" s="67">
        <f t="shared" si="54"/>
        <v>0</v>
      </c>
      <c r="H103" s="67">
        <f t="shared" si="55"/>
        <v>0</v>
      </c>
      <c r="I103" s="67">
        <f t="shared" si="56"/>
        <v>0</v>
      </c>
      <c r="J103" s="67">
        <f t="shared" si="57"/>
        <v>0</v>
      </c>
      <c r="K103" s="16">
        <f t="shared" si="58"/>
        <v>0</v>
      </c>
      <c r="L103" s="67">
        <f t="shared" si="59"/>
        <v>0</v>
      </c>
      <c r="M103" s="17">
        <f>IF(L103&gt;0,VLOOKUP(I103,Labour!$AR$1:$AT$15,3,FALSE),0)</f>
        <v>0</v>
      </c>
      <c r="N103" s="70">
        <f t="shared" si="60"/>
        <v>0</v>
      </c>
      <c r="R103" s="83">
        <f t="shared" si="39"/>
        <v>0</v>
      </c>
      <c r="S103" s="83">
        <f t="shared" si="39"/>
        <v>0</v>
      </c>
      <c r="T103" s="83">
        <f t="shared" si="39"/>
        <v>0</v>
      </c>
      <c r="U103" s="83">
        <f t="shared" ref="T103:U109" si="61">IF($B103&lt;=$U$3,VLOOKUP($B103,FTABLE,U$9,FALSE),0)</f>
        <v>0</v>
      </c>
      <c r="V103" s="83">
        <f t="shared" si="40"/>
        <v>0</v>
      </c>
      <c r="W103" s="83">
        <f t="shared" si="40"/>
        <v>0</v>
      </c>
      <c r="X103" s="83">
        <f t="shared" si="41"/>
        <v>0</v>
      </c>
      <c r="Y103" s="83">
        <f t="shared" si="41"/>
        <v>0</v>
      </c>
      <c r="Z103" s="83">
        <f t="shared" si="41"/>
        <v>0</v>
      </c>
      <c r="AA103" s="171">
        <f t="shared" ref="AA103:AA109" si="62">Y103+Z103</f>
        <v>0</v>
      </c>
      <c r="AB103" s="83">
        <f t="shared" si="42"/>
        <v>0</v>
      </c>
      <c r="AC103" s="83">
        <f t="shared" si="42"/>
        <v>0</v>
      </c>
      <c r="AD103" s="171">
        <f t="shared" ref="AD103:AD109" si="63">IF(AND(T103&lt;&gt;0,X103="op"),1,0)</f>
        <v>0</v>
      </c>
      <c r="AE103" s="171">
        <f>IF(AD103=1,SUM(AD$10:AD103),0)</f>
        <v>0</v>
      </c>
      <c r="AF103" s="82" t="str">
        <f t="shared" ref="AF103:AF109" si="64">IF(AND(AD103=1,AE103&lt;$AD$7),S103&amp;", ",IF(AND(AD103=1,AE103=$AD$7),S103,""))</f>
        <v/>
      </c>
      <c r="AG103" s="171">
        <f t="shared" ref="AG103:AG109" si="65">IF(AD103=1,T103,0)</f>
        <v>0</v>
      </c>
    </row>
    <row r="104" spans="1:33" ht="12" customHeight="1" x14ac:dyDescent="0.25">
      <c r="A104" s="497"/>
      <c r="B104" s="15">
        <v>95</v>
      </c>
      <c r="C104" s="468">
        <f t="shared" si="52"/>
        <v>0</v>
      </c>
      <c r="D104" s="469"/>
      <c r="E104" s="470"/>
      <c r="F104" s="67">
        <f t="shared" si="53"/>
        <v>0</v>
      </c>
      <c r="G104" s="67">
        <f t="shared" si="54"/>
        <v>0</v>
      </c>
      <c r="H104" s="67">
        <f t="shared" si="55"/>
        <v>0</v>
      </c>
      <c r="I104" s="67">
        <f t="shared" si="56"/>
        <v>0</v>
      </c>
      <c r="J104" s="67">
        <f t="shared" si="57"/>
        <v>0</v>
      </c>
      <c r="K104" s="16">
        <f t="shared" si="58"/>
        <v>0</v>
      </c>
      <c r="L104" s="67">
        <f t="shared" si="59"/>
        <v>0</v>
      </c>
      <c r="M104" s="17">
        <f>IF(L104&gt;0,VLOOKUP(I104,Labour!$AR$1:$AT$15,3,FALSE),0)</f>
        <v>0</v>
      </c>
      <c r="N104" s="70">
        <f t="shared" si="60"/>
        <v>0</v>
      </c>
      <c r="R104" s="83">
        <f t="shared" ref="R104:S109" si="66">IF($B104&lt;=$U$3,VLOOKUP($B104,FTABLE,R$9,FALSE),0)</f>
        <v>0</v>
      </c>
      <c r="S104" s="83">
        <f t="shared" si="66"/>
        <v>0</v>
      </c>
      <c r="T104" s="83">
        <f t="shared" si="61"/>
        <v>0</v>
      </c>
      <c r="U104" s="83">
        <f t="shared" si="61"/>
        <v>0</v>
      </c>
      <c r="V104" s="83">
        <f t="shared" ref="V104:W109" si="67">IF($B104&lt;=$U$3,IF(VLOOKUP($B104,FTABLE,V$9,FALSE)=V$8,$U104,0),0)</f>
        <v>0</v>
      </c>
      <c r="W104" s="83">
        <f t="shared" si="67"/>
        <v>0</v>
      </c>
      <c r="X104" s="83">
        <f t="shared" ref="X104:Z109" si="68">IF($B104&lt;=$U$3,VLOOKUP($B104,FTABLE,X$9,FALSE),0)</f>
        <v>0</v>
      </c>
      <c r="Y104" s="83">
        <f t="shared" si="68"/>
        <v>0</v>
      </c>
      <c r="Z104" s="83">
        <f t="shared" si="68"/>
        <v>0</v>
      </c>
      <c r="AA104" s="171">
        <f t="shared" si="62"/>
        <v>0</v>
      </c>
      <c r="AB104" s="83">
        <f t="shared" ref="AB104:AC109" si="69">IF($B104&lt;=$U$3,VLOOKUP($B104,FTABLE,AB$9,FALSE),0)</f>
        <v>0</v>
      </c>
      <c r="AC104" s="83">
        <f t="shared" si="69"/>
        <v>0</v>
      </c>
      <c r="AD104" s="171">
        <f t="shared" si="63"/>
        <v>0</v>
      </c>
      <c r="AE104" s="171">
        <f>IF(AD104=1,SUM(AD$10:AD104),0)</f>
        <v>0</v>
      </c>
      <c r="AF104" s="82" t="str">
        <f t="shared" si="64"/>
        <v/>
      </c>
      <c r="AG104" s="171">
        <f t="shared" si="65"/>
        <v>0</v>
      </c>
    </row>
    <row r="105" spans="1:33" ht="12" customHeight="1" x14ac:dyDescent="0.25">
      <c r="A105" s="497"/>
      <c r="B105" s="15">
        <v>96</v>
      </c>
      <c r="C105" s="468">
        <f t="shared" si="52"/>
        <v>0</v>
      </c>
      <c r="D105" s="469"/>
      <c r="E105" s="470"/>
      <c r="F105" s="67">
        <f t="shared" si="53"/>
        <v>0</v>
      </c>
      <c r="G105" s="67">
        <f t="shared" si="54"/>
        <v>0</v>
      </c>
      <c r="H105" s="67">
        <f t="shared" si="55"/>
        <v>0</v>
      </c>
      <c r="I105" s="67">
        <f t="shared" si="56"/>
        <v>0</v>
      </c>
      <c r="J105" s="67">
        <f t="shared" si="57"/>
        <v>0</v>
      </c>
      <c r="K105" s="16">
        <f t="shared" si="58"/>
        <v>0</v>
      </c>
      <c r="L105" s="67">
        <f t="shared" si="59"/>
        <v>0</v>
      </c>
      <c r="M105" s="17">
        <f>IF(L105&gt;0,VLOOKUP(I105,Labour!$AR$1:$AT$15,3,FALSE),0)</f>
        <v>0</v>
      </c>
      <c r="N105" s="70">
        <f t="shared" si="60"/>
        <v>0</v>
      </c>
      <c r="R105" s="83">
        <f t="shared" si="66"/>
        <v>0</v>
      </c>
      <c r="S105" s="83">
        <f t="shared" si="66"/>
        <v>0</v>
      </c>
      <c r="T105" s="83">
        <f t="shared" si="61"/>
        <v>0</v>
      </c>
      <c r="U105" s="83">
        <f t="shared" si="61"/>
        <v>0</v>
      </c>
      <c r="V105" s="83">
        <f t="shared" si="67"/>
        <v>0</v>
      </c>
      <c r="W105" s="83">
        <f t="shared" si="67"/>
        <v>0</v>
      </c>
      <c r="X105" s="83">
        <f t="shared" si="68"/>
        <v>0</v>
      </c>
      <c r="Y105" s="83">
        <f t="shared" si="68"/>
        <v>0</v>
      </c>
      <c r="Z105" s="83">
        <f t="shared" si="68"/>
        <v>0</v>
      </c>
      <c r="AA105" s="171">
        <f t="shared" si="62"/>
        <v>0</v>
      </c>
      <c r="AB105" s="83">
        <f t="shared" si="69"/>
        <v>0</v>
      </c>
      <c r="AC105" s="83">
        <f t="shared" si="69"/>
        <v>0</v>
      </c>
      <c r="AD105" s="171">
        <f t="shared" si="63"/>
        <v>0</v>
      </c>
      <c r="AE105" s="171">
        <f>IF(AD105=1,SUM(AD$10:AD105),0)</f>
        <v>0</v>
      </c>
      <c r="AF105" s="82" t="str">
        <f t="shared" si="64"/>
        <v/>
      </c>
      <c r="AG105" s="171">
        <f t="shared" si="65"/>
        <v>0</v>
      </c>
    </row>
    <row r="106" spans="1:33" ht="12" customHeight="1" x14ac:dyDescent="0.25">
      <c r="A106" s="497"/>
      <c r="B106" s="15">
        <v>97</v>
      </c>
      <c r="C106" s="468">
        <f t="shared" si="52"/>
        <v>0</v>
      </c>
      <c r="D106" s="469"/>
      <c r="E106" s="470"/>
      <c r="F106" s="67">
        <f t="shared" si="53"/>
        <v>0</v>
      </c>
      <c r="G106" s="67">
        <f t="shared" si="54"/>
        <v>0</v>
      </c>
      <c r="H106" s="67">
        <f t="shared" si="55"/>
        <v>0</v>
      </c>
      <c r="I106" s="67">
        <f t="shared" si="56"/>
        <v>0</v>
      </c>
      <c r="J106" s="67">
        <f t="shared" si="57"/>
        <v>0</v>
      </c>
      <c r="K106" s="16">
        <f t="shared" si="58"/>
        <v>0</v>
      </c>
      <c r="L106" s="67">
        <f t="shared" si="59"/>
        <v>0</v>
      </c>
      <c r="M106" s="17">
        <f>IF(L106&gt;0,VLOOKUP(I106,Labour!$AR$1:$AT$15,3,FALSE),0)</f>
        <v>0</v>
      </c>
      <c r="N106" s="70">
        <f t="shared" si="60"/>
        <v>0</v>
      </c>
      <c r="R106" s="83">
        <f t="shared" si="66"/>
        <v>0</v>
      </c>
      <c r="S106" s="83">
        <f t="shared" si="66"/>
        <v>0</v>
      </c>
      <c r="T106" s="83">
        <f t="shared" si="61"/>
        <v>0</v>
      </c>
      <c r="U106" s="83">
        <f t="shared" si="61"/>
        <v>0</v>
      </c>
      <c r="V106" s="83">
        <f t="shared" si="67"/>
        <v>0</v>
      </c>
      <c r="W106" s="83">
        <f t="shared" si="67"/>
        <v>0</v>
      </c>
      <c r="X106" s="83">
        <f t="shared" si="68"/>
        <v>0</v>
      </c>
      <c r="Y106" s="83">
        <f t="shared" si="68"/>
        <v>0</v>
      </c>
      <c r="Z106" s="83">
        <f t="shared" si="68"/>
        <v>0</v>
      </c>
      <c r="AA106" s="171">
        <f t="shared" si="62"/>
        <v>0</v>
      </c>
      <c r="AB106" s="83">
        <f t="shared" si="69"/>
        <v>0</v>
      </c>
      <c r="AC106" s="83">
        <f t="shared" si="69"/>
        <v>0</v>
      </c>
      <c r="AD106" s="171">
        <f t="shared" si="63"/>
        <v>0</v>
      </c>
      <c r="AE106" s="171">
        <f>IF(AD106=1,SUM(AD$10:AD106),0)</f>
        <v>0</v>
      </c>
      <c r="AF106" s="82" t="str">
        <f t="shared" si="64"/>
        <v/>
      </c>
      <c r="AG106" s="171">
        <f t="shared" si="65"/>
        <v>0</v>
      </c>
    </row>
    <row r="107" spans="1:33" ht="12" customHeight="1" x14ac:dyDescent="0.25">
      <c r="A107" s="497"/>
      <c r="B107" s="15">
        <v>98</v>
      </c>
      <c r="C107" s="468">
        <f t="shared" si="52"/>
        <v>0</v>
      </c>
      <c r="D107" s="469"/>
      <c r="E107" s="470"/>
      <c r="F107" s="67">
        <f t="shared" si="53"/>
        <v>0</v>
      </c>
      <c r="G107" s="67">
        <f t="shared" si="54"/>
        <v>0</v>
      </c>
      <c r="H107" s="67">
        <f t="shared" si="55"/>
        <v>0</v>
      </c>
      <c r="I107" s="67">
        <f t="shared" si="56"/>
        <v>0</v>
      </c>
      <c r="J107" s="67">
        <f t="shared" si="57"/>
        <v>0</v>
      </c>
      <c r="K107" s="16">
        <f t="shared" si="58"/>
        <v>0</v>
      </c>
      <c r="L107" s="67">
        <f t="shared" si="59"/>
        <v>0</v>
      </c>
      <c r="M107" s="17">
        <f>IF(L107&gt;0,VLOOKUP(I107,Labour!$AR$1:$AT$15,3,FALSE),0)</f>
        <v>0</v>
      </c>
      <c r="N107" s="70">
        <f t="shared" si="60"/>
        <v>0</v>
      </c>
      <c r="R107" s="83">
        <f t="shared" si="66"/>
        <v>0</v>
      </c>
      <c r="S107" s="83">
        <f t="shared" si="66"/>
        <v>0</v>
      </c>
      <c r="T107" s="83">
        <f t="shared" si="61"/>
        <v>0</v>
      </c>
      <c r="U107" s="83">
        <f t="shared" si="61"/>
        <v>0</v>
      </c>
      <c r="V107" s="83">
        <f t="shared" si="67"/>
        <v>0</v>
      </c>
      <c r="W107" s="83">
        <f t="shared" si="67"/>
        <v>0</v>
      </c>
      <c r="X107" s="83">
        <f t="shared" si="68"/>
        <v>0</v>
      </c>
      <c r="Y107" s="83">
        <f t="shared" si="68"/>
        <v>0</v>
      </c>
      <c r="Z107" s="83">
        <f t="shared" si="68"/>
        <v>0</v>
      </c>
      <c r="AA107" s="171">
        <f t="shared" si="62"/>
        <v>0</v>
      </c>
      <c r="AB107" s="83">
        <f t="shared" si="69"/>
        <v>0</v>
      </c>
      <c r="AC107" s="83">
        <f t="shared" si="69"/>
        <v>0</v>
      </c>
      <c r="AD107" s="171">
        <f t="shared" si="63"/>
        <v>0</v>
      </c>
      <c r="AE107" s="171">
        <f>IF(AD107=1,SUM(AD$10:AD107),0)</f>
        <v>0</v>
      </c>
      <c r="AF107" s="82" t="str">
        <f t="shared" si="64"/>
        <v/>
      </c>
      <c r="AG107" s="171">
        <f t="shared" si="65"/>
        <v>0</v>
      </c>
    </row>
    <row r="108" spans="1:33" ht="12" customHeight="1" x14ac:dyDescent="0.25">
      <c r="A108" s="497"/>
      <c r="B108" s="15">
        <v>99</v>
      </c>
      <c r="C108" s="468">
        <f t="shared" si="43"/>
        <v>0</v>
      </c>
      <c r="D108" s="469"/>
      <c r="E108" s="470"/>
      <c r="F108" s="67">
        <f t="shared" si="44"/>
        <v>0</v>
      </c>
      <c r="G108" s="67">
        <f t="shared" si="45"/>
        <v>0</v>
      </c>
      <c r="H108" s="67">
        <f t="shared" si="46"/>
        <v>0</v>
      </c>
      <c r="I108" s="67">
        <f t="shared" si="47"/>
        <v>0</v>
      </c>
      <c r="J108" s="67">
        <f t="shared" si="48"/>
        <v>0</v>
      </c>
      <c r="K108" s="16">
        <f t="shared" si="49"/>
        <v>0</v>
      </c>
      <c r="L108" s="67">
        <f t="shared" si="50"/>
        <v>0</v>
      </c>
      <c r="M108" s="17">
        <f>IF(L108&gt;0,VLOOKUP(I108,Labour!$AR$1:$AT$15,3,FALSE),0)</f>
        <v>0</v>
      </c>
      <c r="N108" s="70">
        <f t="shared" si="51"/>
        <v>0</v>
      </c>
      <c r="R108" s="83">
        <f t="shared" si="66"/>
        <v>0</v>
      </c>
      <c r="S108" s="83">
        <f t="shared" si="66"/>
        <v>0</v>
      </c>
      <c r="T108" s="83">
        <f t="shared" si="61"/>
        <v>0</v>
      </c>
      <c r="U108" s="83">
        <f t="shared" si="61"/>
        <v>0</v>
      </c>
      <c r="V108" s="83">
        <f t="shared" si="67"/>
        <v>0</v>
      </c>
      <c r="W108" s="83">
        <f t="shared" si="67"/>
        <v>0</v>
      </c>
      <c r="X108" s="83">
        <f t="shared" si="68"/>
        <v>0</v>
      </c>
      <c r="Y108" s="83">
        <f t="shared" si="68"/>
        <v>0</v>
      </c>
      <c r="Z108" s="83">
        <f t="shared" si="68"/>
        <v>0</v>
      </c>
      <c r="AA108" s="171">
        <f t="shared" si="62"/>
        <v>0</v>
      </c>
      <c r="AB108" s="83">
        <f t="shared" si="69"/>
        <v>0</v>
      </c>
      <c r="AC108" s="83">
        <f t="shared" si="69"/>
        <v>0</v>
      </c>
      <c r="AD108" s="171">
        <f t="shared" si="63"/>
        <v>0</v>
      </c>
      <c r="AE108" s="171">
        <f>IF(AD108=1,SUM(AD$10:AD108),0)</f>
        <v>0</v>
      </c>
      <c r="AF108" s="82" t="str">
        <f t="shared" si="64"/>
        <v/>
      </c>
      <c r="AG108" s="171">
        <f t="shared" si="65"/>
        <v>0</v>
      </c>
    </row>
    <row r="109" spans="1:33" ht="12" customHeight="1" thickBot="1" x14ac:dyDescent="0.3">
      <c r="A109" s="497"/>
      <c r="B109" s="179">
        <v>100</v>
      </c>
      <c r="C109" s="468">
        <f t="shared" si="26"/>
        <v>0</v>
      </c>
      <c r="D109" s="469"/>
      <c r="E109" s="470"/>
      <c r="F109" s="67">
        <f t="shared" si="27"/>
        <v>0</v>
      </c>
      <c r="G109" s="67">
        <f t="shared" si="28"/>
        <v>0</v>
      </c>
      <c r="H109" s="67">
        <f t="shared" si="29"/>
        <v>0</v>
      </c>
      <c r="I109" s="67">
        <f t="shared" si="30"/>
        <v>0</v>
      </c>
      <c r="J109" s="67">
        <f t="shared" si="31"/>
        <v>0</v>
      </c>
      <c r="K109" s="16">
        <f t="shared" si="32"/>
        <v>0</v>
      </c>
      <c r="L109" s="67">
        <f t="shared" si="33"/>
        <v>0</v>
      </c>
      <c r="M109" s="17">
        <f>IF(L109&gt;0,VLOOKUP(I109,Labour!$AR$1:$AT$15,3,FALSE),0)</f>
        <v>0</v>
      </c>
      <c r="N109" s="70">
        <f t="shared" si="34"/>
        <v>0</v>
      </c>
      <c r="R109" s="83">
        <f t="shared" si="66"/>
        <v>0</v>
      </c>
      <c r="S109" s="83">
        <f t="shared" si="66"/>
        <v>0</v>
      </c>
      <c r="T109" s="83">
        <f t="shared" si="61"/>
        <v>0</v>
      </c>
      <c r="U109" s="83">
        <f t="shared" si="61"/>
        <v>0</v>
      </c>
      <c r="V109" s="83">
        <f t="shared" si="67"/>
        <v>0</v>
      </c>
      <c r="W109" s="83">
        <f t="shared" si="67"/>
        <v>0</v>
      </c>
      <c r="X109" s="83">
        <f t="shared" si="68"/>
        <v>0</v>
      </c>
      <c r="Y109" s="83">
        <f t="shared" si="68"/>
        <v>0</v>
      </c>
      <c r="Z109" s="83">
        <f t="shared" si="68"/>
        <v>0</v>
      </c>
      <c r="AA109" s="171">
        <f t="shared" si="62"/>
        <v>0</v>
      </c>
      <c r="AB109" s="83">
        <f t="shared" si="69"/>
        <v>0</v>
      </c>
      <c r="AC109" s="83">
        <f t="shared" si="69"/>
        <v>0</v>
      </c>
      <c r="AD109" s="171">
        <f t="shared" si="63"/>
        <v>0</v>
      </c>
      <c r="AE109" s="171">
        <f>IF(AD109=1,SUM(AD$10:AD109),0)</f>
        <v>0</v>
      </c>
      <c r="AF109" s="82" t="str">
        <f t="shared" si="64"/>
        <v/>
      </c>
      <c r="AG109" s="171">
        <f t="shared" si="65"/>
        <v>0</v>
      </c>
    </row>
    <row r="110" spans="1:33" ht="18" customHeight="1" thickTop="1" thickBot="1" x14ac:dyDescent="0.35">
      <c r="A110" s="506" t="s">
        <v>70</v>
      </c>
      <c r="B110" s="507"/>
      <c r="C110" s="507"/>
      <c r="D110" s="507"/>
      <c r="E110" s="507"/>
      <c r="F110" s="507"/>
      <c r="G110" s="507"/>
      <c r="H110" s="507"/>
      <c r="I110" s="507"/>
      <c r="J110" s="507"/>
      <c r="K110" s="507"/>
      <c r="L110" s="507"/>
      <c r="M110" s="507"/>
      <c r="N110" s="32">
        <f>SUM(N10:N109)</f>
        <v>0</v>
      </c>
      <c r="R110" s="88">
        <f>E!R110-1</f>
        <v>30</v>
      </c>
      <c r="S110" s="121">
        <f>R110+2</f>
        <v>32</v>
      </c>
      <c r="T110" s="121">
        <f>R110+6</f>
        <v>36</v>
      </c>
      <c r="U110" s="87">
        <f>R110+13</f>
        <v>43</v>
      </c>
      <c r="V110" s="87"/>
      <c r="W110" s="87"/>
      <c r="X110" s="121">
        <f>E!X110-1</f>
        <v>33</v>
      </c>
      <c r="Y110" s="120"/>
    </row>
    <row r="111" spans="1:33" s="10" customFormat="1" ht="26.25" customHeight="1" thickTop="1" thickBot="1" x14ac:dyDescent="0.35">
      <c r="A111" s="494"/>
      <c r="B111" s="495"/>
      <c r="C111" s="508" t="s">
        <v>123</v>
      </c>
      <c r="D111" s="509"/>
      <c r="E111" s="471" t="s">
        <v>95</v>
      </c>
      <c r="F111" s="472"/>
      <c r="G111" s="472"/>
      <c r="H111" s="473"/>
      <c r="I111" s="488" t="s">
        <v>98</v>
      </c>
      <c r="J111" s="489"/>
      <c r="K111" s="490"/>
      <c r="L111" s="8" t="s">
        <v>97</v>
      </c>
      <c r="M111" s="6" t="s">
        <v>96</v>
      </c>
      <c r="N111" s="7" t="s">
        <v>68</v>
      </c>
      <c r="R111" s="79" t="s">
        <v>94</v>
      </c>
      <c r="S111" s="80" t="s">
        <v>95</v>
      </c>
      <c r="T111" s="81" t="s">
        <v>98</v>
      </c>
      <c r="U111" s="78" t="s">
        <v>97</v>
      </c>
      <c r="V111" s="78"/>
      <c r="W111" s="78"/>
      <c r="X111" s="78" t="s">
        <v>96</v>
      </c>
      <c r="Y111" s="120"/>
      <c r="Z111" s="120"/>
      <c r="AA111" s="120"/>
      <c r="AB111" s="120"/>
    </row>
    <row r="112" spans="1:33" ht="12.75" customHeight="1" thickTop="1" x14ac:dyDescent="0.3">
      <c r="A112" s="496" t="s">
        <v>94</v>
      </c>
      <c r="B112" s="11">
        <v>1</v>
      </c>
      <c r="C112" s="474">
        <f>R112</f>
        <v>0</v>
      </c>
      <c r="D112" s="475"/>
      <c r="E112" s="474" t="str">
        <f>S112</f>
        <v/>
      </c>
      <c r="F112" s="475"/>
      <c r="G112" s="475"/>
      <c r="H112" s="476"/>
      <c r="I112" s="474">
        <f>T112</f>
        <v>0</v>
      </c>
      <c r="J112" s="475"/>
      <c r="K112" s="476"/>
      <c r="L112" s="12" t="str">
        <f>U112</f>
        <v/>
      </c>
      <c r="M112" s="14">
        <f t="shared" ref="M112:M161" si="70">X112</f>
        <v>0</v>
      </c>
      <c r="N112" s="69" t="e">
        <f>L112*M112</f>
        <v>#VALUE!</v>
      </c>
      <c r="R112" s="58">
        <f t="shared" ref="R112:R143" si="71">IF($B112&lt;=$U$4,VLOOKUP($B112,FEQUIP,R$110,FALSE),0)</f>
        <v>0</v>
      </c>
      <c r="S112" s="83" t="str">
        <f t="shared" ref="S112:S143" si="72">IF(R112=$Y$4,Y5,IF($B112&lt;=$U$4,VLOOKUP($B112,FEQUIP,S$110,FALSE),0))</f>
        <v/>
      </c>
      <c r="T112" s="58">
        <f t="shared" ref="T112:U131" si="73">IF($B112&lt;=$U$4,VLOOKUP($B112,FEQUIP,T$110,FALSE),0)</f>
        <v>0</v>
      </c>
      <c r="U112" s="58" t="str">
        <f t="shared" si="73"/>
        <v/>
      </c>
      <c r="V112" s="58"/>
      <c r="W112" s="58"/>
      <c r="X112" s="58">
        <f t="shared" ref="X112:X143" si="74">IF($B112&lt;=$U$4,VLOOKUP($B112,FEQUIP,X$110,FALSE),0)</f>
        <v>0</v>
      </c>
      <c r="Y112" s="120"/>
      <c r="Z112" s="120"/>
      <c r="AA112" s="120"/>
      <c r="AB112" s="120"/>
    </row>
    <row r="113" spans="1:28" ht="12" customHeight="1" x14ac:dyDescent="0.3">
      <c r="A113" s="497"/>
      <c r="B113" s="15">
        <v>2</v>
      </c>
      <c r="C113" s="468">
        <f t="shared" ref="C113:C161" si="75">R113</f>
        <v>0</v>
      </c>
      <c r="D113" s="470"/>
      <c r="E113" s="468" t="str">
        <f t="shared" ref="E113:E161" si="76">S113</f>
        <v/>
      </c>
      <c r="F113" s="469"/>
      <c r="G113" s="469"/>
      <c r="H113" s="470"/>
      <c r="I113" s="468">
        <f t="shared" ref="I113:I161" si="77">T113</f>
        <v>0</v>
      </c>
      <c r="J113" s="469"/>
      <c r="K113" s="470"/>
      <c r="L113" s="67" t="str">
        <f t="shared" ref="L113:L161" si="78">U113</f>
        <v/>
      </c>
      <c r="M113" s="17">
        <f t="shared" si="70"/>
        <v>0</v>
      </c>
      <c r="N113" s="70" t="e">
        <f t="shared" ref="N113:N161" si="79">L113*M113</f>
        <v>#VALUE!</v>
      </c>
      <c r="R113" s="58">
        <f t="shared" si="71"/>
        <v>0</v>
      </c>
      <c r="S113" s="83" t="str">
        <f t="shared" si="72"/>
        <v/>
      </c>
      <c r="T113" s="58">
        <f t="shared" si="73"/>
        <v>0</v>
      </c>
      <c r="U113" s="58" t="str">
        <f t="shared" si="73"/>
        <v/>
      </c>
      <c r="V113" s="58"/>
      <c r="W113" s="58"/>
      <c r="X113" s="58">
        <f t="shared" si="74"/>
        <v>0</v>
      </c>
      <c r="Y113" s="120"/>
      <c r="Z113" s="120"/>
      <c r="AA113" s="120"/>
      <c r="AB113" s="120"/>
    </row>
    <row r="114" spans="1:28" ht="12" customHeight="1" x14ac:dyDescent="0.3">
      <c r="A114" s="497"/>
      <c r="B114" s="15">
        <v>3</v>
      </c>
      <c r="C114" s="468">
        <f t="shared" si="75"/>
        <v>0</v>
      </c>
      <c r="D114" s="470"/>
      <c r="E114" s="468" t="str">
        <f t="shared" si="76"/>
        <v/>
      </c>
      <c r="F114" s="469"/>
      <c r="G114" s="469"/>
      <c r="H114" s="470"/>
      <c r="I114" s="468">
        <f t="shared" si="77"/>
        <v>0</v>
      </c>
      <c r="J114" s="469"/>
      <c r="K114" s="470"/>
      <c r="L114" s="67" t="str">
        <f t="shared" si="78"/>
        <v/>
      </c>
      <c r="M114" s="17">
        <f t="shared" si="70"/>
        <v>0</v>
      </c>
      <c r="N114" s="70" t="e">
        <f t="shared" si="79"/>
        <v>#VALUE!</v>
      </c>
      <c r="R114" s="58">
        <f t="shared" si="71"/>
        <v>0</v>
      </c>
      <c r="S114" s="83" t="str">
        <f t="shared" si="72"/>
        <v/>
      </c>
      <c r="T114" s="58">
        <f t="shared" si="73"/>
        <v>0</v>
      </c>
      <c r="U114" s="58" t="str">
        <f t="shared" si="73"/>
        <v/>
      </c>
      <c r="V114" s="58"/>
      <c r="W114" s="58"/>
      <c r="X114" s="58">
        <f t="shared" si="74"/>
        <v>0</v>
      </c>
      <c r="Y114" s="120"/>
      <c r="Z114" s="120"/>
      <c r="AA114" s="120"/>
      <c r="AB114" s="120"/>
    </row>
    <row r="115" spans="1:28" ht="12" customHeight="1" x14ac:dyDescent="0.3">
      <c r="A115" s="497"/>
      <c r="B115" s="15">
        <v>4</v>
      </c>
      <c r="C115" s="468">
        <f t="shared" si="75"/>
        <v>0</v>
      </c>
      <c r="D115" s="470"/>
      <c r="E115" s="468" t="str">
        <f t="shared" si="76"/>
        <v/>
      </c>
      <c r="F115" s="469"/>
      <c r="G115" s="469"/>
      <c r="H115" s="470"/>
      <c r="I115" s="468">
        <f t="shared" si="77"/>
        <v>0</v>
      </c>
      <c r="J115" s="469"/>
      <c r="K115" s="470"/>
      <c r="L115" s="67" t="str">
        <f t="shared" si="78"/>
        <v/>
      </c>
      <c r="M115" s="17">
        <f t="shared" si="70"/>
        <v>0</v>
      </c>
      <c r="N115" s="70" t="e">
        <f t="shared" si="79"/>
        <v>#VALUE!</v>
      </c>
      <c r="R115" s="58">
        <f t="shared" si="71"/>
        <v>0</v>
      </c>
      <c r="S115" s="83" t="str">
        <f t="shared" si="72"/>
        <v/>
      </c>
      <c r="T115" s="58">
        <f t="shared" si="73"/>
        <v>0</v>
      </c>
      <c r="U115" s="58" t="str">
        <f t="shared" si="73"/>
        <v/>
      </c>
      <c r="V115" s="58"/>
      <c r="W115" s="58"/>
      <c r="X115" s="58">
        <f t="shared" si="74"/>
        <v>0</v>
      </c>
      <c r="Y115" s="120"/>
      <c r="Z115" s="120"/>
      <c r="AA115" s="120"/>
      <c r="AB115" s="120"/>
    </row>
    <row r="116" spans="1:28" ht="12" customHeight="1" x14ac:dyDescent="0.3">
      <c r="A116" s="497"/>
      <c r="B116" s="15">
        <v>5</v>
      </c>
      <c r="C116" s="468">
        <f t="shared" si="75"/>
        <v>0</v>
      </c>
      <c r="D116" s="470"/>
      <c r="E116" s="468" t="str">
        <f t="shared" si="76"/>
        <v/>
      </c>
      <c r="F116" s="469"/>
      <c r="G116" s="469"/>
      <c r="H116" s="470"/>
      <c r="I116" s="468">
        <f t="shared" si="77"/>
        <v>0</v>
      </c>
      <c r="J116" s="469"/>
      <c r="K116" s="470"/>
      <c r="L116" s="67" t="str">
        <f t="shared" si="78"/>
        <v/>
      </c>
      <c r="M116" s="17">
        <f t="shared" si="70"/>
        <v>0</v>
      </c>
      <c r="N116" s="70" t="e">
        <f t="shared" si="79"/>
        <v>#VALUE!</v>
      </c>
      <c r="R116" s="58">
        <f t="shared" si="71"/>
        <v>0</v>
      </c>
      <c r="S116" s="83" t="str">
        <f t="shared" si="72"/>
        <v/>
      </c>
      <c r="T116" s="58">
        <f t="shared" si="73"/>
        <v>0</v>
      </c>
      <c r="U116" s="58" t="str">
        <f t="shared" si="73"/>
        <v/>
      </c>
      <c r="V116" s="58"/>
      <c r="W116" s="58"/>
      <c r="X116" s="58">
        <f t="shared" si="74"/>
        <v>0</v>
      </c>
      <c r="Y116" s="120"/>
      <c r="Z116" s="120"/>
      <c r="AA116" s="120"/>
      <c r="AB116" s="120"/>
    </row>
    <row r="117" spans="1:28" ht="12" customHeight="1" x14ac:dyDescent="0.3">
      <c r="A117" s="497"/>
      <c r="B117" s="15">
        <v>6</v>
      </c>
      <c r="C117" s="468">
        <f t="shared" si="75"/>
        <v>0</v>
      </c>
      <c r="D117" s="470"/>
      <c r="E117" s="468" t="str">
        <f t="shared" si="76"/>
        <v/>
      </c>
      <c r="F117" s="469"/>
      <c r="G117" s="469"/>
      <c r="H117" s="470"/>
      <c r="I117" s="468">
        <f t="shared" si="77"/>
        <v>0</v>
      </c>
      <c r="J117" s="469"/>
      <c r="K117" s="470"/>
      <c r="L117" s="67" t="str">
        <f t="shared" si="78"/>
        <v/>
      </c>
      <c r="M117" s="17">
        <f t="shared" si="70"/>
        <v>0</v>
      </c>
      <c r="N117" s="70" t="e">
        <f t="shared" si="79"/>
        <v>#VALUE!</v>
      </c>
      <c r="R117" s="58">
        <f t="shared" si="71"/>
        <v>0</v>
      </c>
      <c r="S117" s="83" t="str">
        <f t="shared" si="72"/>
        <v/>
      </c>
      <c r="T117" s="58">
        <f t="shared" si="73"/>
        <v>0</v>
      </c>
      <c r="U117" s="58" t="str">
        <f t="shared" si="73"/>
        <v/>
      </c>
      <c r="V117" s="58"/>
      <c r="W117" s="58"/>
      <c r="X117" s="58">
        <f t="shared" si="74"/>
        <v>0</v>
      </c>
      <c r="Y117" s="120"/>
      <c r="Z117" s="120"/>
      <c r="AA117" s="120"/>
      <c r="AB117" s="120"/>
    </row>
    <row r="118" spans="1:28" ht="12" customHeight="1" x14ac:dyDescent="0.3">
      <c r="A118" s="497"/>
      <c r="B118" s="15">
        <v>7</v>
      </c>
      <c r="C118" s="468">
        <f t="shared" si="75"/>
        <v>0</v>
      </c>
      <c r="D118" s="470"/>
      <c r="E118" s="468" t="str">
        <f t="shared" si="76"/>
        <v/>
      </c>
      <c r="F118" s="469"/>
      <c r="G118" s="469"/>
      <c r="H118" s="470"/>
      <c r="I118" s="468">
        <f t="shared" si="77"/>
        <v>0</v>
      </c>
      <c r="J118" s="469"/>
      <c r="K118" s="470"/>
      <c r="L118" s="67" t="str">
        <f t="shared" si="78"/>
        <v/>
      </c>
      <c r="M118" s="17">
        <f t="shared" si="70"/>
        <v>0</v>
      </c>
      <c r="N118" s="70" t="e">
        <f t="shared" si="79"/>
        <v>#VALUE!</v>
      </c>
      <c r="R118" s="58">
        <f t="shared" si="71"/>
        <v>0</v>
      </c>
      <c r="S118" s="83" t="str">
        <f t="shared" si="72"/>
        <v/>
      </c>
      <c r="T118" s="58">
        <f t="shared" si="73"/>
        <v>0</v>
      </c>
      <c r="U118" s="58" t="str">
        <f t="shared" si="73"/>
        <v/>
      </c>
      <c r="V118" s="58"/>
      <c r="W118" s="58"/>
      <c r="X118" s="58">
        <f t="shared" si="74"/>
        <v>0</v>
      </c>
      <c r="Y118" s="120"/>
      <c r="Z118" s="120"/>
      <c r="AA118" s="120"/>
      <c r="AB118" s="120"/>
    </row>
    <row r="119" spans="1:28" ht="12" customHeight="1" x14ac:dyDescent="0.3">
      <c r="A119" s="497"/>
      <c r="B119" s="15">
        <v>8</v>
      </c>
      <c r="C119" s="468">
        <f t="shared" si="75"/>
        <v>0</v>
      </c>
      <c r="D119" s="470"/>
      <c r="E119" s="468" t="str">
        <f t="shared" si="76"/>
        <v/>
      </c>
      <c r="F119" s="469"/>
      <c r="G119" s="469"/>
      <c r="H119" s="470"/>
      <c r="I119" s="468">
        <f t="shared" si="77"/>
        <v>0</v>
      </c>
      <c r="J119" s="469"/>
      <c r="K119" s="470"/>
      <c r="L119" s="67" t="str">
        <f t="shared" si="78"/>
        <v/>
      </c>
      <c r="M119" s="17">
        <f t="shared" si="70"/>
        <v>0</v>
      </c>
      <c r="N119" s="70" t="e">
        <f t="shared" si="79"/>
        <v>#VALUE!</v>
      </c>
      <c r="R119" s="58">
        <f t="shared" si="71"/>
        <v>0</v>
      </c>
      <c r="S119" s="83" t="str">
        <f t="shared" si="72"/>
        <v/>
      </c>
      <c r="T119" s="58">
        <f t="shared" si="73"/>
        <v>0</v>
      </c>
      <c r="U119" s="58" t="str">
        <f t="shared" si="73"/>
        <v/>
      </c>
      <c r="V119" s="58"/>
      <c r="W119" s="58"/>
      <c r="X119" s="58">
        <f t="shared" si="74"/>
        <v>0</v>
      </c>
      <c r="Y119" s="120"/>
      <c r="Z119" s="120"/>
      <c r="AA119" s="120"/>
      <c r="AB119" s="120"/>
    </row>
    <row r="120" spans="1:28" ht="12" customHeight="1" x14ac:dyDescent="0.3">
      <c r="A120" s="497"/>
      <c r="B120" s="15">
        <v>9</v>
      </c>
      <c r="C120" s="468">
        <f t="shared" si="75"/>
        <v>0</v>
      </c>
      <c r="D120" s="470"/>
      <c r="E120" s="468" t="str">
        <f t="shared" si="76"/>
        <v/>
      </c>
      <c r="F120" s="469"/>
      <c r="G120" s="469"/>
      <c r="H120" s="470"/>
      <c r="I120" s="468">
        <f t="shared" si="77"/>
        <v>0</v>
      </c>
      <c r="J120" s="469"/>
      <c r="K120" s="470"/>
      <c r="L120" s="67" t="str">
        <f t="shared" si="78"/>
        <v/>
      </c>
      <c r="M120" s="17">
        <f t="shared" si="70"/>
        <v>0</v>
      </c>
      <c r="N120" s="70" t="e">
        <f t="shared" si="79"/>
        <v>#VALUE!</v>
      </c>
      <c r="R120" s="58">
        <f t="shared" si="71"/>
        <v>0</v>
      </c>
      <c r="S120" s="83" t="str">
        <f t="shared" si="72"/>
        <v/>
      </c>
      <c r="T120" s="58">
        <f t="shared" si="73"/>
        <v>0</v>
      </c>
      <c r="U120" s="58" t="str">
        <f t="shared" si="73"/>
        <v/>
      </c>
      <c r="V120" s="58"/>
      <c r="W120" s="58"/>
      <c r="X120" s="58">
        <f t="shared" si="74"/>
        <v>0</v>
      </c>
      <c r="Y120" s="120"/>
      <c r="Z120" s="120"/>
      <c r="AA120" s="120"/>
      <c r="AB120" s="120"/>
    </row>
    <row r="121" spans="1:28" ht="12" customHeight="1" x14ac:dyDescent="0.3">
      <c r="A121" s="497"/>
      <c r="B121" s="15">
        <v>10</v>
      </c>
      <c r="C121" s="468">
        <f t="shared" si="75"/>
        <v>0</v>
      </c>
      <c r="D121" s="470"/>
      <c r="E121" s="468" t="str">
        <f t="shared" si="76"/>
        <v/>
      </c>
      <c r="F121" s="469"/>
      <c r="G121" s="469"/>
      <c r="H121" s="470"/>
      <c r="I121" s="468">
        <f t="shared" si="77"/>
        <v>0</v>
      </c>
      <c r="J121" s="469"/>
      <c r="K121" s="470"/>
      <c r="L121" s="67" t="str">
        <f t="shared" si="78"/>
        <v/>
      </c>
      <c r="M121" s="17">
        <f t="shared" si="70"/>
        <v>0</v>
      </c>
      <c r="N121" s="70" t="e">
        <f t="shared" si="79"/>
        <v>#VALUE!</v>
      </c>
      <c r="R121" s="58">
        <f t="shared" si="71"/>
        <v>0</v>
      </c>
      <c r="S121" s="83" t="str">
        <f t="shared" si="72"/>
        <v/>
      </c>
      <c r="T121" s="58">
        <f t="shared" si="73"/>
        <v>0</v>
      </c>
      <c r="U121" s="58" t="str">
        <f t="shared" si="73"/>
        <v/>
      </c>
      <c r="V121" s="58"/>
      <c r="W121" s="58"/>
      <c r="X121" s="58">
        <f t="shared" si="74"/>
        <v>0</v>
      </c>
      <c r="Y121" s="120"/>
      <c r="Z121" s="120"/>
      <c r="AA121" s="120"/>
      <c r="AB121" s="120"/>
    </row>
    <row r="122" spans="1:28" ht="12" customHeight="1" x14ac:dyDescent="0.3">
      <c r="A122" s="497"/>
      <c r="B122" s="15">
        <v>11</v>
      </c>
      <c r="C122" s="468">
        <f t="shared" si="75"/>
        <v>0</v>
      </c>
      <c r="D122" s="470"/>
      <c r="E122" s="468" t="str">
        <f t="shared" si="76"/>
        <v/>
      </c>
      <c r="F122" s="469"/>
      <c r="G122" s="469"/>
      <c r="H122" s="470"/>
      <c r="I122" s="468">
        <f t="shared" si="77"/>
        <v>0</v>
      </c>
      <c r="J122" s="469"/>
      <c r="K122" s="470"/>
      <c r="L122" s="67" t="str">
        <f t="shared" si="78"/>
        <v/>
      </c>
      <c r="M122" s="17">
        <f t="shared" si="70"/>
        <v>0</v>
      </c>
      <c r="N122" s="70" t="e">
        <f t="shared" si="79"/>
        <v>#VALUE!</v>
      </c>
      <c r="R122" s="58">
        <f t="shared" si="71"/>
        <v>0</v>
      </c>
      <c r="S122" s="83" t="str">
        <f t="shared" si="72"/>
        <v/>
      </c>
      <c r="T122" s="58">
        <f t="shared" si="73"/>
        <v>0</v>
      </c>
      <c r="U122" s="58" t="str">
        <f t="shared" si="73"/>
        <v/>
      </c>
      <c r="V122" s="58"/>
      <c r="W122" s="58"/>
      <c r="X122" s="58">
        <f t="shared" si="74"/>
        <v>0</v>
      </c>
      <c r="Y122" s="120"/>
      <c r="Z122" s="120"/>
      <c r="AA122" s="120"/>
      <c r="AB122" s="120"/>
    </row>
    <row r="123" spans="1:28" ht="12" customHeight="1" x14ac:dyDescent="0.3">
      <c r="A123" s="497"/>
      <c r="B123" s="15">
        <v>12</v>
      </c>
      <c r="C123" s="468">
        <f t="shared" si="75"/>
        <v>0</v>
      </c>
      <c r="D123" s="470"/>
      <c r="E123" s="468" t="str">
        <f t="shared" si="76"/>
        <v/>
      </c>
      <c r="F123" s="469"/>
      <c r="G123" s="469"/>
      <c r="H123" s="470"/>
      <c r="I123" s="468">
        <f t="shared" si="77"/>
        <v>0</v>
      </c>
      <c r="J123" s="469"/>
      <c r="K123" s="470"/>
      <c r="L123" s="67" t="str">
        <f t="shared" si="78"/>
        <v/>
      </c>
      <c r="M123" s="17">
        <f t="shared" si="70"/>
        <v>0</v>
      </c>
      <c r="N123" s="70" t="e">
        <f t="shared" si="79"/>
        <v>#VALUE!</v>
      </c>
      <c r="R123" s="58">
        <f t="shared" si="71"/>
        <v>0</v>
      </c>
      <c r="S123" s="83" t="str">
        <f t="shared" si="72"/>
        <v/>
      </c>
      <c r="T123" s="58">
        <f t="shared" si="73"/>
        <v>0</v>
      </c>
      <c r="U123" s="58" t="str">
        <f t="shared" si="73"/>
        <v/>
      </c>
      <c r="V123" s="58"/>
      <c r="W123" s="58"/>
      <c r="X123" s="58">
        <f t="shared" si="74"/>
        <v>0</v>
      </c>
      <c r="Y123" s="120"/>
      <c r="Z123" s="120"/>
      <c r="AA123" s="120"/>
      <c r="AB123" s="120"/>
    </row>
    <row r="124" spans="1:28" ht="12" customHeight="1" x14ac:dyDescent="0.3">
      <c r="A124" s="497"/>
      <c r="B124" s="15">
        <v>13</v>
      </c>
      <c r="C124" s="468">
        <f t="shared" si="75"/>
        <v>0</v>
      </c>
      <c r="D124" s="470"/>
      <c r="E124" s="468" t="str">
        <f t="shared" si="76"/>
        <v/>
      </c>
      <c r="F124" s="469"/>
      <c r="G124" s="469"/>
      <c r="H124" s="470"/>
      <c r="I124" s="468">
        <f t="shared" si="77"/>
        <v>0</v>
      </c>
      <c r="J124" s="469"/>
      <c r="K124" s="470"/>
      <c r="L124" s="67" t="str">
        <f t="shared" si="78"/>
        <v/>
      </c>
      <c r="M124" s="17">
        <f t="shared" si="70"/>
        <v>0</v>
      </c>
      <c r="N124" s="70" t="e">
        <f t="shared" si="79"/>
        <v>#VALUE!</v>
      </c>
      <c r="R124" s="58">
        <f t="shared" si="71"/>
        <v>0</v>
      </c>
      <c r="S124" s="83" t="str">
        <f t="shared" si="72"/>
        <v/>
      </c>
      <c r="T124" s="58">
        <f t="shared" si="73"/>
        <v>0</v>
      </c>
      <c r="U124" s="58" t="str">
        <f t="shared" si="73"/>
        <v/>
      </c>
      <c r="V124" s="58"/>
      <c r="W124" s="58"/>
      <c r="X124" s="58">
        <f t="shared" si="74"/>
        <v>0</v>
      </c>
      <c r="Y124" s="120"/>
      <c r="Z124" s="120"/>
      <c r="AA124" s="120"/>
      <c r="AB124" s="120"/>
    </row>
    <row r="125" spans="1:28" ht="12" customHeight="1" x14ac:dyDescent="0.3">
      <c r="A125" s="497"/>
      <c r="B125" s="15">
        <v>14</v>
      </c>
      <c r="C125" s="468">
        <f t="shared" si="75"/>
        <v>0</v>
      </c>
      <c r="D125" s="470"/>
      <c r="E125" s="468" t="str">
        <f t="shared" si="76"/>
        <v/>
      </c>
      <c r="F125" s="469"/>
      <c r="G125" s="469"/>
      <c r="H125" s="470"/>
      <c r="I125" s="468">
        <f t="shared" si="77"/>
        <v>0</v>
      </c>
      <c r="J125" s="469"/>
      <c r="K125" s="470"/>
      <c r="L125" s="67" t="str">
        <f t="shared" si="78"/>
        <v/>
      </c>
      <c r="M125" s="17">
        <f t="shared" si="70"/>
        <v>0</v>
      </c>
      <c r="N125" s="70" t="e">
        <f t="shared" si="79"/>
        <v>#VALUE!</v>
      </c>
      <c r="R125" s="58">
        <f t="shared" si="71"/>
        <v>0</v>
      </c>
      <c r="S125" s="83" t="str">
        <f t="shared" si="72"/>
        <v/>
      </c>
      <c r="T125" s="58">
        <f t="shared" si="73"/>
        <v>0</v>
      </c>
      <c r="U125" s="58" t="str">
        <f t="shared" si="73"/>
        <v/>
      </c>
      <c r="V125" s="58"/>
      <c r="W125" s="58"/>
      <c r="X125" s="58">
        <f t="shared" si="74"/>
        <v>0</v>
      </c>
      <c r="Y125" s="120"/>
      <c r="Z125" s="120"/>
      <c r="AA125" s="120"/>
      <c r="AB125" s="120"/>
    </row>
    <row r="126" spans="1:28" ht="12" customHeight="1" x14ac:dyDescent="0.3">
      <c r="A126" s="497"/>
      <c r="B126" s="15">
        <v>15</v>
      </c>
      <c r="C126" s="468">
        <f t="shared" si="75"/>
        <v>0</v>
      </c>
      <c r="D126" s="470"/>
      <c r="E126" s="468" t="str">
        <f t="shared" si="76"/>
        <v/>
      </c>
      <c r="F126" s="469"/>
      <c r="G126" s="469"/>
      <c r="H126" s="470"/>
      <c r="I126" s="468">
        <f t="shared" si="77"/>
        <v>0</v>
      </c>
      <c r="J126" s="469"/>
      <c r="K126" s="470"/>
      <c r="L126" s="67" t="str">
        <f t="shared" si="78"/>
        <v/>
      </c>
      <c r="M126" s="17">
        <f t="shared" si="70"/>
        <v>0</v>
      </c>
      <c r="N126" s="70" t="e">
        <f t="shared" si="79"/>
        <v>#VALUE!</v>
      </c>
      <c r="R126" s="58">
        <f t="shared" si="71"/>
        <v>0</v>
      </c>
      <c r="S126" s="83" t="str">
        <f t="shared" si="72"/>
        <v/>
      </c>
      <c r="T126" s="58">
        <f t="shared" si="73"/>
        <v>0</v>
      </c>
      <c r="U126" s="58" t="str">
        <f t="shared" si="73"/>
        <v/>
      </c>
      <c r="V126" s="58"/>
      <c r="W126" s="58"/>
      <c r="X126" s="58">
        <f t="shared" si="74"/>
        <v>0</v>
      </c>
      <c r="Y126" s="120"/>
      <c r="Z126" s="120"/>
      <c r="AA126" s="120"/>
      <c r="AB126" s="120"/>
    </row>
    <row r="127" spans="1:28" ht="12" customHeight="1" x14ac:dyDescent="0.3">
      <c r="A127" s="497"/>
      <c r="B127" s="15">
        <v>16</v>
      </c>
      <c r="C127" s="468">
        <f t="shared" si="75"/>
        <v>0</v>
      </c>
      <c r="D127" s="470"/>
      <c r="E127" s="468" t="str">
        <f t="shared" si="76"/>
        <v/>
      </c>
      <c r="F127" s="469"/>
      <c r="G127" s="469"/>
      <c r="H127" s="470"/>
      <c r="I127" s="468">
        <f t="shared" si="77"/>
        <v>0</v>
      </c>
      <c r="J127" s="469"/>
      <c r="K127" s="470"/>
      <c r="L127" s="67" t="str">
        <f t="shared" si="78"/>
        <v/>
      </c>
      <c r="M127" s="17">
        <f t="shared" si="70"/>
        <v>0</v>
      </c>
      <c r="N127" s="70" t="e">
        <f t="shared" si="79"/>
        <v>#VALUE!</v>
      </c>
      <c r="R127" s="58">
        <f t="shared" si="71"/>
        <v>0</v>
      </c>
      <c r="S127" s="83" t="str">
        <f t="shared" si="72"/>
        <v/>
      </c>
      <c r="T127" s="58">
        <f t="shared" si="73"/>
        <v>0</v>
      </c>
      <c r="U127" s="58" t="str">
        <f t="shared" si="73"/>
        <v/>
      </c>
      <c r="V127" s="58"/>
      <c r="W127" s="58"/>
      <c r="X127" s="58">
        <f t="shared" si="74"/>
        <v>0</v>
      </c>
      <c r="Y127" s="120"/>
      <c r="Z127" s="120"/>
      <c r="AA127" s="120"/>
      <c r="AB127" s="120"/>
    </row>
    <row r="128" spans="1:28" ht="12" customHeight="1" x14ac:dyDescent="0.3">
      <c r="A128" s="497"/>
      <c r="B128" s="15">
        <v>17</v>
      </c>
      <c r="C128" s="468">
        <f t="shared" si="75"/>
        <v>0</v>
      </c>
      <c r="D128" s="470"/>
      <c r="E128" s="468" t="str">
        <f t="shared" si="76"/>
        <v/>
      </c>
      <c r="F128" s="469"/>
      <c r="G128" s="469"/>
      <c r="H128" s="470"/>
      <c r="I128" s="468">
        <f t="shared" si="77"/>
        <v>0</v>
      </c>
      <c r="J128" s="469"/>
      <c r="K128" s="470"/>
      <c r="L128" s="67" t="str">
        <f t="shared" si="78"/>
        <v/>
      </c>
      <c r="M128" s="17">
        <f t="shared" si="70"/>
        <v>0</v>
      </c>
      <c r="N128" s="70" t="e">
        <f t="shared" si="79"/>
        <v>#VALUE!</v>
      </c>
      <c r="R128" s="58">
        <f t="shared" si="71"/>
        <v>0</v>
      </c>
      <c r="S128" s="83" t="str">
        <f t="shared" si="72"/>
        <v/>
      </c>
      <c r="T128" s="58">
        <f t="shared" si="73"/>
        <v>0</v>
      </c>
      <c r="U128" s="58" t="str">
        <f t="shared" si="73"/>
        <v/>
      </c>
      <c r="V128" s="58"/>
      <c r="W128" s="58"/>
      <c r="X128" s="58">
        <f t="shared" si="74"/>
        <v>0</v>
      </c>
      <c r="Y128" s="120"/>
      <c r="Z128" s="120"/>
      <c r="AA128" s="120"/>
      <c r="AB128" s="120"/>
    </row>
    <row r="129" spans="1:30" ht="12" customHeight="1" x14ac:dyDescent="0.3">
      <c r="A129" s="497"/>
      <c r="B129" s="15">
        <v>18</v>
      </c>
      <c r="C129" s="468">
        <f t="shared" ref="C129:C148" si="80">R129</f>
        <v>0</v>
      </c>
      <c r="D129" s="470"/>
      <c r="E129" s="468" t="str">
        <f t="shared" ref="E129:E148" si="81">S129</f>
        <v/>
      </c>
      <c r="F129" s="469"/>
      <c r="G129" s="469"/>
      <c r="H129" s="470"/>
      <c r="I129" s="468">
        <f t="shared" ref="I129:I148" si="82">T129</f>
        <v>0</v>
      </c>
      <c r="J129" s="469"/>
      <c r="K129" s="470"/>
      <c r="L129" s="67" t="str">
        <f t="shared" ref="L129:L148" si="83">U129</f>
        <v/>
      </c>
      <c r="M129" s="17">
        <f t="shared" ref="M129:M148" si="84">X129</f>
        <v>0</v>
      </c>
      <c r="N129" s="70" t="e">
        <f t="shared" ref="N129:N148" si="85">L129*M129</f>
        <v>#VALUE!</v>
      </c>
      <c r="R129" s="58">
        <f t="shared" si="71"/>
        <v>0</v>
      </c>
      <c r="S129" s="83" t="str">
        <f t="shared" si="72"/>
        <v/>
      </c>
      <c r="T129" s="58">
        <f t="shared" si="73"/>
        <v>0</v>
      </c>
      <c r="U129" s="58" t="str">
        <f t="shared" si="73"/>
        <v/>
      </c>
      <c r="V129" s="58"/>
      <c r="W129" s="58"/>
      <c r="X129" s="58">
        <f t="shared" si="74"/>
        <v>0</v>
      </c>
      <c r="Y129" s="144"/>
      <c r="Z129" s="144"/>
      <c r="AA129" s="144"/>
      <c r="AB129" s="144"/>
      <c r="AD129" s="178"/>
    </row>
    <row r="130" spans="1:30" ht="12" customHeight="1" x14ac:dyDescent="0.3">
      <c r="A130" s="497"/>
      <c r="B130" s="15">
        <v>19</v>
      </c>
      <c r="C130" s="468">
        <f t="shared" si="80"/>
        <v>0</v>
      </c>
      <c r="D130" s="470"/>
      <c r="E130" s="468" t="str">
        <f t="shared" si="81"/>
        <v/>
      </c>
      <c r="F130" s="469"/>
      <c r="G130" s="469"/>
      <c r="H130" s="470"/>
      <c r="I130" s="468">
        <f t="shared" si="82"/>
        <v>0</v>
      </c>
      <c r="J130" s="469"/>
      <c r="K130" s="470"/>
      <c r="L130" s="67" t="str">
        <f t="shared" si="83"/>
        <v/>
      </c>
      <c r="M130" s="17">
        <f t="shared" si="84"/>
        <v>0</v>
      </c>
      <c r="N130" s="70" t="e">
        <f t="shared" si="85"/>
        <v>#VALUE!</v>
      </c>
      <c r="R130" s="58">
        <f t="shared" si="71"/>
        <v>0</v>
      </c>
      <c r="S130" s="83" t="str">
        <f t="shared" si="72"/>
        <v/>
      </c>
      <c r="T130" s="58">
        <f t="shared" si="73"/>
        <v>0</v>
      </c>
      <c r="U130" s="58" t="str">
        <f t="shared" si="73"/>
        <v/>
      </c>
      <c r="V130" s="58"/>
      <c r="W130" s="58"/>
      <c r="X130" s="58">
        <f t="shared" si="74"/>
        <v>0</v>
      </c>
      <c r="Y130" s="144"/>
      <c r="Z130" s="144"/>
      <c r="AA130" s="144"/>
      <c r="AB130" s="144"/>
      <c r="AD130" s="178"/>
    </row>
    <row r="131" spans="1:30" ht="12" customHeight="1" x14ac:dyDescent="0.3">
      <c r="A131" s="497"/>
      <c r="B131" s="15">
        <v>20</v>
      </c>
      <c r="C131" s="468">
        <f t="shared" si="80"/>
        <v>0</v>
      </c>
      <c r="D131" s="470"/>
      <c r="E131" s="468" t="str">
        <f t="shared" si="81"/>
        <v/>
      </c>
      <c r="F131" s="469"/>
      <c r="G131" s="469"/>
      <c r="H131" s="470"/>
      <c r="I131" s="468">
        <f t="shared" si="82"/>
        <v>0</v>
      </c>
      <c r="J131" s="469"/>
      <c r="K131" s="470"/>
      <c r="L131" s="67" t="str">
        <f t="shared" si="83"/>
        <v/>
      </c>
      <c r="M131" s="17">
        <f t="shared" si="84"/>
        <v>0</v>
      </c>
      <c r="N131" s="70" t="e">
        <f t="shared" si="85"/>
        <v>#VALUE!</v>
      </c>
      <c r="R131" s="58">
        <f t="shared" si="71"/>
        <v>0</v>
      </c>
      <c r="S131" s="83" t="str">
        <f t="shared" si="72"/>
        <v/>
      </c>
      <c r="T131" s="58">
        <f t="shared" si="73"/>
        <v>0</v>
      </c>
      <c r="U131" s="58" t="str">
        <f t="shared" si="73"/>
        <v/>
      </c>
      <c r="V131" s="58"/>
      <c r="W131" s="58"/>
      <c r="X131" s="58">
        <f t="shared" si="74"/>
        <v>0</v>
      </c>
      <c r="Y131" s="144"/>
      <c r="Z131" s="144"/>
      <c r="AA131" s="144"/>
      <c r="AB131" s="144"/>
      <c r="AD131" s="178"/>
    </row>
    <row r="132" spans="1:30" ht="12" customHeight="1" x14ac:dyDescent="0.3">
      <c r="A132" s="497"/>
      <c r="B132" s="15">
        <v>21</v>
      </c>
      <c r="C132" s="468">
        <f t="shared" si="80"/>
        <v>0</v>
      </c>
      <c r="D132" s="470"/>
      <c r="E132" s="468" t="str">
        <f t="shared" si="81"/>
        <v/>
      </c>
      <c r="F132" s="469"/>
      <c r="G132" s="469"/>
      <c r="H132" s="470"/>
      <c r="I132" s="468">
        <f t="shared" si="82"/>
        <v>0</v>
      </c>
      <c r="J132" s="469"/>
      <c r="K132" s="470"/>
      <c r="L132" s="67" t="str">
        <f t="shared" si="83"/>
        <v/>
      </c>
      <c r="M132" s="17">
        <f t="shared" si="84"/>
        <v>0</v>
      </c>
      <c r="N132" s="70" t="e">
        <f t="shared" si="85"/>
        <v>#VALUE!</v>
      </c>
      <c r="R132" s="58">
        <f t="shared" si="71"/>
        <v>0</v>
      </c>
      <c r="S132" s="83" t="str">
        <f t="shared" si="72"/>
        <v/>
      </c>
      <c r="T132" s="58">
        <f t="shared" ref="T132:U151" si="86">IF($B132&lt;=$U$4,VLOOKUP($B132,FEQUIP,T$110,FALSE),0)</f>
        <v>0</v>
      </c>
      <c r="U132" s="58" t="str">
        <f t="shared" si="86"/>
        <v/>
      </c>
      <c r="V132" s="58"/>
      <c r="W132" s="58"/>
      <c r="X132" s="58">
        <f t="shared" si="74"/>
        <v>0</v>
      </c>
      <c r="Y132" s="144"/>
      <c r="Z132" s="144"/>
      <c r="AA132" s="144"/>
      <c r="AB132" s="144"/>
      <c r="AD132" s="178"/>
    </row>
    <row r="133" spans="1:30" ht="12" customHeight="1" x14ac:dyDescent="0.3">
      <c r="A133" s="497"/>
      <c r="B133" s="15">
        <v>22</v>
      </c>
      <c r="C133" s="468">
        <f t="shared" si="80"/>
        <v>0</v>
      </c>
      <c r="D133" s="470"/>
      <c r="E133" s="468" t="str">
        <f t="shared" si="81"/>
        <v/>
      </c>
      <c r="F133" s="469"/>
      <c r="G133" s="469"/>
      <c r="H133" s="470"/>
      <c r="I133" s="468">
        <f t="shared" si="82"/>
        <v>0</v>
      </c>
      <c r="J133" s="469"/>
      <c r="K133" s="470"/>
      <c r="L133" s="67" t="str">
        <f t="shared" si="83"/>
        <v/>
      </c>
      <c r="M133" s="17">
        <f t="shared" si="84"/>
        <v>0</v>
      </c>
      <c r="N133" s="70" t="e">
        <f t="shared" si="85"/>
        <v>#VALUE!</v>
      </c>
      <c r="R133" s="58">
        <f t="shared" si="71"/>
        <v>0</v>
      </c>
      <c r="S133" s="83" t="str">
        <f t="shared" si="72"/>
        <v/>
      </c>
      <c r="T133" s="58">
        <f t="shared" si="86"/>
        <v>0</v>
      </c>
      <c r="U133" s="58" t="str">
        <f t="shared" si="86"/>
        <v/>
      </c>
      <c r="V133" s="58"/>
      <c r="W133" s="58"/>
      <c r="X133" s="58">
        <f t="shared" si="74"/>
        <v>0</v>
      </c>
      <c r="Y133" s="144"/>
      <c r="Z133" s="144"/>
      <c r="AA133" s="144"/>
      <c r="AB133" s="144"/>
      <c r="AD133" s="178"/>
    </row>
    <row r="134" spans="1:30" ht="12" customHeight="1" x14ac:dyDescent="0.3">
      <c r="A134" s="497"/>
      <c r="B134" s="15">
        <v>23</v>
      </c>
      <c r="C134" s="468">
        <f t="shared" si="80"/>
        <v>0</v>
      </c>
      <c r="D134" s="470"/>
      <c r="E134" s="468" t="str">
        <f t="shared" si="81"/>
        <v/>
      </c>
      <c r="F134" s="469"/>
      <c r="G134" s="469"/>
      <c r="H134" s="470"/>
      <c r="I134" s="468">
        <f t="shared" si="82"/>
        <v>0</v>
      </c>
      <c r="J134" s="469"/>
      <c r="K134" s="470"/>
      <c r="L134" s="67" t="str">
        <f t="shared" si="83"/>
        <v/>
      </c>
      <c r="M134" s="17">
        <f t="shared" si="84"/>
        <v>0</v>
      </c>
      <c r="N134" s="70" t="e">
        <f t="shared" si="85"/>
        <v>#VALUE!</v>
      </c>
      <c r="R134" s="58">
        <f t="shared" si="71"/>
        <v>0</v>
      </c>
      <c r="S134" s="83" t="str">
        <f t="shared" si="72"/>
        <v/>
      </c>
      <c r="T134" s="58">
        <f t="shared" si="86"/>
        <v>0</v>
      </c>
      <c r="U134" s="58" t="str">
        <f t="shared" si="86"/>
        <v/>
      </c>
      <c r="V134" s="58"/>
      <c r="W134" s="58"/>
      <c r="X134" s="58">
        <f t="shared" si="74"/>
        <v>0</v>
      </c>
      <c r="Y134" s="144"/>
      <c r="Z134" s="144"/>
      <c r="AA134" s="144"/>
      <c r="AB134" s="144"/>
      <c r="AD134" s="178"/>
    </row>
    <row r="135" spans="1:30" ht="12" customHeight="1" x14ac:dyDescent="0.3">
      <c r="A135" s="497"/>
      <c r="B135" s="15">
        <v>24</v>
      </c>
      <c r="C135" s="468">
        <f t="shared" si="80"/>
        <v>0</v>
      </c>
      <c r="D135" s="470"/>
      <c r="E135" s="468" t="str">
        <f t="shared" si="81"/>
        <v/>
      </c>
      <c r="F135" s="469"/>
      <c r="G135" s="469"/>
      <c r="H135" s="470"/>
      <c r="I135" s="468">
        <f t="shared" si="82"/>
        <v>0</v>
      </c>
      <c r="J135" s="469"/>
      <c r="K135" s="470"/>
      <c r="L135" s="67" t="str">
        <f t="shared" si="83"/>
        <v/>
      </c>
      <c r="M135" s="17">
        <f t="shared" si="84"/>
        <v>0</v>
      </c>
      <c r="N135" s="70" t="e">
        <f t="shared" si="85"/>
        <v>#VALUE!</v>
      </c>
      <c r="R135" s="58">
        <f t="shared" si="71"/>
        <v>0</v>
      </c>
      <c r="S135" s="83" t="str">
        <f t="shared" si="72"/>
        <v/>
      </c>
      <c r="T135" s="58">
        <f t="shared" si="86"/>
        <v>0</v>
      </c>
      <c r="U135" s="58" t="str">
        <f t="shared" si="86"/>
        <v/>
      </c>
      <c r="V135" s="58"/>
      <c r="W135" s="58"/>
      <c r="X135" s="58">
        <f t="shared" si="74"/>
        <v>0</v>
      </c>
      <c r="Y135" s="144"/>
      <c r="Z135" s="144"/>
      <c r="AA135" s="144"/>
      <c r="AB135" s="144"/>
      <c r="AD135" s="178"/>
    </row>
    <row r="136" spans="1:30" ht="12" customHeight="1" x14ac:dyDescent="0.3">
      <c r="A136" s="497"/>
      <c r="B136" s="15">
        <v>25</v>
      </c>
      <c r="C136" s="468">
        <f t="shared" si="80"/>
        <v>0</v>
      </c>
      <c r="D136" s="470"/>
      <c r="E136" s="468" t="str">
        <f t="shared" si="81"/>
        <v/>
      </c>
      <c r="F136" s="469"/>
      <c r="G136" s="469"/>
      <c r="H136" s="470"/>
      <c r="I136" s="468">
        <f t="shared" si="82"/>
        <v>0</v>
      </c>
      <c r="J136" s="469"/>
      <c r="K136" s="470"/>
      <c r="L136" s="67" t="str">
        <f t="shared" si="83"/>
        <v/>
      </c>
      <c r="M136" s="17">
        <f t="shared" si="84"/>
        <v>0</v>
      </c>
      <c r="N136" s="70" t="e">
        <f t="shared" si="85"/>
        <v>#VALUE!</v>
      </c>
      <c r="R136" s="58">
        <f t="shared" si="71"/>
        <v>0</v>
      </c>
      <c r="S136" s="83" t="str">
        <f t="shared" si="72"/>
        <v/>
      </c>
      <c r="T136" s="58">
        <f t="shared" si="86"/>
        <v>0</v>
      </c>
      <c r="U136" s="58" t="str">
        <f t="shared" si="86"/>
        <v/>
      </c>
      <c r="V136" s="58"/>
      <c r="W136" s="58"/>
      <c r="X136" s="58">
        <f t="shared" si="74"/>
        <v>0</v>
      </c>
      <c r="Y136" s="144"/>
      <c r="Z136" s="144"/>
      <c r="AA136" s="144"/>
      <c r="AB136" s="144"/>
      <c r="AD136" s="178"/>
    </row>
    <row r="137" spans="1:30" ht="12" customHeight="1" x14ac:dyDescent="0.3">
      <c r="A137" s="497"/>
      <c r="B137" s="15">
        <v>26</v>
      </c>
      <c r="C137" s="468">
        <f t="shared" si="80"/>
        <v>0</v>
      </c>
      <c r="D137" s="470"/>
      <c r="E137" s="468" t="str">
        <f t="shared" si="81"/>
        <v/>
      </c>
      <c r="F137" s="469"/>
      <c r="G137" s="469"/>
      <c r="H137" s="470"/>
      <c r="I137" s="468">
        <f t="shared" si="82"/>
        <v>0</v>
      </c>
      <c r="J137" s="469"/>
      <c r="K137" s="470"/>
      <c r="L137" s="67" t="str">
        <f t="shared" si="83"/>
        <v/>
      </c>
      <c r="M137" s="17">
        <f t="shared" si="84"/>
        <v>0</v>
      </c>
      <c r="N137" s="70" t="e">
        <f t="shared" si="85"/>
        <v>#VALUE!</v>
      </c>
      <c r="R137" s="58">
        <f t="shared" si="71"/>
        <v>0</v>
      </c>
      <c r="S137" s="83" t="str">
        <f t="shared" si="72"/>
        <v/>
      </c>
      <c r="T137" s="58">
        <f t="shared" si="86"/>
        <v>0</v>
      </c>
      <c r="U137" s="58" t="str">
        <f t="shared" si="86"/>
        <v/>
      </c>
      <c r="V137" s="58"/>
      <c r="W137" s="58"/>
      <c r="X137" s="58">
        <f t="shared" si="74"/>
        <v>0</v>
      </c>
      <c r="Y137" s="144"/>
      <c r="Z137" s="144"/>
      <c r="AA137" s="144"/>
      <c r="AB137" s="144"/>
      <c r="AD137" s="178"/>
    </row>
    <row r="138" spans="1:30" ht="12" customHeight="1" x14ac:dyDescent="0.3">
      <c r="A138" s="497"/>
      <c r="B138" s="15">
        <v>27</v>
      </c>
      <c r="C138" s="468">
        <f t="shared" si="80"/>
        <v>0</v>
      </c>
      <c r="D138" s="470"/>
      <c r="E138" s="468" t="str">
        <f t="shared" si="81"/>
        <v/>
      </c>
      <c r="F138" s="469"/>
      <c r="G138" s="469"/>
      <c r="H138" s="470"/>
      <c r="I138" s="468">
        <f t="shared" si="82"/>
        <v>0</v>
      </c>
      <c r="J138" s="469"/>
      <c r="K138" s="470"/>
      <c r="L138" s="67" t="str">
        <f t="shared" si="83"/>
        <v/>
      </c>
      <c r="M138" s="17">
        <f t="shared" si="84"/>
        <v>0</v>
      </c>
      <c r="N138" s="70" t="e">
        <f t="shared" si="85"/>
        <v>#VALUE!</v>
      </c>
      <c r="R138" s="58">
        <f t="shared" si="71"/>
        <v>0</v>
      </c>
      <c r="S138" s="83" t="str">
        <f t="shared" si="72"/>
        <v/>
      </c>
      <c r="T138" s="58">
        <f t="shared" si="86"/>
        <v>0</v>
      </c>
      <c r="U138" s="58" t="str">
        <f t="shared" si="86"/>
        <v/>
      </c>
      <c r="V138" s="58"/>
      <c r="W138" s="58"/>
      <c r="X138" s="58">
        <f t="shared" si="74"/>
        <v>0</v>
      </c>
      <c r="Y138" s="144"/>
      <c r="Z138" s="144"/>
      <c r="AA138" s="144"/>
      <c r="AB138" s="144"/>
      <c r="AD138" s="178"/>
    </row>
    <row r="139" spans="1:30" ht="12" customHeight="1" x14ac:dyDescent="0.3">
      <c r="A139" s="497"/>
      <c r="B139" s="15">
        <v>28</v>
      </c>
      <c r="C139" s="468">
        <f t="shared" si="80"/>
        <v>0</v>
      </c>
      <c r="D139" s="470"/>
      <c r="E139" s="468" t="str">
        <f t="shared" si="81"/>
        <v/>
      </c>
      <c r="F139" s="469"/>
      <c r="G139" s="469"/>
      <c r="H139" s="470"/>
      <c r="I139" s="468">
        <f t="shared" si="82"/>
        <v>0</v>
      </c>
      <c r="J139" s="469"/>
      <c r="K139" s="470"/>
      <c r="L139" s="67" t="str">
        <f t="shared" si="83"/>
        <v/>
      </c>
      <c r="M139" s="17">
        <f t="shared" si="84"/>
        <v>0</v>
      </c>
      <c r="N139" s="70" t="e">
        <f t="shared" si="85"/>
        <v>#VALUE!</v>
      </c>
      <c r="R139" s="58">
        <f t="shared" si="71"/>
        <v>0</v>
      </c>
      <c r="S139" s="83" t="str">
        <f t="shared" si="72"/>
        <v/>
      </c>
      <c r="T139" s="58">
        <f t="shared" si="86"/>
        <v>0</v>
      </c>
      <c r="U139" s="58" t="str">
        <f t="shared" si="86"/>
        <v/>
      </c>
      <c r="V139" s="58"/>
      <c r="W139" s="58"/>
      <c r="X139" s="58">
        <f t="shared" si="74"/>
        <v>0</v>
      </c>
      <c r="Y139" s="144"/>
      <c r="Z139" s="144"/>
      <c r="AA139" s="144"/>
      <c r="AB139" s="144"/>
      <c r="AD139" s="178"/>
    </row>
    <row r="140" spans="1:30" ht="12" customHeight="1" x14ac:dyDescent="0.3">
      <c r="A140" s="497"/>
      <c r="B140" s="15">
        <v>29</v>
      </c>
      <c r="C140" s="468">
        <f t="shared" si="80"/>
        <v>0</v>
      </c>
      <c r="D140" s="470"/>
      <c r="E140" s="468" t="str">
        <f t="shared" si="81"/>
        <v/>
      </c>
      <c r="F140" s="469"/>
      <c r="G140" s="469"/>
      <c r="H140" s="470"/>
      <c r="I140" s="468">
        <f t="shared" si="82"/>
        <v>0</v>
      </c>
      <c r="J140" s="469"/>
      <c r="K140" s="470"/>
      <c r="L140" s="67" t="str">
        <f t="shared" si="83"/>
        <v/>
      </c>
      <c r="M140" s="17">
        <f t="shared" si="84"/>
        <v>0</v>
      </c>
      <c r="N140" s="70" t="e">
        <f t="shared" si="85"/>
        <v>#VALUE!</v>
      </c>
      <c r="R140" s="58">
        <f t="shared" si="71"/>
        <v>0</v>
      </c>
      <c r="S140" s="83" t="str">
        <f t="shared" si="72"/>
        <v/>
      </c>
      <c r="T140" s="58">
        <f t="shared" si="86"/>
        <v>0</v>
      </c>
      <c r="U140" s="58" t="str">
        <f t="shared" si="86"/>
        <v/>
      </c>
      <c r="V140" s="58"/>
      <c r="W140" s="58"/>
      <c r="X140" s="58">
        <f t="shared" si="74"/>
        <v>0</v>
      </c>
      <c r="Y140" s="144"/>
      <c r="Z140" s="144"/>
      <c r="AA140" s="144"/>
      <c r="AB140" s="144"/>
      <c r="AD140" s="178"/>
    </row>
    <row r="141" spans="1:30" ht="12" customHeight="1" x14ac:dyDescent="0.3">
      <c r="A141" s="497"/>
      <c r="B141" s="15">
        <v>30</v>
      </c>
      <c r="C141" s="468">
        <f t="shared" si="80"/>
        <v>0</v>
      </c>
      <c r="D141" s="470"/>
      <c r="E141" s="468" t="str">
        <f t="shared" si="81"/>
        <v/>
      </c>
      <c r="F141" s="469"/>
      <c r="G141" s="469"/>
      <c r="H141" s="470"/>
      <c r="I141" s="468">
        <f t="shared" si="82"/>
        <v>0</v>
      </c>
      <c r="J141" s="469"/>
      <c r="K141" s="470"/>
      <c r="L141" s="67" t="str">
        <f t="shared" si="83"/>
        <v/>
      </c>
      <c r="M141" s="17">
        <f t="shared" si="84"/>
        <v>0</v>
      </c>
      <c r="N141" s="70" t="e">
        <f t="shared" si="85"/>
        <v>#VALUE!</v>
      </c>
      <c r="R141" s="58">
        <f t="shared" si="71"/>
        <v>0</v>
      </c>
      <c r="S141" s="83" t="str">
        <f t="shared" si="72"/>
        <v/>
      </c>
      <c r="T141" s="58">
        <f t="shared" si="86"/>
        <v>0</v>
      </c>
      <c r="U141" s="58" t="str">
        <f t="shared" si="86"/>
        <v/>
      </c>
      <c r="V141" s="58"/>
      <c r="W141" s="58"/>
      <c r="X141" s="58">
        <f t="shared" si="74"/>
        <v>0</v>
      </c>
      <c r="Y141" s="144"/>
      <c r="Z141" s="144"/>
      <c r="AA141" s="144"/>
      <c r="AB141" s="144"/>
      <c r="AD141" s="178"/>
    </row>
    <row r="142" spans="1:30" ht="12" customHeight="1" x14ac:dyDescent="0.3">
      <c r="A142" s="497"/>
      <c r="B142" s="15">
        <v>31</v>
      </c>
      <c r="C142" s="468">
        <f t="shared" si="80"/>
        <v>0</v>
      </c>
      <c r="D142" s="470"/>
      <c r="E142" s="468" t="str">
        <f t="shared" si="81"/>
        <v/>
      </c>
      <c r="F142" s="469"/>
      <c r="G142" s="469"/>
      <c r="H142" s="470"/>
      <c r="I142" s="468">
        <f t="shared" si="82"/>
        <v>0</v>
      </c>
      <c r="J142" s="469"/>
      <c r="K142" s="470"/>
      <c r="L142" s="67" t="str">
        <f t="shared" si="83"/>
        <v/>
      </c>
      <c r="M142" s="17">
        <f t="shared" si="84"/>
        <v>0</v>
      </c>
      <c r="N142" s="70" t="e">
        <f t="shared" si="85"/>
        <v>#VALUE!</v>
      </c>
      <c r="R142" s="58">
        <f t="shared" si="71"/>
        <v>0</v>
      </c>
      <c r="S142" s="83" t="str">
        <f t="shared" si="72"/>
        <v/>
      </c>
      <c r="T142" s="58">
        <f t="shared" si="86"/>
        <v>0</v>
      </c>
      <c r="U142" s="58" t="str">
        <f t="shared" si="86"/>
        <v/>
      </c>
      <c r="V142" s="58"/>
      <c r="W142" s="58"/>
      <c r="X142" s="58">
        <f t="shared" si="74"/>
        <v>0</v>
      </c>
      <c r="Y142" s="144"/>
      <c r="Z142" s="144"/>
      <c r="AA142" s="144"/>
      <c r="AB142" s="144"/>
      <c r="AD142" s="178"/>
    </row>
    <row r="143" spans="1:30" ht="12" customHeight="1" x14ac:dyDescent="0.3">
      <c r="A143" s="497"/>
      <c r="B143" s="15">
        <v>32</v>
      </c>
      <c r="C143" s="468">
        <f t="shared" si="80"/>
        <v>0</v>
      </c>
      <c r="D143" s="470"/>
      <c r="E143" s="468" t="str">
        <f t="shared" si="81"/>
        <v/>
      </c>
      <c r="F143" s="469"/>
      <c r="G143" s="469"/>
      <c r="H143" s="470"/>
      <c r="I143" s="468">
        <f t="shared" si="82"/>
        <v>0</v>
      </c>
      <c r="J143" s="469"/>
      <c r="K143" s="470"/>
      <c r="L143" s="67" t="str">
        <f t="shared" si="83"/>
        <v/>
      </c>
      <c r="M143" s="17">
        <f t="shared" si="84"/>
        <v>0</v>
      </c>
      <c r="N143" s="70" t="e">
        <f t="shared" si="85"/>
        <v>#VALUE!</v>
      </c>
      <c r="R143" s="58">
        <f t="shared" si="71"/>
        <v>0</v>
      </c>
      <c r="S143" s="83" t="str">
        <f t="shared" si="72"/>
        <v/>
      </c>
      <c r="T143" s="58">
        <f t="shared" si="86"/>
        <v>0</v>
      </c>
      <c r="U143" s="58" t="str">
        <f t="shared" si="86"/>
        <v/>
      </c>
      <c r="V143" s="58"/>
      <c r="W143" s="58"/>
      <c r="X143" s="58">
        <f t="shared" si="74"/>
        <v>0</v>
      </c>
      <c r="Y143" s="144"/>
      <c r="Z143" s="144"/>
      <c r="AA143" s="144"/>
      <c r="AB143" s="144"/>
      <c r="AD143" s="178"/>
    </row>
    <row r="144" spans="1:30" ht="12" customHeight="1" x14ac:dyDescent="0.3">
      <c r="A144" s="497"/>
      <c r="B144" s="15">
        <v>33</v>
      </c>
      <c r="C144" s="468">
        <f t="shared" si="80"/>
        <v>0</v>
      </c>
      <c r="D144" s="470"/>
      <c r="E144" s="468" t="str">
        <f t="shared" si="81"/>
        <v/>
      </c>
      <c r="F144" s="469"/>
      <c r="G144" s="469"/>
      <c r="H144" s="470"/>
      <c r="I144" s="468">
        <f t="shared" si="82"/>
        <v>0</v>
      </c>
      <c r="J144" s="469"/>
      <c r="K144" s="470"/>
      <c r="L144" s="67" t="str">
        <f t="shared" si="83"/>
        <v/>
      </c>
      <c r="M144" s="17">
        <f t="shared" si="84"/>
        <v>0</v>
      </c>
      <c r="N144" s="70" t="e">
        <f t="shared" si="85"/>
        <v>#VALUE!</v>
      </c>
      <c r="R144" s="58">
        <f t="shared" ref="R144:R161" si="87">IF($B144&lt;=$U$4,VLOOKUP($B144,FEQUIP,R$110,FALSE),0)</f>
        <v>0</v>
      </c>
      <c r="S144" s="83" t="str">
        <f t="shared" ref="S144:S161" si="88">IF(R144=$Y$4,Y37,IF($B144&lt;=$U$4,VLOOKUP($B144,FEQUIP,S$110,FALSE),0))</f>
        <v/>
      </c>
      <c r="T144" s="58">
        <f t="shared" si="86"/>
        <v>0</v>
      </c>
      <c r="U144" s="58" t="str">
        <f t="shared" si="86"/>
        <v/>
      </c>
      <c r="V144" s="58"/>
      <c r="W144" s="58"/>
      <c r="X144" s="58">
        <f t="shared" ref="X144:X161" si="89">IF($B144&lt;=$U$4,VLOOKUP($B144,FEQUIP,X$110,FALSE),0)</f>
        <v>0</v>
      </c>
      <c r="Y144" s="144"/>
      <c r="Z144" s="144"/>
      <c r="AA144" s="144"/>
      <c r="AB144" s="144"/>
      <c r="AD144" s="178"/>
    </row>
    <row r="145" spans="1:30" ht="12" customHeight="1" x14ac:dyDescent="0.3">
      <c r="A145" s="497"/>
      <c r="B145" s="15">
        <v>34</v>
      </c>
      <c r="C145" s="468">
        <f t="shared" si="80"/>
        <v>0</v>
      </c>
      <c r="D145" s="470"/>
      <c r="E145" s="468" t="str">
        <f t="shared" si="81"/>
        <v/>
      </c>
      <c r="F145" s="469"/>
      <c r="G145" s="469"/>
      <c r="H145" s="470"/>
      <c r="I145" s="468">
        <f t="shared" si="82"/>
        <v>0</v>
      </c>
      <c r="J145" s="469"/>
      <c r="K145" s="470"/>
      <c r="L145" s="67" t="str">
        <f t="shared" si="83"/>
        <v/>
      </c>
      <c r="M145" s="17">
        <f t="shared" si="84"/>
        <v>0</v>
      </c>
      <c r="N145" s="70" t="e">
        <f t="shared" si="85"/>
        <v>#VALUE!</v>
      </c>
      <c r="R145" s="58">
        <f t="shared" si="87"/>
        <v>0</v>
      </c>
      <c r="S145" s="83" t="str">
        <f t="shared" si="88"/>
        <v/>
      </c>
      <c r="T145" s="58">
        <f t="shared" si="86"/>
        <v>0</v>
      </c>
      <c r="U145" s="58" t="str">
        <f t="shared" si="86"/>
        <v/>
      </c>
      <c r="V145" s="58"/>
      <c r="W145" s="58"/>
      <c r="X145" s="58">
        <f t="shared" si="89"/>
        <v>0</v>
      </c>
      <c r="Y145" s="144"/>
      <c r="Z145" s="144"/>
      <c r="AA145" s="144"/>
      <c r="AB145" s="144"/>
      <c r="AD145" s="178"/>
    </row>
    <row r="146" spans="1:30" ht="12" customHeight="1" x14ac:dyDescent="0.3">
      <c r="A146" s="497"/>
      <c r="B146" s="15">
        <v>35</v>
      </c>
      <c r="C146" s="468">
        <f t="shared" si="80"/>
        <v>0</v>
      </c>
      <c r="D146" s="470"/>
      <c r="E146" s="468" t="str">
        <f t="shared" si="81"/>
        <v/>
      </c>
      <c r="F146" s="469"/>
      <c r="G146" s="469"/>
      <c r="H146" s="470"/>
      <c r="I146" s="468">
        <f t="shared" si="82"/>
        <v>0</v>
      </c>
      <c r="J146" s="469"/>
      <c r="K146" s="470"/>
      <c r="L146" s="67" t="str">
        <f t="shared" si="83"/>
        <v/>
      </c>
      <c r="M146" s="17">
        <f t="shared" si="84"/>
        <v>0</v>
      </c>
      <c r="N146" s="70" t="e">
        <f t="shared" si="85"/>
        <v>#VALUE!</v>
      </c>
      <c r="R146" s="58">
        <f t="shared" si="87"/>
        <v>0</v>
      </c>
      <c r="S146" s="83" t="str">
        <f t="shared" si="88"/>
        <v/>
      </c>
      <c r="T146" s="58">
        <f t="shared" si="86"/>
        <v>0</v>
      </c>
      <c r="U146" s="58" t="str">
        <f t="shared" si="86"/>
        <v/>
      </c>
      <c r="V146" s="58"/>
      <c r="W146" s="58"/>
      <c r="X146" s="58">
        <f t="shared" si="89"/>
        <v>0</v>
      </c>
      <c r="Y146" s="144"/>
      <c r="Z146" s="144"/>
      <c r="AA146" s="144"/>
      <c r="AB146" s="144"/>
      <c r="AD146" s="178"/>
    </row>
    <row r="147" spans="1:30" ht="12" customHeight="1" x14ac:dyDescent="0.3">
      <c r="A147" s="497"/>
      <c r="B147" s="15">
        <v>36</v>
      </c>
      <c r="C147" s="468">
        <f t="shared" si="80"/>
        <v>0</v>
      </c>
      <c r="D147" s="470"/>
      <c r="E147" s="468" t="str">
        <f t="shared" si="81"/>
        <v/>
      </c>
      <c r="F147" s="469"/>
      <c r="G147" s="469"/>
      <c r="H147" s="470"/>
      <c r="I147" s="468">
        <f t="shared" si="82"/>
        <v>0</v>
      </c>
      <c r="J147" s="469"/>
      <c r="K147" s="470"/>
      <c r="L147" s="67" t="str">
        <f t="shared" si="83"/>
        <v/>
      </c>
      <c r="M147" s="17">
        <f t="shared" si="84"/>
        <v>0</v>
      </c>
      <c r="N147" s="70" t="e">
        <f t="shared" si="85"/>
        <v>#VALUE!</v>
      </c>
      <c r="R147" s="58">
        <f t="shared" si="87"/>
        <v>0</v>
      </c>
      <c r="S147" s="83" t="str">
        <f t="shared" si="88"/>
        <v/>
      </c>
      <c r="T147" s="58">
        <f t="shared" si="86"/>
        <v>0</v>
      </c>
      <c r="U147" s="58" t="str">
        <f t="shared" si="86"/>
        <v/>
      </c>
      <c r="V147" s="58"/>
      <c r="W147" s="58"/>
      <c r="X147" s="58">
        <f t="shared" si="89"/>
        <v>0</v>
      </c>
      <c r="Y147" s="144"/>
      <c r="Z147" s="144"/>
      <c r="AA147" s="144"/>
      <c r="AB147" s="144"/>
      <c r="AD147" s="178"/>
    </row>
    <row r="148" spans="1:30" ht="12" customHeight="1" x14ac:dyDescent="0.3">
      <c r="A148" s="497"/>
      <c r="B148" s="15">
        <v>37</v>
      </c>
      <c r="C148" s="468">
        <f t="shared" si="80"/>
        <v>0</v>
      </c>
      <c r="D148" s="470"/>
      <c r="E148" s="468" t="str">
        <f t="shared" si="81"/>
        <v/>
      </c>
      <c r="F148" s="469"/>
      <c r="G148" s="469"/>
      <c r="H148" s="470"/>
      <c r="I148" s="468">
        <f t="shared" si="82"/>
        <v>0</v>
      </c>
      <c r="J148" s="469"/>
      <c r="K148" s="470"/>
      <c r="L148" s="67" t="str">
        <f t="shared" si="83"/>
        <v/>
      </c>
      <c r="M148" s="17">
        <f t="shared" si="84"/>
        <v>0</v>
      </c>
      <c r="N148" s="70" t="e">
        <f t="shared" si="85"/>
        <v>#VALUE!</v>
      </c>
      <c r="R148" s="58">
        <f t="shared" si="87"/>
        <v>0</v>
      </c>
      <c r="S148" s="83" t="str">
        <f t="shared" si="88"/>
        <v/>
      </c>
      <c r="T148" s="58">
        <f t="shared" si="86"/>
        <v>0</v>
      </c>
      <c r="U148" s="58" t="str">
        <f t="shared" si="86"/>
        <v/>
      </c>
      <c r="V148" s="58"/>
      <c r="W148" s="58"/>
      <c r="X148" s="58">
        <f t="shared" si="89"/>
        <v>0</v>
      </c>
      <c r="Y148" s="144"/>
      <c r="Z148" s="144"/>
      <c r="AA148" s="144"/>
      <c r="AB148" s="144"/>
      <c r="AD148" s="178"/>
    </row>
    <row r="149" spans="1:30" ht="12" customHeight="1" x14ac:dyDescent="0.3">
      <c r="A149" s="497"/>
      <c r="B149" s="15">
        <v>38</v>
      </c>
      <c r="C149" s="468">
        <f t="shared" si="75"/>
        <v>0</v>
      </c>
      <c r="D149" s="470"/>
      <c r="E149" s="468" t="str">
        <f t="shared" si="76"/>
        <v/>
      </c>
      <c r="F149" s="469"/>
      <c r="G149" s="469"/>
      <c r="H149" s="470"/>
      <c r="I149" s="468">
        <f t="shared" si="77"/>
        <v>0</v>
      </c>
      <c r="J149" s="469"/>
      <c r="K149" s="470"/>
      <c r="L149" s="67" t="str">
        <f t="shared" si="78"/>
        <v/>
      </c>
      <c r="M149" s="17">
        <f t="shared" si="70"/>
        <v>0</v>
      </c>
      <c r="N149" s="70" t="e">
        <f t="shared" si="79"/>
        <v>#VALUE!</v>
      </c>
      <c r="R149" s="58">
        <f t="shared" si="87"/>
        <v>0</v>
      </c>
      <c r="S149" s="83" t="str">
        <f t="shared" si="88"/>
        <v/>
      </c>
      <c r="T149" s="58">
        <f t="shared" si="86"/>
        <v>0</v>
      </c>
      <c r="U149" s="58" t="str">
        <f t="shared" si="86"/>
        <v/>
      </c>
      <c r="V149" s="58"/>
      <c r="W149" s="58"/>
      <c r="X149" s="58">
        <f t="shared" si="89"/>
        <v>0</v>
      </c>
      <c r="Y149" s="120"/>
      <c r="Z149" s="120"/>
      <c r="AA149" s="120"/>
      <c r="AB149" s="120"/>
    </row>
    <row r="150" spans="1:30" ht="12" customHeight="1" x14ac:dyDescent="0.3">
      <c r="A150" s="497"/>
      <c r="B150" s="15">
        <v>39</v>
      </c>
      <c r="C150" s="468">
        <f t="shared" si="75"/>
        <v>0</v>
      </c>
      <c r="D150" s="470"/>
      <c r="E150" s="468" t="str">
        <f t="shared" si="76"/>
        <v/>
      </c>
      <c r="F150" s="469"/>
      <c r="G150" s="469"/>
      <c r="H150" s="470"/>
      <c r="I150" s="468">
        <f t="shared" si="77"/>
        <v>0</v>
      </c>
      <c r="J150" s="469"/>
      <c r="K150" s="470"/>
      <c r="L150" s="67" t="str">
        <f t="shared" si="78"/>
        <v/>
      </c>
      <c r="M150" s="17">
        <f t="shared" si="70"/>
        <v>0</v>
      </c>
      <c r="N150" s="70" t="e">
        <f t="shared" si="79"/>
        <v>#VALUE!</v>
      </c>
      <c r="R150" s="58">
        <f t="shared" si="87"/>
        <v>0</v>
      </c>
      <c r="S150" s="83" t="str">
        <f t="shared" si="88"/>
        <v/>
      </c>
      <c r="T150" s="58">
        <f t="shared" si="86"/>
        <v>0</v>
      </c>
      <c r="U150" s="58" t="str">
        <f t="shared" si="86"/>
        <v/>
      </c>
      <c r="V150" s="58"/>
      <c r="W150" s="58"/>
      <c r="X150" s="58">
        <f t="shared" si="89"/>
        <v>0</v>
      </c>
      <c r="Y150" s="120"/>
      <c r="Z150" s="120"/>
      <c r="AA150" s="120"/>
      <c r="AB150" s="120"/>
    </row>
    <row r="151" spans="1:30" ht="12" customHeight="1" x14ac:dyDescent="0.3">
      <c r="A151" s="497"/>
      <c r="B151" s="15">
        <v>40</v>
      </c>
      <c r="C151" s="468">
        <f t="shared" ref="C151:C155" si="90">R151</f>
        <v>0</v>
      </c>
      <c r="D151" s="470"/>
      <c r="E151" s="468" t="str">
        <f t="shared" ref="E151:E155" si="91">S151</f>
        <v/>
      </c>
      <c r="F151" s="469"/>
      <c r="G151" s="469"/>
      <c r="H151" s="470"/>
      <c r="I151" s="468">
        <f t="shared" ref="I151:I155" si="92">T151</f>
        <v>0</v>
      </c>
      <c r="J151" s="469"/>
      <c r="K151" s="470"/>
      <c r="L151" s="67" t="str">
        <f t="shared" ref="L151:L155" si="93">U151</f>
        <v/>
      </c>
      <c r="M151" s="17">
        <f t="shared" ref="M151:M155" si="94">X151</f>
        <v>0</v>
      </c>
      <c r="N151" s="70" t="e">
        <f t="shared" ref="N151:N155" si="95">L151*M151</f>
        <v>#VALUE!</v>
      </c>
      <c r="R151" s="58">
        <f t="shared" si="87"/>
        <v>0</v>
      </c>
      <c r="S151" s="83" t="str">
        <f t="shared" si="88"/>
        <v/>
      </c>
      <c r="T151" s="58">
        <f t="shared" si="86"/>
        <v>0</v>
      </c>
      <c r="U151" s="58" t="str">
        <f t="shared" si="86"/>
        <v/>
      </c>
      <c r="V151" s="58"/>
      <c r="W151" s="58"/>
      <c r="X151" s="58">
        <f t="shared" si="89"/>
        <v>0</v>
      </c>
      <c r="Y151" s="144"/>
      <c r="Z151" s="144"/>
      <c r="AA151" s="144"/>
      <c r="AB151" s="144"/>
      <c r="AD151" s="178"/>
    </row>
    <row r="152" spans="1:30" ht="12" customHeight="1" x14ac:dyDescent="0.3">
      <c r="A152" s="497"/>
      <c r="B152" s="15">
        <v>41</v>
      </c>
      <c r="C152" s="468">
        <f t="shared" si="90"/>
        <v>0</v>
      </c>
      <c r="D152" s="470"/>
      <c r="E152" s="468" t="str">
        <f t="shared" si="91"/>
        <v/>
      </c>
      <c r="F152" s="469"/>
      <c r="G152" s="469"/>
      <c r="H152" s="470"/>
      <c r="I152" s="468">
        <f t="shared" si="92"/>
        <v>0</v>
      </c>
      <c r="J152" s="469"/>
      <c r="K152" s="470"/>
      <c r="L152" s="67" t="str">
        <f t="shared" si="93"/>
        <v/>
      </c>
      <c r="M152" s="17">
        <f t="shared" si="94"/>
        <v>0</v>
      </c>
      <c r="N152" s="70" t="e">
        <f t="shared" si="95"/>
        <v>#VALUE!</v>
      </c>
      <c r="R152" s="58">
        <f t="shared" si="87"/>
        <v>0</v>
      </c>
      <c r="S152" s="83" t="str">
        <f t="shared" si="88"/>
        <v/>
      </c>
      <c r="T152" s="58">
        <f t="shared" ref="T152:U161" si="96">IF($B152&lt;=$U$4,VLOOKUP($B152,FEQUIP,T$110,FALSE),0)</f>
        <v>0</v>
      </c>
      <c r="U152" s="58" t="str">
        <f t="shared" si="96"/>
        <v/>
      </c>
      <c r="V152" s="58"/>
      <c r="W152" s="58"/>
      <c r="X152" s="58">
        <f t="shared" si="89"/>
        <v>0</v>
      </c>
      <c r="Y152" s="144"/>
      <c r="Z152" s="144"/>
      <c r="AA152" s="144"/>
      <c r="AB152" s="144"/>
      <c r="AD152" s="178"/>
    </row>
    <row r="153" spans="1:30" ht="12" customHeight="1" x14ac:dyDescent="0.3">
      <c r="A153" s="497"/>
      <c r="B153" s="15">
        <v>42</v>
      </c>
      <c r="C153" s="468">
        <f t="shared" si="90"/>
        <v>0</v>
      </c>
      <c r="D153" s="470"/>
      <c r="E153" s="468" t="str">
        <f t="shared" si="91"/>
        <v/>
      </c>
      <c r="F153" s="469"/>
      <c r="G153" s="469"/>
      <c r="H153" s="470"/>
      <c r="I153" s="468">
        <f t="shared" si="92"/>
        <v>0</v>
      </c>
      <c r="J153" s="469"/>
      <c r="K153" s="470"/>
      <c r="L153" s="67" t="str">
        <f t="shared" si="93"/>
        <v/>
      </c>
      <c r="M153" s="17">
        <f t="shared" si="94"/>
        <v>0</v>
      </c>
      <c r="N153" s="70" t="e">
        <f t="shared" si="95"/>
        <v>#VALUE!</v>
      </c>
      <c r="R153" s="58">
        <f t="shared" si="87"/>
        <v>0</v>
      </c>
      <c r="S153" s="83" t="str">
        <f t="shared" si="88"/>
        <v/>
      </c>
      <c r="T153" s="58">
        <f t="shared" si="96"/>
        <v>0</v>
      </c>
      <c r="U153" s="58" t="str">
        <f t="shared" si="96"/>
        <v/>
      </c>
      <c r="V153" s="58"/>
      <c r="W153" s="58"/>
      <c r="X153" s="58">
        <f t="shared" si="89"/>
        <v>0</v>
      </c>
      <c r="Y153" s="144"/>
      <c r="Z153" s="144"/>
      <c r="AA153" s="144"/>
      <c r="AB153" s="144"/>
      <c r="AD153" s="178"/>
    </row>
    <row r="154" spans="1:30" ht="12" customHeight="1" x14ac:dyDescent="0.3">
      <c r="A154" s="497"/>
      <c r="B154" s="15">
        <v>43</v>
      </c>
      <c r="C154" s="468">
        <f t="shared" si="90"/>
        <v>0</v>
      </c>
      <c r="D154" s="470"/>
      <c r="E154" s="468" t="str">
        <f t="shared" si="91"/>
        <v/>
      </c>
      <c r="F154" s="469"/>
      <c r="G154" s="469"/>
      <c r="H154" s="470"/>
      <c r="I154" s="468">
        <f t="shared" si="92"/>
        <v>0</v>
      </c>
      <c r="J154" s="469"/>
      <c r="K154" s="470"/>
      <c r="L154" s="67" t="str">
        <f t="shared" si="93"/>
        <v/>
      </c>
      <c r="M154" s="17">
        <f t="shared" si="94"/>
        <v>0</v>
      </c>
      <c r="N154" s="70" t="e">
        <f t="shared" si="95"/>
        <v>#VALUE!</v>
      </c>
      <c r="R154" s="58">
        <f t="shared" si="87"/>
        <v>0</v>
      </c>
      <c r="S154" s="83" t="str">
        <f t="shared" si="88"/>
        <v/>
      </c>
      <c r="T154" s="58">
        <f t="shared" si="96"/>
        <v>0</v>
      </c>
      <c r="U154" s="58" t="str">
        <f t="shared" si="96"/>
        <v/>
      </c>
      <c r="V154" s="58"/>
      <c r="W154" s="58"/>
      <c r="X154" s="58">
        <f t="shared" si="89"/>
        <v>0</v>
      </c>
      <c r="Y154" s="144"/>
      <c r="Z154" s="144"/>
      <c r="AA154" s="144"/>
      <c r="AB154" s="144"/>
      <c r="AD154" s="178"/>
    </row>
    <row r="155" spans="1:30" ht="12" customHeight="1" x14ac:dyDescent="0.3">
      <c r="A155" s="497"/>
      <c r="B155" s="15">
        <v>44</v>
      </c>
      <c r="C155" s="468">
        <f t="shared" si="90"/>
        <v>0</v>
      </c>
      <c r="D155" s="470"/>
      <c r="E155" s="468" t="str">
        <f t="shared" si="91"/>
        <v/>
      </c>
      <c r="F155" s="469"/>
      <c r="G155" s="469"/>
      <c r="H155" s="470"/>
      <c r="I155" s="468">
        <f t="shared" si="92"/>
        <v>0</v>
      </c>
      <c r="J155" s="469"/>
      <c r="K155" s="470"/>
      <c r="L155" s="67" t="str">
        <f t="shared" si="93"/>
        <v/>
      </c>
      <c r="M155" s="17">
        <f t="shared" si="94"/>
        <v>0</v>
      </c>
      <c r="N155" s="70" t="e">
        <f t="shared" si="95"/>
        <v>#VALUE!</v>
      </c>
      <c r="R155" s="58">
        <f t="shared" si="87"/>
        <v>0</v>
      </c>
      <c r="S155" s="83" t="str">
        <f t="shared" si="88"/>
        <v/>
      </c>
      <c r="T155" s="58">
        <f t="shared" si="96"/>
        <v>0</v>
      </c>
      <c r="U155" s="58" t="str">
        <f t="shared" si="96"/>
        <v/>
      </c>
      <c r="V155" s="58"/>
      <c r="W155" s="58"/>
      <c r="X155" s="58">
        <f t="shared" si="89"/>
        <v>0</v>
      </c>
      <c r="Y155" s="144"/>
      <c r="Z155" s="144"/>
      <c r="AA155" s="144"/>
      <c r="AB155" s="144"/>
      <c r="AD155" s="178"/>
    </row>
    <row r="156" spans="1:30" ht="12" customHeight="1" x14ac:dyDescent="0.3">
      <c r="A156" s="497"/>
      <c r="B156" s="15">
        <v>45</v>
      </c>
      <c r="C156" s="468">
        <f t="shared" si="75"/>
        <v>0</v>
      </c>
      <c r="D156" s="470"/>
      <c r="E156" s="468" t="str">
        <f t="shared" si="76"/>
        <v/>
      </c>
      <c r="F156" s="469"/>
      <c r="G156" s="469"/>
      <c r="H156" s="470"/>
      <c r="I156" s="468">
        <f t="shared" si="77"/>
        <v>0</v>
      </c>
      <c r="J156" s="469"/>
      <c r="K156" s="470"/>
      <c r="L156" s="67" t="str">
        <f t="shared" si="78"/>
        <v/>
      </c>
      <c r="M156" s="17">
        <f t="shared" si="70"/>
        <v>0</v>
      </c>
      <c r="N156" s="70" t="e">
        <f t="shared" si="79"/>
        <v>#VALUE!</v>
      </c>
      <c r="R156" s="58">
        <f t="shared" si="87"/>
        <v>0</v>
      </c>
      <c r="S156" s="83" t="str">
        <f t="shared" si="88"/>
        <v/>
      </c>
      <c r="T156" s="58">
        <f t="shared" si="96"/>
        <v>0</v>
      </c>
      <c r="U156" s="58" t="str">
        <f t="shared" si="96"/>
        <v/>
      </c>
      <c r="V156" s="58"/>
      <c r="W156" s="58"/>
      <c r="X156" s="58">
        <f t="shared" si="89"/>
        <v>0</v>
      </c>
      <c r="Y156" s="120"/>
      <c r="Z156" s="120"/>
      <c r="AA156" s="120"/>
      <c r="AB156" s="120"/>
    </row>
    <row r="157" spans="1:30" ht="12" customHeight="1" x14ac:dyDescent="0.3">
      <c r="A157" s="497"/>
      <c r="B157" s="15">
        <v>46</v>
      </c>
      <c r="C157" s="468">
        <f t="shared" si="75"/>
        <v>0</v>
      </c>
      <c r="D157" s="470"/>
      <c r="E157" s="468" t="str">
        <f t="shared" si="76"/>
        <v/>
      </c>
      <c r="F157" s="469"/>
      <c r="G157" s="469"/>
      <c r="H157" s="470"/>
      <c r="I157" s="468">
        <f t="shared" si="77"/>
        <v>0</v>
      </c>
      <c r="J157" s="469"/>
      <c r="K157" s="470"/>
      <c r="L157" s="67" t="str">
        <f t="shared" si="78"/>
        <v/>
      </c>
      <c r="M157" s="17">
        <f t="shared" si="70"/>
        <v>0</v>
      </c>
      <c r="N157" s="70" t="e">
        <f t="shared" si="79"/>
        <v>#VALUE!</v>
      </c>
      <c r="R157" s="58">
        <f t="shared" si="87"/>
        <v>0</v>
      </c>
      <c r="S157" s="83" t="str">
        <f t="shared" si="88"/>
        <v/>
      </c>
      <c r="T157" s="58">
        <f t="shared" si="96"/>
        <v>0</v>
      </c>
      <c r="U157" s="58" t="str">
        <f t="shared" si="96"/>
        <v/>
      </c>
      <c r="V157" s="58"/>
      <c r="W157" s="58"/>
      <c r="X157" s="58">
        <f t="shared" si="89"/>
        <v>0</v>
      </c>
      <c r="Y157" s="120"/>
      <c r="Z157" s="120"/>
      <c r="AA157" s="120"/>
      <c r="AB157" s="120"/>
    </row>
    <row r="158" spans="1:30" ht="12" customHeight="1" x14ac:dyDescent="0.3">
      <c r="A158" s="497"/>
      <c r="B158" s="15">
        <v>47</v>
      </c>
      <c r="C158" s="468">
        <f t="shared" si="75"/>
        <v>0</v>
      </c>
      <c r="D158" s="470"/>
      <c r="E158" s="468" t="str">
        <f t="shared" si="76"/>
        <v/>
      </c>
      <c r="F158" s="469"/>
      <c r="G158" s="469"/>
      <c r="H158" s="470"/>
      <c r="I158" s="468">
        <f t="shared" si="77"/>
        <v>0</v>
      </c>
      <c r="J158" s="469"/>
      <c r="K158" s="470"/>
      <c r="L158" s="67" t="str">
        <f t="shared" si="78"/>
        <v/>
      </c>
      <c r="M158" s="17">
        <f t="shared" si="70"/>
        <v>0</v>
      </c>
      <c r="N158" s="70" t="e">
        <f t="shared" si="79"/>
        <v>#VALUE!</v>
      </c>
      <c r="R158" s="58">
        <f t="shared" si="87"/>
        <v>0</v>
      </c>
      <c r="S158" s="83" t="str">
        <f t="shared" si="88"/>
        <v/>
      </c>
      <c r="T158" s="58">
        <f t="shared" si="96"/>
        <v>0</v>
      </c>
      <c r="U158" s="58" t="str">
        <f t="shared" si="96"/>
        <v/>
      </c>
      <c r="V158" s="58"/>
      <c r="W158" s="58"/>
      <c r="X158" s="58">
        <f t="shared" si="89"/>
        <v>0</v>
      </c>
      <c r="Y158" s="120"/>
      <c r="Z158" s="120"/>
      <c r="AA158" s="120"/>
      <c r="AB158" s="120"/>
    </row>
    <row r="159" spans="1:30" ht="12" customHeight="1" x14ac:dyDescent="0.3">
      <c r="A159" s="497"/>
      <c r="B159" s="15">
        <v>48</v>
      </c>
      <c r="C159" s="468">
        <f t="shared" si="75"/>
        <v>0</v>
      </c>
      <c r="D159" s="470"/>
      <c r="E159" s="468" t="str">
        <f t="shared" si="76"/>
        <v/>
      </c>
      <c r="F159" s="469"/>
      <c r="G159" s="469"/>
      <c r="H159" s="470"/>
      <c r="I159" s="468">
        <f t="shared" si="77"/>
        <v>0</v>
      </c>
      <c r="J159" s="469"/>
      <c r="K159" s="470"/>
      <c r="L159" s="67" t="str">
        <f t="shared" si="78"/>
        <v/>
      </c>
      <c r="M159" s="17">
        <f t="shared" si="70"/>
        <v>0</v>
      </c>
      <c r="N159" s="70" t="e">
        <f t="shared" si="79"/>
        <v>#VALUE!</v>
      </c>
      <c r="R159" s="58">
        <f t="shared" si="87"/>
        <v>0</v>
      </c>
      <c r="S159" s="83" t="str">
        <f t="shared" si="88"/>
        <v/>
      </c>
      <c r="T159" s="58">
        <f t="shared" si="96"/>
        <v>0</v>
      </c>
      <c r="U159" s="58" t="str">
        <f t="shared" si="96"/>
        <v/>
      </c>
      <c r="V159" s="58"/>
      <c r="W159" s="58"/>
      <c r="X159" s="58">
        <f t="shared" si="89"/>
        <v>0</v>
      </c>
      <c r="Y159" s="120"/>
      <c r="Z159" s="120"/>
      <c r="AA159" s="120"/>
      <c r="AB159" s="120"/>
    </row>
    <row r="160" spans="1:30" ht="12" customHeight="1" x14ac:dyDescent="0.3">
      <c r="A160" s="497"/>
      <c r="B160" s="15">
        <v>49</v>
      </c>
      <c r="C160" s="468">
        <f t="shared" si="75"/>
        <v>0</v>
      </c>
      <c r="D160" s="470"/>
      <c r="E160" s="468" t="str">
        <f t="shared" si="76"/>
        <v/>
      </c>
      <c r="F160" s="469"/>
      <c r="G160" s="469"/>
      <c r="H160" s="470"/>
      <c r="I160" s="468">
        <f t="shared" si="77"/>
        <v>0</v>
      </c>
      <c r="J160" s="469"/>
      <c r="K160" s="470"/>
      <c r="L160" s="67" t="str">
        <f t="shared" si="78"/>
        <v/>
      </c>
      <c r="M160" s="17">
        <f t="shared" si="70"/>
        <v>0</v>
      </c>
      <c r="N160" s="70" t="e">
        <f t="shared" si="79"/>
        <v>#VALUE!</v>
      </c>
      <c r="R160" s="58">
        <f t="shared" si="87"/>
        <v>0</v>
      </c>
      <c r="S160" s="83" t="str">
        <f t="shared" si="88"/>
        <v/>
      </c>
      <c r="T160" s="58">
        <f t="shared" si="96"/>
        <v>0</v>
      </c>
      <c r="U160" s="58" t="str">
        <f t="shared" si="96"/>
        <v/>
      </c>
      <c r="V160" s="58"/>
      <c r="W160" s="58"/>
      <c r="X160" s="58">
        <f t="shared" si="89"/>
        <v>0</v>
      </c>
      <c r="Y160" s="120"/>
      <c r="Z160" s="120"/>
      <c r="AA160" s="120"/>
      <c r="AB160" s="120"/>
    </row>
    <row r="161" spans="1:30" ht="12" customHeight="1" thickBot="1" x14ac:dyDescent="0.35">
      <c r="A161" s="497"/>
      <c r="B161" s="15">
        <v>50</v>
      </c>
      <c r="C161" s="498">
        <f t="shared" si="75"/>
        <v>0</v>
      </c>
      <c r="D161" s="499"/>
      <c r="E161" s="498" t="str">
        <f t="shared" si="76"/>
        <v/>
      </c>
      <c r="F161" s="560"/>
      <c r="G161" s="560"/>
      <c r="H161" s="499"/>
      <c r="I161" s="498">
        <f t="shared" si="77"/>
        <v>0</v>
      </c>
      <c r="J161" s="560"/>
      <c r="K161" s="499"/>
      <c r="L161" s="67" t="str">
        <f t="shared" si="78"/>
        <v/>
      </c>
      <c r="M161" s="17">
        <f t="shared" si="70"/>
        <v>0</v>
      </c>
      <c r="N161" s="70" t="e">
        <f t="shared" si="79"/>
        <v>#VALUE!</v>
      </c>
      <c r="R161" s="58">
        <f t="shared" si="87"/>
        <v>0</v>
      </c>
      <c r="S161" s="83" t="str">
        <f t="shared" si="88"/>
        <v/>
      </c>
      <c r="T161" s="58">
        <f t="shared" si="96"/>
        <v>0</v>
      </c>
      <c r="U161" s="58" t="str">
        <f t="shared" si="96"/>
        <v/>
      </c>
      <c r="V161" s="58"/>
      <c r="W161" s="58"/>
      <c r="X161" s="58">
        <f t="shared" si="89"/>
        <v>0</v>
      </c>
      <c r="Y161" s="120"/>
      <c r="Z161" s="120"/>
      <c r="AA161" s="120"/>
      <c r="AB161" s="120"/>
    </row>
    <row r="162" spans="1:30" ht="18" customHeight="1" thickTop="1" thickBot="1" x14ac:dyDescent="0.3">
      <c r="A162" s="506" t="s">
        <v>125</v>
      </c>
      <c r="B162" s="507"/>
      <c r="C162" s="507"/>
      <c r="D162" s="507"/>
      <c r="E162" s="507"/>
      <c r="F162" s="507"/>
      <c r="G162" s="507"/>
      <c r="H162" s="507"/>
      <c r="I162" s="507"/>
      <c r="J162" s="507"/>
      <c r="K162" s="507"/>
      <c r="L162" s="507"/>
      <c r="M162" s="507"/>
      <c r="N162" s="32" t="e">
        <f>SUM(N112:N161)</f>
        <v>#VALUE!</v>
      </c>
    </row>
    <row r="163" spans="1:30" ht="14.25" customHeight="1" thickTop="1" x14ac:dyDescent="0.3">
      <c r="A163" s="565"/>
      <c r="B163" s="566"/>
      <c r="C163" s="478" t="s">
        <v>131</v>
      </c>
      <c r="D163" s="580"/>
      <c r="E163" s="573" t="s">
        <v>130</v>
      </c>
      <c r="F163" s="574"/>
      <c r="G163" s="478" t="s">
        <v>129</v>
      </c>
      <c r="H163" s="479"/>
      <c r="I163" s="550" t="s">
        <v>98</v>
      </c>
      <c r="J163" s="551"/>
      <c r="K163" s="569" t="s">
        <v>128</v>
      </c>
      <c r="L163" s="570"/>
      <c r="M163" s="72" t="s">
        <v>99</v>
      </c>
      <c r="N163" s="486" t="s">
        <v>68</v>
      </c>
      <c r="R163" s="64"/>
      <c r="S163" s="64"/>
      <c r="T163" s="64"/>
      <c r="U163" s="64"/>
      <c r="V163" s="98"/>
      <c r="W163" s="98"/>
      <c r="X163" s="64"/>
      <c r="Y163" s="64"/>
      <c r="Z163" s="64"/>
      <c r="AA163" s="64"/>
      <c r="AB163" s="64"/>
    </row>
    <row r="164" spans="1:30" s="10" customFormat="1" ht="13.5" customHeight="1" thickBot="1" x14ac:dyDescent="0.35">
      <c r="A164" s="567"/>
      <c r="B164" s="568"/>
      <c r="C164" s="480"/>
      <c r="D164" s="581"/>
      <c r="E164" s="510"/>
      <c r="F164" s="512"/>
      <c r="G164" s="480"/>
      <c r="H164" s="481"/>
      <c r="I164" s="552"/>
      <c r="J164" s="553"/>
      <c r="K164" s="571"/>
      <c r="L164" s="572"/>
      <c r="M164" s="158">
        <f>Labour!AO14</f>
        <v>0.15</v>
      </c>
      <c r="N164" s="487"/>
      <c r="R164" s="64"/>
      <c r="S164" s="64"/>
      <c r="T164" s="64"/>
      <c r="U164" s="64"/>
      <c r="V164" s="98"/>
      <c r="W164" s="98"/>
      <c r="X164" s="64"/>
      <c r="Y164" s="64"/>
      <c r="Z164" s="64"/>
      <c r="AA164" s="64"/>
      <c r="AB164" s="64"/>
    </row>
    <row r="165" spans="1:30" ht="12.75" customHeight="1" thickTop="1" x14ac:dyDescent="0.3">
      <c r="A165" s="491" t="s">
        <v>124</v>
      </c>
      <c r="B165" s="11">
        <v>1</v>
      </c>
      <c r="C165" s="474">
        <f>Labour!CJ11</f>
        <v>0</v>
      </c>
      <c r="D165" s="475"/>
      <c r="E165" s="474">
        <f>Labour!CK11</f>
        <v>0</v>
      </c>
      <c r="F165" s="475"/>
      <c r="G165" s="474">
        <f>Labour!CL11</f>
        <v>0</v>
      </c>
      <c r="H165" s="476"/>
      <c r="I165" s="482">
        <f>Labour!CM11</f>
        <v>0</v>
      </c>
      <c r="J165" s="483"/>
      <c r="K165" s="474">
        <f>Labour!CN11</f>
        <v>0</v>
      </c>
      <c r="L165" s="476"/>
      <c r="M165" s="14">
        <f>K165*$M$164</f>
        <v>0</v>
      </c>
      <c r="N165" s="69">
        <f>K165+M165</f>
        <v>0</v>
      </c>
      <c r="R165" s="64"/>
      <c r="S165" s="64"/>
      <c r="T165" s="64"/>
      <c r="U165" s="64"/>
      <c r="V165" s="98"/>
      <c r="W165" s="98"/>
      <c r="X165" s="64"/>
      <c r="Y165" s="64"/>
      <c r="Z165" s="64"/>
      <c r="AA165" s="64"/>
      <c r="AB165" s="64"/>
    </row>
    <row r="166" spans="1:30" ht="12" customHeight="1" x14ac:dyDescent="0.3">
      <c r="A166" s="492"/>
      <c r="B166" s="15">
        <v>2</v>
      </c>
      <c r="C166" s="468">
        <f>Labour!CJ12</f>
        <v>0</v>
      </c>
      <c r="D166" s="470"/>
      <c r="E166" s="468">
        <f>Labour!CK12</f>
        <v>0</v>
      </c>
      <c r="F166" s="470"/>
      <c r="G166" s="468">
        <f>Labour!CL12</f>
        <v>0</v>
      </c>
      <c r="H166" s="470"/>
      <c r="I166" s="484">
        <f>Labour!CM12</f>
        <v>0</v>
      </c>
      <c r="J166" s="485"/>
      <c r="K166" s="468">
        <f>Labour!CN12</f>
        <v>0</v>
      </c>
      <c r="L166" s="470"/>
      <c r="M166" s="17">
        <f>K166*$M$164</f>
        <v>0</v>
      </c>
      <c r="N166" s="70">
        <f>K166+M166</f>
        <v>0</v>
      </c>
      <c r="R166" s="64"/>
      <c r="S166" s="64"/>
      <c r="T166" s="64"/>
      <c r="U166" s="64"/>
      <c r="V166" s="98"/>
      <c r="W166" s="98"/>
      <c r="X166" s="64"/>
      <c r="Y166" s="64"/>
      <c r="Z166" s="64"/>
      <c r="AA166" s="64"/>
      <c r="AB166" s="64"/>
    </row>
    <row r="167" spans="1:30" ht="12" customHeight="1" x14ac:dyDescent="0.3">
      <c r="A167" s="492"/>
      <c r="B167" s="15">
        <v>3</v>
      </c>
      <c r="C167" s="468">
        <f>Labour!CJ13</f>
        <v>0</v>
      </c>
      <c r="D167" s="470"/>
      <c r="E167" s="468">
        <f>Labour!CK13</f>
        <v>0</v>
      </c>
      <c r="F167" s="470"/>
      <c r="G167" s="468">
        <f>Labour!CL13</f>
        <v>0</v>
      </c>
      <c r="H167" s="470"/>
      <c r="I167" s="484">
        <f>Labour!CM13</f>
        <v>0</v>
      </c>
      <c r="J167" s="485"/>
      <c r="K167" s="468">
        <f>Labour!CN13</f>
        <v>0</v>
      </c>
      <c r="L167" s="470"/>
      <c r="M167" s="17">
        <f>K167*$M$164</f>
        <v>0</v>
      </c>
      <c r="N167" s="70">
        <f>K167+M167</f>
        <v>0</v>
      </c>
      <c r="R167" s="144"/>
      <c r="S167" s="144"/>
      <c r="T167" s="144"/>
      <c r="U167" s="144"/>
      <c r="V167" s="144"/>
      <c r="W167" s="144"/>
      <c r="X167" s="144"/>
      <c r="Y167" s="144"/>
      <c r="Z167" s="144"/>
      <c r="AA167" s="144"/>
      <c r="AB167" s="144"/>
      <c r="AD167" s="178"/>
    </row>
    <row r="168" spans="1:30" ht="12" customHeight="1" x14ac:dyDescent="0.3">
      <c r="A168" s="492"/>
      <c r="B168" s="15">
        <v>4</v>
      </c>
      <c r="C168" s="468">
        <f>Labour!CJ13</f>
        <v>0</v>
      </c>
      <c r="D168" s="470"/>
      <c r="E168" s="468">
        <f>Labour!CK13</f>
        <v>0</v>
      </c>
      <c r="F168" s="470"/>
      <c r="G168" s="468">
        <f>Labour!CL13</f>
        <v>0</v>
      </c>
      <c r="H168" s="470"/>
      <c r="I168" s="484">
        <f>Labour!CM13</f>
        <v>0</v>
      </c>
      <c r="J168" s="485"/>
      <c r="K168" s="468">
        <f>Labour!CN13</f>
        <v>0</v>
      </c>
      <c r="L168" s="470"/>
      <c r="M168" s="17">
        <f>K168*$M$164</f>
        <v>0</v>
      </c>
      <c r="N168" s="70">
        <f>K168+M168</f>
        <v>0</v>
      </c>
      <c r="R168" s="64"/>
      <c r="S168" s="64"/>
      <c r="T168" s="64"/>
      <c r="U168" s="64"/>
      <c r="V168" s="98"/>
      <c r="W168" s="98"/>
      <c r="X168" s="64"/>
      <c r="Y168" s="64"/>
      <c r="Z168" s="64"/>
      <c r="AA168" s="64"/>
      <c r="AB168" s="64"/>
    </row>
    <row r="169" spans="1:30" ht="12" customHeight="1" thickBot="1" x14ac:dyDescent="0.35">
      <c r="A169" s="493"/>
      <c r="B169" s="15">
        <v>5</v>
      </c>
      <c r="C169" s="498">
        <f>Labour!CJ14</f>
        <v>0</v>
      </c>
      <c r="D169" s="499"/>
      <c r="E169" s="498">
        <f>Labour!CK14</f>
        <v>0</v>
      </c>
      <c r="F169" s="499"/>
      <c r="G169" s="498">
        <f>Labour!CL14</f>
        <v>0</v>
      </c>
      <c r="H169" s="499"/>
      <c r="I169" s="582">
        <f>Labour!CM14</f>
        <v>0</v>
      </c>
      <c r="J169" s="583"/>
      <c r="K169" s="498">
        <f>Labour!CN14</f>
        <v>0</v>
      </c>
      <c r="L169" s="499"/>
      <c r="M169" s="17">
        <f>K169*$M$164</f>
        <v>0</v>
      </c>
      <c r="N169" s="70">
        <f>K169+M169</f>
        <v>0</v>
      </c>
      <c r="Z169" s="64"/>
    </row>
    <row r="170" spans="1:30" ht="18" customHeight="1" thickTop="1" thickBot="1" x14ac:dyDescent="0.3">
      <c r="A170" s="506" t="s">
        <v>127</v>
      </c>
      <c r="B170" s="507"/>
      <c r="C170" s="507"/>
      <c r="D170" s="507"/>
      <c r="E170" s="507"/>
      <c r="F170" s="507"/>
      <c r="G170" s="507"/>
      <c r="H170" s="507"/>
      <c r="I170" s="507"/>
      <c r="J170" s="507"/>
      <c r="K170" s="507"/>
      <c r="L170" s="507"/>
      <c r="M170" s="507"/>
      <c r="N170" s="32">
        <f>SUM(N165:N169)</f>
        <v>0</v>
      </c>
    </row>
    <row r="171" spans="1:30" ht="18" customHeight="1" thickTop="1" x14ac:dyDescent="0.25">
      <c r="A171" s="565"/>
      <c r="B171" s="566"/>
      <c r="C171" s="566"/>
      <c r="D171" s="566"/>
      <c r="E171" s="566"/>
      <c r="F171" s="566"/>
      <c r="G171" s="566"/>
      <c r="H171" s="566"/>
      <c r="I171" s="566"/>
      <c r="J171" s="566"/>
      <c r="K171" s="110" t="str">
        <f>Labour!AN12</f>
        <v>Camp Sub:</v>
      </c>
      <c r="L171" s="107">
        <f>R171</f>
        <v>0</v>
      </c>
      <c r="M171" s="114">
        <f>Labour!AO12</f>
        <v>65</v>
      </c>
      <c r="N171" s="106">
        <f>M171*L171</f>
        <v>0</v>
      </c>
      <c r="R171" s="58">
        <f>SUM(V10:V109)</f>
        <v>0</v>
      </c>
    </row>
    <row r="172" spans="1:30" ht="18" customHeight="1" thickBot="1" x14ac:dyDescent="0.3">
      <c r="A172" s="520"/>
      <c r="B172" s="521"/>
      <c r="C172" s="521"/>
      <c r="D172" s="521"/>
      <c r="E172" s="521"/>
      <c r="F172" s="521"/>
      <c r="G172" s="521"/>
      <c r="H172" s="521"/>
      <c r="I172" s="521"/>
      <c r="J172" s="521"/>
      <c r="K172" s="111" t="str">
        <f>Labour!AN13</f>
        <v>Reg Sub:</v>
      </c>
      <c r="L172" s="99">
        <f>R172</f>
        <v>0</v>
      </c>
      <c r="M172" s="103">
        <f>Labour!AO13</f>
        <v>130</v>
      </c>
      <c r="N172" s="104">
        <f>M172*L172</f>
        <v>0</v>
      </c>
      <c r="R172" s="58">
        <f>SUM(W10:W109)</f>
        <v>0</v>
      </c>
    </row>
    <row r="173" spans="1:30" ht="12" customHeight="1" thickTop="1" x14ac:dyDescent="0.25">
      <c r="A173" s="520"/>
      <c r="B173" s="521"/>
      <c r="C173" s="521"/>
      <c r="D173" s="521"/>
      <c r="E173" s="521"/>
      <c r="F173" s="521"/>
      <c r="G173" s="521"/>
      <c r="H173" s="521"/>
      <c r="I173" s="521"/>
      <c r="J173" s="521"/>
      <c r="K173" s="586" t="s">
        <v>72</v>
      </c>
      <c r="L173" s="587"/>
      <c r="M173" s="588"/>
      <c r="N173" s="563">
        <f>N110</f>
        <v>0</v>
      </c>
    </row>
    <row r="174" spans="1:30" s="18" customFormat="1" ht="12" customHeight="1" thickBot="1" x14ac:dyDescent="0.35">
      <c r="A174" s="520"/>
      <c r="B174" s="521"/>
      <c r="C174" s="521"/>
      <c r="D174" s="521"/>
      <c r="E174" s="521"/>
      <c r="F174" s="521"/>
      <c r="G174" s="521"/>
      <c r="H174" s="521"/>
      <c r="I174" s="521"/>
      <c r="J174" s="521"/>
      <c r="K174" s="547"/>
      <c r="L174" s="548"/>
      <c r="M174" s="549"/>
      <c r="N174" s="564"/>
      <c r="AD174" s="85"/>
    </row>
    <row r="175" spans="1:30" ht="12" customHeight="1" x14ac:dyDescent="0.25">
      <c r="A175" s="520"/>
      <c r="B175" s="521"/>
      <c r="C175" s="521"/>
      <c r="D175" s="521"/>
      <c r="E175" s="521"/>
      <c r="F175" s="521"/>
      <c r="G175" s="521"/>
      <c r="H175" s="521"/>
      <c r="I175" s="521"/>
      <c r="J175" s="521"/>
      <c r="K175" s="538" t="s">
        <v>71</v>
      </c>
      <c r="L175" s="539"/>
      <c r="M175" s="540"/>
      <c r="N175" s="578" t="e">
        <f>N162</f>
        <v>#VALUE!</v>
      </c>
    </row>
    <row r="176" spans="1:30" ht="12" customHeight="1" thickBot="1" x14ac:dyDescent="0.3">
      <c r="A176" s="520"/>
      <c r="B176" s="521"/>
      <c r="C176" s="521"/>
      <c r="D176" s="521"/>
      <c r="E176" s="521"/>
      <c r="F176" s="521"/>
      <c r="G176" s="521"/>
      <c r="H176" s="521"/>
      <c r="I176" s="521"/>
      <c r="J176" s="521"/>
      <c r="K176" s="541"/>
      <c r="L176" s="542"/>
      <c r="M176" s="543"/>
      <c r="N176" s="579"/>
    </row>
    <row r="177" spans="1:14" ht="12" customHeight="1" x14ac:dyDescent="0.25">
      <c r="A177" s="520"/>
      <c r="B177" s="521"/>
      <c r="C177" s="521"/>
      <c r="D177" s="521"/>
      <c r="E177" s="521"/>
      <c r="F177" s="521"/>
      <c r="G177" s="521"/>
      <c r="H177" s="521"/>
      <c r="I177" s="521"/>
      <c r="J177" s="521"/>
      <c r="K177" s="538" t="s">
        <v>126</v>
      </c>
      <c r="L177" s="539"/>
      <c r="M177" s="540"/>
      <c r="N177" s="536">
        <f>N170</f>
        <v>0</v>
      </c>
    </row>
    <row r="178" spans="1:14" ht="12" customHeight="1" thickBot="1" x14ac:dyDescent="0.3">
      <c r="A178" s="520"/>
      <c r="B178" s="521"/>
      <c r="C178" s="521"/>
      <c r="D178" s="521"/>
      <c r="E178" s="521"/>
      <c r="F178" s="521"/>
      <c r="G178" s="521"/>
      <c r="H178" s="521"/>
      <c r="I178" s="521"/>
      <c r="J178" s="521"/>
      <c r="K178" s="541"/>
      <c r="L178" s="542"/>
      <c r="M178" s="543"/>
      <c r="N178" s="537"/>
    </row>
    <row r="179" spans="1:14" ht="32.25" customHeight="1" thickBot="1" x14ac:dyDescent="0.3">
      <c r="A179" s="520"/>
      <c r="B179" s="521"/>
      <c r="C179" s="521"/>
      <c r="D179" s="521"/>
      <c r="E179" s="521"/>
      <c r="F179" s="521"/>
      <c r="G179" s="521"/>
      <c r="H179" s="521"/>
      <c r="I179" s="521"/>
      <c r="J179" s="521"/>
      <c r="K179" s="575" t="s">
        <v>73</v>
      </c>
      <c r="L179" s="576"/>
      <c r="M179" s="577"/>
      <c r="N179" s="503" t="e">
        <f>SUM(N171:N178)</f>
        <v>#VALUE!</v>
      </c>
    </row>
    <row r="180" spans="1:14" ht="13.8" thickTop="1" x14ac:dyDescent="0.25">
      <c r="A180" s="520"/>
      <c r="B180" s="521"/>
      <c r="C180" s="521"/>
      <c r="D180" s="521"/>
      <c r="E180" s="521"/>
      <c r="F180" s="521"/>
      <c r="G180" s="521"/>
      <c r="H180" s="521"/>
      <c r="I180" s="521"/>
      <c r="J180" s="521"/>
      <c r="K180" s="561" t="s">
        <v>74</v>
      </c>
      <c r="L180" s="562"/>
      <c r="M180" s="562"/>
      <c r="N180" s="504"/>
    </row>
    <row r="181" spans="1:14" ht="20.25" customHeight="1" x14ac:dyDescent="0.3">
      <c r="A181" s="584"/>
      <c r="B181" s="585"/>
      <c r="C181" s="585"/>
      <c r="D181" s="585"/>
      <c r="E181" s="585"/>
      <c r="F181" s="585"/>
      <c r="G181" s="585"/>
      <c r="H181" s="585"/>
      <c r="I181" s="585"/>
      <c r="J181" s="585"/>
      <c r="K181" s="130" t="str">
        <f>N8</f>
        <v>I1000</v>
      </c>
      <c r="L181" s="131" t="str">
        <f ca="1">RIGHT(YEAR(M3),2)&amp;RIGHT("0"&amp;MONTH(M3),2)&amp;RIGHT("0"&amp;DAY(M3),2)</f>
        <v>170802</v>
      </c>
      <c r="M181" s="132" t="str">
        <f>Labour!CL3</f>
        <v>F</v>
      </c>
      <c r="N181" s="505"/>
    </row>
  </sheetData>
  <customSheetViews>
    <customSheetView guid="{13CDDA1B-B6D5-4B20-8ED4-C5B08BD56F15}" zeroValues="0" fitToPage="1" hiddenColumns="1">
      <selection activeCell="D5" sqref="D5:N5"/>
      <pageMargins left="0.5" right="0.25" top="0.02" bottom="0" header="0.5" footer="0.5"/>
      <printOptions horizontalCentered="1" verticalCentered="1" gridLines="1"/>
      <pageSetup scale="74" orientation="portrait" horizontalDpi="4294967293" r:id="rId1"/>
      <headerFooter alignWithMargins="0"/>
    </customSheetView>
    <customSheetView guid="{1730657D-68EA-4FD6-B86E-724801FE28AB}" zeroValues="0" fitToPage="1" hiddenColumns="1">
      <selection activeCell="U16" sqref="U16:V17"/>
      <pageMargins left="0.5" right="0.25" top="0.02" bottom="0" header="0.5" footer="0.5"/>
      <printOptions horizontalCentered="1" verticalCentered="1" gridLines="1"/>
      <pageSetup scale="74" orientation="portrait" horizontalDpi="4294967293" r:id="rId2"/>
      <headerFooter alignWithMargins="0"/>
    </customSheetView>
    <customSheetView guid="{5162BC38-7CEF-4A9E-8DAF-840F2B5B3A33}" zeroValues="0" fitToPage="1" hiddenColumns="1">
      <selection activeCell="D6" sqref="D6:N6"/>
      <pageMargins left="0.5" right="0.25" top="0.02" bottom="0" header="0.5" footer="0.5"/>
      <printOptions horizontalCentered="1" verticalCentered="1" gridLines="1"/>
      <pageSetup scale="74" orientation="portrait" horizontalDpi="4294967293" r:id="rId3"/>
      <headerFooter alignWithMargins="0"/>
    </customSheetView>
    <customSheetView guid="{31C5649A-4D6F-4C8B-8F25-09FC9E65613E}" zeroValues="0" fitToPage="1" hiddenColumns="1">
      <selection activeCell="D5" sqref="D5:N5"/>
      <pageMargins left="0.5" right="0.25" top="0.02" bottom="0" header="0.5" footer="0.5"/>
      <printOptions horizontalCentered="1" verticalCentered="1" gridLines="1"/>
      <pageSetup scale="74" orientation="portrait" horizontalDpi="4294967293" r:id="rId4"/>
      <headerFooter alignWithMargins="0"/>
    </customSheetView>
  </customSheetViews>
  <mergeCells count="320">
    <mergeCell ref="C31:E31"/>
    <mergeCell ref="C32:E32"/>
    <mergeCell ref="C33:E33"/>
    <mergeCell ref="C34:E34"/>
    <mergeCell ref="A1:N1"/>
    <mergeCell ref="A2:N2"/>
    <mergeCell ref="D3:K3"/>
    <mergeCell ref="M3:N3"/>
    <mergeCell ref="D4:K4"/>
    <mergeCell ref="M4:N4"/>
    <mergeCell ref="L8:M8"/>
    <mergeCell ref="C16:E16"/>
    <mergeCell ref="C17:E17"/>
    <mergeCell ref="C26:E26"/>
    <mergeCell ref="C27:E27"/>
    <mergeCell ref="C23:E23"/>
    <mergeCell ref="C24:E24"/>
    <mergeCell ref="Y5:AF5"/>
    <mergeCell ref="D7:N7"/>
    <mergeCell ref="Y7:AA7"/>
    <mergeCell ref="C25:E25"/>
    <mergeCell ref="A8:C8"/>
    <mergeCell ref="D8:F8"/>
    <mergeCell ref="J8:K8"/>
    <mergeCell ref="A9:B9"/>
    <mergeCell ref="C9:E9"/>
    <mergeCell ref="A5:C7"/>
    <mergeCell ref="D5:N5"/>
    <mergeCell ref="D6:N6"/>
    <mergeCell ref="C36:E36"/>
    <mergeCell ref="C37:E37"/>
    <mergeCell ref="C38:E38"/>
    <mergeCell ref="A110:M110"/>
    <mergeCell ref="A111:B111"/>
    <mergeCell ref="I111:K111"/>
    <mergeCell ref="A10:A109"/>
    <mergeCell ref="C10:E10"/>
    <mergeCell ref="C11:E11"/>
    <mergeCell ref="C12:E12"/>
    <mergeCell ref="C13:E13"/>
    <mergeCell ref="C14:E14"/>
    <mergeCell ref="C15:E15"/>
    <mergeCell ref="C35:E35"/>
    <mergeCell ref="C28:E28"/>
    <mergeCell ref="C19:E19"/>
    <mergeCell ref="C20:E20"/>
    <mergeCell ref="C21:E21"/>
    <mergeCell ref="C22:E22"/>
    <mergeCell ref="C29:E29"/>
    <mergeCell ref="C111:D111"/>
    <mergeCell ref="E111:H111"/>
    <mergeCell ref="C18:E18"/>
    <mergeCell ref="C30:E30"/>
    <mergeCell ref="E123:H123"/>
    <mergeCell ref="I123:K123"/>
    <mergeCell ref="C120:D120"/>
    <mergeCell ref="E120:H120"/>
    <mergeCell ref="I120:K120"/>
    <mergeCell ref="C121:D121"/>
    <mergeCell ref="E121:H121"/>
    <mergeCell ref="I121:K121"/>
    <mergeCell ref="C115:D115"/>
    <mergeCell ref="E115:H115"/>
    <mergeCell ref="I115:K115"/>
    <mergeCell ref="C119:D119"/>
    <mergeCell ref="E119:H119"/>
    <mergeCell ref="I119:K119"/>
    <mergeCell ref="C117:D117"/>
    <mergeCell ref="E117:H117"/>
    <mergeCell ref="I117:K117"/>
    <mergeCell ref="C118:D118"/>
    <mergeCell ref="E118:H118"/>
    <mergeCell ref="I118:K118"/>
    <mergeCell ref="C116:D116"/>
    <mergeCell ref="E116:H116"/>
    <mergeCell ref="I116:K116"/>
    <mergeCell ref="C150:D150"/>
    <mergeCell ref="E150:H150"/>
    <mergeCell ref="I150:K150"/>
    <mergeCell ref="C156:D156"/>
    <mergeCell ref="E156:H156"/>
    <mergeCell ref="I156:K156"/>
    <mergeCell ref="C128:D128"/>
    <mergeCell ref="E128:H128"/>
    <mergeCell ref="I128:K128"/>
    <mergeCell ref="C129:D129"/>
    <mergeCell ref="E129:H129"/>
    <mergeCell ref="I129:K129"/>
    <mergeCell ref="C130:D130"/>
    <mergeCell ref="E130:H130"/>
    <mergeCell ref="I130:K130"/>
    <mergeCell ref="C131:D131"/>
    <mergeCell ref="E131:H131"/>
    <mergeCell ref="I131:K131"/>
    <mergeCell ref="C132:D132"/>
    <mergeCell ref="E132:H132"/>
    <mergeCell ref="I132:K132"/>
    <mergeCell ref="C133:D133"/>
    <mergeCell ref="E133:H133"/>
    <mergeCell ref="I133:K133"/>
    <mergeCell ref="C160:D160"/>
    <mergeCell ref="E160:H160"/>
    <mergeCell ref="I160:K160"/>
    <mergeCell ref="C159:D159"/>
    <mergeCell ref="E159:H159"/>
    <mergeCell ref="I159:K159"/>
    <mergeCell ref="C158:D158"/>
    <mergeCell ref="C157:D157"/>
    <mergeCell ref="E157:H157"/>
    <mergeCell ref="I157:K157"/>
    <mergeCell ref="E158:H158"/>
    <mergeCell ref="I158:K158"/>
    <mergeCell ref="E113:H113"/>
    <mergeCell ref="I113:K113"/>
    <mergeCell ref="C149:D149"/>
    <mergeCell ref="E149:H149"/>
    <mergeCell ref="I149:K149"/>
    <mergeCell ref="C126:D126"/>
    <mergeCell ref="E126:H126"/>
    <mergeCell ref="I126:K126"/>
    <mergeCell ref="C127:D127"/>
    <mergeCell ref="C114:D114"/>
    <mergeCell ref="E114:H114"/>
    <mergeCell ref="I114:K114"/>
    <mergeCell ref="E127:H127"/>
    <mergeCell ref="I127:K127"/>
    <mergeCell ref="C124:D124"/>
    <mergeCell ref="E124:H124"/>
    <mergeCell ref="I124:K124"/>
    <mergeCell ref="C125:D125"/>
    <mergeCell ref="E125:H125"/>
    <mergeCell ref="I125:K125"/>
    <mergeCell ref="C122:D122"/>
    <mergeCell ref="E122:H122"/>
    <mergeCell ref="I122:K122"/>
    <mergeCell ref="C123:D123"/>
    <mergeCell ref="N163:N164"/>
    <mergeCell ref="A165:A169"/>
    <mergeCell ref="C165:D165"/>
    <mergeCell ref="E165:F165"/>
    <mergeCell ref="G165:H165"/>
    <mergeCell ref="I165:J165"/>
    <mergeCell ref="K165:L165"/>
    <mergeCell ref="C166:D166"/>
    <mergeCell ref="E166:F166"/>
    <mergeCell ref="G166:H166"/>
    <mergeCell ref="C169:D169"/>
    <mergeCell ref="E169:F169"/>
    <mergeCell ref="G169:H169"/>
    <mergeCell ref="I169:J169"/>
    <mergeCell ref="K169:L169"/>
    <mergeCell ref="I166:J166"/>
    <mergeCell ref="K166:L166"/>
    <mergeCell ref="C168:D168"/>
    <mergeCell ref="E168:F168"/>
    <mergeCell ref="G168:H168"/>
    <mergeCell ref="I168:J168"/>
    <mergeCell ref="K168:L168"/>
    <mergeCell ref="A163:B164"/>
    <mergeCell ref="C163:D164"/>
    <mergeCell ref="A170:M170"/>
    <mergeCell ref="K173:M174"/>
    <mergeCell ref="N173:N174"/>
    <mergeCell ref="K175:M176"/>
    <mergeCell ref="N175:N176"/>
    <mergeCell ref="K177:M178"/>
    <mergeCell ref="N177:N178"/>
    <mergeCell ref="K179:M179"/>
    <mergeCell ref="N179:N181"/>
    <mergeCell ref="K180:M180"/>
    <mergeCell ref="A171:J181"/>
    <mergeCell ref="C39:E39"/>
    <mergeCell ref="C40:E40"/>
    <mergeCell ref="C41:E41"/>
    <mergeCell ref="C42:E42"/>
    <mergeCell ref="C43:E43"/>
    <mergeCell ref="C44:E44"/>
    <mergeCell ref="C45:E45"/>
    <mergeCell ref="C46:E46"/>
    <mergeCell ref="C47:E47"/>
    <mergeCell ref="C48:E48"/>
    <mergeCell ref="C49:E49"/>
    <mergeCell ref="C50:E50"/>
    <mergeCell ref="C51:E51"/>
    <mergeCell ref="C52:E52"/>
    <mergeCell ref="C53:E53"/>
    <mergeCell ref="C54:E54"/>
    <mergeCell ref="C55:E55"/>
    <mergeCell ref="C56:E56"/>
    <mergeCell ref="C57:E57"/>
    <mergeCell ref="C58:E58"/>
    <mergeCell ref="C59:E59"/>
    <mergeCell ref="C60:E60"/>
    <mergeCell ref="C61:E61"/>
    <mergeCell ref="C62:E62"/>
    <mergeCell ref="C63:E63"/>
    <mergeCell ref="C64:E64"/>
    <mergeCell ref="C65:E65"/>
    <mergeCell ref="C66:E66"/>
    <mergeCell ref="C67:E67"/>
    <mergeCell ref="C68:E68"/>
    <mergeCell ref="C109:E109"/>
    <mergeCell ref="C69:E69"/>
    <mergeCell ref="C70:E70"/>
    <mergeCell ref="C71:E71"/>
    <mergeCell ref="C72:E72"/>
    <mergeCell ref="C73:E73"/>
    <mergeCell ref="C74:E74"/>
    <mergeCell ref="C75:E75"/>
    <mergeCell ref="C76:E76"/>
    <mergeCell ref="C77:E77"/>
    <mergeCell ref="C78:E78"/>
    <mergeCell ref="C79:E79"/>
    <mergeCell ref="C80:E80"/>
    <mergeCell ref="C81:E81"/>
    <mergeCell ref="C82:E82"/>
    <mergeCell ref="C83:E83"/>
    <mergeCell ref="C84:E84"/>
    <mergeCell ref="C85:E85"/>
    <mergeCell ref="C86:E86"/>
    <mergeCell ref="C87:E87"/>
    <mergeCell ref="C88:E88"/>
    <mergeCell ref="C89:E89"/>
    <mergeCell ref="C90:E90"/>
    <mergeCell ref="C91:E91"/>
    <mergeCell ref="C92:E92"/>
    <mergeCell ref="C108:E108"/>
    <mergeCell ref="C93:E93"/>
    <mergeCell ref="C94:E94"/>
    <mergeCell ref="C95:E95"/>
    <mergeCell ref="C96:E96"/>
    <mergeCell ref="C97:E97"/>
    <mergeCell ref="C98:E98"/>
    <mergeCell ref="C99:E99"/>
    <mergeCell ref="C100:E100"/>
    <mergeCell ref="C101:E101"/>
    <mergeCell ref="C102:E102"/>
    <mergeCell ref="C103:E103"/>
    <mergeCell ref="C104:E104"/>
    <mergeCell ref="C105:E105"/>
    <mergeCell ref="C106:E106"/>
    <mergeCell ref="C107:E107"/>
    <mergeCell ref="C134:D134"/>
    <mergeCell ref="E134:H134"/>
    <mergeCell ref="I134:K134"/>
    <mergeCell ref="C135:D135"/>
    <mergeCell ref="E135:H135"/>
    <mergeCell ref="I135:K135"/>
    <mergeCell ref="C136:D136"/>
    <mergeCell ref="E136:H136"/>
    <mergeCell ref="I136:K136"/>
    <mergeCell ref="C137:D137"/>
    <mergeCell ref="E137:H137"/>
    <mergeCell ref="I137:K137"/>
    <mergeCell ref="C138:D138"/>
    <mergeCell ref="E138:H138"/>
    <mergeCell ref="I138:K138"/>
    <mergeCell ref="C139:D139"/>
    <mergeCell ref="E139:H139"/>
    <mergeCell ref="I139:K139"/>
    <mergeCell ref="C140:D140"/>
    <mergeCell ref="E140:H140"/>
    <mergeCell ref="I140:K140"/>
    <mergeCell ref="C141:D141"/>
    <mergeCell ref="E141:H141"/>
    <mergeCell ref="I141:K141"/>
    <mergeCell ref="C142:D142"/>
    <mergeCell ref="E142:H142"/>
    <mergeCell ref="I142:K142"/>
    <mergeCell ref="C143:D143"/>
    <mergeCell ref="E143:H143"/>
    <mergeCell ref="I143:K143"/>
    <mergeCell ref="C144:D144"/>
    <mergeCell ref="E144:H144"/>
    <mergeCell ref="I144:K144"/>
    <mergeCell ref="C145:D145"/>
    <mergeCell ref="E145:H145"/>
    <mergeCell ref="I145:K145"/>
    <mergeCell ref="C146:D146"/>
    <mergeCell ref="E146:H146"/>
    <mergeCell ref="I146:K146"/>
    <mergeCell ref="C147:D147"/>
    <mergeCell ref="E147:H147"/>
    <mergeCell ref="I147:K147"/>
    <mergeCell ref="C148:D148"/>
    <mergeCell ref="E148:H148"/>
    <mergeCell ref="I148:K148"/>
    <mergeCell ref="C151:D151"/>
    <mergeCell ref="E151:H151"/>
    <mergeCell ref="I151:K151"/>
    <mergeCell ref="C152:D152"/>
    <mergeCell ref="E152:H152"/>
    <mergeCell ref="I152:K152"/>
    <mergeCell ref="C153:D153"/>
    <mergeCell ref="E153:H153"/>
    <mergeCell ref="I153:K153"/>
    <mergeCell ref="C154:D154"/>
    <mergeCell ref="E154:H154"/>
    <mergeCell ref="I154:K154"/>
    <mergeCell ref="C155:D155"/>
    <mergeCell ref="E155:H155"/>
    <mergeCell ref="I155:K155"/>
    <mergeCell ref="C167:D167"/>
    <mergeCell ref="E167:F167"/>
    <mergeCell ref="G167:H167"/>
    <mergeCell ref="I167:J167"/>
    <mergeCell ref="K167:L167"/>
    <mergeCell ref="C161:D161"/>
    <mergeCell ref="E161:H161"/>
    <mergeCell ref="I161:K161"/>
    <mergeCell ref="A162:M162"/>
    <mergeCell ref="E163:F164"/>
    <mergeCell ref="G163:H164"/>
    <mergeCell ref="I163:J164"/>
    <mergeCell ref="K163:L164"/>
    <mergeCell ref="A112:A161"/>
    <mergeCell ref="C112:D112"/>
    <mergeCell ref="E112:H112"/>
    <mergeCell ref="I112:K112"/>
    <mergeCell ref="C113:D113"/>
  </mergeCells>
  <printOptions horizontalCentered="1" verticalCentered="1" gridLines="1"/>
  <pageMargins left="0.2" right="0.2" top="0.02" bottom="0.02" header="0.2" footer="0.5"/>
  <pageSetup scale="69" orientation="portrait" horizontalDpi="300" r:id="rId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A1:AG181"/>
  <sheetViews>
    <sheetView workbookViewId="0">
      <selection sqref="A1:N1"/>
    </sheetView>
    <sheetView workbookViewId="1">
      <selection sqref="A1:N1"/>
    </sheetView>
  </sheetViews>
  <sheetFormatPr defaultColWidth="9.109375" defaultRowHeight="13.2" x14ac:dyDescent="0.25"/>
  <cols>
    <col min="1" max="1" width="2.6640625" style="2" customWidth="1"/>
    <col min="2" max="2" width="3.44140625" style="2" customWidth="1"/>
    <col min="3" max="3" width="8.44140625" style="2" customWidth="1"/>
    <col min="4" max="4" width="14.33203125" style="2" customWidth="1"/>
    <col min="5" max="5" width="7.109375" style="2" customWidth="1"/>
    <col min="6" max="6" width="5.6640625" style="2" customWidth="1"/>
    <col min="7" max="7" width="5" style="2" customWidth="1"/>
    <col min="8" max="8" width="4.33203125" style="2" customWidth="1"/>
    <col min="9" max="9" width="7.5546875" style="2" customWidth="1"/>
    <col min="10" max="10" width="9.44140625" style="2" customWidth="1"/>
    <col min="11" max="13" width="9.5546875" style="2" customWidth="1"/>
    <col min="14" max="14" width="16.44140625" style="2" customWidth="1"/>
    <col min="15" max="15" width="9.109375" style="2"/>
    <col min="16" max="17" width="3.6640625" style="2" customWidth="1"/>
    <col min="18" max="18" width="18.33203125" style="2" customWidth="1"/>
    <col min="19" max="19" width="9.109375" style="2" customWidth="1"/>
    <col min="20" max="20" width="10.109375" style="2" customWidth="1"/>
    <col min="21" max="29" width="9.109375" style="2" customWidth="1"/>
    <col min="30" max="30" width="4.44140625" style="10" customWidth="1"/>
    <col min="31" max="31" width="4.109375" style="2" customWidth="1"/>
    <col min="32" max="32" width="4.5546875" style="2" customWidth="1"/>
    <col min="33" max="33" width="9.109375" style="2" customWidth="1"/>
    <col min="34" max="16384" width="9.109375" style="2"/>
  </cols>
  <sheetData>
    <row r="1" spans="1:33" x14ac:dyDescent="0.25">
      <c r="A1" s="517" t="s">
        <v>54</v>
      </c>
      <c r="B1" s="518"/>
      <c r="C1" s="518"/>
      <c r="D1" s="518"/>
      <c r="E1" s="518"/>
      <c r="F1" s="518"/>
      <c r="G1" s="518"/>
      <c r="H1" s="518"/>
      <c r="I1" s="518"/>
      <c r="J1" s="518"/>
      <c r="K1" s="518"/>
      <c r="L1" s="518"/>
      <c r="M1" s="518"/>
      <c r="N1" s="519"/>
    </row>
    <row r="2" spans="1:33" ht="18.75" customHeight="1" x14ac:dyDescent="0.25">
      <c r="A2" s="520" t="s">
        <v>55</v>
      </c>
      <c r="B2" s="521"/>
      <c r="C2" s="521"/>
      <c r="D2" s="521"/>
      <c r="E2" s="521"/>
      <c r="F2" s="521"/>
      <c r="G2" s="521"/>
      <c r="H2" s="521"/>
      <c r="I2" s="521"/>
      <c r="J2" s="521"/>
      <c r="K2" s="521"/>
      <c r="L2" s="521"/>
      <c r="M2" s="521"/>
      <c r="N2" s="522"/>
      <c r="U2" s="76" t="s">
        <v>78</v>
      </c>
      <c r="V2" s="108"/>
      <c r="W2" s="108"/>
    </row>
    <row r="3" spans="1:33" ht="19.5" customHeight="1" x14ac:dyDescent="0.25">
      <c r="A3" s="30" t="s">
        <v>56</v>
      </c>
      <c r="B3" s="68"/>
      <c r="C3" s="68"/>
      <c r="D3" s="523" t="str">
        <f>Labour!AM7</f>
        <v/>
      </c>
      <c r="E3" s="523"/>
      <c r="F3" s="523"/>
      <c r="G3" s="523"/>
      <c r="H3" s="523"/>
      <c r="I3" s="523"/>
      <c r="J3" s="523"/>
      <c r="K3" s="523"/>
      <c r="L3" s="3" t="s">
        <v>57</v>
      </c>
      <c r="M3" s="524">
        <f ca="1">Labour!AM3</f>
        <v>42949</v>
      </c>
      <c r="N3" s="525"/>
      <c r="R3" s="73"/>
      <c r="S3" s="74" t="s">
        <v>134</v>
      </c>
      <c r="T3" s="75">
        <v>100</v>
      </c>
      <c r="U3" s="77">
        <f>Labour!H17</f>
        <v>0</v>
      </c>
      <c r="V3" s="109"/>
      <c r="W3" s="109"/>
    </row>
    <row r="4" spans="1:33" ht="19.5" customHeight="1" x14ac:dyDescent="0.25">
      <c r="A4" s="30" t="s">
        <v>58</v>
      </c>
      <c r="B4" s="68"/>
      <c r="C4" s="68"/>
      <c r="D4" s="529">
        <f>Labour!CP6</f>
        <v>0</v>
      </c>
      <c r="E4" s="529"/>
      <c r="F4" s="529"/>
      <c r="G4" s="529"/>
      <c r="H4" s="529"/>
      <c r="I4" s="529"/>
      <c r="J4" s="529"/>
      <c r="K4" s="529"/>
      <c r="L4" s="3" t="s">
        <v>75</v>
      </c>
      <c r="M4" s="529">
        <f>Labour!CP5</f>
        <v>0</v>
      </c>
      <c r="N4" s="530"/>
      <c r="R4" s="73"/>
      <c r="S4" s="74" t="s">
        <v>135</v>
      </c>
      <c r="T4" s="75">
        <v>50</v>
      </c>
      <c r="U4" s="86">
        <f>Equipment!I6</f>
        <v>143</v>
      </c>
      <c r="V4" s="109"/>
      <c r="W4" s="109"/>
      <c r="Y4" s="89" t="str">
        <f>Equipment!AK7</f>
        <v>Operator Service Trucks</v>
      </c>
      <c r="Z4" s="82"/>
      <c r="AA4" s="82"/>
      <c r="AB4" s="90">
        <f>SUM(AG10:AG109)</f>
        <v>0</v>
      </c>
    </row>
    <row r="5" spans="1:33" ht="14.4" x14ac:dyDescent="0.3">
      <c r="A5" s="526" t="s">
        <v>59</v>
      </c>
      <c r="B5" s="527"/>
      <c r="C5" s="527"/>
      <c r="D5" s="533"/>
      <c r="E5" s="534"/>
      <c r="F5" s="534"/>
      <c r="G5" s="534"/>
      <c r="H5" s="534"/>
      <c r="I5" s="534"/>
      <c r="J5" s="534"/>
      <c r="K5" s="534"/>
      <c r="L5" s="534"/>
      <c r="M5" s="534"/>
      <c r="N5" s="535"/>
      <c r="Y5" s="477" t="str">
        <f>CONCATENATE(AF10,AF11,AF12,AF13,AF14,AF15,AF16,AF17,AF18,AF19,AF20,AF21,AF22,AF23,AF24,AF25,AF26,AF27,AF28,AF29,AF30,AF31,AF32,AF33,AF34,AF35,AF36,AF37,AF38,AF39,AF40,AF41,AF42,AF43,AF44,AF45,AF46,AF47,AF48,AF49,AF50,AF51,AF52,AF53,AF54,AF55,AF56,AF57,AF58,AF59,AF60,AF61,AF62,AF63,AF64,AF65,AF66,AF67,AF68,AF69,AF70,AF71,AF72,AF73,AF74,AF75,AF76,AF77,AF78,AF79,AF80,AF81,AF82,AF83,AF84,AF85,AF86,AF87,AF88,AF89,AF90,AF91,AF92,AF93,AF94,AF95,AF96,AF97,AF98,AF99,AF100,AF101,AF102,AF103,AF104,AF105,AF106,AF107,AF108,AF109)</f>
        <v/>
      </c>
      <c r="Z5" s="477"/>
      <c r="AA5" s="477"/>
      <c r="AB5" s="477"/>
      <c r="AC5" s="477"/>
      <c r="AD5" s="477"/>
      <c r="AE5" s="477"/>
      <c r="AF5" s="477"/>
    </row>
    <row r="6" spans="1:33" ht="14.4" x14ac:dyDescent="0.3">
      <c r="A6" s="528"/>
      <c r="B6" s="527"/>
      <c r="C6" s="527"/>
      <c r="D6" s="533"/>
      <c r="E6" s="534"/>
      <c r="F6" s="534"/>
      <c r="G6" s="534"/>
      <c r="H6" s="534"/>
      <c r="I6" s="534"/>
      <c r="J6" s="534"/>
      <c r="K6" s="534"/>
      <c r="L6" s="534"/>
      <c r="M6" s="534"/>
      <c r="N6" s="535"/>
    </row>
    <row r="7" spans="1:33" ht="14.4" x14ac:dyDescent="0.3">
      <c r="A7" s="528"/>
      <c r="B7" s="527"/>
      <c r="C7" s="527"/>
      <c r="D7" s="533"/>
      <c r="E7" s="534"/>
      <c r="F7" s="534"/>
      <c r="G7" s="534"/>
      <c r="H7" s="534"/>
      <c r="I7" s="534"/>
      <c r="J7" s="534"/>
      <c r="K7" s="534"/>
      <c r="L7" s="534"/>
      <c r="M7" s="534"/>
      <c r="N7" s="535"/>
      <c r="R7" s="20"/>
      <c r="S7" s="20"/>
      <c r="T7" s="20"/>
      <c r="U7" s="20"/>
      <c r="V7" s="20"/>
      <c r="W7" s="20"/>
      <c r="Y7" s="500" t="str">
        <f>J9</f>
        <v>UNITS (hr,day,m)</v>
      </c>
      <c r="Z7" s="501"/>
      <c r="AA7" s="502"/>
      <c r="AB7" s="20"/>
      <c r="AD7" s="10">
        <f>SUM(AD10:AD109)</f>
        <v>0</v>
      </c>
    </row>
    <row r="8" spans="1:33" ht="13.8" thickBot="1" x14ac:dyDescent="0.3">
      <c r="A8" s="513"/>
      <c r="B8" s="514"/>
      <c r="C8" s="514"/>
      <c r="D8" s="514"/>
      <c r="E8" s="514"/>
      <c r="F8" s="514"/>
      <c r="G8" s="65"/>
      <c r="H8" s="66"/>
      <c r="I8" s="65"/>
      <c r="J8" s="515"/>
      <c r="K8" s="515"/>
      <c r="L8" s="516" t="s">
        <v>60</v>
      </c>
      <c r="M8" s="516"/>
      <c r="N8" s="31" t="str">
        <f>Labour!AO5</f>
        <v>I1000</v>
      </c>
      <c r="R8" s="20" t="str">
        <f>C9</f>
        <v>EMPLOYEE</v>
      </c>
      <c r="S8" s="20" t="str">
        <f>F9</f>
        <v>TRK</v>
      </c>
      <c r="T8" s="19" t="s">
        <v>146</v>
      </c>
      <c r="U8" s="20" t="str">
        <f>H9</f>
        <v>SUB</v>
      </c>
      <c r="V8" s="20">
        <f>Labour!AO12</f>
        <v>65</v>
      </c>
      <c r="W8" s="20">
        <f>Labour!AO13</f>
        <v>130</v>
      </c>
      <c r="X8" s="20" t="str">
        <f>I9</f>
        <v>CLASS</v>
      </c>
      <c r="Y8" s="21" t="s">
        <v>19</v>
      </c>
      <c r="Z8" s="22" t="s">
        <v>21</v>
      </c>
      <c r="AA8" s="23" t="s">
        <v>12</v>
      </c>
      <c r="AB8" s="20" t="str">
        <f>K9</f>
        <v>Rate</v>
      </c>
      <c r="AC8" s="20" t="str">
        <f>L9</f>
        <v>OT HRS</v>
      </c>
      <c r="AD8" s="29" t="s">
        <v>147</v>
      </c>
    </row>
    <row r="9" spans="1:33" s="10" customFormat="1" ht="26.25" customHeight="1" thickTop="1" thickBot="1" x14ac:dyDescent="0.3">
      <c r="A9" s="494"/>
      <c r="B9" s="495"/>
      <c r="C9" s="510" t="s">
        <v>76</v>
      </c>
      <c r="D9" s="511"/>
      <c r="E9" s="512"/>
      <c r="F9" s="5" t="s">
        <v>61</v>
      </c>
      <c r="G9" s="8" t="s">
        <v>145</v>
      </c>
      <c r="H9" s="6" t="s">
        <v>62</v>
      </c>
      <c r="I9" s="7" t="s">
        <v>63</v>
      </c>
      <c r="J9" s="8" t="s">
        <v>64</v>
      </c>
      <c r="K9" s="9" t="s">
        <v>65</v>
      </c>
      <c r="L9" s="8" t="s">
        <v>66</v>
      </c>
      <c r="M9" s="6" t="s">
        <v>67</v>
      </c>
      <c r="N9" s="7" t="s">
        <v>68</v>
      </c>
      <c r="R9" s="88">
        <f>Labour!H5</f>
        <v>33</v>
      </c>
      <c r="S9" s="4">
        <f>R9+11</f>
        <v>44</v>
      </c>
      <c r="T9" s="84">
        <f>Labour!H6</f>
        <v>90</v>
      </c>
      <c r="U9" s="4">
        <f>T9+1</f>
        <v>91</v>
      </c>
      <c r="V9" s="4">
        <f>R9+9</f>
        <v>42</v>
      </c>
      <c r="W9" s="4">
        <f>V9</f>
        <v>42</v>
      </c>
      <c r="X9" s="4">
        <f>R9+5</f>
        <v>38</v>
      </c>
      <c r="Y9" s="4">
        <f>T9-3</f>
        <v>87</v>
      </c>
      <c r="Z9" s="4">
        <f>T9-1</f>
        <v>89</v>
      </c>
      <c r="AA9" s="24"/>
      <c r="AB9" s="4">
        <f>R9+6</f>
        <v>39</v>
      </c>
      <c r="AC9" s="91">
        <f>T9-2</f>
        <v>88</v>
      </c>
      <c r="AD9" s="29" t="s">
        <v>5</v>
      </c>
    </row>
    <row r="10" spans="1:33" ht="12.75" customHeight="1" thickTop="1" x14ac:dyDescent="0.25">
      <c r="A10" s="496" t="s">
        <v>69</v>
      </c>
      <c r="B10" s="11">
        <v>1</v>
      </c>
      <c r="C10" s="474">
        <f>R10</f>
        <v>0</v>
      </c>
      <c r="D10" s="475"/>
      <c r="E10" s="476"/>
      <c r="F10" s="12">
        <f>S10</f>
        <v>0</v>
      </c>
      <c r="G10" s="12">
        <f>T10</f>
        <v>0</v>
      </c>
      <c r="H10" s="12">
        <f>U10</f>
        <v>0</v>
      </c>
      <c r="I10" s="12">
        <f t="shared" ref="I10:I29" si="0">X10</f>
        <v>0</v>
      </c>
      <c r="J10" s="67">
        <f>AA10</f>
        <v>0</v>
      </c>
      <c r="K10" s="13">
        <f>AB10</f>
        <v>0</v>
      </c>
      <c r="L10" s="12">
        <f>AC10</f>
        <v>0</v>
      </c>
      <c r="M10" s="14">
        <f>IF(L10&gt;0,VLOOKUP(I10,Labour!$AR$1:$AT$15,3,FALSE),0)</f>
        <v>0</v>
      </c>
      <c r="N10" s="69">
        <f t="shared" ref="N10:N29" si="1">J10*K10+L10*M10</f>
        <v>0</v>
      </c>
      <c r="R10" s="83">
        <f t="shared" ref="R10:S39" si="2">IF($B10&lt;=$U$3,VLOOKUP($B10,GTABLE,R$9,FALSE),0)</f>
        <v>0</v>
      </c>
      <c r="S10" s="83">
        <f t="shared" si="2"/>
        <v>0</v>
      </c>
      <c r="T10" s="83">
        <f t="shared" ref="T10:U39" si="3">IF($B10&lt;=$U$3,VLOOKUP($B10,GTABLE,T$9,FALSE),0)</f>
        <v>0</v>
      </c>
      <c r="U10" s="83">
        <f t="shared" si="3"/>
        <v>0</v>
      </c>
      <c r="V10" s="83">
        <f t="shared" ref="V10:W39" si="4">IF($B10&lt;=$U$3,IF(VLOOKUP($B10,GTABLE,V$9,FALSE)=V$8,$U10,0),0)</f>
        <v>0</v>
      </c>
      <c r="W10" s="83">
        <f t="shared" si="4"/>
        <v>0</v>
      </c>
      <c r="X10" s="83">
        <f t="shared" ref="X10:Z39" si="5">IF($B10&lt;=$U$3,VLOOKUP($B10,GTABLE,X$9,FALSE),0)</f>
        <v>0</v>
      </c>
      <c r="Y10" s="83">
        <f t="shared" si="5"/>
        <v>0</v>
      </c>
      <c r="Z10" s="83">
        <f t="shared" si="5"/>
        <v>0</v>
      </c>
      <c r="AA10" s="92">
        <f>Y10+Z10</f>
        <v>0</v>
      </c>
      <c r="AB10" s="83">
        <f t="shared" ref="AB10:AC39" si="6">IF($B10&lt;=$U$3,VLOOKUP($B10,GTABLE,AB$9,FALSE),0)</f>
        <v>0</v>
      </c>
      <c r="AC10" s="83">
        <f t="shared" si="6"/>
        <v>0</v>
      </c>
      <c r="AD10" s="84">
        <f>IF(AND(T10&lt;&gt;0,X10="op"),1,0)</f>
        <v>0</v>
      </c>
      <c r="AE10" s="84">
        <f>AD10</f>
        <v>0</v>
      </c>
      <c r="AF10" s="82" t="str">
        <f>IF(AND(AD10=1,AE10&lt;$AD$7),S10&amp;", ",IF(AND(AD10=1,AE10=$AD$7),S10,""))</f>
        <v/>
      </c>
      <c r="AG10" s="84">
        <f>IF(AD10=1,T10,0)</f>
        <v>0</v>
      </c>
    </row>
    <row r="11" spans="1:33" ht="12" customHeight="1" x14ac:dyDescent="0.25">
      <c r="A11" s="497"/>
      <c r="B11" s="15">
        <v>2</v>
      </c>
      <c r="C11" s="468">
        <f t="shared" ref="C11:C29" si="7">R11</f>
        <v>0</v>
      </c>
      <c r="D11" s="469"/>
      <c r="E11" s="470"/>
      <c r="F11" s="67">
        <f t="shared" ref="F11:H29" si="8">S11</f>
        <v>0</v>
      </c>
      <c r="G11" s="67">
        <f t="shared" si="8"/>
        <v>0</v>
      </c>
      <c r="H11" s="67">
        <f t="shared" si="8"/>
        <v>0</v>
      </c>
      <c r="I11" s="67">
        <f t="shared" si="0"/>
        <v>0</v>
      </c>
      <c r="J11" s="67">
        <f t="shared" ref="J11:L29" si="9">AA11</f>
        <v>0</v>
      </c>
      <c r="K11" s="16">
        <f t="shared" si="9"/>
        <v>0</v>
      </c>
      <c r="L11" s="67">
        <f t="shared" si="9"/>
        <v>0</v>
      </c>
      <c r="M11" s="17">
        <f>IF(L11&gt;0,VLOOKUP(I11,Labour!$AR$1:$AT$15,3,FALSE),0)</f>
        <v>0</v>
      </c>
      <c r="N11" s="70">
        <f t="shared" si="1"/>
        <v>0</v>
      </c>
      <c r="R11" s="83">
        <f t="shared" si="2"/>
        <v>0</v>
      </c>
      <c r="S11" s="83">
        <f t="shared" si="2"/>
        <v>0</v>
      </c>
      <c r="T11" s="83">
        <f t="shared" si="3"/>
        <v>0</v>
      </c>
      <c r="U11" s="83">
        <f t="shared" si="3"/>
        <v>0</v>
      </c>
      <c r="V11" s="83">
        <f t="shared" si="4"/>
        <v>0</v>
      </c>
      <c r="W11" s="83">
        <f t="shared" si="4"/>
        <v>0</v>
      </c>
      <c r="X11" s="83">
        <f t="shared" si="5"/>
        <v>0</v>
      </c>
      <c r="Y11" s="83">
        <f t="shared" si="5"/>
        <v>0</v>
      </c>
      <c r="Z11" s="83">
        <f t="shared" si="5"/>
        <v>0</v>
      </c>
      <c r="AA11" s="126">
        <f t="shared" ref="AA11:AA38" si="10">Y11+Z11</f>
        <v>0</v>
      </c>
      <c r="AB11" s="83">
        <f t="shared" si="6"/>
        <v>0</v>
      </c>
      <c r="AC11" s="83">
        <f t="shared" si="6"/>
        <v>0</v>
      </c>
      <c r="AD11" s="84">
        <f t="shared" ref="AD11:AD29" si="11">IF(AND(T11&lt;&gt;0,X11="op"),1,0)</f>
        <v>0</v>
      </c>
      <c r="AE11" s="84">
        <f>IF(AD11=1,SUM(AD$10:AD11),0)</f>
        <v>0</v>
      </c>
      <c r="AF11" s="82" t="str">
        <f t="shared" ref="AF11:AF29" si="12">IF(AND(AD11=1,AE11&lt;$AD$7),S11&amp;", ",IF(AND(AD11=1,AE11=$AD$7),S11,""))</f>
        <v/>
      </c>
      <c r="AG11" s="84">
        <f t="shared" ref="AG11:AG29" si="13">IF(AD11=1,T11,0)</f>
        <v>0</v>
      </c>
    </row>
    <row r="12" spans="1:33" ht="12" customHeight="1" x14ac:dyDescent="0.25">
      <c r="A12" s="497"/>
      <c r="B12" s="15">
        <v>3</v>
      </c>
      <c r="C12" s="468">
        <f t="shared" si="7"/>
        <v>0</v>
      </c>
      <c r="D12" s="469"/>
      <c r="E12" s="470"/>
      <c r="F12" s="67">
        <f t="shared" si="8"/>
        <v>0</v>
      </c>
      <c r="G12" s="67">
        <f t="shared" si="8"/>
        <v>0</v>
      </c>
      <c r="H12" s="67">
        <f t="shared" si="8"/>
        <v>0</v>
      </c>
      <c r="I12" s="67">
        <f t="shared" si="0"/>
        <v>0</v>
      </c>
      <c r="J12" s="67">
        <f t="shared" si="9"/>
        <v>0</v>
      </c>
      <c r="K12" s="16">
        <f t="shared" si="9"/>
        <v>0</v>
      </c>
      <c r="L12" s="67">
        <f t="shared" si="9"/>
        <v>0</v>
      </c>
      <c r="M12" s="17">
        <f>IF(L12&gt;0,VLOOKUP(I12,Labour!$AR$1:$AT$15,3,FALSE),0)</f>
        <v>0</v>
      </c>
      <c r="N12" s="70">
        <f t="shared" si="1"/>
        <v>0</v>
      </c>
      <c r="R12" s="83">
        <f t="shared" si="2"/>
        <v>0</v>
      </c>
      <c r="S12" s="83">
        <f t="shared" si="2"/>
        <v>0</v>
      </c>
      <c r="T12" s="83">
        <f t="shared" si="3"/>
        <v>0</v>
      </c>
      <c r="U12" s="83">
        <f t="shared" si="3"/>
        <v>0</v>
      </c>
      <c r="V12" s="83">
        <f t="shared" si="4"/>
        <v>0</v>
      </c>
      <c r="W12" s="83">
        <f t="shared" si="4"/>
        <v>0</v>
      </c>
      <c r="X12" s="83">
        <f t="shared" si="5"/>
        <v>0</v>
      </c>
      <c r="Y12" s="83">
        <f t="shared" si="5"/>
        <v>0</v>
      </c>
      <c r="Z12" s="83">
        <f t="shared" si="5"/>
        <v>0</v>
      </c>
      <c r="AA12" s="126">
        <f t="shared" si="10"/>
        <v>0</v>
      </c>
      <c r="AB12" s="83">
        <f t="shared" si="6"/>
        <v>0</v>
      </c>
      <c r="AC12" s="83">
        <f t="shared" si="6"/>
        <v>0</v>
      </c>
      <c r="AD12" s="84">
        <f t="shared" si="11"/>
        <v>0</v>
      </c>
      <c r="AE12" s="84">
        <f>IF(AD12=1,SUM(AD$10:AD12),0)</f>
        <v>0</v>
      </c>
      <c r="AF12" s="82" t="str">
        <f t="shared" si="12"/>
        <v/>
      </c>
      <c r="AG12" s="84">
        <f t="shared" si="13"/>
        <v>0</v>
      </c>
    </row>
    <row r="13" spans="1:33" ht="12" customHeight="1" x14ac:dyDescent="0.25">
      <c r="A13" s="497"/>
      <c r="B13" s="15">
        <v>4</v>
      </c>
      <c r="C13" s="468">
        <f t="shared" si="7"/>
        <v>0</v>
      </c>
      <c r="D13" s="469"/>
      <c r="E13" s="470"/>
      <c r="F13" s="67">
        <f t="shared" si="8"/>
        <v>0</v>
      </c>
      <c r="G13" s="67">
        <f t="shared" si="8"/>
        <v>0</v>
      </c>
      <c r="H13" s="67">
        <f t="shared" si="8"/>
        <v>0</v>
      </c>
      <c r="I13" s="67">
        <f t="shared" si="0"/>
        <v>0</v>
      </c>
      <c r="J13" s="67">
        <f t="shared" si="9"/>
        <v>0</v>
      </c>
      <c r="K13" s="16">
        <f t="shared" si="9"/>
        <v>0</v>
      </c>
      <c r="L13" s="67">
        <f t="shared" si="9"/>
        <v>0</v>
      </c>
      <c r="M13" s="17">
        <f>IF(L13&gt;0,VLOOKUP(I13,Labour!$AR$1:$AT$15,3,FALSE),0)</f>
        <v>0</v>
      </c>
      <c r="N13" s="70">
        <f t="shared" si="1"/>
        <v>0</v>
      </c>
      <c r="R13" s="83">
        <f t="shared" si="2"/>
        <v>0</v>
      </c>
      <c r="S13" s="83">
        <f t="shared" si="2"/>
        <v>0</v>
      </c>
      <c r="T13" s="83">
        <f t="shared" si="3"/>
        <v>0</v>
      </c>
      <c r="U13" s="83">
        <f t="shared" si="3"/>
        <v>0</v>
      </c>
      <c r="V13" s="83">
        <f t="shared" si="4"/>
        <v>0</v>
      </c>
      <c r="W13" s="83">
        <f t="shared" si="4"/>
        <v>0</v>
      </c>
      <c r="X13" s="83">
        <f t="shared" si="5"/>
        <v>0</v>
      </c>
      <c r="Y13" s="83">
        <f t="shared" si="5"/>
        <v>0</v>
      </c>
      <c r="Z13" s="83">
        <f t="shared" si="5"/>
        <v>0</v>
      </c>
      <c r="AA13" s="126">
        <f t="shared" si="10"/>
        <v>0</v>
      </c>
      <c r="AB13" s="83">
        <f t="shared" si="6"/>
        <v>0</v>
      </c>
      <c r="AC13" s="83">
        <f t="shared" si="6"/>
        <v>0</v>
      </c>
      <c r="AD13" s="84">
        <f t="shared" si="11"/>
        <v>0</v>
      </c>
      <c r="AE13" s="84">
        <f>IF(AD13=1,SUM(AD$10:AD13),0)</f>
        <v>0</v>
      </c>
      <c r="AF13" s="82" t="str">
        <f t="shared" si="12"/>
        <v/>
      </c>
      <c r="AG13" s="84">
        <f t="shared" si="13"/>
        <v>0</v>
      </c>
    </row>
    <row r="14" spans="1:33" ht="12" customHeight="1" x14ac:dyDescent="0.25">
      <c r="A14" s="497"/>
      <c r="B14" s="15">
        <v>5</v>
      </c>
      <c r="C14" s="468">
        <f t="shared" si="7"/>
        <v>0</v>
      </c>
      <c r="D14" s="469"/>
      <c r="E14" s="470"/>
      <c r="F14" s="67">
        <f t="shared" si="8"/>
        <v>0</v>
      </c>
      <c r="G14" s="67">
        <f t="shared" si="8"/>
        <v>0</v>
      </c>
      <c r="H14" s="67">
        <f t="shared" si="8"/>
        <v>0</v>
      </c>
      <c r="I14" s="67">
        <f t="shared" si="0"/>
        <v>0</v>
      </c>
      <c r="J14" s="67">
        <f t="shared" si="9"/>
        <v>0</v>
      </c>
      <c r="K14" s="16">
        <f t="shared" si="9"/>
        <v>0</v>
      </c>
      <c r="L14" s="67">
        <f t="shared" si="9"/>
        <v>0</v>
      </c>
      <c r="M14" s="17">
        <f>IF(L14&gt;0,VLOOKUP(I14,Labour!$AR$1:$AT$15,3,FALSE),0)</f>
        <v>0</v>
      </c>
      <c r="N14" s="70">
        <f t="shared" si="1"/>
        <v>0</v>
      </c>
      <c r="R14" s="83">
        <f t="shared" si="2"/>
        <v>0</v>
      </c>
      <c r="S14" s="83">
        <f t="shared" si="2"/>
        <v>0</v>
      </c>
      <c r="T14" s="83">
        <f t="shared" si="3"/>
        <v>0</v>
      </c>
      <c r="U14" s="83">
        <f t="shared" si="3"/>
        <v>0</v>
      </c>
      <c r="V14" s="83">
        <f t="shared" si="4"/>
        <v>0</v>
      </c>
      <c r="W14" s="83">
        <f t="shared" si="4"/>
        <v>0</v>
      </c>
      <c r="X14" s="83">
        <f t="shared" si="5"/>
        <v>0</v>
      </c>
      <c r="Y14" s="83">
        <f t="shared" si="5"/>
        <v>0</v>
      </c>
      <c r="Z14" s="83">
        <f t="shared" si="5"/>
        <v>0</v>
      </c>
      <c r="AA14" s="126">
        <f t="shared" si="10"/>
        <v>0</v>
      </c>
      <c r="AB14" s="83">
        <f t="shared" si="6"/>
        <v>0</v>
      </c>
      <c r="AC14" s="83">
        <f t="shared" si="6"/>
        <v>0</v>
      </c>
      <c r="AD14" s="84">
        <f t="shared" si="11"/>
        <v>0</v>
      </c>
      <c r="AE14" s="84">
        <f>IF(AD14=1,SUM(AD$10:AD14),0)</f>
        <v>0</v>
      </c>
      <c r="AF14" s="82" t="str">
        <f t="shared" si="12"/>
        <v/>
      </c>
      <c r="AG14" s="84">
        <f t="shared" si="13"/>
        <v>0</v>
      </c>
    </row>
    <row r="15" spans="1:33" ht="12" customHeight="1" x14ac:dyDescent="0.25">
      <c r="A15" s="497"/>
      <c r="B15" s="15">
        <v>6</v>
      </c>
      <c r="C15" s="468">
        <f t="shared" si="7"/>
        <v>0</v>
      </c>
      <c r="D15" s="469"/>
      <c r="E15" s="470"/>
      <c r="F15" s="67">
        <f t="shared" si="8"/>
        <v>0</v>
      </c>
      <c r="G15" s="67">
        <f t="shared" si="8"/>
        <v>0</v>
      </c>
      <c r="H15" s="67">
        <f t="shared" si="8"/>
        <v>0</v>
      </c>
      <c r="I15" s="67">
        <f t="shared" si="0"/>
        <v>0</v>
      </c>
      <c r="J15" s="67">
        <f t="shared" si="9"/>
        <v>0</v>
      </c>
      <c r="K15" s="16">
        <f t="shared" si="9"/>
        <v>0</v>
      </c>
      <c r="L15" s="67">
        <f t="shared" si="9"/>
        <v>0</v>
      </c>
      <c r="M15" s="17">
        <f>IF(L15&gt;0,VLOOKUP(I15,Labour!$AR$1:$AT$15,3,FALSE),0)</f>
        <v>0</v>
      </c>
      <c r="N15" s="70">
        <f t="shared" si="1"/>
        <v>0</v>
      </c>
      <c r="R15" s="83">
        <f t="shared" si="2"/>
        <v>0</v>
      </c>
      <c r="S15" s="83">
        <f t="shared" si="2"/>
        <v>0</v>
      </c>
      <c r="T15" s="83">
        <f t="shared" si="3"/>
        <v>0</v>
      </c>
      <c r="U15" s="83">
        <f t="shared" si="3"/>
        <v>0</v>
      </c>
      <c r="V15" s="83">
        <f t="shared" si="4"/>
        <v>0</v>
      </c>
      <c r="W15" s="83">
        <f t="shared" si="4"/>
        <v>0</v>
      </c>
      <c r="X15" s="83">
        <f t="shared" si="5"/>
        <v>0</v>
      </c>
      <c r="Y15" s="83">
        <f t="shared" si="5"/>
        <v>0</v>
      </c>
      <c r="Z15" s="83">
        <f t="shared" si="5"/>
        <v>0</v>
      </c>
      <c r="AA15" s="126">
        <f t="shared" si="10"/>
        <v>0</v>
      </c>
      <c r="AB15" s="83">
        <f t="shared" si="6"/>
        <v>0</v>
      </c>
      <c r="AC15" s="83">
        <f t="shared" si="6"/>
        <v>0</v>
      </c>
      <c r="AD15" s="84">
        <f t="shared" si="11"/>
        <v>0</v>
      </c>
      <c r="AE15" s="84">
        <f>IF(AD15=1,SUM(AD$10:AD15),0)</f>
        <v>0</v>
      </c>
      <c r="AF15" s="82" t="str">
        <f t="shared" si="12"/>
        <v/>
      </c>
      <c r="AG15" s="84">
        <f t="shared" si="13"/>
        <v>0</v>
      </c>
    </row>
    <row r="16" spans="1:33" ht="12" customHeight="1" x14ac:dyDescent="0.25">
      <c r="A16" s="497"/>
      <c r="B16" s="15">
        <v>7</v>
      </c>
      <c r="C16" s="468">
        <f t="shared" si="7"/>
        <v>0</v>
      </c>
      <c r="D16" s="469"/>
      <c r="E16" s="470"/>
      <c r="F16" s="67">
        <f t="shared" si="8"/>
        <v>0</v>
      </c>
      <c r="G16" s="67">
        <f t="shared" si="8"/>
        <v>0</v>
      </c>
      <c r="H16" s="67">
        <f t="shared" si="8"/>
        <v>0</v>
      </c>
      <c r="I16" s="67">
        <f t="shared" si="0"/>
        <v>0</v>
      </c>
      <c r="J16" s="67">
        <f t="shared" si="9"/>
        <v>0</v>
      </c>
      <c r="K16" s="16">
        <f t="shared" si="9"/>
        <v>0</v>
      </c>
      <c r="L16" s="67">
        <f t="shared" si="9"/>
        <v>0</v>
      </c>
      <c r="M16" s="17">
        <f>IF(L16&gt;0,VLOOKUP(I16,Labour!$AR$1:$AT$15,3,FALSE),0)</f>
        <v>0</v>
      </c>
      <c r="N16" s="70">
        <f t="shared" si="1"/>
        <v>0</v>
      </c>
      <c r="R16" s="83">
        <f t="shared" si="2"/>
        <v>0</v>
      </c>
      <c r="S16" s="83">
        <f t="shared" si="2"/>
        <v>0</v>
      </c>
      <c r="T16" s="83">
        <f t="shared" si="3"/>
        <v>0</v>
      </c>
      <c r="U16" s="83">
        <f t="shared" si="3"/>
        <v>0</v>
      </c>
      <c r="V16" s="83">
        <f t="shared" si="4"/>
        <v>0</v>
      </c>
      <c r="W16" s="83">
        <f t="shared" si="4"/>
        <v>0</v>
      </c>
      <c r="X16" s="83">
        <f t="shared" si="5"/>
        <v>0</v>
      </c>
      <c r="Y16" s="83">
        <f t="shared" si="5"/>
        <v>0</v>
      </c>
      <c r="Z16" s="83">
        <f t="shared" si="5"/>
        <v>0</v>
      </c>
      <c r="AA16" s="126">
        <f t="shared" si="10"/>
        <v>0</v>
      </c>
      <c r="AB16" s="83">
        <f t="shared" si="6"/>
        <v>0</v>
      </c>
      <c r="AC16" s="83">
        <f t="shared" si="6"/>
        <v>0</v>
      </c>
      <c r="AD16" s="84">
        <f t="shared" si="11"/>
        <v>0</v>
      </c>
      <c r="AE16" s="84">
        <f>IF(AD16=1,SUM(AD$10:AD16),0)</f>
        <v>0</v>
      </c>
      <c r="AF16" s="82" t="str">
        <f t="shared" si="12"/>
        <v/>
      </c>
      <c r="AG16" s="84">
        <f t="shared" si="13"/>
        <v>0</v>
      </c>
    </row>
    <row r="17" spans="1:33" ht="12" customHeight="1" x14ac:dyDescent="0.25">
      <c r="A17" s="497"/>
      <c r="B17" s="15">
        <v>8</v>
      </c>
      <c r="C17" s="468">
        <f t="shared" si="7"/>
        <v>0</v>
      </c>
      <c r="D17" s="469"/>
      <c r="E17" s="470"/>
      <c r="F17" s="67">
        <f t="shared" si="8"/>
        <v>0</v>
      </c>
      <c r="G17" s="67">
        <f t="shared" si="8"/>
        <v>0</v>
      </c>
      <c r="H17" s="67">
        <f t="shared" si="8"/>
        <v>0</v>
      </c>
      <c r="I17" s="67">
        <f t="shared" si="0"/>
        <v>0</v>
      </c>
      <c r="J17" s="67">
        <f t="shared" si="9"/>
        <v>0</v>
      </c>
      <c r="K17" s="16">
        <f t="shared" si="9"/>
        <v>0</v>
      </c>
      <c r="L17" s="67">
        <f t="shared" si="9"/>
        <v>0</v>
      </c>
      <c r="M17" s="17">
        <f>IF(L17&gt;0,VLOOKUP(I17,Labour!$AR$1:$AT$15,3,FALSE),0)</f>
        <v>0</v>
      </c>
      <c r="N17" s="70">
        <f t="shared" si="1"/>
        <v>0</v>
      </c>
      <c r="R17" s="83">
        <f t="shared" si="2"/>
        <v>0</v>
      </c>
      <c r="S17" s="83">
        <f t="shared" si="2"/>
        <v>0</v>
      </c>
      <c r="T17" s="83">
        <f t="shared" si="3"/>
        <v>0</v>
      </c>
      <c r="U17" s="83">
        <f t="shared" si="3"/>
        <v>0</v>
      </c>
      <c r="V17" s="83">
        <f t="shared" si="4"/>
        <v>0</v>
      </c>
      <c r="W17" s="83">
        <f t="shared" si="4"/>
        <v>0</v>
      </c>
      <c r="X17" s="83">
        <f t="shared" si="5"/>
        <v>0</v>
      </c>
      <c r="Y17" s="83">
        <f t="shared" si="5"/>
        <v>0</v>
      </c>
      <c r="Z17" s="83">
        <f t="shared" si="5"/>
        <v>0</v>
      </c>
      <c r="AA17" s="126">
        <f t="shared" si="10"/>
        <v>0</v>
      </c>
      <c r="AB17" s="83">
        <f t="shared" si="6"/>
        <v>0</v>
      </c>
      <c r="AC17" s="83">
        <f t="shared" si="6"/>
        <v>0</v>
      </c>
      <c r="AD17" s="84">
        <f t="shared" si="11"/>
        <v>0</v>
      </c>
      <c r="AE17" s="84">
        <f>IF(AD17=1,SUM(AD$10:AD17),0)</f>
        <v>0</v>
      </c>
      <c r="AF17" s="82" t="str">
        <f t="shared" si="12"/>
        <v/>
      </c>
      <c r="AG17" s="84">
        <f t="shared" si="13"/>
        <v>0</v>
      </c>
    </row>
    <row r="18" spans="1:33" ht="12" customHeight="1" x14ac:dyDescent="0.25">
      <c r="A18" s="497"/>
      <c r="B18" s="15">
        <v>9</v>
      </c>
      <c r="C18" s="468">
        <f t="shared" si="7"/>
        <v>0</v>
      </c>
      <c r="D18" s="469"/>
      <c r="E18" s="470"/>
      <c r="F18" s="67">
        <f t="shared" si="8"/>
        <v>0</v>
      </c>
      <c r="G18" s="67">
        <f t="shared" si="8"/>
        <v>0</v>
      </c>
      <c r="H18" s="67">
        <f t="shared" si="8"/>
        <v>0</v>
      </c>
      <c r="I18" s="67">
        <f t="shared" si="0"/>
        <v>0</v>
      </c>
      <c r="J18" s="67">
        <f t="shared" si="9"/>
        <v>0</v>
      </c>
      <c r="K18" s="16">
        <f t="shared" si="9"/>
        <v>0</v>
      </c>
      <c r="L18" s="67">
        <f t="shared" si="9"/>
        <v>0</v>
      </c>
      <c r="M18" s="17">
        <f>IF(L18&gt;0,VLOOKUP(I18,Labour!$AR$1:$AT$15,3,FALSE),0)</f>
        <v>0</v>
      </c>
      <c r="N18" s="70">
        <f t="shared" si="1"/>
        <v>0</v>
      </c>
      <c r="R18" s="83">
        <f t="shared" si="2"/>
        <v>0</v>
      </c>
      <c r="S18" s="83">
        <f t="shared" si="2"/>
        <v>0</v>
      </c>
      <c r="T18" s="83">
        <f t="shared" si="3"/>
        <v>0</v>
      </c>
      <c r="U18" s="83">
        <f t="shared" si="3"/>
        <v>0</v>
      </c>
      <c r="V18" s="83">
        <f t="shared" si="4"/>
        <v>0</v>
      </c>
      <c r="W18" s="83">
        <f t="shared" si="4"/>
        <v>0</v>
      </c>
      <c r="X18" s="83">
        <f t="shared" si="5"/>
        <v>0</v>
      </c>
      <c r="Y18" s="83">
        <f t="shared" si="5"/>
        <v>0</v>
      </c>
      <c r="Z18" s="83">
        <f t="shared" si="5"/>
        <v>0</v>
      </c>
      <c r="AA18" s="126">
        <f t="shared" si="10"/>
        <v>0</v>
      </c>
      <c r="AB18" s="83">
        <f t="shared" si="6"/>
        <v>0</v>
      </c>
      <c r="AC18" s="83">
        <f t="shared" si="6"/>
        <v>0</v>
      </c>
      <c r="AD18" s="84">
        <f t="shared" si="11"/>
        <v>0</v>
      </c>
      <c r="AE18" s="84">
        <f>IF(AD18=1,SUM(AD$10:AD18),0)</f>
        <v>0</v>
      </c>
      <c r="AF18" s="82" t="str">
        <f t="shared" si="12"/>
        <v/>
      </c>
      <c r="AG18" s="84">
        <f t="shared" si="13"/>
        <v>0</v>
      </c>
    </row>
    <row r="19" spans="1:33" ht="12" customHeight="1" x14ac:dyDescent="0.25">
      <c r="A19" s="497"/>
      <c r="B19" s="15">
        <v>10</v>
      </c>
      <c r="C19" s="468">
        <f t="shared" si="7"/>
        <v>0</v>
      </c>
      <c r="D19" s="469"/>
      <c r="E19" s="470"/>
      <c r="F19" s="67">
        <f t="shared" si="8"/>
        <v>0</v>
      </c>
      <c r="G19" s="67">
        <f t="shared" si="8"/>
        <v>0</v>
      </c>
      <c r="H19" s="67">
        <f t="shared" si="8"/>
        <v>0</v>
      </c>
      <c r="I19" s="67">
        <f t="shared" si="0"/>
        <v>0</v>
      </c>
      <c r="J19" s="67">
        <f t="shared" si="9"/>
        <v>0</v>
      </c>
      <c r="K19" s="16">
        <f t="shared" si="9"/>
        <v>0</v>
      </c>
      <c r="L19" s="67">
        <f t="shared" si="9"/>
        <v>0</v>
      </c>
      <c r="M19" s="17">
        <f>IF(L19&gt;0,VLOOKUP(I19,Labour!$AR$1:$AT$15,3,FALSE),0)</f>
        <v>0</v>
      </c>
      <c r="N19" s="70">
        <f t="shared" si="1"/>
        <v>0</v>
      </c>
      <c r="R19" s="83">
        <f t="shared" si="2"/>
        <v>0</v>
      </c>
      <c r="S19" s="83">
        <f t="shared" si="2"/>
        <v>0</v>
      </c>
      <c r="T19" s="83">
        <f t="shared" si="3"/>
        <v>0</v>
      </c>
      <c r="U19" s="83">
        <f t="shared" si="3"/>
        <v>0</v>
      </c>
      <c r="V19" s="83">
        <f t="shared" si="4"/>
        <v>0</v>
      </c>
      <c r="W19" s="83">
        <f t="shared" si="4"/>
        <v>0</v>
      </c>
      <c r="X19" s="83">
        <f t="shared" si="5"/>
        <v>0</v>
      </c>
      <c r="Y19" s="83">
        <f t="shared" si="5"/>
        <v>0</v>
      </c>
      <c r="Z19" s="83">
        <f t="shared" si="5"/>
        <v>0</v>
      </c>
      <c r="AA19" s="126">
        <f t="shared" si="10"/>
        <v>0</v>
      </c>
      <c r="AB19" s="83">
        <f t="shared" si="6"/>
        <v>0</v>
      </c>
      <c r="AC19" s="83">
        <f t="shared" si="6"/>
        <v>0</v>
      </c>
      <c r="AD19" s="84">
        <f t="shared" si="11"/>
        <v>0</v>
      </c>
      <c r="AE19" s="84">
        <f>IF(AD19=1,SUM(AD$10:AD19),0)</f>
        <v>0</v>
      </c>
      <c r="AF19" s="82" t="str">
        <f t="shared" si="12"/>
        <v/>
      </c>
      <c r="AG19" s="84">
        <f t="shared" si="13"/>
        <v>0</v>
      </c>
    </row>
    <row r="20" spans="1:33" ht="12" customHeight="1" x14ac:dyDescent="0.25">
      <c r="A20" s="497"/>
      <c r="B20" s="15">
        <v>11</v>
      </c>
      <c r="C20" s="468">
        <f t="shared" si="7"/>
        <v>0</v>
      </c>
      <c r="D20" s="469"/>
      <c r="E20" s="470"/>
      <c r="F20" s="67">
        <f t="shared" si="8"/>
        <v>0</v>
      </c>
      <c r="G20" s="67">
        <f t="shared" si="8"/>
        <v>0</v>
      </c>
      <c r="H20" s="67">
        <f t="shared" si="8"/>
        <v>0</v>
      </c>
      <c r="I20" s="67">
        <f t="shared" si="0"/>
        <v>0</v>
      </c>
      <c r="J20" s="67">
        <f t="shared" si="9"/>
        <v>0</v>
      </c>
      <c r="K20" s="16">
        <f t="shared" si="9"/>
        <v>0</v>
      </c>
      <c r="L20" s="67">
        <f t="shared" si="9"/>
        <v>0</v>
      </c>
      <c r="M20" s="17">
        <f>IF(L20&gt;0,VLOOKUP(I20,Labour!$AR$1:$AT$15,3,FALSE),0)</f>
        <v>0</v>
      </c>
      <c r="N20" s="70">
        <f t="shared" si="1"/>
        <v>0</v>
      </c>
      <c r="R20" s="83">
        <f t="shared" si="2"/>
        <v>0</v>
      </c>
      <c r="S20" s="83">
        <f t="shared" si="2"/>
        <v>0</v>
      </c>
      <c r="T20" s="83">
        <f t="shared" si="3"/>
        <v>0</v>
      </c>
      <c r="U20" s="83">
        <f t="shared" si="3"/>
        <v>0</v>
      </c>
      <c r="V20" s="83">
        <f t="shared" si="4"/>
        <v>0</v>
      </c>
      <c r="W20" s="83">
        <f t="shared" si="4"/>
        <v>0</v>
      </c>
      <c r="X20" s="83">
        <f t="shared" si="5"/>
        <v>0</v>
      </c>
      <c r="Y20" s="83">
        <f t="shared" si="5"/>
        <v>0</v>
      </c>
      <c r="Z20" s="83">
        <f t="shared" si="5"/>
        <v>0</v>
      </c>
      <c r="AA20" s="126">
        <f t="shared" si="10"/>
        <v>0</v>
      </c>
      <c r="AB20" s="83">
        <f t="shared" si="6"/>
        <v>0</v>
      </c>
      <c r="AC20" s="83">
        <f t="shared" si="6"/>
        <v>0</v>
      </c>
      <c r="AD20" s="84">
        <f t="shared" si="11"/>
        <v>0</v>
      </c>
      <c r="AE20" s="84">
        <f>IF(AD20=1,SUM(AD$10:AD20),0)</f>
        <v>0</v>
      </c>
      <c r="AF20" s="82" t="str">
        <f t="shared" si="12"/>
        <v/>
      </c>
      <c r="AG20" s="84">
        <f t="shared" si="13"/>
        <v>0</v>
      </c>
    </row>
    <row r="21" spans="1:33" ht="12" customHeight="1" x14ac:dyDescent="0.25">
      <c r="A21" s="497"/>
      <c r="B21" s="15">
        <v>12</v>
      </c>
      <c r="C21" s="468">
        <f t="shared" si="7"/>
        <v>0</v>
      </c>
      <c r="D21" s="469"/>
      <c r="E21" s="470"/>
      <c r="F21" s="67">
        <f t="shared" si="8"/>
        <v>0</v>
      </c>
      <c r="G21" s="67">
        <f t="shared" si="8"/>
        <v>0</v>
      </c>
      <c r="H21" s="67">
        <f t="shared" si="8"/>
        <v>0</v>
      </c>
      <c r="I21" s="67">
        <f t="shared" si="0"/>
        <v>0</v>
      </c>
      <c r="J21" s="67">
        <f t="shared" si="9"/>
        <v>0</v>
      </c>
      <c r="K21" s="16">
        <f t="shared" si="9"/>
        <v>0</v>
      </c>
      <c r="L21" s="67">
        <f t="shared" si="9"/>
        <v>0</v>
      </c>
      <c r="M21" s="17">
        <f>IF(L21&gt;0,VLOOKUP(I21,Labour!$AR$1:$AT$15,3,FALSE),0)</f>
        <v>0</v>
      </c>
      <c r="N21" s="70">
        <f t="shared" si="1"/>
        <v>0</v>
      </c>
      <c r="R21" s="83">
        <f t="shared" si="2"/>
        <v>0</v>
      </c>
      <c r="S21" s="83">
        <f t="shared" si="2"/>
        <v>0</v>
      </c>
      <c r="T21" s="83">
        <f t="shared" si="3"/>
        <v>0</v>
      </c>
      <c r="U21" s="83">
        <f t="shared" si="3"/>
        <v>0</v>
      </c>
      <c r="V21" s="83">
        <f t="shared" si="4"/>
        <v>0</v>
      </c>
      <c r="W21" s="83">
        <f t="shared" si="4"/>
        <v>0</v>
      </c>
      <c r="X21" s="83">
        <f t="shared" si="5"/>
        <v>0</v>
      </c>
      <c r="Y21" s="83">
        <f t="shared" si="5"/>
        <v>0</v>
      </c>
      <c r="Z21" s="83">
        <f t="shared" si="5"/>
        <v>0</v>
      </c>
      <c r="AA21" s="126">
        <f t="shared" si="10"/>
        <v>0</v>
      </c>
      <c r="AB21" s="83">
        <f t="shared" si="6"/>
        <v>0</v>
      </c>
      <c r="AC21" s="83">
        <f t="shared" si="6"/>
        <v>0</v>
      </c>
      <c r="AD21" s="84">
        <f t="shared" si="11"/>
        <v>0</v>
      </c>
      <c r="AE21" s="84">
        <f>IF(AD21=1,SUM(AD$10:AD21),0)</f>
        <v>0</v>
      </c>
      <c r="AF21" s="82" t="str">
        <f t="shared" si="12"/>
        <v/>
      </c>
      <c r="AG21" s="84">
        <f t="shared" si="13"/>
        <v>0</v>
      </c>
    </row>
    <row r="22" spans="1:33" ht="12" customHeight="1" x14ac:dyDescent="0.25">
      <c r="A22" s="497"/>
      <c r="B22" s="15">
        <v>13</v>
      </c>
      <c r="C22" s="468">
        <f t="shared" si="7"/>
        <v>0</v>
      </c>
      <c r="D22" s="469"/>
      <c r="E22" s="470"/>
      <c r="F22" s="67">
        <f t="shared" si="8"/>
        <v>0</v>
      </c>
      <c r="G22" s="67">
        <f t="shared" si="8"/>
        <v>0</v>
      </c>
      <c r="H22" s="67">
        <f t="shared" si="8"/>
        <v>0</v>
      </c>
      <c r="I22" s="67">
        <f t="shared" si="0"/>
        <v>0</v>
      </c>
      <c r="J22" s="67">
        <f t="shared" si="9"/>
        <v>0</v>
      </c>
      <c r="K22" s="16">
        <f t="shared" si="9"/>
        <v>0</v>
      </c>
      <c r="L22" s="67">
        <f t="shared" si="9"/>
        <v>0</v>
      </c>
      <c r="M22" s="17">
        <f>IF(L22&gt;0,VLOOKUP(I22,Labour!$AR$1:$AT$15,3,FALSE),0)</f>
        <v>0</v>
      </c>
      <c r="N22" s="70">
        <f t="shared" si="1"/>
        <v>0</v>
      </c>
      <c r="R22" s="83">
        <f t="shared" si="2"/>
        <v>0</v>
      </c>
      <c r="S22" s="83">
        <f t="shared" si="2"/>
        <v>0</v>
      </c>
      <c r="T22" s="83">
        <f t="shared" si="3"/>
        <v>0</v>
      </c>
      <c r="U22" s="83">
        <f t="shared" si="3"/>
        <v>0</v>
      </c>
      <c r="V22" s="83">
        <f t="shared" si="4"/>
        <v>0</v>
      </c>
      <c r="W22" s="83">
        <f t="shared" si="4"/>
        <v>0</v>
      </c>
      <c r="X22" s="83">
        <f t="shared" si="5"/>
        <v>0</v>
      </c>
      <c r="Y22" s="83">
        <f t="shared" si="5"/>
        <v>0</v>
      </c>
      <c r="Z22" s="83">
        <f t="shared" si="5"/>
        <v>0</v>
      </c>
      <c r="AA22" s="126">
        <f t="shared" si="10"/>
        <v>0</v>
      </c>
      <c r="AB22" s="83">
        <f t="shared" si="6"/>
        <v>0</v>
      </c>
      <c r="AC22" s="83">
        <f t="shared" si="6"/>
        <v>0</v>
      </c>
      <c r="AD22" s="84">
        <f t="shared" si="11"/>
        <v>0</v>
      </c>
      <c r="AE22" s="84">
        <f>IF(AD22=1,SUM(AD$10:AD22),0)</f>
        <v>0</v>
      </c>
      <c r="AF22" s="82" t="str">
        <f t="shared" si="12"/>
        <v/>
      </c>
      <c r="AG22" s="84">
        <f t="shared" si="13"/>
        <v>0</v>
      </c>
    </row>
    <row r="23" spans="1:33" ht="12" customHeight="1" x14ac:dyDescent="0.25">
      <c r="A23" s="497"/>
      <c r="B23" s="15">
        <v>14</v>
      </c>
      <c r="C23" s="468">
        <f t="shared" si="7"/>
        <v>0</v>
      </c>
      <c r="D23" s="469"/>
      <c r="E23" s="470"/>
      <c r="F23" s="67">
        <f t="shared" si="8"/>
        <v>0</v>
      </c>
      <c r="G23" s="67">
        <f t="shared" si="8"/>
        <v>0</v>
      </c>
      <c r="H23" s="67">
        <f t="shared" si="8"/>
        <v>0</v>
      </c>
      <c r="I23" s="67">
        <f t="shared" si="0"/>
        <v>0</v>
      </c>
      <c r="J23" s="67">
        <f t="shared" si="9"/>
        <v>0</v>
      </c>
      <c r="K23" s="16">
        <f t="shared" si="9"/>
        <v>0</v>
      </c>
      <c r="L23" s="67">
        <f t="shared" si="9"/>
        <v>0</v>
      </c>
      <c r="M23" s="17">
        <f>IF(L23&gt;0,VLOOKUP(I23,Labour!$AR$1:$AT$15,3,FALSE),0)</f>
        <v>0</v>
      </c>
      <c r="N23" s="70">
        <f t="shared" si="1"/>
        <v>0</v>
      </c>
      <c r="R23" s="83">
        <f t="shared" si="2"/>
        <v>0</v>
      </c>
      <c r="S23" s="83">
        <f t="shared" si="2"/>
        <v>0</v>
      </c>
      <c r="T23" s="83">
        <f t="shared" si="3"/>
        <v>0</v>
      </c>
      <c r="U23" s="83">
        <f t="shared" si="3"/>
        <v>0</v>
      </c>
      <c r="V23" s="83">
        <f t="shared" si="4"/>
        <v>0</v>
      </c>
      <c r="W23" s="83">
        <f t="shared" si="4"/>
        <v>0</v>
      </c>
      <c r="X23" s="83">
        <f t="shared" si="5"/>
        <v>0</v>
      </c>
      <c r="Y23" s="83">
        <f t="shared" si="5"/>
        <v>0</v>
      </c>
      <c r="Z23" s="83">
        <f t="shared" si="5"/>
        <v>0</v>
      </c>
      <c r="AA23" s="126">
        <f t="shared" si="10"/>
        <v>0</v>
      </c>
      <c r="AB23" s="83">
        <f t="shared" si="6"/>
        <v>0</v>
      </c>
      <c r="AC23" s="83">
        <f t="shared" si="6"/>
        <v>0</v>
      </c>
      <c r="AD23" s="84">
        <f t="shared" si="11"/>
        <v>0</v>
      </c>
      <c r="AE23" s="84">
        <f>IF(AD23=1,SUM(AD$10:AD23),0)</f>
        <v>0</v>
      </c>
      <c r="AF23" s="82" t="str">
        <f t="shared" si="12"/>
        <v/>
      </c>
      <c r="AG23" s="84">
        <f t="shared" si="13"/>
        <v>0</v>
      </c>
    </row>
    <row r="24" spans="1:33" ht="12" customHeight="1" x14ac:dyDescent="0.25">
      <c r="A24" s="497"/>
      <c r="B24" s="15">
        <v>15</v>
      </c>
      <c r="C24" s="468">
        <f t="shared" si="7"/>
        <v>0</v>
      </c>
      <c r="D24" s="469"/>
      <c r="E24" s="470"/>
      <c r="F24" s="67">
        <f t="shared" si="8"/>
        <v>0</v>
      </c>
      <c r="G24" s="67">
        <f t="shared" si="8"/>
        <v>0</v>
      </c>
      <c r="H24" s="67">
        <f t="shared" si="8"/>
        <v>0</v>
      </c>
      <c r="I24" s="67">
        <f t="shared" si="0"/>
        <v>0</v>
      </c>
      <c r="J24" s="67">
        <f t="shared" si="9"/>
        <v>0</v>
      </c>
      <c r="K24" s="16">
        <f t="shared" si="9"/>
        <v>0</v>
      </c>
      <c r="L24" s="67">
        <f t="shared" si="9"/>
        <v>0</v>
      </c>
      <c r="M24" s="17">
        <f>IF(L24&gt;0,VLOOKUP(I24,Labour!$AR$1:$AT$15,3,FALSE),0)</f>
        <v>0</v>
      </c>
      <c r="N24" s="70">
        <f t="shared" si="1"/>
        <v>0</v>
      </c>
      <c r="R24" s="83">
        <f t="shared" si="2"/>
        <v>0</v>
      </c>
      <c r="S24" s="83">
        <f t="shared" si="2"/>
        <v>0</v>
      </c>
      <c r="T24" s="83">
        <f t="shared" si="3"/>
        <v>0</v>
      </c>
      <c r="U24" s="83">
        <f t="shared" si="3"/>
        <v>0</v>
      </c>
      <c r="V24" s="83">
        <f t="shared" si="4"/>
        <v>0</v>
      </c>
      <c r="W24" s="83">
        <f t="shared" si="4"/>
        <v>0</v>
      </c>
      <c r="X24" s="83">
        <f t="shared" si="5"/>
        <v>0</v>
      </c>
      <c r="Y24" s="83">
        <f t="shared" si="5"/>
        <v>0</v>
      </c>
      <c r="Z24" s="83">
        <f t="shared" si="5"/>
        <v>0</v>
      </c>
      <c r="AA24" s="126">
        <f t="shared" si="10"/>
        <v>0</v>
      </c>
      <c r="AB24" s="83">
        <f t="shared" si="6"/>
        <v>0</v>
      </c>
      <c r="AC24" s="83">
        <f t="shared" si="6"/>
        <v>0</v>
      </c>
      <c r="AD24" s="84">
        <f t="shared" si="11"/>
        <v>0</v>
      </c>
      <c r="AE24" s="84">
        <f>IF(AD24=1,SUM(AD$10:AD24),0)</f>
        <v>0</v>
      </c>
      <c r="AF24" s="82" t="str">
        <f t="shared" si="12"/>
        <v/>
      </c>
      <c r="AG24" s="84">
        <f t="shared" si="13"/>
        <v>0</v>
      </c>
    </row>
    <row r="25" spans="1:33" ht="12" customHeight="1" x14ac:dyDescent="0.25">
      <c r="A25" s="497"/>
      <c r="B25" s="15">
        <v>16</v>
      </c>
      <c r="C25" s="468">
        <f t="shared" si="7"/>
        <v>0</v>
      </c>
      <c r="D25" s="469"/>
      <c r="E25" s="470"/>
      <c r="F25" s="67">
        <f t="shared" si="8"/>
        <v>0</v>
      </c>
      <c r="G25" s="67">
        <f t="shared" si="8"/>
        <v>0</v>
      </c>
      <c r="H25" s="67">
        <f t="shared" si="8"/>
        <v>0</v>
      </c>
      <c r="I25" s="67">
        <f t="shared" si="0"/>
        <v>0</v>
      </c>
      <c r="J25" s="67">
        <f t="shared" si="9"/>
        <v>0</v>
      </c>
      <c r="K25" s="16">
        <f t="shared" si="9"/>
        <v>0</v>
      </c>
      <c r="L25" s="67">
        <f t="shared" si="9"/>
        <v>0</v>
      </c>
      <c r="M25" s="17">
        <f>IF(L25&gt;0,VLOOKUP(I25,Labour!$AR$1:$AT$15,3,FALSE),0)</f>
        <v>0</v>
      </c>
      <c r="N25" s="70">
        <f t="shared" si="1"/>
        <v>0</v>
      </c>
      <c r="R25" s="83">
        <f t="shared" si="2"/>
        <v>0</v>
      </c>
      <c r="S25" s="83">
        <f t="shared" si="2"/>
        <v>0</v>
      </c>
      <c r="T25" s="83">
        <f t="shared" si="3"/>
        <v>0</v>
      </c>
      <c r="U25" s="83">
        <f t="shared" si="3"/>
        <v>0</v>
      </c>
      <c r="V25" s="83">
        <f t="shared" si="4"/>
        <v>0</v>
      </c>
      <c r="W25" s="83">
        <f t="shared" si="4"/>
        <v>0</v>
      </c>
      <c r="X25" s="83">
        <f t="shared" si="5"/>
        <v>0</v>
      </c>
      <c r="Y25" s="83">
        <f t="shared" si="5"/>
        <v>0</v>
      </c>
      <c r="Z25" s="83">
        <f t="shared" si="5"/>
        <v>0</v>
      </c>
      <c r="AA25" s="126">
        <f t="shared" si="10"/>
        <v>0</v>
      </c>
      <c r="AB25" s="83">
        <f t="shared" si="6"/>
        <v>0</v>
      </c>
      <c r="AC25" s="83">
        <f t="shared" si="6"/>
        <v>0</v>
      </c>
      <c r="AD25" s="84">
        <f t="shared" si="11"/>
        <v>0</v>
      </c>
      <c r="AE25" s="84">
        <f>IF(AD25=1,SUM(AD$10:AD25),0)</f>
        <v>0</v>
      </c>
      <c r="AF25" s="82" t="str">
        <f t="shared" si="12"/>
        <v/>
      </c>
      <c r="AG25" s="84">
        <f t="shared" si="13"/>
        <v>0</v>
      </c>
    </row>
    <row r="26" spans="1:33" ht="12" customHeight="1" x14ac:dyDescent="0.25">
      <c r="A26" s="497"/>
      <c r="B26" s="15">
        <v>17</v>
      </c>
      <c r="C26" s="468">
        <f t="shared" si="7"/>
        <v>0</v>
      </c>
      <c r="D26" s="469"/>
      <c r="E26" s="470"/>
      <c r="F26" s="67">
        <f t="shared" si="8"/>
        <v>0</v>
      </c>
      <c r="G26" s="67">
        <f t="shared" si="8"/>
        <v>0</v>
      </c>
      <c r="H26" s="67">
        <f t="shared" si="8"/>
        <v>0</v>
      </c>
      <c r="I26" s="67">
        <f t="shared" si="0"/>
        <v>0</v>
      </c>
      <c r="J26" s="67">
        <f t="shared" si="9"/>
        <v>0</v>
      </c>
      <c r="K26" s="16">
        <f t="shared" si="9"/>
        <v>0</v>
      </c>
      <c r="L26" s="67">
        <f t="shared" si="9"/>
        <v>0</v>
      </c>
      <c r="M26" s="17">
        <f>IF(L26&gt;0,VLOOKUP(I26,Labour!$AR$1:$AT$15,3,FALSE),0)</f>
        <v>0</v>
      </c>
      <c r="N26" s="70">
        <f t="shared" si="1"/>
        <v>0</v>
      </c>
      <c r="R26" s="83">
        <f t="shared" si="2"/>
        <v>0</v>
      </c>
      <c r="S26" s="83">
        <f t="shared" si="2"/>
        <v>0</v>
      </c>
      <c r="T26" s="83">
        <f t="shared" si="3"/>
        <v>0</v>
      </c>
      <c r="U26" s="83">
        <f t="shared" si="3"/>
        <v>0</v>
      </c>
      <c r="V26" s="83">
        <f t="shared" si="4"/>
        <v>0</v>
      </c>
      <c r="W26" s="83">
        <f t="shared" si="4"/>
        <v>0</v>
      </c>
      <c r="X26" s="83">
        <f t="shared" si="5"/>
        <v>0</v>
      </c>
      <c r="Y26" s="83">
        <f t="shared" si="5"/>
        <v>0</v>
      </c>
      <c r="Z26" s="83">
        <f t="shared" si="5"/>
        <v>0</v>
      </c>
      <c r="AA26" s="126">
        <f t="shared" si="10"/>
        <v>0</v>
      </c>
      <c r="AB26" s="83">
        <f t="shared" si="6"/>
        <v>0</v>
      </c>
      <c r="AC26" s="83">
        <f t="shared" si="6"/>
        <v>0</v>
      </c>
      <c r="AD26" s="84">
        <f t="shared" si="11"/>
        <v>0</v>
      </c>
      <c r="AE26" s="84">
        <f>IF(AD26=1,SUM(AD$10:AD26),0)</f>
        <v>0</v>
      </c>
      <c r="AF26" s="82" t="str">
        <f t="shared" si="12"/>
        <v/>
      </c>
      <c r="AG26" s="84">
        <f t="shared" si="13"/>
        <v>0</v>
      </c>
    </row>
    <row r="27" spans="1:33" ht="12" customHeight="1" x14ac:dyDescent="0.25">
      <c r="A27" s="497"/>
      <c r="B27" s="15">
        <v>18</v>
      </c>
      <c r="C27" s="468">
        <f t="shared" si="7"/>
        <v>0</v>
      </c>
      <c r="D27" s="469"/>
      <c r="E27" s="470"/>
      <c r="F27" s="67">
        <f t="shared" si="8"/>
        <v>0</v>
      </c>
      <c r="G27" s="67">
        <f t="shared" si="8"/>
        <v>0</v>
      </c>
      <c r="H27" s="67">
        <f t="shared" si="8"/>
        <v>0</v>
      </c>
      <c r="I27" s="67">
        <f t="shared" si="0"/>
        <v>0</v>
      </c>
      <c r="J27" s="67">
        <f t="shared" si="9"/>
        <v>0</v>
      </c>
      <c r="K27" s="16">
        <f t="shared" si="9"/>
        <v>0</v>
      </c>
      <c r="L27" s="67">
        <f t="shared" si="9"/>
        <v>0</v>
      </c>
      <c r="M27" s="17">
        <f>IF(L27&gt;0,VLOOKUP(I27,Labour!$AR$1:$AT$15,3,FALSE),0)</f>
        <v>0</v>
      </c>
      <c r="N27" s="70">
        <f t="shared" si="1"/>
        <v>0</v>
      </c>
      <c r="R27" s="83">
        <f t="shared" si="2"/>
        <v>0</v>
      </c>
      <c r="S27" s="83">
        <f t="shared" si="2"/>
        <v>0</v>
      </c>
      <c r="T27" s="83">
        <f t="shared" si="3"/>
        <v>0</v>
      </c>
      <c r="U27" s="83">
        <f t="shared" si="3"/>
        <v>0</v>
      </c>
      <c r="V27" s="83">
        <f t="shared" si="4"/>
        <v>0</v>
      </c>
      <c r="W27" s="83">
        <f t="shared" si="4"/>
        <v>0</v>
      </c>
      <c r="X27" s="83">
        <f t="shared" si="5"/>
        <v>0</v>
      </c>
      <c r="Y27" s="83">
        <f t="shared" si="5"/>
        <v>0</v>
      </c>
      <c r="Z27" s="83">
        <f t="shared" si="5"/>
        <v>0</v>
      </c>
      <c r="AA27" s="126">
        <f t="shared" si="10"/>
        <v>0</v>
      </c>
      <c r="AB27" s="83">
        <f t="shared" si="6"/>
        <v>0</v>
      </c>
      <c r="AC27" s="83">
        <f t="shared" si="6"/>
        <v>0</v>
      </c>
      <c r="AD27" s="84">
        <f t="shared" si="11"/>
        <v>0</v>
      </c>
      <c r="AE27" s="84">
        <f>IF(AD27=1,SUM(AD$10:AD27),0)</f>
        <v>0</v>
      </c>
      <c r="AF27" s="82" t="str">
        <f t="shared" si="12"/>
        <v/>
      </c>
      <c r="AG27" s="84">
        <f t="shared" si="13"/>
        <v>0</v>
      </c>
    </row>
    <row r="28" spans="1:33" ht="12" customHeight="1" x14ac:dyDescent="0.25">
      <c r="A28" s="497"/>
      <c r="B28" s="15">
        <v>19</v>
      </c>
      <c r="C28" s="468">
        <f t="shared" si="7"/>
        <v>0</v>
      </c>
      <c r="D28" s="469"/>
      <c r="E28" s="470"/>
      <c r="F28" s="67">
        <f t="shared" si="8"/>
        <v>0</v>
      </c>
      <c r="G28" s="67">
        <f t="shared" si="8"/>
        <v>0</v>
      </c>
      <c r="H28" s="67">
        <f t="shared" si="8"/>
        <v>0</v>
      </c>
      <c r="I28" s="67">
        <f t="shared" si="0"/>
        <v>0</v>
      </c>
      <c r="J28" s="67">
        <f t="shared" si="9"/>
        <v>0</v>
      </c>
      <c r="K28" s="16">
        <f t="shared" si="9"/>
        <v>0</v>
      </c>
      <c r="L28" s="67">
        <f t="shared" si="9"/>
        <v>0</v>
      </c>
      <c r="M28" s="17">
        <f>IF(L28&gt;0,VLOOKUP(I28,Labour!$AR$1:$AT$15,3,FALSE),0)</f>
        <v>0</v>
      </c>
      <c r="N28" s="70">
        <f t="shared" si="1"/>
        <v>0</v>
      </c>
      <c r="R28" s="83">
        <f t="shared" si="2"/>
        <v>0</v>
      </c>
      <c r="S28" s="83">
        <f t="shared" si="2"/>
        <v>0</v>
      </c>
      <c r="T28" s="83">
        <f t="shared" si="3"/>
        <v>0</v>
      </c>
      <c r="U28" s="83">
        <f t="shared" si="3"/>
        <v>0</v>
      </c>
      <c r="V28" s="83">
        <f t="shared" si="4"/>
        <v>0</v>
      </c>
      <c r="W28" s="83">
        <f t="shared" si="4"/>
        <v>0</v>
      </c>
      <c r="X28" s="83">
        <f t="shared" si="5"/>
        <v>0</v>
      </c>
      <c r="Y28" s="83">
        <f t="shared" si="5"/>
        <v>0</v>
      </c>
      <c r="Z28" s="83">
        <f t="shared" si="5"/>
        <v>0</v>
      </c>
      <c r="AA28" s="126">
        <f t="shared" si="10"/>
        <v>0</v>
      </c>
      <c r="AB28" s="83">
        <f t="shared" si="6"/>
        <v>0</v>
      </c>
      <c r="AC28" s="83">
        <f t="shared" si="6"/>
        <v>0</v>
      </c>
      <c r="AD28" s="84">
        <f t="shared" si="11"/>
        <v>0</v>
      </c>
      <c r="AE28" s="84">
        <f>IF(AD28=1,SUM(AD$10:AD28),0)</f>
        <v>0</v>
      </c>
      <c r="AF28" s="82" t="str">
        <f t="shared" si="12"/>
        <v/>
      </c>
      <c r="AG28" s="84">
        <f t="shared" si="13"/>
        <v>0</v>
      </c>
    </row>
    <row r="29" spans="1:33" ht="12" customHeight="1" x14ac:dyDescent="0.25">
      <c r="A29" s="497"/>
      <c r="B29" s="15">
        <v>20</v>
      </c>
      <c r="C29" s="468">
        <f t="shared" si="7"/>
        <v>0</v>
      </c>
      <c r="D29" s="469"/>
      <c r="E29" s="470"/>
      <c r="F29" s="67">
        <f t="shared" si="8"/>
        <v>0</v>
      </c>
      <c r="G29" s="67">
        <f t="shared" si="8"/>
        <v>0</v>
      </c>
      <c r="H29" s="67">
        <f t="shared" si="8"/>
        <v>0</v>
      </c>
      <c r="I29" s="67">
        <f t="shared" si="0"/>
        <v>0</v>
      </c>
      <c r="J29" s="67">
        <f t="shared" si="9"/>
        <v>0</v>
      </c>
      <c r="K29" s="16">
        <f t="shared" si="9"/>
        <v>0</v>
      </c>
      <c r="L29" s="67">
        <f t="shared" si="9"/>
        <v>0</v>
      </c>
      <c r="M29" s="17">
        <f>IF(L29&gt;0,VLOOKUP(I29,Labour!$AR$1:$AT$15,3,FALSE),0)</f>
        <v>0</v>
      </c>
      <c r="N29" s="70">
        <f t="shared" si="1"/>
        <v>0</v>
      </c>
      <c r="R29" s="83">
        <f t="shared" si="2"/>
        <v>0</v>
      </c>
      <c r="S29" s="83">
        <f t="shared" si="2"/>
        <v>0</v>
      </c>
      <c r="T29" s="83">
        <f t="shared" si="3"/>
        <v>0</v>
      </c>
      <c r="U29" s="83">
        <f t="shared" si="3"/>
        <v>0</v>
      </c>
      <c r="V29" s="83">
        <f t="shared" si="4"/>
        <v>0</v>
      </c>
      <c r="W29" s="83">
        <f t="shared" si="4"/>
        <v>0</v>
      </c>
      <c r="X29" s="83">
        <f t="shared" si="5"/>
        <v>0</v>
      </c>
      <c r="Y29" s="83">
        <f t="shared" si="5"/>
        <v>0</v>
      </c>
      <c r="Z29" s="83">
        <f t="shared" si="5"/>
        <v>0</v>
      </c>
      <c r="AA29" s="126">
        <f t="shared" si="10"/>
        <v>0</v>
      </c>
      <c r="AB29" s="83">
        <f t="shared" si="6"/>
        <v>0</v>
      </c>
      <c r="AC29" s="83">
        <f t="shared" si="6"/>
        <v>0</v>
      </c>
      <c r="AD29" s="84">
        <f t="shared" si="11"/>
        <v>0</v>
      </c>
      <c r="AE29" s="84">
        <f>IF(AD29=1,SUM(AD$10:AD29),0)</f>
        <v>0</v>
      </c>
      <c r="AF29" s="82" t="str">
        <f t="shared" si="12"/>
        <v/>
      </c>
      <c r="AG29" s="84">
        <f t="shared" si="13"/>
        <v>0</v>
      </c>
    </row>
    <row r="30" spans="1:33" ht="12" customHeight="1" x14ac:dyDescent="0.25">
      <c r="A30" s="497"/>
      <c r="B30" s="15">
        <v>21</v>
      </c>
      <c r="C30" s="468">
        <f t="shared" ref="C30:C38" si="14">R30</f>
        <v>0</v>
      </c>
      <c r="D30" s="469"/>
      <c r="E30" s="470"/>
      <c r="F30" s="67">
        <f t="shared" ref="F30:F38" si="15">S30</f>
        <v>0</v>
      </c>
      <c r="G30" s="67">
        <f t="shared" ref="G30:G38" si="16">T30</f>
        <v>0</v>
      </c>
      <c r="H30" s="67">
        <f t="shared" ref="H30:H38" si="17">U30</f>
        <v>0</v>
      </c>
      <c r="I30" s="67">
        <f t="shared" ref="I30:I38" si="18">X30</f>
        <v>0</v>
      </c>
      <c r="J30" s="67">
        <f t="shared" ref="J30:J38" si="19">AA30</f>
        <v>0</v>
      </c>
      <c r="K30" s="16">
        <f t="shared" ref="K30:K38" si="20">AB30</f>
        <v>0</v>
      </c>
      <c r="L30" s="67">
        <f t="shared" ref="L30:L38" si="21">AC30</f>
        <v>0</v>
      </c>
      <c r="M30" s="17">
        <f>IF(L30&gt;0,VLOOKUP(I30,Labour!$AR$1:$AT$15,3,FALSE),0)</f>
        <v>0</v>
      </c>
      <c r="N30" s="70">
        <f t="shared" ref="N30:N38" si="22">J30*K30+L30*M30</f>
        <v>0</v>
      </c>
      <c r="R30" s="83">
        <f t="shared" si="2"/>
        <v>0</v>
      </c>
      <c r="S30" s="83">
        <f t="shared" si="2"/>
        <v>0</v>
      </c>
      <c r="T30" s="83">
        <f t="shared" si="3"/>
        <v>0</v>
      </c>
      <c r="U30" s="83">
        <f t="shared" si="3"/>
        <v>0</v>
      </c>
      <c r="V30" s="83">
        <f t="shared" si="4"/>
        <v>0</v>
      </c>
      <c r="W30" s="83">
        <f t="shared" si="4"/>
        <v>0</v>
      </c>
      <c r="X30" s="83">
        <f t="shared" si="5"/>
        <v>0</v>
      </c>
      <c r="Y30" s="83">
        <f t="shared" si="5"/>
        <v>0</v>
      </c>
      <c r="Z30" s="83">
        <f t="shared" si="5"/>
        <v>0</v>
      </c>
      <c r="AA30" s="126">
        <f t="shared" si="10"/>
        <v>0</v>
      </c>
      <c r="AB30" s="83">
        <f t="shared" si="6"/>
        <v>0</v>
      </c>
      <c r="AC30" s="83">
        <f t="shared" si="6"/>
        <v>0</v>
      </c>
      <c r="AD30" s="126">
        <f t="shared" ref="AD30:AD38" si="23">IF(AND(T30&lt;&gt;0,X30="op"),1,0)</f>
        <v>0</v>
      </c>
      <c r="AE30" s="126">
        <f>IF(AD30=1,SUM(AD$10:AD30),0)</f>
        <v>0</v>
      </c>
      <c r="AF30" s="82" t="str">
        <f t="shared" ref="AF30:AF38" si="24">IF(AND(AD30=1,AE30&lt;$AD$7),S30&amp;", ",IF(AND(AD30=1,AE30=$AD$7),S30,""))</f>
        <v/>
      </c>
      <c r="AG30" s="126">
        <f t="shared" ref="AG30:AG38" si="25">IF(AD30=1,T30,0)</f>
        <v>0</v>
      </c>
    </row>
    <row r="31" spans="1:33" ht="12" customHeight="1" x14ac:dyDescent="0.25">
      <c r="A31" s="497"/>
      <c r="B31" s="15">
        <v>22</v>
      </c>
      <c r="C31" s="468">
        <f t="shared" si="14"/>
        <v>0</v>
      </c>
      <c r="D31" s="469"/>
      <c r="E31" s="470"/>
      <c r="F31" s="67">
        <f t="shared" si="15"/>
        <v>0</v>
      </c>
      <c r="G31" s="67">
        <f t="shared" si="16"/>
        <v>0</v>
      </c>
      <c r="H31" s="67">
        <f t="shared" si="17"/>
        <v>0</v>
      </c>
      <c r="I31" s="67">
        <f t="shared" si="18"/>
        <v>0</v>
      </c>
      <c r="J31" s="67">
        <f t="shared" si="19"/>
        <v>0</v>
      </c>
      <c r="K31" s="16">
        <f t="shared" si="20"/>
        <v>0</v>
      </c>
      <c r="L31" s="67">
        <f t="shared" si="21"/>
        <v>0</v>
      </c>
      <c r="M31" s="17">
        <f>IF(L31&gt;0,VLOOKUP(I31,Labour!$AR$1:$AT$15,3,FALSE),0)</f>
        <v>0</v>
      </c>
      <c r="N31" s="70">
        <f t="shared" si="22"/>
        <v>0</v>
      </c>
      <c r="R31" s="83">
        <f t="shared" si="2"/>
        <v>0</v>
      </c>
      <c r="S31" s="83">
        <f t="shared" si="2"/>
        <v>0</v>
      </c>
      <c r="T31" s="83">
        <f t="shared" si="3"/>
        <v>0</v>
      </c>
      <c r="U31" s="83">
        <f t="shared" si="3"/>
        <v>0</v>
      </c>
      <c r="V31" s="83">
        <f t="shared" si="4"/>
        <v>0</v>
      </c>
      <c r="W31" s="83">
        <f t="shared" si="4"/>
        <v>0</v>
      </c>
      <c r="X31" s="83">
        <f t="shared" si="5"/>
        <v>0</v>
      </c>
      <c r="Y31" s="83">
        <f t="shared" si="5"/>
        <v>0</v>
      </c>
      <c r="Z31" s="83">
        <f t="shared" si="5"/>
        <v>0</v>
      </c>
      <c r="AA31" s="126">
        <f t="shared" si="10"/>
        <v>0</v>
      </c>
      <c r="AB31" s="83">
        <f t="shared" si="6"/>
        <v>0</v>
      </c>
      <c r="AC31" s="83">
        <f t="shared" si="6"/>
        <v>0</v>
      </c>
      <c r="AD31" s="126">
        <f t="shared" si="23"/>
        <v>0</v>
      </c>
      <c r="AE31" s="126">
        <f>IF(AD31=1,SUM(AD$10:AD31),0)</f>
        <v>0</v>
      </c>
      <c r="AF31" s="82" t="str">
        <f t="shared" si="24"/>
        <v/>
      </c>
      <c r="AG31" s="126">
        <f t="shared" si="25"/>
        <v>0</v>
      </c>
    </row>
    <row r="32" spans="1:33" ht="12" customHeight="1" x14ac:dyDescent="0.25">
      <c r="A32" s="497"/>
      <c r="B32" s="15">
        <v>23</v>
      </c>
      <c r="C32" s="468">
        <f t="shared" si="14"/>
        <v>0</v>
      </c>
      <c r="D32" s="469"/>
      <c r="E32" s="470"/>
      <c r="F32" s="67">
        <f t="shared" si="15"/>
        <v>0</v>
      </c>
      <c r="G32" s="67">
        <f t="shared" si="16"/>
        <v>0</v>
      </c>
      <c r="H32" s="67">
        <f t="shared" si="17"/>
        <v>0</v>
      </c>
      <c r="I32" s="67">
        <f t="shared" si="18"/>
        <v>0</v>
      </c>
      <c r="J32" s="67">
        <f t="shared" si="19"/>
        <v>0</v>
      </c>
      <c r="K32" s="16">
        <f t="shared" si="20"/>
        <v>0</v>
      </c>
      <c r="L32" s="67">
        <f t="shared" si="21"/>
        <v>0</v>
      </c>
      <c r="M32" s="17">
        <f>IF(L32&gt;0,VLOOKUP(I32,Labour!$AR$1:$AT$15,3,FALSE),0)</f>
        <v>0</v>
      </c>
      <c r="N32" s="70">
        <f t="shared" si="22"/>
        <v>0</v>
      </c>
      <c r="R32" s="83">
        <f t="shared" si="2"/>
        <v>0</v>
      </c>
      <c r="S32" s="83">
        <f t="shared" si="2"/>
        <v>0</v>
      </c>
      <c r="T32" s="83">
        <f t="shared" si="3"/>
        <v>0</v>
      </c>
      <c r="U32" s="83">
        <f t="shared" si="3"/>
        <v>0</v>
      </c>
      <c r="V32" s="83">
        <f t="shared" si="4"/>
        <v>0</v>
      </c>
      <c r="W32" s="83">
        <f t="shared" si="4"/>
        <v>0</v>
      </c>
      <c r="X32" s="83">
        <f t="shared" si="5"/>
        <v>0</v>
      </c>
      <c r="Y32" s="83">
        <f t="shared" si="5"/>
        <v>0</v>
      </c>
      <c r="Z32" s="83">
        <f t="shared" si="5"/>
        <v>0</v>
      </c>
      <c r="AA32" s="126">
        <f t="shared" si="10"/>
        <v>0</v>
      </c>
      <c r="AB32" s="83">
        <f t="shared" si="6"/>
        <v>0</v>
      </c>
      <c r="AC32" s="83">
        <f t="shared" si="6"/>
        <v>0</v>
      </c>
      <c r="AD32" s="126">
        <f t="shared" si="23"/>
        <v>0</v>
      </c>
      <c r="AE32" s="126">
        <f>IF(AD32=1,SUM(AD$10:AD32),0)</f>
        <v>0</v>
      </c>
      <c r="AF32" s="82" t="str">
        <f t="shared" si="24"/>
        <v/>
      </c>
      <c r="AG32" s="126">
        <f t="shared" si="25"/>
        <v>0</v>
      </c>
    </row>
    <row r="33" spans="1:33" ht="12" customHeight="1" x14ac:dyDescent="0.25">
      <c r="A33" s="497"/>
      <c r="B33" s="15">
        <v>24</v>
      </c>
      <c r="C33" s="468">
        <f t="shared" si="14"/>
        <v>0</v>
      </c>
      <c r="D33" s="469"/>
      <c r="E33" s="470"/>
      <c r="F33" s="67">
        <f t="shared" si="15"/>
        <v>0</v>
      </c>
      <c r="G33" s="67">
        <f t="shared" si="16"/>
        <v>0</v>
      </c>
      <c r="H33" s="67">
        <f t="shared" si="17"/>
        <v>0</v>
      </c>
      <c r="I33" s="67">
        <f t="shared" si="18"/>
        <v>0</v>
      </c>
      <c r="J33" s="67">
        <f t="shared" si="19"/>
        <v>0</v>
      </c>
      <c r="K33" s="16">
        <f t="shared" si="20"/>
        <v>0</v>
      </c>
      <c r="L33" s="67">
        <f t="shared" si="21"/>
        <v>0</v>
      </c>
      <c r="M33" s="17">
        <f>IF(L33&gt;0,VLOOKUP(I33,Labour!$AR$1:$AT$15,3,FALSE),0)</f>
        <v>0</v>
      </c>
      <c r="N33" s="70">
        <f t="shared" si="22"/>
        <v>0</v>
      </c>
      <c r="R33" s="83">
        <f t="shared" si="2"/>
        <v>0</v>
      </c>
      <c r="S33" s="83">
        <f t="shared" si="2"/>
        <v>0</v>
      </c>
      <c r="T33" s="83">
        <f t="shared" si="3"/>
        <v>0</v>
      </c>
      <c r="U33" s="83">
        <f t="shared" si="3"/>
        <v>0</v>
      </c>
      <c r="V33" s="83">
        <f t="shared" si="4"/>
        <v>0</v>
      </c>
      <c r="W33" s="83">
        <f t="shared" si="4"/>
        <v>0</v>
      </c>
      <c r="X33" s="83">
        <f t="shared" si="5"/>
        <v>0</v>
      </c>
      <c r="Y33" s="83">
        <f t="shared" si="5"/>
        <v>0</v>
      </c>
      <c r="Z33" s="83">
        <f t="shared" si="5"/>
        <v>0</v>
      </c>
      <c r="AA33" s="126">
        <f t="shared" si="10"/>
        <v>0</v>
      </c>
      <c r="AB33" s="83">
        <f t="shared" si="6"/>
        <v>0</v>
      </c>
      <c r="AC33" s="83">
        <f t="shared" si="6"/>
        <v>0</v>
      </c>
      <c r="AD33" s="126">
        <f t="shared" si="23"/>
        <v>0</v>
      </c>
      <c r="AE33" s="126">
        <f>IF(AD33=1,SUM(AD$10:AD33),0)</f>
        <v>0</v>
      </c>
      <c r="AF33" s="82" t="str">
        <f t="shared" si="24"/>
        <v/>
      </c>
      <c r="AG33" s="126">
        <f t="shared" si="25"/>
        <v>0</v>
      </c>
    </row>
    <row r="34" spans="1:33" ht="12" customHeight="1" x14ac:dyDescent="0.25">
      <c r="A34" s="497"/>
      <c r="B34" s="15">
        <v>25</v>
      </c>
      <c r="C34" s="468">
        <f t="shared" si="14"/>
        <v>0</v>
      </c>
      <c r="D34" s="469"/>
      <c r="E34" s="470"/>
      <c r="F34" s="67">
        <f t="shared" si="15"/>
        <v>0</v>
      </c>
      <c r="G34" s="67">
        <f t="shared" si="16"/>
        <v>0</v>
      </c>
      <c r="H34" s="67">
        <f t="shared" si="17"/>
        <v>0</v>
      </c>
      <c r="I34" s="67">
        <f t="shared" si="18"/>
        <v>0</v>
      </c>
      <c r="J34" s="67">
        <f t="shared" si="19"/>
        <v>0</v>
      </c>
      <c r="K34" s="16">
        <f t="shared" si="20"/>
        <v>0</v>
      </c>
      <c r="L34" s="67">
        <f t="shared" si="21"/>
        <v>0</v>
      </c>
      <c r="M34" s="17">
        <f>IF(L34&gt;0,VLOOKUP(I34,Labour!$AR$1:$AT$15,3,FALSE),0)</f>
        <v>0</v>
      </c>
      <c r="N34" s="70">
        <f t="shared" si="22"/>
        <v>0</v>
      </c>
      <c r="R34" s="83">
        <f t="shared" si="2"/>
        <v>0</v>
      </c>
      <c r="S34" s="83">
        <f t="shared" si="2"/>
        <v>0</v>
      </c>
      <c r="T34" s="83">
        <f t="shared" si="3"/>
        <v>0</v>
      </c>
      <c r="U34" s="83">
        <f t="shared" si="3"/>
        <v>0</v>
      </c>
      <c r="V34" s="83">
        <f t="shared" si="4"/>
        <v>0</v>
      </c>
      <c r="W34" s="83">
        <f t="shared" si="4"/>
        <v>0</v>
      </c>
      <c r="X34" s="83">
        <f t="shared" si="5"/>
        <v>0</v>
      </c>
      <c r="Y34" s="83">
        <f t="shared" si="5"/>
        <v>0</v>
      </c>
      <c r="Z34" s="83">
        <f t="shared" si="5"/>
        <v>0</v>
      </c>
      <c r="AA34" s="126">
        <f t="shared" si="10"/>
        <v>0</v>
      </c>
      <c r="AB34" s="83">
        <f t="shared" si="6"/>
        <v>0</v>
      </c>
      <c r="AC34" s="83">
        <f t="shared" si="6"/>
        <v>0</v>
      </c>
      <c r="AD34" s="126">
        <f t="shared" si="23"/>
        <v>0</v>
      </c>
      <c r="AE34" s="126">
        <f>IF(AD34=1,SUM(AD$10:AD34),0)</f>
        <v>0</v>
      </c>
      <c r="AF34" s="82" t="str">
        <f t="shared" si="24"/>
        <v/>
      </c>
      <c r="AG34" s="126">
        <f t="shared" si="25"/>
        <v>0</v>
      </c>
    </row>
    <row r="35" spans="1:33" ht="12" customHeight="1" x14ac:dyDescent="0.25">
      <c r="A35" s="497"/>
      <c r="B35" s="15">
        <v>26</v>
      </c>
      <c r="C35" s="468">
        <f t="shared" si="14"/>
        <v>0</v>
      </c>
      <c r="D35" s="469"/>
      <c r="E35" s="470"/>
      <c r="F35" s="67">
        <f t="shared" si="15"/>
        <v>0</v>
      </c>
      <c r="G35" s="67">
        <f t="shared" si="16"/>
        <v>0</v>
      </c>
      <c r="H35" s="67">
        <f t="shared" si="17"/>
        <v>0</v>
      </c>
      <c r="I35" s="67">
        <f t="shared" si="18"/>
        <v>0</v>
      </c>
      <c r="J35" s="67">
        <f t="shared" si="19"/>
        <v>0</v>
      </c>
      <c r="K35" s="16">
        <f t="shared" si="20"/>
        <v>0</v>
      </c>
      <c r="L35" s="67">
        <f t="shared" si="21"/>
        <v>0</v>
      </c>
      <c r="M35" s="17">
        <f>IF(L35&gt;0,VLOOKUP(I35,Labour!$AR$1:$AT$15,3,FALSE),0)</f>
        <v>0</v>
      </c>
      <c r="N35" s="70">
        <f t="shared" si="22"/>
        <v>0</v>
      </c>
      <c r="R35" s="83">
        <f t="shared" si="2"/>
        <v>0</v>
      </c>
      <c r="S35" s="83">
        <f t="shared" si="2"/>
        <v>0</v>
      </c>
      <c r="T35" s="83">
        <f t="shared" si="3"/>
        <v>0</v>
      </c>
      <c r="U35" s="83">
        <f t="shared" si="3"/>
        <v>0</v>
      </c>
      <c r="V35" s="83">
        <f t="shared" si="4"/>
        <v>0</v>
      </c>
      <c r="W35" s="83">
        <f t="shared" si="4"/>
        <v>0</v>
      </c>
      <c r="X35" s="83">
        <f t="shared" si="5"/>
        <v>0</v>
      </c>
      <c r="Y35" s="83">
        <f t="shared" si="5"/>
        <v>0</v>
      </c>
      <c r="Z35" s="83">
        <f t="shared" si="5"/>
        <v>0</v>
      </c>
      <c r="AA35" s="126">
        <f t="shared" si="10"/>
        <v>0</v>
      </c>
      <c r="AB35" s="83">
        <f t="shared" si="6"/>
        <v>0</v>
      </c>
      <c r="AC35" s="83">
        <f t="shared" si="6"/>
        <v>0</v>
      </c>
      <c r="AD35" s="126">
        <f t="shared" si="23"/>
        <v>0</v>
      </c>
      <c r="AE35" s="126">
        <f>IF(AD35=1,SUM(AD$10:AD35),0)</f>
        <v>0</v>
      </c>
      <c r="AF35" s="82" t="str">
        <f t="shared" si="24"/>
        <v/>
      </c>
      <c r="AG35" s="126">
        <f t="shared" si="25"/>
        <v>0</v>
      </c>
    </row>
    <row r="36" spans="1:33" ht="12" customHeight="1" x14ac:dyDescent="0.25">
      <c r="A36" s="497"/>
      <c r="B36" s="15">
        <v>27</v>
      </c>
      <c r="C36" s="468">
        <f t="shared" si="14"/>
        <v>0</v>
      </c>
      <c r="D36" s="469"/>
      <c r="E36" s="470"/>
      <c r="F36" s="67">
        <f t="shared" si="15"/>
        <v>0</v>
      </c>
      <c r="G36" s="67">
        <f t="shared" si="16"/>
        <v>0</v>
      </c>
      <c r="H36" s="67">
        <f t="shared" si="17"/>
        <v>0</v>
      </c>
      <c r="I36" s="67">
        <f t="shared" si="18"/>
        <v>0</v>
      </c>
      <c r="J36" s="67">
        <f t="shared" si="19"/>
        <v>0</v>
      </c>
      <c r="K36" s="16">
        <f t="shared" si="20"/>
        <v>0</v>
      </c>
      <c r="L36" s="67">
        <f t="shared" si="21"/>
        <v>0</v>
      </c>
      <c r="M36" s="17">
        <f>IF(L36&gt;0,VLOOKUP(I36,Labour!$AR$1:$AT$15,3,FALSE),0)</f>
        <v>0</v>
      </c>
      <c r="N36" s="70">
        <f t="shared" si="22"/>
        <v>0</v>
      </c>
      <c r="R36" s="83">
        <f t="shared" si="2"/>
        <v>0</v>
      </c>
      <c r="S36" s="83">
        <f t="shared" si="2"/>
        <v>0</v>
      </c>
      <c r="T36" s="83">
        <f t="shared" si="3"/>
        <v>0</v>
      </c>
      <c r="U36" s="83">
        <f t="shared" si="3"/>
        <v>0</v>
      </c>
      <c r="V36" s="83">
        <f t="shared" si="4"/>
        <v>0</v>
      </c>
      <c r="W36" s="83">
        <f t="shared" si="4"/>
        <v>0</v>
      </c>
      <c r="X36" s="83">
        <f t="shared" si="5"/>
        <v>0</v>
      </c>
      <c r="Y36" s="83">
        <f t="shared" si="5"/>
        <v>0</v>
      </c>
      <c r="Z36" s="83">
        <f t="shared" si="5"/>
        <v>0</v>
      </c>
      <c r="AA36" s="126">
        <f t="shared" si="10"/>
        <v>0</v>
      </c>
      <c r="AB36" s="83">
        <f t="shared" si="6"/>
        <v>0</v>
      </c>
      <c r="AC36" s="83">
        <f t="shared" si="6"/>
        <v>0</v>
      </c>
      <c r="AD36" s="126">
        <f t="shared" si="23"/>
        <v>0</v>
      </c>
      <c r="AE36" s="126">
        <f>IF(AD36=1,SUM(AD$10:AD36),0)</f>
        <v>0</v>
      </c>
      <c r="AF36" s="82" t="str">
        <f t="shared" si="24"/>
        <v/>
      </c>
      <c r="AG36" s="126">
        <f t="shared" si="25"/>
        <v>0</v>
      </c>
    </row>
    <row r="37" spans="1:33" ht="12" customHeight="1" x14ac:dyDescent="0.25">
      <c r="A37" s="497"/>
      <c r="B37" s="15">
        <v>28</v>
      </c>
      <c r="C37" s="468">
        <f t="shared" si="14"/>
        <v>0</v>
      </c>
      <c r="D37" s="469"/>
      <c r="E37" s="470"/>
      <c r="F37" s="67">
        <f t="shared" si="15"/>
        <v>0</v>
      </c>
      <c r="G37" s="67">
        <f t="shared" si="16"/>
        <v>0</v>
      </c>
      <c r="H37" s="67">
        <f t="shared" si="17"/>
        <v>0</v>
      </c>
      <c r="I37" s="67">
        <f t="shared" si="18"/>
        <v>0</v>
      </c>
      <c r="J37" s="67">
        <f t="shared" si="19"/>
        <v>0</v>
      </c>
      <c r="K37" s="16">
        <f t="shared" si="20"/>
        <v>0</v>
      </c>
      <c r="L37" s="67">
        <f t="shared" si="21"/>
        <v>0</v>
      </c>
      <c r="M37" s="17">
        <f>IF(L37&gt;0,VLOOKUP(I37,Labour!$AR$1:$AT$15,3,FALSE),0)</f>
        <v>0</v>
      </c>
      <c r="N37" s="70">
        <f t="shared" si="22"/>
        <v>0</v>
      </c>
      <c r="R37" s="83">
        <f t="shared" si="2"/>
        <v>0</v>
      </c>
      <c r="S37" s="83">
        <f t="shared" si="2"/>
        <v>0</v>
      </c>
      <c r="T37" s="83">
        <f t="shared" si="3"/>
        <v>0</v>
      </c>
      <c r="U37" s="83">
        <f t="shared" si="3"/>
        <v>0</v>
      </c>
      <c r="V37" s="83">
        <f t="shared" si="4"/>
        <v>0</v>
      </c>
      <c r="W37" s="83">
        <f t="shared" si="4"/>
        <v>0</v>
      </c>
      <c r="X37" s="83">
        <f t="shared" si="5"/>
        <v>0</v>
      </c>
      <c r="Y37" s="83">
        <f t="shared" si="5"/>
        <v>0</v>
      </c>
      <c r="Z37" s="83">
        <f t="shared" si="5"/>
        <v>0</v>
      </c>
      <c r="AA37" s="126">
        <f t="shared" si="10"/>
        <v>0</v>
      </c>
      <c r="AB37" s="83">
        <f t="shared" si="6"/>
        <v>0</v>
      </c>
      <c r="AC37" s="83">
        <f t="shared" si="6"/>
        <v>0</v>
      </c>
      <c r="AD37" s="126">
        <f t="shared" si="23"/>
        <v>0</v>
      </c>
      <c r="AE37" s="126">
        <f>IF(AD37=1,SUM(AD$10:AD37),0)</f>
        <v>0</v>
      </c>
      <c r="AF37" s="82" t="str">
        <f t="shared" si="24"/>
        <v/>
      </c>
      <c r="AG37" s="126">
        <f t="shared" si="25"/>
        <v>0</v>
      </c>
    </row>
    <row r="38" spans="1:33" ht="12" customHeight="1" x14ac:dyDescent="0.25">
      <c r="A38" s="497"/>
      <c r="B38" s="15">
        <v>29</v>
      </c>
      <c r="C38" s="468">
        <f t="shared" si="14"/>
        <v>0</v>
      </c>
      <c r="D38" s="469"/>
      <c r="E38" s="470"/>
      <c r="F38" s="67">
        <f t="shared" si="15"/>
        <v>0</v>
      </c>
      <c r="G38" s="67">
        <f t="shared" si="16"/>
        <v>0</v>
      </c>
      <c r="H38" s="67">
        <f t="shared" si="17"/>
        <v>0</v>
      </c>
      <c r="I38" s="67">
        <f t="shared" si="18"/>
        <v>0</v>
      </c>
      <c r="J38" s="67">
        <f t="shared" si="19"/>
        <v>0</v>
      </c>
      <c r="K38" s="16">
        <f t="shared" si="20"/>
        <v>0</v>
      </c>
      <c r="L38" s="67">
        <f t="shared" si="21"/>
        <v>0</v>
      </c>
      <c r="M38" s="17">
        <f>IF(L38&gt;0,VLOOKUP(I38,Labour!$AR$1:$AT$15,3,FALSE),0)</f>
        <v>0</v>
      </c>
      <c r="N38" s="70">
        <f t="shared" si="22"/>
        <v>0</v>
      </c>
      <c r="R38" s="83">
        <f t="shared" si="2"/>
        <v>0</v>
      </c>
      <c r="S38" s="83">
        <f t="shared" si="2"/>
        <v>0</v>
      </c>
      <c r="T38" s="83">
        <f t="shared" si="3"/>
        <v>0</v>
      </c>
      <c r="U38" s="83">
        <f t="shared" si="3"/>
        <v>0</v>
      </c>
      <c r="V38" s="83">
        <f t="shared" si="4"/>
        <v>0</v>
      </c>
      <c r="W38" s="83">
        <f t="shared" si="4"/>
        <v>0</v>
      </c>
      <c r="X38" s="83">
        <f t="shared" si="5"/>
        <v>0</v>
      </c>
      <c r="Y38" s="83">
        <f t="shared" si="5"/>
        <v>0</v>
      </c>
      <c r="Z38" s="83">
        <f t="shared" si="5"/>
        <v>0</v>
      </c>
      <c r="AA38" s="126">
        <f t="shared" si="10"/>
        <v>0</v>
      </c>
      <c r="AB38" s="83">
        <f t="shared" si="6"/>
        <v>0</v>
      </c>
      <c r="AC38" s="83">
        <f t="shared" si="6"/>
        <v>0</v>
      </c>
      <c r="AD38" s="126">
        <f t="shared" si="23"/>
        <v>0</v>
      </c>
      <c r="AE38" s="126">
        <f>IF(AD38=1,SUM(AD$10:AD38),0)</f>
        <v>0</v>
      </c>
      <c r="AF38" s="82" t="str">
        <f t="shared" si="24"/>
        <v/>
      </c>
      <c r="AG38" s="126">
        <f t="shared" si="25"/>
        <v>0</v>
      </c>
    </row>
    <row r="39" spans="1:33" ht="12" customHeight="1" x14ac:dyDescent="0.25">
      <c r="A39" s="497"/>
      <c r="B39" s="15">
        <v>30</v>
      </c>
      <c r="C39" s="468">
        <f t="shared" ref="C39:C109" si="26">R39</f>
        <v>0</v>
      </c>
      <c r="D39" s="469"/>
      <c r="E39" s="470"/>
      <c r="F39" s="67">
        <f t="shared" ref="F39:F109" si="27">S39</f>
        <v>0</v>
      </c>
      <c r="G39" s="67">
        <f t="shared" ref="G39:G109" si="28">T39</f>
        <v>0</v>
      </c>
      <c r="H39" s="67">
        <f t="shared" ref="H39:H109" si="29">U39</f>
        <v>0</v>
      </c>
      <c r="I39" s="67">
        <f t="shared" ref="I39:I109" si="30">X39</f>
        <v>0</v>
      </c>
      <c r="J39" s="67">
        <f t="shared" ref="J39:J109" si="31">AA39</f>
        <v>0</v>
      </c>
      <c r="K39" s="16">
        <f t="shared" ref="K39:K109" si="32">AB39</f>
        <v>0</v>
      </c>
      <c r="L39" s="67">
        <f t="shared" ref="L39:L109" si="33">AC39</f>
        <v>0</v>
      </c>
      <c r="M39" s="17">
        <f>IF(L39&gt;0,VLOOKUP(I39,Labour!$AR$1:$AT$15,3,FALSE),0)</f>
        <v>0</v>
      </c>
      <c r="N39" s="70">
        <f t="shared" ref="N39:N109" si="34">J39*K39+L39*M39</f>
        <v>0</v>
      </c>
      <c r="R39" s="83">
        <f t="shared" si="2"/>
        <v>0</v>
      </c>
      <c r="S39" s="83">
        <f t="shared" si="2"/>
        <v>0</v>
      </c>
      <c r="T39" s="83">
        <f t="shared" si="3"/>
        <v>0</v>
      </c>
      <c r="U39" s="83">
        <f t="shared" si="3"/>
        <v>0</v>
      </c>
      <c r="V39" s="83">
        <f t="shared" si="4"/>
        <v>0</v>
      </c>
      <c r="W39" s="83">
        <f t="shared" si="4"/>
        <v>0</v>
      </c>
      <c r="X39" s="83">
        <f t="shared" si="5"/>
        <v>0</v>
      </c>
      <c r="Y39" s="83">
        <f t="shared" si="5"/>
        <v>0</v>
      </c>
      <c r="Z39" s="83">
        <f t="shared" si="5"/>
        <v>0</v>
      </c>
      <c r="AA39" s="171">
        <f t="shared" ref="AA39:AA102" si="35">Y39+Z39</f>
        <v>0</v>
      </c>
      <c r="AB39" s="83">
        <f t="shared" si="6"/>
        <v>0</v>
      </c>
      <c r="AC39" s="83">
        <f t="shared" si="6"/>
        <v>0</v>
      </c>
      <c r="AD39" s="171">
        <f t="shared" ref="AD39:AD102" si="36">IF(AND(T39&lt;&gt;0,X39="op"),1,0)</f>
        <v>0</v>
      </c>
      <c r="AE39" s="171">
        <f>IF(AD39=1,SUM(AD$10:AD39),0)</f>
        <v>0</v>
      </c>
      <c r="AF39" s="82" t="str">
        <f t="shared" ref="AF39:AF102" si="37">IF(AND(AD39=1,AE39&lt;$AD$7),S39&amp;", ",IF(AND(AD39=1,AE39=$AD$7),S39,""))</f>
        <v/>
      </c>
      <c r="AG39" s="171">
        <f t="shared" ref="AG39:AG102" si="38">IF(AD39=1,T39,0)</f>
        <v>0</v>
      </c>
    </row>
    <row r="40" spans="1:33" ht="12" customHeight="1" x14ac:dyDescent="0.25">
      <c r="A40" s="497"/>
      <c r="B40" s="15">
        <v>31</v>
      </c>
      <c r="C40" s="468">
        <f t="shared" si="26"/>
        <v>0</v>
      </c>
      <c r="D40" s="469"/>
      <c r="E40" s="470"/>
      <c r="F40" s="67">
        <f t="shared" si="27"/>
        <v>0</v>
      </c>
      <c r="G40" s="67">
        <f t="shared" si="28"/>
        <v>0</v>
      </c>
      <c r="H40" s="67">
        <f t="shared" si="29"/>
        <v>0</v>
      </c>
      <c r="I40" s="67">
        <f t="shared" si="30"/>
        <v>0</v>
      </c>
      <c r="J40" s="67">
        <f t="shared" si="31"/>
        <v>0</v>
      </c>
      <c r="K40" s="16">
        <f t="shared" si="32"/>
        <v>0</v>
      </c>
      <c r="L40" s="67">
        <f t="shared" si="33"/>
        <v>0</v>
      </c>
      <c r="M40" s="17">
        <f>IF(L40&gt;0,VLOOKUP(I40,Labour!$AR$1:$AT$15,3,FALSE),0)</f>
        <v>0</v>
      </c>
      <c r="N40" s="70">
        <f t="shared" si="34"/>
        <v>0</v>
      </c>
      <c r="R40" s="83">
        <f t="shared" ref="R40:U103" si="39">IF($B40&lt;=$U$3,VLOOKUP($B40,GTABLE,R$9,FALSE),0)</f>
        <v>0</v>
      </c>
      <c r="S40" s="83">
        <f t="shared" si="39"/>
        <v>0</v>
      </c>
      <c r="T40" s="83">
        <f t="shared" si="39"/>
        <v>0</v>
      </c>
      <c r="U40" s="83">
        <f t="shared" si="39"/>
        <v>0</v>
      </c>
      <c r="V40" s="83">
        <f t="shared" ref="V40:W103" si="40">IF($B40&lt;=$U$3,IF(VLOOKUP($B40,GTABLE,V$9,FALSE)=V$8,$U40,0),0)</f>
        <v>0</v>
      </c>
      <c r="W40" s="83">
        <f t="shared" si="40"/>
        <v>0</v>
      </c>
      <c r="X40" s="83">
        <f t="shared" ref="X40:Z103" si="41">IF($B40&lt;=$U$3,VLOOKUP($B40,GTABLE,X$9,FALSE),0)</f>
        <v>0</v>
      </c>
      <c r="Y40" s="83">
        <f t="shared" si="41"/>
        <v>0</v>
      </c>
      <c r="Z40" s="83">
        <f t="shared" si="41"/>
        <v>0</v>
      </c>
      <c r="AA40" s="171">
        <f t="shared" si="35"/>
        <v>0</v>
      </c>
      <c r="AB40" s="83">
        <f t="shared" ref="AB40:AC103" si="42">IF($B40&lt;=$U$3,VLOOKUP($B40,GTABLE,AB$9,FALSE),0)</f>
        <v>0</v>
      </c>
      <c r="AC40" s="83">
        <f t="shared" si="42"/>
        <v>0</v>
      </c>
      <c r="AD40" s="171">
        <f t="shared" si="36"/>
        <v>0</v>
      </c>
      <c r="AE40" s="171">
        <f>IF(AD40=1,SUM(AD$10:AD40),0)</f>
        <v>0</v>
      </c>
      <c r="AF40" s="82" t="str">
        <f t="shared" si="37"/>
        <v/>
      </c>
      <c r="AG40" s="171">
        <f t="shared" si="38"/>
        <v>0</v>
      </c>
    </row>
    <row r="41" spans="1:33" ht="12" customHeight="1" x14ac:dyDescent="0.25">
      <c r="A41" s="497"/>
      <c r="B41" s="15">
        <v>32</v>
      </c>
      <c r="C41" s="468">
        <f t="shared" si="26"/>
        <v>0</v>
      </c>
      <c r="D41" s="469"/>
      <c r="E41" s="470"/>
      <c r="F41" s="67">
        <f t="shared" si="27"/>
        <v>0</v>
      </c>
      <c r="G41" s="67">
        <f t="shared" si="28"/>
        <v>0</v>
      </c>
      <c r="H41" s="67">
        <f t="shared" si="29"/>
        <v>0</v>
      </c>
      <c r="I41" s="67">
        <f t="shared" si="30"/>
        <v>0</v>
      </c>
      <c r="J41" s="67">
        <f t="shared" si="31"/>
        <v>0</v>
      </c>
      <c r="K41" s="16">
        <f t="shared" si="32"/>
        <v>0</v>
      </c>
      <c r="L41" s="67">
        <f t="shared" si="33"/>
        <v>0</v>
      </c>
      <c r="M41" s="17">
        <f>IF(L41&gt;0,VLOOKUP(I41,Labour!$AR$1:$AT$15,3,FALSE),0)</f>
        <v>0</v>
      </c>
      <c r="N41" s="70">
        <f t="shared" si="34"/>
        <v>0</v>
      </c>
      <c r="R41" s="83">
        <f t="shared" si="39"/>
        <v>0</v>
      </c>
      <c r="S41" s="83">
        <f t="shared" si="39"/>
        <v>0</v>
      </c>
      <c r="T41" s="83">
        <f t="shared" si="39"/>
        <v>0</v>
      </c>
      <c r="U41" s="83">
        <f t="shared" si="39"/>
        <v>0</v>
      </c>
      <c r="V41" s="83">
        <f t="shared" si="40"/>
        <v>0</v>
      </c>
      <c r="W41" s="83">
        <f t="shared" si="40"/>
        <v>0</v>
      </c>
      <c r="X41" s="83">
        <f t="shared" si="41"/>
        <v>0</v>
      </c>
      <c r="Y41" s="83">
        <f t="shared" si="41"/>
        <v>0</v>
      </c>
      <c r="Z41" s="83">
        <f t="shared" si="41"/>
        <v>0</v>
      </c>
      <c r="AA41" s="171">
        <f t="shared" si="35"/>
        <v>0</v>
      </c>
      <c r="AB41" s="83">
        <f t="shared" si="42"/>
        <v>0</v>
      </c>
      <c r="AC41" s="83">
        <f t="shared" si="42"/>
        <v>0</v>
      </c>
      <c r="AD41" s="171">
        <f t="shared" si="36"/>
        <v>0</v>
      </c>
      <c r="AE41" s="171">
        <f>IF(AD41=1,SUM(AD$10:AD41),0)</f>
        <v>0</v>
      </c>
      <c r="AF41" s="82" t="str">
        <f t="shared" si="37"/>
        <v/>
      </c>
      <c r="AG41" s="171">
        <f t="shared" si="38"/>
        <v>0</v>
      </c>
    </row>
    <row r="42" spans="1:33" ht="12" customHeight="1" x14ac:dyDescent="0.25">
      <c r="A42" s="497"/>
      <c r="B42" s="15">
        <v>33</v>
      </c>
      <c r="C42" s="468">
        <f t="shared" si="26"/>
        <v>0</v>
      </c>
      <c r="D42" s="469"/>
      <c r="E42" s="470"/>
      <c r="F42" s="67">
        <f t="shared" si="27"/>
        <v>0</v>
      </c>
      <c r="G42" s="67">
        <f t="shared" si="28"/>
        <v>0</v>
      </c>
      <c r="H42" s="67">
        <f t="shared" si="29"/>
        <v>0</v>
      </c>
      <c r="I42" s="67">
        <f t="shared" si="30"/>
        <v>0</v>
      </c>
      <c r="J42" s="67">
        <f t="shared" si="31"/>
        <v>0</v>
      </c>
      <c r="K42" s="16">
        <f t="shared" si="32"/>
        <v>0</v>
      </c>
      <c r="L42" s="67">
        <f t="shared" si="33"/>
        <v>0</v>
      </c>
      <c r="M42" s="17">
        <f>IF(L42&gt;0,VLOOKUP(I42,Labour!$AR$1:$AT$15,3,FALSE),0)</f>
        <v>0</v>
      </c>
      <c r="N42" s="70">
        <f t="shared" si="34"/>
        <v>0</v>
      </c>
      <c r="R42" s="83">
        <f t="shared" si="39"/>
        <v>0</v>
      </c>
      <c r="S42" s="83">
        <f t="shared" si="39"/>
        <v>0</v>
      </c>
      <c r="T42" s="83">
        <f t="shared" si="39"/>
        <v>0</v>
      </c>
      <c r="U42" s="83">
        <f t="shared" si="39"/>
        <v>0</v>
      </c>
      <c r="V42" s="83">
        <f t="shared" si="40"/>
        <v>0</v>
      </c>
      <c r="W42" s="83">
        <f t="shared" si="40"/>
        <v>0</v>
      </c>
      <c r="X42" s="83">
        <f t="shared" si="41"/>
        <v>0</v>
      </c>
      <c r="Y42" s="83">
        <f t="shared" si="41"/>
        <v>0</v>
      </c>
      <c r="Z42" s="83">
        <f t="shared" si="41"/>
        <v>0</v>
      </c>
      <c r="AA42" s="171">
        <f t="shared" si="35"/>
        <v>0</v>
      </c>
      <c r="AB42" s="83">
        <f t="shared" si="42"/>
        <v>0</v>
      </c>
      <c r="AC42" s="83">
        <f t="shared" si="42"/>
        <v>0</v>
      </c>
      <c r="AD42" s="171">
        <f t="shared" si="36"/>
        <v>0</v>
      </c>
      <c r="AE42" s="171">
        <f>IF(AD42=1,SUM(AD$10:AD42),0)</f>
        <v>0</v>
      </c>
      <c r="AF42" s="82" t="str">
        <f t="shared" si="37"/>
        <v/>
      </c>
      <c r="AG42" s="171">
        <f t="shared" si="38"/>
        <v>0</v>
      </c>
    </row>
    <row r="43" spans="1:33" ht="12" customHeight="1" x14ac:dyDescent="0.25">
      <c r="A43" s="497"/>
      <c r="B43" s="15">
        <v>34</v>
      </c>
      <c r="C43" s="468">
        <f t="shared" si="26"/>
        <v>0</v>
      </c>
      <c r="D43" s="469"/>
      <c r="E43" s="470"/>
      <c r="F43" s="67">
        <f t="shared" si="27"/>
        <v>0</v>
      </c>
      <c r="G43" s="67">
        <f t="shared" si="28"/>
        <v>0</v>
      </c>
      <c r="H43" s="67">
        <f t="shared" si="29"/>
        <v>0</v>
      </c>
      <c r="I43" s="67">
        <f t="shared" si="30"/>
        <v>0</v>
      </c>
      <c r="J43" s="67">
        <f t="shared" si="31"/>
        <v>0</v>
      </c>
      <c r="K43" s="16">
        <f t="shared" si="32"/>
        <v>0</v>
      </c>
      <c r="L43" s="67">
        <f t="shared" si="33"/>
        <v>0</v>
      </c>
      <c r="M43" s="17">
        <f>IF(L43&gt;0,VLOOKUP(I43,Labour!$AR$1:$AT$15,3,FALSE),0)</f>
        <v>0</v>
      </c>
      <c r="N43" s="70">
        <f t="shared" si="34"/>
        <v>0</v>
      </c>
      <c r="R43" s="83">
        <f t="shared" si="39"/>
        <v>0</v>
      </c>
      <c r="S43" s="83">
        <f t="shared" si="39"/>
        <v>0</v>
      </c>
      <c r="T43" s="83">
        <f t="shared" si="39"/>
        <v>0</v>
      </c>
      <c r="U43" s="83">
        <f t="shared" si="39"/>
        <v>0</v>
      </c>
      <c r="V43" s="83">
        <f t="shared" si="40"/>
        <v>0</v>
      </c>
      <c r="W43" s="83">
        <f t="shared" si="40"/>
        <v>0</v>
      </c>
      <c r="X43" s="83">
        <f t="shared" si="41"/>
        <v>0</v>
      </c>
      <c r="Y43" s="83">
        <f t="shared" si="41"/>
        <v>0</v>
      </c>
      <c r="Z43" s="83">
        <f t="shared" si="41"/>
        <v>0</v>
      </c>
      <c r="AA43" s="171">
        <f t="shared" si="35"/>
        <v>0</v>
      </c>
      <c r="AB43" s="83">
        <f t="shared" si="42"/>
        <v>0</v>
      </c>
      <c r="AC43" s="83">
        <f t="shared" si="42"/>
        <v>0</v>
      </c>
      <c r="AD43" s="171">
        <f t="shared" si="36"/>
        <v>0</v>
      </c>
      <c r="AE43" s="171">
        <f>IF(AD43=1,SUM(AD$10:AD43),0)</f>
        <v>0</v>
      </c>
      <c r="AF43" s="82" t="str">
        <f t="shared" si="37"/>
        <v/>
      </c>
      <c r="AG43" s="171">
        <f t="shared" si="38"/>
        <v>0</v>
      </c>
    </row>
    <row r="44" spans="1:33" ht="12" customHeight="1" x14ac:dyDescent="0.25">
      <c r="A44" s="497"/>
      <c r="B44" s="15">
        <v>35</v>
      </c>
      <c r="C44" s="468">
        <f t="shared" si="26"/>
        <v>0</v>
      </c>
      <c r="D44" s="469"/>
      <c r="E44" s="470"/>
      <c r="F44" s="67">
        <f t="shared" si="27"/>
        <v>0</v>
      </c>
      <c r="G44" s="67">
        <f t="shared" si="28"/>
        <v>0</v>
      </c>
      <c r="H44" s="67">
        <f t="shared" si="29"/>
        <v>0</v>
      </c>
      <c r="I44" s="67">
        <f t="shared" si="30"/>
        <v>0</v>
      </c>
      <c r="J44" s="67">
        <f t="shared" si="31"/>
        <v>0</v>
      </c>
      <c r="K44" s="16">
        <f t="shared" si="32"/>
        <v>0</v>
      </c>
      <c r="L44" s="67">
        <f t="shared" si="33"/>
        <v>0</v>
      </c>
      <c r="M44" s="17">
        <f>IF(L44&gt;0,VLOOKUP(I44,Labour!$AR$1:$AT$15,3,FALSE),0)</f>
        <v>0</v>
      </c>
      <c r="N44" s="70">
        <f t="shared" si="34"/>
        <v>0</v>
      </c>
      <c r="R44" s="83">
        <f t="shared" si="39"/>
        <v>0</v>
      </c>
      <c r="S44" s="83">
        <f t="shared" si="39"/>
        <v>0</v>
      </c>
      <c r="T44" s="83">
        <f t="shared" si="39"/>
        <v>0</v>
      </c>
      <c r="U44" s="83">
        <f t="shared" si="39"/>
        <v>0</v>
      </c>
      <c r="V44" s="83">
        <f t="shared" si="40"/>
        <v>0</v>
      </c>
      <c r="W44" s="83">
        <f t="shared" si="40"/>
        <v>0</v>
      </c>
      <c r="X44" s="83">
        <f t="shared" si="41"/>
        <v>0</v>
      </c>
      <c r="Y44" s="83">
        <f t="shared" si="41"/>
        <v>0</v>
      </c>
      <c r="Z44" s="83">
        <f t="shared" si="41"/>
        <v>0</v>
      </c>
      <c r="AA44" s="171">
        <f t="shared" si="35"/>
        <v>0</v>
      </c>
      <c r="AB44" s="83">
        <f t="shared" si="42"/>
        <v>0</v>
      </c>
      <c r="AC44" s="83">
        <f t="shared" si="42"/>
        <v>0</v>
      </c>
      <c r="AD44" s="171">
        <f t="shared" si="36"/>
        <v>0</v>
      </c>
      <c r="AE44" s="171">
        <f>IF(AD44=1,SUM(AD$10:AD44),0)</f>
        <v>0</v>
      </c>
      <c r="AF44" s="82" t="str">
        <f t="shared" si="37"/>
        <v/>
      </c>
      <c r="AG44" s="171">
        <f t="shared" si="38"/>
        <v>0</v>
      </c>
    </row>
    <row r="45" spans="1:33" ht="12" customHeight="1" x14ac:dyDescent="0.25">
      <c r="A45" s="497"/>
      <c r="B45" s="15">
        <v>36</v>
      </c>
      <c r="C45" s="468">
        <f t="shared" si="26"/>
        <v>0</v>
      </c>
      <c r="D45" s="469"/>
      <c r="E45" s="470"/>
      <c r="F45" s="67">
        <f t="shared" si="27"/>
        <v>0</v>
      </c>
      <c r="G45" s="67">
        <f t="shared" si="28"/>
        <v>0</v>
      </c>
      <c r="H45" s="67">
        <f t="shared" si="29"/>
        <v>0</v>
      </c>
      <c r="I45" s="67">
        <f t="shared" si="30"/>
        <v>0</v>
      </c>
      <c r="J45" s="67">
        <f t="shared" si="31"/>
        <v>0</v>
      </c>
      <c r="K45" s="16">
        <f t="shared" si="32"/>
        <v>0</v>
      </c>
      <c r="L45" s="67">
        <f t="shared" si="33"/>
        <v>0</v>
      </c>
      <c r="M45" s="17">
        <f>IF(L45&gt;0,VLOOKUP(I45,Labour!$AR$1:$AT$15,3,FALSE),0)</f>
        <v>0</v>
      </c>
      <c r="N45" s="70">
        <f t="shared" si="34"/>
        <v>0</v>
      </c>
      <c r="R45" s="83">
        <f t="shared" si="39"/>
        <v>0</v>
      </c>
      <c r="S45" s="83">
        <f t="shared" si="39"/>
        <v>0</v>
      </c>
      <c r="T45" s="83">
        <f t="shared" si="39"/>
        <v>0</v>
      </c>
      <c r="U45" s="83">
        <f t="shared" si="39"/>
        <v>0</v>
      </c>
      <c r="V45" s="83">
        <f t="shared" si="40"/>
        <v>0</v>
      </c>
      <c r="W45" s="83">
        <f t="shared" si="40"/>
        <v>0</v>
      </c>
      <c r="X45" s="83">
        <f t="shared" si="41"/>
        <v>0</v>
      </c>
      <c r="Y45" s="83">
        <f t="shared" si="41"/>
        <v>0</v>
      </c>
      <c r="Z45" s="83">
        <f t="shared" si="41"/>
        <v>0</v>
      </c>
      <c r="AA45" s="171">
        <f t="shared" si="35"/>
        <v>0</v>
      </c>
      <c r="AB45" s="83">
        <f t="shared" si="42"/>
        <v>0</v>
      </c>
      <c r="AC45" s="83">
        <f t="shared" si="42"/>
        <v>0</v>
      </c>
      <c r="AD45" s="171">
        <f t="shared" si="36"/>
        <v>0</v>
      </c>
      <c r="AE45" s="171">
        <f>IF(AD45=1,SUM(AD$10:AD45),0)</f>
        <v>0</v>
      </c>
      <c r="AF45" s="82" t="str">
        <f t="shared" si="37"/>
        <v/>
      </c>
      <c r="AG45" s="171">
        <f t="shared" si="38"/>
        <v>0</v>
      </c>
    </row>
    <row r="46" spans="1:33" ht="12" customHeight="1" x14ac:dyDescent="0.25">
      <c r="A46" s="497"/>
      <c r="B46" s="15">
        <v>37</v>
      </c>
      <c r="C46" s="468">
        <f t="shared" si="26"/>
        <v>0</v>
      </c>
      <c r="D46" s="469"/>
      <c r="E46" s="470"/>
      <c r="F46" s="67">
        <f t="shared" si="27"/>
        <v>0</v>
      </c>
      <c r="G46" s="67">
        <f t="shared" si="28"/>
        <v>0</v>
      </c>
      <c r="H46" s="67">
        <f t="shared" si="29"/>
        <v>0</v>
      </c>
      <c r="I46" s="67">
        <f t="shared" si="30"/>
        <v>0</v>
      </c>
      <c r="J46" s="67">
        <f t="shared" si="31"/>
        <v>0</v>
      </c>
      <c r="K46" s="16">
        <f t="shared" si="32"/>
        <v>0</v>
      </c>
      <c r="L46" s="67">
        <f t="shared" si="33"/>
        <v>0</v>
      </c>
      <c r="M46" s="17">
        <f>IF(L46&gt;0,VLOOKUP(I46,Labour!$AR$1:$AT$15,3,FALSE),0)</f>
        <v>0</v>
      </c>
      <c r="N46" s="70">
        <f t="shared" si="34"/>
        <v>0</v>
      </c>
      <c r="R46" s="83">
        <f t="shared" si="39"/>
        <v>0</v>
      </c>
      <c r="S46" s="83">
        <f t="shared" si="39"/>
        <v>0</v>
      </c>
      <c r="T46" s="83">
        <f t="shared" si="39"/>
        <v>0</v>
      </c>
      <c r="U46" s="83">
        <f t="shared" si="39"/>
        <v>0</v>
      </c>
      <c r="V46" s="83">
        <f t="shared" si="40"/>
        <v>0</v>
      </c>
      <c r="W46" s="83">
        <f t="shared" si="40"/>
        <v>0</v>
      </c>
      <c r="X46" s="83">
        <f t="shared" si="41"/>
        <v>0</v>
      </c>
      <c r="Y46" s="83">
        <f t="shared" si="41"/>
        <v>0</v>
      </c>
      <c r="Z46" s="83">
        <f t="shared" si="41"/>
        <v>0</v>
      </c>
      <c r="AA46" s="171">
        <f t="shared" si="35"/>
        <v>0</v>
      </c>
      <c r="AB46" s="83">
        <f t="shared" si="42"/>
        <v>0</v>
      </c>
      <c r="AC46" s="83">
        <f t="shared" si="42"/>
        <v>0</v>
      </c>
      <c r="AD46" s="171">
        <f t="shared" si="36"/>
        <v>0</v>
      </c>
      <c r="AE46" s="171">
        <f>IF(AD46=1,SUM(AD$10:AD46),0)</f>
        <v>0</v>
      </c>
      <c r="AF46" s="82" t="str">
        <f t="shared" si="37"/>
        <v/>
      </c>
      <c r="AG46" s="171">
        <f t="shared" si="38"/>
        <v>0</v>
      </c>
    </row>
    <row r="47" spans="1:33" ht="12" customHeight="1" x14ac:dyDescent="0.25">
      <c r="A47" s="497"/>
      <c r="B47" s="15">
        <v>38</v>
      </c>
      <c r="C47" s="468">
        <f t="shared" si="26"/>
        <v>0</v>
      </c>
      <c r="D47" s="469"/>
      <c r="E47" s="470"/>
      <c r="F47" s="67">
        <f t="shared" si="27"/>
        <v>0</v>
      </c>
      <c r="G47" s="67">
        <f t="shared" si="28"/>
        <v>0</v>
      </c>
      <c r="H47" s="67">
        <f t="shared" si="29"/>
        <v>0</v>
      </c>
      <c r="I47" s="67">
        <f t="shared" si="30"/>
        <v>0</v>
      </c>
      <c r="J47" s="67">
        <f t="shared" si="31"/>
        <v>0</v>
      </c>
      <c r="K47" s="16">
        <f t="shared" si="32"/>
        <v>0</v>
      </c>
      <c r="L47" s="67">
        <f t="shared" si="33"/>
        <v>0</v>
      </c>
      <c r="M47" s="17">
        <f>IF(L47&gt;0,VLOOKUP(I47,Labour!$AR$1:$AT$15,3,FALSE),0)</f>
        <v>0</v>
      </c>
      <c r="N47" s="70">
        <f t="shared" si="34"/>
        <v>0</v>
      </c>
      <c r="R47" s="83">
        <f t="shared" si="39"/>
        <v>0</v>
      </c>
      <c r="S47" s="83">
        <f t="shared" si="39"/>
        <v>0</v>
      </c>
      <c r="T47" s="83">
        <f t="shared" si="39"/>
        <v>0</v>
      </c>
      <c r="U47" s="83">
        <f t="shared" si="39"/>
        <v>0</v>
      </c>
      <c r="V47" s="83">
        <f t="shared" si="40"/>
        <v>0</v>
      </c>
      <c r="W47" s="83">
        <f t="shared" si="40"/>
        <v>0</v>
      </c>
      <c r="X47" s="83">
        <f t="shared" si="41"/>
        <v>0</v>
      </c>
      <c r="Y47" s="83">
        <f t="shared" si="41"/>
        <v>0</v>
      </c>
      <c r="Z47" s="83">
        <f t="shared" si="41"/>
        <v>0</v>
      </c>
      <c r="AA47" s="171">
        <f t="shared" si="35"/>
        <v>0</v>
      </c>
      <c r="AB47" s="83">
        <f t="shared" si="42"/>
        <v>0</v>
      </c>
      <c r="AC47" s="83">
        <f t="shared" si="42"/>
        <v>0</v>
      </c>
      <c r="AD47" s="171">
        <f t="shared" si="36"/>
        <v>0</v>
      </c>
      <c r="AE47" s="171">
        <f>IF(AD47=1,SUM(AD$10:AD47),0)</f>
        <v>0</v>
      </c>
      <c r="AF47" s="82" t="str">
        <f t="shared" si="37"/>
        <v/>
      </c>
      <c r="AG47" s="171">
        <f t="shared" si="38"/>
        <v>0</v>
      </c>
    </row>
    <row r="48" spans="1:33" ht="12" customHeight="1" x14ac:dyDescent="0.25">
      <c r="A48" s="497"/>
      <c r="B48" s="15">
        <v>39</v>
      </c>
      <c r="C48" s="468">
        <f t="shared" si="26"/>
        <v>0</v>
      </c>
      <c r="D48" s="469"/>
      <c r="E48" s="470"/>
      <c r="F48" s="67">
        <f t="shared" si="27"/>
        <v>0</v>
      </c>
      <c r="G48" s="67">
        <f t="shared" si="28"/>
        <v>0</v>
      </c>
      <c r="H48" s="67">
        <f t="shared" si="29"/>
        <v>0</v>
      </c>
      <c r="I48" s="67">
        <f t="shared" si="30"/>
        <v>0</v>
      </c>
      <c r="J48" s="67">
        <f t="shared" si="31"/>
        <v>0</v>
      </c>
      <c r="K48" s="16">
        <f t="shared" si="32"/>
        <v>0</v>
      </c>
      <c r="L48" s="67">
        <f t="shared" si="33"/>
        <v>0</v>
      </c>
      <c r="M48" s="17">
        <f>IF(L48&gt;0,VLOOKUP(I48,Labour!$AR$1:$AT$15,3,FALSE),0)</f>
        <v>0</v>
      </c>
      <c r="N48" s="70">
        <f t="shared" si="34"/>
        <v>0</v>
      </c>
      <c r="R48" s="83">
        <f t="shared" si="39"/>
        <v>0</v>
      </c>
      <c r="S48" s="83">
        <f t="shared" si="39"/>
        <v>0</v>
      </c>
      <c r="T48" s="83">
        <f t="shared" si="39"/>
        <v>0</v>
      </c>
      <c r="U48" s="83">
        <f t="shared" si="39"/>
        <v>0</v>
      </c>
      <c r="V48" s="83">
        <f t="shared" si="40"/>
        <v>0</v>
      </c>
      <c r="W48" s="83">
        <f t="shared" si="40"/>
        <v>0</v>
      </c>
      <c r="X48" s="83">
        <f t="shared" si="41"/>
        <v>0</v>
      </c>
      <c r="Y48" s="83">
        <f t="shared" si="41"/>
        <v>0</v>
      </c>
      <c r="Z48" s="83">
        <f t="shared" si="41"/>
        <v>0</v>
      </c>
      <c r="AA48" s="171">
        <f t="shared" si="35"/>
        <v>0</v>
      </c>
      <c r="AB48" s="83">
        <f t="shared" si="42"/>
        <v>0</v>
      </c>
      <c r="AC48" s="83">
        <f t="shared" si="42"/>
        <v>0</v>
      </c>
      <c r="AD48" s="171">
        <f t="shared" si="36"/>
        <v>0</v>
      </c>
      <c r="AE48" s="171">
        <f>IF(AD48=1,SUM(AD$10:AD48),0)</f>
        <v>0</v>
      </c>
      <c r="AF48" s="82" t="str">
        <f t="shared" si="37"/>
        <v/>
      </c>
      <c r="AG48" s="171">
        <f t="shared" si="38"/>
        <v>0</v>
      </c>
    </row>
    <row r="49" spans="1:33" ht="12" customHeight="1" x14ac:dyDescent="0.25">
      <c r="A49" s="497"/>
      <c r="B49" s="15">
        <v>40</v>
      </c>
      <c r="C49" s="468">
        <f t="shared" si="26"/>
        <v>0</v>
      </c>
      <c r="D49" s="469"/>
      <c r="E49" s="470"/>
      <c r="F49" s="67">
        <f t="shared" si="27"/>
        <v>0</v>
      </c>
      <c r="G49" s="67">
        <f t="shared" si="28"/>
        <v>0</v>
      </c>
      <c r="H49" s="67">
        <f t="shared" si="29"/>
        <v>0</v>
      </c>
      <c r="I49" s="67">
        <f t="shared" si="30"/>
        <v>0</v>
      </c>
      <c r="J49" s="67">
        <f t="shared" si="31"/>
        <v>0</v>
      </c>
      <c r="K49" s="16">
        <f t="shared" si="32"/>
        <v>0</v>
      </c>
      <c r="L49" s="67">
        <f t="shared" si="33"/>
        <v>0</v>
      </c>
      <c r="M49" s="17">
        <f>IF(L49&gt;0,VLOOKUP(I49,Labour!$AR$1:$AT$15,3,FALSE),0)</f>
        <v>0</v>
      </c>
      <c r="N49" s="70">
        <f t="shared" si="34"/>
        <v>0</v>
      </c>
      <c r="R49" s="83">
        <f t="shared" si="39"/>
        <v>0</v>
      </c>
      <c r="S49" s="83">
        <f t="shared" si="39"/>
        <v>0</v>
      </c>
      <c r="T49" s="83">
        <f t="shared" si="39"/>
        <v>0</v>
      </c>
      <c r="U49" s="83">
        <f t="shared" si="39"/>
        <v>0</v>
      </c>
      <c r="V49" s="83">
        <f t="shared" si="40"/>
        <v>0</v>
      </c>
      <c r="W49" s="83">
        <f t="shared" si="40"/>
        <v>0</v>
      </c>
      <c r="X49" s="83">
        <f t="shared" si="41"/>
        <v>0</v>
      </c>
      <c r="Y49" s="83">
        <f t="shared" si="41"/>
        <v>0</v>
      </c>
      <c r="Z49" s="83">
        <f t="shared" si="41"/>
        <v>0</v>
      </c>
      <c r="AA49" s="171">
        <f t="shared" si="35"/>
        <v>0</v>
      </c>
      <c r="AB49" s="83">
        <f t="shared" si="42"/>
        <v>0</v>
      </c>
      <c r="AC49" s="83">
        <f t="shared" si="42"/>
        <v>0</v>
      </c>
      <c r="AD49" s="171">
        <f t="shared" si="36"/>
        <v>0</v>
      </c>
      <c r="AE49" s="171">
        <f>IF(AD49=1,SUM(AD$10:AD49),0)</f>
        <v>0</v>
      </c>
      <c r="AF49" s="82" t="str">
        <f t="shared" si="37"/>
        <v/>
      </c>
      <c r="AG49" s="171">
        <f t="shared" si="38"/>
        <v>0</v>
      </c>
    </row>
    <row r="50" spans="1:33" ht="12" customHeight="1" x14ac:dyDescent="0.25">
      <c r="A50" s="497"/>
      <c r="B50" s="15">
        <v>41</v>
      </c>
      <c r="C50" s="468">
        <f t="shared" si="26"/>
        <v>0</v>
      </c>
      <c r="D50" s="469"/>
      <c r="E50" s="470"/>
      <c r="F50" s="67">
        <f t="shared" si="27"/>
        <v>0</v>
      </c>
      <c r="G50" s="67">
        <f t="shared" si="28"/>
        <v>0</v>
      </c>
      <c r="H50" s="67">
        <f t="shared" si="29"/>
        <v>0</v>
      </c>
      <c r="I50" s="67">
        <f t="shared" si="30"/>
        <v>0</v>
      </c>
      <c r="J50" s="67">
        <f t="shared" si="31"/>
        <v>0</v>
      </c>
      <c r="K50" s="16">
        <f t="shared" si="32"/>
        <v>0</v>
      </c>
      <c r="L50" s="67">
        <f t="shared" si="33"/>
        <v>0</v>
      </c>
      <c r="M50" s="17">
        <f>IF(L50&gt;0,VLOOKUP(I50,Labour!$AR$1:$AT$15,3,FALSE),0)</f>
        <v>0</v>
      </c>
      <c r="N50" s="70">
        <f t="shared" si="34"/>
        <v>0</v>
      </c>
      <c r="R50" s="83">
        <f t="shared" si="39"/>
        <v>0</v>
      </c>
      <c r="S50" s="83">
        <f t="shared" si="39"/>
        <v>0</v>
      </c>
      <c r="T50" s="83">
        <f t="shared" si="39"/>
        <v>0</v>
      </c>
      <c r="U50" s="83">
        <f t="shared" si="39"/>
        <v>0</v>
      </c>
      <c r="V50" s="83">
        <f t="shared" si="40"/>
        <v>0</v>
      </c>
      <c r="W50" s="83">
        <f t="shared" si="40"/>
        <v>0</v>
      </c>
      <c r="X50" s="83">
        <f t="shared" si="41"/>
        <v>0</v>
      </c>
      <c r="Y50" s="83">
        <f t="shared" si="41"/>
        <v>0</v>
      </c>
      <c r="Z50" s="83">
        <f t="shared" si="41"/>
        <v>0</v>
      </c>
      <c r="AA50" s="171">
        <f t="shared" si="35"/>
        <v>0</v>
      </c>
      <c r="AB50" s="83">
        <f t="shared" si="42"/>
        <v>0</v>
      </c>
      <c r="AC50" s="83">
        <f t="shared" si="42"/>
        <v>0</v>
      </c>
      <c r="AD50" s="171">
        <f t="shared" si="36"/>
        <v>0</v>
      </c>
      <c r="AE50" s="171">
        <f>IF(AD50=1,SUM(AD$10:AD50),0)</f>
        <v>0</v>
      </c>
      <c r="AF50" s="82" t="str">
        <f t="shared" si="37"/>
        <v/>
      </c>
      <c r="AG50" s="171">
        <f t="shared" si="38"/>
        <v>0</v>
      </c>
    </row>
    <row r="51" spans="1:33" ht="12" customHeight="1" x14ac:dyDescent="0.25">
      <c r="A51" s="497"/>
      <c r="B51" s="15">
        <v>42</v>
      </c>
      <c r="C51" s="468">
        <f t="shared" si="26"/>
        <v>0</v>
      </c>
      <c r="D51" s="469"/>
      <c r="E51" s="470"/>
      <c r="F51" s="67">
        <f t="shared" si="27"/>
        <v>0</v>
      </c>
      <c r="G51" s="67">
        <f t="shared" si="28"/>
        <v>0</v>
      </c>
      <c r="H51" s="67">
        <f t="shared" si="29"/>
        <v>0</v>
      </c>
      <c r="I51" s="67">
        <f t="shared" si="30"/>
        <v>0</v>
      </c>
      <c r="J51" s="67">
        <f t="shared" si="31"/>
        <v>0</v>
      </c>
      <c r="K51" s="16">
        <f t="shared" si="32"/>
        <v>0</v>
      </c>
      <c r="L51" s="67">
        <f t="shared" si="33"/>
        <v>0</v>
      </c>
      <c r="M51" s="17">
        <f>IF(L51&gt;0,VLOOKUP(I51,Labour!$AR$1:$AT$15,3,FALSE),0)</f>
        <v>0</v>
      </c>
      <c r="N51" s="70">
        <f t="shared" si="34"/>
        <v>0</v>
      </c>
      <c r="R51" s="83">
        <f t="shared" si="39"/>
        <v>0</v>
      </c>
      <c r="S51" s="83">
        <f t="shared" si="39"/>
        <v>0</v>
      </c>
      <c r="T51" s="83">
        <f t="shared" si="39"/>
        <v>0</v>
      </c>
      <c r="U51" s="83">
        <f t="shared" si="39"/>
        <v>0</v>
      </c>
      <c r="V51" s="83">
        <f t="shared" si="40"/>
        <v>0</v>
      </c>
      <c r="W51" s="83">
        <f t="shared" si="40"/>
        <v>0</v>
      </c>
      <c r="X51" s="83">
        <f t="shared" si="41"/>
        <v>0</v>
      </c>
      <c r="Y51" s="83">
        <f t="shared" si="41"/>
        <v>0</v>
      </c>
      <c r="Z51" s="83">
        <f t="shared" si="41"/>
        <v>0</v>
      </c>
      <c r="AA51" s="171">
        <f t="shared" si="35"/>
        <v>0</v>
      </c>
      <c r="AB51" s="83">
        <f t="shared" si="42"/>
        <v>0</v>
      </c>
      <c r="AC51" s="83">
        <f t="shared" si="42"/>
        <v>0</v>
      </c>
      <c r="AD51" s="171">
        <f t="shared" si="36"/>
        <v>0</v>
      </c>
      <c r="AE51" s="171">
        <f>IF(AD51=1,SUM(AD$10:AD51),0)</f>
        <v>0</v>
      </c>
      <c r="AF51" s="82" t="str">
        <f t="shared" si="37"/>
        <v/>
      </c>
      <c r="AG51" s="171">
        <f t="shared" si="38"/>
        <v>0</v>
      </c>
    </row>
    <row r="52" spans="1:33" ht="12" customHeight="1" x14ac:dyDescent="0.25">
      <c r="A52" s="497"/>
      <c r="B52" s="15">
        <v>43</v>
      </c>
      <c r="C52" s="468">
        <f t="shared" si="26"/>
        <v>0</v>
      </c>
      <c r="D52" s="469"/>
      <c r="E52" s="470"/>
      <c r="F52" s="67">
        <f t="shared" si="27"/>
        <v>0</v>
      </c>
      <c r="G52" s="67">
        <f t="shared" si="28"/>
        <v>0</v>
      </c>
      <c r="H52" s="67">
        <f t="shared" si="29"/>
        <v>0</v>
      </c>
      <c r="I52" s="67">
        <f t="shared" si="30"/>
        <v>0</v>
      </c>
      <c r="J52" s="67">
        <f t="shared" si="31"/>
        <v>0</v>
      </c>
      <c r="K52" s="16">
        <f t="shared" si="32"/>
        <v>0</v>
      </c>
      <c r="L52" s="67">
        <f t="shared" si="33"/>
        <v>0</v>
      </c>
      <c r="M52" s="17">
        <f>IF(L52&gt;0,VLOOKUP(I52,Labour!$AR$1:$AT$15,3,FALSE),0)</f>
        <v>0</v>
      </c>
      <c r="N52" s="70">
        <f t="shared" si="34"/>
        <v>0</v>
      </c>
      <c r="R52" s="83">
        <f t="shared" si="39"/>
        <v>0</v>
      </c>
      <c r="S52" s="83">
        <f t="shared" si="39"/>
        <v>0</v>
      </c>
      <c r="T52" s="83">
        <f t="shared" si="39"/>
        <v>0</v>
      </c>
      <c r="U52" s="83">
        <f t="shared" si="39"/>
        <v>0</v>
      </c>
      <c r="V52" s="83">
        <f t="shared" si="40"/>
        <v>0</v>
      </c>
      <c r="W52" s="83">
        <f t="shared" si="40"/>
        <v>0</v>
      </c>
      <c r="X52" s="83">
        <f t="shared" si="41"/>
        <v>0</v>
      </c>
      <c r="Y52" s="83">
        <f t="shared" si="41"/>
        <v>0</v>
      </c>
      <c r="Z52" s="83">
        <f t="shared" si="41"/>
        <v>0</v>
      </c>
      <c r="AA52" s="171">
        <f t="shared" si="35"/>
        <v>0</v>
      </c>
      <c r="AB52" s="83">
        <f t="shared" si="42"/>
        <v>0</v>
      </c>
      <c r="AC52" s="83">
        <f t="shared" si="42"/>
        <v>0</v>
      </c>
      <c r="AD52" s="171">
        <f t="shared" si="36"/>
        <v>0</v>
      </c>
      <c r="AE52" s="171">
        <f>IF(AD52=1,SUM(AD$10:AD52),0)</f>
        <v>0</v>
      </c>
      <c r="AF52" s="82" t="str">
        <f t="shared" si="37"/>
        <v/>
      </c>
      <c r="AG52" s="171">
        <f t="shared" si="38"/>
        <v>0</v>
      </c>
    </row>
    <row r="53" spans="1:33" ht="12" customHeight="1" x14ac:dyDescent="0.25">
      <c r="A53" s="497"/>
      <c r="B53" s="15">
        <v>44</v>
      </c>
      <c r="C53" s="468">
        <f t="shared" si="26"/>
        <v>0</v>
      </c>
      <c r="D53" s="469"/>
      <c r="E53" s="470"/>
      <c r="F53" s="67">
        <f t="shared" si="27"/>
        <v>0</v>
      </c>
      <c r="G53" s="67">
        <f t="shared" si="28"/>
        <v>0</v>
      </c>
      <c r="H53" s="67">
        <f t="shared" si="29"/>
        <v>0</v>
      </c>
      <c r="I53" s="67">
        <f t="shared" si="30"/>
        <v>0</v>
      </c>
      <c r="J53" s="67">
        <f t="shared" si="31"/>
        <v>0</v>
      </c>
      <c r="K53" s="16">
        <f t="shared" si="32"/>
        <v>0</v>
      </c>
      <c r="L53" s="67">
        <f t="shared" si="33"/>
        <v>0</v>
      </c>
      <c r="M53" s="17">
        <f>IF(L53&gt;0,VLOOKUP(I53,Labour!$AR$1:$AT$15,3,FALSE),0)</f>
        <v>0</v>
      </c>
      <c r="N53" s="70">
        <f t="shared" si="34"/>
        <v>0</v>
      </c>
      <c r="R53" s="83">
        <f t="shared" si="39"/>
        <v>0</v>
      </c>
      <c r="S53" s="83">
        <f t="shared" si="39"/>
        <v>0</v>
      </c>
      <c r="T53" s="83">
        <f t="shared" si="39"/>
        <v>0</v>
      </c>
      <c r="U53" s="83">
        <f t="shared" si="39"/>
        <v>0</v>
      </c>
      <c r="V53" s="83">
        <f t="shared" si="40"/>
        <v>0</v>
      </c>
      <c r="W53" s="83">
        <f t="shared" si="40"/>
        <v>0</v>
      </c>
      <c r="X53" s="83">
        <f t="shared" si="41"/>
        <v>0</v>
      </c>
      <c r="Y53" s="83">
        <f t="shared" si="41"/>
        <v>0</v>
      </c>
      <c r="Z53" s="83">
        <f t="shared" si="41"/>
        <v>0</v>
      </c>
      <c r="AA53" s="171">
        <f t="shared" si="35"/>
        <v>0</v>
      </c>
      <c r="AB53" s="83">
        <f t="shared" si="42"/>
        <v>0</v>
      </c>
      <c r="AC53" s="83">
        <f t="shared" si="42"/>
        <v>0</v>
      </c>
      <c r="AD53" s="171">
        <f t="shared" si="36"/>
        <v>0</v>
      </c>
      <c r="AE53" s="171">
        <f>IF(AD53=1,SUM(AD$10:AD53),0)</f>
        <v>0</v>
      </c>
      <c r="AF53" s="82" t="str">
        <f t="shared" si="37"/>
        <v/>
      </c>
      <c r="AG53" s="171">
        <f t="shared" si="38"/>
        <v>0</v>
      </c>
    </row>
    <row r="54" spans="1:33" ht="12" customHeight="1" x14ac:dyDescent="0.25">
      <c r="A54" s="497"/>
      <c r="B54" s="15">
        <v>45</v>
      </c>
      <c r="C54" s="468">
        <f t="shared" si="26"/>
        <v>0</v>
      </c>
      <c r="D54" s="469"/>
      <c r="E54" s="470"/>
      <c r="F54" s="67">
        <f t="shared" si="27"/>
        <v>0</v>
      </c>
      <c r="G54" s="67">
        <f t="shared" si="28"/>
        <v>0</v>
      </c>
      <c r="H54" s="67">
        <f t="shared" si="29"/>
        <v>0</v>
      </c>
      <c r="I54" s="67">
        <f t="shared" si="30"/>
        <v>0</v>
      </c>
      <c r="J54" s="67">
        <f t="shared" si="31"/>
        <v>0</v>
      </c>
      <c r="K54" s="16">
        <f t="shared" si="32"/>
        <v>0</v>
      </c>
      <c r="L54" s="67">
        <f t="shared" si="33"/>
        <v>0</v>
      </c>
      <c r="M54" s="17">
        <f>IF(L54&gt;0,VLOOKUP(I54,Labour!$AR$1:$AT$15,3,FALSE),0)</f>
        <v>0</v>
      </c>
      <c r="N54" s="70">
        <f t="shared" si="34"/>
        <v>0</v>
      </c>
      <c r="R54" s="83">
        <f t="shared" si="39"/>
        <v>0</v>
      </c>
      <c r="S54" s="83">
        <f t="shared" si="39"/>
        <v>0</v>
      </c>
      <c r="T54" s="83">
        <f t="shared" si="39"/>
        <v>0</v>
      </c>
      <c r="U54" s="83">
        <f t="shared" si="39"/>
        <v>0</v>
      </c>
      <c r="V54" s="83">
        <f t="shared" si="40"/>
        <v>0</v>
      </c>
      <c r="W54" s="83">
        <f t="shared" si="40"/>
        <v>0</v>
      </c>
      <c r="X54" s="83">
        <f t="shared" si="41"/>
        <v>0</v>
      </c>
      <c r="Y54" s="83">
        <f t="shared" si="41"/>
        <v>0</v>
      </c>
      <c r="Z54" s="83">
        <f t="shared" si="41"/>
        <v>0</v>
      </c>
      <c r="AA54" s="171">
        <f t="shared" si="35"/>
        <v>0</v>
      </c>
      <c r="AB54" s="83">
        <f t="shared" si="42"/>
        <v>0</v>
      </c>
      <c r="AC54" s="83">
        <f t="shared" si="42"/>
        <v>0</v>
      </c>
      <c r="AD54" s="171">
        <f t="shared" si="36"/>
        <v>0</v>
      </c>
      <c r="AE54" s="171">
        <f>IF(AD54=1,SUM(AD$10:AD54),0)</f>
        <v>0</v>
      </c>
      <c r="AF54" s="82" t="str">
        <f t="shared" si="37"/>
        <v/>
      </c>
      <c r="AG54" s="171">
        <f t="shared" si="38"/>
        <v>0</v>
      </c>
    </row>
    <row r="55" spans="1:33" ht="12" customHeight="1" x14ac:dyDescent="0.25">
      <c r="A55" s="497"/>
      <c r="B55" s="15">
        <v>46</v>
      </c>
      <c r="C55" s="468">
        <f t="shared" si="26"/>
        <v>0</v>
      </c>
      <c r="D55" s="469"/>
      <c r="E55" s="470"/>
      <c r="F55" s="67">
        <f t="shared" si="27"/>
        <v>0</v>
      </c>
      <c r="G55" s="67">
        <f t="shared" si="28"/>
        <v>0</v>
      </c>
      <c r="H55" s="67">
        <f t="shared" si="29"/>
        <v>0</v>
      </c>
      <c r="I55" s="67">
        <f t="shared" si="30"/>
        <v>0</v>
      </c>
      <c r="J55" s="67">
        <f t="shared" si="31"/>
        <v>0</v>
      </c>
      <c r="K55" s="16">
        <f t="shared" si="32"/>
        <v>0</v>
      </c>
      <c r="L55" s="67">
        <f t="shared" si="33"/>
        <v>0</v>
      </c>
      <c r="M55" s="17">
        <f>IF(L55&gt;0,VLOOKUP(I55,Labour!$AR$1:$AT$15,3,FALSE),0)</f>
        <v>0</v>
      </c>
      <c r="N55" s="70">
        <f t="shared" si="34"/>
        <v>0</v>
      </c>
      <c r="R55" s="83">
        <f t="shared" si="39"/>
        <v>0</v>
      </c>
      <c r="S55" s="83">
        <f t="shared" si="39"/>
        <v>0</v>
      </c>
      <c r="T55" s="83">
        <f t="shared" si="39"/>
        <v>0</v>
      </c>
      <c r="U55" s="83">
        <f t="shared" si="39"/>
        <v>0</v>
      </c>
      <c r="V55" s="83">
        <f t="shared" si="40"/>
        <v>0</v>
      </c>
      <c r="W55" s="83">
        <f t="shared" si="40"/>
        <v>0</v>
      </c>
      <c r="X55" s="83">
        <f t="shared" si="41"/>
        <v>0</v>
      </c>
      <c r="Y55" s="83">
        <f t="shared" si="41"/>
        <v>0</v>
      </c>
      <c r="Z55" s="83">
        <f t="shared" si="41"/>
        <v>0</v>
      </c>
      <c r="AA55" s="171">
        <f t="shared" si="35"/>
        <v>0</v>
      </c>
      <c r="AB55" s="83">
        <f t="shared" si="42"/>
        <v>0</v>
      </c>
      <c r="AC55" s="83">
        <f t="shared" si="42"/>
        <v>0</v>
      </c>
      <c r="AD55" s="171">
        <f t="shared" si="36"/>
        <v>0</v>
      </c>
      <c r="AE55" s="171">
        <f>IF(AD55=1,SUM(AD$10:AD55),0)</f>
        <v>0</v>
      </c>
      <c r="AF55" s="82" t="str">
        <f t="shared" si="37"/>
        <v/>
      </c>
      <c r="AG55" s="171">
        <f t="shared" si="38"/>
        <v>0</v>
      </c>
    </row>
    <row r="56" spans="1:33" ht="12" customHeight="1" x14ac:dyDescent="0.25">
      <c r="A56" s="497"/>
      <c r="B56" s="15">
        <v>47</v>
      </c>
      <c r="C56" s="468">
        <f t="shared" si="26"/>
        <v>0</v>
      </c>
      <c r="D56" s="469"/>
      <c r="E56" s="470"/>
      <c r="F56" s="67">
        <f t="shared" si="27"/>
        <v>0</v>
      </c>
      <c r="G56" s="67">
        <f t="shared" si="28"/>
        <v>0</v>
      </c>
      <c r="H56" s="67">
        <f t="shared" si="29"/>
        <v>0</v>
      </c>
      <c r="I56" s="67">
        <f t="shared" si="30"/>
        <v>0</v>
      </c>
      <c r="J56" s="67">
        <f t="shared" si="31"/>
        <v>0</v>
      </c>
      <c r="K56" s="16">
        <f t="shared" si="32"/>
        <v>0</v>
      </c>
      <c r="L56" s="67">
        <f t="shared" si="33"/>
        <v>0</v>
      </c>
      <c r="M56" s="17">
        <f>IF(L56&gt;0,VLOOKUP(I56,Labour!$AR$1:$AT$15,3,FALSE),0)</f>
        <v>0</v>
      </c>
      <c r="N56" s="70">
        <f t="shared" si="34"/>
        <v>0</v>
      </c>
      <c r="R56" s="83">
        <f t="shared" si="39"/>
        <v>0</v>
      </c>
      <c r="S56" s="83">
        <f t="shared" si="39"/>
        <v>0</v>
      </c>
      <c r="T56" s="83">
        <f t="shared" si="39"/>
        <v>0</v>
      </c>
      <c r="U56" s="83">
        <f t="shared" si="39"/>
        <v>0</v>
      </c>
      <c r="V56" s="83">
        <f t="shared" si="40"/>
        <v>0</v>
      </c>
      <c r="W56" s="83">
        <f t="shared" si="40"/>
        <v>0</v>
      </c>
      <c r="X56" s="83">
        <f t="shared" si="41"/>
        <v>0</v>
      </c>
      <c r="Y56" s="83">
        <f t="shared" si="41"/>
        <v>0</v>
      </c>
      <c r="Z56" s="83">
        <f t="shared" si="41"/>
        <v>0</v>
      </c>
      <c r="AA56" s="171">
        <f t="shared" si="35"/>
        <v>0</v>
      </c>
      <c r="AB56" s="83">
        <f t="shared" si="42"/>
        <v>0</v>
      </c>
      <c r="AC56" s="83">
        <f t="shared" si="42"/>
        <v>0</v>
      </c>
      <c r="AD56" s="171">
        <f t="shared" si="36"/>
        <v>0</v>
      </c>
      <c r="AE56" s="171">
        <f>IF(AD56=1,SUM(AD$10:AD56),0)</f>
        <v>0</v>
      </c>
      <c r="AF56" s="82" t="str">
        <f t="shared" si="37"/>
        <v/>
      </c>
      <c r="AG56" s="171">
        <f t="shared" si="38"/>
        <v>0</v>
      </c>
    </row>
    <row r="57" spans="1:33" ht="12" customHeight="1" x14ac:dyDescent="0.25">
      <c r="A57" s="497"/>
      <c r="B57" s="15">
        <v>48</v>
      </c>
      <c r="C57" s="468">
        <f t="shared" si="26"/>
        <v>0</v>
      </c>
      <c r="D57" s="469"/>
      <c r="E57" s="470"/>
      <c r="F57" s="67">
        <f t="shared" si="27"/>
        <v>0</v>
      </c>
      <c r="G57" s="67">
        <f t="shared" si="28"/>
        <v>0</v>
      </c>
      <c r="H57" s="67">
        <f t="shared" si="29"/>
        <v>0</v>
      </c>
      <c r="I57" s="67">
        <f t="shared" si="30"/>
        <v>0</v>
      </c>
      <c r="J57" s="67">
        <f t="shared" si="31"/>
        <v>0</v>
      </c>
      <c r="K57" s="16">
        <f t="shared" si="32"/>
        <v>0</v>
      </c>
      <c r="L57" s="67">
        <f t="shared" si="33"/>
        <v>0</v>
      </c>
      <c r="M57" s="17">
        <f>IF(L57&gt;0,VLOOKUP(I57,Labour!$AR$1:$AT$15,3,FALSE),0)</f>
        <v>0</v>
      </c>
      <c r="N57" s="70">
        <f t="shared" si="34"/>
        <v>0</v>
      </c>
      <c r="R57" s="83">
        <f t="shared" si="39"/>
        <v>0</v>
      </c>
      <c r="S57" s="83">
        <f t="shared" si="39"/>
        <v>0</v>
      </c>
      <c r="T57" s="83">
        <f t="shared" si="39"/>
        <v>0</v>
      </c>
      <c r="U57" s="83">
        <f t="shared" si="39"/>
        <v>0</v>
      </c>
      <c r="V57" s="83">
        <f t="shared" si="40"/>
        <v>0</v>
      </c>
      <c r="W57" s="83">
        <f t="shared" si="40"/>
        <v>0</v>
      </c>
      <c r="X57" s="83">
        <f t="shared" si="41"/>
        <v>0</v>
      </c>
      <c r="Y57" s="83">
        <f t="shared" si="41"/>
        <v>0</v>
      </c>
      <c r="Z57" s="83">
        <f t="shared" si="41"/>
        <v>0</v>
      </c>
      <c r="AA57" s="171">
        <f t="shared" si="35"/>
        <v>0</v>
      </c>
      <c r="AB57" s="83">
        <f t="shared" si="42"/>
        <v>0</v>
      </c>
      <c r="AC57" s="83">
        <f t="shared" si="42"/>
        <v>0</v>
      </c>
      <c r="AD57" s="171">
        <f t="shared" si="36"/>
        <v>0</v>
      </c>
      <c r="AE57" s="171">
        <f>IF(AD57=1,SUM(AD$10:AD57),0)</f>
        <v>0</v>
      </c>
      <c r="AF57" s="82" t="str">
        <f t="shared" si="37"/>
        <v/>
      </c>
      <c r="AG57" s="171">
        <f t="shared" si="38"/>
        <v>0</v>
      </c>
    </row>
    <row r="58" spans="1:33" ht="12" customHeight="1" x14ac:dyDescent="0.25">
      <c r="A58" s="497"/>
      <c r="B58" s="15">
        <v>49</v>
      </c>
      <c r="C58" s="468">
        <f t="shared" si="26"/>
        <v>0</v>
      </c>
      <c r="D58" s="469"/>
      <c r="E58" s="470"/>
      <c r="F58" s="67">
        <f t="shared" si="27"/>
        <v>0</v>
      </c>
      <c r="G58" s="67">
        <f t="shared" si="28"/>
        <v>0</v>
      </c>
      <c r="H58" s="67">
        <f t="shared" si="29"/>
        <v>0</v>
      </c>
      <c r="I58" s="67">
        <f t="shared" si="30"/>
        <v>0</v>
      </c>
      <c r="J58" s="67">
        <f t="shared" si="31"/>
        <v>0</v>
      </c>
      <c r="K58" s="16">
        <f t="shared" si="32"/>
        <v>0</v>
      </c>
      <c r="L58" s="67">
        <f t="shared" si="33"/>
        <v>0</v>
      </c>
      <c r="M58" s="17">
        <f>IF(L58&gt;0,VLOOKUP(I58,Labour!$AR$1:$AT$15,3,FALSE),0)</f>
        <v>0</v>
      </c>
      <c r="N58" s="70">
        <f t="shared" si="34"/>
        <v>0</v>
      </c>
      <c r="R58" s="83">
        <f t="shared" si="39"/>
        <v>0</v>
      </c>
      <c r="S58" s="83">
        <f t="shared" si="39"/>
        <v>0</v>
      </c>
      <c r="T58" s="83">
        <f t="shared" si="39"/>
        <v>0</v>
      </c>
      <c r="U58" s="83">
        <f t="shared" si="39"/>
        <v>0</v>
      </c>
      <c r="V58" s="83">
        <f t="shared" si="40"/>
        <v>0</v>
      </c>
      <c r="W58" s="83">
        <f t="shared" si="40"/>
        <v>0</v>
      </c>
      <c r="X58" s="83">
        <f t="shared" si="41"/>
        <v>0</v>
      </c>
      <c r="Y58" s="83">
        <f t="shared" si="41"/>
        <v>0</v>
      </c>
      <c r="Z58" s="83">
        <f t="shared" si="41"/>
        <v>0</v>
      </c>
      <c r="AA58" s="171">
        <f t="shared" si="35"/>
        <v>0</v>
      </c>
      <c r="AB58" s="83">
        <f t="shared" si="42"/>
        <v>0</v>
      </c>
      <c r="AC58" s="83">
        <f t="shared" si="42"/>
        <v>0</v>
      </c>
      <c r="AD58" s="171">
        <f t="shared" si="36"/>
        <v>0</v>
      </c>
      <c r="AE58" s="171">
        <f>IF(AD58=1,SUM(AD$10:AD58),0)</f>
        <v>0</v>
      </c>
      <c r="AF58" s="82" t="str">
        <f t="shared" si="37"/>
        <v/>
      </c>
      <c r="AG58" s="171">
        <f t="shared" si="38"/>
        <v>0</v>
      </c>
    </row>
    <row r="59" spans="1:33" ht="12" customHeight="1" x14ac:dyDescent="0.25">
      <c r="A59" s="497"/>
      <c r="B59" s="15">
        <v>50</v>
      </c>
      <c r="C59" s="468">
        <f t="shared" si="26"/>
        <v>0</v>
      </c>
      <c r="D59" s="469"/>
      <c r="E59" s="470"/>
      <c r="F59" s="67">
        <f t="shared" si="27"/>
        <v>0</v>
      </c>
      <c r="G59" s="67">
        <f t="shared" si="28"/>
        <v>0</v>
      </c>
      <c r="H59" s="67">
        <f t="shared" si="29"/>
        <v>0</v>
      </c>
      <c r="I59" s="67">
        <f t="shared" si="30"/>
        <v>0</v>
      </c>
      <c r="J59" s="67">
        <f t="shared" si="31"/>
        <v>0</v>
      </c>
      <c r="K59" s="16">
        <f t="shared" si="32"/>
        <v>0</v>
      </c>
      <c r="L59" s="67">
        <f t="shared" si="33"/>
        <v>0</v>
      </c>
      <c r="M59" s="17">
        <f>IF(L59&gt;0,VLOOKUP(I59,Labour!$AR$1:$AT$15,3,FALSE),0)</f>
        <v>0</v>
      </c>
      <c r="N59" s="70">
        <f t="shared" si="34"/>
        <v>0</v>
      </c>
      <c r="R59" s="83">
        <f t="shared" si="39"/>
        <v>0</v>
      </c>
      <c r="S59" s="83">
        <f t="shared" si="39"/>
        <v>0</v>
      </c>
      <c r="T59" s="83">
        <f t="shared" si="39"/>
        <v>0</v>
      </c>
      <c r="U59" s="83">
        <f t="shared" si="39"/>
        <v>0</v>
      </c>
      <c r="V59" s="83">
        <f t="shared" si="40"/>
        <v>0</v>
      </c>
      <c r="W59" s="83">
        <f t="shared" si="40"/>
        <v>0</v>
      </c>
      <c r="X59" s="83">
        <f t="shared" si="41"/>
        <v>0</v>
      </c>
      <c r="Y59" s="83">
        <f t="shared" si="41"/>
        <v>0</v>
      </c>
      <c r="Z59" s="83">
        <f t="shared" si="41"/>
        <v>0</v>
      </c>
      <c r="AA59" s="171">
        <f t="shared" si="35"/>
        <v>0</v>
      </c>
      <c r="AB59" s="83">
        <f t="shared" si="42"/>
        <v>0</v>
      </c>
      <c r="AC59" s="83">
        <f t="shared" si="42"/>
        <v>0</v>
      </c>
      <c r="AD59" s="171">
        <f t="shared" si="36"/>
        <v>0</v>
      </c>
      <c r="AE59" s="171">
        <f>IF(AD59=1,SUM(AD$10:AD59),0)</f>
        <v>0</v>
      </c>
      <c r="AF59" s="82" t="str">
        <f t="shared" si="37"/>
        <v/>
      </c>
      <c r="AG59" s="171">
        <f t="shared" si="38"/>
        <v>0</v>
      </c>
    </row>
    <row r="60" spans="1:33" ht="12" customHeight="1" x14ac:dyDescent="0.25">
      <c r="A60" s="497"/>
      <c r="B60" s="15">
        <v>51</v>
      </c>
      <c r="C60" s="468">
        <f t="shared" si="26"/>
        <v>0</v>
      </c>
      <c r="D60" s="469"/>
      <c r="E60" s="470"/>
      <c r="F60" s="67">
        <f t="shared" si="27"/>
        <v>0</v>
      </c>
      <c r="G60" s="67">
        <f t="shared" si="28"/>
        <v>0</v>
      </c>
      <c r="H60" s="67">
        <f t="shared" si="29"/>
        <v>0</v>
      </c>
      <c r="I60" s="67">
        <f t="shared" si="30"/>
        <v>0</v>
      </c>
      <c r="J60" s="67">
        <f t="shared" si="31"/>
        <v>0</v>
      </c>
      <c r="K60" s="16">
        <f t="shared" si="32"/>
        <v>0</v>
      </c>
      <c r="L60" s="67">
        <f t="shared" si="33"/>
        <v>0</v>
      </c>
      <c r="M60" s="17">
        <f>IF(L60&gt;0,VLOOKUP(I60,Labour!$AR$1:$AT$15,3,FALSE),0)</f>
        <v>0</v>
      </c>
      <c r="N60" s="70">
        <f t="shared" si="34"/>
        <v>0</v>
      </c>
      <c r="R60" s="83">
        <f t="shared" si="39"/>
        <v>0</v>
      </c>
      <c r="S60" s="83">
        <f t="shared" si="39"/>
        <v>0</v>
      </c>
      <c r="T60" s="83">
        <f t="shared" si="39"/>
        <v>0</v>
      </c>
      <c r="U60" s="83">
        <f t="shared" si="39"/>
        <v>0</v>
      </c>
      <c r="V60" s="83">
        <f t="shared" si="40"/>
        <v>0</v>
      </c>
      <c r="W60" s="83">
        <f t="shared" si="40"/>
        <v>0</v>
      </c>
      <c r="X60" s="83">
        <f t="shared" si="41"/>
        <v>0</v>
      </c>
      <c r="Y60" s="83">
        <f t="shared" si="41"/>
        <v>0</v>
      </c>
      <c r="Z60" s="83">
        <f t="shared" si="41"/>
        <v>0</v>
      </c>
      <c r="AA60" s="171">
        <f t="shared" si="35"/>
        <v>0</v>
      </c>
      <c r="AB60" s="83">
        <f t="shared" si="42"/>
        <v>0</v>
      </c>
      <c r="AC60" s="83">
        <f t="shared" si="42"/>
        <v>0</v>
      </c>
      <c r="AD60" s="171">
        <f t="shared" si="36"/>
        <v>0</v>
      </c>
      <c r="AE60" s="171">
        <f>IF(AD60=1,SUM(AD$10:AD60),0)</f>
        <v>0</v>
      </c>
      <c r="AF60" s="82" t="str">
        <f t="shared" si="37"/>
        <v/>
      </c>
      <c r="AG60" s="171">
        <f t="shared" si="38"/>
        <v>0</v>
      </c>
    </row>
    <row r="61" spans="1:33" ht="12" customHeight="1" x14ac:dyDescent="0.25">
      <c r="A61" s="497"/>
      <c r="B61" s="15">
        <v>52</v>
      </c>
      <c r="C61" s="468">
        <f t="shared" si="26"/>
        <v>0</v>
      </c>
      <c r="D61" s="469"/>
      <c r="E61" s="470"/>
      <c r="F61" s="67">
        <f t="shared" si="27"/>
        <v>0</v>
      </c>
      <c r="G61" s="67">
        <f t="shared" si="28"/>
        <v>0</v>
      </c>
      <c r="H61" s="67">
        <f t="shared" si="29"/>
        <v>0</v>
      </c>
      <c r="I61" s="67">
        <f t="shared" si="30"/>
        <v>0</v>
      </c>
      <c r="J61" s="67">
        <f t="shared" si="31"/>
        <v>0</v>
      </c>
      <c r="K61" s="16">
        <f t="shared" si="32"/>
        <v>0</v>
      </c>
      <c r="L61" s="67">
        <f t="shared" si="33"/>
        <v>0</v>
      </c>
      <c r="M61" s="17">
        <f>IF(L61&gt;0,VLOOKUP(I61,Labour!$AR$1:$AT$15,3,FALSE),0)</f>
        <v>0</v>
      </c>
      <c r="N61" s="70">
        <f t="shared" si="34"/>
        <v>0</v>
      </c>
      <c r="R61" s="83">
        <f t="shared" si="39"/>
        <v>0</v>
      </c>
      <c r="S61" s="83">
        <f t="shared" si="39"/>
        <v>0</v>
      </c>
      <c r="T61" s="83">
        <f t="shared" si="39"/>
        <v>0</v>
      </c>
      <c r="U61" s="83">
        <f t="shared" si="39"/>
        <v>0</v>
      </c>
      <c r="V61" s="83">
        <f t="shared" si="40"/>
        <v>0</v>
      </c>
      <c r="W61" s="83">
        <f t="shared" si="40"/>
        <v>0</v>
      </c>
      <c r="X61" s="83">
        <f t="shared" si="41"/>
        <v>0</v>
      </c>
      <c r="Y61" s="83">
        <f t="shared" si="41"/>
        <v>0</v>
      </c>
      <c r="Z61" s="83">
        <f t="shared" si="41"/>
        <v>0</v>
      </c>
      <c r="AA61" s="171">
        <f t="shared" si="35"/>
        <v>0</v>
      </c>
      <c r="AB61" s="83">
        <f t="shared" si="42"/>
        <v>0</v>
      </c>
      <c r="AC61" s="83">
        <f t="shared" si="42"/>
        <v>0</v>
      </c>
      <c r="AD61" s="171">
        <f t="shared" si="36"/>
        <v>0</v>
      </c>
      <c r="AE61" s="171">
        <f>IF(AD61=1,SUM(AD$10:AD61),0)</f>
        <v>0</v>
      </c>
      <c r="AF61" s="82" t="str">
        <f t="shared" si="37"/>
        <v/>
      </c>
      <c r="AG61" s="171">
        <f t="shared" si="38"/>
        <v>0</v>
      </c>
    </row>
    <row r="62" spans="1:33" ht="12" customHeight="1" x14ac:dyDescent="0.25">
      <c r="A62" s="497"/>
      <c r="B62" s="15">
        <v>53</v>
      </c>
      <c r="C62" s="468">
        <f t="shared" si="26"/>
        <v>0</v>
      </c>
      <c r="D62" s="469"/>
      <c r="E62" s="470"/>
      <c r="F62" s="67">
        <f t="shared" si="27"/>
        <v>0</v>
      </c>
      <c r="G62" s="67">
        <f t="shared" si="28"/>
        <v>0</v>
      </c>
      <c r="H62" s="67">
        <f t="shared" si="29"/>
        <v>0</v>
      </c>
      <c r="I62" s="67">
        <f t="shared" si="30"/>
        <v>0</v>
      </c>
      <c r="J62" s="67">
        <f t="shared" si="31"/>
        <v>0</v>
      </c>
      <c r="K62" s="16">
        <f t="shared" si="32"/>
        <v>0</v>
      </c>
      <c r="L62" s="67">
        <f t="shared" si="33"/>
        <v>0</v>
      </c>
      <c r="M62" s="17">
        <f>IF(L62&gt;0,VLOOKUP(I62,Labour!$AR$1:$AT$15,3,FALSE),0)</f>
        <v>0</v>
      </c>
      <c r="N62" s="70">
        <f t="shared" si="34"/>
        <v>0</v>
      </c>
      <c r="R62" s="83">
        <f t="shared" si="39"/>
        <v>0</v>
      </c>
      <c r="S62" s="83">
        <f t="shared" si="39"/>
        <v>0</v>
      </c>
      <c r="T62" s="83">
        <f t="shared" si="39"/>
        <v>0</v>
      </c>
      <c r="U62" s="83">
        <f t="shared" si="39"/>
        <v>0</v>
      </c>
      <c r="V62" s="83">
        <f t="shared" si="40"/>
        <v>0</v>
      </c>
      <c r="W62" s="83">
        <f t="shared" si="40"/>
        <v>0</v>
      </c>
      <c r="X62" s="83">
        <f t="shared" si="41"/>
        <v>0</v>
      </c>
      <c r="Y62" s="83">
        <f t="shared" si="41"/>
        <v>0</v>
      </c>
      <c r="Z62" s="83">
        <f t="shared" si="41"/>
        <v>0</v>
      </c>
      <c r="AA62" s="171">
        <f t="shared" si="35"/>
        <v>0</v>
      </c>
      <c r="AB62" s="83">
        <f t="shared" si="42"/>
        <v>0</v>
      </c>
      <c r="AC62" s="83">
        <f t="shared" si="42"/>
        <v>0</v>
      </c>
      <c r="AD62" s="171">
        <f t="shared" si="36"/>
        <v>0</v>
      </c>
      <c r="AE62" s="171">
        <f>IF(AD62=1,SUM(AD$10:AD62),0)</f>
        <v>0</v>
      </c>
      <c r="AF62" s="82" t="str">
        <f t="shared" si="37"/>
        <v/>
      </c>
      <c r="AG62" s="171">
        <f t="shared" si="38"/>
        <v>0</v>
      </c>
    </row>
    <row r="63" spans="1:33" ht="12" customHeight="1" x14ac:dyDescent="0.25">
      <c r="A63" s="497"/>
      <c r="B63" s="15">
        <v>54</v>
      </c>
      <c r="C63" s="468">
        <f t="shared" si="26"/>
        <v>0</v>
      </c>
      <c r="D63" s="469"/>
      <c r="E63" s="470"/>
      <c r="F63" s="67">
        <f t="shared" si="27"/>
        <v>0</v>
      </c>
      <c r="G63" s="67">
        <f t="shared" si="28"/>
        <v>0</v>
      </c>
      <c r="H63" s="67">
        <f t="shared" si="29"/>
        <v>0</v>
      </c>
      <c r="I63" s="67">
        <f t="shared" si="30"/>
        <v>0</v>
      </c>
      <c r="J63" s="67">
        <f t="shared" si="31"/>
        <v>0</v>
      </c>
      <c r="K63" s="16">
        <f t="shared" si="32"/>
        <v>0</v>
      </c>
      <c r="L63" s="67">
        <f t="shared" si="33"/>
        <v>0</v>
      </c>
      <c r="M63" s="17">
        <f>IF(L63&gt;0,VLOOKUP(I63,Labour!$AR$1:$AT$15,3,FALSE),0)</f>
        <v>0</v>
      </c>
      <c r="N63" s="70">
        <f t="shared" si="34"/>
        <v>0</v>
      </c>
      <c r="R63" s="83">
        <f t="shared" si="39"/>
        <v>0</v>
      </c>
      <c r="S63" s="83">
        <f t="shared" si="39"/>
        <v>0</v>
      </c>
      <c r="T63" s="83">
        <f t="shared" si="39"/>
        <v>0</v>
      </c>
      <c r="U63" s="83">
        <f t="shared" si="39"/>
        <v>0</v>
      </c>
      <c r="V63" s="83">
        <f t="shared" si="40"/>
        <v>0</v>
      </c>
      <c r="W63" s="83">
        <f t="shared" si="40"/>
        <v>0</v>
      </c>
      <c r="X63" s="83">
        <f t="shared" si="41"/>
        <v>0</v>
      </c>
      <c r="Y63" s="83">
        <f t="shared" si="41"/>
        <v>0</v>
      </c>
      <c r="Z63" s="83">
        <f t="shared" si="41"/>
        <v>0</v>
      </c>
      <c r="AA63" s="171">
        <f t="shared" si="35"/>
        <v>0</v>
      </c>
      <c r="AB63" s="83">
        <f t="shared" si="42"/>
        <v>0</v>
      </c>
      <c r="AC63" s="83">
        <f t="shared" si="42"/>
        <v>0</v>
      </c>
      <c r="AD63" s="171">
        <f t="shared" si="36"/>
        <v>0</v>
      </c>
      <c r="AE63" s="171">
        <f>IF(AD63=1,SUM(AD$10:AD63),0)</f>
        <v>0</v>
      </c>
      <c r="AF63" s="82" t="str">
        <f t="shared" si="37"/>
        <v/>
      </c>
      <c r="AG63" s="171">
        <f t="shared" si="38"/>
        <v>0</v>
      </c>
    </row>
    <row r="64" spans="1:33" ht="12" customHeight="1" x14ac:dyDescent="0.25">
      <c r="A64" s="497"/>
      <c r="B64" s="15">
        <v>55</v>
      </c>
      <c r="C64" s="468">
        <f t="shared" si="26"/>
        <v>0</v>
      </c>
      <c r="D64" s="469"/>
      <c r="E64" s="470"/>
      <c r="F64" s="67">
        <f t="shared" si="27"/>
        <v>0</v>
      </c>
      <c r="G64" s="67">
        <f t="shared" si="28"/>
        <v>0</v>
      </c>
      <c r="H64" s="67">
        <f t="shared" si="29"/>
        <v>0</v>
      </c>
      <c r="I64" s="67">
        <f t="shared" si="30"/>
        <v>0</v>
      </c>
      <c r="J64" s="67">
        <f t="shared" si="31"/>
        <v>0</v>
      </c>
      <c r="K64" s="16">
        <f t="shared" si="32"/>
        <v>0</v>
      </c>
      <c r="L64" s="67">
        <f t="shared" si="33"/>
        <v>0</v>
      </c>
      <c r="M64" s="17">
        <f>IF(L64&gt;0,VLOOKUP(I64,Labour!$AR$1:$AT$15,3,FALSE),0)</f>
        <v>0</v>
      </c>
      <c r="N64" s="70">
        <f t="shared" si="34"/>
        <v>0</v>
      </c>
      <c r="R64" s="83">
        <f t="shared" si="39"/>
        <v>0</v>
      </c>
      <c r="S64" s="83">
        <f t="shared" si="39"/>
        <v>0</v>
      </c>
      <c r="T64" s="83">
        <f t="shared" si="39"/>
        <v>0</v>
      </c>
      <c r="U64" s="83">
        <f t="shared" si="39"/>
        <v>0</v>
      </c>
      <c r="V64" s="83">
        <f t="shared" si="40"/>
        <v>0</v>
      </c>
      <c r="W64" s="83">
        <f t="shared" si="40"/>
        <v>0</v>
      </c>
      <c r="X64" s="83">
        <f t="shared" si="41"/>
        <v>0</v>
      </c>
      <c r="Y64" s="83">
        <f t="shared" si="41"/>
        <v>0</v>
      </c>
      <c r="Z64" s="83">
        <f t="shared" si="41"/>
        <v>0</v>
      </c>
      <c r="AA64" s="171">
        <f t="shared" si="35"/>
        <v>0</v>
      </c>
      <c r="AB64" s="83">
        <f t="shared" si="42"/>
        <v>0</v>
      </c>
      <c r="AC64" s="83">
        <f t="shared" si="42"/>
        <v>0</v>
      </c>
      <c r="AD64" s="171">
        <f t="shared" si="36"/>
        <v>0</v>
      </c>
      <c r="AE64" s="171">
        <f>IF(AD64=1,SUM(AD$10:AD64),0)</f>
        <v>0</v>
      </c>
      <c r="AF64" s="82" t="str">
        <f t="shared" si="37"/>
        <v/>
      </c>
      <c r="AG64" s="171">
        <f t="shared" si="38"/>
        <v>0</v>
      </c>
    </row>
    <row r="65" spans="1:33" ht="12" customHeight="1" x14ac:dyDescent="0.25">
      <c r="A65" s="497"/>
      <c r="B65" s="15">
        <v>56</v>
      </c>
      <c r="C65" s="468">
        <f t="shared" si="26"/>
        <v>0</v>
      </c>
      <c r="D65" s="469"/>
      <c r="E65" s="470"/>
      <c r="F65" s="67">
        <f t="shared" si="27"/>
        <v>0</v>
      </c>
      <c r="G65" s="67">
        <f t="shared" si="28"/>
        <v>0</v>
      </c>
      <c r="H65" s="67">
        <f t="shared" si="29"/>
        <v>0</v>
      </c>
      <c r="I65" s="67">
        <f t="shared" si="30"/>
        <v>0</v>
      </c>
      <c r="J65" s="67">
        <f t="shared" si="31"/>
        <v>0</v>
      </c>
      <c r="K65" s="16">
        <f t="shared" si="32"/>
        <v>0</v>
      </c>
      <c r="L65" s="67">
        <f t="shared" si="33"/>
        <v>0</v>
      </c>
      <c r="M65" s="17">
        <f>IF(L65&gt;0,VLOOKUP(I65,Labour!$AR$1:$AT$15,3,FALSE),0)</f>
        <v>0</v>
      </c>
      <c r="N65" s="70">
        <f t="shared" si="34"/>
        <v>0</v>
      </c>
      <c r="R65" s="83">
        <f t="shared" si="39"/>
        <v>0</v>
      </c>
      <c r="S65" s="83">
        <f t="shared" si="39"/>
        <v>0</v>
      </c>
      <c r="T65" s="83">
        <f t="shared" si="39"/>
        <v>0</v>
      </c>
      <c r="U65" s="83">
        <f t="shared" si="39"/>
        <v>0</v>
      </c>
      <c r="V65" s="83">
        <f t="shared" si="40"/>
        <v>0</v>
      </c>
      <c r="W65" s="83">
        <f t="shared" si="40"/>
        <v>0</v>
      </c>
      <c r="X65" s="83">
        <f t="shared" si="41"/>
        <v>0</v>
      </c>
      <c r="Y65" s="83">
        <f t="shared" si="41"/>
        <v>0</v>
      </c>
      <c r="Z65" s="83">
        <f t="shared" si="41"/>
        <v>0</v>
      </c>
      <c r="AA65" s="171">
        <f t="shared" si="35"/>
        <v>0</v>
      </c>
      <c r="AB65" s="83">
        <f t="shared" si="42"/>
        <v>0</v>
      </c>
      <c r="AC65" s="83">
        <f t="shared" si="42"/>
        <v>0</v>
      </c>
      <c r="AD65" s="171">
        <f t="shared" si="36"/>
        <v>0</v>
      </c>
      <c r="AE65" s="171">
        <f>IF(AD65=1,SUM(AD$10:AD65),0)</f>
        <v>0</v>
      </c>
      <c r="AF65" s="82" t="str">
        <f t="shared" si="37"/>
        <v/>
      </c>
      <c r="AG65" s="171">
        <f t="shared" si="38"/>
        <v>0</v>
      </c>
    </row>
    <row r="66" spans="1:33" ht="12" customHeight="1" x14ac:dyDescent="0.25">
      <c r="A66" s="497"/>
      <c r="B66" s="15">
        <v>57</v>
      </c>
      <c r="C66" s="468">
        <f t="shared" si="26"/>
        <v>0</v>
      </c>
      <c r="D66" s="469"/>
      <c r="E66" s="470"/>
      <c r="F66" s="67">
        <f t="shared" si="27"/>
        <v>0</v>
      </c>
      <c r="G66" s="67">
        <f t="shared" si="28"/>
        <v>0</v>
      </c>
      <c r="H66" s="67">
        <f t="shared" si="29"/>
        <v>0</v>
      </c>
      <c r="I66" s="67">
        <f t="shared" si="30"/>
        <v>0</v>
      </c>
      <c r="J66" s="67">
        <f t="shared" si="31"/>
        <v>0</v>
      </c>
      <c r="K66" s="16">
        <f t="shared" si="32"/>
        <v>0</v>
      </c>
      <c r="L66" s="67">
        <f t="shared" si="33"/>
        <v>0</v>
      </c>
      <c r="M66" s="17">
        <f>IF(L66&gt;0,VLOOKUP(I66,Labour!$AR$1:$AT$15,3,FALSE),0)</f>
        <v>0</v>
      </c>
      <c r="N66" s="70">
        <f t="shared" si="34"/>
        <v>0</v>
      </c>
      <c r="R66" s="83">
        <f t="shared" si="39"/>
        <v>0</v>
      </c>
      <c r="S66" s="83">
        <f t="shared" si="39"/>
        <v>0</v>
      </c>
      <c r="T66" s="83">
        <f t="shared" si="39"/>
        <v>0</v>
      </c>
      <c r="U66" s="83">
        <f t="shared" si="39"/>
        <v>0</v>
      </c>
      <c r="V66" s="83">
        <f t="shared" si="40"/>
        <v>0</v>
      </c>
      <c r="W66" s="83">
        <f t="shared" si="40"/>
        <v>0</v>
      </c>
      <c r="X66" s="83">
        <f t="shared" si="41"/>
        <v>0</v>
      </c>
      <c r="Y66" s="83">
        <f t="shared" si="41"/>
        <v>0</v>
      </c>
      <c r="Z66" s="83">
        <f t="shared" si="41"/>
        <v>0</v>
      </c>
      <c r="AA66" s="171">
        <f t="shared" si="35"/>
        <v>0</v>
      </c>
      <c r="AB66" s="83">
        <f t="shared" si="42"/>
        <v>0</v>
      </c>
      <c r="AC66" s="83">
        <f t="shared" si="42"/>
        <v>0</v>
      </c>
      <c r="AD66" s="171">
        <f t="shared" si="36"/>
        <v>0</v>
      </c>
      <c r="AE66" s="171">
        <f>IF(AD66=1,SUM(AD$10:AD66),0)</f>
        <v>0</v>
      </c>
      <c r="AF66" s="82" t="str">
        <f t="shared" si="37"/>
        <v/>
      </c>
      <c r="AG66" s="171">
        <f t="shared" si="38"/>
        <v>0</v>
      </c>
    </row>
    <row r="67" spans="1:33" ht="12" customHeight="1" x14ac:dyDescent="0.25">
      <c r="A67" s="497"/>
      <c r="B67" s="15">
        <v>58</v>
      </c>
      <c r="C67" s="468">
        <f t="shared" si="26"/>
        <v>0</v>
      </c>
      <c r="D67" s="469"/>
      <c r="E67" s="470"/>
      <c r="F67" s="67">
        <f t="shared" si="27"/>
        <v>0</v>
      </c>
      <c r="G67" s="67">
        <f t="shared" si="28"/>
        <v>0</v>
      </c>
      <c r="H67" s="67">
        <f t="shared" si="29"/>
        <v>0</v>
      </c>
      <c r="I67" s="67">
        <f t="shared" si="30"/>
        <v>0</v>
      </c>
      <c r="J67" s="67">
        <f t="shared" si="31"/>
        <v>0</v>
      </c>
      <c r="K67" s="16">
        <f t="shared" si="32"/>
        <v>0</v>
      </c>
      <c r="L67" s="67">
        <f t="shared" si="33"/>
        <v>0</v>
      </c>
      <c r="M67" s="17">
        <f>IF(L67&gt;0,VLOOKUP(I67,Labour!$AR$1:$AT$15,3,FALSE),0)</f>
        <v>0</v>
      </c>
      <c r="N67" s="70">
        <f t="shared" si="34"/>
        <v>0</v>
      </c>
      <c r="R67" s="83">
        <f t="shared" si="39"/>
        <v>0</v>
      </c>
      <c r="S67" s="83">
        <f t="shared" si="39"/>
        <v>0</v>
      </c>
      <c r="T67" s="83">
        <f t="shared" si="39"/>
        <v>0</v>
      </c>
      <c r="U67" s="83">
        <f t="shared" si="39"/>
        <v>0</v>
      </c>
      <c r="V67" s="83">
        <f t="shared" si="40"/>
        <v>0</v>
      </c>
      <c r="W67" s="83">
        <f t="shared" si="40"/>
        <v>0</v>
      </c>
      <c r="X67" s="83">
        <f t="shared" si="41"/>
        <v>0</v>
      </c>
      <c r="Y67" s="83">
        <f t="shared" si="41"/>
        <v>0</v>
      </c>
      <c r="Z67" s="83">
        <f t="shared" si="41"/>
        <v>0</v>
      </c>
      <c r="AA67" s="171">
        <f t="shared" si="35"/>
        <v>0</v>
      </c>
      <c r="AB67" s="83">
        <f t="shared" si="42"/>
        <v>0</v>
      </c>
      <c r="AC67" s="83">
        <f t="shared" si="42"/>
        <v>0</v>
      </c>
      <c r="AD67" s="171">
        <f t="shared" si="36"/>
        <v>0</v>
      </c>
      <c r="AE67" s="171">
        <f>IF(AD67=1,SUM(AD$10:AD67),0)</f>
        <v>0</v>
      </c>
      <c r="AF67" s="82" t="str">
        <f t="shared" si="37"/>
        <v/>
      </c>
      <c r="AG67" s="171">
        <f t="shared" si="38"/>
        <v>0</v>
      </c>
    </row>
    <row r="68" spans="1:33" ht="12" customHeight="1" x14ac:dyDescent="0.25">
      <c r="A68" s="497"/>
      <c r="B68" s="15">
        <v>59</v>
      </c>
      <c r="C68" s="468">
        <f t="shared" si="26"/>
        <v>0</v>
      </c>
      <c r="D68" s="469"/>
      <c r="E68" s="470"/>
      <c r="F68" s="67">
        <f t="shared" si="27"/>
        <v>0</v>
      </c>
      <c r="G68" s="67">
        <f t="shared" si="28"/>
        <v>0</v>
      </c>
      <c r="H68" s="67">
        <f t="shared" si="29"/>
        <v>0</v>
      </c>
      <c r="I68" s="67">
        <f t="shared" si="30"/>
        <v>0</v>
      </c>
      <c r="J68" s="67">
        <f t="shared" si="31"/>
        <v>0</v>
      </c>
      <c r="K68" s="16">
        <f t="shared" si="32"/>
        <v>0</v>
      </c>
      <c r="L68" s="67">
        <f t="shared" si="33"/>
        <v>0</v>
      </c>
      <c r="M68" s="17">
        <f>IF(L68&gt;0,VLOOKUP(I68,Labour!$AR$1:$AT$15,3,FALSE),0)</f>
        <v>0</v>
      </c>
      <c r="N68" s="70">
        <f t="shared" si="34"/>
        <v>0</v>
      </c>
      <c r="R68" s="83">
        <f t="shared" si="39"/>
        <v>0</v>
      </c>
      <c r="S68" s="83">
        <f t="shared" si="39"/>
        <v>0</v>
      </c>
      <c r="T68" s="83">
        <f t="shared" si="39"/>
        <v>0</v>
      </c>
      <c r="U68" s="83">
        <f t="shared" si="39"/>
        <v>0</v>
      </c>
      <c r="V68" s="83">
        <f t="shared" si="40"/>
        <v>0</v>
      </c>
      <c r="W68" s="83">
        <f t="shared" si="40"/>
        <v>0</v>
      </c>
      <c r="X68" s="83">
        <f t="shared" si="41"/>
        <v>0</v>
      </c>
      <c r="Y68" s="83">
        <f t="shared" si="41"/>
        <v>0</v>
      </c>
      <c r="Z68" s="83">
        <f t="shared" si="41"/>
        <v>0</v>
      </c>
      <c r="AA68" s="171">
        <f t="shared" si="35"/>
        <v>0</v>
      </c>
      <c r="AB68" s="83">
        <f t="shared" si="42"/>
        <v>0</v>
      </c>
      <c r="AC68" s="83">
        <f t="shared" si="42"/>
        <v>0</v>
      </c>
      <c r="AD68" s="171">
        <f t="shared" si="36"/>
        <v>0</v>
      </c>
      <c r="AE68" s="171">
        <f>IF(AD68=1,SUM(AD$10:AD68),0)</f>
        <v>0</v>
      </c>
      <c r="AF68" s="82" t="str">
        <f t="shared" si="37"/>
        <v/>
      </c>
      <c r="AG68" s="171">
        <f t="shared" si="38"/>
        <v>0</v>
      </c>
    </row>
    <row r="69" spans="1:33" ht="12" customHeight="1" x14ac:dyDescent="0.25">
      <c r="A69" s="497"/>
      <c r="B69" s="15">
        <v>60</v>
      </c>
      <c r="C69" s="468">
        <f t="shared" ref="C69:C108" si="43">R69</f>
        <v>0</v>
      </c>
      <c r="D69" s="469"/>
      <c r="E69" s="470"/>
      <c r="F69" s="67">
        <f t="shared" ref="F69:F108" si="44">S69</f>
        <v>0</v>
      </c>
      <c r="G69" s="67">
        <f t="shared" ref="G69:G108" si="45">T69</f>
        <v>0</v>
      </c>
      <c r="H69" s="67">
        <f t="shared" ref="H69:H108" si="46">U69</f>
        <v>0</v>
      </c>
      <c r="I69" s="67">
        <f t="shared" ref="I69:I108" si="47">X69</f>
        <v>0</v>
      </c>
      <c r="J69" s="67">
        <f t="shared" ref="J69:J108" si="48">AA69</f>
        <v>0</v>
      </c>
      <c r="K69" s="16">
        <f t="shared" ref="K69:K108" si="49">AB69</f>
        <v>0</v>
      </c>
      <c r="L69" s="67">
        <f t="shared" ref="L69:L108" si="50">AC69</f>
        <v>0</v>
      </c>
      <c r="M69" s="17">
        <f>IF(L69&gt;0,VLOOKUP(I69,Labour!$AR$1:$AT$15,3,FALSE),0)</f>
        <v>0</v>
      </c>
      <c r="N69" s="70">
        <f t="shared" ref="N69:N108" si="51">J69*K69+L69*M69</f>
        <v>0</v>
      </c>
      <c r="R69" s="83">
        <f t="shared" si="39"/>
        <v>0</v>
      </c>
      <c r="S69" s="83">
        <f t="shared" si="39"/>
        <v>0</v>
      </c>
      <c r="T69" s="83">
        <f t="shared" si="39"/>
        <v>0</v>
      </c>
      <c r="U69" s="83">
        <f t="shared" si="39"/>
        <v>0</v>
      </c>
      <c r="V69" s="83">
        <f t="shared" si="40"/>
        <v>0</v>
      </c>
      <c r="W69" s="83">
        <f t="shared" si="40"/>
        <v>0</v>
      </c>
      <c r="X69" s="83">
        <f t="shared" si="41"/>
        <v>0</v>
      </c>
      <c r="Y69" s="83">
        <f t="shared" si="41"/>
        <v>0</v>
      </c>
      <c r="Z69" s="83">
        <f t="shared" si="41"/>
        <v>0</v>
      </c>
      <c r="AA69" s="171">
        <f t="shared" si="35"/>
        <v>0</v>
      </c>
      <c r="AB69" s="83">
        <f t="shared" si="42"/>
        <v>0</v>
      </c>
      <c r="AC69" s="83">
        <f t="shared" si="42"/>
        <v>0</v>
      </c>
      <c r="AD69" s="171">
        <f t="shared" si="36"/>
        <v>0</v>
      </c>
      <c r="AE69" s="171">
        <f>IF(AD69=1,SUM(AD$10:AD69),0)</f>
        <v>0</v>
      </c>
      <c r="AF69" s="82" t="str">
        <f t="shared" si="37"/>
        <v/>
      </c>
      <c r="AG69" s="171">
        <f t="shared" si="38"/>
        <v>0</v>
      </c>
    </row>
    <row r="70" spans="1:33" ht="12" customHeight="1" x14ac:dyDescent="0.25">
      <c r="A70" s="497"/>
      <c r="B70" s="15">
        <v>61</v>
      </c>
      <c r="C70" s="468">
        <f t="shared" si="43"/>
        <v>0</v>
      </c>
      <c r="D70" s="469"/>
      <c r="E70" s="470"/>
      <c r="F70" s="67">
        <f t="shared" si="44"/>
        <v>0</v>
      </c>
      <c r="G70" s="67">
        <f t="shared" si="45"/>
        <v>0</v>
      </c>
      <c r="H70" s="67">
        <f t="shared" si="46"/>
        <v>0</v>
      </c>
      <c r="I70" s="67">
        <f t="shared" si="47"/>
        <v>0</v>
      </c>
      <c r="J70" s="67">
        <f t="shared" si="48"/>
        <v>0</v>
      </c>
      <c r="K70" s="16">
        <f t="shared" si="49"/>
        <v>0</v>
      </c>
      <c r="L70" s="67">
        <f t="shared" si="50"/>
        <v>0</v>
      </c>
      <c r="M70" s="17">
        <f>IF(L70&gt;0,VLOOKUP(I70,Labour!$AR$1:$AT$15,3,FALSE),0)</f>
        <v>0</v>
      </c>
      <c r="N70" s="70">
        <f t="shared" si="51"/>
        <v>0</v>
      </c>
      <c r="R70" s="83">
        <f t="shared" si="39"/>
        <v>0</v>
      </c>
      <c r="S70" s="83">
        <f t="shared" si="39"/>
        <v>0</v>
      </c>
      <c r="T70" s="83">
        <f t="shared" si="39"/>
        <v>0</v>
      </c>
      <c r="U70" s="83">
        <f t="shared" si="39"/>
        <v>0</v>
      </c>
      <c r="V70" s="83">
        <f t="shared" si="40"/>
        <v>0</v>
      </c>
      <c r="W70" s="83">
        <f t="shared" si="40"/>
        <v>0</v>
      </c>
      <c r="X70" s="83">
        <f t="shared" si="41"/>
        <v>0</v>
      </c>
      <c r="Y70" s="83">
        <f t="shared" si="41"/>
        <v>0</v>
      </c>
      <c r="Z70" s="83">
        <f t="shared" si="41"/>
        <v>0</v>
      </c>
      <c r="AA70" s="171">
        <f t="shared" si="35"/>
        <v>0</v>
      </c>
      <c r="AB70" s="83">
        <f t="shared" si="42"/>
        <v>0</v>
      </c>
      <c r="AC70" s="83">
        <f t="shared" si="42"/>
        <v>0</v>
      </c>
      <c r="AD70" s="171">
        <f t="shared" si="36"/>
        <v>0</v>
      </c>
      <c r="AE70" s="171">
        <f>IF(AD70=1,SUM(AD$10:AD70),0)</f>
        <v>0</v>
      </c>
      <c r="AF70" s="82" t="str">
        <f t="shared" si="37"/>
        <v/>
      </c>
      <c r="AG70" s="171">
        <f t="shared" si="38"/>
        <v>0</v>
      </c>
    </row>
    <row r="71" spans="1:33" ht="12" customHeight="1" x14ac:dyDescent="0.25">
      <c r="A71" s="497"/>
      <c r="B71" s="15">
        <v>62</v>
      </c>
      <c r="C71" s="468">
        <f t="shared" si="43"/>
        <v>0</v>
      </c>
      <c r="D71" s="469"/>
      <c r="E71" s="470"/>
      <c r="F71" s="67">
        <f t="shared" si="44"/>
        <v>0</v>
      </c>
      <c r="G71" s="67">
        <f t="shared" si="45"/>
        <v>0</v>
      </c>
      <c r="H71" s="67">
        <f t="shared" si="46"/>
        <v>0</v>
      </c>
      <c r="I71" s="67">
        <f t="shared" si="47"/>
        <v>0</v>
      </c>
      <c r="J71" s="67">
        <f t="shared" si="48"/>
        <v>0</v>
      </c>
      <c r="K71" s="16">
        <f t="shared" si="49"/>
        <v>0</v>
      </c>
      <c r="L71" s="67">
        <f t="shared" si="50"/>
        <v>0</v>
      </c>
      <c r="M71" s="17">
        <f>IF(L71&gt;0,VLOOKUP(I71,Labour!$AR$1:$AT$15,3,FALSE),0)</f>
        <v>0</v>
      </c>
      <c r="N71" s="70">
        <f t="shared" si="51"/>
        <v>0</v>
      </c>
      <c r="R71" s="83">
        <f t="shared" si="39"/>
        <v>0</v>
      </c>
      <c r="S71" s="83">
        <f t="shared" si="39"/>
        <v>0</v>
      </c>
      <c r="T71" s="83">
        <f t="shared" si="39"/>
        <v>0</v>
      </c>
      <c r="U71" s="83">
        <f t="shared" si="39"/>
        <v>0</v>
      </c>
      <c r="V71" s="83">
        <f t="shared" si="40"/>
        <v>0</v>
      </c>
      <c r="W71" s="83">
        <f t="shared" si="40"/>
        <v>0</v>
      </c>
      <c r="X71" s="83">
        <f t="shared" si="41"/>
        <v>0</v>
      </c>
      <c r="Y71" s="83">
        <f t="shared" si="41"/>
        <v>0</v>
      </c>
      <c r="Z71" s="83">
        <f t="shared" si="41"/>
        <v>0</v>
      </c>
      <c r="AA71" s="171">
        <f t="shared" si="35"/>
        <v>0</v>
      </c>
      <c r="AB71" s="83">
        <f t="shared" si="42"/>
        <v>0</v>
      </c>
      <c r="AC71" s="83">
        <f t="shared" si="42"/>
        <v>0</v>
      </c>
      <c r="AD71" s="171">
        <f t="shared" si="36"/>
        <v>0</v>
      </c>
      <c r="AE71" s="171">
        <f>IF(AD71=1,SUM(AD$10:AD71),0)</f>
        <v>0</v>
      </c>
      <c r="AF71" s="82" t="str">
        <f t="shared" si="37"/>
        <v/>
      </c>
      <c r="AG71" s="171">
        <f t="shared" si="38"/>
        <v>0</v>
      </c>
    </row>
    <row r="72" spans="1:33" ht="12" customHeight="1" x14ac:dyDescent="0.25">
      <c r="A72" s="497"/>
      <c r="B72" s="15">
        <v>63</v>
      </c>
      <c r="C72" s="468">
        <f t="shared" si="43"/>
        <v>0</v>
      </c>
      <c r="D72" s="469"/>
      <c r="E72" s="470"/>
      <c r="F72" s="67">
        <f t="shared" si="44"/>
        <v>0</v>
      </c>
      <c r="G72" s="67">
        <f t="shared" si="45"/>
        <v>0</v>
      </c>
      <c r="H72" s="67">
        <f t="shared" si="46"/>
        <v>0</v>
      </c>
      <c r="I72" s="67">
        <f t="shared" si="47"/>
        <v>0</v>
      </c>
      <c r="J72" s="67">
        <f t="shared" si="48"/>
        <v>0</v>
      </c>
      <c r="K72" s="16">
        <f t="shared" si="49"/>
        <v>0</v>
      </c>
      <c r="L72" s="67">
        <f t="shared" si="50"/>
        <v>0</v>
      </c>
      <c r="M72" s="17">
        <f>IF(L72&gt;0,VLOOKUP(I72,Labour!$AR$1:$AT$15,3,FALSE),0)</f>
        <v>0</v>
      </c>
      <c r="N72" s="70">
        <f t="shared" si="51"/>
        <v>0</v>
      </c>
      <c r="R72" s="83">
        <f t="shared" si="39"/>
        <v>0</v>
      </c>
      <c r="S72" s="83">
        <f t="shared" si="39"/>
        <v>0</v>
      </c>
      <c r="T72" s="83">
        <f t="shared" si="39"/>
        <v>0</v>
      </c>
      <c r="U72" s="83">
        <f t="shared" si="39"/>
        <v>0</v>
      </c>
      <c r="V72" s="83">
        <f t="shared" si="40"/>
        <v>0</v>
      </c>
      <c r="W72" s="83">
        <f t="shared" si="40"/>
        <v>0</v>
      </c>
      <c r="X72" s="83">
        <f t="shared" si="41"/>
        <v>0</v>
      </c>
      <c r="Y72" s="83">
        <f t="shared" si="41"/>
        <v>0</v>
      </c>
      <c r="Z72" s="83">
        <f t="shared" si="41"/>
        <v>0</v>
      </c>
      <c r="AA72" s="171">
        <f t="shared" si="35"/>
        <v>0</v>
      </c>
      <c r="AB72" s="83">
        <f t="shared" si="42"/>
        <v>0</v>
      </c>
      <c r="AC72" s="83">
        <f t="shared" si="42"/>
        <v>0</v>
      </c>
      <c r="AD72" s="171">
        <f t="shared" si="36"/>
        <v>0</v>
      </c>
      <c r="AE72" s="171">
        <f>IF(AD72=1,SUM(AD$10:AD72),0)</f>
        <v>0</v>
      </c>
      <c r="AF72" s="82" t="str">
        <f t="shared" si="37"/>
        <v/>
      </c>
      <c r="AG72" s="171">
        <f t="shared" si="38"/>
        <v>0</v>
      </c>
    </row>
    <row r="73" spans="1:33" ht="12" customHeight="1" x14ac:dyDescent="0.25">
      <c r="A73" s="497"/>
      <c r="B73" s="15">
        <v>64</v>
      </c>
      <c r="C73" s="468">
        <f t="shared" si="43"/>
        <v>0</v>
      </c>
      <c r="D73" s="469"/>
      <c r="E73" s="470"/>
      <c r="F73" s="67">
        <f t="shared" si="44"/>
        <v>0</v>
      </c>
      <c r="G73" s="67">
        <f t="shared" si="45"/>
        <v>0</v>
      </c>
      <c r="H73" s="67">
        <f t="shared" si="46"/>
        <v>0</v>
      </c>
      <c r="I73" s="67">
        <f t="shared" si="47"/>
        <v>0</v>
      </c>
      <c r="J73" s="67">
        <f t="shared" si="48"/>
        <v>0</v>
      </c>
      <c r="K73" s="16">
        <f t="shared" si="49"/>
        <v>0</v>
      </c>
      <c r="L73" s="67">
        <f t="shared" si="50"/>
        <v>0</v>
      </c>
      <c r="M73" s="17">
        <f>IF(L73&gt;0,VLOOKUP(I73,Labour!$AR$1:$AT$15,3,FALSE),0)</f>
        <v>0</v>
      </c>
      <c r="N73" s="70">
        <f t="shared" si="51"/>
        <v>0</v>
      </c>
      <c r="R73" s="83">
        <f t="shared" si="39"/>
        <v>0</v>
      </c>
      <c r="S73" s="83">
        <f t="shared" si="39"/>
        <v>0</v>
      </c>
      <c r="T73" s="83">
        <f t="shared" si="39"/>
        <v>0</v>
      </c>
      <c r="U73" s="83">
        <f t="shared" si="39"/>
        <v>0</v>
      </c>
      <c r="V73" s="83">
        <f t="shared" si="40"/>
        <v>0</v>
      </c>
      <c r="W73" s="83">
        <f t="shared" si="40"/>
        <v>0</v>
      </c>
      <c r="X73" s="83">
        <f t="shared" si="41"/>
        <v>0</v>
      </c>
      <c r="Y73" s="83">
        <f t="shared" si="41"/>
        <v>0</v>
      </c>
      <c r="Z73" s="83">
        <f t="shared" si="41"/>
        <v>0</v>
      </c>
      <c r="AA73" s="171">
        <f t="shared" si="35"/>
        <v>0</v>
      </c>
      <c r="AB73" s="83">
        <f t="shared" si="42"/>
        <v>0</v>
      </c>
      <c r="AC73" s="83">
        <f t="shared" si="42"/>
        <v>0</v>
      </c>
      <c r="AD73" s="171">
        <f t="shared" si="36"/>
        <v>0</v>
      </c>
      <c r="AE73" s="171">
        <f>IF(AD73=1,SUM(AD$10:AD73),0)</f>
        <v>0</v>
      </c>
      <c r="AF73" s="82" t="str">
        <f t="shared" si="37"/>
        <v/>
      </c>
      <c r="AG73" s="171">
        <f t="shared" si="38"/>
        <v>0</v>
      </c>
    </row>
    <row r="74" spans="1:33" ht="12" customHeight="1" x14ac:dyDescent="0.25">
      <c r="A74" s="497"/>
      <c r="B74" s="15">
        <v>65</v>
      </c>
      <c r="C74" s="468">
        <f t="shared" si="43"/>
        <v>0</v>
      </c>
      <c r="D74" s="469"/>
      <c r="E74" s="470"/>
      <c r="F74" s="67">
        <f t="shared" si="44"/>
        <v>0</v>
      </c>
      <c r="G74" s="67">
        <f t="shared" si="45"/>
        <v>0</v>
      </c>
      <c r="H74" s="67">
        <f t="shared" si="46"/>
        <v>0</v>
      </c>
      <c r="I74" s="67">
        <f t="shared" si="47"/>
        <v>0</v>
      </c>
      <c r="J74" s="67">
        <f t="shared" si="48"/>
        <v>0</v>
      </c>
      <c r="K74" s="16">
        <f t="shared" si="49"/>
        <v>0</v>
      </c>
      <c r="L74" s="67">
        <f t="shared" si="50"/>
        <v>0</v>
      </c>
      <c r="M74" s="17">
        <f>IF(L74&gt;0,VLOOKUP(I74,Labour!$AR$1:$AT$15,3,FALSE),0)</f>
        <v>0</v>
      </c>
      <c r="N74" s="70">
        <f t="shared" si="51"/>
        <v>0</v>
      </c>
      <c r="R74" s="83">
        <f t="shared" si="39"/>
        <v>0</v>
      </c>
      <c r="S74" s="83">
        <f t="shared" si="39"/>
        <v>0</v>
      </c>
      <c r="T74" s="83">
        <f t="shared" si="39"/>
        <v>0</v>
      </c>
      <c r="U74" s="83">
        <f t="shared" si="39"/>
        <v>0</v>
      </c>
      <c r="V74" s="83">
        <f t="shared" si="40"/>
        <v>0</v>
      </c>
      <c r="W74" s="83">
        <f t="shared" si="40"/>
        <v>0</v>
      </c>
      <c r="X74" s="83">
        <f t="shared" si="41"/>
        <v>0</v>
      </c>
      <c r="Y74" s="83">
        <f t="shared" si="41"/>
        <v>0</v>
      </c>
      <c r="Z74" s="83">
        <f t="shared" si="41"/>
        <v>0</v>
      </c>
      <c r="AA74" s="171">
        <f t="shared" si="35"/>
        <v>0</v>
      </c>
      <c r="AB74" s="83">
        <f t="shared" si="42"/>
        <v>0</v>
      </c>
      <c r="AC74" s="83">
        <f t="shared" si="42"/>
        <v>0</v>
      </c>
      <c r="AD74" s="171">
        <f t="shared" si="36"/>
        <v>0</v>
      </c>
      <c r="AE74" s="171">
        <f>IF(AD74=1,SUM(AD$10:AD74),0)</f>
        <v>0</v>
      </c>
      <c r="AF74" s="82" t="str">
        <f t="shared" si="37"/>
        <v/>
      </c>
      <c r="AG74" s="171">
        <f t="shared" si="38"/>
        <v>0</v>
      </c>
    </row>
    <row r="75" spans="1:33" ht="12" customHeight="1" x14ac:dyDescent="0.25">
      <c r="A75" s="497"/>
      <c r="B75" s="15">
        <v>66</v>
      </c>
      <c r="C75" s="468">
        <f t="shared" si="43"/>
        <v>0</v>
      </c>
      <c r="D75" s="469"/>
      <c r="E75" s="470"/>
      <c r="F75" s="67">
        <f t="shared" si="44"/>
        <v>0</v>
      </c>
      <c r="G75" s="67">
        <f t="shared" si="45"/>
        <v>0</v>
      </c>
      <c r="H75" s="67">
        <f t="shared" si="46"/>
        <v>0</v>
      </c>
      <c r="I75" s="67">
        <f t="shared" si="47"/>
        <v>0</v>
      </c>
      <c r="J75" s="67">
        <f t="shared" si="48"/>
        <v>0</v>
      </c>
      <c r="K75" s="16">
        <f t="shared" si="49"/>
        <v>0</v>
      </c>
      <c r="L75" s="67">
        <f t="shared" si="50"/>
        <v>0</v>
      </c>
      <c r="M75" s="17">
        <f>IF(L75&gt;0,VLOOKUP(I75,Labour!$AR$1:$AT$15,3,FALSE),0)</f>
        <v>0</v>
      </c>
      <c r="N75" s="70">
        <f t="shared" si="51"/>
        <v>0</v>
      </c>
      <c r="R75" s="83">
        <f t="shared" si="39"/>
        <v>0</v>
      </c>
      <c r="S75" s="83">
        <f t="shared" si="39"/>
        <v>0</v>
      </c>
      <c r="T75" s="83">
        <f t="shared" si="39"/>
        <v>0</v>
      </c>
      <c r="U75" s="83">
        <f t="shared" si="39"/>
        <v>0</v>
      </c>
      <c r="V75" s="83">
        <f t="shared" si="40"/>
        <v>0</v>
      </c>
      <c r="W75" s="83">
        <f t="shared" si="40"/>
        <v>0</v>
      </c>
      <c r="X75" s="83">
        <f t="shared" si="41"/>
        <v>0</v>
      </c>
      <c r="Y75" s="83">
        <f t="shared" si="41"/>
        <v>0</v>
      </c>
      <c r="Z75" s="83">
        <f t="shared" si="41"/>
        <v>0</v>
      </c>
      <c r="AA75" s="171">
        <f t="shared" si="35"/>
        <v>0</v>
      </c>
      <c r="AB75" s="83">
        <f t="shared" si="42"/>
        <v>0</v>
      </c>
      <c r="AC75" s="83">
        <f t="shared" si="42"/>
        <v>0</v>
      </c>
      <c r="AD75" s="171">
        <f t="shared" si="36"/>
        <v>0</v>
      </c>
      <c r="AE75" s="171">
        <f>IF(AD75=1,SUM(AD$10:AD75),0)</f>
        <v>0</v>
      </c>
      <c r="AF75" s="82" t="str">
        <f t="shared" si="37"/>
        <v/>
      </c>
      <c r="AG75" s="171">
        <f t="shared" si="38"/>
        <v>0</v>
      </c>
    </row>
    <row r="76" spans="1:33" ht="12" customHeight="1" x14ac:dyDescent="0.25">
      <c r="A76" s="497"/>
      <c r="B76" s="15">
        <v>67</v>
      </c>
      <c r="C76" s="468">
        <f t="shared" si="43"/>
        <v>0</v>
      </c>
      <c r="D76" s="469"/>
      <c r="E76" s="470"/>
      <c r="F76" s="67">
        <f t="shared" si="44"/>
        <v>0</v>
      </c>
      <c r="G76" s="67">
        <f t="shared" si="45"/>
        <v>0</v>
      </c>
      <c r="H76" s="67">
        <f t="shared" si="46"/>
        <v>0</v>
      </c>
      <c r="I76" s="67">
        <f t="shared" si="47"/>
        <v>0</v>
      </c>
      <c r="J76" s="67">
        <f t="shared" si="48"/>
        <v>0</v>
      </c>
      <c r="K76" s="16">
        <f t="shared" si="49"/>
        <v>0</v>
      </c>
      <c r="L76" s="67">
        <f t="shared" si="50"/>
        <v>0</v>
      </c>
      <c r="M76" s="17">
        <f>IF(L76&gt;0,VLOOKUP(I76,Labour!$AR$1:$AT$15,3,FALSE),0)</f>
        <v>0</v>
      </c>
      <c r="N76" s="70">
        <f t="shared" si="51"/>
        <v>0</v>
      </c>
      <c r="R76" s="83">
        <f t="shared" si="39"/>
        <v>0</v>
      </c>
      <c r="S76" s="83">
        <f t="shared" si="39"/>
        <v>0</v>
      </c>
      <c r="T76" s="83">
        <f t="shared" si="39"/>
        <v>0</v>
      </c>
      <c r="U76" s="83">
        <f t="shared" si="39"/>
        <v>0</v>
      </c>
      <c r="V76" s="83">
        <f t="shared" si="40"/>
        <v>0</v>
      </c>
      <c r="W76" s="83">
        <f t="shared" si="40"/>
        <v>0</v>
      </c>
      <c r="X76" s="83">
        <f t="shared" si="41"/>
        <v>0</v>
      </c>
      <c r="Y76" s="83">
        <f t="shared" si="41"/>
        <v>0</v>
      </c>
      <c r="Z76" s="83">
        <f t="shared" si="41"/>
        <v>0</v>
      </c>
      <c r="AA76" s="171">
        <f t="shared" si="35"/>
        <v>0</v>
      </c>
      <c r="AB76" s="83">
        <f t="shared" si="42"/>
        <v>0</v>
      </c>
      <c r="AC76" s="83">
        <f t="shared" si="42"/>
        <v>0</v>
      </c>
      <c r="AD76" s="171">
        <f t="shared" si="36"/>
        <v>0</v>
      </c>
      <c r="AE76" s="171">
        <f>IF(AD76=1,SUM(AD$10:AD76),0)</f>
        <v>0</v>
      </c>
      <c r="AF76" s="82" t="str">
        <f t="shared" si="37"/>
        <v/>
      </c>
      <c r="AG76" s="171">
        <f t="shared" si="38"/>
        <v>0</v>
      </c>
    </row>
    <row r="77" spans="1:33" ht="12" customHeight="1" x14ac:dyDescent="0.25">
      <c r="A77" s="497"/>
      <c r="B77" s="15">
        <v>68</v>
      </c>
      <c r="C77" s="468">
        <f t="shared" si="43"/>
        <v>0</v>
      </c>
      <c r="D77" s="469"/>
      <c r="E77" s="470"/>
      <c r="F77" s="67">
        <f t="shared" si="44"/>
        <v>0</v>
      </c>
      <c r="G77" s="67">
        <f t="shared" si="45"/>
        <v>0</v>
      </c>
      <c r="H77" s="67">
        <f t="shared" si="46"/>
        <v>0</v>
      </c>
      <c r="I77" s="67">
        <f t="shared" si="47"/>
        <v>0</v>
      </c>
      <c r="J77" s="67">
        <f t="shared" si="48"/>
        <v>0</v>
      </c>
      <c r="K77" s="16">
        <f t="shared" si="49"/>
        <v>0</v>
      </c>
      <c r="L77" s="67">
        <f t="shared" si="50"/>
        <v>0</v>
      </c>
      <c r="M77" s="17">
        <f>IF(L77&gt;0,VLOOKUP(I77,Labour!$AR$1:$AT$15,3,FALSE),0)</f>
        <v>0</v>
      </c>
      <c r="N77" s="70">
        <f t="shared" si="51"/>
        <v>0</v>
      </c>
      <c r="R77" s="83">
        <f t="shared" si="39"/>
        <v>0</v>
      </c>
      <c r="S77" s="83">
        <f t="shared" si="39"/>
        <v>0</v>
      </c>
      <c r="T77" s="83">
        <f t="shared" si="39"/>
        <v>0</v>
      </c>
      <c r="U77" s="83">
        <f t="shared" si="39"/>
        <v>0</v>
      </c>
      <c r="V77" s="83">
        <f t="shared" si="40"/>
        <v>0</v>
      </c>
      <c r="W77" s="83">
        <f t="shared" si="40"/>
        <v>0</v>
      </c>
      <c r="X77" s="83">
        <f t="shared" si="41"/>
        <v>0</v>
      </c>
      <c r="Y77" s="83">
        <f t="shared" si="41"/>
        <v>0</v>
      </c>
      <c r="Z77" s="83">
        <f t="shared" si="41"/>
        <v>0</v>
      </c>
      <c r="AA77" s="171">
        <f t="shared" si="35"/>
        <v>0</v>
      </c>
      <c r="AB77" s="83">
        <f t="shared" si="42"/>
        <v>0</v>
      </c>
      <c r="AC77" s="83">
        <f t="shared" si="42"/>
        <v>0</v>
      </c>
      <c r="AD77" s="171">
        <f t="shared" si="36"/>
        <v>0</v>
      </c>
      <c r="AE77" s="171">
        <f>IF(AD77=1,SUM(AD$10:AD77),0)</f>
        <v>0</v>
      </c>
      <c r="AF77" s="82" t="str">
        <f t="shared" si="37"/>
        <v/>
      </c>
      <c r="AG77" s="171">
        <f t="shared" si="38"/>
        <v>0</v>
      </c>
    </row>
    <row r="78" spans="1:33" ht="12" customHeight="1" x14ac:dyDescent="0.25">
      <c r="A78" s="497"/>
      <c r="B78" s="15">
        <v>69</v>
      </c>
      <c r="C78" s="468">
        <f t="shared" si="43"/>
        <v>0</v>
      </c>
      <c r="D78" s="469"/>
      <c r="E78" s="470"/>
      <c r="F78" s="67">
        <f t="shared" si="44"/>
        <v>0</v>
      </c>
      <c r="G78" s="67">
        <f t="shared" si="45"/>
        <v>0</v>
      </c>
      <c r="H78" s="67">
        <f t="shared" si="46"/>
        <v>0</v>
      </c>
      <c r="I78" s="67">
        <f t="shared" si="47"/>
        <v>0</v>
      </c>
      <c r="J78" s="67">
        <f t="shared" si="48"/>
        <v>0</v>
      </c>
      <c r="K78" s="16">
        <f t="shared" si="49"/>
        <v>0</v>
      </c>
      <c r="L78" s="67">
        <f t="shared" si="50"/>
        <v>0</v>
      </c>
      <c r="M78" s="17">
        <f>IF(L78&gt;0,VLOOKUP(I78,Labour!$AR$1:$AT$15,3,FALSE),0)</f>
        <v>0</v>
      </c>
      <c r="N78" s="70">
        <f t="shared" si="51"/>
        <v>0</v>
      </c>
      <c r="R78" s="83">
        <f t="shared" si="39"/>
        <v>0</v>
      </c>
      <c r="S78" s="83">
        <f t="shared" si="39"/>
        <v>0</v>
      </c>
      <c r="T78" s="83">
        <f t="shared" si="39"/>
        <v>0</v>
      </c>
      <c r="U78" s="83">
        <f t="shared" si="39"/>
        <v>0</v>
      </c>
      <c r="V78" s="83">
        <f t="shared" si="40"/>
        <v>0</v>
      </c>
      <c r="W78" s="83">
        <f t="shared" si="40"/>
        <v>0</v>
      </c>
      <c r="X78" s="83">
        <f t="shared" si="41"/>
        <v>0</v>
      </c>
      <c r="Y78" s="83">
        <f t="shared" si="41"/>
        <v>0</v>
      </c>
      <c r="Z78" s="83">
        <f t="shared" si="41"/>
        <v>0</v>
      </c>
      <c r="AA78" s="171">
        <f t="shared" si="35"/>
        <v>0</v>
      </c>
      <c r="AB78" s="83">
        <f t="shared" si="42"/>
        <v>0</v>
      </c>
      <c r="AC78" s="83">
        <f t="shared" si="42"/>
        <v>0</v>
      </c>
      <c r="AD78" s="171">
        <f t="shared" si="36"/>
        <v>0</v>
      </c>
      <c r="AE78" s="171">
        <f>IF(AD78=1,SUM(AD$10:AD78),0)</f>
        <v>0</v>
      </c>
      <c r="AF78" s="82" t="str">
        <f t="shared" si="37"/>
        <v/>
      </c>
      <c r="AG78" s="171">
        <f t="shared" si="38"/>
        <v>0</v>
      </c>
    </row>
    <row r="79" spans="1:33" ht="12" customHeight="1" x14ac:dyDescent="0.25">
      <c r="A79" s="497"/>
      <c r="B79" s="15">
        <v>70</v>
      </c>
      <c r="C79" s="468">
        <f t="shared" si="43"/>
        <v>0</v>
      </c>
      <c r="D79" s="469"/>
      <c r="E79" s="470"/>
      <c r="F79" s="67">
        <f t="shared" si="44"/>
        <v>0</v>
      </c>
      <c r="G79" s="67">
        <f t="shared" si="45"/>
        <v>0</v>
      </c>
      <c r="H79" s="67">
        <f t="shared" si="46"/>
        <v>0</v>
      </c>
      <c r="I79" s="67">
        <f t="shared" si="47"/>
        <v>0</v>
      </c>
      <c r="J79" s="67">
        <f t="shared" si="48"/>
        <v>0</v>
      </c>
      <c r="K79" s="16">
        <f t="shared" si="49"/>
        <v>0</v>
      </c>
      <c r="L79" s="67">
        <f t="shared" si="50"/>
        <v>0</v>
      </c>
      <c r="M79" s="17">
        <f>IF(L79&gt;0,VLOOKUP(I79,Labour!$AR$1:$AT$15,3,FALSE),0)</f>
        <v>0</v>
      </c>
      <c r="N79" s="70">
        <f t="shared" si="51"/>
        <v>0</v>
      </c>
      <c r="R79" s="83">
        <f t="shared" si="39"/>
        <v>0</v>
      </c>
      <c r="S79" s="83">
        <f t="shared" si="39"/>
        <v>0</v>
      </c>
      <c r="T79" s="83">
        <f t="shared" si="39"/>
        <v>0</v>
      </c>
      <c r="U79" s="83">
        <f t="shared" si="39"/>
        <v>0</v>
      </c>
      <c r="V79" s="83">
        <f t="shared" si="40"/>
        <v>0</v>
      </c>
      <c r="W79" s="83">
        <f t="shared" si="40"/>
        <v>0</v>
      </c>
      <c r="X79" s="83">
        <f t="shared" si="41"/>
        <v>0</v>
      </c>
      <c r="Y79" s="83">
        <f t="shared" si="41"/>
        <v>0</v>
      </c>
      <c r="Z79" s="83">
        <f t="shared" si="41"/>
        <v>0</v>
      </c>
      <c r="AA79" s="171">
        <f t="shared" si="35"/>
        <v>0</v>
      </c>
      <c r="AB79" s="83">
        <f t="shared" si="42"/>
        <v>0</v>
      </c>
      <c r="AC79" s="83">
        <f t="shared" si="42"/>
        <v>0</v>
      </c>
      <c r="AD79" s="171">
        <f t="shared" si="36"/>
        <v>0</v>
      </c>
      <c r="AE79" s="171">
        <f>IF(AD79=1,SUM(AD$10:AD79),0)</f>
        <v>0</v>
      </c>
      <c r="AF79" s="82" t="str">
        <f t="shared" si="37"/>
        <v/>
      </c>
      <c r="AG79" s="171">
        <f t="shared" si="38"/>
        <v>0</v>
      </c>
    </row>
    <row r="80" spans="1:33" ht="12" customHeight="1" x14ac:dyDescent="0.25">
      <c r="A80" s="497"/>
      <c r="B80" s="15">
        <v>71</v>
      </c>
      <c r="C80" s="468">
        <f t="shared" si="43"/>
        <v>0</v>
      </c>
      <c r="D80" s="469"/>
      <c r="E80" s="470"/>
      <c r="F80" s="67">
        <f t="shared" si="44"/>
        <v>0</v>
      </c>
      <c r="G80" s="67">
        <f t="shared" si="45"/>
        <v>0</v>
      </c>
      <c r="H80" s="67">
        <f t="shared" si="46"/>
        <v>0</v>
      </c>
      <c r="I80" s="67">
        <f t="shared" si="47"/>
        <v>0</v>
      </c>
      <c r="J80" s="67">
        <f t="shared" si="48"/>
        <v>0</v>
      </c>
      <c r="K80" s="16">
        <f t="shared" si="49"/>
        <v>0</v>
      </c>
      <c r="L80" s="67">
        <f t="shared" si="50"/>
        <v>0</v>
      </c>
      <c r="M80" s="17">
        <f>IF(L80&gt;0,VLOOKUP(I80,Labour!$AR$1:$AT$15,3,FALSE),0)</f>
        <v>0</v>
      </c>
      <c r="N80" s="70">
        <f t="shared" si="51"/>
        <v>0</v>
      </c>
      <c r="R80" s="83">
        <f t="shared" si="39"/>
        <v>0</v>
      </c>
      <c r="S80" s="83">
        <f t="shared" si="39"/>
        <v>0</v>
      </c>
      <c r="T80" s="83">
        <f t="shared" si="39"/>
        <v>0</v>
      </c>
      <c r="U80" s="83">
        <f t="shared" si="39"/>
        <v>0</v>
      </c>
      <c r="V80" s="83">
        <f t="shared" si="40"/>
        <v>0</v>
      </c>
      <c r="W80" s="83">
        <f t="shared" si="40"/>
        <v>0</v>
      </c>
      <c r="X80" s="83">
        <f t="shared" si="41"/>
        <v>0</v>
      </c>
      <c r="Y80" s="83">
        <f t="shared" si="41"/>
        <v>0</v>
      </c>
      <c r="Z80" s="83">
        <f t="shared" si="41"/>
        <v>0</v>
      </c>
      <c r="AA80" s="171">
        <f t="shared" si="35"/>
        <v>0</v>
      </c>
      <c r="AB80" s="83">
        <f t="shared" si="42"/>
        <v>0</v>
      </c>
      <c r="AC80" s="83">
        <f t="shared" si="42"/>
        <v>0</v>
      </c>
      <c r="AD80" s="171">
        <f t="shared" si="36"/>
        <v>0</v>
      </c>
      <c r="AE80" s="171">
        <f>IF(AD80=1,SUM(AD$10:AD80),0)</f>
        <v>0</v>
      </c>
      <c r="AF80" s="82" t="str">
        <f t="shared" si="37"/>
        <v/>
      </c>
      <c r="AG80" s="171">
        <f t="shared" si="38"/>
        <v>0</v>
      </c>
    </row>
    <row r="81" spans="1:33" ht="12" customHeight="1" x14ac:dyDescent="0.25">
      <c r="A81" s="497"/>
      <c r="B81" s="15">
        <v>72</v>
      </c>
      <c r="C81" s="468">
        <f t="shared" si="43"/>
        <v>0</v>
      </c>
      <c r="D81" s="469"/>
      <c r="E81" s="470"/>
      <c r="F81" s="67">
        <f t="shared" si="44"/>
        <v>0</v>
      </c>
      <c r="G81" s="67">
        <f t="shared" si="45"/>
        <v>0</v>
      </c>
      <c r="H81" s="67">
        <f t="shared" si="46"/>
        <v>0</v>
      </c>
      <c r="I81" s="67">
        <f t="shared" si="47"/>
        <v>0</v>
      </c>
      <c r="J81" s="67">
        <f t="shared" si="48"/>
        <v>0</v>
      </c>
      <c r="K81" s="16">
        <f t="shared" si="49"/>
        <v>0</v>
      </c>
      <c r="L81" s="67">
        <f t="shared" si="50"/>
        <v>0</v>
      </c>
      <c r="M81" s="17">
        <f>IF(L81&gt;0,VLOOKUP(I81,Labour!$AR$1:$AT$15,3,FALSE),0)</f>
        <v>0</v>
      </c>
      <c r="N81" s="70">
        <f t="shared" si="51"/>
        <v>0</v>
      </c>
      <c r="R81" s="83">
        <f t="shared" si="39"/>
        <v>0</v>
      </c>
      <c r="S81" s="83">
        <f t="shared" si="39"/>
        <v>0</v>
      </c>
      <c r="T81" s="83">
        <f t="shared" si="39"/>
        <v>0</v>
      </c>
      <c r="U81" s="83">
        <f t="shared" si="39"/>
        <v>0</v>
      </c>
      <c r="V81" s="83">
        <f t="shared" si="40"/>
        <v>0</v>
      </c>
      <c r="W81" s="83">
        <f t="shared" si="40"/>
        <v>0</v>
      </c>
      <c r="X81" s="83">
        <f t="shared" si="41"/>
        <v>0</v>
      </c>
      <c r="Y81" s="83">
        <f t="shared" si="41"/>
        <v>0</v>
      </c>
      <c r="Z81" s="83">
        <f t="shared" si="41"/>
        <v>0</v>
      </c>
      <c r="AA81" s="171">
        <f t="shared" si="35"/>
        <v>0</v>
      </c>
      <c r="AB81" s="83">
        <f t="shared" si="42"/>
        <v>0</v>
      </c>
      <c r="AC81" s="83">
        <f t="shared" si="42"/>
        <v>0</v>
      </c>
      <c r="AD81" s="171">
        <f t="shared" si="36"/>
        <v>0</v>
      </c>
      <c r="AE81" s="171">
        <f>IF(AD81=1,SUM(AD$10:AD81),0)</f>
        <v>0</v>
      </c>
      <c r="AF81" s="82" t="str">
        <f t="shared" si="37"/>
        <v/>
      </c>
      <c r="AG81" s="171">
        <f t="shared" si="38"/>
        <v>0</v>
      </c>
    </row>
    <row r="82" spans="1:33" ht="12" customHeight="1" x14ac:dyDescent="0.25">
      <c r="A82" s="497"/>
      <c r="B82" s="15">
        <v>73</v>
      </c>
      <c r="C82" s="468">
        <f t="shared" si="43"/>
        <v>0</v>
      </c>
      <c r="D82" s="469"/>
      <c r="E82" s="470"/>
      <c r="F82" s="67">
        <f t="shared" si="44"/>
        <v>0</v>
      </c>
      <c r="G82" s="67">
        <f t="shared" si="45"/>
        <v>0</v>
      </c>
      <c r="H82" s="67">
        <f t="shared" si="46"/>
        <v>0</v>
      </c>
      <c r="I82" s="67">
        <f t="shared" si="47"/>
        <v>0</v>
      </c>
      <c r="J82" s="67">
        <f t="shared" si="48"/>
        <v>0</v>
      </c>
      <c r="K82" s="16">
        <f t="shared" si="49"/>
        <v>0</v>
      </c>
      <c r="L82" s="67">
        <f t="shared" si="50"/>
        <v>0</v>
      </c>
      <c r="M82" s="17">
        <f>IF(L82&gt;0,VLOOKUP(I82,Labour!$AR$1:$AT$15,3,FALSE),0)</f>
        <v>0</v>
      </c>
      <c r="N82" s="70">
        <f t="shared" si="51"/>
        <v>0</v>
      </c>
      <c r="R82" s="83">
        <f t="shared" si="39"/>
        <v>0</v>
      </c>
      <c r="S82" s="83">
        <f t="shared" si="39"/>
        <v>0</v>
      </c>
      <c r="T82" s="83">
        <f t="shared" si="39"/>
        <v>0</v>
      </c>
      <c r="U82" s="83">
        <f t="shared" si="39"/>
        <v>0</v>
      </c>
      <c r="V82" s="83">
        <f t="shared" si="40"/>
        <v>0</v>
      </c>
      <c r="W82" s="83">
        <f t="shared" si="40"/>
        <v>0</v>
      </c>
      <c r="X82" s="83">
        <f t="shared" si="41"/>
        <v>0</v>
      </c>
      <c r="Y82" s="83">
        <f t="shared" si="41"/>
        <v>0</v>
      </c>
      <c r="Z82" s="83">
        <f t="shared" si="41"/>
        <v>0</v>
      </c>
      <c r="AA82" s="171">
        <f t="shared" si="35"/>
        <v>0</v>
      </c>
      <c r="AB82" s="83">
        <f t="shared" si="42"/>
        <v>0</v>
      </c>
      <c r="AC82" s="83">
        <f t="shared" si="42"/>
        <v>0</v>
      </c>
      <c r="AD82" s="171">
        <f t="shared" si="36"/>
        <v>0</v>
      </c>
      <c r="AE82" s="171">
        <f>IF(AD82=1,SUM(AD$10:AD82),0)</f>
        <v>0</v>
      </c>
      <c r="AF82" s="82" t="str">
        <f t="shared" si="37"/>
        <v/>
      </c>
      <c r="AG82" s="171">
        <f t="shared" si="38"/>
        <v>0</v>
      </c>
    </row>
    <row r="83" spans="1:33" ht="12" customHeight="1" x14ac:dyDescent="0.25">
      <c r="A83" s="497"/>
      <c r="B83" s="15">
        <v>74</v>
      </c>
      <c r="C83" s="468">
        <f t="shared" si="43"/>
        <v>0</v>
      </c>
      <c r="D83" s="469"/>
      <c r="E83" s="470"/>
      <c r="F83" s="67">
        <f t="shared" si="44"/>
        <v>0</v>
      </c>
      <c r="G83" s="67">
        <f t="shared" si="45"/>
        <v>0</v>
      </c>
      <c r="H83" s="67">
        <f t="shared" si="46"/>
        <v>0</v>
      </c>
      <c r="I83" s="67">
        <f t="shared" si="47"/>
        <v>0</v>
      </c>
      <c r="J83" s="67">
        <f t="shared" si="48"/>
        <v>0</v>
      </c>
      <c r="K83" s="16">
        <f t="shared" si="49"/>
        <v>0</v>
      </c>
      <c r="L83" s="67">
        <f t="shared" si="50"/>
        <v>0</v>
      </c>
      <c r="M83" s="17">
        <f>IF(L83&gt;0,VLOOKUP(I83,Labour!$AR$1:$AT$15,3,FALSE),0)</f>
        <v>0</v>
      </c>
      <c r="N83" s="70">
        <f t="shared" si="51"/>
        <v>0</v>
      </c>
      <c r="R83" s="83">
        <f t="shared" si="39"/>
        <v>0</v>
      </c>
      <c r="S83" s="83">
        <f t="shared" si="39"/>
        <v>0</v>
      </c>
      <c r="T83" s="83">
        <f t="shared" si="39"/>
        <v>0</v>
      </c>
      <c r="U83" s="83">
        <f t="shared" si="39"/>
        <v>0</v>
      </c>
      <c r="V83" s="83">
        <f t="shared" si="40"/>
        <v>0</v>
      </c>
      <c r="W83" s="83">
        <f t="shared" si="40"/>
        <v>0</v>
      </c>
      <c r="X83" s="83">
        <f t="shared" si="41"/>
        <v>0</v>
      </c>
      <c r="Y83" s="83">
        <f t="shared" si="41"/>
        <v>0</v>
      </c>
      <c r="Z83" s="83">
        <f t="shared" si="41"/>
        <v>0</v>
      </c>
      <c r="AA83" s="171">
        <f t="shared" si="35"/>
        <v>0</v>
      </c>
      <c r="AB83" s="83">
        <f t="shared" si="42"/>
        <v>0</v>
      </c>
      <c r="AC83" s="83">
        <f t="shared" si="42"/>
        <v>0</v>
      </c>
      <c r="AD83" s="171">
        <f t="shared" si="36"/>
        <v>0</v>
      </c>
      <c r="AE83" s="171">
        <f>IF(AD83=1,SUM(AD$10:AD83),0)</f>
        <v>0</v>
      </c>
      <c r="AF83" s="82" t="str">
        <f t="shared" si="37"/>
        <v/>
      </c>
      <c r="AG83" s="171">
        <f t="shared" si="38"/>
        <v>0</v>
      </c>
    </row>
    <row r="84" spans="1:33" ht="12" customHeight="1" x14ac:dyDescent="0.25">
      <c r="A84" s="497"/>
      <c r="B84" s="15">
        <v>75</v>
      </c>
      <c r="C84" s="468">
        <f t="shared" si="43"/>
        <v>0</v>
      </c>
      <c r="D84" s="469"/>
      <c r="E84" s="470"/>
      <c r="F84" s="67">
        <f t="shared" si="44"/>
        <v>0</v>
      </c>
      <c r="G84" s="67">
        <f t="shared" si="45"/>
        <v>0</v>
      </c>
      <c r="H84" s="67">
        <f t="shared" si="46"/>
        <v>0</v>
      </c>
      <c r="I84" s="67">
        <f t="shared" si="47"/>
        <v>0</v>
      </c>
      <c r="J84" s="67">
        <f t="shared" si="48"/>
        <v>0</v>
      </c>
      <c r="K84" s="16">
        <f t="shared" si="49"/>
        <v>0</v>
      </c>
      <c r="L84" s="67">
        <f t="shared" si="50"/>
        <v>0</v>
      </c>
      <c r="M84" s="17">
        <f>IF(L84&gt;0,VLOOKUP(I84,Labour!$AR$1:$AT$15,3,FALSE),0)</f>
        <v>0</v>
      </c>
      <c r="N84" s="70">
        <f t="shared" si="51"/>
        <v>0</v>
      </c>
      <c r="R84" s="83">
        <f t="shared" si="39"/>
        <v>0</v>
      </c>
      <c r="S84" s="83">
        <f t="shared" si="39"/>
        <v>0</v>
      </c>
      <c r="T84" s="83">
        <f t="shared" si="39"/>
        <v>0</v>
      </c>
      <c r="U84" s="83">
        <f t="shared" si="39"/>
        <v>0</v>
      </c>
      <c r="V84" s="83">
        <f t="shared" si="40"/>
        <v>0</v>
      </c>
      <c r="W84" s="83">
        <f t="shared" si="40"/>
        <v>0</v>
      </c>
      <c r="X84" s="83">
        <f t="shared" si="41"/>
        <v>0</v>
      </c>
      <c r="Y84" s="83">
        <f t="shared" si="41"/>
        <v>0</v>
      </c>
      <c r="Z84" s="83">
        <f t="shared" si="41"/>
        <v>0</v>
      </c>
      <c r="AA84" s="171">
        <f t="shared" si="35"/>
        <v>0</v>
      </c>
      <c r="AB84" s="83">
        <f t="shared" si="42"/>
        <v>0</v>
      </c>
      <c r="AC84" s="83">
        <f t="shared" si="42"/>
        <v>0</v>
      </c>
      <c r="AD84" s="171">
        <f t="shared" si="36"/>
        <v>0</v>
      </c>
      <c r="AE84" s="171">
        <f>IF(AD84=1,SUM(AD$10:AD84),0)</f>
        <v>0</v>
      </c>
      <c r="AF84" s="82" t="str">
        <f t="shared" si="37"/>
        <v/>
      </c>
      <c r="AG84" s="171">
        <f t="shared" si="38"/>
        <v>0</v>
      </c>
    </row>
    <row r="85" spans="1:33" ht="12" customHeight="1" x14ac:dyDescent="0.25">
      <c r="A85" s="497"/>
      <c r="B85" s="15">
        <v>76</v>
      </c>
      <c r="C85" s="468">
        <f t="shared" si="43"/>
        <v>0</v>
      </c>
      <c r="D85" s="469"/>
      <c r="E85" s="470"/>
      <c r="F85" s="67">
        <f t="shared" si="44"/>
        <v>0</v>
      </c>
      <c r="G85" s="67">
        <f t="shared" si="45"/>
        <v>0</v>
      </c>
      <c r="H85" s="67">
        <f t="shared" si="46"/>
        <v>0</v>
      </c>
      <c r="I85" s="67">
        <f t="shared" si="47"/>
        <v>0</v>
      </c>
      <c r="J85" s="67">
        <f t="shared" si="48"/>
        <v>0</v>
      </c>
      <c r="K85" s="16">
        <f t="shared" si="49"/>
        <v>0</v>
      </c>
      <c r="L85" s="67">
        <f t="shared" si="50"/>
        <v>0</v>
      </c>
      <c r="M85" s="17">
        <f>IF(L85&gt;0,VLOOKUP(I85,Labour!$AR$1:$AT$15,3,FALSE),0)</f>
        <v>0</v>
      </c>
      <c r="N85" s="70">
        <f t="shared" si="51"/>
        <v>0</v>
      </c>
      <c r="R85" s="83">
        <f t="shared" si="39"/>
        <v>0</v>
      </c>
      <c r="S85" s="83">
        <f t="shared" si="39"/>
        <v>0</v>
      </c>
      <c r="T85" s="83">
        <f t="shared" si="39"/>
        <v>0</v>
      </c>
      <c r="U85" s="83">
        <f t="shared" si="39"/>
        <v>0</v>
      </c>
      <c r="V85" s="83">
        <f t="shared" si="40"/>
        <v>0</v>
      </c>
      <c r="W85" s="83">
        <f t="shared" si="40"/>
        <v>0</v>
      </c>
      <c r="X85" s="83">
        <f t="shared" si="41"/>
        <v>0</v>
      </c>
      <c r="Y85" s="83">
        <f t="shared" si="41"/>
        <v>0</v>
      </c>
      <c r="Z85" s="83">
        <f t="shared" si="41"/>
        <v>0</v>
      </c>
      <c r="AA85" s="171">
        <f t="shared" si="35"/>
        <v>0</v>
      </c>
      <c r="AB85" s="83">
        <f t="shared" si="42"/>
        <v>0</v>
      </c>
      <c r="AC85" s="83">
        <f t="shared" si="42"/>
        <v>0</v>
      </c>
      <c r="AD85" s="171">
        <f t="shared" si="36"/>
        <v>0</v>
      </c>
      <c r="AE85" s="171">
        <f>IF(AD85=1,SUM(AD$10:AD85),0)</f>
        <v>0</v>
      </c>
      <c r="AF85" s="82" t="str">
        <f t="shared" si="37"/>
        <v/>
      </c>
      <c r="AG85" s="171">
        <f t="shared" si="38"/>
        <v>0</v>
      </c>
    </row>
    <row r="86" spans="1:33" ht="12" customHeight="1" x14ac:dyDescent="0.25">
      <c r="A86" s="497"/>
      <c r="B86" s="15">
        <v>77</v>
      </c>
      <c r="C86" s="468">
        <f t="shared" si="43"/>
        <v>0</v>
      </c>
      <c r="D86" s="469"/>
      <c r="E86" s="470"/>
      <c r="F86" s="67">
        <f t="shared" si="44"/>
        <v>0</v>
      </c>
      <c r="G86" s="67">
        <f t="shared" si="45"/>
        <v>0</v>
      </c>
      <c r="H86" s="67">
        <f t="shared" si="46"/>
        <v>0</v>
      </c>
      <c r="I86" s="67">
        <f t="shared" si="47"/>
        <v>0</v>
      </c>
      <c r="J86" s="67">
        <f t="shared" si="48"/>
        <v>0</v>
      </c>
      <c r="K86" s="16">
        <f t="shared" si="49"/>
        <v>0</v>
      </c>
      <c r="L86" s="67">
        <f t="shared" si="50"/>
        <v>0</v>
      </c>
      <c r="M86" s="17">
        <f>IF(L86&gt;0,VLOOKUP(I86,Labour!$AR$1:$AT$15,3,FALSE),0)</f>
        <v>0</v>
      </c>
      <c r="N86" s="70">
        <f t="shared" si="51"/>
        <v>0</v>
      </c>
      <c r="R86" s="83">
        <f t="shared" si="39"/>
        <v>0</v>
      </c>
      <c r="S86" s="83">
        <f t="shared" si="39"/>
        <v>0</v>
      </c>
      <c r="T86" s="83">
        <f t="shared" si="39"/>
        <v>0</v>
      </c>
      <c r="U86" s="83">
        <f t="shared" si="39"/>
        <v>0</v>
      </c>
      <c r="V86" s="83">
        <f t="shared" si="40"/>
        <v>0</v>
      </c>
      <c r="W86" s="83">
        <f t="shared" si="40"/>
        <v>0</v>
      </c>
      <c r="X86" s="83">
        <f t="shared" si="41"/>
        <v>0</v>
      </c>
      <c r="Y86" s="83">
        <f t="shared" si="41"/>
        <v>0</v>
      </c>
      <c r="Z86" s="83">
        <f t="shared" si="41"/>
        <v>0</v>
      </c>
      <c r="AA86" s="171">
        <f t="shared" si="35"/>
        <v>0</v>
      </c>
      <c r="AB86" s="83">
        <f t="shared" si="42"/>
        <v>0</v>
      </c>
      <c r="AC86" s="83">
        <f t="shared" si="42"/>
        <v>0</v>
      </c>
      <c r="AD86" s="171">
        <f t="shared" si="36"/>
        <v>0</v>
      </c>
      <c r="AE86" s="171">
        <f>IF(AD86=1,SUM(AD$10:AD86),0)</f>
        <v>0</v>
      </c>
      <c r="AF86" s="82" t="str">
        <f t="shared" si="37"/>
        <v/>
      </c>
      <c r="AG86" s="171">
        <f t="shared" si="38"/>
        <v>0</v>
      </c>
    </row>
    <row r="87" spans="1:33" ht="12" customHeight="1" x14ac:dyDescent="0.25">
      <c r="A87" s="497"/>
      <c r="B87" s="15">
        <v>78</v>
      </c>
      <c r="C87" s="468">
        <f t="shared" si="43"/>
        <v>0</v>
      </c>
      <c r="D87" s="469"/>
      <c r="E87" s="470"/>
      <c r="F87" s="67">
        <f t="shared" si="44"/>
        <v>0</v>
      </c>
      <c r="G87" s="67">
        <f t="shared" si="45"/>
        <v>0</v>
      </c>
      <c r="H87" s="67">
        <f t="shared" si="46"/>
        <v>0</v>
      </c>
      <c r="I87" s="67">
        <f t="shared" si="47"/>
        <v>0</v>
      </c>
      <c r="J87" s="67">
        <f t="shared" si="48"/>
        <v>0</v>
      </c>
      <c r="K87" s="16">
        <f t="shared" si="49"/>
        <v>0</v>
      </c>
      <c r="L87" s="67">
        <f t="shared" si="50"/>
        <v>0</v>
      </c>
      <c r="M87" s="17">
        <f>IF(L87&gt;0,VLOOKUP(I87,Labour!$AR$1:$AT$15,3,FALSE),0)</f>
        <v>0</v>
      </c>
      <c r="N87" s="70">
        <f t="shared" si="51"/>
        <v>0</v>
      </c>
      <c r="R87" s="83">
        <f t="shared" si="39"/>
        <v>0</v>
      </c>
      <c r="S87" s="83">
        <f t="shared" si="39"/>
        <v>0</v>
      </c>
      <c r="T87" s="83">
        <f t="shared" si="39"/>
        <v>0</v>
      </c>
      <c r="U87" s="83">
        <f t="shared" si="39"/>
        <v>0</v>
      </c>
      <c r="V87" s="83">
        <f t="shared" si="40"/>
        <v>0</v>
      </c>
      <c r="W87" s="83">
        <f t="shared" si="40"/>
        <v>0</v>
      </c>
      <c r="X87" s="83">
        <f t="shared" si="41"/>
        <v>0</v>
      </c>
      <c r="Y87" s="83">
        <f t="shared" si="41"/>
        <v>0</v>
      </c>
      <c r="Z87" s="83">
        <f t="shared" si="41"/>
        <v>0</v>
      </c>
      <c r="AA87" s="171">
        <f t="shared" si="35"/>
        <v>0</v>
      </c>
      <c r="AB87" s="83">
        <f t="shared" si="42"/>
        <v>0</v>
      </c>
      <c r="AC87" s="83">
        <f t="shared" si="42"/>
        <v>0</v>
      </c>
      <c r="AD87" s="171">
        <f t="shared" si="36"/>
        <v>0</v>
      </c>
      <c r="AE87" s="171">
        <f>IF(AD87=1,SUM(AD$10:AD87),0)</f>
        <v>0</v>
      </c>
      <c r="AF87" s="82" t="str">
        <f t="shared" si="37"/>
        <v/>
      </c>
      <c r="AG87" s="171">
        <f t="shared" si="38"/>
        <v>0</v>
      </c>
    </row>
    <row r="88" spans="1:33" ht="12" customHeight="1" x14ac:dyDescent="0.25">
      <c r="A88" s="497"/>
      <c r="B88" s="15">
        <v>79</v>
      </c>
      <c r="C88" s="468">
        <f t="shared" si="43"/>
        <v>0</v>
      </c>
      <c r="D88" s="469"/>
      <c r="E88" s="470"/>
      <c r="F88" s="67">
        <f t="shared" si="44"/>
        <v>0</v>
      </c>
      <c r="G88" s="67">
        <f t="shared" si="45"/>
        <v>0</v>
      </c>
      <c r="H88" s="67">
        <f t="shared" si="46"/>
        <v>0</v>
      </c>
      <c r="I88" s="67">
        <f t="shared" si="47"/>
        <v>0</v>
      </c>
      <c r="J88" s="67">
        <f t="shared" si="48"/>
        <v>0</v>
      </c>
      <c r="K88" s="16">
        <f t="shared" si="49"/>
        <v>0</v>
      </c>
      <c r="L88" s="67">
        <f t="shared" si="50"/>
        <v>0</v>
      </c>
      <c r="M88" s="17">
        <f>IF(L88&gt;0,VLOOKUP(I88,Labour!$AR$1:$AT$15,3,FALSE),0)</f>
        <v>0</v>
      </c>
      <c r="N88" s="70">
        <f t="shared" si="51"/>
        <v>0</v>
      </c>
      <c r="R88" s="83">
        <f t="shared" si="39"/>
        <v>0</v>
      </c>
      <c r="S88" s="83">
        <f t="shared" si="39"/>
        <v>0</v>
      </c>
      <c r="T88" s="83">
        <f t="shared" si="39"/>
        <v>0</v>
      </c>
      <c r="U88" s="83">
        <f t="shared" si="39"/>
        <v>0</v>
      </c>
      <c r="V88" s="83">
        <f t="shared" si="40"/>
        <v>0</v>
      </c>
      <c r="W88" s="83">
        <f t="shared" si="40"/>
        <v>0</v>
      </c>
      <c r="X88" s="83">
        <f t="shared" si="41"/>
        <v>0</v>
      </c>
      <c r="Y88" s="83">
        <f t="shared" si="41"/>
        <v>0</v>
      </c>
      <c r="Z88" s="83">
        <f t="shared" si="41"/>
        <v>0</v>
      </c>
      <c r="AA88" s="171">
        <f t="shared" si="35"/>
        <v>0</v>
      </c>
      <c r="AB88" s="83">
        <f t="shared" si="42"/>
        <v>0</v>
      </c>
      <c r="AC88" s="83">
        <f t="shared" si="42"/>
        <v>0</v>
      </c>
      <c r="AD88" s="171">
        <f t="shared" si="36"/>
        <v>0</v>
      </c>
      <c r="AE88" s="171">
        <f>IF(AD88=1,SUM(AD$10:AD88),0)</f>
        <v>0</v>
      </c>
      <c r="AF88" s="82" t="str">
        <f t="shared" si="37"/>
        <v/>
      </c>
      <c r="AG88" s="171">
        <f t="shared" si="38"/>
        <v>0</v>
      </c>
    </row>
    <row r="89" spans="1:33" ht="12" customHeight="1" x14ac:dyDescent="0.25">
      <c r="A89" s="497"/>
      <c r="B89" s="15">
        <v>80</v>
      </c>
      <c r="C89" s="468">
        <f t="shared" si="43"/>
        <v>0</v>
      </c>
      <c r="D89" s="469"/>
      <c r="E89" s="470"/>
      <c r="F89" s="67">
        <f t="shared" si="44"/>
        <v>0</v>
      </c>
      <c r="G89" s="67">
        <f t="shared" si="45"/>
        <v>0</v>
      </c>
      <c r="H89" s="67">
        <f t="shared" si="46"/>
        <v>0</v>
      </c>
      <c r="I89" s="67">
        <f t="shared" si="47"/>
        <v>0</v>
      </c>
      <c r="J89" s="67">
        <f t="shared" si="48"/>
        <v>0</v>
      </c>
      <c r="K89" s="16">
        <f t="shared" si="49"/>
        <v>0</v>
      </c>
      <c r="L89" s="67">
        <f t="shared" si="50"/>
        <v>0</v>
      </c>
      <c r="M89" s="17">
        <f>IF(L89&gt;0,VLOOKUP(I89,Labour!$AR$1:$AT$15,3,FALSE),0)</f>
        <v>0</v>
      </c>
      <c r="N89" s="70">
        <f t="shared" si="51"/>
        <v>0</v>
      </c>
      <c r="R89" s="83">
        <f t="shared" si="39"/>
        <v>0</v>
      </c>
      <c r="S89" s="83">
        <f t="shared" si="39"/>
        <v>0</v>
      </c>
      <c r="T89" s="83">
        <f t="shared" si="39"/>
        <v>0</v>
      </c>
      <c r="U89" s="83">
        <f t="shared" si="39"/>
        <v>0</v>
      </c>
      <c r="V89" s="83">
        <f t="shared" si="40"/>
        <v>0</v>
      </c>
      <c r="W89" s="83">
        <f t="shared" si="40"/>
        <v>0</v>
      </c>
      <c r="X89" s="83">
        <f t="shared" si="41"/>
        <v>0</v>
      </c>
      <c r="Y89" s="83">
        <f t="shared" si="41"/>
        <v>0</v>
      </c>
      <c r="Z89" s="83">
        <f t="shared" si="41"/>
        <v>0</v>
      </c>
      <c r="AA89" s="171">
        <f t="shared" si="35"/>
        <v>0</v>
      </c>
      <c r="AB89" s="83">
        <f t="shared" si="42"/>
        <v>0</v>
      </c>
      <c r="AC89" s="83">
        <f t="shared" si="42"/>
        <v>0</v>
      </c>
      <c r="AD89" s="171">
        <f t="shared" si="36"/>
        <v>0</v>
      </c>
      <c r="AE89" s="171">
        <f>IF(AD89=1,SUM(AD$10:AD89),0)</f>
        <v>0</v>
      </c>
      <c r="AF89" s="82" t="str">
        <f t="shared" si="37"/>
        <v/>
      </c>
      <c r="AG89" s="171">
        <f t="shared" si="38"/>
        <v>0</v>
      </c>
    </row>
    <row r="90" spans="1:33" ht="12" customHeight="1" x14ac:dyDescent="0.25">
      <c r="A90" s="497"/>
      <c r="B90" s="15">
        <v>81</v>
      </c>
      <c r="C90" s="468">
        <f t="shared" si="43"/>
        <v>0</v>
      </c>
      <c r="D90" s="469"/>
      <c r="E90" s="470"/>
      <c r="F90" s="67">
        <f t="shared" si="44"/>
        <v>0</v>
      </c>
      <c r="G90" s="67">
        <f t="shared" si="45"/>
        <v>0</v>
      </c>
      <c r="H90" s="67">
        <f t="shared" si="46"/>
        <v>0</v>
      </c>
      <c r="I90" s="67">
        <f t="shared" si="47"/>
        <v>0</v>
      </c>
      <c r="J90" s="67">
        <f t="shared" si="48"/>
        <v>0</v>
      </c>
      <c r="K90" s="16">
        <f t="shared" si="49"/>
        <v>0</v>
      </c>
      <c r="L90" s="67">
        <f t="shared" si="50"/>
        <v>0</v>
      </c>
      <c r="M90" s="17">
        <f>IF(L90&gt;0,VLOOKUP(I90,Labour!$AR$1:$AT$15,3,FALSE),0)</f>
        <v>0</v>
      </c>
      <c r="N90" s="70">
        <f t="shared" si="51"/>
        <v>0</v>
      </c>
      <c r="R90" s="83">
        <f t="shared" si="39"/>
        <v>0</v>
      </c>
      <c r="S90" s="83">
        <f t="shared" si="39"/>
        <v>0</v>
      </c>
      <c r="T90" s="83">
        <f t="shared" si="39"/>
        <v>0</v>
      </c>
      <c r="U90" s="83">
        <f t="shared" si="39"/>
        <v>0</v>
      </c>
      <c r="V90" s="83">
        <f t="shared" si="40"/>
        <v>0</v>
      </c>
      <c r="W90" s="83">
        <f t="shared" si="40"/>
        <v>0</v>
      </c>
      <c r="X90" s="83">
        <f t="shared" si="41"/>
        <v>0</v>
      </c>
      <c r="Y90" s="83">
        <f t="shared" si="41"/>
        <v>0</v>
      </c>
      <c r="Z90" s="83">
        <f t="shared" si="41"/>
        <v>0</v>
      </c>
      <c r="AA90" s="171">
        <f t="shared" si="35"/>
        <v>0</v>
      </c>
      <c r="AB90" s="83">
        <f t="shared" si="42"/>
        <v>0</v>
      </c>
      <c r="AC90" s="83">
        <f t="shared" si="42"/>
        <v>0</v>
      </c>
      <c r="AD90" s="171">
        <f t="shared" si="36"/>
        <v>0</v>
      </c>
      <c r="AE90" s="171">
        <f>IF(AD90=1,SUM(AD$10:AD90),0)</f>
        <v>0</v>
      </c>
      <c r="AF90" s="82" t="str">
        <f t="shared" si="37"/>
        <v/>
      </c>
      <c r="AG90" s="171">
        <f t="shared" si="38"/>
        <v>0</v>
      </c>
    </row>
    <row r="91" spans="1:33" ht="12" customHeight="1" x14ac:dyDescent="0.25">
      <c r="A91" s="497"/>
      <c r="B91" s="15">
        <v>82</v>
      </c>
      <c r="C91" s="468">
        <f t="shared" si="43"/>
        <v>0</v>
      </c>
      <c r="D91" s="469"/>
      <c r="E91" s="470"/>
      <c r="F91" s="67">
        <f t="shared" si="44"/>
        <v>0</v>
      </c>
      <c r="G91" s="67">
        <f t="shared" si="45"/>
        <v>0</v>
      </c>
      <c r="H91" s="67">
        <f t="shared" si="46"/>
        <v>0</v>
      </c>
      <c r="I91" s="67">
        <f t="shared" si="47"/>
        <v>0</v>
      </c>
      <c r="J91" s="67">
        <f t="shared" si="48"/>
        <v>0</v>
      </c>
      <c r="K91" s="16">
        <f t="shared" si="49"/>
        <v>0</v>
      </c>
      <c r="L91" s="67">
        <f t="shared" si="50"/>
        <v>0</v>
      </c>
      <c r="M91" s="17">
        <f>IF(L91&gt;0,VLOOKUP(I91,Labour!$AR$1:$AT$15,3,FALSE),0)</f>
        <v>0</v>
      </c>
      <c r="N91" s="70">
        <f t="shared" si="51"/>
        <v>0</v>
      </c>
      <c r="R91" s="83">
        <f t="shared" si="39"/>
        <v>0</v>
      </c>
      <c r="S91" s="83">
        <f t="shared" si="39"/>
        <v>0</v>
      </c>
      <c r="T91" s="83">
        <f t="shared" si="39"/>
        <v>0</v>
      </c>
      <c r="U91" s="83">
        <f t="shared" si="39"/>
        <v>0</v>
      </c>
      <c r="V91" s="83">
        <f t="shared" si="40"/>
        <v>0</v>
      </c>
      <c r="W91" s="83">
        <f t="shared" si="40"/>
        <v>0</v>
      </c>
      <c r="X91" s="83">
        <f t="shared" si="41"/>
        <v>0</v>
      </c>
      <c r="Y91" s="83">
        <f t="shared" si="41"/>
        <v>0</v>
      </c>
      <c r="Z91" s="83">
        <f t="shared" si="41"/>
        <v>0</v>
      </c>
      <c r="AA91" s="171">
        <f t="shared" si="35"/>
        <v>0</v>
      </c>
      <c r="AB91" s="83">
        <f t="shared" si="42"/>
        <v>0</v>
      </c>
      <c r="AC91" s="83">
        <f t="shared" si="42"/>
        <v>0</v>
      </c>
      <c r="AD91" s="171">
        <f t="shared" si="36"/>
        <v>0</v>
      </c>
      <c r="AE91" s="171">
        <f>IF(AD91=1,SUM(AD$10:AD91),0)</f>
        <v>0</v>
      </c>
      <c r="AF91" s="82" t="str">
        <f t="shared" si="37"/>
        <v/>
      </c>
      <c r="AG91" s="171">
        <f t="shared" si="38"/>
        <v>0</v>
      </c>
    </row>
    <row r="92" spans="1:33" ht="12" customHeight="1" x14ac:dyDescent="0.25">
      <c r="A92" s="497"/>
      <c r="B92" s="15">
        <v>83</v>
      </c>
      <c r="C92" s="468">
        <f t="shared" si="43"/>
        <v>0</v>
      </c>
      <c r="D92" s="469"/>
      <c r="E92" s="470"/>
      <c r="F92" s="67">
        <f t="shared" si="44"/>
        <v>0</v>
      </c>
      <c r="G92" s="67">
        <f t="shared" si="45"/>
        <v>0</v>
      </c>
      <c r="H92" s="67">
        <f t="shared" si="46"/>
        <v>0</v>
      </c>
      <c r="I92" s="67">
        <f t="shared" si="47"/>
        <v>0</v>
      </c>
      <c r="J92" s="67">
        <f t="shared" si="48"/>
        <v>0</v>
      </c>
      <c r="K92" s="16">
        <f t="shared" si="49"/>
        <v>0</v>
      </c>
      <c r="L92" s="67">
        <f t="shared" si="50"/>
        <v>0</v>
      </c>
      <c r="M92" s="17">
        <f>IF(L92&gt;0,VLOOKUP(I92,Labour!$AR$1:$AT$15,3,FALSE),0)</f>
        <v>0</v>
      </c>
      <c r="N92" s="70">
        <f t="shared" si="51"/>
        <v>0</v>
      </c>
      <c r="R92" s="83">
        <f t="shared" si="39"/>
        <v>0</v>
      </c>
      <c r="S92" s="83">
        <f t="shared" si="39"/>
        <v>0</v>
      </c>
      <c r="T92" s="83">
        <f t="shared" si="39"/>
        <v>0</v>
      </c>
      <c r="U92" s="83">
        <f t="shared" si="39"/>
        <v>0</v>
      </c>
      <c r="V92" s="83">
        <f t="shared" si="40"/>
        <v>0</v>
      </c>
      <c r="W92" s="83">
        <f t="shared" si="40"/>
        <v>0</v>
      </c>
      <c r="X92" s="83">
        <f t="shared" si="41"/>
        <v>0</v>
      </c>
      <c r="Y92" s="83">
        <f t="shared" si="41"/>
        <v>0</v>
      </c>
      <c r="Z92" s="83">
        <f t="shared" si="41"/>
        <v>0</v>
      </c>
      <c r="AA92" s="171">
        <f t="shared" si="35"/>
        <v>0</v>
      </c>
      <c r="AB92" s="83">
        <f t="shared" si="42"/>
        <v>0</v>
      </c>
      <c r="AC92" s="83">
        <f t="shared" si="42"/>
        <v>0</v>
      </c>
      <c r="AD92" s="171">
        <f t="shared" si="36"/>
        <v>0</v>
      </c>
      <c r="AE92" s="171">
        <f>IF(AD92=1,SUM(AD$10:AD92),0)</f>
        <v>0</v>
      </c>
      <c r="AF92" s="82" t="str">
        <f t="shared" si="37"/>
        <v/>
      </c>
      <c r="AG92" s="171">
        <f t="shared" si="38"/>
        <v>0</v>
      </c>
    </row>
    <row r="93" spans="1:33" ht="12" customHeight="1" x14ac:dyDescent="0.25">
      <c r="A93" s="497"/>
      <c r="B93" s="15">
        <v>84</v>
      </c>
      <c r="C93" s="468">
        <f t="shared" ref="C93:C107" si="52">R93</f>
        <v>0</v>
      </c>
      <c r="D93" s="469"/>
      <c r="E93" s="470"/>
      <c r="F93" s="67">
        <f t="shared" ref="F93:F107" si="53">S93</f>
        <v>0</v>
      </c>
      <c r="G93" s="67">
        <f t="shared" ref="G93:G107" si="54">T93</f>
        <v>0</v>
      </c>
      <c r="H93" s="67">
        <f t="shared" ref="H93:H107" si="55">U93</f>
        <v>0</v>
      </c>
      <c r="I93" s="67">
        <f t="shared" ref="I93:I107" si="56">X93</f>
        <v>0</v>
      </c>
      <c r="J93" s="67">
        <f t="shared" ref="J93:J107" si="57">AA93</f>
        <v>0</v>
      </c>
      <c r="K93" s="16">
        <f t="shared" ref="K93:K107" si="58">AB93</f>
        <v>0</v>
      </c>
      <c r="L93" s="67">
        <f t="shared" ref="L93:L107" si="59">AC93</f>
        <v>0</v>
      </c>
      <c r="M93" s="17">
        <f>IF(L93&gt;0,VLOOKUP(I93,Labour!$AR$1:$AT$15,3,FALSE),0)</f>
        <v>0</v>
      </c>
      <c r="N93" s="70">
        <f t="shared" ref="N93:N107" si="60">J93*K93+L93*M93</f>
        <v>0</v>
      </c>
      <c r="R93" s="83">
        <f t="shared" si="39"/>
        <v>0</v>
      </c>
      <c r="S93" s="83">
        <f t="shared" si="39"/>
        <v>0</v>
      </c>
      <c r="T93" s="83">
        <f t="shared" si="39"/>
        <v>0</v>
      </c>
      <c r="U93" s="83">
        <f t="shared" si="39"/>
        <v>0</v>
      </c>
      <c r="V93" s="83">
        <f t="shared" si="40"/>
        <v>0</v>
      </c>
      <c r="W93" s="83">
        <f t="shared" si="40"/>
        <v>0</v>
      </c>
      <c r="X93" s="83">
        <f t="shared" si="41"/>
        <v>0</v>
      </c>
      <c r="Y93" s="83">
        <f t="shared" si="41"/>
        <v>0</v>
      </c>
      <c r="Z93" s="83">
        <f t="shared" si="41"/>
        <v>0</v>
      </c>
      <c r="AA93" s="171">
        <f t="shared" si="35"/>
        <v>0</v>
      </c>
      <c r="AB93" s="83">
        <f t="shared" si="42"/>
        <v>0</v>
      </c>
      <c r="AC93" s="83">
        <f t="shared" si="42"/>
        <v>0</v>
      </c>
      <c r="AD93" s="171">
        <f t="shared" si="36"/>
        <v>0</v>
      </c>
      <c r="AE93" s="171">
        <f>IF(AD93=1,SUM(AD$10:AD93),0)</f>
        <v>0</v>
      </c>
      <c r="AF93" s="82" t="str">
        <f t="shared" si="37"/>
        <v/>
      </c>
      <c r="AG93" s="171">
        <f t="shared" si="38"/>
        <v>0</v>
      </c>
    </row>
    <row r="94" spans="1:33" ht="12" customHeight="1" x14ac:dyDescent="0.25">
      <c r="A94" s="497"/>
      <c r="B94" s="15">
        <v>85</v>
      </c>
      <c r="C94" s="468">
        <f t="shared" si="52"/>
        <v>0</v>
      </c>
      <c r="D94" s="469"/>
      <c r="E94" s="470"/>
      <c r="F94" s="67">
        <f t="shared" si="53"/>
        <v>0</v>
      </c>
      <c r="G94" s="67">
        <f t="shared" si="54"/>
        <v>0</v>
      </c>
      <c r="H94" s="67">
        <f t="shared" si="55"/>
        <v>0</v>
      </c>
      <c r="I94" s="67">
        <f t="shared" si="56"/>
        <v>0</v>
      </c>
      <c r="J94" s="67">
        <f t="shared" si="57"/>
        <v>0</v>
      </c>
      <c r="K94" s="16">
        <f t="shared" si="58"/>
        <v>0</v>
      </c>
      <c r="L94" s="67">
        <f t="shared" si="59"/>
        <v>0</v>
      </c>
      <c r="M94" s="17">
        <f>IF(L94&gt;0,VLOOKUP(I94,Labour!$AR$1:$AT$15,3,FALSE),0)</f>
        <v>0</v>
      </c>
      <c r="N94" s="70">
        <f t="shared" si="60"/>
        <v>0</v>
      </c>
      <c r="R94" s="83">
        <f t="shared" si="39"/>
        <v>0</v>
      </c>
      <c r="S94" s="83">
        <f t="shared" si="39"/>
        <v>0</v>
      </c>
      <c r="T94" s="83">
        <f t="shared" si="39"/>
        <v>0</v>
      </c>
      <c r="U94" s="83">
        <f t="shared" si="39"/>
        <v>0</v>
      </c>
      <c r="V94" s="83">
        <f t="shared" si="40"/>
        <v>0</v>
      </c>
      <c r="W94" s="83">
        <f t="shared" si="40"/>
        <v>0</v>
      </c>
      <c r="X94" s="83">
        <f t="shared" si="41"/>
        <v>0</v>
      </c>
      <c r="Y94" s="83">
        <f t="shared" si="41"/>
        <v>0</v>
      </c>
      <c r="Z94" s="83">
        <f t="shared" si="41"/>
        <v>0</v>
      </c>
      <c r="AA94" s="171">
        <f t="shared" si="35"/>
        <v>0</v>
      </c>
      <c r="AB94" s="83">
        <f t="shared" si="42"/>
        <v>0</v>
      </c>
      <c r="AC94" s="83">
        <f t="shared" si="42"/>
        <v>0</v>
      </c>
      <c r="AD94" s="171">
        <f t="shared" si="36"/>
        <v>0</v>
      </c>
      <c r="AE94" s="171">
        <f>IF(AD94=1,SUM(AD$10:AD94),0)</f>
        <v>0</v>
      </c>
      <c r="AF94" s="82" t="str">
        <f t="shared" si="37"/>
        <v/>
      </c>
      <c r="AG94" s="171">
        <f t="shared" si="38"/>
        <v>0</v>
      </c>
    </row>
    <row r="95" spans="1:33" ht="12" customHeight="1" x14ac:dyDescent="0.25">
      <c r="A95" s="497"/>
      <c r="B95" s="15">
        <v>86</v>
      </c>
      <c r="C95" s="468">
        <f t="shared" si="52"/>
        <v>0</v>
      </c>
      <c r="D95" s="469"/>
      <c r="E95" s="470"/>
      <c r="F95" s="67">
        <f t="shared" si="53"/>
        <v>0</v>
      </c>
      <c r="G95" s="67">
        <f t="shared" si="54"/>
        <v>0</v>
      </c>
      <c r="H95" s="67">
        <f t="shared" si="55"/>
        <v>0</v>
      </c>
      <c r="I95" s="67">
        <f t="shared" si="56"/>
        <v>0</v>
      </c>
      <c r="J95" s="67">
        <f t="shared" si="57"/>
        <v>0</v>
      </c>
      <c r="K95" s="16">
        <f t="shared" si="58"/>
        <v>0</v>
      </c>
      <c r="L95" s="67">
        <f t="shared" si="59"/>
        <v>0</v>
      </c>
      <c r="M95" s="17">
        <f>IF(L95&gt;0,VLOOKUP(I95,Labour!$AR$1:$AT$15,3,FALSE),0)</f>
        <v>0</v>
      </c>
      <c r="N95" s="70">
        <f t="shared" si="60"/>
        <v>0</v>
      </c>
      <c r="R95" s="83">
        <f t="shared" si="39"/>
        <v>0</v>
      </c>
      <c r="S95" s="83">
        <f t="shared" si="39"/>
        <v>0</v>
      </c>
      <c r="T95" s="83">
        <f t="shared" si="39"/>
        <v>0</v>
      </c>
      <c r="U95" s="83">
        <f t="shared" si="39"/>
        <v>0</v>
      </c>
      <c r="V95" s="83">
        <f t="shared" si="40"/>
        <v>0</v>
      </c>
      <c r="W95" s="83">
        <f t="shared" si="40"/>
        <v>0</v>
      </c>
      <c r="X95" s="83">
        <f t="shared" si="41"/>
        <v>0</v>
      </c>
      <c r="Y95" s="83">
        <f t="shared" si="41"/>
        <v>0</v>
      </c>
      <c r="Z95" s="83">
        <f t="shared" si="41"/>
        <v>0</v>
      </c>
      <c r="AA95" s="171">
        <f t="shared" si="35"/>
        <v>0</v>
      </c>
      <c r="AB95" s="83">
        <f t="shared" si="42"/>
        <v>0</v>
      </c>
      <c r="AC95" s="83">
        <f t="shared" si="42"/>
        <v>0</v>
      </c>
      <c r="AD95" s="171">
        <f t="shared" si="36"/>
        <v>0</v>
      </c>
      <c r="AE95" s="171">
        <f>IF(AD95=1,SUM(AD$10:AD95),0)</f>
        <v>0</v>
      </c>
      <c r="AF95" s="82" t="str">
        <f t="shared" si="37"/>
        <v/>
      </c>
      <c r="AG95" s="171">
        <f t="shared" si="38"/>
        <v>0</v>
      </c>
    </row>
    <row r="96" spans="1:33" ht="12" customHeight="1" x14ac:dyDescent="0.25">
      <c r="A96" s="497"/>
      <c r="B96" s="15">
        <v>87</v>
      </c>
      <c r="C96" s="468">
        <f t="shared" si="52"/>
        <v>0</v>
      </c>
      <c r="D96" s="469"/>
      <c r="E96" s="470"/>
      <c r="F96" s="67">
        <f t="shared" si="53"/>
        <v>0</v>
      </c>
      <c r="G96" s="67">
        <f t="shared" si="54"/>
        <v>0</v>
      </c>
      <c r="H96" s="67">
        <f t="shared" si="55"/>
        <v>0</v>
      </c>
      <c r="I96" s="67">
        <f t="shared" si="56"/>
        <v>0</v>
      </c>
      <c r="J96" s="67">
        <f t="shared" si="57"/>
        <v>0</v>
      </c>
      <c r="K96" s="16">
        <f t="shared" si="58"/>
        <v>0</v>
      </c>
      <c r="L96" s="67">
        <f t="shared" si="59"/>
        <v>0</v>
      </c>
      <c r="M96" s="17">
        <f>IF(L96&gt;0,VLOOKUP(I96,Labour!$AR$1:$AT$15,3,FALSE),0)</f>
        <v>0</v>
      </c>
      <c r="N96" s="70">
        <f t="shared" si="60"/>
        <v>0</v>
      </c>
      <c r="R96" s="83">
        <f t="shared" si="39"/>
        <v>0</v>
      </c>
      <c r="S96" s="83">
        <f t="shared" si="39"/>
        <v>0</v>
      </c>
      <c r="T96" s="83">
        <f t="shared" si="39"/>
        <v>0</v>
      </c>
      <c r="U96" s="83">
        <f t="shared" si="39"/>
        <v>0</v>
      </c>
      <c r="V96" s="83">
        <f t="shared" si="40"/>
        <v>0</v>
      </c>
      <c r="W96" s="83">
        <f t="shared" si="40"/>
        <v>0</v>
      </c>
      <c r="X96" s="83">
        <f t="shared" si="41"/>
        <v>0</v>
      </c>
      <c r="Y96" s="83">
        <f t="shared" si="41"/>
        <v>0</v>
      </c>
      <c r="Z96" s="83">
        <f t="shared" si="41"/>
        <v>0</v>
      </c>
      <c r="AA96" s="171">
        <f t="shared" si="35"/>
        <v>0</v>
      </c>
      <c r="AB96" s="83">
        <f t="shared" si="42"/>
        <v>0</v>
      </c>
      <c r="AC96" s="83">
        <f t="shared" si="42"/>
        <v>0</v>
      </c>
      <c r="AD96" s="171">
        <f t="shared" si="36"/>
        <v>0</v>
      </c>
      <c r="AE96" s="171">
        <f>IF(AD96=1,SUM(AD$10:AD96),0)</f>
        <v>0</v>
      </c>
      <c r="AF96" s="82" t="str">
        <f t="shared" si="37"/>
        <v/>
      </c>
      <c r="AG96" s="171">
        <f t="shared" si="38"/>
        <v>0</v>
      </c>
    </row>
    <row r="97" spans="1:33" ht="12" customHeight="1" x14ac:dyDescent="0.25">
      <c r="A97" s="497"/>
      <c r="B97" s="15">
        <v>88</v>
      </c>
      <c r="C97" s="468">
        <f t="shared" si="52"/>
        <v>0</v>
      </c>
      <c r="D97" s="469"/>
      <c r="E97" s="470"/>
      <c r="F97" s="67">
        <f t="shared" si="53"/>
        <v>0</v>
      </c>
      <c r="G97" s="67">
        <f t="shared" si="54"/>
        <v>0</v>
      </c>
      <c r="H97" s="67">
        <f t="shared" si="55"/>
        <v>0</v>
      </c>
      <c r="I97" s="67">
        <f t="shared" si="56"/>
        <v>0</v>
      </c>
      <c r="J97" s="67">
        <f t="shared" si="57"/>
        <v>0</v>
      </c>
      <c r="K97" s="16">
        <f t="shared" si="58"/>
        <v>0</v>
      </c>
      <c r="L97" s="67">
        <f t="shared" si="59"/>
        <v>0</v>
      </c>
      <c r="M97" s="17">
        <f>IF(L97&gt;0,VLOOKUP(I97,Labour!$AR$1:$AT$15,3,FALSE),0)</f>
        <v>0</v>
      </c>
      <c r="N97" s="70">
        <f t="shared" si="60"/>
        <v>0</v>
      </c>
      <c r="R97" s="83">
        <f t="shared" si="39"/>
        <v>0</v>
      </c>
      <c r="S97" s="83">
        <f t="shared" si="39"/>
        <v>0</v>
      </c>
      <c r="T97" s="83">
        <f t="shared" si="39"/>
        <v>0</v>
      </c>
      <c r="U97" s="83">
        <f t="shared" si="39"/>
        <v>0</v>
      </c>
      <c r="V97" s="83">
        <f t="shared" si="40"/>
        <v>0</v>
      </c>
      <c r="W97" s="83">
        <f t="shared" si="40"/>
        <v>0</v>
      </c>
      <c r="X97" s="83">
        <f t="shared" si="41"/>
        <v>0</v>
      </c>
      <c r="Y97" s="83">
        <f t="shared" si="41"/>
        <v>0</v>
      </c>
      <c r="Z97" s="83">
        <f t="shared" si="41"/>
        <v>0</v>
      </c>
      <c r="AA97" s="171">
        <f t="shared" si="35"/>
        <v>0</v>
      </c>
      <c r="AB97" s="83">
        <f t="shared" si="42"/>
        <v>0</v>
      </c>
      <c r="AC97" s="83">
        <f t="shared" si="42"/>
        <v>0</v>
      </c>
      <c r="AD97" s="171">
        <f t="shared" si="36"/>
        <v>0</v>
      </c>
      <c r="AE97" s="171">
        <f>IF(AD97=1,SUM(AD$10:AD97),0)</f>
        <v>0</v>
      </c>
      <c r="AF97" s="82" t="str">
        <f t="shared" si="37"/>
        <v/>
      </c>
      <c r="AG97" s="171">
        <f t="shared" si="38"/>
        <v>0</v>
      </c>
    </row>
    <row r="98" spans="1:33" ht="12" customHeight="1" x14ac:dyDescent="0.25">
      <c r="A98" s="497"/>
      <c r="B98" s="15">
        <v>89</v>
      </c>
      <c r="C98" s="468">
        <f t="shared" si="52"/>
        <v>0</v>
      </c>
      <c r="D98" s="469"/>
      <c r="E98" s="470"/>
      <c r="F98" s="67">
        <f t="shared" si="53"/>
        <v>0</v>
      </c>
      <c r="G98" s="67">
        <f t="shared" si="54"/>
        <v>0</v>
      </c>
      <c r="H98" s="67">
        <f t="shared" si="55"/>
        <v>0</v>
      </c>
      <c r="I98" s="67">
        <f t="shared" si="56"/>
        <v>0</v>
      </c>
      <c r="J98" s="67">
        <f t="shared" si="57"/>
        <v>0</v>
      </c>
      <c r="K98" s="16">
        <f t="shared" si="58"/>
        <v>0</v>
      </c>
      <c r="L98" s="67">
        <f t="shared" si="59"/>
        <v>0</v>
      </c>
      <c r="M98" s="17">
        <f>IF(L98&gt;0,VLOOKUP(I98,Labour!$AR$1:$AT$15,3,FALSE),0)</f>
        <v>0</v>
      </c>
      <c r="N98" s="70">
        <f t="shared" si="60"/>
        <v>0</v>
      </c>
      <c r="R98" s="83">
        <f t="shared" si="39"/>
        <v>0</v>
      </c>
      <c r="S98" s="83">
        <f t="shared" si="39"/>
        <v>0</v>
      </c>
      <c r="T98" s="83">
        <f t="shared" si="39"/>
        <v>0</v>
      </c>
      <c r="U98" s="83">
        <f t="shared" si="39"/>
        <v>0</v>
      </c>
      <c r="V98" s="83">
        <f t="shared" si="40"/>
        <v>0</v>
      </c>
      <c r="W98" s="83">
        <f t="shared" si="40"/>
        <v>0</v>
      </c>
      <c r="X98" s="83">
        <f t="shared" si="41"/>
        <v>0</v>
      </c>
      <c r="Y98" s="83">
        <f t="shared" si="41"/>
        <v>0</v>
      </c>
      <c r="Z98" s="83">
        <f t="shared" si="41"/>
        <v>0</v>
      </c>
      <c r="AA98" s="171">
        <f t="shared" si="35"/>
        <v>0</v>
      </c>
      <c r="AB98" s="83">
        <f t="shared" si="42"/>
        <v>0</v>
      </c>
      <c r="AC98" s="83">
        <f t="shared" si="42"/>
        <v>0</v>
      </c>
      <c r="AD98" s="171">
        <f t="shared" si="36"/>
        <v>0</v>
      </c>
      <c r="AE98" s="171">
        <f>IF(AD98=1,SUM(AD$10:AD98),0)</f>
        <v>0</v>
      </c>
      <c r="AF98" s="82" t="str">
        <f t="shared" si="37"/>
        <v/>
      </c>
      <c r="AG98" s="171">
        <f t="shared" si="38"/>
        <v>0</v>
      </c>
    </row>
    <row r="99" spans="1:33" ht="12" customHeight="1" x14ac:dyDescent="0.25">
      <c r="A99" s="497"/>
      <c r="B99" s="15">
        <v>90</v>
      </c>
      <c r="C99" s="468">
        <f t="shared" si="52"/>
        <v>0</v>
      </c>
      <c r="D99" s="469"/>
      <c r="E99" s="470"/>
      <c r="F99" s="67">
        <f t="shared" si="53"/>
        <v>0</v>
      </c>
      <c r="G99" s="67">
        <f t="shared" si="54"/>
        <v>0</v>
      </c>
      <c r="H99" s="67">
        <f t="shared" si="55"/>
        <v>0</v>
      </c>
      <c r="I99" s="67">
        <f t="shared" si="56"/>
        <v>0</v>
      </c>
      <c r="J99" s="67">
        <f t="shared" si="57"/>
        <v>0</v>
      </c>
      <c r="K99" s="16">
        <f t="shared" si="58"/>
        <v>0</v>
      </c>
      <c r="L99" s="67">
        <f t="shared" si="59"/>
        <v>0</v>
      </c>
      <c r="M99" s="17">
        <f>IF(L99&gt;0,VLOOKUP(I99,Labour!$AR$1:$AT$15,3,FALSE),0)</f>
        <v>0</v>
      </c>
      <c r="N99" s="70">
        <f t="shared" si="60"/>
        <v>0</v>
      </c>
      <c r="R99" s="83">
        <f t="shared" si="39"/>
        <v>0</v>
      </c>
      <c r="S99" s="83">
        <f t="shared" si="39"/>
        <v>0</v>
      </c>
      <c r="T99" s="83">
        <f t="shared" si="39"/>
        <v>0</v>
      </c>
      <c r="U99" s="83">
        <f t="shared" si="39"/>
        <v>0</v>
      </c>
      <c r="V99" s="83">
        <f t="shared" si="40"/>
        <v>0</v>
      </c>
      <c r="W99" s="83">
        <f t="shared" si="40"/>
        <v>0</v>
      </c>
      <c r="X99" s="83">
        <f t="shared" si="41"/>
        <v>0</v>
      </c>
      <c r="Y99" s="83">
        <f t="shared" si="41"/>
        <v>0</v>
      </c>
      <c r="Z99" s="83">
        <f t="shared" si="41"/>
        <v>0</v>
      </c>
      <c r="AA99" s="171">
        <f t="shared" si="35"/>
        <v>0</v>
      </c>
      <c r="AB99" s="83">
        <f t="shared" si="42"/>
        <v>0</v>
      </c>
      <c r="AC99" s="83">
        <f t="shared" si="42"/>
        <v>0</v>
      </c>
      <c r="AD99" s="171">
        <f t="shared" si="36"/>
        <v>0</v>
      </c>
      <c r="AE99" s="171">
        <f>IF(AD99=1,SUM(AD$10:AD99),0)</f>
        <v>0</v>
      </c>
      <c r="AF99" s="82" t="str">
        <f t="shared" si="37"/>
        <v/>
      </c>
      <c r="AG99" s="171">
        <f t="shared" si="38"/>
        <v>0</v>
      </c>
    </row>
    <row r="100" spans="1:33" ht="12" customHeight="1" x14ac:dyDescent="0.25">
      <c r="A100" s="497"/>
      <c r="B100" s="15">
        <v>91</v>
      </c>
      <c r="C100" s="468">
        <f t="shared" si="52"/>
        <v>0</v>
      </c>
      <c r="D100" s="469"/>
      <c r="E100" s="470"/>
      <c r="F100" s="67">
        <f t="shared" si="53"/>
        <v>0</v>
      </c>
      <c r="G100" s="67">
        <f t="shared" si="54"/>
        <v>0</v>
      </c>
      <c r="H100" s="67">
        <f t="shared" si="55"/>
        <v>0</v>
      </c>
      <c r="I100" s="67">
        <f t="shared" si="56"/>
        <v>0</v>
      </c>
      <c r="J100" s="67">
        <f t="shared" si="57"/>
        <v>0</v>
      </c>
      <c r="K100" s="16">
        <f t="shared" si="58"/>
        <v>0</v>
      </c>
      <c r="L100" s="67">
        <f t="shared" si="59"/>
        <v>0</v>
      </c>
      <c r="M100" s="17">
        <f>IF(L100&gt;0,VLOOKUP(I100,Labour!$AR$1:$AT$15,3,FALSE),0)</f>
        <v>0</v>
      </c>
      <c r="N100" s="70">
        <f t="shared" si="60"/>
        <v>0</v>
      </c>
      <c r="R100" s="83">
        <f t="shared" si="39"/>
        <v>0</v>
      </c>
      <c r="S100" s="83">
        <f t="shared" si="39"/>
        <v>0</v>
      </c>
      <c r="T100" s="83">
        <f t="shared" si="39"/>
        <v>0</v>
      </c>
      <c r="U100" s="83">
        <f t="shared" si="39"/>
        <v>0</v>
      </c>
      <c r="V100" s="83">
        <f t="shared" si="40"/>
        <v>0</v>
      </c>
      <c r="W100" s="83">
        <f t="shared" si="40"/>
        <v>0</v>
      </c>
      <c r="X100" s="83">
        <f t="shared" si="41"/>
        <v>0</v>
      </c>
      <c r="Y100" s="83">
        <f t="shared" si="41"/>
        <v>0</v>
      </c>
      <c r="Z100" s="83">
        <f t="shared" si="41"/>
        <v>0</v>
      </c>
      <c r="AA100" s="171">
        <f t="shared" si="35"/>
        <v>0</v>
      </c>
      <c r="AB100" s="83">
        <f t="shared" si="42"/>
        <v>0</v>
      </c>
      <c r="AC100" s="83">
        <f t="shared" si="42"/>
        <v>0</v>
      </c>
      <c r="AD100" s="171">
        <f t="shared" si="36"/>
        <v>0</v>
      </c>
      <c r="AE100" s="171">
        <f>IF(AD100=1,SUM(AD$10:AD100),0)</f>
        <v>0</v>
      </c>
      <c r="AF100" s="82" t="str">
        <f t="shared" si="37"/>
        <v/>
      </c>
      <c r="AG100" s="171">
        <f t="shared" si="38"/>
        <v>0</v>
      </c>
    </row>
    <row r="101" spans="1:33" ht="12" customHeight="1" x14ac:dyDescent="0.25">
      <c r="A101" s="497"/>
      <c r="B101" s="15">
        <v>92</v>
      </c>
      <c r="C101" s="468">
        <f t="shared" si="52"/>
        <v>0</v>
      </c>
      <c r="D101" s="469"/>
      <c r="E101" s="470"/>
      <c r="F101" s="67">
        <f t="shared" si="53"/>
        <v>0</v>
      </c>
      <c r="G101" s="67">
        <f t="shared" si="54"/>
        <v>0</v>
      </c>
      <c r="H101" s="67">
        <f t="shared" si="55"/>
        <v>0</v>
      </c>
      <c r="I101" s="67">
        <f t="shared" si="56"/>
        <v>0</v>
      </c>
      <c r="J101" s="67">
        <f t="shared" si="57"/>
        <v>0</v>
      </c>
      <c r="K101" s="16">
        <f t="shared" si="58"/>
        <v>0</v>
      </c>
      <c r="L101" s="67">
        <f t="shared" si="59"/>
        <v>0</v>
      </c>
      <c r="M101" s="17">
        <f>IF(L101&gt;0,VLOOKUP(I101,Labour!$AR$1:$AT$15,3,FALSE),0)</f>
        <v>0</v>
      </c>
      <c r="N101" s="70">
        <f t="shared" si="60"/>
        <v>0</v>
      </c>
      <c r="R101" s="83">
        <f t="shared" si="39"/>
        <v>0</v>
      </c>
      <c r="S101" s="83">
        <f t="shared" si="39"/>
        <v>0</v>
      </c>
      <c r="T101" s="83">
        <f t="shared" si="39"/>
        <v>0</v>
      </c>
      <c r="U101" s="83">
        <f t="shared" si="39"/>
        <v>0</v>
      </c>
      <c r="V101" s="83">
        <f t="shared" si="40"/>
        <v>0</v>
      </c>
      <c r="W101" s="83">
        <f t="shared" si="40"/>
        <v>0</v>
      </c>
      <c r="X101" s="83">
        <f t="shared" si="41"/>
        <v>0</v>
      </c>
      <c r="Y101" s="83">
        <f t="shared" si="41"/>
        <v>0</v>
      </c>
      <c r="Z101" s="83">
        <f t="shared" si="41"/>
        <v>0</v>
      </c>
      <c r="AA101" s="171">
        <f t="shared" si="35"/>
        <v>0</v>
      </c>
      <c r="AB101" s="83">
        <f t="shared" si="42"/>
        <v>0</v>
      </c>
      <c r="AC101" s="83">
        <f t="shared" si="42"/>
        <v>0</v>
      </c>
      <c r="AD101" s="171">
        <f t="shared" si="36"/>
        <v>0</v>
      </c>
      <c r="AE101" s="171">
        <f>IF(AD101=1,SUM(AD$10:AD101),0)</f>
        <v>0</v>
      </c>
      <c r="AF101" s="82" t="str">
        <f t="shared" si="37"/>
        <v/>
      </c>
      <c r="AG101" s="171">
        <f t="shared" si="38"/>
        <v>0</v>
      </c>
    </row>
    <row r="102" spans="1:33" ht="12" customHeight="1" x14ac:dyDescent="0.25">
      <c r="A102" s="497"/>
      <c r="B102" s="15">
        <v>93</v>
      </c>
      <c r="C102" s="468">
        <f t="shared" si="52"/>
        <v>0</v>
      </c>
      <c r="D102" s="469"/>
      <c r="E102" s="470"/>
      <c r="F102" s="67">
        <f t="shared" si="53"/>
        <v>0</v>
      </c>
      <c r="G102" s="67">
        <f t="shared" si="54"/>
        <v>0</v>
      </c>
      <c r="H102" s="67">
        <f t="shared" si="55"/>
        <v>0</v>
      </c>
      <c r="I102" s="67">
        <f t="shared" si="56"/>
        <v>0</v>
      </c>
      <c r="J102" s="67">
        <f t="shared" si="57"/>
        <v>0</v>
      </c>
      <c r="K102" s="16">
        <f t="shared" si="58"/>
        <v>0</v>
      </c>
      <c r="L102" s="67">
        <f t="shared" si="59"/>
        <v>0</v>
      </c>
      <c r="M102" s="17">
        <f>IF(L102&gt;0,VLOOKUP(I102,Labour!$AR$1:$AT$15,3,FALSE),0)</f>
        <v>0</v>
      </c>
      <c r="N102" s="70">
        <f t="shared" si="60"/>
        <v>0</v>
      </c>
      <c r="R102" s="83">
        <f t="shared" si="39"/>
        <v>0</v>
      </c>
      <c r="S102" s="83">
        <f t="shared" si="39"/>
        <v>0</v>
      </c>
      <c r="T102" s="83">
        <f t="shared" si="39"/>
        <v>0</v>
      </c>
      <c r="U102" s="83">
        <f t="shared" si="39"/>
        <v>0</v>
      </c>
      <c r="V102" s="83">
        <f t="shared" si="40"/>
        <v>0</v>
      </c>
      <c r="W102" s="83">
        <f t="shared" si="40"/>
        <v>0</v>
      </c>
      <c r="X102" s="83">
        <f t="shared" si="41"/>
        <v>0</v>
      </c>
      <c r="Y102" s="83">
        <f t="shared" si="41"/>
        <v>0</v>
      </c>
      <c r="Z102" s="83">
        <f t="shared" si="41"/>
        <v>0</v>
      </c>
      <c r="AA102" s="171">
        <f t="shared" si="35"/>
        <v>0</v>
      </c>
      <c r="AB102" s="83">
        <f t="shared" si="42"/>
        <v>0</v>
      </c>
      <c r="AC102" s="83">
        <f t="shared" si="42"/>
        <v>0</v>
      </c>
      <c r="AD102" s="171">
        <f t="shared" si="36"/>
        <v>0</v>
      </c>
      <c r="AE102" s="171">
        <f>IF(AD102=1,SUM(AD$10:AD102),0)</f>
        <v>0</v>
      </c>
      <c r="AF102" s="82" t="str">
        <f t="shared" si="37"/>
        <v/>
      </c>
      <c r="AG102" s="171">
        <f t="shared" si="38"/>
        <v>0</v>
      </c>
    </row>
    <row r="103" spans="1:33" ht="12" customHeight="1" x14ac:dyDescent="0.25">
      <c r="A103" s="497"/>
      <c r="B103" s="15">
        <v>94</v>
      </c>
      <c r="C103" s="468">
        <f t="shared" si="52"/>
        <v>0</v>
      </c>
      <c r="D103" s="469"/>
      <c r="E103" s="470"/>
      <c r="F103" s="67">
        <f t="shared" si="53"/>
        <v>0</v>
      </c>
      <c r="G103" s="67">
        <f t="shared" si="54"/>
        <v>0</v>
      </c>
      <c r="H103" s="67">
        <f t="shared" si="55"/>
        <v>0</v>
      </c>
      <c r="I103" s="67">
        <f t="shared" si="56"/>
        <v>0</v>
      </c>
      <c r="J103" s="67">
        <f t="shared" si="57"/>
        <v>0</v>
      </c>
      <c r="K103" s="16">
        <f t="shared" si="58"/>
        <v>0</v>
      </c>
      <c r="L103" s="67">
        <f t="shared" si="59"/>
        <v>0</v>
      </c>
      <c r="M103" s="17">
        <f>IF(L103&gt;0,VLOOKUP(I103,Labour!$AR$1:$AT$15,3,FALSE),0)</f>
        <v>0</v>
      </c>
      <c r="N103" s="70">
        <f t="shared" si="60"/>
        <v>0</v>
      </c>
      <c r="R103" s="83">
        <f t="shared" si="39"/>
        <v>0</v>
      </c>
      <c r="S103" s="83">
        <f t="shared" si="39"/>
        <v>0</v>
      </c>
      <c r="T103" s="83">
        <f t="shared" si="39"/>
        <v>0</v>
      </c>
      <c r="U103" s="83">
        <f t="shared" ref="T103:U109" si="61">IF($B103&lt;=$U$3,VLOOKUP($B103,GTABLE,U$9,FALSE),0)</f>
        <v>0</v>
      </c>
      <c r="V103" s="83">
        <f t="shared" si="40"/>
        <v>0</v>
      </c>
      <c r="W103" s="83">
        <f t="shared" si="40"/>
        <v>0</v>
      </c>
      <c r="X103" s="83">
        <f t="shared" si="41"/>
        <v>0</v>
      </c>
      <c r="Y103" s="83">
        <f t="shared" si="41"/>
        <v>0</v>
      </c>
      <c r="Z103" s="83">
        <f t="shared" si="41"/>
        <v>0</v>
      </c>
      <c r="AA103" s="171">
        <f t="shared" ref="AA103:AA109" si="62">Y103+Z103</f>
        <v>0</v>
      </c>
      <c r="AB103" s="83">
        <f t="shared" si="42"/>
        <v>0</v>
      </c>
      <c r="AC103" s="83">
        <f t="shared" si="42"/>
        <v>0</v>
      </c>
      <c r="AD103" s="171">
        <f t="shared" ref="AD103:AD109" si="63">IF(AND(T103&lt;&gt;0,X103="op"),1,0)</f>
        <v>0</v>
      </c>
      <c r="AE103" s="171">
        <f>IF(AD103=1,SUM(AD$10:AD103),0)</f>
        <v>0</v>
      </c>
      <c r="AF103" s="82" t="str">
        <f t="shared" ref="AF103:AF109" si="64">IF(AND(AD103=1,AE103&lt;$AD$7),S103&amp;", ",IF(AND(AD103=1,AE103=$AD$7),S103,""))</f>
        <v/>
      </c>
      <c r="AG103" s="171">
        <f t="shared" ref="AG103:AG109" si="65">IF(AD103=1,T103,0)</f>
        <v>0</v>
      </c>
    </row>
    <row r="104" spans="1:33" ht="12" customHeight="1" x14ac:dyDescent="0.25">
      <c r="A104" s="497"/>
      <c r="B104" s="15">
        <v>95</v>
      </c>
      <c r="C104" s="468">
        <f t="shared" si="52"/>
        <v>0</v>
      </c>
      <c r="D104" s="469"/>
      <c r="E104" s="470"/>
      <c r="F104" s="67">
        <f t="shared" si="53"/>
        <v>0</v>
      </c>
      <c r="G104" s="67">
        <f t="shared" si="54"/>
        <v>0</v>
      </c>
      <c r="H104" s="67">
        <f t="shared" si="55"/>
        <v>0</v>
      </c>
      <c r="I104" s="67">
        <f t="shared" si="56"/>
        <v>0</v>
      </c>
      <c r="J104" s="67">
        <f t="shared" si="57"/>
        <v>0</v>
      </c>
      <c r="K104" s="16">
        <f t="shared" si="58"/>
        <v>0</v>
      </c>
      <c r="L104" s="67">
        <f t="shared" si="59"/>
        <v>0</v>
      </c>
      <c r="M104" s="17">
        <f>IF(L104&gt;0,VLOOKUP(I104,Labour!$AR$1:$AT$15,3,FALSE),0)</f>
        <v>0</v>
      </c>
      <c r="N104" s="70">
        <f t="shared" si="60"/>
        <v>0</v>
      </c>
      <c r="R104" s="83">
        <f t="shared" ref="R104:S109" si="66">IF($B104&lt;=$U$3,VLOOKUP($B104,GTABLE,R$9,FALSE),0)</f>
        <v>0</v>
      </c>
      <c r="S104" s="83">
        <f t="shared" si="66"/>
        <v>0</v>
      </c>
      <c r="T104" s="83">
        <f t="shared" si="61"/>
        <v>0</v>
      </c>
      <c r="U104" s="83">
        <f t="shared" si="61"/>
        <v>0</v>
      </c>
      <c r="V104" s="83">
        <f t="shared" ref="V104:W109" si="67">IF($B104&lt;=$U$3,IF(VLOOKUP($B104,GTABLE,V$9,FALSE)=V$8,$U104,0),0)</f>
        <v>0</v>
      </c>
      <c r="W104" s="83">
        <f t="shared" si="67"/>
        <v>0</v>
      </c>
      <c r="X104" s="83">
        <f t="shared" ref="X104:Z109" si="68">IF($B104&lt;=$U$3,VLOOKUP($B104,GTABLE,X$9,FALSE),0)</f>
        <v>0</v>
      </c>
      <c r="Y104" s="83">
        <f t="shared" si="68"/>
        <v>0</v>
      </c>
      <c r="Z104" s="83">
        <f t="shared" si="68"/>
        <v>0</v>
      </c>
      <c r="AA104" s="171">
        <f t="shared" si="62"/>
        <v>0</v>
      </c>
      <c r="AB104" s="83">
        <f t="shared" ref="AB104:AC109" si="69">IF($B104&lt;=$U$3,VLOOKUP($B104,GTABLE,AB$9,FALSE),0)</f>
        <v>0</v>
      </c>
      <c r="AC104" s="83">
        <f t="shared" si="69"/>
        <v>0</v>
      </c>
      <c r="AD104" s="171">
        <f t="shared" si="63"/>
        <v>0</v>
      </c>
      <c r="AE104" s="171">
        <f>IF(AD104=1,SUM(AD$10:AD104),0)</f>
        <v>0</v>
      </c>
      <c r="AF104" s="82" t="str">
        <f t="shared" si="64"/>
        <v/>
      </c>
      <c r="AG104" s="171">
        <f t="shared" si="65"/>
        <v>0</v>
      </c>
    </row>
    <row r="105" spans="1:33" ht="12" customHeight="1" x14ac:dyDescent="0.25">
      <c r="A105" s="497"/>
      <c r="B105" s="15">
        <v>96</v>
      </c>
      <c r="C105" s="468">
        <f t="shared" si="52"/>
        <v>0</v>
      </c>
      <c r="D105" s="469"/>
      <c r="E105" s="470"/>
      <c r="F105" s="67">
        <f t="shared" si="53"/>
        <v>0</v>
      </c>
      <c r="G105" s="67">
        <f t="shared" si="54"/>
        <v>0</v>
      </c>
      <c r="H105" s="67">
        <f t="shared" si="55"/>
        <v>0</v>
      </c>
      <c r="I105" s="67">
        <f t="shared" si="56"/>
        <v>0</v>
      </c>
      <c r="J105" s="67">
        <f t="shared" si="57"/>
        <v>0</v>
      </c>
      <c r="K105" s="16">
        <f t="shared" si="58"/>
        <v>0</v>
      </c>
      <c r="L105" s="67">
        <f t="shared" si="59"/>
        <v>0</v>
      </c>
      <c r="M105" s="17">
        <f>IF(L105&gt;0,VLOOKUP(I105,Labour!$AR$1:$AT$15,3,FALSE),0)</f>
        <v>0</v>
      </c>
      <c r="N105" s="70">
        <f t="shared" si="60"/>
        <v>0</v>
      </c>
      <c r="R105" s="83">
        <f t="shared" si="66"/>
        <v>0</v>
      </c>
      <c r="S105" s="83">
        <f t="shared" si="66"/>
        <v>0</v>
      </c>
      <c r="T105" s="83">
        <f t="shared" si="61"/>
        <v>0</v>
      </c>
      <c r="U105" s="83">
        <f t="shared" si="61"/>
        <v>0</v>
      </c>
      <c r="V105" s="83">
        <f t="shared" si="67"/>
        <v>0</v>
      </c>
      <c r="W105" s="83">
        <f t="shared" si="67"/>
        <v>0</v>
      </c>
      <c r="X105" s="83">
        <f t="shared" si="68"/>
        <v>0</v>
      </c>
      <c r="Y105" s="83">
        <f t="shared" si="68"/>
        <v>0</v>
      </c>
      <c r="Z105" s="83">
        <f t="shared" si="68"/>
        <v>0</v>
      </c>
      <c r="AA105" s="171">
        <f t="shared" si="62"/>
        <v>0</v>
      </c>
      <c r="AB105" s="83">
        <f t="shared" si="69"/>
        <v>0</v>
      </c>
      <c r="AC105" s="83">
        <f t="shared" si="69"/>
        <v>0</v>
      </c>
      <c r="AD105" s="171">
        <f t="shared" si="63"/>
        <v>0</v>
      </c>
      <c r="AE105" s="171">
        <f>IF(AD105=1,SUM(AD$10:AD105),0)</f>
        <v>0</v>
      </c>
      <c r="AF105" s="82" t="str">
        <f t="shared" si="64"/>
        <v/>
      </c>
      <c r="AG105" s="171">
        <f t="shared" si="65"/>
        <v>0</v>
      </c>
    </row>
    <row r="106" spans="1:33" ht="12" customHeight="1" x14ac:dyDescent="0.25">
      <c r="A106" s="497"/>
      <c r="B106" s="15">
        <v>97</v>
      </c>
      <c r="C106" s="468">
        <f t="shared" si="52"/>
        <v>0</v>
      </c>
      <c r="D106" s="469"/>
      <c r="E106" s="470"/>
      <c r="F106" s="67">
        <f t="shared" si="53"/>
        <v>0</v>
      </c>
      <c r="G106" s="67">
        <f t="shared" si="54"/>
        <v>0</v>
      </c>
      <c r="H106" s="67">
        <f t="shared" si="55"/>
        <v>0</v>
      </c>
      <c r="I106" s="67">
        <f t="shared" si="56"/>
        <v>0</v>
      </c>
      <c r="J106" s="67">
        <f t="shared" si="57"/>
        <v>0</v>
      </c>
      <c r="K106" s="16">
        <f t="shared" si="58"/>
        <v>0</v>
      </c>
      <c r="L106" s="67">
        <f t="shared" si="59"/>
        <v>0</v>
      </c>
      <c r="M106" s="17">
        <f>IF(L106&gt;0,VLOOKUP(I106,Labour!$AR$1:$AT$15,3,FALSE),0)</f>
        <v>0</v>
      </c>
      <c r="N106" s="70">
        <f t="shared" si="60"/>
        <v>0</v>
      </c>
      <c r="R106" s="83">
        <f t="shared" si="66"/>
        <v>0</v>
      </c>
      <c r="S106" s="83">
        <f t="shared" si="66"/>
        <v>0</v>
      </c>
      <c r="T106" s="83">
        <f t="shared" si="61"/>
        <v>0</v>
      </c>
      <c r="U106" s="83">
        <f t="shared" si="61"/>
        <v>0</v>
      </c>
      <c r="V106" s="83">
        <f t="shared" si="67"/>
        <v>0</v>
      </c>
      <c r="W106" s="83">
        <f t="shared" si="67"/>
        <v>0</v>
      </c>
      <c r="X106" s="83">
        <f t="shared" si="68"/>
        <v>0</v>
      </c>
      <c r="Y106" s="83">
        <f t="shared" si="68"/>
        <v>0</v>
      </c>
      <c r="Z106" s="83">
        <f t="shared" si="68"/>
        <v>0</v>
      </c>
      <c r="AA106" s="171">
        <f t="shared" si="62"/>
        <v>0</v>
      </c>
      <c r="AB106" s="83">
        <f t="shared" si="69"/>
        <v>0</v>
      </c>
      <c r="AC106" s="83">
        <f t="shared" si="69"/>
        <v>0</v>
      </c>
      <c r="AD106" s="171">
        <f t="shared" si="63"/>
        <v>0</v>
      </c>
      <c r="AE106" s="171">
        <f>IF(AD106=1,SUM(AD$10:AD106),0)</f>
        <v>0</v>
      </c>
      <c r="AF106" s="82" t="str">
        <f t="shared" si="64"/>
        <v/>
      </c>
      <c r="AG106" s="171">
        <f t="shared" si="65"/>
        <v>0</v>
      </c>
    </row>
    <row r="107" spans="1:33" ht="12" customHeight="1" x14ac:dyDescent="0.25">
      <c r="A107" s="497"/>
      <c r="B107" s="15">
        <v>98</v>
      </c>
      <c r="C107" s="468">
        <f t="shared" si="52"/>
        <v>0</v>
      </c>
      <c r="D107" s="469"/>
      <c r="E107" s="470"/>
      <c r="F107" s="67">
        <f t="shared" si="53"/>
        <v>0</v>
      </c>
      <c r="G107" s="67">
        <f t="shared" si="54"/>
        <v>0</v>
      </c>
      <c r="H107" s="67">
        <f t="shared" si="55"/>
        <v>0</v>
      </c>
      <c r="I107" s="67">
        <f t="shared" si="56"/>
        <v>0</v>
      </c>
      <c r="J107" s="67">
        <f t="shared" si="57"/>
        <v>0</v>
      </c>
      <c r="K107" s="16">
        <f t="shared" si="58"/>
        <v>0</v>
      </c>
      <c r="L107" s="67">
        <f t="shared" si="59"/>
        <v>0</v>
      </c>
      <c r="M107" s="17">
        <f>IF(L107&gt;0,VLOOKUP(I107,Labour!$AR$1:$AT$15,3,FALSE),0)</f>
        <v>0</v>
      </c>
      <c r="N107" s="70">
        <f t="shared" si="60"/>
        <v>0</v>
      </c>
      <c r="R107" s="83">
        <f t="shared" si="66"/>
        <v>0</v>
      </c>
      <c r="S107" s="83">
        <f t="shared" si="66"/>
        <v>0</v>
      </c>
      <c r="T107" s="83">
        <f t="shared" si="61"/>
        <v>0</v>
      </c>
      <c r="U107" s="83">
        <f t="shared" si="61"/>
        <v>0</v>
      </c>
      <c r="V107" s="83">
        <f t="shared" si="67"/>
        <v>0</v>
      </c>
      <c r="W107" s="83">
        <f t="shared" si="67"/>
        <v>0</v>
      </c>
      <c r="X107" s="83">
        <f t="shared" si="68"/>
        <v>0</v>
      </c>
      <c r="Y107" s="83">
        <f t="shared" si="68"/>
        <v>0</v>
      </c>
      <c r="Z107" s="83">
        <f t="shared" si="68"/>
        <v>0</v>
      </c>
      <c r="AA107" s="171">
        <f t="shared" si="62"/>
        <v>0</v>
      </c>
      <c r="AB107" s="83">
        <f t="shared" si="69"/>
        <v>0</v>
      </c>
      <c r="AC107" s="83">
        <f t="shared" si="69"/>
        <v>0</v>
      </c>
      <c r="AD107" s="171">
        <f t="shared" si="63"/>
        <v>0</v>
      </c>
      <c r="AE107" s="171">
        <f>IF(AD107=1,SUM(AD$10:AD107),0)</f>
        <v>0</v>
      </c>
      <c r="AF107" s="82" t="str">
        <f t="shared" si="64"/>
        <v/>
      </c>
      <c r="AG107" s="171">
        <f t="shared" si="65"/>
        <v>0</v>
      </c>
    </row>
    <row r="108" spans="1:33" ht="12" customHeight="1" x14ac:dyDescent="0.25">
      <c r="A108" s="497"/>
      <c r="B108" s="15">
        <v>99</v>
      </c>
      <c r="C108" s="468">
        <f t="shared" si="43"/>
        <v>0</v>
      </c>
      <c r="D108" s="469"/>
      <c r="E108" s="470"/>
      <c r="F108" s="67">
        <f t="shared" si="44"/>
        <v>0</v>
      </c>
      <c r="G108" s="67">
        <f t="shared" si="45"/>
        <v>0</v>
      </c>
      <c r="H108" s="67">
        <f t="shared" si="46"/>
        <v>0</v>
      </c>
      <c r="I108" s="67">
        <f t="shared" si="47"/>
        <v>0</v>
      </c>
      <c r="J108" s="67">
        <f t="shared" si="48"/>
        <v>0</v>
      </c>
      <c r="K108" s="16">
        <f t="shared" si="49"/>
        <v>0</v>
      </c>
      <c r="L108" s="67">
        <f t="shared" si="50"/>
        <v>0</v>
      </c>
      <c r="M108" s="17">
        <f>IF(L108&gt;0,VLOOKUP(I108,Labour!$AR$1:$AT$15,3,FALSE),0)</f>
        <v>0</v>
      </c>
      <c r="N108" s="70">
        <f t="shared" si="51"/>
        <v>0</v>
      </c>
      <c r="R108" s="83">
        <f t="shared" si="66"/>
        <v>0</v>
      </c>
      <c r="S108" s="83">
        <f t="shared" si="66"/>
        <v>0</v>
      </c>
      <c r="T108" s="83">
        <f t="shared" si="61"/>
        <v>0</v>
      </c>
      <c r="U108" s="83">
        <f t="shared" si="61"/>
        <v>0</v>
      </c>
      <c r="V108" s="83">
        <f t="shared" si="67"/>
        <v>0</v>
      </c>
      <c r="W108" s="83">
        <f t="shared" si="67"/>
        <v>0</v>
      </c>
      <c r="X108" s="83">
        <f t="shared" si="68"/>
        <v>0</v>
      </c>
      <c r="Y108" s="83">
        <f t="shared" si="68"/>
        <v>0</v>
      </c>
      <c r="Z108" s="83">
        <f t="shared" si="68"/>
        <v>0</v>
      </c>
      <c r="AA108" s="171">
        <f t="shared" si="62"/>
        <v>0</v>
      </c>
      <c r="AB108" s="83">
        <f t="shared" si="69"/>
        <v>0</v>
      </c>
      <c r="AC108" s="83">
        <f t="shared" si="69"/>
        <v>0</v>
      </c>
      <c r="AD108" s="171">
        <f t="shared" si="63"/>
        <v>0</v>
      </c>
      <c r="AE108" s="171">
        <f>IF(AD108=1,SUM(AD$10:AD108),0)</f>
        <v>0</v>
      </c>
      <c r="AF108" s="82" t="str">
        <f t="shared" si="64"/>
        <v/>
      </c>
      <c r="AG108" s="171">
        <f t="shared" si="65"/>
        <v>0</v>
      </c>
    </row>
    <row r="109" spans="1:33" ht="12" customHeight="1" thickBot="1" x14ac:dyDescent="0.3">
      <c r="A109" s="497"/>
      <c r="B109" s="179">
        <v>100</v>
      </c>
      <c r="C109" s="468">
        <f t="shared" si="26"/>
        <v>0</v>
      </c>
      <c r="D109" s="469"/>
      <c r="E109" s="470"/>
      <c r="F109" s="67">
        <f t="shared" si="27"/>
        <v>0</v>
      </c>
      <c r="G109" s="67">
        <f t="shared" si="28"/>
        <v>0</v>
      </c>
      <c r="H109" s="67">
        <f t="shared" si="29"/>
        <v>0</v>
      </c>
      <c r="I109" s="67">
        <f t="shared" si="30"/>
        <v>0</v>
      </c>
      <c r="J109" s="67">
        <f t="shared" si="31"/>
        <v>0</v>
      </c>
      <c r="K109" s="16">
        <f t="shared" si="32"/>
        <v>0</v>
      </c>
      <c r="L109" s="67">
        <f t="shared" si="33"/>
        <v>0</v>
      </c>
      <c r="M109" s="17">
        <f>IF(L109&gt;0,VLOOKUP(I109,Labour!$AR$1:$AT$15,3,FALSE),0)</f>
        <v>0</v>
      </c>
      <c r="N109" s="70">
        <f t="shared" si="34"/>
        <v>0</v>
      </c>
      <c r="R109" s="83">
        <f t="shared" si="66"/>
        <v>0</v>
      </c>
      <c r="S109" s="83">
        <f t="shared" si="66"/>
        <v>0</v>
      </c>
      <c r="T109" s="83">
        <f t="shared" si="61"/>
        <v>0</v>
      </c>
      <c r="U109" s="83">
        <f t="shared" si="61"/>
        <v>0</v>
      </c>
      <c r="V109" s="83">
        <f t="shared" si="67"/>
        <v>0</v>
      </c>
      <c r="W109" s="83">
        <f t="shared" si="67"/>
        <v>0</v>
      </c>
      <c r="X109" s="83">
        <f t="shared" si="68"/>
        <v>0</v>
      </c>
      <c r="Y109" s="83">
        <f t="shared" si="68"/>
        <v>0</v>
      </c>
      <c r="Z109" s="83">
        <f t="shared" si="68"/>
        <v>0</v>
      </c>
      <c r="AA109" s="171">
        <f t="shared" si="62"/>
        <v>0</v>
      </c>
      <c r="AB109" s="83">
        <f t="shared" si="69"/>
        <v>0</v>
      </c>
      <c r="AC109" s="83">
        <f t="shared" si="69"/>
        <v>0</v>
      </c>
      <c r="AD109" s="171">
        <f t="shared" si="63"/>
        <v>0</v>
      </c>
      <c r="AE109" s="171">
        <f>IF(AD109=1,SUM(AD$10:AD109),0)</f>
        <v>0</v>
      </c>
      <c r="AF109" s="82" t="str">
        <f t="shared" si="64"/>
        <v/>
      </c>
      <c r="AG109" s="171">
        <f t="shared" si="65"/>
        <v>0</v>
      </c>
    </row>
    <row r="110" spans="1:33" ht="18" customHeight="1" thickTop="1" thickBot="1" x14ac:dyDescent="0.35">
      <c r="A110" s="506" t="s">
        <v>70</v>
      </c>
      <c r="B110" s="507"/>
      <c r="C110" s="507"/>
      <c r="D110" s="507"/>
      <c r="E110" s="507"/>
      <c r="F110" s="507"/>
      <c r="G110" s="507"/>
      <c r="H110" s="507"/>
      <c r="I110" s="507"/>
      <c r="J110" s="507"/>
      <c r="K110" s="507"/>
      <c r="L110" s="507"/>
      <c r="M110" s="507"/>
      <c r="N110" s="32">
        <f>SUM(N10:N109)</f>
        <v>0</v>
      </c>
      <c r="R110" s="88">
        <f>F!R110-1</f>
        <v>29</v>
      </c>
      <c r="S110" s="121">
        <f>R110+2</f>
        <v>31</v>
      </c>
      <c r="T110" s="121">
        <f>R110+6</f>
        <v>35</v>
      </c>
      <c r="U110" s="87">
        <f>R110+14</f>
        <v>43</v>
      </c>
      <c r="V110" s="87"/>
      <c r="W110" s="87"/>
      <c r="X110" s="121">
        <f>F!X110-1</f>
        <v>32</v>
      </c>
      <c r="Y110" s="120"/>
    </row>
    <row r="111" spans="1:33" s="10" customFormat="1" ht="26.25" customHeight="1" thickTop="1" thickBot="1" x14ac:dyDescent="0.35">
      <c r="A111" s="494"/>
      <c r="B111" s="495"/>
      <c r="C111" s="508" t="s">
        <v>123</v>
      </c>
      <c r="D111" s="509"/>
      <c r="E111" s="471" t="s">
        <v>95</v>
      </c>
      <c r="F111" s="472"/>
      <c r="G111" s="472"/>
      <c r="H111" s="473"/>
      <c r="I111" s="488" t="s">
        <v>98</v>
      </c>
      <c r="J111" s="489"/>
      <c r="K111" s="490"/>
      <c r="L111" s="8" t="s">
        <v>97</v>
      </c>
      <c r="M111" s="6" t="s">
        <v>96</v>
      </c>
      <c r="N111" s="7" t="s">
        <v>68</v>
      </c>
      <c r="R111" s="79" t="s">
        <v>94</v>
      </c>
      <c r="S111" s="80" t="s">
        <v>95</v>
      </c>
      <c r="T111" s="81" t="s">
        <v>98</v>
      </c>
      <c r="U111" s="78" t="s">
        <v>97</v>
      </c>
      <c r="V111" s="78"/>
      <c r="W111" s="78"/>
      <c r="X111" s="78" t="s">
        <v>96</v>
      </c>
      <c r="Y111" s="120"/>
      <c r="Z111" s="120"/>
      <c r="AA111" s="120"/>
      <c r="AB111" s="120"/>
    </row>
    <row r="112" spans="1:33" ht="12.75" customHeight="1" thickTop="1" x14ac:dyDescent="0.3">
      <c r="A112" s="496" t="s">
        <v>94</v>
      </c>
      <c r="B112" s="11">
        <v>1</v>
      </c>
      <c r="C112" s="474">
        <f>R112</f>
        <v>0</v>
      </c>
      <c r="D112" s="475"/>
      <c r="E112" s="474" t="str">
        <f>S112</f>
        <v/>
      </c>
      <c r="F112" s="475"/>
      <c r="G112" s="475"/>
      <c r="H112" s="476"/>
      <c r="I112" s="474">
        <f>T112</f>
        <v>0</v>
      </c>
      <c r="J112" s="475"/>
      <c r="K112" s="476"/>
      <c r="L112" s="12" t="str">
        <f>U112</f>
        <v/>
      </c>
      <c r="M112" s="14">
        <f t="shared" ref="M112:M161" si="70">X112</f>
        <v>0</v>
      </c>
      <c r="N112" s="69" t="e">
        <f>L112*M112</f>
        <v>#VALUE!</v>
      </c>
      <c r="R112" s="58">
        <f t="shared" ref="R112:R143" si="71">IF($B112&lt;=$U$4,VLOOKUP($B112,GEQUIP,R$110,FALSE),0)</f>
        <v>0</v>
      </c>
      <c r="S112" s="83" t="str">
        <f t="shared" ref="S112:S143" si="72">IF(R112=$Y$4,Y5,IF($B112&lt;=$U$4,VLOOKUP($B112,GEQUIP,S$110,FALSE),0))</f>
        <v/>
      </c>
      <c r="T112" s="58">
        <f t="shared" ref="T112:U131" si="73">IF($B112&lt;=$U$4,VLOOKUP($B112,GEQUIP,T$110,FALSE),0)</f>
        <v>0</v>
      </c>
      <c r="U112" s="58" t="str">
        <f t="shared" si="73"/>
        <v/>
      </c>
      <c r="V112" s="58"/>
      <c r="W112" s="58"/>
      <c r="X112" s="58">
        <f t="shared" ref="X112:X143" si="74">IF($B112&lt;=$U$4,VLOOKUP($B112,GEQUIP,X$110,FALSE),0)</f>
        <v>0</v>
      </c>
      <c r="Y112" s="120"/>
      <c r="Z112" s="120"/>
      <c r="AA112" s="120"/>
      <c r="AB112" s="120"/>
    </row>
    <row r="113" spans="1:28" ht="12" customHeight="1" x14ac:dyDescent="0.3">
      <c r="A113" s="497"/>
      <c r="B113" s="15">
        <v>2</v>
      </c>
      <c r="C113" s="468">
        <f t="shared" ref="C113:C161" si="75">R113</f>
        <v>0</v>
      </c>
      <c r="D113" s="470"/>
      <c r="E113" s="468" t="str">
        <f t="shared" ref="E113:E161" si="76">S113</f>
        <v/>
      </c>
      <c r="F113" s="469"/>
      <c r="G113" s="469"/>
      <c r="H113" s="470"/>
      <c r="I113" s="468">
        <f t="shared" ref="I113:I161" si="77">T113</f>
        <v>0</v>
      </c>
      <c r="J113" s="469"/>
      <c r="K113" s="470"/>
      <c r="L113" s="67" t="str">
        <f t="shared" ref="L113:L161" si="78">U113</f>
        <v/>
      </c>
      <c r="M113" s="17">
        <f t="shared" si="70"/>
        <v>0</v>
      </c>
      <c r="N113" s="70" t="e">
        <f t="shared" ref="N113:N161" si="79">L113*M113</f>
        <v>#VALUE!</v>
      </c>
      <c r="R113" s="58">
        <f t="shared" si="71"/>
        <v>0</v>
      </c>
      <c r="S113" s="83" t="str">
        <f t="shared" si="72"/>
        <v/>
      </c>
      <c r="T113" s="58">
        <f t="shared" si="73"/>
        <v>0</v>
      </c>
      <c r="U113" s="58" t="str">
        <f t="shared" si="73"/>
        <v/>
      </c>
      <c r="V113" s="58"/>
      <c r="W113" s="58"/>
      <c r="X113" s="58">
        <f t="shared" si="74"/>
        <v>0</v>
      </c>
      <c r="Y113" s="120"/>
      <c r="Z113" s="120"/>
      <c r="AA113" s="120"/>
      <c r="AB113" s="120"/>
    </row>
    <row r="114" spans="1:28" ht="12" customHeight="1" x14ac:dyDescent="0.3">
      <c r="A114" s="497"/>
      <c r="B114" s="15">
        <v>3</v>
      </c>
      <c r="C114" s="468">
        <f t="shared" si="75"/>
        <v>0</v>
      </c>
      <c r="D114" s="470"/>
      <c r="E114" s="468" t="str">
        <f t="shared" si="76"/>
        <v/>
      </c>
      <c r="F114" s="469"/>
      <c r="G114" s="469"/>
      <c r="H114" s="470"/>
      <c r="I114" s="468">
        <f t="shared" si="77"/>
        <v>0</v>
      </c>
      <c r="J114" s="469"/>
      <c r="K114" s="470"/>
      <c r="L114" s="67" t="str">
        <f t="shared" si="78"/>
        <v/>
      </c>
      <c r="M114" s="17">
        <f t="shared" si="70"/>
        <v>0</v>
      </c>
      <c r="N114" s="70" t="e">
        <f t="shared" si="79"/>
        <v>#VALUE!</v>
      </c>
      <c r="R114" s="58">
        <f t="shared" si="71"/>
        <v>0</v>
      </c>
      <c r="S114" s="83" t="str">
        <f t="shared" si="72"/>
        <v/>
      </c>
      <c r="T114" s="58">
        <f t="shared" si="73"/>
        <v>0</v>
      </c>
      <c r="U114" s="58" t="str">
        <f t="shared" si="73"/>
        <v/>
      </c>
      <c r="V114" s="58"/>
      <c r="W114" s="58"/>
      <c r="X114" s="58">
        <f t="shared" si="74"/>
        <v>0</v>
      </c>
      <c r="Y114" s="120"/>
      <c r="Z114" s="120"/>
      <c r="AA114" s="120"/>
      <c r="AB114" s="120"/>
    </row>
    <row r="115" spans="1:28" ht="12" customHeight="1" x14ac:dyDescent="0.3">
      <c r="A115" s="497"/>
      <c r="B115" s="15">
        <v>4</v>
      </c>
      <c r="C115" s="468">
        <f t="shared" si="75"/>
        <v>0</v>
      </c>
      <c r="D115" s="470"/>
      <c r="E115" s="468" t="str">
        <f t="shared" si="76"/>
        <v/>
      </c>
      <c r="F115" s="469"/>
      <c r="G115" s="469"/>
      <c r="H115" s="470"/>
      <c r="I115" s="468">
        <f t="shared" si="77"/>
        <v>0</v>
      </c>
      <c r="J115" s="469"/>
      <c r="K115" s="470"/>
      <c r="L115" s="67" t="str">
        <f t="shared" si="78"/>
        <v/>
      </c>
      <c r="M115" s="17">
        <f t="shared" si="70"/>
        <v>0</v>
      </c>
      <c r="N115" s="70" t="e">
        <f t="shared" si="79"/>
        <v>#VALUE!</v>
      </c>
      <c r="R115" s="58">
        <f t="shared" si="71"/>
        <v>0</v>
      </c>
      <c r="S115" s="83" t="str">
        <f t="shared" si="72"/>
        <v/>
      </c>
      <c r="T115" s="58">
        <f t="shared" si="73"/>
        <v>0</v>
      </c>
      <c r="U115" s="58" t="str">
        <f t="shared" si="73"/>
        <v/>
      </c>
      <c r="V115" s="58"/>
      <c r="W115" s="58"/>
      <c r="X115" s="58">
        <f t="shared" si="74"/>
        <v>0</v>
      </c>
      <c r="Y115" s="120"/>
      <c r="Z115" s="120"/>
      <c r="AA115" s="120"/>
      <c r="AB115" s="120"/>
    </row>
    <row r="116" spans="1:28" ht="12" customHeight="1" x14ac:dyDescent="0.3">
      <c r="A116" s="497"/>
      <c r="B116" s="15">
        <v>5</v>
      </c>
      <c r="C116" s="468">
        <f t="shared" si="75"/>
        <v>0</v>
      </c>
      <c r="D116" s="470"/>
      <c r="E116" s="468" t="str">
        <f t="shared" si="76"/>
        <v/>
      </c>
      <c r="F116" s="469"/>
      <c r="G116" s="469"/>
      <c r="H116" s="470"/>
      <c r="I116" s="468">
        <f t="shared" si="77"/>
        <v>0</v>
      </c>
      <c r="J116" s="469"/>
      <c r="K116" s="470"/>
      <c r="L116" s="67" t="str">
        <f t="shared" si="78"/>
        <v/>
      </c>
      <c r="M116" s="17">
        <f t="shared" si="70"/>
        <v>0</v>
      </c>
      <c r="N116" s="70" t="e">
        <f t="shared" si="79"/>
        <v>#VALUE!</v>
      </c>
      <c r="R116" s="58">
        <f t="shared" si="71"/>
        <v>0</v>
      </c>
      <c r="S116" s="83" t="str">
        <f t="shared" si="72"/>
        <v/>
      </c>
      <c r="T116" s="58">
        <f t="shared" si="73"/>
        <v>0</v>
      </c>
      <c r="U116" s="58" t="str">
        <f t="shared" si="73"/>
        <v/>
      </c>
      <c r="V116" s="58"/>
      <c r="W116" s="58"/>
      <c r="X116" s="58">
        <f t="shared" si="74"/>
        <v>0</v>
      </c>
      <c r="Y116" s="120"/>
      <c r="Z116" s="120"/>
      <c r="AA116" s="120"/>
      <c r="AB116" s="120"/>
    </row>
    <row r="117" spans="1:28" ht="12" customHeight="1" x14ac:dyDescent="0.3">
      <c r="A117" s="497"/>
      <c r="B117" s="15">
        <v>6</v>
      </c>
      <c r="C117" s="468">
        <f t="shared" si="75"/>
        <v>0</v>
      </c>
      <c r="D117" s="470"/>
      <c r="E117" s="468" t="str">
        <f t="shared" si="76"/>
        <v/>
      </c>
      <c r="F117" s="469"/>
      <c r="G117" s="469"/>
      <c r="H117" s="470"/>
      <c r="I117" s="468">
        <f t="shared" si="77"/>
        <v>0</v>
      </c>
      <c r="J117" s="469"/>
      <c r="K117" s="470"/>
      <c r="L117" s="67" t="str">
        <f t="shared" si="78"/>
        <v/>
      </c>
      <c r="M117" s="17">
        <f t="shared" si="70"/>
        <v>0</v>
      </c>
      <c r="N117" s="70" t="e">
        <f t="shared" si="79"/>
        <v>#VALUE!</v>
      </c>
      <c r="R117" s="58">
        <f t="shared" si="71"/>
        <v>0</v>
      </c>
      <c r="S117" s="83" t="str">
        <f t="shared" si="72"/>
        <v/>
      </c>
      <c r="T117" s="58">
        <f t="shared" si="73"/>
        <v>0</v>
      </c>
      <c r="U117" s="58" t="str">
        <f t="shared" si="73"/>
        <v/>
      </c>
      <c r="V117" s="58"/>
      <c r="W117" s="58"/>
      <c r="X117" s="58">
        <f t="shared" si="74"/>
        <v>0</v>
      </c>
      <c r="Y117" s="120"/>
      <c r="Z117" s="120"/>
      <c r="AA117" s="120"/>
      <c r="AB117" s="120"/>
    </row>
    <row r="118" spans="1:28" ht="12" customHeight="1" x14ac:dyDescent="0.3">
      <c r="A118" s="497"/>
      <c r="B118" s="15">
        <v>7</v>
      </c>
      <c r="C118" s="468">
        <f t="shared" si="75"/>
        <v>0</v>
      </c>
      <c r="D118" s="470"/>
      <c r="E118" s="468" t="str">
        <f t="shared" si="76"/>
        <v/>
      </c>
      <c r="F118" s="469"/>
      <c r="G118" s="469"/>
      <c r="H118" s="470"/>
      <c r="I118" s="468">
        <f t="shared" si="77"/>
        <v>0</v>
      </c>
      <c r="J118" s="469"/>
      <c r="K118" s="470"/>
      <c r="L118" s="67" t="str">
        <f t="shared" si="78"/>
        <v/>
      </c>
      <c r="M118" s="17">
        <f t="shared" si="70"/>
        <v>0</v>
      </c>
      <c r="N118" s="70" t="e">
        <f t="shared" si="79"/>
        <v>#VALUE!</v>
      </c>
      <c r="R118" s="58">
        <f t="shared" si="71"/>
        <v>0</v>
      </c>
      <c r="S118" s="83" t="str">
        <f t="shared" si="72"/>
        <v/>
      </c>
      <c r="T118" s="58">
        <f t="shared" si="73"/>
        <v>0</v>
      </c>
      <c r="U118" s="58" t="str">
        <f t="shared" si="73"/>
        <v/>
      </c>
      <c r="V118" s="58"/>
      <c r="W118" s="58"/>
      <c r="X118" s="58">
        <f t="shared" si="74"/>
        <v>0</v>
      </c>
      <c r="Y118" s="120"/>
      <c r="Z118" s="120"/>
      <c r="AA118" s="120"/>
      <c r="AB118" s="120"/>
    </row>
    <row r="119" spans="1:28" ht="12" customHeight="1" x14ac:dyDescent="0.3">
      <c r="A119" s="497"/>
      <c r="B119" s="15">
        <v>8</v>
      </c>
      <c r="C119" s="468">
        <f t="shared" si="75"/>
        <v>0</v>
      </c>
      <c r="D119" s="470"/>
      <c r="E119" s="468" t="str">
        <f t="shared" si="76"/>
        <v/>
      </c>
      <c r="F119" s="469"/>
      <c r="G119" s="469"/>
      <c r="H119" s="470"/>
      <c r="I119" s="468">
        <f t="shared" si="77"/>
        <v>0</v>
      </c>
      <c r="J119" s="469"/>
      <c r="K119" s="470"/>
      <c r="L119" s="67" t="str">
        <f t="shared" si="78"/>
        <v/>
      </c>
      <c r="M119" s="17">
        <f t="shared" si="70"/>
        <v>0</v>
      </c>
      <c r="N119" s="70" t="e">
        <f t="shared" si="79"/>
        <v>#VALUE!</v>
      </c>
      <c r="R119" s="58">
        <f t="shared" si="71"/>
        <v>0</v>
      </c>
      <c r="S119" s="83" t="str">
        <f t="shared" si="72"/>
        <v/>
      </c>
      <c r="T119" s="58">
        <f t="shared" si="73"/>
        <v>0</v>
      </c>
      <c r="U119" s="58" t="str">
        <f t="shared" si="73"/>
        <v/>
      </c>
      <c r="V119" s="58"/>
      <c r="W119" s="58"/>
      <c r="X119" s="58">
        <f t="shared" si="74"/>
        <v>0</v>
      </c>
      <c r="Y119" s="120"/>
      <c r="Z119" s="120"/>
      <c r="AA119" s="120"/>
      <c r="AB119" s="120"/>
    </row>
    <row r="120" spans="1:28" ht="12" customHeight="1" x14ac:dyDescent="0.3">
      <c r="A120" s="497"/>
      <c r="B120" s="15">
        <v>9</v>
      </c>
      <c r="C120" s="468">
        <f t="shared" si="75"/>
        <v>0</v>
      </c>
      <c r="D120" s="470"/>
      <c r="E120" s="468" t="str">
        <f t="shared" si="76"/>
        <v/>
      </c>
      <c r="F120" s="469"/>
      <c r="G120" s="469"/>
      <c r="H120" s="470"/>
      <c r="I120" s="468">
        <f t="shared" si="77"/>
        <v>0</v>
      </c>
      <c r="J120" s="469"/>
      <c r="K120" s="470"/>
      <c r="L120" s="67" t="str">
        <f t="shared" si="78"/>
        <v/>
      </c>
      <c r="M120" s="17">
        <f t="shared" si="70"/>
        <v>0</v>
      </c>
      <c r="N120" s="70" t="e">
        <f t="shared" si="79"/>
        <v>#VALUE!</v>
      </c>
      <c r="R120" s="58">
        <f t="shared" si="71"/>
        <v>0</v>
      </c>
      <c r="S120" s="83" t="str">
        <f t="shared" si="72"/>
        <v/>
      </c>
      <c r="T120" s="58">
        <f t="shared" si="73"/>
        <v>0</v>
      </c>
      <c r="U120" s="58" t="str">
        <f t="shared" si="73"/>
        <v/>
      </c>
      <c r="V120" s="58"/>
      <c r="W120" s="58"/>
      <c r="X120" s="58">
        <f t="shared" si="74"/>
        <v>0</v>
      </c>
      <c r="Y120" s="120"/>
      <c r="Z120" s="120"/>
      <c r="AA120" s="120"/>
      <c r="AB120" s="120"/>
    </row>
    <row r="121" spans="1:28" ht="12" customHeight="1" x14ac:dyDescent="0.3">
      <c r="A121" s="497"/>
      <c r="B121" s="15">
        <v>10</v>
      </c>
      <c r="C121" s="468">
        <f t="shared" si="75"/>
        <v>0</v>
      </c>
      <c r="D121" s="470"/>
      <c r="E121" s="468" t="str">
        <f t="shared" si="76"/>
        <v/>
      </c>
      <c r="F121" s="469"/>
      <c r="G121" s="469"/>
      <c r="H121" s="470"/>
      <c r="I121" s="468">
        <f t="shared" si="77"/>
        <v>0</v>
      </c>
      <c r="J121" s="469"/>
      <c r="K121" s="470"/>
      <c r="L121" s="67" t="str">
        <f t="shared" si="78"/>
        <v/>
      </c>
      <c r="M121" s="17">
        <f t="shared" si="70"/>
        <v>0</v>
      </c>
      <c r="N121" s="70" t="e">
        <f t="shared" si="79"/>
        <v>#VALUE!</v>
      </c>
      <c r="R121" s="58">
        <f t="shared" si="71"/>
        <v>0</v>
      </c>
      <c r="S121" s="83" t="str">
        <f t="shared" si="72"/>
        <v/>
      </c>
      <c r="T121" s="58">
        <f t="shared" si="73"/>
        <v>0</v>
      </c>
      <c r="U121" s="58" t="str">
        <f t="shared" si="73"/>
        <v/>
      </c>
      <c r="V121" s="58"/>
      <c r="W121" s="58"/>
      <c r="X121" s="58">
        <f t="shared" si="74"/>
        <v>0</v>
      </c>
      <c r="Y121" s="120"/>
      <c r="Z121" s="120"/>
      <c r="AA121" s="120"/>
      <c r="AB121" s="120"/>
    </row>
    <row r="122" spans="1:28" ht="12" customHeight="1" x14ac:dyDescent="0.3">
      <c r="A122" s="497"/>
      <c r="B122" s="15">
        <v>11</v>
      </c>
      <c r="C122" s="468">
        <f t="shared" si="75"/>
        <v>0</v>
      </c>
      <c r="D122" s="470"/>
      <c r="E122" s="468" t="str">
        <f t="shared" si="76"/>
        <v/>
      </c>
      <c r="F122" s="469"/>
      <c r="G122" s="469"/>
      <c r="H122" s="470"/>
      <c r="I122" s="468">
        <f t="shared" si="77"/>
        <v>0</v>
      </c>
      <c r="J122" s="469"/>
      <c r="K122" s="470"/>
      <c r="L122" s="67" t="str">
        <f t="shared" si="78"/>
        <v/>
      </c>
      <c r="M122" s="17">
        <f t="shared" si="70"/>
        <v>0</v>
      </c>
      <c r="N122" s="70" t="e">
        <f t="shared" si="79"/>
        <v>#VALUE!</v>
      </c>
      <c r="R122" s="58">
        <f t="shared" si="71"/>
        <v>0</v>
      </c>
      <c r="S122" s="83" t="str">
        <f t="shared" si="72"/>
        <v/>
      </c>
      <c r="T122" s="58">
        <f t="shared" si="73"/>
        <v>0</v>
      </c>
      <c r="U122" s="58" t="str">
        <f t="shared" si="73"/>
        <v/>
      </c>
      <c r="V122" s="58"/>
      <c r="W122" s="58"/>
      <c r="X122" s="58">
        <f t="shared" si="74"/>
        <v>0</v>
      </c>
      <c r="Y122" s="120"/>
      <c r="Z122" s="120"/>
      <c r="AA122" s="120"/>
      <c r="AB122" s="120"/>
    </row>
    <row r="123" spans="1:28" ht="12" customHeight="1" x14ac:dyDescent="0.3">
      <c r="A123" s="497"/>
      <c r="B123" s="15">
        <v>12</v>
      </c>
      <c r="C123" s="468">
        <f t="shared" si="75"/>
        <v>0</v>
      </c>
      <c r="D123" s="470"/>
      <c r="E123" s="468" t="str">
        <f t="shared" si="76"/>
        <v/>
      </c>
      <c r="F123" s="469"/>
      <c r="G123" s="469"/>
      <c r="H123" s="470"/>
      <c r="I123" s="468">
        <f t="shared" si="77"/>
        <v>0</v>
      </c>
      <c r="J123" s="469"/>
      <c r="K123" s="470"/>
      <c r="L123" s="67" t="str">
        <f t="shared" si="78"/>
        <v/>
      </c>
      <c r="M123" s="17">
        <f t="shared" si="70"/>
        <v>0</v>
      </c>
      <c r="N123" s="70" t="e">
        <f t="shared" si="79"/>
        <v>#VALUE!</v>
      </c>
      <c r="R123" s="58">
        <f t="shared" si="71"/>
        <v>0</v>
      </c>
      <c r="S123" s="83" t="str">
        <f t="shared" si="72"/>
        <v/>
      </c>
      <c r="T123" s="58">
        <f t="shared" si="73"/>
        <v>0</v>
      </c>
      <c r="U123" s="58" t="str">
        <f t="shared" si="73"/>
        <v/>
      </c>
      <c r="V123" s="58"/>
      <c r="W123" s="58"/>
      <c r="X123" s="58">
        <f t="shared" si="74"/>
        <v>0</v>
      </c>
      <c r="Y123" s="120"/>
      <c r="Z123" s="120"/>
      <c r="AA123" s="120"/>
      <c r="AB123" s="120"/>
    </row>
    <row r="124" spans="1:28" ht="12" customHeight="1" x14ac:dyDescent="0.3">
      <c r="A124" s="497"/>
      <c r="B124" s="15">
        <v>13</v>
      </c>
      <c r="C124" s="468">
        <f t="shared" si="75"/>
        <v>0</v>
      </c>
      <c r="D124" s="470"/>
      <c r="E124" s="468" t="str">
        <f t="shared" si="76"/>
        <v/>
      </c>
      <c r="F124" s="469"/>
      <c r="G124" s="469"/>
      <c r="H124" s="470"/>
      <c r="I124" s="468">
        <f t="shared" si="77"/>
        <v>0</v>
      </c>
      <c r="J124" s="469"/>
      <c r="K124" s="470"/>
      <c r="L124" s="67" t="str">
        <f t="shared" si="78"/>
        <v/>
      </c>
      <c r="M124" s="17">
        <f t="shared" si="70"/>
        <v>0</v>
      </c>
      <c r="N124" s="70" t="e">
        <f t="shared" si="79"/>
        <v>#VALUE!</v>
      </c>
      <c r="R124" s="58">
        <f t="shared" si="71"/>
        <v>0</v>
      </c>
      <c r="S124" s="83" t="str">
        <f t="shared" si="72"/>
        <v/>
      </c>
      <c r="T124" s="58">
        <f t="shared" si="73"/>
        <v>0</v>
      </c>
      <c r="U124" s="58" t="str">
        <f t="shared" si="73"/>
        <v/>
      </c>
      <c r="V124" s="58"/>
      <c r="W124" s="58"/>
      <c r="X124" s="58">
        <f t="shared" si="74"/>
        <v>0</v>
      </c>
      <c r="Y124" s="120"/>
      <c r="Z124" s="120"/>
      <c r="AA124" s="120"/>
      <c r="AB124" s="120"/>
    </row>
    <row r="125" spans="1:28" ht="12" customHeight="1" x14ac:dyDescent="0.3">
      <c r="A125" s="497"/>
      <c r="B125" s="15">
        <v>14</v>
      </c>
      <c r="C125" s="468">
        <f t="shared" si="75"/>
        <v>0</v>
      </c>
      <c r="D125" s="470"/>
      <c r="E125" s="468" t="str">
        <f t="shared" si="76"/>
        <v/>
      </c>
      <c r="F125" s="469"/>
      <c r="G125" s="469"/>
      <c r="H125" s="470"/>
      <c r="I125" s="468">
        <f t="shared" si="77"/>
        <v>0</v>
      </c>
      <c r="J125" s="469"/>
      <c r="K125" s="470"/>
      <c r="L125" s="67" t="str">
        <f t="shared" si="78"/>
        <v/>
      </c>
      <c r="M125" s="17">
        <f t="shared" si="70"/>
        <v>0</v>
      </c>
      <c r="N125" s="70" t="e">
        <f t="shared" si="79"/>
        <v>#VALUE!</v>
      </c>
      <c r="R125" s="58">
        <f t="shared" si="71"/>
        <v>0</v>
      </c>
      <c r="S125" s="83" t="str">
        <f t="shared" si="72"/>
        <v/>
      </c>
      <c r="T125" s="58">
        <f t="shared" si="73"/>
        <v>0</v>
      </c>
      <c r="U125" s="58" t="str">
        <f t="shared" si="73"/>
        <v/>
      </c>
      <c r="V125" s="58"/>
      <c r="W125" s="58"/>
      <c r="X125" s="58">
        <f t="shared" si="74"/>
        <v>0</v>
      </c>
      <c r="Y125" s="120"/>
      <c r="Z125" s="120"/>
      <c r="AA125" s="120"/>
      <c r="AB125" s="120"/>
    </row>
    <row r="126" spans="1:28" ht="12" customHeight="1" x14ac:dyDescent="0.3">
      <c r="A126" s="497"/>
      <c r="B126" s="15">
        <v>15</v>
      </c>
      <c r="C126" s="468">
        <f t="shared" si="75"/>
        <v>0</v>
      </c>
      <c r="D126" s="470"/>
      <c r="E126" s="468" t="str">
        <f t="shared" si="76"/>
        <v/>
      </c>
      <c r="F126" s="469"/>
      <c r="G126" s="469"/>
      <c r="H126" s="470"/>
      <c r="I126" s="468">
        <f t="shared" si="77"/>
        <v>0</v>
      </c>
      <c r="J126" s="469"/>
      <c r="K126" s="470"/>
      <c r="L126" s="67" t="str">
        <f t="shared" si="78"/>
        <v/>
      </c>
      <c r="M126" s="17">
        <f t="shared" si="70"/>
        <v>0</v>
      </c>
      <c r="N126" s="70" t="e">
        <f t="shared" si="79"/>
        <v>#VALUE!</v>
      </c>
      <c r="R126" s="58">
        <f t="shared" si="71"/>
        <v>0</v>
      </c>
      <c r="S126" s="83" t="str">
        <f t="shared" si="72"/>
        <v/>
      </c>
      <c r="T126" s="58">
        <f t="shared" si="73"/>
        <v>0</v>
      </c>
      <c r="U126" s="58" t="str">
        <f t="shared" si="73"/>
        <v/>
      </c>
      <c r="V126" s="58"/>
      <c r="W126" s="58"/>
      <c r="X126" s="58">
        <f t="shared" si="74"/>
        <v>0</v>
      </c>
      <c r="Y126" s="120"/>
      <c r="Z126" s="120"/>
      <c r="AA126" s="120"/>
      <c r="AB126" s="120"/>
    </row>
    <row r="127" spans="1:28" ht="12" customHeight="1" x14ac:dyDescent="0.3">
      <c r="A127" s="497"/>
      <c r="B127" s="15">
        <v>16</v>
      </c>
      <c r="C127" s="468">
        <f t="shared" si="75"/>
        <v>0</v>
      </c>
      <c r="D127" s="470"/>
      <c r="E127" s="468" t="str">
        <f t="shared" si="76"/>
        <v/>
      </c>
      <c r="F127" s="469"/>
      <c r="G127" s="469"/>
      <c r="H127" s="470"/>
      <c r="I127" s="468">
        <f t="shared" si="77"/>
        <v>0</v>
      </c>
      <c r="J127" s="469"/>
      <c r="K127" s="470"/>
      <c r="L127" s="67" t="str">
        <f t="shared" si="78"/>
        <v/>
      </c>
      <c r="M127" s="17">
        <f t="shared" si="70"/>
        <v>0</v>
      </c>
      <c r="N127" s="70" t="e">
        <f t="shared" si="79"/>
        <v>#VALUE!</v>
      </c>
      <c r="R127" s="58">
        <f t="shared" si="71"/>
        <v>0</v>
      </c>
      <c r="S127" s="83" t="str">
        <f t="shared" si="72"/>
        <v/>
      </c>
      <c r="T127" s="58">
        <f t="shared" si="73"/>
        <v>0</v>
      </c>
      <c r="U127" s="58" t="str">
        <f t="shared" si="73"/>
        <v/>
      </c>
      <c r="V127" s="58"/>
      <c r="W127" s="58"/>
      <c r="X127" s="58">
        <f t="shared" si="74"/>
        <v>0</v>
      </c>
      <c r="Y127" s="120"/>
      <c r="Z127" s="120"/>
      <c r="AA127" s="120"/>
      <c r="AB127" s="120"/>
    </row>
    <row r="128" spans="1:28" ht="12" customHeight="1" x14ac:dyDescent="0.3">
      <c r="A128" s="497"/>
      <c r="B128" s="15">
        <v>17</v>
      </c>
      <c r="C128" s="468">
        <f t="shared" si="75"/>
        <v>0</v>
      </c>
      <c r="D128" s="470"/>
      <c r="E128" s="468" t="str">
        <f t="shared" si="76"/>
        <v/>
      </c>
      <c r="F128" s="469"/>
      <c r="G128" s="469"/>
      <c r="H128" s="470"/>
      <c r="I128" s="468">
        <f t="shared" si="77"/>
        <v>0</v>
      </c>
      <c r="J128" s="469"/>
      <c r="K128" s="470"/>
      <c r="L128" s="67" t="str">
        <f t="shared" si="78"/>
        <v/>
      </c>
      <c r="M128" s="17">
        <f t="shared" si="70"/>
        <v>0</v>
      </c>
      <c r="N128" s="70" t="e">
        <f t="shared" si="79"/>
        <v>#VALUE!</v>
      </c>
      <c r="R128" s="58">
        <f t="shared" si="71"/>
        <v>0</v>
      </c>
      <c r="S128" s="83" t="str">
        <f t="shared" si="72"/>
        <v/>
      </c>
      <c r="T128" s="58">
        <f t="shared" si="73"/>
        <v>0</v>
      </c>
      <c r="U128" s="58" t="str">
        <f t="shared" si="73"/>
        <v/>
      </c>
      <c r="V128" s="58"/>
      <c r="W128" s="58"/>
      <c r="X128" s="58">
        <f t="shared" si="74"/>
        <v>0</v>
      </c>
      <c r="Y128" s="120"/>
      <c r="Z128" s="120"/>
      <c r="AA128" s="120"/>
      <c r="AB128" s="120"/>
    </row>
    <row r="129" spans="1:30" ht="12" customHeight="1" x14ac:dyDescent="0.3">
      <c r="A129" s="497"/>
      <c r="B129" s="15">
        <v>18</v>
      </c>
      <c r="C129" s="468">
        <f t="shared" ref="C129:C148" si="80">R129</f>
        <v>0</v>
      </c>
      <c r="D129" s="470"/>
      <c r="E129" s="468" t="str">
        <f t="shared" ref="E129:E148" si="81">S129</f>
        <v/>
      </c>
      <c r="F129" s="469"/>
      <c r="G129" s="469"/>
      <c r="H129" s="470"/>
      <c r="I129" s="468">
        <f t="shared" ref="I129:I148" si="82">T129</f>
        <v>0</v>
      </c>
      <c r="J129" s="469"/>
      <c r="K129" s="470"/>
      <c r="L129" s="67" t="str">
        <f t="shared" ref="L129:L148" si="83">U129</f>
        <v/>
      </c>
      <c r="M129" s="17">
        <f t="shared" ref="M129:M148" si="84">X129</f>
        <v>0</v>
      </c>
      <c r="N129" s="70" t="e">
        <f t="shared" ref="N129:N148" si="85">L129*M129</f>
        <v>#VALUE!</v>
      </c>
      <c r="R129" s="58">
        <f t="shared" si="71"/>
        <v>0</v>
      </c>
      <c r="S129" s="83" t="str">
        <f t="shared" si="72"/>
        <v/>
      </c>
      <c r="T129" s="58">
        <f t="shared" si="73"/>
        <v>0</v>
      </c>
      <c r="U129" s="58" t="str">
        <f t="shared" si="73"/>
        <v/>
      </c>
      <c r="V129" s="58"/>
      <c r="W129" s="58"/>
      <c r="X129" s="58">
        <f t="shared" si="74"/>
        <v>0</v>
      </c>
      <c r="Y129" s="144"/>
      <c r="Z129" s="144"/>
      <c r="AA129" s="144"/>
      <c r="AB129" s="144"/>
      <c r="AD129" s="178"/>
    </row>
    <row r="130" spans="1:30" ht="12" customHeight="1" x14ac:dyDescent="0.3">
      <c r="A130" s="497"/>
      <c r="B130" s="15">
        <v>19</v>
      </c>
      <c r="C130" s="468">
        <f t="shared" si="80"/>
        <v>0</v>
      </c>
      <c r="D130" s="470"/>
      <c r="E130" s="468" t="str">
        <f t="shared" si="81"/>
        <v/>
      </c>
      <c r="F130" s="469"/>
      <c r="G130" s="469"/>
      <c r="H130" s="470"/>
      <c r="I130" s="468">
        <f t="shared" si="82"/>
        <v>0</v>
      </c>
      <c r="J130" s="469"/>
      <c r="K130" s="470"/>
      <c r="L130" s="67" t="str">
        <f t="shared" si="83"/>
        <v/>
      </c>
      <c r="M130" s="17">
        <f t="shared" si="84"/>
        <v>0</v>
      </c>
      <c r="N130" s="70" t="e">
        <f t="shared" si="85"/>
        <v>#VALUE!</v>
      </c>
      <c r="R130" s="58">
        <f t="shared" si="71"/>
        <v>0</v>
      </c>
      <c r="S130" s="83" t="str">
        <f t="shared" si="72"/>
        <v/>
      </c>
      <c r="T130" s="58">
        <f t="shared" si="73"/>
        <v>0</v>
      </c>
      <c r="U130" s="58" t="str">
        <f t="shared" si="73"/>
        <v/>
      </c>
      <c r="V130" s="58"/>
      <c r="W130" s="58"/>
      <c r="X130" s="58">
        <f t="shared" si="74"/>
        <v>0</v>
      </c>
      <c r="Y130" s="144"/>
      <c r="Z130" s="144"/>
      <c r="AA130" s="144"/>
      <c r="AB130" s="144"/>
      <c r="AD130" s="178"/>
    </row>
    <row r="131" spans="1:30" ht="12" customHeight="1" x14ac:dyDescent="0.3">
      <c r="A131" s="497"/>
      <c r="B131" s="15">
        <v>20</v>
      </c>
      <c r="C131" s="468">
        <f t="shared" si="80"/>
        <v>0</v>
      </c>
      <c r="D131" s="470"/>
      <c r="E131" s="468" t="str">
        <f t="shared" si="81"/>
        <v/>
      </c>
      <c r="F131" s="469"/>
      <c r="G131" s="469"/>
      <c r="H131" s="470"/>
      <c r="I131" s="468">
        <f t="shared" si="82"/>
        <v>0</v>
      </c>
      <c r="J131" s="469"/>
      <c r="K131" s="470"/>
      <c r="L131" s="67" t="str">
        <f t="shared" si="83"/>
        <v/>
      </c>
      <c r="M131" s="17">
        <f t="shared" si="84"/>
        <v>0</v>
      </c>
      <c r="N131" s="70" t="e">
        <f t="shared" si="85"/>
        <v>#VALUE!</v>
      </c>
      <c r="R131" s="58">
        <f t="shared" si="71"/>
        <v>0</v>
      </c>
      <c r="S131" s="83" t="str">
        <f t="shared" si="72"/>
        <v/>
      </c>
      <c r="T131" s="58">
        <f t="shared" si="73"/>
        <v>0</v>
      </c>
      <c r="U131" s="58" t="str">
        <f t="shared" si="73"/>
        <v/>
      </c>
      <c r="V131" s="58"/>
      <c r="W131" s="58"/>
      <c r="X131" s="58">
        <f t="shared" si="74"/>
        <v>0</v>
      </c>
      <c r="Y131" s="144"/>
      <c r="Z131" s="144"/>
      <c r="AA131" s="144"/>
      <c r="AB131" s="144"/>
      <c r="AD131" s="178"/>
    </row>
    <row r="132" spans="1:30" ht="12" customHeight="1" x14ac:dyDescent="0.3">
      <c r="A132" s="497"/>
      <c r="B132" s="15">
        <v>21</v>
      </c>
      <c r="C132" s="468">
        <f t="shared" si="80"/>
        <v>0</v>
      </c>
      <c r="D132" s="470"/>
      <c r="E132" s="468" t="str">
        <f t="shared" si="81"/>
        <v/>
      </c>
      <c r="F132" s="469"/>
      <c r="G132" s="469"/>
      <c r="H132" s="470"/>
      <c r="I132" s="468">
        <f t="shared" si="82"/>
        <v>0</v>
      </c>
      <c r="J132" s="469"/>
      <c r="K132" s="470"/>
      <c r="L132" s="67" t="str">
        <f t="shared" si="83"/>
        <v/>
      </c>
      <c r="M132" s="17">
        <f t="shared" si="84"/>
        <v>0</v>
      </c>
      <c r="N132" s="70" t="e">
        <f t="shared" si="85"/>
        <v>#VALUE!</v>
      </c>
      <c r="R132" s="58">
        <f t="shared" si="71"/>
        <v>0</v>
      </c>
      <c r="S132" s="83" t="str">
        <f t="shared" si="72"/>
        <v/>
      </c>
      <c r="T132" s="58">
        <f t="shared" ref="T132:U151" si="86">IF($B132&lt;=$U$4,VLOOKUP($B132,GEQUIP,T$110,FALSE),0)</f>
        <v>0</v>
      </c>
      <c r="U132" s="58" t="str">
        <f t="shared" si="86"/>
        <v/>
      </c>
      <c r="V132" s="58"/>
      <c r="W132" s="58"/>
      <c r="X132" s="58">
        <f t="shared" si="74"/>
        <v>0</v>
      </c>
      <c r="Y132" s="144"/>
      <c r="Z132" s="144"/>
      <c r="AA132" s="144"/>
      <c r="AB132" s="144"/>
      <c r="AD132" s="178"/>
    </row>
    <row r="133" spans="1:30" ht="12" customHeight="1" x14ac:dyDescent="0.3">
      <c r="A133" s="497"/>
      <c r="B133" s="15">
        <v>22</v>
      </c>
      <c r="C133" s="468">
        <f t="shared" si="80"/>
        <v>0</v>
      </c>
      <c r="D133" s="470"/>
      <c r="E133" s="468" t="str">
        <f t="shared" si="81"/>
        <v/>
      </c>
      <c r="F133" s="469"/>
      <c r="G133" s="469"/>
      <c r="H133" s="470"/>
      <c r="I133" s="468">
        <f t="shared" si="82"/>
        <v>0</v>
      </c>
      <c r="J133" s="469"/>
      <c r="K133" s="470"/>
      <c r="L133" s="67" t="str">
        <f t="shared" si="83"/>
        <v/>
      </c>
      <c r="M133" s="17">
        <f t="shared" si="84"/>
        <v>0</v>
      </c>
      <c r="N133" s="70" t="e">
        <f t="shared" si="85"/>
        <v>#VALUE!</v>
      </c>
      <c r="R133" s="58">
        <f t="shared" si="71"/>
        <v>0</v>
      </c>
      <c r="S133" s="83" t="str">
        <f t="shared" si="72"/>
        <v/>
      </c>
      <c r="T133" s="58">
        <f t="shared" si="86"/>
        <v>0</v>
      </c>
      <c r="U133" s="58" t="str">
        <f t="shared" si="86"/>
        <v/>
      </c>
      <c r="V133" s="58"/>
      <c r="W133" s="58"/>
      <c r="X133" s="58">
        <f t="shared" si="74"/>
        <v>0</v>
      </c>
      <c r="Y133" s="144"/>
      <c r="Z133" s="144"/>
      <c r="AA133" s="144"/>
      <c r="AB133" s="144"/>
      <c r="AD133" s="178"/>
    </row>
    <row r="134" spans="1:30" ht="12" customHeight="1" x14ac:dyDescent="0.3">
      <c r="A134" s="497"/>
      <c r="B134" s="15">
        <v>23</v>
      </c>
      <c r="C134" s="468">
        <f t="shared" si="80"/>
        <v>0</v>
      </c>
      <c r="D134" s="470"/>
      <c r="E134" s="468" t="str">
        <f t="shared" si="81"/>
        <v/>
      </c>
      <c r="F134" s="469"/>
      <c r="G134" s="469"/>
      <c r="H134" s="470"/>
      <c r="I134" s="468">
        <f t="shared" si="82"/>
        <v>0</v>
      </c>
      <c r="J134" s="469"/>
      <c r="K134" s="470"/>
      <c r="L134" s="67" t="str">
        <f t="shared" si="83"/>
        <v/>
      </c>
      <c r="M134" s="17">
        <f t="shared" si="84"/>
        <v>0</v>
      </c>
      <c r="N134" s="70" t="e">
        <f t="shared" si="85"/>
        <v>#VALUE!</v>
      </c>
      <c r="R134" s="58">
        <f t="shared" si="71"/>
        <v>0</v>
      </c>
      <c r="S134" s="83" t="str">
        <f t="shared" si="72"/>
        <v/>
      </c>
      <c r="T134" s="58">
        <f t="shared" si="86"/>
        <v>0</v>
      </c>
      <c r="U134" s="58" t="str">
        <f t="shared" si="86"/>
        <v/>
      </c>
      <c r="V134" s="58"/>
      <c r="W134" s="58"/>
      <c r="X134" s="58">
        <f t="shared" si="74"/>
        <v>0</v>
      </c>
      <c r="Y134" s="144"/>
      <c r="Z134" s="144"/>
      <c r="AA134" s="144"/>
      <c r="AB134" s="144"/>
      <c r="AD134" s="178"/>
    </row>
    <row r="135" spans="1:30" ht="12" customHeight="1" x14ac:dyDescent="0.3">
      <c r="A135" s="497"/>
      <c r="B135" s="15">
        <v>24</v>
      </c>
      <c r="C135" s="468">
        <f t="shared" si="80"/>
        <v>0</v>
      </c>
      <c r="D135" s="470"/>
      <c r="E135" s="468" t="str">
        <f t="shared" si="81"/>
        <v/>
      </c>
      <c r="F135" s="469"/>
      <c r="G135" s="469"/>
      <c r="H135" s="470"/>
      <c r="I135" s="468">
        <f t="shared" si="82"/>
        <v>0</v>
      </c>
      <c r="J135" s="469"/>
      <c r="K135" s="470"/>
      <c r="L135" s="67" t="str">
        <f t="shared" si="83"/>
        <v/>
      </c>
      <c r="M135" s="17">
        <f t="shared" si="84"/>
        <v>0</v>
      </c>
      <c r="N135" s="70" t="e">
        <f t="shared" si="85"/>
        <v>#VALUE!</v>
      </c>
      <c r="R135" s="58">
        <f t="shared" si="71"/>
        <v>0</v>
      </c>
      <c r="S135" s="83" t="str">
        <f t="shared" si="72"/>
        <v/>
      </c>
      <c r="T135" s="58">
        <f t="shared" si="86"/>
        <v>0</v>
      </c>
      <c r="U135" s="58" t="str">
        <f t="shared" si="86"/>
        <v/>
      </c>
      <c r="V135" s="58"/>
      <c r="W135" s="58"/>
      <c r="X135" s="58">
        <f t="shared" si="74"/>
        <v>0</v>
      </c>
      <c r="Y135" s="144"/>
      <c r="Z135" s="144"/>
      <c r="AA135" s="144"/>
      <c r="AB135" s="144"/>
      <c r="AD135" s="178"/>
    </row>
    <row r="136" spans="1:30" ht="12" customHeight="1" x14ac:dyDescent="0.3">
      <c r="A136" s="497"/>
      <c r="B136" s="15">
        <v>25</v>
      </c>
      <c r="C136" s="468">
        <f t="shared" si="80"/>
        <v>0</v>
      </c>
      <c r="D136" s="470"/>
      <c r="E136" s="468" t="str">
        <f t="shared" si="81"/>
        <v/>
      </c>
      <c r="F136" s="469"/>
      <c r="G136" s="469"/>
      <c r="H136" s="470"/>
      <c r="I136" s="468">
        <f t="shared" si="82"/>
        <v>0</v>
      </c>
      <c r="J136" s="469"/>
      <c r="K136" s="470"/>
      <c r="L136" s="67" t="str">
        <f t="shared" si="83"/>
        <v/>
      </c>
      <c r="M136" s="17">
        <f t="shared" si="84"/>
        <v>0</v>
      </c>
      <c r="N136" s="70" t="e">
        <f t="shared" si="85"/>
        <v>#VALUE!</v>
      </c>
      <c r="R136" s="58">
        <f t="shared" si="71"/>
        <v>0</v>
      </c>
      <c r="S136" s="83" t="str">
        <f t="shared" si="72"/>
        <v/>
      </c>
      <c r="T136" s="58">
        <f t="shared" si="86"/>
        <v>0</v>
      </c>
      <c r="U136" s="58" t="str">
        <f t="shared" si="86"/>
        <v/>
      </c>
      <c r="V136" s="58"/>
      <c r="W136" s="58"/>
      <c r="X136" s="58">
        <f t="shared" si="74"/>
        <v>0</v>
      </c>
      <c r="Y136" s="144"/>
      <c r="Z136" s="144"/>
      <c r="AA136" s="144"/>
      <c r="AB136" s="144"/>
      <c r="AD136" s="178"/>
    </row>
    <row r="137" spans="1:30" ht="12" customHeight="1" x14ac:dyDescent="0.3">
      <c r="A137" s="497"/>
      <c r="B137" s="15">
        <v>26</v>
      </c>
      <c r="C137" s="468">
        <f t="shared" si="80"/>
        <v>0</v>
      </c>
      <c r="D137" s="470"/>
      <c r="E137" s="468" t="str">
        <f t="shared" si="81"/>
        <v/>
      </c>
      <c r="F137" s="469"/>
      <c r="G137" s="469"/>
      <c r="H137" s="470"/>
      <c r="I137" s="468">
        <f t="shared" si="82"/>
        <v>0</v>
      </c>
      <c r="J137" s="469"/>
      <c r="K137" s="470"/>
      <c r="L137" s="67" t="str">
        <f t="shared" si="83"/>
        <v/>
      </c>
      <c r="M137" s="17">
        <f t="shared" si="84"/>
        <v>0</v>
      </c>
      <c r="N137" s="70" t="e">
        <f t="shared" si="85"/>
        <v>#VALUE!</v>
      </c>
      <c r="R137" s="58">
        <f t="shared" si="71"/>
        <v>0</v>
      </c>
      <c r="S137" s="83" t="str">
        <f t="shared" si="72"/>
        <v/>
      </c>
      <c r="T137" s="58">
        <f t="shared" si="86"/>
        <v>0</v>
      </c>
      <c r="U137" s="58" t="str">
        <f t="shared" si="86"/>
        <v/>
      </c>
      <c r="V137" s="58"/>
      <c r="W137" s="58"/>
      <c r="X137" s="58">
        <f t="shared" si="74"/>
        <v>0</v>
      </c>
      <c r="Y137" s="144"/>
      <c r="Z137" s="144"/>
      <c r="AA137" s="144"/>
      <c r="AB137" s="144"/>
      <c r="AD137" s="178"/>
    </row>
    <row r="138" spans="1:30" ht="12" customHeight="1" x14ac:dyDescent="0.3">
      <c r="A138" s="497"/>
      <c r="B138" s="15">
        <v>27</v>
      </c>
      <c r="C138" s="468">
        <f t="shared" si="80"/>
        <v>0</v>
      </c>
      <c r="D138" s="470"/>
      <c r="E138" s="468" t="str">
        <f t="shared" si="81"/>
        <v/>
      </c>
      <c r="F138" s="469"/>
      <c r="G138" s="469"/>
      <c r="H138" s="470"/>
      <c r="I138" s="468">
        <f t="shared" si="82"/>
        <v>0</v>
      </c>
      <c r="J138" s="469"/>
      <c r="K138" s="470"/>
      <c r="L138" s="67" t="str">
        <f t="shared" si="83"/>
        <v/>
      </c>
      <c r="M138" s="17">
        <f t="shared" si="84"/>
        <v>0</v>
      </c>
      <c r="N138" s="70" t="e">
        <f t="shared" si="85"/>
        <v>#VALUE!</v>
      </c>
      <c r="R138" s="58">
        <f t="shared" si="71"/>
        <v>0</v>
      </c>
      <c r="S138" s="83" t="str">
        <f t="shared" si="72"/>
        <v/>
      </c>
      <c r="T138" s="58">
        <f t="shared" si="86"/>
        <v>0</v>
      </c>
      <c r="U138" s="58" t="str">
        <f t="shared" si="86"/>
        <v/>
      </c>
      <c r="V138" s="58"/>
      <c r="W138" s="58"/>
      <c r="X138" s="58">
        <f t="shared" si="74"/>
        <v>0</v>
      </c>
      <c r="Y138" s="144"/>
      <c r="Z138" s="144"/>
      <c r="AA138" s="144"/>
      <c r="AB138" s="144"/>
      <c r="AD138" s="178"/>
    </row>
    <row r="139" spans="1:30" ht="12" customHeight="1" x14ac:dyDescent="0.3">
      <c r="A139" s="497"/>
      <c r="B139" s="15">
        <v>28</v>
      </c>
      <c r="C139" s="468">
        <f t="shared" si="80"/>
        <v>0</v>
      </c>
      <c r="D139" s="470"/>
      <c r="E139" s="468" t="str">
        <f t="shared" si="81"/>
        <v/>
      </c>
      <c r="F139" s="469"/>
      <c r="G139" s="469"/>
      <c r="H139" s="470"/>
      <c r="I139" s="468">
        <f t="shared" si="82"/>
        <v>0</v>
      </c>
      <c r="J139" s="469"/>
      <c r="K139" s="470"/>
      <c r="L139" s="67" t="str">
        <f t="shared" si="83"/>
        <v/>
      </c>
      <c r="M139" s="17">
        <f t="shared" si="84"/>
        <v>0</v>
      </c>
      <c r="N139" s="70" t="e">
        <f t="shared" si="85"/>
        <v>#VALUE!</v>
      </c>
      <c r="R139" s="58">
        <f t="shared" si="71"/>
        <v>0</v>
      </c>
      <c r="S139" s="83" t="str">
        <f t="shared" si="72"/>
        <v/>
      </c>
      <c r="T139" s="58">
        <f t="shared" si="86"/>
        <v>0</v>
      </c>
      <c r="U139" s="58" t="str">
        <f t="shared" si="86"/>
        <v/>
      </c>
      <c r="V139" s="58"/>
      <c r="W139" s="58"/>
      <c r="X139" s="58">
        <f t="shared" si="74"/>
        <v>0</v>
      </c>
      <c r="Y139" s="144"/>
      <c r="Z139" s="144"/>
      <c r="AA139" s="144"/>
      <c r="AB139" s="144"/>
      <c r="AD139" s="178"/>
    </row>
    <row r="140" spans="1:30" ht="12" customHeight="1" x14ac:dyDescent="0.3">
      <c r="A140" s="497"/>
      <c r="B140" s="15">
        <v>29</v>
      </c>
      <c r="C140" s="468">
        <f t="shared" si="80"/>
        <v>0</v>
      </c>
      <c r="D140" s="470"/>
      <c r="E140" s="468" t="str">
        <f t="shared" si="81"/>
        <v/>
      </c>
      <c r="F140" s="469"/>
      <c r="G140" s="469"/>
      <c r="H140" s="470"/>
      <c r="I140" s="468">
        <f t="shared" si="82"/>
        <v>0</v>
      </c>
      <c r="J140" s="469"/>
      <c r="K140" s="470"/>
      <c r="L140" s="67" t="str">
        <f t="shared" si="83"/>
        <v/>
      </c>
      <c r="M140" s="17">
        <f t="shared" si="84"/>
        <v>0</v>
      </c>
      <c r="N140" s="70" t="e">
        <f t="shared" si="85"/>
        <v>#VALUE!</v>
      </c>
      <c r="R140" s="58">
        <f t="shared" si="71"/>
        <v>0</v>
      </c>
      <c r="S140" s="83" t="str">
        <f t="shared" si="72"/>
        <v/>
      </c>
      <c r="T140" s="58">
        <f t="shared" si="86"/>
        <v>0</v>
      </c>
      <c r="U140" s="58" t="str">
        <f t="shared" si="86"/>
        <v/>
      </c>
      <c r="V140" s="58"/>
      <c r="W140" s="58"/>
      <c r="X140" s="58">
        <f t="shared" si="74"/>
        <v>0</v>
      </c>
      <c r="Y140" s="144"/>
      <c r="Z140" s="144"/>
      <c r="AA140" s="144"/>
      <c r="AB140" s="144"/>
      <c r="AD140" s="178"/>
    </row>
    <row r="141" spans="1:30" ht="12" customHeight="1" x14ac:dyDescent="0.3">
      <c r="A141" s="497"/>
      <c r="B141" s="15">
        <v>30</v>
      </c>
      <c r="C141" s="468">
        <f t="shared" si="80"/>
        <v>0</v>
      </c>
      <c r="D141" s="470"/>
      <c r="E141" s="468" t="str">
        <f t="shared" si="81"/>
        <v/>
      </c>
      <c r="F141" s="469"/>
      <c r="G141" s="469"/>
      <c r="H141" s="470"/>
      <c r="I141" s="468">
        <f t="shared" si="82"/>
        <v>0</v>
      </c>
      <c r="J141" s="469"/>
      <c r="K141" s="470"/>
      <c r="L141" s="67" t="str">
        <f t="shared" si="83"/>
        <v/>
      </c>
      <c r="M141" s="17">
        <f t="shared" si="84"/>
        <v>0</v>
      </c>
      <c r="N141" s="70" t="e">
        <f t="shared" si="85"/>
        <v>#VALUE!</v>
      </c>
      <c r="R141" s="58">
        <f t="shared" si="71"/>
        <v>0</v>
      </c>
      <c r="S141" s="83" t="str">
        <f t="shared" si="72"/>
        <v/>
      </c>
      <c r="T141" s="58">
        <f t="shared" si="86"/>
        <v>0</v>
      </c>
      <c r="U141" s="58" t="str">
        <f t="shared" si="86"/>
        <v/>
      </c>
      <c r="V141" s="58"/>
      <c r="W141" s="58"/>
      <c r="X141" s="58">
        <f t="shared" si="74"/>
        <v>0</v>
      </c>
      <c r="Y141" s="144"/>
      <c r="Z141" s="144"/>
      <c r="AA141" s="144"/>
      <c r="AB141" s="144"/>
      <c r="AD141" s="178"/>
    </row>
    <row r="142" spans="1:30" ht="12" customHeight="1" x14ac:dyDescent="0.3">
      <c r="A142" s="497"/>
      <c r="B142" s="15">
        <v>31</v>
      </c>
      <c r="C142" s="468">
        <f t="shared" si="80"/>
        <v>0</v>
      </c>
      <c r="D142" s="470"/>
      <c r="E142" s="468" t="str">
        <f t="shared" si="81"/>
        <v/>
      </c>
      <c r="F142" s="469"/>
      <c r="G142" s="469"/>
      <c r="H142" s="470"/>
      <c r="I142" s="468">
        <f t="shared" si="82"/>
        <v>0</v>
      </c>
      <c r="J142" s="469"/>
      <c r="K142" s="470"/>
      <c r="L142" s="67" t="str">
        <f t="shared" si="83"/>
        <v/>
      </c>
      <c r="M142" s="17">
        <f t="shared" si="84"/>
        <v>0</v>
      </c>
      <c r="N142" s="70" t="e">
        <f t="shared" si="85"/>
        <v>#VALUE!</v>
      </c>
      <c r="R142" s="58">
        <f t="shared" si="71"/>
        <v>0</v>
      </c>
      <c r="S142" s="83" t="str">
        <f t="shared" si="72"/>
        <v/>
      </c>
      <c r="T142" s="58">
        <f t="shared" si="86"/>
        <v>0</v>
      </c>
      <c r="U142" s="58" t="str">
        <f t="shared" si="86"/>
        <v/>
      </c>
      <c r="V142" s="58"/>
      <c r="W142" s="58"/>
      <c r="X142" s="58">
        <f t="shared" si="74"/>
        <v>0</v>
      </c>
      <c r="Y142" s="144"/>
      <c r="Z142" s="144"/>
      <c r="AA142" s="144"/>
      <c r="AB142" s="144"/>
      <c r="AD142" s="178"/>
    </row>
    <row r="143" spans="1:30" ht="12" customHeight="1" x14ac:dyDescent="0.3">
      <c r="A143" s="497"/>
      <c r="B143" s="15">
        <v>32</v>
      </c>
      <c r="C143" s="468">
        <f t="shared" si="80"/>
        <v>0</v>
      </c>
      <c r="D143" s="470"/>
      <c r="E143" s="468" t="str">
        <f t="shared" si="81"/>
        <v/>
      </c>
      <c r="F143" s="469"/>
      <c r="G143" s="469"/>
      <c r="H143" s="470"/>
      <c r="I143" s="468">
        <f t="shared" si="82"/>
        <v>0</v>
      </c>
      <c r="J143" s="469"/>
      <c r="K143" s="470"/>
      <c r="L143" s="67" t="str">
        <f t="shared" si="83"/>
        <v/>
      </c>
      <c r="M143" s="17">
        <f t="shared" si="84"/>
        <v>0</v>
      </c>
      <c r="N143" s="70" t="e">
        <f t="shared" si="85"/>
        <v>#VALUE!</v>
      </c>
      <c r="R143" s="58">
        <f t="shared" si="71"/>
        <v>0</v>
      </c>
      <c r="S143" s="83" t="str">
        <f t="shared" si="72"/>
        <v/>
      </c>
      <c r="T143" s="58">
        <f t="shared" si="86"/>
        <v>0</v>
      </c>
      <c r="U143" s="58" t="str">
        <f t="shared" si="86"/>
        <v/>
      </c>
      <c r="V143" s="58"/>
      <c r="W143" s="58"/>
      <c r="X143" s="58">
        <f t="shared" si="74"/>
        <v>0</v>
      </c>
      <c r="Y143" s="144"/>
      <c r="Z143" s="144"/>
      <c r="AA143" s="144"/>
      <c r="AB143" s="144"/>
      <c r="AD143" s="178"/>
    </row>
    <row r="144" spans="1:30" ht="12" customHeight="1" x14ac:dyDescent="0.3">
      <c r="A144" s="497"/>
      <c r="B144" s="15">
        <v>33</v>
      </c>
      <c r="C144" s="468">
        <f t="shared" si="80"/>
        <v>0</v>
      </c>
      <c r="D144" s="470"/>
      <c r="E144" s="468" t="str">
        <f t="shared" si="81"/>
        <v/>
      </c>
      <c r="F144" s="469"/>
      <c r="G144" s="469"/>
      <c r="H144" s="470"/>
      <c r="I144" s="468">
        <f t="shared" si="82"/>
        <v>0</v>
      </c>
      <c r="J144" s="469"/>
      <c r="K144" s="470"/>
      <c r="L144" s="67" t="str">
        <f t="shared" si="83"/>
        <v/>
      </c>
      <c r="M144" s="17">
        <f t="shared" si="84"/>
        <v>0</v>
      </c>
      <c r="N144" s="70" t="e">
        <f t="shared" si="85"/>
        <v>#VALUE!</v>
      </c>
      <c r="R144" s="58">
        <f t="shared" ref="R144:R161" si="87">IF($B144&lt;=$U$4,VLOOKUP($B144,GEQUIP,R$110,FALSE),0)</f>
        <v>0</v>
      </c>
      <c r="S144" s="83" t="str">
        <f t="shared" ref="S144:S161" si="88">IF(R144=$Y$4,Y37,IF($B144&lt;=$U$4,VLOOKUP($B144,GEQUIP,S$110,FALSE),0))</f>
        <v/>
      </c>
      <c r="T144" s="58">
        <f t="shared" si="86"/>
        <v>0</v>
      </c>
      <c r="U144" s="58" t="str">
        <f t="shared" si="86"/>
        <v/>
      </c>
      <c r="V144" s="58"/>
      <c r="W144" s="58"/>
      <c r="X144" s="58">
        <f t="shared" ref="X144:X161" si="89">IF($B144&lt;=$U$4,VLOOKUP($B144,GEQUIP,X$110,FALSE),0)</f>
        <v>0</v>
      </c>
      <c r="Y144" s="144"/>
      <c r="Z144" s="144"/>
      <c r="AA144" s="144"/>
      <c r="AB144" s="144"/>
      <c r="AD144" s="178"/>
    </row>
    <row r="145" spans="1:30" ht="12" customHeight="1" x14ac:dyDescent="0.3">
      <c r="A145" s="497"/>
      <c r="B145" s="15">
        <v>34</v>
      </c>
      <c r="C145" s="468">
        <f t="shared" si="80"/>
        <v>0</v>
      </c>
      <c r="D145" s="470"/>
      <c r="E145" s="468" t="str">
        <f t="shared" si="81"/>
        <v/>
      </c>
      <c r="F145" s="469"/>
      <c r="G145" s="469"/>
      <c r="H145" s="470"/>
      <c r="I145" s="468">
        <f t="shared" si="82"/>
        <v>0</v>
      </c>
      <c r="J145" s="469"/>
      <c r="K145" s="470"/>
      <c r="L145" s="67" t="str">
        <f t="shared" si="83"/>
        <v/>
      </c>
      <c r="M145" s="17">
        <f t="shared" si="84"/>
        <v>0</v>
      </c>
      <c r="N145" s="70" t="e">
        <f t="shared" si="85"/>
        <v>#VALUE!</v>
      </c>
      <c r="R145" s="58">
        <f t="shared" si="87"/>
        <v>0</v>
      </c>
      <c r="S145" s="83" t="str">
        <f t="shared" si="88"/>
        <v/>
      </c>
      <c r="T145" s="58">
        <f t="shared" si="86"/>
        <v>0</v>
      </c>
      <c r="U145" s="58" t="str">
        <f t="shared" si="86"/>
        <v/>
      </c>
      <c r="V145" s="58"/>
      <c r="W145" s="58"/>
      <c r="X145" s="58">
        <f t="shared" si="89"/>
        <v>0</v>
      </c>
      <c r="Y145" s="144"/>
      <c r="Z145" s="144"/>
      <c r="AA145" s="144"/>
      <c r="AB145" s="144"/>
      <c r="AD145" s="178"/>
    </row>
    <row r="146" spans="1:30" ht="12" customHeight="1" x14ac:dyDescent="0.3">
      <c r="A146" s="497"/>
      <c r="B146" s="15">
        <v>35</v>
      </c>
      <c r="C146" s="468">
        <f t="shared" si="80"/>
        <v>0</v>
      </c>
      <c r="D146" s="470"/>
      <c r="E146" s="468" t="str">
        <f t="shared" si="81"/>
        <v/>
      </c>
      <c r="F146" s="469"/>
      <c r="G146" s="469"/>
      <c r="H146" s="470"/>
      <c r="I146" s="468">
        <f t="shared" si="82"/>
        <v>0</v>
      </c>
      <c r="J146" s="469"/>
      <c r="K146" s="470"/>
      <c r="L146" s="67" t="str">
        <f t="shared" si="83"/>
        <v/>
      </c>
      <c r="M146" s="17">
        <f t="shared" si="84"/>
        <v>0</v>
      </c>
      <c r="N146" s="70" t="e">
        <f t="shared" si="85"/>
        <v>#VALUE!</v>
      </c>
      <c r="R146" s="58">
        <f t="shared" si="87"/>
        <v>0</v>
      </c>
      <c r="S146" s="83" t="str">
        <f t="shared" si="88"/>
        <v/>
      </c>
      <c r="T146" s="58">
        <f t="shared" si="86"/>
        <v>0</v>
      </c>
      <c r="U146" s="58" t="str">
        <f t="shared" si="86"/>
        <v/>
      </c>
      <c r="V146" s="58"/>
      <c r="W146" s="58"/>
      <c r="X146" s="58">
        <f t="shared" si="89"/>
        <v>0</v>
      </c>
      <c r="Y146" s="144"/>
      <c r="Z146" s="144"/>
      <c r="AA146" s="144"/>
      <c r="AB146" s="144"/>
      <c r="AD146" s="178"/>
    </row>
    <row r="147" spans="1:30" ht="12" customHeight="1" x14ac:dyDescent="0.3">
      <c r="A147" s="497"/>
      <c r="B147" s="15">
        <v>36</v>
      </c>
      <c r="C147" s="468">
        <f t="shared" si="80"/>
        <v>0</v>
      </c>
      <c r="D147" s="470"/>
      <c r="E147" s="468" t="str">
        <f t="shared" si="81"/>
        <v/>
      </c>
      <c r="F147" s="469"/>
      <c r="G147" s="469"/>
      <c r="H147" s="470"/>
      <c r="I147" s="468">
        <f t="shared" si="82"/>
        <v>0</v>
      </c>
      <c r="J147" s="469"/>
      <c r="K147" s="470"/>
      <c r="L147" s="67" t="str">
        <f t="shared" si="83"/>
        <v/>
      </c>
      <c r="M147" s="17">
        <f t="shared" si="84"/>
        <v>0</v>
      </c>
      <c r="N147" s="70" t="e">
        <f t="shared" si="85"/>
        <v>#VALUE!</v>
      </c>
      <c r="R147" s="58">
        <f t="shared" si="87"/>
        <v>0</v>
      </c>
      <c r="S147" s="83" t="str">
        <f t="shared" si="88"/>
        <v/>
      </c>
      <c r="T147" s="58">
        <f t="shared" si="86"/>
        <v>0</v>
      </c>
      <c r="U147" s="58" t="str">
        <f t="shared" si="86"/>
        <v/>
      </c>
      <c r="V147" s="58"/>
      <c r="W147" s="58"/>
      <c r="X147" s="58">
        <f t="shared" si="89"/>
        <v>0</v>
      </c>
      <c r="Y147" s="144"/>
      <c r="Z147" s="144"/>
      <c r="AA147" s="144"/>
      <c r="AB147" s="144"/>
      <c r="AD147" s="178"/>
    </row>
    <row r="148" spans="1:30" ht="12" customHeight="1" x14ac:dyDescent="0.3">
      <c r="A148" s="497"/>
      <c r="B148" s="15">
        <v>37</v>
      </c>
      <c r="C148" s="468">
        <f t="shared" si="80"/>
        <v>0</v>
      </c>
      <c r="D148" s="470"/>
      <c r="E148" s="468" t="str">
        <f t="shared" si="81"/>
        <v/>
      </c>
      <c r="F148" s="469"/>
      <c r="G148" s="469"/>
      <c r="H148" s="470"/>
      <c r="I148" s="468">
        <f t="shared" si="82"/>
        <v>0</v>
      </c>
      <c r="J148" s="469"/>
      <c r="K148" s="470"/>
      <c r="L148" s="67" t="str">
        <f t="shared" si="83"/>
        <v/>
      </c>
      <c r="M148" s="17">
        <f t="shared" si="84"/>
        <v>0</v>
      </c>
      <c r="N148" s="70" t="e">
        <f t="shared" si="85"/>
        <v>#VALUE!</v>
      </c>
      <c r="R148" s="58">
        <f t="shared" si="87"/>
        <v>0</v>
      </c>
      <c r="S148" s="83" t="str">
        <f t="shared" si="88"/>
        <v/>
      </c>
      <c r="T148" s="58">
        <f t="shared" si="86"/>
        <v>0</v>
      </c>
      <c r="U148" s="58" t="str">
        <f t="shared" si="86"/>
        <v/>
      </c>
      <c r="V148" s="58"/>
      <c r="W148" s="58"/>
      <c r="X148" s="58">
        <f t="shared" si="89"/>
        <v>0</v>
      </c>
      <c r="Y148" s="144"/>
      <c r="Z148" s="144"/>
      <c r="AA148" s="144"/>
      <c r="AB148" s="144"/>
      <c r="AD148" s="178"/>
    </row>
    <row r="149" spans="1:30" ht="12" customHeight="1" x14ac:dyDescent="0.3">
      <c r="A149" s="497"/>
      <c r="B149" s="15">
        <v>38</v>
      </c>
      <c r="C149" s="468">
        <f t="shared" si="75"/>
        <v>0</v>
      </c>
      <c r="D149" s="470"/>
      <c r="E149" s="468" t="str">
        <f t="shared" si="76"/>
        <v/>
      </c>
      <c r="F149" s="469"/>
      <c r="G149" s="469"/>
      <c r="H149" s="470"/>
      <c r="I149" s="468">
        <f t="shared" si="77"/>
        <v>0</v>
      </c>
      <c r="J149" s="469"/>
      <c r="K149" s="470"/>
      <c r="L149" s="67" t="str">
        <f t="shared" si="78"/>
        <v/>
      </c>
      <c r="M149" s="17">
        <f t="shared" si="70"/>
        <v>0</v>
      </c>
      <c r="N149" s="70" t="e">
        <f t="shared" si="79"/>
        <v>#VALUE!</v>
      </c>
      <c r="R149" s="58">
        <f t="shared" si="87"/>
        <v>0</v>
      </c>
      <c r="S149" s="83" t="str">
        <f t="shared" si="88"/>
        <v/>
      </c>
      <c r="T149" s="58">
        <f t="shared" si="86"/>
        <v>0</v>
      </c>
      <c r="U149" s="58" t="str">
        <f t="shared" si="86"/>
        <v/>
      </c>
      <c r="V149" s="58"/>
      <c r="W149" s="58"/>
      <c r="X149" s="58">
        <f t="shared" si="89"/>
        <v>0</v>
      </c>
      <c r="Y149" s="120"/>
      <c r="Z149" s="120"/>
      <c r="AA149" s="120"/>
      <c r="AB149" s="120"/>
    </row>
    <row r="150" spans="1:30" ht="12" customHeight="1" x14ac:dyDescent="0.3">
      <c r="A150" s="497"/>
      <c r="B150" s="15">
        <v>39</v>
      </c>
      <c r="C150" s="468">
        <f t="shared" si="75"/>
        <v>0</v>
      </c>
      <c r="D150" s="470"/>
      <c r="E150" s="468" t="str">
        <f t="shared" si="76"/>
        <v/>
      </c>
      <c r="F150" s="469"/>
      <c r="G150" s="469"/>
      <c r="H150" s="470"/>
      <c r="I150" s="468">
        <f t="shared" si="77"/>
        <v>0</v>
      </c>
      <c r="J150" s="469"/>
      <c r="K150" s="470"/>
      <c r="L150" s="67" t="str">
        <f t="shared" si="78"/>
        <v/>
      </c>
      <c r="M150" s="17">
        <f t="shared" si="70"/>
        <v>0</v>
      </c>
      <c r="N150" s="70" t="e">
        <f t="shared" si="79"/>
        <v>#VALUE!</v>
      </c>
      <c r="R150" s="58">
        <f t="shared" si="87"/>
        <v>0</v>
      </c>
      <c r="S150" s="83" t="str">
        <f t="shared" si="88"/>
        <v/>
      </c>
      <c r="T150" s="58">
        <f t="shared" si="86"/>
        <v>0</v>
      </c>
      <c r="U150" s="58" t="str">
        <f t="shared" si="86"/>
        <v/>
      </c>
      <c r="V150" s="58"/>
      <c r="W150" s="58"/>
      <c r="X150" s="58">
        <f t="shared" si="89"/>
        <v>0</v>
      </c>
      <c r="Y150" s="120"/>
      <c r="Z150" s="120"/>
      <c r="AA150" s="120"/>
      <c r="AB150" s="120"/>
    </row>
    <row r="151" spans="1:30" ht="12" customHeight="1" x14ac:dyDescent="0.3">
      <c r="A151" s="497"/>
      <c r="B151" s="15">
        <v>40</v>
      </c>
      <c r="C151" s="468">
        <f t="shared" ref="C151:C155" si="90">R151</f>
        <v>0</v>
      </c>
      <c r="D151" s="470"/>
      <c r="E151" s="468" t="str">
        <f t="shared" ref="E151:E155" si="91">S151</f>
        <v/>
      </c>
      <c r="F151" s="469"/>
      <c r="G151" s="469"/>
      <c r="H151" s="470"/>
      <c r="I151" s="468">
        <f t="shared" ref="I151:I155" si="92">T151</f>
        <v>0</v>
      </c>
      <c r="J151" s="469"/>
      <c r="K151" s="470"/>
      <c r="L151" s="67" t="str">
        <f t="shared" ref="L151:L155" si="93">U151</f>
        <v/>
      </c>
      <c r="M151" s="17">
        <f t="shared" ref="M151:M155" si="94">X151</f>
        <v>0</v>
      </c>
      <c r="N151" s="70" t="e">
        <f t="shared" ref="N151:N155" si="95">L151*M151</f>
        <v>#VALUE!</v>
      </c>
      <c r="R151" s="58">
        <f t="shared" si="87"/>
        <v>0</v>
      </c>
      <c r="S151" s="83" t="str">
        <f t="shared" si="88"/>
        <v/>
      </c>
      <c r="T151" s="58">
        <f t="shared" si="86"/>
        <v>0</v>
      </c>
      <c r="U151" s="58" t="str">
        <f t="shared" si="86"/>
        <v/>
      </c>
      <c r="V151" s="58"/>
      <c r="W151" s="58"/>
      <c r="X151" s="58">
        <f t="shared" si="89"/>
        <v>0</v>
      </c>
      <c r="Y151" s="144"/>
      <c r="Z151" s="144"/>
      <c r="AA151" s="144"/>
      <c r="AB151" s="144"/>
      <c r="AD151" s="178"/>
    </row>
    <row r="152" spans="1:30" ht="12" customHeight="1" x14ac:dyDescent="0.3">
      <c r="A152" s="497"/>
      <c r="B152" s="15">
        <v>41</v>
      </c>
      <c r="C152" s="468">
        <f t="shared" si="90"/>
        <v>0</v>
      </c>
      <c r="D152" s="470"/>
      <c r="E152" s="468" t="str">
        <f t="shared" si="91"/>
        <v/>
      </c>
      <c r="F152" s="469"/>
      <c r="G152" s="469"/>
      <c r="H152" s="470"/>
      <c r="I152" s="468">
        <f t="shared" si="92"/>
        <v>0</v>
      </c>
      <c r="J152" s="469"/>
      <c r="K152" s="470"/>
      <c r="L152" s="67" t="str">
        <f t="shared" si="93"/>
        <v/>
      </c>
      <c r="M152" s="17">
        <f t="shared" si="94"/>
        <v>0</v>
      </c>
      <c r="N152" s="70" t="e">
        <f t="shared" si="95"/>
        <v>#VALUE!</v>
      </c>
      <c r="R152" s="58">
        <f t="shared" si="87"/>
        <v>0</v>
      </c>
      <c r="S152" s="83" t="str">
        <f t="shared" si="88"/>
        <v/>
      </c>
      <c r="T152" s="58">
        <f t="shared" ref="T152:U161" si="96">IF($B152&lt;=$U$4,VLOOKUP($B152,GEQUIP,T$110,FALSE),0)</f>
        <v>0</v>
      </c>
      <c r="U152" s="58" t="str">
        <f t="shared" si="96"/>
        <v/>
      </c>
      <c r="V152" s="58"/>
      <c r="W152" s="58"/>
      <c r="X152" s="58">
        <f t="shared" si="89"/>
        <v>0</v>
      </c>
      <c r="Y152" s="144"/>
      <c r="Z152" s="144"/>
      <c r="AA152" s="144"/>
      <c r="AB152" s="144"/>
      <c r="AD152" s="178"/>
    </row>
    <row r="153" spans="1:30" ht="12" customHeight="1" x14ac:dyDescent="0.3">
      <c r="A153" s="497"/>
      <c r="B153" s="15">
        <v>42</v>
      </c>
      <c r="C153" s="468">
        <f t="shared" si="90"/>
        <v>0</v>
      </c>
      <c r="D153" s="470"/>
      <c r="E153" s="468" t="str">
        <f t="shared" si="91"/>
        <v/>
      </c>
      <c r="F153" s="469"/>
      <c r="G153" s="469"/>
      <c r="H153" s="470"/>
      <c r="I153" s="468">
        <f t="shared" si="92"/>
        <v>0</v>
      </c>
      <c r="J153" s="469"/>
      <c r="K153" s="470"/>
      <c r="L153" s="67" t="str">
        <f t="shared" si="93"/>
        <v/>
      </c>
      <c r="M153" s="17">
        <f t="shared" si="94"/>
        <v>0</v>
      </c>
      <c r="N153" s="70" t="e">
        <f t="shared" si="95"/>
        <v>#VALUE!</v>
      </c>
      <c r="R153" s="58">
        <f t="shared" si="87"/>
        <v>0</v>
      </c>
      <c r="S153" s="83" t="str">
        <f t="shared" si="88"/>
        <v/>
      </c>
      <c r="T153" s="58">
        <f t="shared" si="96"/>
        <v>0</v>
      </c>
      <c r="U153" s="58" t="str">
        <f t="shared" si="96"/>
        <v/>
      </c>
      <c r="V153" s="58"/>
      <c r="W153" s="58"/>
      <c r="X153" s="58">
        <f t="shared" si="89"/>
        <v>0</v>
      </c>
      <c r="Y153" s="144"/>
      <c r="Z153" s="144"/>
      <c r="AA153" s="144"/>
      <c r="AB153" s="144"/>
      <c r="AD153" s="178"/>
    </row>
    <row r="154" spans="1:30" ht="12" customHeight="1" x14ac:dyDescent="0.3">
      <c r="A154" s="497"/>
      <c r="B154" s="15">
        <v>43</v>
      </c>
      <c r="C154" s="468">
        <f t="shared" si="90"/>
        <v>0</v>
      </c>
      <c r="D154" s="470"/>
      <c r="E154" s="468" t="str">
        <f t="shared" si="91"/>
        <v/>
      </c>
      <c r="F154" s="469"/>
      <c r="G154" s="469"/>
      <c r="H154" s="470"/>
      <c r="I154" s="468">
        <f t="shared" si="92"/>
        <v>0</v>
      </c>
      <c r="J154" s="469"/>
      <c r="K154" s="470"/>
      <c r="L154" s="67" t="str">
        <f t="shared" si="93"/>
        <v/>
      </c>
      <c r="M154" s="17">
        <f t="shared" si="94"/>
        <v>0</v>
      </c>
      <c r="N154" s="70" t="e">
        <f t="shared" si="95"/>
        <v>#VALUE!</v>
      </c>
      <c r="R154" s="58">
        <f t="shared" si="87"/>
        <v>0</v>
      </c>
      <c r="S154" s="83" t="str">
        <f t="shared" si="88"/>
        <v/>
      </c>
      <c r="T154" s="58">
        <f t="shared" si="96"/>
        <v>0</v>
      </c>
      <c r="U154" s="58" t="str">
        <f t="shared" si="96"/>
        <v/>
      </c>
      <c r="V154" s="58"/>
      <c r="W154" s="58"/>
      <c r="X154" s="58">
        <f t="shared" si="89"/>
        <v>0</v>
      </c>
      <c r="Y154" s="144"/>
      <c r="Z154" s="144"/>
      <c r="AA154" s="144"/>
      <c r="AB154" s="144"/>
      <c r="AD154" s="178"/>
    </row>
    <row r="155" spans="1:30" ht="12" customHeight="1" x14ac:dyDescent="0.3">
      <c r="A155" s="497"/>
      <c r="B155" s="15">
        <v>44</v>
      </c>
      <c r="C155" s="468">
        <f t="shared" si="90"/>
        <v>0</v>
      </c>
      <c r="D155" s="470"/>
      <c r="E155" s="468" t="str">
        <f t="shared" si="91"/>
        <v/>
      </c>
      <c r="F155" s="469"/>
      <c r="G155" s="469"/>
      <c r="H155" s="470"/>
      <c r="I155" s="468">
        <f t="shared" si="92"/>
        <v>0</v>
      </c>
      <c r="J155" s="469"/>
      <c r="K155" s="470"/>
      <c r="L155" s="67" t="str">
        <f t="shared" si="93"/>
        <v/>
      </c>
      <c r="M155" s="17">
        <f t="shared" si="94"/>
        <v>0</v>
      </c>
      <c r="N155" s="70" t="e">
        <f t="shared" si="95"/>
        <v>#VALUE!</v>
      </c>
      <c r="R155" s="58">
        <f t="shared" si="87"/>
        <v>0</v>
      </c>
      <c r="S155" s="83" t="str">
        <f t="shared" si="88"/>
        <v/>
      </c>
      <c r="T155" s="58">
        <f t="shared" si="96"/>
        <v>0</v>
      </c>
      <c r="U155" s="58" t="str">
        <f t="shared" si="96"/>
        <v/>
      </c>
      <c r="V155" s="58"/>
      <c r="W155" s="58"/>
      <c r="X155" s="58">
        <f t="shared" si="89"/>
        <v>0</v>
      </c>
      <c r="Y155" s="144"/>
      <c r="Z155" s="144"/>
      <c r="AA155" s="144"/>
      <c r="AB155" s="144"/>
      <c r="AD155" s="178"/>
    </row>
    <row r="156" spans="1:30" ht="12" customHeight="1" x14ac:dyDescent="0.3">
      <c r="A156" s="497"/>
      <c r="B156" s="15">
        <v>45</v>
      </c>
      <c r="C156" s="468">
        <f t="shared" si="75"/>
        <v>0</v>
      </c>
      <c r="D156" s="470"/>
      <c r="E156" s="468" t="str">
        <f t="shared" si="76"/>
        <v/>
      </c>
      <c r="F156" s="469"/>
      <c r="G156" s="469"/>
      <c r="H156" s="470"/>
      <c r="I156" s="468">
        <f t="shared" si="77"/>
        <v>0</v>
      </c>
      <c r="J156" s="469"/>
      <c r="K156" s="470"/>
      <c r="L156" s="67" t="str">
        <f t="shared" si="78"/>
        <v/>
      </c>
      <c r="M156" s="17">
        <f t="shared" si="70"/>
        <v>0</v>
      </c>
      <c r="N156" s="70" t="e">
        <f t="shared" si="79"/>
        <v>#VALUE!</v>
      </c>
      <c r="R156" s="58">
        <f t="shared" si="87"/>
        <v>0</v>
      </c>
      <c r="S156" s="83" t="str">
        <f t="shared" si="88"/>
        <v/>
      </c>
      <c r="T156" s="58">
        <f t="shared" si="96"/>
        <v>0</v>
      </c>
      <c r="U156" s="58" t="str">
        <f t="shared" si="96"/>
        <v/>
      </c>
      <c r="V156" s="58"/>
      <c r="W156" s="58"/>
      <c r="X156" s="58">
        <f t="shared" si="89"/>
        <v>0</v>
      </c>
      <c r="Y156" s="120"/>
      <c r="Z156" s="120"/>
      <c r="AA156" s="120"/>
      <c r="AB156" s="120"/>
    </row>
    <row r="157" spans="1:30" ht="12" customHeight="1" x14ac:dyDescent="0.3">
      <c r="A157" s="497"/>
      <c r="B157" s="15">
        <v>46</v>
      </c>
      <c r="C157" s="468">
        <f t="shared" si="75"/>
        <v>0</v>
      </c>
      <c r="D157" s="470"/>
      <c r="E157" s="468" t="str">
        <f t="shared" si="76"/>
        <v/>
      </c>
      <c r="F157" s="469"/>
      <c r="G157" s="469"/>
      <c r="H157" s="470"/>
      <c r="I157" s="468">
        <f t="shared" si="77"/>
        <v>0</v>
      </c>
      <c r="J157" s="469"/>
      <c r="K157" s="470"/>
      <c r="L157" s="67" t="str">
        <f t="shared" si="78"/>
        <v/>
      </c>
      <c r="M157" s="17">
        <f t="shared" si="70"/>
        <v>0</v>
      </c>
      <c r="N157" s="70" t="e">
        <f t="shared" si="79"/>
        <v>#VALUE!</v>
      </c>
      <c r="R157" s="58">
        <f t="shared" si="87"/>
        <v>0</v>
      </c>
      <c r="S157" s="83" t="str">
        <f t="shared" si="88"/>
        <v/>
      </c>
      <c r="T157" s="58">
        <f t="shared" si="96"/>
        <v>0</v>
      </c>
      <c r="U157" s="58" t="str">
        <f t="shared" si="96"/>
        <v/>
      </c>
      <c r="V157" s="58"/>
      <c r="W157" s="58"/>
      <c r="X157" s="58">
        <f t="shared" si="89"/>
        <v>0</v>
      </c>
      <c r="Y157" s="120"/>
      <c r="Z157" s="120"/>
      <c r="AA157" s="120"/>
      <c r="AB157" s="120"/>
    </row>
    <row r="158" spans="1:30" ht="12" customHeight="1" x14ac:dyDescent="0.3">
      <c r="A158" s="497"/>
      <c r="B158" s="15">
        <v>47</v>
      </c>
      <c r="C158" s="468">
        <f t="shared" si="75"/>
        <v>0</v>
      </c>
      <c r="D158" s="470"/>
      <c r="E158" s="468" t="str">
        <f t="shared" si="76"/>
        <v/>
      </c>
      <c r="F158" s="469"/>
      <c r="G158" s="469"/>
      <c r="H158" s="470"/>
      <c r="I158" s="468">
        <f t="shared" si="77"/>
        <v>0</v>
      </c>
      <c r="J158" s="469"/>
      <c r="K158" s="470"/>
      <c r="L158" s="67" t="str">
        <f t="shared" si="78"/>
        <v/>
      </c>
      <c r="M158" s="17">
        <f t="shared" si="70"/>
        <v>0</v>
      </c>
      <c r="N158" s="70" t="e">
        <f t="shared" si="79"/>
        <v>#VALUE!</v>
      </c>
      <c r="R158" s="58">
        <f t="shared" si="87"/>
        <v>0</v>
      </c>
      <c r="S158" s="83" t="str">
        <f t="shared" si="88"/>
        <v/>
      </c>
      <c r="T158" s="58">
        <f t="shared" si="96"/>
        <v>0</v>
      </c>
      <c r="U158" s="58" t="str">
        <f t="shared" si="96"/>
        <v/>
      </c>
      <c r="V158" s="58"/>
      <c r="W158" s="58"/>
      <c r="X158" s="58">
        <f t="shared" si="89"/>
        <v>0</v>
      </c>
      <c r="Y158" s="120"/>
      <c r="Z158" s="120"/>
      <c r="AA158" s="120"/>
      <c r="AB158" s="120"/>
    </row>
    <row r="159" spans="1:30" ht="12" customHeight="1" x14ac:dyDescent="0.3">
      <c r="A159" s="497"/>
      <c r="B159" s="15">
        <v>48</v>
      </c>
      <c r="C159" s="468">
        <f t="shared" si="75"/>
        <v>0</v>
      </c>
      <c r="D159" s="470"/>
      <c r="E159" s="468" t="str">
        <f t="shared" si="76"/>
        <v/>
      </c>
      <c r="F159" s="469"/>
      <c r="G159" s="469"/>
      <c r="H159" s="470"/>
      <c r="I159" s="468">
        <f t="shared" si="77"/>
        <v>0</v>
      </c>
      <c r="J159" s="469"/>
      <c r="K159" s="470"/>
      <c r="L159" s="67" t="str">
        <f t="shared" si="78"/>
        <v/>
      </c>
      <c r="M159" s="17">
        <f t="shared" si="70"/>
        <v>0</v>
      </c>
      <c r="N159" s="70" t="e">
        <f t="shared" si="79"/>
        <v>#VALUE!</v>
      </c>
      <c r="R159" s="58">
        <f t="shared" si="87"/>
        <v>0</v>
      </c>
      <c r="S159" s="83" t="str">
        <f t="shared" si="88"/>
        <v/>
      </c>
      <c r="T159" s="58">
        <f t="shared" si="96"/>
        <v>0</v>
      </c>
      <c r="U159" s="58" t="str">
        <f t="shared" si="96"/>
        <v/>
      </c>
      <c r="V159" s="58"/>
      <c r="W159" s="58"/>
      <c r="X159" s="58">
        <f t="shared" si="89"/>
        <v>0</v>
      </c>
      <c r="Y159" s="120"/>
      <c r="Z159" s="120"/>
      <c r="AA159" s="120"/>
      <c r="AB159" s="120"/>
    </row>
    <row r="160" spans="1:30" ht="12" customHeight="1" x14ac:dyDescent="0.3">
      <c r="A160" s="497"/>
      <c r="B160" s="15">
        <v>49</v>
      </c>
      <c r="C160" s="468">
        <f t="shared" si="75"/>
        <v>0</v>
      </c>
      <c r="D160" s="470"/>
      <c r="E160" s="468" t="str">
        <f t="shared" si="76"/>
        <v/>
      </c>
      <c r="F160" s="469"/>
      <c r="G160" s="469"/>
      <c r="H160" s="470"/>
      <c r="I160" s="468">
        <f t="shared" si="77"/>
        <v>0</v>
      </c>
      <c r="J160" s="469"/>
      <c r="K160" s="470"/>
      <c r="L160" s="67" t="str">
        <f t="shared" si="78"/>
        <v/>
      </c>
      <c r="M160" s="17">
        <f t="shared" si="70"/>
        <v>0</v>
      </c>
      <c r="N160" s="70" t="e">
        <f t="shared" si="79"/>
        <v>#VALUE!</v>
      </c>
      <c r="R160" s="58">
        <f t="shared" si="87"/>
        <v>0</v>
      </c>
      <c r="S160" s="83" t="str">
        <f t="shared" si="88"/>
        <v/>
      </c>
      <c r="T160" s="58">
        <f t="shared" si="96"/>
        <v>0</v>
      </c>
      <c r="U160" s="58" t="str">
        <f t="shared" si="96"/>
        <v/>
      </c>
      <c r="V160" s="58"/>
      <c r="W160" s="58"/>
      <c r="X160" s="58">
        <f t="shared" si="89"/>
        <v>0</v>
      </c>
      <c r="Y160" s="120"/>
      <c r="Z160" s="120"/>
      <c r="AA160" s="120"/>
      <c r="AB160" s="120"/>
    </row>
    <row r="161" spans="1:30" ht="12" customHeight="1" thickBot="1" x14ac:dyDescent="0.35">
      <c r="A161" s="497"/>
      <c r="B161" s="15">
        <v>50</v>
      </c>
      <c r="C161" s="498">
        <f t="shared" si="75"/>
        <v>0</v>
      </c>
      <c r="D161" s="499"/>
      <c r="E161" s="498" t="str">
        <f t="shared" si="76"/>
        <v/>
      </c>
      <c r="F161" s="560"/>
      <c r="G161" s="560"/>
      <c r="H161" s="499"/>
      <c r="I161" s="498">
        <f t="shared" si="77"/>
        <v>0</v>
      </c>
      <c r="J161" s="560"/>
      <c r="K161" s="499"/>
      <c r="L161" s="67" t="str">
        <f t="shared" si="78"/>
        <v/>
      </c>
      <c r="M161" s="17">
        <f t="shared" si="70"/>
        <v>0</v>
      </c>
      <c r="N161" s="70" t="e">
        <f t="shared" si="79"/>
        <v>#VALUE!</v>
      </c>
      <c r="R161" s="58">
        <f t="shared" si="87"/>
        <v>0</v>
      </c>
      <c r="S161" s="83" t="str">
        <f t="shared" si="88"/>
        <v/>
      </c>
      <c r="T161" s="58">
        <f t="shared" si="96"/>
        <v>0</v>
      </c>
      <c r="U161" s="58" t="str">
        <f t="shared" si="96"/>
        <v/>
      </c>
      <c r="V161" s="58"/>
      <c r="W161" s="58"/>
      <c r="X161" s="58">
        <f t="shared" si="89"/>
        <v>0</v>
      </c>
      <c r="Y161" s="120"/>
      <c r="Z161" s="120"/>
      <c r="AA161" s="120"/>
      <c r="AB161" s="120"/>
    </row>
    <row r="162" spans="1:30" ht="18" customHeight="1" thickTop="1" thickBot="1" x14ac:dyDescent="0.3">
      <c r="A162" s="506" t="s">
        <v>125</v>
      </c>
      <c r="B162" s="507"/>
      <c r="C162" s="507"/>
      <c r="D162" s="507"/>
      <c r="E162" s="507"/>
      <c r="F162" s="507"/>
      <c r="G162" s="507"/>
      <c r="H162" s="507"/>
      <c r="I162" s="507"/>
      <c r="J162" s="507"/>
      <c r="K162" s="507"/>
      <c r="L162" s="507"/>
      <c r="M162" s="507"/>
      <c r="N162" s="32" t="e">
        <f>SUM(N112:N161)</f>
        <v>#VALUE!</v>
      </c>
    </row>
    <row r="163" spans="1:30" ht="14.25" customHeight="1" thickTop="1" x14ac:dyDescent="0.3">
      <c r="A163" s="565"/>
      <c r="B163" s="566"/>
      <c r="C163" s="478" t="s">
        <v>131</v>
      </c>
      <c r="D163" s="580"/>
      <c r="E163" s="573" t="s">
        <v>130</v>
      </c>
      <c r="F163" s="574"/>
      <c r="G163" s="478" t="s">
        <v>129</v>
      </c>
      <c r="H163" s="479"/>
      <c r="I163" s="550" t="s">
        <v>98</v>
      </c>
      <c r="J163" s="551"/>
      <c r="K163" s="569" t="s">
        <v>128</v>
      </c>
      <c r="L163" s="570"/>
      <c r="M163" s="72" t="s">
        <v>99</v>
      </c>
      <c r="N163" s="486" t="s">
        <v>68</v>
      </c>
      <c r="R163" s="64"/>
      <c r="S163" s="64"/>
      <c r="T163" s="64"/>
      <c r="U163" s="64"/>
      <c r="V163" s="98"/>
      <c r="W163" s="98"/>
      <c r="X163" s="64"/>
      <c r="Y163" s="64"/>
      <c r="Z163" s="64"/>
      <c r="AA163" s="64"/>
      <c r="AB163" s="64"/>
    </row>
    <row r="164" spans="1:30" s="10" customFormat="1" ht="13.5" customHeight="1" thickBot="1" x14ac:dyDescent="0.35">
      <c r="A164" s="567"/>
      <c r="B164" s="568"/>
      <c r="C164" s="480"/>
      <c r="D164" s="581"/>
      <c r="E164" s="510"/>
      <c r="F164" s="512"/>
      <c r="G164" s="480"/>
      <c r="H164" s="481"/>
      <c r="I164" s="552"/>
      <c r="J164" s="553"/>
      <c r="K164" s="571"/>
      <c r="L164" s="572"/>
      <c r="M164" s="158">
        <f>Labour!AO14</f>
        <v>0.15</v>
      </c>
      <c r="N164" s="487"/>
      <c r="R164" s="64"/>
      <c r="S164" s="64"/>
      <c r="T164" s="64"/>
      <c r="U164" s="64"/>
      <c r="V164" s="98"/>
      <c r="W164" s="98"/>
      <c r="X164" s="64"/>
      <c r="Y164" s="64"/>
      <c r="Z164" s="64"/>
      <c r="AA164" s="64"/>
      <c r="AB164" s="64"/>
    </row>
    <row r="165" spans="1:30" ht="12.75" customHeight="1" thickTop="1" x14ac:dyDescent="0.3">
      <c r="A165" s="491" t="s">
        <v>124</v>
      </c>
      <c r="B165" s="11">
        <v>1</v>
      </c>
      <c r="C165" s="474">
        <f>Labour!CP11</f>
        <v>0</v>
      </c>
      <c r="D165" s="475"/>
      <c r="E165" s="474">
        <f>Labour!CQ11</f>
        <v>0</v>
      </c>
      <c r="F165" s="475"/>
      <c r="G165" s="474">
        <f>Labour!CR11</f>
        <v>0</v>
      </c>
      <c r="H165" s="476"/>
      <c r="I165" s="482">
        <f>Labour!CS11</f>
        <v>0</v>
      </c>
      <c r="J165" s="483"/>
      <c r="K165" s="474">
        <f>Labour!CT11</f>
        <v>0</v>
      </c>
      <c r="L165" s="476"/>
      <c r="M165" s="14">
        <f>K165*$M$164</f>
        <v>0</v>
      </c>
      <c r="N165" s="69">
        <f>K165+M165</f>
        <v>0</v>
      </c>
      <c r="R165" s="64"/>
      <c r="S165" s="64"/>
      <c r="T165" s="64"/>
      <c r="U165" s="64"/>
      <c r="V165" s="98"/>
      <c r="W165" s="98"/>
      <c r="X165" s="64"/>
      <c r="Y165" s="64"/>
      <c r="Z165" s="64"/>
      <c r="AA165" s="64"/>
      <c r="AB165" s="64"/>
    </row>
    <row r="166" spans="1:30" ht="12" customHeight="1" x14ac:dyDescent="0.3">
      <c r="A166" s="492"/>
      <c r="B166" s="15">
        <v>2</v>
      </c>
      <c r="C166" s="468">
        <f>Labour!CP12</f>
        <v>0</v>
      </c>
      <c r="D166" s="470"/>
      <c r="E166" s="468">
        <f>Labour!CQ12</f>
        <v>0</v>
      </c>
      <c r="F166" s="470"/>
      <c r="G166" s="468">
        <f>Labour!CR12</f>
        <v>0</v>
      </c>
      <c r="H166" s="470"/>
      <c r="I166" s="484">
        <f>Labour!CS12</f>
        <v>0</v>
      </c>
      <c r="J166" s="485"/>
      <c r="K166" s="468">
        <f>Labour!CT12</f>
        <v>0</v>
      </c>
      <c r="L166" s="470"/>
      <c r="M166" s="17">
        <f>K166*$M$164</f>
        <v>0</v>
      </c>
      <c r="N166" s="70">
        <f>K166+M166</f>
        <v>0</v>
      </c>
      <c r="R166" s="64"/>
      <c r="S166" s="64"/>
      <c r="T166" s="64"/>
      <c r="U166" s="64"/>
      <c r="V166" s="98"/>
      <c r="W166" s="98"/>
      <c r="X166" s="64"/>
      <c r="Y166" s="64"/>
      <c r="Z166" s="64"/>
      <c r="AA166" s="64"/>
      <c r="AB166" s="64"/>
    </row>
    <row r="167" spans="1:30" ht="12" customHeight="1" x14ac:dyDescent="0.3">
      <c r="A167" s="492"/>
      <c r="B167" s="15">
        <v>3</v>
      </c>
      <c r="C167" s="468">
        <f>Labour!CP13</f>
        <v>0</v>
      </c>
      <c r="D167" s="470"/>
      <c r="E167" s="468">
        <f>Labour!CQ13</f>
        <v>0</v>
      </c>
      <c r="F167" s="470"/>
      <c r="G167" s="468">
        <f>Labour!CR13</f>
        <v>0</v>
      </c>
      <c r="H167" s="470"/>
      <c r="I167" s="484">
        <f>Labour!CS13</f>
        <v>0</v>
      </c>
      <c r="J167" s="485"/>
      <c r="K167" s="468">
        <f>Labour!CT13</f>
        <v>0</v>
      </c>
      <c r="L167" s="470"/>
      <c r="M167" s="17">
        <f>K167*$M$164</f>
        <v>0</v>
      </c>
      <c r="N167" s="70">
        <f>K167+M167</f>
        <v>0</v>
      </c>
      <c r="R167" s="144"/>
      <c r="S167" s="144"/>
      <c r="T167" s="144"/>
      <c r="U167" s="144"/>
      <c r="V167" s="144"/>
      <c r="W167" s="144"/>
      <c r="X167" s="144"/>
      <c r="Y167" s="144"/>
      <c r="Z167" s="144"/>
      <c r="AA167" s="144"/>
      <c r="AB167" s="144"/>
      <c r="AD167" s="178"/>
    </row>
    <row r="168" spans="1:30" ht="12" customHeight="1" x14ac:dyDescent="0.3">
      <c r="A168" s="492"/>
      <c r="B168" s="15">
        <v>4</v>
      </c>
      <c r="C168" s="468">
        <f>Labour!CP13</f>
        <v>0</v>
      </c>
      <c r="D168" s="470"/>
      <c r="E168" s="468">
        <f>Labour!CQ13</f>
        <v>0</v>
      </c>
      <c r="F168" s="470"/>
      <c r="G168" s="468">
        <f>Labour!CR13</f>
        <v>0</v>
      </c>
      <c r="H168" s="470"/>
      <c r="I168" s="484">
        <f>Labour!CS13</f>
        <v>0</v>
      </c>
      <c r="J168" s="485"/>
      <c r="K168" s="468">
        <f>Labour!CT13</f>
        <v>0</v>
      </c>
      <c r="L168" s="470"/>
      <c r="M168" s="17">
        <f>K168*$M$164</f>
        <v>0</v>
      </c>
      <c r="N168" s="70">
        <f>K168+M168</f>
        <v>0</v>
      </c>
      <c r="R168" s="64"/>
      <c r="S168" s="64"/>
      <c r="T168" s="64"/>
      <c r="U168" s="64"/>
      <c r="V168" s="98"/>
      <c r="W168" s="98"/>
      <c r="X168" s="64"/>
      <c r="Y168" s="64"/>
      <c r="Z168" s="64"/>
      <c r="AA168" s="64"/>
      <c r="AB168" s="64"/>
    </row>
    <row r="169" spans="1:30" ht="12" customHeight="1" thickBot="1" x14ac:dyDescent="0.35">
      <c r="A169" s="493"/>
      <c r="B169" s="15">
        <v>5</v>
      </c>
      <c r="C169" s="498">
        <f>Labour!CP14</f>
        <v>0</v>
      </c>
      <c r="D169" s="499"/>
      <c r="E169" s="498">
        <f>Labour!CQ14</f>
        <v>0</v>
      </c>
      <c r="F169" s="499"/>
      <c r="G169" s="498">
        <f>Labour!CR14</f>
        <v>0</v>
      </c>
      <c r="H169" s="499"/>
      <c r="I169" s="582">
        <f>Labour!CS14</f>
        <v>0</v>
      </c>
      <c r="J169" s="583"/>
      <c r="K169" s="498">
        <f>Labour!CT14</f>
        <v>0</v>
      </c>
      <c r="L169" s="499"/>
      <c r="M169" s="17">
        <f>K169*$M$164</f>
        <v>0</v>
      </c>
      <c r="N169" s="70">
        <f>K169+M169</f>
        <v>0</v>
      </c>
      <c r="Z169" s="64"/>
    </row>
    <row r="170" spans="1:30" ht="18" customHeight="1" thickTop="1" thickBot="1" x14ac:dyDescent="0.3">
      <c r="A170" s="506" t="s">
        <v>127</v>
      </c>
      <c r="B170" s="507"/>
      <c r="C170" s="507"/>
      <c r="D170" s="507"/>
      <c r="E170" s="507"/>
      <c r="F170" s="507"/>
      <c r="G170" s="507"/>
      <c r="H170" s="507"/>
      <c r="I170" s="507"/>
      <c r="J170" s="507"/>
      <c r="K170" s="507"/>
      <c r="L170" s="507"/>
      <c r="M170" s="507"/>
      <c r="N170" s="32">
        <f>SUM(N165:N169)</f>
        <v>0</v>
      </c>
    </row>
    <row r="171" spans="1:30" ht="18" customHeight="1" thickTop="1" x14ac:dyDescent="0.25">
      <c r="A171" s="565"/>
      <c r="B171" s="566"/>
      <c r="C171" s="566"/>
      <c r="D171" s="566"/>
      <c r="E171" s="566"/>
      <c r="F171" s="566"/>
      <c r="G171" s="566"/>
      <c r="H171" s="566"/>
      <c r="I171" s="566"/>
      <c r="J171" s="566"/>
      <c r="K171" s="110" t="str">
        <f>Labour!AN12</f>
        <v>Camp Sub:</v>
      </c>
      <c r="L171" s="115">
        <f>R171</f>
        <v>0</v>
      </c>
      <c r="M171" s="114">
        <f>Labour!AO12</f>
        <v>65</v>
      </c>
      <c r="N171" s="106">
        <f>M171*L171</f>
        <v>0</v>
      </c>
      <c r="R171" s="58">
        <f>SUM(V10:V109)</f>
        <v>0</v>
      </c>
    </row>
    <row r="172" spans="1:30" ht="18" customHeight="1" thickBot="1" x14ac:dyDescent="0.3">
      <c r="A172" s="520"/>
      <c r="B172" s="521"/>
      <c r="C172" s="521"/>
      <c r="D172" s="521"/>
      <c r="E172" s="521"/>
      <c r="F172" s="521"/>
      <c r="G172" s="521"/>
      <c r="H172" s="521"/>
      <c r="I172" s="521"/>
      <c r="J172" s="521"/>
      <c r="K172" s="111" t="str">
        <f>Labour!AN13</f>
        <v>Reg Sub:</v>
      </c>
      <c r="L172" s="99">
        <f>R172</f>
        <v>0</v>
      </c>
      <c r="M172" s="103">
        <f>Labour!AO13</f>
        <v>130</v>
      </c>
      <c r="N172" s="104">
        <f>M172*L172</f>
        <v>0</v>
      </c>
      <c r="R172" s="58">
        <f>SUM(W10:W109)</f>
        <v>0</v>
      </c>
    </row>
    <row r="173" spans="1:30" ht="12" customHeight="1" thickTop="1" x14ac:dyDescent="0.25">
      <c r="A173" s="520"/>
      <c r="B173" s="521"/>
      <c r="C173" s="521"/>
      <c r="D173" s="521"/>
      <c r="E173" s="521"/>
      <c r="F173" s="521"/>
      <c r="G173" s="521"/>
      <c r="H173" s="521"/>
      <c r="I173" s="521"/>
      <c r="J173" s="521"/>
      <c r="K173" s="586" t="s">
        <v>72</v>
      </c>
      <c r="L173" s="587"/>
      <c r="M173" s="588"/>
      <c r="N173" s="563">
        <f>N110</f>
        <v>0</v>
      </c>
    </row>
    <row r="174" spans="1:30" s="18" customFormat="1" ht="12" customHeight="1" thickBot="1" x14ac:dyDescent="0.35">
      <c r="A174" s="520"/>
      <c r="B174" s="521"/>
      <c r="C174" s="521"/>
      <c r="D174" s="521"/>
      <c r="E174" s="521"/>
      <c r="F174" s="521"/>
      <c r="G174" s="521"/>
      <c r="H174" s="521"/>
      <c r="I174" s="521"/>
      <c r="J174" s="521"/>
      <c r="K174" s="547"/>
      <c r="L174" s="548"/>
      <c r="M174" s="549"/>
      <c r="N174" s="564"/>
      <c r="AD174" s="85"/>
    </row>
    <row r="175" spans="1:30" ht="12" customHeight="1" x14ac:dyDescent="0.25">
      <c r="A175" s="520"/>
      <c r="B175" s="521"/>
      <c r="C175" s="521"/>
      <c r="D175" s="521"/>
      <c r="E175" s="521"/>
      <c r="F175" s="521"/>
      <c r="G175" s="521"/>
      <c r="H175" s="521"/>
      <c r="I175" s="521"/>
      <c r="J175" s="521"/>
      <c r="K175" s="538" t="s">
        <v>71</v>
      </c>
      <c r="L175" s="539"/>
      <c r="M175" s="540"/>
      <c r="N175" s="578" t="e">
        <f>N162</f>
        <v>#VALUE!</v>
      </c>
    </row>
    <row r="176" spans="1:30" ht="12" customHeight="1" thickBot="1" x14ac:dyDescent="0.3">
      <c r="A176" s="520"/>
      <c r="B176" s="521"/>
      <c r="C176" s="521"/>
      <c r="D176" s="521"/>
      <c r="E176" s="521"/>
      <c r="F176" s="521"/>
      <c r="G176" s="521"/>
      <c r="H176" s="521"/>
      <c r="I176" s="521"/>
      <c r="J176" s="521"/>
      <c r="K176" s="541"/>
      <c r="L176" s="542"/>
      <c r="M176" s="543"/>
      <c r="N176" s="579"/>
    </row>
    <row r="177" spans="1:14" ht="12" customHeight="1" x14ac:dyDescent="0.25">
      <c r="A177" s="520"/>
      <c r="B177" s="521"/>
      <c r="C177" s="521"/>
      <c r="D177" s="521"/>
      <c r="E177" s="521"/>
      <c r="F177" s="521"/>
      <c r="G177" s="521"/>
      <c r="H177" s="521"/>
      <c r="I177" s="521"/>
      <c r="J177" s="521"/>
      <c r="K177" s="538" t="s">
        <v>126</v>
      </c>
      <c r="L177" s="539"/>
      <c r="M177" s="540"/>
      <c r="N177" s="536">
        <f>N170</f>
        <v>0</v>
      </c>
    </row>
    <row r="178" spans="1:14" ht="12" customHeight="1" thickBot="1" x14ac:dyDescent="0.3">
      <c r="A178" s="520"/>
      <c r="B178" s="521"/>
      <c r="C178" s="521"/>
      <c r="D178" s="521"/>
      <c r="E178" s="521"/>
      <c r="F178" s="521"/>
      <c r="G178" s="521"/>
      <c r="H178" s="521"/>
      <c r="I178" s="521"/>
      <c r="J178" s="521"/>
      <c r="K178" s="541"/>
      <c r="L178" s="542"/>
      <c r="M178" s="543"/>
      <c r="N178" s="537"/>
    </row>
    <row r="179" spans="1:14" ht="32.25" customHeight="1" thickBot="1" x14ac:dyDescent="0.3">
      <c r="A179" s="520"/>
      <c r="B179" s="521"/>
      <c r="C179" s="521"/>
      <c r="D179" s="521"/>
      <c r="E179" s="521"/>
      <c r="F179" s="521"/>
      <c r="G179" s="521"/>
      <c r="H179" s="521"/>
      <c r="I179" s="521"/>
      <c r="J179" s="521"/>
      <c r="K179" s="575" t="s">
        <v>73</v>
      </c>
      <c r="L179" s="576"/>
      <c r="M179" s="577"/>
      <c r="N179" s="503" t="e">
        <f>SUM(N171:N178)</f>
        <v>#VALUE!</v>
      </c>
    </row>
    <row r="180" spans="1:14" ht="13.8" thickTop="1" x14ac:dyDescent="0.25">
      <c r="A180" s="520"/>
      <c r="B180" s="521"/>
      <c r="C180" s="521"/>
      <c r="D180" s="521"/>
      <c r="E180" s="521"/>
      <c r="F180" s="521"/>
      <c r="G180" s="521"/>
      <c r="H180" s="521"/>
      <c r="I180" s="521"/>
      <c r="J180" s="521"/>
      <c r="K180" s="561" t="s">
        <v>74</v>
      </c>
      <c r="L180" s="562"/>
      <c r="M180" s="562"/>
      <c r="N180" s="504"/>
    </row>
    <row r="181" spans="1:14" ht="20.25" customHeight="1" x14ac:dyDescent="0.3">
      <c r="A181" s="584"/>
      <c r="B181" s="585"/>
      <c r="C181" s="585"/>
      <c r="D181" s="585"/>
      <c r="E181" s="585"/>
      <c r="F181" s="585"/>
      <c r="G181" s="585"/>
      <c r="H181" s="585"/>
      <c r="I181" s="585"/>
      <c r="J181" s="585"/>
      <c r="K181" s="130" t="str">
        <f>N8</f>
        <v>I1000</v>
      </c>
      <c r="L181" s="131" t="str">
        <f ca="1">RIGHT(YEAR(M3),2)&amp;RIGHT("0"&amp;MONTH(M3),2)&amp;RIGHT("0"&amp;DAY(M3),2)</f>
        <v>170802</v>
      </c>
      <c r="M181" s="132" t="str">
        <f>Labour!CR3</f>
        <v>G</v>
      </c>
      <c r="N181" s="505"/>
    </row>
  </sheetData>
  <customSheetViews>
    <customSheetView guid="{13CDDA1B-B6D5-4B20-8ED4-C5B08BD56F15}" showPageBreaks="1" zeroValues="0" fitToPage="1" printArea="1" hiddenColumns="1">
      <selection activeCell="M4" sqref="M4:N4"/>
      <pageMargins left="0.5" right="0.25" top="0.02" bottom="0" header="0.5" footer="0.5"/>
      <printOptions horizontalCentered="1" verticalCentered="1" gridLines="1"/>
      <pageSetup scale="73" orientation="portrait" horizontalDpi="4294967293" r:id="rId1"/>
      <headerFooter alignWithMargins="0"/>
    </customSheetView>
    <customSheetView guid="{1730657D-68EA-4FD6-B86E-724801FE28AB}" zeroValues="0" fitToPage="1" hiddenColumns="1">
      <selection activeCell="U16" sqref="U16:V17"/>
      <pageMargins left="0.5" right="0.25" top="0.02" bottom="0" header="0.5" footer="0.5"/>
      <printOptions horizontalCentered="1" verticalCentered="1" gridLines="1"/>
      <pageSetup scale="75" orientation="portrait" horizontalDpi="4294967293" r:id="rId2"/>
      <headerFooter alignWithMargins="0"/>
    </customSheetView>
    <customSheetView guid="{5162BC38-7CEF-4A9E-8DAF-840F2B5B3A33}" zeroValues="0" fitToPage="1" hiddenColumns="1">
      <selection activeCell="D6" sqref="D6:N6"/>
      <pageMargins left="0.5" right="0.25" top="0.02" bottom="0" header="0.5" footer="0.5"/>
      <printOptions horizontalCentered="1" verticalCentered="1" gridLines="1"/>
      <pageSetup scale="75" orientation="portrait" horizontalDpi="4294967293" r:id="rId3"/>
      <headerFooter alignWithMargins="0"/>
    </customSheetView>
    <customSheetView guid="{31C5649A-4D6F-4C8B-8F25-09FC9E65613E}" zeroValues="0" fitToPage="1" hiddenColumns="1">
      <selection activeCell="D5" sqref="D5:N7"/>
      <pageMargins left="0.5" right="0.25" top="0.02" bottom="0" header="0.5" footer="0.5"/>
      <printOptions horizontalCentered="1" verticalCentered="1" gridLines="1"/>
      <pageSetup scale="75" orientation="portrait" horizontalDpi="4294967293" r:id="rId4"/>
      <headerFooter alignWithMargins="0"/>
    </customSheetView>
  </customSheetViews>
  <mergeCells count="320">
    <mergeCell ref="C31:E31"/>
    <mergeCell ref="C32:E32"/>
    <mergeCell ref="C33:E33"/>
    <mergeCell ref="C34:E34"/>
    <mergeCell ref="A1:N1"/>
    <mergeCell ref="A2:N2"/>
    <mergeCell ref="D3:K3"/>
    <mergeCell ref="M3:N3"/>
    <mergeCell ref="D4:K4"/>
    <mergeCell ref="M4:N4"/>
    <mergeCell ref="L8:M8"/>
    <mergeCell ref="C16:E16"/>
    <mergeCell ref="C17:E17"/>
    <mergeCell ref="C26:E26"/>
    <mergeCell ref="C27:E27"/>
    <mergeCell ref="C23:E23"/>
    <mergeCell ref="C24:E24"/>
    <mergeCell ref="Y5:AF5"/>
    <mergeCell ref="Y7:AA7"/>
    <mergeCell ref="C25:E25"/>
    <mergeCell ref="A8:C8"/>
    <mergeCell ref="D8:F8"/>
    <mergeCell ref="J8:K8"/>
    <mergeCell ref="A9:B9"/>
    <mergeCell ref="C9:E9"/>
    <mergeCell ref="A5:C7"/>
    <mergeCell ref="D6:N6"/>
    <mergeCell ref="D7:N7"/>
    <mergeCell ref="D5:N5"/>
    <mergeCell ref="C36:E36"/>
    <mergeCell ref="C37:E37"/>
    <mergeCell ref="C38:E38"/>
    <mergeCell ref="A110:M110"/>
    <mergeCell ref="A111:B111"/>
    <mergeCell ref="I111:K111"/>
    <mergeCell ref="A10:A109"/>
    <mergeCell ref="C10:E10"/>
    <mergeCell ref="C11:E11"/>
    <mergeCell ref="C12:E12"/>
    <mergeCell ref="C13:E13"/>
    <mergeCell ref="C14:E14"/>
    <mergeCell ref="C15:E15"/>
    <mergeCell ref="C35:E35"/>
    <mergeCell ref="C28:E28"/>
    <mergeCell ref="C19:E19"/>
    <mergeCell ref="C20:E20"/>
    <mergeCell ref="C21:E21"/>
    <mergeCell ref="C22:E22"/>
    <mergeCell ref="C29:E29"/>
    <mergeCell ref="C111:D111"/>
    <mergeCell ref="E111:H111"/>
    <mergeCell ref="C18:E18"/>
    <mergeCell ref="C30:E30"/>
    <mergeCell ref="E123:H123"/>
    <mergeCell ref="I123:K123"/>
    <mergeCell ref="C120:D120"/>
    <mergeCell ref="E120:H120"/>
    <mergeCell ref="I120:K120"/>
    <mergeCell ref="C121:D121"/>
    <mergeCell ref="E121:H121"/>
    <mergeCell ref="I121:K121"/>
    <mergeCell ref="C115:D115"/>
    <mergeCell ref="E115:H115"/>
    <mergeCell ref="I115:K115"/>
    <mergeCell ref="C119:D119"/>
    <mergeCell ref="E119:H119"/>
    <mergeCell ref="I119:K119"/>
    <mergeCell ref="C117:D117"/>
    <mergeCell ref="E117:H117"/>
    <mergeCell ref="I117:K117"/>
    <mergeCell ref="C118:D118"/>
    <mergeCell ref="E118:H118"/>
    <mergeCell ref="I118:K118"/>
    <mergeCell ref="C116:D116"/>
    <mergeCell ref="E116:H116"/>
    <mergeCell ref="I116:K116"/>
    <mergeCell ref="C150:D150"/>
    <mergeCell ref="E150:H150"/>
    <mergeCell ref="I150:K150"/>
    <mergeCell ref="C156:D156"/>
    <mergeCell ref="E156:H156"/>
    <mergeCell ref="I156:K156"/>
    <mergeCell ref="C128:D128"/>
    <mergeCell ref="E128:H128"/>
    <mergeCell ref="I128:K128"/>
    <mergeCell ref="C129:D129"/>
    <mergeCell ref="E129:H129"/>
    <mergeCell ref="I129:K129"/>
    <mergeCell ref="C130:D130"/>
    <mergeCell ref="E130:H130"/>
    <mergeCell ref="I130:K130"/>
    <mergeCell ref="C131:D131"/>
    <mergeCell ref="E131:H131"/>
    <mergeCell ref="I131:K131"/>
    <mergeCell ref="C132:D132"/>
    <mergeCell ref="E132:H132"/>
    <mergeCell ref="I132:K132"/>
    <mergeCell ref="C133:D133"/>
    <mergeCell ref="E133:H133"/>
    <mergeCell ref="I133:K133"/>
    <mergeCell ref="C160:D160"/>
    <mergeCell ref="E160:H160"/>
    <mergeCell ref="I160:K160"/>
    <mergeCell ref="C159:D159"/>
    <mergeCell ref="E159:H159"/>
    <mergeCell ref="I159:K159"/>
    <mergeCell ref="C158:D158"/>
    <mergeCell ref="C157:D157"/>
    <mergeCell ref="E157:H157"/>
    <mergeCell ref="I157:K157"/>
    <mergeCell ref="E158:H158"/>
    <mergeCell ref="I158:K158"/>
    <mergeCell ref="E113:H113"/>
    <mergeCell ref="I113:K113"/>
    <mergeCell ref="C149:D149"/>
    <mergeCell ref="E149:H149"/>
    <mergeCell ref="I149:K149"/>
    <mergeCell ref="C126:D126"/>
    <mergeCell ref="E126:H126"/>
    <mergeCell ref="I126:K126"/>
    <mergeCell ref="C127:D127"/>
    <mergeCell ref="C114:D114"/>
    <mergeCell ref="E114:H114"/>
    <mergeCell ref="I114:K114"/>
    <mergeCell ref="E127:H127"/>
    <mergeCell ref="I127:K127"/>
    <mergeCell ref="C124:D124"/>
    <mergeCell ref="E124:H124"/>
    <mergeCell ref="I124:K124"/>
    <mergeCell ref="C125:D125"/>
    <mergeCell ref="E125:H125"/>
    <mergeCell ref="I125:K125"/>
    <mergeCell ref="C122:D122"/>
    <mergeCell ref="E122:H122"/>
    <mergeCell ref="I122:K122"/>
    <mergeCell ref="C123:D123"/>
    <mergeCell ref="N163:N164"/>
    <mergeCell ref="A165:A169"/>
    <mergeCell ref="C165:D165"/>
    <mergeCell ref="E165:F165"/>
    <mergeCell ref="G165:H165"/>
    <mergeCell ref="I165:J165"/>
    <mergeCell ref="K165:L165"/>
    <mergeCell ref="C166:D166"/>
    <mergeCell ref="E166:F166"/>
    <mergeCell ref="G166:H166"/>
    <mergeCell ref="C169:D169"/>
    <mergeCell ref="E169:F169"/>
    <mergeCell ref="G169:H169"/>
    <mergeCell ref="I169:J169"/>
    <mergeCell ref="K169:L169"/>
    <mergeCell ref="I166:J166"/>
    <mergeCell ref="K166:L166"/>
    <mergeCell ref="C168:D168"/>
    <mergeCell ref="E168:F168"/>
    <mergeCell ref="G168:H168"/>
    <mergeCell ref="I168:J168"/>
    <mergeCell ref="K168:L168"/>
    <mergeCell ref="A163:B164"/>
    <mergeCell ref="C163:D164"/>
    <mergeCell ref="A170:M170"/>
    <mergeCell ref="K173:M174"/>
    <mergeCell ref="N173:N174"/>
    <mergeCell ref="K175:M176"/>
    <mergeCell ref="N175:N176"/>
    <mergeCell ref="K177:M178"/>
    <mergeCell ref="N177:N178"/>
    <mergeCell ref="K179:M179"/>
    <mergeCell ref="N179:N181"/>
    <mergeCell ref="K180:M180"/>
    <mergeCell ref="A171:J181"/>
    <mergeCell ref="C39:E39"/>
    <mergeCell ref="C40:E40"/>
    <mergeCell ref="C41:E41"/>
    <mergeCell ref="C42:E42"/>
    <mergeCell ref="C43:E43"/>
    <mergeCell ref="C44:E44"/>
    <mergeCell ref="C45:E45"/>
    <mergeCell ref="C46:E46"/>
    <mergeCell ref="C47:E47"/>
    <mergeCell ref="C48:E48"/>
    <mergeCell ref="C49:E49"/>
    <mergeCell ref="C50:E50"/>
    <mergeCell ref="C51:E51"/>
    <mergeCell ref="C52:E52"/>
    <mergeCell ref="C53:E53"/>
    <mergeCell ref="C54:E54"/>
    <mergeCell ref="C55:E55"/>
    <mergeCell ref="C56:E56"/>
    <mergeCell ref="C57:E57"/>
    <mergeCell ref="C58:E58"/>
    <mergeCell ref="C59:E59"/>
    <mergeCell ref="C60:E60"/>
    <mergeCell ref="C61:E61"/>
    <mergeCell ref="C62:E62"/>
    <mergeCell ref="C63:E63"/>
    <mergeCell ref="C64:E64"/>
    <mergeCell ref="C65:E65"/>
    <mergeCell ref="C66:E66"/>
    <mergeCell ref="C67:E67"/>
    <mergeCell ref="C68:E68"/>
    <mergeCell ref="C109:E109"/>
    <mergeCell ref="C69:E69"/>
    <mergeCell ref="C70:E70"/>
    <mergeCell ref="C71:E71"/>
    <mergeCell ref="C72:E72"/>
    <mergeCell ref="C73:E73"/>
    <mergeCell ref="C74:E74"/>
    <mergeCell ref="C75:E75"/>
    <mergeCell ref="C76:E76"/>
    <mergeCell ref="C77:E77"/>
    <mergeCell ref="C78:E78"/>
    <mergeCell ref="C79:E79"/>
    <mergeCell ref="C80:E80"/>
    <mergeCell ref="C81:E81"/>
    <mergeCell ref="C82:E82"/>
    <mergeCell ref="C83:E83"/>
    <mergeCell ref="C84:E84"/>
    <mergeCell ref="C85:E85"/>
    <mergeCell ref="C86:E86"/>
    <mergeCell ref="C87:E87"/>
    <mergeCell ref="C88:E88"/>
    <mergeCell ref="C89:E89"/>
    <mergeCell ref="C90:E90"/>
    <mergeCell ref="C91:E91"/>
    <mergeCell ref="C92:E92"/>
    <mergeCell ref="C108:E108"/>
    <mergeCell ref="C93:E93"/>
    <mergeCell ref="C94:E94"/>
    <mergeCell ref="C95:E95"/>
    <mergeCell ref="C96:E96"/>
    <mergeCell ref="C97:E97"/>
    <mergeCell ref="C98:E98"/>
    <mergeCell ref="C99:E99"/>
    <mergeCell ref="C100:E100"/>
    <mergeCell ref="C101:E101"/>
    <mergeCell ref="C102:E102"/>
    <mergeCell ref="C103:E103"/>
    <mergeCell ref="C104:E104"/>
    <mergeCell ref="C105:E105"/>
    <mergeCell ref="C106:E106"/>
    <mergeCell ref="C107:E107"/>
    <mergeCell ref="C134:D134"/>
    <mergeCell ref="E134:H134"/>
    <mergeCell ref="I134:K134"/>
    <mergeCell ref="C135:D135"/>
    <mergeCell ref="E135:H135"/>
    <mergeCell ref="I135:K135"/>
    <mergeCell ref="C136:D136"/>
    <mergeCell ref="E136:H136"/>
    <mergeCell ref="I136:K136"/>
    <mergeCell ref="C137:D137"/>
    <mergeCell ref="E137:H137"/>
    <mergeCell ref="I137:K137"/>
    <mergeCell ref="C138:D138"/>
    <mergeCell ref="E138:H138"/>
    <mergeCell ref="I138:K138"/>
    <mergeCell ref="C139:D139"/>
    <mergeCell ref="E139:H139"/>
    <mergeCell ref="I139:K139"/>
    <mergeCell ref="C140:D140"/>
    <mergeCell ref="E140:H140"/>
    <mergeCell ref="I140:K140"/>
    <mergeCell ref="C141:D141"/>
    <mergeCell ref="E141:H141"/>
    <mergeCell ref="I141:K141"/>
    <mergeCell ref="C142:D142"/>
    <mergeCell ref="E142:H142"/>
    <mergeCell ref="I142:K142"/>
    <mergeCell ref="C143:D143"/>
    <mergeCell ref="E143:H143"/>
    <mergeCell ref="I143:K143"/>
    <mergeCell ref="C144:D144"/>
    <mergeCell ref="E144:H144"/>
    <mergeCell ref="I144:K144"/>
    <mergeCell ref="C145:D145"/>
    <mergeCell ref="E145:H145"/>
    <mergeCell ref="I145:K145"/>
    <mergeCell ref="C146:D146"/>
    <mergeCell ref="E146:H146"/>
    <mergeCell ref="I146:K146"/>
    <mergeCell ref="C147:D147"/>
    <mergeCell ref="E147:H147"/>
    <mergeCell ref="I147:K147"/>
    <mergeCell ref="C148:D148"/>
    <mergeCell ref="E148:H148"/>
    <mergeCell ref="I148:K148"/>
    <mergeCell ref="C151:D151"/>
    <mergeCell ref="E151:H151"/>
    <mergeCell ref="I151:K151"/>
    <mergeCell ref="C152:D152"/>
    <mergeCell ref="E152:H152"/>
    <mergeCell ref="I152:K152"/>
    <mergeCell ref="C153:D153"/>
    <mergeCell ref="E153:H153"/>
    <mergeCell ref="I153:K153"/>
    <mergeCell ref="C154:D154"/>
    <mergeCell ref="E154:H154"/>
    <mergeCell ref="I154:K154"/>
    <mergeCell ref="C155:D155"/>
    <mergeCell ref="E155:H155"/>
    <mergeCell ref="I155:K155"/>
    <mergeCell ref="C167:D167"/>
    <mergeCell ref="E167:F167"/>
    <mergeCell ref="G167:H167"/>
    <mergeCell ref="I167:J167"/>
    <mergeCell ref="K167:L167"/>
    <mergeCell ref="C161:D161"/>
    <mergeCell ref="E161:H161"/>
    <mergeCell ref="I161:K161"/>
    <mergeCell ref="A162:M162"/>
    <mergeCell ref="E163:F164"/>
    <mergeCell ref="G163:H164"/>
    <mergeCell ref="I163:J164"/>
    <mergeCell ref="K163:L164"/>
    <mergeCell ref="A112:A161"/>
    <mergeCell ref="C112:D112"/>
    <mergeCell ref="E112:H112"/>
    <mergeCell ref="I112:K112"/>
    <mergeCell ref="C113:D113"/>
  </mergeCells>
  <printOptions horizontalCentered="1" verticalCentered="1" gridLines="1"/>
  <pageMargins left="0.2" right="0.2" top="0.02" bottom="0.02" header="0.2" footer="0.5"/>
  <pageSetup scale="71" orientation="portrait" horizontalDpi="4294967293" r:id="rId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pageSetUpPr fitToPage="1"/>
  </sheetPr>
  <dimension ref="A1:AG181"/>
  <sheetViews>
    <sheetView workbookViewId="0">
      <selection sqref="A1:N1"/>
    </sheetView>
    <sheetView workbookViewId="1">
      <selection sqref="A1:N1"/>
    </sheetView>
  </sheetViews>
  <sheetFormatPr defaultColWidth="9.109375" defaultRowHeight="13.2" x14ac:dyDescent="0.25"/>
  <cols>
    <col min="1" max="1" width="2.6640625" style="2" customWidth="1"/>
    <col min="2" max="2" width="3.44140625" style="2" customWidth="1"/>
    <col min="3" max="3" width="8.44140625" style="2" customWidth="1"/>
    <col min="4" max="4" width="14.33203125" style="2" customWidth="1"/>
    <col min="5" max="5" width="7.109375" style="2" customWidth="1"/>
    <col min="6" max="6" width="5.6640625" style="2" customWidth="1"/>
    <col min="7" max="7" width="5" style="2" customWidth="1"/>
    <col min="8" max="8" width="4.33203125" style="2" customWidth="1"/>
    <col min="9" max="9" width="7.5546875" style="2" customWidth="1"/>
    <col min="10" max="10" width="9.44140625" style="2" customWidth="1"/>
    <col min="11" max="13" width="9.5546875" style="2" customWidth="1"/>
    <col min="14" max="14" width="16.44140625" style="2" customWidth="1"/>
    <col min="15" max="15" width="9.109375" style="2"/>
    <col min="16" max="17" width="3.6640625" style="2" customWidth="1"/>
    <col min="18" max="18" width="18.33203125" style="2" customWidth="1"/>
    <col min="19" max="19" width="9.109375" style="2" customWidth="1"/>
    <col min="20" max="20" width="10.109375" style="2" customWidth="1"/>
    <col min="21" max="29" width="9.109375" style="2" customWidth="1"/>
    <col min="30" max="30" width="4.44140625" style="10" customWidth="1"/>
    <col min="31" max="31" width="4.109375" style="2" customWidth="1"/>
    <col min="32" max="32" width="4.5546875" style="2" customWidth="1"/>
    <col min="33" max="33" width="9.109375" style="2" customWidth="1"/>
    <col min="34" max="16384" width="9.109375" style="2"/>
  </cols>
  <sheetData>
    <row r="1" spans="1:33" x14ac:dyDescent="0.25">
      <c r="A1" s="517" t="s">
        <v>54</v>
      </c>
      <c r="B1" s="518"/>
      <c r="C1" s="518"/>
      <c r="D1" s="518"/>
      <c r="E1" s="518"/>
      <c r="F1" s="518"/>
      <c r="G1" s="518"/>
      <c r="H1" s="518"/>
      <c r="I1" s="518"/>
      <c r="J1" s="518"/>
      <c r="K1" s="518"/>
      <c r="L1" s="518"/>
      <c r="M1" s="518"/>
      <c r="N1" s="519"/>
    </row>
    <row r="2" spans="1:33" ht="18.75" customHeight="1" x14ac:dyDescent="0.25">
      <c r="A2" s="520" t="s">
        <v>55</v>
      </c>
      <c r="B2" s="521"/>
      <c r="C2" s="521"/>
      <c r="D2" s="521"/>
      <c r="E2" s="521"/>
      <c r="F2" s="521"/>
      <c r="G2" s="521"/>
      <c r="H2" s="521"/>
      <c r="I2" s="521"/>
      <c r="J2" s="521"/>
      <c r="K2" s="521"/>
      <c r="L2" s="521"/>
      <c r="M2" s="521"/>
      <c r="N2" s="522"/>
      <c r="U2" s="76" t="s">
        <v>78</v>
      </c>
      <c r="V2" s="108"/>
      <c r="W2" s="108"/>
    </row>
    <row r="3" spans="1:33" ht="19.5" customHeight="1" x14ac:dyDescent="0.25">
      <c r="A3" s="30" t="s">
        <v>56</v>
      </c>
      <c r="B3" s="68"/>
      <c r="C3" s="68"/>
      <c r="D3" s="523" t="str">
        <f>Labour!AM7</f>
        <v/>
      </c>
      <c r="E3" s="523"/>
      <c r="F3" s="523"/>
      <c r="G3" s="523"/>
      <c r="H3" s="523"/>
      <c r="I3" s="523"/>
      <c r="J3" s="523"/>
      <c r="K3" s="523"/>
      <c r="L3" s="3" t="s">
        <v>57</v>
      </c>
      <c r="M3" s="524">
        <f ca="1">Labour!AM3</f>
        <v>42949</v>
      </c>
      <c r="N3" s="525"/>
      <c r="R3" s="73"/>
      <c r="S3" s="74" t="s">
        <v>134</v>
      </c>
      <c r="T3" s="75">
        <v>100</v>
      </c>
      <c r="U3" s="77">
        <f>Labour!I17</f>
        <v>0</v>
      </c>
      <c r="V3" s="109"/>
      <c r="W3" s="109"/>
    </row>
    <row r="4" spans="1:33" ht="19.5" customHeight="1" x14ac:dyDescent="0.25">
      <c r="A4" s="30" t="s">
        <v>58</v>
      </c>
      <c r="B4" s="68"/>
      <c r="C4" s="68"/>
      <c r="D4" s="592">
        <f>Labour!CV6</f>
        <v>0</v>
      </c>
      <c r="E4" s="529"/>
      <c r="F4" s="529"/>
      <c r="G4" s="529"/>
      <c r="H4" s="529"/>
      <c r="I4" s="529"/>
      <c r="J4" s="529"/>
      <c r="K4" s="529"/>
      <c r="L4" s="3" t="s">
        <v>75</v>
      </c>
      <c r="M4" s="592">
        <f>Labour!CV5</f>
        <v>0</v>
      </c>
      <c r="N4" s="530"/>
      <c r="R4" s="73"/>
      <c r="S4" s="74" t="s">
        <v>135</v>
      </c>
      <c r="T4" s="75">
        <v>50</v>
      </c>
      <c r="U4" s="86">
        <f>Equipment!J6</f>
        <v>143</v>
      </c>
      <c r="V4" s="109"/>
      <c r="W4" s="109"/>
      <c r="Y4" s="89" t="str">
        <f>Equipment!AK7</f>
        <v>Operator Service Trucks</v>
      </c>
      <c r="Z4" s="82"/>
      <c r="AA4" s="82"/>
      <c r="AB4" s="90">
        <f>SUM(AG10:AG109)</f>
        <v>0</v>
      </c>
    </row>
    <row r="5" spans="1:33" ht="14.4" x14ac:dyDescent="0.3">
      <c r="A5" s="526" t="s">
        <v>59</v>
      </c>
      <c r="B5" s="527"/>
      <c r="C5" s="527"/>
      <c r="D5" s="533"/>
      <c r="E5" s="534"/>
      <c r="F5" s="534"/>
      <c r="G5" s="534"/>
      <c r="H5" s="534"/>
      <c r="I5" s="534"/>
      <c r="J5" s="534"/>
      <c r="K5" s="534"/>
      <c r="L5" s="534"/>
      <c r="M5" s="534"/>
      <c r="N5" s="535"/>
      <c r="Y5" s="477" t="str">
        <f>CONCATENATE(AF10,AF11,AF12,AF13,AF14,AF15,AF16,AF17,AF18,AF19,AF20,AF21,AF22,AF23,AF24,AF25,AF26,AF27,AF28,AF29,AF30,AF31,AF32,AF33,AF34,AF35,AF36,AF37,AF38,AF39,AF40,AF41,AF42,AF43,AF44,AF45,AF46,AF47,AF48,AF49,AF50,AF51,AF52,AF53,AF54,AF55,AF56,AF57,AF58,AF59,AF60,AF61,AF62,AF63,AF64,AF65,AF66,AF67,AF68,AF69,AF70,AF71,AF72,AF73,AF74,AF75,AF76,AF77,AF78,AF79,AF80,AF81,AF82,AF83,AF84,AF85,AF86,AF87,AF88,AF89,AF90,AF91,AF92,AF93,AF94,AF95,AF96,AF97,AF98,AF99,AF100,AF101,AF102,AF103,AF104,AF105,AF106,AF107,AF108,AF109)</f>
        <v/>
      </c>
      <c r="Z5" s="477"/>
      <c r="AA5" s="477"/>
      <c r="AB5" s="477"/>
      <c r="AC5" s="477"/>
      <c r="AD5" s="477"/>
      <c r="AE5" s="477"/>
      <c r="AF5" s="477"/>
    </row>
    <row r="6" spans="1:33" ht="14.4" x14ac:dyDescent="0.3">
      <c r="A6" s="528"/>
      <c r="B6" s="527"/>
      <c r="C6" s="527"/>
      <c r="D6" s="533"/>
      <c r="E6" s="534"/>
      <c r="F6" s="534"/>
      <c r="G6" s="534"/>
      <c r="H6" s="534"/>
      <c r="I6" s="534"/>
      <c r="J6" s="534"/>
      <c r="K6" s="534"/>
      <c r="L6" s="534"/>
      <c r="M6" s="534"/>
      <c r="N6" s="535"/>
    </row>
    <row r="7" spans="1:33" ht="14.4" x14ac:dyDescent="0.3">
      <c r="A7" s="528"/>
      <c r="B7" s="527"/>
      <c r="C7" s="527"/>
      <c r="D7" s="533"/>
      <c r="E7" s="534"/>
      <c r="F7" s="534"/>
      <c r="G7" s="534"/>
      <c r="H7" s="534"/>
      <c r="I7" s="534"/>
      <c r="J7" s="534"/>
      <c r="K7" s="534"/>
      <c r="L7" s="534"/>
      <c r="M7" s="534"/>
      <c r="N7" s="535"/>
      <c r="R7" s="20"/>
      <c r="S7" s="20"/>
      <c r="T7" s="20"/>
      <c r="U7" s="20"/>
      <c r="V7" s="20"/>
      <c r="W7" s="20"/>
      <c r="Y7" s="500" t="str">
        <f>J9</f>
        <v>UNITS (hr,day,m)</v>
      </c>
      <c r="Z7" s="501"/>
      <c r="AA7" s="502"/>
      <c r="AB7" s="20"/>
      <c r="AD7" s="10">
        <f>SUM(AD10:AD109)</f>
        <v>0</v>
      </c>
    </row>
    <row r="8" spans="1:33" ht="13.8" thickBot="1" x14ac:dyDescent="0.3">
      <c r="A8" s="513"/>
      <c r="B8" s="514"/>
      <c r="C8" s="514"/>
      <c r="D8" s="514"/>
      <c r="E8" s="514"/>
      <c r="F8" s="514"/>
      <c r="G8" s="124"/>
      <c r="H8" s="125"/>
      <c r="I8" s="124"/>
      <c r="J8" s="515"/>
      <c r="K8" s="515"/>
      <c r="L8" s="516" t="s">
        <v>60</v>
      </c>
      <c r="M8" s="516"/>
      <c r="N8" s="31" t="str">
        <f>Labour!AO5</f>
        <v>I1000</v>
      </c>
      <c r="R8" s="20" t="str">
        <f>C9</f>
        <v>EMPLOYEE</v>
      </c>
      <c r="S8" s="20" t="str">
        <f>F9</f>
        <v>TRK</v>
      </c>
      <c r="T8" s="19" t="s">
        <v>146</v>
      </c>
      <c r="U8" s="20" t="str">
        <f>H9</f>
        <v>SUB</v>
      </c>
      <c r="V8" s="20">
        <f>Labour!AO12</f>
        <v>65</v>
      </c>
      <c r="W8" s="20">
        <f>Labour!AO13</f>
        <v>130</v>
      </c>
      <c r="X8" s="20" t="str">
        <f>I9</f>
        <v>CLASS</v>
      </c>
      <c r="Y8" s="21" t="s">
        <v>19</v>
      </c>
      <c r="Z8" s="22" t="s">
        <v>21</v>
      </c>
      <c r="AA8" s="23" t="s">
        <v>12</v>
      </c>
      <c r="AB8" s="20" t="str">
        <f>K9</f>
        <v>Rate</v>
      </c>
      <c r="AC8" s="20" t="str">
        <f>L9</f>
        <v>OT HRS</v>
      </c>
      <c r="AD8" s="29" t="s">
        <v>147</v>
      </c>
    </row>
    <row r="9" spans="1:33" s="10" customFormat="1" ht="26.25" customHeight="1" thickTop="1" thickBot="1" x14ac:dyDescent="0.3">
      <c r="A9" s="494"/>
      <c r="B9" s="495"/>
      <c r="C9" s="510" t="s">
        <v>76</v>
      </c>
      <c r="D9" s="511"/>
      <c r="E9" s="512"/>
      <c r="F9" s="5" t="s">
        <v>61</v>
      </c>
      <c r="G9" s="8" t="s">
        <v>145</v>
      </c>
      <c r="H9" s="6" t="s">
        <v>62</v>
      </c>
      <c r="I9" s="127" t="s">
        <v>63</v>
      </c>
      <c r="J9" s="8" t="s">
        <v>64</v>
      </c>
      <c r="K9" s="9" t="s">
        <v>65</v>
      </c>
      <c r="L9" s="8" t="s">
        <v>66</v>
      </c>
      <c r="M9" s="6" t="s">
        <v>67</v>
      </c>
      <c r="N9" s="127" t="s">
        <v>68</v>
      </c>
      <c r="R9" s="88">
        <f>Labour!I5</f>
        <v>32</v>
      </c>
      <c r="S9" s="121">
        <f>R9+11</f>
        <v>43</v>
      </c>
      <c r="T9" s="126">
        <f>Labour!I6</f>
        <v>95</v>
      </c>
      <c r="U9" s="121">
        <f>T9+1</f>
        <v>96</v>
      </c>
      <c r="V9" s="121">
        <f>R9+9</f>
        <v>41</v>
      </c>
      <c r="W9" s="121">
        <f>V9</f>
        <v>41</v>
      </c>
      <c r="X9" s="121">
        <f>R9+5</f>
        <v>37</v>
      </c>
      <c r="Y9" s="121">
        <f>T9-3</f>
        <v>92</v>
      </c>
      <c r="Z9" s="121">
        <f>T9-1</f>
        <v>94</v>
      </c>
      <c r="AA9" s="24"/>
      <c r="AB9" s="121">
        <f>R9+6</f>
        <v>38</v>
      </c>
      <c r="AC9" s="122">
        <f>T9-2</f>
        <v>93</v>
      </c>
      <c r="AD9" s="29" t="s">
        <v>5</v>
      </c>
    </row>
    <row r="10" spans="1:33" ht="12.75" customHeight="1" thickTop="1" x14ac:dyDescent="0.25">
      <c r="A10" s="496" t="s">
        <v>69</v>
      </c>
      <c r="B10" s="11">
        <v>1</v>
      </c>
      <c r="C10" s="474">
        <f>R10</f>
        <v>0</v>
      </c>
      <c r="D10" s="475"/>
      <c r="E10" s="476"/>
      <c r="F10" s="12">
        <f>S10</f>
        <v>0</v>
      </c>
      <c r="G10" s="12">
        <f>T10</f>
        <v>0</v>
      </c>
      <c r="H10" s="12">
        <f>U10</f>
        <v>0</v>
      </c>
      <c r="I10" s="12">
        <f t="shared" ref="I10:I38" si="0">X10</f>
        <v>0</v>
      </c>
      <c r="J10" s="67">
        <f>AA10</f>
        <v>0</v>
      </c>
      <c r="K10" s="13">
        <f>AB10</f>
        <v>0</v>
      </c>
      <c r="L10" s="12">
        <f>AC10</f>
        <v>0</v>
      </c>
      <c r="M10" s="14">
        <f>IF(L10&gt;0,VLOOKUP(I10,Labour!$AR$1:$AT$15,3,FALSE),0)</f>
        <v>0</v>
      </c>
      <c r="N10" s="69">
        <f t="shared" ref="N10:N38" si="1">J10*K10+L10*M10</f>
        <v>0</v>
      </c>
      <c r="R10" s="83">
        <f t="shared" ref="R10:U39" si="2">IF($B10&lt;=$U$3,VLOOKUP($B10,HTABLE,R$9,FALSE),0)</f>
        <v>0</v>
      </c>
      <c r="S10" s="83">
        <f t="shared" si="2"/>
        <v>0</v>
      </c>
      <c r="T10" s="83">
        <f t="shared" si="2"/>
        <v>0</v>
      </c>
      <c r="U10" s="83">
        <f t="shared" si="2"/>
        <v>0</v>
      </c>
      <c r="V10" s="83">
        <f t="shared" ref="V10:W39" si="3">IF($B10&lt;=$U$3,IF(VLOOKUP($B10,HTABLE,V$9,FALSE)=V$8,$U10,0),0)</f>
        <v>0</v>
      </c>
      <c r="W10" s="83">
        <f t="shared" si="3"/>
        <v>0</v>
      </c>
      <c r="X10" s="83">
        <f t="shared" ref="X10:Z39" si="4">IF($B10&lt;=$U$3,VLOOKUP($B10,HTABLE,X$9,FALSE),0)</f>
        <v>0</v>
      </c>
      <c r="Y10" s="83">
        <f t="shared" si="4"/>
        <v>0</v>
      </c>
      <c r="Z10" s="83">
        <f t="shared" si="4"/>
        <v>0</v>
      </c>
      <c r="AA10" s="126">
        <f>Y10+Z10</f>
        <v>0</v>
      </c>
      <c r="AB10" s="83">
        <f t="shared" ref="AB10:AC39" si="5">IF($B10&lt;=$U$3,VLOOKUP($B10,HTABLE,AB$9,FALSE),0)</f>
        <v>0</v>
      </c>
      <c r="AC10" s="83">
        <f t="shared" si="5"/>
        <v>0</v>
      </c>
      <c r="AD10" s="126">
        <f>IF(AND(T10&lt;&gt;0,X10="op"),1,0)</f>
        <v>0</v>
      </c>
      <c r="AE10" s="126">
        <f>AD10</f>
        <v>0</v>
      </c>
      <c r="AF10" s="82" t="str">
        <f>IF(AND(AD10=1,AE10&lt;$AD$7),S10&amp;", ",IF(AND(AD10=1,AE10=$AD$7),S10,""))</f>
        <v/>
      </c>
      <c r="AG10" s="126">
        <f>IF(AD10=1,T10,0)</f>
        <v>0</v>
      </c>
    </row>
    <row r="11" spans="1:33" ht="12" customHeight="1" x14ac:dyDescent="0.25">
      <c r="A11" s="497"/>
      <c r="B11" s="15">
        <v>2</v>
      </c>
      <c r="C11" s="468">
        <f t="shared" ref="C11:C38" si="6">R11</f>
        <v>0</v>
      </c>
      <c r="D11" s="469"/>
      <c r="E11" s="470"/>
      <c r="F11" s="67">
        <f t="shared" ref="F11:H38" si="7">S11</f>
        <v>0</v>
      </c>
      <c r="G11" s="67">
        <f t="shared" si="7"/>
        <v>0</v>
      </c>
      <c r="H11" s="67">
        <f t="shared" si="7"/>
        <v>0</v>
      </c>
      <c r="I11" s="67">
        <f t="shared" si="0"/>
        <v>0</v>
      </c>
      <c r="J11" s="67">
        <f t="shared" ref="J11:L38" si="8">AA11</f>
        <v>0</v>
      </c>
      <c r="K11" s="16">
        <f t="shared" si="8"/>
        <v>0</v>
      </c>
      <c r="L11" s="67">
        <f t="shared" si="8"/>
        <v>0</v>
      </c>
      <c r="M11" s="17">
        <f>IF(L11&gt;0,VLOOKUP(I11,Labour!$AR$1:$AT$15,3,FALSE),0)</f>
        <v>0</v>
      </c>
      <c r="N11" s="70">
        <f t="shared" si="1"/>
        <v>0</v>
      </c>
      <c r="R11" s="83">
        <f t="shared" si="2"/>
        <v>0</v>
      </c>
      <c r="S11" s="83">
        <f t="shared" si="2"/>
        <v>0</v>
      </c>
      <c r="T11" s="83">
        <f t="shared" si="2"/>
        <v>0</v>
      </c>
      <c r="U11" s="83">
        <f t="shared" si="2"/>
        <v>0</v>
      </c>
      <c r="V11" s="83">
        <f t="shared" si="3"/>
        <v>0</v>
      </c>
      <c r="W11" s="83">
        <f t="shared" si="3"/>
        <v>0</v>
      </c>
      <c r="X11" s="83">
        <f t="shared" si="4"/>
        <v>0</v>
      </c>
      <c r="Y11" s="83">
        <f t="shared" si="4"/>
        <v>0</v>
      </c>
      <c r="Z11" s="83">
        <f t="shared" si="4"/>
        <v>0</v>
      </c>
      <c r="AA11" s="126">
        <f t="shared" ref="AA11:AA38" si="9">Y11+Z11</f>
        <v>0</v>
      </c>
      <c r="AB11" s="83">
        <f t="shared" si="5"/>
        <v>0</v>
      </c>
      <c r="AC11" s="83">
        <f t="shared" si="5"/>
        <v>0</v>
      </c>
      <c r="AD11" s="126">
        <f t="shared" ref="AD11:AD38" si="10">IF(AND(T11&lt;&gt;0,X11="op"),1,0)</f>
        <v>0</v>
      </c>
      <c r="AE11" s="126">
        <f>IF(AD11=1,SUM(AD$10:AD11),0)</f>
        <v>0</v>
      </c>
      <c r="AF11" s="82" t="str">
        <f t="shared" ref="AF11:AF38" si="11">IF(AND(AD11=1,AE11&lt;$AD$7),S11&amp;", ",IF(AND(AD11=1,AE11=$AD$7),S11,""))</f>
        <v/>
      </c>
      <c r="AG11" s="126">
        <f t="shared" ref="AG11:AG38" si="12">IF(AD11=1,T11,0)</f>
        <v>0</v>
      </c>
    </row>
    <row r="12" spans="1:33" ht="12" customHeight="1" x14ac:dyDescent="0.25">
      <c r="A12" s="497"/>
      <c r="B12" s="15">
        <v>3</v>
      </c>
      <c r="C12" s="468">
        <f t="shared" si="6"/>
        <v>0</v>
      </c>
      <c r="D12" s="469"/>
      <c r="E12" s="470"/>
      <c r="F12" s="67">
        <f t="shared" si="7"/>
        <v>0</v>
      </c>
      <c r="G12" s="67">
        <f t="shared" si="7"/>
        <v>0</v>
      </c>
      <c r="H12" s="67">
        <f t="shared" si="7"/>
        <v>0</v>
      </c>
      <c r="I12" s="67">
        <f t="shared" si="0"/>
        <v>0</v>
      </c>
      <c r="J12" s="67">
        <f t="shared" si="8"/>
        <v>0</v>
      </c>
      <c r="K12" s="16">
        <f t="shared" si="8"/>
        <v>0</v>
      </c>
      <c r="L12" s="67">
        <f t="shared" si="8"/>
        <v>0</v>
      </c>
      <c r="M12" s="17">
        <f>IF(L12&gt;0,VLOOKUP(I12,Labour!$AR$1:$AT$15,3,FALSE),0)</f>
        <v>0</v>
      </c>
      <c r="N12" s="70">
        <f t="shared" si="1"/>
        <v>0</v>
      </c>
      <c r="R12" s="83">
        <f t="shared" si="2"/>
        <v>0</v>
      </c>
      <c r="S12" s="83">
        <f t="shared" si="2"/>
        <v>0</v>
      </c>
      <c r="T12" s="83">
        <f t="shared" si="2"/>
        <v>0</v>
      </c>
      <c r="U12" s="83">
        <f t="shared" si="2"/>
        <v>0</v>
      </c>
      <c r="V12" s="83">
        <f t="shared" si="3"/>
        <v>0</v>
      </c>
      <c r="W12" s="83">
        <f t="shared" si="3"/>
        <v>0</v>
      </c>
      <c r="X12" s="83">
        <f t="shared" si="4"/>
        <v>0</v>
      </c>
      <c r="Y12" s="83">
        <f t="shared" si="4"/>
        <v>0</v>
      </c>
      <c r="Z12" s="83">
        <f t="shared" si="4"/>
        <v>0</v>
      </c>
      <c r="AA12" s="126">
        <f t="shared" si="9"/>
        <v>0</v>
      </c>
      <c r="AB12" s="83">
        <f t="shared" si="5"/>
        <v>0</v>
      </c>
      <c r="AC12" s="83">
        <f t="shared" si="5"/>
        <v>0</v>
      </c>
      <c r="AD12" s="126">
        <f t="shared" si="10"/>
        <v>0</v>
      </c>
      <c r="AE12" s="126">
        <f>IF(AD12=1,SUM(AD$10:AD12),0)</f>
        <v>0</v>
      </c>
      <c r="AF12" s="82" t="str">
        <f t="shared" si="11"/>
        <v/>
      </c>
      <c r="AG12" s="126">
        <f t="shared" si="12"/>
        <v>0</v>
      </c>
    </row>
    <row r="13" spans="1:33" ht="12" customHeight="1" x14ac:dyDescent="0.25">
      <c r="A13" s="497"/>
      <c r="B13" s="15">
        <v>4</v>
      </c>
      <c r="C13" s="468">
        <f t="shared" si="6"/>
        <v>0</v>
      </c>
      <c r="D13" s="469"/>
      <c r="E13" s="470"/>
      <c r="F13" s="67">
        <f t="shared" si="7"/>
        <v>0</v>
      </c>
      <c r="G13" s="67">
        <f t="shared" si="7"/>
        <v>0</v>
      </c>
      <c r="H13" s="67">
        <f t="shared" si="7"/>
        <v>0</v>
      </c>
      <c r="I13" s="67">
        <f t="shared" si="0"/>
        <v>0</v>
      </c>
      <c r="J13" s="67">
        <f t="shared" si="8"/>
        <v>0</v>
      </c>
      <c r="K13" s="16">
        <f t="shared" si="8"/>
        <v>0</v>
      </c>
      <c r="L13" s="67">
        <f t="shared" si="8"/>
        <v>0</v>
      </c>
      <c r="M13" s="17">
        <f>IF(L13&gt;0,VLOOKUP(I13,Labour!$AR$1:$AT$15,3,FALSE),0)</f>
        <v>0</v>
      </c>
      <c r="N13" s="70">
        <f t="shared" si="1"/>
        <v>0</v>
      </c>
      <c r="R13" s="83">
        <f t="shared" si="2"/>
        <v>0</v>
      </c>
      <c r="S13" s="83">
        <f t="shared" si="2"/>
        <v>0</v>
      </c>
      <c r="T13" s="83">
        <f t="shared" si="2"/>
        <v>0</v>
      </c>
      <c r="U13" s="83">
        <f t="shared" si="2"/>
        <v>0</v>
      </c>
      <c r="V13" s="83">
        <f t="shared" si="3"/>
        <v>0</v>
      </c>
      <c r="W13" s="83">
        <f t="shared" si="3"/>
        <v>0</v>
      </c>
      <c r="X13" s="83">
        <f t="shared" si="4"/>
        <v>0</v>
      </c>
      <c r="Y13" s="83">
        <f t="shared" si="4"/>
        <v>0</v>
      </c>
      <c r="Z13" s="83">
        <f t="shared" si="4"/>
        <v>0</v>
      </c>
      <c r="AA13" s="126">
        <f t="shared" si="9"/>
        <v>0</v>
      </c>
      <c r="AB13" s="83">
        <f t="shared" si="5"/>
        <v>0</v>
      </c>
      <c r="AC13" s="83">
        <f t="shared" si="5"/>
        <v>0</v>
      </c>
      <c r="AD13" s="126">
        <f t="shared" si="10"/>
        <v>0</v>
      </c>
      <c r="AE13" s="126">
        <f>IF(AD13=1,SUM(AD$10:AD13),0)</f>
        <v>0</v>
      </c>
      <c r="AF13" s="82" t="str">
        <f t="shared" si="11"/>
        <v/>
      </c>
      <c r="AG13" s="126">
        <f t="shared" si="12"/>
        <v>0</v>
      </c>
    </row>
    <row r="14" spans="1:33" ht="12" customHeight="1" x14ac:dyDescent="0.25">
      <c r="A14" s="497"/>
      <c r="B14" s="15">
        <v>5</v>
      </c>
      <c r="C14" s="468">
        <f t="shared" si="6"/>
        <v>0</v>
      </c>
      <c r="D14" s="469"/>
      <c r="E14" s="470"/>
      <c r="F14" s="67">
        <f t="shared" si="7"/>
        <v>0</v>
      </c>
      <c r="G14" s="67">
        <f t="shared" si="7"/>
        <v>0</v>
      </c>
      <c r="H14" s="67">
        <f t="shared" si="7"/>
        <v>0</v>
      </c>
      <c r="I14" s="67">
        <f t="shared" si="0"/>
        <v>0</v>
      </c>
      <c r="J14" s="67">
        <f t="shared" si="8"/>
        <v>0</v>
      </c>
      <c r="K14" s="16">
        <f t="shared" si="8"/>
        <v>0</v>
      </c>
      <c r="L14" s="67">
        <f t="shared" si="8"/>
        <v>0</v>
      </c>
      <c r="M14" s="17">
        <f>IF(L14&gt;0,VLOOKUP(I14,Labour!$AR$1:$AT$15,3,FALSE),0)</f>
        <v>0</v>
      </c>
      <c r="N14" s="70">
        <f t="shared" si="1"/>
        <v>0</v>
      </c>
      <c r="R14" s="83">
        <f t="shared" si="2"/>
        <v>0</v>
      </c>
      <c r="S14" s="83">
        <f t="shared" si="2"/>
        <v>0</v>
      </c>
      <c r="T14" s="83">
        <f t="shared" si="2"/>
        <v>0</v>
      </c>
      <c r="U14" s="83">
        <f t="shared" si="2"/>
        <v>0</v>
      </c>
      <c r="V14" s="83">
        <f t="shared" si="3"/>
        <v>0</v>
      </c>
      <c r="W14" s="83">
        <f t="shared" si="3"/>
        <v>0</v>
      </c>
      <c r="X14" s="83">
        <f t="shared" si="4"/>
        <v>0</v>
      </c>
      <c r="Y14" s="83">
        <f t="shared" si="4"/>
        <v>0</v>
      </c>
      <c r="Z14" s="83">
        <f t="shared" si="4"/>
        <v>0</v>
      </c>
      <c r="AA14" s="126">
        <f t="shared" si="9"/>
        <v>0</v>
      </c>
      <c r="AB14" s="83">
        <f t="shared" si="5"/>
        <v>0</v>
      </c>
      <c r="AC14" s="83">
        <f t="shared" si="5"/>
        <v>0</v>
      </c>
      <c r="AD14" s="126">
        <f t="shared" si="10"/>
        <v>0</v>
      </c>
      <c r="AE14" s="126">
        <f>IF(AD14=1,SUM(AD$10:AD14),0)</f>
        <v>0</v>
      </c>
      <c r="AF14" s="82" t="str">
        <f t="shared" si="11"/>
        <v/>
      </c>
      <c r="AG14" s="126">
        <f t="shared" si="12"/>
        <v>0</v>
      </c>
    </row>
    <row r="15" spans="1:33" ht="12" customHeight="1" x14ac:dyDescent="0.25">
      <c r="A15" s="497"/>
      <c r="B15" s="15">
        <v>6</v>
      </c>
      <c r="C15" s="468">
        <f t="shared" si="6"/>
        <v>0</v>
      </c>
      <c r="D15" s="469"/>
      <c r="E15" s="470"/>
      <c r="F15" s="67">
        <f t="shared" si="7"/>
        <v>0</v>
      </c>
      <c r="G15" s="67">
        <f t="shared" si="7"/>
        <v>0</v>
      </c>
      <c r="H15" s="67">
        <f t="shared" si="7"/>
        <v>0</v>
      </c>
      <c r="I15" s="67">
        <f t="shared" si="0"/>
        <v>0</v>
      </c>
      <c r="J15" s="67">
        <f t="shared" si="8"/>
        <v>0</v>
      </c>
      <c r="K15" s="16">
        <f t="shared" si="8"/>
        <v>0</v>
      </c>
      <c r="L15" s="67">
        <f t="shared" si="8"/>
        <v>0</v>
      </c>
      <c r="M15" s="17">
        <f>IF(L15&gt;0,VLOOKUP(I15,Labour!$AR$1:$AT$15,3,FALSE),0)</f>
        <v>0</v>
      </c>
      <c r="N15" s="70">
        <f t="shared" si="1"/>
        <v>0</v>
      </c>
      <c r="R15" s="83">
        <f t="shared" si="2"/>
        <v>0</v>
      </c>
      <c r="S15" s="83">
        <f t="shared" si="2"/>
        <v>0</v>
      </c>
      <c r="T15" s="83">
        <f t="shared" si="2"/>
        <v>0</v>
      </c>
      <c r="U15" s="83">
        <f t="shared" si="2"/>
        <v>0</v>
      </c>
      <c r="V15" s="83">
        <f t="shared" si="3"/>
        <v>0</v>
      </c>
      <c r="W15" s="83">
        <f t="shared" si="3"/>
        <v>0</v>
      </c>
      <c r="X15" s="83">
        <f t="shared" si="4"/>
        <v>0</v>
      </c>
      <c r="Y15" s="83">
        <f t="shared" si="4"/>
        <v>0</v>
      </c>
      <c r="Z15" s="83">
        <f t="shared" si="4"/>
        <v>0</v>
      </c>
      <c r="AA15" s="126">
        <f t="shared" si="9"/>
        <v>0</v>
      </c>
      <c r="AB15" s="83">
        <f t="shared" si="5"/>
        <v>0</v>
      </c>
      <c r="AC15" s="83">
        <f t="shared" si="5"/>
        <v>0</v>
      </c>
      <c r="AD15" s="126">
        <f t="shared" si="10"/>
        <v>0</v>
      </c>
      <c r="AE15" s="126">
        <f>IF(AD15=1,SUM(AD$10:AD15),0)</f>
        <v>0</v>
      </c>
      <c r="AF15" s="82" t="str">
        <f t="shared" si="11"/>
        <v/>
      </c>
      <c r="AG15" s="126">
        <f t="shared" si="12"/>
        <v>0</v>
      </c>
    </row>
    <row r="16" spans="1:33" ht="12" customHeight="1" x14ac:dyDescent="0.25">
      <c r="A16" s="497"/>
      <c r="B16" s="15">
        <v>7</v>
      </c>
      <c r="C16" s="468">
        <f t="shared" si="6"/>
        <v>0</v>
      </c>
      <c r="D16" s="469"/>
      <c r="E16" s="470"/>
      <c r="F16" s="67">
        <f t="shared" si="7"/>
        <v>0</v>
      </c>
      <c r="G16" s="67">
        <f t="shared" si="7"/>
        <v>0</v>
      </c>
      <c r="H16" s="67">
        <f t="shared" si="7"/>
        <v>0</v>
      </c>
      <c r="I16" s="67">
        <f t="shared" si="0"/>
        <v>0</v>
      </c>
      <c r="J16" s="67">
        <f t="shared" si="8"/>
        <v>0</v>
      </c>
      <c r="K16" s="16">
        <f t="shared" si="8"/>
        <v>0</v>
      </c>
      <c r="L16" s="67">
        <f t="shared" si="8"/>
        <v>0</v>
      </c>
      <c r="M16" s="17">
        <f>IF(L16&gt;0,VLOOKUP(I16,Labour!$AR$1:$AT$15,3,FALSE),0)</f>
        <v>0</v>
      </c>
      <c r="N16" s="70">
        <f t="shared" si="1"/>
        <v>0</v>
      </c>
      <c r="R16" s="83">
        <f t="shared" si="2"/>
        <v>0</v>
      </c>
      <c r="S16" s="83">
        <f t="shared" si="2"/>
        <v>0</v>
      </c>
      <c r="T16" s="83">
        <f t="shared" si="2"/>
        <v>0</v>
      </c>
      <c r="U16" s="83">
        <f t="shared" si="2"/>
        <v>0</v>
      </c>
      <c r="V16" s="83">
        <f t="shared" si="3"/>
        <v>0</v>
      </c>
      <c r="W16" s="83">
        <f t="shared" si="3"/>
        <v>0</v>
      </c>
      <c r="X16" s="83">
        <f t="shared" si="4"/>
        <v>0</v>
      </c>
      <c r="Y16" s="83">
        <f t="shared" si="4"/>
        <v>0</v>
      </c>
      <c r="Z16" s="83">
        <f t="shared" si="4"/>
        <v>0</v>
      </c>
      <c r="AA16" s="126">
        <f t="shared" si="9"/>
        <v>0</v>
      </c>
      <c r="AB16" s="83">
        <f t="shared" si="5"/>
        <v>0</v>
      </c>
      <c r="AC16" s="83">
        <f t="shared" si="5"/>
        <v>0</v>
      </c>
      <c r="AD16" s="126">
        <f t="shared" si="10"/>
        <v>0</v>
      </c>
      <c r="AE16" s="126">
        <f>IF(AD16=1,SUM(AD$10:AD16),0)</f>
        <v>0</v>
      </c>
      <c r="AF16" s="82" t="str">
        <f t="shared" si="11"/>
        <v/>
      </c>
      <c r="AG16" s="126">
        <f t="shared" si="12"/>
        <v>0</v>
      </c>
    </row>
    <row r="17" spans="1:33" ht="12" customHeight="1" x14ac:dyDescent="0.25">
      <c r="A17" s="497"/>
      <c r="B17" s="15">
        <v>8</v>
      </c>
      <c r="C17" s="468">
        <f t="shared" si="6"/>
        <v>0</v>
      </c>
      <c r="D17" s="469"/>
      <c r="E17" s="470"/>
      <c r="F17" s="67">
        <f t="shared" si="7"/>
        <v>0</v>
      </c>
      <c r="G17" s="67">
        <f t="shared" si="7"/>
        <v>0</v>
      </c>
      <c r="H17" s="67">
        <f t="shared" si="7"/>
        <v>0</v>
      </c>
      <c r="I17" s="67">
        <f t="shared" si="0"/>
        <v>0</v>
      </c>
      <c r="J17" s="67">
        <f t="shared" si="8"/>
        <v>0</v>
      </c>
      <c r="K17" s="16">
        <f t="shared" si="8"/>
        <v>0</v>
      </c>
      <c r="L17" s="67">
        <f t="shared" si="8"/>
        <v>0</v>
      </c>
      <c r="M17" s="17">
        <f>IF(L17&gt;0,VLOOKUP(I17,Labour!$AR$1:$AT$15,3,FALSE),0)</f>
        <v>0</v>
      </c>
      <c r="N17" s="70">
        <f t="shared" si="1"/>
        <v>0</v>
      </c>
      <c r="R17" s="83">
        <f t="shared" si="2"/>
        <v>0</v>
      </c>
      <c r="S17" s="83">
        <f t="shared" si="2"/>
        <v>0</v>
      </c>
      <c r="T17" s="83">
        <f t="shared" si="2"/>
        <v>0</v>
      </c>
      <c r="U17" s="83">
        <f t="shared" si="2"/>
        <v>0</v>
      </c>
      <c r="V17" s="83">
        <f t="shared" si="3"/>
        <v>0</v>
      </c>
      <c r="W17" s="83">
        <f t="shared" si="3"/>
        <v>0</v>
      </c>
      <c r="X17" s="83">
        <f t="shared" si="4"/>
        <v>0</v>
      </c>
      <c r="Y17" s="83">
        <f t="shared" si="4"/>
        <v>0</v>
      </c>
      <c r="Z17" s="83">
        <f t="shared" si="4"/>
        <v>0</v>
      </c>
      <c r="AA17" s="126">
        <f t="shared" si="9"/>
        <v>0</v>
      </c>
      <c r="AB17" s="83">
        <f t="shared" si="5"/>
        <v>0</v>
      </c>
      <c r="AC17" s="83">
        <f t="shared" si="5"/>
        <v>0</v>
      </c>
      <c r="AD17" s="126">
        <f t="shared" si="10"/>
        <v>0</v>
      </c>
      <c r="AE17" s="126">
        <f>IF(AD17=1,SUM(AD$10:AD17),0)</f>
        <v>0</v>
      </c>
      <c r="AF17" s="82" t="str">
        <f t="shared" si="11"/>
        <v/>
      </c>
      <c r="AG17" s="126">
        <f t="shared" si="12"/>
        <v>0</v>
      </c>
    </row>
    <row r="18" spans="1:33" ht="12" customHeight="1" x14ac:dyDescent="0.25">
      <c r="A18" s="497"/>
      <c r="B18" s="15">
        <v>9</v>
      </c>
      <c r="C18" s="468">
        <f t="shared" si="6"/>
        <v>0</v>
      </c>
      <c r="D18" s="469"/>
      <c r="E18" s="470"/>
      <c r="F18" s="67">
        <f t="shared" si="7"/>
        <v>0</v>
      </c>
      <c r="G18" s="67">
        <f t="shared" si="7"/>
        <v>0</v>
      </c>
      <c r="H18" s="67">
        <f t="shared" si="7"/>
        <v>0</v>
      </c>
      <c r="I18" s="67">
        <f t="shared" si="0"/>
        <v>0</v>
      </c>
      <c r="J18" s="67">
        <f t="shared" si="8"/>
        <v>0</v>
      </c>
      <c r="K18" s="16">
        <f t="shared" si="8"/>
        <v>0</v>
      </c>
      <c r="L18" s="67">
        <f t="shared" si="8"/>
        <v>0</v>
      </c>
      <c r="M18" s="17">
        <f>IF(L18&gt;0,VLOOKUP(I18,Labour!$AR$1:$AT$15,3,FALSE),0)</f>
        <v>0</v>
      </c>
      <c r="N18" s="70">
        <f t="shared" si="1"/>
        <v>0</v>
      </c>
      <c r="R18" s="83">
        <f t="shared" si="2"/>
        <v>0</v>
      </c>
      <c r="S18" s="83">
        <f t="shared" si="2"/>
        <v>0</v>
      </c>
      <c r="T18" s="83">
        <f t="shared" si="2"/>
        <v>0</v>
      </c>
      <c r="U18" s="83">
        <f t="shared" si="2"/>
        <v>0</v>
      </c>
      <c r="V18" s="83">
        <f t="shared" si="3"/>
        <v>0</v>
      </c>
      <c r="W18" s="83">
        <f t="shared" si="3"/>
        <v>0</v>
      </c>
      <c r="X18" s="83">
        <f t="shared" si="4"/>
        <v>0</v>
      </c>
      <c r="Y18" s="83">
        <f t="shared" si="4"/>
        <v>0</v>
      </c>
      <c r="Z18" s="83">
        <f t="shared" si="4"/>
        <v>0</v>
      </c>
      <c r="AA18" s="126">
        <f t="shared" si="9"/>
        <v>0</v>
      </c>
      <c r="AB18" s="83">
        <f t="shared" si="5"/>
        <v>0</v>
      </c>
      <c r="AC18" s="83">
        <f t="shared" si="5"/>
        <v>0</v>
      </c>
      <c r="AD18" s="126">
        <f t="shared" si="10"/>
        <v>0</v>
      </c>
      <c r="AE18" s="126">
        <f>IF(AD18=1,SUM(AD$10:AD18),0)</f>
        <v>0</v>
      </c>
      <c r="AF18" s="82" t="str">
        <f t="shared" si="11"/>
        <v/>
      </c>
      <c r="AG18" s="126">
        <f t="shared" si="12"/>
        <v>0</v>
      </c>
    </row>
    <row r="19" spans="1:33" ht="12" customHeight="1" x14ac:dyDescent="0.25">
      <c r="A19" s="497"/>
      <c r="B19" s="15">
        <v>10</v>
      </c>
      <c r="C19" s="468">
        <f t="shared" si="6"/>
        <v>0</v>
      </c>
      <c r="D19" s="469"/>
      <c r="E19" s="470"/>
      <c r="F19" s="67">
        <f t="shared" si="7"/>
        <v>0</v>
      </c>
      <c r="G19" s="67">
        <f t="shared" si="7"/>
        <v>0</v>
      </c>
      <c r="H19" s="67">
        <f t="shared" si="7"/>
        <v>0</v>
      </c>
      <c r="I19" s="67">
        <f t="shared" si="0"/>
        <v>0</v>
      </c>
      <c r="J19" s="67">
        <f t="shared" si="8"/>
        <v>0</v>
      </c>
      <c r="K19" s="16">
        <f t="shared" si="8"/>
        <v>0</v>
      </c>
      <c r="L19" s="67">
        <f t="shared" si="8"/>
        <v>0</v>
      </c>
      <c r="M19" s="17">
        <f>IF(L19&gt;0,VLOOKUP(I19,Labour!$AR$1:$AT$15,3,FALSE),0)</f>
        <v>0</v>
      </c>
      <c r="N19" s="70">
        <f t="shared" si="1"/>
        <v>0</v>
      </c>
      <c r="R19" s="83">
        <f t="shared" si="2"/>
        <v>0</v>
      </c>
      <c r="S19" s="83">
        <f t="shared" si="2"/>
        <v>0</v>
      </c>
      <c r="T19" s="83">
        <f t="shared" si="2"/>
        <v>0</v>
      </c>
      <c r="U19" s="83">
        <f t="shared" si="2"/>
        <v>0</v>
      </c>
      <c r="V19" s="83">
        <f t="shared" si="3"/>
        <v>0</v>
      </c>
      <c r="W19" s="83">
        <f t="shared" si="3"/>
        <v>0</v>
      </c>
      <c r="X19" s="83">
        <f t="shared" si="4"/>
        <v>0</v>
      </c>
      <c r="Y19" s="83">
        <f t="shared" si="4"/>
        <v>0</v>
      </c>
      <c r="Z19" s="83">
        <f t="shared" si="4"/>
        <v>0</v>
      </c>
      <c r="AA19" s="126">
        <f t="shared" si="9"/>
        <v>0</v>
      </c>
      <c r="AB19" s="83">
        <f t="shared" si="5"/>
        <v>0</v>
      </c>
      <c r="AC19" s="83">
        <f t="shared" si="5"/>
        <v>0</v>
      </c>
      <c r="AD19" s="126">
        <f t="shared" si="10"/>
        <v>0</v>
      </c>
      <c r="AE19" s="126">
        <f>IF(AD19=1,SUM(AD$10:AD19),0)</f>
        <v>0</v>
      </c>
      <c r="AF19" s="82" t="str">
        <f t="shared" si="11"/>
        <v/>
      </c>
      <c r="AG19" s="126">
        <f t="shared" si="12"/>
        <v>0</v>
      </c>
    </row>
    <row r="20" spans="1:33" ht="12" customHeight="1" x14ac:dyDescent="0.25">
      <c r="A20" s="497"/>
      <c r="B20" s="15">
        <v>11</v>
      </c>
      <c r="C20" s="468">
        <f t="shared" si="6"/>
        <v>0</v>
      </c>
      <c r="D20" s="469"/>
      <c r="E20" s="470"/>
      <c r="F20" s="67">
        <f t="shared" si="7"/>
        <v>0</v>
      </c>
      <c r="G20" s="67">
        <f t="shared" si="7"/>
        <v>0</v>
      </c>
      <c r="H20" s="67">
        <f t="shared" si="7"/>
        <v>0</v>
      </c>
      <c r="I20" s="67">
        <f t="shared" si="0"/>
        <v>0</v>
      </c>
      <c r="J20" s="67">
        <f t="shared" si="8"/>
        <v>0</v>
      </c>
      <c r="K20" s="16">
        <f t="shared" si="8"/>
        <v>0</v>
      </c>
      <c r="L20" s="67">
        <f t="shared" si="8"/>
        <v>0</v>
      </c>
      <c r="M20" s="17">
        <f>IF(L20&gt;0,VLOOKUP(I20,Labour!$AR$1:$AT$15,3,FALSE),0)</f>
        <v>0</v>
      </c>
      <c r="N20" s="70">
        <f t="shared" si="1"/>
        <v>0</v>
      </c>
      <c r="R20" s="83">
        <f t="shared" si="2"/>
        <v>0</v>
      </c>
      <c r="S20" s="83">
        <f t="shared" si="2"/>
        <v>0</v>
      </c>
      <c r="T20" s="83">
        <f t="shared" si="2"/>
        <v>0</v>
      </c>
      <c r="U20" s="83">
        <f t="shared" si="2"/>
        <v>0</v>
      </c>
      <c r="V20" s="83">
        <f t="shared" si="3"/>
        <v>0</v>
      </c>
      <c r="W20" s="83">
        <f t="shared" si="3"/>
        <v>0</v>
      </c>
      <c r="X20" s="83">
        <f t="shared" si="4"/>
        <v>0</v>
      </c>
      <c r="Y20" s="83">
        <f t="shared" si="4"/>
        <v>0</v>
      </c>
      <c r="Z20" s="83">
        <f t="shared" si="4"/>
        <v>0</v>
      </c>
      <c r="AA20" s="126">
        <f t="shared" si="9"/>
        <v>0</v>
      </c>
      <c r="AB20" s="83">
        <f t="shared" si="5"/>
        <v>0</v>
      </c>
      <c r="AC20" s="83">
        <f t="shared" si="5"/>
        <v>0</v>
      </c>
      <c r="AD20" s="126">
        <f t="shared" si="10"/>
        <v>0</v>
      </c>
      <c r="AE20" s="126">
        <f>IF(AD20=1,SUM(AD$10:AD20),0)</f>
        <v>0</v>
      </c>
      <c r="AF20" s="82" t="str">
        <f t="shared" si="11"/>
        <v/>
      </c>
      <c r="AG20" s="126">
        <f t="shared" si="12"/>
        <v>0</v>
      </c>
    </row>
    <row r="21" spans="1:33" ht="12" customHeight="1" x14ac:dyDescent="0.25">
      <c r="A21" s="497"/>
      <c r="B21" s="15">
        <v>12</v>
      </c>
      <c r="C21" s="468">
        <f t="shared" si="6"/>
        <v>0</v>
      </c>
      <c r="D21" s="469"/>
      <c r="E21" s="470"/>
      <c r="F21" s="67">
        <f t="shared" si="7"/>
        <v>0</v>
      </c>
      <c r="G21" s="67">
        <f t="shared" si="7"/>
        <v>0</v>
      </c>
      <c r="H21" s="67">
        <f t="shared" si="7"/>
        <v>0</v>
      </c>
      <c r="I21" s="67">
        <f t="shared" si="0"/>
        <v>0</v>
      </c>
      <c r="J21" s="67">
        <f t="shared" si="8"/>
        <v>0</v>
      </c>
      <c r="K21" s="16">
        <f t="shared" si="8"/>
        <v>0</v>
      </c>
      <c r="L21" s="67">
        <f t="shared" si="8"/>
        <v>0</v>
      </c>
      <c r="M21" s="17">
        <f>IF(L21&gt;0,VLOOKUP(I21,Labour!$AR$1:$AT$15,3,FALSE),0)</f>
        <v>0</v>
      </c>
      <c r="N21" s="70">
        <f t="shared" si="1"/>
        <v>0</v>
      </c>
      <c r="R21" s="83">
        <f t="shared" si="2"/>
        <v>0</v>
      </c>
      <c r="S21" s="83">
        <f t="shared" si="2"/>
        <v>0</v>
      </c>
      <c r="T21" s="83">
        <f t="shared" si="2"/>
        <v>0</v>
      </c>
      <c r="U21" s="83">
        <f t="shared" si="2"/>
        <v>0</v>
      </c>
      <c r="V21" s="83">
        <f t="shared" si="3"/>
        <v>0</v>
      </c>
      <c r="W21" s="83">
        <f t="shared" si="3"/>
        <v>0</v>
      </c>
      <c r="X21" s="83">
        <f t="shared" si="4"/>
        <v>0</v>
      </c>
      <c r="Y21" s="83">
        <f t="shared" si="4"/>
        <v>0</v>
      </c>
      <c r="Z21" s="83">
        <f t="shared" si="4"/>
        <v>0</v>
      </c>
      <c r="AA21" s="126">
        <f t="shared" si="9"/>
        <v>0</v>
      </c>
      <c r="AB21" s="83">
        <f t="shared" si="5"/>
        <v>0</v>
      </c>
      <c r="AC21" s="83">
        <f t="shared" si="5"/>
        <v>0</v>
      </c>
      <c r="AD21" s="126">
        <f t="shared" si="10"/>
        <v>0</v>
      </c>
      <c r="AE21" s="126">
        <f>IF(AD21=1,SUM(AD$10:AD21),0)</f>
        <v>0</v>
      </c>
      <c r="AF21" s="82" t="str">
        <f t="shared" si="11"/>
        <v/>
      </c>
      <c r="AG21" s="126">
        <f t="shared" si="12"/>
        <v>0</v>
      </c>
    </row>
    <row r="22" spans="1:33" ht="12" customHeight="1" x14ac:dyDescent="0.25">
      <c r="A22" s="497"/>
      <c r="B22" s="15">
        <v>13</v>
      </c>
      <c r="C22" s="468">
        <f t="shared" si="6"/>
        <v>0</v>
      </c>
      <c r="D22" s="469"/>
      <c r="E22" s="470"/>
      <c r="F22" s="67">
        <f t="shared" si="7"/>
        <v>0</v>
      </c>
      <c r="G22" s="67">
        <f t="shared" si="7"/>
        <v>0</v>
      </c>
      <c r="H22" s="67">
        <f t="shared" si="7"/>
        <v>0</v>
      </c>
      <c r="I22" s="67">
        <f t="shared" si="0"/>
        <v>0</v>
      </c>
      <c r="J22" s="67">
        <f t="shared" si="8"/>
        <v>0</v>
      </c>
      <c r="K22" s="16">
        <f t="shared" si="8"/>
        <v>0</v>
      </c>
      <c r="L22" s="67">
        <f t="shared" si="8"/>
        <v>0</v>
      </c>
      <c r="M22" s="17">
        <f>IF(L22&gt;0,VLOOKUP(I22,Labour!$AR$1:$AT$15,3,FALSE),0)</f>
        <v>0</v>
      </c>
      <c r="N22" s="70">
        <f t="shared" si="1"/>
        <v>0</v>
      </c>
      <c r="R22" s="83">
        <f t="shared" si="2"/>
        <v>0</v>
      </c>
      <c r="S22" s="83">
        <f t="shared" si="2"/>
        <v>0</v>
      </c>
      <c r="T22" s="83">
        <f t="shared" si="2"/>
        <v>0</v>
      </c>
      <c r="U22" s="83">
        <f t="shared" si="2"/>
        <v>0</v>
      </c>
      <c r="V22" s="83">
        <f t="shared" si="3"/>
        <v>0</v>
      </c>
      <c r="W22" s="83">
        <f t="shared" si="3"/>
        <v>0</v>
      </c>
      <c r="X22" s="83">
        <f t="shared" si="4"/>
        <v>0</v>
      </c>
      <c r="Y22" s="83">
        <f t="shared" si="4"/>
        <v>0</v>
      </c>
      <c r="Z22" s="83">
        <f t="shared" si="4"/>
        <v>0</v>
      </c>
      <c r="AA22" s="126">
        <f t="shared" si="9"/>
        <v>0</v>
      </c>
      <c r="AB22" s="83">
        <f t="shared" si="5"/>
        <v>0</v>
      </c>
      <c r="AC22" s="83">
        <f t="shared" si="5"/>
        <v>0</v>
      </c>
      <c r="AD22" s="126">
        <f t="shared" si="10"/>
        <v>0</v>
      </c>
      <c r="AE22" s="126">
        <f>IF(AD22=1,SUM(AD$10:AD22),0)</f>
        <v>0</v>
      </c>
      <c r="AF22" s="82" t="str">
        <f t="shared" si="11"/>
        <v/>
      </c>
      <c r="AG22" s="126">
        <f t="shared" si="12"/>
        <v>0</v>
      </c>
    </row>
    <row r="23" spans="1:33" ht="12" customHeight="1" x14ac:dyDescent="0.25">
      <c r="A23" s="497"/>
      <c r="B23" s="15">
        <v>14</v>
      </c>
      <c r="C23" s="468">
        <f t="shared" si="6"/>
        <v>0</v>
      </c>
      <c r="D23" s="469"/>
      <c r="E23" s="470"/>
      <c r="F23" s="67">
        <f t="shared" si="7"/>
        <v>0</v>
      </c>
      <c r="G23" s="67">
        <f t="shared" si="7"/>
        <v>0</v>
      </c>
      <c r="H23" s="67">
        <f t="shared" si="7"/>
        <v>0</v>
      </c>
      <c r="I23" s="67">
        <f t="shared" si="0"/>
        <v>0</v>
      </c>
      <c r="J23" s="67">
        <f t="shared" si="8"/>
        <v>0</v>
      </c>
      <c r="K23" s="16">
        <f t="shared" si="8"/>
        <v>0</v>
      </c>
      <c r="L23" s="67">
        <f t="shared" si="8"/>
        <v>0</v>
      </c>
      <c r="M23" s="17">
        <f>IF(L23&gt;0,VLOOKUP(I23,Labour!$AR$1:$AT$15,3,FALSE),0)</f>
        <v>0</v>
      </c>
      <c r="N23" s="70">
        <f t="shared" si="1"/>
        <v>0</v>
      </c>
      <c r="R23" s="83">
        <f t="shared" si="2"/>
        <v>0</v>
      </c>
      <c r="S23" s="83">
        <f t="shared" si="2"/>
        <v>0</v>
      </c>
      <c r="T23" s="83">
        <f t="shared" si="2"/>
        <v>0</v>
      </c>
      <c r="U23" s="83">
        <f t="shared" si="2"/>
        <v>0</v>
      </c>
      <c r="V23" s="83">
        <f t="shared" si="3"/>
        <v>0</v>
      </c>
      <c r="W23" s="83">
        <f t="shared" si="3"/>
        <v>0</v>
      </c>
      <c r="X23" s="83">
        <f t="shared" si="4"/>
        <v>0</v>
      </c>
      <c r="Y23" s="83">
        <f t="shared" si="4"/>
        <v>0</v>
      </c>
      <c r="Z23" s="83">
        <f t="shared" si="4"/>
        <v>0</v>
      </c>
      <c r="AA23" s="126">
        <f t="shared" si="9"/>
        <v>0</v>
      </c>
      <c r="AB23" s="83">
        <f t="shared" si="5"/>
        <v>0</v>
      </c>
      <c r="AC23" s="83">
        <f t="shared" si="5"/>
        <v>0</v>
      </c>
      <c r="AD23" s="126">
        <f t="shared" si="10"/>
        <v>0</v>
      </c>
      <c r="AE23" s="126">
        <f>IF(AD23=1,SUM(AD$10:AD23),0)</f>
        <v>0</v>
      </c>
      <c r="AF23" s="82" t="str">
        <f t="shared" si="11"/>
        <v/>
      </c>
      <c r="AG23" s="126">
        <f t="shared" si="12"/>
        <v>0</v>
      </c>
    </row>
    <row r="24" spans="1:33" ht="12" customHeight="1" x14ac:dyDescent="0.25">
      <c r="A24" s="497"/>
      <c r="B24" s="15">
        <v>15</v>
      </c>
      <c r="C24" s="468">
        <f t="shared" si="6"/>
        <v>0</v>
      </c>
      <c r="D24" s="469"/>
      <c r="E24" s="470"/>
      <c r="F24" s="67">
        <f t="shared" si="7"/>
        <v>0</v>
      </c>
      <c r="G24" s="67">
        <f t="shared" si="7"/>
        <v>0</v>
      </c>
      <c r="H24" s="67">
        <f t="shared" si="7"/>
        <v>0</v>
      </c>
      <c r="I24" s="67">
        <f t="shared" si="0"/>
        <v>0</v>
      </c>
      <c r="J24" s="67">
        <f t="shared" si="8"/>
        <v>0</v>
      </c>
      <c r="K24" s="16">
        <f t="shared" si="8"/>
        <v>0</v>
      </c>
      <c r="L24" s="67">
        <f t="shared" si="8"/>
        <v>0</v>
      </c>
      <c r="M24" s="17">
        <f>IF(L24&gt;0,VLOOKUP(I24,Labour!$AR$1:$AT$15,3,FALSE),0)</f>
        <v>0</v>
      </c>
      <c r="N24" s="70">
        <f t="shared" si="1"/>
        <v>0</v>
      </c>
      <c r="R24" s="83">
        <f t="shared" si="2"/>
        <v>0</v>
      </c>
      <c r="S24" s="83">
        <f t="shared" si="2"/>
        <v>0</v>
      </c>
      <c r="T24" s="83">
        <f t="shared" si="2"/>
        <v>0</v>
      </c>
      <c r="U24" s="83">
        <f t="shared" si="2"/>
        <v>0</v>
      </c>
      <c r="V24" s="83">
        <f t="shared" si="3"/>
        <v>0</v>
      </c>
      <c r="W24" s="83">
        <f t="shared" si="3"/>
        <v>0</v>
      </c>
      <c r="X24" s="83">
        <f t="shared" si="4"/>
        <v>0</v>
      </c>
      <c r="Y24" s="83">
        <f t="shared" si="4"/>
        <v>0</v>
      </c>
      <c r="Z24" s="83">
        <f t="shared" si="4"/>
        <v>0</v>
      </c>
      <c r="AA24" s="126">
        <f t="shared" si="9"/>
        <v>0</v>
      </c>
      <c r="AB24" s="83">
        <f t="shared" si="5"/>
        <v>0</v>
      </c>
      <c r="AC24" s="83">
        <f t="shared" si="5"/>
        <v>0</v>
      </c>
      <c r="AD24" s="126">
        <f t="shared" si="10"/>
        <v>0</v>
      </c>
      <c r="AE24" s="126">
        <f>IF(AD24=1,SUM(AD$10:AD24),0)</f>
        <v>0</v>
      </c>
      <c r="AF24" s="82" t="str">
        <f t="shared" si="11"/>
        <v/>
      </c>
      <c r="AG24" s="126">
        <f t="shared" si="12"/>
        <v>0</v>
      </c>
    </row>
    <row r="25" spans="1:33" ht="12" customHeight="1" x14ac:dyDescent="0.25">
      <c r="A25" s="497"/>
      <c r="B25" s="15">
        <v>16</v>
      </c>
      <c r="C25" s="468">
        <f t="shared" si="6"/>
        <v>0</v>
      </c>
      <c r="D25" s="469"/>
      <c r="E25" s="470"/>
      <c r="F25" s="67">
        <f t="shared" si="7"/>
        <v>0</v>
      </c>
      <c r="G25" s="67">
        <f t="shared" si="7"/>
        <v>0</v>
      </c>
      <c r="H25" s="67">
        <f t="shared" si="7"/>
        <v>0</v>
      </c>
      <c r="I25" s="67">
        <f t="shared" si="0"/>
        <v>0</v>
      </c>
      <c r="J25" s="67">
        <f t="shared" si="8"/>
        <v>0</v>
      </c>
      <c r="K25" s="16">
        <f t="shared" si="8"/>
        <v>0</v>
      </c>
      <c r="L25" s="67">
        <f t="shared" si="8"/>
        <v>0</v>
      </c>
      <c r="M25" s="17">
        <f>IF(L25&gt;0,VLOOKUP(I25,Labour!$AR$1:$AT$15,3,FALSE),0)</f>
        <v>0</v>
      </c>
      <c r="N25" s="70">
        <f t="shared" si="1"/>
        <v>0</v>
      </c>
      <c r="R25" s="83">
        <f t="shared" si="2"/>
        <v>0</v>
      </c>
      <c r="S25" s="83">
        <f t="shared" si="2"/>
        <v>0</v>
      </c>
      <c r="T25" s="83">
        <f t="shared" si="2"/>
        <v>0</v>
      </c>
      <c r="U25" s="83">
        <f t="shared" si="2"/>
        <v>0</v>
      </c>
      <c r="V25" s="83">
        <f t="shared" si="3"/>
        <v>0</v>
      </c>
      <c r="W25" s="83">
        <f t="shared" si="3"/>
        <v>0</v>
      </c>
      <c r="X25" s="83">
        <f t="shared" si="4"/>
        <v>0</v>
      </c>
      <c r="Y25" s="83">
        <f t="shared" si="4"/>
        <v>0</v>
      </c>
      <c r="Z25" s="83">
        <f t="shared" si="4"/>
        <v>0</v>
      </c>
      <c r="AA25" s="126">
        <f t="shared" si="9"/>
        <v>0</v>
      </c>
      <c r="AB25" s="83">
        <f t="shared" si="5"/>
        <v>0</v>
      </c>
      <c r="AC25" s="83">
        <f t="shared" si="5"/>
        <v>0</v>
      </c>
      <c r="AD25" s="126">
        <f t="shared" si="10"/>
        <v>0</v>
      </c>
      <c r="AE25" s="126">
        <f>IF(AD25=1,SUM(AD$10:AD25),0)</f>
        <v>0</v>
      </c>
      <c r="AF25" s="82" t="str">
        <f t="shared" si="11"/>
        <v/>
      </c>
      <c r="AG25" s="126">
        <f t="shared" si="12"/>
        <v>0</v>
      </c>
    </row>
    <row r="26" spans="1:33" ht="12" customHeight="1" x14ac:dyDescent="0.25">
      <c r="A26" s="497"/>
      <c r="B26" s="15">
        <v>17</v>
      </c>
      <c r="C26" s="468">
        <f t="shared" si="6"/>
        <v>0</v>
      </c>
      <c r="D26" s="469"/>
      <c r="E26" s="470"/>
      <c r="F26" s="67">
        <f t="shared" si="7"/>
        <v>0</v>
      </c>
      <c r="G26" s="67">
        <f t="shared" si="7"/>
        <v>0</v>
      </c>
      <c r="H26" s="67">
        <f t="shared" si="7"/>
        <v>0</v>
      </c>
      <c r="I26" s="67">
        <f t="shared" si="0"/>
        <v>0</v>
      </c>
      <c r="J26" s="67">
        <f t="shared" si="8"/>
        <v>0</v>
      </c>
      <c r="K26" s="16">
        <f t="shared" si="8"/>
        <v>0</v>
      </c>
      <c r="L26" s="67">
        <f t="shared" si="8"/>
        <v>0</v>
      </c>
      <c r="M26" s="17">
        <f>IF(L26&gt;0,VLOOKUP(I26,Labour!$AR$1:$AT$15,3,FALSE),0)</f>
        <v>0</v>
      </c>
      <c r="N26" s="70">
        <f t="shared" si="1"/>
        <v>0</v>
      </c>
      <c r="R26" s="83">
        <f t="shared" si="2"/>
        <v>0</v>
      </c>
      <c r="S26" s="83">
        <f t="shared" si="2"/>
        <v>0</v>
      </c>
      <c r="T26" s="83">
        <f t="shared" si="2"/>
        <v>0</v>
      </c>
      <c r="U26" s="83">
        <f t="shared" si="2"/>
        <v>0</v>
      </c>
      <c r="V26" s="83">
        <f t="shared" si="3"/>
        <v>0</v>
      </c>
      <c r="W26" s="83">
        <f t="shared" si="3"/>
        <v>0</v>
      </c>
      <c r="X26" s="83">
        <f t="shared" si="4"/>
        <v>0</v>
      </c>
      <c r="Y26" s="83">
        <f t="shared" si="4"/>
        <v>0</v>
      </c>
      <c r="Z26" s="83">
        <f t="shared" si="4"/>
        <v>0</v>
      </c>
      <c r="AA26" s="126">
        <f t="shared" si="9"/>
        <v>0</v>
      </c>
      <c r="AB26" s="83">
        <f t="shared" si="5"/>
        <v>0</v>
      </c>
      <c r="AC26" s="83">
        <f t="shared" si="5"/>
        <v>0</v>
      </c>
      <c r="AD26" s="126">
        <f t="shared" si="10"/>
        <v>0</v>
      </c>
      <c r="AE26" s="126">
        <f>IF(AD26=1,SUM(AD$10:AD26),0)</f>
        <v>0</v>
      </c>
      <c r="AF26" s="82" t="str">
        <f t="shared" si="11"/>
        <v/>
      </c>
      <c r="AG26" s="126">
        <f t="shared" si="12"/>
        <v>0</v>
      </c>
    </row>
    <row r="27" spans="1:33" ht="12" customHeight="1" x14ac:dyDescent="0.25">
      <c r="A27" s="497"/>
      <c r="B27" s="15">
        <v>18</v>
      </c>
      <c r="C27" s="468">
        <f t="shared" si="6"/>
        <v>0</v>
      </c>
      <c r="D27" s="469"/>
      <c r="E27" s="470"/>
      <c r="F27" s="67">
        <f t="shared" si="7"/>
        <v>0</v>
      </c>
      <c r="G27" s="67">
        <f t="shared" si="7"/>
        <v>0</v>
      </c>
      <c r="H27" s="67">
        <f t="shared" si="7"/>
        <v>0</v>
      </c>
      <c r="I27" s="67">
        <f t="shared" si="0"/>
        <v>0</v>
      </c>
      <c r="J27" s="67">
        <f t="shared" si="8"/>
        <v>0</v>
      </c>
      <c r="K27" s="16">
        <f t="shared" si="8"/>
        <v>0</v>
      </c>
      <c r="L27" s="67">
        <f t="shared" si="8"/>
        <v>0</v>
      </c>
      <c r="M27" s="17">
        <f>IF(L27&gt;0,VLOOKUP(I27,Labour!$AR$1:$AT$15,3,FALSE),0)</f>
        <v>0</v>
      </c>
      <c r="N27" s="70">
        <f t="shared" si="1"/>
        <v>0</v>
      </c>
      <c r="R27" s="83">
        <f t="shared" si="2"/>
        <v>0</v>
      </c>
      <c r="S27" s="83">
        <f t="shared" si="2"/>
        <v>0</v>
      </c>
      <c r="T27" s="83">
        <f t="shared" si="2"/>
        <v>0</v>
      </c>
      <c r="U27" s="83">
        <f t="shared" si="2"/>
        <v>0</v>
      </c>
      <c r="V27" s="83">
        <f t="shared" si="3"/>
        <v>0</v>
      </c>
      <c r="W27" s="83">
        <f t="shared" si="3"/>
        <v>0</v>
      </c>
      <c r="X27" s="83">
        <f t="shared" si="4"/>
        <v>0</v>
      </c>
      <c r="Y27" s="83">
        <f t="shared" si="4"/>
        <v>0</v>
      </c>
      <c r="Z27" s="83">
        <f t="shared" si="4"/>
        <v>0</v>
      </c>
      <c r="AA27" s="126">
        <f t="shared" si="9"/>
        <v>0</v>
      </c>
      <c r="AB27" s="83">
        <f t="shared" si="5"/>
        <v>0</v>
      </c>
      <c r="AC27" s="83">
        <f t="shared" si="5"/>
        <v>0</v>
      </c>
      <c r="AD27" s="126">
        <f t="shared" si="10"/>
        <v>0</v>
      </c>
      <c r="AE27" s="126">
        <f>IF(AD27=1,SUM(AD$10:AD27),0)</f>
        <v>0</v>
      </c>
      <c r="AF27" s="82" t="str">
        <f t="shared" si="11"/>
        <v/>
      </c>
      <c r="AG27" s="126">
        <f t="shared" si="12"/>
        <v>0</v>
      </c>
    </row>
    <row r="28" spans="1:33" ht="12" customHeight="1" x14ac:dyDescent="0.25">
      <c r="A28" s="497"/>
      <c r="B28" s="15">
        <v>19</v>
      </c>
      <c r="C28" s="468">
        <f t="shared" si="6"/>
        <v>0</v>
      </c>
      <c r="D28" s="469"/>
      <c r="E28" s="470"/>
      <c r="F28" s="67">
        <f t="shared" si="7"/>
        <v>0</v>
      </c>
      <c r="G28" s="67">
        <f t="shared" si="7"/>
        <v>0</v>
      </c>
      <c r="H28" s="67">
        <f t="shared" si="7"/>
        <v>0</v>
      </c>
      <c r="I28" s="67">
        <f t="shared" si="0"/>
        <v>0</v>
      </c>
      <c r="J28" s="67">
        <f t="shared" si="8"/>
        <v>0</v>
      </c>
      <c r="K28" s="16">
        <f t="shared" si="8"/>
        <v>0</v>
      </c>
      <c r="L28" s="67">
        <f t="shared" si="8"/>
        <v>0</v>
      </c>
      <c r="M28" s="17">
        <f>IF(L28&gt;0,VLOOKUP(I28,Labour!$AR$1:$AT$15,3,FALSE),0)</f>
        <v>0</v>
      </c>
      <c r="N28" s="70">
        <f t="shared" si="1"/>
        <v>0</v>
      </c>
      <c r="R28" s="83">
        <f t="shared" si="2"/>
        <v>0</v>
      </c>
      <c r="S28" s="83">
        <f t="shared" si="2"/>
        <v>0</v>
      </c>
      <c r="T28" s="83">
        <f t="shared" si="2"/>
        <v>0</v>
      </c>
      <c r="U28" s="83">
        <f t="shared" si="2"/>
        <v>0</v>
      </c>
      <c r="V28" s="83">
        <f t="shared" si="3"/>
        <v>0</v>
      </c>
      <c r="W28" s="83">
        <f t="shared" si="3"/>
        <v>0</v>
      </c>
      <c r="X28" s="83">
        <f t="shared" si="4"/>
        <v>0</v>
      </c>
      <c r="Y28" s="83">
        <f t="shared" si="4"/>
        <v>0</v>
      </c>
      <c r="Z28" s="83">
        <f t="shared" si="4"/>
        <v>0</v>
      </c>
      <c r="AA28" s="126">
        <f t="shared" si="9"/>
        <v>0</v>
      </c>
      <c r="AB28" s="83">
        <f t="shared" si="5"/>
        <v>0</v>
      </c>
      <c r="AC28" s="83">
        <f t="shared" si="5"/>
        <v>0</v>
      </c>
      <c r="AD28" s="126">
        <f t="shared" si="10"/>
        <v>0</v>
      </c>
      <c r="AE28" s="126">
        <f>IF(AD28=1,SUM(AD$10:AD28),0)</f>
        <v>0</v>
      </c>
      <c r="AF28" s="82" t="str">
        <f t="shared" si="11"/>
        <v/>
      </c>
      <c r="AG28" s="126">
        <f t="shared" si="12"/>
        <v>0</v>
      </c>
    </row>
    <row r="29" spans="1:33" ht="12" customHeight="1" x14ac:dyDescent="0.25">
      <c r="A29" s="497"/>
      <c r="B29" s="15">
        <v>20</v>
      </c>
      <c r="C29" s="468">
        <f t="shared" si="6"/>
        <v>0</v>
      </c>
      <c r="D29" s="469"/>
      <c r="E29" s="470"/>
      <c r="F29" s="67">
        <f t="shared" si="7"/>
        <v>0</v>
      </c>
      <c r="G29" s="67">
        <f t="shared" si="7"/>
        <v>0</v>
      </c>
      <c r="H29" s="67">
        <f t="shared" si="7"/>
        <v>0</v>
      </c>
      <c r="I29" s="67">
        <f t="shared" si="0"/>
        <v>0</v>
      </c>
      <c r="J29" s="67">
        <f t="shared" si="8"/>
        <v>0</v>
      </c>
      <c r="K29" s="16">
        <f t="shared" si="8"/>
        <v>0</v>
      </c>
      <c r="L29" s="67">
        <f t="shared" si="8"/>
        <v>0</v>
      </c>
      <c r="M29" s="17">
        <f>IF(L29&gt;0,VLOOKUP(I29,Labour!$AR$1:$AT$15,3,FALSE),0)</f>
        <v>0</v>
      </c>
      <c r="N29" s="70">
        <f t="shared" si="1"/>
        <v>0</v>
      </c>
      <c r="R29" s="83">
        <f t="shared" si="2"/>
        <v>0</v>
      </c>
      <c r="S29" s="83">
        <f t="shared" si="2"/>
        <v>0</v>
      </c>
      <c r="T29" s="83">
        <f t="shared" si="2"/>
        <v>0</v>
      </c>
      <c r="U29" s="83">
        <f t="shared" si="2"/>
        <v>0</v>
      </c>
      <c r="V29" s="83">
        <f t="shared" si="3"/>
        <v>0</v>
      </c>
      <c r="W29" s="83">
        <f t="shared" si="3"/>
        <v>0</v>
      </c>
      <c r="X29" s="83">
        <f t="shared" si="4"/>
        <v>0</v>
      </c>
      <c r="Y29" s="83">
        <f t="shared" si="4"/>
        <v>0</v>
      </c>
      <c r="Z29" s="83">
        <f t="shared" si="4"/>
        <v>0</v>
      </c>
      <c r="AA29" s="126">
        <f t="shared" si="9"/>
        <v>0</v>
      </c>
      <c r="AB29" s="83">
        <f t="shared" si="5"/>
        <v>0</v>
      </c>
      <c r="AC29" s="83">
        <f t="shared" si="5"/>
        <v>0</v>
      </c>
      <c r="AD29" s="126">
        <f t="shared" si="10"/>
        <v>0</v>
      </c>
      <c r="AE29" s="126">
        <f>IF(AD29=1,SUM(AD$10:AD29),0)</f>
        <v>0</v>
      </c>
      <c r="AF29" s="82" t="str">
        <f t="shared" si="11"/>
        <v/>
      </c>
      <c r="AG29" s="126">
        <f t="shared" si="12"/>
        <v>0</v>
      </c>
    </row>
    <row r="30" spans="1:33" ht="12" customHeight="1" x14ac:dyDescent="0.25">
      <c r="A30" s="497"/>
      <c r="B30" s="15">
        <v>21</v>
      </c>
      <c r="C30" s="468">
        <f t="shared" si="6"/>
        <v>0</v>
      </c>
      <c r="D30" s="469"/>
      <c r="E30" s="470"/>
      <c r="F30" s="67">
        <f t="shared" si="7"/>
        <v>0</v>
      </c>
      <c r="G30" s="67">
        <f t="shared" si="7"/>
        <v>0</v>
      </c>
      <c r="H30" s="67">
        <f t="shared" si="7"/>
        <v>0</v>
      </c>
      <c r="I30" s="67">
        <f t="shared" si="0"/>
        <v>0</v>
      </c>
      <c r="J30" s="67">
        <f t="shared" si="8"/>
        <v>0</v>
      </c>
      <c r="K30" s="16">
        <f t="shared" si="8"/>
        <v>0</v>
      </c>
      <c r="L30" s="67">
        <f t="shared" si="8"/>
        <v>0</v>
      </c>
      <c r="M30" s="17">
        <f>IF(L30&gt;0,VLOOKUP(I30,Labour!$AR$1:$AT$15,3,FALSE),0)</f>
        <v>0</v>
      </c>
      <c r="N30" s="70">
        <f t="shared" si="1"/>
        <v>0</v>
      </c>
      <c r="R30" s="83">
        <f t="shared" si="2"/>
        <v>0</v>
      </c>
      <c r="S30" s="83">
        <f t="shared" si="2"/>
        <v>0</v>
      </c>
      <c r="T30" s="83">
        <f t="shared" si="2"/>
        <v>0</v>
      </c>
      <c r="U30" s="83">
        <f t="shared" si="2"/>
        <v>0</v>
      </c>
      <c r="V30" s="83">
        <f t="shared" si="3"/>
        <v>0</v>
      </c>
      <c r="W30" s="83">
        <f t="shared" si="3"/>
        <v>0</v>
      </c>
      <c r="X30" s="83">
        <f t="shared" si="4"/>
        <v>0</v>
      </c>
      <c r="Y30" s="83">
        <f t="shared" si="4"/>
        <v>0</v>
      </c>
      <c r="Z30" s="83">
        <f t="shared" si="4"/>
        <v>0</v>
      </c>
      <c r="AA30" s="126">
        <f t="shared" si="9"/>
        <v>0</v>
      </c>
      <c r="AB30" s="83">
        <f t="shared" si="5"/>
        <v>0</v>
      </c>
      <c r="AC30" s="83">
        <f t="shared" si="5"/>
        <v>0</v>
      </c>
      <c r="AD30" s="126">
        <f t="shared" si="10"/>
        <v>0</v>
      </c>
      <c r="AE30" s="126">
        <f>IF(AD30=1,SUM(AD$10:AD30),0)</f>
        <v>0</v>
      </c>
      <c r="AF30" s="82" t="str">
        <f t="shared" si="11"/>
        <v/>
      </c>
      <c r="AG30" s="126">
        <f t="shared" si="12"/>
        <v>0</v>
      </c>
    </row>
    <row r="31" spans="1:33" ht="12" customHeight="1" x14ac:dyDescent="0.25">
      <c r="A31" s="497"/>
      <c r="B31" s="15">
        <v>22</v>
      </c>
      <c r="C31" s="468">
        <f t="shared" si="6"/>
        <v>0</v>
      </c>
      <c r="D31" s="469"/>
      <c r="E31" s="470"/>
      <c r="F31" s="67">
        <f t="shared" si="7"/>
        <v>0</v>
      </c>
      <c r="G31" s="67">
        <f t="shared" si="7"/>
        <v>0</v>
      </c>
      <c r="H31" s="67">
        <f t="shared" si="7"/>
        <v>0</v>
      </c>
      <c r="I31" s="67">
        <f t="shared" si="0"/>
        <v>0</v>
      </c>
      <c r="J31" s="67">
        <f t="shared" si="8"/>
        <v>0</v>
      </c>
      <c r="K31" s="16">
        <f t="shared" si="8"/>
        <v>0</v>
      </c>
      <c r="L31" s="67">
        <f t="shared" si="8"/>
        <v>0</v>
      </c>
      <c r="M31" s="17">
        <f>IF(L31&gt;0,VLOOKUP(I31,Labour!$AR$1:$AT$15,3,FALSE),0)</f>
        <v>0</v>
      </c>
      <c r="N31" s="70">
        <f t="shared" si="1"/>
        <v>0</v>
      </c>
      <c r="R31" s="83">
        <f t="shared" si="2"/>
        <v>0</v>
      </c>
      <c r="S31" s="83">
        <f t="shared" si="2"/>
        <v>0</v>
      </c>
      <c r="T31" s="83">
        <f t="shared" si="2"/>
        <v>0</v>
      </c>
      <c r="U31" s="83">
        <f t="shared" si="2"/>
        <v>0</v>
      </c>
      <c r="V31" s="83">
        <f t="shared" si="3"/>
        <v>0</v>
      </c>
      <c r="W31" s="83">
        <f t="shared" si="3"/>
        <v>0</v>
      </c>
      <c r="X31" s="83">
        <f t="shared" si="4"/>
        <v>0</v>
      </c>
      <c r="Y31" s="83">
        <f t="shared" si="4"/>
        <v>0</v>
      </c>
      <c r="Z31" s="83">
        <f t="shared" si="4"/>
        <v>0</v>
      </c>
      <c r="AA31" s="126">
        <f t="shared" si="9"/>
        <v>0</v>
      </c>
      <c r="AB31" s="83">
        <f t="shared" si="5"/>
        <v>0</v>
      </c>
      <c r="AC31" s="83">
        <f t="shared" si="5"/>
        <v>0</v>
      </c>
      <c r="AD31" s="126">
        <f t="shared" si="10"/>
        <v>0</v>
      </c>
      <c r="AE31" s="126">
        <f>IF(AD31=1,SUM(AD$10:AD31),0)</f>
        <v>0</v>
      </c>
      <c r="AF31" s="82" t="str">
        <f t="shared" si="11"/>
        <v/>
      </c>
      <c r="AG31" s="126">
        <f t="shared" si="12"/>
        <v>0</v>
      </c>
    </row>
    <row r="32" spans="1:33" ht="12" customHeight="1" x14ac:dyDescent="0.25">
      <c r="A32" s="497"/>
      <c r="B32" s="15">
        <v>23</v>
      </c>
      <c r="C32" s="468">
        <f t="shared" si="6"/>
        <v>0</v>
      </c>
      <c r="D32" s="469"/>
      <c r="E32" s="470"/>
      <c r="F32" s="67">
        <f t="shared" si="7"/>
        <v>0</v>
      </c>
      <c r="G32" s="67">
        <f t="shared" si="7"/>
        <v>0</v>
      </c>
      <c r="H32" s="67">
        <f t="shared" si="7"/>
        <v>0</v>
      </c>
      <c r="I32" s="67">
        <f t="shared" si="0"/>
        <v>0</v>
      </c>
      <c r="J32" s="67">
        <f t="shared" si="8"/>
        <v>0</v>
      </c>
      <c r="K32" s="16">
        <f t="shared" si="8"/>
        <v>0</v>
      </c>
      <c r="L32" s="67">
        <f t="shared" si="8"/>
        <v>0</v>
      </c>
      <c r="M32" s="17">
        <f>IF(L32&gt;0,VLOOKUP(I32,Labour!$AR$1:$AT$15,3,FALSE),0)</f>
        <v>0</v>
      </c>
      <c r="N32" s="70">
        <f t="shared" si="1"/>
        <v>0</v>
      </c>
      <c r="R32" s="83">
        <f t="shared" si="2"/>
        <v>0</v>
      </c>
      <c r="S32" s="83">
        <f t="shared" si="2"/>
        <v>0</v>
      </c>
      <c r="T32" s="83">
        <f t="shared" si="2"/>
        <v>0</v>
      </c>
      <c r="U32" s="83">
        <f t="shared" si="2"/>
        <v>0</v>
      </c>
      <c r="V32" s="83">
        <f t="shared" si="3"/>
        <v>0</v>
      </c>
      <c r="W32" s="83">
        <f t="shared" si="3"/>
        <v>0</v>
      </c>
      <c r="X32" s="83">
        <f t="shared" si="4"/>
        <v>0</v>
      </c>
      <c r="Y32" s="83">
        <f t="shared" si="4"/>
        <v>0</v>
      </c>
      <c r="Z32" s="83">
        <f t="shared" si="4"/>
        <v>0</v>
      </c>
      <c r="AA32" s="126">
        <f t="shared" si="9"/>
        <v>0</v>
      </c>
      <c r="AB32" s="83">
        <f t="shared" si="5"/>
        <v>0</v>
      </c>
      <c r="AC32" s="83">
        <f t="shared" si="5"/>
        <v>0</v>
      </c>
      <c r="AD32" s="126">
        <f t="shared" si="10"/>
        <v>0</v>
      </c>
      <c r="AE32" s="126">
        <f>IF(AD32=1,SUM(AD$10:AD32),0)</f>
        <v>0</v>
      </c>
      <c r="AF32" s="82" t="str">
        <f t="shared" si="11"/>
        <v/>
      </c>
      <c r="AG32" s="126">
        <f t="shared" si="12"/>
        <v>0</v>
      </c>
    </row>
    <row r="33" spans="1:33" ht="12" customHeight="1" x14ac:dyDescent="0.25">
      <c r="A33" s="497"/>
      <c r="B33" s="15">
        <v>24</v>
      </c>
      <c r="C33" s="468">
        <f t="shared" si="6"/>
        <v>0</v>
      </c>
      <c r="D33" s="469"/>
      <c r="E33" s="470"/>
      <c r="F33" s="67">
        <f t="shared" si="7"/>
        <v>0</v>
      </c>
      <c r="G33" s="67">
        <f t="shared" si="7"/>
        <v>0</v>
      </c>
      <c r="H33" s="67">
        <f t="shared" si="7"/>
        <v>0</v>
      </c>
      <c r="I33" s="67">
        <f t="shared" si="0"/>
        <v>0</v>
      </c>
      <c r="J33" s="67">
        <f t="shared" si="8"/>
        <v>0</v>
      </c>
      <c r="K33" s="16">
        <f t="shared" si="8"/>
        <v>0</v>
      </c>
      <c r="L33" s="67">
        <f t="shared" si="8"/>
        <v>0</v>
      </c>
      <c r="M33" s="17">
        <f>IF(L33&gt;0,VLOOKUP(I33,Labour!$AR$1:$AT$15,3,FALSE),0)</f>
        <v>0</v>
      </c>
      <c r="N33" s="70">
        <f t="shared" si="1"/>
        <v>0</v>
      </c>
      <c r="R33" s="83">
        <f t="shared" si="2"/>
        <v>0</v>
      </c>
      <c r="S33" s="83">
        <f t="shared" si="2"/>
        <v>0</v>
      </c>
      <c r="T33" s="83">
        <f t="shared" si="2"/>
        <v>0</v>
      </c>
      <c r="U33" s="83">
        <f t="shared" si="2"/>
        <v>0</v>
      </c>
      <c r="V33" s="83">
        <f t="shared" si="3"/>
        <v>0</v>
      </c>
      <c r="W33" s="83">
        <f t="shared" si="3"/>
        <v>0</v>
      </c>
      <c r="X33" s="83">
        <f t="shared" si="4"/>
        <v>0</v>
      </c>
      <c r="Y33" s="83">
        <f t="shared" si="4"/>
        <v>0</v>
      </c>
      <c r="Z33" s="83">
        <f t="shared" si="4"/>
        <v>0</v>
      </c>
      <c r="AA33" s="126">
        <f t="shared" si="9"/>
        <v>0</v>
      </c>
      <c r="AB33" s="83">
        <f t="shared" si="5"/>
        <v>0</v>
      </c>
      <c r="AC33" s="83">
        <f t="shared" si="5"/>
        <v>0</v>
      </c>
      <c r="AD33" s="126">
        <f t="shared" si="10"/>
        <v>0</v>
      </c>
      <c r="AE33" s="126">
        <f>IF(AD33=1,SUM(AD$10:AD33),0)</f>
        <v>0</v>
      </c>
      <c r="AF33" s="82" t="str">
        <f t="shared" si="11"/>
        <v/>
      </c>
      <c r="AG33" s="126">
        <f t="shared" si="12"/>
        <v>0</v>
      </c>
    </row>
    <row r="34" spans="1:33" ht="12" customHeight="1" x14ac:dyDescent="0.25">
      <c r="A34" s="497"/>
      <c r="B34" s="15">
        <v>25</v>
      </c>
      <c r="C34" s="468">
        <f t="shared" si="6"/>
        <v>0</v>
      </c>
      <c r="D34" s="469"/>
      <c r="E34" s="470"/>
      <c r="F34" s="67">
        <f t="shared" si="7"/>
        <v>0</v>
      </c>
      <c r="G34" s="67">
        <f t="shared" si="7"/>
        <v>0</v>
      </c>
      <c r="H34" s="67">
        <f t="shared" si="7"/>
        <v>0</v>
      </c>
      <c r="I34" s="67">
        <f t="shared" si="0"/>
        <v>0</v>
      </c>
      <c r="J34" s="67">
        <f t="shared" si="8"/>
        <v>0</v>
      </c>
      <c r="K34" s="16">
        <f t="shared" si="8"/>
        <v>0</v>
      </c>
      <c r="L34" s="67">
        <f t="shared" si="8"/>
        <v>0</v>
      </c>
      <c r="M34" s="17">
        <f>IF(L34&gt;0,VLOOKUP(I34,Labour!$AR$1:$AT$15,3,FALSE),0)</f>
        <v>0</v>
      </c>
      <c r="N34" s="70">
        <f t="shared" si="1"/>
        <v>0</v>
      </c>
      <c r="R34" s="83">
        <f t="shared" si="2"/>
        <v>0</v>
      </c>
      <c r="S34" s="83">
        <f t="shared" si="2"/>
        <v>0</v>
      </c>
      <c r="T34" s="83">
        <f t="shared" si="2"/>
        <v>0</v>
      </c>
      <c r="U34" s="83">
        <f t="shared" si="2"/>
        <v>0</v>
      </c>
      <c r="V34" s="83">
        <f t="shared" si="3"/>
        <v>0</v>
      </c>
      <c r="W34" s="83">
        <f t="shared" si="3"/>
        <v>0</v>
      </c>
      <c r="X34" s="83">
        <f t="shared" si="4"/>
        <v>0</v>
      </c>
      <c r="Y34" s="83">
        <f t="shared" si="4"/>
        <v>0</v>
      </c>
      <c r="Z34" s="83">
        <f t="shared" si="4"/>
        <v>0</v>
      </c>
      <c r="AA34" s="126">
        <f t="shared" si="9"/>
        <v>0</v>
      </c>
      <c r="AB34" s="83">
        <f t="shared" si="5"/>
        <v>0</v>
      </c>
      <c r="AC34" s="83">
        <f t="shared" si="5"/>
        <v>0</v>
      </c>
      <c r="AD34" s="126">
        <f t="shared" si="10"/>
        <v>0</v>
      </c>
      <c r="AE34" s="126">
        <f>IF(AD34=1,SUM(AD$10:AD34),0)</f>
        <v>0</v>
      </c>
      <c r="AF34" s="82" t="str">
        <f t="shared" si="11"/>
        <v/>
      </c>
      <c r="AG34" s="126">
        <f t="shared" si="12"/>
        <v>0</v>
      </c>
    </row>
    <row r="35" spans="1:33" ht="12" customHeight="1" x14ac:dyDescent="0.25">
      <c r="A35" s="497"/>
      <c r="B35" s="15">
        <v>26</v>
      </c>
      <c r="C35" s="468">
        <f t="shared" si="6"/>
        <v>0</v>
      </c>
      <c r="D35" s="469"/>
      <c r="E35" s="470"/>
      <c r="F35" s="67">
        <f t="shared" si="7"/>
        <v>0</v>
      </c>
      <c r="G35" s="67">
        <f t="shared" si="7"/>
        <v>0</v>
      </c>
      <c r="H35" s="67">
        <f t="shared" si="7"/>
        <v>0</v>
      </c>
      <c r="I35" s="67">
        <f t="shared" si="0"/>
        <v>0</v>
      </c>
      <c r="J35" s="67">
        <f t="shared" si="8"/>
        <v>0</v>
      </c>
      <c r="K35" s="16">
        <f t="shared" si="8"/>
        <v>0</v>
      </c>
      <c r="L35" s="67">
        <f t="shared" si="8"/>
        <v>0</v>
      </c>
      <c r="M35" s="17">
        <f>IF(L35&gt;0,VLOOKUP(I35,Labour!$AR$1:$AT$15,3,FALSE),0)</f>
        <v>0</v>
      </c>
      <c r="N35" s="70">
        <f t="shared" si="1"/>
        <v>0</v>
      </c>
      <c r="R35" s="83">
        <f t="shared" si="2"/>
        <v>0</v>
      </c>
      <c r="S35" s="83">
        <f t="shared" si="2"/>
        <v>0</v>
      </c>
      <c r="T35" s="83">
        <f t="shared" si="2"/>
        <v>0</v>
      </c>
      <c r="U35" s="83">
        <f t="shared" si="2"/>
        <v>0</v>
      </c>
      <c r="V35" s="83">
        <f t="shared" si="3"/>
        <v>0</v>
      </c>
      <c r="W35" s="83">
        <f t="shared" si="3"/>
        <v>0</v>
      </c>
      <c r="X35" s="83">
        <f t="shared" si="4"/>
        <v>0</v>
      </c>
      <c r="Y35" s="83">
        <f t="shared" si="4"/>
        <v>0</v>
      </c>
      <c r="Z35" s="83">
        <f t="shared" si="4"/>
        <v>0</v>
      </c>
      <c r="AA35" s="126">
        <f t="shared" si="9"/>
        <v>0</v>
      </c>
      <c r="AB35" s="83">
        <f t="shared" si="5"/>
        <v>0</v>
      </c>
      <c r="AC35" s="83">
        <f t="shared" si="5"/>
        <v>0</v>
      </c>
      <c r="AD35" s="126">
        <f t="shared" si="10"/>
        <v>0</v>
      </c>
      <c r="AE35" s="126">
        <f>IF(AD35=1,SUM(AD$10:AD35),0)</f>
        <v>0</v>
      </c>
      <c r="AF35" s="82" t="str">
        <f t="shared" si="11"/>
        <v/>
      </c>
      <c r="AG35" s="126">
        <f t="shared" si="12"/>
        <v>0</v>
      </c>
    </row>
    <row r="36" spans="1:33" ht="12" customHeight="1" x14ac:dyDescent="0.25">
      <c r="A36" s="497"/>
      <c r="B36" s="15">
        <v>27</v>
      </c>
      <c r="C36" s="468">
        <f t="shared" si="6"/>
        <v>0</v>
      </c>
      <c r="D36" s="469"/>
      <c r="E36" s="470"/>
      <c r="F36" s="67">
        <f t="shared" si="7"/>
        <v>0</v>
      </c>
      <c r="G36" s="67">
        <f t="shared" si="7"/>
        <v>0</v>
      </c>
      <c r="H36" s="67">
        <f t="shared" si="7"/>
        <v>0</v>
      </c>
      <c r="I36" s="67">
        <f t="shared" si="0"/>
        <v>0</v>
      </c>
      <c r="J36" s="67">
        <f t="shared" si="8"/>
        <v>0</v>
      </c>
      <c r="K36" s="16">
        <f t="shared" si="8"/>
        <v>0</v>
      </c>
      <c r="L36" s="67">
        <f t="shared" si="8"/>
        <v>0</v>
      </c>
      <c r="M36" s="17">
        <f>IF(L36&gt;0,VLOOKUP(I36,Labour!$AR$1:$AT$15,3,FALSE),0)</f>
        <v>0</v>
      </c>
      <c r="N36" s="70">
        <f t="shared" si="1"/>
        <v>0</v>
      </c>
      <c r="R36" s="83">
        <f t="shared" si="2"/>
        <v>0</v>
      </c>
      <c r="S36" s="83">
        <f t="shared" si="2"/>
        <v>0</v>
      </c>
      <c r="T36" s="83">
        <f t="shared" si="2"/>
        <v>0</v>
      </c>
      <c r="U36" s="83">
        <f t="shared" si="2"/>
        <v>0</v>
      </c>
      <c r="V36" s="83">
        <f t="shared" si="3"/>
        <v>0</v>
      </c>
      <c r="W36" s="83">
        <f t="shared" si="3"/>
        <v>0</v>
      </c>
      <c r="X36" s="83">
        <f t="shared" si="4"/>
        <v>0</v>
      </c>
      <c r="Y36" s="83">
        <f t="shared" si="4"/>
        <v>0</v>
      </c>
      <c r="Z36" s="83">
        <f t="shared" si="4"/>
        <v>0</v>
      </c>
      <c r="AA36" s="126">
        <f t="shared" si="9"/>
        <v>0</v>
      </c>
      <c r="AB36" s="83">
        <f t="shared" si="5"/>
        <v>0</v>
      </c>
      <c r="AC36" s="83">
        <f t="shared" si="5"/>
        <v>0</v>
      </c>
      <c r="AD36" s="126">
        <f t="shared" si="10"/>
        <v>0</v>
      </c>
      <c r="AE36" s="126">
        <f>IF(AD36=1,SUM(AD$10:AD36),0)</f>
        <v>0</v>
      </c>
      <c r="AF36" s="82" t="str">
        <f t="shared" si="11"/>
        <v/>
      </c>
      <c r="AG36" s="126">
        <f t="shared" si="12"/>
        <v>0</v>
      </c>
    </row>
    <row r="37" spans="1:33" ht="12" customHeight="1" x14ac:dyDescent="0.25">
      <c r="A37" s="497"/>
      <c r="B37" s="15">
        <v>28</v>
      </c>
      <c r="C37" s="468">
        <f t="shared" si="6"/>
        <v>0</v>
      </c>
      <c r="D37" s="469"/>
      <c r="E37" s="470"/>
      <c r="F37" s="67">
        <f t="shared" si="7"/>
        <v>0</v>
      </c>
      <c r="G37" s="67">
        <f t="shared" si="7"/>
        <v>0</v>
      </c>
      <c r="H37" s="67">
        <f t="shared" si="7"/>
        <v>0</v>
      </c>
      <c r="I37" s="67">
        <f t="shared" si="0"/>
        <v>0</v>
      </c>
      <c r="J37" s="67">
        <f t="shared" si="8"/>
        <v>0</v>
      </c>
      <c r="K37" s="16">
        <f t="shared" si="8"/>
        <v>0</v>
      </c>
      <c r="L37" s="67">
        <f t="shared" si="8"/>
        <v>0</v>
      </c>
      <c r="M37" s="17">
        <f>IF(L37&gt;0,VLOOKUP(I37,Labour!$AR$1:$AT$15,3,FALSE),0)</f>
        <v>0</v>
      </c>
      <c r="N37" s="70">
        <f t="shared" si="1"/>
        <v>0</v>
      </c>
      <c r="R37" s="83">
        <f t="shared" si="2"/>
        <v>0</v>
      </c>
      <c r="S37" s="83">
        <f t="shared" si="2"/>
        <v>0</v>
      </c>
      <c r="T37" s="83">
        <f t="shared" si="2"/>
        <v>0</v>
      </c>
      <c r="U37" s="83">
        <f t="shared" si="2"/>
        <v>0</v>
      </c>
      <c r="V37" s="83">
        <f t="shared" si="3"/>
        <v>0</v>
      </c>
      <c r="W37" s="83">
        <f t="shared" si="3"/>
        <v>0</v>
      </c>
      <c r="X37" s="83">
        <f t="shared" si="4"/>
        <v>0</v>
      </c>
      <c r="Y37" s="83">
        <f t="shared" si="4"/>
        <v>0</v>
      </c>
      <c r="Z37" s="83">
        <f t="shared" si="4"/>
        <v>0</v>
      </c>
      <c r="AA37" s="126">
        <f t="shared" si="9"/>
        <v>0</v>
      </c>
      <c r="AB37" s="83">
        <f t="shared" si="5"/>
        <v>0</v>
      </c>
      <c r="AC37" s="83">
        <f t="shared" si="5"/>
        <v>0</v>
      </c>
      <c r="AD37" s="126">
        <f t="shared" si="10"/>
        <v>0</v>
      </c>
      <c r="AE37" s="126">
        <f>IF(AD37=1,SUM(AD$10:AD37),0)</f>
        <v>0</v>
      </c>
      <c r="AF37" s="82" t="str">
        <f t="shared" si="11"/>
        <v/>
      </c>
      <c r="AG37" s="126">
        <f t="shared" si="12"/>
        <v>0</v>
      </c>
    </row>
    <row r="38" spans="1:33" ht="12" customHeight="1" x14ac:dyDescent="0.25">
      <c r="A38" s="497"/>
      <c r="B38" s="15">
        <v>29</v>
      </c>
      <c r="C38" s="468">
        <f t="shared" si="6"/>
        <v>0</v>
      </c>
      <c r="D38" s="469"/>
      <c r="E38" s="470"/>
      <c r="F38" s="67">
        <f t="shared" si="7"/>
        <v>0</v>
      </c>
      <c r="G38" s="67">
        <f t="shared" si="7"/>
        <v>0</v>
      </c>
      <c r="H38" s="67">
        <f t="shared" si="7"/>
        <v>0</v>
      </c>
      <c r="I38" s="67">
        <f t="shared" si="0"/>
        <v>0</v>
      </c>
      <c r="J38" s="67">
        <f t="shared" si="8"/>
        <v>0</v>
      </c>
      <c r="K38" s="16">
        <f t="shared" si="8"/>
        <v>0</v>
      </c>
      <c r="L38" s="67">
        <f t="shared" si="8"/>
        <v>0</v>
      </c>
      <c r="M38" s="17">
        <f>IF(L38&gt;0,VLOOKUP(I38,Labour!$AR$1:$AT$15,3,FALSE),0)</f>
        <v>0</v>
      </c>
      <c r="N38" s="70">
        <f t="shared" si="1"/>
        <v>0</v>
      </c>
      <c r="R38" s="83">
        <f t="shared" si="2"/>
        <v>0</v>
      </c>
      <c r="S38" s="83">
        <f t="shared" si="2"/>
        <v>0</v>
      </c>
      <c r="T38" s="83">
        <f t="shared" si="2"/>
        <v>0</v>
      </c>
      <c r="U38" s="83">
        <f t="shared" si="2"/>
        <v>0</v>
      </c>
      <c r="V38" s="83">
        <f t="shared" si="3"/>
        <v>0</v>
      </c>
      <c r="W38" s="83">
        <f t="shared" si="3"/>
        <v>0</v>
      </c>
      <c r="X38" s="83">
        <f t="shared" si="4"/>
        <v>0</v>
      </c>
      <c r="Y38" s="83">
        <f t="shared" si="4"/>
        <v>0</v>
      </c>
      <c r="Z38" s="83">
        <f t="shared" si="4"/>
        <v>0</v>
      </c>
      <c r="AA38" s="126">
        <f t="shared" si="9"/>
        <v>0</v>
      </c>
      <c r="AB38" s="83">
        <f t="shared" si="5"/>
        <v>0</v>
      </c>
      <c r="AC38" s="83">
        <f t="shared" si="5"/>
        <v>0</v>
      </c>
      <c r="AD38" s="126">
        <f t="shared" si="10"/>
        <v>0</v>
      </c>
      <c r="AE38" s="126">
        <f>IF(AD38=1,SUM(AD$10:AD38),0)</f>
        <v>0</v>
      </c>
      <c r="AF38" s="82" t="str">
        <f t="shared" si="11"/>
        <v/>
      </c>
      <c r="AG38" s="126">
        <f t="shared" si="12"/>
        <v>0</v>
      </c>
    </row>
    <row r="39" spans="1:33" ht="12" customHeight="1" x14ac:dyDescent="0.25">
      <c r="A39" s="497"/>
      <c r="B39" s="15">
        <v>30</v>
      </c>
      <c r="C39" s="468">
        <f t="shared" ref="C39:C109" si="13">R39</f>
        <v>0</v>
      </c>
      <c r="D39" s="469"/>
      <c r="E39" s="470"/>
      <c r="F39" s="67">
        <f t="shared" ref="F39:F109" si="14">S39</f>
        <v>0</v>
      </c>
      <c r="G39" s="67">
        <f t="shared" ref="G39:G109" si="15">T39</f>
        <v>0</v>
      </c>
      <c r="H39" s="67">
        <f t="shared" ref="H39:H109" si="16">U39</f>
        <v>0</v>
      </c>
      <c r="I39" s="67">
        <f t="shared" ref="I39:I109" si="17">X39</f>
        <v>0</v>
      </c>
      <c r="J39" s="67">
        <f t="shared" ref="J39:J109" si="18">AA39</f>
        <v>0</v>
      </c>
      <c r="K39" s="16">
        <f t="shared" ref="K39:K109" si="19">AB39</f>
        <v>0</v>
      </c>
      <c r="L39" s="67">
        <f t="shared" ref="L39:L109" si="20">AC39</f>
        <v>0</v>
      </c>
      <c r="M39" s="17">
        <f>IF(L39&gt;0,VLOOKUP(I39,Labour!$AR$1:$AT$15,3,FALSE),0)</f>
        <v>0</v>
      </c>
      <c r="N39" s="70">
        <f t="shared" ref="N39:N109" si="21">J39*K39+L39*M39</f>
        <v>0</v>
      </c>
      <c r="R39" s="83">
        <f t="shared" si="2"/>
        <v>0</v>
      </c>
      <c r="S39" s="83">
        <f t="shared" si="2"/>
        <v>0</v>
      </c>
      <c r="T39" s="83">
        <f t="shared" si="2"/>
        <v>0</v>
      </c>
      <c r="U39" s="83">
        <f t="shared" si="2"/>
        <v>0</v>
      </c>
      <c r="V39" s="83">
        <f t="shared" si="3"/>
        <v>0</v>
      </c>
      <c r="W39" s="83">
        <f t="shared" si="3"/>
        <v>0</v>
      </c>
      <c r="X39" s="83">
        <f t="shared" si="4"/>
        <v>0</v>
      </c>
      <c r="Y39" s="83">
        <f t="shared" si="4"/>
        <v>0</v>
      </c>
      <c r="Z39" s="83">
        <f t="shared" si="4"/>
        <v>0</v>
      </c>
      <c r="AA39" s="171">
        <f t="shared" ref="AA39:AA102" si="22">Y39+Z39</f>
        <v>0</v>
      </c>
      <c r="AB39" s="83">
        <f t="shared" si="5"/>
        <v>0</v>
      </c>
      <c r="AC39" s="83">
        <f t="shared" si="5"/>
        <v>0</v>
      </c>
      <c r="AD39" s="171">
        <f t="shared" ref="AD39:AD102" si="23">IF(AND(T39&lt;&gt;0,X39="op"),1,0)</f>
        <v>0</v>
      </c>
      <c r="AE39" s="171">
        <f>IF(AD39=1,SUM(AD$10:AD39),0)</f>
        <v>0</v>
      </c>
      <c r="AF39" s="82" t="str">
        <f t="shared" ref="AF39:AF102" si="24">IF(AND(AD39=1,AE39&lt;$AD$7),S39&amp;", ",IF(AND(AD39=1,AE39=$AD$7),S39,""))</f>
        <v/>
      </c>
      <c r="AG39" s="171">
        <f t="shared" ref="AG39:AG102" si="25">IF(AD39=1,T39,0)</f>
        <v>0</v>
      </c>
    </row>
    <row r="40" spans="1:33" ht="12" customHeight="1" x14ac:dyDescent="0.25">
      <c r="A40" s="497"/>
      <c r="B40" s="15">
        <v>31</v>
      </c>
      <c r="C40" s="468">
        <f t="shared" si="13"/>
        <v>0</v>
      </c>
      <c r="D40" s="469"/>
      <c r="E40" s="470"/>
      <c r="F40" s="67">
        <f t="shared" si="14"/>
        <v>0</v>
      </c>
      <c r="G40" s="67">
        <f t="shared" si="15"/>
        <v>0</v>
      </c>
      <c r="H40" s="67">
        <f t="shared" si="16"/>
        <v>0</v>
      </c>
      <c r="I40" s="67">
        <f t="shared" si="17"/>
        <v>0</v>
      </c>
      <c r="J40" s="67">
        <f t="shared" si="18"/>
        <v>0</v>
      </c>
      <c r="K40" s="16">
        <f t="shared" si="19"/>
        <v>0</v>
      </c>
      <c r="L40" s="67">
        <f t="shared" si="20"/>
        <v>0</v>
      </c>
      <c r="M40" s="17">
        <f>IF(L40&gt;0,VLOOKUP(I40,Labour!$AR$1:$AT$15,3,FALSE),0)</f>
        <v>0</v>
      </c>
      <c r="N40" s="70">
        <f t="shared" si="21"/>
        <v>0</v>
      </c>
      <c r="R40" s="83">
        <f t="shared" ref="R40:U103" si="26">IF($B40&lt;=$U$3,VLOOKUP($B40,HTABLE,R$9,FALSE),0)</f>
        <v>0</v>
      </c>
      <c r="S40" s="83">
        <f t="shared" si="26"/>
        <v>0</v>
      </c>
      <c r="T40" s="83">
        <f t="shared" si="26"/>
        <v>0</v>
      </c>
      <c r="U40" s="83">
        <f t="shared" si="26"/>
        <v>0</v>
      </c>
      <c r="V40" s="83">
        <f t="shared" ref="V40:W103" si="27">IF($B40&lt;=$U$3,IF(VLOOKUP($B40,HTABLE,V$9,FALSE)=V$8,$U40,0),0)</f>
        <v>0</v>
      </c>
      <c r="W40" s="83">
        <f t="shared" si="27"/>
        <v>0</v>
      </c>
      <c r="X40" s="83">
        <f t="shared" ref="X40:Z103" si="28">IF($B40&lt;=$U$3,VLOOKUP($B40,HTABLE,X$9,FALSE),0)</f>
        <v>0</v>
      </c>
      <c r="Y40" s="83">
        <f t="shared" si="28"/>
        <v>0</v>
      </c>
      <c r="Z40" s="83">
        <f t="shared" si="28"/>
        <v>0</v>
      </c>
      <c r="AA40" s="171">
        <f t="shared" si="22"/>
        <v>0</v>
      </c>
      <c r="AB40" s="83">
        <f t="shared" ref="AB40:AC103" si="29">IF($B40&lt;=$U$3,VLOOKUP($B40,HTABLE,AB$9,FALSE),0)</f>
        <v>0</v>
      </c>
      <c r="AC40" s="83">
        <f t="shared" si="29"/>
        <v>0</v>
      </c>
      <c r="AD40" s="171">
        <f t="shared" si="23"/>
        <v>0</v>
      </c>
      <c r="AE40" s="171">
        <f>IF(AD40=1,SUM(AD$10:AD40),0)</f>
        <v>0</v>
      </c>
      <c r="AF40" s="82" t="str">
        <f t="shared" si="24"/>
        <v/>
      </c>
      <c r="AG40" s="171">
        <f t="shared" si="25"/>
        <v>0</v>
      </c>
    </row>
    <row r="41" spans="1:33" ht="12" customHeight="1" x14ac:dyDescent="0.25">
      <c r="A41" s="497"/>
      <c r="B41" s="15">
        <v>32</v>
      </c>
      <c r="C41" s="468">
        <f t="shared" si="13"/>
        <v>0</v>
      </c>
      <c r="D41" s="469"/>
      <c r="E41" s="470"/>
      <c r="F41" s="67">
        <f t="shared" si="14"/>
        <v>0</v>
      </c>
      <c r="G41" s="67">
        <f t="shared" si="15"/>
        <v>0</v>
      </c>
      <c r="H41" s="67">
        <f t="shared" si="16"/>
        <v>0</v>
      </c>
      <c r="I41" s="67">
        <f t="shared" si="17"/>
        <v>0</v>
      </c>
      <c r="J41" s="67">
        <f t="shared" si="18"/>
        <v>0</v>
      </c>
      <c r="K41" s="16">
        <f t="shared" si="19"/>
        <v>0</v>
      </c>
      <c r="L41" s="67">
        <f t="shared" si="20"/>
        <v>0</v>
      </c>
      <c r="M41" s="17">
        <f>IF(L41&gt;0,VLOOKUP(I41,Labour!$AR$1:$AT$15,3,FALSE),0)</f>
        <v>0</v>
      </c>
      <c r="N41" s="70">
        <f t="shared" si="21"/>
        <v>0</v>
      </c>
      <c r="R41" s="83">
        <f t="shared" si="26"/>
        <v>0</v>
      </c>
      <c r="S41" s="83">
        <f t="shared" si="26"/>
        <v>0</v>
      </c>
      <c r="T41" s="83">
        <f t="shared" si="26"/>
        <v>0</v>
      </c>
      <c r="U41" s="83">
        <f t="shared" si="26"/>
        <v>0</v>
      </c>
      <c r="V41" s="83">
        <f t="shared" si="27"/>
        <v>0</v>
      </c>
      <c r="W41" s="83">
        <f t="shared" si="27"/>
        <v>0</v>
      </c>
      <c r="X41" s="83">
        <f t="shared" si="28"/>
        <v>0</v>
      </c>
      <c r="Y41" s="83">
        <f t="shared" si="28"/>
        <v>0</v>
      </c>
      <c r="Z41" s="83">
        <f t="shared" si="28"/>
        <v>0</v>
      </c>
      <c r="AA41" s="171">
        <f t="shared" si="22"/>
        <v>0</v>
      </c>
      <c r="AB41" s="83">
        <f t="shared" si="29"/>
        <v>0</v>
      </c>
      <c r="AC41" s="83">
        <f t="shared" si="29"/>
        <v>0</v>
      </c>
      <c r="AD41" s="171">
        <f t="shared" si="23"/>
        <v>0</v>
      </c>
      <c r="AE41" s="171">
        <f>IF(AD41=1,SUM(AD$10:AD41),0)</f>
        <v>0</v>
      </c>
      <c r="AF41" s="82" t="str">
        <f t="shared" si="24"/>
        <v/>
      </c>
      <c r="AG41" s="171">
        <f t="shared" si="25"/>
        <v>0</v>
      </c>
    </row>
    <row r="42" spans="1:33" ht="12" customHeight="1" x14ac:dyDescent="0.25">
      <c r="A42" s="497"/>
      <c r="B42" s="15">
        <v>33</v>
      </c>
      <c r="C42" s="468">
        <f t="shared" si="13"/>
        <v>0</v>
      </c>
      <c r="D42" s="469"/>
      <c r="E42" s="470"/>
      <c r="F42" s="67">
        <f t="shared" si="14"/>
        <v>0</v>
      </c>
      <c r="G42" s="67">
        <f t="shared" si="15"/>
        <v>0</v>
      </c>
      <c r="H42" s="67">
        <f t="shared" si="16"/>
        <v>0</v>
      </c>
      <c r="I42" s="67">
        <f t="shared" si="17"/>
        <v>0</v>
      </c>
      <c r="J42" s="67">
        <f t="shared" si="18"/>
        <v>0</v>
      </c>
      <c r="K42" s="16">
        <f t="shared" si="19"/>
        <v>0</v>
      </c>
      <c r="L42" s="67">
        <f t="shared" si="20"/>
        <v>0</v>
      </c>
      <c r="M42" s="17">
        <f>IF(L42&gt;0,VLOOKUP(I42,Labour!$AR$1:$AT$15,3,FALSE),0)</f>
        <v>0</v>
      </c>
      <c r="N42" s="70">
        <f t="shared" si="21"/>
        <v>0</v>
      </c>
      <c r="R42" s="83">
        <f t="shared" si="26"/>
        <v>0</v>
      </c>
      <c r="S42" s="83">
        <f t="shared" si="26"/>
        <v>0</v>
      </c>
      <c r="T42" s="83">
        <f t="shared" si="26"/>
        <v>0</v>
      </c>
      <c r="U42" s="83">
        <f t="shared" si="26"/>
        <v>0</v>
      </c>
      <c r="V42" s="83">
        <f t="shared" si="27"/>
        <v>0</v>
      </c>
      <c r="W42" s="83">
        <f t="shared" si="27"/>
        <v>0</v>
      </c>
      <c r="X42" s="83">
        <f t="shared" si="28"/>
        <v>0</v>
      </c>
      <c r="Y42" s="83">
        <f t="shared" si="28"/>
        <v>0</v>
      </c>
      <c r="Z42" s="83">
        <f t="shared" si="28"/>
        <v>0</v>
      </c>
      <c r="AA42" s="171">
        <f t="shared" si="22"/>
        <v>0</v>
      </c>
      <c r="AB42" s="83">
        <f t="shared" si="29"/>
        <v>0</v>
      </c>
      <c r="AC42" s="83">
        <f t="shared" si="29"/>
        <v>0</v>
      </c>
      <c r="AD42" s="171">
        <f t="shared" si="23"/>
        <v>0</v>
      </c>
      <c r="AE42" s="171">
        <f>IF(AD42=1,SUM(AD$10:AD42),0)</f>
        <v>0</v>
      </c>
      <c r="AF42" s="82" t="str">
        <f t="shared" si="24"/>
        <v/>
      </c>
      <c r="AG42" s="171">
        <f t="shared" si="25"/>
        <v>0</v>
      </c>
    </row>
    <row r="43" spans="1:33" ht="12" customHeight="1" x14ac:dyDescent="0.25">
      <c r="A43" s="497"/>
      <c r="B43" s="15">
        <v>34</v>
      </c>
      <c r="C43" s="468">
        <f t="shared" si="13"/>
        <v>0</v>
      </c>
      <c r="D43" s="469"/>
      <c r="E43" s="470"/>
      <c r="F43" s="67">
        <f t="shared" si="14"/>
        <v>0</v>
      </c>
      <c r="G43" s="67">
        <f t="shared" si="15"/>
        <v>0</v>
      </c>
      <c r="H43" s="67">
        <f t="shared" si="16"/>
        <v>0</v>
      </c>
      <c r="I43" s="67">
        <f t="shared" si="17"/>
        <v>0</v>
      </c>
      <c r="J43" s="67">
        <f t="shared" si="18"/>
        <v>0</v>
      </c>
      <c r="K43" s="16">
        <f t="shared" si="19"/>
        <v>0</v>
      </c>
      <c r="L43" s="67">
        <f t="shared" si="20"/>
        <v>0</v>
      </c>
      <c r="M43" s="17">
        <f>IF(L43&gt;0,VLOOKUP(I43,Labour!$AR$1:$AT$15,3,FALSE),0)</f>
        <v>0</v>
      </c>
      <c r="N43" s="70">
        <f t="shared" si="21"/>
        <v>0</v>
      </c>
      <c r="R43" s="83">
        <f t="shared" si="26"/>
        <v>0</v>
      </c>
      <c r="S43" s="83">
        <f t="shared" si="26"/>
        <v>0</v>
      </c>
      <c r="T43" s="83">
        <f t="shared" si="26"/>
        <v>0</v>
      </c>
      <c r="U43" s="83">
        <f t="shared" si="26"/>
        <v>0</v>
      </c>
      <c r="V43" s="83">
        <f t="shared" si="27"/>
        <v>0</v>
      </c>
      <c r="W43" s="83">
        <f t="shared" si="27"/>
        <v>0</v>
      </c>
      <c r="X43" s="83">
        <f t="shared" si="28"/>
        <v>0</v>
      </c>
      <c r="Y43" s="83">
        <f t="shared" si="28"/>
        <v>0</v>
      </c>
      <c r="Z43" s="83">
        <f t="shared" si="28"/>
        <v>0</v>
      </c>
      <c r="AA43" s="171">
        <f t="shared" si="22"/>
        <v>0</v>
      </c>
      <c r="AB43" s="83">
        <f t="shared" si="29"/>
        <v>0</v>
      </c>
      <c r="AC43" s="83">
        <f t="shared" si="29"/>
        <v>0</v>
      </c>
      <c r="AD43" s="171">
        <f t="shared" si="23"/>
        <v>0</v>
      </c>
      <c r="AE43" s="171">
        <f>IF(AD43=1,SUM(AD$10:AD43),0)</f>
        <v>0</v>
      </c>
      <c r="AF43" s="82" t="str">
        <f t="shared" si="24"/>
        <v/>
      </c>
      <c r="AG43" s="171">
        <f t="shared" si="25"/>
        <v>0</v>
      </c>
    </row>
    <row r="44" spans="1:33" ht="12" customHeight="1" x14ac:dyDescent="0.25">
      <c r="A44" s="497"/>
      <c r="B44" s="15">
        <v>35</v>
      </c>
      <c r="C44" s="468">
        <f t="shared" si="13"/>
        <v>0</v>
      </c>
      <c r="D44" s="469"/>
      <c r="E44" s="470"/>
      <c r="F44" s="67">
        <f t="shared" si="14"/>
        <v>0</v>
      </c>
      <c r="G44" s="67">
        <f t="shared" si="15"/>
        <v>0</v>
      </c>
      <c r="H44" s="67">
        <f t="shared" si="16"/>
        <v>0</v>
      </c>
      <c r="I44" s="67">
        <f t="shared" si="17"/>
        <v>0</v>
      </c>
      <c r="J44" s="67">
        <f t="shared" si="18"/>
        <v>0</v>
      </c>
      <c r="K44" s="16">
        <f t="shared" si="19"/>
        <v>0</v>
      </c>
      <c r="L44" s="67">
        <f t="shared" si="20"/>
        <v>0</v>
      </c>
      <c r="M44" s="17">
        <f>IF(L44&gt;0,VLOOKUP(I44,Labour!$AR$1:$AT$15,3,FALSE),0)</f>
        <v>0</v>
      </c>
      <c r="N44" s="70">
        <f t="shared" si="21"/>
        <v>0</v>
      </c>
      <c r="R44" s="83">
        <f t="shared" si="26"/>
        <v>0</v>
      </c>
      <c r="S44" s="83">
        <f t="shared" si="26"/>
        <v>0</v>
      </c>
      <c r="T44" s="83">
        <f t="shared" si="26"/>
        <v>0</v>
      </c>
      <c r="U44" s="83">
        <f t="shared" si="26"/>
        <v>0</v>
      </c>
      <c r="V44" s="83">
        <f t="shared" si="27"/>
        <v>0</v>
      </c>
      <c r="W44" s="83">
        <f t="shared" si="27"/>
        <v>0</v>
      </c>
      <c r="X44" s="83">
        <f t="shared" si="28"/>
        <v>0</v>
      </c>
      <c r="Y44" s="83">
        <f t="shared" si="28"/>
        <v>0</v>
      </c>
      <c r="Z44" s="83">
        <f t="shared" si="28"/>
        <v>0</v>
      </c>
      <c r="AA44" s="171">
        <f t="shared" si="22"/>
        <v>0</v>
      </c>
      <c r="AB44" s="83">
        <f t="shared" si="29"/>
        <v>0</v>
      </c>
      <c r="AC44" s="83">
        <f t="shared" si="29"/>
        <v>0</v>
      </c>
      <c r="AD44" s="171">
        <f t="shared" si="23"/>
        <v>0</v>
      </c>
      <c r="AE44" s="171">
        <f>IF(AD44=1,SUM(AD$10:AD44),0)</f>
        <v>0</v>
      </c>
      <c r="AF44" s="82" t="str">
        <f t="shared" si="24"/>
        <v/>
      </c>
      <c r="AG44" s="171">
        <f t="shared" si="25"/>
        <v>0</v>
      </c>
    </row>
    <row r="45" spans="1:33" ht="12" customHeight="1" x14ac:dyDescent="0.25">
      <c r="A45" s="497"/>
      <c r="B45" s="15">
        <v>36</v>
      </c>
      <c r="C45" s="468">
        <f t="shared" si="13"/>
        <v>0</v>
      </c>
      <c r="D45" s="469"/>
      <c r="E45" s="470"/>
      <c r="F45" s="67">
        <f t="shared" si="14"/>
        <v>0</v>
      </c>
      <c r="G45" s="67">
        <f t="shared" si="15"/>
        <v>0</v>
      </c>
      <c r="H45" s="67">
        <f t="shared" si="16"/>
        <v>0</v>
      </c>
      <c r="I45" s="67">
        <f t="shared" si="17"/>
        <v>0</v>
      </c>
      <c r="J45" s="67">
        <f t="shared" si="18"/>
        <v>0</v>
      </c>
      <c r="K45" s="16">
        <f t="shared" si="19"/>
        <v>0</v>
      </c>
      <c r="L45" s="67">
        <f t="shared" si="20"/>
        <v>0</v>
      </c>
      <c r="M45" s="17">
        <f>IF(L45&gt;0,VLOOKUP(I45,Labour!$AR$1:$AT$15,3,FALSE),0)</f>
        <v>0</v>
      </c>
      <c r="N45" s="70">
        <f t="shared" si="21"/>
        <v>0</v>
      </c>
      <c r="R45" s="83">
        <f t="shared" si="26"/>
        <v>0</v>
      </c>
      <c r="S45" s="83">
        <f t="shared" si="26"/>
        <v>0</v>
      </c>
      <c r="T45" s="83">
        <f t="shared" si="26"/>
        <v>0</v>
      </c>
      <c r="U45" s="83">
        <f t="shared" si="26"/>
        <v>0</v>
      </c>
      <c r="V45" s="83">
        <f t="shared" si="27"/>
        <v>0</v>
      </c>
      <c r="W45" s="83">
        <f t="shared" si="27"/>
        <v>0</v>
      </c>
      <c r="X45" s="83">
        <f t="shared" si="28"/>
        <v>0</v>
      </c>
      <c r="Y45" s="83">
        <f t="shared" si="28"/>
        <v>0</v>
      </c>
      <c r="Z45" s="83">
        <f t="shared" si="28"/>
        <v>0</v>
      </c>
      <c r="AA45" s="171">
        <f t="shared" si="22"/>
        <v>0</v>
      </c>
      <c r="AB45" s="83">
        <f t="shared" si="29"/>
        <v>0</v>
      </c>
      <c r="AC45" s="83">
        <f t="shared" si="29"/>
        <v>0</v>
      </c>
      <c r="AD45" s="171">
        <f t="shared" si="23"/>
        <v>0</v>
      </c>
      <c r="AE45" s="171">
        <f>IF(AD45=1,SUM(AD$10:AD45),0)</f>
        <v>0</v>
      </c>
      <c r="AF45" s="82" t="str">
        <f t="shared" si="24"/>
        <v/>
      </c>
      <c r="AG45" s="171">
        <f t="shared" si="25"/>
        <v>0</v>
      </c>
    </row>
    <row r="46" spans="1:33" ht="12" customHeight="1" x14ac:dyDescent="0.25">
      <c r="A46" s="497"/>
      <c r="B46" s="15">
        <v>37</v>
      </c>
      <c r="C46" s="468">
        <f t="shared" si="13"/>
        <v>0</v>
      </c>
      <c r="D46" s="469"/>
      <c r="E46" s="470"/>
      <c r="F46" s="67">
        <f t="shared" si="14"/>
        <v>0</v>
      </c>
      <c r="G46" s="67">
        <f t="shared" si="15"/>
        <v>0</v>
      </c>
      <c r="H46" s="67">
        <f t="shared" si="16"/>
        <v>0</v>
      </c>
      <c r="I46" s="67">
        <f t="shared" si="17"/>
        <v>0</v>
      </c>
      <c r="J46" s="67">
        <f t="shared" si="18"/>
        <v>0</v>
      </c>
      <c r="K46" s="16">
        <f t="shared" si="19"/>
        <v>0</v>
      </c>
      <c r="L46" s="67">
        <f t="shared" si="20"/>
        <v>0</v>
      </c>
      <c r="M46" s="17">
        <f>IF(L46&gt;0,VLOOKUP(I46,Labour!$AR$1:$AT$15,3,FALSE),0)</f>
        <v>0</v>
      </c>
      <c r="N46" s="70">
        <f t="shared" si="21"/>
        <v>0</v>
      </c>
      <c r="R46" s="83">
        <f t="shared" si="26"/>
        <v>0</v>
      </c>
      <c r="S46" s="83">
        <f t="shared" si="26"/>
        <v>0</v>
      </c>
      <c r="T46" s="83">
        <f t="shared" si="26"/>
        <v>0</v>
      </c>
      <c r="U46" s="83">
        <f t="shared" si="26"/>
        <v>0</v>
      </c>
      <c r="V46" s="83">
        <f t="shared" si="27"/>
        <v>0</v>
      </c>
      <c r="W46" s="83">
        <f t="shared" si="27"/>
        <v>0</v>
      </c>
      <c r="X46" s="83">
        <f t="shared" si="28"/>
        <v>0</v>
      </c>
      <c r="Y46" s="83">
        <f t="shared" si="28"/>
        <v>0</v>
      </c>
      <c r="Z46" s="83">
        <f t="shared" si="28"/>
        <v>0</v>
      </c>
      <c r="AA46" s="171">
        <f t="shared" si="22"/>
        <v>0</v>
      </c>
      <c r="AB46" s="83">
        <f t="shared" si="29"/>
        <v>0</v>
      </c>
      <c r="AC46" s="83">
        <f t="shared" si="29"/>
        <v>0</v>
      </c>
      <c r="AD46" s="171">
        <f t="shared" si="23"/>
        <v>0</v>
      </c>
      <c r="AE46" s="171">
        <f>IF(AD46=1,SUM(AD$10:AD46),0)</f>
        <v>0</v>
      </c>
      <c r="AF46" s="82" t="str">
        <f t="shared" si="24"/>
        <v/>
      </c>
      <c r="AG46" s="171">
        <f t="shared" si="25"/>
        <v>0</v>
      </c>
    </row>
    <row r="47" spans="1:33" ht="12" customHeight="1" x14ac:dyDescent="0.25">
      <c r="A47" s="497"/>
      <c r="B47" s="15">
        <v>38</v>
      </c>
      <c r="C47" s="468">
        <f t="shared" si="13"/>
        <v>0</v>
      </c>
      <c r="D47" s="469"/>
      <c r="E47" s="470"/>
      <c r="F47" s="67">
        <f t="shared" si="14"/>
        <v>0</v>
      </c>
      <c r="G47" s="67">
        <f t="shared" si="15"/>
        <v>0</v>
      </c>
      <c r="H47" s="67">
        <f t="shared" si="16"/>
        <v>0</v>
      </c>
      <c r="I47" s="67">
        <f t="shared" si="17"/>
        <v>0</v>
      </c>
      <c r="J47" s="67">
        <f t="shared" si="18"/>
        <v>0</v>
      </c>
      <c r="K47" s="16">
        <f t="shared" si="19"/>
        <v>0</v>
      </c>
      <c r="L47" s="67">
        <f t="shared" si="20"/>
        <v>0</v>
      </c>
      <c r="M47" s="17">
        <f>IF(L47&gt;0,VLOOKUP(I47,Labour!$AR$1:$AT$15,3,FALSE),0)</f>
        <v>0</v>
      </c>
      <c r="N47" s="70">
        <f t="shared" si="21"/>
        <v>0</v>
      </c>
      <c r="R47" s="83">
        <f t="shared" si="26"/>
        <v>0</v>
      </c>
      <c r="S47" s="83">
        <f t="shared" si="26"/>
        <v>0</v>
      </c>
      <c r="T47" s="83">
        <f t="shared" si="26"/>
        <v>0</v>
      </c>
      <c r="U47" s="83">
        <f t="shared" si="26"/>
        <v>0</v>
      </c>
      <c r="V47" s="83">
        <f t="shared" si="27"/>
        <v>0</v>
      </c>
      <c r="W47" s="83">
        <f t="shared" si="27"/>
        <v>0</v>
      </c>
      <c r="X47" s="83">
        <f t="shared" si="28"/>
        <v>0</v>
      </c>
      <c r="Y47" s="83">
        <f t="shared" si="28"/>
        <v>0</v>
      </c>
      <c r="Z47" s="83">
        <f t="shared" si="28"/>
        <v>0</v>
      </c>
      <c r="AA47" s="171">
        <f t="shared" si="22"/>
        <v>0</v>
      </c>
      <c r="AB47" s="83">
        <f t="shared" si="29"/>
        <v>0</v>
      </c>
      <c r="AC47" s="83">
        <f t="shared" si="29"/>
        <v>0</v>
      </c>
      <c r="AD47" s="171">
        <f t="shared" si="23"/>
        <v>0</v>
      </c>
      <c r="AE47" s="171">
        <f>IF(AD47=1,SUM(AD$10:AD47),0)</f>
        <v>0</v>
      </c>
      <c r="AF47" s="82" t="str">
        <f t="shared" si="24"/>
        <v/>
      </c>
      <c r="AG47" s="171">
        <f t="shared" si="25"/>
        <v>0</v>
      </c>
    </row>
    <row r="48" spans="1:33" ht="12" customHeight="1" x14ac:dyDescent="0.25">
      <c r="A48" s="497"/>
      <c r="B48" s="15">
        <v>39</v>
      </c>
      <c r="C48" s="468">
        <f t="shared" si="13"/>
        <v>0</v>
      </c>
      <c r="D48" s="469"/>
      <c r="E48" s="470"/>
      <c r="F48" s="67">
        <f t="shared" si="14"/>
        <v>0</v>
      </c>
      <c r="G48" s="67">
        <f t="shared" si="15"/>
        <v>0</v>
      </c>
      <c r="H48" s="67">
        <f t="shared" si="16"/>
        <v>0</v>
      </c>
      <c r="I48" s="67">
        <f t="shared" si="17"/>
        <v>0</v>
      </c>
      <c r="J48" s="67">
        <f t="shared" si="18"/>
        <v>0</v>
      </c>
      <c r="K48" s="16">
        <f t="shared" si="19"/>
        <v>0</v>
      </c>
      <c r="L48" s="67">
        <f t="shared" si="20"/>
        <v>0</v>
      </c>
      <c r="M48" s="17">
        <f>IF(L48&gt;0,VLOOKUP(I48,Labour!$AR$1:$AT$15,3,FALSE),0)</f>
        <v>0</v>
      </c>
      <c r="N48" s="70">
        <f t="shared" si="21"/>
        <v>0</v>
      </c>
      <c r="R48" s="83">
        <f t="shared" si="26"/>
        <v>0</v>
      </c>
      <c r="S48" s="83">
        <f t="shared" si="26"/>
        <v>0</v>
      </c>
      <c r="T48" s="83">
        <f t="shared" si="26"/>
        <v>0</v>
      </c>
      <c r="U48" s="83">
        <f t="shared" si="26"/>
        <v>0</v>
      </c>
      <c r="V48" s="83">
        <f t="shared" si="27"/>
        <v>0</v>
      </c>
      <c r="W48" s="83">
        <f t="shared" si="27"/>
        <v>0</v>
      </c>
      <c r="X48" s="83">
        <f t="shared" si="28"/>
        <v>0</v>
      </c>
      <c r="Y48" s="83">
        <f t="shared" si="28"/>
        <v>0</v>
      </c>
      <c r="Z48" s="83">
        <f t="shared" si="28"/>
        <v>0</v>
      </c>
      <c r="AA48" s="171">
        <f t="shared" si="22"/>
        <v>0</v>
      </c>
      <c r="AB48" s="83">
        <f t="shared" si="29"/>
        <v>0</v>
      </c>
      <c r="AC48" s="83">
        <f t="shared" si="29"/>
        <v>0</v>
      </c>
      <c r="AD48" s="171">
        <f t="shared" si="23"/>
        <v>0</v>
      </c>
      <c r="AE48" s="171">
        <f>IF(AD48=1,SUM(AD$10:AD48),0)</f>
        <v>0</v>
      </c>
      <c r="AF48" s="82" t="str">
        <f t="shared" si="24"/>
        <v/>
      </c>
      <c r="AG48" s="171">
        <f t="shared" si="25"/>
        <v>0</v>
      </c>
    </row>
    <row r="49" spans="1:33" ht="12" customHeight="1" x14ac:dyDescent="0.25">
      <c r="A49" s="497"/>
      <c r="B49" s="15">
        <v>40</v>
      </c>
      <c r="C49" s="468">
        <f t="shared" si="13"/>
        <v>0</v>
      </c>
      <c r="D49" s="469"/>
      <c r="E49" s="470"/>
      <c r="F49" s="67">
        <f t="shared" si="14"/>
        <v>0</v>
      </c>
      <c r="G49" s="67">
        <f t="shared" si="15"/>
        <v>0</v>
      </c>
      <c r="H49" s="67">
        <f t="shared" si="16"/>
        <v>0</v>
      </c>
      <c r="I49" s="67">
        <f t="shared" si="17"/>
        <v>0</v>
      </c>
      <c r="J49" s="67">
        <f t="shared" si="18"/>
        <v>0</v>
      </c>
      <c r="K49" s="16">
        <f t="shared" si="19"/>
        <v>0</v>
      </c>
      <c r="L49" s="67">
        <f t="shared" si="20"/>
        <v>0</v>
      </c>
      <c r="M49" s="17">
        <f>IF(L49&gt;0,VLOOKUP(I49,Labour!$AR$1:$AT$15,3,FALSE),0)</f>
        <v>0</v>
      </c>
      <c r="N49" s="70">
        <f t="shared" si="21"/>
        <v>0</v>
      </c>
      <c r="R49" s="83">
        <f t="shared" si="26"/>
        <v>0</v>
      </c>
      <c r="S49" s="83">
        <f t="shared" si="26"/>
        <v>0</v>
      </c>
      <c r="T49" s="83">
        <f t="shared" si="26"/>
        <v>0</v>
      </c>
      <c r="U49" s="83">
        <f t="shared" si="26"/>
        <v>0</v>
      </c>
      <c r="V49" s="83">
        <f t="shared" si="27"/>
        <v>0</v>
      </c>
      <c r="W49" s="83">
        <f t="shared" si="27"/>
        <v>0</v>
      </c>
      <c r="X49" s="83">
        <f t="shared" si="28"/>
        <v>0</v>
      </c>
      <c r="Y49" s="83">
        <f t="shared" si="28"/>
        <v>0</v>
      </c>
      <c r="Z49" s="83">
        <f t="shared" si="28"/>
        <v>0</v>
      </c>
      <c r="AA49" s="171">
        <f t="shared" si="22"/>
        <v>0</v>
      </c>
      <c r="AB49" s="83">
        <f t="shared" si="29"/>
        <v>0</v>
      </c>
      <c r="AC49" s="83">
        <f t="shared" si="29"/>
        <v>0</v>
      </c>
      <c r="AD49" s="171">
        <f t="shared" si="23"/>
        <v>0</v>
      </c>
      <c r="AE49" s="171">
        <f>IF(AD49=1,SUM(AD$10:AD49),0)</f>
        <v>0</v>
      </c>
      <c r="AF49" s="82" t="str">
        <f t="shared" si="24"/>
        <v/>
      </c>
      <c r="AG49" s="171">
        <f t="shared" si="25"/>
        <v>0</v>
      </c>
    </row>
    <row r="50" spans="1:33" ht="12" customHeight="1" x14ac:dyDescent="0.25">
      <c r="A50" s="497"/>
      <c r="B50" s="15">
        <v>41</v>
      </c>
      <c r="C50" s="468">
        <f t="shared" si="13"/>
        <v>0</v>
      </c>
      <c r="D50" s="469"/>
      <c r="E50" s="470"/>
      <c r="F50" s="67">
        <f t="shared" si="14"/>
        <v>0</v>
      </c>
      <c r="G50" s="67">
        <f t="shared" si="15"/>
        <v>0</v>
      </c>
      <c r="H50" s="67">
        <f t="shared" si="16"/>
        <v>0</v>
      </c>
      <c r="I50" s="67">
        <f t="shared" si="17"/>
        <v>0</v>
      </c>
      <c r="J50" s="67">
        <f t="shared" si="18"/>
        <v>0</v>
      </c>
      <c r="K50" s="16">
        <f t="shared" si="19"/>
        <v>0</v>
      </c>
      <c r="L50" s="67">
        <f t="shared" si="20"/>
        <v>0</v>
      </c>
      <c r="M50" s="17">
        <f>IF(L50&gt;0,VLOOKUP(I50,Labour!$AR$1:$AT$15,3,FALSE),0)</f>
        <v>0</v>
      </c>
      <c r="N50" s="70">
        <f t="shared" si="21"/>
        <v>0</v>
      </c>
      <c r="R50" s="83">
        <f t="shared" si="26"/>
        <v>0</v>
      </c>
      <c r="S50" s="83">
        <f t="shared" si="26"/>
        <v>0</v>
      </c>
      <c r="T50" s="83">
        <f t="shared" si="26"/>
        <v>0</v>
      </c>
      <c r="U50" s="83">
        <f t="shared" si="26"/>
        <v>0</v>
      </c>
      <c r="V50" s="83">
        <f t="shared" si="27"/>
        <v>0</v>
      </c>
      <c r="W50" s="83">
        <f t="shared" si="27"/>
        <v>0</v>
      </c>
      <c r="X50" s="83">
        <f t="shared" si="28"/>
        <v>0</v>
      </c>
      <c r="Y50" s="83">
        <f t="shared" si="28"/>
        <v>0</v>
      </c>
      <c r="Z50" s="83">
        <f t="shared" si="28"/>
        <v>0</v>
      </c>
      <c r="AA50" s="171">
        <f t="shared" si="22"/>
        <v>0</v>
      </c>
      <c r="AB50" s="83">
        <f t="shared" si="29"/>
        <v>0</v>
      </c>
      <c r="AC50" s="83">
        <f t="shared" si="29"/>
        <v>0</v>
      </c>
      <c r="AD50" s="171">
        <f t="shared" si="23"/>
        <v>0</v>
      </c>
      <c r="AE50" s="171">
        <f>IF(AD50=1,SUM(AD$10:AD50),0)</f>
        <v>0</v>
      </c>
      <c r="AF50" s="82" t="str">
        <f t="shared" si="24"/>
        <v/>
      </c>
      <c r="AG50" s="171">
        <f t="shared" si="25"/>
        <v>0</v>
      </c>
    </row>
    <row r="51" spans="1:33" ht="12" customHeight="1" x14ac:dyDescent="0.25">
      <c r="A51" s="497"/>
      <c r="B51" s="15">
        <v>42</v>
      </c>
      <c r="C51" s="468">
        <f t="shared" si="13"/>
        <v>0</v>
      </c>
      <c r="D51" s="469"/>
      <c r="E51" s="470"/>
      <c r="F51" s="67">
        <f t="shared" si="14"/>
        <v>0</v>
      </c>
      <c r="G51" s="67">
        <f t="shared" si="15"/>
        <v>0</v>
      </c>
      <c r="H51" s="67">
        <f t="shared" si="16"/>
        <v>0</v>
      </c>
      <c r="I51" s="67">
        <f t="shared" si="17"/>
        <v>0</v>
      </c>
      <c r="J51" s="67">
        <f t="shared" si="18"/>
        <v>0</v>
      </c>
      <c r="K51" s="16">
        <f t="shared" si="19"/>
        <v>0</v>
      </c>
      <c r="L51" s="67">
        <f t="shared" si="20"/>
        <v>0</v>
      </c>
      <c r="M51" s="17">
        <f>IF(L51&gt;0,VLOOKUP(I51,Labour!$AR$1:$AT$15,3,FALSE),0)</f>
        <v>0</v>
      </c>
      <c r="N51" s="70">
        <f t="shared" si="21"/>
        <v>0</v>
      </c>
      <c r="R51" s="83">
        <f t="shared" si="26"/>
        <v>0</v>
      </c>
      <c r="S51" s="83">
        <f t="shared" si="26"/>
        <v>0</v>
      </c>
      <c r="T51" s="83">
        <f t="shared" si="26"/>
        <v>0</v>
      </c>
      <c r="U51" s="83">
        <f t="shared" si="26"/>
        <v>0</v>
      </c>
      <c r="V51" s="83">
        <f t="shared" si="27"/>
        <v>0</v>
      </c>
      <c r="W51" s="83">
        <f t="shared" si="27"/>
        <v>0</v>
      </c>
      <c r="X51" s="83">
        <f t="shared" si="28"/>
        <v>0</v>
      </c>
      <c r="Y51" s="83">
        <f t="shared" si="28"/>
        <v>0</v>
      </c>
      <c r="Z51" s="83">
        <f t="shared" si="28"/>
        <v>0</v>
      </c>
      <c r="AA51" s="171">
        <f t="shared" si="22"/>
        <v>0</v>
      </c>
      <c r="AB51" s="83">
        <f t="shared" si="29"/>
        <v>0</v>
      </c>
      <c r="AC51" s="83">
        <f t="shared" si="29"/>
        <v>0</v>
      </c>
      <c r="AD51" s="171">
        <f t="shared" si="23"/>
        <v>0</v>
      </c>
      <c r="AE51" s="171">
        <f>IF(AD51=1,SUM(AD$10:AD51),0)</f>
        <v>0</v>
      </c>
      <c r="AF51" s="82" t="str">
        <f t="shared" si="24"/>
        <v/>
      </c>
      <c r="AG51" s="171">
        <f t="shared" si="25"/>
        <v>0</v>
      </c>
    </row>
    <row r="52" spans="1:33" ht="12" customHeight="1" x14ac:dyDescent="0.25">
      <c r="A52" s="497"/>
      <c r="B52" s="15">
        <v>43</v>
      </c>
      <c r="C52" s="468">
        <f t="shared" si="13"/>
        <v>0</v>
      </c>
      <c r="D52" s="469"/>
      <c r="E52" s="470"/>
      <c r="F52" s="67">
        <f t="shared" si="14"/>
        <v>0</v>
      </c>
      <c r="G52" s="67">
        <f t="shared" si="15"/>
        <v>0</v>
      </c>
      <c r="H52" s="67">
        <f t="shared" si="16"/>
        <v>0</v>
      </c>
      <c r="I52" s="67">
        <f t="shared" si="17"/>
        <v>0</v>
      </c>
      <c r="J52" s="67">
        <f t="shared" si="18"/>
        <v>0</v>
      </c>
      <c r="K52" s="16">
        <f t="shared" si="19"/>
        <v>0</v>
      </c>
      <c r="L52" s="67">
        <f t="shared" si="20"/>
        <v>0</v>
      </c>
      <c r="M52" s="17">
        <f>IF(L52&gt;0,VLOOKUP(I52,Labour!$AR$1:$AT$15,3,FALSE),0)</f>
        <v>0</v>
      </c>
      <c r="N52" s="70">
        <f t="shared" si="21"/>
        <v>0</v>
      </c>
      <c r="R52" s="83">
        <f t="shared" si="26"/>
        <v>0</v>
      </c>
      <c r="S52" s="83">
        <f t="shared" si="26"/>
        <v>0</v>
      </c>
      <c r="T52" s="83">
        <f t="shared" si="26"/>
        <v>0</v>
      </c>
      <c r="U52" s="83">
        <f t="shared" si="26"/>
        <v>0</v>
      </c>
      <c r="V52" s="83">
        <f t="shared" si="27"/>
        <v>0</v>
      </c>
      <c r="W52" s="83">
        <f t="shared" si="27"/>
        <v>0</v>
      </c>
      <c r="X52" s="83">
        <f t="shared" si="28"/>
        <v>0</v>
      </c>
      <c r="Y52" s="83">
        <f t="shared" si="28"/>
        <v>0</v>
      </c>
      <c r="Z52" s="83">
        <f t="shared" si="28"/>
        <v>0</v>
      </c>
      <c r="AA52" s="171">
        <f t="shared" si="22"/>
        <v>0</v>
      </c>
      <c r="AB52" s="83">
        <f t="shared" si="29"/>
        <v>0</v>
      </c>
      <c r="AC52" s="83">
        <f t="shared" si="29"/>
        <v>0</v>
      </c>
      <c r="AD52" s="171">
        <f t="shared" si="23"/>
        <v>0</v>
      </c>
      <c r="AE52" s="171">
        <f>IF(AD52=1,SUM(AD$10:AD52),0)</f>
        <v>0</v>
      </c>
      <c r="AF52" s="82" t="str">
        <f t="shared" si="24"/>
        <v/>
      </c>
      <c r="AG52" s="171">
        <f t="shared" si="25"/>
        <v>0</v>
      </c>
    </row>
    <row r="53" spans="1:33" ht="12" customHeight="1" x14ac:dyDescent="0.25">
      <c r="A53" s="497"/>
      <c r="B53" s="15">
        <v>44</v>
      </c>
      <c r="C53" s="468">
        <f t="shared" si="13"/>
        <v>0</v>
      </c>
      <c r="D53" s="469"/>
      <c r="E53" s="470"/>
      <c r="F53" s="67">
        <f t="shared" si="14"/>
        <v>0</v>
      </c>
      <c r="G53" s="67">
        <f t="shared" si="15"/>
        <v>0</v>
      </c>
      <c r="H53" s="67">
        <f t="shared" si="16"/>
        <v>0</v>
      </c>
      <c r="I53" s="67">
        <f t="shared" si="17"/>
        <v>0</v>
      </c>
      <c r="J53" s="67">
        <f t="shared" si="18"/>
        <v>0</v>
      </c>
      <c r="K53" s="16">
        <f t="shared" si="19"/>
        <v>0</v>
      </c>
      <c r="L53" s="67">
        <f t="shared" si="20"/>
        <v>0</v>
      </c>
      <c r="M53" s="17">
        <f>IF(L53&gt;0,VLOOKUP(I53,Labour!$AR$1:$AT$15,3,FALSE),0)</f>
        <v>0</v>
      </c>
      <c r="N53" s="70">
        <f t="shared" si="21"/>
        <v>0</v>
      </c>
      <c r="R53" s="83">
        <f t="shared" si="26"/>
        <v>0</v>
      </c>
      <c r="S53" s="83">
        <f t="shared" si="26"/>
        <v>0</v>
      </c>
      <c r="T53" s="83">
        <f t="shared" si="26"/>
        <v>0</v>
      </c>
      <c r="U53" s="83">
        <f t="shared" si="26"/>
        <v>0</v>
      </c>
      <c r="V53" s="83">
        <f t="shared" si="27"/>
        <v>0</v>
      </c>
      <c r="W53" s="83">
        <f t="shared" si="27"/>
        <v>0</v>
      </c>
      <c r="X53" s="83">
        <f t="shared" si="28"/>
        <v>0</v>
      </c>
      <c r="Y53" s="83">
        <f t="shared" si="28"/>
        <v>0</v>
      </c>
      <c r="Z53" s="83">
        <f t="shared" si="28"/>
        <v>0</v>
      </c>
      <c r="AA53" s="171">
        <f t="shared" si="22"/>
        <v>0</v>
      </c>
      <c r="AB53" s="83">
        <f t="shared" si="29"/>
        <v>0</v>
      </c>
      <c r="AC53" s="83">
        <f t="shared" si="29"/>
        <v>0</v>
      </c>
      <c r="AD53" s="171">
        <f t="shared" si="23"/>
        <v>0</v>
      </c>
      <c r="AE53" s="171">
        <f>IF(AD53=1,SUM(AD$10:AD53),0)</f>
        <v>0</v>
      </c>
      <c r="AF53" s="82" t="str">
        <f t="shared" si="24"/>
        <v/>
      </c>
      <c r="AG53" s="171">
        <f t="shared" si="25"/>
        <v>0</v>
      </c>
    </row>
    <row r="54" spans="1:33" ht="12" customHeight="1" x14ac:dyDescent="0.25">
      <c r="A54" s="497"/>
      <c r="B54" s="15">
        <v>45</v>
      </c>
      <c r="C54" s="468">
        <f t="shared" si="13"/>
        <v>0</v>
      </c>
      <c r="D54" s="469"/>
      <c r="E54" s="470"/>
      <c r="F54" s="67">
        <f t="shared" si="14"/>
        <v>0</v>
      </c>
      <c r="G54" s="67">
        <f t="shared" si="15"/>
        <v>0</v>
      </c>
      <c r="H54" s="67">
        <f t="shared" si="16"/>
        <v>0</v>
      </c>
      <c r="I54" s="67">
        <f t="shared" si="17"/>
        <v>0</v>
      </c>
      <c r="J54" s="67">
        <f t="shared" si="18"/>
        <v>0</v>
      </c>
      <c r="K54" s="16">
        <f t="shared" si="19"/>
        <v>0</v>
      </c>
      <c r="L54" s="67">
        <f t="shared" si="20"/>
        <v>0</v>
      </c>
      <c r="M54" s="17">
        <f>IF(L54&gt;0,VLOOKUP(I54,Labour!$AR$1:$AT$15,3,FALSE),0)</f>
        <v>0</v>
      </c>
      <c r="N54" s="70">
        <f t="shared" si="21"/>
        <v>0</v>
      </c>
      <c r="R54" s="83">
        <f t="shared" si="26"/>
        <v>0</v>
      </c>
      <c r="S54" s="83">
        <f t="shared" si="26"/>
        <v>0</v>
      </c>
      <c r="T54" s="83">
        <f t="shared" si="26"/>
        <v>0</v>
      </c>
      <c r="U54" s="83">
        <f t="shared" si="26"/>
        <v>0</v>
      </c>
      <c r="V54" s="83">
        <f t="shared" si="27"/>
        <v>0</v>
      </c>
      <c r="W54" s="83">
        <f t="shared" si="27"/>
        <v>0</v>
      </c>
      <c r="X54" s="83">
        <f t="shared" si="28"/>
        <v>0</v>
      </c>
      <c r="Y54" s="83">
        <f t="shared" si="28"/>
        <v>0</v>
      </c>
      <c r="Z54" s="83">
        <f t="shared" si="28"/>
        <v>0</v>
      </c>
      <c r="AA54" s="171">
        <f t="shared" si="22"/>
        <v>0</v>
      </c>
      <c r="AB54" s="83">
        <f t="shared" si="29"/>
        <v>0</v>
      </c>
      <c r="AC54" s="83">
        <f t="shared" si="29"/>
        <v>0</v>
      </c>
      <c r="AD54" s="171">
        <f t="shared" si="23"/>
        <v>0</v>
      </c>
      <c r="AE54" s="171">
        <f>IF(AD54=1,SUM(AD$10:AD54),0)</f>
        <v>0</v>
      </c>
      <c r="AF54" s="82" t="str">
        <f t="shared" si="24"/>
        <v/>
      </c>
      <c r="AG54" s="171">
        <f t="shared" si="25"/>
        <v>0</v>
      </c>
    </row>
    <row r="55" spans="1:33" ht="12" customHeight="1" x14ac:dyDescent="0.25">
      <c r="A55" s="497"/>
      <c r="B55" s="15">
        <v>46</v>
      </c>
      <c r="C55" s="468">
        <f t="shared" si="13"/>
        <v>0</v>
      </c>
      <c r="D55" s="469"/>
      <c r="E55" s="470"/>
      <c r="F55" s="67">
        <f t="shared" si="14"/>
        <v>0</v>
      </c>
      <c r="G55" s="67">
        <f t="shared" si="15"/>
        <v>0</v>
      </c>
      <c r="H55" s="67">
        <f t="shared" si="16"/>
        <v>0</v>
      </c>
      <c r="I55" s="67">
        <f t="shared" si="17"/>
        <v>0</v>
      </c>
      <c r="J55" s="67">
        <f t="shared" si="18"/>
        <v>0</v>
      </c>
      <c r="K55" s="16">
        <f t="shared" si="19"/>
        <v>0</v>
      </c>
      <c r="L55" s="67">
        <f t="shared" si="20"/>
        <v>0</v>
      </c>
      <c r="M55" s="17">
        <f>IF(L55&gt;0,VLOOKUP(I55,Labour!$AR$1:$AT$15,3,FALSE),0)</f>
        <v>0</v>
      </c>
      <c r="N55" s="70">
        <f t="shared" si="21"/>
        <v>0</v>
      </c>
      <c r="R55" s="83">
        <f t="shared" si="26"/>
        <v>0</v>
      </c>
      <c r="S55" s="83">
        <f t="shared" si="26"/>
        <v>0</v>
      </c>
      <c r="T55" s="83">
        <f t="shared" si="26"/>
        <v>0</v>
      </c>
      <c r="U55" s="83">
        <f t="shared" si="26"/>
        <v>0</v>
      </c>
      <c r="V55" s="83">
        <f t="shared" si="27"/>
        <v>0</v>
      </c>
      <c r="W55" s="83">
        <f t="shared" si="27"/>
        <v>0</v>
      </c>
      <c r="X55" s="83">
        <f t="shared" si="28"/>
        <v>0</v>
      </c>
      <c r="Y55" s="83">
        <f t="shared" si="28"/>
        <v>0</v>
      </c>
      <c r="Z55" s="83">
        <f t="shared" si="28"/>
        <v>0</v>
      </c>
      <c r="AA55" s="171">
        <f t="shared" si="22"/>
        <v>0</v>
      </c>
      <c r="AB55" s="83">
        <f t="shared" si="29"/>
        <v>0</v>
      </c>
      <c r="AC55" s="83">
        <f t="shared" si="29"/>
        <v>0</v>
      </c>
      <c r="AD55" s="171">
        <f t="shared" si="23"/>
        <v>0</v>
      </c>
      <c r="AE55" s="171">
        <f>IF(AD55=1,SUM(AD$10:AD55),0)</f>
        <v>0</v>
      </c>
      <c r="AF55" s="82" t="str">
        <f t="shared" si="24"/>
        <v/>
      </c>
      <c r="AG55" s="171">
        <f t="shared" si="25"/>
        <v>0</v>
      </c>
    </row>
    <row r="56" spans="1:33" ht="12" customHeight="1" x14ac:dyDescent="0.25">
      <c r="A56" s="497"/>
      <c r="B56" s="15">
        <v>47</v>
      </c>
      <c r="C56" s="468">
        <f t="shared" si="13"/>
        <v>0</v>
      </c>
      <c r="D56" s="469"/>
      <c r="E56" s="470"/>
      <c r="F56" s="67">
        <f t="shared" si="14"/>
        <v>0</v>
      </c>
      <c r="G56" s="67">
        <f t="shared" si="15"/>
        <v>0</v>
      </c>
      <c r="H56" s="67">
        <f t="shared" si="16"/>
        <v>0</v>
      </c>
      <c r="I56" s="67">
        <f t="shared" si="17"/>
        <v>0</v>
      </c>
      <c r="J56" s="67">
        <f t="shared" si="18"/>
        <v>0</v>
      </c>
      <c r="K56" s="16">
        <f t="shared" si="19"/>
        <v>0</v>
      </c>
      <c r="L56" s="67">
        <f t="shared" si="20"/>
        <v>0</v>
      </c>
      <c r="M56" s="17">
        <f>IF(L56&gt;0,VLOOKUP(I56,Labour!$AR$1:$AT$15,3,FALSE),0)</f>
        <v>0</v>
      </c>
      <c r="N56" s="70">
        <f t="shared" si="21"/>
        <v>0</v>
      </c>
      <c r="R56" s="83">
        <f t="shared" si="26"/>
        <v>0</v>
      </c>
      <c r="S56" s="83">
        <f t="shared" si="26"/>
        <v>0</v>
      </c>
      <c r="T56" s="83">
        <f t="shared" si="26"/>
        <v>0</v>
      </c>
      <c r="U56" s="83">
        <f t="shared" si="26"/>
        <v>0</v>
      </c>
      <c r="V56" s="83">
        <f t="shared" si="27"/>
        <v>0</v>
      </c>
      <c r="W56" s="83">
        <f t="shared" si="27"/>
        <v>0</v>
      </c>
      <c r="X56" s="83">
        <f t="shared" si="28"/>
        <v>0</v>
      </c>
      <c r="Y56" s="83">
        <f t="shared" si="28"/>
        <v>0</v>
      </c>
      <c r="Z56" s="83">
        <f t="shared" si="28"/>
        <v>0</v>
      </c>
      <c r="AA56" s="171">
        <f t="shared" si="22"/>
        <v>0</v>
      </c>
      <c r="AB56" s="83">
        <f t="shared" si="29"/>
        <v>0</v>
      </c>
      <c r="AC56" s="83">
        <f t="shared" si="29"/>
        <v>0</v>
      </c>
      <c r="AD56" s="171">
        <f t="shared" si="23"/>
        <v>0</v>
      </c>
      <c r="AE56" s="171">
        <f>IF(AD56=1,SUM(AD$10:AD56),0)</f>
        <v>0</v>
      </c>
      <c r="AF56" s="82" t="str">
        <f t="shared" si="24"/>
        <v/>
      </c>
      <c r="AG56" s="171">
        <f t="shared" si="25"/>
        <v>0</v>
      </c>
    </row>
    <row r="57" spans="1:33" ht="12" customHeight="1" x14ac:dyDescent="0.25">
      <c r="A57" s="497"/>
      <c r="B57" s="15">
        <v>48</v>
      </c>
      <c r="C57" s="468">
        <f t="shared" si="13"/>
        <v>0</v>
      </c>
      <c r="D57" s="469"/>
      <c r="E57" s="470"/>
      <c r="F57" s="67">
        <f t="shared" si="14"/>
        <v>0</v>
      </c>
      <c r="G57" s="67">
        <f t="shared" si="15"/>
        <v>0</v>
      </c>
      <c r="H57" s="67">
        <f t="shared" si="16"/>
        <v>0</v>
      </c>
      <c r="I57" s="67">
        <f t="shared" si="17"/>
        <v>0</v>
      </c>
      <c r="J57" s="67">
        <f t="shared" si="18"/>
        <v>0</v>
      </c>
      <c r="K57" s="16">
        <f t="shared" si="19"/>
        <v>0</v>
      </c>
      <c r="L57" s="67">
        <f t="shared" si="20"/>
        <v>0</v>
      </c>
      <c r="M57" s="17">
        <f>IF(L57&gt;0,VLOOKUP(I57,Labour!$AR$1:$AT$15,3,FALSE),0)</f>
        <v>0</v>
      </c>
      <c r="N57" s="70">
        <f t="shared" si="21"/>
        <v>0</v>
      </c>
      <c r="R57" s="83">
        <f t="shared" si="26"/>
        <v>0</v>
      </c>
      <c r="S57" s="83">
        <f t="shared" si="26"/>
        <v>0</v>
      </c>
      <c r="T57" s="83">
        <f t="shared" si="26"/>
        <v>0</v>
      </c>
      <c r="U57" s="83">
        <f t="shared" si="26"/>
        <v>0</v>
      </c>
      <c r="V57" s="83">
        <f t="shared" si="27"/>
        <v>0</v>
      </c>
      <c r="W57" s="83">
        <f t="shared" si="27"/>
        <v>0</v>
      </c>
      <c r="X57" s="83">
        <f t="shared" si="28"/>
        <v>0</v>
      </c>
      <c r="Y57" s="83">
        <f t="shared" si="28"/>
        <v>0</v>
      </c>
      <c r="Z57" s="83">
        <f t="shared" si="28"/>
        <v>0</v>
      </c>
      <c r="AA57" s="171">
        <f t="shared" si="22"/>
        <v>0</v>
      </c>
      <c r="AB57" s="83">
        <f t="shared" si="29"/>
        <v>0</v>
      </c>
      <c r="AC57" s="83">
        <f t="shared" si="29"/>
        <v>0</v>
      </c>
      <c r="AD57" s="171">
        <f t="shared" si="23"/>
        <v>0</v>
      </c>
      <c r="AE57" s="171">
        <f>IF(AD57=1,SUM(AD$10:AD57),0)</f>
        <v>0</v>
      </c>
      <c r="AF57" s="82" t="str">
        <f t="shared" si="24"/>
        <v/>
      </c>
      <c r="AG57" s="171">
        <f t="shared" si="25"/>
        <v>0</v>
      </c>
    </row>
    <row r="58" spans="1:33" ht="12" customHeight="1" x14ac:dyDescent="0.25">
      <c r="A58" s="497"/>
      <c r="B58" s="15">
        <v>49</v>
      </c>
      <c r="C58" s="468">
        <f t="shared" si="13"/>
        <v>0</v>
      </c>
      <c r="D58" s="469"/>
      <c r="E58" s="470"/>
      <c r="F58" s="67">
        <f t="shared" si="14"/>
        <v>0</v>
      </c>
      <c r="G58" s="67">
        <f t="shared" si="15"/>
        <v>0</v>
      </c>
      <c r="H58" s="67">
        <f t="shared" si="16"/>
        <v>0</v>
      </c>
      <c r="I58" s="67">
        <f t="shared" si="17"/>
        <v>0</v>
      </c>
      <c r="J58" s="67">
        <f t="shared" si="18"/>
        <v>0</v>
      </c>
      <c r="K58" s="16">
        <f t="shared" si="19"/>
        <v>0</v>
      </c>
      <c r="L58" s="67">
        <f t="shared" si="20"/>
        <v>0</v>
      </c>
      <c r="M58" s="17">
        <f>IF(L58&gt;0,VLOOKUP(I58,Labour!$AR$1:$AT$15,3,FALSE),0)</f>
        <v>0</v>
      </c>
      <c r="N58" s="70">
        <f t="shared" si="21"/>
        <v>0</v>
      </c>
      <c r="R58" s="83">
        <f t="shared" si="26"/>
        <v>0</v>
      </c>
      <c r="S58" s="83">
        <f t="shared" si="26"/>
        <v>0</v>
      </c>
      <c r="T58" s="83">
        <f t="shared" si="26"/>
        <v>0</v>
      </c>
      <c r="U58" s="83">
        <f t="shared" si="26"/>
        <v>0</v>
      </c>
      <c r="V58" s="83">
        <f t="shared" si="27"/>
        <v>0</v>
      </c>
      <c r="W58" s="83">
        <f t="shared" si="27"/>
        <v>0</v>
      </c>
      <c r="X58" s="83">
        <f t="shared" si="28"/>
        <v>0</v>
      </c>
      <c r="Y58" s="83">
        <f t="shared" si="28"/>
        <v>0</v>
      </c>
      <c r="Z58" s="83">
        <f t="shared" si="28"/>
        <v>0</v>
      </c>
      <c r="AA58" s="171">
        <f t="shared" si="22"/>
        <v>0</v>
      </c>
      <c r="AB58" s="83">
        <f t="shared" si="29"/>
        <v>0</v>
      </c>
      <c r="AC58" s="83">
        <f t="shared" si="29"/>
        <v>0</v>
      </c>
      <c r="AD58" s="171">
        <f t="shared" si="23"/>
        <v>0</v>
      </c>
      <c r="AE58" s="171">
        <f>IF(AD58=1,SUM(AD$10:AD58),0)</f>
        <v>0</v>
      </c>
      <c r="AF58" s="82" t="str">
        <f t="shared" si="24"/>
        <v/>
      </c>
      <c r="AG58" s="171">
        <f t="shared" si="25"/>
        <v>0</v>
      </c>
    </row>
    <row r="59" spans="1:33" ht="12" customHeight="1" x14ac:dyDescent="0.25">
      <c r="A59" s="497"/>
      <c r="B59" s="15">
        <v>50</v>
      </c>
      <c r="C59" s="468">
        <f t="shared" si="13"/>
        <v>0</v>
      </c>
      <c r="D59" s="469"/>
      <c r="E59" s="470"/>
      <c r="F59" s="67">
        <f t="shared" si="14"/>
        <v>0</v>
      </c>
      <c r="G59" s="67">
        <f t="shared" si="15"/>
        <v>0</v>
      </c>
      <c r="H59" s="67">
        <f t="shared" si="16"/>
        <v>0</v>
      </c>
      <c r="I59" s="67">
        <f t="shared" si="17"/>
        <v>0</v>
      </c>
      <c r="J59" s="67">
        <f t="shared" si="18"/>
        <v>0</v>
      </c>
      <c r="K59" s="16">
        <f t="shared" si="19"/>
        <v>0</v>
      </c>
      <c r="L59" s="67">
        <f t="shared" si="20"/>
        <v>0</v>
      </c>
      <c r="M59" s="17">
        <f>IF(L59&gt;0,VLOOKUP(I59,Labour!$AR$1:$AT$15,3,FALSE),0)</f>
        <v>0</v>
      </c>
      <c r="N59" s="70">
        <f t="shared" si="21"/>
        <v>0</v>
      </c>
      <c r="R59" s="83">
        <f t="shared" si="26"/>
        <v>0</v>
      </c>
      <c r="S59" s="83">
        <f t="shared" si="26"/>
        <v>0</v>
      </c>
      <c r="T59" s="83">
        <f t="shared" si="26"/>
        <v>0</v>
      </c>
      <c r="U59" s="83">
        <f t="shared" si="26"/>
        <v>0</v>
      </c>
      <c r="V59" s="83">
        <f t="shared" si="27"/>
        <v>0</v>
      </c>
      <c r="W59" s="83">
        <f t="shared" si="27"/>
        <v>0</v>
      </c>
      <c r="X59" s="83">
        <f t="shared" si="28"/>
        <v>0</v>
      </c>
      <c r="Y59" s="83">
        <f t="shared" si="28"/>
        <v>0</v>
      </c>
      <c r="Z59" s="83">
        <f t="shared" si="28"/>
        <v>0</v>
      </c>
      <c r="AA59" s="171">
        <f t="shared" si="22"/>
        <v>0</v>
      </c>
      <c r="AB59" s="83">
        <f t="shared" si="29"/>
        <v>0</v>
      </c>
      <c r="AC59" s="83">
        <f t="shared" si="29"/>
        <v>0</v>
      </c>
      <c r="AD59" s="171">
        <f t="shared" si="23"/>
        <v>0</v>
      </c>
      <c r="AE59" s="171">
        <f>IF(AD59=1,SUM(AD$10:AD59),0)</f>
        <v>0</v>
      </c>
      <c r="AF59" s="82" t="str">
        <f t="shared" si="24"/>
        <v/>
      </c>
      <c r="AG59" s="171">
        <f t="shared" si="25"/>
        <v>0</v>
      </c>
    </row>
    <row r="60" spans="1:33" ht="12" customHeight="1" x14ac:dyDescent="0.25">
      <c r="A60" s="497"/>
      <c r="B60" s="15">
        <v>51</v>
      </c>
      <c r="C60" s="468">
        <f t="shared" si="13"/>
        <v>0</v>
      </c>
      <c r="D60" s="469"/>
      <c r="E60" s="470"/>
      <c r="F60" s="67">
        <f t="shared" si="14"/>
        <v>0</v>
      </c>
      <c r="G60" s="67">
        <f t="shared" si="15"/>
        <v>0</v>
      </c>
      <c r="H60" s="67">
        <f t="shared" si="16"/>
        <v>0</v>
      </c>
      <c r="I60" s="67">
        <f t="shared" si="17"/>
        <v>0</v>
      </c>
      <c r="J60" s="67">
        <f t="shared" si="18"/>
        <v>0</v>
      </c>
      <c r="K60" s="16">
        <f t="shared" si="19"/>
        <v>0</v>
      </c>
      <c r="L60" s="67">
        <f t="shared" si="20"/>
        <v>0</v>
      </c>
      <c r="M60" s="17">
        <f>IF(L60&gt;0,VLOOKUP(I60,Labour!$AR$1:$AT$15,3,FALSE),0)</f>
        <v>0</v>
      </c>
      <c r="N60" s="70">
        <f t="shared" si="21"/>
        <v>0</v>
      </c>
      <c r="R60" s="83">
        <f t="shared" si="26"/>
        <v>0</v>
      </c>
      <c r="S60" s="83">
        <f t="shared" si="26"/>
        <v>0</v>
      </c>
      <c r="T60" s="83">
        <f t="shared" si="26"/>
        <v>0</v>
      </c>
      <c r="U60" s="83">
        <f t="shared" si="26"/>
        <v>0</v>
      </c>
      <c r="V60" s="83">
        <f t="shared" si="27"/>
        <v>0</v>
      </c>
      <c r="W60" s="83">
        <f t="shared" si="27"/>
        <v>0</v>
      </c>
      <c r="X60" s="83">
        <f t="shared" si="28"/>
        <v>0</v>
      </c>
      <c r="Y60" s="83">
        <f t="shared" si="28"/>
        <v>0</v>
      </c>
      <c r="Z60" s="83">
        <f t="shared" si="28"/>
        <v>0</v>
      </c>
      <c r="AA60" s="171">
        <f t="shared" si="22"/>
        <v>0</v>
      </c>
      <c r="AB60" s="83">
        <f t="shared" si="29"/>
        <v>0</v>
      </c>
      <c r="AC60" s="83">
        <f t="shared" si="29"/>
        <v>0</v>
      </c>
      <c r="AD60" s="171">
        <f t="shared" si="23"/>
        <v>0</v>
      </c>
      <c r="AE60" s="171">
        <f>IF(AD60=1,SUM(AD$10:AD60),0)</f>
        <v>0</v>
      </c>
      <c r="AF60" s="82" t="str">
        <f t="shared" si="24"/>
        <v/>
      </c>
      <c r="AG60" s="171">
        <f t="shared" si="25"/>
        <v>0</v>
      </c>
    </row>
    <row r="61" spans="1:33" ht="12" customHeight="1" x14ac:dyDescent="0.25">
      <c r="A61" s="497"/>
      <c r="B61" s="15">
        <v>52</v>
      </c>
      <c r="C61" s="468">
        <f t="shared" si="13"/>
        <v>0</v>
      </c>
      <c r="D61" s="469"/>
      <c r="E61" s="470"/>
      <c r="F61" s="67">
        <f t="shared" si="14"/>
        <v>0</v>
      </c>
      <c r="G61" s="67">
        <f t="shared" si="15"/>
        <v>0</v>
      </c>
      <c r="H61" s="67">
        <f t="shared" si="16"/>
        <v>0</v>
      </c>
      <c r="I61" s="67">
        <f t="shared" si="17"/>
        <v>0</v>
      </c>
      <c r="J61" s="67">
        <f t="shared" si="18"/>
        <v>0</v>
      </c>
      <c r="K61" s="16">
        <f t="shared" si="19"/>
        <v>0</v>
      </c>
      <c r="L61" s="67">
        <f t="shared" si="20"/>
        <v>0</v>
      </c>
      <c r="M61" s="17">
        <f>IF(L61&gt;0,VLOOKUP(I61,Labour!$AR$1:$AT$15,3,FALSE),0)</f>
        <v>0</v>
      </c>
      <c r="N61" s="70">
        <f t="shared" si="21"/>
        <v>0</v>
      </c>
      <c r="R61" s="83">
        <f t="shared" si="26"/>
        <v>0</v>
      </c>
      <c r="S61" s="83">
        <f t="shared" si="26"/>
        <v>0</v>
      </c>
      <c r="T61" s="83">
        <f t="shared" si="26"/>
        <v>0</v>
      </c>
      <c r="U61" s="83">
        <f t="shared" si="26"/>
        <v>0</v>
      </c>
      <c r="V61" s="83">
        <f t="shared" si="27"/>
        <v>0</v>
      </c>
      <c r="W61" s="83">
        <f t="shared" si="27"/>
        <v>0</v>
      </c>
      <c r="X61" s="83">
        <f t="shared" si="28"/>
        <v>0</v>
      </c>
      <c r="Y61" s="83">
        <f t="shared" si="28"/>
        <v>0</v>
      </c>
      <c r="Z61" s="83">
        <f t="shared" si="28"/>
        <v>0</v>
      </c>
      <c r="AA61" s="171">
        <f t="shared" si="22"/>
        <v>0</v>
      </c>
      <c r="AB61" s="83">
        <f t="shared" si="29"/>
        <v>0</v>
      </c>
      <c r="AC61" s="83">
        <f t="shared" si="29"/>
        <v>0</v>
      </c>
      <c r="AD61" s="171">
        <f t="shared" si="23"/>
        <v>0</v>
      </c>
      <c r="AE61" s="171">
        <f>IF(AD61=1,SUM(AD$10:AD61),0)</f>
        <v>0</v>
      </c>
      <c r="AF61" s="82" t="str">
        <f t="shared" si="24"/>
        <v/>
      </c>
      <c r="AG61" s="171">
        <f t="shared" si="25"/>
        <v>0</v>
      </c>
    </row>
    <row r="62" spans="1:33" ht="12" customHeight="1" x14ac:dyDescent="0.25">
      <c r="A62" s="497"/>
      <c r="B62" s="15">
        <v>53</v>
      </c>
      <c r="C62" s="468">
        <f t="shared" si="13"/>
        <v>0</v>
      </c>
      <c r="D62" s="469"/>
      <c r="E62" s="470"/>
      <c r="F62" s="67">
        <f t="shared" si="14"/>
        <v>0</v>
      </c>
      <c r="G62" s="67">
        <f t="shared" si="15"/>
        <v>0</v>
      </c>
      <c r="H62" s="67">
        <f t="shared" si="16"/>
        <v>0</v>
      </c>
      <c r="I62" s="67">
        <f t="shared" si="17"/>
        <v>0</v>
      </c>
      <c r="J62" s="67">
        <f t="shared" si="18"/>
        <v>0</v>
      </c>
      <c r="K62" s="16">
        <f t="shared" si="19"/>
        <v>0</v>
      </c>
      <c r="L62" s="67">
        <f t="shared" si="20"/>
        <v>0</v>
      </c>
      <c r="M62" s="17">
        <f>IF(L62&gt;0,VLOOKUP(I62,Labour!$AR$1:$AT$15,3,FALSE),0)</f>
        <v>0</v>
      </c>
      <c r="N62" s="70">
        <f t="shared" si="21"/>
        <v>0</v>
      </c>
      <c r="R62" s="83">
        <f t="shared" si="26"/>
        <v>0</v>
      </c>
      <c r="S62" s="83">
        <f t="shared" si="26"/>
        <v>0</v>
      </c>
      <c r="T62" s="83">
        <f t="shared" si="26"/>
        <v>0</v>
      </c>
      <c r="U62" s="83">
        <f t="shared" si="26"/>
        <v>0</v>
      </c>
      <c r="V62" s="83">
        <f t="shared" si="27"/>
        <v>0</v>
      </c>
      <c r="W62" s="83">
        <f t="shared" si="27"/>
        <v>0</v>
      </c>
      <c r="X62" s="83">
        <f t="shared" si="28"/>
        <v>0</v>
      </c>
      <c r="Y62" s="83">
        <f t="shared" si="28"/>
        <v>0</v>
      </c>
      <c r="Z62" s="83">
        <f t="shared" si="28"/>
        <v>0</v>
      </c>
      <c r="AA62" s="171">
        <f t="shared" si="22"/>
        <v>0</v>
      </c>
      <c r="AB62" s="83">
        <f t="shared" si="29"/>
        <v>0</v>
      </c>
      <c r="AC62" s="83">
        <f t="shared" si="29"/>
        <v>0</v>
      </c>
      <c r="AD62" s="171">
        <f t="shared" si="23"/>
        <v>0</v>
      </c>
      <c r="AE62" s="171">
        <f>IF(AD62=1,SUM(AD$10:AD62),0)</f>
        <v>0</v>
      </c>
      <c r="AF62" s="82" t="str">
        <f t="shared" si="24"/>
        <v/>
      </c>
      <c r="AG62" s="171">
        <f t="shared" si="25"/>
        <v>0</v>
      </c>
    </row>
    <row r="63" spans="1:33" ht="12" customHeight="1" x14ac:dyDescent="0.25">
      <c r="A63" s="497"/>
      <c r="B63" s="15">
        <v>54</v>
      </c>
      <c r="C63" s="468">
        <f t="shared" si="13"/>
        <v>0</v>
      </c>
      <c r="D63" s="469"/>
      <c r="E63" s="470"/>
      <c r="F63" s="67">
        <f t="shared" si="14"/>
        <v>0</v>
      </c>
      <c r="G63" s="67">
        <f t="shared" si="15"/>
        <v>0</v>
      </c>
      <c r="H63" s="67">
        <f t="shared" si="16"/>
        <v>0</v>
      </c>
      <c r="I63" s="67">
        <f t="shared" si="17"/>
        <v>0</v>
      </c>
      <c r="J63" s="67">
        <f t="shared" si="18"/>
        <v>0</v>
      </c>
      <c r="K63" s="16">
        <f t="shared" si="19"/>
        <v>0</v>
      </c>
      <c r="L63" s="67">
        <f t="shared" si="20"/>
        <v>0</v>
      </c>
      <c r="M63" s="17">
        <f>IF(L63&gt;0,VLOOKUP(I63,Labour!$AR$1:$AT$15,3,FALSE),0)</f>
        <v>0</v>
      </c>
      <c r="N63" s="70">
        <f t="shared" si="21"/>
        <v>0</v>
      </c>
      <c r="R63" s="83">
        <f t="shared" si="26"/>
        <v>0</v>
      </c>
      <c r="S63" s="83">
        <f t="shared" si="26"/>
        <v>0</v>
      </c>
      <c r="T63" s="83">
        <f t="shared" si="26"/>
        <v>0</v>
      </c>
      <c r="U63" s="83">
        <f t="shared" si="26"/>
        <v>0</v>
      </c>
      <c r="V63" s="83">
        <f t="shared" si="27"/>
        <v>0</v>
      </c>
      <c r="W63" s="83">
        <f t="shared" si="27"/>
        <v>0</v>
      </c>
      <c r="X63" s="83">
        <f t="shared" si="28"/>
        <v>0</v>
      </c>
      <c r="Y63" s="83">
        <f t="shared" si="28"/>
        <v>0</v>
      </c>
      <c r="Z63" s="83">
        <f t="shared" si="28"/>
        <v>0</v>
      </c>
      <c r="AA63" s="171">
        <f t="shared" si="22"/>
        <v>0</v>
      </c>
      <c r="AB63" s="83">
        <f t="shared" si="29"/>
        <v>0</v>
      </c>
      <c r="AC63" s="83">
        <f t="shared" si="29"/>
        <v>0</v>
      </c>
      <c r="AD63" s="171">
        <f t="shared" si="23"/>
        <v>0</v>
      </c>
      <c r="AE63" s="171">
        <f>IF(AD63=1,SUM(AD$10:AD63),0)</f>
        <v>0</v>
      </c>
      <c r="AF63" s="82" t="str">
        <f t="shared" si="24"/>
        <v/>
      </c>
      <c r="AG63" s="171">
        <f t="shared" si="25"/>
        <v>0</v>
      </c>
    </row>
    <row r="64" spans="1:33" ht="12" customHeight="1" x14ac:dyDescent="0.25">
      <c r="A64" s="497"/>
      <c r="B64" s="15">
        <v>55</v>
      </c>
      <c r="C64" s="468">
        <f t="shared" si="13"/>
        <v>0</v>
      </c>
      <c r="D64" s="469"/>
      <c r="E64" s="470"/>
      <c r="F64" s="67">
        <f t="shared" si="14"/>
        <v>0</v>
      </c>
      <c r="G64" s="67">
        <f t="shared" si="15"/>
        <v>0</v>
      </c>
      <c r="H64" s="67">
        <f t="shared" si="16"/>
        <v>0</v>
      </c>
      <c r="I64" s="67">
        <f t="shared" si="17"/>
        <v>0</v>
      </c>
      <c r="J64" s="67">
        <f t="shared" si="18"/>
        <v>0</v>
      </c>
      <c r="K64" s="16">
        <f t="shared" si="19"/>
        <v>0</v>
      </c>
      <c r="L64" s="67">
        <f t="shared" si="20"/>
        <v>0</v>
      </c>
      <c r="M64" s="17">
        <f>IF(L64&gt;0,VLOOKUP(I64,Labour!$AR$1:$AT$15,3,FALSE),0)</f>
        <v>0</v>
      </c>
      <c r="N64" s="70">
        <f t="shared" si="21"/>
        <v>0</v>
      </c>
      <c r="R64" s="83">
        <f t="shared" si="26"/>
        <v>0</v>
      </c>
      <c r="S64" s="83">
        <f t="shared" si="26"/>
        <v>0</v>
      </c>
      <c r="T64" s="83">
        <f t="shared" si="26"/>
        <v>0</v>
      </c>
      <c r="U64" s="83">
        <f t="shared" si="26"/>
        <v>0</v>
      </c>
      <c r="V64" s="83">
        <f t="shared" si="27"/>
        <v>0</v>
      </c>
      <c r="W64" s="83">
        <f t="shared" si="27"/>
        <v>0</v>
      </c>
      <c r="X64" s="83">
        <f t="shared" si="28"/>
        <v>0</v>
      </c>
      <c r="Y64" s="83">
        <f t="shared" si="28"/>
        <v>0</v>
      </c>
      <c r="Z64" s="83">
        <f t="shared" si="28"/>
        <v>0</v>
      </c>
      <c r="AA64" s="171">
        <f t="shared" si="22"/>
        <v>0</v>
      </c>
      <c r="AB64" s="83">
        <f t="shared" si="29"/>
        <v>0</v>
      </c>
      <c r="AC64" s="83">
        <f t="shared" si="29"/>
        <v>0</v>
      </c>
      <c r="AD64" s="171">
        <f t="shared" si="23"/>
        <v>0</v>
      </c>
      <c r="AE64" s="171">
        <f>IF(AD64=1,SUM(AD$10:AD64),0)</f>
        <v>0</v>
      </c>
      <c r="AF64" s="82" t="str">
        <f t="shared" si="24"/>
        <v/>
      </c>
      <c r="AG64" s="171">
        <f t="shared" si="25"/>
        <v>0</v>
      </c>
    </row>
    <row r="65" spans="1:33" ht="12" customHeight="1" x14ac:dyDescent="0.25">
      <c r="A65" s="497"/>
      <c r="B65" s="15">
        <v>56</v>
      </c>
      <c r="C65" s="468">
        <f t="shared" si="13"/>
        <v>0</v>
      </c>
      <c r="D65" s="469"/>
      <c r="E65" s="470"/>
      <c r="F65" s="67">
        <f t="shared" si="14"/>
        <v>0</v>
      </c>
      <c r="G65" s="67">
        <f t="shared" si="15"/>
        <v>0</v>
      </c>
      <c r="H65" s="67">
        <f t="shared" si="16"/>
        <v>0</v>
      </c>
      <c r="I65" s="67">
        <f t="shared" si="17"/>
        <v>0</v>
      </c>
      <c r="J65" s="67">
        <f t="shared" si="18"/>
        <v>0</v>
      </c>
      <c r="K65" s="16">
        <f t="shared" si="19"/>
        <v>0</v>
      </c>
      <c r="L65" s="67">
        <f t="shared" si="20"/>
        <v>0</v>
      </c>
      <c r="M65" s="17">
        <f>IF(L65&gt;0,VLOOKUP(I65,Labour!$AR$1:$AT$15,3,FALSE),0)</f>
        <v>0</v>
      </c>
      <c r="N65" s="70">
        <f t="shared" si="21"/>
        <v>0</v>
      </c>
      <c r="R65" s="83">
        <f t="shared" si="26"/>
        <v>0</v>
      </c>
      <c r="S65" s="83">
        <f t="shared" si="26"/>
        <v>0</v>
      </c>
      <c r="T65" s="83">
        <f t="shared" si="26"/>
        <v>0</v>
      </c>
      <c r="U65" s="83">
        <f t="shared" si="26"/>
        <v>0</v>
      </c>
      <c r="V65" s="83">
        <f t="shared" si="27"/>
        <v>0</v>
      </c>
      <c r="W65" s="83">
        <f t="shared" si="27"/>
        <v>0</v>
      </c>
      <c r="X65" s="83">
        <f t="shared" si="28"/>
        <v>0</v>
      </c>
      <c r="Y65" s="83">
        <f t="shared" si="28"/>
        <v>0</v>
      </c>
      <c r="Z65" s="83">
        <f t="shared" si="28"/>
        <v>0</v>
      </c>
      <c r="AA65" s="171">
        <f t="shared" si="22"/>
        <v>0</v>
      </c>
      <c r="AB65" s="83">
        <f t="shared" si="29"/>
        <v>0</v>
      </c>
      <c r="AC65" s="83">
        <f t="shared" si="29"/>
        <v>0</v>
      </c>
      <c r="AD65" s="171">
        <f t="shared" si="23"/>
        <v>0</v>
      </c>
      <c r="AE65" s="171">
        <f>IF(AD65=1,SUM(AD$10:AD65),0)</f>
        <v>0</v>
      </c>
      <c r="AF65" s="82" t="str">
        <f t="shared" si="24"/>
        <v/>
      </c>
      <c r="AG65" s="171">
        <f t="shared" si="25"/>
        <v>0</v>
      </c>
    </row>
    <row r="66" spans="1:33" ht="12" customHeight="1" x14ac:dyDescent="0.25">
      <c r="A66" s="497"/>
      <c r="B66" s="15">
        <v>57</v>
      </c>
      <c r="C66" s="468">
        <f t="shared" si="13"/>
        <v>0</v>
      </c>
      <c r="D66" s="469"/>
      <c r="E66" s="470"/>
      <c r="F66" s="67">
        <f t="shared" si="14"/>
        <v>0</v>
      </c>
      <c r="G66" s="67">
        <f t="shared" si="15"/>
        <v>0</v>
      </c>
      <c r="H66" s="67">
        <f t="shared" si="16"/>
        <v>0</v>
      </c>
      <c r="I66" s="67">
        <f t="shared" si="17"/>
        <v>0</v>
      </c>
      <c r="J66" s="67">
        <f t="shared" si="18"/>
        <v>0</v>
      </c>
      <c r="K66" s="16">
        <f t="shared" si="19"/>
        <v>0</v>
      </c>
      <c r="L66" s="67">
        <f t="shared" si="20"/>
        <v>0</v>
      </c>
      <c r="M66" s="17">
        <f>IF(L66&gt;0,VLOOKUP(I66,Labour!$AR$1:$AT$15,3,FALSE),0)</f>
        <v>0</v>
      </c>
      <c r="N66" s="70">
        <f t="shared" si="21"/>
        <v>0</v>
      </c>
      <c r="R66" s="83">
        <f t="shared" si="26"/>
        <v>0</v>
      </c>
      <c r="S66" s="83">
        <f t="shared" si="26"/>
        <v>0</v>
      </c>
      <c r="T66" s="83">
        <f t="shared" si="26"/>
        <v>0</v>
      </c>
      <c r="U66" s="83">
        <f t="shared" si="26"/>
        <v>0</v>
      </c>
      <c r="V66" s="83">
        <f t="shared" si="27"/>
        <v>0</v>
      </c>
      <c r="W66" s="83">
        <f t="shared" si="27"/>
        <v>0</v>
      </c>
      <c r="X66" s="83">
        <f t="shared" si="28"/>
        <v>0</v>
      </c>
      <c r="Y66" s="83">
        <f t="shared" si="28"/>
        <v>0</v>
      </c>
      <c r="Z66" s="83">
        <f t="shared" si="28"/>
        <v>0</v>
      </c>
      <c r="AA66" s="171">
        <f t="shared" si="22"/>
        <v>0</v>
      </c>
      <c r="AB66" s="83">
        <f t="shared" si="29"/>
        <v>0</v>
      </c>
      <c r="AC66" s="83">
        <f t="shared" si="29"/>
        <v>0</v>
      </c>
      <c r="AD66" s="171">
        <f t="shared" si="23"/>
        <v>0</v>
      </c>
      <c r="AE66" s="171">
        <f>IF(AD66=1,SUM(AD$10:AD66),0)</f>
        <v>0</v>
      </c>
      <c r="AF66" s="82" t="str">
        <f t="shared" si="24"/>
        <v/>
      </c>
      <c r="AG66" s="171">
        <f t="shared" si="25"/>
        <v>0</v>
      </c>
    </row>
    <row r="67" spans="1:33" ht="12" customHeight="1" x14ac:dyDescent="0.25">
      <c r="A67" s="497"/>
      <c r="B67" s="15">
        <v>58</v>
      </c>
      <c r="C67" s="468">
        <f t="shared" si="13"/>
        <v>0</v>
      </c>
      <c r="D67" s="469"/>
      <c r="E67" s="470"/>
      <c r="F67" s="67">
        <f t="shared" si="14"/>
        <v>0</v>
      </c>
      <c r="G67" s="67">
        <f t="shared" si="15"/>
        <v>0</v>
      </c>
      <c r="H67" s="67">
        <f t="shared" si="16"/>
        <v>0</v>
      </c>
      <c r="I67" s="67">
        <f t="shared" si="17"/>
        <v>0</v>
      </c>
      <c r="J67" s="67">
        <f t="shared" si="18"/>
        <v>0</v>
      </c>
      <c r="K67" s="16">
        <f t="shared" si="19"/>
        <v>0</v>
      </c>
      <c r="L67" s="67">
        <f t="shared" si="20"/>
        <v>0</v>
      </c>
      <c r="M67" s="17">
        <f>IF(L67&gt;0,VLOOKUP(I67,Labour!$AR$1:$AT$15,3,FALSE),0)</f>
        <v>0</v>
      </c>
      <c r="N67" s="70">
        <f t="shared" si="21"/>
        <v>0</v>
      </c>
      <c r="R67" s="83">
        <f t="shared" si="26"/>
        <v>0</v>
      </c>
      <c r="S67" s="83">
        <f t="shared" si="26"/>
        <v>0</v>
      </c>
      <c r="T67" s="83">
        <f t="shared" si="26"/>
        <v>0</v>
      </c>
      <c r="U67" s="83">
        <f t="shared" si="26"/>
        <v>0</v>
      </c>
      <c r="V67" s="83">
        <f t="shared" si="27"/>
        <v>0</v>
      </c>
      <c r="W67" s="83">
        <f t="shared" si="27"/>
        <v>0</v>
      </c>
      <c r="X67" s="83">
        <f t="shared" si="28"/>
        <v>0</v>
      </c>
      <c r="Y67" s="83">
        <f t="shared" si="28"/>
        <v>0</v>
      </c>
      <c r="Z67" s="83">
        <f t="shared" si="28"/>
        <v>0</v>
      </c>
      <c r="AA67" s="171">
        <f t="shared" si="22"/>
        <v>0</v>
      </c>
      <c r="AB67" s="83">
        <f t="shared" si="29"/>
        <v>0</v>
      </c>
      <c r="AC67" s="83">
        <f t="shared" si="29"/>
        <v>0</v>
      </c>
      <c r="AD67" s="171">
        <f t="shared" si="23"/>
        <v>0</v>
      </c>
      <c r="AE67" s="171">
        <f>IF(AD67=1,SUM(AD$10:AD67),0)</f>
        <v>0</v>
      </c>
      <c r="AF67" s="82" t="str">
        <f t="shared" si="24"/>
        <v/>
      </c>
      <c r="AG67" s="171">
        <f t="shared" si="25"/>
        <v>0</v>
      </c>
    </row>
    <row r="68" spans="1:33" ht="12" customHeight="1" x14ac:dyDescent="0.25">
      <c r="A68" s="497"/>
      <c r="B68" s="15">
        <v>59</v>
      </c>
      <c r="C68" s="468">
        <f t="shared" si="13"/>
        <v>0</v>
      </c>
      <c r="D68" s="469"/>
      <c r="E68" s="470"/>
      <c r="F68" s="67">
        <f t="shared" si="14"/>
        <v>0</v>
      </c>
      <c r="G68" s="67">
        <f t="shared" si="15"/>
        <v>0</v>
      </c>
      <c r="H68" s="67">
        <f t="shared" si="16"/>
        <v>0</v>
      </c>
      <c r="I68" s="67">
        <f t="shared" si="17"/>
        <v>0</v>
      </c>
      <c r="J68" s="67">
        <f t="shared" si="18"/>
        <v>0</v>
      </c>
      <c r="K68" s="16">
        <f t="shared" si="19"/>
        <v>0</v>
      </c>
      <c r="L68" s="67">
        <f t="shared" si="20"/>
        <v>0</v>
      </c>
      <c r="M68" s="17">
        <f>IF(L68&gt;0,VLOOKUP(I68,Labour!$AR$1:$AT$15,3,FALSE),0)</f>
        <v>0</v>
      </c>
      <c r="N68" s="70">
        <f t="shared" si="21"/>
        <v>0</v>
      </c>
      <c r="R68" s="83">
        <f t="shared" si="26"/>
        <v>0</v>
      </c>
      <c r="S68" s="83">
        <f t="shared" si="26"/>
        <v>0</v>
      </c>
      <c r="T68" s="83">
        <f t="shared" si="26"/>
        <v>0</v>
      </c>
      <c r="U68" s="83">
        <f t="shared" si="26"/>
        <v>0</v>
      </c>
      <c r="V68" s="83">
        <f t="shared" si="27"/>
        <v>0</v>
      </c>
      <c r="W68" s="83">
        <f t="shared" si="27"/>
        <v>0</v>
      </c>
      <c r="X68" s="83">
        <f t="shared" si="28"/>
        <v>0</v>
      </c>
      <c r="Y68" s="83">
        <f t="shared" si="28"/>
        <v>0</v>
      </c>
      <c r="Z68" s="83">
        <f t="shared" si="28"/>
        <v>0</v>
      </c>
      <c r="AA68" s="171">
        <f t="shared" si="22"/>
        <v>0</v>
      </c>
      <c r="AB68" s="83">
        <f t="shared" si="29"/>
        <v>0</v>
      </c>
      <c r="AC68" s="83">
        <f t="shared" si="29"/>
        <v>0</v>
      </c>
      <c r="AD68" s="171">
        <f t="shared" si="23"/>
        <v>0</v>
      </c>
      <c r="AE68" s="171">
        <f>IF(AD68=1,SUM(AD$10:AD68),0)</f>
        <v>0</v>
      </c>
      <c r="AF68" s="82" t="str">
        <f t="shared" si="24"/>
        <v/>
      </c>
      <c r="AG68" s="171">
        <f t="shared" si="25"/>
        <v>0</v>
      </c>
    </row>
    <row r="69" spans="1:33" ht="12" customHeight="1" x14ac:dyDescent="0.25">
      <c r="A69" s="497"/>
      <c r="B69" s="15">
        <v>60</v>
      </c>
      <c r="C69" s="468">
        <f t="shared" ref="C69:C108" si="30">R69</f>
        <v>0</v>
      </c>
      <c r="D69" s="469"/>
      <c r="E69" s="470"/>
      <c r="F69" s="67">
        <f t="shared" ref="F69:F108" si="31">S69</f>
        <v>0</v>
      </c>
      <c r="G69" s="67">
        <f t="shared" ref="G69:G108" si="32">T69</f>
        <v>0</v>
      </c>
      <c r="H69" s="67">
        <f t="shared" ref="H69:H108" si="33">U69</f>
        <v>0</v>
      </c>
      <c r="I69" s="67">
        <f t="shared" ref="I69:I108" si="34">X69</f>
        <v>0</v>
      </c>
      <c r="J69" s="67">
        <f t="shared" ref="J69:J108" si="35">AA69</f>
        <v>0</v>
      </c>
      <c r="K69" s="16">
        <f t="shared" ref="K69:K108" si="36">AB69</f>
        <v>0</v>
      </c>
      <c r="L69" s="67">
        <f t="shared" ref="L69:L108" si="37">AC69</f>
        <v>0</v>
      </c>
      <c r="M69" s="17">
        <f>IF(L69&gt;0,VLOOKUP(I69,Labour!$AR$1:$AT$15,3,FALSE),0)</f>
        <v>0</v>
      </c>
      <c r="N69" s="70">
        <f t="shared" ref="N69:N108" si="38">J69*K69+L69*M69</f>
        <v>0</v>
      </c>
      <c r="R69" s="83">
        <f t="shared" si="26"/>
        <v>0</v>
      </c>
      <c r="S69" s="83">
        <f t="shared" si="26"/>
        <v>0</v>
      </c>
      <c r="T69" s="83">
        <f t="shared" si="26"/>
        <v>0</v>
      </c>
      <c r="U69" s="83">
        <f t="shared" si="26"/>
        <v>0</v>
      </c>
      <c r="V69" s="83">
        <f t="shared" si="27"/>
        <v>0</v>
      </c>
      <c r="W69" s="83">
        <f t="shared" si="27"/>
        <v>0</v>
      </c>
      <c r="X69" s="83">
        <f t="shared" si="28"/>
        <v>0</v>
      </c>
      <c r="Y69" s="83">
        <f t="shared" si="28"/>
        <v>0</v>
      </c>
      <c r="Z69" s="83">
        <f t="shared" si="28"/>
        <v>0</v>
      </c>
      <c r="AA69" s="171">
        <f t="shared" si="22"/>
        <v>0</v>
      </c>
      <c r="AB69" s="83">
        <f t="shared" si="29"/>
        <v>0</v>
      </c>
      <c r="AC69" s="83">
        <f t="shared" si="29"/>
        <v>0</v>
      </c>
      <c r="AD69" s="171">
        <f t="shared" si="23"/>
        <v>0</v>
      </c>
      <c r="AE69" s="171">
        <f>IF(AD69=1,SUM(AD$10:AD69),0)</f>
        <v>0</v>
      </c>
      <c r="AF69" s="82" t="str">
        <f t="shared" si="24"/>
        <v/>
      </c>
      <c r="AG69" s="171">
        <f t="shared" si="25"/>
        <v>0</v>
      </c>
    </row>
    <row r="70" spans="1:33" ht="12" customHeight="1" x14ac:dyDescent="0.25">
      <c r="A70" s="497"/>
      <c r="B70" s="15">
        <v>61</v>
      </c>
      <c r="C70" s="468">
        <f t="shared" si="30"/>
        <v>0</v>
      </c>
      <c r="D70" s="469"/>
      <c r="E70" s="470"/>
      <c r="F70" s="67">
        <f t="shared" si="31"/>
        <v>0</v>
      </c>
      <c r="G70" s="67">
        <f t="shared" si="32"/>
        <v>0</v>
      </c>
      <c r="H70" s="67">
        <f t="shared" si="33"/>
        <v>0</v>
      </c>
      <c r="I70" s="67">
        <f t="shared" si="34"/>
        <v>0</v>
      </c>
      <c r="J70" s="67">
        <f t="shared" si="35"/>
        <v>0</v>
      </c>
      <c r="K70" s="16">
        <f t="shared" si="36"/>
        <v>0</v>
      </c>
      <c r="L70" s="67">
        <f t="shared" si="37"/>
        <v>0</v>
      </c>
      <c r="M70" s="17">
        <f>IF(L70&gt;0,VLOOKUP(I70,Labour!$AR$1:$AT$15,3,FALSE),0)</f>
        <v>0</v>
      </c>
      <c r="N70" s="70">
        <f t="shared" si="38"/>
        <v>0</v>
      </c>
      <c r="R70" s="83">
        <f t="shared" si="26"/>
        <v>0</v>
      </c>
      <c r="S70" s="83">
        <f t="shared" si="26"/>
        <v>0</v>
      </c>
      <c r="T70" s="83">
        <f t="shared" si="26"/>
        <v>0</v>
      </c>
      <c r="U70" s="83">
        <f t="shared" si="26"/>
        <v>0</v>
      </c>
      <c r="V70" s="83">
        <f t="shared" si="27"/>
        <v>0</v>
      </c>
      <c r="W70" s="83">
        <f t="shared" si="27"/>
        <v>0</v>
      </c>
      <c r="X70" s="83">
        <f t="shared" si="28"/>
        <v>0</v>
      </c>
      <c r="Y70" s="83">
        <f t="shared" si="28"/>
        <v>0</v>
      </c>
      <c r="Z70" s="83">
        <f t="shared" si="28"/>
        <v>0</v>
      </c>
      <c r="AA70" s="171">
        <f t="shared" si="22"/>
        <v>0</v>
      </c>
      <c r="AB70" s="83">
        <f t="shared" si="29"/>
        <v>0</v>
      </c>
      <c r="AC70" s="83">
        <f t="shared" si="29"/>
        <v>0</v>
      </c>
      <c r="AD70" s="171">
        <f t="shared" si="23"/>
        <v>0</v>
      </c>
      <c r="AE70" s="171">
        <f>IF(AD70=1,SUM(AD$10:AD70),0)</f>
        <v>0</v>
      </c>
      <c r="AF70" s="82" t="str">
        <f t="shared" si="24"/>
        <v/>
      </c>
      <c r="AG70" s="171">
        <f t="shared" si="25"/>
        <v>0</v>
      </c>
    </row>
    <row r="71" spans="1:33" ht="12" customHeight="1" x14ac:dyDescent="0.25">
      <c r="A71" s="497"/>
      <c r="B71" s="15">
        <v>62</v>
      </c>
      <c r="C71" s="468">
        <f t="shared" si="30"/>
        <v>0</v>
      </c>
      <c r="D71" s="469"/>
      <c r="E71" s="470"/>
      <c r="F71" s="67">
        <f t="shared" si="31"/>
        <v>0</v>
      </c>
      <c r="G71" s="67">
        <f t="shared" si="32"/>
        <v>0</v>
      </c>
      <c r="H71" s="67">
        <f t="shared" si="33"/>
        <v>0</v>
      </c>
      <c r="I71" s="67">
        <f t="shared" si="34"/>
        <v>0</v>
      </c>
      <c r="J71" s="67">
        <f t="shared" si="35"/>
        <v>0</v>
      </c>
      <c r="K71" s="16">
        <f t="shared" si="36"/>
        <v>0</v>
      </c>
      <c r="L71" s="67">
        <f t="shared" si="37"/>
        <v>0</v>
      </c>
      <c r="M71" s="17">
        <f>IF(L71&gt;0,VLOOKUP(I71,Labour!$AR$1:$AT$15,3,FALSE),0)</f>
        <v>0</v>
      </c>
      <c r="N71" s="70">
        <f t="shared" si="38"/>
        <v>0</v>
      </c>
      <c r="R71" s="83">
        <f t="shared" si="26"/>
        <v>0</v>
      </c>
      <c r="S71" s="83">
        <f t="shared" si="26"/>
        <v>0</v>
      </c>
      <c r="T71" s="83">
        <f t="shared" si="26"/>
        <v>0</v>
      </c>
      <c r="U71" s="83">
        <f t="shared" si="26"/>
        <v>0</v>
      </c>
      <c r="V71" s="83">
        <f t="shared" si="27"/>
        <v>0</v>
      </c>
      <c r="W71" s="83">
        <f t="shared" si="27"/>
        <v>0</v>
      </c>
      <c r="X71" s="83">
        <f t="shared" si="28"/>
        <v>0</v>
      </c>
      <c r="Y71" s="83">
        <f t="shared" si="28"/>
        <v>0</v>
      </c>
      <c r="Z71" s="83">
        <f t="shared" si="28"/>
        <v>0</v>
      </c>
      <c r="AA71" s="171">
        <f t="shared" si="22"/>
        <v>0</v>
      </c>
      <c r="AB71" s="83">
        <f t="shared" si="29"/>
        <v>0</v>
      </c>
      <c r="AC71" s="83">
        <f t="shared" si="29"/>
        <v>0</v>
      </c>
      <c r="AD71" s="171">
        <f t="shared" si="23"/>
        <v>0</v>
      </c>
      <c r="AE71" s="171">
        <f>IF(AD71=1,SUM(AD$10:AD71),0)</f>
        <v>0</v>
      </c>
      <c r="AF71" s="82" t="str">
        <f t="shared" si="24"/>
        <v/>
      </c>
      <c r="AG71" s="171">
        <f t="shared" si="25"/>
        <v>0</v>
      </c>
    </row>
    <row r="72" spans="1:33" ht="12" customHeight="1" x14ac:dyDescent="0.25">
      <c r="A72" s="497"/>
      <c r="B72" s="15">
        <v>63</v>
      </c>
      <c r="C72" s="468">
        <f t="shared" si="30"/>
        <v>0</v>
      </c>
      <c r="D72" s="469"/>
      <c r="E72" s="470"/>
      <c r="F72" s="67">
        <f t="shared" si="31"/>
        <v>0</v>
      </c>
      <c r="G72" s="67">
        <f t="shared" si="32"/>
        <v>0</v>
      </c>
      <c r="H72" s="67">
        <f t="shared" si="33"/>
        <v>0</v>
      </c>
      <c r="I72" s="67">
        <f t="shared" si="34"/>
        <v>0</v>
      </c>
      <c r="J72" s="67">
        <f t="shared" si="35"/>
        <v>0</v>
      </c>
      <c r="K72" s="16">
        <f t="shared" si="36"/>
        <v>0</v>
      </c>
      <c r="L72" s="67">
        <f t="shared" si="37"/>
        <v>0</v>
      </c>
      <c r="M72" s="17">
        <f>IF(L72&gt;0,VLOOKUP(I72,Labour!$AR$1:$AT$15,3,FALSE),0)</f>
        <v>0</v>
      </c>
      <c r="N72" s="70">
        <f t="shared" si="38"/>
        <v>0</v>
      </c>
      <c r="R72" s="83">
        <f t="shared" si="26"/>
        <v>0</v>
      </c>
      <c r="S72" s="83">
        <f t="shared" si="26"/>
        <v>0</v>
      </c>
      <c r="T72" s="83">
        <f t="shared" si="26"/>
        <v>0</v>
      </c>
      <c r="U72" s="83">
        <f t="shared" si="26"/>
        <v>0</v>
      </c>
      <c r="V72" s="83">
        <f t="shared" si="27"/>
        <v>0</v>
      </c>
      <c r="W72" s="83">
        <f t="shared" si="27"/>
        <v>0</v>
      </c>
      <c r="X72" s="83">
        <f t="shared" si="28"/>
        <v>0</v>
      </c>
      <c r="Y72" s="83">
        <f t="shared" si="28"/>
        <v>0</v>
      </c>
      <c r="Z72" s="83">
        <f t="shared" si="28"/>
        <v>0</v>
      </c>
      <c r="AA72" s="171">
        <f t="shared" si="22"/>
        <v>0</v>
      </c>
      <c r="AB72" s="83">
        <f t="shared" si="29"/>
        <v>0</v>
      </c>
      <c r="AC72" s="83">
        <f t="shared" si="29"/>
        <v>0</v>
      </c>
      <c r="AD72" s="171">
        <f t="shared" si="23"/>
        <v>0</v>
      </c>
      <c r="AE72" s="171">
        <f>IF(AD72=1,SUM(AD$10:AD72),0)</f>
        <v>0</v>
      </c>
      <c r="AF72" s="82" t="str">
        <f t="shared" si="24"/>
        <v/>
      </c>
      <c r="AG72" s="171">
        <f t="shared" si="25"/>
        <v>0</v>
      </c>
    </row>
    <row r="73" spans="1:33" ht="12" customHeight="1" x14ac:dyDescent="0.25">
      <c r="A73" s="497"/>
      <c r="B73" s="15">
        <v>64</v>
      </c>
      <c r="C73" s="468">
        <f t="shared" si="30"/>
        <v>0</v>
      </c>
      <c r="D73" s="469"/>
      <c r="E73" s="470"/>
      <c r="F73" s="67">
        <f t="shared" si="31"/>
        <v>0</v>
      </c>
      <c r="G73" s="67">
        <f t="shared" si="32"/>
        <v>0</v>
      </c>
      <c r="H73" s="67">
        <f t="shared" si="33"/>
        <v>0</v>
      </c>
      <c r="I73" s="67">
        <f t="shared" si="34"/>
        <v>0</v>
      </c>
      <c r="J73" s="67">
        <f t="shared" si="35"/>
        <v>0</v>
      </c>
      <c r="K73" s="16">
        <f t="shared" si="36"/>
        <v>0</v>
      </c>
      <c r="L73" s="67">
        <f t="shared" si="37"/>
        <v>0</v>
      </c>
      <c r="M73" s="17">
        <f>IF(L73&gt;0,VLOOKUP(I73,Labour!$AR$1:$AT$15,3,FALSE),0)</f>
        <v>0</v>
      </c>
      <c r="N73" s="70">
        <f t="shared" si="38"/>
        <v>0</v>
      </c>
      <c r="R73" s="83">
        <f t="shared" si="26"/>
        <v>0</v>
      </c>
      <c r="S73" s="83">
        <f t="shared" si="26"/>
        <v>0</v>
      </c>
      <c r="T73" s="83">
        <f t="shared" si="26"/>
        <v>0</v>
      </c>
      <c r="U73" s="83">
        <f t="shared" si="26"/>
        <v>0</v>
      </c>
      <c r="V73" s="83">
        <f t="shared" si="27"/>
        <v>0</v>
      </c>
      <c r="W73" s="83">
        <f t="shared" si="27"/>
        <v>0</v>
      </c>
      <c r="X73" s="83">
        <f t="shared" si="28"/>
        <v>0</v>
      </c>
      <c r="Y73" s="83">
        <f t="shared" si="28"/>
        <v>0</v>
      </c>
      <c r="Z73" s="83">
        <f t="shared" si="28"/>
        <v>0</v>
      </c>
      <c r="AA73" s="171">
        <f t="shared" si="22"/>
        <v>0</v>
      </c>
      <c r="AB73" s="83">
        <f t="shared" si="29"/>
        <v>0</v>
      </c>
      <c r="AC73" s="83">
        <f t="shared" si="29"/>
        <v>0</v>
      </c>
      <c r="AD73" s="171">
        <f t="shared" si="23"/>
        <v>0</v>
      </c>
      <c r="AE73" s="171">
        <f>IF(AD73=1,SUM(AD$10:AD73),0)</f>
        <v>0</v>
      </c>
      <c r="AF73" s="82" t="str">
        <f t="shared" si="24"/>
        <v/>
      </c>
      <c r="AG73" s="171">
        <f t="shared" si="25"/>
        <v>0</v>
      </c>
    </row>
    <row r="74" spans="1:33" ht="12" customHeight="1" x14ac:dyDescent="0.25">
      <c r="A74" s="497"/>
      <c r="B74" s="15">
        <v>65</v>
      </c>
      <c r="C74" s="468">
        <f t="shared" si="30"/>
        <v>0</v>
      </c>
      <c r="D74" s="469"/>
      <c r="E74" s="470"/>
      <c r="F74" s="67">
        <f t="shared" si="31"/>
        <v>0</v>
      </c>
      <c r="G74" s="67">
        <f t="shared" si="32"/>
        <v>0</v>
      </c>
      <c r="H74" s="67">
        <f t="shared" si="33"/>
        <v>0</v>
      </c>
      <c r="I74" s="67">
        <f t="shared" si="34"/>
        <v>0</v>
      </c>
      <c r="J74" s="67">
        <f t="shared" si="35"/>
        <v>0</v>
      </c>
      <c r="K74" s="16">
        <f t="shared" si="36"/>
        <v>0</v>
      </c>
      <c r="L74" s="67">
        <f t="shared" si="37"/>
        <v>0</v>
      </c>
      <c r="M74" s="17">
        <f>IF(L74&gt;0,VLOOKUP(I74,Labour!$AR$1:$AT$15,3,FALSE),0)</f>
        <v>0</v>
      </c>
      <c r="N74" s="70">
        <f t="shared" si="38"/>
        <v>0</v>
      </c>
      <c r="R74" s="83">
        <f t="shared" si="26"/>
        <v>0</v>
      </c>
      <c r="S74" s="83">
        <f t="shared" si="26"/>
        <v>0</v>
      </c>
      <c r="T74" s="83">
        <f t="shared" si="26"/>
        <v>0</v>
      </c>
      <c r="U74" s="83">
        <f t="shared" si="26"/>
        <v>0</v>
      </c>
      <c r="V74" s="83">
        <f t="shared" si="27"/>
        <v>0</v>
      </c>
      <c r="W74" s="83">
        <f t="shared" si="27"/>
        <v>0</v>
      </c>
      <c r="X74" s="83">
        <f t="shared" si="28"/>
        <v>0</v>
      </c>
      <c r="Y74" s="83">
        <f t="shared" si="28"/>
        <v>0</v>
      </c>
      <c r="Z74" s="83">
        <f t="shared" si="28"/>
        <v>0</v>
      </c>
      <c r="AA74" s="171">
        <f t="shared" si="22"/>
        <v>0</v>
      </c>
      <c r="AB74" s="83">
        <f t="shared" si="29"/>
        <v>0</v>
      </c>
      <c r="AC74" s="83">
        <f t="shared" si="29"/>
        <v>0</v>
      </c>
      <c r="AD74" s="171">
        <f t="shared" si="23"/>
        <v>0</v>
      </c>
      <c r="AE74" s="171">
        <f>IF(AD74=1,SUM(AD$10:AD74),0)</f>
        <v>0</v>
      </c>
      <c r="AF74" s="82" t="str">
        <f t="shared" si="24"/>
        <v/>
      </c>
      <c r="AG74" s="171">
        <f t="shared" si="25"/>
        <v>0</v>
      </c>
    </row>
    <row r="75" spans="1:33" ht="12" customHeight="1" x14ac:dyDescent="0.25">
      <c r="A75" s="497"/>
      <c r="B75" s="15">
        <v>66</v>
      </c>
      <c r="C75" s="468">
        <f t="shared" si="30"/>
        <v>0</v>
      </c>
      <c r="D75" s="469"/>
      <c r="E75" s="470"/>
      <c r="F75" s="67">
        <f t="shared" si="31"/>
        <v>0</v>
      </c>
      <c r="G75" s="67">
        <f t="shared" si="32"/>
        <v>0</v>
      </c>
      <c r="H75" s="67">
        <f t="shared" si="33"/>
        <v>0</v>
      </c>
      <c r="I75" s="67">
        <f t="shared" si="34"/>
        <v>0</v>
      </c>
      <c r="J75" s="67">
        <f t="shared" si="35"/>
        <v>0</v>
      </c>
      <c r="K75" s="16">
        <f t="shared" si="36"/>
        <v>0</v>
      </c>
      <c r="L75" s="67">
        <f t="shared" si="37"/>
        <v>0</v>
      </c>
      <c r="M75" s="17">
        <f>IF(L75&gt;0,VLOOKUP(I75,Labour!$AR$1:$AT$15,3,FALSE),0)</f>
        <v>0</v>
      </c>
      <c r="N75" s="70">
        <f t="shared" si="38"/>
        <v>0</v>
      </c>
      <c r="R75" s="83">
        <f t="shared" si="26"/>
        <v>0</v>
      </c>
      <c r="S75" s="83">
        <f t="shared" si="26"/>
        <v>0</v>
      </c>
      <c r="T75" s="83">
        <f t="shared" si="26"/>
        <v>0</v>
      </c>
      <c r="U75" s="83">
        <f t="shared" si="26"/>
        <v>0</v>
      </c>
      <c r="V75" s="83">
        <f t="shared" si="27"/>
        <v>0</v>
      </c>
      <c r="W75" s="83">
        <f t="shared" si="27"/>
        <v>0</v>
      </c>
      <c r="X75" s="83">
        <f t="shared" si="28"/>
        <v>0</v>
      </c>
      <c r="Y75" s="83">
        <f t="shared" si="28"/>
        <v>0</v>
      </c>
      <c r="Z75" s="83">
        <f t="shared" si="28"/>
        <v>0</v>
      </c>
      <c r="AA75" s="171">
        <f t="shared" si="22"/>
        <v>0</v>
      </c>
      <c r="AB75" s="83">
        <f t="shared" si="29"/>
        <v>0</v>
      </c>
      <c r="AC75" s="83">
        <f t="shared" si="29"/>
        <v>0</v>
      </c>
      <c r="AD75" s="171">
        <f t="shared" si="23"/>
        <v>0</v>
      </c>
      <c r="AE75" s="171">
        <f>IF(AD75=1,SUM(AD$10:AD75),0)</f>
        <v>0</v>
      </c>
      <c r="AF75" s="82" t="str">
        <f t="shared" si="24"/>
        <v/>
      </c>
      <c r="AG75" s="171">
        <f t="shared" si="25"/>
        <v>0</v>
      </c>
    </row>
    <row r="76" spans="1:33" ht="12" customHeight="1" x14ac:dyDescent="0.25">
      <c r="A76" s="497"/>
      <c r="B76" s="15">
        <v>67</v>
      </c>
      <c r="C76" s="468">
        <f t="shared" si="30"/>
        <v>0</v>
      </c>
      <c r="D76" s="469"/>
      <c r="E76" s="470"/>
      <c r="F76" s="67">
        <f t="shared" si="31"/>
        <v>0</v>
      </c>
      <c r="G76" s="67">
        <f t="shared" si="32"/>
        <v>0</v>
      </c>
      <c r="H76" s="67">
        <f t="shared" si="33"/>
        <v>0</v>
      </c>
      <c r="I76" s="67">
        <f t="shared" si="34"/>
        <v>0</v>
      </c>
      <c r="J76" s="67">
        <f t="shared" si="35"/>
        <v>0</v>
      </c>
      <c r="K76" s="16">
        <f t="shared" si="36"/>
        <v>0</v>
      </c>
      <c r="L76" s="67">
        <f t="shared" si="37"/>
        <v>0</v>
      </c>
      <c r="M76" s="17">
        <f>IF(L76&gt;0,VLOOKUP(I76,Labour!$AR$1:$AT$15,3,FALSE),0)</f>
        <v>0</v>
      </c>
      <c r="N76" s="70">
        <f t="shared" si="38"/>
        <v>0</v>
      </c>
      <c r="R76" s="83">
        <f t="shared" si="26"/>
        <v>0</v>
      </c>
      <c r="S76" s="83">
        <f t="shared" si="26"/>
        <v>0</v>
      </c>
      <c r="T76" s="83">
        <f t="shared" si="26"/>
        <v>0</v>
      </c>
      <c r="U76" s="83">
        <f t="shared" si="26"/>
        <v>0</v>
      </c>
      <c r="V76" s="83">
        <f t="shared" si="27"/>
        <v>0</v>
      </c>
      <c r="W76" s="83">
        <f t="shared" si="27"/>
        <v>0</v>
      </c>
      <c r="X76" s="83">
        <f t="shared" si="28"/>
        <v>0</v>
      </c>
      <c r="Y76" s="83">
        <f t="shared" si="28"/>
        <v>0</v>
      </c>
      <c r="Z76" s="83">
        <f t="shared" si="28"/>
        <v>0</v>
      </c>
      <c r="AA76" s="171">
        <f t="shared" si="22"/>
        <v>0</v>
      </c>
      <c r="AB76" s="83">
        <f t="shared" si="29"/>
        <v>0</v>
      </c>
      <c r="AC76" s="83">
        <f t="shared" si="29"/>
        <v>0</v>
      </c>
      <c r="AD76" s="171">
        <f t="shared" si="23"/>
        <v>0</v>
      </c>
      <c r="AE76" s="171">
        <f>IF(AD76=1,SUM(AD$10:AD76),0)</f>
        <v>0</v>
      </c>
      <c r="AF76" s="82" t="str">
        <f t="shared" si="24"/>
        <v/>
      </c>
      <c r="AG76" s="171">
        <f t="shared" si="25"/>
        <v>0</v>
      </c>
    </row>
    <row r="77" spans="1:33" ht="12" customHeight="1" x14ac:dyDescent="0.25">
      <c r="A77" s="497"/>
      <c r="B77" s="15">
        <v>68</v>
      </c>
      <c r="C77" s="468">
        <f t="shared" si="30"/>
        <v>0</v>
      </c>
      <c r="D77" s="469"/>
      <c r="E77" s="470"/>
      <c r="F77" s="67">
        <f t="shared" si="31"/>
        <v>0</v>
      </c>
      <c r="G77" s="67">
        <f t="shared" si="32"/>
        <v>0</v>
      </c>
      <c r="H77" s="67">
        <f t="shared" si="33"/>
        <v>0</v>
      </c>
      <c r="I77" s="67">
        <f t="shared" si="34"/>
        <v>0</v>
      </c>
      <c r="J77" s="67">
        <f t="shared" si="35"/>
        <v>0</v>
      </c>
      <c r="K77" s="16">
        <f t="shared" si="36"/>
        <v>0</v>
      </c>
      <c r="L77" s="67">
        <f t="shared" si="37"/>
        <v>0</v>
      </c>
      <c r="M77" s="17">
        <f>IF(L77&gt;0,VLOOKUP(I77,Labour!$AR$1:$AT$15,3,FALSE),0)</f>
        <v>0</v>
      </c>
      <c r="N77" s="70">
        <f t="shared" si="38"/>
        <v>0</v>
      </c>
      <c r="R77" s="83">
        <f t="shared" si="26"/>
        <v>0</v>
      </c>
      <c r="S77" s="83">
        <f t="shared" si="26"/>
        <v>0</v>
      </c>
      <c r="T77" s="83">
        <f t="shared" si="26"/>
        <v>0</v>
      </c>
      <c r="U77" s="83">
        <f t="shared" si="26"/>
        <v>0</v>
      </c>
      <c r="V77" s="83">
        <f t="shared" si="27"/>
        <v>0</v>
      </c>
      <c r="W77" s="83">
        <f t="shared" si="27"/>
        <v>0</v>
      </c>
      <c r="X77" s="83">
        <f t="shared" si="28"/>
        <v>0</v>
      </c>
      <c r="Y77" s="83">
        <f t="shared" si="28"/>
        <v>0</v>
      </c>
      <c r="Z77" s="83">
        <f t="shared" si="28"/>
        <v>0</v>
      </c>
      <c r="AA77" s="171">
        <f t="shared" si="22"/>
        <v>0</v>
      </c>
      <c r="AB77" s="83">
        <f t="shared" si="29"/>
        <v>0</v>
      </c>
      <c r="AC77" s="83">
        <f t="shared" si="29"/>
        <v>0</v>
      </c>
      <c r="AD77" s="171">
        <f t="shared" si="23"/>
        <v>0</v>
      </c>
      <c r="AE77" s="171">
        <f>IF(AD77=1,SUM(AD$10:AD77),0)</f>
        <v>0</v>
      </c>
      <c r="AF77" s="82" t="str">
        <f t="shared" si="24"/>
        <v/>
      </c>
      <c r="AG77" s="171">
        <f t="shared" si="25"/>
        <v>0</v>
      </c>
    </row>
    <row r="78" spans="1:33" ht="12" customHeight="1" x14ac:dyDescent="0.25">
      <c r="A78" s="497"/>
      <c r="B78" s="15">
        <v>69</v>
      </c>
      <c r="C78" s="468">
        <f t="shared" si="30"/>
        <v>0</v>
      </c>
      <c r="D78" s="469"/>
      <c r="E78" s="470"/>
      <c r="F78" s="67">
        <f t="shared" si="31"/>
        <v>0</v>
      </c>
      <c r="G78" s="67">
        <f t="shared" si="32"/>
        <v>0</v>
      </c>
      <c r="H78" s="67">
        <f t="shared" si="33"/>
        <v>0</v>
      </c>
      <c r="I78" s="67">
        <f t="shared" si="34"/>
        <v>0</v>
      </c>
      <c r="J78" s="67">
        <f t="shared" si="35"/>
        <v>0</v>
      </c>
      <c r="K78" s="16">
        <f t="shared" si="36"/>
        <v>0</v>
      </c>
      <c r="L78" s="67">
        <f t="shared" si="37"/>
        <v>0</v>
      </c>
      <c r="M78" s="17">
        <f>IF(L78&gt;0,VLOOKUP(I78,Labour!$AR$1:$AT$15,3,FALSE),0)</f>
        <v>0</v>
      </c>
      <c r="N78" s="70">
        <f t="shared" si="38"/>
        <v>0</v>
      </c>
      <c r="R78" s="83">
        <f t="shared" si="26"/>
        <v>0</v>
      </c>
      <c r="S78" s="83">
        <f t="shared" si="26"/>
        <v>0</v>
      </c>
      <c r="T78" s="83">
        <f t="shared" si="26"/>
        <v>0</v>
      </c>
      <c r="U78" s="83">
        <f t="shared" si="26"/>
        <v>0</v>
      </c>
      <c r="V78" s="83">
        <f t="shared" si="27"/>
        <v>0</v>
      </c>
      <c r="W78" s="83">
        <f t="shared" si="27"/>
        <v>0</v>
      </c>
      <c r="X78" s="83">
        <f t="shared" si="28"/>
        <v>0</v>
      </c>
      <c r="Y78" s="83">
        <f t="shared" si="28"/>
        <v>0</v>
      </c>
      <c r="Z78" s="83">
        <f t="shared" si="28"/>
        <v>0</v>
      </c>
      <c r="AA78" s="171">
        <f t="shared" si="22"/>
        <v>0</v>
      </c>
      <c r="AB78" s="83">
        <f t="shared" si="29"/>
        <v>0</v>
      </c>
      <c r="AC78" s="83">
        <f t="shared" si="29"/>
        <v>0</v>
      </c>
      <c r="AD78" s="171">
        <f t="shared" si="23"/>
        <v>0</v>
      </c>
      <c r="AE78" s="171">
        <f>IF(AD78=1,SUM(AD$10:AD78),0)</f>
        <v>0</v>
      </c>
      <c r="AF78" s="82" t="str">
        <f t="shared" si="24"/>
        <v/>
      </c>
      <c r="AG78" s="171">
        <f t="shared" si="25"/>
        <v>0</v>
      </c>
    </row>
    <row r="79" spans="1:33" ht="12" customHeight="1" x14ac:dyDescent="0.25">
      <c r="A79" s="497"/>
      <c r="B79" s="15">
        <v>70</v>
      </c>
      <c r="C79" s="468">
        <f t="shared" si="30"/>
        <v>0</v>
      </c>
      <c r="D79" s="469"/>
      <c r="E79" s="470"/>
      <c r="F79" s="67">
        <f t="shared" si="31"/>
        <v>0</v>
      </c>
      <c r="G79" s="67">
        <f t="shared" si="32"/>
        <v>0</v>
      </c>
      <c r="H79" s="67">
        <f t="shared" si="33"/>
        <v>0</v>
      </c>
      <c r="I79" s="67">
        <f t="shared" si="34"/>
        <v>0</v>
      </c>
      <c r="J79" s="67">
        <f t="shared" si="35"/>
        <v>0</v>
      </c>
      <c r="K79" s="16">
        <f t="shared" si="36"/>
        <v>0</v>
      </c>
      <c r="L79" s="67">
        <f t="shared" si="37"/>
        <v>0</v>
      </c>
      <c r="M79" s="17">
        <f>IF(L79&gt;0,VLOOKUP(I79,Labour!$AR$1:$AT$15,3,FALSE),0)</f>
        <v>0</v>
      </c>
      <c r="N79" s="70">
        <f t="shared" si="38"/>
        <v>0</v>
      </c>
      <c r="R79" s="83">
        <f t="shared" si="26"/>
        <v>0</v>
      </c>
      <c r="S79" s="83">
        <f t="shared" si="26"/>
        <v>0</v>
      </c>
      <c r="T79" s="83">
        <f t="shared" si="26"/>
        <v>0</v>
      </c>
      <c r="U79" s="83">
        <f t="shared" si="26"/>
        <v>0</v>
      </c>
      <c r="V79" s="83">
        <f t="shared" si="27"/>
        <v>0</v>
      </c>
      <c r="W79" s="83">
        <f t="shared" si="27"/>
        <v>0</v>
      </c>
      <c r="X79" s="83">
        <f t="shared" si="28"/>
        <v>0</v>
      </c>
      <c r="Y79" s="83">
        <f t="shared" si="28"/>
        <v>0</v>
      </c>
      <c r="Z79" s="83">
        <f t="shared" si="28"/>
        <v>0</v>
      </c>
      <c r="AA79" s="171">
        <f t="shared" si="22"/>
        <v>0</v>
      </c>
      <c r="AB79" s="83">
        <f t="shared" si="29"/>
        <v>0</v>
      </c>
      <c r="AC79" s="83">
        <f t="shared" si="29"/>
        <v>0</v>
      </c>
      <c r="AD79" s="171">
        <f t="shared" si="23"/>
        <v>0</v>
      </c>
      <c r="AE79" s="171">
        <f>IF(AD79=1,SUM(AD$10:AD79),0)</f>
        <v>0</v>
      </c>
      <c r="AF79" s="82" t="str">
        <f t="shared" si="24"/>
        <v/>
      </c>
      <c r="AG79" s="171">
        <f t="shared" si="25"/>
        <v>0</v>
      </c>
    </row>
    <row r="80" spans="1:33" ht="12" customHeight="1" x14ac:dyDescent="0.25">
      <c r="A80" s="497"/>
      <c r="B80" s="15">
        <v>71</v>
      </c>
      <c r="C80" s="468">
        <f t="shared" si="30"/>
        <v>0</v>
      </c>
      <c r="D80" s="469"/>
      <c r="E80" s="470"/>
      <c r="F80" s="67">
        <f t="shared" si="31"/>
        <v>0</v>
      </c>
      <c r="G80" s="67">
        <f t="shared" si="32"/>
        <v>0</v>
      </c>
      <c r="H80" s="67">
        <f t="shared" si="33"/>
        <v>0</v>
      </c>
      <c r="I80" s="67">
        <f t="shared" si="34"/>
        <v>0</v>
      </c>
      <c r="J80" s="67">
        <f t="shared" si="35"/>
        <v>0</v>
      </c>
      <c r="K80" s="16">
        <f t="shared" si="36"/>
        <v>0</v>
      </c>
      <c r="L80" s="67">
        <f t="shared" si="37"/>
        <v>0</v>
      </c>
      <c r="M80" s="17">
        <f>IF(L80&gt;0,VLOOKUP(I80,Labour!$AR$1:$AT$15,3,FALSE),0)</f>
        <v>0</v>
      </c>
      <c r="N80" s="70">
        <f t="shared" si="38"/>
        <v>0</v>
      </c>
      <c r="R80" s="83">
        <f t="shared" si="26"/>
        <v>0</v>
      </c>
      <c r="S80" s="83">
        <f t="shared" si="26"/>
        <v>0</v>
      </c>
      <c r="T80" s="83">
        <f t="shared" si="26"/>
        <v>0</v>
      </c>
      <c r="U80" s="83">
        <f t="shared" si="26"/>
        <v>0</v>
      </c>
      <c r="V80" s="83">
        <f t="shared" si="27"/>
        <v>0</v>
      </c>
      <c r="W80" s="83">
        <f t="shared" si="27"/>
        <v>0</v>
      </c>
      <c r="X80" s="83">
        <f t="shared" si="28"/>
        <v>0</v>
      </c>
      <c r="Y80" s="83">
        <f t="shared" si="28"/>
        <v>0</v>
      </c>
      <c r="Z80" s="83">
        <f t="shared" si="28"/>
        <v>0</v>
      </c>
      <c r="AA80" s="171">
        <f t="shared" si="22"/>
        <v>0</v>
      </c>
      <c r="AB80" s="83">
        <f t="shared" si="29"/>
        <v>0</v>
      </c>
      <c r="AC80" s="83">
        <f t="shared" si="29"/>
        <v>0</v>
      </c>
      <c r="AD80" s="171">
        <f t="shared" si="23"/>
        <v>0</v>
      </c>
      <c r="AE80" s="171">
        <f>IF(AD80=1,SUM(AD$10:AD80),0)</f>
        <v>0</v>
      </c>
      <c r="AF80" s="82" t="str">
        <f t="shared" si="24"/>
        <v/>
      </c>
      <c r="AG80" s="171">
        <f t="shared" si="25"/>
        <v>0</v>
      </c>
    </row>
    <row r="81" spans="1:33" ht="12" customHeight="1" x14ac:dyDescent="0.25">
      <c r="A81" s="497"/>
      <c r="B81" s="15">
        <v>72</v>
      </c>
      <c r="C81" s="468">
        <f t="shared" si="30"/>
        <v>0</v>
      </c>
      <c r="D81" s="469"/>
      <c r="E81" s="470"/>
      <c r="F81" s="67">
        <f t="shared" si="31"/>
        <v>0</v>
      </c>
      <c r="G81" s="67">
        <f t="shared" si="32"/>
        <v>0</v>
      </c>
      <c r="H81" s="67">
        <f t="shared" si="33"/>
        <v>0</v>
      </c>
      <c r="I81" s="67">
        <f t="shared" si="34"/>
        <v>0</v>
      </c>
      <c r="J81" s="67">
        <f t="shared" si="35"/>
        <v>0</v>
      </c>
      <c r="K81" s="16">
        <f t="shared" si="36"/>
        <v>0</v>
      </c>
      <c r="L81" s="67">
        <f t="shared" si="37"/>
        <v>0</v>
      </c>
      <c r="M81" s="17">
        <f>IF(L81&gt;0,VLOOKUP(I81,Labour!$AR$1:$AT$15,3,FALSE),0)</f>
        <v>0</v>
      </c>
      <c r="N81" s="70">
        <f t="shared" si="38"/>
        <v>0</v>
      </c>
      <c r="R81" s="83">
        <f t="shared" si="26"/>
        <v>0</v>
      </c>
      <c r="S81" s="83">
        <f t="shared" si="26"/>
        <v>0</v>
      </c>
      <c r="T81" s="83">
        <f t="shared" si="26"/>
        <v>0</v>
      </c>
      <c r="U81" s="83">
        <f t="shared" si="26"/>
        <v>0</v>
      </c>
      <c r="V81" s="83">
        <f t="shared" si="27"/>
        <v>0</v>
      </c>
      <c r="W81" s="83">
        <f t="shared" si="27"/>
        <v>0</v>
      </c>
      <c r="X81" s="83">
        <f t="shared" si="28"/>
        <v>0</v>
      </c>
      <c r="Y81" s="83">
        <f t="shared" si="28"/>
        <v>0</v>
      </c>
      <c r="Z81" s="83">
        <f t="shared" si="28"/>
        <v>0</v>
      </c>
      <c r="AA81" s="171">
        <f t="shared" si="22"/>
        <v>0</v>
      </c>
      <c r="AB81" s="83">
        <f t="shared" si="29"/>
        <v>0</v>
      </c>
      <c r="AC81" s="83">
        <f t="shared" si="29"/>
        <v>0</v>
      </c>
      <c r="AD81" s="171">
        <f t="shared" si="23"/>
        <v>0</v>
      </c>
      <c r="AE81" s="171">
        <f>IF(AD81=1,SUM(AD$10:AD81),0)</f>
        <v>0</v>
      </c>
      <c r="AF81" s="82" t="str">
        <f t="shared" si="24"/>
        <v/>
      </c>
      <c r="AG81" s="171">
        <f t="shared" si="25"/>
        <v>0</v>
      </c>
    </row>
    <row r="82" spans="1:33" ht="12" customHeight="1" x14ac:dyDescent="0.25">
      <c r="A82" s="497"/>
      <c r="B82" s="15">
        <v>73</v>
      </c>
      <c r="C82" s="468">
        <f t="shared" si="30"/>
        <v>0</v>
      </c>
      <c r="D82" s="469"/>
      <c r="E82" s="470"/>
      <c r="F82" s="67">
        <f t="shared" si="31"/>
        <v>0</v>
      </c>
      <c r="G82" s="67">
        <f t="shared" si="32"/>
        <v>0</v>
      </c>
      <c r="H82" s="67">
        <f t="shared" si="33"/>
        <v>0</v>
      </c>
      <c r="I82" s="67">
        <f t="shared" si="34"/>
        <v>0</v>
      </c>
      <c r="J82" s="67">
        <f t="shared" si="35"/>
        <v>0</v>
      </c>
      <c r="K82" s="16">
        <f t="shared" si="36"/>
        <v>0</v>
      </c>
      <c r="L82" s="67">
        <f t="shared" si="37"/>
        <v>0</v>
      </c>
      <c r="M82" s="17">
        <f>IF(L82&gt;0,VLOOKUP(I82,Labour!$AR$1:$AT$15,3,FALSE),0)</f>
        <v>0</v>
      </c>
      <c r="N82" s="70">
        <f t="shared" si="38"/>
        <v>0</v>
      </c>
      <c r="R82" s="83">
        <f t="shared" si="26"/>
        <v>0</v>
      </c>
      <c r="S82" s="83">
        <f t="shared" si="26"/>
        <v>0</v>
      </c>
      <c r="T82" s="83">
        <f t="shared" si="26"/>
        <v>0</v>
      </c>
      <c r="U82" s="83">
        <f t="shared" si="26"/>
        <v>0</v>
      </c>
      <c r="V82" s="83">
        <f t="shared" si="27"/>
        <v>0</v>
      </c>
      <c r="W82" s="83">
        <f t="shared" si="27"/>
        <v>0</v>
      </c>
      <c r="X82" s="83">
        <f t="shared" si="28"/>
        <v>0</v>
      </c>
      <c r="Y82" s="83">
        <f t="shared" si="28"/>
        <v>0</v>
      </c>
      <c r="Z82" s="83">
        <f t="shared" si="28"/>
        <v>0</v>
      </c>
      <c r="AA82" s="171">
        <f t="shared" si="22"/>
        <v>0</v>
      </c>
      <c r="AB82" s="83">
        <f t="shared" si="29"/>
        <v>0</v>
      </c>
      <c r="AC82" s="83">
        <f t="shared" si="29"/>
        <v>0</v>
      </c>
      <c r="AD82" s="171">
        <f t="shared" si="23"/>
        <v>0</v>
      </c>
      <c r="AE82" s="171">
        <f>IF(AD82=1,SUM(AD$10:AD82),0)</f>
        <v>0</v>
      </c>
      <c r="AF82" s="82" t="str">
        <f t="shared" si="24"/>
        <v/>
      </c>
      <c r="AG82" s="171">
        <f t="shared" si="25"/>
        <v>0</v>
      </c>
    </row>
    <row r="83" spans="1:33" ht="12" customHeight="1" x14ac:dyDescent="0.25">
      <c r="A83" s="497"/>
      <c r="B83" s="15">
        <v>74</v>
      </c>
      <c r="C83" s="468">
        <f t="shared" si="30"/>
        <v>0</v>
      </c>
      <c r="D83" s="469"/>
      <c r="E83" s="470"/>
      <c r="F83" s="67">
        <f t="shared" si="31"/>
        <v>0</v>
      </c>
      <c r="G83" s="67">
        <f t="shared" si="32"/>
        <v>0</v>
      </c>
      <c r="H83" s="67">
        <f t="shared" si="33"/>
        <v>0</v>
      </c>
      <c r="I83" s="67">
        <f t="shared" si="34"/>
        <v>0</v>
      </c>
      <c r="J83" s="67">
        <f t="shared" si="35"/>
        <v>0</v>
      </c>
      <c r="K83" s="16">
        <f t="shared" si="36"/>
        <v>0</v>
      </c>
      <c r="L83" s="67">
        <f t="shared" si="37"/>
        <v>0</v>
      </c>
      <c r="M83" s="17">
        <f>IF(L83&gt;0,VLOOKUP(I83,Labour!$AR$1:$AT$15,3,FALSE),0)</f>
        <v>0</v>
      </c>
      <c r="N83" s="70">
        <f t="shared" si="38"/>
        <v>0</v>
      </c>
      <c r="R83" s="83">
        <f t="shared" si="26"/>
        <v>0</v>
      </c>
      <c r="S83" s="83">
        <f t="shared" si="26"/>
        <v>0</v>
      </c>
      <c r="T83" s="83">
        <f t="shared" si="26"/>
        <v>0</v>
      </c>
      <c r="U83" s="83">
        <f t="shared" si="26"/>
        <v>0</v>
      </c>
      <c r="V83" s="83">
        <f t="shared" si="27"/>
        <v>0</v>
      </c>
      <c r="W83" s="83">
        <f t="shared" si="27"/>
        <v>0</v>
      </c>
      <c r="X83" s="83">
        <f t="shared" si="28"/>
        <v>0</v>
      </c>
      <c r="Y83" s="83">
        <f t="shared" si="28"/>
        <v>0</v>
      </c>
      <c r="Z83" s="83">
        <f t="shared" si="28"/>
        <v>0</v>
      </c>
      <c r="AA83" s="171">
        <f t="shared" si="22"/>
        <v>0</v>
      </c>
      <c r="AB83" s="83">
        <f t="shared" si="29"/>
        <v>0</v>
      </c>
      <c r="AC83" s="83">
        <f t="shared" si="29"/>
        <v>0</v>
      </c>
      <c r="AD83" s="171">
        <f t="shared" si="23"/>
        <v>0</v>
      </c>
      <c r="AE83" s="171">
        <f>IF(AD83=1,SUM(AD$10:AD83),0)</f>
        <v>0</v>
      </c>
      <c r="AF83" s="82" t="str">
        <f t="shared" si="24"/>
        <v/>
      </c>
      <c r="AG83" s="171">
        <f t="shared" si="25"/>
        <v>0</v>
      </c>
    </row>
    <row r="84" spans="1:33" ht="12" customHeight="1" x14ac:dyDescent="0.25">
      <c r="A84" s="497"/>
      <c r="B84" s="15">
        <v>75</v>
      </c>
      <c r="C84" s="468">
        <f t="shared" si="30"/>
        <v>0</v>
      </c>
      <c r="D84" s="469"/>
      <c r="E84" s="470"/>
      <c r="F84" s="67">
        <f t="shared" si="31"/>
        <v>0</v>
      </c>
      <c r="G84" s="67">
        <f t="shared" si="32"/>
        <v>0</v>
      </c>
      <c r="H84" s="67">
        <f t="shared" si="33"/>
        <v>0</v>
      </c>
      <c r="I84" s="67">
        <f t="shared" si="34"/>
        <v>0</v>
      </c>
      <c r="J84" s="67">
        <f t="shared" si="35"/>
        <v>0</v>
      </c>
      <c r="K84" s="16">
        <f t="shared" si="36"/>
        <v>0</v>
      </c>
      <c r="L84" s="67">
        <f t="shared" si="37"/>
        <v>0</v>
      </c>
      <c r="M84" s="17">
        <f>IF(L84&gt;0,VLOOKUP(I84,Labour!$AR$1:$AT$15,3,FALSE),0)</f>
        <v>0</v>
      </c>
      <c r="N84" s="70">
        <f t="shared" si="38"/>
        <v>0</v>
      </c>
      <c r="R84" s="83">
        <f t="shared" si="26"/>
        <v>0</v>
      </c>
      <c r="S84" s="83">
        <f t="shared" si="26"/>
        <v>0</v>
      </c>
      <c r="T84" s="83">
        <f t="shared" si="26"/>
        <v>0</v>
      </c>
      <c r="U84" s="83">
        <f t="shared" si="26"/>
        <v>0</v>
      </c>
      <c r="V84" s="83">
        <f t="shared" si="27"/>
        <v>0</v>
      </c>
      <c r="W84" s="83">
        <f t="shared" si="27"/>
        <v>0</v>
      </c>
      <c r="X84" s="83">
        <f t="shared" si="28"/>
        <v>0</v>
      </c>
      <c r="Y84" s="83">
        <f t="shared" si="28"/>
        <v>0</v>
      </c>
      <c r="Z84" s="83">
        <f t="shared" si="28"/>
        <v>0</v>
      </c>
      <c r="AA84" s="171">
        <f t="shared" si="22"/>
        <v>0</v>
      </c>
      <c r="AB84" s="83">
        <f t="shared" si="29"/>
        <v>0</v>
      </c>
      <c r="AC84" s="83">
        <f t="shared" si="29"/>
        <v>0</v>
      </c>
      <c r="AD84" s="171">
        <f t="shared" si="23"/>
        <v>0</v>
      </c>
      <c r="AE84" s="171">
        <f>IF(AD84=1,SUM(AD$10:AD84),0)</f>
        <v>0</v>
      </c>
      <c r="AF84" s="82" t="str">
        <f t="shared" si="24"/>
        <v/>
      </c>
      <c r="AG84" s="171">
        <f t="shared" si="25"/>
        <v>0</v>
      </c>
    </row>
    <row r="85" spans="1:33" ht="12" customHeight="1" x14ac:dyDescent="0.25">
      <c r="A85" s="497"/>
      <c r="B85" s="15">
        <v>76</v>
      </c>
      <c r="C85" s="468">
        <f t="shared" si="30"/>
        <v>0</v>
      </c>
      <c r="D85" s="469"/>
      <c r="E85" s="470"/>
      <c r="F85" s="67">
        <f t="shared" si="31"/>
        <v>0</v>
      </c>
      <c r="G85" s="67">
        <f t="shared" si="32"/>
        <v>0</v>
      </c>
      <c r="H85" s="67">
        <f t="shared" si="33"/>
        <v>0</v>
      </c>
      <c r="I85" s="67">
        <f t="shared" si="34"/>
        <v>0</v>
      </c>
      <c r="J85" s="67">
        <f t="shared" si="35"/>
        <v>0</v>
      </c>
      <c r="K85" s="16">
        <f t="shared" si="36"/>
        <v>0</v>
      </c>
      <c r="L85" s="67">
        <f t="shared" si="37"/>
        <v>0</v>
      </c>
      <c r="M85" s="17">
        <f>IF(L85&gt;0,VLOOKUP(I85,Labour!$AR$1:$AT$15,3,FALSE),0)</f>
        <v>0</v>
      </c>
      <c r="N85" s="70">
        <f t="shared" si="38"/>
        <v>0</v>
      </c>
      <c r="R85" s="83">
        <f t="shared" si="26"/>
        <v>0</v>
      </c>
      <c r="S85" s="83">
        <f t="shared" si="26"/>
        <v>0</v>
      </c>
      <c r="T85" s="83">
        <f t="shared" si="26"/>
        <v>0</v>
      </c>
      <c r="U85" s="83">
        <f t="shared" si="26"/>
        <v>0</v>
      </c>
      <c r="V85" s="83">
        <f t="shared" si="27"/>
        <v>0</v>
      </c>
      <c r="W85" s="83">
        <f t="shared" si="27"/>
        <v>0</v>
      </c>
      <c r="X85" s="83">
        <f t="shared" si="28"/>
        <v>0</v>
      </c>
      <c r="Y85" s="83">
        <f t="shared" si="28"/>
        <v>0</v>
      </c>
      <c r="Z85" s="83">
        <f t="shared" si="28"/>
        <v>0</v>
      </c>
      <c r="AA85" s="171">
        <f t="shared" si="22"/>
        <v>0</v>
      </c>
      <c r="AB85" s="83">
        <f t="shared" si="29"/>
        <v>0</v>
      </c>
      <c r="AC85" s="83">
        <f t="shared" si="29"/>
        <v>0</v>
      </c>
      <c r="AD85" s="171">
        <f t="shared" si="23"/>
        <v>0</v>
      </c>
      <c r="AE85" s="171">
        <f>IF(AD85=1,SUM(AD$10:AD85),0)</f>
        <v>0</v>
      </c>
      <c r="AF85" s="82" t="str">
        <f t="shared" si="24"/>
        <v/>
      </c>
      <c r="AG85" s="171">
        <f t="shared" si="25"/>
        <v>0</v>
      </c>
    </row>
    <row r="86" spans="1:33" ht="12" customHeight="1" x14ac:dyDescent="0.25">
      <c r="A86" s="497"/>
      <c r="B86" s="15">
        <v>77</v>
      </c>
      <c r="C86" s="468">
        <f t="shared" si="30"/>
        <v>0</v>
      </c>
      <c r="D86" s="469"/>
      <c r="E86" s="470"/>
      <c r="F86" s="67">
        <f t="shared" si="31"/>
        <v>0</v>
      </c>
      <c r="G86" s="67">
        <f t="shared" si="32"/>
        <v>0</v>
      </c>
      <c r="H86" s="67">
        <f t="shared" si="33"/>
        <v>0</v>
      </c>
      <c r="I86" s="67">
        <f t="shared" si="34"/>
        <v>0</v>
      </c>
      <c r="J86" s="67">
        <f t="shared" si="35"/>
        <v>0</v>
      </c>
      <c r="K86" s="16">
        <f t="shared" si="36"/>
        <v>0</v>
      </c>
      <c r="L86" s="67">
        <f t="shared" si="37"/>
        <v>0</v>
      </c>
      <c r="M86" s="17">
        <f>IF(L86&gt;0,VLOOKUP(I86,Labour!$AR$1:$AT$15,3,FALSE),0)</f>
        <v>0</v>
      </c>
      <c r="N86" s="70">
        <f t="shared" si="38"/>
        <v>0</v>
      </c>
      <c r="R86" s="83">
        <f t="shared" si="26"/>
        <v>0</v>
      </c>
      <c r="S86" s="83">
        <f t="shared" si="26"/>
        <v>0</v>
      </c>
      <c r="T86" s="83">
        <f t="shared" si="26"/>
        <v>0</v>
      </c>
      <c r="U86" s="83">
        <f t="shared" si="26"/>
        <v>0</v>
      </c>
      <c r="V86" s="83">
        <f t="shared" si="27"/>
        <v>0</v>
      </c>
      <c r="W86" s="83">
        <f t="shared" si="27"/>
        <v>0</v>
      </c>
      <c r="X86" s="83">
        <f t="shared" si="28"/>
        <v>0</v>
      </c>
      <c r="Y86" s="83">
        <f t="shared" si="28"/>
        <v>0</v>
      </c>
      <c r="Z86" s="83">
        <f t="shared" si="28"/>
        <v>0</v>
      </c>
      <c r="AA86" s="171">
        <f t="shared" si="22"/>
        <v>0</v>
      </c>
      <c r="AB86" s="83">
        <f t="shared" si="29"/>
        <v>0</v>
      </c>
      <c r="AC86" s="83">
        <f t="shared" si="29"/>
        <v>0</v>
      </c>
      <c r="AD86" s="171">
        <f t="shared" si="23"/>
        <v>0</v>
      </c>
      <c r="AE86" s="171">
        <f>IF(AD86=1,SUM(AD$10:AD86),0)</f>
        <v>0</v>
      </c>
      <c r="AF86" s="82" t="str">
        <f t="shared" si="24"/>
        <v/>
      </c>
      <c r="AG86" s="171">
        <f t="shared" si="25"/>
        <v>0</v>
      </c>
    </row>
    <row r="87" spans="1:33" ht="12" customHeight="1" x14ac:dyDescent="0.25">
      <c r="A87" s="497"/>
      <c r="B87" s="15">
        <v>78</v>
      </c>
      <c r="C87" s="468">
        <f t="shared" si="30"/>
        <v>0</v>
      </c>
      <c r="D87" s="469"/>
      <c r="E87" s="470"/>
      <c r="F87" s="67">
        <f t="shared" si="31"/>
        <v>0</v>
      </c>
      <c r="G87" s="67">
        <f t="shared" si="32"/>
        <v>0</v>
      </c>
      <c r="H87" s="67">
        <f t="shared" si="33"/>
        <v>0</v>
      </c>
      <c r="I87" s="67">
        <f t="shared" si="34"/>
        <v>0</v>
      </c>
      <c r="J87" s="67">
        <f t="shared" si="35"/>
        <v>0</v>
      </c>
      <c r="K87" s="16">
        <f t="shared" si="36"/>
        <v>0</v>
      </c>
      <c r="L87" s="67">
        <f t="shared" si="37"/>
        <v>0</v>
      </c>
      <c r="M87" s="17">
        <f>IF(L87&gt;0,VLOOKUP(I87,Labour!$AR$1:$AT$15,3,FALSE),0)</f>
        <v>0</v>
      </c>
      <c r="N87" s="70">
        <f t="shared" si="38"/>
        <v>0</v>
      </c>
      <c r="R87" s="83">
        <f t="shared" si="26"/>
        <v>0</v>
      </c>
      <c r="S87" s="83">
        <f t="shared" si="26"/>
        <v>0</v>
      </c>
      <c r="T87" s="83">
        <f t="shared" si="26"/>
        <v>0</v>
      </c>
      <c r="U87" s="83">
        <f t="shared" si="26"/>
        <v>0</v>
      </c>
      <c r="V87" s="83">
        <f t="shared" si="27"/>
        <v>0</v>
      </c>
      <c r="W87" s="83">
        <f t="shared" si="27"/>
        <v>0</v>
      </c>
      <c r="X87" s="83">
        <f t="shared" si="28"/>
        <v>0</v>
      </c>
      <c r="Y87" s="83">
        <f t="shared" si="28"/>
        <v>0</v>
      </c>
      <c r="Z87" s="83">
        <f t="shared" si="28"/>
        <v>0</v>
      </c>
      <c r="AA87" s="171">
        <f t="shared" si="22"/>
        <v>0</v>
      </c>
      <c r="AB87" s="83">
        <f t="shared" si="29"/>
        <v>0</v>
      </c>
      <c r="AC87" s="83">
        <f t="shared" si="29"/>
        <v>0</v>
      </c>
      <c r="AD87" s="171">
        <f t="shared" si="23"/>
        <v>0</v>
      </c>
      <c r="AE87" s="171">
        <f>IF(AD87=1,SUM(AD$10:AD87),0)</f>
        <v>0</v>
      </c>
      <c r="AF87" s="82" t="str">
        <f t="shared" si="24"/>
        <v/>
      </c>
      <c r="AG87" s="171">
        <f t="shared" si="25"/>
        <v>0</v>
      </c>
    </row>
    <row r="88" spans="1:33" ht="12" customHeight="1" x14ac:dyDescent="0.25">
      <c r="A88" s="497"/>
      <c r="B88" s="15">
        <v>79</v>
      </c>
      <c r="C88" s="468">
        <f t="shared" si="30"/>
        <v>0</v>
      </c>
      <c r="D88" s="469"/>
      <c r="E88" s="470"/>
      <c r="F88" s="67">
        <f t="shared" si="31"/>
        <v>0</v>
      </c>
      <c r="G88" s="67">
        <f t="shared" si="32"/>
        <v>0</v>
      </c>
      <c r="H88" s="67">
        <f t="shared" si="33"/>
        <v>0</v>
      </c>
      <c r="I88" s="67">
        <f t="shared" si="34"/>
        <v>0</v>
      </c>
      <c r="J88" s="67">
        <f t="shared" si="35"/>
        <v>0</v>
      </c>
      <c r="K88" s="16">
        <f t="shared" si="36"/>
        <v>0</v>
      </c>
      <c r="L88" s="67">
        <f t="shared" si="37"/>
        <v>0</v>
      </c>
      <c r="M88" s="17">
        <f>IF(L88&gt;0,VLOOKUP(I88,Labour!$AR$1:$AT$15,3,FALSE),0)</f>
        <v>0</v>
      </c>
      <c r="N88" s="70">
        <f t="shared" si="38"/>
        <v>0</v>
      </c>
      <c r="R88" s="83">
        <f t="shared" si="26"/>
        <v>0</v>
      </c>
      <c r="S88" s="83">
        <f t="shared" si="26"/>
        <v>0</v>
      </c>
      <c r="T88" s="83">
        <f t="shared" si="26"/>
        <v>0</v>
      </c>
      <c r="U88" s="83">
        <f t="shared" si="26"/>
        <v>0</v>
      </c>
      <c r="V88" s="83">
        <f t="shared" si="27"/>
        <v>0</v>
      </c>
      <c r="W88" s="83">
        <f t="shared" si="27"/>
        <v>0</v>
      </c>
      <c r="X88" s="83">
        <f t="shared" si="28"/>
        <v>0</v>
      </c>
      <c r="Y88" s="83">
        <f t="shared" si="28"/>
        <v>0</v>
      </c>
      <c r="Z88" s="83">
        <f t="shared" si="28"/>
        <v>0</v>
      </c>
      <c r="AA88" s="171">
        <f t="shared" si="22"/>
        <v>0</v>
      </c>
      <c r="AB88" s="83">
        <f t="shared" si="29"/>
        <v>0</v>
      </c>
      <c r="AC88" s="83">
        <f t="shared" si="29"/>
        <v>0</v>
      </c>
      <c r="AD88" s="171">
        <f t="shared" si="23"/>
        <v>0</v>
      </c>
      <c r="AE88" s="171">
        <f>IF(AD88=1,SUM(AD$10:AD88),0)</f>
        <v>0</v>
      </c>
      <c r="AF88" s="82" t="str">
        <f t="shared" si="24"/>
        <v/>
      </c>
      <c r="AG88" s="171">
        <f t="shared" si="25"/>
        <v>0</v>
      </c>
    </row>
    <row r="89" spans="1:33" ht="12" customHeight="1" x14ac:dyDescent="0.25">
      <c r="A89" s="497"/>
      <c r="B89" s="15">
        <v>80</v>
      </c>
      <c r="C89" s="468">
        <f t="shared" si="30"/>
        <v>0</v>
      </c>
      <c r="D89" s="469"/>
      <c r="E89" s="470"/>
      <c r="F89" s="67">
        <f t="shared" si="31"/>
        <v>0</v>
      </c>
      <c r="G89" s="67">
        <f t="shared" si="32"/>
        <v>0</v>
      </c>
      <c r="H89" s="67">
        <f t="shared" si="33"/>
        <v>0</v>
      </c>
      <c r="I89" s="67">
        <f t="shared" si="34"/>
        <v>0</v>
      </c>
      <c r="J89" s="67">
        <f t="shared" si="35"/>
        <v>0</v>
      </c>
      <c r="K89" s="16">
        <f t="shared" si="36"/>
        <v>0</v>
      </c>
      <c r="L89" s="67">
        <f t="shared" si="37"/>
        <v>0</v>
      </c>
      <c r="M89" s="17">
        <f>IF(L89&gt;0,VLOOKUP(I89,Labour!$AR$1:$AT$15,3,FALSE),0)</f>
        <v>0</v>
      </c>
      <c r="N89" s="70">
        <f t="shared" si="38"/>
        <v>0</v>
      </c>
      <c r="R89" s="83">
        <f t="shared" si="26"/>
        <v>0</v>
      </c>
      <c r="S89" s="83">
        <f t="shared" si="26"/>
        <v>0</v>
      </c>
      <c r="T89" s="83">
        <f t="shared" si="26"/>
        <v>0</v>
      </c>
      <c r="U89" s="83">
        <f t="shared" si="26"/>
        <v>0</v>
      </c>
      <c r="V89" s="83">
        <f t="shared" si="27"/>
        <v>0</v>
      </c>
      <c r="W89" s="83">
        <f t="shared" si="27"/>
        <v>0</v>
      </c>
      <c r="X89" s="83">
        <f t="shared" si="28"/>
        <v>0</v>
      </c>
      <c r="Y89" s="83">
        <f t="shared" si="28"/>
        <v>0</v>
      </c>
      <c r="Z89" s="83">
        <f t="shared" si="28"/>
        <v>0</v>
      </c>
      <c r="AA89" s="171">
        <f t="shared" si="22"/>
        <v>0</v>
      </c>
      <c r="AB89" s="83">
        <f t="shared" si="29"/>
        <v>0</v>
      </c>
      <c r="AC89" s="83">
        <f t="shared" si="29"/>
        <v>0</v>
      </c>
      <c r="AD89" s="171">
        <f t="shared" si="23"/>
        <v>0</v>
      </c>
      <c r="AE89" s="171">
        <f>IF(AD89=1,SUM(AD$10:AD89),0)</f>
        <v>0</v>
      </c>
      <c r="AF89" s="82" t="str">
        <f t="shared" si="24"/>
        <v/>
      </c>
      <c r="AG89" s="171">
        <f t="shared" si="25"/>
        <v>0</v>
      </c>
    </row>
    <row r="90" spans="1:33" ht="12" customHeight="1" x14ac:dyDescent="0.25">
      <c r="A90" s="497"/>
      <c r="B90" s="15">
        <v>81</v>
      </c>
      <c r="C90" s="468">
        <f t="shared" si="30"/>
        <v>0</v>
      </c>
      <c r="D90" s="469"/>
      <c r="E90" s="470"/>
      <c r="F90" s="67">
        <f t="shared" si="31"/>
        <v>0</v>
      </c>
      <c r="G90" s="67">
        <f t="shared" si="32"/>
        <v>0</v>
      </c>
      <c r="H90" s="67">
        <f t="shared" si="33"/>
        <v>0</v>
      </c>
      <c r="I90" s="67">
        <f t="shared" si="34"/>
        <v>0</v>
      </c>
      <c r="J90" s="67">
        <f t="shared" si="35"/>
        <v>0</v>
      </c>
      <c r="K90" s="16">
        <f t="shared" si="36"/>
        <v>0</v>
      </c>
      <c r="L90" s="67">
        <f t="shared" si="37"/>
        <v>0</v>
      </c>
      <c r="M90" s="17">
        <f>IF(L90&gt;0,VLOOKUP(I90,Labour!$AR$1:$AT$15,3,FALSE),0)</f>
        <v>0</v>
      </c>
      <c r="N90" s="70">
        <f t="shared" si="38"/>
        <v>0</v>
      </c>
      <c r="R90" s="83">
        <f t="shared" si="26"/>
        <v>0</v>
      </c>
      <c r="S90" s="83">
        <f t="shared" si="26"/>
        <v>0</v>
      </c>
      <c r="T90" s="83">
        <f t="shared" si="26"/>
        <v>0</v>
      </c>
      <c r="U90" s="83">
        <f t="shared" si="26"/>
        <v>0</v>
      </c>
      <c r="V90" s="83">
        <f t="shared" si="27"/>
        <v>0</v>
      </c>
      <c r="W90" s="83">
        <f t="shared" si="27"/>
        <v>0</v>
      </c>
      <c r="X90" s="83">
        <f t="shared" si="28"/>
        <v>0</v>
      </c>
      <c r="Y90" s="83">
        <f t="shared" si="28"/>
        <v>0</v>
      </c>
      <c r="Z90" s="83">
        <f t="shared" si="28"/>
        <v>0</v>
      </c>
      <c r="AA90" s="171">
        <f t="shared" si="22"/>
        <v>0</v>
      </c>
      <c r="AB90" s="83">
        <f t="shared" si="29"/>
        <v>0</v>
      </c>
      <c r="AC90" s="83">
        <f t="shared" si="29"/>
        <v>0</v>
      </c>
      <c r="AD90" s="171">
        <f t="shared" si="23"/>
        <v>0</v>
      </c>
      <c r="AE90" s="171">
        <f>IF(AD90=1,SUM(AD$10:AD90),0)</f>
        <v>0</v>
      </c>
      <c r="AF90" s="82" t="str">
        <f t="shared" si="24"/>
        <v/>
      </c>
      <c r="AG90" s="171">
        <f t="shared" si="25"/>
        <v>0</v>
      </c>
    </row>
    <row r="91" spans="1:33" ht="12" customHeight="1" x14ac:dyDescent="0.25">
      <c r="A91" s="497"/>
      <c r="B91" s="15">
        <v>82</v>
      </c>
      <c r="C91" s="468">
        <f t="shared" si="30"/>
        <v>0</v>
      </c>
      <c r="D91" s="469"/>
      <c r="E91" s="470"/>
      <c r="F91" s="67">
        <f t="shared" si="31"/>
        <v>0</v>
      </c>
      <c r="G91" s="67">
        <f t="shared" si="32"/>
        <v>0</v>
      </c>
      <c r="H91" s="67">
        <f t="shared" si="33"/>
        <v>0</v>
      </c>
      <c r="I91" s="67">
        <f t="shared" si="34"/>
        <v>0</v>
      </c>
      <c r="J91" s="67">
        <f t="shared" si="35"/>
        <v>0</v>
      </c>
      <c r="K91" s="16">
        <f t="shared" si="36"/>
        <v>0</v>
      </c>
      <c r="L91" s="67">
        <f t="shared" si="37"/>
        <v>0</v>
      </c>
      <c r="M91" s="17">
        <f>IF(L91&gt;0,VLOOKUP(I91,Labour!$AR$1:$AT$15,3,FALSE),0)</f>
        <v>0</v>
      </c>
      <c r="N91" s="70">
        <f t="shared" si="38"/>
        <v>0</v>
      </c>
      <c r="R91" s="83">
        <f t="shared" si="26"/>
        <v>0</v>
      </c>
      <c r="S91" s="83">
        <f t="shared" si="26"/>
        <v>0</v>
      </c>
      <c r="T91" s="83">
        <f t="shared" si="26"/>
        <v>0</v>
      </c>
      <c r="U91" s="83">
        <f t="shared" si="26"/>
        <v>0</v>
      </c>
      <c r="V91" s="83">
        <f t="shared" si="27"/>
        <v>0</v>
      </c>
      <c r="W91" s="83">
        <f t="shared" si="27"/>
        <v>0</v>
      </c>
      <c r="X91" s="83">
        <f t="shared" si="28"/>
        <v>0</v>
      </c>
      <c r="Y91" s="83">
        <f t="shared" si="28"/>
        <v>0</v>
      </c>
      <c r="Z91" s="83">
        <f t="shared" si="28"/>
        <v>0</v>
      </c>
      <c r="AA91" s="171">
        <f t="shared" si="22"/>
        <v>0</v>
      </c>
      <c r="AB91" s="83">
        <f t="shared" si="29"/>
        <v>0</v>
      </c>
      <c r="AC91" s="83">
        <f t="shared" si="29"/>
        <v>0</v>
      </c>
      <c r="AD91" s="171">
        <f t="shared" si="23"/>
        <v>0</v>
      </c>
      <c r="AE91" s="171">
        <f>IF(AD91=1,SUM(AD$10:AD91),0)</f>
        <v>0</v>
      </c>
      <c r="AF91" s="82" t="str">
        <f t="shared" si="24"/>
        <v/>
      </c>
      <c r="AG91" s="171">
        <f t="shared" si="25"/>
        <v>0</v>
      </c>
    </row>
    <row r="92" spans="1:33" ht="12" customHeight="1" x14ac:dyDescent="0.25">
      <c r="A92" s="497"/>
      <c r="B92" s="15">
        <v>83</v>
      </c>
      <c r="C92" s="468">
        <f t="shared" si="30"/>
        <v>0</v>
      </c>
      <c r="D92" s="469"/>
      <c r="E92" s="470"/>
      <c r="F92" s="67">
        <f t="shared" si="31"/>
        <v>0</v>
      </c>
      <c r="G92" s="67">
        <f t="shared" si="32"/>
        <v>0</v>
      </c>
      <c r="H92" s="67">
        <f t="shared" si="33"/>
        <v>0</v>
      </c>
      <c r="I92" s="67">
        <f t="shared" si="34"/>
        <v>0</v>
      </c>
      <c r="J92" s="67">
        <f t="shared" si="35"/>
        <v>0</v>
      </c>
      <c r="K92" s="16">
        <f t="shared" si="36"/>
        <v>0</v>
      </c>
      <c r="L92" s="67">
        <f t="shared" si="37"/>
        <v>0</v>
      </c>
      <c r="M92" s="17">
        <f>IF(L92&gt;0,VLOOKUP(I92,Labour!$AR$1:$AT$15,3,FALSE),0)</f>
        <v>0</v>
      </c>
      <c r="N92" s="70">
        <f t="shared" si="38"/>
        <v>0</v>
      </c>
      <c r="R92" s="83">
        <f t="shared" si="26"/>
        <v>0</v>
      </c>
      <c r="S92" s="83">
        <f t="shared" si="26"/>
        <v>0</v>
      </c>
      <c r="T92" s="83">
        <f t="shared" si="26"/>
        <v>0</v>
      </c>
      <c r="U92" s="83">
        <f t="shared" si="26"/>
        <v>0</v>
      </c>
      <c r="V92" s="83">
        <f t="shared" si="27"/>
        <v>0</v>
      </c>
      <c r="W92" s="83">
        <f t="shared" si="27"/>
        <v>0</v>
      </c>
      <c r="X92" s="83">
        <f t="shared" si="28"/>
        <v>0</v>
      </c>
      <c r="Y92" s="83">
        <f t="shared" si="28"/>
        <v>0</v>
      </c>
      <c r="Z92" s="83">
        <f t="shared" si="28"/>
        <v>0</v>
      </c>
      <c r="AA92" s="171">
        <f t="shared" si="22"/>
        <v>0</v>
      </c>
      <c r="AB92" s="83">
        <f t="shared" si="29"/>
        <v>0</v>
      </c>
      <c r="AC92" s="83">
        <f t="shared" si="29"/>
        <v>0</v>
      </c>
      <c r="AD92" s="171">
        <f t="shared" si="23"/>
        <v>0</v>
      </c>
      <c r="AE92" s="171">
        <f>IF(AD92=1,SUM(AD$10:AD92),0)</f>
        <v>0</v>
      </c>
      <c r="AF92" s="82" t="str">
        <f t="shared" si="24"/>
        <v/>
      </c>
      <c r="AG92" s="171">
        <f t="shared" si="25"/>
        <v>0</v>
      </c>
    </row>
    <row r="93" spans="1:33" ht="12" customHeight="1" x14ac:dyDescent="0.25">
      <c r="A93" s="497"/>
      <c r="B93" s="15">
        <v>84</v>
      </c>
      <c r="C93" s="468">
        <f t="shared" ref="C93:C107" si="39">R93</f>
        <v>0</v>
      </c>
      <c r="D93" s="469"/>
      <c r="E93" s="470"/>
      <c r="F93" s="67">
        <f t="shared" ref="F93:F107" si="40">S93</f>
        <v>0</v>
      </c>
      <c r="G93" s="67">
        <f t="shared" ref="G93:G107" si="41">T93</f>
        <v>0</v>
      </c>
      <c r="H93" s="67">
        <f t="shared" ref="H93:H107" si="42">U93</f>
        <v>0</v>
      </c>
      <c r="I93" s="67">
        <f t="shared" ref="I93:I107" si="43">X93</f>
        <v>0</v>
      </c>
      <c r="J93" s="67">
        <f t="shared" ref="J93:J107" si="44">AA93</f>
        <v>0</v>
      </c>
      <c r="K93" s="16">
        <f t="shared" ref="K93:K107" si="45">AB93</f>
        <v>0</v>
      </c>
      <c r="L93" s="67">
        <f t="shared" ref="L93:L107" si="46">AC93</f>
        <v>0</v>
      </c>
      <c r="M93" s="17">
        <f>IF(L93&gt;0,VLOOKUP(I93,Labour!$AR$1:$AT$15,3,FALSE),0)</f>
        <v>0</v>
      </c>
      <c r="N93" s="70">
        <f t="shared" ref="N93:N107" si="47">J93*K93+L93*M93</f>
        <v>0</v>
      </c>
      <c r="R93" s="83">
        <f t="shared" si="26"/>
        <v>0</v>
      </c>
      <c r="S93" s="83">
        <f t="shared" si="26"/>
        <v>0</v>
      </c>
      <c r="T93" s="83">
        <f t="shared" si="26"/>
        <v>0</v>
      </c>
      <c r="U93" s="83">
        <f t="shared" si="26"/>
        <v>0</v>
      </c>
      <c r="V93" s="83">
        <f t="shared" si="27"/>
        <v>0</v>
      </c>
      <c r="W93" s="83">
        <f t="shared" si="27"/>
        <v>0</v>
      </c>
      <c r="X93" s="83">
        <f t="shared" si="28"/>
        <v>0</v>
      </c>
      <c r="Y93" s="83">
        <f t="shared" si="28"/>
        <v>0</v>
      </c>
      <c r="Z93" s="83">
        <f t="shared" si="28"/>
        <v>0</v>
      </c>
      <c r="AA93" s="171">
        <f t="shared" si="22"/>
        <v>0</v>
      </c>
      <c r="AB93" s="83">
        <f t="shared" si="29"/>
        <v>0</v>
      </c>
      <c r="AC93" s="83">
        <f t="shared" si="29"/>
        <v>0</v>
      </c>
      <c r="AD93" s="171">
        <f t="shared" si="23"/>
        <v>0</v>
      </c>
      <c r="AE93" s="171">
        <f>IF(AD93=1,SUM(AD$10:AD93),0)</f>
        <v>0</v>
      </c>
      <c r="AF93" s="82" t="str">
        <f t="shared" si="24"/>
        <v/>
      </c>
      <c r="AG93" s="171">
        <f t="shared" si="25"/>
        <v>0</v>
      </c>
    </row>
    <row r="94" spans="1:33" ht="12" customHeight="1" x14ac:dyDescent="0.25">
      <c r="A94" s="497"/>
      <c r="B94" s="15">
        <v>85</v>
      </c>
      <c r="C94" s="468">
        <f t="shared" si="39"/>
        <v>0</v>
      </c>
      <c r="D94" s="469"/>
      <c r="E94" s="470"/>
      <c r="F94" s="67">
        <f t="shared" si="40"/>
        <v>0</v>
      </c>
      <c r="G94" s="67">
        <f t="shared" si="41"/>
        <v>0</v>
      </c>
      <c r="H94" s="67">
        <f t="shared" si="42"/>
        <v>0</v>
      </c>
      <c r="I94" s="67">
        <f t="shared" si="43"/>
        <v>0</v>
      </c>
      <c r="J94" s="67">
        <f t="shared" si="44"/>
        <v>0</v>
      </c>
      <c r="K94" s="16">
        <f t="shared" si="45"/>
        <v>0</v>
      </c>
      <c r="L94" s="67">
        <f t="shared" si="46"/>
        <v>0</v>
      </c>
      <c r="M94" s="17">
        <f>IF(L94&gt;0,VLOOKUP(I94,Labour!$AR$1:$AT$15,3,FALSE),0)</f>
        <v>0</v>
      </c>
      <c r="N94" s="70">
        <f t="shared" si="47"/>
        <v>0</v>
      </c>
      <c r="R94" s="83">
        <f t="shared" si="26"/>
        <v>0</v>
      </c>
      <c r="S94" s="83">
        <f t="shared" si="26"/>
        <v>0</v>
      </c>
      <c r="T94" s="83">
        <f t="shared" si="26"/>
        <v>0</v>
      </c>
      <c r="U94" s="83">
        <f t="shared" si="26"/>
        <v>0</v>
      </c>
      <c r="V94" s="83">
        <f t="shared" si="27"/>
        <v>0</v>
      </c>
      <c r="W94" s="83">
        <f t="shared" si="27"/>
        <v>0</v>
      </c>
      <c r="X94" s="83">
        <f t="shared" si="28"/>
        <v>0</v>
      </c>
      <c r="Y94" s="83">
        <f t="shared" si="28"/>
        <v>0</v>
      </c>
      <c r="Z94" s="83">
        <f t="shared" si="28"/>
        <v>0</v>
      </c>
      <c r="AA94" s="171">
        <f t="shared" si="22"/>
        <v>0</v>
      </c>
      <c r="AB94" s="83">
        <f t="shared" si="29"/>
        <v>0</v>
      </c>
      <c r="AC94" s="83">
        <f t="shared" si="29"/>
        <v>0</v>
      </c>
      <c r="AD94" s="171">
        <f t="shared" si="23"/>
        <v>0</v>
      </c>
      <c r="AE94" s="171">
        <f>IF(AD94=1,SUM(AD$10:AD94),0)</f>
        <v>0</v>
      </c>
      <c r="AF94" s="82" t="str">
        <f t="shared" si="24"/>
        <v/>
      </c>
      <c r="AG94" s="171">
        <f t="shared" si="25"/>
        <v>0</v>
      </c>
    </row>
    <row r="95" spans="1:33" ht="12" customHeight="1" x14ac:dyDescent="0.25">
      <c r="A95" s="497"/>
      <c r="B95" s="15">
        <v>86</v>
      </c>
      <c r="C95" s="468">
        <f t="shared" si="39"/>
        <v>0</v>
      </c>
      <c r="D95" s="469"/>
      <c r="E95" s="470"/>
      <c r="F95" s="67">
        <f t="shared" si="40"/>
        <v>0</v>
      </c>
      <c r="G95" s="67">
        <f t="shared" si="41"/>
        <v>0</v>
      </c>
      <c r="H95" s="67">
        <f t="shared" si="42"/>
        <v>0</v>
      </c>
      <c r="I95" s="67">
        <f t="shared" si="43"/>
        <v>0</v>
      </c>
      <c r="J95" s="67">
        <f t="shared" si="44"/>
        <v>0</v>
      </c>
      <c r="K95" s="16">
        <f t="shared" si="45"/>
        <v>0</v>
      </c>
      <c r="L95" s="67">
        <f t="shared" si="46"/>
        <v>0</v>
      </c>
      <c r="M95" s="17">
        <f>IF(L95&gt;0,VLOOKUP(I95,Labour!$AR$1:$AT$15,3,FALSE),0)</f>
        <v>0</v>
      </c>
      <c r="N95" s="70">
        <f t="shared" si="47"/>
        <v>0</v>
      </c>
      <c r="R95" s="83">
        <f t="shared" si="26"/>
        <v>0</v>
      </c>
      <c r="S95" s="83">
        <f t="shared" si="26"/>
        <v>0</v>
      </c>
      <c r="T95" s="83">
        <f t="shared" si="26"/>
        <v>0</v>
      </c>
      <c r="U95" s="83">
        <f t="shared" si="26"/>
        <v>0</v>
      </c>
      <c r="V95" s="83">
        <f t="shared" si="27"/>
        <v>0</v>
      </c>
      <c r="W95" s="83">
        <f t="shared" si="27"/>
        <v>0</v>
      </c>
      <c r="X95" s="83">
        <f t="shared" si="28"/>
        <v>0</v>
      </c>
      <c r="Y95" s="83">
        <f t="shared" si="28"/>
        <v>0</v>
      </c>
      <c r="Z95" s="83">
        <f t="shared" si="28"/>
        <v>0</v>
      </c>
      <c r="AA95" s="171">
        <f t="shared" si="22"/>
        <v>0</v>
      </c>
      <c r="AB95" s="83">
        <f t="shared" si="29"/>
        <v>0</v>
      </c>
      <c r="AC95" s="83">
        <f t="shared" si="29"/>
        <v>0</v>
      </c>
      <c r="AD95" s="171">
        <f t="shared" si="23"/>
        <v>0</v>
      </c>
      <c r="AE95" s="171">
        <f>IF(AD95=1,SUM(AD$10:AD95),0)</f>
        <v>0</v>
      </c>
      <c r="AF95" s="82" t="str">
        <f t="shared" si="24"/>
        <v/>
      </c>
      <c r="AG95" s="171">
        <f t="shared" si="25"/>
        <v>0</v>
      </c>
    </row>
    <row r="96" spans="1:33" ht="12" customHeight="1" x14ac:dyDescent="0.25">
      <c r="A96" s="497"/>
      <c r="B96" s="15">
        <v>87</v>
      </c>
      <c r="C96" s="468">
        <f t="shared" si="39"/>
        <v>0</v>
      </c>
      <c r="D96" s="469"/>
      <c r="E96" s="470"/>
      <c r="F96" s="67">
        <f t="shared" si="40"/>
        <v>0</v>
      </c>
      <c r="G96" s="67">
        <f t="shared" si="41"/>
        <v>0</v>
      </c>
      <c r="H96" s="67">
        <f t="shared" si="42"/>
        <v>0</v>
      </c>
      <c r="I96" s="67">
        <f t="shared" si="43"/>
        <v>0</v>
      </c>
      <c r="J96" s="67">
        <f t="shared" si="44"/>
        <v>0</v>
      </c>
      <c r="K96" s="16">
        <f t="shared" si="45"/>
        <v>0</v>
      </c>
      <c r="L96" s="67">
        <f t="shared" si="46"/>
        <v>0</v>
      </c>
      <c r="M96" s="17">
        <f>IF(L96&gt;0,VLOOKUP(I96,Labour!$AR$1:$AT$15,3,FALSE),0)</f>
        <v>0</v>
      </c>
      <c r="N96" s="70">
        <f t="shared" si="47"/>
        <v>0</v>
      </c>
      <c r="R96" s="83">
        <f t="shared" si="26"/>
        <v>0</v>
      </c>
      <c r="S96" s="83">
        <f t="shared" si="26"/>
        <v>0</v>
      </c>
      <c r="T96" s="83">
        <f t="shared" si="26"/>
        <v>0</v>
      </c>
      <c r="U96" s="83">
        <f t="shared" si="26"/>
        <v>0</v>
      </c>
      <c r="V96" s="83">
        <f t="shared" si="27"/>
        <v>0</v>
      </c>
      <c r="W96" s="83">
        <f t="shared" si="27"/>
        <v>0</v>
      </c>
      <c r="X96" s="83">
        <f t="shared" si="28"/>
        <v>0</v>
      </c>
      <c r="Y96" s="83">
        <f t="shared" si="28"/>
        <v>0</v>
      </c>
      <c r="Z96" s="83">
        <f t="shared" si="28"/>
        <v>0</v>
      </c>
      <c r="AA96" s="171">
        <f t="shared" si="22"/>
        <v>0</v>
      </c>
      <c r="AB96" s="83">
        <f t="shared" si="29"/>
        <v>0</v>
      </c>
      <c r="AC96" s="83">
        <f t="shared" si="29"/>
        <v>0</v>
      </c>
      <c r="AD96" s="171">
        <f t="shared" si="23"/>
        <v>0</v>
      </c>
      <c r="AE96" s="171">
        <f>IF(AD96=1,SUM(AD$10:AD96),0)</f>
        <v>0</v>
      </c>
      <c r="AF96" s="82" t="str">
        <f t="shared" si="24"/>
        <v/>
      </c>
      <c r="AG96" s="171">
        <f t="shared" si="25"/>
        <v>0</v>
      </c>
    </row>
    <row r="97" spans="1:33" ht="12" customHeight="1" x14ac:dyDescent="0.25">
      <c r="A97" s="497"/>
      <c r="B97" s="15">
        <v>88</v>
      </c>
      <c r="C97" s="468">
        <f t="shared" si="39"/>
        <v>0</v>
      </c>
      <c r="D97" s="469"/>
      <c r="E97" s="470"/>
      <c r="F97" s="67">
        <f t="shared" si="40"/>
        <v>0</v>
      </c>
      <c r="G97" s="67">
        <f t="shared" si="41"/>
        <v>0</v>
      </c>
      <c r="H97" s="67">
        <f t="shared" si="42"/>
        <v>0</v>
      </c>
      <c r="I97" s="67">
        <f t="shared" si="43"/>
        <v>0</v>
      </c>
      <c r="J97" s="67">
        <f t="shared" si="44"/>
        <v>0</v>
      </c>
      <c r="K97" s="16">
        <f t="shared" si="45"/>
        <v>0</v>
      </c>
      <c r="L97" s="67">
        <f t="shared" si="46"/>
        <v>0</v>
      </c>
      <c r="M97" s="17">
        <f>IF(L97&gt;0,VLOOKUP(I97,Labour!$AR$1:$AT$15,3,FALSE),0)</f>
        <v>0</v>
      </c>
      <c r="N97" s="70">
        <f t="shared" si="47"/>
        <v>0</v>
      </c>
      <c r="R97" s="83">
        <f t="shared" si="26"/>
        <v>0</v>
      </c>
      <c r="S97" s="83">
        <f t="shared" si="26"/>
        <v>0</v>
      </c>
      <c r="T97" s="83">
        <f t="shared" si="26"/>
        <v>0</v>
      </c>
      <c r="U97" s="83">
        <f t="shared" si="26"/>
        <v>0</v>
      </c>
      <c r="V97" s="83">
        <f t="shared" si="27"/>
        <v>0</v>
      </c>
      <c r="W97" s="83">
        <f t="shared" si="27"/>
        <v>0</v>
      </c>
      <c r="X97" s="83">
        <f t="shared" si="28"/>
        <v>0</v>
      </c>
      <c r="Y97" s="83">
        <f t="shared" si="28"/>
        <v>0</v>
      </c>
      <c r="Z97" s="83">
        <f t="shared" si="28"/>
        <v>0</v>
      </c>
      <c r="AA97" s="171">
        <f t="shared" si="22"/>
        <v>0</v>
      </c>
      <c r="AB97" s="83">
        <f t="shared" si="29"/>
        <v>0</v>
      </c>
      <c r="AC97" s="83">
        <f t="shared" si="29"/>
        <v>0</v>
      </c>
      <c r="AD97" s="171">
        <f t="shared" si="23"/>
        <v>0</v>
      </c>
      <c r="AE97" s="171">
        <f>IF(AD97=1,SUM(AD$10:AD97),0)</f>
        <v>0</v>
      </c>
      <c r="AF97" s="82" t="str">
        <f t="shared" si="24"/>
        <v/>
      </c>
      <c r="AG97" s="171">
        <f t="shared" si="25"/>
        <v>0</v>
      </c>
    </row>
    <row r="98" spans="1:33" ht="12" customHeight="1" x14ac:dyDescent="0.25">
      <c r="A98" s="497"/>
      <c r="B98" s="15">
        <v>89</v>
      </c>
      <c r="C98" s="468">
        <f t="shared" si="39"/>
        <v>0</v>
      </c>
      <c r="D98" s="469"/>
      <c r="E98" s="470"/>
      <c r="F98" s="67">
        <f t="shared" si="40"/>
        <v>0</v>
      </c>
      <c r="G98" s="67">
        <f t="shared" si="41"/>
        <v>0</v>
      </c>
      <c r="H98" s="67">
        <f t="shared" si="42"/>
        <v>0</v>
      </c>
      <c r="I98" s="67">
        <f t="shared" si="43"/>
        <v>0</v>
      </c>
      <c r="J98" s="67">
        <f t="shared" si="44"/>
        <v>0</v>
      </c>
      <c r="K98" s="16">
        <f t="shared" si="45"/>
        <v>0</v>
      </c>
      <c r="L98" s="67">
        <f t="shared" si="46"/>
        <v>0</v>
      </c>
      <c r="M98" s="17">
        <f>IF(L98&gt;0,VLOOKUP(I98,Labour!$AR$1:$AT$15,3,FALSE),0)</f>
        <v>0</v>
      </c>
      <c r="N98" s="70">
        <f t="shared" si="47"/>
        <v>0</v>
      </c>
      <c r="R98" s="83">
        <f t="shared" si="26"/>
        <v>0</v>
      </c>
      <c r="S98" s="83">
        <f t="shared" si="26"/>
        <v>0</v>
      </c>
      <c r="T98" s="83">
        <f t="shared" si="26"/>
        <v>0</v>
      </c>
      <c r="U98" s="83">
        <f t="shared" si="26"/>
        <v>0</v>
      </c>
      <c r="V98" s="83">
        <f t="shared" si="27"/>
        <v>0</v>
      </c>
      <c r="W98" s="83">
        <f t="shared" si="27"/>
        <v>0</v>
      </c>
      <c r="X98" s="83">
        <f t="shared" si="28"/>
        <v>0</v>
      </c>
      <c r="Y98" s="83">
        <f t="shared" si="28"/>
        <v>0</v>
      </c>
      <c r="Z98" s="83">
        <f t="shared" si="28"/>
        <v>0</v>
      </c>
      <c r="AA98" s="171">
        <f t="shared" si="22"/>
        <v>0</v>
      </c>
      <c r="AB98" s="83">
        <f t="shared" si="29"/>
        <v>0</v>
      </c>
      <c r="AC98" s="83">
        <f t="shared" si="29"/>
        <v>0</v>
      </c>
      <c r="AD98" s="171">
        <f t="shared" si="23"/>
        <v>0</v>
      </c>
      <c r="AE98" s="171">
        <f>IF(AD98=1,SUM(AD$10:AD98),0)</f>
        <v>0</v>
      </c>
      <c r="AF98" s="82" t="str">
        <f t="shared" si="24"/>
        <v/>
      </c>
      <c r="AG98" s="171">
        <f t="shared" si="25"/>
        <v>0</v>
      </c>
    </row>
    <row r="99" spans="1:33" ht="12" customHeight="1" x14ac:dyDescent="0.25">
      <c r="A99" s="497"/>
      <c r="B99" s="15">
        <v>90</v>
      </c>
      <c r="C99" s="468">
        <f t="shared" si="39"/>
        <v>0</v>
      </c>
      <c r="D99" s="469"/>
      <c r="E99" s="470"/>
      <c r="F99" s="67">
        <f t="shared" si="40"/>
        <v>0</v>
      </c>
      <c r="G99" s="67">
        <f t="shared" si="41"/>
        <v>0</v>
      </c>
      <c r="H99" s="67">
        <f t="shared" si="42"/>
        <v>0</v>
      </c>
      <c r="I99" s="67">
        <f t="shared" si="43"/>
        <v>0</v>
      </c>
      <c r="J99" s="67">
        <f t="shared" si="44"/>
        <v>0</v>
      </c>
      <c r="K99" s="16">
        <f t="shared" si="45"/>
        <v>0</v>
      </c>
      <c r="L99" s="67">
        <f t="shared" si="46"/>
        <v>0</v>
      </c>
      <c r="M99" s="17">
        <f>IF(L99&gt;0,VLOOKUP(I99,Labour!$AR$1:$AT$15,3,FALSE),0)</f>
        <v>0</v>
      </c>
      <c r="N99" s="70">
        <f t="shared" si="47"/>
        <v>0</v>
      </c>
      <c r="R99" s="83">
        <f t="shared" si="26"/>
        <v>0</v>
      </c>
      <c r="S99" s="83">
        <f t="shared" si="26"/>
        <v>0</v>
      </c>
      <c r="T99" s="83">
        <f t="shared" si="26"/>
        <v>0</v>
      </c>
      <c r="U99" s="83">
        <f t="shared" si="26"/>
        <v>0</v>
      </c>
      <c r="V99" s="83">
        <f t="shared" si="27"/>
        <v>0</v>
      </c>
      <c r="W99" s="83">
        <f t="shared" si="27"/>
        <v>0</v>
      </c>
      <c r="X99" s="83">
        <f t="shared" si="28"/>
        <v>0</v>
      </c>
      <c r="Y99" s="83">
        <f t="shared" si="28"/>
        <v>0</v>
      </c>
      <c r="Z99" s="83">
        <f t="shared" si="28"/>
        <v>0</v>
      </c>
      <c r="AA99" s="171">
        <f t="shared" si="22"/>
        <v>0</v>
      </c>
      <c r="AB99" s="83">
        <f t="shared" si="29"/>
        <v>0</v>
      </c>
      <c r="AC99" s="83">
        <f t="shared" si="29"/>
        <v>0</v>
      </c>
      <c r="AD99" s="171">
        <f t="shared" si="23"/>
        <v>0</v>
      </c>
      <c r="AE99" s="171">
        <f>IF(AD99=1,SUM(AD$10:AD99),0)</f>
        <v>0</v>
      </c>
      <c r="AF99" s="82" t="str">
        <f t="shared" si="24"/>
        <v/>
      </c>
      <c r="AG99" s="171">
        <f t="shared" si="25"/>
        <v>0</v>
      </c>
    </row>
    <row r="100" spans="1:33" ht="12" customHeight="1" x14ac:dyDescent="0.25">
      <c r="A100" s="497"/>
      <c r="B100" s="15">
        <v>91</v>
      </c>
      <c r="C100" s="468">
        <f t="shared" si="39"/>
        <v>0</v>
      </c>
      <c r="D100" s="469"/>
      <c r="E100" s="470"/>
      <c r="F100" s="67">
        <f t="shared" si="40"/>
        <v>0</v>
      </c>
      <c r="G100" s="67">
        <f t="shared" si="41"/>
        <v>0</v>
      </c>
      <c r="H100" s="67">
        <f t="shared" si="42"/>
        <v>0</v>
      </c>
      <c r="I100" s="67">
        <f t="shared" si="43"/>
        <v>0</v>
      </c>
      <c r="J100" s="67">
        <f t="shared" si="44"/>
        <v>0</v>
      </c>
      <c r="K100" s="16">
        <f t="shared" si="45"/>
        <v>0</v>
      </c>
      <c r="L100" s="67">
        <f t="shared" si="46"/>
        <v>0</v>
      </c>
      <c r="M100" s="17">
        <f>IF(L100&gt;0,VLOOKUP(I100,Labour!$AR$1:$AT$15,3,FALSE),0)</f>
        <v>0</v>
      </c>
      <c r="N100" s="70">
        <f t="shared" si="47"/>
        <v>0</v>
      </c>
      <c r="R100" s="83">
        <f t="shared" si="26"/>
        <v>0</v>
      </c>
      <c r="S100" s="83">
        <f t="shared" si="26"/>
        <v>0</v>
      </c>
      <c r="T100" s="83">
        <f t="shared" si="26"/>
        <v>0</v>
      </c>
      <c r="U100" s="83">
        <f t="shared" si="26"/>
        <v>0</v>
      </c>
      <c r="V100" s="83">
        <f t="shared" si="27"/>
        <v>0</v>
      </c>
      <c r="W100" s="83">
        <f t="shared" si="27"/>
        <v>0</v>
      </c>
      <c r="X100" s="83">
        <f t="shared" si="28"/>
        <v>0</v>
      </c>
      <c r="Y100" s="83">
        <f t="shared" si="28"/>
        <v>0</v>
      </c>
      <c r="Z100" s="83">
        <f t="shared" si="28"/>
        <v>0</v>
      </c>
      <c r="AA100" s="171">
        <f t="shared" si="22"/>
        <v>0</v>
      </c>
      <c r="AB100" s="83">
        <f t="shared" si="29"/>
        <v>0</v>
      </c>
      <c r="AC100" s="83">
        <f t="shared" si="29"/>
        <v>0</v>
      </c>
      <c r="AD100" s="171">
        <f t="shared" si="23"/>
        <v>0</v>
      </c>
      <c r="AE100" s="171">
        <f>IF(AD100=1,SUM(AD$10:AD100),0)</f>
        <v>0</v>
      </c>
      <c r="AF100" s="82" t="str">
        <f t="shared" si="24"/>
        <v/>
      </c>
      <c r="AG100" s="171">
        <f t="shared" si="25"/>
        <v>0</v>
      </c>
    </row>
    <row r="101" spans="1:33" ht="12" customHeight="1" x14ac:dyDescent="0.25">
      <c r="A101" s="497"/>
      <c r="B101" s="15">
        <v>92</v>
      </c>
      <c r="C101" s="468">
        <f t="shared" si="39"/>
        <v>0</v>
      </c>
      <c r="D101" s="469"/>
      <c r="E101" s="470"/>
      <c r="F101" s="67">
        <f t="shared" si="40"/>
        <v>0</v>
      </c>
      <c r="G101" s="67">
        <f t="shared" si="41"/>
        <v>0</v>
      </c>
      <c r="H101" s="67">
        <f t="shared" si="42"/>
        <v>0</v>
      </c>
      <c r="I101" s="67">
        <f t="shared" si="43"/>
        <v>0</v>
      </c>
      <c r="J101" s="67">
        <f t="shared" si="44"/>
        <v>0</v>
      </c>
      <c r="K101" s="16">
        <f t="shared" si="45"/>
        <v>0</v>
      </c>
      <c r="L101" s="67">
        <f t="shared" si="46"/>
        <v>0</v>
      </c>
      <c r="M101" s="17">
        <f>IF(L101&gt;0,VLOOKUP(I101,Labour!$AR$1:$AT$15,3,FALSE),0)</f>
        <v>0</v>
      </c>
      <c r="N101" s="70">
        <f t="shared" si="47"/>
        <v>0</v>
      </c>
      <c r="R101" s="83">
        <f t="shared" si="26"/>
        <v>0</v>
      </c>
      <c r="S101" s="83">
        <f t="shared" si="26"/>
        <v>0</v>
      </c>
      <c r="T101" s="83">
        <f t="shared" si="26"/>
        <v>0</v>
      </c>
      <c r="U101" s="83">
        <f t="shared" si="26"/>
        <v>0</v>
      </c>
      <c r="V101" s="83">
        <f t="shared" si="27"/>
        <v>0</v>
      </c>
      <c r="W101" s="83">
        <f t="shared" si="27"/>
        <v>0</v>
      </c>
      <c r="X101" s="83">
        <f t="shared" si="28"/>
        <v>0</v>
      </c>
      <c r="Y101" s="83">
        <f t="shared" si="28"/>
        <v>0</v>
      </c>
      <c r="Z101" s="83">
        <f t="shared" si="28"/>
        <v>0</v>
      </c>
      <c r="AA101" s="171">
        <f t="shared" si="22"/>
        <v>0</v>
      </c>
      <c r="AB101" s="83">
        <f t="shared" si="29"/>
        <v>0</v>
      </c>
      <c r="AC101" s="83">
        <f t="shared" si="29"/>
        <v>0</v>
      </c>
      <c r="AD101" s="171">
        <f t="shared" si="23"/>
        <v>0</v>
      </c>
      <c r="AE101" s="171">
        <f>IF(AD101=1,SUM(AD$10:AD101),0)</f>
        <v>0</v>
      </c>
      <c r="AF101" s="82" t="str">
        <f t="shared" si="24"/>
        <v/>
      </c>
      <c r="AG101" s="171">
        <f t="shared" si="25"/>
        <v>0</v>
      </c>
    </row>
    <row r="102" spans="1:33" ht="12" customHeight="1" x14ac:dyDescent="0.25">
      <c r="A102" s="497"/>
      <c r="B102" s="15">
        <v>93</v>
      </c>
      <c r="C102" s="468">
        <f t="shared" si="39"/>
        <v>0</v>
      </c>
      <c r="D102" s="469"/>
      <c r="E102" s="470"/>
      <c r="F102" s="67">
        <f t="shared" si="40"/>
        <v>0</v>
      </c>
      <c r="G102" s="67">
        <f t="shared" si="41"/>
        <v>0</v>
      </c>
      <c r="H102" s="67">
        <f t="shared" si="42"/>
        <v>0</v>
      </c>
      <c r="I102" s="67">
        <f t="shared" si="43"/>
        <v>0</v>
      </c>
      <c r="J102" s="67">
        <f t="shared" si="44"/>
        <v>0</v>
      </c>
      <c r="K102" s="16">
        <f t="shared" si="45"/>
        <v>0</v>
      </c>
      <c r="L102" s="67">
        <f t="shared" si="46"/>
        <v>0</v>
      </c>
      <c r="M102" s="17">
        <f>IF(L102&gt;0,VLOOKUP(I102,Labour!$AR$1:$AT$15,3,FALSE),0)</f>
        <v>0</v>
      </c>
      <c r="N102" s="70">
        <f t="shared" si="47"/>
        <v>0</v>
      </c>
      <c r="R102" s="83">
        <f t="shared" si="26"/>
        <v>0</v>
      </c>
      <c r="S102" s="83">
        <f t="shared" si="26"/>
        <v>0</v>
      </c>
      <c r="T102" s="83">
        <f t="shared" si="26"/>
        <v>0</v>
      </c>
      <c r="U102" s="83">
        <f t="shared" si="26"/>
        <v>0</v>
      </c>
      <c r="V102" s="83">
        <f t="shared" si="27"/>
        <v>0</v>
      </c>
      <c r="W102" s="83">
        <f t="shared" si="27"/>
        <v>0</v>
      </c>
      <c r="X102" s="83">
        <f t="shared" si="28"/>
        <v>0</v>
      </c>
      <c r="Y102" s="83">
        <f t="shared" si="28"/>
        <v>0</v>
      </c>
      <c r="Z102" s="83">
        <f t="shared" si="28"/>
        <v>0</v>
      </c>
      <c r="AA102" s="171">
        <f t="shared" si="22"/>
        <v>0</v>
      </c>
      <c r="AB102" s="83">
        <f t="shared" si="29"/>
        <v>0</v>
      </c>
      <c r="AC102" s="83">
        <f t="shared" si="29"/>
        <v>0</v>
      </c>
      <c r="AD102" s="171">
        <f t="shared" si="23"/>
        <v>0</v>
      </c>
      <c r="AE102" s="171">
        <f>IF(AD102=1,SUM(AD$10:AD102),0)</f>
        <v>0</v>
      </c>
      <c r="AF102" s="82" t="str">
        <f t="shared" si="24"/>
        <v/>
      </c>
      <c r="AG102" s="171">
        <f t="shared" si="25"/>
        <v>0</v>
      </c>
    </row>
    <row r="103" spans="1:33" ht="12" customHeight="1" x14ac:dyDescent="0.25">
      <c r="A103" s="497"/>
      <c r="B103" s="15">
        <v>94</v>
      </c>
      <c r="C103" s="468">
        <f t="shared" si="39"/>
        <v>0</v>
      </c>
      <c r="D103" s="469"/>
      <c r="E103" s="470"/>
      <c r="F103" s="67">
        <f t="shared" si="40"/>
        <v>0</v>
      </c>
      <c r="G103" s="67">
        <f t="shared" si="41"/>
        <v>0</v>
      </c>
      <c r="H103" s="67">
        <f t="shared" si="42"/>
        <v>0</v>
      </c>
      <c r="I103" s="67">
        <f t="shared" si="43"/>
        <v>0</v>
      </c>
      <c r="J103" s="67">
        <f t="shared" si="44"/>
        <v>0</v>
      </c>
      <c r="K103" s="16">
        <f t="shared" si="45"/>
        <v>0</v>
      </c>
      <c r="L103" s="67">
        <f t="shared" si="46"/>
        <v>0</v>
      </c>
      <c r="M103" s="17">
        <f>IF(L103&gt;0,VLOOKUP(I103,Labour!$AR$1:$AT$15,3,FALSE),0)</f>
        <v>0</v>
      </c>
      <c r="N103" s="70">
        <f t="shared" si="47"/>
        <v>0</v>
      </c>
      <c r="R103" s="83">
        <f t="shared" si="26"/>
        <v>0</v>
      </c>
      <c r="S103" s="83">
        <f t="shared" si="26"/>
        <v>0</v>
      </c>
      <c r="T103" s="83">
        <f t="shared" si="26"/>
        <v>0</v>
      </c>
      <c r="U103" s="83">
        <f t="shared" ref="R103:U109" si="48">IF($B103&lt;=$U$3,VLOOKUP($B103,HTABLE,U$9,FALSE),0)</f>
        <v>0</v>
      </c>
      <c r="V103" s="83">
        <f t="shared" si="27"/>
        <v>0</v>
      </c>
      <c r="W103" s="83">
        <f t="shared" si="27"/>
        <v>0</v>
      </c>
      <c r="X103" s="83">
        <f t="shared" si="28"/>
        <v>0</v>
      </c>
      <c r="Y103" s="83">
        <f t="shared" si="28"/>
        <v>0</v>
      </c>
      <c r="Z103" s="83">
        <f t="shared" si="28"/>
        <v>0</v>
      </c>
      <c r="AA103" s="171">
        <f t="shared" ref="AA103:AA109" si="49">Y103+Z103</f>
        <v>0</v>
      </c>
      <c r="AB103" s="83">
        <f t="shared" si="29"/>
        <v>0</v>
      </c>
      <c r="AC103" s="83">
        <f t="shared" si="29"/>
        <v>0</v>
      </c>
      <c r="AD103" s="171">
        <f t="shared" ref="AD103:AD109" si="50">IF(AND(T103&lt;&gt;0,X103="op"),1,0)</f>
        <v>0</v>
      </c>
      <c r="AE103" s="171">
        <f>IF(AD103=1,SUM(AD$10:AD103),0)</f>
        <v>0</v>
      </c>
      <c r="AF103" s="82" t="str">
        <f t="shared" ref="AF103:AF109" si="51">IF(AND(AD103=1,AE103&lt;$AD$7),S103&amp;", ",IF(AND(AD103=1,AE103=$AD$7),S103,""))</f>
        <v/>
      </c>
      <c r="AG103" s="171">
        <f t="shared" ref="AG103:AG109" si="52">IF(AD103=1,T103,0)</f>
        <v>0</v>
      </c>
    </row>
    <row r="104" spans="1:33" ht="12" customHeight="1" x14ac:dyDescent="0.25">
      <c r="A104" s="497"/>
      <c r="B104" s="15">
        <v>95</v>
      </c>
      <c r="C104" s="468">
        <f t="shared" si="39"/>
        <v>0</v>
      </c>
      <c r="D104" s="469"/>
      <c r="E104" s="470"/>
      <c r="F104" s="67">
        <f t="shared" si="40"/>
        <v>0</v>
      </c>
      <c r="G104" s="67">
        <f t="shared" si="41"/>
        <v>0</v>
      </c>
      <c r="H104" s="67">
        <f t="shared" si="42"/>
        <v>0</v>
      </c>
      <c r="I104" s="67">
        <f t="shared" si="43"/>
        <v>0</v>
      </c>
      <c r="J104" s="67">
        <f t="shared" si="44"/>
        <v>0</v>
      </c>
      <c r="K104" s="16">
        <f t="shared" si="45"/>
        <v>0</v>
      </c>
      <c r="L104" s="67">
        <f t="shared" si="46"/>
        <v>0</v>
      </c>
      <c r="M104" s="17">
        <f>IF(L104&gt;0,VLOOKUP(I104,Labour!$AR$1:$AT$15,3,FALSE),0)</f>
        <v>0</v>
      </c>
      <c r="N104" s="70">
        <f t="shared" si="47"/>
        <v>0</v>
      </c>
      <c r="R104" s="83">
        <f t="shared" si="48"/>
        <v>0</v>
      </c>
      <c r="S104" s="83">
        <f t="shared" si="48"/>
        <v>0</v>
      </c>
      <c r="T104" s="83">
        <f t="shared" si="48"/>
        <v>0</v>
      </c>
      <c r="U104" s="83">
        <f t="shared" si="48"/>
        <v>0</v>
      </c>
      <c r="V104" s="83">
        <f t="shared" ref="V104:W109" si="53">IF($B104&lt;=$U$3,IF(VLOOKUP($B104,HTABLE,V$9,FALSE)=V$8,$U104,0),0)</f>
        <v>0</v>
      </c>
      <c r="W104" s="83">
        <f t="shared" si="53"/>
        <v>0</v>
      </c>
      <c r="X104" s="83">
        <f t="shared" ref="X104:Z109" si="54">IF($B104&lt;=$U$3,VLOOKUP($B104,HTABLE,X$9,FALSE),0)</f>
        <v>0</v>
      </c>
      <c r="Y104" s="83">
        <f t="shared" si="54"/>
        <v>0</v>
      </c>
      <c r="Z104" s="83">
        <f t="shared" si="54"/>
        <v>0</v>
      </c>
      <c r="AA104" s="171">
        <f t="shared" si="49"/>
        <v>0</v>
      </c>
      <c r="AB104" s="83">
        <f t="shared" ref="AB104:AC109" si="55">IF($B104&lt;=$U$3,VLOOKUP($B104,HTABLE,AB$9,FALSE),0)</f>
        <v>0</v>
      </c>
      <c r="AC104" s="83">
        <f t="shared" si="55"/>
        <v>0</v>
      </c>
      <c r="AD104" s="171">
        <f t="shared" si="50"/>
        <v>0</v>
      </c>
      <c r="AE104" s="171">
        <f>IF(AD104=1,SUM(AD$10:AD104),0)</f>
        <v>0</v>
      </c>
      <c r="AF104" s="82" t="str">
        <f t="shared" si="51"/>
        <v/>
      </c>
      <c r="AG104" s="171">
        <f t="shared" si="52"/>
        <v>0</v>
      </c>
    </row>
    <row r="105" spans="1:33" ht="12" customHeight="1" x14ac:dyDescent="0.25">
      <c r="A105" s="497"/>
      <c r="B105" s="15">
        <v>96</v>
      </c>
      <c r="C105" s="468">
        <f t="shared" si="39"/>
        <v>0</v>
      </c>
      <c r="D105" s="469"/>
      <c r="E105" s="470"/>
      <c r="F105" s="67">
        <f t="shared" si="40"/>
        <v>0</v>
      </c>
      <c r="G105" s="67">
        <f t="shared" si="41"/>
        <v>0</v>
      </c>
      <c r="H105" s="67">
        <f t="shared" si="42"/>
        <v>0</v>
      </c>
      <c r="I105" s="67">
        <f t="shared" si="43"/>
        <v>0</v>
      </c>
      <c r="J105" s="67">
        <f t="shared" si="44"/>
        <v>0</v>
      </c>
      <c r="K105" s="16">
        <f t="shared" si="45"/>
        <v>0</v>
      </c>
      <c r="L105" s="67">
        <f t="shared" si="46"/>
        <v>0</v>
      </c>
      <c r="M105" s="17">
        <f>IF(L105&gt;0,VLOOKUP(I105,Labour!$AR$1:$AT$15,3,FALSE),0)</f>
        <v>0</v>
      </c>
      <c r="N105" s="70">
        <f t="shared" si="47"/>
        <v>0</v>
      </c>
      <c r="R105" s="83">
        <f t="shared" si="48"/>
        <v>0</v>
      </c>
      <c r="S105" s="83">
        <f t="shared" si="48"/>
        <v>0</v>
      </c>
      <c r="T105" s="83">
        <f t="shared" si="48"/>
        <v>0</v>
      </c>
      <c r="U105" s="83">
        <f t="shared" si="48"/>
        <v>0</v>
      </c>
      <c r="V105" s="83">
        <f t="shared" si="53"/>
        <v>0</v>
      </c>
      <c r="W105" s="83">
        <f t="shared" si="53"/>
        <v>0</v>
      </c>
      <c r="X105" s="83">
        <f t="shared" si="54"/>
        <v>0</v>
      </c>
      <c r="Y105" s="83">
        <f t="shared" si="54"/>
        <v>0</v>
      </c>
      <c r="Z105" s="83">
        <f t="shared" si="54"/>
        <v>0</v>
      </c>
      <c r="AA105" s="171">
        <f t="shared" si="49"/>
        <v>0</v>
      </c>
      <c r="AB105" s="83">
        <f t="shared" si="55"/>
        <v>0</v>
      </c>
      <c r="AC105" s="83">
        <f t="shared" si="55"/>
        <v>0</v>
      </c>
      <c r="AD105" s="171">
        <f t="shared" si="50"/>
        <v>0</v>
      </c>
      <c r="AE105" s="171">
        <f>IF(AD105=1,SUM(AD$10:AD105),0)</f>
        <v>0</v>
      </c>
      <c r="AF105" s="82" t="str">
        <f t="shared" si="51"/>
        <v/>
      </c>
      <c r="AG105" s="171">
        <f t="shared" si="52"/>
        <v>0</v>
      </c>
    </row>
    <row r="106" spans="1:33" ht="12" customHeight="1" x14ac:dyDescent="0.25">
      <c r="A106" s="497"/>
      <c r="B106" s="15">
        <v>97</v>
      </c>
      <c r="C106" s="468">
        <f t="shared" si="39"/>
        <v>0</v>
      </c>
      <c r="D106" s="469"/>
      <c r="E106" s="470"/>
      <c r="F106" s="67">
        <f t="shared" si="40"/>
        <v>0</v>
      </c>
      <c r="G106" s="67">
        <f t="shared" si="41"/>
        <v>0</v>
      </c>
      <c r="H106" s="67">
        <f t="shared" si="42"/>
        <v>0</v>
      </c>
      <c r="I106" s="67">
        <f t="shared" si="43"/>
        <v>0</v>
      </c>
      <c r="J106" s="67">
        <f t="shared" si="44"/>
        <v>0</v>
      </c>
      <c r="K106" s="16">
        <f t="shared" si="45"/>
        <v>0</v>
      </c>
      <c r="L106" s="67">
        <f t="shared" si="46"/>
        <v>0</v>
      </c>
      <c r="M106" s="17">
        <f>IF(L106&gt;0,VLOOKUP(I106,Labour!$AR$1:$AT$15,3,FALSE),0)</f>
        <v>0</v>
      </c>
      <c r="N106" s="70">
        <f t="shared" si="47"/>
        <v>0</v>
      </c>
      <c r="R106" s="83">
        <f t="shared" si="48"/>
        <v>0</v>
      </c>
      <c r="S106" s="83">
        <f t="shared" si="48"/>
        <v>0</v>
      </c>
      <c r="T106" s="83">
        <f t="shared" si="48"/>
        <v>0</v>
      </c>
      <c r="U106" s="83">
        <f t="shared" si="48"/>
        <v>0</v>
      </c>
      <c r="V106" s="83">
        <f t="shared" si="53"/>
        <v>0</v>
      </c>
      <c r="W106" s="83">
        <f t="shared" si="53"/>
        <v>0</v>
      </c>
      <c r="X106" s="83">
        <f t="shared" si="54"/>
        <v>0</v>
      </c>
      <c r="Y106" s="83">
        <f t="shared" si="54"/>
        <v>0</v>
      </c>
      <c r="Z106" s="83">
        <f t="shared" si="54"/>
        <v>0</v>
      </c>
      <c r="AA106" s="171">
        <f t="shared" si="49"/>
        <v>0</v>
      </c>
      <c r="AB106" s="83">
        <f t="shared" si="55"/>
        <v>0</v>
      </c>
      <c r="AC106" s="83">
        <f t="shared" si="55"/>
        <v>0</v>
      </c>
      <c r="AD106" s="171">
        <f t="shared" si="50"/>
        <v>0</v>
      </c>
      <c r="AE106" s="171">
        <f>IF(AD106=1,SUM(AD$10:AD106),0)</f>
        <v>0</v>
      </c>
      <c r="AF106" s="82" t="str">
        <f t="shared" si="51"/>
        <v/>
      </c>
      <c r="AG106" s="171">
        <f t="shared" si="52"/>
        <v>0</v>
      </c>
    </row>
    <row r="107" spans="1:33" ht="12" customHeight="1" x14ac:dyDescent="0.25">
      <c r="A107" s="497"/>
      <c r="B107" s="15">
        <v>98</v>
      </c>
      <c r="C107" s="468">
        <f t="shared" si="39"/>
        <v>0</v>
      </c>
      <c r="D107" s="469"/>
      <c r="E107" s="470"/>
      <c r="F107" s="67">
        <f t="shared" si="40"/>
        <v>0</v>
      </c>
      <c r="G107" s="67">
        <f t="shared" si="41"/>
        <v>0</v>
      </c>
      <c r="H107" s="67">
        <f t="shared" si="42"/>
        <v>0</v>
      </c>
      <c r="I107" s="67">
        <f t="shared" si="43"/>
        <v>0</v>
      </c>
      <c r="J107" s="67">
        <f t="shared" si="44"/>
        <v>0</v>
      </c>
      <c r="K107" s="16">
        <f t="shared" si="45"/>
        <v>0</v>
      </c>
      <c r="L107" s="67">
        <f t="shared" si="46"/>
        <v>0</v>
      </c>
      <c r="M107" s="17">
        <f>IF(L107&gt;0,VLOOKUP(I107,Labour!$AR$1:$AT$15,3,FALSE),0)</f>
        <v>0</v>
      </c>
      <c r="N107" s="70">
        <f t="shared" si="47"/>
        <v>0</v>
      </c>
      <c r="R107" s="83">
        <f t="shared" si="48"/>
        <v>0</v>
      </c>
      <c r="S107" s="83">
        <f t="shared" si="48"/>
        <v>0</v>
      </c>
      <c r="T107" s="83">
        <f t="shared" si="48"/>
        <v>0</v>
      </c>
      <c r="U107" s="83">
        <f t="shared" si="48"/>
        <v>0</v>
      </c>
      <c r="V107" s="83">
        <f t="shared" si="53"/>
        <v>0</v>
      </c>
      <c r="W107" s="83">
        <f t="shared" si="53"/>
        <v>0</v>
      </c>
      <c r="X107" s="83">
        <f t="shared" si="54"/>
        <v>0</v>
      </c>
      <c r="Y107" s="83">
        <f t="shared" si="54"/>
        <v>0</v>
      </c>
      <c r="Z107" s="83">
        <f t="shared" si="54"/>
        <v>0</v>
      </c>
      <c r="AA107" s="171">
        <f t="shared" si="49"/>
        <v>0</v>
      </c>
      <c r="AB107" s="83">
        <f t="shared" si="55"/>
        <v>0</v>
      </c>
      <c r="AC107" s="83">
        <f t="shared" si="55"/>
        <v>0</v>
      </c>
      <c r="AD107" s="171">
        <f t="shared" si="50"/>
        <v>0</v>
      </c>
      <c r="AE107" s="171">
        <f>IF(AD107=1,SUM(AD$10:AD107),0)</f>
        <v>0</v>
      </c>
      <c r="AF107" s="82" t="str">
        <f t="shared" si="51"/>
        <v/>
      </c>
      <c r="AG107" s="171">
        <f t="shared" si="52"/>
        <v>0</v>
      </c>
    </row>
    <row r="108" spans="1:33" ht="12" customHeight="1" x14ac:dyDescent="0.25">
      <c r="A108" s="497"/>
      <c r="B108" s="15">
        <v>99</v>
      </c>
      <c r="C108" s="468">
        <f t="shared" si="30"/>
        <v>0</v>
      </c>
      <c r="D108" s="469"/>
      <c r="E108" s="470"/>
      <c r="F108" s="67">
        <f t="shared" si="31"/>
        <v>0</v>
      </c>
      <c r="G108" s="67">
        <f t="shared" si="32"/>
        <v>0</v>
      </c>
      <c r="H108" s="67">
        <f t="shared" si="33"/>
        <v>0</v>
      </c>
      <c r="I108" s="67">
        <f t="shared" si="34"/>
        <v>0</v>
      </c>
      <c r="J108" s="67">
        <f t="shared" si="35"/>
        <v>0</v>
      </c>
      <c r="K108" s="16">
        <f t="shared" si="36"/>
        <v>0</v>
      </c>
      <c r="L108" s="67">
        <f t="shared" si="37"/>
        <v>0</v>
      </c>
      <c r="M108" s="17">
        <f>IF(L108&gt;0,VLOOKUP(I108,Labour!$AR$1:$AT$15,3,FALSE),0)</f>
        <v>0</v>
      </c>
      <c r="N108" s="70">
        <f t="shared" si="38"/>
        <v>0</v>
      </c>
      <c r="R108" s="83">
        <f t="shared" si="48"/>
        <v>0</v>
      </c>
      <c r="S108" s="83">
        <f t="shared" si="48"/>
        <v>0</v>
      </c>
      <c r="T108" s="83">
        <f t="shared" si="48"/>
        <v>0</v>
      </c>
      <c r="U108" s="83">
        <f t="shared" si="48"/>
        <v>0</v>
      </c>
      <c r="V108" s="83">
        <f t="shared" si="53"/>
        <v>0</v>
      </c>
      <c r="W108" s="83">
        <f t="shared" si="53"/>
        <v>0</v>
      </c>
      <c r="X108" s="83">
        <f t="shared" si="54"/>
        <v>0</v>
      </c>
      <c r="Y108" s="83">
        <f t="shared" si="54"/>
        <v>0</v>
      </c>
      <c r="Z108" s="83">
        <f t="shared" si="54"/>
        <v>0</v>
      </c>
      <c r="AA108" s="171">
        <f t="shared" si="49"/>
        <v>0</v>
      </c>
      <c r="AB108" s="83">
        <f t="shared" si="55"/>
        <v>0</v>
      </c>
      <c r="AC108" s="83">
        <f t="shared" si="55"/>
        <v>0</v>
      </c>
      <c r="AD108" s="171">
        <f t="shared" si="50"/>
        <v>0</v>
      </c>
      <c r="AE108" s="171">
        <f>IF(AD108=1,SUM(AD$10:AD108),0)</f>
        <v>0</v>
      </c>
      <c r="AF108" s="82" t="str">
        <f t="shared" si="51"/>
        <v/>
      </c>
      <c r="AG108" s="171">
        <f t="shared" si="52"/>
        <v>0</v>
      </c>
    </row>
    <row r="109" spans="1:33" ht="12" customHeight="1" thickBot="1" x14ac:dyDescent="0.3">
      <c r="A109" s="497"/>
      <c r="B109" s="179">
        <v>100</v>
      </c>
      <c r="C109" s="468">
        <f t="shared" si="13"/>
        <v>0</v>
      </c>
      <c r="D109" s="469"/>
      <c r="E109" s="470"/>
      <c r="F109" s="67">
        <f t="shared" si="14"/>
        <v>0</v>
      </c>
      <c r="G109" s="67">
        <f t="shared" si="15"/>
        <v>0</v>
      </c>
      <c r="H109" s="67">
        <f t="shared" si="16"/>
        <v>0</v>
      </c>
      <c r="I109" s="67">
        <f t="shared" si="17"/>
        <v>0</v>
      </c>
      <c r="J109" s="67">
        <f t="shared" si="18"/>
        <v>0</v>
      </c>
      <c r="K109" s="16">
        <f t="shared" si="19"/>
        <v>0</v>
      </c>
      <c r="L109" s="67">
        <f t="shared" si="20"/>
        <v>0</v>
      </c>
      <c r="M109" s="17">
        <f>IF(L109&gt;0,VLOOKUP(I109,Labour!$AR$1:$AT$15,3,FALSE),0)</f>
        <v>0</v>
      </c>
      <c r="N109" s="70">
        <f t="shared" si="21"/>
        <v>0</v>
      </c>
      <c r="R109" s="83">
        <f t="shared" si="48"/>
        <v>0</v>
      </c>
      <c r="S109" s="83">
        <f t="shared" si="48"/>
        <v>0</v>
      </c>
      <c r="T109" s="83">
        <f t="shared" si="48"/>
        <v>0</v>
      </c>
      <c r="U109" s="83">
        <f t="shared" si="48"/>
        <v>0</v>
      </c>
      <c r="V109" s="83">
        <f t="shared" si="53"/>
        <v>0</v>
      </c>
      <c r="W109" s="83">
        <f t="shared" si="53"/>
        <v>0</v>
      </c>
      <c r="X109" s="83">
        <f t="shared" si="54"/>
        <v>0</v>
      </c>
      <c r="Y109" s="83">
        <f t="shared" si="54"/>
        <v>0</v>
      </c>
      <c r="Z109" s="83">
        <f t="shared" si="54"/>
        <v>0</v>
      </c>
      <c r="AA109" s="171">
        <f t="shared" si="49"/>
        <v>0</v>
      </c>
      <c r="AB109" s="83">
        <f t="shared" si="55"/>
        <v>0</v>
      </c>
      <c r="AC109" s="83">
        <f t="shared" si="55"/>
        <v>0</v>
      </c>
      <c r="AD109" s="171">
        <f t="shared" si="50"/>
        <v>0</v>
      </c>
      <c r="AE109" s="171">
        <f>IF(AD109=1,SUM(AD$10:AD109),0)</f>
        <v>0</v>
      </c>
      <c r="AF109" s="82" t="str">
        <f t="shared" si="51"/>
        <v/>
      </c>
      <c r="AG109" s="171">
        <f t="shared" si="52"/>
        <v>0</v>
      </c>
    </row>
    <row r="110" spans="1:33" ht="18" customHeight="1" thickTop="1" thickBot="1" x14ac:dyDescent="0.35">
      <c r="A110" s="506" t="s">
        <v>70</v>
      </c>
      <c r="B110" s="507"/>
      <c r="C110" s="507"/>
      <c r="D110" s="507"/>
      <c r="E110" s="507"/>
      <c r="F110" s="507"/>
      <c r="G110" s="507"/>
      <c r="H110" s="507"/>
      <c r="I110" s="507"/>
      <c r="J110" s="507"/>
      <c r="K110" s="507"/>
      <c r="L110" s="507"/>
      <c r="M110" s="507"/>
      <c r="N110" s="32">
        <f>SUM(N10:N109)</f>
        <v>0</v>
      </c>
      <c r="R110" s="88">
        <f>G!R110-1</f>
        <v>28</v>
      </c>
      <c r="S110" s="121">
        <f>R110+2</f>
        <v>30</v>
      </c>
      <c r="T110" s="121">
        <f>R110+6</f>
        <v>34</v>
      </c>
      <c r="U110" s="87">
        <f>R110+15</f>
        <v>43</v>
      </c>
      <c r="V110" s="87"/>
      <c r="W110" s="87"/>
      <c r="X110" s="121">
        <f>G!X110-1</f>
        <v>31</v>
      </c>
      <c r="Y110" s="120"/>
    </row>
    <row r="111" spans="1:33" s="10" customFormat="1" ht="26.25" customHeight="1" thickTop="1" thickBot="1" x14ac:dyDescent="0.35">
      <c r="A111" s="494"/>
      <c r="B111" s="495"/>
      <c r="C111" s="508" t="s">
        <v>123</v>
      </c>
      <c r="D111" s="509"/>
      <c r="E111" s="471" t="s">
        <v>95</v>
      </c>
      <c r="F111" s="472"/>
      <c r="G111" s="472"/>
      <c r="H111" s="473"/>
      <c r="I111" s="488" t="s">
        <v>98</v>
      </c>
      <c r="J111" s="489"/>
      <c r="K111" s="490"/>
      <c r="L111" s="8" t="s">
        <v>97</v>
      </c>
      <c r="M111" s="6" t="s">
        <v>96</v>
      </c>
      <c r="N111" s="127" t="s">
        <v>68</v>
      </c>
      <c r="R111" s="79" t="s">
        <v>94</v>
      </c>
      <c r="S111" s="80" t="s">
        <v>95</v>
      </c>
      <c r="T111" s="81" t="s">
        <v>98</v>
      </c>
      <c r="U111" s="78" t="s">
        <v>97</v>
      </c>
      <c r="V111" s="78"/>
      <c r="W111" s="78"/>
      <c r="X111" s="78" t="s">
        <v>96</v>
      </c>
      <c r="Y111" s="120"/>
      <c r="Z111" s="120"/>
      <c r="AA111" s="120"/>
      <c r="AB111" s="120"/>
    </row>
    <row r="112" spans="1:33" ht="12.75" customHeight="1" thickTop="1" x14ac:dyDescent="0.3">
      <c r="A112" s="496" t="s">
        <v>94</v>
      </c>
      <c r="B112" s="11">
        <v>1</v>
      </c>
      <c r="C112" s="474">
        <f>R112</f>
        <v>0</v>
      </c>
      <c r="D112" s="475"/>
      <c r="E112" s="474" t="str">
        <f>S112</f>
        <v/>
      </c>
      <c r="F112" s="475"/>
      <c r="G112" s="475"/>
      <c r="H112" s="476"/>
      <c r="I112" s="474">
        <f>T112</f>
        <v>0</v>
      </c>
      <c r="J112" s="475"/>
      <c r="K112" s="476"/>
      <c r="L112" s="12" t="str">
        <f>U112</f>
        <v/>
      </c>
      <c r="M112" s="14">
        <f t="shared" ref="M112:M161" si="56">X112</f>
        <v>0</v>
      </c>
      <c r="N112" s="69" t="e">
        <f>L112*M112</f>
        <v>#VALUE!</v>
      </c>
      <c r="R112" s="58">
        <f t="shared" ref="R112:R143" si="57">IF($B112&lt;=$U$4,VLOOKUP($B112,HEQUIP,R$110,FALSE),0)</f>
        <v>0</v>
      </c>
      <c r="S112" s="83" t="str">
        <f t="shared" ref="S112:S143" si="58">IF(R112=$Y$4,Y5,IF($B112&lt;=$U$4,VLOOKUP($B112,HEQUIP,S$110,FALSE),0))</f>
        <v/>
      </c>
      <c r="T112" s="58">
        <f t="shared" ref="T112:U131" si="59">IF($B112&lt;=$U$4,VLOOKUP($B112,HEQUIP,T$110,FALSE),0)</f>
        <v>0</v>
      </c>
      <c r="U112" s="58" t="str">
        <f t="shared" si="59"/>
        <v/>
      </c>
      <c r="V112" s="58"/>
      <c r="W112" s="58"/>
      <c r="X112" s="58">
        <f t="shared" ref="X112:X143" si="60">IF($B112&lt;=$U$4,VLOOKUP($B112,HEQUIP,X$110,FALSE),0)</f>
        <v>0</v>
      </c>
      <c r="Y112" s="120"/>
      <c r="Z112" s="120"/>
      <c r="AA112" s="120"/>
      <c r="AB112" s="120"/>
    </row>
    <row r="113" spans="1:28" ht="12" customHeight="1" x14ac:dyDescent="0.3">
      <c r="A113" s="497"/>
      <c r="B113" s="15">
        <v>2</v>
      </c>
      <c r="C113" s="468">
        <f t="shared" ref="C113:C161" si="61">R113</f>
        <v>0</v>
      </c>
      <c r="D113" s="470"/>
      <c r="E113" s="468" t="str">
        <f t="shared" ref="E113:E161" si="62">S113</f>
        <v/>
      </c>
      <c r="F113" s="469"/>
      <c r="G113" s="469"/>
      <c r="H113" s="470"/>
      <c r="I113" s="468">
        <f t="shared" ref="I113:I161" si="63">T113</f>
        <v>0</v>
      </c>
      <c r="J113" s="469"/>
      <c r="K113" s="470"/>
      <c r="L113" s="67" t="str">
        <f t="shared" ref="L113:L161" si="64">U113</f>
        <v/>
      </c>
      <c r="M113" s="17">
        <f t="shared" si="56"/>
        <v>0</v>
      </c>
      <c r="N113" s="70" t="e">
        <f t="shared" ref="N113:N161" si="65">L113*M113</f>
        <v>#VALUE!</v>
      </c>
      <c r="R113" s="58">
        <f t="shared" si="57"/>
        <v>0</v>
      </c>
      <c r="S113" s="83" t="str">
        <f t="shared" si="58"/>
        <v/>
      </c>
      <c r="T113" s="58">
        <f t="shared" si="59"/>
        <v>0</v>
      </c>
      <c r="U113" s="58" t="str">
        <f t="shared" si="59"/>
        <v/>
      </c>
      <c r="V113" s="58"/>
      <c r="W113" s="58"/>
      <c r="X113" s="58">
        <f t="shared" si="60"/>
        <v>0</v>
      </c>
      <c r="Y113" s="120"/>
      <c r="Z113" s="120"/>
      <c r="AA113" s="120"/>
      <c r="AB113" s="120"/>
    </row>
    <row r="114" spans="1:28" ht="12" customHeight="1" x14ac:dyDescent="0.3">
      <c r="A114" s="497"/>
      <c r="B114" s="15">
        <v>3</v>
      </c>
      <c r="C114" s="468">
        <f t="shared" si="61"/>
        <v>0</v>
      </c>
      <c r="D114" s="470"/>
      <c r="E114" s="468" t="str">
        <f t="shared" si="62"/>
        <v/>
      </c>
      <c r="F114" s="469"/>
      <c r="G114" s="469"/>
      <c r="H114" s="470"/>
      <c r="I114" s="468">
        <f t="shared" si="63"/>
        <v>0</v>
      </c>
      <c r="J114" s="469"/>
      <c r="K114" s="470"/>
      <c r="L114" s="67" t="str">
        <f t="shared" si="64"/>
        <v/>
      </c>
      <c r="M114" s="17">
        <f t="shared" si="56"/>
        <v>0</v>
      </c>
      <c r="N114" s="70" t="e">
        <f t="shared" si="65"/>
        <v>#VALUE!</v>
      </c>
      <c r="R114" s="58">
        <f t="shared" si="57"/>
        <v>0</v>
      </c>
      <c r="S114" s="83" t="str">
        <f t="shared" si="58"/>
        <v/>
      </c>
      <c r="T114" s="58">
        <f t="shared" si="59"/>
        <v>0</v>
      </c>
      <c r="U114" s="58" t="str">
        <f t="shared" si="59"/>
        <v/>
      </c>
      <c r="V114" s="58"/>
      <c r="W114" s="58"/>
      <c r="X114" s="58">
        <f t="shared" si="60"/>
        <v>0</v>
      </c>
      <c r="Y114" s="120"/>
      <c r="Z114" s="120"/>
      <c r="AA114" s="120"/>
      <c r="AB114" s="120"/>
    </row>
    <row r="115" spans="1:28" ht="12" customHeight="1" x14ac:dyDescent="0.3">
      <c r="A115" s="497"/>
      <c r="B115" s="15">
        <v>4</v>
      </c>
      <c r="C115" s="468">
        <f t="shared" si="61"/>
        <v>0</v>
      </c>
      <c r="D115" s="470"/>
      <c r="E115" s="468" t="str">
        <f t="shared" si="62"/>
        <v/>
      </c>
      <c r="F115" s="469"/>
      <c r="G115" s="469"/>
      <c r="H115" s="470"/>
      <c r="I115" s="468">
        <f t="shared" si="63"/>
        <v>0</v>
      </c>
      <c r="J115" s="469"/>
      <c r="K115" s="470"/>
      <c r="L115" s="67" t="str">
        <f t="shared" si="64"/>
        <v/>
      </c>
      <c r="M115" s="17">
        <f t="shared" si="56"/>
        <v>0</v>
      </c>
      <c r="N115" s="70" t="e">
        <f t="shared" si="65"/>
        <v>#VALUE!</v>
      </c>
      <c r="R115" s="58">
        <f t="shared" si="57"/>
        <v>0</v>
      </c>
      <c r="S115" s="83" t="str">
        <f t="shared" si="58"/>
        <v/>
      </c>
      <c r="T115" s="58">
        <f t="shared" si="59"/>
        <v>0</v>
      </c>
      <c r="U115" s="58" t="str">
        <f t="shared" si="59"/>
        <v/>
      </c>
      <c r="V115" s="58"/>
      <c r="W115" s="58"/>
      <c r="X115" s="58">
        <f t="shared" si="60"/>
        <v>0</v>
      </c>
      <c r="Y115" s="120"/>
      <c r="Z115" s="120"/>
      <c r="AA115" s="120"/>
      <c r="AB115" s="120"/>
    </row>
    <row r="116" spans="1:28" ht="12" customHeight="1" x14ac:dyDescent="0.3">
      <c r="A116" s="497"/>
      <c r="B116" s="15">
        <v>5</v>
      </c>
      <c r="C116" s="468">
        <f t="shared" si="61"/>
        <v>0</v>
      </c>
      <c r="D116" s="470"/>
      <c r="E116" s="468" t="str">
        <f t="shared" si="62"/>
        <v/>
      </c>
      <c r="F116" s="469"/>
      <c r="G116" s="469"/>
      <c r="H116" s="470"/>
      <c r="I116" s="468">
        <f t="shared" si="63"/>
        <v>0</v>
      </c>
      <c r="J116" s="469"/>
      <c r="K116" s="470"/>
      <c r="L116" s="67" t="str">
        <f t="shared" si="64"/>
        <v/>
      </c>
      <c r="M116" s="17">
        <f t="shared" si="56"/>
        <v>0</v>
      </c>
      <c r="N116" s="70" t="e">
        <f t="shared" si="65"/>
        <v>#VALUE!</v>
      </c>
      <c r="R116" s="58">
        <f t="shared" si="57"/>
        <v>0</v>
      </c>
      <c r="S116" s="83" t="str">
        <f t="shared" si="58"/>
        <v/>
      </c>
      <c r="T116" s="58">
        <f t="shared" si="59"/>
        <v>0</v>
      </c>
      <c r="U116" s="58" t="str">
        <f t="shared" si="59"/>
        <v/>
      </c>
      <c r="V116" s="58"/>
      <c r="W116" s="58"/>
      <c r="X116" s="58">
        <f t="shared" si="60"/>
        <v>0</v>
      </c>
      <c r="Y116" s="120"/>
      <c r="Z116" s="120"/>
      <c r="AA116" s="120"/>
      <c r="AB116" s="120"/>
    </row>
    <row r="117" spans="1:28" ht="12" customHeight="1" x14ac:dyDescent="0.3">
      <c r="A117" s="497"/>
      <c r="B117" s="15">
        <v>6</v>
      </c>
      <c r="C117" s="468">
        <f t="shared" si="61"/>
        <v>0</v>
      </c>
      <c r="D117" s="470"/>
      <c r="E117" s="468" t="str">
        <f t="shared" si="62"/>
        <v/>
      </c>
      <c r="F117" s="469"/>
      <c r="G117" s="469"/>
      <c r="H117" s="470"/>
      <c r="I117" s="468">
        <f t="shared" si="63"/>
        <v>0</v>
      </c>
      <c r="J117" s="469"/>
      <c r="K117" s="470"/>
      <c r="L117" s="67" t="str">
        <f t="shared" si="64"/>
        <v/>
      </c>
      <c r="M117" s="17">
        <f t="shared" si="56"/>
        <v>0</v>
      </c>
      <c r="N117" s="70" t="e">
        <f t="shared" si="65"/>
        <v>#VALUE!</v>
      </c>
      <c r="R117" s="58">
        <f t="shared" si="57"/>
        <v>0</v>
      </c>
      <c r="S117" s="83" t="str">
        <f t="shared" si="58"/>
        <v/>
      </c>
      <c r="T117" s="58">
        <f t="shared" si="59"/>
        <v>0</v>
      </c>
      <c r="U117" s="58" t="str">
        <f t="shared" si="59"/>
        <v/>
      </c>
      <c r="V117" s="58"/>
      <c r="W117" s="58"/>
      <c r="X117" s="58">
        <f t="shared" si="60"/>
        <v>0</v>
      </c>
      <c r="Y117" s="120"/>
      <c r="Z117" s="120"/>
      <c r="AA117" s="120"/>
      <c r="AB117" s="120"/>
    </row>
    <row r="118" spans="1:28" ht="12" customHeight="1" x14ac:dyDescent="0.3">
      <c r="A118" s="497"/>
      <c r="B118" s="15">
        <v>7</v>
      </c>
      <c r="C118" s="468">
        <f t="shared" si="61"/>
        <v>0</v>
      </c>
      <c r="D118" s="470"/>
      <c r="E118" s="468" t="str">
        <f t="shared" si="62"/>
        <v/>
      </c>
      <c r="F118" s="469"/>
      <c r="G118" s="469"/>
      <c r="H118" s="470"/>
      <c r="I118" s="468">
        <f t="shared" si="63"/>
        <v>0</v>
      </c>
      <c r="J118" s="469"/>
      <c r="K118" s="470"/>
      <c r="L118" s="67" t="str">
        <f t="shared" si="64"/>
        <v/>
      </c>
      <c r="M118" s="17">
        <f t="shared" si="56"/>
        <v>0</v>
      </c>
      <c r="N118" s="70" t="e">
        <f t="shared" si="65"/>
        <v>#VALUE!</v>
      </c>
      <c r="R118" s="58">
        <f t="shared" si="57"/>
        <v>0</v>
      </c>
      <c r="S118" s="83" t="str">
        <f t="shared" si="58"/>
        <v/>
      </c>
      <c r="T118" s="58">
        <f t="shared" si="59"/>
        <v>0</v>
      </c>
      <c r="U118" s="58" t="str">
        <f t="shared" si="59"/>
        <v/>
      </c>
      <c r="V118" s="58"/>
      <c r="W118" s="58"/>
      <c r="X118" s="58">
        <f t="shared" si="60"/>
        <v>0</v>
      </c>
      <c r="Y118" s="120"/>
      <c r="Z118" s="120"/>
      <c r="AA118" s="120"/>
      <c r="AB118" s="120"/>
    </row>
    <row r="119" spans="1:28" ht="12" customHeight="1" x14ac:dyDescent="0.3">
      <c r="A119" s="497"/>
      <c r="B119" s="15">
        <v>8</v>
      </c>
      <c r="C119" s="468">
        <f t="shared" si="61"/>
        <v>0</v>
      </c>
      <c r="D119" s="470"/>
      <c r="E119" s="468" t="str">
        <f t="shared" si="62"/>
        <v/>
      </c>
      <c r="F119" s="469"/>
      <c r="G119" s="469"/>
      <c r="H119" s="470"/>
      <c r="I119" s="468">
        <f t="shared" si="63"/>
        <v>0</v>
      </c>
      <c r="J119" s="469"/>
      <c r="K119" s="470"/>
      <c r="L119" s="67" t="str">
        <f t="shared" si="64"/>
        <v/>
      </c>
      <c r="M119" s="17">
        <f t="shared" si="56"/>
        <v>0</v>
      </c>
      <c r="N119" s="70" t="e">
        <f t="shared" si="65"/>
        <v>#VALUE!</v>
      </c>
      <c r="R119" s="58">
        <f t="shared" si="57"/>
        <v>0</v>
      </c>
      <c r="S119" s="83" t="str">
        <f t="shared" si="58"/>
        <v/>
      </c>
      <c r="T119" s="58">
        <f t="shared" si="59"/>
        <v>0</v>
      </c>
      <c r="U119" s="58" t="str">
        <f t="shared" si="59"/>
        <v/>
      </c>
      <c r="V119" s="58"/>
      <c r="W119" s="58"/>
      <c r="X119" s="58">
        <f t="shared" si="60"/>
        <v>0</v>
      </c>
      <c r="Y119" s="120"/>
      <c r="Z119" s="120"/>
      <c r="AA119" s="120"/>
      <c r="AB119" s="120"/>
    </row>
    <row r="120" spans="1:28" ht="12" customHeight="1" x14ac:dyDescent="0.3">
      <c r="A120" s="497"/>
      <c r="B120" s="15">
        <v>9</v>
      </c>
      <c r="C120" s="468">
        <f t="shared" si="61"/>
        <v>0</v>
      </c>
      <c r="D120" s="470"/>
      <c r="E120" s="468" t="str">
        <f t="shared" si="62"/>
        <v/>
      </c>
      <c r="F120" s="469"/>
      <c r="G120" s="469"/>
      <c r="H120" s="470"/>
      <c r="I120" s="468">
        <f t="shared" si="63"/>
        <v>0</v>
      </c>
      <c r="J120" s="469"/>
      <c r="K120" s="470"/>
      <c r="L120" s="67" t="str">
        <f t="shared" si="64"/>
        <v/>
      </c>
      <c r="M120" s="17">
        <f t="shared" si="56"/>
        <v>0</v>
      </c>
      <c r="N120" s="70" t="e">
        <f t="shared" si="65"/>
        <v>#VALUE!</v>
      </c>
      <c r="R120" s="58">
        <f t="shared" si="57"/>
        <v>0</v>
      </c>
      <c r="S120" s="83" t="str">
        <f t="shared" si="58"/>
        <v/>
      </c>
      <c r="T120" s="58">
        <f t="shared" si="59"/>
        <v>0</v>
      </c>
      <c r="U120" s="58" t="str">
        <f t="shared" si="59"/>
        <v/>
      </c>
      <c r="V120" s="58"/>
      <c r="W120" s="58"/>
      <c r="X120" s="58">
        <f t="shared" si="60"/>
        <v>0</v>
      </c>
      <c r="Y120" s="120"/>
      <c r="Z120" s="120"/>
      <c r="AA120" s="120"/>
      <c r="AB120" s="120"/>
    </row>
    <row r="121" spans="1:28" ht="12" customHeight="1" x14ac:dyDescent="0.3">
      <c r="A121" s="497"/>
      <c r="B121" s="15">
        <v>10</v>
      </c>
      <c r="C121" s="468">
        <f t="shared" si="61"/>
        <v>0</v>
      </c>
      <c r="D121" s="470"/>
      <c r="E121" s="468" t="str">
        <f t="shared" si="62"/>
        <v/>
      </c>
      <c r="F121" s="469"/>
      <c r="G121" s="469"/>
      <c r="H121" s="470"/>
      <c r="I121" s="468">
        <f t="shared" si="63"/>
        <v>0</v>
      </c>
      <c r="J121" s="469"/>
      <c r="K121" s="470"/>
      <c r="L121" s="67" t="str">
        <f t="shared" si="64"/>
        <v/>
      </c>
      <c r="M121" s="17">
        <f t="shared" si="56"/>
        <v>0</v>
      </c>
      <c r="N121" s="70" t="e">
        <f t="shared" si="65"/>
        <v>#VALUE!</v>
      </c>
      <c r="R121" s="58">
        <f t="shared" si="57"/>
        <v>0</v>
      </c>
      <c r="S121" s="83" t="str">
        <f t="shared" si="58"/>
        <v/>
      </c>
      <c r="T121" s="58">
        <f t="shared" si="59"/>
        <v>0</v>
      </c>
      <c r="U121" s="58" t="str">
        <f t="shared" si="59"/>
        <v/>
      </c>
      <c r="V121" s="58"/>
      <c r="W121" s="58"/>
      <c r="X121" s="58">
        <f t="shared" si="60"/>
        <v>0</v>
      </c>
      <c r="Y121" s="120"/>
      <c r="Z121" s="120"/>
      <c r="AA121" s="120"/>
      <c r="AB121" s="120"/>
    </row>
    <row r="122" spans="1:28" ht="12" customHeight="1" x14ac:dyDescent="0.3">
      <c r="A122" s="497"/>
      <c r="B122" s="15">
        <v>11</v>
      </c>
      <c r="C122" s="468">
        <f t="shared" si="61"/>
        <v>0</v>
      </c>
      <c r="D122" s="470"/>
      <c r="E122" s="468" t="str">
        <f t="shared" si="62"/>
        <v/>
      </c>
      <c r="F122" s="469"/>
      <c r="G122" s="469"/>
      <c r="H122" s="470"/>
      <c r="I122" s="468">
        <f t="shared" si="63"/>
        <v>0</v>
      </c>
      <c r="J122" s="469"/>
      <c r="K122" s="470"/>
      <c r="L122" s="67" t="str">
        <f t="shared" si="64"/>
        <v/>
      </c>
      <c r="M122" s="17">
        <f t="shared" si="56"/>
        <v>0</v>
      </c>
      <c r="N122" s="70" t="e">
        <f t="shared" si="65"/>
        <v>#VALUE!</v>
      </c>
      <c r="R122" s="58">
        <f t="shared" si="57"/>
        <v>0</v>
      </c>
      <c r="S122" s="83" t="str">
        <f t="shared" si="58"/>
        <v/>
      </c>
      <c r="T122" s="58">
        <f t="shared" si="59"/>
        <v>0</v>
      </c>
      <c r="U122" s="58" t="str">
        <f t="shared" si="59"/>
        <v/>
      </c>
      <c r="V122" s="58"/>
      <c r="W122" s="58"/>
      <c r="X122" s="58">
        <f t="shared" si="60"/>
        <v>0</v>
      </c>
      <c r="Y122" s="120"/>
      <c r="Z122" s="120"/>
      <c r="AA122" s="120"/>
      <c r="AB122" s="120"/>
    </row>
    <row r="123" spans="1:28" ht="12" customHeight="1" x14ac:dyDescent="0.3">
      <c r="A123" s="497"/>
      <c r="B123" s="15">
        <v>12</v>
      </c>
      <c r="C123" s="468">
        <f t="shared" si="61"/>
        <v>0</v>
      </c>
      <c r="D123" s="470"/>
      <c r="E123" s="468" t="str">
        <f t="shared" si="62"/>
        <v/>
      </c>
      <c r="F123" s="469"/>
      <c r="G123" s="469"/>
      <c r="H123" s="470"/>
      <c r="I123" s="468">
        <f t="shared" si="63"/>
        <v>0</v>
      </c>
      <c r="J123" s="469"/>
      <c r="K123" s="470"/>
      <c r="L123" s="67" t="str">
        <f t="shared" si="64"/>
        <v/>
      </c>
      <c r="M123" s="17">
        <f t="shared" si="56"/>
        <v>0</v>
      </c>
      <c r="N123" s="70" t="e">
        <f t="shared" si="65"/>
        <v>#VALUE!</v>
      </c>
      <c r="R123" s="58">
        <f t="shared" si="57"/>
        <v>0</v>
      </c>
      <c r="S123" s="83" t="str">
        <f t="shared" si="58"/>
        <v/>
      </c>
      <c r="T123" s="58">
        <f t="shared" si="59"/>
        <v>0</v>
      </c>
      <c r="U123" s="58" t="str">
        <f t="shared" si="59"/>
        <v/>
      </c>
      <c r="V123" s="58"/>
      <c r="W123" s="58"/>
      <c r="X123" s="58">
        <f t="shared" si="60"/>
        <v>0</v>
      </c>
      <c r="Y123" s="120"/>
      <c r="Z123" s="120"/>
      <c r="AA123" s="120"/>
      <c r="AB123" s="120"/>
    </row>
    <row r="124" spans="1:28" ht="12" customHeight="1" x14ac:dyDescent="0.3">
      <c r="A124" s="497"/>
      <c r="B124" s="15">
        <v>13</v>
      </c>
      <c r="C124" s="468">
        <f t="shared" si="61"/>
        <v>0</v>
      </c>
      <c r="D124" s="470"/>
      <c r="E124" s="468" t="str">
        <f t="shared" si="62"/>
        <v/>
      </c>
      <c r="F124" s="469"/>
      <c r="G124" s="469"/>
      <c r="H124" s="470"/>
      <c r="I124" s="468">
        <f t="shared" si="63"/>
        <v>0</v>
      </c>
      <c r="J124" s="469"/>
      <c r="K124" s="470"/>
      <c r="L124" s="67" t="str">
        <f t="shared" si="64"/>
        <v/>
      </c>
      <c r="M124" s="17">
        <f t="shared" si="56"/>
        <v>0</v>
      </c>
      <c r="N124" s="70" t="e">
        <f t="shared" si="65"/>
        <v>#VALUE!</v>
      </c>
      <c r="R124" s="58">
        <f t="shared" si="57"/>
        <v>0</v>
      </c>
      <c r="S124" s="83" t="str">
        <f t="shared" si="58"/>
        <v/>
      </c>
      <c r="T124" s="58">
        <f t="shared" si="59"/>
        <v>0</v>
      </c>
      <c r="U124" s="58" t="str">
        <f t="shared" si="59"/>
        <v/>
      </c>
      <c r="V124" s="58"/>
      <c r="W124" s="58"/>
      <c r="X124" s="58">
        <f t="shared" si="60"/>
        <v>0</v>
      </c>
      <c r="Y124" s="120"/>
      <c r="Z124" s="120"/>
      <c r="AA124" s="120"/>
      <c r="AB124" s="120"/>
    </row>
    <row r="125" spans="1:28" ht="12" customHeight="1" x14ac:dyDescent="0.3">
      <c r="A125" s="497"/>
      <c r="B125" s="15">
        <v>14</v>
      </c>
      <c r="C125" s="468">
        <f t="shared" si="61"/>
        <v>0</v>
      </c>
      <c r="D125" s="470"/>
      <c r="E125" s="468" t="str">
        <f t="shared" si="62"/>
        <v/>
      </c>
      <c r="F125" s="469"/>
      <c r="G125" s="469"/>
      <c r="H125" s="470"/>
      <c r="I125" s="468">
        <f t="shared" si="63"/>
        <v>0</v>
      </c>
      <c r="J125" s="469"/>
      <c r="K125" s="470"/>
      <c r="L125" s="67" t="str">
        <f t="shared" si="64"/>
        <v/>
      </c>
      <c r="M125" s="17">
        <f t="shared" si="56"/>
        <v>0</v>
      </c>
      <c r="N125" s="70" t="e">
        <f t="shared" si="65"/>
        <v>#VALUE!</v>
      </c>
      <c r="R125" s="58">
        <f t="shared" si="57"/>
        <v>0</v>
      </c>
      <c r="S125" s="83" t="str">
        <f t="shared" si="58"/>
        <v/>
      </c>
      <c r="T125" s="58">
        <f t="shared" si="59"/>
        <v>0</v>
      </c>
      <c r="U125" s="58" t="str">
        <f t="shared" si="59"/>
        <v/>
      </c>
      <c r="V125" s="58"/>
      <c r="W125" s="58"/>
      <c r="X125" s="58">
        <f t="shared" si="60"/>
        <v>0</v>
      </c>
      <c r="Y125" s="120"/>
      <c r="Z125" s="120"/>
      <c r="AA125" s="120"/>
      <c r="AB125" s="120"/>
    </row>
    <row r="126" spans="1:28" ht="12" customHeight="1" x14ac:dyDescent="0.3">
      <c r="A126" s="497"/>
      <c r="B126" s="15">
        <v>15</v>
      </c>
      <c r="C126" s="468">
        <f t="shared" si="61"/>
        <v>0</v>
      </c>
      <c r="D126" s="470"/>
      <c r="E126" s="468" t="str">
        <f t="shared" si="62"/>
        <v/>
      </c>
      <c r="F126" s="469"/>
      <c r="G126" s="469"/>
      <c r="H126" s="470"/>
      <c r="I126" s="468">
        <f t="shared" si="63"/>
        <v>0</v>
      </c>
      <c r="J126" s="469"/>
      <c r="K126" s="470"/>
      <c r="L126" s="67" t="str">
        <f t="shared" si="64"/>
        <v/>
      </c>
      <c r="M126" s="17">
        <f t="shared" si="56"/>
        <v>0</v>
      </c>
      <c r="N126" s="70" t="e">
        <f t="shared" si="65"/>
        <v>#VALUE!</v>
      </c>
      <c r="R126" s="58">
        <f t="shared" si="57"/>
        <v>0</v>
      </c>
      <c r="S126" s="83" t="str">
        <f t="shared" si="58"/>
        <v/>
      </c>
      <c r="T126" s="58">
        <f t="shared" si="59"/>
        <v>0</v>
      </c>
      <c r="U126" s="58" t="str">
        <f t="shared" si="59"/>
        <v/>
      </c>
      <c r="V126" s="58"/>
      <c r="W126" s="58"/>
      <c r="X126" s="58">
        <f t="shared" si="60"/>
        <v>0</v>
      </c>
      <c r="Y126" s="120"/>
      <c r="Z126" s="120"/>
      <c r="AA126" s="120"/>
      <c r="AB126" s="120"/>
    </row>
    <row r="127" spans="1:28" ht="12" customHeight="1" x14ac:dyDescent="0.3">
      <c r="A127" s="497"/>
      <c r="B127" s="15">
        <v>16</v>
      </c>
      <c r="C127" s="468">
        <f t="shared" si="61"/>
        <v>0</v>
      </c>
      <c r="D127" s="470"/>
      <c r="E127" s="468" t="str">
        <f t="shared" si="62"/>
        <v/>
      </c>
      <c r="F127" s="469"/>
      <c r="G127" s="469"/>
      <c r="H127" s="470"/>
      <c r="I127" s="468">
        <f t="shared" si="63"/>
        <v>0</v>
      </c>
      <c r="J127" s="469"/>
      <c r="K127" s="470"/>
      <c r="L127" s="67" t="str">
        <f t="shared" si="64"/>
        <v/>
      </c>
      <c r="M127" s="17">
        <f t="shared" si="56"/>
        <v>0</v>
      </c>
      <c r="N127" s="70" t="e">
        <f t="shared" si="65"/>
        <v>#VALUE!</v>
      </c>
      <c r="R127" s="58">
        <f t="shared" si="57"/>
        <v>0</v>
      </c>
      <c r="S127" s="83" t="str">
        <f t="shared" si="58"/>
        <v/>
      </c>
      <c r="T127" s="58">
        <f t="shared" si="59"/>
        <v>0</v>
      </c>
      <c r="U127" s="58" t="str">
        <f t="shared" si="59"/>
        <v/>
      </c>
      <c r="V127" s="58"/>
      <c r="W127" s="58"/>
      <c r="X127" s="58">
        <f t="shared" si="60"/>
        <v>0</v>
      </c>
      <c r="Y127" s="120"/>
      <c r="Z127" s="120"/>
      <c r="AA127" s="120"/>
      <c r="AB127" s="120"/>
    </row>
    <row r="128" spans="1:28" ht="12" customHeight="1" x14ac:dyDescent="0.3">
      <c r="A128" s="497"/>
      <c r="B128" s="15">
        <v>17</v>
      </c>
      <c r="C128" s="468">
        <f t="shared" si="61"/>
        <v>0</v>
      </c>
      <c r="D128" s="470"/>
      <c r="E128" s="468" t="str">
        <f t="shared" si="62"/>
        <v/>
      </c>
      <c r="F128" s="469"/>
      <c r="G128" s="469"/>
      <c r="H128" s="470"/>
      <c r="I128" s="468">
        <f t="shared" si="63"/>
        <v>0</v>
      </c>
      <c r="J128" s="469"/>
      <c r="K128" s="470"/>
      <c r="L128" s="67" t="str">
        <f t="shared" si="64"/>
        <v/>
      </c>
      <c r="M128" s="17">
        <f t="shared" si="56"/>
        <v>0</v>
      </c>
      <c r="N128" s="70" t="e">
        <f t="shared" si="65"/>
        <v>#VALUE!</v>
      </c>
      <c r="R128" s="58">
        <f t="shared" si="57"/>
        <v>0</v>
      </c>
      <c r="S128" s="83" t="str">
        <f t="shared" si="58"/>
        <v/>
      </c>
      <c r="T128" s="58">
        <f t="shared" si="59"/>
        <v>0</v>
      </c>
      <c r="U128" s="58" t="str">
        <f t="shared" si="59"/>
        <v/>
      </c>
      <c r="V128" s="58"/>
      <c r="W128" s="58"/>
      <c r="X128" s="58">
        <f t="shared" si="60"/>
        <v>0</v>
      </c>
      <c r="Y128" s="120"/>
      <c r="Z128" s="120"/>
      <c r="AA128" s="120"/>
      <c r="AB128" s="120"/>
    </row>
    <row r="129" spans="1:30" ht="12" customHeight="1" x14ac:dyDescent="0.3">
      <c r="A129" s="497"/>
      <c r="B129" s="15">
        <v>18</v>
      </c>
      <c r="C129" s="468">
        <f t="shared" ref="C129:C148" si="66">R129</f>
        <v>0</v>
      </c>
      <c r="D129" s="470"/>
      <c r="E129" s="468" t="str">
        <f t="shared" ref="E129:E148" si="67">S129</f>
        <v/>
      </c>
      <c r="F129" s="469"/>
      <c r="G129" s="469"/>
      <c r="H129" s="470"/>
      <c r="I129" s="468">
        <f t="shared" ref="I129:I148" si="68">T129</f>
        <v>0</v>
      </c>
      <c r="J129" s="469"/>
      <c r="K129" s="470"/>
      <c r="L129" s="67" t="str">
        <f t="shared" ref="L129:L148" si="69">U129</f>
        <v/>
      </c>
      <c r="M129" s="17">
        <f t="shared" ref="M129:M148" si="70">X129</f>
        <v>0</v>
      </c>
      <c r="N129" s="70" t="e">
        <f t="shared" ref="N129:N148" si="71">L129*M129</f>
        <v>#VALUE!</v>
      </c>
      <c r="R129" s="58">
        <f t="shared" si="57"/>
        <v>0</v>
      </c>
      <c r="S129" s="83" t="str">
        <f t="shared" si="58"/>
        <v/>
      </c>
      <c r="T129" s="58">
        <f t="shared" si="59"/>
        <v>0</v>
      </c>
      <c r="U129" s="58" t="str">
        <f t="shared" si="59"/>
        <v/>
      </c>
      <c r="V129" s="58"/>
      <c r="W129" s="58"/>
      <c r="X129" s="58">
        <f t="shared" si="60"/>
        <v>0</v>
      </c>
      <c r="Y129" s="144"/>
      <c r="Z129" s="144"/>
      <c r="AA129" s="144"/>
      <c r="AB129" s="144"/>
      <c r="AD129" s="178"/>
    </row>
    <row r="130" spans="1:30" ht="12" customHeight="1" x14ac:dyDescent="0.3">
      <c r="A130" s="497"/>
      <c r="B130" s="15">
        <v>19</v>
      </c>
      <c r="C130" s="468">
        <f t="shared" si="66"/>
        <v>0</v>
      </c>
      <c r="D130" s="470"/>
      <c r="E130" s="468" t="str">
        <f t="shared" si="67"/>
        <v/>
      </c>
      <c r="F130" s="469"/>
      <c r="G130" s="469"/>
      <c r="H130" s="470"/>
      <c r="I130" s="468">
        <f t="shared" si="68"/>
        <v>0</v>
      </c>
      <c r="J130" s="469"/>
      <c r="K130" s="470"/>
      <c r="L130" s="67" t="str">
        <f t="shared" si="69"/>
        <v/>
      </c>
      <c r="M130" s="17">
        <f t="shared" si="70"/>
        <v>0</v>
      </c>
      <c r="N130" s="70" t="e">
        <f t="shared" si="71"/>
        <v>#VALUE!</v>
      </c>
      <c r="R130" s="58">
        <f t="shared" si="57"/>
        <v>0</v>
      </c>
      <c r="S130" s="83" t="str">
        <f t="shared" si="58"/>
        <v/>
      </c>
      <c r="T130" s="58">
        <f t="shared" si="59"/>
        <v>0</v>
      </c>
      <c r="U130" s="58" t="str">
        <f t="shared" si="59"/>
        <v/>
      </c>
      <c r="V130" s="58"/>
      <c r="W130" s="58"/>
      <c r="X130" s="58">
        <f t="shared" si="60"/>
        <v>0</v>
      </c>
      <c r="Y130" s="144"/>
      <c r="Z130" s="144"/>
      <c r="AA130" s="144"/>
      <c r="AB130" s="144"/>
      <c r="AD130" s="178"/>
    </row>
    <row r="131" spans="1:30" ht="12" customHeight="1" x14ac:dyDescent="0.3">
      <c r="A131" s="497"/>
      <c r="B131" s="15">
        <v>20</v>
      </c>
      <c r="C131" s="468">
        <f t="shared" si="66"/>
        <v>0</v>
      </c>
      <c r="D131" s="470"/>
      <c r="E131" s="468" t="str">
        <f t="shared" si="67"/>
        <v/>
      </c>
      <c r="F131" s="469"/>
      <c r="G131" s="469"/>
      <c r="H131" s="470"/>
      <c r="I131" s="468">
        <f t="shared" si="68"/>
        <v>0</v>
      </c>
      <c r="J131" s="469"/>
      <c r="K131" s="470"/>
      <c r="L131" s="67" t="str">
        <f t="shared" si="69"/>
        <v/>
      </c>
      <c r="M131" s="17">
        <f t="shared" si="70"/>
        <v>0</v>
      </c>
      <c r="N131" s="70" t="e">
        <f t="shared" si="71"/>
        <v>#VALUE!</v>
      </c>
      <c r="R131" s="58">
        <f t="shared" si="57"/>
        <v>0</v>
      </c>
      <c r="S131" s="83" t="str">
        <f t="shared" si="58"/>
        <v/>
      </c>
      <c r="T131" s="58">
        <f t="shared" si="59"/>
        <v>0</v>
      </c>
      <c r="U131" s="58" t="str">
        <f t="shared" si="59"/>
        <v/>
      </c>
      <c r="V131" s="58"/>
      <c r="W131" s="58"/>
      <c r="X131" s="58">
        <f t="shared" si="60"/>
        <v>0</v>
      </c>
      <c r="Y131" s="144"/>
      <c r="Z131" s="144"/>
      <c r="AA131" s="144"/>
      <c r="AB131" s="144"/>
      <c r="AD131" s="178"/>
    </row>
    <row r="132" spans="1:30" ht="12" customHeight="1" x14ac:dyDescent="0.3">
      <c r="A132" s="497"/>
      <c r="B132" s="15">
        <v>21</v>
      </c>
      <c r="C132" s="468">
        <f t="shared" si="66"/>
        <v>0</v>
      </c>
      <c r="D132" s="470"/>
      <c r="E132" s="468" t="str">
        <f t="shared" si="67"/>
        <v/>
      </c>
      <c r="F132" s="469"/>
      <c r="G132" s="469"/>
      <c r="H132" s="470"/>
      <c r="I132" s="468">
        <f t="shared" si="68"/>
        <v>0</v>
      </c>
      <c r="J132" s="469"/>
      <c r="K132" s="470"/>
      <c r="L132" s="67" t="str">
        <f t="shared" si="69"/>
        <v/>
      </c>
      <c r="M132" s="17">
        <f t="shared" si="70"/>
        <v>0</v>
      </c>
      <c r="N132" s="70" t="e">
        <f t="shared" si="71"/>
        <v>#VALUE!</v>
      </c>
      <c r="R132" s="58">
        <f t="shared" si="57"/>
        <v>0</v>
      </c>
      <c r="S132" s="83" t="str">
        <f t="shared" si="58"/>
        <v/>
      </c>
      <c r="T132" s="58">
        <f t="shared" ref="T132:U151" si="72">IF($B132&lt;=$U$4,VLOOKUP($B132,HEQUIP,T$110,FALSE),0)</f>
        <v>0</v>
      </c>
      <c r="U132" s="58" t="str">
        <f t="shared" si="72"/>
        <v/>
      </c>
      <c r="V132" s="58"/>
      <c r="W132" s="58"/>
      <c r="X132" s="58">
        <f t="shared" si="60"/>
        <v>0</v>
      </c>
      <c r="Y132" s="144"/>
      <c r="Z132" s="144"/>
      <c r="AA132" s="144"/>
      <c r="AB132" s="144"/>
      <c r="AD132" s="178"/>
    </row>
    <row r="133" spans="1:30" ht="12" customHeight="1" x14ac:dyDescent="0.3">
      <c r="A133" s="497"/>
      <c r="B133" s="15">
        <v>22</v>
      </c>
      <c r="C133" s="468">
        <f t="shared" si="66"/>
        <v>0</v>
      </c>
      <c r="D133" s="470"/>
      <c r="E133" s="468" t="str">
        <f t="shared" si="67"/>
        <v/>
      </c>
      <c r="F133" s="469"/>
      <c r="G133" s="469"/>
      <c r="H133" s="470"/>
      <c r="I133" s="468">
        <f t="shared" si="68"/>
        <v>0</v>
      </c>
      <c r="J133" s="469"/>
      <c r="K133" s="470"/>
      <c r="L133" s="67" t="str">
        <f t="shared" si="69"/>
        <v/>
      </c>
      <c r="M133" s="17">
        <f t="shared" si="70"/>
        <v>0</v>
      </c>
      <c r="N133" s="70" t="e">
        <f t="shared" si="71"/>
        <v>#VALUE!</v>
      </c>
      <c r="R133" s="58">
        <f t="shared" si="57"/>
        <v>0</v>
      </c>
      <c r="S133" s="83" t="str">
        <f t="shared" si="58"/>
        <v/>
      </c>
      <c r="T133" s="58">
        <f t="shared" si="72"/>
        <v>0</v>
      </c>
      <c r="U133" s="58" t="str">
        <f t="shared" si="72"/>
        <v/>
      </c>
      <c r="V133" s="58"/>
      <c r="W133" s="58"/>
      <c r="X133" s="58">
        <f t="shared" si="60"/>
        <v>0</v>
      </c>
      <c r="Y133" s="144"/>
      <c r="Z133" s="144"/>
      <c r="AA133" s="144"/>
      <c r="AB133" s="144"/>
      <c r="AD133" s="178"/>
    </row>
    <row r="134" spans="1:30" ht="12" customHeight="1" x14ac:dyDescent="0.3">
      <c r="A134" s="497"/>
      <c r="B134" s="15">
        <v>23</v>
      </c>
      <c r="C134" s="468">
        <f t="shared" si="66"/>
        <v>0</v>
      </c>
      <c r="D134" s="470"/>
      <c r="E134" s="468" t="str">
        <f t="shared" si="67"/>
        <v/>
      </c>
      <c r="F134" s="469"/>
      <c r="G134" s="469"/>
      <c r="H134" s="470"/>
      <c r="I134" s="468">
        <f t="shared" si="68"/>
        <v>0</v>
      </c>
      <c r="J134" s="469"/>
      <c r="K134" s="470"/>
      <c r="L134" s="67" t="str">
        <f t="shared" si="69"/>
        <v/>
      </c>
      <c r="M134" s="17">
        <f t="shared" si="70"/>
        <v>0</v>
      </c>
      <c r="N134" s="70" t="e">
        <f t="shared" si="71"/>
        <v>#VALUE!</v>
      </c>
      <c r="R134" s="58">
        <f t="shared" si="57"/>
        <v>0</v>
      </c>
      <c r="S134" s="83" t="str">
        <f t="shared" si="58"/>
        <v/>
      </c>
      <c r="T134" s="58">
        <f t="shared" si="72"/>
        <v>0</v>
      </c>
      <c r="U134" s="58" t="str">
        <f t="shared" si="72"/>
        <v/>
      </c>
      <c r="V134" s="58"/>
      <c r="W134" s="58"/>
      <c r="X134" s="58">
        <f t="shared" si="60"/>
        <v>0</v>
      </c>
      <c r="Y134" s="144"/>
      <c r="Z134" s="144"/>
      <c r="AA134" s="144"/>
      <c r="AB134" s="144"/>
      <c r="AD134" s="178"/>
    </row>
    <row r="135" spans="1:30" ht="12" customHeight="1" x14ac:dyDescent="0.3">
      <c r="A135" s="497"/>
      <c r="B135" s="15">
        <v>24</v>
      </c>
      <c r="C135" s="468">
        <f t="shared" si="66"/>
        <v>0</v>
      </c>
      <c r="D135" s="470"/>
      <c r="E135" s="468" t="str">
        <f t="shared" si="67"/>
        <v/>
      </c>
      <c r="F135" s="469"/>
      <c r="G135" s="469"/>
      <c r="H135" s="470"/>
      <c r="I135" s="468">
        <f t="shared" si="68"/>
        <v>0</v>
      </c>
      <c r="J135" s="469"/>
      <c r="K135" s="470"/>
      <c r="L135" s="67" t="str">
        <f t="shared" si="69"/>
        <v/>
      </c>
      <c r="M135" s="17">
        <f t="shared" si="70"/>
        <v>0</v>
      </c>
      <c r="N135" s="70" t="e">
        <f t="shared" si="71"/>
        <v>#VALUE!</v>
      </c>
      <c r="R135" s="58">
        <f t="shared" si="57"/>
        <v>0</v>
      </c>
      <c r="S135" s="83" t="str">
        <f t="shared" si="58"/>
        <v/>
      </c>
      <c r="T135" s="58">
        <f t="shared" si="72"/>
        <v>0</v>
      </c>
      <c r="U135" s="58" t="str">
        <f t="shared" si="72"/>
        <v/>
      </c>
      <c r="V135" s="58"/>
      <c r="W135" s="58"/>
      <c r="X135" s="58">
        <f t="shared" si="60"/>
        <v>0</v>
      </c>
      <c r="Y135" s="144"/>
      <c r="Z135" s="144"/>
      <c r="AA135" s="144"/>
      <c r="AB135" s="144"/>
      <c r="AD135" s="178"/>
    </row>
    <row r="136" spans="1:30" ht="12" customHeight="1" x14ac:dyDescent="0.3">
      <c r="A136" s="497"/>
      <c r="B136" s="15">
        <v>25</v>
      </c>
      <c r="C136" s="468">
        <f t="shared" si="66"/>
        <v>0</v>
      </c>
      <c r="D136" s="470"/>
      <c r="E136" s="468" t="str">
        <f t="shared" si="67"/>
        <v/>
      </c>
      <c r="F136" s="469"/>
      <c r="G136" s="469"/>
      <c r="H136" s="470"/>
      <c r="I136" s="468">
        <f t="shared" si="68"/>
        <v>0</v>
      </c>
      <c r="J136" s="469"/>
      <c r="K136" s="470"/>
      <c r="L136" s="67" t="str">
        <f t="shared" si="69"/>
        <v/>
      </c>
      <c r="M136" s="17">
        <f t="shared" si="70"/>
        <v>0</v>
      </c>
      <c r="N136" s="70" t="e">
        <f t="shared" si="71"/>
        <v>#VALUE!</v>
      </c>
      <c r="R136" s="58">
        <f t="shared" si="57"/>
        <v>0</v>
      </c>
      <c r="S136" s="83" t="str">
        <f t="shared" si="58"/>
        <v/>
      </c>
      <c r="T136" s="58">
        <f t="shared" si="72"/>
        <v>0</v>
      </c>
      <c r="U136" s="58" t="str">
        <f t="shared" si="72"/>
        <v/>
      </c>
      <c r="V136" s="58"/>
      <c r="W136" s="58"/>
      <c r="X136" s="58">
        <f t="shared" si="60"/>
        <v>0</v>
      </c>
      <c r="Y136" s="144"/>
      <c r="Z136" s="144"/>
      <c r="AA136" s="144"/>
      <c r="AB136" s="144"/>
      <c r="AD136" s="178"/>
    </row>
    <row r="137" spans="1:30" ht="12" customHeight="1" x14ac:dyDescent="0.3">
      <c r="A137" s="497"/>
      <c r="B137" s="15">
        <v>26</v>
      </c>
      <c r="C137" s="468">
        <f t="shared" si="66"/>
        <v>0</v>
      </c>
      <c r="D137" s="470"/>
      <c r="E137" s="468" t="str">
        <f t="shared" si="67"/>
        <v/>
      </c>
      <c r="F137" s="469"/>
      <c r="G137" s="469"/>
      <c r="H137" s="470"/>
      <c r="I137" s="468">
        <f t="shared" si="68"/>
        <v>0</v>
      </c>
      <c r="J137" s="469"/>
      <c r="K137" s="470"/>
      <c r="L137" s="67" t="str">
        <f t="shared" si="69"/>
        <v/>
      </c>
      <c r="M137" s="17">
        <f t="shared" si="70"/>
        <v>0</v>
      </c>
      <c r="N137" s="70" t="e">
        <f t="shared" si="71"/>
        <v>#VALUE!</v>
      </c>
      <c r="R137" s="58">
        <f t="shared" si="57"/>
        <v>0</v>
      </c>
      <c r="S137" s="83" t="str">
        <f t="shared" si="58"/>
        <v/>
      </c>
      <c r="T137" s="58">
        <f t="shared" si="72"/>
        <v>0</v>
      </c>
      <c r="U137" s="58" t="str">
        <f t="shared" si="72"/>
        <v/>
      </c>
      <c r="V137" s="58"/>
      <c r="W137" s="58"/>
      <c r="X137" s="58">
        <f t="shared" si="60"/>
        <v>0</v>
      </c>
      <c r="Y137" s="144"/>
      <c r="Z137" s="144"/>
      <c r="AA137" s="144"/>
      <c r="AB137" s="144"/>
      <c r="AD137" s="178"/>
    </row>
    <row r="138" spans="1:30" ht="12" customHeight="1" x14ac:dyDescent="0.3">
      <c r="A138" s="497"/>
      <c r="B138" s="15">
        <v>27</v>
      </c>
      <c r="C138" s="468">
        <f t="shared" si="66"/>
        <v>0</v>
      </c>
      <c r="D138" s="470"/>
      <c r="E138" s="468" t="str">
        <f t="shared" si="67"/>
        <v/>
      </c>
      <c r="F138" s="469"/>
      <c r="G138" s="469"/>
      <c r="H138" s="470"/>
      <c r="I138" s="468">
        <f t="shared" si="68"/>
        <v>0</v>
      </c>
      <c r="J138" s="469"/>
      <c r="K138" s="470"/>
      <c r="L138" s="67" t="str">
        <f t="shared" si="69"/>
        <v/>
      </c>
      <c r="M138" s="17">
        <f t="shared" si="70"/>
        <v>0</v>
      </c>
      <c r="N138" s="70" t="e">
        <f t="shared" si="71"/>
        <v>#VALUE!</v>
      </c>
      <c r="R138" s="58">
        <f t="shared" si="57"/>
        <v>0</v>
      </c>
      <c r="S138" s="83" t="str">
        <f t="shared" si="58"/>
        <v/>
      </c>
      <c r="T138" s="58">
        <f t="shared" si="72"/>
        <v>0</v>
      </c>
      <c r="U138" s="58" t="str">
        <f t="shared" si="72"/>
        <v/>
      </c>
      <c r="V138" s="58"/>
      <c r="W138" s="58"/>
      <c r="X138" s="58">
        <f t="shared" si="60"/>
        <v>0</v>
      </c>
      <c r="Y138" s="144"/>
      <c r="Z138" s="144"/>
      <c r="AA138" s="144"/>
      <c r="AB138" s="144"/>
      <c r="AD138" s="178"/>
    </row>
    <row r="139" spans="1:30" ht="12" customHeight="1" x14ac:dyDescent="0.3">
      <c r="A139" s="497"/>
      <c r="B139" s="15">
        <v>28</v>
      </c>
      <c r="C139" s="468">
        <f t="shared" si="66"/>
        <v>0</v>
      </c>
      <c r="D139" s="470"/>
      <c r="E139" s="468" t="str">
        <f t="shared" si="67"/>
        <v/>
      </c>
      <c r="F139" s="469"/>
      <c r="G139" s="469"/>
      <c r="H139" s="470"/>
      <c r="I139" s="468">
        <f t="shared" si="68"/>
        <v>0</v>
      </c>
      <c r="J139" s="469"/>
      <c r="K139" s="470"/>
      <c r="L139" s="67" t="str">
        <f t="shared" si="69"/>
        <v/>
      </c>
      <c r="M139" s="17">
        <f t="shared" si="70"/>
        <v>0</v>
      </c>
      <c r="N139" s="70" t="e">
        <f t="shared" si="71"/>
        <v>#VALUE!</v>
      </c>
      <c r="R139" s="58">
        <f t="shared" si="57"/>
        <v>0</v>
      </c>
      <c r="S139" s="83" t="str">
        <f t="shared" si="58"/>
        <v/>
      </c>
      <c r="T139" s="58">
        <f t="shared" si="72"/>
        <v>0</v>
      </c>
      <c r="U139" s="58" t="str">
        <f t="shared" si="72"/>
        <v/>
      </c>
      <c r="V139" s="58"/>
      <c r="W139" s="58"/>
      <c r="X139" s="58">
        <f t="shared" si="60"/>
        <v>0</v>
      </c>
      <c r="Y139" s="144"/>
      <c r="Z139" s="144"/>
      <c r="AA139" s="144"/>
      <c r="AB139" s="144"/>
      <c r="AD139" s="178"/>
    </row>
    <row r="140" spans="1:30" ht="12" customHeight="1" x14ac:dyDescent="0.3">
      <c r="A140" s="497"/>
      <c r="B140" s="15">
        <v>29</v>
      </c>
      <c r="C140" s="468">
        <f t="shared" si="66"/>
        <v>0</v>
      </c>
      <c r="D140" s="470"/>
      <c r="E140" s="468" t="str">
        <f t="shared" si="67"/>
        <v/>
      </c>
      <c r="F140" s="469"/>
      <c r="G140" s="469"/>
      <c r="H140" s="470"/>
      <c r="I140" s="468">
        <f t="shared" si="68"/>
        <v>0</v>
      </c>
      <c r="J140" s="469"/>
      <c r="K140" s="470"/>
      <c r="L140" s="67" t="str">
        <f t="shared" si="69"/>
        <v/>
      </c>
      <c r="M140" s="17">
        <f t="shared" si="70"/>
        <v>0</v>
      </c>
      <c r="N140" s="70" t="e">
        <f t="shared" si="71"/>
        <v>#VALUE!</v>
      </c>
      <c r="R140" s="58">
        <f t="shared" si="57"/>
        <v>0</v>
      </c>
      <c r="S140" s="83" t="str">
        <f t="shared" si="58"/>
        <v/>
      </c>
      <c r="T140" s="58">
        <f t="shared" si="72"/>
        <v>0</v>
      </c>
      <c r="U140" s="58" t="str">
        <f t="shared" si="72"/>
        <v/>
      </c>
      <c r="V140" s="58"/>
      <c r="W140" s="58"/>
      <c r="X140" s="58">
        <f t="shared" si="60"/>
        <v>0</v>
      </c>
      <c r="Y140" s="144"/>
      <c r="Z140" s="144"/>
      <c r="AA140" s="144"/>
      <c r="AB140" s="144"/>
      <c r="AD140" s="178"/>
    </row>
    <row r="141" spans="1:30" ht="12" customHeight="1" x14ac:dyDescent="0.3">
      <c r="A141" s="497"/>
      <c r="B141" s="15">
        <v>30</v>
      </c>
      <c r="C141" s="468">
        <f t="shared" si="66"/>
        <v>0</v>
      </c>
      <c r="D141" s="470"/>
      <c r="E141" s="468" t="str">
        <f t="shared" si="67"/>
        <v/>
      </c>
      <c r="F141" s="469"/>
      <c r="G141" s="469"/>
      <c r="H141" s="470"/>
      <c r="I141" s="468">
        <f t="shared" si="68"/>
        <v>0</v>
      </c>
      <c r="J141" s="469"/>
      <c r="K141" s="470"/>
      <c r="L141" s="67" t="str">
        <f t="shared" si="69"/>
        <v/>
      </c>
      <c r="M141" s="17">
        <f t="shared" si="70"/>
        <v>0</v>
      </c>
      <c r="N141" s="70" t="e">
        <f t="shared" si="71"/>
        <v>#VALUE!</v>
      </c>
      <c r="R141" s="58">
        <f t="shared" si="57"/>
        <v>0</v>
      </c>
      <c r="S141" s="83" t="str">
        <f t="shared" si="58"/>
        <v/>
      </c>
      <c r="T141" s="58">
        <f t="shared" si="72"/>
        <v>0</v>
      </c>
      <c r="U141" s="58" t="str">
        <f t="shared" si="72"/>
        <v/>
      </c>
      <c r="V141" s="58"/>
      <c r="W141" s="58"/>
      <c r="X141" s="58">
        <f t="shared" si="60"/>
        <v>0</v>
      </c>
      <c r="Y141" s="144"/>
      <c r="Z141" s="144"/>
      <c r="AA141" s="144"/>
      <c r="AB141" s="144"/>
      <c r="AD141" s="178"/>
    </row>
    <row r="142" spans="1:30" ht="12" customHeight="1" x14ac:dyDescent="0.3">
      <c r="A142" s="497"/>
      <c r="B142" s="15">
        <v>31</v>
      </c>
      <c r="C142" s="468">
        <f t="shared" si="66"/>
        <v>0</v>
      </c>
      <c r="D142" s="470"/>
      <c r="E142" s="468" t="str">
        <f t="shared" si="67"/>
        <v/>
      </c>
      <c r="F142" s="469"/>
      <c r="G142" s="469"/>
      <c r="H142" s="470"/>
      <c r="I142" s="468">
        <f t="shared" si="68"/>
        <v>0</v>
      </c>
      <c r="J142" s="469"/>
      <c r="K142" s="470"/>
      <c r="L142" s="67" t="str">
        <f t="shared" si="69"/>
        <v/>
      </c>
      <c r="M142" s="17">
        <f t="shared" si="70"/>
        <v>0</v>
      </c>
      <c r="N142" s="70" t="e">
        <f t="shared" si="71"/>
        <v>#VALUE!</v>
      </c>
      <c r="R142" s="58">
        <f t="shared" si="57"/>
        <v>0</v>
      </c>
      <c r="S142" s="83" t="str">
        <f t="shared" si="58"/>
        <v/>
      </c>
      <c r="T142" s="58">
        <f t="shared" si="72"/>
        <v>0</v>
      </c>
      <c r="U142" s="58" t="str">
        <f t="shared" si="72"/>
        <v/>
      </c>
      <c r="V142" s="58"/>
      <c r="W142" s="58"/>
      <c r="X142" s="58">
        <f t="shared" si="60"/>
        <v>0</v>
      </c>
      <c r="Y142" s="144"/>
      <c r="Z142" s="144"/>
      <c r="AA142" s="144"/>
      <c r="AB142" s="144"/>
      <c r="AD142" s="178"/>
    </row>
    <row r="143" spans="1:30" ht="12" customHeight="1" x14ac:dyDescent="0.3">
      <c r="A143" s="497"/>
      <c r="B143" s="15">
        <v>32</v>
      </c>
      <c r="C143" s="468">
        <f t="shared" si="66"/>
        <v>0</v>
      </c>
      <c r="D143" s="470"/>
      <c r="E143" s="468" t="str">
        <f t="shared" si="67"/>
        <v/>
      </c>
      <c r="F143" s="469"/>
      <c r="G143" s="469"/>
      <c r="H143" s="470"/>
      <c r="I143" s="468">
        <f t="shared" si="68"/>
        <v>0</v>
      </c>
      <c r="J143" s="469"/>
      <c r="K143" s="470"/>
      <c r="L143" s="67" t="str">
        <f t="shared" si="69"/>
        <v/>
      </c>
      <c r="M143" s="17">
        <f t="shared" si="70"/>
        <v>0</v>
      </c>
      <c r="N143" s="70" t="e">
        <f t="shared" si="71"/>
        <v>#VALUE!</v>
      </c>
      <c r="R143" s="58">
        <f t="shared" si="57"/>
        <v>0</v>
      </c>
      <c r="S143" s="83" t="str">
        <f t="shared" si="58"/>
        <v/>
      </c>
      <c r="T143" s="58">
        <f t="shared" si="72"/>
        <v>0</v>
      </c>
      <c r="U143" s="58" t="str">
        <f t="shared" si="72"/>
        <v/>
      </c>
      <c r="V143" s="58"/>
      <c r="W143" s="58"/>
      <c r="X143" s="58">
        <f t="shared" si="60"/>
        <v>0</v>
      </c>
      <c r="Y143" s="144"/>
      <c r="Z143" s="144"/>
      <c r="AA143" s="144"/>
      <c r="AB143" s="144"/>
      <c r="AD143" s="178"/>
    </row>
    <row r="144" spans="1:30" ht="12" customHeight="1" x14ac:dyDescent="0.3">
      <c r="A144" s="497"/>
      <c r="B144" s="15">
        <v>33</v>
      </c>
      <c r="C144" s="468">
        <f t="shared" si="66"/>
        <v>0</v>
      </c>
      <c r="D144" s="470"/>
      <c r="E144" s="468" t="str">
        <f t="shared" si="67"/>
        <v/>
      </c>
      <c r="F144" s="469"/>
      <c r="G144" s="469"/>
      <c r="H144" s="470"/>
      <c r="I144" s="468">
        <f t="shared" si="68"/>
        <v>0</v>
      </c>
      <c r="J144" s="469"/>
      <c r="K144" s="470"/>
      <c r="L144" s="67" t="str">
        <f t="shared" si="69"/>
        <v/>
      </c>
      <c r="M144" s="17">
        <f t="shared" si="70"/>
        <v>0</v>
      </c>
      <c r="N144" s="70" t="e">
        <f t="shared" si="71"/>
        <v>#VALUE!</v>
      </c>
      <c r="R144" s="58">
        <f t="shared" ref="R144:R161" si="73">IF($B144&lt;=$U$4,VLOOKUP($B144,HEQUIP,R$110,FALSE),0)</f>
        <v>0</v>
      </c>
      <c r="S144" s="83" t="str">
        <f t="shared" ref="S144:S161" si="74">IF(R144=$Y$4,Y37,IF($B144&lt;=$U$4,VLOOKUP($B144,HEQUIP,S$110,FALSE),0))</f>
        <v/>
      </c>
      <c r="T144" s="58">
        <f t="shared" si="72"/>
        <v>0</v>
      </c>
      <c r="U144" s="58" t="str">
        <f t="shared" si="72"/>
        <v/>
      </c>
      <c r="V144" s="58"/>
      <c r="W144" s="58"/>
      <c r="X144" s="58">
        <f t="shared" ref="X144:X161" si="75">IF($B144&lt;=$U$4,VLOOKUP($B144,HEQUIP,X$110,FALSE),0)</f>
        <v>0</v>
      </c>
      <c r="Y144" s="144"/>
      <c r="Z144" s="144"/>
      <c r="AA144" s="144"/>
      <c r="AB144" s="144"/>
      <c r="AD144" s="178"/>
    </row>
    <row r="145" spans="1:30" ht="12" customHeight="1" x14ac:dyDescent="0.3">
      <c r="A145" s="497"/>
      <c r="B145" s="15">
        <v>34</v>
      </c>
      <c r="C145" s="468">
        <f t="shared" si="66"/>
        <v>0</v>
      </c>
      <c r="D145" s="470"/>
      <c r="E145" s="468" t="str">
        <f t="shared" si="67"/>
        <v/>
      </c>
      <c r="F145" s="469"/>
      <c r="G145" s="469"/>
      <c r="H145" s="470"/>
      <c r="I145" s="468">
        <f t="shared" si="68"/>
        <v>0</v>
      </c>
      <c r="J145" s="469"/>
      <c r="K145" s="470"/>
      <c r="L145" s="67" t="str">
        <f t="shared" si="69"/>
        <v/>
      </c>
      <c r="M145" s="17">
        <f t="shared" si="70"/>
        <v>0</v>
      </c>
      <c r="N145" s="70" t="e">
        <f t="shared" si="71"/>
        <v>#VALUE!</v>
      </c>
      <c r="R145" s="58">
        <f t="shared" si="73"/>
        <v>0</v>
      </c>
      <c r="S145" s="83" t="str">
        <f t="shared" si="74"/>
        <v/>
      </c>
      <c r="T145" s="58">
        <f t="shared" si="72"/>
        <v>0</v>
      </c>
      <c r="U145" s="58" t="str">
        <f t="shared" si="72"/>
        <v/>
      </c>
      <c r="V145" s="58"/>
      <c r="W145" s="58"/>
      <c r="X145" s="58">
        <f t="shared" si="75"/>
        <v>0</v>
      </c>
      <c r="Y145" s="144"/>
      <c r="Z145" s="144"/>
      <c r="AA145" s="144"/>
      <c r="AB145" s="144"/>
      <c r="AD145" s="178"/>
    </row>
    <row r="146" spans="1:30" ht="12" customHeight="1" x14ac:dyDescent="0.3">
      <c r="A146" s="497"/>
      <c r="B146" s="15">
        <v>35</v>
      </c>
      <c r="C146" s="468">
        <f t="shared" si="66"/>
        <v>0</v>
      </c>
      <c r="D146" s="470"/>
      <c r="E146" s="468" t="str">
        <f t="shared" si="67"/>
        <v/>
      </c>
      <c r="F146" s="469"/>
      <c r="G146" s="469"/>
      <c r="H146" s="470"/>
      <c r="I146" s="468">
        <f t="shared" si="68"/>
        <v>0</v>
      </c>
      <c r="J146" s="469"/>
      <c r="K146" s="470"/>
      <c r="L146" s="67" t="str">
        <f t="shared" si="69"/>
        <v/>
      </c>
      <c r="M146" s="17">
        <f t="shared" si="70"/>
        <v>0</v>
      </c>
      <c r="N146" s="70" t="e">
        <f t="shared" si="71"/>
        <v>#VALUE!</v>
      </c>
      <c r="R146" s="58">
        <f t="shared" si="73"/>
        <v>0</v>
      </c>
      <c r="S146" s="83" t="str">
        <f t="shared" si="74"/>
        <v/>
      </c>
      <c r="T146" s="58">
        <f t="shared" si="72"/>
        <v>0</v>
      </c>
      <c r="U146" s="58" t="str">
        <f t="shared" si="72"/>
        <v/>
      </c>
      <c r="V146" s="58"/>
      <c r="W146" s="58"/>
      <c r="X146" s="58">
        <f t="shared" si="75"/>
        <v>0</v>
      </c>
      <c r="Y146" s="144"/>
      <c r="Z146" s="144"/>
      <c r="AA146" s="144"/>
      <c r="AB146" s="144"/>
      <c r="AD146" s="178"/>
    </row>
    <row r="147" spans="1:30" ht="12" customHeight="1" x14ac:dyDescent="0.3">
      <c r="A147" s="497"/>
      <c r="B147" s="15">
        <v>36</v>
      </c>
      <c r="C147" s="468">
        <f t="shared" si="66"/>
        <v>0</v>
      </c>
      <c r="D147" s="470"/>
      <c r="E147" s="468" t="str">
        <f t="shared" si="67"/>
        <v/>
      </c>
      <c r="F147" s="469"/>
      <c r="G147" s="469"/>
      <c r="H147" s="470"/>
      <c r="I147" s="468">
        <f t="shared" si="68"/>
        <v>0</v>
      </c>
      <c r="J147" s="469"/>
      <c r="K147" s="470"/>
      <c r="L147" s="67" t="str">
        <f t="shared" si="69"/>
        <v/>
      </c>
      <c r="M147" s="17">
        <f t="shared" si="70"/>
        <v>0</v>
      </c>
      <c r="N147" s="70" t="e">
        <f t="shared" si="71"/>
        <v>#VALUE!</v>
      </c>
      <c r="R147" s="58">
        <f t="shared" si="73"/>
        <v>0</v>
      </c>
      <c r="S147" s="83" t="str">
        <f t="shared" si="74"/>
        <v/>
      </c>
      <c r="T147" s="58">
        <f t="shared" si="72"/>
        <v>0</v>
      </c>
      <c r="U147" s="58" t="str">
        <f t="shared" si="72"/>
        <v/>
      </c>
      <c r="V147" s="58"/>
      <c r="W147" s="58"/>
      <c r="X147" s="58">
        <f t="shared" si="75"/>
        <v>0</v>
      </c>
      <c r="Y147" s="144"/>
      <c r="Z147" s="144"/>
      <c r="AA147" s="144"/>
      <c r="AB147" s="144"/>
      <c r="AD147" s="178"/>
    </row>
    <row r="148" spans="1:30" ht="12" customHeight="1" x14ac:dyDescent="0.3">
      <c r="A148" s="497"/>
      <c r="B148" s="15">
        <v>37</v>
      </c>
      <c r="C148" s="468">
        <f t="shared" si="66"/>
        <v>0</v>
      </c>
      <c r="D148" s="470"/>
      <c r="E148" s="468" t="str">
        <f t="shared" si="67"/>
        <v/>
      </c>
      <c r="F148" s="469"/>
      <c r="G148" s="469"/>
      <c r="H148" s="470"/>
      <c r="I148" s="468">
        <f t="shared" si="68"/>
        <v>0</v>
      </c>
      <c r="J148" s="469"/>
      <c r="K148" s="470"/>
      <c r="L148" s="67" t="str">
        <f t="shared" si="69"/>
        <v/>
      </c>
      <c r="M148" s="17">
        <f t="shared" si="70"/>
        <v>0</v>
      </c>
      <c r="N148" s="70" t="e">
        <f t="shared" si="71"/>
        <v>#VALUE!</v>
      </c>
      <c r="R148" s="58">
        <f t="shared" si="73"/>
        <v>0</v>
      </c>
      <c r="S148" s="83" t="str">
        <f t="shared" si="74"/>
        <v/>
      </c>
      <c r="T148" s="58">
        <f t="shared" si="72"/>
        <v>0</v>
      </c>
      <c r="U148" s="58" t="str">
        <f t="shared" si="72"/>
        <v/>
      </c>
      <c r="V148" s="58"/>
      <c r="W148" s="58"/>
      <c r="X148" s="58">
        <f t="shared" si="75"/>
        <v>0</v>
      </c>
      <c r="Y148" s="144"/>
      <c r="Z148" s="144"/>
      <c r="AA148" s="144"/>
      <c r="AB148" s="144"/>
      <c r="AD148" s="178"/>
    </row>
    <row r="149" spans="1:30" ht="12" customHeight="1" x14ac:dyDescent="0.3">
      <c r="A149" s="497"/>
      <c r="B149" s="15">
        <v>38</v>
      </c>
      <c r="C149" s="468">
        <f t="shared" si="61"/>
        <v>0</v>
      </c>
      <c r="D149" s="470"/>
      <c r="E149" s="468" t="str">
        <f t="shared" si="62"/>
        <v/>
      </c>
      <c r="F149" s="469"/>
      <c r="G149" s="469"/>
      <c r="H149" s="470"/>
      <c r="I149" s="468">
        <f t="shared" si="63"/>
        <v>0</v>
      </c>
      <c r="J149" s="469"/>
      <c r="K149" s="470"/>
      <c r="L149" s="67" t="str">
        <f t="shared" si="64"/>
        <v/>
      </c>
      <c r="M149" s="17">
        <f t="shared" si="56"/>
        <v>0</v>
      </c>
      <c r="N149" s="70" t="e">
        <f t="shared" si="65"/>
        <v>#VALUE!</v>
      </c>
      <c r="R149" s="58">
        <f t="shared" si="73"/>
        <v>0</v>
      </c>
      <c r="S149" s="83" t="str">
        <f t="shared" si="74"/>
        <v/>
      </c>
      <c r="T149" s="58">
        <f t="shared" si="72"/>
        <v>0</v>
      </c>
      <c r="U149" s="58" t="str">
        <f t="shared" si="72"/>
        <v/>
      </c>
      <c r="V149" s="58"/>
      <c r="W149" s="58"/>
      <c r="X149" s="58">
        <f t="shared" si="75"/>
        <v>0</v>
      </c>
      <c r="Y149" s="120"/>
      <c r="Z149" s="120"/>
      <c r="AA149" s="120"/>
      <c r="AB149" s="120"/>
    </row>
    <row r="150" spans="1:30" ht="12" customHeight="1" x14ac:dyDescent="0.3">
      <c r="A150" s="497"/>
      <c r="B150" s="15">
        <v>39</v>
      </c>
      <c r="C150" s="468">
        <f t="shared" si="61"/>
        <v>0</v>
      </c>
      <c r="D150" s="470"/>
      <c r="E150" s="468" t="str">
        <f t="shared" si="62"/>
        <v/>
      </c>
      <c r="F150" s="469"/>
      <c r="G150" s="469"/>
      <c r="H150" s="470"/>
      <c r="I150" s="468">
        <f t="shared" si="63"/>
        <v>0</v>
      </c>
      <c r="J150" s="469"/>
      <c r="K150" s="470"/>
      <c r="L150" s="67" t="str">
        <f t="shared" si="64"/>
        <v/>
      </c>
      <c r="M150" s="17">
        <f t="shared" si="56"/>
        <v>0</v>
      </c>
      <c r="N150" s="70" t="e">
        <f t="shared" si="65"/>
        <v>#VALUE!</v>
      </c>
      <c r="R150" s="58">
        <f t="shared" si="73"/>
        <v>0</v>
      </c>
      <c r="S150" s="83" t="str">
        <f t="shared" si="74"/>
        <v/>
      </c>
      <c r="T150" s="58">
        <f t="shared" si="72"/>
        <v>0</v>
      </c>
      <c r="U150" s="58" t="str">
        <f t="shared" si="72"/>
        <v/>
      </c>
      <c r="V150" s="58"/>
      <c r="W150" s="58"/>
      <c r="X150" s="58">
        <f t="shared" si="75"/>
        <v>0</v>
      </c>
      <c r="Y150" s="120"/>
      <c r="Z150" s="120"/>
      <c r="AA150" s="120"/>
      <c r="AB150" s="120"/>
    </row>
    <row r="151" spans="1:30" ht="12" customHeight="1" x14ac:dyDescent="0.3">
      <c r="A151" s="497"/>
      <c r="B151" s="15">
        <v>40</v>
      </c>
      <c r="C151" s="468">
        <f t="shared" ref="C151:C155" si="76">R151</f>
        <v>0</v>
      </c>
      <c r="D151" s="470"/>
      <c r="E151" s="468" t="str">
        <f t="shared" ref="E151:E155" si="77">S151</f>
        <v/>
      </c>
      <c r="F151" s="469"/>
      <c r="G151" s="469"/>
      <c r="H151" s="470"/>
      <c r="I151" s="468">
        <f t="shared" ref="I151:I155" si="78">T151</f>
        <v>0</v>
      </c>
      <c r="J151" s="469"/>
      <c r="K151" s="470"/>
      <c r="L151" s="67" t="str">
        <f t="shared" ref="L151:L155" si="79">U151</f>
        <v/>
      </c>
      <c r="M151" s="17">
        <f t="shared" ref="M151:M155" si="80">X151</f>
        <v>0</v>
      </c>
      <c r="N151" s="70" t="e">
        <f t="shared" ref="N151:N155" si="81">L151*M151</f>
        <v>#VALUE!</v>
      </c>
      <c r="R151" s="58">
        <f t="shared" si="73"/>
        <v>0</v>
      </c>
      <c r="S151" s="83" t="str">
        <f t="shared" si="74"/>
        <v/>
      </c>
      <c r="T151" s="58">
        <f t="shared" si="72"/>
        <v>0</v>
      </c>
      <c r="U151" s="58" t="str">
        <f t="shared" si="72"/>
        <v/>
      </c>
      <c r="V151" s="58"/>
      <c r="W151" s="58"/>
      <c r="X151" s="58">
        <f t="shared" si="75"/>
        <v>0</v>
      </c>
      <c r="Y151" s="144"/>
      <c r="Z151" s="144"/>
      <c r="AA151" s="144"/>
      <c r="AB151" s="144"/>
      <c r="AD151" s="178"/>
    </row>
    <row r="152" spans="1:30" ht="12" customHeight="1" x14ac:dyDescent="0.3">
      <c r="A152" s="497"/>
      <c r="B152" s="15">
        <v>41</v>
      </c>
      <c r="C152" s="468">
        <f t="shared" si="76"/>
        <v>0</v>
      </c>
      <c r="D152" s="470"/>
      <c r="E152" s="468" t="str">
        <f t="shared" si="77"/>
        <v/>
      </c>
      <c r="F152" s="469"/>
      <c r="G152" s="469"/>
      <c r="H152" s="470"/>
      <c r="I152" s="468">
        <f t="shared" si="78"/>
        <v>0</v>
      </c>
      <c r="J152" s="469"/>
      <c r="K152" s="470"/>
      <c r="L152" s="67" t="str">
        <f t="shared" si="79"/>
        <v/>
      </c>
      <c r="M152" s="17">
        <f t="shared" si="80"/>
        <v>0</v>
      </c>
      <c r="N152" s="70" t="e">
        <f t="shared" si="81"/>
        <v>#VALUE!</v>
      </c>
      <c r="R152" s="58">
        <f t="shared" si="73"/>
        <v>0</v>
      </c>
      <c r="S152" s="83" t="str">
        <f t="shared" si="74"/>
        <v/>
      </c>
      <c r="T152" s="58">
        <f t="shared" ref="T152:U161" si="82">IF($B152&lt;=$U$4,VLOOKUP($B152,HEQUIP,T$110,FALSE),0)</f>
        <v>0</v>
      </c>
      <c r="U152" s="58" t="str">
        <f t="shared" si="82"/>
        <v/>
      </c>
      <c r="V152" s="58"/>
      <c r="W152" s="58"/>
      <c r="X152" s="58">
        <f t="shared" si="75"/>
        <v>0</v>
      </c>
      <c r="Y152" s="144"/>
      <c r="Z152" s="144"/>
      <c r="AA152" s="144"/>
      <c r="AB152" s="144"/>
      <c r="AD152" s="178"/>
    </row>
    <row r="153" spans="1:30" ht="12" customHeight="1" x14ac:dyDescent="0.3">
      <c r="A153" s="497"/>
      <c r="B153" s="15">
        <v>42</v>
      </c>
      <c r="C153" s="468">
        <f t="shared" si="76"/>
        <v>0</v>
      </c>
      <c r="D153" s="470"/>
      <c r="E153" s="468" t="str">
        <f t="shared" si="77"/>
        <v/>
      </c>
      <c r="F153" s="469"/>
      <c r="G153" s="469"/>
      <c r="H153" s="470"/>
      <c r="I153" s="468">
        <f t="shared" si="78"/>
        <v>0</v>
      </c>
      <c r="J153" s="469"/>
      <c r="K153" s="470"/>
      <c r="L153" s="67" t="str">
        <f t="shared" si="79"/>
        <v/>
      </c>
      <c r="M153" s="17">
        <f t="shared" si="80"/>
        <v>0</v>
      </c>
      <c r="N153" s="70" t="e">
        <f t="shared" si="81"/>
        <v>#VALUE!</v>
      </c>
      <c r="R153" s="58">
        <f t="shared" si="73"/>
        <v>0</v>
      </c>
      <c r="S153" s="83" t="str">
        <f t="shared" si="74"/>
        <v/>
      </c>
      <c r="T153" s="58">
        <f t="shared" si="82"/>
        <v>0</v>
      </c>
      <c r="U153" s="58" t="str">
        <f t="shared" si="82"/>
        <v/>
      </c>
      <c r="V153" s="58"/>
      <c r="W153" s="58"/>
      <c r="X153" s="58">
        <f t="shared" si="75"/>
        <v>0</v>
      </c>
      <c r="Y153" s="144"/>
      <c r="Z153" s="144"/>
      <c r="AA153" s="144"/>
      <c r="AB153" s="144"/>
      <c r="AD153" s="178"/>
    </row>
    <row r="154" spans="1:30" ht="12" customHeight="1" x14ac:dyDescent="0.3">
      <c r="A154" s="497"/>
      <c r="B154" s="15">
        <v>43</v>
      </c>
      <c r="C154" s="468">
        <f t="shared" si="76"/>
        <v>0</v>
      </c>
      <c r="D154" s="470"/>
      <c r="E154" s="468" t="str">
        <f t="shared" si="77"/>
        <v/>
      </c>
      <c r="F154" s="469"/>
      <c r="G154" s="469"/>
      <c r="H154" s="470"/>
      <c r="I154" s="468">
        <f t="shared" si="78"/>
        <v>0</v>
      </c>
      <c r="J154" s="469"/>
      <c r="K154" s="470"/>
      <c r="L154" s="67" t="str">
        <f t="shared" si="79"/>
        <v/>
      </c>
      <c r="M154" s="17">
        <f t="shared" si="80"/>
        <v>0</v>
      </c>
      <c r="N154" s="70" t="e">
        <f t="shared" si="81"/>
        <v>#VALUE!</v>
      </c>
      <c r="R154" s="58">
        <f t="shared" si="73"/>
        <v>0</v>
      </c>
      <c r="S154" s="83" t="str">
        <f t="shared" si="74"/>
        <v/>
      </c>
      <c r="T154" s="58">
        <f t="shared" si="82"/>
        <v>0</v>
      </c>
      <c r="U154" s="58" t="str">
        <f t="shared" si="82"/>
        <v/>
      </c>
      <c r="V154" s="58"/>
      <c r="W154" s="58"/>
      <c r="X154" s="58">
        <f t="shared" si="75"/>
        <v>0</v>
      </c>
      <c r="Y154" s="144"/>
      <c r="Z154" s="144"/>
      <c r="AA154" s="144"/>
      <c r="AB154" s="144"/>
      <c r="AD154" s="178"/>
    </row>
    <row r="155" spans="1:30" ht="12" customHeight="1" x14ac:dyDescent="0.3">
      <c r="A155" s="497"/>
      <c r="B155" s="15">
        <v>44</v>
      </c>
      <c r="C155" s="468">
        <f t="shared" si="76"/>
        <v>0</v>
      </c>
      <c r="D155" s="470"/>
      <c r="E155" s="468" t="str">
        <f t="shared" si="77"/>
        <v/>
      </c>
      <c r="F155" s="469"/>
      <c r="G155" s="469"/>
      <c r="H155" s="470"/>
      <c r="I155" s="468">
        <f t="shared" si="78"/>
        <v>0</v>
      </c>
      <c r="J155" s="469"/>
      <c r="K155" s="470"/>
      <c r="L155" s="67" t="str">
        <f t="shared" si="79"/>
        <v/>
      </c>
      <c r="M155" s="17">
        <f t="shared" si="80"/>
        <v>0</v>
      </c>
      <c r="N155" s="70" t="e">
        <f t="shared" si="81"/>
        <v>#VALUE!</v>
      </c>
      <c r="R155" s="58">
        <f t="shared" si="73"/>
        <v>0</v>
      </c>
      <c r="S155" s="83" t="str">
        <f t="shared" si="74"/>
        <v/>
      </c>
      <c r="T155" s="58">
        <f t="shared" si="82"/>
        <v>0</v>
      </c>
      <c r="U155" s="58" t="str">
        <f t="shared" si="82"/>
        <v/>
      </c>
      <c r="V155" s="58"/>
      <c r="W155" s="58"/>
      <c r="X155" s="58">
        <f t="shared" si="75"/>
        <v>0</v>
      </c>
      <c r="Y155" s="144"/>
      <c r="Z155" s="144"/>
      <c r="AA155" s="144"/>
      <c r="AB155" s="144"/>
      <c r="AD155" s="178"/>
    </row>
    <row r="156" spans="1:30" ht="12" customHeight="1" x14ac:dyDescent="0.3">
      <c r="A156" s="497"/>
      <c r="B156" s="15">
        <v>45</v>
      </c>
      <c r="C156" s="468">
        <f t="shared" si="61"/>
        <v>0</v>
      </c>
      <c r="D156" s="470"/>
      <c r="E156" s="468" t="str">
        <f t="shared" si="62"/>
        <v/>
      </c>
      <c r="F156" s="469"/>
      <c r="G156" s="469"/>
      <c r="H156" s="470"/>
      <c r="I156" s="468">
        <f t="shared" si="63"/>
        <v>0</v>
      </c>
      <c r="J156" s="469"/>
      <c r="K156" s="470"/>
      <c r="L156" s="67" t="str">
        <f t="shared" si="64"/>
        <v/>
      </c>
      <c r="M156" s="17">
        <f t="shared" si="56"/>
        <v>0</v>
      </c>
      <c r="N156" s="70" t="e">
        <f t="shared" si="65"/>
        <v>#VALUE!</v>
      </c>
      <c r="R156" s="58">
        <f t="shared" si="73"/>
        <v>0</v>
      </c>
      <c r="S156" s="83" t="str">
        <f t="shared" si="74"/>
        <v/>
      </c>
      <c r="T156" s="58">
        <f t="shared" si="82"/>
        <v>0</v>
      </c>
      <c r="U156" s="58" t="str">
        <f t="shared" si="82"/>
        <v/>
      </c>
      <c r="V156" s="58"/>
      <c r="W156" s="58"/>
      <c r="X156" s="58">
        <f t="shared" si="75"/>
        <v>0</v>
      </c>
      <c r="Y156" s="120"/>
      <c r="Z156" s="120"/>
      <c r="AA156" s="120"/>
      <c r="AB156" s="120"/>
    </row>
    <row r="157" spans="1:30" ht="12" customHeight="1" x14ac:dyDescent="0.3">
      <c r="A157" s="497"/>
      <c r="B157" s="15">
        <v>46</v>
      </c>
      <c r="C157" s="468">
        <f t="shared" si="61"/>
        <v>0</v>
      </c>
      <c r="D157" s="470"/>
      <c r="E157" s="468" t="str">
        <f t="shared" si="62"/>
        <v/>
      </c>
      <c r="F157" s="469"/>
      <c r="G157" s="469"/>
      <c r="H157" s="470"/>
      <c r="I157" s="468">
        <f t="shared" si="63"/>
        <v>0</v>
      </c>
      <c r="J157" s="469"/>
      <c r="K157" s="470"/>
      <c r="L157" s="67" t="str">
        <f t="shared" si="64"/>
        <v/>
      </c>
      <c r="M157" s="17">
        <f t="shared" si="56"/>
        <v>0</v>
      </c>
      <c r="N157" s="70" t="e">
        <f t="shared" si="65"/>
        <v>#VALUE!</v>
      </c>
      <c r="R157" s="58">
        <f t="shared" si="73"/>
        <v>0</v>
      </c>
      <c r="S157" s="83" t="str">
        <f t="shared" si="74"/>
        <v/>
      </c>
      <c r="T157" s="58">
        <f t="shared" si="82"/>
        <v>0</v>
      </c>
      <c r="U157" s="58" t="str">
        <f t="shared" si="82"/>
        <v/>
      </c>
      <c r="V157" s="58"/>
      <c r="W157" s="58"/>
      <c r="X157" s="58">
        <f t="shared" si="75"/>
        <v>0</v>
      </c>
      <c r="Y157" s="120"/>
      <c r="Z157" s="120"/>
      <c r="AA157" s="120"/>
      <c r="AB157" s="120"/>
    </row>
    <row r="158" spans="1:30" ht="12" customHeight="1" x14ac:dyDescent="0.3">
      <c r="A158" s="497"/>
      <c r="B158" s="15">
        <v>47</v>
      </c>
      <c r="C158" s="468">
        <f t="shared" si="61"/>
        <v>0</v>
      </c>
      <c r="D158" s="470"/>
      <c r="E158" s="468" t="str">
        <f t="shared" si="62"/>
        <v/>
      </c>
      <c r="F158" s="469"/>
      <c r="G158" s="469"/>
      <c r="H158" s="470"/>
      <c r="I158" s="468">
        <f t="shared" si="63"/>
        <v>0</v>
      </c>
      <c r="J158" s="469"/>
      <c r="K158" s="470"/>
      <c r="L158" s="67" t="str">
        <f t="shared" si="64"/>
        <v/>
      </c>
      <c r="M158" s="17">
        <f t="shared" si="56"/>
        <v>0</v>
      </c>
      <c r="N158" s="70" t="e">
        <f t="shared" si="65"/>
        <v>#VALUE!</v>
      </c>
      <c r="R158" s="58">
        <f t="shared" si="73"/>
        <v>0</v>
      </c>
      <c r="S158" s="83" t="str">
        <f t="shared" si="74"/>
        <v/>
      </c>
      <c r="T158" s="58">
        <f t="shared" si="82"/>
        <v>0</v>
      </c>
      <c r="U158" s="58" t="str">
        <f t="shared" si="82"/>
        <v/>
      </c>
      <c r="V158" s="58"/>
      <c r="W158" s="58"/>
      <c r="X158" s="58">
        <f t="shared" si="75"/>
        <v>0</v>
      </c>
      <c r="Y158" s="120"/>
      <c r="Z158" s="120"/>
      <c r="AA158" s="120"/>
      <c r="AB158" s="120"/>
    </row>
    <row r="159" spans="1:30" ht="12" customHeight="1" x14ac:dyDescent="0.3">
      <c r="A159" s="497"/>
      <c r="B159" s="15">
        <v>48</v>
      </c>
      <c r="C159" s="468">
        <f t="shared" si="61"/>
        <v>0</v>
      </c>
      <c r="D159" s="470"/>
      <c r="E159" s="468" t="str">
        <f t="shared" si="62"/>
        <v/>
      </c>
      <c r="F159" s="469"/>
      <c r="G159" s="469"/>
      <c r="H159" s="470"/>
      <c r="I159" s="468">
        <f t="shared" si="63"/>
        <v>0</v>
      </c>
      <c r="J159" s="469"/>
      <c r="K159" s="470"/>
      <c r="L159" s="67" t="str">
        <f t="shared" si="64"/>
        <v/>
      </c>
      <c r="M159" s="17">
        <f t="shared" si="56"/>
        <v>0</v>
      </c>
      <c r="N159" s="70" t="e">
        <f t="shared" si="65"/>
        <v>#VALUE!</v>
      </c>
      <c r="R159" s="58">
        <f t="shared" si="73"/>
        <v>0</v>
      </c>
      <c r="S159" s="83" t="str">
        <f t="shared" si="74"/>
        <v/>
      </c>
      <c r="T159" s="58">
        <f t="shared" si="82"/>
        <v>0</v>
      </c>
      <c r="U159" s="58" t="str">
        <f t="shared" si="82"/>
        <v/>
      </c>
      <c r="V159" s="58"/>
      <c r="W159" s="58"/>
      <c r="X159" s="58">
        <f t="shared" si="75"/>
        <v>0</v>
      </c>
      <c r="Y159" s="120"/>
      <c r="Z159" s="120"/>
      <c r="AA159" s="120"/>
      <c r="AB159" s="120"/>
    </row>
    <row r="160" spans="1:30" ht="12" customHeight="1" x14ac:dyDescent="0.3">
      <c r="A160" s="497"/>
      <c r="B160" s="15">
        <v>49</v>
      </c>
      <c r="C160" s="468">
        <f t="shared" si="61"/>
        <v>0</v>
      </c>
      <c r="D160" s="470"/>
      <c r="E160" s="468" t="str">
        <f t="shared" si="62"/>
        <v/>
      </c>
      <c r="F160" s="469"/>
      <c r="G160" s="469"/>
      <c r="H160" s="470"/>
      <c r="I160" s="468">
        <f t="shared" si="63"/>
        <v>0</v>
      </c>
      <c r="J160" s="469"/>
      <c r="K160" s="470"/>
      <c r="L160" s="67" t="str">
        <f t="shared" si="64"/>
        <v/>
      </c>
      <c r="M160" s="17">
        <f t="shared" si="56"/>
        <v>0</v>
      </c>
      <c r="N160" s="70" t="e">
        <f t="shared" si="65"/>
        <v>#VALUE!</v>
      </c>
      <c r="R160" s="58">
        <f t="shared" si="73"/>
        <v>0</v>
      </c>
      <c r="S160" s="83" t="str">
        <f t="shared" si="74"/>
        <v/>
      </c>
      <c r="T160" s="58">
        <f t="shared" si="82"/>
        <v>0</v>
      </c>
      <c r="U160" s="58" t="str">
        <f t="shared" si="82"/>
        <v/>
      </c>
      <c r="V160" s="58"/>
      <c r="W160" s="58"/>
      <c r="X160" s="58">
        <f t="shared" si="75"/>
        <v>0</v>
      </c>
      <c r="Y160" s="120"/>
      <c r="Z160" s="120"/>
      <c r="AA160" s="120"/>
      <c r="AB160" s="120"/>
    </row>
    <row r="161" spans="1:30" ht="12" customHeight="1" thickBot="1" x14ac:dyDescent="0.35">
      <c r="A161" s="497"/>
      <c r="B161" s="15">
        <v>50</v>
      </c>
      <c r="C161" s="498">
        <f t="shared" si="61"/>
        <v>0</v>
      </c>
      <c r="D161" s="499"/>
      <c r="E161" s="498" t="str">
        <f t="shared" si="62"/>
        <v/>
      </c>
      <c r="F161" s="560"/>
      <c r="G161" s="560"/>
      <c r="H161" s="499"/>
      <c r="I161" s="498">
        <f t="shared" si="63"/>
        <v>0</v>
      </c>
      <c r="J161" s="560"/>
      <c r="K161" s="499"/>
      <c r="L161" s="67" t="str">
        <f t="shared" si="64"/>
        <v/>
      </c>
      <c r="M161" s="17">
        <f t="shared" si="56"/>
        <v>0</v>
      </c>
      <c r="N161" s="70" t="e">
        <f t="shared" si="65"/>
        <v>#VALUE!</v>
      </c>
      <c r="R161" s="58">
        <f t="shared" si="73"/>
        <v>0</v>
      </c>
      <c r="S161" s="83" t="str">
        <f t="shared" si="74"/>
        <v/>
      </c>
      <c r="T161" s="58">
        <f t="shared" si="82"/>
        <v>0</v>
      </c>
      <c r="U161" s="58" t="str">
        <f t="shared" si="82"/>
        <v/>
      </c>
      <c r="V161" s="58"/>
      <c r="W161" s="58"/>
      <c r="X161" s="58">
        <f t="shared" si="75"/>
        <v>0</v>
      </c>
      <c r="Y161" s="120"/>
      <c r="Z161" s="120"/>
      <c r="AA161" s="120"/>
      <c r="AB161" s="120"/>
    </row>
    <row r="162" spans="1:30" ht="18" customHeight="1" thickTop="1" thickBot="1" x14ac:dyDescent="0.3">
      <c r="A162" s="506" t="s">
        <v>125</v>
      </c>
      <c r="B162" s="507"/>
      <c r="C162" s="507"/>
      <c r="D162" s="507"/>
      <c r="E162" s="507"/>
      <c r="F162" s="507"/>
      <c r="G162" s="507"/>
      <c r="H162" s="507"/>
      <c r="I162" s="507"/>
      <c r="J162" s="507"/>
      <c r="K162" s="507"/>
      <c r="L162" s="507"/>
      <c r="M162" s="507"/>
      <c r="N162" s="32" t="e">
        <f>SUM(N112:N161)</f>
        <v>#VALUE!</v>
      </c>
    </row>
    <row r="163" spans="1:30" ht="14.25" customHeight="1" thickTop="1" x14ac:dyDescent="0.3">
      <c r="A163" s="565"/>
      <c r="B163" s="566"/>
      <c r="C163" s="478" t="s">
        <v>131</v>
      </c>
      <c r="D163" s="580"/>
      <c r="E163" s="573" t="s">
        <v>130</v>
      </c>
      <c r="F163" s="574"/>
      <c r="G163" s="478" t="s">
        <v>129</v>
      </c>
      <c r="H163" s="479"/>
      <c r="I163" s="550" t="s">
        <v>98</v>
      </c>
      <c r="J163" s="551"/>
      <c r="K163" s="569" t="s">
        <v>128</v>
      </c>
      <c r="L163" s="570"/>
      <c r="M163" s="72" t="s">
        <v>99</v>
      </c>
      <c r="N163" s="486" t="s">
        <v>68</v>
      </c>
      <c r="R163" s="120"/>
      <c r="S163" s="120"/>
      <c r="T163" s="120"/>
      <c r="U163" s="120"/>
      <c r="V163" s="120"/>
      <c r="W163" s="120"/>
      <c r="X163" s="120"/>
      <c r="Y163" s="120"/>
      <c r="Z163" s="120"/>
      <c r="AA163" s="120"/>
      <c r="AB163" s="120"/>
    </row>
    <row r="164" spans="1:30" s="10" customFormat="1" ht="13.5" customHeight="1" thickBot="1" x14ac:dyDescent="0.35">
      <c r="A164" s="567"/>
      <c r="B164" s="568"/>
      <c r="C164" s="480"/>
      <c r="D164" s="581"/>
      <c r="E164" s="510"/>
      <c r="F164" s="512"/>
      <c r="G164" s="480"/>
      <c r="H164" s="481"/>
      <c r="I164" s="552"/>
      <c r="J164" s="553"/>
      <c r="K164" s="571"/>
      <c r="L164" s="572"/>
      <c r="M164" s="158">
        <f>Labour!AO14</f>
        <v>0.15</v>
      </c>
      <c r="N164" s="487"/>
      <c r="R164" s="120"/>
      <c r="S164" s="120"/>
      <c r="T164" s="120"/>
      <c r="U164" s="120"/>
      <c r="V164" s="120"/>
      <c r="W164" s="120"/>
      <c r="X164" s="120"/>
      <c r="Y164" s="120"/>
      <c r="Z164" s="120"/>
      <c r="AA164" s="120"/>
      <c r="AB164" s="120"/>
    </row>
    <row r="165" spans="1:30" ht="12.75" customHeight="1" thickTop="1" x14ac:dyDescent="0.3">
      <c r="A165" s="491" t="s">
        <v>124</v>
      </c>
      <c r="B165" s="11">
        <v>1</v>
      </c>
      <c r="C165" s="593">
        <f>Labour!CV11</f>
        <v>0</v>
      </c>
      <c r="D165" s="475"/>
      <c r="E165" s="594">
        <f>Labour!CW11</f>
        <v>0</v>
      </c>
      <c r="F165" s="470"/>
      <c r="G165" s="594">
        <f>Labour!CX11</f>
        <v>0</v>
      </c>
      <c r="H165" s="470"/>
      <c r="I165" s="484">
        <f>Labour!CY11</f>
        <v>0</v>
      </c>
      <c r="J165" s="485"/>
      <c r="K165" s="468">
        <f>Labour!CZ11</f>
        <v>0</v>
      </c>
      <c r="L165" s="470"/>
      <c r="M165" s="14">
        <f>K165*$M$164</f>
        <v>0</v>
      </c>
      <c r="N165" s="69">
        <f>K165+M165</f>
        <v>0</v>
      </c>
      <c r="R165" s="120"/>
      <c r="S165" s="120"/>
      <c r="T165" s="120"/>
      <c r="U165" s="120"/>
      <c r="V165" s="120"/>
      <c r="W165" s="120"/>
      <c r="X165" s="120"/>
      <c r="Y165" s="120"/>
      <c r="Z165" s="120"/>
      <c r="AA165" s="120"/>
      <c r="AB165" s="120"/>
    </row>
    <row r="166" spans="1:30" ht="12" customHeight="1" x14ac:dyDescent="0.3">
      <c r="A166" s="492"/>
      <c r="B166" s="15">
        <v>2</v>
      </c>
      <c r="C166" s="468">
        <f>Labour!CV12</f>
        <v>0</v>
      </c>
      <c r="D166" s="470"/>
      <c r="E166" s="468">
        <f>Labour!CW12</f>
        <v>0</v>
      </c>
      <c r="F166" s="470"/>
      <c r="G166" s="468">
        <f>Labour!CX12</f>
        <v>0</v>
      </c>
      <c r="H166" s="470"/>
      <c r="I166" s="484">
        <f>Labour!CY12</f>
        <v>0</v>
      </c>
      <c r="J166" s="485"/>
      <c r="K166" s="468">
        <f>Labour!CZ12</f>
        <v>0</v>
      </c>
      <c r="L166" s="470"/>
      <c r="M166" s="17">
        <f>K166*$M$164</f>
        <v>0</v>
      </c>
      <c r="N166" s="70">
        <f>K166+M166</f>
        <v>0</v>
      </c>
      <c r="R166" s="120"/>
      <c r="S166" s="120"/>
      <c r="T166" s="120"/>
      <c r="U166" s="120"/>
      <c r="V166" s="120"/>
      <c r="W166" s="120"/>
      <c r="X166" s="120"/>
      <c r="Y166" s="120"/>
      <c r="Z166" s="120"/>
      <c r="AA166" s="120"/>
      <c r="AB166" s="120"/>
    </row>
    <row r="167" spans="1:30" ht="12" customHeight="1" x14ac:dyDescent="0.3">
      <c r="A167" s="492"/>
      <c r="B167" s="15">
        <v>3</v>
      </c>
      <c r="C167" s="468">
        <f>Labour!CV13</f>
        <v>0</v>
      </c>
      <c r="D167" s="470"/>
      <c r="E167" s="468">
        <f>Labour!CW13</f>
        <v>0</v>
      </c>
      <c r="F167" s="470"/>
      <c r="G167" s="468">
        <f>Labour!CX13</f>
        <v>0</v>
      </c>
      <c r="H167" s="470"/>
      <c r="I167" s="484">
        <f>Labour!CY13</f>
        <v>0</v>
      </c>
      <c r="J167" s="485"/>
      <c r="K167" s="468">
        <f>Labour!CZ13</f>
        <v>0</v>
      </c>
      <c r="L167" s="470"/>
      <c r="M167" s="17">
        <f>K167*$M$164</f>
        <v>0</v>
      </c>
      <c r="N167" s="70">
        <f>K167+M167</f>
        <v>0</v>
      </c>
      <c r="R167" s="144"/>
      <c r="S167" s="144"/>
      <c r="T167" s="144"/>
      <c r="U167" s="144"/>
      <c r="V167" s="144"/>
      <c r="W167" s="144"/>
      <c r="X167" s="144"/>
      <c r="Y167" s="144"/>
      <c r="Z167" s="144"/>
      <c r="AA167" s="144"/>
      <c r="AB167" s="144"/>
      <c r="AD167" s="178"/>
    </row>
    <row r="168" spans="1:30" ht="12" customHeight="1" x14ac:dyDescent="0.3">
      <c r="A168" s="492"/>
      <c r="B168" s="15">
        <v>4</v>
      </c>
      <c r="C168" s="468">
        <f>Labour!CV13</f>
        <v>0</v>
      </c>
      <c r="D168" s="470"/>
      <c r="E168" s="468">
        <f>Labour!CW13</f>
        <v>0</v>
      </c>
      <c r="F168" s="470"/>
      <c r="G168" s="468">
        <f>Labour!CX13</f>
        <v>0</v>
      </c>
      <c r="H168" s="470"/>
      <c r="I168" s="484">
        <f>Labour!CY13</f>
        <v>0</v>
      </c>
      <c r="J168" s="485"/>
      <c r="K168" s="468">
        <f>Labour!CZ13</f>
        <v>0</v>
      </c>
      <c r="L168" s="470"/>
      <c r="M168" s="17">
        <f>K168*$M$164</f>
        <v>0</v>
      </c>
      <c r="N168" s="70">
        <f>K168+M168</f>
        <v>0</v>
      </c>
      <c r="R168" s="120"/>
      <c r="S168" s="120"/>
      <c r="T168" s="120"/>
      <c r="U168" s="120"/>
      <c r="V168" s="120"/>
      <c r="W168" s="120"/>
      <c r="X168" s="120"/>
      <c r="Y168" s="120"/>
      <c r="Z168" s="120"/>
      <c r="AA168" s="120"/>
      <c r="AB168" s="120"/>
    </row>
    <row r="169" spans="1:30" ht="12" customHeight="1" thickBot="1" x14ac:dyDescent="0.35">
      <c r="A169" s="493"/>
      <c r="B169" s="15">
        <v>5</v>
      </c>
      <c r="C169" s="498">
        <f>Labour!CV14</f>
        <v>0</v>
      </c>
      <c r="D169" s="499"/>
      <c r="E169" s="498">
        <f>Labour!CW14</f>
        <v>0</v>
      </c>
      <c r="F169" s="499"/>
      <c r="G169" s="498">
        <f>Labour!CX14</f>
        <v>0</v>
      </c>
      <c r="H169" s="499"/>
      <c r="I169" s="582">
        <f>Labour!CY14</f>
        <v>0</v>
      </c>
      <c r="J169" s="583"/>
      <c r="K169" s="498">
        <f>Labour!CZ14</f>
        <v>0</v>
      </c>
      <c r="L169" s="499"/>
      <c r="M169" s="17">
        <f>K169*$M$164</f>
        <v>0</v>
      </c>
      <c r="N169" s="70">
        <f>K169+M169</f>
        <v>0</v>
      </c>
      <c r="Z169" s="120"/>
    </row>
    <row r="170" spans="1:30" ht="18" customHeight="1" thickTop="1" thickBot="1" x14ac:dyDescent="0.3">
      <c r="A170" s="506" t="s">
        <v>127</v>
      </c>
      <c r="B170" s="507"/>
      <c r="C170" s="507"/>
      <c r="D170" s="507"/>
      <c r="E170" s="507"/>
      <c r="F170" s="507"/>
      <c r="G170" s="507"/>
      <c r="H170" s="507"/>
      <c r="I170" s="507"/>
      <c r="J170" s="507"/>
      <c r="K170" s="507"/>
      <c r="L170" s="507"/>
      <c r="M170" s="507"/>
      <c r="N170" s="32">
        <f>SUM(N165:N169)</f>
        <v>0</v>
      </c>
    </row>
    <row r="171" spans="1:30" ht="18" customHeight="1" thickTop="1" x14ac:dyDescent="0.25">
      <c r="A171" s="565"/>
      <c r="B171" s="566"/>
      <c r="C171" s="566"/>
      <c r="D171" s="566"/>
      <c r="E171" s="566"/>
      <c r="F171" s="566"/>
      <c r="G171" s="566"/>
      <c r="H171" s="566"/>
      <c r="I171" s="566"/>
      <c r="J171" s="566"/>
      <c r="K171" s="110" t="str">
        <f>Labour!AN12</f>
        <v>Camp Sub:</v>
      </c>
      <c r="L171" s="115">
        <f>R171</f>
        <v>0</v>
      </c>
      <c r="M171" s="114">
        <f>Labour!AO12</f>
        <v>65</v>
      </c>
      <c r="N171" s="106">
        <f>M171*L171</f>
        <v>0</v>
      </c>
      <c r="R171" s="58">
        <f>SUM(V10:V109)</f>
        <v>0</v>
      </c>
    </row>
    <row r="172" spans="1:30" ht="18" customHeight="1" thickBot="1" x14ac:dyDescent="0.3">
      <c r="A172" s="520"/>
      <c r="B172" s="521"/>
      <c r="C172" s="521"/>
      <c r="D172" s="521"/>
      <c r="E172" s="521"/>
      <c r="F172" s="521"/>
      <c r="G172" s="521"/>
      <c r="H172" s="521"/>
      <c r="I172" s="521"/>
      <c r="J172" s="521"/>
      <c r="K172" s="111" t="str">
        <f>Labour!AN13</f>
        <v>Reg Sub:</v>
      </c>
      <c r="L172" s="123">
        <f>R172</f>
        <v>0</v>
      </c>
      <c r="M172" s="103">
        <f>Labour!AO13</f>
        <v>130</v>
      </c>
      <c r="N172" s="104">
        <f>M172*L172</f>
        <v>0</v>
      </c>
      <c r="R172" s="58">
        <f>SUM(W10:W109)</f>
        <v>0</v>
      </c>
    </row>
    <row r="173" spans="1:30" ht="12" customHeight="1" thickTop="1" x14ac:dyDescent="0.25">
      <c r="A173" s="520"/>
      <c r="B173" s="521"/>
      <c r="C173" s="521"/>
      <c r="D173" s="521"/>
      <c r="E173" s="521"/>
      <c r="F173" s="521"/>
      <c r="G173" s="521"/>
      <c r="H173" s="521"/>
      <c r="I173" s="521"/>
      <c r="J173" s="521"/>
      <c r="K173" s="586" t="s">
        <v>72</v>
      </c>
      <c r="L173" s="587"/>
      <c r="M173" s="588"/>
      <c r="N173" s="563">
        <f>N110</f>
        <v>0</v>
      </c>
    </row>
    <row r="174" spans="1:30" s="18" customFormat="1" ht="12" customHeight="1" thickBot="1" x14ac:dyDescent="0.35">
      <c r="A174" s="520"/>
      <c r="B174" s="521"/>
      <c r="C174" s="521"/>
      <c r="D174" s="521"/>
      <c r="E174" s="521"/>
      <c r="F174" s="521"/>
      <c r="G174" s="521"/>
      <c r="H174" s="521"/>
      <c r="I174" s="521"/>
      <c r="J174" s="521"/>
      <c r="K174" s="547"/>
      <c r="L174" s="548"/>
      <c r="M174" s="549"/>
      <c r="N174" s="564"/>
      <c r="AD174" s="85"/>
    </row>
    <row r="175" spans="1:30" ht="12" customHeight="1" x14ac:dyDescent="0.25">
      <c r="A175" s="520"/>
      <c r="B175" s="521"/>
      <c r="C175" s="521"/>
      <c r="D175" s="521"/>
      <c r="E175" s="521"/>
      <c r="F175" s="521"/>
      <c r="G175" s="521"/>
      <c r="H175" s="521"/>
      <c r="I175" s="521"/>
      <c r="J175" s="521"/>
      <c r="K175" s="538" t="s">
        <v>71</v>
      </c>
      <c r="L175" s="539"/>
      <c r="M175" s="540"/>
      <c r="N175" s="578" t="e">
        <f>N162</f>
        <v>#VALUE!</v>
      </c>
    </row>
    <row r="176" spans="1:30" ht="12" customHeight="1" thickBot="1" x14ac:dyDescent="0.3">
      <c r="A176" s="520"/>
      <c r="B176" s="521"/>
      <c r="C176" s="521"/>
      <c r="D176" s="521"/>
      <c r="E176" s="521"/>
      <c r="F176" s="521"/>
      <c r="G176" s="521"/>
      <c r="H176" s="521"/>
      <c r="I176" s="521"/>
      <c r="J176" s="521"/>
      <c r="K176" s="541"/>
      <c r="L176" s="542"/>
      <c r="M176" s="543"/>
      <c r="N176" s="579"/>
    </row>
    <row r="177" spans="1:14" ht="12" customHeight="1" x14ac:dyDescent="0.25">
      <c r="A177" s="520"/>
      <c r="B177" s="521"/>
      <c r="C177" s="521"/>
      <c r="D177" s="521"/>
      <c r="E177" s="521"/>
      <c r="F177" s="521"/>
      <c r="G177" s="521"/>
      <c r="H177" s="521"/>
      <c r="I177" s="521"/>
      <c r="J177" s="521"/>
      <c r="K177" s="538" t="s">
        <v>126</v>
      </c>
      <c r="L177" s="539"/>
      <c r="M177" s="540"/>
      <c r="N177" s="536">
        <f>N170</f>
        <v>0</v>
      </c>
    </row>
    <row r="178" spans="1:14" ht="12" customHeight="1" thickBot="1" x14ac:dyDescent="0.3">
      <c r="A178" s="520"/>
      <c r="B178" s="521"/>
      <c r="C178" s="521"/>
      <c r="D178" s="521"/>
      <c r="E178" s="521"/>
      <c r="F178" s="521"/>
      <c r="G178" s="521"/>
      <c r="H178" s="521"/>
      <c r="I178" s="521"/>
      <c r="J178" s="521"/>
      <c r="K178" s="541"/>
      <c r="L178" s="542"/>
      <c r="M178" s="543"/>
      <c r="N178" s="537"/>
    </row>
    <row r="179" spans="1:14" ht="32.25" customHeight="1" thickBot="1" x14ac:dyDescent="0.3">
      <c r="A179" s="520"/>
      <c r="B179" s="521"/>
      <c r="C179" s="521"/>
      <c r="D179" s="521"/>
      <c r="E179" s="521"/>
      <c r="F179" s="521"/>
      <c r="G179" s="521"/>
      <c r="H179" s="521"/>
      <c r="I179" s="521"/>
      <c r="J179" s="521"/>
      <c r="K179" s="575" t="s">
        <v>73</v>
      </c>
      <c r="L179" s="576"/>
      <c r="M179" s="577"/>
      <c r="N179" s="503" t="e">
        <f>SUM(N171:N178)</f>
        <v>#VALUE!</v>
      </c>
    </row>
    <row r="180" spans="1:14" ht="13.8" thickTop="1" x14ac:dyDescent="0.25">
      <c r="A180" s="520"/>
      <c r="B180" s="521"/>
      <c r="C180" s="521"/>
      <c r="D180" s="521"/>
      <c r="E180" s="521"/>
      <c r="F180" s="521"/>
      <c r="G180" s="521"/>
      <c r="H180" s="521"/>
      <c r="I180" s="521"/>
      <c r="J180" s="521"/>
      <c r="K180" s="561" t="s">
        <v>74</v>
      </c>
      <c r="L180" s="562"/>
      <c r="M180" s="562"/>
      <c r="N180" s="504"/>
    </row>
    <row r="181" spans="1:14" ht="20.25" customHeight="1" x14ac:dyDescent="0.3">
      <c r="A181" s="584"/>
      <c r="B181" s="585"/>
      <c r="C181" s="585"/>
      <c r="D181" s="585"/>
      <c r="E181" s="585"/>
      <c r="F181" s="585"/>
      <c r="G181" s="585"/>
      <c r="H181" s="585"/>
      <c r="I181" s="585"/>
      <c r="J181" s="585"/>
      <c r="K181" s="130" t="str">
        <f>N8</f>
        <v>I1000</v>
      </c>
      <c r="L181" s="131" t="str">
        <f ca="1">RIGHT(YEAR(M3),2)&amp;RIGHT("0"&amp;MONTH(M3),2)&amp;RIGHT("0"&amp;DAY(M3),2)</f>
        <v>170802</v>
      </c>
      <c r="M181" s="132" t="str">
        <f>Labour!CX3</f>
        <v>H</v>
      </c>
      <c r="N181" s="505"/>
    </row>
  </sheetData>
  <mergeCells count="320">
    <mergeCell ref="N163:N164"/>
    <mergeCell ref="A165:A169"/>
    <mergeCell ref="K166:L166"/>
    <mergeCell ref="A163:B164"/>
    <mergeCell ref="C163:D164"/>
    <mergeCell ref="E163:F164"/>
    <mergeCell ref="G163:H164"/>
    <mergeCell ref="A171:J181"/>
    <mergeCell ref="A170:M170"/>
    <mergeCell ref="K173:M174"/>
    <mergeCell ref="N173:N174"/>
    <mergeCell ref="K175:M176"/>
    <mergeCell ref="N175:N176"/>
    <mergeCell ref="K177:M178"/>
    <mergeCell ref="N177:N178"/>
    <mergeCell ref="I168:J168"/>
    <mergeCell ref="K168:L168"/>
    <mergeCell ref="C169:D169"/>
    <mergeCell ref="E169:F169"/>
    <mergeCell ref="G169:H169"/>
    <mergeCell ref="I169:J169"/>
    <mergeCell ref="K169:L169"/>
    <mergeCell ref="I163:J164"/>
    <mergeCell ref="K163:L164"/>
    <mergeCell ref="K179:M179"/>
    <mergeCell ref="N179:N181"/>
    <mergeCell ref="K180:M180"/>
    <mergeCell ref="E160:H160"/>
    <mergeCell ref="I160:K160"/>
    <mergeCell ref="C157:D157"/>
    <mergeCell ref="E157:H157"/>
    <mergeCell ref="I157:K157"/>
    <mergeCell ref="C158:D158"/>
    <mergeCell ref="E158:H158"/>
    <mergeCell ref="I158:K158"/>
    <mergeCell ref="C168:D168"/>
    <mergeCell ref="E168:F168"/>
    <mergeCell ref="G168:H168"/>
    <mergeCell ref="C165:D165"/>
    <mergeCell ref="C166:D166"/>
    <mergeCell ref="C161:D161"/>
    <mergeCell ref="E161:H161"/>
    <mergeCell ref="I161:K161"/>
    <mergeCell ref="A162:M162"/>
    <mergeCell ref="E165:F165"/>
    <mergeCell ref="G165:H165"/>
    <mergeCell ref="I165:J165"/>
    <mergeCell ref="K165:L165"/>
    <mergeCell ref="E166:F166"/>
    <mergeCell ref="G166:H166"/>
    <mergeCell ref="I166:J166"/>
    <mergeCell ref="C128:D128"/>
    <mergeCell ref="E128:H128"/>
    <mergeCell ref="I128:K128"/>
    <mergeCell ref="C149:D149"/>
    <mergeCell ref="E149:H149"/>
    <mergeCell ref="I149:K149"/>
    <mergeCell ref="C137:D137"/>
    <mergeCell ref="E137:H137"/>
    <mergeCell ref="I137:K137"/>
    <mergeCell ref="C138:D138"/>
    <mergeCell ref="E138:H138"/>
    <mergeCell ref="I138:K138"/>
    <mergeCell ref="C139:D139"/>
    <mergeCell ref="E139:H139"/>
    <mergeCell ref="I139:K139"/>
    <mergeCell ref="C140:D140"/>
    <mergeCell ref="E140:H140"/>
    <mergeCell ref="I140:K140"/>
    <mergeCell ref="C133:D133"/>
    <mergeCell ref="E133:H133"/>
    <mergeCell ref="I133:K133"/>
    <mergeCell ref="C126:D126"/>
    <mergeCell ref="E126:H126"/>
    <mergeCell ref="I126:K126"/>
    <mergeCell ref="C127:D127"/>
    <mergeCell ref="E127:H127"/>
    <mergeCell ref="I127:K127"/>
    <mergeCell ref="C124:D124"/>
    <mergeCell ref="E124:H124"/>
    <mergeCell ref="I124:K124"/>
    <mergeCell ref="C125:D125"/>
    <mergeCell ref="E125:H125"/>
    <mergeCell ref="I125:K125"/>
    <mergeCell ref="C123:D123"/>
    <mergeCell ref="E123:H123"/>
    <mergeCell ref="I123:K123"/>
    <mergeCell ref="C120:D120"/>
    <mergeCell ref="E120:H120"/>
    <mergeCell ref="I120:K120"/>
    <mergeCell ref="C121:D121"/>
    <mergeCell ref="E121:H121"/>
    <mergeCell ref="I121:K121"/>
    <mergeCell ref="C36:E36"/>
    <mergeCell ref="C37:E37"/>
    <mergeCell ref="C38:E38"/>
    <mergeCell ref="I113:K113"/>
    <mergeCell ref="C114:D114"/>
    <mergeCell ref="E114:H114"/>
    <mergeCell ref="I114:K114"/>
    <mergeCell ref="C115:D115"/>
    <mergeCell ref="E115:H115"/>
    <mergeCell ref="I115:K115"/>
    <mergeCell ref="C111:D111"/>
    <mergeCell ref="E111:H111"/>
    <mergeCell ref="I111:K111"/>
    <mergeCell ref="C112:D112"/>
    <mergeCell ref="E112:H112"/>
    <mergeCell ref="I112:K112"/>
    <mergeCell ref="C39:E39"/>
    <mergeCell ref="C40:E40"/>
    <mergeCell ref="A110:M110"/>
    <mergeCell ref="A111:B111"/>
    <mergeCell ref="A112:A161"/>
    <mergeCell ref="C55:E55"/>
    <mergeCell ref="C56:E56"/>
    <mergeCell ref="C57:E57"/>
    <mergeCell ref="C25:E25"/>
    <mergeCell ref="C26:E26"/>
    <mergeCell ref="C27:E27"/>
    <mergeCell ref="C28:E28"/>
    <mergeCell ref="C29:E29"/>
    <mergeCell ref="C35:E35"/>
    <mergeCell ref="C30:E30"/>
    <mergeCell ref="C31:E31"/>
    <mergeCell ref="C32:E32"/>
    <mergeCell ref="C33:E33"/>
    <mergeCell ref="C34:E34"/>
    <mergeCell ref="C22:E22"/>
    <mergeCell ref="C23:E23"/>
    <mergeCell ref="C24:E24"/>
    <mergeCell ref="C10:E10"/>
    <mergeCell ref="C11:E11"/>
    <mergeCell ref="C12:E12"/>
    <mergeCell ref="C13:E13"/>
    <mergeCell ref="C14:E14"/>
    <mergeCell ref="C15:E15"/>
    <mergeCell ref="C16:E16"/>
    <mergeCell ref="C17:E17"/>
    <mergeCell ref="C18:E18"/>
    <mergeCell ref="A9:B9"/>
    <mergeCell ref="C9:E9"/>
    <mergeCell ref="A5:C7"/>
    <mergeCell ref="Y5:AF5"/>
    <mergeCell ref="D7:N7"/>
    <mergeCell ref="Y7:AA7"/>
    <mergeCell ref="C19:E19"/>
    <mergeCell ref="C20:E20"/>
    <mergeCell ref="C21:E21"/>
    <mergeCell ref="A10:A109"/>
    <mergeCell ref="C41:E41"/>
    <mergeCell ref="C42:E42"/>
    <mergeCell ref="C43:E43"/>
    <mergeCell ref="C44:E44"/>
    <mergeCell ref="C45:E45"/>
    <mergeCell ref="C46:E46"/>
    <mergeCell ref="C47:E47"/>
    <mergeCell ref="C48:E48"/>
    <mergeCell ref="C49:E49"/>
    <mergeCell ref="C50:E50"/>
    <mergeCell ref="C51:E51"/>
    <mergeCell ref="C52:E52"/>
    <mergeCell ref="C53:E53"/>
    <mergeCell ref="C54:E54"/>
    <mergeCell ref="A1:N1"/>
    <mergeCell ref="A2:N2"/>
    <mergeCell ref="D3:K3"/>
    <mergeCell ref="M3:N3"/>
    <mergeCell ref="D4:K4"/>
    <mergeCell ref="M4:N4"/>
    <mergeCell ref="A8:C8"/>
    <mergeCell ref="D8:F8"/>
    <mergeCell ref="J8:K8"/>
    <mergeCell ref="L8:M8"/>
    <mergeCell ref="D5:N5"/>
    <mergeCell ref="D6:N6"/>
    <mergeCell ref="C58:E58"/>
    <mergeCell ref="C59:E59"/>
    <mergeCell ref="C60:E60"/>
    <mergeCell ref="C61:E61"/>
    <mergeCell ref="C62:E62"/>
    <mergeCell ref="C63:E63"/>
    <mergeCell ref="C64:E64"/>
    <mergeCell ref="C65:E65"/>
    <mergeCell ref="C66:E66"/>
    <mergeCell ref="C67:E67"/>
    <mergeCell ref="C68:E68"/>
    <mergeCell ref="C109:E109"/>
    <mergeCell ref="C69:E69"/>
    <mergeCell ref="C70:E70"/>
    <mergeCell ref="C71:E71"/>
    <mergeCell ref="C72:E72"/>
    <mergeCell ref="C73:E73"/>
    <mergeCell ref="C74:E74"/>
    <mergeCell ref="C75:E75"/>
    <mergeCell ref="C76:E76"/>
    <mergeCell ref="C77:E77"/>
    <mergeCell ref="C78:E78"/>
    <mergeCell ref="C79:E79"/>
    <mergeCell ref="C80:E80"/>
    <mergeCell ref="C81:E81"/>
    <mergeCell ref="C82:E82"/>
    <mergeCell ref="C83:E83"/>
    <mergeCell ref="C84:E84"/>
    <mergeCell ref="C85:E85"/>
    <mergeCell ref="C86:E86"/>
    <mergeCell ref="C87:E87"/>
    <mergeCell ref="C88:E88"/>
    <mergeCell ref="C89:E89"/>
    <mergeCell ref="C90:E90"/>
    <mergeCell ref="C129:D129"/>
    <mergeCell ref="E129:H129"/>
    <mergeCell ref="I129:K129"/>
    <mergeCell ref="C130:D130"/>
    <mergeCell ref="E130:H130"/>
    <mergeCell ref="I130:K130"/>
    <mergeCell ref="C91:E91"/>
    <mergeCell ref="C92:E92"/>
    <mergeCell ref="C108:E108"/>
    <mergeCell ref="C93:E93"/>
    <mergeCell ref="C94:E94"/>
    <mergeCell ref="C95:E95"/>
    <mergeCell ref="C96:E96"/>
    <mergeCell ref="C97:E97"/>
    <mergeCell ref="C98:E98"/>
    <mergeCell ref="C99:E99"/>
    <mergeCell ref="C100:E100"/>
    <mergeCell ref="C101:E101"/>
    <mergeCell ref="C102:E102"/>
    <mergeCell ref="C103:E103"/>
    <mergeCell ref="C104:E104"/>
    <mergeCell ref="C105:E105"/>
    <mergeCell ref="C106:E106"/>
    <mergeCell ref="C107:E107"/>
    <mergeCell ref="C131:D131"/>
    <mergeCell ref="E131:H131"/>
    <mergeCell ref="I131:K131"/>
    <mergeCell ref="C132:D132"/>
    <mergeCell ref="E132:H132"/>
    <mergeCell ref="I132:K132"/>
    <mergeCell ref="C116:D116"/>
    <mergeCell ref="E116:H116"/>
    <mergeCell ref="I116:K116"/>
    <mergeCell ref="C113:D113"/>
    <mergeCell ref="E113:H113"/>
    <mergeCell ref="C117:D117"/>
    <mergeCell ref="E117:H117"/>
    <mergeCell ref="I117:K117"/>
    <mergeCell ref="C118:D118"/>
    <mergeCell ref="E118:H118"/>
    <mergeCell ref="I118:K118"/>
    <mergeCell ref="C119:D119"/>
    <mergeCell ref="E119:H119"/>
    <mergeCell ref="I119:K119"/>
    <mergeCell ref="C122:D122"/>
    <mergeCell ref="E122:H122"/>
    <mergeCell ref="I122:K122"/>
    <mergeCell ref="C134:D134"/>
    <mergeCell ref="E134:H134"/>
    <mergeCell ref="I134:K134"/>
    <mergeCell ref="C135:D135"/>
    <mergeCell ref="E135:H135"/>
    <mergeCell ref="I135:K135"/>
    <mergeCell ref="C136:D136"/>
    <mergeCell ref="E136:H136"/>
    <mergeCell ref="I136:K136"/>
    <mergeCell ref="C141:D141"/>
    <mergeCell ref="E141:H141"/>
    <mergeCell ref="I141:K141"/>
    <mergeCell ref="C142:D142"/>
    <mergeCell ref="E142:H142"/>
    <mergeCell ref="I142:K142"/>
    <mergeCell ref="C143:D143"/>
    <mergeCell ref="E143:H143"/>
    <mergeCell ref="I143:K143"/>
    <mergeCell ref="C144:D144"/>
    <mergeCell ref="E144:H144"/>
    <mergeCell ref="I144:K144"/>
    <mergeCell ref="C145:D145"/>
    <mergeCell ref="E145:H145"/>
    <mergeCell ref="I145:K145"/>
    <mergeCell ref="C146:D146"/>
    <mergeCell ref="E146:H146"/>
    <mergeCell ref="I146:K146"/>
    <mergeCell ref="C147:D147"/>
    <mergeCell ref="E147:H147"/>
    <mergeCell ref="I147:K147"/>
    <mergeCell ref="C148:D148"/>
    <mergeCell ref="E148:H148"/>
    <mergeCell ref="I148:K148"/>
    <mergeCell ref="C151:D151"/>
    <mergeCell ref="E151:H151"/>
    <mergeCell ref="I151:K151"/>
    <mergeCell ref="C150:D150"/>
    <mergeCell ref="E150:H150"/>
    <mergeCell ref="I150:K150"/>
    <mergeCell ref="C155:D155"/>
    <mergeCell ref="E155:H155"/>
    <mergeCell ref="I155:K155"/>
    <mergeCell ref="C167:D167"/>
    <mergeCell ref="E167:F167"/>
    <mergeCell ref="G167:H167"/>
    <mergeCell ref="I167:J167"/>
    <mergeCell ref="K167:L167"/>
    <mergeCell ref="C152:D152"/>
    <mergeCell ref="E152:H152"/>
    <mergeCell ref="I152:K152"/>
    <mergeCell ref="C153:D153"/>
    <mergeCell ref="E153:H153"/>
    <mergeCell ref="I153:K153"/>
    <mergeCell ref="C154:D154"/>
    <mergeCell ref="E154:H154"/>
    <mergeCell ref="I154:K154"/>
    <mergeCell ref="C156:D156"/>
    <mergeCell ref="E156:H156"/>
    <mergeCell ref="I156:K156"/>
    <mergeCell ref="C159:D159"/>
    <mergeCell ref="E159:H159"/>
    <mergeCell ref="I159:K159"/>
    <mergeCell ref="C160:D160"/>
  </mergeCells>
  <printOptions horizontalCentered="1" verticalCentered="1" gridLines="1"/>
  <pageMargins left="0.2" right="0.2" top="0.02" bottom="0.02" header="0.2" footer="0.5"/>
  <pageSetup scale="71" orientation="portrait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pageSetUpPr fitToPage="1"/>
  </sheetPr>
  <dimension ref="A1:AG181"/>
  <sheetViews>
    <sheetView workbookViewId="0">
      <selection sqref="A1:N1"/>
    </sheetView>
    <sheetView workbookViewId="1">
      <selection sqref="A1:N1"/>
    </sheetView>
  </sheetViews>
  <sheetFormatPr defaultColWidth="9.109375" defaultRowHeight="13.2" x14ac:dyDescent="0.25"/>
  <cols>
    <col min="1" max="1" width="2.6640625" style="2" customWidth="1"/>
    <col min="2" max="2" width="3.44140625" style="2" customWidth="1"/>
    <col min="3" max="3" width="8.44140625" style="2" customWidth="1"/>
    <col min="4" max="4" width="14.33203125" style="2" customWidth="1"/>
    <col min="5" max="5" width="7.109375" style="2" customWidth="1"/>
    <col min="6" max="6" width="5.6640625" style="2" customWidth="1"/>
    <col min="7" max="7" width="5" style="2" customWidth="1"/>
    <col min="8" max="8" width="4.33203125" style="2" customWidth="1"/>
    <col min="9" max="9" width="7.5546875" style="2" customWidth="1"/>
    <col min="10" max="10" width="9.44140625" style="2" customWidth="1"/>
    <col min="11" max="13" width="9.5546875" style="2" customWidth="1"/>
    <col min="14" max="14" width="16.44140625" style="2" customWidth="1"/>
    <col min="15" max="15" width="9.109375" style="2"/>
    <col min="16" max="17" width="3.6640625" style="2" customWidth="1"/>
    <col min="18" max="18" width="18.33203125" style="2" customWidth="1"/>
    <col min="19" max="19" width="9.109375" style="2" customWidth="1"/>
    <col min="20" max="20" width="10.109375" style="2" customWidth="1"/>
    <col min="21" max="29" width="9.109375" style="2" customWidth="1"/>
    <col min="30" max="30" width="4.44140625" style="10" customWidth="1"/>
    <col min="31" max="31" width="4.109375" style="2" customWidth="1"/>
    <col min="32" max="32" width="4.5546875" style="2" customWidth="1"/>
    <col min="33" max="33" width="9.109375" style="2" customWidth="1"/>
    <col min="34" max="16384" width="9.109375" style="2"/>
  </cols>
  <sheetData>
    <row r="1" spans="1:33" x14ac:dyDescent="0.25">
      <c r="A1" s="517" t="s">
        <v>54</v>
      </c>
      <c r="B1" s="518"/>
      <c r="C1" s="518"/>
      <c r="D1" s="518"/>
      <c r="E1" s="518"/>
      <c r="F1" s="518"/>
      <c r="G1" s="518"/>
      <c r="H1" s="518"/>
      <c r="I1" s="518"/>
      <c r="J1" s="518"/>
      <c r="K1" s="518"/>
      <c r="L1" s="518"/>
      <c r="M1" s="518"/>
      <c r="N1" s="519"/>
    </row>
    <row r="2" spans="1:33" ht="18.75" customHeight="1" x14ac:dyDescent="0.25">
      <c r="A2" s="520" t="s">
        <v>55</v>
      </c>
      <c r="B2" s="521"/>
      <c r="C2" s="521"/>
      <c r="D2" s="521"/>
      <c r="E2" s="521"/>
      <c r="F2" s="521"/>
      <c r="G2" s="521"/>
      <c r="H2" s="521"/>
      <c r="I2" s="521"/>
      <c r="J2" s="521"/>
      <c r="K2" s="521"/>
      <c r="L2" s="521"/>
      <c r="M2" s="521"/>
      <c r="N2" s="522"/>
      <c r="U2" s="76" t="s">
        <v>78</v>
      </c>
      <c r="V2" s="108"/>
      <c r="W2" s="108"/>
    </row>
    <row r="3" spans="1:33" ht="19.5" customHeight="1" x14ac:dyDescent="0.25">
      <c r="A3" s="30" t="s">
        <v>56</v>
      </c>
      <c r="B3" s="68"/>
      <c r="C3" s="68"/>
      <c r="D3" s="523" t="str">
        <f>Labour!AM7</f>
        <v/>
      </c>
      <c r="E3" s="523"/>
      <c r="F3" s="523"/>
      <c r="G3" s="523"/>
      <c r="H3" s="523"/>
      <c r="I3" s="523"/>
      <c r="J3" s="523"/>
      <c r="K3" s="523"/>
      <c r="L3" s="3" t="s">
        <v>57</v>
      </c>
      <c r="M3" s="524">
        <f ca="1">Labour!AM3</f>
        <v>42949</v>
      </c>
      <c r="N3" s="525"/>
      <c r="R3" s="73"/>
      <c r="S3" s="74" t="s">
        <v>134</v>
      </c>
      <c r="T3" s="75">
        <v>100</v>
      </c>
      <c r="U3" s="77">
        <f>Labour!J17</f>
        <v>0</v>
      </c>
      <c r="V3" s="109"/>
      <c r="W3" s="109"/>
    </row>
    <row r="4" spans="1:33" ht="19.5" customHeight="1" x14ac:dyDescent="0.25">
      <c r="A4" s="30" t="s">
        <v>58</v>
      </c>
      <c r="B4" s="68"/>
      <c r="C4" s="68"/>
      <c r="D4" s="592">
        <f>Labour!DB6</f>
        <v>0</v>
      </c>
      <c r="E4" s="529"/>
      <c r="F4" s="529"/>
      <c r="G4" s="529"/>
      <c r="H4" s="529"/>
      <c r="I4" s="529"/>
      <c r="J4" s="529"/>
      <c r="K4" s="529"/>
      <c r="L4" s="3" t="s">
        <v>75</v>
      </c>
      <c r="M4" s="592">
        <f>Labour!DB5</f>
        <v>0</v>
      </c>
      <c r="N4" s="530"/>
      <c r="R4" s="73"/>
      <c r="S4" s="74" t="s">
        <v>135</v>
      </c>
      <c r="T4" s="75">
        <v>50</v>
      </c>
      <c r="U4" s="86">
        <f>Equipment!K6</f>
        <v>143</v>
      </c>
      <c r="V4" s="109"/>
      <c r="W4" s="109"/>
      <c r="Y4" s="89" t="str">
        <f>Equipment!AK7</f>
        <v>Operator Service Trucks</v>
      </c>
      <c r="Z4" s="82"/>
      <c r="AA4" s="82"/>
      <c r="AB4" s="90">
        <f>SUM(AG10:AG109)</f>
        <v>0</v>
      </c>
    </row>
    <row r="5" spans="1:33" ht="14.4" x14ac:dyDescent="0.3">
      <c r="A5" s="526" t="s">
        <v>59</v>
      </c>
      <c r="B5" s="527"/>
      <c r="C5" s="527"/>
      <c r="D5" s="533"/>
      <c r="E5" s="534"/>
      <c r="F5" s="534"/>
      <c r="G5" s="534"/>
      <c r="H5" s="534"/>
      <c r="I5" s="534"/>
      <c r="J5" s="534"/>
      <c r="K5" s="534"/>
      <c r="L5" s="534"/>
      <c r="M5" s="534"/>
      <c r="N5" s="535"/>
      <c r="Y5" s="477" t="str">
        <f>CONCATENATE(AF10,AF11,AF12,AF13,AF14,AF15,AF16,AF17,AF18,AF19,AF20,AF21,AF22,AF23,AF24,AF25,AF26,AF27,AF28,AF29,AF30,AF31,AF32,AF33,AF34,AF35,AF36,AF37,AF38,AF39,AF40,AF41,AF42,AF43,AF44,AF45,AF46,AF47,AF48,AF49,AF50,AF51,AF52,AF53,AF54,AF55,AF56,AF57,AF58,AF59,AF60,AF61,AF62,AF63,AF64,AF65,AF66,AF67,AF68,AF69,AF70,AF71,AF72,AF73,AF74,AF75,AF76,AF77,AF78,AF79,AF80,AF81,AF82,AF83,AF84,AF85,AF86,AF87,AF88,AF89,AF90,AF91,AF92,AF93,AF94,AF95,AF96,AF97,AF98,AF99,AF100,AF101,AF102,AF103,AF104,AF105,AF106,AF107,AF108,AF109)</f>
        <v/>
      </c>
      <c r="Z5" s="477"/>
      <c r="AA5" s="477"/>
      <c r="AB5" s="477"/>
      <c r="AC5" s="477"/>
      <c r="AD5" s="477"/>
      <c r="AE5" s="477"/>
      <c r="AF5" s="477"/>
    </row>
    <row r="6" spans="1:33" ht="14.4" x14ac:dyDescent="0.3">
      <c r="A6" s="528"/>
      <c r="B6" s="527"/>
      <c r="C6" s="527"/>
      <c r="D6" s="533"/>
      <c r="E6" s="534"/>
      <c r="F6" s="534"/>
      <c r="G6" s="534"/>
      <c r="H6" s="534"/>
      <c r="I6" s="534"/>
      <c r="J6" s="534"/>
      <c r="K6" s="534"/>
      <c r="L6" s="534"/>
      <c r="M6" s="534"/>
      <c r="N6" s="535"/>
    </row>
    <row r="7" spans="1:33" x14ac:dyDescent="0.25">
      <c r="A7" s="528"/>
      <c r="B7" s="527"/>
      <c r="C7" s="527"/>
      <c r="D7" s="590"/>
      <c r="E7" s="590"/>
      <c r="F7" s="590"/>
      <c r="G7" s="590"/>
      <c r="H7" s="590"/>
      <c r="I7" s="590"/>
      <c r="J7" s="590"/>
      <c r="K7" s="590"/>
      <c r="L7" s="590"/>
      <c r="M7" s="590"/>
      <c r="N7" s="591"/>
      <c r="R7" s="20"/>
      <c r="S7" s="20"/>
      <c r="T7" s="20"/>
      <c r="U7" s="20"/>
      <c r="V7" s="20"/>
      <c r="W7" s="20"/>
      <c r="Y7" s="500" t="str">
        <f>J9</f>
        <v>UNITS (hr,day,m)</v>
      </c>
      <c r="Z7" s="501"/>
      <c r="AA7" s="502"/>
      <c r="AB7" s="20"/>
      <c r="AD7" s="10">
        <f>SUM(AD10:AD109)</f>
        <v>0</v>
      </c>
    </row>
    <row r="8" spans="1:33" ht="13.8" thickBot="1" x14ac:dyDescent="0.3">
      <c r="A8" s="513"/>
      <c r="B8" s="514"/>
      <c r="C8" s="514"/>
      <c r="D8" s="514"/>
      <c r="E8" s="514"/>
      <c r="F8" s="514"/>
      <c r="G8" s="124"/>
      <c r="H8" s="125"/>
      <c r="I8" s="124"/>
      <c r="J8" s="515"/>
      <c r="K8" s="515"/>
      <c r="L8" s="516" t="s">
        <v>60</v>
      </c>
      <c r="M8" s="516"/>
      <c r="N8" s="31" t="str">
        <f>Labour!AO5</f>
        <v>I1000</v>
      </c>
      <c r="R8" s="20" t="str">
        <f>C9</f>
        <v>EMPLOYEE</v>
      </c>
      <c r="S8" s="20" t="str">
        <f>F9</f>
        <v>TRK</v>
      </c>
      <c r="T8" s="19" t="s">
        <v>146</v>
      </c>
      <c r="U8" s="20" t="str">
        <f>H9</f>
        <v>SUB</v>
      </c>
      <c r="V8" s="20">
        <f>Labour!AO12</f>
        <v>65</v>
      </c>
      <c r="W8" s="20">
        <f>Labour!AO13</f>
        <v>130</v>
      </c>
      <c r="X8" s="20" t="str">
        <f>I9</f>
        <v>CLASS</v>
      </c>
      <c r="Y8" s="21" t="s">
        <v>19</v>
      </c>
      <c r="Z8" s="22" t="s">
        <v>21</v>
      </c>
      <c r="AA8" s="23" t="s">
        <v>12</v>
      </c>
      <c r="AB8" s="20" t="str">
        <f>K9</f>
        <v>Rate</v>
      </c>
      <c r="AC8" s="20" t="str">
        <f>L9</f>
        <v>OT HRS</v>
      </c>
      <c r="AD8" s="29" t="s">
        <v>147</v>
      </c>
    </row>
    <row r="9" spans="1:33" s="10" customFormat="1" ht="26.25" customHeight="1" thickTop="1" thickBot="1" x14ac:dyDescent="0.3">
      <c r="A9" s="494"/>
      <c r="B9" s="495"/>
      <c r="C9" s="510" t="s">
        <v>76</v>
      </c>
      <c r="D9" s="511"/>
      <c r="E9" s="512"/>
      <c r="F9" s="5" t="s">
        <v>61</v>
      </c>
      <c r="G9" s="8" t="s">
        <v>145</v>
      </c>
      <c r="H9" s="6" t="s">
        <v>62</v>
      </c>
      <c r="I9" s="127" t="s">
        <v>63</v>
      </c>
      <c r="J9" s="8" t="s">
        <v>64</v>
      </c>
      <c r="K9" s="9" t="s">
        <v>65</v>
      </c>
      <c r="L9" s="8" t="s">
        <v>66</v>
      </c>
      <c r="M9" s="6" t="s">
        <v>67</v>
      </c>
      <c r="N9" s="127" t="s">
        <v>68</v>
      </c>
      <c r="R9" s="88">
        <f>Labour!J5</f>
        <v>31</v>
      </c>
      <c r="S9" s="121">
        <f>R9+11</f>
        <v>42</v>
      </c>
      <c r="T9" s="126">
        <f>Labour!J6</f>
        <v>100</v>
      </c>
      <c r="U9" s="121">
        <f>T9+1</f>
        <v>101</v>
      </c>
      <c r="V9" s="121">
        <f>R9+9</f>
        <v>40</v>
      </c>
      <c r="W9" s="121">
        <f>V9</f>
        <v>40</v>
      </c>
      <c r="X9" s="121">
        <f>R9+5</f>
        <v>36</v>
      </c>
      <c r="Y9" s="121">
        <f>T9-3</f>
        <v>97</v>
      </c>
      <c r="Z9" s="121">
        <f>T9-1</f>
        <v>99</v>
      </c>
      <c r="AA9" s="24"/>
      <c r="AB9" s="121">
        <f>R9+6</f>
        <v>37</v>
      </c>
      <c r="AC9" s="122">
        <f>T9-2</f>
        <v>98</v>
      </c>
      <c r="AD9" s="29" t="s">
        <v>5</v>
      </c>
    </row>
    <row r="10" spans="1:33" ht="12.75" customHeight="1" thickTop="1" x14ac:dyDescent="0.25">
      <c r="A10" s="496" t="s">
        <v>69</v>
      </c>
      <c r="B10" s="11">
        <v>1</v>
      </c>
      <c r="C10" s="474">
        <f>R10</f>
        <v>0</v>
      </c>
      <c r="D10" s="475"/>
      <c r="E10" s="476"/>
      <c r="F10" s="12">
        <f>S10</f>
        <v>0</v>
      </c>
      <c r="G10" s="12">
        <f>T10</f>
        <v>0</v>
      </c>
      <c r="H10" s="12">
        <f>U10</f>
        <v>0</v>
      </c>
      <c r="I10" s="12">
        <f t="shared" ref="I10:I38" si="0">X10</f>
        <v>0</v>
      </c>
      <c r="J10" s="67">
        <f>AA10</f>
        <v>0</v>
      </c>
      <c r="K10" s="13">
        <f>AB10</f>
        <v>0</v>
      </c>
      <c r="L10" s="12">
        <f>AC10</f>
        <v>0</v>
      </c>
      <c r="M10" s="14">
        <f>IF(L10&gt;0,VLOOKUP(I10,Labour!$AR$1:$AT$15,3,FALSE),0)</f>
        <v>0</v>
      </c>
      <c r="N10" s="69">
        <f t="shared" ref="N10:N38" si="1">J10*K10+L10*M10</f>
        <v>0</v>
      </c>
      <c r="R10" s="83">
        <f t="shared" ref="R10:S39" si="2">IF($B10&lt;=$U$3,VLOOKUP($B10,ITABLE,R$9,FALSE),0)</f>
        <v>0</v>
      </c>
      <c r="S10" s="83">
        <f t="shared" si="2"/>
        <v>0</v>
      </c>
      <c r="T10" s="83">
        <f t="shared" ref="T10:U39" si="3">IF($B10&lt;=$U$3,VLOOKUP($B10,ITABLE,T$9,FALSE),0)</f>
        <v>0</v>
      </c>
      <c r="U10" s="83">
        <f t="shared" si="3"/>
        <v>0</v>
      </c>
      <c r="V10" s="83">
        <f t="shared" ref="V10:W39" si="4">IF($B10&lt;=$U$3,IF(VLOOKUP($B10,ITABLE,V$9,FALSE)=V$8,$U10,0),0)</f>
        <v>0</v>
      </c>
      <c r="W10" s="83">
        <f t="shared" si="4"/>
        <v>0</v>
      </c>
      <c r="X10" s="83">
        <f t="shared" ref="X10:Z39" si="5">IF($B10&lt;=$U$3,VLOOKUP($B10,ITABLE,X$9,FALSE),0)</f>
        <v>0</v>
      </c>
      <c r="Y10" s="83">
        <f t="shared" si="5"/>
        <v>0</v>
      </c>
      <c r="Z10" s="83">
        <f t="shared" si="5"/>
        <v>0</v>
      </c>
      <c r="AA10" s="126">
        <f>Y10+Z10</f>
        <v>0</v>
      </c>
      <c r="AB10" s="83">
        <f t="shared" ref="AB10:AC39" si="6">IF($B10&lt;=$U$3,VLOOKUP($B10,ITABLE,AB$9,FALSE),0)</f>
        <v>0</v>
      </c>
      <c r="AC10" s="83">
        <f t="shared" si="6"/>
        <v>0</v>
      </c>
      <c r="AD10" s="126">
        <f>IF(AND(T10&lt;&gt;0,X10="op"),1,0)</f>
        <v>0</v>
      </c>
      <c r="AE10" s="126">
        <f>AD10</f>
        <v>0</v>
      </c>
      <c r="AF10" s="82" t="str">
        <f>IF(AND(AD10=1,AE10&lt;$AD$7),S10&amp;", ",IF(AND(AD10=1,AE10=$AD$7),S10,""))</f>
        <v/>
      </c>
      <c r="AG10" s="126">
        <f>IF(AD10=1,T10,0)</f>
        <v>0</v>
      </c>
    </row>
    <row r="11" spans="1:33" ht="12" customHeight="1" x14ac:dyDescent="0.25">
      <c r="A11" s="497"/>
      <c r="B11" s="15">
        <v>2</v>
      </c>
      <c r="C11" s="468">
        <f t="shared" ref="C11:C38" si="7">R11</f>
        <v>0</v>
      </c>
      <c r="D11" s="469"/>
      <c r="E11" s="470"/>
      <c r="F11" s="67">
        <f t="shared" ref="F11:H38" si="8">S11</f>
        <v>0</v>
      </c>
      <c r="G11" s="67">
        <f t="shared" si="8"/>
        <v>0</v>
      </c>
      <c r="H11" s="67">
        <f t="shared" si="8"/>
        <v>0</v>
      </c>
      <c r="I11" s="67">
        <f t="shared" si="0"/>
        <v>0</v>
      </c>
      <c r="J11" s="67">
        <f t="shared" ref="J11:L38" si="9">AA11</f>
        <v>0</v>
      </c>
      <c r="K11" s="16">
        <f t="shared" si="9"/>
        <v>0</v>
      </c>
      <c r="L11" s="67">
        <f t="shared" si="9"/>
        <v>0</v>
      </c>
      <c r="M11" s="17">
        <f>IF(L11&gt;0,VLOOKUP(I11,Labour!$AR$1:$AT$15,3,FALSE),0)</f>
        <v>0</v>
      </c>
      <c r="N11" s="70">
        <f t="shared" si="1"/>
        <v>0</v>
      </c>
      <c r="R11" s="83">
        <f t="shared" si="2"/>
        <v>0</v>
      </c>
      <c r="S11" s="83">
        <f t="shared" si="2"/>
        <v>0</v>
      </c>
      <c r="T11" s="83">
        <f t="shared" si="3"/>
        <v>0</v>
      </c>
      <c r="U11" s="83">
        <f t="shared" si="3"/>
        <v>0</v>
      </c>
      <c r="V11" s="83">
        <f t="shared" si="4"/>
        <v>0</v>
      </c>
      <c r="W11" s="83">
        <f t="shared" si="4"/>
        <v>0</v>
      </c>
      <c r="X11" s="83">
        <f t="shared" si="5"/>
        <v>0</v>
      </c>
      <c r="Y11" s="83">
        <f t="shared" si="5"/>
        <v>0</v>
      </c>
      <c r="Z11" s="83">
        <f t="shared" si="5"/>
        <v>0</v>
      </c>
      <c r="AA11" s="126">
        <f t="shared" ref="AA11:AA38" si="10">Y11+Z11</f>
        <v>0</v>
      </c>
      <c r="AB11" s="83">
        <f t="shared" si="6"/>
        <v>0</v>
      </c>
      <c r="AC11" s="83">
        <f t="shared" si="6"/>
        <v>0</v>
      </c>
      <c r="AD11" s="126">
        <f t="shared" ref="AD11:AD38" si="11">IF(AND(T11&lt;&gt;0,X11="op"),1,0)</f>
        <v>0</v>
      </c>
      <c r="AE11" s="126">
        <f>IF(AD11=1,SUM(AD$10:AD11),0)</f>
        <v>0</v>
      </c>
      <c r="AF11" s="82" t="str">
        <f t="shared" ref="AF11:AF38" si="12">IF(AND(AD11=1,AE11&lt;$AD$7),S11&amp;", ",IF(AND(AD11=1,AE11=$AD$7),S11,""))</f>
        <v/>
      </c>
      <c r="AG11" s="126">
        <f t="shared" ref="AG11:AG38" si="13">IF(AD11=1,T11,0)</f>
        <v>0</v>
      </c>
    </row>
    <row r="12" spans="1:33" ht="12" customHeight="1" x14ac:dyDescent="0.25">
      <c r="A12" s="497"/>
      <c r="B12" s="15">
        <v>3</v>
      </c>
      <c r="C12" s="468">
        <f t="shared" si="7"/>
        <v>0</v>
      </c>
      <c r="D12" s="469"/>
      <c r="E12" s="470"/>
      <c r="F12" s="67">
        <f t="shared" si="8"/>
        <v>0</v>
      </c>
      <c r="G12" s="67">
        <f t="shared" si="8"/>
        <v>0</v>
      </c>
      <c r="H12" s="67">
        <f t="shared" si="8"/>
        <v>0</v>
      </c>
      <c r="I12" s="67">
        <f t="shared" si="0"/>
        <v>0</v>
      </c>
      <c r="J12" s="67">
        <f t="shared" si="9"/>
        <v>0</v>
      </c>
      <c r="K12" s="16">
        <f t="shared" si="9"/>
        <v>0</v>
      </c>
      <c r="L12" s="67">
        <f t="shared" si="9"/>
        <v>0</v>
      </c>
      <c r="M12" s="17">
        <f>IF(L12&gt;0,VLOOKUP(I12,Labour!$AR$1:$AT$15,3,FALSE),0)</f>
        <v>0</v>
      </c>
      <c r="N12" s="70">
        <f t="shared" si="1"/>
        <v>0</v>
      </c>
      <c r="R12" s="83">
        <f t="shared" si="2"/>
        <v>0</v>
      </c>
      <c r="S12" s="83">
        <f t="shared" si="2"/>
        <v>0</v>
      </c>
      <c r="T12" s="83">
        <f t="shared" si="3"/>
        <v>0</v>
      </c>
      <c r="U12" s="83">
        <f t="shared" si="3"/>
        <v>0</v>
      </c>
      <c r="V12" s="83">
        <f t="shared" si="4"/>
        <v>0</v>
      </c>
      <c r="W12" s="83">
        <f t="shared" si="4"/>
        <v>0</v>
      </c>
      <c r="X12" s="83">
        <f t="shared" si="5"/>
        <v>0</v>
      </c>
      <c r="Y12" s="83">
        <f t="shared" si="5"/>
        <v>0</v>
      </c>
      <c r="Z12" s="83">
        <f t="shared" si="5"/>
        <v>0</v>
      </c>
      <c r="AA12" s="126">
        <f t="shared" si="10"/>
        <v>0</v>
      </c>
      <c r="AB12" s="83">
        <f t="shared" si="6"/>
        <v>0</v>
      </c>
      <c r="AC12" s="83">
        <f t="shared" si="6"/>
        <v>0</v>
      </c>
      <c r="AD12" s="126">
        <f t="shared" si="11"/>
        <v>0</v>
      </c>
      <c r="AE12" s="126">
        <f>IF(AD12=1,SUM(AD$10:AD12),0)</f>
        <v>0</v>
      </c>
      <c r="AF12" s="82" t="str">
        <f t="shared" si="12"/>
        <v/>
      </c>
      <c r="AG12" s="126">
        <f t="shared" si="13"/>
        <v>0</v>
      </c>
    </row>
    <row r="13" spans="1:33" ht="12" customHeight="1" x14ac:dyDescent="0.25">
      <c r="A13" s="497"/>
      <c r="B13" s="15">
        <v>4</v>
      </c>
      <c r="C13" s="468">
        <f t="shared" si="7"/>
        <v>0</v>
      </c>
      <c r="D13" s="469"/>
      <c r="E13" s="470"/>
      <c r="F13" s="67">
        <f t="shared" si="8"/>
        <v>0</v>
      </c>
      <c r="G13" s="67">
        <f t="shared" si="8"/>
        <v>0</v>
      </c>
      <c r="H13" s="67">
        <f t="shared" si="8"/>
        <v>0</v>
      </c>
      <c r="I13" s="67">
        <f t="shared" si="0"/>
        <v>0</v>
      </c>
      <c r="J13" s="67">
        <f t="shared" si="9"/>
        <v>0</v>
      </c>
      <c r="K13" s="16">
        <f t="shared" si="9"/>
        <v>0</v>
      </c>
      <c r="L13" s="67">
        <f t="shared" si="9"/>
        <v>0</v>
      </c>
      <c r="M13" s="17">
        <f>IF(L13&gt;0,VLOOKUP(I13,Labour!$AR$1:$AT$15,3,FALSE),0)</f>
        <v>0</v>
      </c>
      <c r="N13" s="70">
        <f t="shared" si="1"/>
        <v>0</v>
      </c>
      <c r="R13" s="83">
        <f t="shared" si="2"/>
        <v>0</v>
      </c>
      <c r="S13" s="83">
        <f t="shared" si="2"/>
        <v>0</v>
      </c>
      <c r="T13" s="83">
        <f t="shared" si="3"/>
        <v>0</v>
      </c>
      <c r="U13" s="83">
        <f t="shared" si="3"/>
        <v>0</v>
      </c>
      <c r="V13" s="83">
        <f t="shared" si="4"/>
        <v>0</v>
      </c>
      <c r="W13" s="83">
        <f t="shared" si="4"/>
        <v>0</v>
      </c>
      <c r="X13" s="83">
        <f t="shared" si="5"/>
        <v>0</v>
      </c>
      <c r="Y13" s="83">
        <f t="shared" si="5"/>
        <v>0</v>
      </c>
      <c r="Z13" s="83">
        <f t="shared" si="5"/>
        <v>0</v>
      </c>
      <c r="AA13" s="126">
        <f t="shared" si="10"/>
        <v>0</v>
      </c>
      <c r="AB13" s="83">
        <f t="shared" si="6"/>
        <v>0</v>
      </c>
      <c r="AC13" s="83">
        <f t="shared" si="6"/>
        <v>0</v>
      </c>
      <c r="AD13" s="126">
        <f t="shared" si="11"/>
        <v>0</v>
      </c>
      <c r="AE13" s="126">
        <f>IF(AD13=1,SUM(AD$10:AD13),0)</f>
        <v>0</v>
      </c>
      <c r="AF13" s="82" t="str">
        <f t="shared" si="12"/>
        <v/>
      </c>
      <c r="AG13" s="126">
        <f t="shared" si="13"/>
        <v>0</v>
      </c>
    </row>
    <row r="14" spans="1:33" ht="12" customHeight="1" x14ac:dyDescent="0.25">
      <c r="A14" s="497"/>
      <c r="B14" s="15">
        <v>5</v>
      </c>
      <c r="C14" s="468">
        <f t="shared" si="7"/>
        <v>0</v>
      </c>
      <c r="D14" s="469"/>
      <c r="E14" s="470"/>
      <c r="F14" s="67">
        <f t="shared" si="8"/>
        <v>0</v>
      </c>
      <c r="G14" s="67">
        <f t="shared" si="8"/>
        <v>0</v>
      </c>
      <c r="H14" s="67">
        <f t="shared" si="8"/>
        <v>0</v>
      </c>
      <c r="I14" s="67">
        <f t="shared" si="0"/>
        <v>0</v>
      </c>
      <c r="J14" s="67">
        <f t="shared" si="9"/>
        <v>0</v>
      </c>
      <c r="K14" s="16">
        <f t="shared" si="9"/>
        <v>0</v>
      </c>
      <c r="L14" s="67">
        <f t="shared" si="9"/>
        <v>0</v>
      </c>
      <c r="M14" s="17">
        <f>IF(L14&gt;0,VLOOKUP(I14,Labour!$AR$1:$AT$15,3,FALSE),0)</f>
        <v>0</v>
      </c>
      <c r="N14" s="70">
        <f t="shared" si="1"/>
        <v>0</v>
      </c>
      <c r="R14" s="83">
        <f t="shared" si="2"/>
        <v>0</v>
      </c>
      <c r="S14" s="83">
        <f t="shared" si="2"/>
        <v>0</v>
      </c>
      <c r="T14" s="83">
        <f t="shared" si="3"/>
        <v>0</v>
      </c>
      <c r="U14" s="83">
        <f t="shared" si="3"/>
        <v>0</v>
      </c>
      <c r="V14" s="83">
        <f t="shared" si="4"/>
        <v>0</v>
      </c>
      <c r="W14" s="83">
        <f t="shared" si="4"/>
        <v>0</v>
      </c>
      <c r="X14" s="83">
        <f t="shared" si="5"/>
        <v>0</v>
      </c>
      <c r="Y14" s="83">
        <f t="shared" si="5"/>
        <v>0</v>
      </c>
      <c r="Z14" s="83">
        <f t="shared" si="5"/>
        <v>0</v>
      </c>
      <c r="AA14" s="126">
        <f t="shared" si="10"/>
        <v>0</v>
      </c>
      <c r="AB14" s="83">
        <f t="shared" si="6"/>
        <v>0</v>
      </c>
      <c r="AC14" s="83">
        <f t="shared" si="6"/>
        <v>0</v>
      </c>
      <c r="AD14" s="126">
        <f t="shared" si="11"/>
        <v>0</v>
      </c>
      <c r="AE14" s="126">
        <f>IF(AD14=1,SUM(AD$10:AD14),0)</f>
        <v>0</v>
      </c>
      <c r="AF14" s="82" t="str">
        <f t="shared" si="12"/>
        <v/>
      </c>
      <c r="AG14" s="126">
        <f t="shared" si="13"/>
        <v>0</v>
      </c>
    </row>
    <row r="15" spans="1:33" ht="12" customHeight="1" x14ac:dyDescent="0.25">
      <c r="A15" s="497"/>
      <c r="B15" s="15">
        <v>6</v>
      </c>
      <c r="C15" s="468">
        <f t="shared" si="7"/>
        <v>0</v>
      </c>
      <c r="D15" s="469"/>
      <c r="E15" s="470"/>
      <c r="F15" s="67">
        <f t="shared" si="8"/>
        <v>0</v>
      </c>
      <c r="G15" s="67">
        <f t="shared" si="8"/>
        <v>0</v>
      </c>
      <c r="H15" s="67">
        <f t="shared" si="8"/>
        <v>0</v>
      </c>
      <c r="I15" s="67">
        <f t="shared" si="0"/>
        <v>0</v>
      </c>
      <c r="J15" s="67">
        <f t="shared" si="9"/>
        <v>0</v>
      </c>
      <c r="K15" s="16">
        <f t="shared" si="9"/>
        <v>0</v>
      </c>
      <c r="L15" s="67">
        <f t="shared" si="9"/>
        <v>0</v>
      </c>
      <c r="M15" s="17">
        <f>IF(L15&gt;0,VLOOKUP(I15,Labour!$AR$1:$AT$15,3,FALSE),0)</f>
        <v>0</v>
      </c>
      <c r="N15" s="70">
        <f t="shared" si="1"/>
        <v>0</v>
      </c>
      <c r="R15" s="83">
        <f t="shared" si="2"/>
        <v>0</v>
      </c>
      <c r="S15" s="83">
        <f t="shared" si="2"/>
        <v>0</v>
      </c>
      <c r="T15" s="83">
        <f t="shared" si="3"/>
        <v>0</v>
      </c>
      <c r="U15" s="83">
        <f t="shared" si="3"/>
        <v>0</v>
      </c>
      <c r="V15" s="83">
        <f t="shared" si="4"/>
        <v>0</v>
      </c>
      <c r="W15" s="83">
        <f t="shared" si="4"/>
        <v>0</v>
      </c>
      <c r="X15" s="83">
        <f t="shared" si="5"/>
        <v>0</v>
      </c>
      <c r="Y15" s="83">
        <f t="shared" si="5"/>
        <v>0</v>
      </c>
      <c r="Z15" s="83">
        <f t="shared" si="5"/>
        <v>0</v>
      </c>
      <c r="AA15" s="126">
        <f t="shared" si="10"/>
        <v>0</v>
      </c>
      <c r="AB15" s="83">
        <f t="shared" si="6"/>
        <v>0</v>
      </c>
      <c r="AC15" s="83">
        <f t="shared" si="6"/>
        <v>0</v>
      </c>
      <c r="AD15" s="126">
        <f t="shared" si="11"/>
        <v>0</v>
      </c>
      <c r="AE15" s="126">
        <f>IF(AD15=1,SUM(AD$10:AD15),0)</f>
        <v>0</v>
      </c>
      <c r="AF15" s="82" t="str">
        <f t="shared" si="12"/>
        <v/>
      </c>
      <c r="AG15" s="126">
        <f t="shared" si="13"/>
        <v>0</v>
      </c>
    </row>
    <row r="16" spans="1:33" ht="12" customHeight="1" x14ac:dyDescent="0.25">
      <c r="A16" s="497"/>
      <c r="B16" s="15">
        <v>7</v>
      </c>
      <c r="C16" s="468">
        <f t="shared" si="7"/>
        <v>0</v>
      </c>
      <c r="D16" s="469"/>
      <c r="E16" s="470"/>
      <c r="F16" s="67">
        <f t="shared" si="8"/>
        <v>0</v>
      </c>
      <c r="G16" s="67">
        <f t="shared" si="8"/>
        <v>0</v>
      </c>
      <c r="H16" s="67">
        <f t="shared" si="8"/>
        <v>0</v>
      </c>
      <c r="I16" s="67">
        <f t="shared" si="0"/>
        <v>0</v>
      </c>
      <c r="J16" s="67">
        <f t="shared" si="9"/>
        <v>0</v>
      </c>
      <c r="K16" s="16">
        <f t="shared" si="9"/>
        <v>0</v>
      </c>
      <c r="L16" s="67">
        <f t="shared" si="9"/>
        <v>0</v>
      </c>
      <c r="M16" s="17">
        <f>IF(L16&gt;0,VLOOKUP(I16,Labour!$AR$1:$AT$15,3,FALSE),0)</f>
        <v>0</v>
      </c>
      <c r="N16" s="70">
        <f t="shared" si="1"/>
        <v>0</v>
      </c>
      <c r="R16" s="83">
        <f t="shared" si="2"/>
        <v>0</v>
      </c>
      <c r="S16" s="83">
        <f t="shared" si="2"/>
        <v>0</v>
      </c>
      <c r="T16" s="83">
        <f t="shared" si="3"/>
        <v>0</v>
      </c>
      <c r="U16" s="83">
        <f t="shared" si="3"/>
        <v>0</v>
      </c>
      <c r="V16" s="83">
        <f t="shared" si="4"/>
        <v>0</v>
      </c>
      <c r="W16" s="83">
        <f t="shared" si="4"/>
        <v>0</v>
      </c>
      <c r="X16" s="83">
        <f t="shared" si="5"/>
        <v>0</v>
      </c>
      <c r="Y16" s="83">
        <f t="shared" si="5"/>
        <v>0</v>
      </c>
      <c r="Z16" s="83">
        <f t="shared" si="5"/>
        <v>0</v>
      </c>
      <c r="AA16" s="126">
        <f t="shared" si="10"/>
        <v>0</v>
      </c>
      <c r="AB16" s="83">
        <f t="shared" si="6"/>
        <v>0</v>
      </c>
      <c r="AC16" s="83">
        <f t="shared" si="6"/>
        <v>0</v>
      </c>
      <c r="AD16" s="126">
        <f t="shared" si="11"/>
        <v>0</v>
      </c>
      <c r="AE16" s="126">
        <f>IF(AD16=1,SUM(AD$10:AD16),0)</f>
        <v>0</v>
      </c>
      <c r="AF16" s="82" t="str">
        <f t="shared" si="12"/>
        <v/>
      </c>
      <c r="AG16" s="126">
        <f t="shared" si="13"/>
        <v>0</v>
      </c>
    </row>
    <row r="17" spans="1:33" ht="12" customHeight="1" x14ac:dyDescent="0.25">
      <c r="A17" s="497"/>
      <c r="B17" s="15">
        <v>8</v>
      </c>
      <c r="C17" s="468">
        <f t="shared" si="7"/>
        <v>0</v>
      </c>
      <c r="D17" s="469"/>
      <c r="E17" s="470"/>
      <c r="F17" s="67">
        <f t="shared" si="8"/>
        <v>0</v>
      </c>
      <c r="G17" s="67">
        <f t="shared" si="8"/>
        <v>0</v>
      </c>
      <c r="H17" s="67">
        <f t="shared" si="8"/>
        <v>0</v>
      </c>
      <c r="I17" s="67">
        <f t="shared" si="0"/>
        <v>0</v>
      </c>
      <c r="J17" s="67">
        <f t="shared" si="9"/>
        <v>0</v>
      </c>
      <c r="K17" s="16">
        <f t="shared" si="9"/>
        <v>0</v>
      </c>
      <c r="L17" s="67">
        <f t="shared" si="9"/>
        <v>0</v>
      </c>
      <c r="M17" s="17">
        <f>IF(L17&gt;0,VLOOKUP(I17,Labour!$AR$1:$AT$15,3,FALSE),0)</f>
        <v>0</v>
      </c>
      <c r="N17" s="70">
        <f t="shared" si="1"/>
        <v>0</v>
      </c>
      <c r="R17" s="83">
        <f t="shared" si="2"/>
        <v>0</v>
      </c>
      <c r="S17" s="83">
        <f t="shared" si="2"/>
        <v>0</v>
      </c>
      <c r="T17" s="83">
        <f t="shared" si="3"/>
        <v>0</v>
      </c>
      <c r="U17" s="83">
        <f t="shared" si="3"/>
        <v>0</v>
      </c>
      <c r="V17" s="83">
        <f t="shared" si="4"/>
        <v>0</v>
      </c>
      <c r="W17" s="83">
        <f t="shared" si="4"/>
        <v>0</v>
      </c>
      <c r="X17" s="83">
        <f t="shared" si="5"/>
        <v>0</v>
      </c>
      <c r="Y17" s="83">
        <f t="shared" si="5"/>
        <v>0</v>
      </c>
      <c r="Z17" s="83">
        <f t="shared" si="5"/>
        <v>0</v>
      </c>
      <c r="AA17" s="126">
        <f t="shared" si="10"/>
        <v>0</v>
      </c>
      <c r="AB17" s="83">
        <f t="shared" si="6"/>
        <v>0</v>
      </c>
      <c r="AC17" s="83">
        <f t="shared" si="6"/>
        <v>0</v>
      </c>
      <c r="AD17" s="126">
        <f t="shared" si="11"/>
        <v>0</v>
      </c>
      <c r="AE17" s="126">
        <f>IF(AD17=1,SUM(AD$10:AD17),0)</f>
        <v>0</v>
      </c>
      <c r="AF17" s="82" t="str">
        <f t="shared" si="12"/>
        <v/>
      </c>
      <c r="AG17" s="126">
        <f t="shared" si="13"/>
        <v>0</v>
      </c>
    </row>
    <row r="18" spans="1:33" ht="12" customHeight="1" x14ac:dyDescent="0.25">
      <c r="A18" s="497"/>
      <c r="B18" s="15">
        <v>9</v>
      </c>
      <c r="C18" s="468">
        <f t="shared" si="7"/>
        <v>0</v>
      </c>
      <c r="D18" s="469"/>
      <c r="E18" s="470"/>
      <c r="F18" s="67">
        <f t="shared" si="8"/>
        <v>0</v>
      </c>
      <c r="G18" s="67">
        <f t="shared" si="8"/>
        <v>0</v>
      </c>
      <c r="H18" s="67">
        <f t="shared" si="8"/>
        <v>0</v>
      </c>
      <c r="I18" s="67">
        <f t="shared" si="0"/>
        <v>0</v>
      </c>
      <c r="J18" s="67">
        <f t="shared" si="9"/>
        <v>0</v>
      </c>
      <c r="K18" s="16">
        <f t="shared" si="9"/>
        <v>0</v>
      </c>
      <c r="L18" s="67">
        <f t="shared" si="9"/>
        <v>0</v>
      </c>
      <c r="M18" s="17">
        <f>IF(L18&gt;0,VLOOKUP(I18,Labour!$AR$1:$AT$15,3,FALSE),0)</f>
        <v>0</v>
      </c>
      <c r="N18" s="70">
        <f t="shared" si="1"/>
        <v>0</v>
      </c>
      <c r="R18" s="83">
        <f t="shared" si="2"/>
        <v>0</v>
      </c>
      <c r="S18" s="83">
        <f t="shared" si="2"/>
        <v>0</v>
      </c>
      <c r="T18" s="83">
        <f t="shared" si="3"/>
        <v>0</v>
      </c>
      <c r="U18" s="83">
        <f t="shared" si="3"/>
        <v>0</v>
      </c>
      <c r="V18" s="83">
        <f t="shared" si="4"/>
        <v>0</v>
      </c>
      <c r="W18" s="83">
        <f t="shared" si="4"/>
        <v>0</v>
      </c>
      <c r="X18" s="83">
        <f t="shared" si="5"/>
        <v>0</v>
      </c>
      <c r="Y18" s="83">
        <f t="shared" si="5"/>
        <v>0</v>
      </c>
      <c r="Z18" s="83">
        <f t="shared" si="5"/>
        <v>0</v>
      </c>
      <c r="AA18" s="126">
        <f t="shared" si="10"/>
        <v>0</v>
      </c>
      <c r="AB18" s="83">
        <f t="shared" si="6"/>
        <v>0</v>
      </c>
      <c r="AC18" s="83">
        <f t="shared" si="6"/>
        <v>0</v>
      </c>
      <c r="AD18" s="126">
        <f t="shared" si="11"/>
        <v>0</v>
      </c>
      <c r="AE18" s="126">
        <f>IF(AD18=1,SUM(AD$10:AD18),0)</f>
        <v>0</v>
      </c>
      <c r="AF18" s="82" t="str">
        <f t="shared" si="12"/>
        <v/>
      </c>
      <c r="AG18" s="126">
        <f t="shared" si="13"/>
        <v>0</v>
      </c>
    </row>
    <row r="19" spans="1:33" ht="12" customHeight="1" x14ac:dyDescent="0.25">
      <c r="A19" s="497"/>
      <c r="B19" s="15">
        <v>10</v>
      </c>
      <c r="C19" s="468">
        <f t="shared" si="7"/>
        <v>0</v>
      </c>
      <c r="D19" s="469"/>
      <c r="E19" s="470"/>
      <c r="F19" s="67">
        <f t="shared" si="8"/>
        <v>0</v>
      </c>
      <c r="G19" s="67">
        <f t="shared" si="8"/>
        <v>0</v>
      </c>
      <c r="H19" s="67">
        <f t="shared" si="8"/>
        <v>0</v>
      </c>
      <c r="I19" s="67">
        <f t="shared" si="0"/>
        <v>0</v>
      </c>
      <c r="J19" s="67">
        <f t="shared" si="9"/>
        <v>0</v>
      </c>
      <c r="K19" s="16">
        <f t="shared" si="9"/>
        <v>0</v>
      </c>
      <c r="L19" s="67">
        <f t="shared" si="9"/>
        <v>0</v>
      </c>
      <c r="M19" s="17">
        <f>IF(L19&gt;0,VLOOKUP(I19,Labour!$AR$1:$AT$15,3,FALSE),0)</f>
        <v>0</v>
      </c>
      <c r="N19" s="70">
        <f t="shared" si="1"/>
        <v>0</v>
      </c>
      <c r="R19" s="83">
        <f t="shared" si="2"/>
        <v>0</v>
      </c>
      <c r="S19" s="83">
        <f t="shared" si="2"/>
        <v>0</v>
      </c>
      <c r="T19" s="83">
        <f t="shared" si="3"/>
        <v>0</v>
      </c>
      <c r="U19" s="83">
        <f t="shared" si="3"/>
        <v>0</v>
      </c>
      <c r="V19" s="83">
        <f t="shared" si="4"/>
        <v>0</v>
      </c>
      <c r="W19" s="83">
        <f t="shared" si="4"/>
        <v>0</v>
      </c>
      <c r="X19" s="83">
        <f t="shared" si="5"/>
        <v>0</v>
      </c>
      <c r="Y19" s="83">
        <f t="shared" si="5"/>
        <v>0</v>
      </c>
      <c r="Z19" s="83">
        <f t="shared" si="5"/>
        <v>0</v>
      </c>
      <c r="AA19" s="126">
        <f t="shared" si="10"/>
        <v>0</v>
      </c>
      <c r="AB19" s="83">
        <f t="shared" si="6"/>
        <v>0</v>
      </c>
      <c r="AC19" s="83">
        <f t="shared" si="6"/>
        <v>0</v>
      </c>
      <c r="AD19" s="126">
        <f t="shared" si="11"/>
        <v>0</v>
      </c>
      <c r="AE19" s="126">
        <f>IF(AD19=1,SUM(AD$10:AD19),0)</f>
        <v>0</v>
      </c>
      <c r="AF19" s="82" t="str">
        <f t="shared" si="12"/>
        <v/>
      </c>
      <c r="AG19" s="126">
        <f t="shared" si="13"/>
        <v>0</v>
      </c>
    </row>
    <row r="20" spans="1:33" ht="12" customHeight="1" x14ac:dyDescent="0.25">
      <c r="A20" s="497"/>
      <c r="B20" s="15">
        <v>11</v>
      </c>
      <c r="C20" s="468">
        <f t="shared" si="7"/>
        <v>0</v>
      </c>
      <c r="D20" s="469"/>
      <c r="E20" s="470"/>
      <c r="F20" s="67">
        <f t="shared" si="8"/>
        <v>0</v>
      </c>
      <c r="G20" s="67">
        <f t="shared" si="8"/>
        <v>0</v>
      </c>
      <c r="H20" s="67">
        <f t="shared" si="8"/>
        <v>0</v>
      </c>
      <c r="I20" s="67">
        <f t="shared" si="0"/>
        <v>0</v>
      </c>
      <c r="J20" s="67">
        <f t="shared" si="9"/>
        <v>0</v>
      </c>
      <c r="K20" s="16">
        <f t="shared" si="9"/>
        <v>0</v>
      </c>
      <c r="L20" s="67">
        <f t="shared" si="9"/>
        <v>0</v>
      </c>
      <c r="M20" s="17">
        <f>IF(L20&gt;0,VLOOKUP(I20,Labour!$AR$1:$AT$15,3,FALSE),0)</f>
        <v>0</v>
      </c>
      <c r="N20" s="70">
        <f t="shared" si="1"/>
        <v>0</v>
      </c>
      <c r="R20" s="83">
        <f t="shared" si="2"/>
        <v>0</v>
      </c>
      <c r="S20" s="83">
        <f t="shared" si="2"/>
        <v>0</v>
      </c>
      <c r="T20" s="83">
        <f t="shared" si="3"/>
        <v>0</v>
      </c>
      <c r="U20" s="83">
        <f t="shared" si="3"/>
        <v>0</v>
      </c>
      <c r="V20" s="83">
        <f t="shared" si="4"/>
        <v>0</v>
      </c>
      <c r="W20" s="83">
        <f t="shared" si="4"/>
        <v>0</v>
      </c>
      <c r="X20" s="83">
        <f t="shared" si="5"/>
        <v>0</v>
      </c>
      <c r="Y20" s="83">
        <f t="shared" si="5"/>
        <v>0</v>
      </c>
      <c r="Z20" s="83">
        <f t="shared" si="5"/>
        <v>0</v>
      </c>
      <c r="AA20" s="126">
        <f t="shared" si="10"/>
        <v>0</v>
      </c>
      <c r="AB20" s="83">
        <f t="shared" si="6"/>
        <v>0</v>
      </c>
      <c r="AC20" s="83">
        <f t="shared" si="6"/>
        <v>0</v>
      </c>
      <c r="AD20" s="126">
        <f t="shared" si="11"/>
        <v>0</v>
      </c>
      <c r="AE20" s="126">
        <f>IF(AD20=1,SUM(AD$10:AD20),0)</f>
        <v>0</v>
      </c>
      <c r="AF20" s="82" t="str">
        <f t="shared" si="12"/>
        <v/>
      </c>
      <c r="AG20" s="126">
        <f t="shared" si="13"/>
        <v>0</v>
      </c>
    </row>
    <row r="21" spans="1:33" ht="12" customHeight="1" x14ac:dyDescent="0.25">
      <c r="A21" s="497"/>
      <c r="B21" s="15">
        <v>12</v>
      </c>
      <c r="C21" s="468">
        <f t="shared" si="7"/>
        <v>0</v>
      </c>
      <c r="D21" s="469"/>
      <c r="E21" s="470"/>
      <c r="F21" s="67">
        <f t="shared" si="8"/>
        <v>0</v>
      </c>
      <c r="G21" s="67">
        <f t="shared" si="8"/>
        <v>0</v>
      </c>
      <c r="H21" s="67">
        <f t="shared" si="8"/>
        <v>0</v>
      </c>
      <c r="I21" s="67">
        <f t="shared" si="0"/>
        <v>0</v>
      </c>
      <c r="J21" s="67">
        <f t="shared" si="9"/>
        <v>0</v>
      </c>
      <c r="K21" s="16">
        <f t="shared" si="9"/>
        <v>0</v>
      </c>
      <c r="L21" s="67">
        <f t="shared" si="9"/>
        <v>0</v>
      </c>
      <c r="M21" s="17">
        <f>IF(L21&gt;0,VLOOKUP(I21,Labour!$AR$1:$AT$15,3,FALSE),0)</f>
        <v>0</v>
      </c>
      <c r="N21" s="70">
        <f t="shared" si="1"/>
        <v>0</v>
      </c>
      <c r="R21" s="83">
        <f t="shared" si="2"/>
        <v>0</v>
      </c>
      <c r="S21" s="83">
        <f t="shared" si="2"/>
        <v>0</v>
      </c>
      <c r="T21" s="83">
        <f t="shared" si="3"/>
        <v>0</v>
      </c>
      <c r="U21" s="83">
        <f t="shared" si="3"/>
        <v>0</v>
      </c>
      <c r="V21" s="83">
        <f t="shared" si="4"/>
        <v>0</v>
      </c>
      <c r="W21" s="83">
        <f t="shared" si="4"/>
        <v>0</v>
      </c>
      <c r="X21" s="83">
        <f t="shared" si="5"/>
        <v>0</v>
      </c>
      <c r="Y21" s="83">
        <f t="shared" si="5"/>
        <v>0</v>
      </c>
      <c r="Z21" s="83">
        <f t="shared" si="5"/>
        <v>0</v>
      </c>
      <c r="AA21" s="126">
        <f t="shared" si="10"/>
        <v>0</v>
      </c>
      <c r="AB21" s="83">
        <f t="shared" si="6"/>
        <v>0</v>
      </c>
      <c r="AC21" s="83">
        <f t="shared" si="6"/>
        <v>0</v>
      </c>
      <c r="AD21" s="126">
        <f t="shared" si="11"/>
        <v>0</v>
      </c>
      <c r="AE21" s="126">
        <f>IF(AD21=1,SUM(AD$10:AD21),0)</f>
        <v>0</v>
      </c>
      <c r="AF21" s="82" t="str">
        <f t="shared" si="12"/>
        <v/>
      </c>
      <c r="AG21" s="126">
        <f t="shared" si="13"/>
        <v>0</v>
      </c>
    </row>
    <row r="22" spans="1:33" ht="12" customHeight="1" x14ac:dyDescent="0.25">
      <c r="A22" s="497"/>
      <c r="B22" s="15">
        <v>13</v>
      </c>
      <c r="C22" s="468">
        <f t="shared" si="7"/>
        <v>0</v>
      </c>
      <c r="D22" s="469"/>
      <c r="E22" s="470"/>
      <c r="F22" s="67">
        <f t="shared" si="8"/>
        <v>0</v>
      </c>
      <c r="G22" s="67">
        <f t="shared" si="8"/>
        <v>0</v>
      </c>
      <c r="H22" s="67">
        <f t="shared" si="8"/>
        <v>0</v>
      </c>
      <c r="I22" s="67">
        <f t="shared" si="0"/>
        <v>0</v>
      </c>
      <c r="J22" s="67">
        <f t="shared" si="9"/>
        <v>0</v>
      </c>
      <c r="K22" s="16">
        <f t="shared" si="9"/>
        <v>0</v>
      </c>
      <c r="L22" s="67">
        <f t="shared" si="9"/>
        <v>0</v>
      </c>
      <c r="M22" s="17">
        <f>IF(L22&gt;0,VLOOKUP(I22,Labour!$AR$1:$AT$15,3,FALSE),0)</f>
        <v>0</v>
      </c>
      <c r="N22" s="70">
        <f t="shared" si="1"/>
        <v>0</v>
      </c>
      <c r="R22" s="83">
        <f t="shared" si="2"/>
        <v>0</v>
      </c>
      <c r="S22" s="83">
        <f t="shared" si="2"/>
        <v>0</v>
      </c>
      <c r="T22" s="83">
        <f t="shared" si="3"/>
        <v>0</v>
      </c>
      <c r="U22" s="83">
        <f t="shared" si="3"/>
        <v>0</v>
      </c>
      <c r="V22" s="83">
        <f t="shared" si="4"/>
        <v>0</v>
      </c>
      <c r="W22" s="83">
        <f t="shared" si="4"/>
        <v>0</v>
      </c>
      <c r="X22" s="83">
        <f t="shared" si="5"/>
        <v>0</v>
      </c>
      <c r="Y22" s="83">
        <f t="shared" si="5"/>
        <v>0</v>
      </c>
      <c r="Z22" s="83">
        <f t="shared" si="5"/>
        <v>0</v>
      </c>
      <c r="AA22" s="126">
        <f t="shared" si="10"/>
        <v>0</v>
      </c>
      <c r="AB22" s="83">
        <f t="shared" si="6"/>
        <v>0</v>
      </c>
      <c r="AC22" s="83">
        <f t="shared" si="6"/>
        <v>0</v>
      </c>
      <c r="AD22" s="126">
        <f t="shared" si="11"/>
        <v>0</v>
      </c>
      <c r="AE22" s="126">
        <f>IF(AD22=1,SUM(AD$10:AD22),0)</f>
        <v>0</v>
      </c>
      <c r="AF22" s="82" t="str">
        <f t="shared" si="12"/>
        <v/>
      </c>
      <c r="AG22" s="126">
        <f t="shared" si="13"/>
        <v>0</v>
      </c>
    </row>
    <row r="23" spans="1:33" ht="12" customHeight="1" x14ac:dyDescent="0.25">
      <c r="A23" s="497"/>
      <c r="B23" s="15">
        <v>14</v>
      </c>
      <c r="C23" s="468">
        <f t="shared" si="7"/>
        <v>0</v>
      </c>
      <c r="D23" s="469"/>
      <c r="E23" s="470"/>
      <c r="F23" s="67">
        <f t="shared" si="8"/>
        <v>0</v>
      </c>
      <c r="G23" s="67">
        <f t="shared" si="8"/>
        <v>0</v>
      </c>
      <c r="H23" s="67">
        <f t="shared" si="8"/>
        <v>0</v>
      </c>
      <c r="I23" s="67">
        <f t="shared" si="0"/>
        <v>0</v>
      </c>
      <c r="J23" s="67">
        <f t="shared" si="9"/>
        <v>0</v>
      </c>
      <c r="K23" s="16">
        <f t="shared" si="9"/>
        <v>0</v>
      </c>
      <c r="L23" s="67">
        <f t="shared" si="9"/>
        <v>0</v>
      </c>
      <c r="M23" s="17">
        <f>IF(L23&gt;0,VLOOKUP(I23,Labour!$AR$1:$AT$15,3,FALSE),0)</f>
        <v>0</v>
      </c>
      <c r="N23" s="70">
        <f t="shared" si="1"/>
        <v>0</v>
      </c>
      <c r="R23" s="83">
        <f t="shared" si="2"/>
        <v>0</v>
      </c>
      <c r="S23" s="83">
        <f t="shared" si="2"/>
        <v>0</v>
      </c>
      <c r="T23" s="83">
        <f t="shared" si="3"/>
        <v>0</v>
      </c>
      <c r="U23" s="83">
        <f t="shared" si="3"/>
        <v>0</v>
      </c>
      <c r="V23" s="83">
        <f t="shared" si="4"/>
        <v>0</v>
      </c>
      <c r="W23" s="83">
        <f t="shared" si="4"/>
        <v>0</v>
      </c>
      <c r="X23" s="83">
        <f t="shared" si="5"/>
        <v>0</v>
      </c>
      <c r="Y23" s="83">
        <f t="shared" si="5"/>
        <v>0</v>
      </c>
      <c r="Z23" s="83">
        <f t="shared" si="5"/>
        <v>0</v>
      </c>
      <c r="AA23" s="126">
        <f t="shared" si="10"/>
        <v>0</v>
      </c>
      <c r="AB23" s="83">
        <f t="shared" si="6"/>
        <v>0</v>
      </c>
      <c r="AC23" s="83">
        <f t="shared" si="6"/>
        <v>0</v>
      </c>
      <c r="AD23" s="126">
        <f t="shared" si="11"/>
        <v>0</v>
      </c>
      <c r="AE23" s="126">
        <f>IF(AD23=1,SUM(AD$10:AD23),0)</f>
        <v>0</v>
      </c>
      <c r="AF23" s="82" t="str">
        <f t="shared" si="12"/>
        <v/>
      </c>
      <c r="AG23" s="126">
        <f t="shared" si="13"/>
        <v>0</v>
      </c>
    </row>
    <row r="24" spans="1:33" ht="12" customHeight="1" x14ac:dyDescent="0.25">
      <c r="A24" s="497"/>
      <c r="B24" s="15">
        <v>15</v>
      </c>
      <c r="C24" s="468">
        <f t="shared" si="7"/>
        <v>0</v>
      </c>
      <c r="D24" s="469"/>
      <c r="E24" s="470"/>
      <c r="F24" s="67">
        <f t="shared" si="8"/>
        <v>0</v>
      </c>
      <c r="G24" s="67">
        <f t="shared" si="8"/>
        <v>0</v>
      </c>
      <c r="H24" s="67">
        <f t="shared" si="8"/>
        <v>0</v>
      </c>
      <c r="I24" s="67">
        <f t="shared" si="0"/>
        <v>0</v>
      </c>
      <c r="J24" s="67">
        <f t="shared" si="9"/>
        <v>0</v>
      </c>
      <c r="K24" s="16">
        <f t="shared" si="9"/>
        <v>0</v>
      </c>
      <c r="L24" s="67">
        <f t="shared" si="9"/>
        <v>0</v>
      </c>
      <c r="M24" s="17">
        <f>IF(L24&gt;0,VLOOKUP(I24,Labour!$AR$1:$AT$15,3,FALSE),0)</f>
        <v>0</v>
      </c>
      <c r="N24" s="70">
        <f t="shared" si="1"/>
        <v>0</v>
      </c>
      <c r="R24" s="83">
        <f t="shared" si="2"/>
        <v>0</v>
      </c>
      <c r="S24" s="83">
        <f t="shared" si="2"/>
        <v>0</v>
      </c>
      <c r="T24" s="83">
        <f t="shared" si="3"/>
        <v>0</v>
      </c>
      <c r="U24" s="83">
        <f t="shared" si="3"/>
        <v>0</v>
      </c>
      <c r="V24" s="83">
        <f t="shared" si="4"/>
        <v>0</v>
      </c>
      <c r="W24" s="83">
        <f t="shared" si="4"/>
        <v>0</v>
      </c>
      <c r="X24" s="83">
        <f t="shared" si="5"/>
        <v>0</v>
      </c>
      <c r="Y24" s="83">
        <f t="shared" si="5"/>
        <v>0</v>
      </c>
      <c r="Z24" s="83">
        <f t="shared" si="5"/>
        <v>0</v>
      </c>
      <c r="AA24" s="126">
        <f t="shared" si="10"/>
        <v>0</v>
      </c>
      <c r="AB24" s="83">
        <f t="shared" si="6"/>
        <v>0</v>
      </c>
      <c r="AC24" s="83">
        <f t="shared" si="6"/>
        <v>0</v>
      </c>
      <c r="AD24" s="126">
        <f t="shared" si="11"/>
        <v>0</v>
      </c>
      <c r="AE24" s="126">
        <f>IF(AD24=1,SUM(AD$10:AD24),0)</f>
        <v>0</v>
      </c>
      <c r="AF24" s="82" t="str">
        <f t="shared" si="12"/>
        <v/>
      </c>
      <c r="AG24" s="126">
        <f t="shared" si="13"/>
        <v>0</v>
      </c>
    </row>
    <row r="25" spans="1:33" ht="12" customHeight="1" x14ac:dyDescent="0.25">
      <c r="A25" s="497"/>
      <c r="B25" s="15">
        <v>16</v>
      </c>
      <c r="C25" s="468">
        <f t="shared" si="7"/>
        <v>0</v>
      </c>
      <c r="D25" s="469"/>
      <c r="E25" s="470"/>
      <c r="F25" s="67">
        <f t="shared" si="8"/>
        <v>0</v>
      </c>
      <c r="G25" s="67">
        <f t="shared" si="8"/>
        <v>0</v>
      </c>
      <c r="H25" s="67">
        <f t="shared" si="8"/>
        <v>0</v>
      </c>
      <c r="I25" s="67">
        <f t="shared" si="0"/>
        <v>0</v>
      </c>
      <c r="J25" s="67">
        <f t="shared" si="9"/>
        <v>0</v>
      </c>
      <c r="K25" s="16">
        <f t="shared" si="9"/>
        <v>0</v>
      </c>
      <c r="L25" s="67">
        <f t="shared" si="9"/>
        <v>0</v>
      </c>
      <c r="M25" s="17">
        <f>IF(L25&gt;0,VLOOKUP(I25,Labour!$AR$1:$AT$15,3,FALSE),0)</f>
        <v>0</v>
      </c>
      <c r="N25" s="70">
        <f t="shared" si="1"/>
        <v>0</v>
      </c>
      <c r="R25" s="83">
        <f t="shared" si="2"/>
        <v>0</v>
      </c>
      <c r="S25" s="83">
        <f t="shared" si="2"/>
        <v>0</v>
      </c>
      <c r="T25" s="83">
        <f t="shared" si="3"/>
        <v>0</v>
      </c>
      <c r="U25" s="83">
        <f t="shared" si="3"/>
        <v>0</v>
      </c>
      <c r="V25" s="83">
        <f t="shared" si="4"/>
        <v>0</v>
      </c>
      <c r="W25" s="83">
        <f t="shared" si="4"/>
        <v>0</v>
      </c>
      <c r="X25" s="83">
        <f t="shared" si="5"/>
        <v>0</v>
      </c>
      <c r="Y25" s="83">
        <f t="shared" si="5"/>
        <v>0</v>
      </c>
      <c r="Z25" s="83">
        <f t="shared" si="5"/>
        <v>0</v>
      </c>
      <c r="AA25" s="126">
        <f t="shared" si="10"/>
        <v>0</v>
      </c>
      <c r="AB25" s="83">
        <f t="shared" si="6"/>
        <v>0</v>
      </c>
      <c r="AC25" s="83">
        <f t="shared" si="6"/>
        <v>0</v>
      </c>
      <c r="AD25" s="126">
        <f t="shared" si="11"/>
        <v>0</v>
      </c>
      <c r="AE25" s="126">
        <f>IF(AD25=1,SUM(AD$10:AD25),0)</f>
        <v>0</v>
      </c>
      <c r="AF25" s="82" t="str">
        <f t="shared" si="12"/>
        <v/>
      </c>
      <c r="AG25" s="126">
        <f t="shared" si="13"/>
        <v>0</v>
      </c>
    </row>
    <row r="26" spans="1:33" ht="12" customHeight="1" x14ac:dyDescent="0.25">
      <c r="A26" s="497"/>
      <c r="B26" s="15">
        <v>17</v>
      </c>
      <c r="C26" s="468">
        <f t="shared" si="7"/>
        <v>0</v>
      </c>
      <c r="D26" s="469"/>
      <c r="E26" s="470"/>
      <c r="F26" s="67">
        <f t="shared" si="8"/>
        <v>0</v>
      </c>
      <c r="G26" s="67">
        <f t="shared" si="8"/>
        <v>0</v>
      </c>
      <c r="H26" s="67">
        <f t="shared" si="8"/>
        <v>0</v>
      </c>
      <c r="I26" s="67">
        <f t="shared" si="0"/>
        <v>0</v>
      </c>
      <c r="J26" s="67">
        <f t="shared" si="9"/>
        <v>0</v>
      </c>
      <c r="K26" s="16">
        <f t="shared" si="9"/>
        <v>0</v>
      </c>
      <c r="L26" s="67">
        <f t="shared" si="9"/>
        <v>0</v>
      </c>
      <c r="M26" s="17">
        <f>IF(L26&gt;0,VLOOKUP(I26,Labour!$AR$1:$AT$15,3,FALSE),0)</f>
        <v>0</v>
      </c>
      <c r="N26" s="70">
        <f t="shared" si="1"/>
        <v>0</v>
      </c>
      <c r="R26" s="83">
        <f t="shared" si="2"/>
        <v>0</v>
      </c>
      <c r="S26" s="83">
        <f t="shared" si="2"/>
        <v>0</v>
      </c>
      <c r="T26" s="83">
        <f t="shared" si="3"/>
        <v>0</v>
      </c>
      <c r="U26" s="83">
        <f t="shared" si="3"/>
        <v>0</v>
      </c>
      <c r="V26" s="83">
        <f t="shared" si="4"/>
        <v>0</v>
      </c>
      <c r="W26" s="83">
        <f t="shared" si="4"/>
        <v>0</v>
      </c>
      <c r="X26" s="83">
        <f t="shared" si="5"/>
        <v>0</v>
      </c>
      <c r="Y26" s="83">
        <f t="shared" si="5"/>
        <v>0</v>
      </c>
      <c r="Z26" s="83">
        <f t="shared" si="5"/>
        <v>0</v>
      </c>
      <c r="AA26" s="126">
        <f t="shared" si="10"/>
        <v>0</v>
      </c>
      <c r="AB26" s="83">
        <f t="shared" si="6"/>
        <v>0</v>
      </c>
      <c r="AC26" s="83">
        <f t="shared" si="6"/>
        <v>0</v>
      </c>
      <c r="AD26" s="126">
        <f t="shared" si="11"/>
        <v>0</v>
      </c>
      <c r="AE26" s="126">
        <f>IF(AD26=1,SUM(AD$10:AD26),0)</f>
        <v>0</v>
      </c>
      <c r="AF26" s="82" t="str">
        <f t="shared" si="12"/>
        <v/>
      </c>
      <c r="AG26" s="126">
        <f t="shared" si="13"/>
        <v>0</v>
      </c>
    </row>
    <row r="27" spans="1:33" ht="12" customHeight="1" x14ac:dyDescent="0.25">
      <c r="A27" s="497"/>
      <c r="B27" s="15">
        <v>18</v>
      </c>
      <c r="C27" s="468">
        <f t="shared" si="7"/>
        <v>0</v>
      </c>
      <c r="D27" s="469"/>
      <c r="E27" s="470"/>
      <c r="F27" s="67">
        <f t="shared" si="8"/>
        <v>0</v>
      </c>
      <c r="G27" s="67">
        <f t="shared" si="8"/>
        <v>0</v>
      </c>
      <c r="H27" s="67">
        <f t="shared" si="8"/>
        <v>0</v>
      </c>
      <c r="I27" s="67">
        <f t="shared" si="0"/>
        <v>0</v>
      </c>
      <c r="J27" s="67">
        <f t="shared" si="9"/>
        <v>0</v>
      </c>
      <c r="K27" s="16">
        <f t="shared" si="9"/>
        <v>0</v>
      </c>
      <c r="L27" s="67">
        <f t="shared" si="9"/>
        <v>0</v>
      </c>
      <c r="M27" s="17">
        <f>IF(L27&gt;0,VLOOKUP(I27,Labour!$AR$1:$AT$15,3,FALSE),0)</f>
        <v>0</v>
      </c>
      <c r="N27" s="70">
        <f t="shared" si="1"/>
        <v>0</v>
      </c>
      <c r="R27" s="83">
        <f t="shared" si="2"/>
        <v>0</v>
      </c>
      <c r="S27" s="83">
        <f t="shared" si="2"/>
        <v>0</v>
      </c>
      <c r="T27" s="83">
        <f t="shared" si="3"/>
        <v>0</v>
      </c>
      <c r="U27" s="83">
        <f t="shared" si="3"/>
        <v>0</v>
      </c>
      <c r="V27" s="83">
        <f t="shared" si="4"/>
        <v>0</v>
      </c>
      <c r="W27" s="83">
        <f t="shared" si="4"/>
        <v>0</v>
      </c>
      <c r="X27" s="83">
        <f t="shared" si="5"/>
        <v>0</v>
      </c>
      <c r="Y27" s="83">
        <f t="shared" si="5"/>
        <v>0</v>
      </c>
      <c r="Z27" s="83">
        <f t="shared" si="5"/>
        <v>0</v>
      </c>
      <c r="AA27" s="126">
        <f t="shared" si="10"/>
        <v>0</v>
      </c>
      <c r="AB27" s="83">
        <f t="shared" si="6"/>
        <v>0</v>
      </c>
      <c r="AC27" s="83">
        <f t="shared" si="6"/>
        <v>0</v>
      </c>
      <c r="AD27" s="126">
        <f t="shared" si="11"/>
        <v>0</v>
      </c>
      <c r="AE27" s="126">
        <f>IF(AD27=1,SUM(AD$10:AD27),0)</f>
        <v>0</v>
      </c>
      <c r="AF27" s="82" t="str">
        <f t="shared" si="12"/>
        <v/>
      </c>
      <c r="AG27" s="126">
        <f t="shared" si="13"/>
        <v>0</v>
      </c>
    </row>
    <row r="28" spans="1:33" ht="12" customHeight="1" x14ac:dyDescent="0.25">
      <c r="A28" s="497"/>
      <c r="B28" s="15">
        <v>19</v>
      </c>
      <c r="C28" s="468">
        <f t="shared" si="7"/>
        <v>0</v>
      </c>
      <c r="D28" s="469"/>
      <c r="E28" s="470"/>
      <c r="F28" s="67">
        <f t="shared" si="8"/>
        <v>0</v>
      </c>
      <c r="G28" s="67">
        <f t="shared" si="8"/>
        <v>0</v>
      </c>
      <c r="H28" s="67">
        <f t="shared" si="8"/>
        <v>0</v>
      </c>
      <c r="I28" s="67">
        <f t="shared" si="0"/>
        <v>0</v>
      </c>
      <c r="J28" s="67">
        <f t="shared" si="9"/>
        <v>0</v>
      </c>
      <c r="K28" s="16">
        <f t="shared" si="9"/>
        <v>0</v>
      </c>
      <c r="L28" s="67">
        <f t="shared" si="9"/>
        <v>0</v>
      </c>
      <c r="M28" s="17">
        <f>IF(L28&gt;0,VLOOKUP(I28,Labour!$AR$1:$AT$15,3,FALSE),0)</f>
        <v>0</v>
      </c>
      <c r="N28" s="70">
        <f t="shared" si="1"/>
        <v>0</v>
      </c>
      <c r="R28" s="83">
        <f t="shared" si="2"/>
        <v>0</v>
      </c>
      <c r="S28" s="83">
        <f t="shared" si="2"/>
        <v>0</v>
      </c>
      <c r="T28" s="83">
        <f t="shared" si="3"/>
        <v>0</v>
      </c>
      <c r="U28" s="83">
        <f t="shared" si="3"/>
        <v>0</v>
      </c>
      <c r="V28" s="83">
        <f t="shared" si="4"/>
        <v>0</v>
      </c>
      <c r="W28" s="83">
        <f t="shared" si="4"/>
        <v>0</v>
      </c>
      <c r="X28" s="83">
        <f t="shared" si="5"/>
        <v>0</v>
      </c>
      <c r="Y28" s="83">
        <f t="shared" si="5"/>
        <v>0</v>
      </c>
      <c r="Z28" s="83">
        <f t="shared" si="5"/>
        <v>0</v>
      </c>
      <c r="AA28" s="126">
        <f t="shared" si="10"/>
        <v>0</v>
      </c>
      <c r="AB28" s="83">
        <f t="shared" si="6"/>
        <v>0</v>
      </c>
      <c r="AC28" s="83">
        <f t="shared" si="6"/>
        <v>0</v>
      </c>
      <c r="AD28" s="126">
        <f t="shared" si="11"/>
        <v>0</v>
      </c>
      <c r="AE28" s="126">
        <f>IF(AD28=1,SUM(AD$10:AD28),0)</f>
        <v>0</v>
      </c>
      <c r="AF28" s="82" t="str">
        <f t="shared" si="12"/>
        <v/>
      </c>
      <c r="AG28" s="126">
        <f t="shared" si="13"/>
        <v>0</v>
      </c>
    </row>
    <row r="29" spans="1:33" ht="12" customHeight="1" x14ac:dyDescent="0.25">
      <c r="A29" s="497"/>
      <c r="B29" s="15">
        <v>20</v>
      </c>
      <c r="C29" s="468">
        <f t="shared" si="7"/>
        <v>0</v>
      </c>
      <c r="D29" s="469"/>
      <c r="E29" s="470"/>
      <c r="F29" s="67">
        <f t="shared" si="8"/>
        <v>0</v>
      </c>
      <c r="G29" s="67">
        <f t="shared" si="8"/>
        <v>0</v>
      </c>
      <c r="H29" s="67">
        <f t="shared" si="8"/>
        <v>0</v>
      </c>
      <c r="I29" s="67">
        <f t="shared" si="0"/>
        <v>0</v>
      </c>
      <c r="J29" s="67">
        <f t="shared" si="9"/>
        <v>0</v>
      </c>
      <c r="K29" s="16">
        <f t="shared" si="9"/>
        <v>0</v>
      </c>
      <c r="L29" s="67">
        <f t="shared" si="9"/>
        <v>0</v>
      </c>
      <c r="M29" s="17">
        <f>IF(L29&gt;0,VLOOKUP(I29,Labour!$AR$1:$AT$15,3,FALSE),0)</f>
        <v>0</v>
      </c>
      <c r="N29" s="70">
        <f t="shared" si="1"/>
        <v>0</v>
      </c>
      <c r="R29" s="83">
        <f t="shared" si="2"/>
        <v>0</v>
      </c>
      <c r="S29" s="83">
        <f t="shared" si="2"/>
        <v>0</v>
      </c>
      <c r="T29" s="83">
        <f t="shared" si="3"/>
        <v>0</v>
      </c>
      <c r="U29" s="83">
        <f t="shared" si="3"/>
        <v>0</v>
      </c>
      <c r="V29" s="83">
        <f t="shared" si="4"/>
        <v>0</v>
      </c>
      <c r="W29" s="83">
        <f t="shared" si="4"/>
        <v>0</v>
      </c>
      <c r="X29" s="83">
        <f t="shared" si="5"/>
        <v>0</v>
      </c>
      <c r="Y29" s="83">
        <f t="shared" si="5"/>
        <v>0</v>
      </c>
      <c r="Z29" s="83">
        <f t="shared" si="5"/>
        <v>0</v>
      </c>
      <c r="AA29" s="126">
        <f t="shared" si="10"/>
        <v>0</v>
      </c>
      <c r="AB29" s="83">
        <f t="shared" si="6"/>
        <v>0</v>
      </c>
      <c r="AC29" s="83">
        <f t="shared" si="6"/>
        <v>0</v>
      </c>
      <c r="AD29" s="126">
        <f t="shared" si="11"/>
        <v>0</v>
      </c>
      <c r="AE29" s="126">
        <f>IF(AD29=1,SUM(AD$10:AD29),0)</f>
        <v>0</v>
      </c>
      <c r="AF29" s="82" t="str">
        <f t="shared" si="12"/>
        <v/>
      </c>
      <c r="AG29" s="126">
        <f t="shared" si="13"/>
        <v>0</v>
      </c>
    </row>
    <row r="30" spans="1:33" ht="12" customHeight="1" x14ac:dyDescent="0.25">
      <c r="A30" s="497"/>
      <c r="B30" s="15">
        <v>21</v>
      </c>
      <c r="C30" s="468">
        <f t="shared" si="7"/>
        <v>0</v>
      </c>
      <c r="D30" s="469"/>
      <c r="E30" s="470"/>
      <c r="F30" s="67">
        <f t="shared" si="8"/>
        <v>0</v>
      </c>
      <c r="G30" s="67">
        <f t="shared" si="8"/>
        <v>0</v>
      </c>
      <c r="H30" s="67">
        <f t="shared" si="8"/>
        <v>0</v>
      </c>
      <c r="I30" s="67">
        <f t="shared" si="0"/>
        <v>0</v>
      </c>
      <c r="J30" s="67">
        <f t="shared" si="9"/>
        <v>0</v>
      </c>
      <c r="K30" s="16">
        <f t="shared" si="9"/>
        <v>0</v>
      </c>
      <c r="L30" s="67">
        <f t="shared" si="9"/>
        <v>0</v>
      </c>
      <c r="M30" s="17">
        <f>IF(L30&gt;0,VLOOKUP(I30,Labour!$AR$1:$AT$15,3,FALSE),0)</f>
        <v>0</v>
      </c>
      <c r="N30" s="70">
        <f t="shared" si="1"/>
        <v>0</v>
      </c>
      <c r="R30" s="83">
        <f t="shared" si="2"/>
        <v>0</v>
      </c>
      <c r="S30" s="83">
        <f t="shared" si="2"/>
        <v>0</v>
      </c>
      <c r="T30" s="83">
        <f t="shared" si="3"/>
        <v>0</v>
      </c>
      <c r="U30" s="83">
        <f t="shared" si="3"/>
        <v>0</v>
      </c>
      <c r="V30" s="83">
        <f t="shared" si="4"/>
        <v>0</v>
      </c>
      <c r="W30" s="83">
        <f t="shared" si="4"/>
        <v>0</v>
      </c>
      <c r="X30" s="83">
        <f t="shared" si="5"/>
        <v>0</v>
      </c>
      <c r="Y30" s="83">
        <f t="shared" si="5"/>
        <v>0</v>
      </c>
      <c r="Z30" s="83">
        <f t="shared" si="5"/>
        <v>0</v>
      </c>
      <c r="AA30" s="126">
        <f t="shared" si="10"/>
        <v>0</v>
      </c>
      <c r="AB30" s="83">
        <f t="shared" si="6"/>
        <v>0</v>
      </c>
      <c r="AC30" s="83">
        <f t="shared" si="6"/>
        <v>0</v>
      </c>
      <c r="AD30" s="126">
        <f t="shared" si="11"/>
        <v>0</v>
      </c>
      <c r="AE30" s="126">
        <f>IF(AD30=1,SUM(AD$10:AD30),0)</f>
        <v>0</v>
      </c>
      <c r="AF30" s="82" t="str">
        <f t="shared" si="12"/>
        <v/>
      </c>
      <c r="AG30" s="126">
        <f t="shared" si="13"/>
        <v>0</v>
      </c>
    </row>
    <row r="31" spans="1:33" ht="12" customHeight="1" x14ac:dyDescent="0.25">
      <c r="A31" s="497"/>
      <c r="B31" s="15">
        <v>22</v>
      </c>
      <c r="C31" s="468">
        <f t="shared" si="7"/>
        <v>0</v>
      </c>
      <c r="D31" s="469"/>
      <c r="E31" s="470"/>
      <c r="F31" s="67">
        <f t="shared" si="8"/>
        <v>0</v>
      </c>
      <c r="G31" s="67">
        <f t="shared" si="8"/>
        <v>0</v>
      </c>
      <c r="H31" s="67">
        <f t="shared" si="8"/>
        <v>0</v>
      </c>
      <c r="I31" s="67">
        <f t="shared" si="0"/>
        <v>0</v>
      </c>
      <c r="J31" s="67">
        <f t="shared" si="9"/>
        <v>0</v>
      </c>
      <c r="K31" s="16">
        <f t="shared" si="9"/>
        <v>0</v>
      </c>
      <c r="L31" s="67">
        <f t="shared" si="9"/>
        <v>0</v>
      </c>
      <c r="M31" s="17">
        <f>IF(L31&gt;0,VLOOKUP(I31,Labour!$AR$1:$AT$15,3,FALSE),0)</f>
        <v>0</v>
      </c>
      <c r="N31" s="70">
        <f t="shared" si="1"/>
        <v>0</v>
      </c>
      <c r="R31" s="83">
        <f t="shared" si="2"/>
        <v>0</v>
      </c>
      <c r="S31" s="83">
        <f t="shared" si="2"/>
        <v>0</v>
      </c>
      <c r="T31" s="83">
        <f t="shared" si="3"/>
        <v>0</v>
      </c>
      <c r="U31" s="83">
        <f t="shared" si="3"/>
        <v>0</v>
      </c>
      <c r="V31" s="83">
        <f t="shared" si="4"/>
        <v>0</v>
      </c>
      <c r="W31" s="83">
        <f t="shared" si="4"/>
        <v>0</v>
      </c>
      <c r="X31" s="83">
        <f t="shared" si="5"/>
        <v>0</v>
      </c>
      <c r="Y31" s="83">
        <f t="shared" si="5"/>
        <v>0</v>
      </c>
      <c r="Z31" s="83">
        <f t="shared" si="5"/>
        <v>0</v>
      </c>
      <c r="AA31" s="126">
        <f t="shared" si="10"/>
        <v>0</v>
      </c>
      <c r="AB31" s="83">
        <f t="shared" si="6"/>
        <v>0</v>
      </c>
      <c r="AC31" s="83">
        <f t="shared" si="6"/>
        <v>0</v>
      </c>
      <c r="AD31" s="126">
        <f t="shared" si="11"/>
        <v>0</v>
      </c>
      <c r="AE31" s="126">
        <f>IF(AD31=1,SUM(AD$10:AD31),0)</f>
        <v>0</v>
      </c>
      <c r="AF31" s="82" t="str">
        <f t="shared" si="12"/>
        <v/>
      </c>
      <c r="AG31" s="126">
        <f t="shared" si="13"/>
        <v>0</v>
      </c>
    </row>
    <row r="32" spans="1:33" ht="12" customHeight="1" x14ac:dyDescent="0.25">
      <c r="A32" s="497"/>
      <c r="B32" s="15">
        <v>23</v>
      </c>
      <c r="C32" s="468">
        <f t="shared" si="7"/>
        <v>0</v>
      </c>
      <c r="D32" s="469"/>
      <c r="E32" s="470"/>
      <c r="F32" s="67">
        <f t="shared" si="8"/>
        <v>0</v>
      </c>
      <c r="G32" s="67">
        <f t="shared" si="8"/>
        <v>0</v>
      </c>
      <c r="H32" s="67">
        <f t="shared" si="8"/>
        <v>0</v>
      </c>
      <c r="I32" s="67">
        <f t="shared" si="0"/>
        <v>0</v>
      </c>
      <c r="J32" s="67">
        <f t="shared" si="9"/>
        <v>0</v>
      </c>
      <c r="K32" s="16">
        <f t="shared" si="9"/>
        <v>0</v>
      </c>
      <c r="L32" s="67">
        <f t="shared" si="9"/>
        <v>0</v>
      </c>
      <c r="M32" s="17">
        <f>IF(L32&gt;0,VLOOKUP(I32,Labour!$AR$1:$AT$15,3,FALSE),0)</f>
        <v>0</v>
      </c>
      <c r="N32" s="70">
        <f t="shared" si="1"/>
        <v>0</v>
      </c>
      <c r="R32" s="83">
        <f t="shared" si="2"/>
        <v>0</v>
      </c>
      <c r="S32" s="83">
        <f t="shared" si="2"/>
        <v>0</v>
      </c>
      <c r="T32" s="83">
        <f t="shared" si="3"/>
        <v>0</v>
      </c>
      <c r="U32" s="83">
        <f t="shared" si="3"/>
        <v>0</v>
      </c>
      <c r="V32" s="83">
        <f t="shared" si="4"/>
        <v>0</v>
      </c>
      <c r="W32" s="83">
        <f t="shared" si="4"/>
        <v>0</v>
      </c>
      <c r="X32" s="83">
        <f t="shared" si="5"/>
        <v>0</v>
      </c>
      <c r="Y32" s="83">
        <f t="shared" si="5"/>
        <v>0</v>
      </c>
      <c r="Z32" s="83">
        <f t="shared" si="5"/>
        <v>0</v>
      </c>
      <c r="AA32" s="126">
        <f t="shared" si="10"/>
        <v>0</v>
      </c>
      <c r="AB32" s="83">
        <f t="shared" si="6"/>
        <v>0</v>
      </c>
      <c r="AC32" s="83">
        <f t="shared" si="6"/>
        <v>0</v>
      </c>
      <c r="AD32" s="126">
        <f t="shared" si="11"/>
        <v>0</v>
      </c>
      <c r="AE32" s="126">
        <f>IF(AD32=1,SUM(AD$10:AD32),0)</f>
        <v>0</v>
      </c>
      <c r="AF32" s="82" t="str">
        <f t="shared" si="12"/>
        <v/>
      </c>
      <c r="AG32" s="126">
        <f t="shared" si="13"/>
        <v>0</v>
      </c>
    </row>
    <row r="33" spans="1:33" ht="12" customHeight="1" x14ac:dyDescent="0.25">
      <c r="A33" s="497"/>
      <c r="B33" s="15">
        <v>24</v>
      </c>
      <c r="C33" s="468">
        <f t="shared" si="7"/>
        <v>0</v>
      </c>
      <c r="D33" s="469"/>
      <c r="E33" s="470"/>
      <c r="F33" s="67">
        <f t="shared" si="8"/>
        <v>0</v>
      </c>
      <c r="G33" s="67">
        <f t="shared" si="8"/>
        <v>0</v>
      </c>
      <c r="H33" s="67">
        <f t="shared" si="8"/>
        <v>0</v>
      </c>
      <c r="I33" s="67">
        <f t="shared" si="0"/>
        <v>0</v>
      </c>
      <c r="J33" s="67">
        <f t="shared" si="9"/>
        <v>0</v>
      </c>
      <c r="K33" s="16">
        <f t="shared" si="9"/>
        <v>0</v>
      </c>
      <c r="L33" s="67">
        <f t="shared" si="9"/>
        <v>0</v>
      </c>
      <c r="M33" s="17">
        <f>IF(L33&gt;0,VLOOKUP(I33,Labour!$AR$1:$AT$15,3,FALSE),0)</f>
        <v>0</v>
      </c>
      <c r="N33" s="70">
        <f t="shared" si="1"/>
        <v>0</v>
      </c>
      <c r="R33" s="83">
        <f t="shared" si="2"/>
        <v>0</v>
      </c>
      <c r="S33" s="83">
        <f t="shared" si="2"/>
        <v>0</v>
      </c>
      <c r="T33" s="83">
        <f t="shared" si="3"/>
        <v>0</v>
      </c>
      <c r="U33" s="83">
        <f t="shared" si="3"/>
        <v>0</v>
      </c>
      <c r="V33" s="83">
        <f t="shared" si="4"/>
        <v>0</v>
      </c>
      <c r="W33" s="83">
        <f t="shared" si="4"/>
        <v>0</v>
      </c>
      <c r="X33" s="83">
        <f t="shared" si="5"/>
        <v>0</v>
      </c>
      <c r="Y33" s="83">
        <f t="shared" si="5"/>
        <v>0</v>
      </c>
      <c r="Z33" s="83">
        <f t="shared" si="5"/>
        <v>0</v>
      </c>
      <c r="AA33" s="126">
        <f t="shared" si="10"/>
        <v>0</v>
      </c>
      <c r="AB33" s="83">
        <f t="shared" si="6"/>
        <v>0</v>
      </c>
      <c r="AC33" s="83">
        <f t="shared" si="6"/>
        <v>0</v>
      </c>
      <c r="AD33" s="126">
        <f t="shared" si="11"/>
        <v>0</v>
      </c>
      <c r="AE33" s="126">
        <f>IF(AD33=1,SUM(AD$10:AD33),0)</f>
        <v>0</v>
      </c>
      <c r="AF33" s="82" t="str">
        <f t="shared" si="12"/>
        <v/>
      </c>
      <c r="AG33" s="126">
        <f t="shared" si="13"/>
        <v>0</v>
      </c>
    </row>
    <row r="34" spans="1:33" ht="12" customHeight="1" x14ac:dyDescent="0.25">
      <c r="A34" s="497"/>
      <c r="B34" s="15">
        <v>25</v>
      </c>
      <c r="C34" s="468">
        <f t="shared" si="7"/>
        <v>0</v>
      </c>
      <c r="D34" s="469"/>
      <c r="E34" s="470"/>
      <c r="F34" s="67">
        <f t="shared" si="8"/>
        <v>0</v>
      </c>
      <c r="G34" s="67">
        <f t="shared" si="8"/>
        <v>0</v>
      </c>
      <c r="H34" s="67">
        <f t="shared" si="8"/>
        <v>0</v>
      </c>
      <c r="I34" s="67">
        <f t="shared" si="0"/>
        <v>0</v>
      </c>
      <c r="J34" s="67">
        <f t="shared" si="9"/>
        <v>0</v>
      </c>
      <c r="K34" s="16">
        <f t="shared" si="9"/>
        <v>0</v>
      </c>
      <c r="L34" s="67">
        <f t="shared" si="9"/>
        <v>0</v>
      </c>
      <c r="M34" s="17">
        <f>IF(L34&gt;0,VLOOKUP(I34,Labour!$AR$1:$AT$15,3,FALSE),0)</f>
        <v>0</v>
      </c>
      <c r="N34" s="70">
        <f t="shared" si="1"/>
        <v>0</v>
      </c>
      <c r="R34" s="83">
        <f t="shared" si="2"/>
        <v>0</v>
      </c>
      <c r="S34" s="83">
        <f t="shared" si="2"/>
        <v>0</v>
      </c>
      <c r="T34" s="83">
        <f t="shared" si="3"/>
        <v>0</v>
      </c>
      <c r="U34" s="83">
        <f t="shared" si="3"/>
        <v>0</v>
      </c>
      <c r="V34" s="83">
        <f t="shared" si="4"/>
        <v>0</v>
      </c>
      <c r="W34" s="83">
        <f t="shared" si="4"/>
        <v>0</v>
      </c>
      <c r="X34" s="83">
        <f t="shared" si="5"/>
        <v>0</v>
      </c>
      <c r="Y34" s="83">
        <f t="shared" si="5"/>
        <v>0</v>
      </c>
      <c r="Z34" s="83">
        <f t="shared" si="5"/>
        <v>0</v>
      </c>
      <c r="AA34" s="126">
        <f t="shared" si="10"/>
        <v>0</v>
      </c>
      <c r="AB34" s="83">
        <f t="shared" si="6"/>
        <v>0</v>
      </c>
      <c r="AC34" s="83">
        <f t="shared" si="6"/>
        <v>0</v>
      </c>
      <c r="AD34" s="126">
        <f t="shared" si="11"/>
        <v>0</v>
      </c>
      <c r="AE34" s="126">
        <f>IF(AD34=1,SUM(AD$10:AD34),0)</f>
        <v>0</v>
      </c>
      <c r="AF34" s="82" t="str">
        <f t="shared" si="12"/>
        <v/>
      </c>
      <c r="AG34" s="126">
        <f t="shared" si="13"/>
        <v>0</v>
      </c>
    </row>
    <row r="35" spans="1:33" ht="12" customHeight="1" x14ac:dyDescent="0.25">
      <c r="A35" s="497"/>
      <c r="B35" s="15">
        <v>26</v>
      </c>
      <c r="C35" s="468">
        <f t="shared" si="7"/>
        <v>0</v>
      </c>
      <c r="D35" s="469"/>
      <c r="E35" s="470"/>
      <c r="F35" s="67">
        <f t="shared" si="8"/>
        <v>0</v>
      </c>
      <c r="G35" s="67">
        <f t="shared" si="8"/>
        <v>0</v>
      </c>
      <c r="H35" s="67">
        <f t="shared" si="8"/>
        <v>0</v>
      </c>
      <c r="I35" s="67">
        <f t="shared" si="0"/>
        <v>0</v>
      </c>
      <c r="J35" s="67">
        <f t="shared" si="9"/>
        <v>0</v>
      </c>
      <c r="K35" s="16">
        <f t="shared" si="9"/>
        <v>0</v>
      </c>
      <c r="L35" s="67">
        <f t="shared" si="9"/>
        <v>0</v>
      </c>
      <c r="M35" s="17">
        <f>IF(L35&gt;0,VLOOKUP(I35,Labour!$AR$1:$AT$15,3,FALSE),0)</f>
        <v>0</v>
      </c>
      <c r="N35" s="70">
        <f t="shared" si="1"/>
        <v>0</v>
      </c>
      <c r="R35" s="83">
        <f t="shared" si="2"/>
        <v>0</v>
      </c>
      <c r="S35" s="83">
        <f t="shared" si="2"/>
        <v>0</v>
      </c>
      <c r="T35" s="83">
        <f t="shared" si="3"/>
        <v>0</v>
      </c>
      <c r="U35" s="83">
        <f t="shared" si="3"/>
        <v>0</v>
      </c>
      <c r="V35" s="83">
        <f t="shared" si="4"/>
        <v>0</v>
      </c>
      <c r="W35" s="83">
        <f t="shared" si="4"/>
        <v>0</v>
      </c>
      <c r="X35" s="83">
        <f t="shared" si="5"/>
        <v>0</v>
      </c>
      <c r="Y35" s="83">
        <f t="shared" si="5"/>
        <v>0</v>
      </c>
      <c r="Z35" s="83">
        <f t="shared" si="5"/>
        <v>0</v>
      </c>
      <c r="AA35" s="126">
        <f t="shared" si="10"/>
        <v>0</v>
      </c>
      <c r="AB35" s="83">
        <f t="shared" si="6"/>
        <v>0</v>
      </c>
      <c r="AC35" s="83">
        <f t="shared" si="6"/>
        <v>0</v>
      </c>
      <c r="AD35" s="126">
        <f t="shared" si="11"/>
        <v>0</v>
      </c>
      <c r="AE35" s="126">
        <f>IF(AD35=1,SUM(AD$10:AD35),0)</f>
        <v>0</v>
      </c>
      <c r="AF35" s="82" t="str">
        <f t="shared" si="12"/>
        <v/>
      </c>
      <c r="AG35" s="126">
        <f t="shared" si="13"/>
        <v>0</v>
      </c>
    </row>
    <row r="36" spans="1:33" ht="12" customHeight="1" x14ac:dyDescent="0.25">
      <c r="A36" s="497"/>
      <c r="B36" s="15">
        <v>27</v>
      </c>
      <c r="C36" s="468">
        <f t="shared" si="7"/>
        <v>0</v>
      </c>
      <c r="D36" s="469"/>
      <c r="E36" s="470"/>
      <c r="F36" s="67">
        <f t="shared" si="8"/>
        <v>0</v>
      </c>
      <c r="G36" s="67">
        <f t="shared" si="8"/>
        <v>0</v>
      </c>
      <c r="H36" s="67">
        <f t="shared" si="8"/>
        <v>0</v>
      </c>
      <c r="I36" s="67">
        <f t="shared" si="0"/>
        <v>0</v>
      </c>
      <c r="J36" s="67">
        <f t="shared" si="9"/>
        <v>0</v>
      </c>
      <c r="K36" s="16">
        <f t="shared" si="9"/>
        <v>0</v>
      </c>
      <c r="L36" s="67">
        <f t="shared" si="9"/>
        <v>0</v>
      </c>
      <c r="M36" s="17">
        <f>IF(L36&gt;0,VLOOKUP(I36,Labour!$AR$1:$AT$15,3,FALSE),0)</f>
        <v>0</v>
      </c>
      <c r="N36" s="70">
        <f t="shared" si="1"/>
        <v>0</v>
      </c>
      <c r="R36" s="83">
        <f t="shared" si="2"/>
        <v>0</v>
      </c>
      <c r="S36" s="83">
        <f t="shared" si="2"/>
        <v>0</v>
      </c>
      <c r="T36" s="83">
        <f t="shared" si="3"/>
        <v>0</v>
      </c>
      <c r="U36" s="83">
        <f t="shared" si="3"/>
        <v>0</v>
      </c>
      <c r="V36" s="83">
        <f t="shared" si="4"/>
        <v>0</v>
      </c>
      <c r="W36" s="83">
        <f t="shared" si="4"/>
        <v>0</v>
      </c>
      <c r="X36" s="83">
        <f t="shared" si="5"/>
        <v>0</v>
      </c>
      <c r="Y36" s="83">
        <f t="shared" si="5"/>
        <v>0</v>
      </c>
      <c r="Z36" s="83">
        <f t="shared" si="5"/>
        <v>0</v>
      </c>
      <c r="AA36" s="126">
        <f t="shared" si="10"/>
        <v>0</v>
      </c>
      <c r="AB36" s="83">
        <f t="shared" si="6"/>
        <v>0</v>
      </c>
      <c r="AC36" s="83">
        <f t="shared" si="6"/>
        <v>0</v>
      </c>
      <c r="AD36" s="126">
        <f t="shared" si="11"/>
        <v>0</v>
      </c>
      <c r="AE36" s="126">
        <f>IF(AD36=1,SUM(AD$10:AD36),0)</f>
        <v>0</v>
      </c>
      <c r="AF36" s="82" t="str">
        <f t="shared" si="12"/>
        <v/>
      </c>
      <c r="AG36" s="126">
        <f t="shared" si="13"/>
        <v>0</v>
      </c>
    </row>
    <row r="37" spans="1:33" ht="12" customHeight="1" x14ac:dyDescent="0.25">
      <c r="A37" s="497"/>
      <c r="B37" s="15">
        <v>28</v>
      </c>
      <c r="C37" s="468">
        <f t="shared" si="7"/>
        <v>0</v>
      </c>
      <c r="D37" s="469"/>
      <c r="E37" s="470"/>
      <c r="F37" s="67">
        <f t="shared" si="8"/>
        <v>0</v>
      </c>
      <c r="G37" s="67">
        <f t="shared" si="8"/>
        <v>0</v>
      </c>
      <c r="H37" s="67">
        <f t="shared" si="8"/>
        <v>0</v>
      </c>
      <c r="I37" s="67">
        <f t="shared" si="0"/>
        <v>0</v>
      </c>
      <c r="J37" s="67">
        <f t="shared" si="9"/>
        <v>0</v>
      </c>
      <c r="K37" s="16">
        <f t="shared" si="9"/>
        <v>0</v>
      </c>
      <c r="L37" s="67">
        <f t="shared" si="9"/>
        <v>0</v>
      </c>
      <c r="M37" s="17">
        <f>IF(L37&gt;0,VLOOKUP(I37,Labour!$AR$1:$AT$15,3,FALSE),0)</f>
        <v>0</v>
      </c>
      <c r="N37" s="70">
        <f t="shared" si="1"/>
        <v>0</v>
      </c>
      <c r="R37" s="83">
        <f t="shared" si="2"/>
        <v>0</v>
      </c>
      <c r="S37" s="83">
        <f t="shared" si="2"/>
        <v>0</v>
      </c>
      <c r="T37" s="83">
        <f t="shared" si="3"/>
        <v>0</v>
      </c>
      <c r="U37" s="83">
        <f t="shared" si="3"/>
        <v>0</v>
      </c>
      <c r="V37" s="83">
        <f t="shared" si="4"/>
        <v>0</v>
      </c>
      <c r="W37" s="83">
        <f t="shared" si="4"/>
        <v>0</v>
      </c>
      <c r="X37" s="83">
        <f t="shared" si="5"/>
        <v>0</v>
      </c>
      <c r="Y37" s="83">
        <f t="shared" si="5"/>
        <v>0</v>
      </c>
      <c r="Z37" s="83">
        <f t="shared" si="5"/>
        <v>0</v>
      </c>
      <c r="AA37" s="126">
        <f t="shared" si="10"/>
        <v>0</v>
      </c>
      <c r="AB37" s="83">
        <f t="shared" si="6"/>
        <v>0</v>
      </c>
      <c r="AC37" s="83">
        <f t="shared" si="6"/>
        <v>0</v>
      </c>
      <c r="AD37" s="126">
        <f t="shared" si="11"/>
        <v>0</v>
      </c>
      <c r="AE37" s="126">
        <f>IF(AD37=1,SUM(AD$10:AD37),0)</f>
        <v>0</v>
      </c>
      <c r="AF37" s="82" t="str">
        <f t="shared" si="12"/>
        <v/>
      </c>
      <c r="AG37" s="126">
        <f t="shared" si="13"/>
        <v>0</v>
      </c>
    </row>
    <row r="38" spans="1:33" ht="12" customHeight="1" x14ac:dyDescent="0.25">
      <c r="A38" s="497"/>
      <c r="B38" s="15">
        <v>29</v>
      </c>
      <c r="C38" s="468">
        <f t="shared" si="7"/>
        <v>0</v>
      </c>
      <c r="D38" s="469"/>
      <c r="E38" s="470"/>
      <c r="F38" s="67">
        <f t="shared" si="8"/>
        <v>0</v>
      </c>
      <c r="G38" s="67">
        <f t="shared" si="8"/>
        <v>0</v>
      </c>
      <c r="H38" s="67">
        <f t="shared" si="8"/>
        <v>0</v>
      </c>
      <c r="I38" s="67">
        <f t="shared" si="0"/>
        <v>0</v>
      </c>
      <c r="J38" s="67">
        <f t="shared" si="9"/>
        <v>0</v>
      </c>
      <c r="K38" s="16">
        <f t="shared" si="9"/>
        <v>0</v>
      </c>
      <c r="L38" s="67">
        <f t="shared" si="9"/>
        <v>0</v>
      </c>
      <c r="M38" s="17">
        <f>IF(L38&gt;0,VLOOKUP(I38,Labour!$AR$1:$AT$15,3,FALSE),0)</f>
        <v>0</v>
      </c>
      <c r="N38" s="70">
        <f t="shared" si="1"/>
        <v>0</v>
      </c>
      <c r="R38" s="83">
        <f t="shared" si="2"/>
        <v>0</v>
      </c>
      <c r="S38" s="83">
        <f t="shared" si="2"/>
        <v>0</v>
      </c>
      <c r="T38" s="83">
        <f t="shared" si="3"/>
        <v>0</v>
      </c>
      <c r="U38" s="83">
        <f t="shared" si="3"/>
        <v>0</v>
      </c>
      <c r="V38" s="83">
        <f t="shared" si="4"/>
        <v>0</v>
      </c>
      <c r="W38" s="83">
        <f t="shared" si="4"/>
        <v>0</v>
      </c>
      <c r="X38" s="83">
        <f t="shared" si="5"/>
        <v>0</v>
      </c>
      <c r="Y38" s="83">
        <f t="shared" si="5"/>
        <v>0</v>
      </c>
      <c r="Z38" s="83">
        <f t="shared" si="5"/>
        <v>0</v>
      </c>
      <c r="AA38" s="126">
        <f t="shared" si="10"/>
        <v>0</v>
      </c>
      <c r="AB38" s="83">
        <f t="shared" si="6"/>
        <v>0</v>
      </c>
      <c r="AC38" s="83">
        <f t="shared" si="6"/>
        <v>0</v>
      </c>
      <c r="AD38" s="126">
        <f t="shared" si="11"/>
        <v>0</v>
      </c>
      <c r="AE38" s="126">
        <f>IF(AD38=1,SUM(AD$10:AD38),0)</f>
        <v>0</v>
      </c>
      <c r="AF38" s="82" t="str">
        <f t="shared" si="12"/>
        <v/>
      </c>
      <c r="AG38" s="126">
        <f t="shared" si="13"/>
        <v>0</v>
      </c>
    </row>
    <row r="39" spans="1:33" ht="12" customHeight="1" x14ac:dyDescent="0.25">
      <c r="A39" s="497"/>
      <c r="B39" s="15">
        <v>30</v>
      </c>
      <c r="C39" s="468">
        <f t="shared" ref="C39:C109" si="14">R39</f>
        <v>0</v>
      </c>
      <c r="D39" s="469"/>
      <c r="E39" s="470"/>
      <c r="F39" s="67">
        <f t="shared" ref="F39:F109" si="15">S39</f>
        <v>0</v>
      </c>
      <c r="G39" s="67">
        <f t="shared" ref="G39:G109" si="16">T39</f>
        <v>0</v>
      </c>
      <c r="H39" s="67">
        <f t="shared" ref="H39:H109" si="17">U39</f>
        <v>0</v>
      </c>
      <c r="I39" s="67">
        <f t="shared" ref="I39:I109" si="18">X39</f>
        <v>0</v>
      </c>
      <c r="J39" s="67">
        <f t="shared" ref="J39:J109" si="19">AA39</f>
        <v>0</v>
      </c>
      <c r="K39" s="16">
        <f t="shared" ref="K39:K109" si="20">AB39</f>
        <v>0</v>
      </c>
      <c r="L39" s="67">
        <f t="shared" ref="L39:L109" si="21">AC39</f>
        <v>0</v>
      </c>
      <c r="M39" s="17">
        <f>IF(L39&gt;0,VLOOKUP(I39,Labour!$AR$1:$AT$15,3,FALSE),0)</f>
        <v>0</v>
      </c>
      <c r="N39" s="70">
        <f t="shared" ref="N39:N109" si="22">J39*K39+L39*M39</f>
        <v>0</v>
      </c>
      <c r="R39" s="83">
        <f t="shared" si="2"/>
        <v>0</v>
      </c>
      <c r="S39" s="83">
        <f t="shared" si="2"/>
        <v>0</v>
      </c>
      <c r="T39" s="83">
        <f t="shared" si="3"/>
        <v>0</v>
      </c>
      <c r="U39" s="83">
        <f t="shared" si="3"/>
        <v>0</v>
      </c>
      <c r="V39" s="83">
        <f t="shared" si="4"/>
        <v>0</v>
      </c>
      <c r="W39" s="83">
        <f t="shared" si="4"/>
        <v>0</v>
      </c>
      <c r="X39" s="83">
        <f t="shared" si="5"/>
        <v>0</v>
      </c>
      <c r="Y39" s="83">
        <f t="shared" si="5"/>
        <v>0</v>
      </c>
      <c r="Z39" s="83">
        <f t="shared" si="5"/>
        <v>0</v>
      </c>
      <c r="AA39" s="171">
        <f t="shared" ref="AA39:AA102" si="23">Y39+Z39</f>
        <v>0</v>
      </c>
      <c r="AB39" s="83">
        <f t="shared" si="6"/>
        <v>0</v>
      </c>
      <c r="AC39" s="83">
        <f t="shared" si="6"/>
        <v>0</v>
      </c>
      <c r="AD39" s="171">
        <f t="shared" ref="AD39:AD102" si="24">IF(AND(T39&lt;&gt;0,X39="op"),1,0)</f>
        <v>0</v>
      </c>
      <c r="AE39" s="171">
        <f>IF(AD39=1,SUM(AD$10:AD39),0)</f>
        <v>0</v>
      </c>
      <c r="AF39" s="82" t="str">
        <f t="shared" ref="AF39:AF102" si="25">IF(AND(AD39=1,AE39&lt;$AD$7),S39&amp;", ",IF(AND(AD39=1,AE39=$AD$7),S39,""))</f>
        <v/>
      </c>
      <c r="AG39" s="171">
        <f t="shared" ref="AG39:AG102" si="26">IF(AD39=1,T39,0)</f>
        <v>0</v>
      </c>
    </row>
    <row r="40" spans="1:33" ht="12" customHeight="1" x14ac:dyDescent="0.25">
      <c r="A40" s="497"/>
      <c r="B40" s="15">
        <v>31</v>
      </c>
      <c r="C40" s="468">
        <f t="shared" si="14"/>
        <v>0</v>
      </c>
      <c r="D40" s="469"/>
      <c r="E40" s="470"/>
      <c r="F40" s="67">
        <f t="shared" si="15"/>
        <v>0</v>
      </c>
      <c r="G40" s="67">
        <f t="shared" si="16"/>
        <v>0</v>
      </c>
      <c r="H40" s="67">
        <f t="shared" si="17"/>
        <v>0</v>
      </c>
      <c r="I40" s="67">
        <f t="shared" si="18"/>
        <v>0</v>
      </c>
      <c r="J40" s="67">
        <f t="shared" si="19"/>
        <v>0</v>
      </c>
      <c r="K40" s="16">
        <f t="shared" si="20"/>
        <v>0</v>
      </c>
      <c r="L40" s="67">
        <f t="shared" si="21"/>
        <v>0</v>
      </c>
      <c r="M40" s="17">
        <f>IF(L40&gt;0,VLOOKUP(I40,Labour!$AR$1:$AT$15,3,FALSE),0)</f>
        <v>0</v>
      </c>
      <c r="N40" s="70">
        <f t="shared" si="22"/>
        <v>0</v>
      </c>
      <c r="R40" s="83">
        <f t="shared" ref="R40:U103" si="27">IF($B40&lt;=$U$3,VLOOKUP($B40,ITABLE,R$9,FALSE),0)</f>
        <v>0</v>
      </c>
      <c r="S40" s="83">
        <f t="shared" si="27"/>
        <v>0</v>
      </c>
      <c r="T40" s="83">
        <f t="shared" si="27"/>
        <v>0</v>
      </c>
      <c r="U40" s="83">
        <f t="shared" si="27"/>
        <v>0</v>
      </c>
      <c r="V40" s="83">
        <f t="shared" ref="V40:W103" si="28">IF($B40&lt;=$U$3,IF(VLOOKUP($B40,ITABLE,V$9,FALSE)=V$8,$U40,0),0)</f>
        <v>0</v>
      </c>
      <c r="W40" s="83">
        <f t="shared" si="28"/>
        <v>0</v>
      </c>
      <c r="X40" s="83">
        <f t="shared" ref="X40:Z103" si="29">IF($B40&lt;=$U$3,VLOOKUP($B40,ITABLE,X$9,FALSE),0)</f>
        <v>0</v>
      </c>
      <c r="Y40" s="83">
        <f t="shared" si="29"/>
        <v>0</v>
      </c>
      <c r="Z40" s="83">
        <f t="shared" si="29"/>
        <v>0</v>
      </c>
      <c r="AA40" s="171">
        <f t="shared" si="23"/>
        <v>0</v>
      </c>
      <c r="AB40" s="83">
        <f t="shared" ref="AB40:AC103" si="30">IF($B40&lt;=$U$3,VLOOKUP($B40,ITABLE,AB$9,FALSE),0)</f>
        <v>0</v>
      </c>
      <c r="AC40" s="83">
        <f t="shared" si="30"/>
        <v>0</v>
      </c>
      <c r="AD40" s="171">
        <f t="shared" si="24"/>
        <v>0</v>
      </c>
      <c r="AE40" s="171">
        <f>IF(AD40=1,SUM(AD$10:AD40),0)</f>
        <v>0</v>
      </c>
      <c r="AF40" s="82" t="str">
        <f t="shared" si="25"/>
        <v/>
      </c>
      <c r="AG40" s="171">
        <f t="shared" si="26"/>
        <v>0</v>
      </c>
    </row>
    <row r="41" spans="1:33" ht="12" customHeight="1" x14ac:dyDescent="0.25">
      <c r="A41" s="497"/>
      <c r="B41" s="15">
        <v>32</v>
      </c>
      <c r="C41" s="468">
        <f t="shared" si="14"/>
        <v>0</v>
      </c>
      <c r="D41" s="469"/>
      <c r="E41" s="470"/>
      <c r="F41" s="67">
        <f t="shared" si="15"/>
        <v>0</v>
      </c>
      <c r="G41" s="67">
        <f t="shared" si="16"/>
        <v>0</v>
      </c>
      <c r="H41" s="67">
        <f t="shared" si="17"/>
        <v>0</v>
      </c>
      <c r="I41" s="67">
        <f t="shared" si="18"/>
        <v>0</v>
      </c>
      <c r="J41" s="67">
        <f t="shared" si="19"/>
        <v>0</v>
      </c>
      <c r="K41" s="16">
        <f t="shared" si="20"/>
        <v>0</v>
      </c>
      <c r="L41" s="67">
        <f t="shared" si="21"/>
        <v>0</v>
      </c>
      <c r="M41" s="17">
        <f>IF(L41&gt;0,VLOOKUP(I41,Labour!$AR$1:$AT$15,3,FALSE),0)</f>
        <v>0</v>
      </c>
      <c r="N41" s="70">
        <f t="shared" si="22"/>
        <v>0</v>
      </c>
      <c r="R41" s="83">
        <f t="shared" si="27"/>
        <v>0</v>
      </c>
      <c r="S41" s="83">
        <f t="shared" si="27"/>
        <v>0</v>
      </c>
      <c r="T41" s="83">
        <f t="shared" si="27"/>
        <v>0</v>
      </c>
      <c r="U41" s="83">
        <f t="shared" si="27"/>
        <v>0</v>
      </c>
      <c r="V41" s="83">
        <f t="shared" si="28"/>
        <v>0</v>
      </c>
      <c r="W41" s="83">
        <f t="shared" si="28"/>
        <v>0</v>
      </c>
      <c r="X41" s="83">
        <f t="shared" si="29"/>
        <v>0</v>
      </c>
      <c r="Y41" s="83">
        <f t="shared" si="29"/>
        <v>0</v>
      </c>
      <c r="Z41" s="83">
        <f t="shared" si="29"/>
        <v>0</v>
      </c>
      <c r="AA41" s="171">
        <f t="shared" si="23"/>
        <v>0</v>
      </c>
      <c r="AB41" s="83">
        <f t="shared" si="30"/>
        <v>0</v>
      </c>
      <c r="AC41" s="83">
        <f t="shared" si="30"/>
        <v>0</v>
      </c>
      <c r="AD41" s="171">
        <f t="shared" si="24"/>
        <v>0</v>
      </c>
      <c r="AE41" s="171">
        <f>IF(AD41=1,SUM(AD$10:AD41),0)</f>
        <v>0</v>
      </c>
      <c r="AF41" s="82" t="str">
        <f t="shared" si="25"/>
        <v/>
      </c>
      <c r="AG41" s="171">
        <f t="shared" si="26"/>
        <v>0</v>
      </c>
    </row>
    <row r="42" spans="1:33" ht="12" customHeight="1" x14ac:dyDescent="0.25">
      <c r="A42" s="497"/>
      <c r="B42" s="15">
        <v>33</v>
      </c>
      <c r="C42" s="468">
        <f t="shared" si="14"/>
        <v>0</v>
      </c>
      <c r="D42" s="469"/>
      <c r="E42" s="470"/>
      <c r="F42" s="67">
        <f t="shared" si="15"/>
        <v>0</v>
      </c>
      <c r="G42" s="67">
        <f t="shared" si="16"/>
        <v>0</v>
      </c>
      <c r="H42" s="67">
        <f t="shared" si="17"/>
        <v>0</v>
      </c>
      <c r="I42" s="67">
        <f t="shared" si="18"/>
        <v>0</v>
      </c>
      <c r="J42" s="67">
        <f t="shared" si="19"/>
        <v>0</v>
      </c>
      <c r="K42" s="16">
        <f t="shared" si="20"/>
        <v>0</v>
      </c>
      <c r="L42" s="67">
        <f t="shared" si="21"/>
        <v>0</v>
      </c>
      <c r="M42" s="17">
        <f>IF(L42&gt;0,VLOOKUP(I42,Labour!$AR$1:$AT$15,3,FALSE),0)</f>
        <v>0</v>
      </c>
      <c r="N42" s="70">
        <f t="shared" si="22"/>
        <v>0</v>
      </c>
      <c r="R42" s="83">
        <f t="shared" si="27"/>
        <v>0</v>
      </c>
      <c r="S42" s="83">
        <f t="shared" si="27"/>
        <v>0</v>
      </c>
      <c r="T42" s="83">
        <f t="shared" si="27"/>
        <v>0</v>
      </c>
      <c r="U42" s="83">
        <f t="shared" si="27"/>
        <v>0</v>
      </c>
      <c r="V42" s="83">
        <f t="shared" si="28"/>
        <v>0</v>
      </c>
      <c r="W42" s="83">
        <f t="shared" si="28"/>
        <v>0</v>
      </c>
      <c r="X42" s="83">
        <f t="shared" si="29"/>
        <v>0</v>
      </c>
      <c r="Y42" s="83">
        <f t="shared" si="29"/>
        <v>0</v>
      </c>
      <c r="Z42" s="83">
        <f t="shared" si="29"/>
        <v>0</v>
      </c>
      <c r="AA42" s="171">
        <f t="shared" si="23"/>
        <v>0</v>
      </c>
      <c r="AB42" s="83">
        <f t="shared" si="30"/>
        <v>0</v>
      </c>
      <c r="AC42" s="83">
        <f t="shared" si="30"/>
        <v>0</v>
      </c>
      <c r="AD42" s="171">
        <f t="shared" si="24"/>
        <v>0</v>
      </c>
      <c r="AE42" s="171">
        <f>IF(AD42=1,SUM(AD$10:AD42),0)</f>
        <v>0</v>
      </c>
      <c r="AF42" s="82" t="str">
        <f t="shared" si="25"/>
        <v/>
      </c>
      <c r="AG42" s="171">
        <f t="shared" si="26"/>
        <v>0</v>
      </c>
    </row>
    <row r="43" spans="1:33" ht="12" customHeight="1" x14ac:dyDescent="0.25">
      <c r="A43" s="497"/>
      <c r="B43" s="15">
        <v>34</v>
      </c>
      <c r="C43" s="468">
        <f t="shared" si="14"/>
        <v>0</v>
      </c>
      <c r="D43" s="469"/>
      <c r="E43" s="470"/>
      <c r="F43" s="67">
        <f t="shared" si="15"/>
        <v>0</v>
      </c>
      <c r="G43" s="67">
        <f t="shared" si="16"/>
        <v>0</v>
      </c>
      <c r="H43" s="67">
        <f t="shared" si="17"/>
        <v>0</v>
      </c>
      <c r="I43" s="67">
        <f t="shared" si="18"/>
        <v>0</v>
      </c>
      <c r="J43" s="67">
        <f t="shared" si="19"/>
        <v>0</v>
      </c>
      <c r="K43" s="16">
        <f t="shared" si="20"/>
        <v>0</v>
      </c>
      <c r="L43" s="67">
        <f t="shared" si="21"/>
        <v>0</v>
      </c>
      <c r="M43" s="17">
        <f>IF(L43&gt;0,VLOOKUP(I43,Labour!$AR$1:$AT$15,3,FALSE),0)</f>
        <v>0</v>
      </c>
      <c r="N43" s="70">
        <f t="shared" si="22"/>
        <v>0</v>
      </c>
      <c r="R43" s="83">
        <f t="shared" si="27"/>
        <v>0</v>
      </c>
      <c r="S43" s="83">
        <f t="shared" si="27"/>
        <v>0</v>
      </c>
      <c r="T43" s="83">
        <f t="shared" si="27"/>
        <v>0</v>
      </c>
      <c r="U43" s="83">
        <f t="shared" si="27"/>
        <v>0</v>
      </c>
      <c r="V43" s="83">
        <f t="shared" si="28"/>
        <v>0</v>
      </c>
      <c r="W43" s="83">
        <f t="shared" si="28"/>
        <v>0</v>
      </c>
      <c r="X43" s="83">
        <f t="shared" si="29"/>
        <v>0</v>
      </c>
      <c r="Y43" s="83">
        <f t="shared" si="29"/>
        <v>0</v>
      </c>
      <c r="Z43" s="83">
        <f t="shared" si="29"/>
        <v>0</v>
      </c>
      <c r="AA43" s="171">
        <f t="shared" si="23"/>
        <v>0</v>
      </c>
      <c r="AB43" s="83">
        <f t="shared" si="30"/>
        <v>0</v>
      </c>
      <c r="AC43" s="83">
        <f t="shared" si="30"/>
        <v>0</v>
      </c>
      <c r="AD43" s="171">
        <f t="shared" si="24"/>
        <v>0</v>
      </c>
      <c r="AE43" s="171">
        <f>IF(AD43=1,SUM(AD$10:AD43),0)</f>
        <v>0</v>
      </c>
      <c r="AF43" s="82" t="str">
        <f t="shared" si="25"/>
        <v/>
      </c>
      <c r="AG43" s="171">
        <f t="shared" si="26"/>
        <v>0</v>
      </c>
    </row>
    <row r="44" spans="1:33" ht="12" customHeight="1" x14ac:dyDescent="0.25">
      <c r="A44" s="497"/>
      <c r="B44" s="15">
        <v>35</v>
      </c>
      <c r="C44" s="468">
        <f t="shared" si="14"/>
        <v>0</v>
      </c>
      <c r="D44" s="469"/>
      <c r="E44" s="470"/>
      <c r="F44" s="67">
        <f t="shared" si="15"/>
        <v>0</v>
      </c>
      <c r="G44" s="67">
        <f t="shared" si="16"/>
        <v>0</v>
      </c>
      <c r="H44" s="67">
        <f t="shared" si="17"/>
        <v>0</v>
      </c>
      <c r="I44" s="67">
        <f t="shared" si="18"/>
        <v>0</v>
      </c>
      <c r="J44" s="67">
        <f t="shared" si="19"/>
        <v>0</v>
      </c>
      <c r="K44" s="16">
        <f t="shared" si="20"/>
        <v>0</v>
      </c>
      <c r="L44" s="67">
        <f t="shared" si="21"/>
        <v>0</v>
      </c>
      <c r="M44" s="17">
        <f>IF(L44&gt;0,VLOOKUP(I44,Labour!$AR$1:$AT$15,3,FALSE),0)</f>
        <v>0</v>
      </c>
      <c r="N44" s="70">
        <f t="shared" si="22"/>
        <v>0</v>
      </c>
      <c r="R44" s="83">
        <f t="shared" si="27"/>
        <v>0</v>
      </c>
      <c r="S44" s="83">
        <f t="shared" si="27"/>
        <v>0</v>
      </c>
      <c r="T44" s="83">
        <f t="shared" si="27"/>
        <v>0</v>
      </c>
      <c r="U44" s="83">
        <f t="shared" si="27"/>
        <v>0</v>
      </c>
      <c r="V44" s="83">
        <f t="shared" si="28"/>
        <v>0</v>
      </c>
      <c r="W44" s="83">
        <f t="shared" si="28"/>
        <v>0</v>
      </c>
      <c r="X44" s="83">
        <f t="shared" si="29"/>
        <v>0</v>
      </c>
      <c r="Y44" s="83">
        <f t="shared" si="29"/>
        <v>0</v>
      </c>
      <c r="Z44" s="83">
        <f t="shared" si="29"/>
        <v>0</v>
      </c>
      <c r="AA44" s="171">
        <f t="shared" si="23"/>
        <v>0</v>
      </c>
      <c r="AB44" s="83">
        <f t="shared" si="30"/>
        <v>0</v>
      </c>
      <c r="AC44" s="83">
        <f t="shared" si="30"/>
        <v>0</v>
      </c>
      <c r="AD44" s="171">
        <f t="shared" si="24"/>
        <v>0</v>
      </c>
      <c r="AE44" s="171">
        <f>IF(AD44=1,SUM(AD$10:AD44),0)</f>
        <v>0</v>
      </c>
      <c r="AF44" s="82" t="str">
        <f t="shared" si="25"/>
        <v/>
      </c>
      <c r="AG44" s="171">
        <f t="shared" si="26"/>
        <v>0</v>
      </c>
    </row>
    <row r="45" spans="1:33" ht="12" customHeight="1" x14ac:dyDescent="0.25">
      <c r="A45" s="497"/>
      <c r="B45" s="15">
        <v>36</v>
      </c>
      <c r="C45" s="468">
        <f t="shared" si="14"/>
        <v>0</v>
      </c>
      <c r="D45" s="469"/>
      <c r="E45" s="470"/>
      <c r="F45" s="67">
        <f t="shared" si="15"/>
        <v>0</v>
      </c>
      <c r="G45" s="67">
        <f t="shared" si="16"/>
        <v>0</v>
      </c>
      <c r="H45" s="67">
        <f t="shared" si="17"/>
        <v>0</v>
      </c>
      <c r="I45" s="67">
        <f t="shared" si="18"/>
        <v>0</v>
      </c>
      <c r="J45" s="67">
        <f t="shared" si="19"/>
        <v>0</v>
      </c>
      <c r="K45" s="16">
        <f t="shared" si="20"/>
        <v>0</v>
      </c>
      <c r="L45" s="67">
        <f t="shared" si="21"/>
        <v>0</v>
      </c>
      <c r="M45" s="17">
        <f>IF(L45&gt;0,VLOOKUP(I45,Labour!$AR$1:$AT$15,3,FALSE),0)</f>
        <v>0</v>
      </c>
      <c r="N45" s="70">
        <f t="shared" si="22"/>
        <v>0</v>
      </c>
      <c r="R45" s="83">
        <f t="shared" si="27"/>
        <v>0</v>
      </c>
      <c r="S45" s="83">
        <f t="shared" si="27"/>
        <v>0</v>
      </c>
      <c r="T45" s="83">
        <f t="shared" si="27"/>
        <v>0</v>
      </c>
      <c r="U45" s="83">
        <f t="shared" si="27"/>
        <v>0</v>
      </c>
      <c r="V45" s="83">
        <f t="shared" si="28"/>
        <v>0</v>
      </c>
      <c r="W45" s="83">
        <f t="shared" si="28"/>
        <v>0</v>
      </c>
      <c r="X45" s="83">
        <f t="shared" si="29"/>
        <v>0</v>
      </c>
      <c r="Y45" s="83">
        <f t="shared" si="29"/>
        <v>0</v>
      </c>
      <c r="Z45" s="83">
        <f t="shared" si="29"/>
        <v>0</v>
      </c>
      <c r="AA45" s="171">
        <f t="shared" si="23"/>
        <v>0</v>
      </c>
      <c r="AB45" s="83">
        <f t="shared" si="30"/>
        <v>0</v>
      </c>
      <c r="AC45" s="83">
        <f t="shared" si="30"/>
        <v>0</v>
      </c>
      <c r="AD45" s="171">
        <f t="shared" si="24"/>
        <v>0</v>
      </c>
      <c r="AE45" s="171">
        <f>IF(AD45=1,SUM(AD$10:AD45),0)</f>
        <v>0</v>
      </c>
      <c r="AF45" s="82" t="str">
        <f t="shared" si="25"/>
        <v/>
      </c>
      <c r="AG45" s="171">
        <f t="shared" si="26"/>
        <v>0</v>
      </c>
    </row>
    <row r="46" spans="1:33" ht="12" customHeight="1" x14ac:dyDescent="0.25">
      <c r="A46" s="497"/>
      <c r="B46" s="15">
        <v>37</v>
      </c>
      <c r="C46" s="468">
        <f t="shared" si="14"/>
        <v>0</v>
      </c>
      <c r="D46" s="469"/>
      <c r="E46" s="470"/>
      <c r="F46" s="67">
        <f t="shared" si="15"/>
        <v>0</v>
      </c>
      <c r="G46" s="67">
        <f t="shared" si="16"/>
        <v>0</v>
      </c>
      <c r="H46" s="67">
        <f t="shared" si="17"/>
        <v>0</v>
      </c>
      <c r="I46" s="67">
        <f t="shared" si="18"/>
        <v>0</v>
      </c>
      <c r="J46" s="67">
        <f t="shared" si="19"/>
        <v>0</v>
      </c>
      <c r="K46" s="16">
        <f t="shared" si="20"/>
        <v>0</v>
      </c>
      <c r="L46" s="67">
        <f t="shared" si="21"/>
        <v>0</v>
      </c>
      <c r="M46" s="17">
        <f>IF(L46&gt;0,VLOOKUP(I46,Labour!$AR$1:$AT$15,3,FALSE),0)</f>
        <v>0</v>
      </c>
      <c r="N46" s="70">
        <f t="shared" si="22"/>
        <v>0</v>
      </c>
      <c r="R46" s="83">
        <f t="shared" si="27"/>
        <v>0</v>
      </c>
      <c r="S46" s="83">
        <f t="shared" si="27"/>
        <v>0</v>
      </c>
      <c r="T46" s="83">
        <f t="shared" si="27"/>
        <v>0</v>
      </c>
      <c r="U46" s="83">
        <f t="shared" si="27"/>
        <v>0</v>
      </c>
      <c r="V46" s="83">
        <f t="shared" si="28"/>
        <v>0</v>
      </c>
      <c r="W46" s="83">
        <f t="shared" si="28"/>
        <v>0</v>
      </c>
      <c r="X46" s="83">
        <f t="shared" si="29"/>
        <v>0</v>
      </c>
      <c r="Y46" s="83">
        <f t="shared" si="29"/>
        <v>0</v>
      </c>
      <c r="Z46" s="83">
        <f t="shared" si="29"/>
        <v>0</v>
      </c>
      <c r="AA46" s="171">
        <f t="shared" si="23"/>
        <v>0</v>
      </c>
      <c r="AB46" s="83">
        <f t="shared" si="30"/>
        <v>0</v>
      </c>
      <c r="AC46" s="83">
        <f t="shared" si="30"/>
        <v>0</v>
      </c>
      <c r="AD46" s="171">
        <f t="shared" si="24"/>
        <v>0</v>
      </c>
      <c r="AE46" s="171">
        <f>IF(AD46=1,SUM(AD$10:AD46),0)</f>
        <v>0</v>
      </c>
      <c r="AF46" s="82" t="str">
        <f t="shared" si="25"/>
        <v/>
      </c>
      <c r="AG46" s="171">
        <f t="shared" si="26"/>
        <v>0</v>
      </c>
    </row>
    <row r="47" spans="1:33" ht="12" customHeight="1" x14ac:dyDescent="0.25">
      <c r="A47" s="497"/>
      <c r="B47" s="15">
        <v>38</v>
      </c>
      <c r="C47" s="468">
        <f t="shared" si="14"/>
        <v>0</v>
      </c>
      <c r="D47" s="469"/>
      <c r="E47" s="470"/>
      <c r="F47" s="67">
        <f t="shared" si="15"/>
        <v>0</v>
      </c>
      <c r="G47" s="67">
        <f t="shared" si="16"/>
        <v>0</v>
      </c>
      <c r="H47" s="67">
        <f t="shared" si="17"/>
        <v>0</v>
      </c>
      <c r="I47" s="67">
        <f t="shared" si="18"/>
        <v>0</v>
      </c>
      <c r="J47" s="67">
        <f t="shared" si="19"/>
        <v>0</v>
      </c>
      <c r="K47" s="16">
        <f t="shared" si="20"/>
        <v>0</v>
      </c>
      <c r="L47" s="67">
        <f t="shared" si="21"/>
        <v>0</v>
      </c>
      <c r="M47" s="17">
        <f>IF(L47&gt;0,VLOOKUP(I47,Labour!$AR$1:$AT$15,3,FALSE),0)</f>
        <v>0</v>
      </c>
      <c r="N47" s="70">
        <f t="shared" si="22"/>
        <v>0</v>
      </c>
      <c r="R47" s="83">
        <f t="shared" si="27"/>
        <v>0</v>
      </c>
      <c r="S47" s="83">
        <f t="shared" si="27"/>
        <v>0</v>
      </c>
      <c r="T47" s="83">
        <f t="shared" si="27"/>
        <v>0</v>
      </c>
      <c r="U47" s="83">
        <f t="shared" si="27"/>
        <v>0</v>
      </c>
      <c r="V47" s="83">
        <f t="shared" si="28"/>
        <v>0</v>
      </c>
      <c r="W47" s="83">
        <f t="shared" si="28"/>
        <v>0</v>
      </c>
      <c r="X47" s="83">
        <f t="shared" si="29"/>
        <v>0</v>
      </c>
      <c r="Y47" s="83">
        <f t="shared" si="29"/>
        <v>0</v>
      </c>
      <c r="Z47" s="83">
        <f t="shared" si="29"/>
        <v>0</v>
      </c>
      <c r="AA47" s="171">
        <f t="shared" si="23"/>
        <v>0</v>
      </c>
      <c r="AB47" s="83">
        <f t="shared" si="30"/>
        <v>0</v>
      </c>
      <c r="AC47" s="83">
        <f t="shared" si="30"/>
        <v>0</v>
      </c>
      <c r="AD47" s="171">
        <f t="shared" si="24"/>
        <v>0</v>
      </c>
      <c r="AE47" s="171">
        <f>IF(AD47=1,SUM(AD$10:AD47),0)</f>
        <v>0</v>
      </c>
      <c r="AF47" s="82" t="str">
        <f t="shared" si="25"/>
        <v/>
      </c>
      <c r="AG47" s="171">
        <f t="shared" si="26"/>
        <v>0</v>
      </c>
    </row>
    <row r="48" spans="1:33" ht="12" customHeight="1" x14ac:dyDescent="0.25">
      <c r="A48" s="497"/>
      <c r="B48" s="15">
        <v>39</v>
      </c>
      <c r="C48" s="468">
        <f t="shared" si="14"/>
        <v>0</v>
      </c>
      <c r="D48" s="469"/>
      <c r="E48" s="470"/>
      <c r="F48" s="67">
        <f t="shared" si="15"/>
        <v>0</v>
      </c>
      <c r="G48" s="67">
        <f t="shared" si="16"/>
        <v>0</v>
      </c>
      <c r="H48" s="67">
        <f t="shared" si="17"/>
        <v>0</v>
      </c>
      <c r="I48" s="67">
        <f t="shared" si="18"/>
        <v>0</v>
      </c>
      <c r="J48" s="67">
        <f t="shared" si="19"/>
        <v>0</v>
      </c>
      <c r="K48" s="16">
        <f t="shared" si="20"/>
        <v>0</v>
      </c>
      <c r="L48" s="67">
        <f t="shared" si="21"/>
        <v>0</v>
      </c>
      <c r="M48" s="17">
        <f>IF(L48&gt;0,VLOOKUP(I48,Labour!$AR$1:$AT$15,3,FALSE),0)</f>
        <v>0</v>
      </c>
      <c r="N48" s="70">
        <f t="shared" si="22"/>
        <v>0</v>
      </c>
      <c r="R48" s="83">
        <f t="shared" si="27"/>
        <v>0</v>
      </c>
      <c r="S48" s="83">
        <f t="shared" si="27"/>
        <v>0</v>
      </c>
      <c r="T48" s="83">
        <f t="shared" si="27"/>
        <v>0</v>
      </c>
      <c r="U48" s="83">
        <f t="shared" si="27"/>
        <v>0</v>
      </c>
      <c r="V48" s="83">
        <f t="shared" si="28"/>
        <v>0</v>
      </c>
      <c r="W48" s="83">
        <f t="shared" si="28"/>
        <v>0</v>
      </c>
      <c r="X48" s="83">
        <f t="shared" si="29"/>
        <v>0</v>
      </c>
      <c r="Y48" s="83">
        <f t="shared" si="29"/>
        <v>0</v>
      </c>
      <c r="Z48" s="83">
        <f t="shared" si="29"/>
        <v>0</v>
      </c>
      <c r="AA48" s="171">
        <f t="shared" si="23"/>
        <v>0</v>
      </c>
      <c r="AB48" s="83">
        <f t="shared" si="30"/>
        <v>0</v>
      </c>
      <c r="AC48" s="83">
        <f t="shared" si="30"/>
        <v>0</v>
      </c>
      <c r="AD48" s="171">
        <f t="shared" si="24"/>
        <v>0</v>
      </c>
      <c r="AE48" s="171">
        <f>IF(AD48=1,SUM(AD$10:AD48),0)</f>
        <v>0</v>
      </c>
      <c r="AF48" s="82" t="str">
        <f t="shared" si="25"/>
        <v/>
      </c>
      <c r="AG48" s="171">
        <f t="shared" si="26"/>
        <v>0</v>
      </c>
    </row>
    <row r="49" spans="1:33" ht="12" customHeight="1" x14ac:dyDescent="0.25">
      <c r="A49" s="497"/>
      <c r="B49" s="15">
        <v>40</v>
      </c>
      <c r="C49" s="468">
        <f t="shared" si="14"/>
        <v>0</v>
      </c>
      <c r="D49" s="469"/>
      <c r="E49" s="470"/>
      <c r="F49" s="67">
        <f t="shared" si="15"/>
        <v>0</v>
      </c>
      <c r="G49" s="67">
        <f t="shared" si="16"/>
        <v>0</v>
      </c>
      <c r="H49" s="67">
        <f t="shared" si="17"/>
        <v>0</v>
      </c>
      <c r="I49" s="67">
        <f t="shared" si="18"/>
        <v>0</v>
      </c>
      <c r="J49" s="67">
        <f t="shared" si="19"/>
        <v>0</v>
      </c>
      <c r="K49" s="16">
        <f t="shared" si="20"/>
        <v>0</v>
      </c>
      <c r="L49" s="67">
        <f t="shared" si="21"/>
        <v>0</v>
      </c>
      <c r="M49" s="17">
        <f>IF(L49&gt;0,VLOOKUP(I49,Labour!$AR$1:$AT$15,3,FALSE),0)</f>
        <v>0</v>
      </c>
      <c r="N49" s="70">
        <f t="shared" si="22"/>
        <v>0</v>
      </c>
      <c r="R49" s="83">
        <f t="shared" si="27"/>
        <v>0</v>
      </c>
      <c r="S49" s="83">
        <f t="shared" si="27"/>
        <v>0</v>
      </c>
      <c r="T49" s="83">
        <f t="shared" si="27"/>
        <v>0</v>
      </c>
      <c r="U49" s="83">
        <f t="shared" si="27"/>
        <v>0</v>
      </c>
      <c r="V49" s="83">
        <f t="shared" si="28"/>
        <v>0</v>
      </c>
      <c r="W49" s="83">
        <f t="shared" si="28"/>
        <v>0</v>
      </c>
      <c r="X49" s="83">
        <f t="shared" si="29"/>
        <v>0</v>
      </c>
      <c r="Y49" s="83">
        <f t="shared" si="29"/>
        <v>0</v>
      </c>
      <c r="Z49" s="83">
        <f t="shared" si="29"/>
        <v>0</v>
      </c>
      <c r="AA49" s="171">
        <f t="shared" si="23"/>
        <v>0</v>
      </c>
      <c r="AB49" s="83">
        <f t="shared" si="30"/>
        <v>0</v>
      </c>
      <c r="AC49" s="83">
        <f t="shared" si="30"/>
        <v>0</v>
      </c>
      <c r="AD49" s="171">
        <f t="shared" si="24"/>
        <v>0</v>
      </c>
      <c r="AE49" s="171">
        <f>IF(AD49=1,SUM(AD$10:AD49),0)</f>
        <v>0</v>
      </c>
      <c r="AF49" s="82" t="str">
        <f t="shared" si="25"/>
        <v/>
      </c>
      <c r="AG49" s="171">
        <f t="shared" si="26"/>
        <v>0</v>
      </c>
    </row>
    <row r="50" spans="1:33" ht="12" customHeight="1" x14ac:dyDescent="0.25">
      <c r="A50" s="497"/>
      <c r="B50" s="15">
        <v>41</v>
      </c>
      <c r="C50" s="468">
        <f t="shared" si="14"/>
        <v>0</v>
      </c>
      <c r="D50" s="469"/>
      <c r="E50" s="470"/>
      <c r="F50" s="67">
        <f t="shared" si="15"/>
        <v>0</v>
      </c>
      <c r="G50" s="67">
        <f t="shared" si="16"/>
        <v>0</v>
      </c>
      <c r="H50" s="67">
        <f t="shared" si="17"/>
        <v>0</v>
      </c>
      <c r="I50" s="67">
        <f t="shared" si="18"/>
        <v>0</v>
      </c>
      <c r="J50" s="67">
        <f t="shared" si="19"/>
        <v>0</v>
      </c>
      <c r="K50" s="16">
        <f t="shared" si="20"/>
        <v>0</v>
      </c>
      <c r="L50" s="67">
        <f t="shared" si="21"/>
        <v>0</v>
      </c>
      <c r="M50" s="17">
        <f>IF(L50&gt;0,VLOOKUP(I50,Labour!$AR$1:$AT$15,3,FALSE),0)</f>
        <v>0</v>
      </c>
      <c r="N50" s="70">
        <f t="shared" si="22"/>
        <v>0</v>
      </c>
      <c r="R50" s="83">
        <f t="shared" si="27"/>
        <v>0</v>
      </c>
      <c r="S50" s="83">
        <f t="shared" si="27"/>
        <v>0</v>
      </c>
      <c r="T50" s="83">
        <f t="shared" si="27"/>
        <v>0</v>
      </c>
      <c r="U50" s="83">
        <f t="shared" si="27"/>
        <v>0</v>
      </c>
      <c r="V50" s="83">
        <f t="shared" si="28"/>
        <v>0</v>
      </c>
      <c r="W50" s="83">
        <f t="shared" si="28"/>
        <v>0</v>
      </c>
      <c r="X50" s="83">
        <f t="shared" si="29"/>
        <v>0</v>
      </c>
      <c r="Y50" s="83">
        <f t="shared" si="29"/>
        <v>0</v>
      </c>
      <c r="Z50" s="83">
        <f t="shared" si="29"/>
        <v>0</v>
      </c>
      <c r="AA50" s="171">
        <f t="shared" si="23"/>
        <v>0</v>
      </c>
      <c r="AB50" s="83">
        <f t="shared" si="30"/>
        <v>0</v>
      </c>
      <c r="AC50" s="83">
        <f t="shared" si="30"/>
        <v>0</v>
      </c>
      <c r="AD50" s="171">
        <f t="shared" si="24"/>
        <v>0</v>
      </c>
      <c r="AE50" s="171">
        <f>IF(AD50=1,SUM(AD$10:AD50),0)</f>
        <v>0</v>
      </c>
      <c r="AF50" s="82" t="str">
        <f t="shared" si="25"/>
        <v/>
      </c>
      <c r="AG50" s="171">
        <f t="shared" si="26"/>
        <v>0</v>
      </c>
    </row>
    <row r="51" spans="1:33" ht="12" customHeight="1" x14ac:dyDescent="0.25">
      <c r="A51" s="497"/>
      <c r="B51" s="15">
        <v>42</v>
      </c>
      <c r="C51" s="468">
        <f t="shared" si="14"/>
        <v>0</v>
      </c>
      <c r="D51" s="469"/>
      <c r="E51" s="470"/>
      <c r="F51" s="67">
        <f t="shared" si="15"/>
        <v>0</v>
      </c>
      <c r="G51" s="67">
        <f t="shared" si="16"/>
        <v>0</v>
      </c>
      <c r="H51" s="67">
        <f t="shared" si="17"/>
        <v>0</v>
      </c>
      <c r="I51" s="67">
        <f t="shared" si="18"/>
        <v>0</v>
      </c>
      <c r="J51" s="67">
        <f t="shared" si="19"/>
        <v>0</v>
      </c>
      <c r="K51" s="16">
        <f t="shared" si="20"/>
        <v>0</v>
      </c>
      <c r="L51" s="67">
        <f t="shared" si="21"/>
        <v>0</v>
      </c>
      <c r="M51" s="17">
        <f>IF(L51&gt;0,VLOOKUP(I51,Labour!$AR$1:$AT$15,3,FALSE),0)</f>
        <v>0</v>
      </c>
      <c r="N51" s="70">
        <f t="shared" si="22"/>
        <v>0</v>
      </c>
      <c r="R51" s="83">
        <f t="shared" si="27"/>
        <v>0</v>
      </c>
      <c r="S51" s="83">
        <f t="shared" si="27"/>
        <v>0</v>
      </c>
      <c r="T51" s="83">
        <f t="shared" si="27"/>
        <v>0</v>
      </c>
      <c r="U51" s="83">
        <f t="shared" si="27"/>
        <v>0</v>
      </c>
      <c r="V51" s="83">
        <f t="shared" si="28"/>
        <v>0</v>
      </c>
      <c r="W51" s="83">
        <f t="shared" si="28"/>
        <v>0</v>
      </c>
      <c r="X51" s="83">
        <f t="shared" si="29"/>
        <v>0</v>
      </c>
      <c r="Y51" s="83">
        <f t="shared" si="29"/>
        <v>0</v>
      </c>
      <c r="Z51" s="83">
        <f t="shared" si="29"/>
        <v>0</v>
      </c>
      <c r="AA51" s="171">
        <f t="shared" si="23"/>
        <v>0</v>
      </c>
      <c r="AB51" s="83">
        <f t="shared" si="30"/>
        <v>0</v>
      </c>
      <c r="AC51" s="83">
        <f t="shared" si="30"/>
        <v>0</v>
      </c>
      <c r="AD51" s="171">
        <f t="shared" si="24"/>
        <v>0</v>
      </c>
      <c r="AE51" s="171">
        <f>IF(AD51=1,SUM(AD$10:AD51),0)</f>
        <v>0</v>
      </c>
      <c r="AF51" s="82" t="str">
        <f t="shared" si="25"/>
        <v/>
      </c>
      <c r="AG51" s="171">
        <f t="shared" si="26"/>
        <v>0</v>
      </c>
    </row>
    <row r="52" spans="1:33" ht="12" customHeight="1" x14ac:dyDescent="0.25">
      <c r="A52" s="497"/>
      <c r="B52" s="15">
        <v>43</v>
      </c>
      <c r="C52" s="468">
        <f t="shared" si="14"/>
        <v>0</v>
      </c>
      <c r="D52" s="469"/>
      <c r="E52" s="470"/>
      <c r="F52" s="67">
        <f t="shared" si="15"/>
        <v>0</v>
      </c>
      <c r="G52" s="67">
        <f t="shared" si="16"/>
        <v>0</v>
      </c>
      <c r="H52" s="67">
        <f t="shared" si="17"/>
        <v>0</v>
      </c>
      <c r="I52" s="67">
        <f t="shared" si="18"/>
        <v>0</v>
      </c>
      <c r="J52" s="67">
        <f t="shared" si="19"/>
        <v>0</v>
      </c>
      <c r="K52" s="16">
        <f t="shared" si="20"/>
        <v>0</v>
      </c>
      <c r="L52" s="67">
        <f t="shared" si="21"/>
        <v>0</v>
      </c>
      <c r="M52" s="17">
        <f>IF(L52&gt;0,VLOOKUP(I52,Labour!$AR$1:$AT$15,3,FALSE),0)</f>
        <v>0</v>
      </c>
      <c r="N52" s="70">
        <f t="shared" si="22"/>
        <v>0</v>
      </c>
      <c r="R52" s="83">
        <f t="shared" si="27"/>
        <v>0</v>
      </c>
      <c r="S52" s="83">
        <f t="shared" si="27"/>
        <v>0</v>
      </c>
      <c r="T52" s="83">
        <f t="shared" si="27"/>
        <v>0</v>
      </c>
      <c r="U52" s="83">
        <f t="shared" si="27"/>
        <v>0</v>
      </c>
      <c r="V52" s="83">
        <f t="shared" si="28"/>
        <v>0</v>
      </c>
      <c r="W52" s="83">
        <f t="shared" si="28"/>
        <v>0</v>
      </c>
      <c r="X52" s="83">
        <f t="shared" si="29"/>
        <v>0</v>
      </c>
      <c r="Y52" s="83">
        <f t="shared" si="29"/>
        <v>0</v>
      </c>
      <c r="Z52" s="83">
        <f t="shared" si="29"/>
        <v>0</v>
      </c>
      <c r="AA52" s="171">
        <f t="shared" si="23"/>
        <v>0</v>
      </c>
      <c r="AB52" s="83">
        <f t="shared" si="30"/>
        <v>0</v>
      </c>
      <c r="AC52" s="83">
        <f t="shared" si="30"/>
        <v>0</v>
      </c>
      <c r="AD52" s="171">
        <f t="shared" si="24"/>
        <v>0</v>
      </c>
      <c r="AE52" s="171">
        <f>IF(AD52=1,SUM(AD$10:AD52),0)</f>
        <v>0</v>
      </c>
      <c r="AF52" s="82" t="str">
        <f t="shared" si="25"/>
        <v/>
      </c>
      <c r="AG52" s="171">
        <f t="shared" si="26"/>
        <v>0</v>
      </c>
    </row>
    <row r="53" spans="1:33" ht="12" customHeight="1" x14ac:dyDescent="0.25">
      <c r="A53" s="497"/>
      <c r="B53" s="15">
        <v>44</v>
      </c>
      <c r="C53" s="468">
        <f t="shared" si="14"/>
        <v>0</v>
      </c>
      <c r="D53" s="469"/>
      <c r="E53" s="470"/>
      <c r="F53" s="67">
        <f t="shared" si="15"/>
        <v>0</v>
      </c>
      <c r="G53" s="67">
        <f t="shared" si="16"/>
        <v>0</v>
      </c>
      <c r="H53" s="67">
        <f t="shared" si="17"/>
        <v>0</v>
      </c>
      <c r="I53" s="67">
        <f t="shared" si="18"/>
        <v>0</v>
      </c>
      <c r="J53" s="67">
        <f t="shared" si="19"/>
        <v>0</v>
      </c>
      <c r="K53" s="16">
        <f t="shared" si="20"/>
        <v>0</v>
      </c>
      <c r="L53" s="67">
        <f t="shared" si="21"/>
        <v>0</v>
      </c>
      <c r="M53" s="17">
        <f>IF(L53&gt;0,VLOOKUP(I53,Labour!$AR$1:$AT$15,3,FALSE),0)</f>
        <v>0</v>
      </c>
      <c r="N53" s="70">
        <f t="shared" si="22"/>
        <v>0</v>
      </c>
      <c r="R53" s="83">
        <f t="shared" si="27"/>
        <v>0</v>
      </c>
      <c r="S53" s="83">
        <f t="shared" si="27"/>
        <v>0</v>
      </c>
      <c r="T53" s="83">
        <f t="shared" si="27"/>
        <v>0</v>
      </c>
      <c r="U53" s="83">
        <f t="shared" si="27"/>
        <v>0</v>
      </c>
      <c r="V53" s="83">
        <f t="shared" si="28"/>
        <v>0</v>
      </c>
      <c r="W53" s="83">
        <f t="shared" si="28"/>
        <v>0</v>
      </c>
      <c r="X53" s="83">
        <f t="shared" si="29"/>
        <v>0</v>
      </c>
      <c r="Y53" s="83">
        <f t="shared" si="29"/>
        <v>0</v>
      </c>
      <c r="Z53" s="83">
        <f t="shared" si="29"/>
        <v>0</v>
      </c>
      <c r="AA53" s="171">
        <f t="shared" si="23"/>
        <v>0</v>
      </c>
      <c r="AB53" s="83">
        <f t="shared" si="30"/>
        <v>0</v>
      </c>
      <c r="AC53" s="83">
        <f t="shared" si="30"/>
        <v>0</v>
      </c>
      <c r="AD53" s="171">
        <f t="shared" si="24"/>
        <v>0</v>
      </c>
      <c r="AE53" s="171">
        <f>IF(AD53=1,SUM(AD$10:AD53),0)</f>
        <v>0</v>
      </c>
      <c r="AF53" s="82" t="str">
        <f t="shared" si="25"/>
        <v/>
      </c>
      <c r="AG53" s="171">
        <f t="shared" si="26"/>
        <v>0</v>
      </c>
    </row>
    <row r="54" spans="1:33" ht="12" customHeight="1" x14ac:dyDescent="0.25">
      <c r="A54" s="497"/>
      <c r="B54" s="15">
        <v>45</v>
      </c>
      <c r="C54" s="468">
        <f t="shared" si="14"/>
        <v>0</v>
      </c>
      <c r="D54" s="469"/>
      <c r="E54" s="470"/>
      <c r="F54" s="67">
        <f t="shared" si="15"/>
        <v>0</v>
      </c>
      <c r="G54" s="67">
        <f t="shared" si="16"/>
        <v>0</v>
      </c>
      <c r="H54" s="67">
        <f t="shared" si="17"/>
        <v>0</v>
      </c>
      <c r="I54" s="67">
        <f t="shared" si="18"/>
        <v>0</v>
      </c>
      <c r="J54" s="67">
        <f t="shared" si="19"/>
        <v>0</v>
      </c>
      <c r="K54" s="16">
        <f t="shared" si="20"/>
        <v>0</v>
      </c>
      <c r="L54" s="67">
        <f t="shared" si="21"/>
        <v>0</v>
      </c>
      <c r="M54" s="17">
        <f>IF(L54&gt;0,VLOOKUP(I54,Labour!$AR$1:$AT$15,3,FALSE),0)</f>
        <v>0</v>
      </c>
      <c r="N54" s="70">
        <f t="shared" si="22"/>
        <v>0</v>
      </c>
      <c r="R54" s="83">
        <f t="shared" si="27"/>
        <v>0</v>
      </c>
      <c r="S54" s="83">
        <f t="shared" si="27"/>
        <v>0</v>
      </c>
      <c r="T54" s="83">
        <f t="shared" si="27"/>
        <v>0</v>
      </c>
      <c r="U54" s="83">
        <f t="shared" si="27"/>
        <v>0</v>
      </c>
      <c r="V54" s="83">
        <f t="shared" si="28"/>
        <v>0</v>
      </c>
      <c r="W54" s="83">
        <f t="shared" si="28"/>
        <v>0</v>
      </c>
      <c r="X54" s="83">
        <f t="shared" si="29"/>
        <v>0</v>
      </c>
      <c r="Y54" s="83">
        <f t="shared" si="29"/>
        <v>0</v>
      </c>
      <c r="Z54" s="83">
        <f t="shared" si="29"/>
        <v>0</v>
      </c>
      <c r="AA54" s="171">
        <f t="shared" si="23"/>
        <v>0</v>
      </c>
      <c r="AB54" s="83">
        <f t="shared" si="30"/>
        <v>0</v>
      </c>
      <c r="AC54" s="83">
        <f t="shared" si="30"/>
        <v>0</v>
      </c>
      <c r="AD54" s="171">
        <f t="shared" si="24"/>
        <v>0</v>
      </c>
      <c r="AE54" s="171">
        <f>IF(AD54=1,SUM(AD$10:AD54),0)</f>
        <v>0</v>
      </c>
      <c r="AF54" s="82" t="str">
        <f t="shared" si="25"/>
        <v/>
      </c>
      <c r="AG54" s="171">
        <f t="shared" si="26"/>
        <v>0</v>
      </c>
    </row>
    <row r="55" spans="1:33" ht="12" customHeight="1" x14ac:dyDescent="0.25">
      <c r="A55" s="497"/>
      <c r="B55" s="15">
        <v>46</v>
      </c>
      <c r="C55" s="468">
        <f t="shared" si="14"/>
        <v>0</v>
      </c>
      <c r="D55" s="469"/>
      <c r="E55" s="470"/>
      <c r="F55" s="67">
        <f t="shared" si="15"/>
        <v>0</v>
      </c>
      <c r="G55" s="67">
        <f t="shared" si="16"/>
        <v>0</v>
      </c>
      <c r="H55" s="67">
        <f t="shared" si="17"/>
        <v>0</v>
      </c>
      <c r="I55" s="67">
        <f t="shared" si="18"/>
        <v>0</v>
      </c>
      <c r="J55" s="67">
        <f t="shared" si="19"/>
        <v>0</v>
      </c>
      <c r="K55" s="16">
        <f t="shared" si="20"/>
        <v>0</v>
      </c>
      <c r="L55" s="67">
        <f t="shared" si="21"/>
        <v>0</v>
      </c>
      <c r="M55" s="17">
        <f>IF(L55&gt;0,VLOOKUP(I55,Labour!$AR$1:$AT$15,3,FALSE),0)</f>
        <v>0</v>
      </c>
      <c r="N55" s="70">
        <f t="shared" si="22"/>
        <v>0</v>
      </c>
      <c r="R55" s="83">
        <f t="shared" si="27"/>
        <v>0</v>
      </c>
      <c r="S55" s="83">
        <f t="shared" si="27"/>
        <v>0</v>
      </c>
      <c r="T55" s="83">
        <f t="shared" si="27"/>
        <v>0</v>
      </c>
      <c r="U55" s="83">
        <f t="shared" si="27"/>
        <v>0</v>
      </c>
      <c r="V55" s="83">
        <f t="shared" si="28"/>
        <v>0</v>
      </c>
      <c r="W55" s="83">
        <f t="shared" si="28"/>
        <v>0</v>
      </c>
      <c r="X55" s="83">
        <f t="shared" si="29"/>
        <v>0</v>
      </c>
      <c r="Y55" s="83">
        <f t="shared" si="29"/>
        <v>0</v>
      </c>
      <c r="Z55" s="83">
        <f t="shared" si="29"/>
        <v>0</v>
      </c>
      <c r="AA55" s="171">
        <f t="shared" si="23"/>
        <v>0</v>
      </c>
      <c r="AB55" s="83">
        <f t="shared" si="30"/>
        <v>0</v>
      </c>
      <c r="AC55" s="83">
        <f t="shared" si="30"/>
        <v>0</v>
      </c>
      <c r="AD55" s="171">
        <f t="shared" si="24"/>
        <v>0</v>
      </c>
      <c r="AE55" s="171">
        <f>IF(AD55=1,SUM(AD$10:AD55),0)</f>
        <v>0</v>
      </c>
      <c r="AF55" s="82" t="str">
        <f t="shared" si="25"/>
        <v/>
      </c>
      <c r="AG55" s="171">
        <f t="shared" si="26"/>
        <v>0</v>
      </c>
    </row>
    <row r="56" spans="1:33" ht="12" customHeight="1" x14ac:dyDescent="0.25">
      <c r="A56" s="497"/>
      <c r="B56" s="15">
        <v>47</v>
      </c>
      <c r="C56" s="468">
        <f t="shared" si="14"/>
        <v>0</v>
      </c>
      <c r="D56" s="469"/>
      <c r="E56" s="470"/>
      <c r="F56" s="67">
        <f t="shared" si="15"/>
        <v>0</v>
      </c>
      <c r="G56" s="67">
        <f t="shared" si="16"/>
        <v>0</v>
      </c>
      <c r="H56" s="67">
        <f t="shared" si="17"/>
        <v>0</v>
      </c>
      <c r="I56" s="67">
        <f t="shared" si="18"/>
        <v>0</v>
      </c>
      <c r="J56" s="67">
        <f t="shared" si="19"/>
        <v>0</v>
      </c>
      <c r="K56" s="16">
        <f t="shared" si="20"/>
        <v>0</v>
      </c>
      <c r="L56" s="67">
        <f t="shared" si="21"/>
        <v>0</v>
      </c>
      <c r="M56" s="17">
        <f>IF(L56&gt;0,VLOOKUP(I56,Labour!$AR$1:$AT$15,3,FALSE),0)</f>
        <v>0</v>
      </c>
      <c r="N56" s="70">
        <f t="shared" si="22"/>
        <v>0</v>
      </c>
      <c r="R56" s="83">
        <f t="shared" si="27"/>
        <v>0</v>
      </c>
      <c r="S56" s="83">
        <f t="shared" si="27"/>
        <v>0</v>
      </c>
      <c r="T56" s="83">
        <f t="shared" si="27"/>
        <v>0</v>
      </c>
      <c r="U56" s="83">
        <f t="shared" si="27"/>
        <v>0</v>
      </c>
      <c r="V56" s="83">
        <f t="shared" si="28"/>
        <v>0</v>
      </c>
      <c r="W56" s="83">
        <f t="shared" si="28"/>
        <v>0</v>
      </c>
      <c r="X56" s="83">
        <f t="shared" si="29"/>
        <v>0</v>
      </c>
      <c r="Y56" s="83">
        <f t="shared" si="29"/>
        <v>0</v>
      </c>
      <c r="Z56" s="83">
        <f t="shared" si="29"/>
        <v>0</v>
      </c>
      <c r="AA56" s="171">
        <f t="shared" si="23"/>
        <v>0</v>
      </c>
      <c r="AB56" s="83">
        <f t="shared" si="30"/>
        <v>0</v>
      </c>
      <c r="AC56" s="83">
        <f t="shared" si="30"/>
        <v>0</v>
      </c>
      <c r="AD56" s="171">
        <f t="shared" si="24"/>
        <v>0</v>
      </c>
      <c r="AE56" s="171">
        <f>IF(AD56=1,SUM(AD$10:AD56),0)</f>
        <v>0</v>
      </c>
      <c r="AF56" s="82" t="str">
        <f t="shared" si="25"/>
        <v/>
      </c>
      <c r="AG56" s="171">
        <f t="shared" si="26"/>
        <v>0</v>
      </c>
    </row>
    <row r="57" spans="1:33" ht="12" customHeight="1" x14ac:dyDescent="0.25">
      <c r="A57" s="497"/>
      <c r="B57" s="15">
        <v>48</v>
      </c>
      <c r="C57" s="468">
        <f t="shared" si="14"/>
        <v>0</v>
      </c>
      <c r="D57" s="469"/>
      <c r="E57" s="470"/>
      <c r="F57" s="67">
        <f t="shared" si="15"/>
        <v>0</v>
      </c>
      <c r="G57" s="67">
        <f t="shared" si="16"/>
        <v>0</v>
      </c>
      <c r="H57" s="67">
        <f t="shared" si="17"/>
        <v>0</v>
      </c>
      <c r="I57" s="67">
        <f t="shared" si="18"/>
        <v>0</v>
      </c>
      <c r="J57" s="67">
        <f t="shared" si="19"/>
        <v>0</v>
      </c>
      <c r="K57" s="16">
        <f t="shared" si="20"/>
        <v>0</v>
      </c>
      <c r="L57" s="67">
        <f t="shared" si="21"/>
        <v>0</v>
      </c>
      <c r="M57" s="17">
        <f>IF(L57&gt;0,VLOOKUP(I57,Labour!$AR$1:$AT$15,3,FALSE),0)</f>
        <v>0</v>
      </c>
      <c r="N57" s="70">
        <f t="shared" si="22"/>
        <v>0</v>
      </c>
      <c r="R57" s="83">
        <f t="shared" si="27"/>
        <v>0</v>
      </c>
      <c r="S57" s="83">
        <f t="shared" si="27"/>
        <v>0</v>
      </c>
      <c r="T57" s="83">
        <f t="shared" si="27"/>
        <v>0</v>
      </c>
      <c r="U57" s="83">
        <f t="shared" si="27"/>
        <v>0</v>
      </c>
      <c r="V57" s="83">
        <f t="shared" si="28"/>
        <v>0</v>
      </c>
      <c r="W57" s="83">
        <f t="shared" si="28"/>
        <v>0</v>
      </c>
      <c r="X57" s="83">
        <f t="shared" si="29"/>
        <v>0</v>
      </c>
      <c r="Y57" s="83">
        <f t="shared" si="29"/>
        <v>0</v>
      </c>
      <c r="Z57" s="83">
        <f t="shared" si="29"/>
        <v>0</v>
      </c>
      <c r="AA57" s="171">
        <f t="shared" si="23"/>
        <v>0</v>
      </c>
      <c r="AB57" s="83">
        <f t="shared" si="30"/>
        <v>0</v>
      </c>
      <c r="AC57" s="83">
        <f t="shared" si="30"/>
        <v>0</v>
      </c>
      <c r="AD57" s="171">
        <f t="shared" si="24"/>
        <v>0</v>
      </c>
      <c r="AE57" s="171">
        <f>IF(AD57=1,SUM(AD$10:AD57),0)</f>
        <v>0</v>
      </c>
      <c r="AF57" s="82" t="str">
        <f t="shared" si="25"/>
        <v/>
      </c>
      <c r="AG57" s="171">
        <f t="shared" si="26"/>
        <v>0</v>
      </c>
    </row>
    <row r="58" spans="1:33" ht="12" customHeight="1" x14ac:dyDescent="0.25">
      <c r="A58" s="497"/>
      <c r="B58" s="15">
        <v>49</v>
      </c>
      <c r="C58" s="468">
        <f t="shared" si="14"/>
        <v>0</v>
      </c>
      <c r="D58" s="469"/>
      <c r="E58" s="470"/>
      <c r="F58" s="67">
        <f t="shared" si="15"/>
        <v>0</v>
      </c>
      <c r="G58" s="67">
        <f t="shared" si="16"/>
        <v>0</v>
      </c>
      <c r="H58" s="67">
        <f t="shared" si="17"/>
        <v>0</v>
      </c>
      <c r="I58" s="67">
        <f t="shared" si="18"/>
        <v>0</v>
      </c>
      <c r="J58" s="67">
        <f t="shared" si="19"/>
        <v>0</v>
      </c>
      <c r="K58" s="16">
        <f t="shared" si="20"/>
        <v>0</v>
      </c>
      <c r="L58" s="67">
        <f t="shared" si="21"/>
        <v>0</v>
      </c>
      <c r="M58" s="17">
        <f>IF(L58&gt;0,VLOOKUP(I58,Labour!$AR$1:$AT$15,3,FALSE),0)</f>
        <v>0</v>
      </c>
      <c r="N58" s="70">
        <f t="shared" si="22"/>
        <v>0</v>
      </c>
      <c r="R58" s="83">
        <f t="shared" si="27"/>
        <v>0</v>
      </c>
      <c r="S58" s="83">
        <f t="shared" si="27"/>
        <v>0</v>
      </c>
      <c r="T58" s="83">
        <f t="shared" si="27"/>
        <v>0</v>
      </c>
      <c r="U58" s="83">
        <f t="shared" si="27"/>
        <v>0</v>
      </c>
      <c r="V58" s="83">
        <f t="shared" si="28"/>
        <v>0</v>
      </c>
      <c r="W58" s="83">
        <f t="shared" si="28"/>
        <v>0</v>
      </c>
      <c r="X58" s="83">
        <f t="shared" si="29"/>
        <v>0</v>
      </c>
      <c r="Y58" s="83">
        <f t="shared" si="29"/>
        <v>0</v>
      </c>
      <c r="Z58" s="83">
        <f t="shared" si="29"/>
        <v>0</v>
      </c>
      <c r="AA58" s="171">
        <f t="shared" si="23"/>
        <v>0</v>
      </c>
      <c r="AB58" s="83">
        <f t="shared" si="30"/>
        <v>0</v>
      </c>
      <c r="AC58" s="83">
        <f t="shared" si="30"/>
        <v>0</v>
      </c>
      <c r="AD58" s="171">
        <f t="shared" si="24"/>
        <v>0</v>
      </c>
      <c r="AE58" s="171">
        <f>IF(AD58=1,SUM(AD$10:AD58),0)</f>
        <v>0</v>
      </c>
      <c r="AF58" s="82" t="str">
        <f t="shared" si="25"/>
        <v/>
      </c>
      <c r="AG58" s="171">
        <f t="shared" si="26"/>
        <v>0</v>
      </c>
    </row>
    <row r="59" spans="1:33" ht="12" customHeight="1" x14ac:dyDescent="0.25">
      <c r="A59" s="497"/>
      <c r="B59" s="15">
        <v>50</v>
      </c>
      <c r="C59" s="468">
        <f t="shared" si="14"/>
        <v>0</v>
      </c>
      <c r="D59" s="469"/>
      <c r="E59" s="470"/>
      <c r="F59" s="67">
        <f t="shared" si="15"/>
        <v>0</v>
      </c>
      <c r="G59" s="67">
        <f t="shared" si="16"/>
        <v>0</v>
      </c>
      <c r="H59" s="67">
        <f t="shared" si="17"/>
        <v>0</v>
      </c>
      <c r="I59" s="67">
        <f t="shared" si="18"/>
        <v>0</v>
      </c>
      <c r="J59" s="67">
        <f t="shared" si="19"/>
        <v>0</v>
      </c>
      <c r="K59" s="16">
        <f t="shared" si="20"/>
        <v>0</v>
      </c>
      <c r="L59" s="67">
        <f t="shared" si="21"/>
        <v>0</v>
      </c>
      <c r="M59" s="17">
        <f>IF(L59&gt;0,VLOOKUP(I59,Labour!$AR$1:$AT$15,3,FALSE),0)</f>
        <v>0</v>
      </c>
      <c r="N59" s="70">
        <f t="shared" si="22"/>
        <v>0</v>
      </c>
      <c r="R59" s="83">
        <f t="shared" si="27"/>
        <v>0</v>
      </c>
      <c r="S59" s="83">
        <f t="shared" si="27"/>
        <v>0</v>
      </c>
      <c r="T59" s="83">
        <f t="shared" si="27"/>
        <v>0</v>
      </c>
      <c r="U59" s="83">
        <f t="shared" si="27"/>
        <v>0</v>
      </c>
      <c r="V59" s="83">
        <f t="shared" si="28"/>
        <v>0</v>
      </c>
      <c r="W59" s="83">
        <f t="shared" si="28"/>
        <v>0</v>
      </c>
      <c r="X59" s="83">
        <f t="shared" si="29"/>
        <v>0</v>
      </c>
      <c r="Y59" s="83">
        <f t="shared" si="29"/>
        <v>0</v>
      </c>
      <c r="Z59" s="83">
        <f t="shared" si="29"/>
        <v>0</v>
      </c>
      <c r="AA59" s="171">
        <f t="shared" si="23"/>
        <v>0</v>
      </c>
      <c r="AB59" s="83">
        <f t="shared" si="30"/>
        <v>0</v>
      </c>
      <c r="AC59" s="83">
        <f t="shared" si="30"/>
        <v>0</v>
      </c>
      <c r="AD59" s="171">
        <f t="shared" si="24"/>
        <v>0</v>
      </c>
      <c r="AE59" s="171">
        <f>IF(AD59=1,SUM(AD$10:AD59),0)</f>
        <v>0</v>
      </c>
      <c r="AF59" s="82" t="str">
        <f t="shared" si="25"/>
        <v/>
      </c>
      <c r="AG59" s="171">
        <f t="shared" si="26"/>
        <v>0</v>
      </c>
    </row>
    <row r="60" spans="1:33" ht="12" customHeight="1" x14ac:dyDescent="0.25">
      <c r="A60" s="497"/>
      <c r="B60" s="15">
        <v>51</v>
      </c>
      <c r="C60" s="468">
        <f t="shared" si="14"/>
        <v>0</v>
      </c>
      <c r="D60" s="469"/>
      <c r="E60" s="470"/>
      <c r="F60" s="67">
        <f t="shared" si="15"/>
        <v>0</v>
      </c>
      <c r="G60" s="67">
        <f t="shared" si="16"/>
        <v>0</v>
      </c>
      <c r="H60" s="67">
        <f t="shared" si="17"/>
        <v>0</v>
      </c>
      <c r="I60" s="67">
        <f t="shared" si="18"/>
        <v>0</v>
      </c>
      <c r="J60" s="67">
        <f t="shared" si="19"/>
        <v>0</v>
      </c>
      <c r="K60" s="16">
        <f t="shared" si="20"/>
        <v>0</v>
      </c>
      <c r="L60" s="67">
        <f t="shared" si="21"/>
        <v>0</v>
      </c>
      <c r="M60" s="17">
        <f>IF(L60&gt;0,VLOOKUP(I60,Labour!$AR$1:$AT$15,3,FALSE),0)</f>
        <v>0</v>
      </c>
      <c r="N60" s="70">
        <f t="shared" si="22"/>
        <v>0</v>
      </c>
      <c r="R60" s="83">
        <f t="shared" si="27"/>
        <v>0</v>
      </c>
      <c r="S60" s="83">
        <f t="shared" si="27"/>
        <v>0</v>
      </c>
      <c r="T60" s="83">
        <f t="shared" si="27"/>
        <v>0</v>
      </c>
      <c r="U60" s="83">
        <f t="shared" si="27"/>
        <v>0</v>
      </c>
      <c r="V60" s="83">
        <f t="shared" si="28"/>
        <v>0</v>
      </c>
      <c r="W60" s="83">
        <f t="shared" si="28"/>
        <v>0</v>
      </c>
      <c r="X60" s="83">
        <f t="shared" si="29"/>
        <v>0</v>
      </c>
      <c r="Y60" s="83">
        <f t="shared" si="29"/>
        <v>0</v>
      </c>
      <c r="Z60" s="83">
        <f t="shared" si="29"/>
        <v>0</v>
      </c>
      <c r="AA60" s="171">
        <f t="shared" si="23"/>
        <v>0</v>
      </c>
      <c r="AB60" s="83">
        <f t="shared" si="30"/>
        <v>0</v>
      </c>
      <c r="AC60" s="83">
        <f t="shared" si="30"/>
        <v>0</v>
      </c>
      <c r="AD60" s="171">
        <f t="shared" si="24"/>
        <v>0</v>
      </c>
      <c r="AE60" s="171">
        <f>IF(AD60=1,SUM(AD$10:AD60),0)</f>
        <v>0</v>
      </c>
      <c r="AF60" s="82" t="str">
        <f t="shared" si="25"/>
        <v/>
      </c>
      <c r="AG60" s="171">
        <f t="shared" si="26"/>
        <v>0</v>
      </c>
    </row>
    <row r="61" spans="1:33" ht="12" customHeight="1" x14ac:dyDescent="0.25">
      <c r="A61" s="497"/>
      <c r="B61" s="15">
        <v>52</v>
      </c>
      <c r="C61" s="468">
        <f t="shared" si="14"/>
        <v>0</v>
      </c>
      <c r="D61" s="469"/>
      <c r="E61" s="470"/>
      <c r="F61" s="67">
        <f t="shared" si="15"/>
        <v>0</v>
      </c>
      <c r="G61" s="67">
        <f t="shared" si="16"/>
        <v>0</v>
      </c>
      <c r="H61" s="67">
        <f t="shared" si="17"/>
        <v>0</v>
      </c>
      <c r="I61" s="67">
        <f t="shared" si="18"/>
        <v>0</v>
      </c>
      <c r="J61" s="67">
        <f t="shared" si="19"/>
        <v>0</v>
      </c>
      <c r="K61" s="16">
        <f t="shared" si="20"/>
        <v>0</v>
      </c>
      <c r="L61" s="67">
        <f t="shared" si="21"/>
        <v>0</v>
      </c>
      <c r="M61" s="17">
        <f>IF(L61&gt;0,VLOOKUP(I61,Labour!$AR$1:$AT$15,3,FALSE),0)</f>
        <v>0</v>
      </c>
      <c r="N61" s="70">
        <f t="shared" si="22"/>
        <v>0</v>
      </c>
      <c r="R61" s="83">
        <f t="shared" si="27"/>
        <v>0</v>
      </c>
      <c r="S61" s="83">
        <f t="shared" si="27"/>
        <v>0</v>
      </c>
      <c r="T61" s="83">
        <f t="shared" si="27"/>
        <v>0</v>
      </c>
      <c r="U61" s="83">
        <f t="shared" si="27"/>
        <v>0</v>
      </c>
      <c r="V61" s="83">
        <f t="shared" si="28"/>
        <v>0</v>
      </c>
      <c r="W61" s="83">
        <f t="shared" si="28"/>
        <v>0</v>
      </c>
      <c r="X61" s="83">
        <f t="shared" si="29"/>
        <v>0</v>
      </c>
      <c r="Y61" s="83">
        <f t="shared" si="29"/>
        <v>0</v>
      </c>
      <c r="Z61" s="83">
        <f t="shared" si="29"/>
        <v>0</v>
      </c>
      <c r="AA61" s="171">
        <f t="shared" si="23"/>
        <v>0</v>
      </c>
      <c r="AB61" s="83">
        <f t="shared" si="30"/>
        <v>0</v>
      </c>
      <c r="AC61" s="83">
        <f t="shared" si="30"/>
        <v>0</v>
      </c>
      <c r="AD61" s="171">
        <f t="shared" si="24"/>
        <v>0</v>
      </c>
      <c r="AE61" s="171">
        <f>IF(AD61=1,SUM(AD$10:AD61),0)</f>
        <v>0</v>
      </c>
      <c r="AF61" s="82" t="str">
        <f t="shared" si="25"/>
        <v/>
      </c>
      <c r="AG61" s="171">
        <f t="shared" si="26"/>
        <v>0</v>
      </c>
    </row>
    <row r="62" spans="1:33" ht="12" customHeight="1" x14ac:dyDescent="0.25">
      <c r="A62" s="497"/>
      <c r="B62" s="15">
        <v>53</v>
      </c>
      <c r="C62" s="468">
        <f t="shared" si="14"/>
        <v>0</v>
      </c>
      <c r="D62" s="469"/>
      <c r="E62" s="470"/>
      <c r="F62" s="67">
        <f t="shared" si="15"/>
        <v>0</v>
      </c>
      <c r="G62" s="67">
        <f t="shared" si="16"/>
        <v>0</v>
      </c>
      <c r="H62" s="67">
        <f t="shared" si="17"/>
        <v>0</v>
      </c>
      <c r="I62" s="67">
        <f t="shared" si="18"/>
        <v>0</v>
      </c>
      <c r="J62" s="67">
        <f t="shared" si="19"/>
        <v>0</v>
      </c>
      <c r="K62" s="16">
        <f t="shared" si="20"/>
        <v>0</v>
      </c>
      <c r="L62" s="67">
        <f t="shared" si="21"/>
        <v>0</v>
      </c>
      <c r="M62" s="17">
        <f>IF(L62&gt;0,VLOOKUP(I62,Labour!$AR$1:$AT$15,3,FALSE),0)</f>
        <v>0</v>
      </c>
      <c r="N62" s="70">
        <f t="shared" si="22"/>
        <v>0</v>
      </c>
      <c r="R62" s="83">
        <f t="shared" si="27"/>
        <v>0</v>
      </c>
      <c r="S62" s="83">
        <f t="shared" si="27"/>
        <v>0</v>
      </c>
      <c r="T62" s="83">
        <f t="shared" si="27"/>
        <v>0</v>
      </c>
      <c r="U62" s="83">
        <f t="shared" si="27"/>
        <v>0</v>
      </c>
      <c r="V62" s="83">
        <f t="shared" si="28"/>
        <v>0</v>
      </c>
      <c r="W62" s="83">
        <f t="shared" si="28"/>
        <v>0</v>
      </c>
      <c r="X62" s="83">
        <f t="shared" si="29"/>
        <v>0</v>
      </c>
      <c r="Y62" s="83">
        <f t="shared" si="29"/>
        <v>0</v>
      </c>
      <c r="Z62" s="83">
        <f t="shared" si="29"/>
        <v>0</v>
      </c>
      <c r="AA62" s="171">
        <f t="shared" si="23"/>
        <v>0</v>
      </c>
      <c r="AB62" s="83">
        <f t="shared" si="30"/>
        <v>0</v>
      </c>
      <c r="AC62" s="83">
        <f t="shared" si="30"/>
        <v>0</v>
      </c>
      <c r="AD62" s="171">
        <f t="shared" si="24"/>
        <v>0</v>
      </c>
      <c r="AE62" s="171">
        <f>IF(AD62=1,SUM(AD$10:AD62),0)</f>
        <v>0</v>
      </c>
      <c r="AF62" s="82" t="str">
        <f t="shared" si="25"/>
        <v/>
      </c>
      <c r="AG62" s="171">
        <f t="shared" si="26"/>
        <v>0</v>
      </c>
    </row>
    <row r="63" spans="1:33" ht="12" customHeight="1" x14ac:dyDescent="0.25">
      <c r="A63" s="497"/>
      <c r="B63" s="15">
        <v>54</v>
      </c>
      <c r="C63" s="468">
        <f t="shared" si="14"/>
        <v>0</v>
      </c>
      <c r="D63" s="469"/>
      <c r="E63" s="470"/>
      <c r="F63" s="67">
        <f t="shared" si="15"/>
        <v>0</v>
      </c>
      <c r="G63" s="67">
        <f t="shared" si="16"/>
        <v>0</v>
      </c>
      <c r="H63" s="67">
        <f t="shared" si="17"/>
        <v>0</v>
      </c>
      <c r="I63" s="67">
        <f t="shared" si="18"/>
        <v>0</v>
      </c>
      <c r="J63" s="67">
        <f t="shared" si="19"/>
        <v>0</v>
      </c>
      <c r="K63" s="16">
        <f t="shared" si="20"/>
        <v>0</v>
      </c>
      <c r="L63" s="67">
        <f t="shared" si="21"/>
        <v>0</v>
      </c>
      <c r="M63" s="17">
        <f>IF(L63&gt;0,VLOOKUP(I63,Labour!$AR$1:$AT$15,3,FALSE),0)</f>
        <v>0</v>
      </c>
      <c r="N63" s="70">
        <f t="shared" si="22"/>
        <v>0</v>
      </c>
      <c r="R63" s="83">
        <f t="shared" si="27"/>
        <v>0</v>
      </c>
      <c r="S63" s="83">
        <f t="shared" si="27"/>
        <v>0</v>
      </c>
      <c r="T63" s="83">
        <f t="shared" si="27"/>
        <v>0</v>
      </c>
      <c r="U63" s="83">
        <f t="shared" si="27"/>
        <v>0</v>
      </c>
      <c r="V63" s="83">
        <f t="shared" si="28"/>
        <v>0</v>
      </c>
      <c r="W63" s="83">
        <f t="shared" si="28"/>
        <v>0</v>
      </c>
      <c r="X63" s="83">
        <f t="shared" si="29"/>
        <v>0</v>
      </c>
      <c r="Y63" s="83">
        <f t="shared" si="29"/>
        <v>0</v>
      </c>
      <c r="Z63" s="83">
        <f t="shared" si="29"/>
        <v>0</v>
      </c>
      <c r="AA63" s="171">
        <f t="shared" si="23"/>
        <v>0</v>
      </c>
      <c r="AB63" s="83">
        <f t="shared" si="30"/>
        <v>0</v>
      </c>
      <c r="AC63" s="83">
        <f t="shared" si="30"/>
        <v>0</v>
      </c>
      <c r="AD63" s="171">
        <f t="shared" si="24"/>
        <v>0</v>
      </c>
      <c r="AE63" s="171">
        <f>IF(AD63=1,SUM(AD$10:AD63),0)</f>
        <v>0</v>
      </c>
      <c r="AF63" s="82" t="str">
        <f t="shared" si="25"/>
        <v/>
      </c>
      <c r="AG63" s="171">
        <f t="shared" si="26"/>
        <v>0</v>
      </c>
    </row>
    <row r="64" spans="1:33" ht="12" customHeight="1" x14ac:dyDescent="0.25">
      <c r="A64" s="497"/>
      <c r="B64" s="15">
        <v>55</v>
      </c>
      <c r="C64" s="468">
        <f t="shared" si="14"/>
        <v>0</v>
      </c>
      <c r="D64" s="469"/>
      <c r="E64" s="470"/>
      <c r="F64" s="67">
        <f t="shared" si="15"/>
        <v>0</v>
      </c>
      <c r="G64" s="67">
        <f t="shared" si="16"/>
        <v>0</v>
      </c>
      <c r="H64" s="67">
        <f t="shared" si="17"/>
        <v>0</v>
      </c>
      <c r="I64" s="67">
        <f t="shared" si="18"/>
        <v>0</v>
      </c>
      <c r="J64" s="67">
        <f t="shared" si="19"/>
        <v>0</v>
      </c>
      <c r="K64" s="16">
        <f t="shared" si="20"/>
        <v>0</v>
      </c>
      <c r="L64" s="67">
        <f t="shared" si="21"/>
        <v>0</v>
      </c>
      <c r="M64" s="17">
        <f>IF(L64&gt;0,VLOOKUP(I64,Labour!$AR$1:$AT$15,3,FALSE),0)</f>
        <v>0</v>
      </c>
      <c r="N64" s="70">
        <f t="shared" si="22"/>
        <v>0</v>
      </c>
      <c r="R64" s="83">
        <f t="shared" si="27"/>
        <v>0</v>
      </c>
      <c r="S64" s="83">
        <f t="shared" si="27"/>
        <v>0</v>
      </c>
      <c r="T64" s="83">
        <f t="shared" si="27"/>
        <v>0</v>
      </c>
      <c r="U64" s="83">
        <f t="shared" si="27"/>
        <v>0</v>
      </c>
      <c r="V64" s="83">
        <f t="shared" si="28"/>
        <v>0</v>
      </c>
      <c r="W64" s="83">
        <f t="shared" si="28"/>
        <v>0</v>
      </c>
      <c r="X64" s="83">
        <f t="shared" si="29"/>
        <v>0</v>
      </c>
      <c r="Y64" s="83">
        <f t="shared" si="29"/>
        <v>0</v>
      </c>
      <c r="Z64" s="83">
        <f t="shared" si="29"/>
        <v>0</v>
      </c>
      <c r="AA64" s="171">
        <f t="shared" si="23"/>
        <v>0</v>
      </c>
      <c r="AB64" s="83">
        <f t="shared" si="30"/>
        <v>0</v>
      </c>
      <c r="AC64" s="83">
        <f t="shared" si="30"/>
        <v>0</v>
      </c>
      <c r="AD64" s="171">
        <f t="shared" si="24"/>
        <v>0</v>
      </c>
      <c r="AE64" s="171">
        <f>IF(AD64=1,SUM(AD$10:AD64),0)</f>
        <v>0</v>
      </c>
      <c r="AF64" s="82" t="str">
        <f t="shared" si="25"/>
        <v/>
      </c>
      <c r="AG64" s="171">
        <f t="shared" si="26"/>
        <v>0</v>
      </c>
    </row>
    <row r="65" spans="1:33" ht="12" customHeight="1" x14ac:dyDescent="0.25">
      <c r="A65" s="497"/>
      <c r="B65" s="15">
        <v>56</v>
      </c>
      <c r="C65" s="468">
        <f t="shared" si="14"/>
        <v>0</v>
      </c>
      <c r="D65" s="469"/>
      <c r="E65" s="470"/>
      <c r="F65" s="67">
        <f t="shared" si="15"/>
        <v>0</v>
      </c>
      <c r="G65" s="67">
        <f t="shared" si="16"/>
        <v>0</v>
      </c>
      <c r="H65" s="67">
        <f t="shared" si="17"/>
        <v>0</v>
      </c>
      <c r="I65" s="67">
        <f t="shared" si="18"/>
        <v>0</v>
      </c>
      <c r="J65" s="67">
        <f t="shared" si="19"/>
        <v>0</v>
      </c>
      <c r="K65" s="16">
        <f t="shared" si="20"/>
        <v>0</v>
      </c>
      <c r="L65" s="67">
        <f t="shared" si="21"/>
        <v>0</v>
      </c>
      <c r="M65" s="17">
        <f>IF(L65&gt;0,VLOOKUP(I65,Labour!$AR$1:$AT$15,3,FALSE),0)</f>
        <v>0</v>
      </c>
      <c r="N65" s="70">
        <f t="shared" si="22"/>
        <v>0</v>
      </c>
      <c r="R65" s="83">
        <f t="shared" si="27"/>
        <v>0</v>
      </c>
      <c r="S65" s="83">
        <f t="shared" si="27"/>
        <v>0</v>
      </c>
      <c r="T65" s="83">
        <f t="shared" si="27"/>
        <v>0</v>
      </c>
      <c r="U65" s="83">
        <f t="shared" si="27"/>
        <v>0</v>
      </c>
      <c r="V65" s="83">
        <f t="shared" si="28"/>
        <v>0</v>
      </c>
      <c r="W65" s="83">
        <f t="shared" si="28"/>
        <v>0</v>
      </c>
      <c r="X65" s="83">
        <f t="shared" si="29"/>
        <v>0</v>
      </c>
      <c r="Y65" s="83">
        <f t="shared" si="29"/>
        <v>0</v>
      </c>
      <c r="Z65" s="83">
        <f t="shared" si="29"/>
        <v>0</v>
      </c>
      <c r="AA65" s="171">
        <f t="shared" si="23"/>
        <v>0</v>
      </c>
      <c r="AB65" s="83">
        <f t="shared" si="30"/>
        <v>0</v>
      </c>
      <c r="AC65" s="83">
        <f t="shared" si="30"/>
        <v>0</v>
      </c>
      <c r="AD65" s="171">
        <f t="shared" si="24"/>
        <v>0</v>
      </c>
      <c r="AE65" s="171">
        <f>IF(AD65=1,SUM(AD$10:AD65),0)</f>
        <v>0</v>
      </c>
      <c r="AF65" s="82" t="str">
        <f t="shared" si="25"/>
        <v/>
      </c>
      <c r="AG65" s="171">
        <f t="shared" si="26"/>
        <v>0</v>
      </c>
    </row>
    <row r="66" spans="1:33" ht="12" customHeight="1" x14ac:dyDescent="0.25">
      <c r="A66" s="497"/>
      <c r="B66" s="15">
        <v>57</v>
      </c>
      <c r="C66" s="468">
        <f t="shared" si="14"/>
        <v>0</v>
      </c>
      <c r="D66" s="469"/>
      <c r="E66" s="470"/>
      <c r="F66" s="67">
        <f t="shared" si="15"/>
        <v>0</v>
      </c>
      <c r="G66" s="67">
        <f t="shared" si="16"/>
        <v>0</v>
      </c>
      <c r="H66" s="67">
        <f t="shared" si="17"/>
        <v>0</v>
      </c>
      <c r="I66" s="67">
        <f t="shared" si="18"/>
        <v>0</v>
      </c>
      <c r="J66" s="67">
        <f t="shared" si="19"/>
        <v>0</v>
      </c>
      <c r="K66" s="16">
        <f t="shared" si="20"/>
        <v>0</v>
      </c>
      <c r="L66" s="67">
        <f t="shared" si="21"/>
        <v>0</v>
      </c>
      <c r="M66" s="17">
        <f>IF(L66&gt;0,VLOOKUP(I66,Labour!$AR$1:$AT$15,3,FALSE),0)</f>
        <v>0</v>
      </c>
      <c r="N66" s="70">
        <f t="shared" si="22"/>
        <v>0</v>
      </c>
      <c r="R66" s="83">
        <f t="shared" si="27"/>
        <v>0</v>
      </c>
      <c r="S66" s="83">
        <f t="shared" si="27"/>
        <v>0</v>
      </c>
      <c r="T66" s="83">
        <f t="shared" si="27"/>
        <v>0</v>
      </c>
      <c r="U66" s="83">
        <f t="shared" si="27"/>
        <v>0</v>
      </c>
      <c r="V66" s="83">
        <f t="shared" si="28"/>
        <v>0</v>
      </c>
      <c r="W66" s="83">
        <f t="shared" si="28"/>
        <v>0</v>
      </c>
      <c r="X66" s="83">
        <f t="shared" si="29"/>
        <v>0</v>
      </c>
      <c r="Y66" s="83">
        <f t="shared" si="29"/>
        <v>0</v>
      </c>
      <c r="Z66" s="83">
        <f t="shared" si="29"/>
        <v>0</v>
      </c>
      <c r="AA66" s="171">
        <f t="shared" si="23"/>
        <v>0</v>
      </c>
      <c r="AB66" s="83">
        <f t="shared" si="30"/>
        <v>0</v>
      </c>
      <c r="AC66" s="83">
        <f t="shared" si="30"/>
        <v>0</v>
      </c>
      <c r="AD66" s="171">
        <f t="shared" si="24"/>
        <v>0</v>
      </c>
      <c r="AE66" s="171">
        <f>IF(AD66=1,SUM(AD$10:AD66),0)</f>
        <v>0</v>
      </c>
      <c r="AF66" s="82" t="str">
        <f t="shared" si="25"/>
        <v/>
      </c>
      <c r="AG66" s="171">
        <f t="shared" si="26"/>
        <v>0</v>
      </c>
    </row>
    <row r="67" spans="1:33" ht="12" customHeight="1" x14ac:dyDescent="0.25">
      <c r="A67" s="497"/>
      <c r="B67" s="15">
        <v>58</v>
      </c>
      <c r="C67" s="468">
        <f t="shared" si="14"/>
        <v>0</v>
      </c>
      <c r="D67" s="469"/>
      <c r="E67" s="470"/>
      <c r="F67" s="67">
        <f t="shared" si="15"/>
        <v>0</v>
      </c>
      <c r="G67" s="67">
        <f t="shared" si="16"/>
        <v>0</v>
      </c>
      <c r="H67" s="67">
        <f t="shared" si="17"/>
        <v>0</v>
      </c>
      <c r="I67" s="67">
        <f t="shared" si="18"/>
        <v>0</v>
      </c>
      <c r="J67" s="67">
        <f t="shared" si="19"/>
        <v>0</v>
      </c>
      <c r="K67" s="16">
        <f t="shared" si="20"/>
        <v>0</v>
      </c>
      <c r="L67" s="67">
        <f t="shared" si="21"/>
        <v>0</v>
      </c>
      <c r="M67" s="17">
        <f>IF(L67&gt;0,VLOOKUP(I67,Labour!$AR$1:$AT$15,3,FALSE),0)</f>
        <v>0</v>
      </c>
      <c r="N67" s="70">
        <f t="shared" si="22"/>
        <v>0</v>
      </c>
      <c r="R67" s="83">
        <f t="shared" si="27"/>
        <v>0</v>
      </c>
      <c r="S67" s="83">
        <f t="shared" si="27"/>
        <v>0</v>
      </c>
      <c r="T67" s="83">
        <f t="shared" si="27"/>
        <v>0</v>
      </c>
      <c r="U67" s="83">
        <f t="shared" si="27"/>
        <v>0</v>
      </c>
      <c r="V67" s="83">
        <f t="shared" si="28"/>
        <v>0</v>
      </c>
      <c r="W67" s="83">
        <f t="shared" si="28"/>
        <v>0</v>
      </c>
      <c r="X67" s="83">
        <f t="shared" si="29"/>
        <v>0</v>
      </c>
      <c r="Y67" s="83">
        <f t="shared" si="29"/>
        <v>0</v>
      </c>
      <c r="Z67" s="83">
        <f t="shared" si="29"/>
        <v>0</v>
      </c>
      <c r="AA67" s="171">
        <f t="shared" si="23"/>
        <v>0</v>
      </c>
      <c r="AB67" s="83">
        <f t="shared" si="30"/>
        <v>0</v>
      </c>
      <c r="AC67" s="83">
        <f t="shared" si="30"/>
        <v>0</v>
      </c>
      <c r="AD67" s="171">
        <f t="shared" si="24"/>
        <v>0</v>
      </c>
      <c r="AE67" s="171">
        <f>IF(AD67=1,SUM(AD$10:AD67),0)</f>
        <v>0</v>
      </c>
      <c r="AF67" s="82" t="str">
        <f t="shared" si="25"/>
        <v/>
      </c>
      <c r="AG67" s="171">
        <f t="shared" si="26"/>
        <v>0</v>
      </c>
    </row>
    <row r="68" spans="1:33" ht="12" customHeight="1" x14ac:dyDescent="0.25">
      <c r="A68" s="497"/>
      <c r="B68" s="15">
        <v>59</v>
      </c>
      <c r="C68" s="468">
        <f t="shared" si="14"/>
        <v>0</v>
      </c>
      <c r="D68" s="469"/>
      <c r="E68" s="470"/>
      <c r="F68" s="67">
        <f t="shared" si="15"/>
        <v>0</v>
      </c>
      <c r="G68" s="67">
        <f t="shared" si="16"/>
        <v>0</v>
      </c>
      <c r="H68" s="67">
        <f t="shared" si="17"/>
        <v>0</v>
      </c>
      <c r="I68" s="67">
        <f t="shared" si="18"/>
        <v>0</v>
      </c>
      <c r="J68" s="67">
        <f t="shared" si="19"/>
        <v>0</v>
      </c>
      <c r="K68" s="16">
        <f t="shared" si="20"/>
        <v>0</v>
      </c>
      <c r="L68" s="67">
        <f t="shared" si="21"/>
        <v>0</v>
      </c>
      <c r="M68" s="17">
        <f>IF(L68&gt;0,VLOOKUP(I68,Labour!$AR$1:$AT$15,3,FALSE),0)</f>
        <v>0</v>
      </c>
      <c r="N68" s="70">
        <f t="shared" si="22"/>
        <v>0</v>
      </c>
      <c r="R68" s="83">
        <f t="shared" si="27"/>
        <v>0</v>
      </c>
      <c r="S68" s="83">
        <f t="shared" si="27"/>
        <v>0</v>
      </c>
      <c r="T68" s="83">
        <f t="shared" si="27"/>
        <v>0</v>
      </c>
      <c r="U68" s="83">
        <f t="shared" si="27"/>
        <v>0</v>
      </c>
      <c r="V68" s="83">
        <f t="shared" si="28"/>
        <v>0</v>
      </c>
      <c r="W68" s="83">
        <f t="shared" si="28"/>
        <v>0</v>
      </c>
      <c r="X68" s="83">
        <f t="shared" si="29"/>
        <v>0</v>
      </c>
      <c r="Y68" s="83">
        <f t="shared" si="29"/>
        <v>0</v>
      </c>
      <c r="Z68" s="83">
        <f t="shared" si="29"/>
        <v>0</v>
      </c>
      <c r="AA68" s="171">
        <f t="shared" si="23"/>
        <v>0</v>
      </c>
      <c r="AB68" s="83">
        <f t="shared" si="30"/>
        <v>0</v>
      </c>
      <c r="AC68" s="83">
        <f t="shared" si="30"/>
        <v>0</v>
      </c>
      <c r="AD68" s="171">
        <f t="shared" si="24"/>
        <v>0</v>
      </c>
      <c r="AE68" s="171">
        <f>IF(AD68=1,SUM(AD$10:AD68),0)</f>
        <v>0</v>
      </c>
      <c r="AF68" s="82" t="str">
        <f t="shared" si="25"/>
        <v/>
      </c>
      <c r="AG68" s="171">
        <f t="shared" si="26"/>
        <v>0</v>
      </c>
    </row>
    <row r="69" spans="1:33" ht="12" customHeight="1" x14ac:dyDescent="0.25">
      <c r="A69" s="497"/>
      <c r="B69" s="15">
        <v>60</v>
      </c>
      <c r="C69" s="468">
        <f t="shared" ref="C69:C108" si="31">R69</f>
        <v>0</v>
      </c>
      <c r="D69" s="469"/>
      <c r="E69" s="470"/>
      <c r="F69" s="67">
        <f t="shared" ref="F69:F108" si="32">S69</f>
        <v>0</v>
      </c>
      <c r="G69" s="67">
        <f t="shared" ref="G69:G108" si="33">T69</f>
        <v>0</v>
      </c>
      <c r="H69" s="67">
        <f t="shared" ref="H69:H108" si="34">U69</f>
        <v>0</v>
      </c>
      <c r="I69" s="67">
        <f t="shared" ref="I69:I108" si="35">X69</f>
        <v>0</v>
      </c>
      <c r="J69" s="67">
        <f t="shared" ref="J69:J108" si="36">AA69</f>
        <v>0</v>
      </c>
      <c r="K69" s="16">
        <f t="shared" ref="K69:K108" si="37">AB69</f>
        <v>0</v>
      </c>
      <c r="L69" s="67">
        <f t="shared" ref="L69:L108" si="38">AC69</f>
        <v>0</v>
      </c>
      <c r="M69" s="17">
        <f>IF(L69&gt;0,VLOOKUP(I69,Labour!$AR$1:$AT$15,3,FALSE),0)</f>
        <v>0</v>
      </c>
      <c r="N69" s="70">
        <f t="shared" ref="N69:N108" si="39">J69*K69+L69*M69</f>
        <v>0</v>
      </c>
      <c r="R69" s="83">
        <f t="shared" si="27"/>
        <v>0</v>
      </c>
      <c r="S69" s="83">
        <f t="shared" si="27"/>
        <v>0</v>
      </c>
      <c r="T69" s="83">
        <f t="shared" si="27"/>
        <v>0</v>
      </c>
      <c r="U69" s="83">
        <f t="shared" si="27"/>
        <v>0</v>
      </c>
      <c r="V69" s="83">
        <f t="shared" si="28"/>
        <v>0</v>
      </c>
      <c r="W69" s="83">
        <f t="shared" si="28"/>
        <v>0</v>
      </c>
      <c r="X69" s="83">
        <f t="shared" si="29"/>
        <v>0</v>
      </c>
      <c r="Y69" s="83">
        <f t="shared" si="29"/>
        <v>0</v>
      </c>
      <c r="Z69" s="83">
        <f t="shared" si="29"/>
        <v>0</v>
      </c>
      <c r="AA69" s="171">
        <f t="shared" si="23"/>
        <v>0</v>
      </c>
      <c r="AB69" s="83">
        <f t="shared" si="30"/>
        <v>0</v>
      </c>
      <c r="AC69" s="83">
        <f t="shared" si="30"/>
        <v>0</v>
      </c>
      <c r="AD69" s="171">
        <f t="shared" si="24"/>
        <v>0</v>
      </c>
      <c r="AE69" s="171">
        <f>IF(AD69=1,SUM(AD$10:AD69),0)</f>
        <v>0</v>
      </c>
      <c r="AF69" s="82" t="str">
        <f t="shared" si="25"/>
        <v/>
      </c>
      <c r="AG69" s="171">
        <f t="shared" si="26"/>
        <v>0</v>
      </c>
    </row>
    <row r="70" spans="1:33" ht="12" customHeight="1" x14ac:dyDescent="0.25">
      <c r="A70" s="497"/>
      <c r="B70" s="15">
        <v>61</v>
      </c>
      <c r="C70" s="468">
        <f t="shared" si="31"/>
        <v>0</v>
      </c>
      <c r="D70" s="469"/>
      <c r="E70" s="470"/>
      <c r="F70" s="67">
        <f t="shared" si="32"/>
        <v>0</v>
      </c>
      <c r="G70" s="67">
        <f t="shared" si="33"/>
        <v>0</v>
      </c>
      <c r="H70" s="67">
        <f t="shared" si="34"/>
        <v>0</v>
      </c>
      <c r="I70" s="67">
        <f t="shared" si="35"/>
        <v>0</v>
      </c>
      <c r="J70" s="67">
        <f t="shared" si="36"/>
        <v>0</v>
      </c>
      <c r="K70" s="16">
        <f t="shared" si="37"/>
        <v>0</v>
      </c>
      <c r="L70" s="67">
        <f t="shared" si="38"/>
        <v>0</v>
      </c>
      <c r="M70" s="17">
        <f>IF(L70&gt;0,VLOOKUP(I70,Labour!$AR$1:$AT$15,3,FALSE),0)</f>
        <v>0</v>
      </c>
      <c r="N70" s="70">
        <f t="shared" si="39"/>
        <v>0</v>
      </c>
      <c r="R70" s="83">
        <f t="shared" si="27"/>
        <v>0</v>
      </c>
      <c r="S70" s="83">
        <f t="shared" si="27"/>
        <v>0</v>
      </c>
      <c r="T70" s="83">
        <f t="shared" si="27"/>
        <v>0</v>
      </c>
      <c r="U70" s="83">
        <f t="shared" si="27"/>
        <v>0</v>
      </c>
      <c r="V70" s="83">
        <f t="shared" si="28"/>
        <v>0</v>
      </c>
      <c r="W70" s="83">
        <f t="shared" si="28"/>
        <v>0</v>
      </c>
      <c r="X70" s="83">
        <f t="shared" si="29"/>
        <v>0</v>
      </c>
      <c r="Y70" s="83">
        <f t="shared" si="29"/>
        <v>0</v>
      </c>
      <c r="Z70" s="83">
        <f t="shared" si="29"/>
        <v>0</v>
      </c>
      <c r="AA70" s="171">
        <f t="shared" si="23"/>
        <v>0</v>
      </c>
      <c r="AB70" s="83">
        <f t="shared" si="30"/>
        <v>0</v>
      </c>
      <c r="AC70" s="83">
        <f t="shared" si="30"/>
        <v>0</v>
      </c>
      <c r="AD70" s="171">
        <f t="shared" si="24"/>
        <v>0</v>
      </c>
      <c r="AE70" s="171">
        <f>IF(AD70=1,SUM(AD$10:AD70),0)</f>
        <v>0</v>
      </c>
      <c r="AF70" s="82" t="str">
        <f t="shared" si="25"/>
        <v/>
      </c>
      <c r="AG70" s="171">
        <f t="shared" si="26"/>
        <v>0</v>
      </c>
    </row>
    <row r="71" spans="1:33" ht="12" customHeight="1" x14ac:dyDescent="0.25">
      <c r="A71" s="497"/>
      <c r="B71" s="15">
        <v>62</v>
      </c>
      <c r="C71" s="468">
        <f t="shared" si="31"/>
        <v>0</v>
      </c>
      <c r="D71" s="469"/>
      <c r="E71" s="470"/>
      <c r="F71" s="67">
        <f t="shared" si="32"/>
        <v>0</v>
      </c>
      <c r="G71" s="67">
        <f t="shared" si="33"/>
        <v>0</v>
      </c>
      <c r="H71" s="67">
        <f t="shared" si="34"/>
        <v>0</v>
      </c>
      <c r="I71" s="67">
        <f t="shared" si="35"/>
        <v>0</v>
      </c>
      <c r="J71" s="67">
        <f t="shared" si="36"/>
        <v>0</v>
      </c>
      <c r="K71" s="16">
        <f t="shared" si="37"/>
        <v>0</v>
      </c>
      <c r="L71" s="67">
        <f t="shared" si="38"/>
        <v>0</v>
      </c>
      <c r="M71" s="17">
        <f>IF(L71&gt;0,VLOOKUP(I71,Labour!$AR$1:$AT$15,3,FALSE),0)</f>
        <v>0</v>
      </c>
      <c r="N71" s="70">
        <f t="shared" si="39"/>
        <v>0</v>
      </c>
      <c r="R71" s="83">
        <f t="shared" si="27"/>
        <v>0</v>
      </c>
      <c r="S71" s="83">
        <f t="shared" si="27"/>
        <v>0</v>
      </c>
      <c r="T71" s="83">
        <f t="shared" si="27"/>
        <v>0</v>
      </c>
      <c r="U71" s="83">
        <f t="shared" si="27"/>
        <v>0</v>
      </c>
      <c r="V71" s="83">
        <f t="shared" si="28"/>
        <v>0</v>
      </c>
      <c r="W71" s="83">
        <f t="shared" si="28"/>
        <v>0</v>
      </c>
      <c r="X71" s="83">
        <f t="shared" si="29"/>
        <v>0</v>
      </c>
      <c r="Y71" s="83">
        <f t="shared" si="29"/>
        <v>0</v>
      </c>
      <c r="Z71" s="83">
        <f t="shared" si="29"/>
        <v>0</v>
      </c>
      <c r="AA71" s="171">
        <f t="shared" si="23"/>
        <v>0</v>
      </c>
      <c r="AB71" s="83">
        <f t="shared" si="30"/>
        <v>0</v>
      </c>
      <c r="AC71" s="83">
        <f t="shared" si="30"/>
        <v>0</v>
      </c>
      <c r="AD71" s="171">
        <f t="shared" si="24"/>
        <v>0</v>
      </c>
      <c r="AE71" s="171">
        <f>IF(AD71=1,SUM(AD$10:AD71),0)</f>
        <v>0</v>
      </c>
      <c r="AF71" s="82" t="str">
        <f t="shared" si="25"/>
        <v/>
      </c>
      <c r="AG71" s="171">
        <f t="shared" si="26"/>
        <v>0</v>
      </c>
    </row>
    <row r="72" spans="1:33" ht="12" customHeight="1" x14ac:dyDescent="0.25">
      <c r="A72" s="497"/>
      <c r="B72" s="15">
        <v>63</v>
      </c>
      <c r="C72" s="468">
        <f t="shared" si="31"/>
        <v>0</v>
      </c>
      <c r="D72" s="469"/>
      <c r="E72" s="470"/>
      <c r="F72" s="67">
        <f t="shared" si="32"/>
        <v>0</v>
      </c>
      <c r="G72" s="67">
        <f t="shared" si="33"/>
        <v>0</v>
      </c>
      <c r="H72" s="67">
        <f t="shared" si="34"/>
        <v>0</v>
      </c>
      <c r="I72" s="67">
        <f t="shared" si="35"/>
        <v>0</v>
      </c>
      <c r="J72" s="67">
        <f t="shared" si="36"/>
        <v>0</v>
      </c>
      <c r="K72" s="16">
        <f t="shared" si="37"/>
        <v>0</v>
      </c>
      <c r="L72" s="67">
        <f t="shared" si="38"/>
        <v>0</v>
      </c>
      <c r="M72" s="17">
        <f>IF(L72&gt;0,VLOOKUP(I72,Labour!$AR$1:$AT$15,3,FALSE),0)</f>
        <v>0</v>
      </c>
      <c r="N72" s="70">
        <f t="shared" si="39"/>
        <v>0</v>
      </c>
      <c r="R72" s="83">
        <f t="shared" si="27"/>
        <v>0</v>
      </c>
      <c r="S72" s="83">
        <f t="shared" si="27"/>
        <v>0</v>
      </c>
      <c r="T72" s="83">
        <f t="shared" si="27"/>
        <v>0</v>
      </c>
      <c r="U72" s="83">
        <f t="shared" si="27"/>
        <v>0</v>
      </c>
      <c r="V72" s="83">
        <f t="shared" si="28"/>
        <v>0</v>
      </c>
      <c r="W72" s="83">
        <f t="shared" si="28"/>
        <v>0</v>
      </c>
      <c r="X72" s="83">
        <f t="shared" si="29"/>
        <v>0</v>
      </c>
      <c r="Y72" s="83">
        <f t="shared" si="29"/>
        <v>0</v>
      </c>
      <c r="Z72" s="83">
        <f t="shared" si="29"/>
        <v>0</v>
      </c>
      <c r="AA72" s="171">
        <f t="shared" si="23"/>
        <v>0</v>
      </c>
      <c r="AB72" s="83">
        <f t="shared" si="30"/>
        <v>0</v>
      </c>
      <c r="AC72" s="83">
        <f t="shared" si="30"/>
        <v>0</v>
      </c>
      <c r="AD72" s="171">
        <f t="shared" si="24"/>
        <v>0</v>
      </c>
      <c r="AE72" s="171">
        <f>IF(AD72=1,SUM(AD$10:AD72),0)</f>
        <v>0</v>
      </c>
      <c r="AF72" s="82" t="str">
        <f t="shared" si="25"/>
        <v/>
      </c>
      <c r="AG72" s="171">
        <f t="shared" si="26"/>
        <v>0</v>
      </c>
    </row>
    <row r="73" spans="1:33" ht="12" customHeight="1" x14ac:dyDescent="0.25">
      <c r="A73" s="497"/>
      <c r="B73" s="15">
        <v>64</v>
      </c>
      <c r="C73" s="468">
        <f t="shared" si="31"/>
        <v>0</v>
      </c>
      <c r="D73" s="469"/>
      <c r="E73" s="470"/>
      <c r="F73" s="67">
        <f t="shared" si="32"/>
        <v>0</v>
      </c>
      <c r="G73" s="67">
        <f t="shared" si="33"/>
        <v>0</v>
      </c>
      <c r="H73" s="67">
        <f t="shared" si="34"/>
        <v>0</v>
      </c>
      <c r="I73" s="67">
        <f t="shared" si="35"/>
        <v>0</v>
      </c>
      <c r="J73" s="67">
        <f t="shared" si="36"/>
        <v>0</v>
      </c>
      <c r="K73" s="16">
        <f t="shared" si="37"/>
        <v>0</v>
      </c>
      <c r="L73" s="67">
        <f t="shared" si="38"/>
        <v>0</v>
      </c>
      <c r="M73" s="17">
        <f>IF(L73&gt;0,VLOOKUP(I73,Labour!$AR$1:$AT$15,3,FALSE),0)</f>
        <v>0</v>
      </c>
      <c r="N73" s="70">
        <f t="shared" si="39"/>
        <v>0</v>
      </c>
      <c r="R73" s="83">
        <f t="shared" si="27"/>
        <v>0</v>
      </c>
      <c r="S73" s="83">
        <f t="shared" si="27"/>
        <v>0</v>
      </c>
      <c r="T73" s="83">
        <f t="shared" si="27"/>
        <v>0</v>
      </c>
      <c r="U73" s="83">
        <f t="shared" si="27"/>
        <v>0</v>
      </c>
      <c r="V73" s="83">
        <f t="shared" si="28"/>
        <v>0</v>
      </c>
      <c r="W73" s="83">
        <f t="shared" si="28"/>
        <v>0</v>
      </c>
      <c r="X73" s="83">
        <f t="shared" si="29"/>
        <v>0</v>
      </c>
      <c r="Y73" s="83">
        <f t="shared" si="29"/>
        <v>0</v>
      </c>
      <c r="Z73" s="83">
        <f t="shared" si="29"/>
        <v>0</v>
      </c>
      <c r="AA73" s="171">
        <f t="shared" si="23"/>
        <v>0</v>
      </c>
      <c r="AB73" s="83">
        <f t="shared" si="30"/>
        <v>0</v>
      </c>
      <c r="AC73" s="83">
        <f t="shared" si="30"/>
        <v>0</v>
      </c>
      <c r="AD73" s="171">
        <f t="shared" si="24"/>
        <v>0</v>
      </c>
      <c r="AE73" s="171">
        <f>IF(AD73=1,SUM(AD$10:AD73),0)</f>
        <v>0</v>
      </c>
      <c r="AF73" s="82" t="str">
        <f t="shared" si="25"/>
        <v/>
      </c>
      <c r="AG73" s="171">
        <f t="shared" si="26"/>
        <v>0</v>
      </c>
    </row>
    <row r="74" spans="1:33" ht="12" customHeight="1" x14ac:dyDescent="0.25">
      <c r="A74" s="497"/>
      <c r="B74" s="15">
        <v>65</v>
      </c>
      <c r="C74" s="468">
        <f t="shared" si="31"/>
        <v>0</v>
      </c>
      <c r="D74" s="469"/>
      <c r="E74" s="470"/>
      <c r="F74" s="67">
        <f t="shared" si="32"/>
        <v>0</v>
      </c>
      <c r="G74" s="67">
        <f t="shared" si="33"/>
        <v>0</v>
      </c>
      <c r="H74" s="67">
        <f t="shared" si="34"/>
        <v>0</v>
      </c>
      <c r="I74" s="67">
        <f t="shared" si="35"/>
        <v>0</v>
      </c>
      <c r="J74" s="67">
        <f t="shared" si="36"/>
        <v>0</v>
      </c>
      <c r="K74" s="16">
        <f t="shared" si="37"/>
        <v>0</v>
      </c>
      <c r="L74" s="67">
        <f t="shared" si="38"/>
        <v>0</v>
      </c>
      <c r="M74" s="17">
        <f>IF(L74&gt;0,VLOOKUP(I74,Labour!$AR$1:$AT$15,3,FALSE),0)</f>
        <v>0</v>
      </c>
      <c r="N74" s="70">
        <f t="shared" si="39"/>
        <v>0</v>
      </c>
      <c r="R74" s="83">
        <f t="shared" si="27"/>
        <v>0</v>
      </c>
      <c r="S74" s="83">
        <f t="shared" si="27"/>
        <v>0</v>
      </c>
      <c r="T74" s="83">
        <f t="shared" si="27"/>
        <v>0</v>
      </c>
      <c r="U74" s="83">
        <f t="shared" si="27"/>
        <v>0</v>
      </c>
      <c r="V74" s="83">
        <f t="shared" si="28"/>
        <v>0</v>
      </c>
      <c r="W74" s="83">
        <f t="shared" si="28"/>
        <v>0</v>
      </c>
      <c r="X74" s="83">
        <f t="shared" si="29"/>
        <v>0</v>
      </c>
      <c r="Y74" s="83">
        <f t="shared" si="29"/>
        <v>0</v>
      </c>
      <c r="Z74" s="83">
        <f t="shared" si="29"/>
        <v>0</v>
      </c>
      <c r="AA74" s="171">
        <f t="shared" si="23"/>
        <v>0</v>
      </c>
      <c r="AB74" s="83">
        <f t="shared" si="30"/>
        <v>0</v>
      </c>
      <c r="AC74" s="83">
        <f t="shared" si="30"/>
        <v>0</v>
      </c>
      <c r="AD74" s="171">
        <f t="shared" si="24"/>
        <v>0</v>
      </c>
      <c r="AE74" s="171">
        <f>IF(AD74=1,SUM(AD$10:AD74),0)</f>
        <v>0</v>
      </c>
      <c r="AF74" s="82" t="str">
        <f t="shared" si="25"/>
        <v/>
      </c>
      <c r="AG74" s="171">
        <f t="shared" si="26"/>
        <v>0</v>
      </c>
    </row>
    <row r="75" spans="1:33" ht="12" customHeight="1" x14ac:dyDescent="0.25">
      <c r="A75" s="497"/>
      <c r="B75" s="15">
        <v>66</v>
      </c>
      <c r="C75" s="468">
        <f t="shared" si="31"/>
        <v>0</v>
      </c>
      <c r="D75" s="469"/>
      <c r="E75" s="470"/>
      <c r="F75" s="67">
        <f t="shared" si="32"/>
        <v>0</v>
      </c>
      <c r="G75" s="67">
        <f t="shared" si="33"/>
        <v>0</v>
      </c>
      <c r="H75" s="67">
        <f t="shared" si="34"/>
        <v>0</v>
      </c>
      <c r="I75" s="67">
        <f t="shared" si="35"/>
        <v>0</v>
      </c>
      <c r="J75" s="67">
        <f t="shared" si="36"/>
        <v>0</v>
      </c>
      <c r="K75" s="16">
        <f t="shared" si="37"/>
        <v>0</v>
      </c>
      <c r="L75" s="67">
        <f t="shared" si="38"/>
        <v>0</v>
      </c>
      <c r="M75" s="17">
        <f>IF(L75&gt;0,VLOOKUP(I75,Labour!$AR$1:$AT$15,3,FALSE),0)</f>
        <v>0</v>
      </c>
      <c r="N75" s="70">
        <f t="shared" si="39"/>
        <v>0</v>
      </c>
      <c r="R75" s="83">
        <f t="shared" si="27"/>
        <v>0</v>
      </c>
      <c r="S75" s="83">
        <f t="shared" si="27"/>
        <v>0</v>
      </c>
      <c r="T75" s="83">
        <f t="shared" si="27"/>
        <v>0</v>
      </c>
      <c r="U75" s="83">
        <f t="shared" si="27"/>
        <v>0</v>
      </c>
      <c r="V75" s="83">
        <f t="shared" si="28"/>
        <v>0</v>
      </c>
      <c r="W75" s="83">
        <f t="shared" si="28"/>
        <v>0</v>
      </c>
      <c r="X75" s="83">
        <f t="shared" si="29"/>
        <v>0</v>
      </c>
      <c r="Y75" s="83">
        <f t="shared" si="29"/>
        <v>0</v>
      </c>
      <c r="Z75" s="83">
        <f t="shared" si="29"/>
        <v>0</v>
      </c>
      <c r="AA75" s="171">
        <f t="shared" si="23"/>
        <v>0</v>
      </c>
      <c r="AB75" s="83">
        <f t="shared" si="30"/>
        <v>0</v>
      </c>
      <c r="AC75" s="83">
        <f t="shared" si="30"/>
        <v>0</v>
      </c>
      <c r="AD75" s="171">
        <f t="shared" si="24"/>
        <v>0</v>
      </c>
      <c r="AE75" s="171">
        <f>IF(AD75=1,SUM(AD$10:AD75),0)</f>
        <v>0</v>
      </c>
      <c r="AF75" s="82" t="str">
        <f t="shared" si="25"/>
        <v/>
      </c>
      <c r="AG75" s="171">
        <f t="shared" si="26"/>
        <v>0</v>
      </c>
    </row>
    <row r="76" spans="1:33" ht="12" customHeight="1" x14ac:dyDescent="0.25">
      <c r="A76" s="497"/>
      <c r="B76" s="15">
        <v>67</v>
      </c>
      <c r="C76" s="468">
        <f t="shared" si="31"/>
        <v>0</v>
      </c>
      <c r="D76" s="469"/>
      <c r="E76" s="470"/>
      <c r="F76" s="67">
        <f t="shared" si="32"/>
        <v>0</v>
      </c>
      <c r="G76" s="67">
        <f t="shared" si="33"/>
        <v>0</v>
      </c>
      <c r="H76" s="67">
        <f t="shared" si="34"/>
        <v>0</v>
      </c>
      <c r="I76" s="67">
        <f t="shared" si="35"/>
        <v>0</v>
      </c>
      <c r="J76" s="67">
        <f t="shared" si="36"/>
        <v>0</v>
      </c>
      <c r="K76" s="16">
        <f t="shared" si="37"/>
        <v>0</v>
      </c>
      <c r="L76" s="67">
        <f t="shared" si="38"/>
        <v>0</v>
      </c>
      <c r="M76" s="17">
        <f>IF(L76&gt;0,VLOOKUP(I76,Labour!$AR$1:$AT$15,3,FALSE),0)</f>
        <v>0</v>
      </c>
      <c r="N76" s="70">
        <f t="shared" si="39"/>
        <v>0</v>
      </c>
      <c r="R76" s="83">
        <f t="shared" si="27"/>
        <v>0</v>
      </c>
      <c r="S76" s="83">
        <f t="shared" si="27"/>
        <v>0</v>
      </c>
      <c r="T76" s="83">
        <f t="shared" si="27"/>
        <v>0</v>
      </c>
      <c r="U76" s="83">
        <f t="shared" si="27"/>
        <v>0</v>
      </c>
      <c r="V76" s="83">
        <f t="shared" si="28"/>
        <v>0</v>
      </c>
      <c r="W76" s="83">
        <f t="shared" si="28"/>
        <v>0</v>
      </c>
      <c r="X76" s="83">
        <f t="shared" si="29"/>
        <v>0</v>
      </c>
      <c r="Y76" s="83">
        <f t="shared" si="29"/>
        <v>0</v>
      </c>
      <c r="Z76" s="83">
        <f t="shared" si="29"/>
        <v>0</v>
      </c>
      <c r="AA76" s="171">
        <f t="shared" si="23"/>
        <v>0</v>
      </c>
      <c r="AB76" s="83">
        <f t="shared" si="30"/>
        <v>0</v>
      </c>
      <c r="AC76" s="83">
        <f t="shared" si="30"/>
        <v>0</v>
      </c>
      <c r="AD76" s="171">
        <f t="shared" si="24"/>
        <v>0</v>
      </c>
      <c r="AE76" s="171">
        <f>IF(AD76=1,SUM(AD$10:AD76),0)</f>
        <v>0</v>
      </c>
      <c r="AF76" s="82" t="str">
        <f t="shared" si="25"/>
        <v/>
      </c>
      <c r="AG76" s="171">
        <f t="shared" si="26"/>
        <v>0</v>
      </c>
    </row>
    <row r="77" spans="1:33" ht="12" customHeight="1" x14ac:dyDescent="0.25">
      <c r="A77" s="497"/>
      <c r="B77" s="15">
        <v>68</v>
      </c>
      <c r="C77" s="468">
        <f t="shared" si="31"/>
        <v>0</v>
      </c>
      <c r="D77" s="469"/>
      <c r="E77" s="470"/>
      <c r="F77" s="67">
        <f t="shared" si="32"/>
        <v>0</v>
      </c>
      <c r="G77" s="67">
        <f t="shared" si="33"/>
        <v>0</v>
      </c>
      <c r="H77" s="67">
        <f t="shared" si="34"/>
        <v>0</v>
      </c>
      <c r="I77" s="67">
        <f t="shared" si="35"/>
        <v>0</v>
      </c>
      <c r="J77" s="67">
        <f t="shared" si="36"/>
        <v>0</v>
      </c>
      <c r="K77" s="16">
        <f t="shared" si="37"/>
        <v>0</v>
      </c>
      <c r="L77" s="67">
        <f t="shared" si="38"/>
        <v>0</v>
      </c>
      <c r="M77" s="17">
        <f>IF(L77&gt;0,VLOOKUP(I77,Labour!$AR$1:$AT$15,3,FALSE),0)</f>
        <v>0</v>
      </c>
      <c r="N77" s="70">
        <f t="shared" si="39"/>
        <v>0</v>
      </c>
      <c r="R77" s="83">
        <f t="shared" si="27"/>
        <v>0</v>
      </c>
      <c r="S77" s="83">
        <f t="shared" si="27"/>
        <v>0</v>
      </c>
      <c r="T77" s="83">
        <f t="shared" si="27"/>
        <v>0</v>
      </c>
      <c r="U77" s="83">
        <f t="shared" si="27"/>
        <v>0</v>
      </c>
      <c r="V77" s="83">
        <f t="shared" si="28"/>
        <v>0</v>
      </c>
      <c r="W77" s="83">
        <f t="shared" si="28"/>
        <v>0</v>
      </c>
      <c r="X77" s="83">
        <f t="shared" si="29"/>
        <v>0</v>
      </c>
      <c r="Y77" s="83">
        <f t="shared" si="29"/>
        <v>0</v>
      </c>
      <c r="Z77" s="83">
        <f t="shared" si="29"/>
        <v>0</v>
      </c>
      <c r="AA77" s="171">
        <f t="shared" si="23"/>
        <v>0</v>
      </c>
      <c r="AB77" s="83">
        <f t="shared" si="30"/>
        <v>0</v>
      </c>
      <c r="AC77" s="83">
        <f t="shared" si="30"/>
        <v>0</v>
      </c>
      <c r="AD77" s="171">
        <f t="shared" si="24"/>
        <v>0</v>
      </c>
      <c r="AE77" s="171">
        <f>IF(AD77=1,SUM(AD$10:AD77),0)</f>
        <v>0</v>
      </c>
      <c r="AF77" s="82" t="str">
        <f t="shared" si="25"/>
        <v/>
      </c>
      <c r="AG77" s="171">
        <f t="shared" si="26"/>
        <v>0</v>
      </c>
    </row>
    <row r="78" spans="1:33" ht="12" customHeight="1" x14ac:dyDescent="0.25">
      <c r="A78" s="497"/>
      <c r="B78" s="15">
        <v>69</v>
      </c>
      <c r="C78" s="468">
        <f t="shared" si="31"/>
        <v>0</v>
      </c>
      <c r="D78" s="469"/>
      <c r="E78" s="470"/>
      <c r="F78" s="67">
        <f t="shared" si="32"/>
        <v>0</v>
      </c>
      <c r="G78" s="67">
        <f t="shared" si="33"/>
        <v>0</v>
      </c>
      <c r="H78" s="67">
        <f t="shared" si="34"/>
        <v>0</v>
      </c>
      <c r="I78" s="67">
        <f t="shared" si="35"/>
        <v>0</v>
      </c>
      <c r="J78" s="67">
        <f t="shared" si="36"/>
        <v>0</v>
      </c>
      <c r="K78" s="16">
        <f t="shared" si="37"/>
        <v>0</v>
      </c>
      <c r="L78" s="67">
        <f t="shared" si="38"/>
        <v>0</v>
      </c>
      <c r="M78" s="17">
        <f>IF(L78&gt;0,VLOOKUP(I78,Labour!$AR$1:$AT$15,3,FALSE),0)</f>
        <v>0</v>
      </c>
      <c r="N78" s="70">
        <f t="shared" si="39"/>
        <v>0</v>
      </c>
      <c r="R78" s="83">
        <f t="shared" si="27"/>
        <v>0</v>
      </c>
      <c r="S78" s="83">
        <f t="shared" si="27"/>
        <v>0</v>
      </c>
      <c r="T78" s="83">
        <f t="shared" si="27"/>
        <v>0</v>
      </c>
      <c r="U78" s="83">
        <f t="shared" si="27"/>
        <v>0</v>
      </c>
      <c r="V78" s="83">
        <f t="shared" si="28"/>
        <v>0</v>
      </c>
      <c r="W78" s="83">
        <f t="shared" si="28"/>
        <v>0</v>
      </c>
      <c r="X78" s="83">
        <f t="shared" si="29"/>
        <v>0</v>
      </c>
      <c r="Y78" s="83">
        <f t="shared" si="29"/>
        <v>0</v>
      </c>
      <c r="Z78" s="83">
        <f t="shared" si="29"/>
        <v>0</v>
      </c>
      <c r="AA78" s="171">
        <f t="shared" si="23"/>
        <v>0</v>
      </c>
      <c r="AB78" s="83">
        <f t="shared" si="30"/>
        <v>0</v>
      </c>
      <c r="AC78" s="83">
        <f t="shared" si="30"/>
        <v>0</v>
      </c>
      <c r="AD78" s="171">
        <f t="shared" si="24"/>
        <v>0</v>
      </c>
      <c r="AE78" s="171">
        <f>IF(AD78=1,SUM(AD$10:AD78),0)</f>
        <v>0</v>
      </c>
      <c r="AF78" s="82" t="str">
        <f t="shared" si="25"/>
        <v/>
      </c>
      <c r="AG78" s="171">
        <f t="shared" si="26"/>
        <v>0</v>
      </c>
    </row>
    <row r="79" spans="1:33" ht="12" customHeight="1" x14ac:dyDescent="0.25">
      <c r="A79" s="497"/>
      <c r="B79" s="15">
        <v>70</v>
      </c>
      <c r="C79" s="468">
        <f t="shared" si="31"/>
        <v>0</v>
      </c>
      <c r="D79" s="469"/>
      <c r="E79" s="470"/>
      <c r="F79" s="67">
        <f t="shared" si="32"/>
        <v>0</v>
      </c>
      <c r="G79" s="67">
        <f t="shared" si="33"/>
        <v>0</v>
      </c>
      <c r="H79" s="67">
        <f t="shared" si="34"/>
        <v>0</v>
      </c>
      <c r="I79" s="67">
        <f t="shared" si="35"/>
        <v>0</v>
      </c>
      <c r="J79" s="67">
        <f t="shared" si="36"/>
        <v>0</v>
      </c>
      <c r="K79" s="16">
        <f t="shared" si="37"/>
        <v>0</v>
      </c>
      <c r="L79" s="67">
        <f t="shared" si="38"/>
        <v>0</v>
      </c>
      <c r="M79" s="17">
        <f>IF(L79&gt;0,VLOOKUP(I79,Labour!$AR$1:$AT$15,3,FALSE),0)</f>
        <v>0</v>
      </c>
      <c r="N79" s="70">
        <f t="shared" si="39"/>
        <v>0</v>
      </c>
      <c r="R79" s="83">
        <f t="shared" si="27"/>
        <v>0</v>
      </c>
      <c r="S79" s="83">
        <f t="shared" si="27"/>
        <v>0</v>
      </c>
      <c r="T79" s="83">
        <f t="shared" si="27"/>
        <v>0</v>
      </c>
      <c r="U79" s="83">
        <f t="shared" si="27"/>
        <v>0</v>
      </c>
      <c r="V79" s="83">
        <f t="shared" si="28"/>
        <v>0</v>
      </c>
      <c r="W79" s="83">
        <f t="shared" si="28"/>
        <v>0</v>
      </c>
      <c r="X79" s="83">
        <f t="shared" si="29"/>
        <v>0</v>
      </c>
      <c r="Y79" s="83">
        <f t="shared" si="29"/>
        <v>0</v>
      </c>
      <c r="Z79" s="83">
        <f t="shared" si="29"/>
        <v>0</v>
      </c>
      <c r="AA79" s="171">
        <f t="shared" si="23"/>
        <v>0</v>
      </c>
      <c r="AB79" s="83">
        <f t="shared" si="30"/>
        <v>0</v>
      </c>
      <c r="AC79" s="83">
        <f t="shared" si="30"/>
        <v>0</v>
      </c>
      <c r="AD79" s="171">
        <f t="shared" si="24"/>
        <v>0</v>
      </c>
      <c r="AE79" s="171">
        <f>IF(AD79=1,SUM(AD$10:AD79),0)</f>
        <v>0</v>
      </c>
      <c r="AF79" s="82" t="str">
        <f t="shared" si="25"/>
        <v/>
      </c>
      <c r="AG79" s="171">
        <f t="shared" si="26"/>
        <v>0</v>
      </c>
    </row>
    <row r="80" spans="1:33" ht="12" customHeight="1" x14ac:dyDescent="0.25">
      <c r="A80" s="497"/>
      <c r="B80" s="15">
        <v>71</v>
      </c>
      <c r="C80" s="468">
        <f t="shared" si="31"/>
        <v>0</v>
      </c>
      <c r="D80" s="469"/>
      <c r="E80" s="470"/>
      <c r="F80" s="67">
        <f t="shared" si="32"/>
        <v>0</v>
      </c>
      <c r="G80" s="67">
        <f t="shared" si="33"/>
        <v>0</v>
      </c>
      <c r="H80" s="67">
        <f t="shared" si="34"/>
        <v>0</v>
      </c>
      <c r="I80" s="67">
        <f t="shared" si="35"/>
        <v>0</v>
      </c>
      <c r="J80" s="67">
        <f t="shared" si="36"/>
        <v>0</v>
      </c>
      <c r="K80" s="16">
        <f t="shared" si="37"/>
        <v>0</v>
      </c>
      <c r="L80" s="67">
        <f t="shared" si="38"/>
        <v>0</v>
      </c>
      <c r="M80" s="17">
        <f>IF(L80&gt;0,VLOOKUP(I80,Labour!$AR$1:$AT$15,3,FALSE),0)</f>
        <v>0</v>
      </c>
      <c r="N80" s="70">
        <f t="shared" si="39"/>
        <v>0</v>
      </c>
      <c r="R80" s="83">
        <f t="shared" si="27"/>
        <v>0</v>
      </c>
      <c r="S80" s="83">
        <f t="shared" si="27"/>
        <v>0</v>
      </c>
      <c r="T80" s="83">
        <f t="shared" si="27"/>
        <v>0</v>
      </c>
      <c r="U80" s="83">
        <f t="shared" si="27"/>
        <v>0</v>
      </c>
      <c r="V80" s="83">
        <f t="shared" si="28"/>
        <v>0</v>
      </c>
      <c r="W80" s="83">
        <f t="shared" si="28"/>
        <v>0</v>
      </c>
      <c r="X80" s="83">
        <f t="shared" si="29"/>
        <v>0</v>
      </c>
      <c r="Y80" s="83">
        <f t="shared" si="29"/>
        <v>0</v>
      </c>
      <c r="Z80" s="83">
        <f t="shared" si="29"/>
        <v>0</v>
      </c>
      <c r="AA80" s="171">
        <f t="shared" si="23"/>
        <v>0</v>
      </c>
      <c r="AB80" s="83">
        <f t="shared" si="30"/>
        <v>0</v>
      </c>
      <c r="AC80" s="83">
        <f t="shared" si="30"/>
        <v>0</v>
      </c>
      <c r="AD80" s="171">
        <f t="shared" si="24"/>
        <v>0</v>
      </c>
      <c r="AE80" s="171">
        <f>IF(AD80=1,SUM(AD$10:AD80),0)</f>
        <v>0</v>
      </c>
      <c r="AF80" s="82" t="str">
        <f t="shared" si="25"/>
        <v/>
      </c>
      <c r="AG80" s="171">
        <f t="shared" si="26"/>
        <v>0</v>
      </c>
    </row>
    <row r="81" spans="1:33" ht="12" customHeight="1" x14ac:dyDescent="0.25">
      <c r="A81" s="497"/>
      <c r="B81" s="15">
        <v>72</v>
      </c>
      <c r="C81" s="468">
        <f t="shared" si="31"/>
        <v>0</v>
      </c>
      <c r="D81" s="469"/>
      <c r="E81" s="470"/>
      <c r="F81" s="67">
        <f t="shared" si="32"/>
        <v>0</v>
      </c>
      <c r="G81" s="67">
        <f t="shared" si="33"/>
        <v>0</v>
      </c>
      <c r="H81" s="67">
        <f t="shared" si="34"/>
        <v>0</v>
      </c>
      <c r="I81" s="67">
        <f t="shared" si="35"/>
        <v>0</v>
      </c>
      <c r="J81" s="67">
        <f t="shared" si="36"/>
        <v>0</v>
      </c>
      <c r="K81" s="16">
        <f t="shared" si="37"/>
        <v>0</v>
      </c>
      <c r="L81" s="67">
        <f t="shared" si="38"/>
        <v>0</v>
      </c>
      <c r="M81" s="17">
        <f>IF(L81&gt;0,VLOOKUP(I81,Labour!$AR$1:$AT$15,3,FALSE),0)</f>
        <v>0</v>
      </c>
      <c r="N81" s="70">
        <f t="shared" si="39"/>
        <v>0</v>
      </c>
      <c r="R81" s="83">
        <f t="shared" si="27"/>
        <v>0</v>
      </c>
      <c r="S81" s="83">
        <f t="shared" si="27"/>
        <v>0</v>
      </c>
      <c r="T81" s="83">
        <f t="shared" si="27"/>
        <v>0</v>
      </c>
      <c r="U81" s="83">
        <f t="shared" si="27"/>
        <v>0</v>
      </c>
      <c r="V81" s="83">
        <f t="shared" si="28"/>
        <v>0</v>
      </c>
      <c r="W81" s="83">
        <f t="shared" si="28"/>
        <v>0</v>
      </c>
      <c r="X81" s="83">
        <f t="shared" si="29"/>
        <v>0</v>
      </c>
      <c r="Y81" s="83">
        <f t="shared" si="29"/>
        <v>0</v>
      </c>
      <c r="Z81" s="83">
        <f t="shared" si="29"/>
        <v>0</v>
      </c>
      <c r="AA81" s="171">
        <f t="shared" si="23"/>
        <v>0</v>
      </c>
      <c r="AB81" s="83">
        <f t="shared" si="30"/>
        <v>0</v>
      </c>
      <c r="AC81" s="83">
        <f t="shared" si="30"/>
        <v>0</v>
      </c>
      <c r="AD81" s="171">
        <f t="shared" si="24"/>
        <v>0</v>
      </c>
      <c r="AE81" s="171">
        <f>IF(AD81=1,SUM(AD$10:AD81),0)</f>
        <v>0</v>
      </c>
      <c r="AF81" s="82" t="str">
        <f t="shared" si="25"/>
        <v/>
      </c>
      <c r="AG81" s="171">
        <f t="shared" si="26"/>
        <v>0</v>
      </c>
    </row>
    <row r="82" spans="1:33" ht="12" customHeight="1" x14ac:dyDescent="0.25">
      <c r="A82" s="497"/>
      <c r="B82" s="15">
        <v>73</v>
      </c>
      <c r="C82" s="468">
        <f t="shared" si="31"/>
        <v>0</v>
      </c>
      <c r="D82" s="469"/>
      <c r="E82" s="470"/>
      <c r="F82" s="67">
        <f t="shared" si="32"/>
        <v>0</v>
      </c>
      <c r="G82" s="67">
        <f t="shared" si="33"/>
        <v>0</v>
      </c>
      <c r="H82" s="67">
        <f t="shared" si="34"/>
        <v>0</v>
      </c>
      <c r="I82" s="67">
        <f t="shared" si="35"/>
        <v>0</v>
      </c>
      <c r="J82" s="67">
        <f t="shared" si="36"/>
        <v>0</v>
      </c>
      <c r="K82" s="16">
        <f t="shared" si="37"/>
        <v>0</v>
      </c>
      <c r="L82" s="67">
        <f t="shared" si="38"/>
        <v>0</v>
      </c>
      <c r="M82" s="17">
        <f>IF(L82&gt;0,VLOOKUP(I82,Labour!$AR$1:$AT$15,3,FALSE),0)</f>
        <v>0</v>
      </c>
      <c r="N82" s="70">
        <f t="shared" si="39"/>
        <v>0</v>
      </c>
      <c r="R82" s="83">
        <f t="shared" si="27"/>
        <v>0</v>
      </c>
      <c r="S82" s="83">
        <f t="shared" si="27"/>
        <v>0</v>
      </c>
      <c r="T82" s="83">
        <f t="shared" si="27"/>
        <v>0</v>
      </c>
      <c r="U82" s="83">
        <f t="shared" si="27"/>
        <v>0</v>
      </c>
      <c r="V82" s="83">
        <f t="shared" si="28"/>
        <v>0</v>
      </c>
      <c r="W82" s="83">
        <f t="shared" si="28"/>
        <v>0</v>
      </c>
      <c r="X82" s="83">
        <f t="shared" si="29"/>
        <v>0</v>
      </c>
      <c r="Y82" s="83">
        <f t="shared" si="29"/>
        <v>0</v>
      </c>
      <c r="Z82" s="83">
        <f t="shared" si="29"/>
        <v>0</v>
      </c>
      <c r="AA82" s="171">
        <f t="shared" si="23"/>
        <v>0</v>
      </c>
      <c r="AB82" s="83">
        <f t="shared" si="30"/>
        <v>0</v>
      </c>
      <c r="AC82" s="83">
        <f t="shared" si="30"/>
        <v>0</v>
      </c>
      <c r="AD82" s="171">
        <f t="shared" si="24"/>
        <v>0</v>
      </c>
      <c r="AE82" s="171">
        <f>IF(AD82=1,SUM(AD$10:AD82),0)</f>
        <v>0</v>
      </c>
      <c r="AF82" s="82" t="str">
        <f t="shared" si="25"/>
        <v/>
      </c>
      <c r="AG82" s="171">
        <f t="shared" si="26"/>
        <v>0</v>
      </c>
    </row>
    <row r="83" spans="1:33" ht="12" customHeight="1" x14ac:dyDescent="0.25">
      <c r="A83" s="497"/>
      <c r="B83" s="15">
        <v>74</v>
      </c>
      <c r="C83" s="468">
        <f t="shared" si="31"/>
        <v>0</v>
      </c>
      <c r="D83" s="469"/>
      <c r="E83" s="470"/>
      <c r="F83" s="67">
        <f t="shared" si="32"/>
        <v>0</v>
      </c>
      <c r="G83" s="67">
        <f t="shared" si="33"/>
        <v>0</v>
      </c>
      <c r="H83" s="67">
        <f t="shared" si="34"/>
        <v>0</v>
      </c>
      <c r="I83" s="67">
        <f t="shared" si="35"/>
        <v>0</v>
      </c>
      <c r="J83" s="67">
        <f t="shared" si="36"/>
        <v>0</v>
      </c>
      <c r="K83" s="16">
        <f t="shared" si="37"/>
        <v>0</v>
      </c>
      <c r="L83" s="67">
        <f t="shared" si="38"/>
        <v>0</v>
      </c>
      <c r="M83" s="17">
        <f>IF(L83&gt;0,VLOOKUP(I83,Labour!$AR$1:$AT$15,3,FALSE),0)</f>
        <v>0</v>
      </c>
      <c r="N83" s="70">
        <f t="shared" si="39"/>
        <v>0</v>
      </c>
      <c r="R83" s="83">
        <f t="shared" si="27"/>
        <v>0</v>
      </c>
      <c r="S83" s="83">
        <f t="shared" si="27"/>
        <v>0</v>
      </c>
      <c r="T83" s="83">
        <f t="shared" si="27"/>
        <v>0</v>
      </c>
      <c r="U83" s="83">
        <f t="shared" si="27"/>
        <v>0</v>
      </c>
      <c r="V83" s="83">
        <f t="shared" si="28"/>
        <v>0</v>
      </c>
      <c r="W83" s="83">
        <f t="shared" si="28"/>
        <v>0</v>
      </c>
      <c r="X83" s="83">
        <f t="shared" si="29"/>
        <v>0</v>
      </c>
      <c r="Y83" s="83">
        <f t="shared" si="29"/>
        <v>0</v>
      </c>
      <c r="Z83" s="83">
        <f t="shared" si="29"/>
        <v>0</v>
      </c>
      <c r="AA83" s="171">
        <f t="shared" si="23"/>
        <v>0</v>
      </c>
      <c r="AB83" s="83">
        <f t="shared" si="30"/>
        <v>0</v>
      </c>
      <c r="AC83" s="83">
        <f t="shared" si="30"/>
        <v>0</v>
      </c>
      <c r="AD83" s="171">
        <f t="shared" si="24"/>
        <v>0</v>
      </c>
      <c r="AE83" s="171">
        <f>IF(AD83=1,SUM(AD$10:AD83),0)</f>
        <v>0</v>
      </c>
      <c r="AF83" s="82" t="str">
        <f t="shared" si="25"/>
        <v/>
      </c>
      <c r="AG83" s="171">
        <f t="shared" si="26"/>
        <v>0</v>
      </c>
    </row>
    <row r="84" spans="1:33" ht="12" customHeight="1" x14ac:dyDescent="0.25">
      <c r="A84" s="497"/>
      <c r="B84" s="15">
        <v>75</v>
      </c>
      <c r="C84" s="468">
        <f t="shared" si="31"/>
        <v>0</v>
      </c>
      <c r="D84" s="469"/>
      <c r="E84" s="470"/>
      <c r="F84" s="67">
        <f t="shared" si="32"/>
        <v>0</v>
      </c>
      <c r="G84" s="67">
        <f t="shared" si="33"/>
        <v>0</v>
      </c>
      <c r="H84" s="67">
        <f t="shared" si="34"/>
        <v>0</v>
      </c>
      <c r="I84" s="67">
        <f t="shared" si="35"/>
        <v>0</v>
      </c>
      <c r="J84" s="67">
        <f t="shared" si="36"/>
        <v>0</v>
      </c>
      <c r="K84" s="16">
        <f t="shared" si="37"/>
        <v>0</v>
      </c>
      <c r="L84" s="67">
        <f t="shared" si="38"/>
        <v>0</v>
      </c>
      <c r="M84" s="17">
        <f>IF(L84&gt;0,VLOOKUP(I84,Labour!$AR$1:$AT$15,3,FALSE),0)</f>
        <v>0</v>
      </c>
      <c r="N84" s="70">
        <f t="shared" si="39"/>
        <v>0</v>
      </c>
      <c r="R84" s="83">
        <f t="shared" si="27"/>
        <v>0</v>
      </c>
      <c r="S84" s="83">
        <f t="shared" si="27"/>
        <v>0</v>
      </c>
      <c r="T84" s="83">
        <f t="shared" si="27"/>
        <v>0</v>
      </c>
      <c r="U84" s="83">
        <f t="shared" si="27"/>
        <v>0</v>
      </c>
      <c r="V84" s="83">
        <f t="shared" si="28"/>
        <v>0</v>
      </c>
      <c r="W84" s="83">
        <f t="shared" si="28"/>
        <v>0</v>
      </c>
      <c r="X84" s="83">
        <f t="shared" si="29"/>
        <v>0</v>
      </c>
      <c r="Y84" s="83">
        <f t="shared" si="29"/>
        <v>0</v>
      </c>
      <c r="Z84" s="83">
        <f t="shared" si="29"/>
        <v>0</v>
      </c>
      <c r="AA84" s="171">
        <f t="shared" si="23"/>
        <v>0</v>
      </c>
      <c r="AB84" s="83">
        <f t="shared" si="30"/>
        <v>0</v>
      </c>
      <c r="AC84" s="83">
        <f t="shared" si="30"/>
        <v>0</v>
      </c>
      <c r="AD84" s="171">
        <f t="shared" si="24"/>
        <v>0</v>
      </c>
      <c r="AE84" s="171">
        <f>IF(AD84=1,SUM(AD$10:AD84),0)</f>
        <v>0</v>
      </c>
      <c r="AF84" s="82" t="str">
        <f t="shared" si="25"/>
        <v/>
      </c>
      <c r="AG84" s="171">
        <f t="shared" si="26"/>
        <v>0</v>
      </c>
    </row>
    <row r="85" spans="1:33" ht="12" customHeight="1" x14ac:dyDescent="0.25">
      <c r="A85" s="497"/>
      <c r="B85" s="15">
        <v>76</v>
      </c>
      <c r="C85" s="468">
        <f t="shared" si="31"/>
        <v>0</v>
      </c>
      <c r="D85" s="469"/>
      <c r="E85" s="470"/>
      <c r="F85" s="67">
        <f t="shared" si="32"/>
        <v>0</v>
      </c>
      <c r="G85" s="67">
        <f t="shared" si="33"/>
        <v>0</v>
      </c>
      <c r="H85" s="67">
        <f t="shared" si="34"/>
        <v>0</v>
      </c>
      <c r="I85" s="67">
        <f t="shared" si="35"/>
        <v>0</v>
      </c>
      <c r="J85" s="67">
        <f t="shared" si="36"/>
        <v>0</v>
      </c>
      <c r="K85" s="16">
        <f t="shared" si="37"/>
        <v>0</v>
      </c>
      <c r="L85" s="67">
        <f t="shared" si="38"/>
        <v>0</v>
      </c>
      <c r="M85" s="17">
        <f>IF(L85&gt;0,VLOOKUP(I85,Labour!$AR$1:$AT$15,3,FALSE),0)</f>
        <v>0</v>
      </c>
      <c r="N85" s="70">
        <f t="shared" si="39"/>
        <v>0</v>
      </c>
      <c r="R85" s="83">
        <f t="shared" si="27"/>
        <v>0</v>
      </c>
      <c r="S85" s="83">
        <f t="shared" si="27"/>
        <v>0</v>
      </c>
      <c r="T85" s="83">
        <f t="shared" si="27"/>
        <v>0</v>
      </c>
      <c r="U85" s="83">
        <f t="shared" si="27"/>
        <v>0</v>
      </c>
      <c r="V85" s="83">
        <f t="shared" si="28"/>
        <v>0</v>
      </c>
      <c r="W85" s="83">
        <f t="shared" si="28"/>
        <v>0</v>
      </c>
      <c r="X85" s="83">
        <f t="shared" si="29"/>
        <v>0</v>
      </c>
      <c r="Y85" s="83">
        <f t="shared" si="29"/>
        <v>0</v>
      </c>
      <c r="Z85" s="83">
        <f t="shared" si="29"/>
        <v>0</v>
      </c>
      <c r="AA85" s="171">
        <f t="shared" si="23"/>
        <v>0</v>
      </c>
      <c r="AB85" s="83">
        <f t="shared" si="30"/>
        <v>0</v>
      </c>
      <c r="AC85" s="83">
        <f t="shared" si="30"/>
        <v>0</v>
      </c>
      <c r="AD85" s="171">
        <f t="shared" si="24"/>
        <v>0</v>
      </c>
      <c r="AE85" s="171">
        <f>IF(AD85=1,SUM(AD$10:AD85),0)</f>
        <v>0</v>
      </c>
      <c r="AF85" s="82" t="str">
        <f t="shared" si="25"/>
        <v/>
      </c>
      <c r="AG85" s="171">
        <f t="shared" si="26"/>
        <v>0</v>
      </c>
    </row>
    <row r="86" spans="1:33" ht="12" customHeight="1" x14ac:dyDescent="0.25">
      <c r="A86" s="497"/>
      <c r="B86" s="15">
        <v>77</v>
      </c>
      <c r="C86" s="468">
        <f t="shared" si="31"/>
        <v>0</v>
      </c>
      <c r="D86" s="469"/>
      <c r="E86" s="470"/>
      <c r="F86" s="67">
        <f t="shared" si="32"/>
        <v>0</v>
      </c>
      <c r="G86" s="67">
        <f t="shared" si="33"/>
        <v>0</v>
      </c>
      <c r="H86" s="67">
        <f t="shared" si="34"/>
        <v>0</v>
      </c>
      <c r="I86" s="67">
        <f t="shared" si="35"/>
        <v>0</v>
      </c>
      <c r="J86" s="67">
        <f t="shared" si="36"/>
        <v>0</v>
      </c>
      <c r="K86" s="16">
        <f t="shared" si="37"/>
        <v>0</v>
      </c>
      <c r="L86" s="67">
        <f t="shared" si="38"/>
        <v>0</v>
      </c>
      <c r="M86" s="17">
        <f>IF(L86&gt;0,VLOOKUP(I86,Labour!$AR$1:$AT$15,3,FALSE),0)</f>
        <v>0</v>
      </c>
      <c r="N86" s="70">
        <f t="shared" si="39"/>
        <v>0</v>
      </c>
      <c r="R86" s="83">
        <f t="shared" si="27"/>
        <v>0</v>
      </c>
      <c r="S86" s="83">
        <f t="shared" si="27"/>
        <v>0</v>
      </c>
      <c r="T86" s="83">
        <f t="shared" si="27"/>
        <v>0</v>
      </c>
      <c r="U86" s="83">
        <f t="shared" si="27"/>
        <v>0</v>
      </c>
      <c r="V86" s="83">
        <f t="shared" si="28"/>
        <v>0</v>
      </c>
      <c r="W86" s="83">
        <f t="shared" si="28"/>
        <v>0</v>
      </c>
      <c r="X86" s="83">
        <f t="shared" si="29"/>
        <v>0</v>
      </c>
      <c r="Y86" s="83">
        <f t="shared" si="29"/>
        <v>0</v>
      </c>
      <c r="Z86" s="83">
        <f t="shared" si="29"/>
        <v>0</v>
      </c>
      <c r="AA86" s="171">
        <f t="shared" si="23"/>
        <v>0</v>
      </c>
      <c r="AB86" s="83">
        <f t="shared" si="30"/>
        <v>0</v>
      </c>
      <c r="AC86" s="83">
        <f t="shared" si="30"/>
        <v>0</v>
      </c>
      <c r="AD86" s="171">
        <f t="shared" si="24"/>
        <v>0</v>
      </c>
      <c r="AE86" s="171">
        <f>IF(AD86=1,SUM(AD$10:AD86),0)</f>
        <v>0</v>
      </c>
      <c r="AF86" s="82" t="str">
        <f t="shared" si="25"/>
        <v/>
      </c>
      <c r="AG86" s="171">
        <f t="shared" si="26"/>
        <v>0</v>
      </c>
    </row>
    <row r="87" spans="1:33" ht="12" customHeight="1" x14ac:dyDescent="0.25">
      <c r="A87" s="497"/>
      <c r="B87" s="15">
        <v>78</v>
      </c>
      <c r="C87" s="468">
        <f t="shared" si="31"/>
        <v>0</v>
      </c>
      <c r="D87" s="469"/>
      <c r="E87" s="470"/>
      <c r="F87" s="67">
        <f t="shared" si="32"/>
        <v>0</v>
      </c>
      <c r="G87" s="67">
        <f t="shared" si="33"/>
        <v>0</v>
      </c>
      <c r="H87" s="67">
        <f t="shared" si="34"/>
        <v>0</v>
      </c>
      <c r="I87" s="67">
        <f t="shared" si="35"/>
        <v>0</v>
      </c>
      <c r="J87" s="67">
        <f t="shared" si="36"/>
        <v>0</v>
      </c>
      <c r="K87" s="16">
        <f t="shared" si="37"/>
        <v>0</v>
      </c>
      <c r="L87" s="67">
        <f t="shared" si="38"/>
        <v>0</v>
      </c>
      <c r="M87" s="17">
        <f>IF(L87&gt;0,VLOOKUP(I87,Labour!$AR$1:$AT$15,3,FALSE),0)</f>
        <v>0</v>
      </c>
      <c r="N87" s="70">
        <f t="shared" si="39"/>
        <v>0</v>
      </c>
      <c r="R87" s="83">
        <f t="shared" si="27"/>
        <v>0</v>
      </c>
      <c r="S87" s="83">
        <f t="shared" si="27"/>
        <v>0</v>
      </c>
      <c r="T87" s="83">
        <f t="shared" si="27"/>
        <v>0</v>
      </c>
      <c r="U87" s="83">
        <f t="shared" si="27"/>
        <v>0</v>
      </c>
      <c r="V87" s="83">
        <f t="shared" si="28"/>
        <v>0</v>
      </c>
      <c r="W87" s="83">
        <f t="shared" si="28"/>
        <v>0</v>
      </c>
      <c r="X87" s="83">
        <f t="shared" si="29"/>
        <v>0</v>
      </c>
      <c r="Y87" s="83">
        <f t="shared" si="29"/>
        <v>0</v>
      </c>
      <c r="Z87" s="83">
        <f t="shared" si="29"/>
        <v>0</v>
      </c>
      <c r="AA87" s="171">
        <f t="shared" si="23"/>
        <v>0</v>
      </c>
      <c r="AB87" s="83">
        <f t="shared" si="30"/>
        <v>0</v>
      </c>
      <c r="AC87" s="83">
        <f t="shared" si="30"/>
        <v>0</v>
      </c>
      <c r="AD87" s="171">
        <f t="shared" si="24"/>
        <v>0</v>
      </c>
      <c r="AE87" s="171">
        <f>IF(AD87=1,SUM(AD$10:AD87),0)</f>
        <v>0</v>
      </c>
      <c r="AF87" s="82" t="str">
        <f t="shared" si="25"/>
        <v/>
      </c>
      <c r="AG87" s="171">
        <f t="shared" si="26"/>
        <v>0</v>
      </c>
    </row>
    <row r="88" spans="1:33" ht="12" customHeight="1" x14ac:dyDescent="0.25">
      <c r="A88" s="497"/>
      <c r="B88" s="15">
        <v>79</v>
      </c>
      <c r="C88" s="468">
        <f t="shared" si="31"/>
        <v>0</v>
      </c>
      <c r="D88" s="469"/>
      <c r="E88" s="470"/>
      <c r="F88" s="67">
        <f t="shared" si="32"/>
        <v>0</v>
      </c>
      <c r="G88" s="67">
        <f t="shared" si="33"/>
        <v>0</v>
      </c>
      <c r="H88" s="67">
        <f t="shared" si="34"/>
        <v>0</v>
      </c>
      <c r="I88" s="67">
        <f t="shared" si="35"/>
        <v>0</v>
      </c>
      <c r="J88" s="67">
        <f t="shared" si="36"/>
        <v>0</v>
      </c>
      <c r="K88" s="16">
        <f t="shared" si="37"/>
        <v>0</v>
      </c>
      <c r="L88" s="67">
        <f t="shared" si="38"/>
        <v>0</v>
      </c>
      <c r="M88" s="17">
        <f>IF(L88&gt;0,VLOOKUP(I88,Labour!$AR$1:$AT$15,3,FALSE),0)</f>
        <v>0</v>
      </c>
      <c r="N88" s="70">
        <f t="shared" si="39"/>
        <v>0</v>
      </c>
      <c r="R88" s="83">
        <f t="shared" si="27"/>
        <v>0</v>
      </c>
      <c r="S88" s="83">
        <f t="shared" si="27"/>
        <v>0</v>
      </c>
      <c r="T88" s="83">
        <f t="shared" si="27"/>
        <v>0</v>
      </c>
      <c r="U88" s="83">
        <f t="shared" si="27"/>
        <v>0</v>
      </c>
      <c r="V88" s="83">
        <f t="shared" si="28"/>
        <v>0</v>
      </c>
      <c r="W88" s="83">
        <f t="shared" si="28"/>
        <v>0</v>
      </c>
      <c r="X88" s="83">
        <f t="shared" si="29"/>
        <v>0</v>
      </c>
      <c r="Y88" s="83">
        <f t="shared" si="29"/>
        <v>0</v>
      </c>
      <c r="Z88" s="83">
        <f t="shared" si="29"/>
        <v>0</v>
      </c>
      <c r="AA88" s="171">
        <f t="shared" si="23"/>
        <v>0</v>
      </c>
      <c r="AB88" s="83">
        <f t="shared" si="30"/>
        <v>0</v>
      </c>
      <c r="AC88" s="83">
        <f t="shared" si="30"/>
        <v>0</v>
      </c>
      <c r="AD88" s="171">
        <f t="shared" si="24"/>
        <v>0</v>
      </c>
      <c r="AE88" s="171">
        <f>IF(AD88=1,SUM(AD$10:AD88),0)</f>
        <v>0</v>
      </c>
      <c r="AF88" s="82" t="str">
        <f t="shared" si="25"/>
        <v/>
      </c>
      <c r="AG88" s="171">
        <f t="shared" si="26"/>
        <v>0</v>
      </c>
    </row>
    <row r="89" spans="1:33" ht="12" customHeight="1" x14ac:dyDescent="0.25">
      <c r="A89" s="497"/>
      <c r="B89" s="15">
        <v>80</v>
      </c>
      <c r="C89" s="468">
        <f t="shared" si="31"/>
        <v>0</v>
      </c>
      <c r="D89" s="469"/>
      <c r="E89" s="470"/>
      <c r="F89" s="67">
        <f t="shared" si="32"/>
        <v>0</v>
      </c>
      <c r="G89" s="67">
        <f t="shared" si="33"/>
        <v>0</v>
      </c>
      <c r="H89" s="67">
        <f t="shared" si="34"/>
        <v>0</v>
      </c>
      <c r="I89" s="67">
        <f t="shared" si="35"/>
        <v>0</v>
      </c>
      <c r="J89" s="67">
        <f t="shared" si="36"/>
        <v>0</v>
      </c>
      <c r="K89" s="16">
        <f t="shared" si="37"/>
        <v>0</v>
      </c>
      <c r="L89" s="67">
        <f t="shared" si="38"/>
        <v>0</v>
      </c>
      <c r="M89" s="17">
        <f>IF(L89&gt;0,VLOOKUP(I89,Labour!$AR$1:$AT$15,3,FALSE),0)</f>
        <v>0</v>
      </c>
      <c r="N89" s="70">
        <f t="shared" si="39"/>
        <v>0</v>
      </c>
      <c r="R89" s="83">
        <f t="shared" si="27"/>
        <v>0</v>
      </c>
      <c r="S89" s="83">
        <f t="shared" si="27"/>
        <v>0</v>
      </c>
      <c r="T89" s="83">
        <f t="shared" si="27"/>
        <v>0</v>
      </c>
      <c r="U89" s="83">
        <f t="shared" si="27"/>
        <v>0</v>
      </c>
      <c r="V89" s="83">
        <f t="shared" si="28"/>
        <v>0</v>
      </c>
      <c r="W89" s="83">
        <f t="shared" si="28"/>
        <v>0</v>
      </c>
      <c r="X89" s="83">
        <f t="shared" si="29"/>
        <v>0</v>
      </c>
      <c r="Y89" s="83">
        <f t="shared" si="29"/>
        <v>0</v>
      </c>
      <c r="Z89" s="83">
        <f t="shared" si="29"/>
        <v>0</v>
      </c>
      <c r="AA89" s="171">
        <f t="shared" si="23"/>
        <v>0</v>
      </c>
      <c r="AB89" s="83">
        <f t="shared" si="30"/>
        <v>0</v>
      </c>
      <c r="AC89" s="83">
        <f t="shared" si="30"/>
        <v>0</v>
      </c>
      <c r="AD89" s="171">
        <f t="shared" si="24"/>
        <v>0</v>
      </c>
      <c r="AE89" s="171">
        <f>IF(AD89=1,SUM(AD$10:AD89),0)</f>
        <v>0</v>
      </c>
      <c r="AF89" s="82" t="str">
        <f t="shared" si="25"/>
        <v/>
      </c>
      <c r="AG89" s="171">
        <f t="shared" si="26"/>
        <v>0</v>
      </c>
    </row>
    <row r="90" spans="1:33" ht="12" customHeight="1" x14ac:dyDescent="0.25">
      <c r="A90" s="497"/>
      <c r="B90" s="15">
        <v>81</v>
      </c>
      <c r="C90" s="468">
        <f t="shared" si="31"/>
        <v>0</v>
      </c>
      <c r="D90" s="469"/>
      <c r="E90" s="470"/>
      <c r="F90" s="67">
        <f t="shared" si="32"/>
        <v>0</v>
      </c>
      <c r="G90" s="67">
        <f t="shared" si="33"/>
        <v>0</v>
      </c>
      <c r="H90" s="67">
        <f t="shared" si="34"/>
        <v>0</v>
      </c>
      <c r="I90" s="67">
        <f t="shared" si="35"/>
        <v>0</v>
      </c>
      <c r="J90" s="67">
        <f t="shared" si="36"/>
        <v>0</v>
      </c>
      <c r="K90" s="16">
        <f t="shared" si="37"/>
        <v>0</v>
      </c>
      <c r="L90" s="67">
        <f t="shared" si="38"/>
        <v>0</v>
      </c>
      <c r="M90" s="17">
        <f>IF(L90&gt;0,VLOOKUP(I90,Labour!$AR$1:$AT$15,3,FALSE),0)</f>
        <v>0</v>
      </c>
      <c r="N90" s="70">
        <f t="shared" si="39"/>
        <v>0</v>
      </c>
      <c r="R90" s="83">
        <f t="shared" si="27"/>
        <v>0</v>
      </c>
      <c r="S90" s="83">
        <f t="shared" si="27"/>
        <v>0</v>
      </c>
      <c r="T90" s="83">
        <f t="shared" si="27"/>
        <v>0</v>
      </c>
      <c r="U90" s="83">
        <f t="shared" si="27"/>
        <v>0</v>
      </c>
      <c r="V90" s="83">
        <f t="shared" si="28"/>
        <v>0</v>
      </c>
      <c r="W90" s="83">
        <f t="shared" si="28"/>
        <v>0</v>
      </c>
      <c r="X90" s="83">
        <f t="shared" si="29"/>
        <v>0</v>
      </c>
      <c r="Y90" s="83">
        <f t="shared" si="29"/>
        <v>0</v>
      </c>
      <c r="Z90" s="83">
        <f t="shared" si="29"/>
        <v>0</v>
      </c>
      <c r="AA90" s="171">
        <f t="shared" si="23"/>
        <v>0</v>
      </c>
      <c r="AB90" s="83">
        <f t="shared" si="30"/>
        <v>0</v>
      </c>
      <c r="AC90" s="83">
        <f t="shared" si="30"/>
        <v>0</v>
      </c>
      <c r="AD90" s="171">
        <f t="shared" si="24"/>
        <v>0</v>
      </c>
      <c r="AE90" s="171">
        <f>IF(AD90=1,SUM(AD$10:AD90),0)</f>
        <v>0</v>
      </c>
      <c r="AF90" s="82" t="str">
        <f t="shared" si="25"/>
        <v/>
      </c>
      <c r="AG90" s="171">
        <f t="shared" si="26"/>
        <v>0</v>
      </c>
    </row>
    <row r="91" spans="1:33" ht="12" customHeight="1" x14ac:dyDescent="0.25">
      <c r="A91" s="497"/>
      <c r="B91" s="15">
        <v>82</v>
      </c>
      <c r="C91" s="468">
        <f t="shared" si="31"/>
        <v>0</v>
      </c>
      <c r="D91" s="469"/>
      <c r="E91" s="470"/>
      <c r="F91" s="67">
        <f t="shared" si="32"/>
        <v>0</v>
      </c>
      <c r="G91" s="67">
        <f t="shared" si="33"/>
        <v>0</v>
      </c>
      <c r="H91" s="67">
        <f t="shared" si="34"/>
        <v>0</v>
      </c>
      <c r="I91" s="67">
        <f t="shared" si="35"/>
        <v>0</v>
      </c>
      <c r="J91" s="67">
        <f t="shared" si="36"/>
        <v>0</v>
      </c>
      <c r="K91" s="16">
        <f t="shared" si="37"/>
        <v>0</v>
      </c>
      <c r="L91" s="67">
        <f t="shared" si="38"/>
        <v>0</v>
      </c>
      <c r="M91" s="17">
        <f>IF(L91&gt;0,VLOOKUP(I91,Labour!$AR$1:$AT$15,3,FALSE),0)</f>
        <v>0</v>
      </c>
      <c r="N91" s="70">
        <f t="shared" si="39"/>
        <v>0</v>
      </c>
      <c r="R91" s="83">
        <f t="shared" si="27"/>
        <v>0</v>
      </c>
      <c r="S91" s="83">
        <f t="shared" si="27"/>
        <v>0</v>
      </c>
      <c r="T91" s="83">
        <f t="shared" si="27"/>
        <v>0</v>
      </c>
      <c r="U91" s="83">
        <f t="shared" si="27"/>
        <v>0</v>
      </c>
      <c r="V91" s="83">
        <f t="shared" si="28"/>
        <v>0</v>
      </c>
      <c r="W91" s="83">
        <f t="shared" si="28"/>
        <v>0</v>
      </c>
      <c r="X91" s="83">
        <f t="shared" si="29"/>
        <v>0</v>
      </c>
      <c r="Y91" s="83">
        <f t="shared" si="29"/>
        <v>0</v>
      </c>
      <c r="Z91" s="83">
        <f t="shared" si="29"/>
        <v>0</v>
      </c>
      <c r="AA91" s="171">
        <f t="shared" si="23"/>
        <v>0</v>
      </c>
      <c r="AB91" s="83">
        <f t="shared" si="30"/>
        <v>0</v>
      </c>
      <c r="AC91" s="83">
        <f t="shared" si="30"/>
        <v>0</v>
      </c>
      <c r="AD91" s="171">
        <f t="shared" si="24"/>
        <v>0</v>
      </c>
      <c r="AE91" s="171">
        <f>IF(AD91=1,SUM(AD$10:AD91),0)</f>
        <v>0</v>
      </c>
      <c r="AF91" s="82" t="str">
        <f t="shared" si="25"/>
        <v/>
      </c>
      <c r="AG91" s="171">
        <f t="shared" si="26"/>
        <v>0</v>
      </c>
    </row>
    <row r="92" spans="1:33" ht="12" customHeight="1" x14ac:dyDescent="0.25">
      <c r="A92" s="497"/>
      <c r="B92" s="15">
        <v>83</v>
      </c>
      <c r="C92" s="468">
        <f t="shared" si="31"/>
        <v>0</v>
      </c>
      <c r="D92" s="469"/>
      <c r="E92" s="470"/>
      <c r="F92" s="67">
        <f t="shared" si="32"/>
        <v>0</v>
      </c>
      <c r="G92" s="67">
        <f t="shared" si="33"/>
        <v>0</v>
      </c>
      <c r="H92" s="67">
        <f t="shared" si="34"/>
        <v>0</v>
      </c>
      <c r="I92" s="67">
        <f t="shared" si="35"/>
        <v>0</v>
      </c>
      <c r="J92" s="67">
        <f t="shared" si="36"/>
        <v>0</v>
      </c>
      <c r="K92" s="16">
        <f t="shared" si="37"/>
        <v>0</v>
      </c>
      <c r="L92" s="67">
        <f t="shared" si="38"/>
        <v>0</v>
      </c>
      <c r="M92" s="17">
        <f>IF(L92&gt;0,VLOOKUP(I92,Labour!$AR$1:$AT$15,3,FALSE),0)</f>
        <v>0</v>
      </c>
      <c r="N92" s="70">
        <f t="shared" si="39"/>
        <v>0</v>
      </c>
      <c r="R92" s="83">
        <f t="shared" si="27"/>
        <v>0</v>
      </c>
      <c r="S92" s="83">
        <f t="shared" si="27"/>
        <v>0</v>
      </c>
      <c r="T92" s="83">
        <f t="shared" si="27"/>
        <v>0</v>
      </c>
      <c r="U92" s="83">
        <f t="shared" si="27"/>
        <v>0</v>
      </c>
      <c r="V92" s="83">
        <f t="shared" si="28"/>
        <v>0</v>
      </c>
      <c r="W92" s="83">
        <f t="shared" si="28"/>
        <v>0</v>
      </c>
      <c r="X92" s="83">
        <f t="shared" si="29"/>
        <v>0</v>
      </c>
      <c r="Y92" s="83">
        <f t="shared" si="29"/>
        <v>0</v>
      </c>
      <c r="Z92" s="83">
        <f t="shared" si="29"/>
        <v>0</v>
      </c>
      <c r="AA92" s="171">
        <f t="shared" si="23"/>
        <v>0</v>
      </c>
      <c r="AB92" s="83">
        <f t="shared" si="30"/>
        <v>0</v>
      </c>
      <c r="AC92" s="83">
        <f t="shared" si="30"/>
        <v>0</v>
      </c>
      <c r="AD92" s="171">
        <f t="shared" si="24"/>
        <v>0</v>
      </c>
      <c r="AE92" s="171">
        <f>IF(AD92=1,SUM(AD$10:AD92),0)</f>
        <v>0</v>
      </c>
      <c r="AF92" s="82" t="str">
        <f t="shared" si="25"/>
        <v/>
      </c>
      <c r="AG92" s="171">
        <f t="shared" si="26"/>
        <v>0</v>
      </c>
    </row>
    <row r="93" spans="1:33" ht="12" customHeight="1" x14ac:dyDescent="0.25">
      <c r="A93" s="497"/>
      <c r="B93" s="15">
        <v>84</v>
      </c>
      <c r="C93" s="468">
        <f t="shared" ref="C93:C107" si="40">R93</f>
        <v>0</v>
      </c>
      <c r="D93" s="469"/>
      <c r="E93" s="470"/>
      <c r="F93" s="67">
        <f t="shared" ref="F93:F107" si="41">S93</f>
        <v>0</v>
      </c>
      <c r="G93" s="67">
        <f t="shared" ref="G93:G107" si="42">T93</f>
        <v>0</v>
      </c>
      <c r="H93" s="67">
        <f t="shared" ref="H93:H107" si="43">U93</f>
        <v>0</v>
      </c>
      <c r="I93" s="67">
        <f t="shared" ref="I93:I107" si="44">X93</f>
        <v>0</v>
      </c>
      <c r="J93" s="67">
        <f t="shared" ref="J93:J107" si="45">AA93</f>
        <v>0</v>
      </c>
      <c r="K93" s="16">
        <f t="shared" ref="K93:K107" si="46">AB93</f>
        <v>0</v>
      </c>
      <c r="L93" s="67">
        <f t="shared" ref="L93:L107" si="47">AC93</f>
        <v>0</v>
      </c>
      <c r="M93" s="17">
        <f>IF(L93&gt;0,VLOOKUP(I93,Labour!$AR$1:$AT$15,3,FALSE),0)</f>
        <v>0</v>
      </c>
      <c r="N93" s="70">
        <f t="shared" ref="N93:N107" si="48">J93*K93+L93*M93</f>
        <v>0</v>
      </c>
      <c r="R93" s="83">
        <f t="shared" si="27"/>
        <v>0</v>
      </c>
      <c r="S93" s="83">
        <f t="shared" si="27"/>
        <v>0</v>
      </c>
      <c r="T93" s="83">
        <f t="shared" si="27"/>
        <v>0</v>
      </c>
      <c r="U93" s="83">
        <f t="shared" si="27"/>
        <v>0</v>
      </c>
      <c r="V93" s="83">
        <f t="shared" si="28"/>
        <v>0</v>
      </c>
      <c r="W93" s="83">
        <f t="shared" si="28"/>
        <v>0</v>
      </c>
      <c r="X93" s="83">
        <f t="shared" si="29"/>
        <v>0</v>
      </c>
      <c r="Y93" s="83">
        <f t="shared" si="29"/>
        <v>0</v>
      </c>
      <c r="Z93" s="83">
        <f t="shared" si="29"/>
        <v>0</v>
      </c>
      <c r="AA93" s="171">
        <f t="shared" si="23"/>
        <v>0</v>
      </c>
      <c r="AB93" s="83">
        <f t="shared" si="30"/>
        <v>0</v>
      </c>
      <c r="AC93" s="83">
        <f t="shared" si="30"/>
        <v>0</v>
      </c>
      <c r="AD93" s="171">
        <f t="shared" si="24"/>
        <v>0</v>
      </c>
      <c r="AE93" s="171">
        <f>IF(AD93=1,SUM(AD$10:AD93),0)</f>
        <v>0</v>
      </c>
      <c r="AF93" s="82" t="str">
        <f t="shared" si="25"/>
        <v/>
      </c>
      <c r="AG93" s="171">
        <f t="shared" si="26"/>
        <v>0</v>
      </c>
    </row>
    <row r="94" spans="1:33" ht="12" customHeight="1" x14ac:dyDescent="0.25">
      <c r="A94" s="497"/>
      <c r="B94" s="15">
        <v>85</v>
      </c>
      <c r="C94" s="468">
        <f t="shared" si="40"/>
        <v>0</v>
      </c>
      <c r="D94" s="469"/>
      <c r="E94" s="470"/>
      <c r="F94" s="67">
        <f t="shared" si="41"/>
        <v>0</v>
      </c>
      <c r="G94" s="67">
        <f t="shared" si="42"/>
        <v>0</v>
      </c>
      <c r="H94" s="67">
        <f t="shared" si="43"/>
        <v>0</v>
      </c>
      <c r="I94" s="67">
        <f t="shared" si="44"/>
        <v>0</v>
      </c>
      <c r="J94" s="67">
        <f t="shared" si="45"/>
        <v>0</v>
      </c>
      <c r="K94" s="16">
        <f t="shared" si="46"/>
        <v>0</v>
      </c>
      <c r="L94" s="67">
        <f t="shared" si="47"/>
        <v>0</v>
      </c>
      <c r="M94" s="17">
        <f>IF(L94&gt;0,VLOOKUP(I94,Labour!$AR$1:$AT$15,3,FALSE),0)</f>
        <v>0</v>
      </c>
      <c r="N94" s="70">
        <f t="shared" si="48"/>
        <v>0</v>
      </c>
      <c r="R94" s="83">
        <f t="shared" si="27"/>
        <v>0</v>
      </c>
      <c r="S94" s="83">
        <f t="shared" si="27"/>
        <v>0</v>
      </c>
      <c r="T94" s="83">
        <f t="shared" si="27"/>
        <v>0</v>
      </c>
      <c r="U94" s="83">
        <f t="shared" si="27"/>
        <v>0</v>
      </c>
      <c r="V94" s="83">
        <f t="shared" si="28"/>
        <v>0</v>
      </c>
      <c r="W94" s="83">
        <f t="shared" si="28"/>
        <v>0</v>
      </c>
      <c r="X94" s="83">
        <f t="shared" si="29"/>
        <v>0</v>
      </c>
      <c r="Y94" s="83">
        <f t="shared" si="29"/>
        <v>0</v>
      </c>
      <c r="Z94" s="83">
        <f t="shared" si="29"/>
        <v>0</v>
      </c>
      <c r="AA94" s="171">
        <f t="shared" si="23"/>
        <v>0</v>
      </c>
      <c r="AB94" s="83">
        <f t="shared" si="30"/>
        <v>0</v>
      </c>
      <c r="AC94" s="83">
        <f t="shared" si="30"/>
        <v>0</v>
      </c>
      <c r="AD94" s="171">
        <f t="shared" si="24"/>
        <v>0</v>
      </c>
      <c r="AE94" s="171">
        <f>IF(AD94=1,SUM(AD$10:AD94),0)</f>
        <v>0</v>
      </c>
      <c r="AF94" s="82" t="str">
        <f t="shared" si="25"/>
        <v/>
      </c>
      <c r="AG94" s="171">
        <f t="shared" si="26"/>
        <v>0</v>
      </c>
    </row>
    <row r="95" spans="1:33" ht="12" customHeight="1" x14ac:dyDescent="0.25">
      <c r="A95" s="497"/>
      <c r="B95" s="15">
        <v>86</v>
      </c>
      <c r="C95" s="468">
        <f t="shared" si="40"/>
        <v>0</v>
      </c>
      <c r="D95" s="469"/>
      <c r="E95" s="470"/>
      <c r="F95" s="67">
        <f t="shared" si="41"/>
        <v>0</v>
      </c>
      <c r="G95" s="67">
        <f t="shared" si="42"/>
        <v>0</v>
      </c>
      <c r="H95" s="67">
        <f t="shared" si="43"/>
        <v>0</v>
      </c>
      <c r="I95" s="67">
        <f t="shared" si="44"/>
        <v>0</v>
      </c>
      <c r="J95" s="67">
        <f t="shared" si="45"/>
        <v>0</v>
      </c>
      <c r="K95" s="16">
        <f t="shared" si="46"/>
        <v>0</v>
      </c>
      <c r="L95" s="67">
        <f t="shared" si="47"/>
        <v>0</v>
      </c>
      <c r="M95" s="17">
        <f>IF(L95&gt;0,VLOOKUP(I95,Labour!$AR$1:$AT$15,3,FALSE),0)</f>
        <v>0</v>
      </c>
      <c r="N95" s="70">
        <f t="shared" si="48"/>
        <v>0</v>
      </c>
      <c r="R95" s="83">
        <f t="shared" si="27"/>
        <v>0</v>
      </c>
      <c r="S95" s="83">
        <f t="shared" si="27"/>
        <v>0</v>
      </c>
      <c r="T95" s="83">
        <f t="shared" si="27"/>
        <v>0</v>
      </c>
      <c r="U95" s="83">
        <f t="shared" si="27"/>
        <v>0</v>
      </c>
      <c r="V95" s="83">
        <f t="shared" si="28"/>
        <v>0</v>
      </c>
      <c r="W95" s="83">
        <f t="shared" si="28"/>
        <v>0</v>
      </c>
      <c r="X95" s="83">
        <f t="shared" si="29"/>
        <v>0</v>
      </c>
      <c r="Y95" s="83">
        <f t="shared" si="29"/>
        <v>0</v>
      </c>
      <c r="Z95" s="83">
        <f t="shared" si="29"/>
        <v>0</v>
      </c>
      <c r="AA95" s="171">
        <f t="shared" si="23"/>
        <v>0</v>
      </c>
      <c r="AB95" s="83">
        <f t="shared" si="30"/>
        <v>0</v>
      </c>
      <c r="AC95" s="83">
        <f t="shared" si="30"/>
        <v>0</v>
      </c>
      <c r="AD95" s="171">
        <f t="shared" si="24"/>
        <v>0</v>
      </c>
      <c r="AE95" s="171">
        <f>IF(AD95=1,SUM(AD$10:AD95),0)</f>
        <v>0</v>
      </c>
      <c r="AF95" s="82" t="str">
        <f t="shared" si="25"/>
        <v/>
      </c>
      <c r="AG95" s="171">
        <f t="shared" si="26"/>
        <v>0</v>
      </c>
    </row>
    <row r="96" spans="1:33" ht="12" customHeight="1" x14ac:dyDescent="0.25">
      <c r="A96" s="497"/>
      <c r="B96" s="15">
        <v>87</v>
      </c>
      <c r="C96" s="468">
        <f t="shared" si="40"/>
        <v>0</v>
      </c>
      <c r="D96" s="469"/>
      <c r="E96" s="470"/>
      <c r="F96" s="67">
        <f t="shared" si="41"/>
        <v>0</v>
      </c>
      <c r="G96" s="67">
        <f t="shared" si="42"/>
        <v>0</v>
      </c>
      <c r="H96" s="67">
        <f t="shared" si="43"/>
        <v>0</v>
      </c>
      <c r="I96" s="67">
        <f t="shared" si="44"/>
        <v>0</v>
      </c>
      <c r="J96" s="67">
        <f t="shared" si="45"/>
        <v>0</v>
      </c>
      <c r="K96" s="16">
        <f t="shared" si="46"/>
        <v>0</v>
      </c>
      <c r="L96" s="67">
        <f t="shared" si="47"/>
        <v>0</v>
      </c>
      <c r="M96" s="17">
        <f>IF(L96&gt;0,VLOOKUP(I96,Labour!$AR$1:$AT$15,3,FALSE),0)</f>
        <v>0</v>
      </c>
      <c r="N96" s="70">
        <f t="shared" si="48"/>
        <v>0</v>
      </c>
      <c r="R96" s="83">
        <f t="shared" si="27"/>
        <v>0</v>
      </c>
      <c r="S96" s="83">
        <f t="shared" si="27"/>
        <v>0</v>
      </c>
      <c r="T96" s="83">
        <f t="shared" si="27"/>
        <v>0</v>
      </c>
      <c r="U96" s="83">
        <f t="shared" si="27"/>
        <v>0</v>
      </c>
      <c r="V96" s="83">
        <f t="shared" si="28"/>
        <v>0</v>
      </c>
      <c r="W96" s="83">
        <f t="shared" si="28"/>
        <v>0</v>
      </c>
      <c r="X96" s="83">
        <f t="shared" si="29"/>
        <v>0</v>
      </c>
      <c r="Y96" s="83">
        <f t="shared" si="29"/>
        <v>0</v>
      </c>
      <c r="Z96" s="83">
        <f t="shared" si="29"/>
        <v>0</v>
      </c>
      <c r="AA96" s="171">
        <f t="shared" si="23"/>
        <v>0</v>
      </c>
      <c r="AB96" s="83">
        <f t="shared" si="30"/>
        <v>0</v>
      </c>
      <c r="AC96" s="83">
        <f t="shared" si="30"/>
        <v>0</v>
      </c>
      <c r="AD96" s="171">
        <f t="shared" si="24"/>
        <v>0</v>
      </c>
      <c r="AE96" s="171">
        <f>IF(AD96=1,SUM(AD$10:AD96),0)</f>
        <v>0</v>
      </c>
      <c r="AF96" s="82" t="str">
        <f t="shared" si="25"/>
        <v/>
      </c>
      <c r="AG96" s="171">
        <f t="shared" si="26"/>
        <v>0</v>
      </c>
    </row>
    <row r="97" spans="1:33" ht="12" customHeight="1" x14ac:dyDescent="0.25">
      <c r="A97" s="497"/>
      <c r="B97" s="15">
        <v>88</v>
      </c>
      <c r="C97" s="468">
        <f t="shared" si="40"/>
        <v>0</v>
      </c>
      <c r="D97" s="469"/>
      <c r="E97" s="470"/>
      <c r="F97" s="67">
        <f t="shared" si="41"/>
        <v>0</v>
      </c>
      <c r="G97" s="67">
        <f t="shared" si="42"/>
        <v>0</v>
      </c>
      <c r="H97" s="67">
        <f t="shared" si="43"/>
        <v>0</v>
      </c>
      <c r="I97" s="67">
        <f t="shared" si="44"/>
        <v>0</v>
      </c>
      <c r="J97" s="67">
        <f t="shared" si="45"/>
        <v>0</v>
      </c>
      <c r="K97" s="16">
        <f t="shared" si="46"/>
        <v>0</v>
      </c>
      <c r="L97" s="67">
        <f t="shared" si="47"/>
        <v>0</v>
      </c>
      <c r="M97" s="17">
        <f>IF(L97&gt;0,VLOOKUP(I97,Labour!$AR$1:$AT$15,3,FALSE),0)</f>
        <v>0</v>
      </c>
      <c r="N97" s="70">
        <f t="shared" si="48"/>
        <v>0</v>
      </c>
      <c r="R97" s="83">
        <f t="shared" si="27"/>
        <v>0</v>
      </c>
      <c r="S97" s="83">
        <f t="shared" si="27"/>
        <v>0</v>
      </c>
      <c r="T97" s="83">
        <f t="shared" si="27"/>
        <v>0</v>
      </c>
      <c r="U97" s="83">
        <f t="shared" si="27"/>
        <v>0</v>
      </c>
      <c r="V97" s="83">
        <f t="shared" si="28"/>
        <v>0</v>
      </c>
      <c r="W97" s="83">
        <f t="shared" si="28"/>
        <v>0</v>
      </c>
      <c r="X97" s="83">
        <f t="shared" si="29"/>
        <v>0</v>
      </c>
      <c r="Y97" s="83">
        <f t="shared" si="29"/>
        <v>0</v>
      </c>
      <c r="Z97" s="83">
        <f t="shared" si="29"/>
        <v>0</v>
      </c>
      <c r="AA97" s="171">
        <f t="shared" si="23"/>
        <v>0</v>
      </c>
      <c r="AB97" s="83">
        <f t="shared" si="30"/>
        <v>0</v>
      </c>
      <c r="AC97" s="83">
        <f t="shared" si="30"/>
        <v>0</v>
      </c>
      <c r="AD97" s="171">
        <f t="shared" si="24"/>
        <v>0</v>
      </c>
      <c r="AE97" s="171">
        <f>IF(AD97=1,SUM(AD$10:AD97),0)</f>
        <v>0</v>
      </c>
      <c r="AF97" s="82" t="str">
        <f t="shared" si="25"/>
        <v/>
      </c>
      <c r="AG97" s="171">
        <f t="shared" si="26"/>
        <v>0</v>
      </c>
    </row>
    <row r="98" spans="1:33" ht="12" customHeight="1" x14ac:dyDescent="0.25">
      <c r="A98" s="497"/>
      <c r="B98" s="15">
        <v>89</v>
      </c>
      <c r="C98" s="468">
        <f t="shared" si="40"/>
        <v>0</v>
      </c>
      <c r="D98" s="469"/>
      <c r="E98" s="470"/>
      <c r="F98" s="67">
        <f t="shared" si="41"/>
        <v>0</v>
      </c>
      <c r="G98" s="67">
        <f t="shared" si="42"/>
        <v>0</v>
      </c>
      <c r="H98" s="67">
        <f t="shared" si="43"/>
        <v>0</v>
      </c>
      <c r="I98" s="67">
        <f t="shared" si="44"/>
        <v>0</v>
      </c>
      <c r="J98" s="67">
        <f t="shared" si="45"/>
        <v>0</v>
      </c>
      <c r="K98" s="16">
        <f t="shared" si="46"/>
        <v>0</v>
      </c>
      <c r="L98" s="67">
        <f t="shared" si="47"/>
        <v>0</v>
      </c>
      <c r="M98" s="17">
        <f>IF(L98&gt;0,VLOOKUP(I98,Labour!$AR$1:$AT$15,3,FALSE),0)</f>
        <v>0</v>
      </c>
      <c r="N98" s="70">
        <f t="shared" si="48"/>
        <v>0</v>
      </c>
      <c r="R98" s="83">
        <f t="shared" si="27"/>
        <v>0</v>
      </c>
      <c r="S98" s="83">
        <f t="shared" si="27"/>
        <v>0</v>
      </c>
      <c r="T98" s="83">
        <f t="shared" si="27"/>
        <v>0</v>
      </c>
      <c r="U98" s="83">
        <f t="shared" si="27"/>
        <v>0</v>
      </c>
      <c r="V98" s="83">
        <f t="shared" si="28"/>
        <v>0</v>
      </c>
      <c r="W98" s="83">
        <f t="shared" si="28"/>
        <v>0</v>
      </c>
      <c r="X98" s="83">
        <f t="shared" si="29"/>
        <v>0</v>
      </c>
      <c r="Y98" s="83">
        <f t="shared" si="29"/>
        <v>0</v>
      </c>
      <c r="Z98" s="83">
        <f t="shared" si="29"/>
        <v>0</v>
      </c>
      <c r="AA98" s="171">
        <f t="shared" si="23"/>
        <v>0</v>
      </c>
      <c r="AB98" s="83">
        <f t="shared" si="30"/>
        <v>0</v>
      </c>
      <c r="AC98" s="83">
        <f t="shared" si="30"/>
        <v>0</v>
      </c>
      <c r="AD98" s="171">
        <f t="shared" si="24"/>
        <v>0</v>
      </c>
      <c r="AE98" s="171">
        <f>IF(AD98=1,SUM(AD$10:AD98),0)</f>
        <v>0</v>
      </c>
      <c r="AF98" s="82" t="str">
        <f t="shared" si="25"/>
        <v/>
      </c>
      <c r="AG98" s="171">
        <f t="shared" si="26"/>
        <v>0</v>
      </c>
    </row>
    <row r="99" spans="1:33" ht="12" customHeight="1" x14ac:dyDescent="0.25">
      <c r="A99" s="497"/>
      <c r="B99" s="15">
        <v>90</v>
      </c>
      <c r="C99" s="468">
        <f t="shared" si="40"/>
        <v>0</v>
      </c>
      <c r="D99" s="469"/>
      <c r="E99" s="470"/>
      <c r="F99" s="67">
        <f t="shared" si="41"/>
        <v>0</v>
      </c>
      <c r="G99" s="67">
        <f t="shared" si="42"/>
        <v>0</v>
      </c>
      <c r="H99" s="67">
        <f t="shared" si="43"/>
        <v>0</v>
      </c>
      <c r="I99" s="67">
        <f t="shared" si="44"/>
        <v>0</v>
      </c>
      <c r="J99" s="67">
        <f t="shared" si="45"/>
        <v>0</v>
      </c>
      <c r="K99" s="16">
        <f t="shared" si="46"/>
        <v>0</v>
      </c>
      <c r="L99" s="67">
        <f t="shared" si="47"/>
        <v>0</v>
      </c>
      <c r="M99" s="17">
        <f>IF(L99&gt;0,VLOOKUP(I99,Labour!$AR$1:$AT$15,3,FALSE),0)</f>
        <v>0</v>
      </c>
      <c r="N99" s="70">
        <f t="shared" si="48"/>
        <v>0</v>
      </c>
      <c r="R99" s="83">
        <f t="shared" si="27"/>
        <v>0</v>
      </c>
      <c r="S99" s="83">
        <f t="shared" si="27"/>
        <v>0</v>
      </c>
      <c r="T99" s="83">
        <f t="shared" si="27"/>
        <v>0</v>
      </c>
      <c r="U99" s="83">
        <f t="shared" si="27"/>
        <v>0</v>
      </c>
      <c r="V99" s="83">
        <f t="shared" si="28"/>
        <v>0</v>
      </c>
      <c r="W99" s="83">
        <f t="shared" si="28"/>
        <v>0</v>
      </c>
      <c r="X99" s="83">
        <f t="shared" si="29"/>
        <v>0</v>
      </c>
      <c r="Y99" s="83">
        <f t="shared" si="29"/>
        <v>0</v>
      </c>
      <c r="Z99" s="83">
        <f t="shared" si="29"/>
        <v>0</v>
      </c>
      <c r="AA99" s="171">
        <f t="shared" si="23"/>
        <v>0</v>
      </c>
      <c r="AB99" s="83">
        <f t="shared" si="30"/>
        <v>0</v>
      </c>
      <c r="AC99" s="83">
        <f t="shared" si="30"/>
        <v>0</v>
      </c>
      <c r="AD99" s="171">
        <f t="shared" si="24"/>
        <v>0</v>
      </c>
      <c r="AE99" s="171">
        <f>IF(AD99=1,SUM(AD$10:AD99),0)</f>
        <v>0</v>
      </c>
      <c r="AF99" s="82" t="str">
        <f t="shared" si="25"/>
        <v/>
      </c>
      <c r="AG99" s="171">
        <f t="shared" si="26"/>
        <v>0</v>
      </c>
    </row>
    <row r="100" spans="1:33" ht="12" customHeight="1" x14ac:dyDescent="0.25">
      <c r="A100" s="497"/>
      <c r="B100" s="15">
        <v>91</v>
      </c>
      <c r="C100" s="468">
        <f t="shared" si="40"/>
        <v>0</v>
      </c>
      <c r="D100" s="469"/>
      <c r="E100" s="470"/>
      <c r="F100" s="67">
        <f t="shared" si="41"/>
        <v>0</v>
      </c>
      <c r="G100" s="67">
        <f t="shared" si="42"/>
        <v>0</v>
      </c>
      <c r="H100" s="67">
        <f t="shared" si="43"/>
        <v>0</v>
      </c>
      <c r="I100" s="67">
        <f t="shared" si="44"/>
        <v>0</v>
      </c>
      <c r="J100" s="67">
        <f t="shared" si="45"/>
        <v>0</v>
      </c>
      <c r="K100" s="16">
        <f t="shared" si="46"/>
        <v>0</v>
      </c>
      <c r="L100" s="67">
        <f t="shared" si="47"/>
        <v>0</v>
      </c>
      <c r="M100" s="17">
        <f>IF(L100&gt;0,VLOOKUP(I100,Labour!$AR$1:$AT$15,3,FALSE),0)</f>
        <v>0</v>
      </c>
      <c r="N100" s="70">
        <f t="shared" si="48"/>
        <v>0</v>
      </c>
      <c r="R100" s="83">
        <f t="shared" si="27"/>
        <v>0</v>
      </c>
      <c r="S100" s="83">
        <f t="shared" si="27"/>
        <v>0</v>
      </c>
      <c r="T100" s="83">
        <f t="shared" si="27"/>
        <v>0</v>
      </c>
      <c r="U100" s="83">
        <f t="shared" si="27"/>
        <v>0</v>
      </c>
      <c r="V100" s="83">
        <f t="shared" si="28"/>
        <v>0</v>
      </c>
      <c r="W100" s="83">
        <f t="shared" si="28"/>
        <v>0</v>
      </c>
      <c r="X100" s="83">
        <f t="shared" si="29"/>
        <v>0</v>
      </c>
      <c r="Y100" s="83">
        <f t="shared" si="29"/>
        <v>0</v>
      </c>
      <c r="Z100" s="83">
        <f t="shared" si="29"/>
        <v>0</v>
      </c>
      <c r="AA100" s="171">
        <f t="shared" si="23"/>
        <v>0</v>
      </c>
      <c r="AB100" s="83">
        <f t="shared" si="30"/>
        <v>0</v>
      </c>
      <c r="AC100" s="83">
        <f t="shared" si="30"/>
        <v>0</v>
      </c>
      <c r="AD100" s="171">
        <f t="shared" si="24"/>
        <v>0</v>
      </c>
      <c r="AE100" s="171">
        <f>IF(AD100=1,SUM(AD$10:AD100),0)</f>
        <v>0</v>
      </c>
      <c r="AF100" s="82" t="str">
        <f t="shared" si="25"/>
        <v/>
      </c>
      <c r="AG100" s="171">
        <f t="shared" si="26"/>
        <v>0</v>
      </c>
    </row>
    <row r="101" spans="1:33" ht="12" customHeight="1" x14ac:dyDescent="0.25">
      <c r="A101" s="497"/>
      <c r="B101" s="15">
        <v>92</v>
      </c>
      <c r="C101" s="468">
        <f t="shared" si="40"/>
        <v>0</v>
      </c>
      <c r="D101" s="469"/>
      <c r="E101" s="470"/>
      <c r="F101" s="67">
        <f t="shared" si="41"/>
        <v>0</v>
      </c>
      <c r="G101" s="67">
        <f t="shared" si="42"/>
        <v>0</v>
      </c>
      <c r="H101" s="67">
        <f t="shared" si="43"/>
        <v>0</v>
      </c>
      <c r="I101" s="67">
        <f t="shared" si="44"/>
        <v>0</v>
      </c>
      <c r="J101" s="67">
        <f t="shared" si="45"/>
        <v>0</v>
      </c>
      <c r="K101" s="16">
        <f t="shared" si="46"/>
        <v>0</v>
      </c>
      <c r="L101" s="67">
        <f t="shared" si="47"/>
        <v>0</v>
      </c>
      <c r="M101" s="17">
        <f>IF(L101&gt;0,VLOOKUP(I101,Labour!$AR$1:$AT$15,3,FALSE),0)</f>
        <v>0</v>
      </c>
      <c r="N101" s="70">
        <f t="shared" si="48"/>
        <v>0</v>
      </c>
      <c r="R101" s="83">
        <f t="shared" si="27"/>
        <v>0</v>
      </c>
      <c r="S101" s="83">
        <f t="shared" si="27"/>
        <v>0</v>
      </c>
      <c r="T101" s="83">
        <f t="shared" si="27"/>
        <v>0</v>
      </c>
      <c r="U101" s="83">
        <f t="shared" si="27"/>
        <v>0</v>
      </c>
      <c r="V101" s="83">
        <f t="shared" si="28"/>
        <v>0</v>
      </c>
      <c r="W101" s="83">
        <f t="shared" si="28"/>
        <v>0</v>
      </c>
      <c r="X101" s="83">
        <f t="shared" si="29"/>
        <v>0</v>
      </c>
      <c r="Y101" s="83">
        <f t="shared" si="29"/>
        <v>0</v>
      </c>
      <c r="Z101" s="83">
        <f t="shared" si="29"/>
        <v>0</v>
      </c>
      <c r="AA101" s="171">
        <f t="shared" si="23"/>
        <v>0</v>
      </c>
      <c r="AB101" s="83">
        <f t="shared" si="30"/>
        <v>0</v>
      </c>
      <c r="AC101" s="83">
        <f t="shared" si="30"/>
        <v>0</v>
      </c>
      <c r="AD101" s="171">
        <f t="shared" si="24"/>
        <v>0</v>
      </c>
      <c r="AE101" s="171">
        <f>IF(AD101=1,SUM(AD$10:AD101),0)</f>
        <v>0</v>
      </c>
      <c r="AF101" s="82" t="str">
        <f t="shared" si="25"/>
        <v/>
      </c>
      <c r="AG101" s="171">
        <f t="shared" si="26"/>
        <v>0</v>
      </c>
    </row>
    <row r="102" spans="1:33" ht="12" customHeight="1" x14ac:dyDescent="0.25">
      <c r="A102" s="497"/>
      <c r="B102" s="15">
        <v>93</v>
      </c>
      <c r="C102" s="468">
        <f t="shared" si="40"/>
        <v>0</v>
      </c>
      <c r="D102" s="469"/>
      <c r="E102" s="470"/>
      <c r="F102" s="67">
        <f t="shared" si="41"/>
        <v>0</v>
      </c>
      <c r="G102" s="67">
        <f t="shared" si="42"/>
        <v>0</v>
      </c>
      <c r="H102" s="67">
        <f t="shared" si="43"/>
        <v>0</v>
      </c>
      <c r="I102" s="67">
        <f t="shared" si="44"/>
        <v>0</v>
      </c>
      <c r="J102" s="67">
        <f t="shared" si="45"/>
        <v>0</v>
      </c>
      <c r="K102" s="16">
        <f t="shared" si="46"/>
        <v>0</v>
      </c>
      <c r="L102" s="67">
        <f t="shared" si="47"/>
        <v>0</v>
      </c>
      <c r="M102" s="17">
        <f>IF(L102&gt;0,VLOOKUP(I102,Labour!$AR$1:$AT$15,3,FALSE),0)</f>
        <v>0</v>
      </c>
      <c r="N102" s="70">
        <f t="shared" si="48"/>
        <v>0</v>
      </c>
      <c r="R102" s="83">
        <f t="shared" si="27"/>
        <v>0</v>
      </c>
      <c r="S102" s="83">
        <f t="shared" si="27"/>
        <v>0</v>
      </c>
      <c r="T102" s="83">
        <f t="shared" si="27"/>
        <v>0</v>
      </c>
      <c r="U102" s="83">
        <f t="shared" si="27"/>
        <v>0</v>
      </c>
      <c r="V102" s="83">
        <f t="shared" si="28"/>
        <v>0</v>
      </c>
      <c r="W102" s="83">
        <f t="shared" si="28"/>
        <v>0</v>
      </c>
      <c r="X102" s="83">
        <f t="shared" si="29"/>
        <v>0</v>
      </c>
      <c r="Y102" s="83">
        <f t="shared" si="29"/>
        <v>0</v>
      </c>
      <c r="Z102" s="83">
        <f t="shared" si="29"/>
        <v>0</v>
      </c>
      <c r="AA102" s="171">
        <f t="shared" si="23"/>
        <v>0</v>
      </c>
      <c r="AB102" s="83">
        <f t="shared" si="30"/>
        <v>0</v>
      </c>
      <c r="AC102" s="83">
        <f t="shared" si="30"/>
        <v>0</v>
      </c>
      <c r="AD102" s="171">
        <f t="shared" si="24"/>
        <v>0</v>
      </c>
      <c r="AE102" s="171">
        <f>IF(AD102=1,SUM(AD$10:AD102),0)</f>
        <v>0</v>
      </c>
      <c r="AF102" s="82" t="str">
        <f t="shared" si="25"/>
        <v/>
      </c>
      <c r="AG102" s="171">
        <f t="shared" si="26"/>
        <v>0</v>
      </c>
    </row>
    <row r="103" spans="1:33" ht="12" customHeight="1" x14ac:dyDescent="0.25">
      <c r="A103" s="497"/>
      <c r="B103" s="15">
        <v>94</v>
      </c>
      <c r="C103" s="468">
        <f t="shared" si="40"/>
        <v>0</v>
      </c>
      <c r="D103" s="469"/>
      <c r="E103" s="470"/>
      <c r="F103" s="67">
        <f t="shared" si="41"/>
        <v>0</v>
      </c>
      <c r="G103" s="67">
        <f t="shared" si="42"/>
        <v>0</v>
      </c>
      <c r="H103" s="67">
        <f t="shared" si="43"/>
        <v>0</v>
      </c>
      <c r="I103" s="67">
        <f t="shared" si="44"/>
        <v>0</v>
      </c>
      <c r="J103" s="67">
        <f t="shared" si="45"/>
        <v>0</v>
      </c>
      <c r="K103" s="16">
        <f t="shared" si="46"/>
        <v>0</v>
      </c>
      <c r="L103" s="67">
        <f t="shared" si="47"/>
        <v>0</v>
      </c>
      <c r="M103" s="17">
        <f>IF(L103&gt;0,VLOOKUP(I103,Labour!$AR$1:$AT$15,3,FALSE),0)</f>
        <v>0</v>
      </c>
      <c r="N103" s="70">
        <f t="shared" si="48"/>
        <v>0</v>
      </c>
      <c r="R103" s="83">
        <f t="shared" si="27"/>
        <v>0</v>
      </c>
      <c r="S103" s="83">
        <f t="shared" si="27"/>
        <v>0</v>
      </c>
      <c r="T103" s="83">
        <f t="shared" si="27"/>
        <v>0</v>
      </c>
      <c r="U103" s="83">
        <f t="shared" ref="T103:U109" si="49">IF($B103&lt;=$U$3,VLOOKUP($B103,ITABLE,U$9,FALSE),0)</f>
        <v>0</v>
      </c>
      <c r="V103" s="83">
        <f t="shared" si="28"/>
        <v>0</v>
      </c>
      <c r="W103" s="83">
        <f t="shared" si="28"/>
        <v>0</v>
      </c>
      <c r="X103" s="83">
        <f t="shared" si="29"/>
        <v>0</v>
      </c>
      <c r="Y103" s="83">
        <f t="shared" si="29"/>
        <v>0</v>
      </c>
      <c r="Z103" s="83">
        <f t="shared" si="29"/>
        <v>0</v>
      </c>
      <c r="AA103" s="171">
        <f t="shared" ref="AA103:AA109" si="50">Y103+Z103</f>
        <v>0</v>
      </c>
      <c r="AB103" s="83">
        <f t="shared" si="30"/>
        <v>0</v>
      </c>
      <c r="AC103" s="83">
        <f t="shared" si="30"/>
        <v>0</v>
      </c>
      <c r="AD103" s="171">
        <f t="shared" ref="AD103:AD109" si="51">IF(AND(T103&lt;&gt;0,X103="op"),1,0)</f>
        <v>0</v>
      </c>
      <c r="AE103" s="171">
        <f>IF(AD103=1,SUM(AD$10:AD103),0)</f>
        <v>0</v>
      </c>
      <c r="AF103" s="82" t="str">
        <f t="shared" ref="AF103:AF109" si="52">IF(AND(AD103=1,AE103&lt;$AD$7),S103&amp;", ",IF(AND(AD103=1,AE103=$AD$7),S103,""))</f>
        <v/>
      </c>
      <c r="AG103" s="171">
        <f t="shared" ref="AG103:AG109" si="53">IF(AD103=1,T103,0)</f>
        <v>0</v>
      </c>
    </row>
    <row r="104" spans="1:33" ht="12" customHeight="1" x14ac:dyDescent="0.25">
      <c r="A104" s="497"/>
      <c r="B104" s="15">
        <v>95</v>
      </c>
      <c r="C104" s="468">
        <f t="shared" si="40"/>
        <v>0</v>
      </c>
      <c r="D104" s="469"/>
      <c r="E104" s="470"/>
      <c r="F104" s="67">
        <f t="shared" si="41"/>
        <v>0</v>
      </c>
      <c r="G104" s="67">
        <f t="shared" si="42"/>
        <v>0</v>
      </c>
      <c r="H104" s="67">
        <f t="shared" si="43"/>
        <v>0</v>
      </c>
      <c r="I104" s="67">
        <f t="shared" si="44"/>
        <v>0</v>
      </c>
      <c r="J104" s="67">
        <f t="shared" si="45"/>
        <v>0</v>
      </c>
      <c r="K104" s="16">
        <f t="shared" si="46"/>
        <v>0</v>
      </c>
      <c r="L104" s="67">
        <f t="shared" si="47"/>
        <v>0</v>
      </c>
      <c r="M104" s="17">
        <f>IF(L104&gt;0,VLOOKUP(I104,Labour!$AR$1:$AT$15,3,FALSE),0)</f>
        <v>0</v>
      </c>
      <c r="N104" s="70">
        <f t="shared" si="48"/>
        <v>0</v>
      </c>
      <c r="R104" s="83">
        <f t="shared" ref="R104:S109" si="54">IF($B104&lt;=$U$3,VLOOKUP($B104,ITABLE,R$9,FALSE),0)</f>
        <v>0</v>
      </c>
      <c r="S104" s="83">
        <f t="shared" si="54"/>
        <v>0</v>
      </c>
      <c r="T104" s="83">
        <f t="shared" si="49"/>
        <v>0</v>
      </c>
      <c r="U104" s="83">
        <f t="shared" si="49"/>
        <v>0</v>
      </c>
      <c r="V104" s="83">
        <f t="shared" ref="V104:W109" si="55">IF($B104&lt;=$U$3,IF(VLOOKUP($B104,ITABLE,V$9,FALSE)=V$8,$U104,0),0)</f>
        <v>0</v>
      </c>
      <c r="W104" s="83">
        <f t="shared" si="55"/>
        <v>0</v>
      </c>
      <c r="X104" s="83">
        <f t="shared" ref="X104:Z109" si="56">IF($B104&lt;=$U$3,VLOOKUP($B104,ITABLE,X$9,FALSE),0)</f>
        <v>0</v>
      </c>
      <c r="Y104" s="83">
        <f t="shared" si="56"/>
        <v>0</v>
      </c>
      <c r="Z104" s="83">
        <f t="shared" si="56"/>
        <v>0</v>
      </c>
      <c r="AA104" s="171">
        <f t="shared" si="50"/>
        <v>0</v>
      </c>
      <c r="AB104" s="83">
        <f t="shared" ref="AB104:AC109" si="57">IF($B104&lt;=$U$3,VLOOKUP($B104,ITABLE,AB$9,FALSE),0)</f>
        <v>0</v>
      </c>
      <c r="AC104" s="83">
        <f t="shared" si="57"/>
        <v>0</v>
      </c>
      <c r="AD104" s="171">
        <f t="shared" si="51"/>
        <v>0</v>
      </c>
      <c r="AE104" s="171">
        <f>IF(AD104=1,SUM(AD$10:AD104),0)</f>
        <v>0</v>
      </c>
      <c r="AF104" s="82" t="str">
        <f t="shared" si="52"/>
        <v/>
      </c>
      <c r="AG104" s="171">
        <f t="shared" si="53"/>
        <v>0</v>
      </c>
    </row>
    <row r="105" spans="1:33" ht="12" customHeight="1" x14ac:dyDescent="0.25">
      <c r="A105" s="497"/>
      <c r="B105" s="15">
        <v>96</v>
      </c>
      <c r="C105" s="468">
        <f t="shared" si="40"/>
        <v>0</v>
      </c>
      <c r="D105" s="469"/>
      <c r="E105" s="470"/>
      <c r="F105" s="67">
        <f t="shared" si="41"/>
        <v>0</v>
      </c>
      <c r="G105" s="67">
        <f t="shared" si="42"/>
        <v>0</v>
      </c>
      <c r="H105" s="67">
        <f t="shared" si="43"/>
        <v>0</v>
      </c>
      <c r="I105" s="67">
        <f t="shared" si="44"/>
        <v>0</v>
      </c>
      <c r="J105" s="67">
        <f t="shared" si="45"/>
        <v>0</v>
      </c>
      <c r="K105" s="16">
        <f t="shared" si="46"/>
        <v>0</v>
      </c>
      <c r="L105" s="67">
        <f t="shared" si="47"/>
        <v>0</v>
      </c>
      <c r="M105" s="17">
        <f>IF(L105&gt;0,VLOOKUP(I105,Labour!$AR$1:$AT$15,3,FALSE),0)</f>
        <v>0</v>
      </c>
      <c r="N105" s="70">
        <f t="shared" si="48"/>
        <v>0</v>
      </c>
      <c r="R105" s="83">
        <f t="shared" si="54"/>
        <v>0</v>
      </c>
      <c r="S105" s="83">
        <f t="shared" si="54"/>
        <v>0</v>
      </c>
      <c r="T105" s="83">
        <f t="shared" si="49"/>
        <v>0</v>
      </c>
      <c r="U105" s="83">
        <f t="shared" si="49"/>
        <v>0</v>
      </c>
      <c r="V105" s="83">
        <f t="shared" si="55"/>
        <v>0</v>
      </c>
      <c r="W105" s="83">
        <f t="shared" si="55"/>
        <v>0</v>
      </c>
      <c r="X105" s="83">
        <f t="shared" si="56"/>
        <v>0</v>
      </c>
      <c r="Y105" s="83">
        <f t="shared" si="56"/>
        <v>0</v>
      </c>
      <c r="Z105" s="83">
        <f t="shared" si="56"/>
        <v>0</v>
      </c>
      <c r="AA105" s="171">
        <f t="shared" si="50"/>
        <v>0</v>
      </c>
      <c r="AB105" s="83">
        <f t="shared" si="57"/>
        <v>0</v>
      </c>
      <c r="AC105" s="83">
        <f t="shared" si="57"/>
        <v>0</v>
      </c>
      <c r="AD105" s="171">
        <f t="shared" si="51"/>
        <v>0</v>
      </c>
      <c r="AE105" s="171">
        <f>IF(AD105=1,SUM(AD$10:AD105),0)</f>
        <v>0</v>
      </c>
      <c r="AF105" s="82" t="str">
        <f t="shared" si="52"/>
        <v/>
      </c>
      <c r="AG105" s="171">
        <f t="shared" si="53"/>
        <v>0</v>
      </c>
    </row>
    <row r="106" spans="1:33" ht="12" customHeight="1" x14ac:dyDescent="0.25">
      <c r="A106" s="497"/>
      <c r="B106" s="15">
        <v>97</v>
      </c>
      <c r="C106" s="468">
        <f t="shared" si="40"/>
        <v>0</v>
      </c>
      <c r="D106" s="469"/>
      <c r="E106" s="470"/>
      <c r="F106" s="67">
        <f t="shared" si="41"/>
        <v>0</v>
      </c>
      <c r="G106" s="67">
        <f t="shared" si="42"/>
        <v>0</v>
      </c>
      <c r="H106" s="67">
        <f t="shared" si="43"/>
        <v>0</v>
      </c>
      <c r="I106" s="67">
        <f t="shared" si="44"/>
        <v>0</v>
      </c>
      <c r="J106" s="67">
        <f t="shared" si="45"/>
        <v>0</v>
      </c>
      <c r="K106" s="16">
        <f t="shared" si="46"/>
        <v>0</v>
      </c>
      <c r="L106" s="67">
        <f t="shared" si="47"/>
        <v>0</v>
      </c>
      <c r="M106" s="17">
        <f>IF(L106&gt;0,VLOOKUP(I106,Labour!$AR$1:$AT$15,3,FALSE),0)</f>
        <v>0</v>
      </c>
      <c r="N106" s="70">
        <f t="shared" si="48"/>
        <v>0</v>
      </c>
      <c r="R106" s="83">
        <f t="shared" si="54"/>
        <v>0</v>
      </c>
      <c r="S106" s="83">
        <f t="shared" si="54"/>
        <v>0</v>
      </c>
      <c r="T106" s="83">
        <f t="shared" si="49"/>
        <v>0</v>
      </c>
      <c r="U106" s="83">
        <f t="shared" si="49"/>
        <v>0</v>
      </c>
      <c r="V106" s="83">
        <f t="shared" si="55"/>
        <v>0</v>
      </c>
      <c r="W106" s="83">
        <f t="shared" si="55"/>
        <v>0</v>
      </c>
      <c r="X106" s="83">
        <f t="shared" si="56"/>
        <v>0</v>
      </c>
      <c r="Y106" s="83">
        <f t="shared" si="56"/>
        <v>0</v>
      </c>
      <c r="Z106" s="83">
        <f t="shared" si="56"/>
        <v>0</v>
      </c>
      <c r="AA106" s="171">
        <f t="shared" si="50"/>
        <v>0</v>
      </c>
      <c r="AB106" s="83">
        <f t="shared" si="57"/>
        <v>0</v>
      </c>
      <c r="AC106" s="83">
        <f t="shared" si="57"/>
        <v>0</v>
      </c>
      <c r="AD106" s="171">
        <f t="shared" si="51"/>
        <v>0</v>
      </c>
      <c r="AE106" s="171">
        <f>IF(AD106=1,SUM(AD$10:AD106),0)</f>
        <v>0</v>
      </c>
      <c r="AF106" s="82" t="str">
        <f t="shared" si="52"/>
        <v/>
      </c>
      <c r="AG106" s="171">
        <f t="shared" si="53"/>
        <v>0</v>
      </c>
    </row>
    <row r="107" spans="1:33" ht="12" customHeight="1" x14ac:dyDescent="0.25">
      <c r="A107" s="497"/>
      <c r="B107" s="15">
        <v>98</v>
      </c>
      <c r="C107" s="468">
        <f t="shared" si="40"/>
        <v>0</v>
      </c>
      <c r="D107" s="469"/>
      <c r="E107" s="470"/>
      <c r="F107" s="67">
        <f t="shared" si="41"/>
        <v>0</v>
      </c>
      <c r="G107" s="67">
        <f t="shared" si="42"/>
        <v>0</v>
      </c>
      <c r="H107" s="67">
        <f t="shared" si="43"/>
        <v>0</v>
      </c>
      <c r="I107" s="67">
        <f t="shared" si="44"/>
        <v>0</v>
      </c>
      <c r="J107" s="67">
        <f t="shared" si="45"/>
        <v>0</v>
      </c>
      <c r="K107" s="16">
        <f t="shared" si="46"/>
        <v>0</v>
      </c>
      <c r="L107" s="67">
        <f t="shared" si="47"/>
        <v>0</v>
      </c>
      <c r="M107" s="17">
        <f>IF(L107&gt;0,VLOOKUP(I107,Labour!$AR$1:$AT$15,3,FALSE),0)</f>
        <v>0</v>
      </c>
      <c r="N107" s="70">
        <f t="shared" si="48"/>
        <v>0</v>
      </c>
      <c r="R107" s="83">
        <f t="shared" si="54"/>
        <v>0</v>
      </c>
      <c r="S107" s="83">
        <f t="shared" si="54"/>
        <v>0</v>
      </c>
      <c r="T107" s="83">
        <f t="shared" si="49"/>
        <v>0</v>
      </c>
      <c r="U107" s="83">
        <f t="shared" si="49"/>
        <v>0</v>
      </c>
      <c r="V107" s="83">
        <f t="shared" si="55"/>
        <v>0</v>
      </c>
      <c r="W107" s="83">
        <f t="shared" si="55"/>
        <v>0</v>
      </c>
      <c r="X107" s="83">
        <f t="shared" si="56"/>
        <v>0</v>
      </c>
      <c r="Y107" s="83">
        <f t="shared" si="56"/>
        <v>0</v>
      </c>
      <c r="Z107" s="83">
        <f t="shared" si="56"/>
        <v>0</v>
      </c>
      <c r="AA107" s="171">
        <f t="shared" si="50"/>
        <v>0</v>
      </c>
      <c r="AB107" s="83">
        <f t="shared" si="57"/>
        <v>0</v>
      </c>
      <c r="AC107" s="83">
        <f t="shared" si="57"/>
        <v>0</v>
      </c>
      <c r="AD107" s="171">
        <f t="shared" si="51"/>
        <v>0</v>
      </c>
      <c r="AE107" s="171">
        <f>IF(AD107=1,SUM(AD$10:AD107),0)</f>
        <v>0</v>
      </c>
      <c r="AF107" s="82" t="str">
        <f t="shared" si="52"/>
        <v/>
      </c>
      <c r="AG107" s="171">
        <f t="shared" si="53"/>
        <v>0</v>
      </c>
    </row>
    <row r="108" spans="1:33" ht="12" customHeight="1" x14ac:dyDescent="0.25">
      <c r="A108" s="497"/>
      <c r="B108" s="15">
        <v>99</v>
      </c>
      <c r="C108" s="468">
        <f t="shared" si="31"/>
        <v>0</v>
      </c>
      <c r="D108" s="469"/>
      <c r="E108" s="470"/>
      <c r="F108" s="67">
        <f t="shared" si="32"/>
        <v>0</v>
      </c>
      <c r="G108" s="67">
        <f t="shared" si="33"/>
        <v>0</v>
      </c>
      <c r="H108" s="67">
        <f t="shared" si="34"/>
        <v>0</v>
      </c>
      <c r="I108" s="67">
        <f t="shared" si="35"/>
        <v>0</v>
      </c>
      <c r="J108" s="67">
        <f t="shared" si="36"/>
        <v>0</v>
      </c>
      <c r="K108" s="16">
        <f t="shared" si="37"/>
        <v>0</v>
      </c>
      <c r="L108" s="67">
        <f t="shared" si="38"/>
        <v>0</v>
      </c>
      <c r="M108" s="17">
        <f>IF(L108&gt;0,VLOOKUP(I108,Labour!$AR$1:$AT$15,3,FALSE),0)</f>
        <v>0</v>
      </c>
      <c r="N108" s="70">
        <f t="shared" si="39"/>
        <v>0</v>
      </c>
      <c r="R108" s="83">
        <f t="shared" si="54"/>
        <v>0</v>
      </c>
      <c r="S108" s="83">
        <f t="shared" si="54"/>
        <v>0</v>
      </c>
      <c r="T108" s="83">
        <f t="shared" si="49"/>
        <v>0</v>
      </c>
      <c r="U108" s="83">
        <f t="shared" si="49"/>
        <v>0</v>
      </c>
      <c r="V108" s="83">
        <f t="shared" si="55"/>
        <v>0</v>
      </c>
      <c r="W108" s="83">
        <f t="shared" si="55"/>
        <v>0</v>
      </c>
      <c r="X108" s="83">
        <f t="shared" si="56"/>
        <v>0</v>
      </c>
      <c r="Y108" s="83">
        <f t="shared" si="56"/>
        <v>0</v>
      </c>
      <c r="Z108" s="83">
        <f t="shared" si="56"/>
        <v>0</v>
      </c>
      <c r="AA108" s="171">
        <f t="shared" si="50"/>
        <v>0</v>
      </c>
      <c r="AB108" s="83">
        <f t="shared" si="57"/>
        <v>0</v>
      </c>
      <c r="AC108" s="83">
        <f t="shared" si="57"/>
        <v>0</v>
      </c>
      <c r="AD108" s="171">
        <f t="shared" si="51"/>
        <v>0</v>
      </c>
      <c r="AE108" s="171">
        <f>IF(AD108=1,SUM(AD$10:AD108),0)</f>
        <v>0</v>
      </c>
      <c r="AF108" s="82" t="str">
        <f t="shared" si="52"/>
        <v/>
      </c>
      <c r="AG108" s="171">
        <f t="shared" si="53"/>
        <v>0</v>
      </c>
    </row>
    <row r="109" spans="1:33" ht="12" customHeight="1" thickBot="1" x14ac:dyDescent="0.3">
      <c r="A109" s="497"/>
      <c r="B109" s="179">
        <v>100</v>
      </c>
      <c r="C109" s="468">
        <f t="shared" si="14"/>
        <v>0</v>
      </c>
      <c r="D109" s="469"/>
      <c r="E109" s="470"/>
      <c r="F109" s="67">
        <f t="shared" si="15"/>
        <v>0</v>
      </c>
      <c r="G109" s="67">
        <f t="shared" si="16"/>
        <v>0</v>
      </c>
      <c r="H109" s="67">
        <f t="shared" si="17"/>
        <v>0</v>
      </c>
      <c r="I109" s="67">
        <f t="shared" si="18"/>
        <v>0</v>
      </c>
      <c r="J109" s="67">
        <f t="shared" si="19"/>
        <v>0</v>
      </c>
      <c r="K109" s="16">
        <f t="shared" si="20"/>
        <v>0</v>
      </c>
      <c r="L109" s="67">
        <f t="shared" si="21"/>
        <v>0</v>
      </c>
      <c r="M109" s="17">
        <f>IF(L109&gt;0,VLOOKUP(I109,Labour!$AR$1:$AT$15,3,FALSE),0)</f>
        <v>0</v>
      </c>
      <c r="N109" s="70">
        <f t="shared" si="22"/>
        <v>0</v>
      </c>
      <c r="R109" s="83">
        <f t="shared" si="54"/>
        <v>0</v>
      </c>
      <c r="S109" s="83">
        <f t="shared" si="54"/>
        <v>0</v>
      </c>
      <c r="T109" s="83">
        <f t="shared" si="49"/>
        <v>0</v>
      </c>
      <c r="U109" s="83">
        <f t="shared" si="49"/>
        <v>0</v>
      </c>
      <c r="V109" s="83">
        <f t="shared" si="55"/>
        <v>0</v>
      </c>
      <c r="W109" s="83">
        <f t="shared" si="55"/>
        <v>0</v>
      </c>
      <c r="X109" s="83">
        <f t="shared" si="56"/>
        <v>0</v>
      </c>
      <c r="Y109" s="83">
        <f t="shared" si="56"/>
        <v>0</v>
      </c>
      <c r="Z109" s="83">
        <f t="shared" si="56"/>
        <v>0</v>
      </c>
      <c r="AA109" s="171">
        <f t="shared" si="50"/>
        <v>0</v>
      </c>
      <c r="AB109" s="83">
        <f t="shared" si="57"/>
        <v>0</v>
      </c>
      <c r="AC109" s="83">
        <f t="shared" si="57"/>
        <v>0</v>
      </c>
      <c r="AD109" s="171">
        <f t="shared" si="51"/>
        <v>0</v>
      </c>
      <c r="AE109" s="171">
        <f>IF(AD109=1,SUM(AD$10:AD109),0)</f>
        <v>0</v>
      </c>
      <c r="AF109" s="82" t="str">
        <f t="shared" si="52"/>
        <v/>
      </c>
      <c r="AG109" s="171">
        <f t="shared" si="53"/>
        <v>0</v>
      </c>
    </row>
    <row r="110" spans="1:33" ht="18" customHeight="1" thickTop="1" thickBot="1" x14ac:dyDescent="0.35">
      <c r="A110" s="506" t="s">
        <v>70</v>
      </c>
      <c r="B110" s="507"/>
      <c r="C110" s="507"/>
      <c r="D110" s="507"/>
      <c r="E110" s="507"/>
      <c r="F110" s="507"/>
      <c r="G110" s="507"/>
      <c r="H110" s="507"/>
      <c r="I110" s="507"/>
      <c r="J110" s="507"/>
      <c r="K110" s="507"/>
      <c r="L110" s="507"/>
      <c r="M110" s="507"/>
      <c r="N110" s="32">
        <f>SUM(N10:N109)</f>
        <v>0</v>
      </c>
      <c r="R110" s="88">
        <f>H!R110-1</f>
        <v>27</v>
      </c>
      <c r="S110" s="121">
        <f>R110+2</f>
        <v>29</v>
      </c>
      <c r="T110" s="121">
        <f>R110+6</f>
        <v>33</v>
      </c>
      <c r="U110" s="87">
        <f>R110+16</f>
        <v>43</v>
      </c>
      <c r="V110" s="87"/>
      <c r="W110" s="87"/>
      <c r="X110" s="121">
        <f>H!X110-1</f>
        <v>30</v>
      </c>
      <c r="Y110" s="120"/>
    </row>
    <row r="111" spans="1:33" s="10" customFormat="1" ht="26.25" customHeight="1" thickTop="1" thickBot="1" x14ac:dyDescent="0.35">
      <c r="A111" s="494"/>
      <c r="B111" s="495"/>
      <c r="C111" s="508" t="s">
        <v>123</v>
      </c>
      <c r="D111" s="509"/>
      <c r="E111" s="471" t="s">
        <v>95</v>
      </c>
      <c r="F111" s="472"/>
      <c r="G111" s="472"/>
      <c r="H111" s="473"/>
      <c r="I111" s="488" t="s">
        <v>98</v>
      </c>
      <c r="J111" s="489"/>
      <c r="K111" s="490"/>
      <c r="L111" s="8" t="s">
        <v>97</v>
      </c>
      <c r="M111" s="6" t="s">
        <v>96</v>
      </c>
      <c r="N111" s="127" t="s">
        <v>68</v>
      </c>
      <c r="R111" s="79" t="s">
        <v>94</v>
      </c>
      <c r="S111" s="80" t="s">
        <v>95</v>
      </c>
      <c r="T111" s="81" t="s">
        <v>98</v>
      </c>
      <c r="U111" s="78" t="s">
        <v>97</v>
      </c>
      <c r="V111" s="78"/>
      <c r="W111" s="78"/>
      <c r="X111" s="78" t="s">
        <v>96</v>
      </c>
      <c r="Y111" s="120"/>
      <c r="Z111" s="120"/>
      <c r="AA111" s="120"/>
      <c r="AB111" s="120"/>
    </row>
    <row r="112" spans="1:33" ht="12.75" customHeight="1" thickTop="1" x14ac:dyDescent="0.3">
      <c r="A112" s="496" t="s">
        <v>94</v>
      </c>
      <c r="B112" s="11">
        <v>1</v>
      </c>
      <c r="C112" s="474">
        <f>R112</f>
        <v>0</v>
      </c>
      <c r="D112" s="475"/>
      <c r="E112" s="474" t="str">
        <f>S112</f>
        <v/>
      </c>
      <c r="F112" s="475"/>
      <c r="G112" s="475"/>
      <c r="H112" s="476"/>
      <c r="I112" s="474">
        <f>T112</f>
        <v>0</v>
      </c>
      <c r="J112" s="475"/>
      <c r="K112" s="476"/>
      <c r="L112" s="12" t="str">
        <f>U112</f>
        <v/>
      </c>
      <c r="M112" s="14">
        <f t="shared" ref="M112:M161" si="58">X112</f>
        <v>0</v>
      </c>
      <c r="N112" s="69" t="e">
        <f>L112*M112</f>
        <v>#VALUE!</v>
      </c>
      <c r="R112" s="58">
        <f t="shared" ref="R112:R143" si="59">IF($B112&lt;=$U$4,VLOOKUP($B112,IEQUIP,R$110,FALSE),0)</f>
        <v>0</v>
      </c>
      <c r="S112" s="83" t="str">
        <f t="shared" ref="S112:S143" si="60">IF(R112=$Y$4,Y5,IF($B112&lt;=$U$4,VLOOKUP($B112,IEQUIP,S$110,FALSE),0))</f>
        <v/>
      </c>
      <c r="T112" s="58">
        <f t="shared" ref="T112:U131" si="61">IF($B112&lt;=$U$4,VLOOKUP($B112,IEQUIP,T$110,FALSE),0)</f>
        <v>0</v>
      </c>
      <c r="U112" s="58" t="str">
        <f t="shared" si="61"/>
        <v/>
      </c>
      <c r="V112" s="58"/>
      <c r="W112" s="58"/>
      <c r="X112" s="58">
        <f t="shared" ref="X112:X143" si="62">IF($B112&lt;=$U$4,VLOOKUP($B112,IEQUIP,X$110,FALSE),0)</f>
        <v>0</v>
      </c>
      <c r="Y112" s="120"/>
      <c r="Z112" s="120"/>
      <c r="AA112" s="120"/>
      <c r="AB112" s="120"/>
    </row>
    <row r="113" spans="1:28" ht="12" customHeight="1" x14ac:dyDescent="0.3">
      <c r="A113" s="497"/>
      <c r="B113" s="15">
        <v>2</v>
      </c>
      <c r="C113" s="468">
        <f t="shared" ref="C113:C161" si="63">R113</f>
        <v>0</v>
      </c>
      <c r="D113" s="470"/>
      <c r="E113" s="468" t="str">
        <f t="shared" ref="E113:E161" si="64">S113</f>
        <v/>
      </c>
      <c r="F113" s="469"/>
      <c r="G113" s="469"/>
      <c r="H113" s="470"/>
      <c r="I113" s="468">
        <f t="shared" ref="I113:I161" si="65">T113</f>
        <v>0</v>
      </c>
      <c r="J113" s="469"/>
      <c r="K113" s="470"/>
      <c r="L113" s="67" t="str">
        <f t="shared" ref="L113:L161" si="66">U113</f>
        <v/>
      </c>
      <c r="M113" s="17">
        <f t="shared" si="58"/>
        <v>0</v>
      </c>
      <c r="N113" s="70" t="e">
        <f t="shared" ref="N113:N161" si="67">L113*M113</f>
        <v>#VALUE!</v>
      </c>
      <c r="R113" s="58">
        <f t="shared" si="59"/>
        <v>0</v>
      </c>
      <c r="S113" s="83" t="str">
        <f t="shared" si="60"/>
        <v/>
      </c>
      <c r="T113" s="58">
        <f t="shared" si="61"/>
        <v>0</v>
      </c>
      <c r="U113" s="58" t="str">
        <f t="shared" si="61"/>
        <v/>
      </c>
      <c r="V113" s="58"/>
      <c r="W113" s="58"/>
      <c r="X113" s="58">
        <f t="shared" si="62"/>
        <v>0</v>
      </c>
      <c r="Y113" s="120"/>
      <c r="Z113" s="120"/>
      <c r="AA113" s="120"/>
      <c r="AB113" s="120"/>
    </row>
    <row r="114" spans="1:28" ht="12" customHeight="1" x14ac:dyDescent="0.3">
      <c r="A114" s="497"/>
      <c r="B114" s="15">
        <v>3</v>
      </c>
      <c r="C114" s="468">
        <f t="shared" si="63"/>
        <v>0</v>
      </c>
      <c r="D114" s="470"/>
      <c r="E114" s="468" t="str">
        <f t="shared" si="64"/>
        <v/>
      </c>
      <c r="F114" s="469"/>
      <c r="G114" s="469"/>
      <c r="H114" s="470"/>
      <c r="I114" s="468">
        <f t="shared" si="65"/>
        <v>0</v>
      </c>
      <c r="J114" s="469"/>
      <c r="K114" s="470"/>
      <c r="L114" s="67" t="str">
        <f t="shared" si="66"/>
        <v/>
      </c>
      <c r="M114" s="17">
        <f t="shared" si="58"/>
        <v>0</v>
      </c>
      <c r="N114" s="70" t="e">
        <f t="shared" si="67"/>
        <v>#VALUE!</v>
      </c>
      <c r="R114" s="58">
        <f t="shared" si="59"/>
        <v>0</v>
      </c>
      <c r="S114" s="83" t="str">
        <f t="shared" si="60"/>
        <v/>
      </c>
      <c r="T114" s="58">
        <f t="shared" si="61"/>
        <v>0</v>
      </c>
      <c r="U114" s="58" t="str">
        <f t="shared" si="61"/>
        <v/>
      </c>
      <c r="V114" s="58"/>
      <c r="W114" s="58"/>
      <c r="X114" s="58">
        <f t="shared" si="62"/>
        <v>0</v>
      </c>
      <c r="Y114" s="120"/>
      <c r="Z114" s="120"/>
      <c r="AA114" s="120"/>
      <c r="AB114" s="120"/>
    </row>
    <row r="115" spans="1:28" ht="12" customHeight="1" x14ac:dyDescent="0.3">
      <c r="A115" s="497"/>
      <c r="B115" s="15">
        <v>4</v>
      </c>
      <c r="C115" s="468">
        <f t="shared" si="63"/>
        <v>0</v>
      </c>
      <c r="D115" s="470"/>
      <c r="E115" s="468" t="str">
        <f t="shared" si="64"/>
        <v/>
      </c>
      <c r="F115" s="469"/>
      <c r="G115" s="469"/>
      <c r="H115" s="470"/>
      <c r="I115" s="468">
        <f t="shared" si="65"/>
        <v>0</v>
      </c>
      <c r="J115" s="469"/>
      <c r="K115" s="470"/>
      <c r="L115" s="67" t="str">
        <f t="shared" si="66"/>
        <v/>
      </c>
      <c r="M115" s="17">
        <f t="shared" si="58"/>
        <v>0</v>
      </c>
      <c r="N115" s="70" t="e">
        <f t="shared" si="67"/>
        <v>#VALUE!</v>
      </c>
      <c r="R115" s="58">
        <f t="shared" si="59"/>
        <v>0</v>
      </c>
      <c r="S115" s="83" t="str">
        <f t="shared" si="60"/>
        <v/>
      </c>
      <c r="T115" s="58">
        <f t="shared" si="61"/>
        <v>0</v>
      </c>
      <c r="U115" s="58" t="str">
        <f t="shared" si="61"/>
        <v/>
      </c>
      <c r="V115" s="58"/>
      <c r="W115" s="58"/>
      <c r="X115" s="58">
        <f t="shared" si="62"/>
        <v>0</v>
      </c>
      <c r="Y115" s="120"/>
      <c r="Z115" s="120"/>
      <c r="AA115" s="120"/>
      <c r="AB115" s="120"/>
    </row>
    <row r="116" spans="1:28" ht="12" customHeight="1" x14ac:dyDescent="0.3">
      <c r="A116" s="497"/>
      <c r="B116" s="15">
        <v>5</v>
      </c>
      <c r="C116" s="468">
        <f t="shared" si="63"/>
        <v>0</v>
      </c>
      <c r="D116" s="470"/>
      <c r="E116" s="468" t="str">
        <f t="shared" si="64"/>
        <v/>
      </c>
      <c r="F116" s="469"/>
      <c r="G116" s="469"/>
      <c r="H116" s="470"/>
      <c r="I116" s="468">
        <f t="shared" si="65"/>
        <v>0</v>
      </c>
      <c r="J116" s="469"/>
      <c r="K116" s="470"/>
      <c r="L116" s="67" t="str">
        <f t="shared" si="66"/>
        <v/>
      </c>
      <c r="M116" s="17">
        <f t="shared" si="58"/>
        <v>0</v>
      </c>
      <c r="N116" s="70" t="e">
        <f t="shared" si="67"/>
        <v>#VALUE!</v>
      </c>
      <c r="R116" s="58">
        <f t="shared" si="59"/>
        <v>0</v>
      </c>
      <c r="S116" s="83" t="str">
        <f t="shared" si="60"/>
        <v/>
      </c>
      <c r="T116" s="58">
        <f t="shared" si="61"/>
        <v>0</v>
      </c>
      <c r="U116" s="58" t="str">
        <f t="shared" si="61"/>
        <v/>
      </c>
      <c r="V116" s="58"/>
      <c r="W116" s="58"/>
      <c r="X116" s="58">
        <f t="shared" si="62"/>
        <v>0</v>
      </c>
      <c r="Y116" s="120"/>
      <c r="Z116" s="120"/>
      <c r="AA116" s="120"/>
      <c r="AB116" s="120"/>
    </row>
    <row r="117" spans="1:28" ht="12" customHeight="1" x14ac:dyDescent="0.3">
      <c r="A117" s="497"/>
      <c r="B117" s="15">
        <v>6</v>
      </c>
      <c r="C117" s="468">
        <f t="shared" si="63"/>
        <v>0</v>
      </c>
      <c r="D117" s="470"/>
      <c r="E117" s="468" t="str">
        <f t="shared" si="64"/>
        <v/>
      </c>
      <c r="F117" s="469"/>
      <c r="G117" s="469"/>
      <c r="H117" s="470"/>
      <c r="I117" s="468">
        <f t="shared" si="65"/>
        <v>0</v>
      </c>
      <c r="J117" s="469"/>
      <c r="K117" s="470"/>
      <c r="L117" s="67" t="str">
        <f t="shared" si="66"/>
        <v/>
      </c>
      <c r="M117" s="17">
        <f t="shared" si="58"/>
        <v>0</v>
      </c>
      <c r="N117" s="70" t="e">
        <f t="shared" si="67"/>
        <v>#VALUE!</v>
      </c>
      <c r="R117" s="58">
        <f t="shared" si="59"/>
        <v>0</v>
      </c>
      <c r="S117" s="83" t="str">
        <f t="shared" si="60"/>
        <v/>
      </c>
      <c r="T117" s="58">
        <f t="shared" si="61"/>
        <v>0</v>
      </c>
      <c r="U117" s="58" t="str">
        <f t="shared" si="61"/>
        <v/>
      </c>
      <c r="V117" s="58"/>
      <c r="W117" s="58"/>
      <c r="X117" s="58">
        <f t="shared" si="62"/>
        <v>0</v>
      </c>
      <c r="Y117" s="120"/>
      <c r="Z117" s="120"/>
      <c r="AA117" s="120"/>
      <c r="AB117" s="120"/>
    </row>
    <row r="118" spans="1:28" ht="12" customHeight="1" x14ac:dyDescent="0.3">
      <c r="A118" s="497"/>
      <c r="B118" s="15">
        <v>7</v>
      </c>
      <c r="C118" s="468">
        <f t="shared" si="63"/>
        <v>0</v>
      </c>
      <c r="D118" s="470"/>
      <c r="E118" s="468" t="str">
        <f t="shared" si="64"/>
        <v/>
      </c>
      <c r="F118" s="469"/>
      <c r="G118" s="469"/>
      <c r="H118" s="470"/>
      <c r="I118" s="468">
        <f t="shared" si="65"/>
        <v>0</v>
      </c>
      <c r="J118" s="469"/>
      <c r="K118" s="470"/>
      <c r="L118" s="67" t="str">
        <f t="shared" si="66"/>
        <v/>
      </c>
      <c r="M118" s="17">
        <f t="shared" si="58"/>
        <v>0</v>
      </c>
      <c r="N118" s="70" t="e">
        <f t="shared" si="67"/>
        <v>#VALUE!</v>
      </c>
      <c r="R118" s="58">
        <f t="shared" si="59"/>
        <v>0</v>
      </c>
      <c r="S118" s="83" t="str">
        <f t="shared" si="60"/>
        <v/>
      </c>
      <c r="T118" s="58">
        <f t="shared" si="61"/>
        <v>0</v>
      </c>
      <c r="U118" s="58" t="str">
        <f t="shared" si="61"/>
        <v/>
      </c>
      <c r="V118" s="58"/>
      <c r="W118" s="58"/>
      <c r="X118" s="58">
        <f t="shared" si="62"/>
        <v>0</v>
      </c>
      <c r="Y118" s="120"/>
      <c r="Z118" s="120"/>
      <c r="AA118" s="120"/>
      <c r="AB118" s="120"/>
    </row>
    <row r="119" spans="1:28" ht="12" customHeight="1" x14ac:dyDescent="0.3">
      <c r="A119" s="497"/>
      <c r="B119" s="15">
        <v>8</v>
      </c>
      <c r="C119" s="468">
        <f t="shared" si="63"/>
        <v>0</v>
      </c>
      <c r="D119" s="470"/>
      <c r="E119" s="468" t="str">
        <f t="shared" si="64"/>
        <v/>
      </c>
      <c r="F119" s="469"/>
      <c r="G119" s="469"/>
      <c r="H119" s="470"/>
      <c r="I119" s="468">
        <f t="shared" si="65"/>
        <v>0</v>
      </c>
      <c r="J119" s="469"/>
      <c r="K119" s="470"/>
      <c r="L119" s="67" t="str">
        <f t="shared" si="66"/>
        <v/>
      </c>
      <c r="M119" s="17">
        <f t="shared" si="58"/>
        <v>0</v>
      </c>
      <c r="N119" s="70" t="e">
        <f t="shared" si="67"/>
        <v>#VALUE!</v>
      </c>
      <c r="R119" s="58">
        <f t="shared" si="59"/>
        <v>0</v>
      </c>
      <c r="S119" s="83" t="str">
        <f t="shared" si="60"/>
        <v/>
      </c>
      <c r="T119" s="58">
        <f t="shared" si="61"/>
        <v>0</v>
      </c>
      <c r="U119" s="58" t="str">
        <f t="shared" si="61"/>
        <v/>
      </c>
      <c r="V119" s="58"/>
      <c r="W119" s="58"/>
      <c r="X119" s="58">
        <f t="shared" si="62"/>
        <v>0</v>
      </c>
      <c r="Y119" s="120"/>
      <c r="Z119" s="120"/>
      <c r="AA119" s="120"/>
      <c r="AB119" s="120"/>
    </row>
    <row r="120" spans="1:28" ht="12" customHeight="1" x14ac:dyDescent="0.3">
      <c r="A120" s="497"/>
      <c r="B120" s="15">
        <v>9</v>
      </c>
      <c r="C120" s="468">
        <f t="shared" si="63"/>
        <v>0</v>
      </c>
      <c r="D120" s="470"/>
      <c r="E120" s="468" t="str">
        <f t="shared" si="64"/>
        <v/>
      </c>
      <c r="F120" s="469"/>
      <c r="G120" s="469"/>
      <c r="H120" s="470"/>
      <c r="I120" s="468">
        <f t="shared" si="65"/>
        <v>0</v>
      </c>
      <c r="J120" s="469"/>
      <c r="K120" s="470"/>
      <c r="L120" s="67" t="str">
        <f t="shared" si="66"/>
        <v/>
      </c>
      <c r="M120" s="17">
        <f t="shared" si="58"/>
        <v>0</v>
      </c>
      <c r="N120" s="70" t="e">
        <f t="shared" si="67"/>
        <v>#VALUE!</v>
      </c>
      <c r="R120" s="58">
        <f t="shared" si="59"/>
        <v>0</v>
      </c>
      <c r="S120" s="83" t="str">
        <f t="shared" si="60"/>
        <v/>
      </c>
      <c r="T120" s="58">
        <f t="shared" si="61"/>
        <v>0</v>
      </c>
      <c r="U120" s="58" t="str">
        <f t="shared" si="61"/>
        <v/>
      </c>
      <c r="V120" s="58"/>
      <c r="W120" s="58"/>
      <c r="X120" s="58">
        <f t="shared" si="62"/>
        <v>0</v>
      </c>
      <c r="Y120" s="120"/>
      <c r="Z120" s="120"/>
      <c r="AA120" s="120"/>
      <c r="AB120" s="120"/>
    </row>
    <row r="121" spans="1:28" ht="12" customHeight="1" x14ac:dyDescent="0.3">
      <c r="A121" s="497"/>
      <c r="B121" s="15">
        <v>10</v>
      </c>
      <c r="C121" s="468">
        <f t="shared" si="63"/>
        <v>0</v>
      </c>
      <c r="D121" s="470"/>
      <c r="E121" s="468" t="str">
        <f t="shared" si="64"/>
        <v/>
      </c>
      <c r="F121" s="469"/>
      <c r="G121" s="469"/>
      <c r="H121" s="470"/>
      <c r="I121" s="468">
        <f t="shared" si="65"/>
        <v>0</v>
      </c>
      <c r="J121" s="469"/>
      <c r="K121" s="470"/>
      <c r="L121" s="67" t="str">
        <f t="shared" si="66"/>
        <v/>
      </c>
      <c r="M121" s="17">
        <f t="shared" si="58"/>
        <v>0</v>
      </c>
      <c r="N121" s="70" t="e">
        <f t="shared" si="67"/>
        <v>#VALUE!</v>
      </c>
      <c r="R121" s="58">
        <f t="shared" si="59"/>
        <v>0</v>
      </c>
      <c r="S121" s="83" t="str">
        <f t="shared" si="60"/>
        <v/>
      </c>
      <c r="T121" s="58">
        <f t="shared" si="61"/>
        <v>0</v>
      </c>
      <c r="U121" s="58" t="str">
        <f t="shared" si="61"/>
        <v/>
      </c>
      <c r="V121" s="58"/>
      <c r="W121" s="58"/>
      <c r="X121" s="58">
        <f t="shared" si="62"/>
        <v>0</v>
      </c>
      <c r="Y121" s="120"/>
      <c r="Z121" s="120"/>
      <c r="AA121" s="120"/>
      <c r="AB121" s="120"/>
    </row>
    <row r="122" spans="1:28" ht="12" customHeight="1" x14ac:dyDescent="0.3">
      <c r="A122" s="497"/>
      <c r="B122" s="15">
        <v>11</v>
      </c>
      <c r="C122" s="468">
        <f t="shared" si="63"/>
        <v>0</v>
      </c>
      <c r="D122" s="470"/>
      <c r="E122" s="468" t="str">
        <f t="shared" si="64"/>
        <v/>
      </c>
      <c r="F122" s="469"/>
      <c r="G122" s="469"/>
      <c r="H122" s="470"/>
      <c r="I122" s="468">
        <f t="shared" si="65"/>
        <v>0</v>
      </c>
      <c r="J122" s="469"/>
      <c r="K122" s="470"/>
      <c r="L122" s="67" t="str">
        <f t="shared" si="66"/>
        <v/>
      </c>
      <c r="M122" s="17">
        <f t="shared" si="58"/>
        <v>0</v>
      </c>
      <c r="N122" s="70" t="e">
        <f t="shared" si="67"/>
        <v>#VALUE!</v>
      </c>
      <c r="R122" s="58">
        <f t="shared" si="59"/>
        <v>0</v>
      </c>
      <c r="S122" s="83" t="str">
        <f t="shared" si="60"/>
        <v/>
      </c>
      <c r="T122" s="58">
        <f t="shared" si="61"/>
        <v>0</v>
      </c>
      <c r="U122" s="58" t="str">
        <f t="shared" si="61"/>
        <v/>
      </c>
      <c r="V122" s="58"/>
      <c r="W122" s="58"/>
      <c r="X122" s="58">
        <f t="shared" si="62"/>
        <v>0</v>
      </c>
      <c r="Y122" s="120"/>
      <c r="Z122" s="120"/>
      <c r="AA122" s="120"/>
      <c r="AB122" s="120"/>
    </row>
    <row r="123" spans="1:28" ht="12" customHeight="1" x14ac:dyDescent="0.3">
      <c r="A123" s="497"/>
      <c r="B123" s="15">
        <v>12</v>
      </c>
      <c r="C123" s="468">
        <f t="shared" si="63"/>
        <v>0</v>
      </c>
      <c r="D123" s="470"/>
      <c r="E123" s="468" t="str">
        <f t="shared" si="64"/>
        <v/>
      </c>
      <c r="F123" s="469"/>
      <c r="G123" s="469"/>
      <c r="H123" s="470"/>
      <c r="I123" s="468">
        <f t="shared" si="65"/>
        <v>0</v>
      </c>
      <c r="J123" s="469"/>
      <c r="K123" s="470"/>
      <c r="L123" s="67" t="str">
        <f t="shared" si="66"/>
        <v/>
      </c>
      <c r="M123" s="17">
        <f t="shared" si="58"/>
        <v>0</v>
      </c>
      <c r="N123" s="70" t="e">
        <f t="shared" si="67"/>
        <v>#VALUE!</v>
      </c>
      <c r="R123" s="58">
        <f t="shared" si="59"/>
        <v>0</v>
      </c>
      <c r="S123" s="83" t="str">
        <f t="shared" si="60"/>
        <v/>
      </c>
      <c r="T123" s="58">
        <f t="shared" si="61"/>
        <v>0</v>
      </c>
      <c r="U123" s="58" t="str">
        <f t="shared" si="61"/>
        <v/>
      </c>
      <c r="V123" s="58"/>
      <c r="W123" s="58"/>
      <c r="X123" s="58">
        <f t="shared" si="62"/>
        <v>0</v>
      </c>
      <c r="Y123" s="120"/>
      <c r="Z123" s="120"/>
      <c r="AA123" s="120"/>
      <c r="AB123" s="120"/>
    </row>
    <row r="124" spans="1:28" ht="12" customHeight="1" x14ac:dyDescent="0.3">
      <c r="A124" s="497"/>
      <c r="B124" s="15">
        <v>13</v>
      </c>
      <c r="C124" s="468">
        <f t="shared" si="63"/>
        <v>0</v>
      </c>
      <c r="D124" s="470"/>
      <c r="E124" s="468" t="str">
        <f t="shared" si="64"/>
        <v/>
      </c>
      <c r="F124" s="469"/>
      <c r="G124" s="469"/>
      <c r="H124" s="470"/>
      <c r="I124" s="468">
        <f t="shared" si="65"/>
        <v>0</v>
      </c>
      <c r="J124" s="469"/>
      <c r="K124" s="470"/>
      <c r="L124" s="67" t="str">
        <f t="shared" si="66"/>
        <v/>
      </c>
      <c r="M124" s="17">
        <f t="shared" si="58"/>
        <v>0</v>
      </c>
      <c r="N124" s="70" t="e">
        <f t="shared" si="67"/>
        <v>#VALUE!</v>
      </c>
      <c r="R124" s="58">
        <f t="shared" si="59"/>
        <v>0</v>
      </c>
      <c r="S124" s="83" t="str">
        <f t="shared" si="60"/>
        <v/>
      </c>
      <c r="T124" s="58">
        <f t="shared" si="61"/>
        <v>0</v>
      </c>
      <c r="U124" s="58" t="str">
        <f t="shared" si="61"/>
        <v/>
      </c>
      <c r="V124" s="58"/>
      <c r="W124" s="58"/>
      <c r="X124" s="58">
        <f t="shared" si="62"/>
        <v>0</v>
      </c>
      <c r="Y124" s="120"/>
      <c r="Z124" s="120"/>
      <c r="AA124" s="120"/>
      <c r="AB124" s="120"/>
    </row>
    <row r="125" spans="1:28" ht="12" customHeight="1" x14ac:dyDescent="0.3">
      <c r="A125" s="497"/>
      <c r="B125" s="15">
        <v>14</v>
      </c>
      <c r="C125" s="468">
        <f t="shared" si="63"/>
        <v>0</v>
      </c>
      <c r="D125" s="470"/>
      <c r="E125" s="468" t="str">
        <f t="shared" si="64"/>
        <v/>
      </c>
      <c r="F125" s="469"/>
      <c r="G125" s="469"/>
      <c r="H125" s="470"/>
      <c r="I125" s="468">
        <f t="shared" si="65"/>
        <v>0</v>
      </c>
      <c r="J125" s="469"/>
      <c r="K125" s="470"/>
      <c r="L125" s="67" t="str">
        <f t="shared" si="66"/>
        <v/>
      </c>
      <c r="M125" s="17">
        <f t="shared" si="58"/>
        <v>0</v>
      </c>
      <c r="N125" s="70" t="e">
        <f t="shared" si="67"/>
        <v>#VALUE!</v>
      </c>
      <c r="R125" s="58">
        <f t="shared" si="59"/>
        <v>0</v>
      </c>
      <c r="S125" s="83" t="str">
        <f t="shared" si="60"/>
        <v/>
      </c>
      <c r="T125" s="58">
        <f t="shared" si="61"/>
        <v>0</v>
      </c>
      <c r="U125" s="58" t="str">
        <f t="shared" si="61"/>
        <v/>
      </c>
      <c r="V125" s="58"/>
      <c r="W125" s="58"/>
      <c r="X125" s="58">
        <f t="shared" si="62"/>
        <v>0</v>
      </c>
      <c r="Y125" s="120"/>
      <c r="Z125" s="120"/>
      <c r="AA125" s="120"/>
      <c r="AB125" s="120"/>
    </row>
    <row r="126" spans="1:28" ht="12" customHeight="1" x14ac:dyDescent="0.3">
      <c r="A126" s="497"/>
      <c r="B126" s="15">
        <v>15</v>
      </c>
      <c r="C126" s="468">
        <f t="shared" si="63"/>
        <v>0</v>
      </c>
      <c r="D126" s="470"/>
      <c r="E126" s="468" t="str">
        <f t="shared" si="64"/>
        <v/>
      </c>
      <c r="F126" s="469"/>
      <c r="G126" s="469"/>
      <c r="H126" s="470"/>
      <c r="I126" s="468">
        <f t="shared" si="65"/>
        <v>0</v>
      </c>
      <c r="J126" s="469"/>
      <c r="K126" s="470"/>
      <c r="L126" s="67" t="str">
        <f t="shared" si="66"/>
        <v/>
      </c>
      <c r="M126" s="17">
        <f t="shared" si="58"/>
        <v>0</v>
      </c>
      <c r="N126" s="70" t="e">
        <f t="shared" si="67"/>
        <v>#VALUE!</v>
      </c>
      <c r="R126" s="58">
        <f t="shared" si="59"/>
        <v>0</v>
      </c>
      <c r="S126" s="83" t="str">
        <f t="shared" si="60"/>
        <v/>
      </c>
      <c r="T126" s="58">
        <f t="shared" si="61"/>
        <v>0</v>
      </c>
      <c r="U126" s="58" t="str">
        <f t="shared" si="61"/>
        <v/>
      </c>
      <c r="V126" s="58"/>
      <c r="W126" s="58"/>
      <c r="X126" s="58">
        <f t="shared" si="62"/>
        <v>0</v>
      </c>
      <c r="Y126" s="120"/>
      <c r="Z126" s="120"/>
      <c r="AA126" s="120"/>
      <c r="AB126" s="120"/>
    </row>
    <row r="127" spans="1:28" ht="12" customHeight="1" x14ac:dyDescent="0.3">
      <c r="A127" s="497"/>
      <c r="B127" s="15">
        <v>16</v>
      </c>
      <c r="C127" s="468">
        <f t="shared" si="63"/>
        <v>0</v>
      </c>
      <c r="D127" s="470"/>
      <c r="E127" s="468" t="str">
        <f t="shared" si="64"/>
        <v/>
      </c>
      <c r="F127" s="469"/>
      <c r="G127" s="469"/>
      <c r="H127" s="470"/>
      <c r="I127" s="468">
        <f t="shared" si="65"/>
        <v>0</v>
      </c>
      <c r="J127" s="469"/>
      <c r="K127" s="470"/>
      <c r="L127" s="67" t="str">
        <f t="shared" si="66"/>
        <v/>
      </c>
      <c r="M127" s="17">
        <f t="shared" si="58"/>
        <v>0</v>
      </c>
      <c r="N127" s="70" t="e">
        <f t="shared" si="67"/>
        <v>#VALUE!</v>
      </c>
      <c r="R127" s="58">
        <f t="shared" si="59"/>
        <v>0</v>
      </c>
      <c r="S127" s="83" t="str">
        <f t="shared" si="60"/>
        <v/>
      </c>
      <c r="T127" s="58">
        <f t="shared" si="61"/>
        <v>0</v>
      </c>
      <c r="U127" s="58" t="str">
        <f t="shared" si="61"/>
        <v/>
      </c>
      <c r="V127" s="58"/>
      <c r="W127" s="58"/>
      <c r="X127" s="58">
        <f t="shared" si="62"/>
        <v>0</v>
      </c>
      <c r="Y127" s="120"/>
      <c r="Z127" s="120"/>
      <c r="AA127" s="120"/>
      <c r="AB127" s="120"/>
    </row>
    <row r="128" spans="1:28" ht="12" customHeight="1" x14ac:dyDescent="0.3">
      <c r="A128" s="497"/>
      <c r="B128" s="15">
        <v>17</v>
      </c>
      <c r="C128" s="468">
        <f t="shared" si="63"/>
        <v>0</v>
      </c>
      <c r="D128" s="470"/>
      <c r="E128" s="468" t="str">
        <f t="shared" si="64"/>
        <v/>
      </c>
      <c r="F128" s="469"/>
      <c r="G128" s="469"/>
      <c r="H128" s="470"/>
      <c r="I128" s="468">
        <f t="shared" si="65"/>
        <v>0</v>
      </c>
      <c r="J128" s="469"/>
      <c r="K128" s="470"/>
      <c r="L128" s="67" t="str">
        <f t="shared" si="66"/>
        <v/>
      </c>
      <c r="M128" s="17">
        <f t="shared" si="58"/>
        <v>0</v>
      </c>
      <c r="N128" s="70" t="e">
        <f t="shared" si="67"/>
        <v>#VALUE!</v>
      </c>
      <c r="R128" s="58">
        <f t="shared" si="59"/>
        <v>0</v>
      </c>
      <c r="S128" s="83" t="str">
        <f t="shared" si="60"/>
        <v/>
      </c>
      <c r="T128" s="58">
        <f t="shared" si="61"/>
        <v>0</v>
      </c>
      <c r="U128" s="58" t="str">
        <f t="shared" si="61"/>
        <v/>
      </c>
      <c r="V128" s="58"/>
      <c r="W128" s="58"/>
      <c r="X128" s="58">
        <f t="shared" si="62"/>
        <v>0</v>
      </c>
      <c r="Y128" s="120"/>
      <c r="Z128" s="120"/>
      <c r="AA128" s="120"/>
      <c r="AB128" s="120"/>
    </row>
    <row r="129" spans="1:30" ht="12" customHeight="1" x14ac:dyDescent="0.3">
      <c r="A129" s="497"/>
      <c r="B129" s="15">
        <v>18</v>
      </c>
      <c r="C129" s="468">
        <f t="shared" ref="C129:C148" si="68">R129</f>
        <v>0</v>
      </c>
      <c r="D129" s="470"/>
      <c r="E129" s="468" t="str">
        <f t="shared" ref="E129:E148" si="69">S129</f>
        <v/>
      </c>
      <c r="F129" s="469"/>
      <c r="G129" s="469"/>
      <c r="H129" s="470"/>
      <c r="I129" s="468">
        <f t="shared" ref="I129:I148" si="70">T129</f>
        <v>0</v>
      </c>
      <c r="J129" s="469"/>
      <c r="K129" s="470"/>
      <c r="L129" s="67" t="str">
        <f t="shared" ref="L129:L148" si="71">U129</f>
        <v/>
      </c>
      <c r="M129" s="17">
        <f t="shared" ref="M129:M148" si="72">X129</f>
        <v>0</v>
      </c>
      <c r="N129" s="70" t="e">
        <f t="shared" ref="N129:N148" si="73">L129*M129</f>
        <v>#VALUE!</v>
      </c>
      <c r="R129" s="58">
        <f t="shared" si="59"/>
        <v>0</v>
      </c>
      <c r="S129" s="83" t="str">
        <f t="shared" si="60"/>
        <v/>
      </c>
      <c r="T129" s="58">
        <f t="shared" si="61"/>
        <v>0</v>
      </c>
      <c r="U129" s="58" t="str">
        <f t="shared" si="61"/>
        <v/>
      </c>
      <c r="V129" s="58"/>
      <c r="W129" s="58"/>
      <c r="X129" s="58">
        <f t="shared" si="62"/>
        <v>0</v>
      </c>
      <c r="Y129" s="144"/>
      <c r="Z129" s="144"/>
      <c r="AA129" s="144"/>
      <c r="AB129" s="144"/>
      <c r="AD129" s="178"/>
    </row>
    <row r="130" spans="1:30" ht="12" customHeight="1" x14ac:dyDescent="0.3">
      <c r="A130" s="497"/>
      <c r="B130" s="15">
        <v>19</v>
      </c>
      <c r="C130" s="468">
        <f t="shared" si="68"/>
        <v>0</v>
      </c>
      <c r="D130" s="470"/>
      <c r="E130" s="468" t="str">
        <f t="shared" si="69"/>
        <v/>
      </c>
      <c r="F130" s="469"/>
      <c r="G130" s="469"/>
      <c r="H130" s="470"/>
      <c r="I130" s="468">
        <f t="shared" si="70"/>
        <v>0</v>
      </c>
      <c r="J130" s="469"/>
      <c r="K130" s="470"/>
      <c r="L130" s="67" t="str">
        <f t="shared" si="71"/>
        <v/>
      </c>
      <c r="M130" s="17">
        <f t="shared" si="72"/>
        <v>0</v>
      </c>
      <c r="N130" s="70" t="e">
        <f t="shared" si="73"/>
        <v>#VALUE!</v>
      </c>
      <c r="R130" s="58">
        <f t="shared" si="59"/>
        <v>0</v>
      </c>
      <c r="S130" s="83" t="str">
        <f t="shared" si="60"/>
        <v/>
      </c>
      <c r="T130" s="58">
        <f t="shared" si="61"/>
        <v>0</v>
      </c>
      <c r="U130" s="58" t="str">
        <f t="shared" si="61"/>
        <v/>
      </c>
      <c r="V130" s="58"/>
      <c r="W130" s="58"/>
      <c r="X130" s="58">
        <f t="shared" si="62"/>
        <v>0</v>
      </c>
      <c r="Y130" s="144"/>
      <c r="Z130" s="144"/>
      <c r="AA130" s="144"/>
      <c r="AB130" s="144"/>
      <c r="AD130" s="178"/>
    </row>
    <row r="131" spans="1:30" ht="12" customHeight="1" x14ac:dyDescent="0.3">
      <c r="A131" s="497"/>
      <c r="B131" s="15">
        <v>20</v>
      </c>
      <c r="C131" s="468">
        <f t="shared" si="68"/>
        <v>0</v>
      </c>
      <c r="D131" s="470"/>
      <c r="E131" s="468" t="str">
        <f t="shared" si="69"/>
        <v/>
      </c>
      <c r="F131" s="469"/>
      <c r="G131" s="469"/>
      <c r="H131" s="470"/>
      <c r="I131" s="468">
        <f t="shared" si="70"/>
        <v>0</v>
      </c>
      <c r="J131" s="469"/>
      <c r="K131" s="470"/>
      <c r="L131" s="67" t="str">
        <f t="shared" si="71"/>
        <v/>
      </c>
      <c r="M131" s="17">
        <f t="shared" si="72"/>
        <v>0</v>
      </c>
      <c r="N131" s="70" t="e">
        <f t="shared" si="73"/>
        <v>#VALUE!</v>
      </c>
      <c r="R131" s="58">
        <f t="shared" si="59"/>
        <v>0</v>
      </c>
      <c r="S131" s="83" t="str">
        <f t="shared" si="60"/>
        <v/>
      </c>
      <c r="T131" s="58">
        <f t="shared" si="61"/>
        <v>0</v>
      </c>
      <c r="U131" s="58" t="str">
        <f t="shared" si="61"/>
        <v/>
      </c>
      <c r="V131" s="58"/>
      <c r="W131" s="58"/>
      <c r="X131" s="58">
        <f t="shared" si="62"/>
        <v>0</v>
      </c>
      <c r="Y131" s="144"/>
      <c r="Z131" s="144"/>
      <c r="AA131" s="144"/>
      <c r="AB131" s="144"/>
      <c r="AD131" s="178"/>
    </row>
    <row r="132" spans="1:30" ht="12" customHeight="1" x14ac:dyDescent="0.3">
      <c r="A132" s="497"/>
      <c r="B132" s="15">
        <v>21</v>
      </c>
      <c r="C132" s="468">
        <f t="shared" si="68"/>
        <v>0</v>
      </c>
      <c r="D132" s="470"/>
      <c r="E132" s="468" t="str">
        <f t="shared" si="69"/>
        <v/>
      </c>
      <c r="F132" s="469"/>
      <c r="G132" s="469"/>
      <c r="H132" s="470"/>
      <c r="I132" s="468">
        <f t="shared" si="70"/>
        <v>0</v>
      </c>
      <c r="J132" s="469"/>
      <c r="K132" s="470"/>
      <c r="L132" s="67" t="str">
        <f t="shared" si="71"/>
        <v/>
      </c>
      <c r="M132" s="17">
        <f t="shared" si="72"/>
        <v>0</v>
      </c>
      <c r="N132" s="70" t="e">
        <f t="shared" si="73"/>
        <v>#VALUE!</v>
      </c>
      <c r="R132" s="58">
        <f t="shared" si="59"/>
        <v>0</v>
      </c>
      <c r="S132" s="83" t="str">
        <f t="shared" si="60"/>
        <v/>
      </c>
      <c r="T132" s="58">
        <f t="shared" ref="T132:U151" si="74">IF($B132&lt;=$U$4,VLOOKUP($B132,IEQUIP,T$110,FALSE),0)</f>
        <v>0</v>
      </c>
      <c r="U132" s="58" t="str">
        <f t="shared" si="74"/>
        <v/>
      </c>
      <c r="V132" s="58"/>
      <c r="W132" s="58"/>
      <c r="X132" s="58">
        <f t="shared" si="62"/>
        <v>0</v>
      </c>
      <c r="Y132" s="144"/>
      <c r="Z132" s="144"/>
      <c r="AA132" s="144"/>
      <c r="AB132" s="144"/>
      <c r="AD132" s="178"/>
    </row>
    <row r="133" spans="1:30" ht="12" customHeight="1" x14ac:dyDescent="0.3">
      <c r="A133" s="497"/>
      <c r="B133" s="15">
        <v>22</v>
      </c>
      <c r="C133" s="468">
        <f t="shared" si="68"/>
        <v>0</v>
      </c>
      <c r="D133" s="470"/>
      <c r="E133" s="468" t="str">
        <f t="shared" si="69"/>
        <v/>
      </c>
      <c r="F133" s="469"/>
      <c r="G133" s="469"/>
      <c r="H133" s="470"/>
      <c r="I133" s="468">
        <f t="shared" si="70"/>
        <v>0</v>
      </c>
      <c r="J133" s="469"/>
      <c r="K133" s="470"/>
      <c r="L133" s="67" t="str">
        <f t="shared" si="71"/>
        <v/>
      </c>
      <c r="M133" s="17">
        <f t="shared" si="72"/>
        <v>0</v>
      </c>
      <c r="N133" s="70" t="e">
        <f t="shared" si="73"/>
        <v>#VALUE!</v>
      </c>
      <c r="R133" s="58">
        <f t="shared" si="59"/>
        <v>0</v>
      </c>
      <c r="S133" s="83" t="str">
        <f t="shared" si="60"/>
        <v/>
      </c>
      <c r="T133" s="58">
        <f t="shared" si="74"/>
        <v>0</v>
      </c>
      <c r="U133" s="58" t="str">
        <f t="shared" si="74"/>
        <v/>
      </c>
      <c r="V133" s="58"/>
      <c r="W133" s="58"/>
      <c r="X133" s="58">
        <f t="shared" si="62"/>
        <v>0</v>
      </c>
      <c r="Y133" s="144"/>
      <c r="Z133" s="144"/>
      <c r="AA133" s="144"/>
      <c r="AB133" s="144"/>
      <c r="AD133" s="178"/>
    </row>
    <row r="134" spans="1:30" ht="12" customHeight="1" x14ac:dyDescent="0.3">
      <c r="A134" s="497"/>
      <c r="B134" s="15">
        <v>23</v>
      </c>
      <c r="C134" s="468">
        <f t="shared" si="68"/>
        <v>0</v>
      </c>
      <c r="D134" s="470"/>
      <c r="E134" s="468" t="str">
        <f t="shared" si="69"/>
        <v/>
      </c>
      <c r="F134" s="469"/>
      <c r="G134" s="469"/>
      <c r="H134" s="470"/>
      <c r="I134" s="468">
        <f t="shared" si="70"/>
        <v>0</v>
      </c>
      <c r="J134" s="469"/>
      <c r="K134" s="470"/>
      <c r="L134" s="67" t="str">
        <f t="shared" si="71"/>
        <v/>
      </c>
      <c r="M134" s="17">
        <f t="shared" si="72"/>
        <v>0</v>
      </c>
      <c r="N134" s="70" t="e">
        <f t="shared" si="73"/>
        <v>#VALUE!</v>
      </c>
      <c r="R134" s="58">
        <f t="shared" si="59"/>
        <v>0</v>
      </c>
      <c r="S134" s="83" t="str">
        <f t="shared" si="60"/>
        <v/>
      </c>
      <c r="T134" s="58">
        <f t="shared" si="74"/>
        <v>0</v>
      </c>
      <c r="U134" s="58" t="str">
        <f t="shared" si="74"/>
        <v/>
      </c>
      <c r="V134" s="58"/>
      <c r="W134" s="58"/>
      <c r="X134" s="58">
        <f t="shared" si="62"/>
        <v>0</v>
      </c>
      <c r="Y134" s="144"/>
      <c r="Z134" s="144"/>
      <c r="AA134" s="144"/>
      <c r="AB134" s="144"/>
      <c r="AD134" s="178"/>
    </row>
    <row r="135" spans="1:30" ht="12" customHeight="1" x14ac:dyDescent="0.3">
      <c r="A135" s="497"/>
      <c r="B135" s="15">
        <v>24</v>
      </c>
      <c r="C135" s="468">
        <f t="shared" si="68"/>
        <v>0</v>
      </c>
      <c r="D135" s="470"/>
      <c r="E135" s="468" t="str">
        <f t="shared" si="69"/>
        <v/>
      </c>
      <c r="F135" s="469"/>
      <c r="G135" s="469"/>
      <c r="H135" s="470"/>
      <c r="I135" s="468">
        <f t="shared" si="70"/>
        <v>0</v>
      </c>
      <c r="J135" s="469"/>
      <c r="K135" s="470"/>
      <c r="L135" s="67" t="str">
        <f t="shared" si="71"/>
        <v/>
      </c>
      <c r="M135" s="17">
        <f t="shared" si="72"/>
        <v>0</v>
      </c>
      <c r="N135" s="70" t="e">
        <f t="shared" si="73"/>
        <v>#VALUE!</v>
      </c>
      <c r="R135" s="58">
        <f t="shared" si="59"/>
        <v>0</v>
      </c>
      <c r="S135" s="83" t="str">
        <f t="shared" si="60"/>
        <v/>
      </c>
      <c r="T135" s="58">
        <f t="shared" si="74"/>
        <v>0</v>
      </c>
      <c r="U135" s="58" t="str">
        <f t="shared" si="74"/>
        <v/>
      </c>
      <c r="V135" s="58"/>
      <c r="W135" s="58"/>
      <c r="X135" s="58">
        <f t="shared" si="62"/>
        <v>0</v>
      </c>
      <c r="Y135" s="144"/>
      <c r="Z135" s="144"/>
      <c r="AA135" s="144"/>
      <c r="AB135" s="144"/>
      <c r="AD135" s="178"/>
    </row>
    <row r="136" spans="1:30" ht="12" customHeight="1" x14ac:dyDescent="0.3">
      <c r="A136" s="497"/>
      <c r="B136" s="15">
        <v>25</v>
      </c>
      <c r="C136" s="468">
        <f t="shared" si="68"/>
        <v>0</v>
      </c>
      <c r="D136" s="470"/>
      <c r="E136" s="468" t="str">
        <f t="shared" si="69"/>
        <v/>
      </c>
      <c r="F136" s="469"/>
      <c r="G136" s="469"/>
      <c r="H136" s="470"/>
      <c r="I136" s="468">
        <f t="shared" si="70"/>
        <v>0</v>
      </c>
      <c r="J136" s="469"/>
      <c r="K136" s="470"/>
      <c r="L136" s="67" t="str">
        <f t="shared" si="71"/>
        <v/>
      </c>
      <c r="M136" s="17">
        <f t="shared" si="72"/>
        <v>0</v>
      </c>
      <c r="N136" s="70" t="e">
        <f t="shared" si="73"/>
        <v>#VALUE!</v>
      </c>
      <c r="R136" s="58">
        <f t="shared" si="59"/>
        <v>0</v>
      </c>
      <c r="S136" s="83" t="str">
        <f t="shared" si="60"/>
        <v/>
      </c>
      <c r="T136" s="58">
        <f t="shared" si="74"/>
        <v>0</v>
      </c>
      <c r="U136" s="58" t="str">
        <f t="shared" si="74"/>
        <v/>
      </c>
      <c r="V136" s="58"/>
      <c r="W136" s="58"/>
      <c r="X136" s="58">
        <f t="shared" si="62"/>
        <v>0</v>
      </c>
      <c r="Y136" s="144"/>
      <c r="Z136" s="144"/>
      <c r="AA136" s="144"/>
      <c r="AB136" s="144"/>
      <c r="AD136" s="178"/>
    </row>
    <row r="137" spans="1:30" ht="12" customHeight="1" x14ac:dyDescent="0.3">
      <c r="A137" s="497"/>
      <c r="B137" s="15">
        <v>26</v>
      </c>
      <c r="C137" s="468">
        <f t="shared" si="68"/>
        <v>0</v>
      </c>
      <c r="D137" s="470"/>
      <c r="E137" s="468" t="str">
        <f t="shared" si="69"/>
        <v/>
      </c>
      <c r="F137" s="469"/>
      <c r="G137" s="469"/>
      <c r="H137" s="470"/>
      <c r="I137" s="468">
        <f t="shared" si="70"/>
        <v>0</v>
      </c>
      <c r="J137" s="469"/>
      <c r="K137" s="470"/>
      <c r="L137" s="67" t="str">
        <f t="shared" si="71"/>
        <v/>
      </c>
      <c r="M137" s="17">
        <f t="shared" si="72"/>
        <v>0</v>
      </c>
      <c r="N137" s="70" t="e">
        <f t="shared" si="73"/>
        <v>#VALUE!</v>
      </c>
      <c r="R137" s="58">
        <f t="shared" si="59"/>
        <v>0</v>
      </c>
      <c r="S137" s="83" t="str">
        <f t="shared" si="60"/>
        <v/>
      </c>
      <c r="T137" s="58">
        <f t="shared" si="74"/>
        <v>0</v>
      </c>
      <c r="U137" s="58" t="str">
        <f t="shared" si="74"/>
        <v/>
      </c>
      <c r="V137" s="58"/>
      <c r="W137" s="58"/>
      <c r="X137" s="58">
        <f t="shared" si="62"/>
        <v>0</v>
      </c>
      <c r="Y137" s="144"/>
      <c r="Z137" s="144"/>
      <c r="AA137" s="144"/>
      <c r="AB137" s="144"/>
      <c r="AD137" s="178"/>
    </row>
    <row r="138" spans="1:30" ht="12" customHeight="1" x14ac:dyDescent="0.3">
      <c r="A138" s="497"/>
      <c r="B138" s="15">
        <v>27</v>
      </c>
      <c r="C138" s="468">
        <f t="shared" si="68"/>
        <v>0</v>
      </c>
      <c r="D138" s="470"/>
      <c r="E138" s="468" t="str">
        <f t="shared" si="69"/>
        <v/>
      </c>
      <c r="F138" s="469"/>
      <c r="G138" s="469"/>
      <c r="H138" s="470"/>
      <c r="I138" s="468">
        <f t="shared" si="70"/>
        <v>0</v>
      </c>
      <c r="J138" s="469"/>
      <c r="K138" s="470"/>
      <c r="L138" s="67" t="str">
        <f t="shared" si="71"/>
        <v/>
      </c>
      <c r="M138" s="17">
        <f t="shared" si="72"/>
        <v>0</v>
      </c>
      <c r="N138" s="70" t="e">
        <f t="shared" si="73"/>
        <v>#VALUE!</v>
      </c>
      <c r="R138" s="58">
        <f t="shared" si="59"/>
        <v>0</v>
      </c>
      <c r="S138" s="83" t="str">
        <f t="shared" si="60"/>
        <v/>
      </c>
      <c r="T138" s="58">
        <f t="shared" si="74"/>
        <v>0</v>
      </c>
      <c r="U138" s="58" t="str">
        <f t="shared" si="74"/>
        <v/>
      </c>
      <c r="V138" s="58"/>
      <c r="W138" s="58"/>
      <c r="X138" s="58">
        <f t="shared" si="62"/>
        <v>0</v>
      </c>
      <c r="Y138" s="144"/>
      <c r="Z138" s="144"/>
      <c r="AA138" s="144"/>
      <c r="AB138" s="144"/>
      <c r="AD138" s="178"/>
    </row>
    <row r="139" spans="1:30" ht="12" customHeight="1" x14ac:dyDescent="0.3">
      <c r="A139" s="497"/>
      <c r="B139" s="15">
        <v>28</v>
      </c>
      <c r="C139" s="468">
        <f t="shared" si="68"/>
        <v>0</v>
      </c>
      <c r="D139" s="470"/>
      <c r="E139" s="468" t="str">
        <f t="shared" si="69"/>
        <v/>
      </c>
      <c r="F139" s="469"/>
      <c r="G139" s="469"/>
      <c r="H139" s="470"/>
      <c r="I139" s="468">
        <f t="shared" si="70"/>
        <v>0</v>
      </c>
      <c r="J139" s="469"/>
      <c r="K139" s="470"/>
      <c r="L139" s="67" t="str">
        <f t="shared" si="71"/>
        <v/>
      </c>
      <c r="M139" s="17">
        <f t="shared" si="72"/>
        <v>0</v>
      </c>
      <c r="N139" s="70" t="e">
        <f t="shared" si="73"/>
        <v>#VALUE!</v>
      </c>
      <c r="R139" s="58">
        <f t="shared" si="59"/>
        <v>0</v>
      </c>
      <c r="S139" s="83" t="str">
        <f t="shared" si="60"/>
        <v/>
      </c>
      <c r="T139" s="58">
        <f t="shared" si="74"/>
        <v>0</v>
      </c>
      <c r="U139" s="58" t="str">
        <f t="shared" si="74"/>
        <v/>
      </c>
      <c r="V139" s="58"/>
      <c r="W139" s="58"/>
      <c r="X139" s="58">
        <f t="shared" si="62"/>
        <v>0</v>
      </c>
      <c r="Y139" s="144"/>
      <c r="Z139" s="144"/>
      <c r="AA139" s="144"/>
      <c r="AB139" s="144"/>
      <c r="AD139" s="178"/>
    </row>
    <row r="140" spans="1:30" ht="12" customHeight="1" x14ac:dyDescent="0.3">
      <c r="A140" s="497"/>
      <c r="B140" s="15">
        <v>29</v>
      </c>
      <c r="C140" s="468">
        <f t="shared" si="68"/>
        <v>0</v>
      </c>
      <c r="D140" s="470"/>
      <c r="E140" s="468" t="str">
        <f t="shared" si="69"/>
        <v/>
      </c>
      <c r="F140" s="469"/>
      <c r="G140" s="469"/>
      <c r="H140" s="470"/>
      <c r="I140" s="468">
        <f t="shared" si="70"/>
        <v>0</v>
      </c>
      <c r="J140" s="469"/>
      <c r="K140" s="470"/>
      <c r="L140" s="67" t="str">
        <f t="shared" si="71"/>
        <v/>
      </c>
      <c r="M140" s="17">
        <f t="shared" si="72"/>
        <v>0</v>
      </c>
      <c r="N140" s="70" t="e">
        <f t="shared" si="73"/>
        <v>#VALUE!</v>
      </c>
      <c r="R140" s="58">
        <f t="shared" si="59"/>
        <v>0</v>
      </c>
      <c r="S140" s="83" t="str">
        <f t="shared" si="60"/>
        <v/>
      </c>
      <c r="T140" s="58">
        <f t="shared" si="74"/>
        <v>0</v>
      </c>
      <c r="U140" s="58" t="str">
        <f t="shared" si="74"/>
        <v/>
      </c>
      <c r="V140" s="58"/>
      <c r="W140" s="58"/>
      <c r="X140" s="58">
        <f t="shared" si="62"/>
        <v>0</v>
      </c>
      <c r="Y140" s="144"/>
      <c r="Z140" s="144"/>
      <c r="AA140" s="144"/>
      <c r="AB140" s="144"/>
      <c r="AD140" s="178"/>
    </row>
    <row r="141" spans="1:30" ht="12" customHeight="1" x14ac:dyDescent="0.3">
      <c r="A141" s="497"/>
      <c r="B141" s="15">
        <v>30</v>
      </c>
      <c r="C141" s="468">
        <f t="shared" si="68"/>
        <v>0</v>
      </c>
      <c r="D141" s="470"/>
      <c r="E141" s="468" t="str">
        <f t="shared" si="69"/>
        <v/>
      </c>
      <c r="F141" s="469"/>
      <c r="G141" s="469"/>
      <c r="H141" s="470"/>
      <c r="I141" s="468">
        <f t="shared" si="70"/>
        <v>0</v>
      </c>
      <c r="J141" s="469"/>
      <c r="K141" s="470"/>
      <c r="L141" s="67" t="str">
        <f t="shared" si="71"/>
        <v/>
      </c>
      <c r="M141" s="17">
        <f t="shared" si="72"/>
        <v>0</v>
      </c>
      <c r="N141" s="70" t="e">
        <f t="shared" si="73"/>
        <v>#VALUE!</v>
      </c>
      <c r="R141" s="58">
        <f t="shared" si="59"/>
        <v>0</v>
      </c>
      <c r="S141" s="83" t="str">
        <f t="shared" si="60"/>
        <v/>
      </c>
      <c r="T141" s="58">
        <f t="shared" si="74"/>
        <v>0</v>
      </c>
      <c r="U141" s="58" t="str">
        <f t="shared" si="74"/>
        <v/>
      </c>
      <c r="V141" s="58"/>
      <c r="W141" s="58"/>
      <c r="X141" s="58">
        <f t="shared" si="62"/>
        <v>0</v>
      </c>
      <c r="Y141" s="144"/>
      <c r="Z141" s="144"/>
      <c r="AA141" s="144"/>
      <c r="AB141" s="144"/>
      <c r="AD141" s="178"/>
    </row>
    <row r="142" spans="1:30" ht="12" customHeight="1" x14ac:dyDescent="0.3">
      <c r="A142" s="497"/>
      <c r="B142" s="15">
        <v>31</v>
      </c>
      <c r="C142" s="468">
        <f t="shared" si="68"/>
        <v>0</v>
      </c>
      <c r="D142" s="470"/>
      <c r="E142" s="468" t="str">
        <f t="shared" si="69"/>
        <v/>
      </c>
      <c r="F142" s="469"/>
      <c r="G142" s="469"/>
      <c r="H142" s="470"/>
      <c r="I142" s="468">
        <f t="shared" si="70"/>
        <v>0</v>
      </c>
      <c r="J142" s="469"/>
      <c r="K142" s="470"/>
      <c r="L142" s="67" t="str">
        <f t="shared" si="71"/>
        <v/>
      </c>
      <c r="M142" s="17">
        <f t="shared" si="72"/>
        <v>0</v>
      </c>
      <c r="N142" s="70" t="e">
        <f t="shared" si="73"/>
        <v>#VALUE!</v>
      </c>
      <c r="R142" s="58">
        <f t="shared" si="59"/>
        <v>0</v>
      </c>
      <c r="S142" s="83" t="str">
        <f t="shared" si="60"/>
        <v/>
      </c>
      <c r="T142" s="58">
        <f t="shared" si="74"/>
        <v>0</v>
      </c>
      <c r="U142" s="58" t="str">
        <f t="shared" si="74"/>
        <v/>
      </c>
      <c r="V142" s="58"/>
      <c r="W142" s="58"/>
      <c r="X142" s="58">
        <f t="shared" si="62"/>
        <v>0</v>
      </c>
      <c r="Y142" s="144"/>
      <c r="Z142" s="144"/>
      <c r="AA142" s="144"/>
      <c r="AB142" s="144"/>
      <c r="AD142" s="178"/>
    </row>
    <row r="143" spans="1:30" ht="12" customHeight="1" x14ac:dyDescent="0.3">
      <c r="A143" s="497"/>
      <c r="B143" s="15">
        <v>32</v>
      </c>
      <c r="C143" s="468">
        <f t="shared" si="68"/>
        <v>0</v>
      </c>
      <c r="D143" s="470"/>
      <c r="E143" s="468" t="str">
        <f t="shared" si="69"/>
        <v/>
      </c>
      <c r="F143" s="469"/>
      <c r="G143" s="469"/>
      <c r="H143" s="470"/>
      <c r="I143" s="468">
        <f t="shared" si="70"/>
        <v>0</v>
      </c>
      <c r="J143" s="469"/>
      <c r="K143" s="470"/>
      <c r="L143" s="67" t="str">
        <f t="shared" si="71"/>
        <v/>
      </c>
      <c r="M143" s="17">
        <f t="shared" si="72"/>
        <v>0</v>
      </c>
      <c r="N143" s="70" t="e">
        <f t="shared" si="73"/>
        <v>#VALUE!</v>
      </c>
      <c r="R143" s="58">
        <f t="shared" si="59"/>
        <v>0</v>
      </c>
      <c r="S143" s="83" t="str">
        <f t="shared" si="60"/>
        <v/>
      </c>
      <c r="T143" s="58">
        <f t="shared" si="74"/>
        <v>0</v>
      </c>
      <c r="U143" s="58" t="str">
        <f t="shared" si="74"/>
        <v/>
      </c>
      <c r="V143" s="58"/>
      <c r="W143" s="58"/>
      <c r="X143" s="58">
        <f t="shared" si="62"/>
        <v>0</v>
      </c>
      <c r="Y143" s="144"/>
      <c r="Z143" s="144"/>
      <c r="AA143" s="144"/>
      <c r="AB143" s="144"/>
      <c r="AD143" s="178"/>
    </row>
    <row r="144" spans="1:30" ht="12" customHeight="1" x14ac:dyDescent="0.3">
      <c r="A144" s="497"/>
      <c r="B144" s="15">
        <v>33</v>
      </c>
      <c r="C144" s="468">
        <f t="shared" si="68"/>
        <v>0</v>
      </c>
      <c r="D144" s="470"/>
      <c r="E144" s="468" t="str">
        <f t="shared" si="69"/>
        <v/>
      </c>
      <c r="F144" s="469"/>
      <c r="G144" s="469"/>
      <c r="H144" s="470"/>
      <c r="I144" s="468">
        <f t="shared" si="70"/>
        <v>0</v>
      </c>
      <c r="J144" s="469"/>
      <c r="K144" s="470"/>
      <c r="L144" s="67" t="str">
        <f t="shared" si="71"/>
        <v/>
      </c>
      <c r="M144" s="17">
        <f t="shared" si="72"/>
        <v>0</v>
      </c>
      <c r="N144" s="70" t="e">
        <f t="shared" si="73"/>
        <v>#VALUE!</v>
      </c>
      <c r="R144" s="58">
        <f t="shared" ref="R144:R161" si="75">IF($B144&lt;=$U$4,VLOOKUP($B144,IEQUIP,R$110,FALSE),0)</f>
        <v>0</v>
      </c>
      <c r="S144" s="83" t="str">
        <f t="shared" ref="S144:S161" si="76">IF(R144=$Y$4,Y37,IF($B144&lt;=$U$4,VLOOKUP($B144,IEQUIP,S$110,FALSE),0))</f>
        <v/>
      </c>
      <c r="T144" s="58">
        <f t="shared" si="74"/>
        <v>0</v>
      </c>
      <c r="U144" s="58" t="str">
        <f t="shared" si="74"/>
        <v/>
      </c>
      <c r="V144" s="58"/>
      <c r="W144" s="58"/>
      <c r="X144" s="58">
        <f t="shared" ref="X144:X161" si="77">IF($B144&lt;=$U$4,VLOOKUP($B144,IEQUIP,X$110,FALSE),0)</f>
        <v>0</v>
      </c>
      <c r="Y144" s="144"/>
      <c r="Z144" s="144"/>
      <c r="AA144" s="144"/>
      <c r="AB144" s="144"/>
      <c r="AD144" s="178"/>
    </row>
    <row r="145" spans="1:30" ht="12" customHeight="1" x14ac:dyDescent="0.3">
      <c r="A145" s="497"/>
      <c r="B145" s="15">
        <v>34</v>
      </c>
      <c r="C145" s="468">
        <f t="shared" si="68"/>
        <v>0</v>
      </c>
      <c r="D145" s="470"/>
      <c r="E145" s="468" t="str">
        <f t="shared" si="69"/>
        <v/>
      </c>
      <c r="F145" s="469"/>
      <c r="G145" s="469"/>
      <c r="H145" s="470"/>
      <c r="I145" s="468">
        <f t="shared" si="70"/>
        <v>0</v>
      </c>
      <c r="J145" s="469"/>
      <c r="K145" s="470"/>
      <c r="L145" s="67" t="str">
        <f t="shared" si="71"/>
        <v/>
      </c>
      <c r="M145" s="17">
        <f t="shared" si="72"/>
        <v>0</v>
      </c>
      <c r="N145" s="70" t="e">
        <f t="shared" si="73"/>
        <v>#VALUE!</v>
      </c>
      <c r="R145" s="58">
        <f t="shared" si="75"/>
        <v>0</v>
      </c>
      <c r="S145" s="83" t="str">
        <f t="shared" si="76"/>
        <v/>
      </c>
      <c r="T145" s="58">
        <f t="shared" si="74"/>
        <v>0</v>
      </c>
      <c r="U145" s="58" t="str">
        <f t="shared" si="74"/>
        <v/>
      </c>
      <c r="V145" s="58"/>
      <c r="W145" s="58"/>
      <c r="X145" s="58">
        <f t="shared" si="77"/>
        <v>0</v>
      </c>
      <c r="Y145" s="144"/>
      <c r="Z145" s="144"/>
      <c r="AA145" s="144"/>
      <c r="AB145" s="144"/>
      <c r="AD145" s="178"/>
    </row>
    <row r="146" spans="1:30" ht="12" customHeight="1" x14ac:dyDescent="0.3">
      <c r="A146" s="497"/>
      <c r="B146" s="15">
        <v>35</v>
      </c>
      <c r="C146" s="468">
        <f t="shared" si="68"/>
        <v>0</v>
      </c>
      <c r="D146" s="470"/>
      <c r="E146" s="468" t="str">
        <f t="shared" si="69"/>
        <v/>
      </c>
      <c r="F146" s="469"/>
      <c r="G146" s="469"/>
      <c r="H146" s="470"/>
      <c r="I146" s="468">
        <f t="shared" si="70"/>
        <v>0</v>
      </c>
      <c r="J146" s="469"/>
      <c r="K146" s="470"/>
      <c r="L146" s="67" t="str">
        <f t="shared" si="71"/>
        <v/>
      </c>
      <c r="M146" s="17">
        <f t="shared" si="72"/>
        <v>0</v>
      </c>
      <c r="N146" s="70" t="e">
        <f t="shared" si="73"/>
        <v>#VALUE!</v>
      </c>
      <c r="R146" s="58">
        <f t="shared" si="75"/>
        <v>0</v>
      </c>
      <c r="S146" s="83" t="str">
        <f t="shared" si="76"/>
        <v/>
      </c>
      <c r="T146" s="58">
        <f t="shared" si="74"/>
        <v>0</v>
      </c>
      <c r="U146" s="58" t="str">
        <f t="shared" si="74"/>
        <v/>
      </c>
      <c r="V146" s="58"/>
      <c r="W146" s="58"/>
      <c r="X146" s="58">
        <f t="shared" si="77"/>
        <v>0</v>
      </c>
      <c r="Y146" s="144"/>
      <c r="Z146" s="144"/>
      <c r="AA146" s="144"/>
      <c r="AB146" s="144"/>
      <c r="AD146" s="178"/>
    </row>
    <row r="147" spans="1:30" ht="12" customHeight="1" x14ac:dyDescent="0.3">
      <c r="A147" s="497"/>
      <c r="B147" s="15">
        <v>36</v>
      </c>
      <c r="C147" s="468">
        <f t="shared" si="68"/>
        <v>0</v>
      </c>
      <c r="D147" s="470"/>
      <c r="E147" s="468" t="str">
        <f t="shared" si="69"/>
        <v/>
      </c>
      <c r="F147" s="469"/>
      <c r="G147" s="469"/>
      <c r="H147" s="470"/>
      <c r="I147" s="468">
        <f t="shared" si="70"/>
        <v>0</v>
      </c>
      <c r="J147" s="469"/>
      <c r="K147" s="470"/>
      <c r="L147" s="67" t="str">
        <f t="shared" si="71"/>
        <v/>
      </c>
      <c r="M147" s="17">
        <f t="shared" si="72"/>
        <v>0</v>
      </c>
      <c r="N147" s="70" t="e">
        <f t="shared" si="73"/>
        <v>#VALUE!</v>
      </c>
      <c r="R147" s="58">
        <f t="shared" si="75"/>
        <v>0</v>
      </c>
      <c r="S147" s="83" t="str">
        <f t="shared" si="76"/>
        <v/>
      </c>
      <c r="T147" s="58">
        <f t="shared" si="74"/>
        <v>0</v>
      </c>
      <c r="U147" s="58" t="str">
        <f t="shared" si="74"/>
        <v/>
      </c>
      <c r="V147" s="58"/>
      <c r="W147" s="58"/>
      <c r="X147" s="58">
        <f t="shared" si="77"/>
        <v>0</v>
      </c>
      <c r="Y147" s="144"/>
      <c r="Z147" s="144"/>
      <c r="AA147" s="144"/>
      <c r="AB147" s="144"/>
      <c r="AD147" s="178"/>
    </row>
    <row r="148" spans="1:30" ht="12" customHeight="1" x14ac:dyDescent="0.3">
      <c r="A148" s="497"/>
      <c r="B148" s="15">
        <v>37</v>
      </c>
      <c r="C148" s="468">
        <f t="shared" si="68"/>
        <v>0</v>
      </c>
      <c r="D148" s="470"/>
      <c r="E148" s="468" t="str">
        <f t="shared" si="69"/>
        <v/>
      </c>
      <c r="F148" s="469"/>
      <c r="G148" s="469"/>
      <c r="H148" s="470"/>
      <c r="I148" s="468">
        <f t="shared" si="70"/>
        <v>0</v>
      </c>
      <c r="J148" s="469"/>
      <c r="K148" s="470"/>
      <c r="L148" s="67" t="str">
        <f t="shared" si="71"/>
        <v/>
      </c>
      <c r="M148" s="17">
        <f t="shared" si="72"/>
        <v>0</v>
      </c>
      <c r="N148" s="70" t="e">
        <f t="shared" si="73"/>
        <v>#VALUE!</v>
      </c>
      <c r="R148" s="58">
        <f t="shared" si="75"/>
        <v>0</v>
      </c>
      <c r="S148" s="83" t="str">
        <f t="shared" si="76"/>
        <v/>
      </c>
      <c r="T148" s="58">
        <f t="shared" si="74"/>
        <v>0</v>
      </c>
      <c r="U148" s="58" t="str">
        <f t="shared" si="74"/>
        <v/>
      </c>
      <c r="V148" s="58"/>
      <c r="W148" s="58"/>
      <c r="X148" s="58">
        <f t="shared" si="77"/>
        <v>0</v>
      </c>
      <c r="Y148" s="144"/>
      <c r="Z148" s="144"/>
      <c r="AA148" s="144"/>
      <c r="AB148" s="144"/>
      <c r="AD148" s="178"/>
    </row>
    <row r="149" spans="1:30" ht="12" customHeight="1" x14ac:dyDescent="0.3">
      <c r="A149" s="497"/>
      <c r="B149" s="15">
        <v>38</v>
      </c>
      <c r="C149" s="468">
        <f t="shared" si="63"/>
        <v>0</v>
      </c>
      <c r="D149" s="470"/>
      <c r="E149" s="468" t="str">
        <f t="shared" si="64"/>
        <v/>
      </c>
      <c r="F149" s="469"/>
      <c r="G149" s="469"/>
      <c r="H149" s="470"/>
      <c r="I149" s="468">
        <f t="shared" si="65"/>
        <v>0</v>
      </c>
      <c r="J149" s="469"/>
      <c r="K149" s="470"/>
      <c r="L149" s="67" t="str">
        <f t="shared" si="66"/>
        <v/>
      </c>
      <c r="M149" s="17">
        <f t="shared" si="58"/>
        <v>0</v>
      </c>
      <c r="N149" s="70" t="e">
        <f t="shared" si="67"/>
        <v>#VALUE!</v>
      </c>
      <c r="R149" s="58">
        <f t="shared" si="75"/>
        <v>0</v>
      </c>
      <c r="S149" s="83" t="str">
        <f t="shared" si="76"/>
        <v/>
      </c>
      <c r="T149" s="58">
        <f t="shared" si="74"/>
        <v>0</v>
      </c>
      <c r="U149" s="58" t="str">
        <f t="shared" si="74"/>
        <v/>
      </c>
      <c r="V149" s="58"/>
      <c r="W149" s="58"/>
      <c r="X149" s="58">
        <f t="shared" si="77"/>
        <v>0</v>
      </c>
      <c r="Y149" s="120"/>
      <c r="Z149" s="120"/>
      <c r="AA149" s="120"/>
      <c r="AB149" s="120"/>
    </row>
    <row r="150" spans="1:30" ht="12" customHeight="1" x14ac:dyDescent="0.3">
      <c r="A150" s="497"/>
      <c r="B150" s="15">
        <v>39</v>
      </c>
      <c r="C150" s="468">
        <f t="shared" si="63"/>
        <v>0</v>
      </c>
      <c r="D150" s="470"/>
      <c r="E150" s="468" t="str">
        <f t="shared" si="64"/>
        <v/>
      </c>
      <c r="F150" s="469"/>
      <c r="G150" s="469"/>
      <c r="H150" s="470"/>
      <c r="I150" s="468">
        <f t="shared" si="65"/>
        <v>0</v>
      </c>
      <c r="J150" s="469"/>
      <c r="K150" s="470"/>
      <c r="L150" s="67" t="str">
        <f t="shared" si="66"/>
        <v/>
      </c>
      <c r="M150" s="17">
        <f t="shared" si="58"/>
        <v>0</v>
      </c>
      <c r="N150" s="70" t="e">
        <f t="shared" si="67"/>
        <v>#VALUE!</v>
      </c>
      <c r="R150" s="58">
        <f t="shared" si="75"/>
        <v>0</v>
      </c>
      <c r="S150" s="83" t="str">
        <f t="shared" si="76"/>
        <v/>
      </c>
      <c r="T150" s="58">
        <f t="shared" si="74"/>
        <v>0</v>
      </c>
      <c r="U150" s="58" t="str">
        <f t="shared" si="74"/>
        <v/>
      </c>
      <c r="V150" s="58"/>
      <c r="W150" s="58"/>
      <c r="X150" s="58">
        <f t="shared" si="77"/>
        <v>0</v>
      </c>
      <c r="Y150" s="120"/>
      <c r="Z150" s="120"/>
      <c r="AA150" s="120"/>
      <c r="AB150" s="120"/>
    </row>
    <row r="151" spans="1:30" ht="12" customHeight="1" x14ac:dyDescent="0.3">
      <c r="A151" s="497"/>
      <c r="B151" s="15">
        <v>40</v>
      </c>
      <c r="C151" s="468">
        <f t="shared" ref="C151:C155" si="78">R151</f>
        <v>0</v>
      </c>
      <c r="D151" s="470"/>
      <c r="E151" s="468" t="str">
        <f t="shared" ref="E151:E155" si="79">S151</f>
        <v/>
      </c>
      <c r="F151" s="469"/>
      <c r="G151" s="469"/>
      <c r="H151" s="470"/>
      <c r="I151" s="468">
        <f t="shared" ref="I151:I155" si="80">T151</f>
        <v>0</v>
      </c>
      <c r="J151" s="469"/>
      <c r="K151" s="470"/>
      <c r="L151" s="67" t="str">
        <f t="shared" ref="L151:L155" si="81">U151</f>
        <v/>
      </c>
      <c r="M151" s="17">
        <f t="shared" ref="M151:M155" si="82">X151</f>
        <v>0</v>
      </c>
      <c r="N151" s="70" t="e">
        <f t="shared" ref="N151:N155" si="83">L151*M151</f>
        <v>#VALUE!</v>
      </c>
      <c r="R151" s="58">
        <f t="shared" si="75"/>
        <v>0</v>
      </c>
      <c r="S151" s="83" t="str">
        <f t="shared" si="76"/>
        <v/>
      </c>
      <c r="T151" s="58">
        <f t="shared" si="74"/>
        <v>0</v>
      </c>
      <c r="U151" s="58" t="str">
        <f t="shared" si="74"/>
        <v/>
      </c>
      <c r="V151" s="58"/>
      <c r="W151" s="58"/>
      <c r="X151" s="58">
        <f t="shared" si="77"/>
        <v>0</v>
      </c>
      <c r="Y151" s="144"/>
      <c r="Z151" s="144"/>
      <c r="AA151" s="144"/>
      <c r="AB151" s="144"/>
      <c r="AD151" s="178"/>
    </row>
    <row r="152" spans="1:30" ht="12" customHeight="1" x14ac:dyDescent="0.3">
      <c r="A152" s="497"/>
      <c r="B152" s="15">
        <v>41</v>
      </c>
      <c r="C152" s="468">
        <f t="shared" si="78"/>
        <v>0</v>
      </c>
      <c r="D152" s="470"/>
      <c r="E152" s="468" t="str">
        <f t="shared" si="79"/>
        <v/>
      </c>
      <c r="F152" s="469"/>
      <c r="G152" s="469"/>
      <c r="H152" s="470"/>
      <c r="I152" s="468">
        <f t="shared" si="80"/>
        <v>0</v>
      </c>
      <c r="J152" s="469"/>
      <c r="K152" s="470"/>
      <c r="L152" s="67" t="str">
        <f t="shared" si="81"/>
        <v/>
      </c>
      <c r="M152" s="17">
        <f t="shared" si="82"/>
        <v>0</v>
      </c>
      <c r="N152" s="70" t="e">
        <f t="shared" si="83"/>
        <v>#VALUE!</v>
      </c>
      <c r="R152" s="58">
        <f t="shared" si="75"/>
        <v>0</v>
      </c>
      <c r="S152" s="83" t="str">
        <f t="shared" si="76"/>
        <v/>
      </c>
      <c r="T152" s="58">
        <f t="shared" ref="T152:U161" si="84">IF($B152&lt;=$U$4,VLOOKUP($B152,IEQUIP,T$110,FALSE),0)</f>
        <v>0</v>
      </c>
      <c r="U152" s="58" t="str">
        <f t="shared" si="84"/>
        <v/>
      </c>
      <c r="V152" s="58"/>
      <c r="W152" s="58"/>
      <c r="X152" s="58">
        <f t="shared" si="77"/>
        <v>0</v>
      </c>
      <c r="Y152" s="144"/>
      <c r="Z152" s="144"/>
      <c r="AA152" s="144"/>
      <c r="AB152" s="144"/>
      <c r="AD152" s="178"/>
    </row>
    <row r="153" spans="1:30" ht="12" customHeight="1" x14ac:dyDescent="0.3">
      <c r="A153" s="497"/>
      <c r="B153" s="15">
        <v>42</v>
      </c>
      <c r="C153" s="468">
        <f t="shared" si="78"/>
        <v>0</v>
      </c>
      <c r="D153" s="470"/>
      <c r="E153" s="468" t="str">
        <f t="shared" si="79"/>
        <v/>
      </c>
      <c r="F153" s="469"/>
      <c r="G153" s="469"/>
      <c r="H153" s="470"/>
      <c r="I153" s="468">
        <f t="shared" si="80"/>
        <v>0</v>
      </c>
      <c r="J153" s="469"/>
      <c r="K153" s="470"/>
      <c r="L153" s="67" t="str">
        <f t="shared" si="81"/>
        <v/>
      </c>
      <c r="M153" s="17">
        <f t="shared" si="82"/>
        <v>0</v>
      </c>
      <c r="N153" s="70" t="e">
        <f t="shared" si="83"/>
        <v>#VALUE!</v>
      </c>
      <c r="R153" s="58">
        <f t="shared" si="75"/>
        <v>0</v>
      </c>
      <c r="S153" s="83" t="str">
        <f t="shared" si="76"/>
        <v/>
      </c>
      <c r="T153" s="58">
        <f t="shared" si="84"/>
        <v>0</v>
      </c>
      <c r="U153" s="58" t="str">
        <f t="shared" si="84"/>
        <v/>
      </c>
      <c r="V153" s="58"/>
      <c r="W153" s="58"/>
      <c r="X153" s="58">
        <f t="shared" si="77"/>
        <v>0</v>
      </c>
      <c r="Y153" s="144"/>
      <c r="Z153" s="144"/>
      <c r="AA153" s="144"/>
      <c r="AB153" s="144"/>
      <c r="AD153" s="178"/>
    </row>
    <row r="154" spans="1:30" ht="12" customHeight="1" x14ac:dyDescent="0.3">
      <c r="A154" s="497"/>
      <c r="B154" s="15">
        <v>43</v>
      </c>
      <c r="C154" s="468">
        <f t="shared" si="78"/>
        <v>0</v>
      </c>
      <c r="D154" s="470"/>
      <c r="E154" s="468" t="str">
        <f t="shared" si="79"/>
        <v/>
      </c>
      <c r="F154" s="469"/>
      <c r="G154" s="469"/>
      <c r="H154" s="470"/>
      <c r="I154" s="468">
        <f t="shared" si="80"/>
        <v>0</v>
      </c>
      <c r="J154" s="469"/>
      <c r="K154" s="470"/>
      <c r="L154" s="67" t="str">
        <f t="shared" si="81"/>
        <v/>
      </c>
      <c r="M154" s="17">
        <f t="shared" si="82"/>
        <v>0</v>
      </c>
      <c r="N154" s="70" t="e">
        <f t="shared" si="83"/>
        <v>#VALUE!</v>
      </c>
      <c r="R154" s="58">
        <f t="shared" si="75"/>
        <v>0</v>
      </c>
      <c r="S154" s="83" t="str">
        <f t="shared" si="76"/>
        <v/>
      </c>
      <c r="T154" s="58">
        <f t="shared" si="84"/>
        <v>0</v>
      </c>
      <c r="U154" s="58" t="str">
        <f t="shared" si="84"/>
        <v/>
      </c>
      <c r="V154" s="58"/>
      <c r="W154" s="58"/>
      <c r="X154" s="58">
        <f t="shared" si="77"/>
        <v>0</v>
      </c>
      <c r="Y154" s="144"/>
      <c r="Z154" s="144"/>
      <c r="AA154" s="144"/>
      <c r="AB154" s="144"/>
      <c r="AD154" s="178"/>
    </row>
    <row r="155" spans="1:30" ht="12" customHeight="1" x14ac:dyDescent="0.3">
      <c r="A155" s="497"/>
      <c r="B155" s="15">
        <v>44</v>
      </c>
      <c r="C155" s="468">
        <f t="shared" si="78"/>
        <v>0</v>
      </c>
      <c r="D155" s="470"/>
      <c r="E155" s="468" t="str">
        <f t="shared" si="79"/>
        <v/>
      </c>
      <c r="F155" s="469"/>
      <c r="G155" s="469"/>
      <c r="H155" s="470"/>
      <c r="I155" s="468">
        <f t="shared" si="80"/>
        <v>0</v>
      </c>
      <c r="J155" s="469"/>
      <c r="K155" s="470"/>
      <c r="L155" s="67" t="str">
        <f t="shared" si="81"/>
        <v/>
      </c>
      <c r="M155" s="17">
        <f t="shared" si="82"/>
        <v>0</v>
      </c>
      <c r="N155" s="70" t="e">
        <f t="shared" si="83"/>
        <v>#VALUE!</v>
      </c>
      <c r="R155" s="58">
        <f t="shared" si="75"/>
        <v>0</v>
      </c>
      <c r="S155" s="83" t="str">
        <f t="shared" si="76"/>
        <v/>
      </c>
      <c r="T155" s="58">
        <f t="shared" si="84"/>
        <v>0</v>
      </c>
      <c r="U155" s="58" t="str">
        <f t="shared" si="84"/>
        <v/>
      </c>
      <c r="V155" s="58"/>
      <c r="W155" s="58"/>
      <c r="X155" s="58">
        <f t="shared" si="77"/>
        <v>0</v>
      </c>
      <c r="Y155" s="144"/>
      <c r="Z155" s="144"/>
      <c r="AA155" s="144"/>
      <c r="AB155" s="144"/>
      <c r="AD155" s="178"/>
    </row>
    <row r="156" spans="1:30" ht="12" customHeight="1" x14ac:dyDescent="0.3">
      <c r="A156" s="497"/>
      <c r="B156" s="15">
        <v>45</v>
      </c>
      <c r="C156" s="468">
        <f t="shared" si="63"/>
        <v>0</v>
      </c>
      <c r="D156" s="470"/>
      <c r="E156" s="468" t="str">
        <f t="shared" si="64"/>
        <v/>
      </c>
      <c r="F156" s="469"/>
      <c r="G156" s="469"/>
      <c r="H156" s="470"/>
      <c r="I156" s="468">
        <f t="shared" si="65"/>
        <v>0</v>
      </c>
      <c r="J156" s="469"/>
      <c r="K156" s="470"/>
      <c r="L156" s="67" t="str">
        <f t="shared" si="66"/>
        <v/>
      </c>
      <c r="M156" s="17">
        <f t="shared" si="58"/>
        <v>0</v>
      </c>
      <c r="N156" s="70" t="e">
        <f t="shared" si="67"/>
        <v>#VALUE!</v>
      </c>
      <c r="R156" s="58">
        <f t="shared" si="75"/>
        <v>0</v>
      </c>
      <c r="S156" s="83" t="str">
        <f t="shared" si="76"/>
        <v/>
      </c>
      <c r="T156" s="58">
        <f t="shared" si="84"/>
        <v>0</v>
      </c>
      <c r="U156" s="58" t="str">
        <f t="shared" si="84"/>
        <v/>
      </c>
      <c r="V156" s="58"/>
      <c r="W156" s="58"/>
      <c r="X156" s="58">
        <f t="shared" si="77"/>
        <v>0</v>
      </c>
      <c r="Y156" s="120"/>
      <c r="Z156" s="120"/>
      <c r="AA156" s="120"/>
      <c r="AB156" s="120"/>
    </row>
    <row r="157" spans="1:30" ht="12" customHeight="1" x14ac:dyDescent="0.3">
      <c r="A157" s="497"/>
      <c r="B157" s="15">
        <v>46</v>
      </c>
      <c r="C157" s="468">
        <f t="shared" si="63"/>
        <v>0</v>
      </c>
      <c r="D157" s="470"/>
      <c r="E157" s="468" t="str">
        <f t="shared" si="64"/>
        <v/>
      </c>
      <c r="F157" s="469"/>
      <c r="G157" s="469"/>
      <c r="H157" s="470"/>
      <c r="I157" s="468">
        <f t="shared" si="65"/>
        <v>0</v>
      </c>
      <c r="J157" s="469"/>
      <c r="K157" s="470"/>
      <c r="L157" s="67" t="str">
        <f t="shared" si="66"/>
        <v/>
      </c>
      <c r="M157" s="17">
        <f t="shared" si="58"/>
        <v>0</v>
      </c>
      <c r="N157" s="70" t="e">
        <f t="shared" si="67"/>
        <v>#VALUE!</v>
      </c>
      <c r="R157" s="58">
        <f t="shared" si="75"/>
        <v>0</v>
      </c>
      <c r="S157" s="83" t="str">
        <f t="shared" si="76"/>
        <v/>
      </c>
      <c r="T157" s="58">
        <f t="shared" si="84"/>
        <v>0</v>
      </c>
      <c r="U157" s="58" t="str">
        <f t="shared" si="84"/>
        <v/>
      </c>
      <c r="V157" s="58"/>
      <c r="W157" s="58"/>
      <c r="X157" s="58">
        <f t="shared" si="77"/>
        <v>0</v>
      </c>
      <c r="Y157" s="120"/>
      <c r="Z157" s="120"/>
      <c r="AA157" s="120"/>
      <c r="AB157" s="120"/>
    </row>
    <row r="158" spans="1:30" ht="12" customHeight="1" x14ac:dyDescent="0.3">
      <c r="A158" s="497"/>
      <c r="B158" s="15">
        <v>47</v>
      </c>
      <c r="C158" s="468">
        <f t="shared" si="63"/>
        <v>0</v>
      </c>
      <c r="D158" s="470"/>
      <c r="E158" s="468" t="str">
        <f t="shared" si="64"/>
        <v/>
      </c>
      <c r="F158" s="469"/>
      <c r="G158" s="469"/>
      <c r="H158" s="470"/>
      <c r="I158" s="468">
        <f t="shared" si="65"/>
        <v>0</v>
      </c>
      <c r="J158" s="469"/>
      <c r="K158" s="470"/>
      <c r="L158" s="67" t="str">
        <f t="shared" si="66"/>
        <v/>
      </c>
      <c r="M158" s="17">
        <f t="shared" si="58"/>
        <v>0</v>
      </c>
      <c r="N158" s="70" t="e">
        <f t="shared" si="67"/>
        <v>#VALUE!</v>
      </c>
      <c r="R158" s="58">
        <f t="shared" si="75"/>
        <v>0</v>
      </c>
      <c r="S158" s="83" t="str">
        <f t="shared" si="76"/>
        <v/>
      </c>
      <c r="T158" s="58">
        <f t="shared" si="84"/>
        <v>0</v>
      </c>
      <c r="U158" s="58" t="str">
        <f t="shared" si="84"/>
        <v/>
      </c>
      <c r="V158" s="58"/>
      <c r="W158" s="58"/>
      <c r="X158" s="58">
        <f t="shared" si="77"/>
        <v>0</v>
      </c>
      <c r="Y158" s="120"/>
      <c r="Z158" s="120"/>
      <c r="AA158" s="120"/>
      <c r="AB158" s="120"/>
    </row>
    <row r="159" spans="1:30" ht="12" customHeight="1" x14ac:dyDescent="0.3">
      <c r="A159" s="497"/>
      <c r="B159" s="15">
        <v>48</v>
      </c>
      <c r="C159" s="468">
        <f t="shared" si="63"/>
        <v>0</v>
      </c>
      <c r="D159" s="470"/>
      <c r="E159" s="468" t="str">
        <f t="shared" si="64"/>
        <v/>
      </c>
      <c r="F159" s="469"/>
      <c r="G159" s="469"/>
      <c r="H159" s="470"/>
      <c r="I159" s="468">
        <f t="shared" si="65"/>
        <v>0</v>
      </c>
      <c r="J159" s="469"/>
      <c r="K159" s="470"/>
      <c r="L159" s="67" t="str">
        <f t="shared" si="66"/>
        <v/>
      </c>
      <c r="M159" s="17">
        <f t="shared" si="58"/>
        <v>0</v>
      </c>
      <c r="N159" s="70" t="e">
        <f t="shared" si="67"/>
        <v>#VALUE!</v>
      </c>
      <c r="R159" s="58">
        <f t="shared" si="75"/>
        <v>0</v>
      </c>
      <c r="S159" s="83" t="str">
        <f t="shared" si="76"/>
        <v/>
      </c>
      <c r="T159" s="58">
        <f t="shared" si="84"/>
        <v>0</v>
      </c>
      <c r="U159" s="58" t="str">
        <f t="shared" si="84"/>
        <v/>
      </c>
      <c r="V159" s="58"/>
      <c r="W159" s="58"/>
      <c r="X159" s="58">
        <f t="shared" si="77"/>
        <v>0</v>
      </c>
      <c r="Y159" s="120"/>
      <c r="Z159" s="120"/>
      <c r="AA159" s="120"/>
      <c r="AB159" s="120"/>
    </row>
    <row r="160" spans="1:30" ht="12" customHeight="1" x14ac:dyDescent="0.3">
      <c r="A160" s="497"/>
      <c r="B160" s="15">
        <v>49</v>
      </c>
      <c r="C160" s="468">
        <f t="shared" si="63"/>
        <v>0</v>
      </c>
      <c r="D160" s="470"/>
      <c r="E160" s="468" t="str">
        <f t="shared" si="64"/>
        <v/>
      </c>
      <c r="F160" s="469"/>
      <c r="G160" s="469"/>
      <c r="H160" s="470"/>
      <c r="I160" s="468">
        <f t="shared" si="65"/>
        <v>0</v>
      </c>
      <c r="J160" s="469"/>
      <c r="K160" s="470"/>
      <c r="L160" s="67" t="str">
        <f t="shared" si="66"/>
        <v/>
      </c>
      <c r="M160" s="17">
        <f t="shared" si="58"/>
        <v>0</v>
      </c>
      <c r="N160" s="70" t="e">
        <f t="shared" si="67"/>
        <v>#VALUE!</v>
      </c>
      <c r="R160" s="58">
        <f t="shared" si="75"/>
        <v>0</v>
      </c>
      <c r="S160" s="83" t="str">
        <f t="shared" si="76"/>
        <v/>
      </c>
      <c r="T160" s="58">
        <f t="shared" si="84"/>
        <v>0</v>
      </c>
      <c r="U160" s="58" t="str">
        <f t="shared" si="84"/>
        <v/>
      </c>
      <c r="V160" s="58"/>
      <c r="W160" s="58"/>
      <c r="X160" s="58">
        <f t="shared" si="77"/>
        <v>0</v>
      </c>
      <c r="Y160" s="120"/>
      <c r="Z160" s="120"/>
      <c r="AA160" s="120"/>
      <c r="AB160" s="120"/>
    </row>
    <row r="161" spans="1:30" ht="12" customHeight="1" thickBot="1" x14ac:dyDescent="0.35">
      <c r="A161" s="497"/>
      <c r="B161" s="15">
        <v>50</v>
      </c>
      <c r="C161" s="498">
        <f t="shared" si="63"/>
        <v>0</v>
      </c>
      <c r="D161" s="499"/>
      <c r="E161" s="498" t="str">
        <f t="shared" si="64"/>
        <v/>
      </c>
      <c r="F161" s="560"/>
      <c r="G161" s="560"/>
      <c r="H161" s="499"/>
      <c r="I161" s="498">
        <f t="shared" si="65"/>
        <v>0</v>
      </c>
      <c r="J161" s="560"/>
      <c r="K161" s="499"/>
      <c r="L161" s="67" t="str">
        <f t="shared" si="66"/>
        <v/>
      </c>
      <c r="M161" s="17">
        <f t="shared" si="58"/>
        <v>0</v>
      </c>
      <c r="N161" s="70" t="e">
        <f t="shared" si="67"/>
        <v>#VALUE!</v>
      </c>
      <c r="R161" s="58">
        <f t="shared" si="75"/>
        <v>0</v>
      </c>
      <c r="S161" s="83" t="str">
        <f t="shared" si="76"/>
        <v/>
      </c>
      <c r="T161" s="58">
        <f t="shared" si="84"/>
        <v>0</v>
      </c>
      <c r="U161" s="58" t="str">
        <f t="shared" si="84"/>
        <v/>
      </c>
      <c r="V161" s="58"/>
      <c r="W161" s="58"/>
      <c r="X161" s="58">
        <f t="shared" si="77"/>
        <v>0</v>
      </c>
      <c r="Y161" s="120"/>
      <c r="Z161" s="120"/>
      <c r="AA161" s="120"/>
      <c r="AB161" s="120"/>
    </row>
    <row r="162" spans="1:30" ht="18" customHeight="1" thickTop="1" thickBot="1" x14ac:dyDescent="0.3">
      <c r="A162" s="506" t="s">
        <v>125</v>
      </c>
      <c r="B162" s="507"/>
      <c r="C162" s="507"/>
      <c r="D162" s="507"/>
      <c r="E162" s="507"/>
      <c r="F162" s="507"/>
      <c r="G162" s="507"/>
      <c r="H162" s="507"/>
      <c r="I162" s="507"/>
      <c r="J162" s="507"/>
      <c r="K162" s="507"/>
      <c r="L162" s="507"/>
      <c r="M162" s="507"/>
      <c r="N162" s="32" t="e">
        <f>SUM(N112:N161)</f>
        <v>#VALUE!</v>
      </c>
    </row>
    <row r="163" spans="1:30" ht="14.25" customHeight="1" thickTop="1" x14ac:dyDescent="0.3">
      <c r="A163" s="565"/>
      <c r="B163" s="566"/>
      <c r="C163" s="478" t="s">
        <v>131</v>
      </c>
      <c r="D163" s="580"/>
      <c r="E163" s="573" t="s">
        <v>130</v>
      </c>
      <c r="F163" s="574"/>
      <c r="G163" s="478" t="s">
        <v>129</v>
      </c>
      <c r="H163" s="479"/>
      <c r="I163" s="550" t="s">
        <v>98</v>
      </c>
      <c r="J163" s="551"/>
      <c r="K163" s="569" t="s">
        <v>128</v>
      </c>
      <c r="L163" s="570"/>
      <c r="M163" s="72" t="s">
        <v>99</v>
      </c>
      <c r="N163" s="486" t="s">
        <v>68</v>
      </c>
      <c r="R163" s="120"/>
      <c r="S163" s="120"/>
      <c r="T163" s="120"/>
      <c r="U163" s="120"/>
      <c r="V163" s="120"/>
      <c r="W163" s="120"/>
      <c r="X163" s="120"/>
      <c r="Y163" s="120"/>
      <c r="Z163" s="120"/>
      <c r="AA163" s="120"/>
      <c r="AB163" s="120"/>
    </row>
    <row r="164" spans="1:30" s="10" customFormat="1" ht="13.5" customHeight="1" thickBot="1" x14ac:dyDescent="0.35">
      <c r="A164" s="567"/>
      <c r="B164" s="568"/>
      <c r="C164" s="480"/>
      <c r="D164" s="581"/>
      <c r="E164" s="510"/>
      <c r="F164" s="512"/>
      <c r="G164" s="480"/>
      <c r="H164" s="481"/>
      <c r="I164" s="552"/>
      <c r="J164" s="553"/>
      <c r="K164" s="571"/>
      <c r="L164" s="572"/>
      <c r="M164" s="158">
        <f>Labour!AO14</f>
        <v>0.15</v>
      </c>
      <c r="N164" s="487"/>
      <c r="R164" s="120"/>
      <c r="S164" s="120"/>
      <c r="T164" s="120"/>
      <c r="U164" s="120"/>
      <c r="V164" s="120"/>
      <c r="W164" s="120"/>
      <c r="X164" s="120"/>
      <c r="Y164" s="120"/>
      <c r="Z164" s="120"/>
      <c r="AA164" s="120"/>
      <c r="AB164" s="120"/>
    </row>
    <row r="165" spans="1:30" ht="12.75" customHeight="1" thickTop="1" x14ac:dyDescent="0.3">
      <c r="A165" s="491" t="s">
        <v>124</v>
      </c>
      <c r="B165" s="11">
        <v>1</v>
      </c>
      <c r="C165" s="593">
        <f>Labour!DB11</f>
        <v>0</v>
      </c>
      <c r="D165" s="475"/>
      <c r="E165" s="593">
        <f>Labour!DC11</f>
        <v>0</v>
      </c>
      <c r="F165" s="475"/>
      <c r="G165" s="593">
        <f>Labour!DD11</f>
        <v>0</v>
      </c>
      <c r="H165" s="476"/>
      <c r="I165" s="482">
        <f>Labour!DE11</f>
        <v>0</v>
      </c>
      <c r="J165" s="483"/>
      <c r="K165" s="474">
        <f>Labour!DF11</f>
        <v>0</v>
      </c>
      <c r="L165" s="476"/>
      <c r="M165" s="14">
        <f>K165*$M$164</f>
        <v>0</v>
      </c>
      <c r="N165" s="69">
        <f>K165+M165</f>
        <v>0</v>
      </c>
      <c r="R165" s="120"/>
      <c r="S165" s="120"/>
      <c r="T165" s="120"/>
      <c r="U165" s="120"/>
      <c r="V165" s="120"/>
      <c r="W165" s="120"/>
      <c r="X165" s="120"/>
      <c r="Y165" s="120"/>
      <c r="Z165" s="120"/>
      <c r="AA165" s="120"/>
      <c r="AB165" s="120"/>
    </row>
    <row r="166" spans="1:30" ht="12" customHeight="1" x14ac:dyDescent="0.3">
      <c r="A166" s="492"/>
      <c r="B166" s="15">
        <v>2</v>
      </c>
      <c r="C166" s="468">
        <f>Labour!DB12</f>
        <v>0</v>
      </c>
      <c r="D166" s="470"/>
      <c r="E166" s="468">
        <f>Labour!DC12</f>
        <v>0</v>
      </c>
      <c r="F166" s="470"/>
      <c r="G166" s="468">
        <f>Labour!DD12</f>
        <v>0</v>
      </c>
      <c r="H166" s="470"/>
      <c r="I166" s="484">
        <f>Labour!DE12</f>
        <v>0</v>
      </c>
      <c r="J166" s="485"/>
      <c r="K166" s="468">
        <f>Labour!DF12</f>
        <v>0</v>
      </c>
      <c r="L166" s="470"/>
      <c r="M166" s="17">
        <f>K166*$M$164</f>
        <v>0</v>
      </c>
      <c r="N166" s="70">
        <f>K166+M166</f>
        <v>0</v>
      </c>
      <c r="R166" s="120"/>
      <c r="S166" s="120"/>
      <c r="T166" s="120"/>
      <c r="U166" s="120"/>
      <c r="V166" s="120"/>
      <c r="W166" s="120"/>
      <c r="X166" s="120"/>
      <c r="Y166" s="120"/>
      <c r="Z166" s="120"/>
      <c r="AA166" s="120"/>
      <c r="AB166" s="120"/>
    </row>
    <row r="167" spans="1:30" ht="12" customHeight="1" x14ac:dyDescent="0.3">
      <c r="A167" s="492"/>
      <c r="B167" s="15">
        <v>3</v>
      </c>
      <c r="C167" s="468">
        <f>Labour!DB13</f>
        <v>0</v>
      </c>
      <c r="D167" s="470"/>
      <c r="E167" s="468">
        <f>Labour!DC13</f>
        <v>0</v>
      </c>
      <c r="F167" s="470"/>
      <c r="G167" s="468">
        <f>Labour!DD13</f>
        <v>0</v>
      </c>
      <c r="H167" s="470"/>
      <c r="I167" s="484">
        <f>Labour!DE13</f>
        <v>0</v>
      </c>
      <c r="J167" s="485"/>
      <c r="K167" s="468">
        <f>Labour!DF13</f>
        <v>0</v>
      </c>
      <c r="L167" s="470"/>
      <c r="M167" s="17">
        <f>K167*$M$164</f>
        <v>0</v>
      </c>
      <c r="N167" s="70">
        <f>K167+M167</f>
        <v>0</v>
      </c>
      <c r="R167" s="144"/>
      <c r="S167" s="144"/>
      <c r="T167" s="144"/>
      <c r="U167" s="144"/>
      <c r="V167" s="144"/>
      <c r="W167" s="144"/>
      <c r="X167" s="144"/>
      <c r="Y167" s="144"/>
      <c r="Z167" s="144"/>
      <c r="AA167" s="144"/>
      <c r="AB167" s="144"/>
      <c r="AD167" s="178"/>
    </row>
    <row r="168" spans="1:30" ht="12" customHeight="1" x14ac:dyDescent="0.3">
      <c r="A168" s="492"/>
      <c r="B168" s="15">
        <v>4</v>
      </c>
      <c r="C168" s="468">
        <f>Labour!DB13</f>
        <v>0</v>
      </c>
      <c r="D168" s="470"/>
      <c r="E168" s="468">
        <f>Labour!DC13</f>
        <v>0</v>
      </c>
      <c r="F168" s="470"/>
      <c r="G168" s="468">
        <f>Labour!DD13</f>
        <v>0</v>
      </c>
      <c r="H168" s="470"/>
      <c r="I168" s="484">
        <f>Labour!DE13</f>
        <v>0</v>
      </c>
      <c r="J168" s="485"/>
      <c r="K168" s="468">
        <f>Labour!DF13</f>
        <v>0</v>
      </c>
      <c r="L168" s="470"/>
      <c r="M168" s="17">
        <f>K168*$M$164</f>
        <v>0</v>
      </c>
      <c r="N168" s="70">
        <f>K168+M168</f>
        <v>0</v>
      </c>
      <c r="R168" s="120"/>
      <c r="S168" s="120"/>
      <c r="T168" s="120"/>
      <c r="U168" s="120"/>
      <c r="V168" s="120"/>
      <c r="W168" s="120"/>
      <c r="X168" s="120"/>
      <c r="Y168" s="120"/>
      <c r="Z168" s="120"/>
      <c r="AA168" s="120"/>
      <c r="AB168" s="120"/>
    </row>
    <row r="169" spans="1:30" ht="12" customHeight="1" thickBot="1" x14ac:dyDescent="0.35">
      <c r="A169" s="493"/>
      <c r="B169" s="15">
        <v>5</v>
      </c>
      <c r="C169" s="498">
        <f>Labour!DB14</f>
        <v>0</v>
      </c>
      <c r="D169" s="499"/>
      <c r="E169" s="498">
        <f>Labour!DC14</f>
        <v>0</v>
      </c>
      <c r="F169" s="499"/>
      <c r="G169" s="498">
        <f>Labour!DD14</f>
        <v>0</v>
      </c>
      <c r="H169" s="499"/>
      <c r="I169" s="582">
        <f>Labour!DE14</f>
        <v>0</v>
      </c>
      <c r="J169" s="583"/>
      <c r="K169" s="498">
        <f>Labour!DF14</f>
        <v>0</v>
      </c>
      <c r="L169" s="499"/>
      <c r="M169" s="17">
        <f>K169*$M$164</f>
        <v>0</v>
      </c>
      <c r="N169" s="70">
        <f>K169+M169</f>
        <v>0</v>
      </c>
      <c r="Z169" s="120"/>
    </row>
    <row r="170" spans="1:30" ht="18" customHeight="1" thickTop="1" thickBot="1" x14ac:dyDescent="0.3">
      <c r="A170" s="506" t="s">
        <v>127</v>
      </c>
      <c r="B170" s="507"/>
      <c r="C170" s="507"/>
      <c r="D170" s="507"/>
      <c r="E170" s="507"/>
      <c r="F170" s="507"/>
      <c r="G170" s="507"/>
      <c r="H170" s="507"/>
      <c r="I170" s="507"/>
      <c r="J170" s="507"/>
      <c r="K170" s="507"/>
      <c r="L170" s="507"/>
      <c r="M170" s="507"/>
      <c r="N170" s="32">
        <f>SUM(N165:N169)</f>
        <v>0</v>
      </c>
    </row>
    <row r="171" spans="1:30" ht="18" customHeight="1" thickTop="1" x14ac:dyDescent="0.25">
      <c r="A171" s="565"/>
      <c r="B171" s="566"/>
      <c r="C171" s="566"/>
      <c r="D171" s="566"/>
      <c r="E171" s="566"/>
      <c r="F171" s="566"/>
      <c r="G171" s="566"/>
      <c r="H171" s="566"/>
      <c r="I171" s="566"/>
      <c r="J171" s="566"/>
      <c r="K171" s="110" t="str">
        <f>Labour!AN12</f>
        <v>Camp Sub:</v>
      </c>
      <c r="L171" s="115">
        <f>R171</f>
        <v>0</v>
      </c>
      <c r="M171" s="114">
        <f>Labour!AO12</f>
        <v>65</v>
      </c>
      <c r="N171" s="106">
        <f>M171*L171</f>
        <v>0</v>
      </c>
      <c r="R171" s="58">
        <f>SUM(V10:V109)</f>
        <v>0</v>
      </c>
    </row>
    <row r="172" spans="1:30" ht="18" customHeight="1" thickBot="1" x14ac:dyDescent="0.3">
      <c r="A172" s="520"/>
      <c r="B172" s="521"/>
      <c r="C172" s="521"/>
      <c r="D172" s="521"/>
      <c r="E172" s="521"/>
      <c r="F172" s="521"/>
      <c r="G172" s="521"/>
      <c r="H172" s="521"/>
      <c r="I172" s="521"/>
      <c r="J172" s="521"/>
      <c r="K172" s="111" t="str">
        <f>Labour!AN13</f>
        <v>Reg Sub:</v>
      </c>
      <c r="L172" s="129">
        <f>R172</f>
        <v>0</v>
      </c>
      <c r="M172" s="103">
        <f>Labour!AO13</f>
        <v>130</v>
      </c>
      <c r="N172" s="104">
        <f>M172*L172</f>
        <v>0</v>
      </c>
      <c r="R172" s="58">
        <f>SUM(W10:W109)</f>
        <v>0</v>
      </c>
    </row>
    <row r="173" spans="1:30" ht="12" customHeight="1" thickTop="1" x14ac:dyDescent="0.25">
      <c r="A173" s="520"/>
      <c r="B173" s="521"/>
      <c r="C173" s="521"/>
      <c r="D173" s="521"/>
      <c r="E173" s="521"/>
      <c r="F173" s="521"/>
      <c r="G173" s="521"/>
      <c r="H173" s="521"/>
      <c r="I173" s="521"/>
      <c r="J173" s="521"/>
      <c r="K173" s="586" t="s">
        <v>72</v>
      </c>
      <c r="L173" s="587"/>
      <c r="M173" s="588"/>
      <c r="N173" s="563">
        <f>N110</f>
        <v>0</v>
      </c>
    </row>
    <row r="174" spans="1:30" s="18" customFormat="1" ht="12" customHeight="1" thickBot="1" x14ac:dyDescent="0.35">
      <c r="A174" s="520"/>
      <c r="B174" s="521"/>
      <c r="C174" s="521"/>
      <c r="D174" s="521"/>
      <c r="E174" s="521"/>
      <c r="F174" s="521"/>
      <c r="G174" s="521"/>
      <c r="H174" s="521"/>
      <c r="I174" s="521"/>
      <c r="J174" s="521"/>
      <c r="K174" s="547"/>
      <c r="L174" s="548"/>
      <c r="M174" s="549"/>
      <c r="N174" s="564"/>
      <c r="AD174" s="85"/>
    </row>
    <row r="175" spans="1:30" ht="12" customHeight="1" x14ac:dyDescent="0.25">
      <c r="A175" s="520"/>
      <c r="B175" s="521"/>
      <c r="C175" s="521"/>
      <c r="D175" s="521"/>
      <c r="E175" s="521"/>
      <c r="F175" s="521"/>
      <c r="G175" s="521"/>
      <c r="H175" s="521"/>
      <c r="I175" s="521"/>
      <c r="J175" s="521"/>
      <c r="K175" s="538" t="s">
        <v>71</v>
      </c>
      <c r="L175" s="539"/>
      <c r="M175" s="540"/>
      <c r="N175" s="578" t="e">
        <f>N162</f>
        <v>#VALUE!</v>
      </c>
    </row>
    <row r="176" spans="1:30" ht="12" customHeight="1" thickBot="1" x14ac:dyDescent="0.3">
      <c r="A176" s="520"/>
      <c r="B176" s="521"/>
      <c r="C176" s="521"/>
      <c r="D176" s="521"/>
      <c r="E176" s="521"/>
      <c r="F176" s="521"/>
      <c r="G176" s="521"/>
      <c r="H176" s="521"/>
      <c r="I176" s="521"/>
      <c r="J176" s="521"/>
      <c r="K176" s="541"/>
      <c r="L176" s="542"/>
      <c r="M176" s="543"/>
      <c r="N176" s="579"/>
    </row>
    <row r="177" spans="1:14" ht="12" customHeight="1" x14ac:dyDescent="0.25">
      <c r="A177" s="520"/>
      <c r="B177" s="521"/>
      <c r="C177" s="521"/>
      <c r="D177" s="521"/>
      <c r="E177" s="521"/>
      <c r="F177" s="521"/>
      <c r="G177" s="521"/>
      <c r="H177" s="521"/>
      <c r="I177" s="521"/>
      <c r="J177" s="521"/>
      <c r="K177" s="538" t="s">
        <v>126</v>
      </c>
      <c r="L177" s="539"/>
      <c r="M177" s="540"/>
      <c r="N177" s="536">
        <f>N170</f>
        <v>0</v>
      </c>
    </row>
    <row r="178" spans="1:14" ht="12" customHeight="1" thickBot="1" x14ac:dyDescent="0.3">
      <c r="A178" s="520"/>
      <c r="B178" s="521"/>
      <c r="C178" s="521"/>
      <c r="D178" s="521"/>
      <c r="E178" s="521"/>
      <c r="F178" s="521"/>
      <c r="G178" s="521"/>
      <c r="H178" s="521"/>
      <c r="I178" s="521"/>
      <c r="J178" s="521"/>
      <c r="K178" s="541"/>
      <c r="L178" s="542"/>
      <c r="M178" s="543"/>
      <c r="N178" s="537"/>
    </row>
    <row r="179" spans="1:14" ht="32.25" customHeight="1" thickBot="1" x14ac:dyDescent="0.3">
      <c r="A179" s="520"/>
      <c r="B179" s="521"/>
      <c r="C179" s="521"/>
      <c r="D179" s="521"/>
      <c r="E179" s="521"/>
      <c r="F179" s="521"/>
      <c r="G179" s="521"/>
      <c r="H179" s="521"/>
      <c r="I179" s="521"/>
      <c r="J179" s="521"/>
      <c r="K179" s="575" t="s">
        <v>73</v>
      </c>
      <c r="L179" s="576"/>
      <c r="M179" s="577"/>
      <c r="N179" s="503" t="e">
        <f>SUM(N171:N178)</f>
        <v>#VALUE!</v>
      </c>
    </row>
    <row r="180" spans="1:14" ht="13.8" thickTop="1" x14ac:dyDescent="0.25">
      <c r="A180" s="520"/>
      <c r="B180" s="521"/>
      <c r="C180" s="521"/>
      <c r="D180" s="521"/>
      <c r="E180" s="521"/>
      <c r="F180" s="521"/>
      <c r="G180" s="521"/>
      <c r="H180" s="521"/>
      <c r="I180" s="521"/>
      <c r="J180" s="521"/>
      <c r="K180" s="561" t="s">
        <v>74</v>
      </c>
      <c r="L180" s="562"/>
      <c r="M180" s="562"/>
      <c r="N180" s="504"/>
    </row>
    <row r="181" spans="1:14" ht="20.25" customHeight="1" x14ac:dyDescent="0.3">
      <c r="A181" s="584"/>
      <c r="B181" s="585"/>
      <c r="C181" s="585"/>
      <c r="D181" s="585"/>
      <c r="E181" s="585"/>
      <c r="F181" s="585"/>
      <c r="G181" s="585"/>
      <c r="H181" s="585"/>
      <c r="I181" s="585"/>
      <c r="J181" s="585"/>
      <c r="K181" s="130" t="str">
        <f>N8</f>
        <v>I1000</v>
      </c>
      <c r="L181" s="131" t="str">
        <f ca="1">RIGHT(YEAR(M3),2)&amp;RIGHT("0"&amp;MONTH(M3),2)&amp;RIGHT("0"&amp;DAY(M3),2)</f>
        <v>170802</v>
      </c>
      <c r="M181" s="132" t="str">
        <f>Labour!DD3</f>
        <v>I</v>
      </c>
      <c r="N181" s="505"/>
    </row>
  </sheetData>
  <mergeCells count="320">
    <mergeCell ref="K180:M180"/>
    <mergeCell ref="A170:M170"/>
    <mergeCell ref="A171:J181"/>
    <mergeCell ref="K173:M174"/>
    <mergeCell ref="N173:N174"/>
    <mergeCell ref="K175:M176"/>
    <mergeCell ref="N175:N176"/>
    <mergeCell ref="K177:M178"/>
    <mergeCell ref="N177:N178"/>
    <mergeCell ref="K179:M179"/>
    <mergeCell ref="N179:N181"/>
    <mergeCell ref="N163:N164"/>
    <mergeCell ref="A165:A169"/>
    <mergeCell ref="E165:F165"/>
    <mergeCell ref="G165:H165"/>
    <mergeCell ref="I165:J165"/>
    <mergeCell ref="K165:L165"/>
    <mergeCell ref="E166:F166"/>
    <mergeCell ref="G166:H166"/>
    <mergeCell ref="I166:J166"/>
    <mergeCell ref="K166:L166"/>
    <mergeCell ref="C168:D168"/>
    <mergeCell ref="E168:F168"/>
    <mergeCell ref="G168:H168"/>
    <mergeCell ref="C165:D165"/>
    <mergeCell ref="C166:D166"/>
    <mergeCell ref="K163:L164"/>
    <mergeCell ref="C167:D167"/>
    <mergeCell ref="E167:F167"/>
    <mergeCell ref="G167:H167"/>
    <mergeCell ref="I167:J167"/>
    <mergeCell ref="K167:L167"/>
    <mergeCell ref="I168:J168"/>
    <mergeCell ref="K168:L168"/>
    <mergeCell ref="C169:D169"/>
    <mergeCell ref="E169:F169"/>
    <mergeCell ref="G169:H169"/>
    <mergeCell ref="I169:J169"/>
    <mergeCell ref="K169:L169"/>
    <mergeCell ref="I137:K137"/>
    <mergeCell ref="C138:D138"/>
    <mergeCell ref="E138:H138"/>
    <mergeCell ref="I138:K138"/>
    <mergeCell ref="C139:D139"/>
    <mergeCell ref="E139:H139"/>
    <mergeCell ref="I139:K139"/>
    <mergeCell ref="C140:D140"/>
    <mergeCell ref="E140:H140"/>
    <mergeCell ref="I140:K140"/>
    <mergeCell ref="C157:D157"/>
    <mergeCell ref="E157:H157"/>
    <mergeCell ref="I157:K157"/>
    <mergeCell ref="C156:D156"/>
    <mergeCell ref="E156:H156"/>
    <mergeCell ref="I156:K156"/>
    <mergeCell ref="E158:H158"/>
    <mergeCell ref="I158:K158"/>
    <mergeCell ref="C161:D161"/>
    <mergeCell ref="E161:H161"/>
    <mergeCell ref="C141:D141"/>
    <mergeCell ref="E141:H141"/>
    <mergeCell ref="I141:K141"/>
    <mergeCell ref="C142:D142"/>
    <mergeCell ref="E142:H142"/>
    <mergeCell ref="I142:K142"/>
    <mergeCell ref="C143:D143"/>
    <mergeCell ref="E143:H143"/>
    <mergeCell ref="I143:K143"/>
    <mergeCell ref="C137:D137"/>
    <mergeCell ref="E137:H137"/>
    <mergeCell ref="C133:D133"/>
    <mergeCell ref="E133:H133"/>
    <mergeCell ref="I133:K133"/>
    <mergeCell ref="C135:D135"/>
    <mergeCell ref="I134:K134"/>
    <mergeCell ref="E135:H135"/>
    <mergeCell ref="I135:K135"/>
    <mergeCell ref="C136:D136"/>
    <mergeCell ref="E136:H136"/>
    <mergeCell ref="I136:K136"/>
    <mergeCell ref="I161:K161"/>
    <mergeCell ref="C159:D159"/>
    <mergeCell ref="E159:H159"/>
    <mergeCell ref="I159:K159"/>
    <mergeCell ref="C160:D160"/>
    <mergeCell ref="E160:H160"/>
    <mergeCell ref="I160:K160"/>
    <mergeCell ref="C124:D124"/>
    <mergeCell ref="E124:H124"/>
    <mergeCell ref="I124:K124"/>
    <mergeCell ref="C125:D125"/>
    <mergeCell ref="E125:H125"/>
    <mergeCell ref="I125:K125"/>
    <mergeCell ref="E130:H130"/>
    <mergeCell ref="I130:K130"/>
    <mergeCell ref="C126:D126"/>
    <mergeCell ref="E126:H126"/>
    <mergeCell ref="I126:K126"/>
    <mergeCell ref="C129:D129"/>
    <mergeCell ref="E129:H129"/>
    <mergeCell ref="I129:K129"/>
    <mergeCell ref="C130:D130"/>
    <mergeCell ref="C134:D134"/>
    <mergeCell ref="E134:H134"/>
    <mergeCell ref="I114:K114"/>
    <mergeCell ref="C34:E34"/>
    <mergeCell ref="C115:D115"/>
    <mergeCell ref="E115:H115"/>
    <mergeCell ref="I115:K115"/>
    <mergeCell ref="A110:M110"/>
    <mergeCell ref="A111:B111"/>
    <mergeCell ref="C111:D111"/>
    <mergeCell ref="E111:H111"/>
    <mergeCell ref="I111:K111"/>
    <mergeCell ref="C53:E53"/>
    <mergeCell ref="C54:E54"/>
    <mergeCell ref="C55:E55"/>
    <mergeCell ref="C56:E56"/>
    <mergeCell ref="C57:E57"/>
    <mergeCell ref="C58:E58"/>
    <mergeCell ref="C59:E59"/>
    <mergeCell ref="C36:E36"/>
    <mergeCell ref="C37:E37"/>
    <mergeCell ref="C38:E38"/>
    <mergeCell ref="C45:E45"/>
    <mergeCell ref="C46:E46"/>
    <mergeCell ref="C47:E47"/>
    <mergeCell ref="C48:E48"/>
    <mergeCell ref="C49:E49"/>
    <mergeCell ref="C84:E84"/>
    <mergeCell ref="C85:E85"/>
    <mergeCell ref="C86:E86"/>
    <mergeCell ref="Y5:AF5"/>
    <mergeCell ref="D7:N7"/>
    <mergeCell ref="Y7:AA7"/>
    <mergeCell ref="C19:E19"/>
    <mergeCell ref="C50:E50"/>
    <mergeCell ref="C27:E27"/>
    <mergeCell ref="C28:E28"/>
    <mergeCell ref="C29:E29"/>
    <mergeCell ref="C35:E35"/>
    <mergeCell ref="C30:E30"/>
    <mergeCell ref="C31:E31"/>
    <mergeCell ref="C32:E32"/>
    <mergeCell ref="C33:E33"/>
    <mergeCell ref="C39:E39"/>
    <mergeCell ref="C40:E40"/>
    <mergeCell ref="C41:E41"/>
    <mergeCell ref="C42:E42"/>
    <mergeCell ref="C43:E43"/>
    <mergeCell ref="C44:E44"/>
    <mergeCell ref="A10:A109"/>
    <mergeCell ref="C20:E20"/>
    <mergeCell ref="C21:E21"/>
    <mergeCell ref="C22:E22"/>
    <mergeCell ref="C23:E23"/>
    <mergeCell ref="C24:E24"/>
    <mergeCell ref="C10:E10"/>
    <mergeCell ref="C11:E11"/>
    <mergeCell ref="C12:E12"/>
    <mergeCell ref="C13:E13"/>
    <mergeCell ref="C14:E14"/>
    <mergeCell ref="C15:E15"/>
    <mergeCell ref="C16:E16"/>
    <mergeCell ref="C17:E17"/>
    <mergeCell ref="C18:E18"/>
    <mergeCell ref="C99:E99"/>
    <mergeCell ref="C25:E25"/>
    <mergeCell ref="C26:E26"/>
    <mergeCell ref="C51:E51"/>
    <mergeCell ref="C52:E52"/>
    <mergeCell ref="C75:E75"/>
    <mergeCell ref="C76:E76"/>
    <mergeCell ref="C77:E77"/>
    <mergeCell ref="C87:E87"/>
    <mergeCell ref="A1:N1"/>
    <mergeCell ref="A2:N2"/>
    <mergeCell ref="D3:K3"/>
    <mergeCell ref="M3:N3"/>
    <mergeCell ref="D4:K4"/>
    <mergeCell ref="M4:N4"/>
    <mergeCell ref="A8:C8"/>
    <mergeCell ref="D8:F8"/>
    <mergeCell ref="J8:K8"/>
    <mergeCell ref="L8:M8"/>
    <mergeCell ref="D5:N5"/>
    <mergeCell ref="D6:N6"/>
    <mergeCell ref="A9:B9"/>
    <mergeCell ref="C9:E9"/>
    <mergeCell ref="A5:C7"/>
    <mergeCell ref="C78:E78"/>
    <mergeCell ref="C79:E79"/>
    <mergeCell ref="C80:E80"/>
    <mergeCell ref="C81:E81"/>
    <mergeCell ref="C82:E82"/>
    <mergeCell ref="C83:E83"/>
    <mergeCell ref="C64:E64"/>
    <mergeCell ref="C65:E65"/>
    <mergeCell ref="C66:E66"/>
    <mergeCell ref="C67:E67"/>
    <mergeCell ref="C68:E68"/>
    <mergeCell ref="C60:E60"/>
    <mergeCell ref="C61:E61"/>
    <mergeCell ref="C62:E62"/>
    <mergeCell ref="C63:E63"/>
    <mergeCell ref="C69:E69"/>
    <mergeCell ref="C70:E70"/>
    <mergeCell ref="C71:E71"/>
    <mergeCell ref="C72:E72"/>
    <mergeCell ref="C73:E73"/>
    <mergeCell ref="C74:E74"/>
    <mergeCell ref="C88:E88"/>
    <mergeCell ref="C89:E89"/>
    <mergeCell ref="C90:E90"/>
    <mergeCell ref="C91:E91"/>
    <mergeCell ref="C92:E92"/>
    <mergeCell ref="C108:E108"/>
    <mergeCell ref="C93:E93"/>
    <mergeCell ref="C94:E94"/>
    <mergeCell ref="C95:E95"/>
    <mergeCell ref="C96:E96"/>
    <mergeCell ref="C97:E97"/>
    <mergeCell ref="C98:E98"/>
    <mergeCell ref="C100:E100"/>
    <mergeCell ref="C101:E101"/>
    <mergeCell ref="C102:E102"/>
    <mergeCell ref="C103:E103"/>
    <mergeCell ref="E123:H123"/>
    <mergeCell ref="I123:K123"/>
    <mergeCell ref="C109:E109"/>
    <mergeCell ref="C104:E104"/>
    <mergeCell ref="C105:E105"/>
    <mergeCell ref="C106:E106"/>
    <mergeCell ref="C107:E107"/>
    <mergeCell ref="C116:D116"/>
    <mergeCell ref="I112:K112"/>
    <mergeCell ref="C113:D113"/>
    <mergeCell ref="I113:K113"/>
    <mergeCell ref="C114:D114"/>
    <mergeCell ref="I116:K116"/>
    <mergeCell ref="C112:D112"/>
    <mergeCell ref="C117:D117"/>
    <mergeCell ref="E117:H117"/>
    <mergeCell ref="I117:K117"/>
    <mergeCell ref="C118:D118"/>
    <mergeCell ref="E118:H118"/>
    <mergeCell ref="I118:K118"/>
    <mergeCell ref="E112:H112"/>
    <mergeCell ref="E116:H116"/>
    <mergeCell ref="E113:H113"/>
    <mergeCell ref="E114:H114"/>
    <mergeCell ref="C127:D127"/>
    <mergeCell ref="E127:H127"/>
    <mergeCell ref="I127:K127"/>
    <mergeCell ref="C131:D131"/>
    <mergeCell ref="E131:H131"/>
    <mergeCell ref="I131:K131"/>
    <mergeCell ref="C132:D132"/>
    <mergeCell ref="E132:H132"/>
    <mergeCell ref="I132:K132"/>
    <mergeCell ref="C128:D128"/>
    <mergeCell ref="E128:H128"/>
    <mergeCell ref="I128:K128"/>
    <mergeCell ref="C144:D144"/>
    <mergeCell ref="E144:H144"/>
    <mergeCell ref="I144:K144"/>
    <mergeCell ref="C145:D145"/>
    <mergeCell ref="E145:H145"/>
    <mergeCell ref="I145:K145"/>
    <mergeCell ref="C146:D146"/>
    <mergeCell ref="E146:H146"/>
    <mergeCell ref="I146:K146"/>
    <mergeCell ref="C147:D147"/>
    <mergeCell ref="E147:H147"/>
    <mergeCell ref="I147:K147"/>
    <mergeCell ref="C148:D148"/>
    <mergeCell ref="E148:H148"/>
    <mergeCell ref="I148:K148"/>
    <mergeCell ref="C150:D150"/>
    <mergeCell ref="E150:H150"/>
    <mergeCell ref="I150:K150"/>
    <mergeCell ref="C149:D149"/>
    <mergeCell ref="E149:H149"/>
    <mergeCell ref="I149:K149"/>
    <mergeCell ref="C155:D155"/>
    <mergeCell ref="E155:H155"/>
    <mergeCell ref="I155:K155"/>
    <mergeCell ref="C152:D152"/>
    <mergeCell ref="E152:H152"/>
    <mergeCell ref="I152:K152"/>
    <mergeCell ref="C153:D153"/>
    <mergeCell ref="E153:H153"/>
    <mergeCell ref="I153:K153"/>
    <mergeCell ref="C154:D154"/>
    <mergeCell ref="E154:H154"/>
    <mergeCell ref="I154:K154"/>
    <mergeCell ref="C158:D158"/>
    <mergeCell ref="A162:M162"/>
    <mergeCell ref="A163:B164"/>
    <mergeCell ref="C163:D164"/>
    <mergeCell ref="E163:F164"/>
    <mergeCell ref="G163:H164"/>
    <mergeCell ref="I163:J164"/>
    <mergeCell ref="C151:D151"/>
    <mergeCell ref="E151:H151"/>
    <mergeCell ref="I151:K151"/>
    <mergeCell ref="A112:A161"/>
    <mergeCell ref="C119:D119"/>
    <mergeCell ref="E119:H119"/>
    <mergeCell ref="I119:K119"/>
    <mergeCell ref="C122:D122"/>
    <mergeCell ref="E122:H122"/>
    <mergeCell ref="I122:K122"/>
    <mergeCell ref="C123:D123"/>
    <mergeCell ref="C120:D120"/>
    <mergeCell ref="E120:H120"/>
    <mergeCell ref="I120:K120"/>
    <mergeCell ref="C121:D121"/>
    <mergeCell ref="E121:H121"/>
    <mergeCell ref="I121:K121"/>
  </mergeCells>
  <printOptions horizontalCentered="1" verticalCentered="1" gridLines="1"/>
  <pageMargins left="0.2" right="0.2" top="0.02" bottom="0.02" header="0.2" footer="0.5"/>
  <pageSetup scale="67" orientation="portrait" horizontalDpi="300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pageSetUpPr fitToPage="1"/>
  </sheetPr>
  <dimension ref="A1:AG181"/>
  <sheetViews>
    <sheetView workbookViewId="0">
      <selection sqref="A1:N1"/>
    </sheetView>
    <sheetView workbookViewId="1">
      <selection sqref="A1:N1"/>
    </sheetView>
  </sheetViews>
  <sheetFormatPr defaultColWidth="9.109375" defaultRowHeight="13.2" x14ac:dyDescent="0.25"/>
  <cols>
    <col min="1" max="1" width="2.6640625" style="2" customWidth="1"/>
    <col min="2" max="2" width="3.44140625" style="2" customWidth="1"/>
    <col min="3" max="3" width="8.44140625" style="2" customWidth="1"/>
    <col min="4" max="4" width="14.33203125" style="2" customWidth="1"/>
    <col min="5" max="5" width="7.109375" style="2" customWidth="1"/>
    <col min="6" max="6" width="5.6640625" style="2" customWidth="1"/>
    <col min="7" max="7" width="5" style="2" customWidth="1"/>
    <col min="8" max="8" width="4.33203125" style="2" customWidth="1"/>
    <col min="9" max="9" width="7.5546875" style="2" customWidth="1"/>
    <col min="10" max="10" width="9.44140625" style="2" customWidth="1"/>
    <col min="11" max="13" width="9.5546875" style="2" customWidth="1"/>
    <col min="14" max="14" width="16.44140625" style="2" customWidth="1"/>
    <col min="15" max="15" width="9.109375" style="2"/>
    <col min="16" max="17" width="3.6640625" style="2" customWidth="1"/>
    <col min="18" max="18" width="18.33203125" style="2" customWidth="1"/>
    <col min="19" max="19" width="9.109375" style="2" customWidth="1"/>
    <col min="20" max="20" width="10.109375" style="2" customWidth="1"/>
    <col min="21" max="29" width="9.109375" style="2" customWidth="1"/>
    <col min="30" max="30" width="4.44140625" style="10" customWidth="1"/>
    <col min="31" max="31" width="4.109375" style="2" customWidth="1"/>
    <col min="32" max="32" width="4.5546875" style="2" customWidth="1"/>
    <col min="33" max="33" width="9.109375" style="2" customWidth="1"/>
    <col min="34" max="16384" width="9.109375" style="2"/>
  </cols>
  <sheetData>
    <row r="1" spans="1:33" x14ac:dyDescent="0.25">
      <c r="A1" s="517" t="s">
        <v>54</v>
      </c>
      <c r="B1" s="518"/>
      <c r="C1" s="518"/>
      <c r="D1" s="518"/>
      <c r="E1" s="518"/>
      <c r="F1" s="518"/>
      <c r="G1" s="518"/>
      <c r="H1" s="518"/>
      <c r="I1" s="518"/>
      <c r="J1" s="518"/>
      <c r="K1" s="518"/>
      <c r="L1" s="518"/>
      <c r="M1" s="518"/>
      <c r="N1" s="519"/>
    </row>
    <row r="2" spans="1:33" ht="18.75" customHeight="1" x14ac:dyDescent="0.25">
      <c r="A2" s="520" t="s">
        <v>55</v>
      </c>
      <c r="B2" s="521"/>
      <c r="C2" s="521"/>
      <c r="D2" s="521"/>
      <c r="E2" s="521"/>
      <c r="F2" s="521"/>
      <c r="G2" s="521"/>
      <c r="H2" s="521"/>
      <c r="I2" s="521"/>
      <c r="J2" s="521"/>
      <c r="K2" s="521"/>
      <c r="L2" s="521"/>
      <c r="M2" s="521"/>
      <c r="N2" s="522"/>
      <c r="U2" s="76" t="s">
        <v>78</v>
      </c>
      <c r="V2" s="108"/>
      <c r="W2" s="108"/>
    </row>
    <row r="3" spans="1:33" ht="19.5" customHeight="1" x14ac:dyDescent="0.25">
      <c r="A3" s="30" t="s">
        <v>56</v>
      </c>
      <c r="B3" s="68"/>
      <c r="C3" s="68"/>
      <c r="D3" s="523" t="str">
        <f>Labour!AM7</f>
        <v/>
      </c>
      <c r="E3" s="523"/>
      <c r="F3" s="523"/>
      <c r="G3" s="523"/>
      <c r="H3" s="523"/>
      <c r="I3" s="523"/>
      <c r="J3" s="523"/>
      <c r="K3" s="523"/>
      <c r="L3" s="3" t="s">
        <v>57</v>
      </c>
      <c r="M3" s="524">
        <f ca="1">Labour!AM3</f>
        <v>42949</v>
      </c>
      <c r="N3" s="525"/>
      <c r="R3" s="73"/>
      <c r="S3" s="74" t="s">
        <v>134</v>
      </c>
      <c r="T3" s="75">
        <v>100</v>
      </c>
      <c r="U3" s="77">
        <f>Labour!K17</f>
        <v>0</v>
      </c>
      <c r="V3" s="109"/>
      <c r="W3" s="109"/>
    </row>
    <row r="4" spans="1:33" ht="19.5" customHeight="1" x14ac:dyDescent="0.25">
      <c r="A4" s="30" t="s">
        <v>58</v>
      </c>
      <c r="B4" s="68"/>
      <c r="C4" s="68"/>
      <c r="D4" s="592">
        <f>Labour!DH6</f>
        <v>0</v>
      </c>
      <c r="E4" s="529"/>
      <c r="F4" s="529"/>
      <c r="G4" s="529"/>
      <c r="H4" s="529"/>
      <c r="I4" s="529"/>
      <c r="J4" s="529"/>
      <c r="K4" s="529"/>
      <c r="L4" s="3" t="s">
        <v>75</v>
      </c>
      <c r="M4" s="592">
        <f>Labour!DH5</f>
        <v>0</v>
      </c>
      <c r="N4" s="530"/>
      <c r="R4" s="73"/>
      <c r="S4" s="74" t="s">
        <v>135</v>
      </c>
      <c r="T4" s="75">
        <v>50</v>
      </c>
      <c r="U4" s="86">
        <f>Equipment!L6</f>
        <v>143</v>
      </c>
      <c r="V4" s="109"/>
      <c r="W4" s="109"/>
      <c r="Y4" s="89" t="str">
        <f>Equipment!AK7</f>
        <v>Operator Service Trucks</v>
      </c>
      <c r="Z4" s="82"/>
      <c r="AA4" s="82"/>
      <c r="AB4" s="90">
        <f>SUM(AG10:AG109)</f>
        <v>0</v>
      </c>
    </row>
    <row r="5" spans="1:33" ht="14.4" x14ac:dyDescent="0.3">
      <c r="A5" s="526" t="s">
        <v>59</v>
      </c>
      <c r="B5" s="527"/>
      <c r="C5" s="527"/>
      <c r="D5" s="533"/>
      <c r="E5" s="534"/>
      <c r="F5" s="534"/>
      <c r="G5" s="534"/>
      <c r="H5" s="534"/>
      <c r="I5" s="534"/>
      <c r="J5" s="534"/>
      <c r="K5" s="534"/>
      <c r="L5" s="534"/>
      <c r="M5" s="534"/>
      <c r="N5" s="535"/>
      <c r="Y5" s="477" t="str">
        <f>CONCATENATE(AF10,AF11,AF12,AF13,AF14,AF15,AF16,AF17,AF18,AF19,AF20,AF21,AF22,AF23,AF24,AF25,AF26,AF27,AF28,AF29,AF30,AF31,AF32,AF33,AF34,AF35,AF36,AF37,AF38,AF39,AF40,AF41,AF42,AF43,AF44,AF45,AF46,AF47,AF48,AF49,AF50,AF51,AF52,AF53,AF54,AF55,AF56,AF57,AF58,AF59,AF60,AF61,AF62,AF63,AF64,AF65,AF66,AF67,AF68,AF69,AF70,AF71,AF72,AF73,AF74,AF75,AF76,AF77,AF78,AF79,AF80,AF81,AF82,AF83,AF84,AF85,AF86,AF87,AF88,AF89,AF90,AF91,AF92,AF93,AF94,AF95,AF96,AF97,AF98,AF99,AF100,AF101,AF102,AF103,AF104,AF105,AF106,AF107,AF108,AF109)</f>
        <v/>
      </c>
      <c r="Z5" s="477"/>
      <c r="AA5" s="477"/>
      <c r="AB5" s="477"/>
      <c r="AC5" s="477"/>
      <c r="AD5" s="477"/>
      <c r="AE5" s="477"/>
      <c r="AF5" s="477"/>
    </row>
    <row r="6" spans="1:33" ht="14.4" x14ac:dyDescent="0.3">
      <c r="A6" s="528"/>
      <c r="B6" s="527"/>
      <c r="C6" s="527"/>
      <c r="D6" s="533"/>
      <c r="E6" s="534"/>
      <c r="F6" s="534"/>
      <c r="G6" s="534"/>
      <c r="H6" s="534"/>
      <c r="I6" s="534"/>
      <c r="J6" s="534"/>
      <c r="K6" s="534"/>
      <c r="L6" s="534"/>
      <c r="M6" s="534"/>
      <c r="N6" s="535"/>
    </row>
    <row r="7" spans="1:33" x14ac:dyDescent="0.25">
      <c r="A7" s="528"/>
      <c r="B7" s="527"/>
      <c r="C7" s="527"/>
      <c r="D7" s="590"/>
      <c r="E7" s="590"/>
      <c r="F7" s="590"/>
      <c r="G7" s="590"/>
      <c r="H7" s="590"/>
      <c r="I7" s="590"/>
      <c r="J7" s="590"/>
      <c r="K7" s="590"/>
      <c r="L7" s="590"/>
      <c r="M7" s="590"/>
      <c r="N7" s="591"/>
      <c r="R7" s="20"/>
      <c r="S7" s="20"/>
      <c r="T7" s="20"/>
      <c r="U7" s="20"/>
      <c r="V7" s="20"/>
      <c r="W7" s="20"/>
      <c r="Y7" s="500" t="str">
        <f>J9</f>
        <v>UNITS (hr,day,m)</v>
      </c>
      <c r="Z7" s="501"/>
      <c r="AA7" s="502"/>
      <c r="AB7" s="20"/>
      <c r="AD7" s="10">
        <f>SUM(AD10:AD109)</f>
        <v>0</v>
      </c>
    </row>
    <row r="8" spans="1:33" ht="13.8" thickBot="1" x14ac:dyDescent="0.3">
      <c r="A8" s="513"/>
      <c r="B8" s="514"/>
      <c r="C8" s="514"/>
      <c r="D8" s="514"/>
      <c r="E8" s="514"/>
      <c r="F8" s="514"/>
      <c r="G8" s="124"/>
      <c r="H8" s="125"/>
      <c r="I8" s="124"/>
      <c r="J8" s="515"/>
      <c r="K8" s="515"/>
      <c r="L8" s="516" t="s">
        <v>60</v>
      </c>
      <c r="M8" s="516"/>
      <c r="N8" s="31" t="str">
        <f>Labour!AO5</f>
        <v>I1000</v>
      </c>
      <c r="R8" s="20" t="str">
        <f>C9</f>
        <v>EMPLOYEE</v>
      </c>
      <c r="S8" s="20" t="str">
        <f>F9</f>
        <v>TRK</v>
      </c>
      <c r="T8" s="19" t="s">
        <v>146</v>
      </c>
      <c r="U8" s="20" t="str">
        <f>H9</f>
        <v>SUB</v>
      </c>
      <c r="V8" s="20">
        <f>Labour!AO12</f>
        <v>65</v>
      </c>
      <c r="W8" s="20">
        <f>Labour!AO13</f>
        <v>130</v>
      </c>
      <c r="X8" s="20" t="str">
        <f>I9</f>
        <v>CLASS</v>
      </c>
      <c r="Y8" s="21" t="s">
        <v>19</v>
      </c>
      <c r="Z8" s="22" t="s">
        <v>21</v>
      </c>
      <c r="AA8" s="23" t="s">
        <v>12</v>
      </c>
      <c r="AB8" s="20" t="str">
        <f>K9</f>
        <v>Rate</v>
      </c>
      <c r="AC8" s="20" t="str">
        <f>L9</f>
        <v>OT HRS</v>
      </c>
      <c r="AD8" s="29" t="s">
        <v>147</v>
      </c>
    </row>
    <row r="9" spans="1:33" s="10" customFormat="1" ht="26.25" customHeight="1" thickTop="1" thickBot="1" x14ac:dyDescent="0.3">
      <c r="A9" s="494"/>
      <c r="B9" s="495"/>
      <c r="C9" s="510" t="s">
        <v>76</v>
      </c>
      <c r="D9" s="511"/>
      <c r="E9" s="512"/>
      <c r="F9" s="5" t="s">
        <v>61</v>
      </c>
      <c r="G9" s="8" t="s">
        <v>145</v>
      </c>
      <c r="H9" s="6" t="s">
        <v>62</v>
      </c>
      <c r="I9" s="127" t="s">
        <v>63</v>
      </c>
      <c r="J9" s="8" t="s">
        <v>64</v>
      </c>
      <c r="K9" s="9" t="s">
        <v>65</v>
      </c>
      <c r="L9" s="8" t="s">
        <v>66</v>
      </c>
      <c r="M9" s="6" t="s">
        <v>67</v>
      </c>
      <c r="N9" s="127" t="s">
        <v>68</v>
      </c>
      <c r="R9" s="88">
        <f>Labour!K5</f>
        <v>30</v>
      </c>
      <c r="S9" s="121">
        <f>R9+11</f>
        <v>41</v>
      </c>
      <c r="T9" s="126">
        <f>Labour!K6</f>
        <v>105</v>
      </c>
      <c r="U9" s="121">
        <f>T9+1</f>
        <v>106</v>
      </c>
      <c r="V9" s="121">
        <f>R9+9</f>
        <v>39</v>
      </c>
      <c r="W9" s="121">
        <f>V9</f>
        <v>39</v>
      </c>
      <c r="X9" s="121">
        <f>R9+5</f>
        <v>35</v>
      </c>
      <c r="Y9" s="121">
        <f>T9-3</f>
        <v>102</v>
      </c>
      <c r="Z9" s="121">
        <f>T9-1</f>
        <v>104</v>
      </c>
      <c r="AA9" s="24"/>
      <c r="AB9" s="121">
        <f>R9+6</f>
        <v>36</v>
      </c>
      <c r="AC9" s="122">
        <f>T9-2</f>
        <v>103</v>
      </c>
      <c r="AD9" s="29" t="s">
        <v>5</v>
      </c>
    </row>
    <row r="10" spans="1:33" ht="12.75" customHeight="1" thickTop="1" x14ac:dyDescent="0.25">
      <c r="A10" s="496" t="s">
        <v>69</v>
      </c>
      <c r="B10" s="11">
        <v>1</v>
      </c>
      <c r="C10" s="474">
        <f>R10</f>
        <v>0</v>
      </c>
      <c r="D10" s="475"/>
      <c r="E10" s="476"/>
      <c r="F10" s="12">
        <f>S10</f>
        <v>0</v>
      </c>
      <c r="G10" s="12">
        <f>T10</f>
        <v>0</v>
      </c>
      <c r="H10" s="12">
        <f>U10</f>
        <v>0</v>
      </c>
      <c r="I10" s="12">
        <f t="shared" ref="I10:I38" si="0">X10</f>
        <v>0</v>
      </c>
      <c r="J10" s="67">
        <f>AA10</f>
        <v>0</v>
      </c>
      <c r="K10" s="13">
        <f>AB10</f>
        <v>0</v>
      </c>
      <c r="L10" s="12">
        <f>AC10</f>
        <v>0</v>
      </c>
      <c r="M10" s="14">
        <f>IF(L10&gt;0,VLOOKUP(I10,Labour!$AR$1:$AT$15,3,FALSE),0)</f>
        <v>0</v>
      </c>
      <c r="N10" s="69">
        <f t="shared" ref="N10:N38" si="1">J10*K10+L10*M10</f>
        <v>0</v>
      </c>
      <c r="R10" s="83">
        <f t="shared" ref="R10:S39" si="2">IF($B10&lt;=$U$3,VLOOKUP($B10,JTABLE,R$9,FALSE),0)</f>
        <v>0</v>
      </c>
      <c r="S10" s="83">
        <f t="shared" si="2"/>
        <v>0</v>
      </c>
      <c r="T10" s="83">
        <f t="shared" ref="T10:U39" si="3">IF($B10&lt;=$U$3,VLOOKUP($B10,JTABLE,T$9,FALSE),0)</f>
        <v>0</v>
      </c>
      <c r="U10" s="83">
        <f t="shared" si="3"/>
        <v>0</v>
      </c>
      <c r="V10" s="83">
        <f t="shared" ref="V10:W39" si="4">IF($B10&lt;=$U$3,IF(VLOOKUP($B10,JTABLE,V$9,FALSE)=V$8,$U10,0),0)</f>
        <v>0</v>
      </c>
      <c r="W10" s="83">
        <f t="shared" si="4"/>
        <v>0</v>
      </c>
      <c r="X10" s="83">
        <f t="shared" ref="X10:Z39" si="5">IF($B10&lt;=$U$3,VLOOKUP($B10,JTABLE,X$9,FALSE),0)</f>
        <v>0</v>
      </c>
      <c r="Y10" s="83">
        <f t="shared" si="5"/>
        <v>0</v>
      </c>
      <c r="Z10" s="83">
        <f t="shared" si="5"/>
        <v>0</v>
      </c>
      <c r="AA10" s="126">
        <f>Y10+Z10</f>
        <v>0</v>
      </c>
      <c r="AB10" s="83">
        <f t="shared" ref="AB10:AC39" si="6">IF($B10&lt;=$U$3,VLOOKUP($B10,JTABLE,AB$9,FALSE),0)</f>
        <v>0</v>
      </c>
      <c r="AC10" s="83">
        <f t="shared" si="6"/>
        <v>0</v>
      </c>
      <c r="AD10" s="126">
        <f>IF(AND(T10&lt;&gt;0,X10="op"),1,0)</f>
        <v>0</v>
      </c>
      <c r="AE10" s="126">
        <f>AD10</f>
        <v>0</v>
      </c>
      <c r="AF10" s="82" t="str">
        <f>IF(AND(AD10=1,AE10&lt;$AD$7),S10&amp;", ",IF(AND(AD10=1,AE10=$AD$7),S10,""))</f>
        <v/>
      </c>
      <c r="AG10" s="126">
        <f>IF(AD10=1,T10,0)</f>
        <v>0</v>
      </c>
    </row>
    <row r="11" spans="1:33" ht="12" customHeight="1" x14ac:dyDescent="0.25">
      <c r="A11" s="497"/>
      <c r="B11" s="15">
        <v>2</v>
      </c>
      <c r="C11" s="468">
        <f t="shared" ref="C11:C38" si="7">R11</f>
        <v>0</v>
      </c>
      <c r="D11" s="469"/>
      <c r="E11" s="470"/>
      <c r="F11" s="67">
        <f t="shared" ref="F11:H38" si="8">S11</f>
        <v>0</v>
      </c>
      <c r="G11" s="67">
        <f t="shared" si="8"/>
        <v>0</v>
      </c>
      <c r="H11" s="67">
        <f t="shared" si="8"/>
        <v>0</v>
      </c>
      <c r="I11" s="67">
        <f t="shared" si="0"/>
        <v>0</v>
      </c>
      <c r="J11" s="67">
        <f t="shared" ref="J11:L38" si="9">AA11</f>
        <v>0</v>
      </c>
      <c r="K11" s="16">
        <f t="shared" si="9"/>
        <v>0</v>
      </c>
      <c r="L11" s="67">
        <f t="shared" si="9"/>
        <v>0</v>
      </c>
      <c r="M11" s="17">
        <f>IF(L11&gt;0,VLOOKUP(I11,Labour!$AR$1:$AT$15,3,FALSE),0)</f>
        <v>0</v>
      </c>
      <c r="N11" s="70">
        <f t="shared" si="1"/>
        <v>0</v>
      </c>
      <c r="R11" s="83">
        <f t="shared" si="2"/>
        <v>0</v>
      </c>
      <c r="S11" s="83">
        <f t="shared" si="2"/>
        <v>0</v>
      </c>
      <c r="T11" s="83">
        <f t="shared" si="3"/>
        <v>0</v>
      </c>
      <c r="U11" s="83">
        <f t="shared" si="3"/>
        <v>0</v>
      </c>
      <c r="V11" s="83">
        <f t="shared" si="4"/>
        <v>0</v>
      </c>
      <c r="W11" s="83">
        <f t="shared" si="4"/>
        <v>0</v>
      </c>
      <c r="X11" s="83">
        <f t="shared" si="5"/>
        <v>0</v>
      </c>
      <c r="Y11" s="83">
        <f t="shared" si="5"/>
        <v>0</v>
      </c>
      <c r="Z11" s="83">
        <f t="shared" si="5"/>
        <v>0</v>
      </c>
      <c r="AA11" s="126">
        <f t="shared" ref="AA11:AA38" si="10">Y11+Z11</f>
        <v>0</v>
      </c>
      <c r="AB11" s="83">
        <f t="shared" si="6"/>
        <v>0</v>
      </c>
      <c r="AC11" s="83">
        <f t="shared" si="6"/>
        <v>0</v>
      </c>
      <c r="AD11" s="126">
        <f t="shared" ref="AD11:AD38" si="11">IF(AND(T11&lt;&gt;0,X11="op"),1,0)</f>
        <v>0</v>
      </c>
      <c r="AE11" s="126">
        <f>IF(AD11=1,SUM(AD$10:AD11),0)</f>
        <v>0</v>
      </c>
      <c r="AF11" s="82" t="str">
        <f t="shared" ref="AF11:AF38" si="12">IF(AND(AD11=1,AE11&lt;$AD$7),S11&amp;", ",IF(AND(AD11=1,AE11=$AD$7),S11,""))</f>
        <v/>
      </c>
      <c r="AG11" s="126">
        <f t="shared" ref="AG11:AG38" si="13">IF(AD11=1,T11,0)</f>
        <v>0</v>
      </c>
    </row>
    <row r="12" spans="1:33" ht="12" customHeight="1" x14ac:dyDescent="0.25">
      <c r="A12" s="497"/>
      <c r="B12" s="15">
        <v>3</v>
      </c>
      <c r="C12" s="468">
        <f t="shared" si="7"/>
        <v>0</v>
      </c>
      <c r="D12" s="469"/>
      <c r="E12" s="470"/>
      <c r="F12" s="67">
        <f t="shared" si="8"/>
        <v>0</v>
      </c>
      <c r="G12" s="67">
        <f t="shared" si="8"/>
        <v>0</v>
      </c>
      <c r="H12" s="67">
        <f t="shared" si="8"/>
        <v>0</v>
      </c>
      <c r="I12" s="67">
        <f t="shared" si="0"/>
        <v>0</v>
      </c>
      <c r="J12" s="67">
        <f t="shared" si="9"/>
        <v>0</v>
      </c>
      <c r="K12" s="16">
        <f t="shared" si="9"/>
        <v>0</v>
      </c>
      <c r="L12" s="67">
        <f t="shared" si="9"/>
        <v>0</v>
      </c>
      <c r="M12" s="17">
        <f>IF(L12&gt;0,VLOOKUP(I12,Labour!$AR$1:$AT$15,3,FALSE),0)</f>
        <v>0</v>
      </c>
      <c r="N12" s="70">
        <f t="shared" si="1"/>
        <v>0</v>
      </c>
      <c r="R12" s="83">
        <f t="shared" si="2"/>
        <v>0</v>
      </c>
      <c r="S12" s="83">
        <f t="shared" si="2"/>
        <v>0</v>
      </c>
      <c r="T12" s="83">
        <f t="shared" si="3"/>
        <v>0</v>
      </c>
      <c r="U12" s="83">
        <f t="shared" si="3"/>
        <v>0</v>
      </c>
      <c r="V12" s="83">
        <f t="shared" si="4"/>
        <v>0</v>
      </c>
      <c r="W12" s="83">
        <f t="shared" si="4"/>
        <v>0</v>
      </c>
      <c r="X12" s="83">
        <f t="shared" si="5"/>
        <v>0</v>
      </c>
      <c r="Y12" s="83">
        <f t="shared" si="5"/>
        <v>0</v>
      </c>
      <c r="Z12" s="83">
        <f t="shared" si="5"/>
        <v>0</v>
      </c>
      <c r="AA12" s="126">
        <f t="shared" si="10"/>
        <v>0</v>
      </c>
      <c r="AB12" s="83">
        <f t="shared" si="6"/>
        <v>0</v>
      </c>
      <c r="AC12" s="83">
        <f t="shared" si="6"/>
        <v>0</v>
      </c>
      <c r="AD12" s="126">
        <f t="shared" si="11"/>
        <v>0</v>
      </c>
      <c r="AE12" s="126">
        <f>IF(AD12=1,SUM(AD$10:AD12),0)</f>
        <v>0</v>
      </c>
      <c r="AF12" s="82" t="str">
        <f t="shared" si="12"/>
        <v/>
      </c>
      <c r="AG12" s="126">
        <f t="shared" si="13"/>
        <v>0</v>
      </c>
    </row>
    <row r="13" spans="1:33" ht="12" customHeight="1" x14ac:dyDescent="0.25">
      <c r="A13" s="497"/>
      <c r="B13" s="15">
        <v>4</v>
      </c>
      <c r="C13" s="468">
        <f t="shared" si="7"/>
        <v>0</v>
      </c>
      <c r="D13" s="469"/>
      <c r="E13" s="470"/>
      <c r="F13" s="67">
        <f t="shared" si="8"/>
        <v>0</v>
      </c>
      <c r="G13" s="67">
        <f t="shared" si="8"/>
        <v>0</v>
      </c>
      <c r="H13" s="67">
        <f t="shared" si="8"/>
        <v>0</v>
      </c>
      <c r="I13" s="67">
        <f t="shared" si="0"/>
        <v>0</v>
      </c>
      <c r="J13" s="67">
        <f t="shared" si="9"/>
        <v>0</v>
      </c>
      <c r="K13" s="16">
        <f t="shared" si="9"/>
        <v>0</v>
      </c>
      <c r="L13" s="67">
        <f t="shared" si="9"/>
        <v>0</v>
      </c>
      <c r="M13" s="17">
        <f>IF(L13&gt;0,VLOOKUP(I13,Labour!$AR$1:$AT$15,3,FALSE),0)</f>
        <v>0</v>
      </c>
      <c r="N13" s="70">
        <f t="shared" si="1"/>
        <v>0</v>
      </c>
      <c r="R13" s="83">
        <f t="shared" si="2"/>
        <v>0</v>
      </c>
      <c r="S13" s="83">
        <f t="shared" si="2"/>
        <v>0</v>
      </c>
      <c r="T13" s="83">
        <f t="shared" si="3"/>
        <v>0</v>
      </c>
      <c r="U13" s="83">
        <f t="shared" si="3"/>
        <v>0</v>
      </c>
      <c r="V13" s="83">
        <f t="shared" si="4"/>
        <v>0</v>
      </c>
      <c r="W13" s="83">
        <f t="shared" si="4"/>
        <v>0</v>
      </c>
      <c r="X13" s="83">
        <f t="shared" si="5"/>
        <v>0</v>
      </c>
      <c r="Y13" s="83">
        <f t="shared" si="5"/>
        <v>0</v>
      </c>
      <c r="Z13" s="83">
        <f t="shared" si="5"/>
        <v>0</v>
      </c>
      <c r="AA13" s="126">
        <f t="shared" si="10"/>
        <v>0</v>
      </c>
      <c r="AB13" s="83">
        <f t="shared" si="6"/>
        <v>0</v>
      </c>
      <c r="AC13" s="83">
        <f t="shared" si="6"/>
        <v>0</v>
      </c>
      <c r="AD13" s="126">
        <f t="shared" si="11"/>
        <v>0</v>
      </c>
      <c r="AE13" s="126">
        <f>IF(AD13=1,SUM(AD$10:AD13),0)</f>
        <v>0</v>
      </c>
      <c r="AF13" s="82" t="str">
        <f t="shared" si="12"/>
        <v/>
      </c>
      <c r="AG13" s="126">
        <f t="shared" si="13"/>
        <v>0</v>
      </c>
    </row>
    <row r="14" spans="1:33" ht="12" customHeight="1" x14ac:dyDescent="0.25">
      <c r="A14" s="497"/>
      <c r="B14" s="15">
        <v>5</v>
      </c>
      <c r="C14" s="468">
        <f t="shared" si="7"/>
        <v>0</v>
      </c>
      <c r="D14" s="469"/>
      <c r="E14" s="470"/>
      <c r="F14" s="67">
        <f t="shared" si="8"/>
        <v>0</v>
      </c>
      <c r="G14" s="67">
        <f t="shared" si="8"/>
        <v>0</v>
      </c>
      <c r="H14" s="67">
        <f t="shared" si="8"/>
        <v>0</v>
      </c>
      <c r="I14" s="67">
        <f t="shared" si="0"/>
        <v>0</v>
      </c>
      <c r="J14" s="67">
        <f t="shared" si="9"/>
        <v>0</v>
      </c>
      <c r="K14" s="16">
        <f t="shared" si="9"/>
        <v>0</v>
      </c>
      <c r="L14" s="67">
        <f t="shared" si="9"/>
        <v>0</v>
      </c>
      <c r="M14" s="17">
        <f>IF(L14&gt;0,VLOOKUP(I14,Labour!$AR$1:$AT$15,3,FALSE),0)</f>
        <v>0</v>
      </c>
      <c r="N14" s="70">
        <f t="shared" si="1"/>
        <v>0</v>
      </c>
      <c r="R14" s="83">
        <f t="shared" si="2"/>
        <v>0</v>
      </c>
      <c r="S14" s="83">
        <f t="shared" si="2"/>
        <v>0</v>
      </c>
      <c r="T14" s="83">
        <f t="shared" si="3"/>
        <v>0</v>
      </c>
      <c r="U14" s="83">
        <f t="shared" si="3"/>
        <v>0</v>
      </c>
      <c r="V14" s="83">
        <f t="shared" si="4"/>
        <v>0</v>
      </c>
      <c r="W14" s="83">
        <f t="shared" si="4"/>
        <v>0</v>
      </c>
      <c r="X14" s="83">
        <f t="shared" si="5"/>
        <v>0</v>
      </c>
      <c r="Y14" s="83">
        <f t="shared" si="5"/>
        <v>0</v>
      </c>
      <c r="Z14" s="83">
        <f t="shared" si="5"/>
        <v>0</v>
      </c>
      <c r="AA14" s="126">
        <f t="shared" si="10"/>
        <v>0</v>
      </c>
      <c r="AB14" s="83">
        <f t="shared" si="6"/>
        <v>0</v>
      </c>
      <c r="AC14" s="83">
        <f t="shared" si="6"/>
        <v>0</v>
      </c>
      <c r="AD14" s="126">
        <f t="shared" si="11"/>
        <v>0</v>
      </c>
      <c r="AE14" s="126">
        <f>IF(AD14=1,SUM(AD$10:AD14),0)</f>
        <v>0</v>
      </c>
      <c r="AF14" s="82" t="str">
        <f t="shared" si="12"/>
        <v/>
      </c>
      <c r="AG14" s="126">
        <f t="shared" si="13"/>
        <v>0</v>
      </c>
    </row>
    <row r="15" spans="1:33" ht="12" customHeight="1" x14ac:dyDescent="0.25">
      <c r="A15" s="497"/>
      <c r="B15" s="15">
        <v>6</v>
      </c>
      <c r="C15" s="468">
        <f t="shared" si="7"/>
        <v>0</v>
      </c>
      <c r="D15" s="469"/>
      <c r="E15" s="470"/>
      <c r="F15" s="67">
        <f t="shared" si="8"/>
        <v>0</v>
      </c>
      <c r="G15" s="67">
        <f t="shared" si="8"/>
        <v>0</v>
      </c>
      <c r="H15" s="67">
        <f t="shared" si="8"/>
        <v>0</v>
      </c>
      <c r="I15" s="67">
        <f t="shared" si="0"/>
        <v>0</v>
      </c>
      <c r="J15" s="67">
        <f t="shared" si="9"/>
        <v>0</v>
      </c>
      <c r="K15" s="16">
        <f t="shared" si="9"/>
        <v>0</v>
      </c>
      <c r="L15" s="67">
        <f t="shared" si="9"/>
        <v>0</v>
      </c>
      <c r="M15" s="17">
        <f>IF(L15&gt;0,VLOOKUP(I15,Labour!$AR$1:$AT$15,3,FALSE),0)</f>
        <v>0</v>
      </c>
      <c r="N15" s="70">
        <f t="shared" si="1"/>
        <v>0</v>
      </c>
      <c r="R15" s="83">
        <f t="shared" si="2"/>
        <v>0</v>
      </c>
      <c r="S15" s="83">
        <f t="shared" si="2"/>
        <v>0</v>
      </c>
      <c r="T15" s="83">
        <f t="shared" si="3"/>
        <v>0</v>
      </c>
      <c r="U15" s="83">
        <f t="shared" si="3"/>
        <v>0</v>
      </c>
      <c r="V15" s="83">
        <f t="shared" si="4"/>
        <v>0</v>
      </c>
      <c r="W15" s="83">
        <f t="shared" si="4"/>
        <v>0</v>
      </c>
      <c r="X15" s="83">
        <f t="shared" si="5"/>
        <v>0</v>
      </c>
      <c r="Y15" s="83">
        <f t="shared" si="5"/>
        <v>0</v>
      </c>
      <c r="Z15" s="83">
        <f t="shared" si="5"/>
        <v>0</v>
      </c>
      <c r="AA15" s="126">
        <f t="shared" si="10"/>
        <v>0</v>
      </c>
      <c r="AB15" s="83">
        <f t="shared" si="6"/>
        <v>0</v>
      </c>
      <c r="AC15" s="83">
        <f t="shared" si="6"/>
        <v>0</v>
      </c>
      <c r="AD15" s="126">
        <f t="shared" si="11"/>
        <v>0</v>
      </c>
      <c r="AE15" s="126">
        <f>IF(AD15=1,SUM(AD$10:AD15),0)</f>
        <v>0</v>
      </c>
      <c r="AF15" s="82" t="str">
        <f t="shared" si="12"/>
        <v/>
      </c>
      <c r="AG15" s="126">
        <f t="shared" si="13"/>
        <v>0</v>
      </c>
    </row>
    <row r="16" spans="1:33" ht="12" customHeight="1" x14ac:dyDescent="0.25">
      <c r="A16" s="497"/>
      <c r="B16" s="15">
        <v>7</v>
      </c>
      <c r="C16" s="468">
        <f t="shared" si="7"/>
        <v>0</v>
      </c>
      <c r="D16" s="469"/>
      <c r="E16" s="470"/>
      <c r="F16" s="67">
        <f t="shared" si="8"/>
        <v>0</v>
      </c>
      <c r="G16" s="67">
        <f t="shared" si="8"/>
        <v>0</v>
      </c>
      <c r="H16" s="67">
        <f t="shared" si="8"/>
        <v>0</v>
      </c>
      <c r="I16" s="67">
        <f t="shared" si="0"/>
        <v>0</v>
      </c>
      <c r="J16" s="67">
        <f t="shared" si="9"/>
        <v>0</v>
      </c>
      <c r="K16" s="16">
        <f t="shared" si="9"/>
        <v>0</v>
      </c>
      <c r="L16" s="67">
        <f t="shared" si="9"/>
        <v>0</v>
      </c>
      <c r="M16" s="17">
        <f>IF(L16&gt;0,VLOOKUP(I16,Labour!$AR$1:$AT$15,3,FALSE),0)</f>
        <v>0</v>
      </c>
      <c r="N16" s="70">
        <f t="shared" si="1"/>
        <v>0</v>
      </c>
      <c r="R16" s="83">
        <f t="shared" si="2"/>
        <v>0</v>
      </c>
      <c r="S16" s="83">
        <f t="shared" si="2"/>
        <v>0</v>
      </c>
      <c r="T16" s="83">
        <f t="shared" si="3"/>
        <v>0</v>
      </c>
      <c r="U16" s="83">
        <f t="shared" si="3"/>
        <v>0</v>
      </c>
      <c r="V16" s="83">
        <f t="shared" si="4"/>
        <v>0</v>
      </c>
      <c r="W16" s="83">
        <f t="shared" si="4"/>
        <v>0</v>
      </c>
      <c r="X16" s="83">
        <f t="shared" si="5"/>
        <v>0</v>
      </c>
      <c r="Y16" s="83">
        <f t="shared" si="5"/>
        <v>0</v>
      </c>
      <c r="Z16" s="83">
        <f t="shared" si="5"/>
        <v>0</v>
      </c>
      <c r="AA16" s="126">
        <f t="shared" si="10"/>
        <v>0</v>
      </c>
      <c r="AB16" s="83">
        <f t="shared" si="6"/>
        <v>0</v>
      </c>
      <c r="AC16" s="83">
        <f t="shared" si="6"/>
        <v>0</v>
      </c>
      <c r="AD16" s="126">
        <f t="shared" si="11"/>
        <v>0</v>
      </c>
      <c r="AE16" s="126">
        <f>IF(AD16=1,SUM(AD$10:AD16),0)</f>
        <v>0</v>
      </c>
      <c r="AF16" s="82" t="str">
        <f t="shared" si="12"/>
        <v/>
      </c>
      <c r="AG16" s="126">
        <f t="shared" si="13"/>
        <v>0</v>
      </c>
    </row>
    <row r="17" spans="1:33" ht="12" customHeight="1" x14ac:dyDescent="0.25">
      <c r="A17" s="497"/>
      <c r="B17" s="15">
        <v>8</v>
      </c>
      <c r="C17" s="468">
        <f t="shared" si="7"/>
        <v>0</v>
      </c>
      <c r="D17" s="469"/>
      <c r="E17" s="470"/>
      <c r="F17" s="67">
        <f t="shared" si="8"/>
        <v>0</v>
      </c>
      <c r="G17" s="67">
        <f t="shared" si="8"/>
        <v>0</v>
      </c>
      <c r="H17" s="67">
        <f t="shared" si="8"/>
        <v>0</v>
      </c>
      <c r="I17" s="67">
        <f t="shared" si="0"/>
        <v>0</v>
      </c>
      <c r="J17" s="67">
        <f t="shared" si="9"/>
        <v>0</v>
      </c>
      <c r="K17" s="16">
        <f t="shared" si="9"/>
        <v>0</v>
      </c>
      <c r="L17" s="67">
        <f t="shared" si="9"/>
        <v>0</v>
      </c>
      <c r="M17" s="17">
        <f>IF(L17&gt;0,VLOOKUP(I17,Labour!$AR$1:$AT$15,3,FALSE),0)</f>
        <v>0</v>
      </c>
      <c r="N17" s="70">
        <f t="shared" si="1"/>
        <v>0</v>
      </c>
      <c r="R17" s="83">
        <f t="shared" si="2"/>
        <v>0</v>
      </c>
      <c r="S17" s="83">
        <f t="shared" si="2"/>
        <v>0</v>
      </c>
      <c r="T17" s="83">
        <f t="shared" si="3"/>
        <v>0</v>
      </c>
      <c r="U17" s="83">
        <f t="shared" si="3"/>
        <v>0</v>
      </c>
      <c r="V17" s="83">
        <f t="shared" si="4"/>
        <v>0</v>
      </c>
      <c r="W17" s="83">
        <f t="shared" si="4"/>
        <v>0</v>
      </c>
      <c r="X17" s="83">
        <f t="shared" si="5"/>
        <v>0</v>
      </c>
      <c r="Y17" s="83">
        <f t="shared" si="5"/>
        <v>0</v>
      </c>
      <c r="Z17" s="83">
        <f t="shared" si="5"/>
        <v>0</v>
      </c>
      <c r="AA17" s="126">
        <f t="shared" si="10"/>
        <v>0</v>
      </c>
      <c r="AB17" s="83">
        <f t="shared" si="6"/>
        <v>0</v>
      </c>
      <c r="AC17" s="83">
        <f t="shared" si="6"/>
        <v>0</v>
      </c>
      <c r="AD17" s="126">
        <f t="shared" si="11"/>
        <v>0</v>
      </c>
      <c r="AE17" s="126">
        <f>IF(AD17=1,SUM(AD$10:AD17),0)</f>
        <v>0</v>
      </c>
      <c r="AF17" s="82" t="str">
        <f t="shared" si="12"/>
        <v/>
      </c>
      <c r="AG17" s="126">
        <f t="shared" si="13"/>
        <v>0</v>
      </c>
    </row>
    <row r="18" spans="1:33" ht="12" customHeight="1" x14ac:dyDescent="0.25">
      <c r="A18" s="497"/>
      <c r="B18" s="15">
        <v>9</v>
      </c>
      <c r="C18" s="468">
        <f t="shared" si="7"/>
        <v>0</v>
      </c>
      <c r="D18" s="469"/>
      <c r="E18" s="470"/>
      <c r="F18" s="67">
        <f t="shared" si="8"/>
        <v>0</v>
      </c>
      <c r="G18" s="67">
        <f t="shared" si="8"/>
        <v>0</v>
      </c>
      <c r="H18" s="67">
        <f t="shared" si="8"/>
        <v>0</v>
      </c>
      <c r="I18" s="67">
        <f t="shared" si="0"/>
        <v>0</v>
      </c>
      <c r="J18" s="67">
        <f t="shared" si="9"/>
        <v>0</v>
      </c>
      <c r="K18" s="16">
        <f t="shared" si="9"/>
        <v>0</v>
      </c>
      <c r="L18" s="67">
        <f t="shared" si="9"/>
        <v>0</v>
      </c>
      <c r="M18" s="17">
        <f>IF(L18&gt;0,VLOOKUP(I18,Labour!$AR$1:$AT$15,3,FALSE),0)</f>
        <v>0</v>
      </c>
      <c r="N18" s="70">
        <f t="shared" si="1"/>
        <v>0</v>
      </c>
      <c r="R18" s="83">
        <f t="shared" si="2"/>
        <v>0</v>
      </c>
      <c r="S18" s="83">
        <f t="shared" si="2"/>
        <v>0</v>
      </c>
      <c r="T18" s="83">
        <f t="shared" si="3"/>
        <v>0</v>
      </c>
      <c r="U18" s="83">
        <f t="shared" si="3"/>
        <v>0</v>
      </c>
      <c r="V18" s="83">
        <f t="shared" si="4"/>
        <v>0</v>
      </c>
      <c r="W18" s="83">
        <f t="shared" si="4"/>
        <v>0</v>
      </c>
      <c r="X18" s="83">
        <f t="shared" si="5"/>
        <v>0</v>
      </c>
      <c r="Y18" s="83">
        <f t="shared" si="5"/>
        <v>0</v>
      </c>
      <c r="Z18" s="83">
        <f t="shared" si="5"/>
        <v>0</v>
      </c>
      <c r="AA18" s="126">
        <f t="shared" si="10"/>
        <v>0</v>
      </c>
      <c r="AB18" s="83">
        <f t="shared" si="6"/>
        <v>0</v>
      </c>
      <c r="AC18" s="83">
        <f t="shared" si="6"/>
        <v>0</v>
      </c>
      <c r="AD18" s="126">
        <f t="shared" si="11"/>
        <v>0</v>
      </c>
      <c r="AE18" s="126">
        <f>IF(AD18=1,SUM(AD$10:AD18),0)</f>
        <v>0</v>
      </c>
      <c r="AF18" s="82" t="str">
        <f t="shared" si="12"/>
        <v/>
      </c>
      <c r="AG18" s="126">
        <f t="shared" si="13"/>
        <v>0</v>
      </c>
    </row>
    <row r="19" spans="1:33" ht="12" customHeight="1" x14ac:dyDescent="0.25">
      <c r="A19" s="497"/>
      <c r="B19" s="15">
        <v>10</v>
      </c>
      <c r="C19" s="468">
        <f t="shared" si="7"/>
        <v>0</v>
      </c>
      <c r="D19" s="469"/>
      <c r="E19" s="470"/>
      <c r="F19" s="67">
        <f t="shared" si="8"/>
        <v>0</v>
      </c>
      <c r="G19" s="67">
        <f t="shared" si="8"/>
        <v>0</v>
      </c>
      <c r="H19" s="67">
        <f t="shared" si="8"/>
        <v>0</v>
      </c>
      <c r="I19" s="67">
        <f t="shared" si="0"/>
        <v>0</v>
      </c>
      <c r="J19" s="67">
        <f t="shared" si="9"/>
        <v>0</v>
      </c>
      <c r="K19" s="16">
        <f t="shared" si="9"/>
        <v>0</v>
      </c>
      <c r="L19" s="67">
        <f t="shared" si="9"/>
        <v>0</v>
      </c>
      <c r="M19" s="17">
        <f>IF(L19&gt;0,VLOOKUP(I19,Labour!$AR$1:$AT$15,3,FALSE),0)</f>
        <v>0</v>
      </c>
      <c r="N19" s="70">
        <f t="shared" si="1"/>
        <v>0</v>
      </c>
      <c r="R19" s="83">
        <f t="shared" si="2"/>
        <v>0</v>
      </c>
      <c r="S19" s="83">
        <f t="shared" si="2"/>
        <v>0</v>
      </c>
      <c r="T19" s="83">
        <f t="shared" si="3"/>
        <v>0</v>
      </c>
      <c r="U19" s="83">
        <f t="shared" si="3"/>
        <v>0</v>
      </c>
      <c r="V19" s="83">
        <f t="shared" si="4"/>
        <v>0</v>
      </c>
      <c r="W19" s="83">
        <f t="shared" si="4"/>
        <v>0</v>
      </c>
      <c r="X19" s="83">
        <f t="shared" si="5"/>
        <v>0</v>
      </c>
      <c r="Y19" s="83">
        <f t="shared" si="5"/>
        <v>0</v>
      </c>
      <c r="Z19" s="83">
        <f t="shared" si="5"/>
        <v>0</v>
      </c>
      <c r="AA19" s="126">
        <f t="shared" si="10"/>
        <v>0</v>
      </c>
      <c r="AB19" s="83">
        <f t="shared" si="6"/>
        <v>0</v>
      </c>
      <c r="AC19" s="83">
        <f t="shared" si="6"/>
        <v>0</v>
      </c>
      <c r="AD19" s="126">
        <f t="shared" si="11"/>
        <v>0</v>
      </c>
      <c r="AE19" s="126">
        <f>IF(AD19=1,SUM(AD$10:AD19),0)</f>
        <v>0</v>
      </c>
      <c r="AF19" s="82" t="str">
        <f t="shared" si="12"/>
        <v/>
      </c>
      <c r="AG19" s="126">
        <f t="shared" si="13"/>
        <v>0</v>
      </c>
    </row>
    <row r="20" spans="1:33" ht="12" customHeight="1" x14ac:dyDescent="0.25">
      <c r="A20" s="497"/>
      <c r="B20" s="15">
        <v>11</v>
      </c>
      <c r="C20" s="468">
        <f t="shared" si="7"/>
        <v>0</v>
      </c>
      <c r="D20" s="469"/>
      <c r="E20" s="470"/>
      <c r="F20" s="67">
        <f t="shared" si="8"/>
        <v>0</v>
      </c>
      <c r="G20" s="67">
        <f t="shared" si="8"/>
        <v>0</v>
      </c>
      <c r="H20" s="67">
        <f t="shared" si="8"/>
        <v>0</v>
      </c>
      <c r="I20" s="67">
        <f t="shared" si="0"/>
        <v>0</v>
      </c>
      <c r="J20" s="67">
        <f t="shared" si="9"/>
        <v>0</v>
      </c>
      <c r="K20" s="16">
        <f t="shared" si="9"/>
        <v>0</v>
      </c>
      <c r="L20" s="67">
        <f t="shared" si="9"/>
        <v>0</v>
      </c>
      <c r="M20" s="17">
        <f>IF(L20&gt;0,VLOOKUP(I20,Labour!$AR$1:$AT$15,3,FALSE),0)</f>
        <v>0</v>
      </c>
      <c r="N20" s="70">
        <f t="shared" si="1"/>
        <v>0</v>
      </c>
      <c r="R20" s="83">
        <f t="shared" si="2"/>
        <v>0</v>
      </c>
      <c r="S20" s="83">
        <f t="shared" si="2"/>
        <v>0</v>
      </c>
      <c r="T20" s="83">
        <f t="shared" si="3"/>
        <v>0</v>
      </c>
      <c r="U20" s="83">
        <f t="shared" si="3"/>
        <v>0</v>
      </c>
      <c r="V20" s="83">
        <f t="shared" si="4"/>
        <v>0</v>
      </c>
      <c r="W20" s="83">
        <f t="shared" si="4"/>
        <v>0</v>
      </c>
      <c r="X20" s="83">
        <f t="shared" si="5"/>
        <v>0</v>
      </c>
      <c r="Y20" s="83">
        <f t="shared" si="5"/>
        <v>0</v>
      </c>
      <c r="Z20" s="83">
        <f t="shared" si="5"/>
        <v>0</v>
      </c>
      <c r="AA20" s="126">
        <f t="shared" si="10"/>
        <v>0</v>
      </c>
      <c r="AB20" s="83">
        <f t="shared" si="6"/>
        <v>0</v>
      </c>
      <c r="AC20" s="83">
        <f t="shared" si="6"/>
        <v>0</v>
      </c>
      <c r="AD20" s="126">
        <f t="shared" si="11"/>
        <v>0</v>
      </c>
      <c r="AE20" s="126">
        <f>IF(AD20=1,SUM(AD$10:AD20),0)</f>
        <v>0</v>
      </c>
      <c r="AF20" s="82" t="str">
        <f t="shared" si="12"/>
        <v/>
      </c>
      <c r="AG20" s="126">
        <f t="shared" si="13"/>
        <v>0</v>
      </c>
    </row>
    <row r="21" spans="1:33" ht="12" customHeight="1" x14ac:dyDescent="0.25">
      <c r="A21" s="497"/>
      <c r="B21" s="15">
        <v>12</v>
      </c>
      <c r="C21" s="468">
        <f t="shared" si="7"/>
        <v>0</v>
      </c>
      <c r="D21" s="469"/>
      <c r="E21" s="470"/>
      <c r="F21" s="67">
        <f t="shared" si="8"/>
        <v>0</v>
      </c>
      <c r="G21" s="67">
        <f t="shared" si="8"/>
        <v>0</v>
      </c>
      <c r="H21" s="67">
        <f t="shared" si="8"/>
        <v>0</v>
      </c>
      <c r="I21" s="67">
        <f t="shared" si="0"/>
        <v>0</v>
      </c>
      <c r="J21" s="67">
        <f t="shared" si="9"/>
        <v>0</v>
      </c>
      <c r="K21" s="16">
        <f t="shared" si="9"/>
        <v>0</v>
      </c>
      <c r="L21" s="67">
        <f t="shared" si="9"/>
        <v>0</v>
      </c>
      <c r="M21" s="17">
        <f>IF(L21&gt;0,VLOOKUP(I21,Labour!$AR$1:$AT$15,3,FALSE),0)</f>
        <v>0</v>
      </c>
      <c r="N21" s="70">
        <f t="shared" si="1"/>
        <v>0</v>
      </c>
      <c r="R21" s="83">
        <f t="shared" si="2"/>
        <v>0</v>
      </c>
      <c r="S21" s="83">
        <f t="shared" si="2"/>
        <v>0</v>
      </c>
      <c r="T21" s="83">
        <f t="shared" si="3"/>
        <v>0</v>
      </c>
      <c r="U21" s="83">
        <f t="shared" si="3"/>
        <v>0</v>
      </c>
      <c r="V21" s="83">
        <f t="shared" si="4"/>
        <v>0</v>
      </c>
      <c r="W21" s="83">
        <f t="shared" si="4"/>
        <v>0</v>
      </c>
      <c r="X21" s="83">
        <f t="shared" si="5"/>
        <v>0</v>
      </c>
      <c r="Y21" s="83">
        <f t="shared" si="5"/>
        <v>0</v>
      </c>
      <c r="Z21" s="83">
        <f t="shared" si="5"/>
        <v>0</v>
      </c>
      <c r="AA21" s="126">
        <f t="shared" si="10"/>
        <v>0</v>
      </c>
      <c r="AB21" s="83">
        <f t="shared" si="6"/>
        <v>0</v>
      </c>
      <c r="AC21" s="83">
        <f t="shared" si="6"/>
        <v>0</v>
      </c>
      <c r="AD21" s="126">
        <f t="shared" si="11"/>
        <v>0</v>
      </c>
      <c r="AE21" s="126">
        <f>IF(AD21=1,SUM(AD$10:AD21),0)</f>
        <v>0</v>
      </c>
      <c r="AF21" s="82" t="str">
        <f t="shared" si="12"/>
        <v/>
      </c>
      <c r="AG21" s="126">
        <f t="shared" si="13"/>
        <v>0</v>
      </c>
    </row>
    <row r="22" spans="1:33" ht="12" customHeight="1" x14ac:dyDescent="0.25">
      <c r="A22" s="497"/>
      <c r="B22" s="15">
        <v>13</v>
      </c>
      <c r="C22" s="468">
        <f t="shared" si="7"/>
        <v>0</v>
      </c>
      <c r="D22" s="469"/>
      <c r="E22" s="470"/>
      <c r="F22" s="67">
        <f t="shared" si="8"/>
        <v>0</v>
      </c>
      <c r="G22" s="67">
        <f t="shared" si="8"/>
        <v>0</v>
      </c>
      <c r="H22" s="67">
        <f t="shared" si="8"/>
        <v>0</v>
      </c>
      <c r="I22" s="67">
        <f t="shared" si="0"/>
        <v>0</v>
      </c>
      <c r="J22" s="67">
        <f t="shared" si="9"/>
        <v>0</v>
      </c>
      <c r="K22" s="16">
        <f t="shared" si="9"/>
        <v>0</v>
      </c>
      <c r="L22" s="67">
        <f t="shared" si="9"/>
        <v>0</v>
      </c>
      <c r="M22" s="17">
        <f>IF(L22&gt;0,VLOOKUP(I22,Labour!$AR$1:$AT$15,3,FALSE),0)</f>
        <v>0</v>
      </c>
      <c r="N22" s="70">
        <f t="shared" si="1"/>
        <v>0</v>
      </c>
      <c r="R22" s="83">
        <f t="shared" si="2"/>
        <v>0</v>
      </c>
      <c r="S22" s="83">
        <f t="shared" si="2"/>
        <v>0</v>
      </c>
      <c r="T22" s="83">
        <f t="shared" si="3"/>
        <v>0</v>
      </c>
      <c r="U22" s="83">
        <f t="shared" si="3"/>
        <v>0</v>
      </c>
      <c r="V22" s="83">
        <f t="shared" si="4"/>
        <v>0</v>
      </c>
      <c r="W22" s="83">
        <f t="shared" si="4"/>
        <v>0</v>
      </c>
      <c r="X22" s="83">
        <f t="shared" si="5"/>
        <v>0</v>
      </c>
      <c r="Y22" s="83">
        <f t="shared" si="5"/>
        <v>0</v>
      </c>
      <c r="Z22" s="83">
        <f t="shared" si="5"/>
        <v>0</v>
      </c>
      <c r="AA22" s="126">
        <f t="shared" si="10"/>
        <v>0</v>
      </c>
      <c r="AB22" s="83">
        <f t="shared" si="6"/>
        <v>0</v>
      </c>
      <c r="AC22" s="83">
        <f t="shared" si="6"/>
        <v>0</v>
      </c>
      <c r="AD22" s="126">
        <f t="shared" si="11"/>
        <v>0</v>
      </c>
      <c r="AE22" s="126">
        <f>IF(AD22=1,SUM(AD$10:AD22),0)</f>
        <v>0</v>
      </c>
      <c r="AF22" s="82" t="str">
        <f t="shared" si="12"/>
        <v/>
      </c>
      <c r="AG22" s="126">
        <f t="shared" si="13"/>
        <v>0</v>
      </c>
    </row>
    <row r="23" spans="1:33" ht="12" customHeight="1" x14ac:dyDescent="0.25">
      <c r="A23" s="497"/>
      <c r="B23" s="15">
        <v>14</v>
      </c>
      <c r="C23" s="468">
        <f t="shared" si="7"/>
        <v>0</v>
      </c>
      <c r="D23" s="469"/>
      <c r="E23" s="470"/>
      <c r="F23" s="67">
        <f t="shared" si="8"/>
        <v>0</v>
      </c>
      <c r="G23" s="67">
        <f t="shared" si="8"/>
        <v>0</v>
      </c>
      <c r="H23" s="67">
        <f t="shared" si="8"/>
        <v>0</v>
      </c>
      <c r="I23" s="67">
        <f t="shared" si="0"/>
        <v>0</v>
      </c>
      <c r="J23" s="67">
        <f t="shared" si="9"/>
        <v>0</v>
      </c>
      <c r="K23" s="16">
        <f t="shared" si="9"/>
        <v>0</v>
      </c>
      <c r="L23" s="67">
        <f t="shared" si="9"/>
        <v>0</v>
      </c>
      <c r="M23" s="17">
        <f>IF(L23&gt;0,VLOOKUP(I23,Labour!$AR$1:$AT$15,3,FALSE),0)</f>
        <v>0</v>
      </c>
      <c r="N23" s="70">
        <f t="shared" si="1"/>
        <v>0</v>
      </c>
      <c r="R23" s="83">
        <f t="shared" si="2"/>
        <v>0</v>
      </c>
      <c r="S23" s="83">
        <f t="shared" si="2"/>
        <v>0</v>
      </c>
      <c r="T23" s="83">
        <f t="shared" si="3"/>
        <v>0</v>
      </c>
      <c r="U23" s="83">
        <f t="shared" si="3"/>
        <v>0</v>
      </c>
      <c r="V23" s="83">
        <f t="shared" si="4"/>
        <v>0</v>
      </c>
      <c r="W23" s="83">
        <f t="shared" si="4"/>
        <v>0</v>
      </c>
      <c r="X23" s="83">
        <f t="shared" si="5"/>
        <v>0</v>
      </c>
      <c r="Y23" s="83">
        <f t="shared" si="5"/>
        <v>0</v>
      </c>
      <c r="Z23" s="83">
        <f t="shared" si="5"/>
        <v>0</v>
      </c>
      <c r="AA23" s="126">
        <f t="shared" si="10"/>
        <v>0</v>
      </c>
      <c r="AB23" s="83">
        <f t="shared" si="6"/>
        <v>0</v>
      </c>
      <c r="AC23" s="83">
        <f t="shared" si="6"/>
        <v>0</v>
      </c>
      <c r="AD23" s="126">
        <f t="shared" si="11"/>
        <v>0</v>
      </c>
      <c r="AE23" s="126">
        <f>IF(AD23=1,SUM(AD$10:AD23),0)</f>
        <v>0</v>
      </c>
      <c r="AF23" s="82" t="str">
        <f t="shared" si="12"/>
        <v/>
      </c>
      <c r="AG23" s="126">
        <f t="shared" si="13"/>
        <v>0</v>
      </c>
    </row>
    <row r="24" spans="1:33" ht="12" customHeight="1" x14ac:dyDescent="0.25">
      <c r="A24" s="497"/>
      <c r="B24" s="15">
        <v>15</v>
      </c>
      <c r="C24" s="468">
        <f t="shared" si="7"/>
        <v>0</v>
      </c>
      <c r="D24" s="469"/>
      <c r="E24" s="470"/>
      <c r="F24" s="67">
        <f t="shared" si="8"/>
        <v>0</v>
      </c>
      <c r="G24" s="67">
        <f t="shared" si="8"/>
        <v>0</v>
      </c>
      <c r="H24" s="67">
        <f t="shared" si="8"/>
        <v>0</v>
      </c>
      <c r="I24" s="67">
        <f t="shared" si="0"/>
        <v>0</v>
      </c>
      <c r="J24" s="67">
        <f t="shared" si="9"/>
        <v>0</v>
      </c>
      <c r="K24" s="16">
        <f t="shared" si="9"/>
        <v>0</v>
      </c>
      <c r="L24" s="67">
        <f t="shared" si="9"/>
        <v>0</v>
      </c>
      <c r="M24" s="17">
        <f>IF(L24&gt;0,VLOOKUP(I24,Labour!$AR$1:$AT$15,3,FALSE),0)</f>
        <v>0</v>
      </c>
      <c r="N24" s="70">
        <f t="shared" si="1"/>
        <v>0</v>
      </c>
      <c r="R24" s="83">
        <f t="shared" si="2"/>
        <v>0</v>
      </c>
      <c r="S24" s="83">
        <f t="shared" si="2"/>
        <v>0</v>
      </c>
      <c r="T24" s="83">
        <f t="shared" si="3"/>
        <v>0</v>
      </c>
      <c r="U24" s="83">
        <f t="shared" si="3"/>
        <v>0</v>
      </c>
      <c r="V24" s="83">
        <f t="shared" si="4"/>
        <v>0</v>
      </c>
      <c r="W24" s="83">
        <f t="shared" si="4"/>
        <v>0</v>
      </c>
      <c r="X24" s="83">
        <f t="shared" si="5"/>
        <v>0</v>
      </c>
      <c r="Y24" s="83">
        <f t="shared" si="5"/>
        <v>0</v>
      </c>
      <c r="Z24" s="83">
        <f t="shared" si="5"/>
        <v>0</v>
      </c>
      <c r="AA24" s="126">
        <f t="shared" si="10"/>
        <v>0</v>
      </c>
      <c r="AB24" s="83">
        <f t="shared" si="6"/>
        <v>0</v>
      </c>
      <c r="AC24" s="83">
        <f t="shared" si="6"/>
        <v>0</v>
      </c>
      <c r="AD24" s="126">
        <f t="shared" si="11"/>
        <v>0</v>
      </c>
      <c r="AE24" s="126">
        <f>IF(AD24=1,SUM(AD$10:AD24),0)</f>
        <v>0</v>
      </c>
      <c r="AF24" s="82" t="str">
        <f t="shared" si="12"/>
        <v/>
      </c>
      <c r="AG24" s="126">
        <f t="shared" si="13"/>
        <v>0</v>
      </c>
    </row>
    <row r="25" spans="1:33" ht="12" customHeight="1" x14ac:dyDescent="0.25">
      <c r="A25" s="497"/>
      <c r="B25" s="15">
        <v>16</v>
      </c>
      <c r="C25" s="468">
        <f t="shared" si="7"/>
        <v>0</v>
      </c>
      <c r="D25" s="469"/>
      <c r="E25" s="470"/>
      <c r="F25" s="67">
        <f t="shared" si="8"/>
        <v>0</v>
      </c>
      <c r="G25" s="67">
        <f t="shared" si="8"/>
        <v>0</v>
      </c>
      <c r="H25" s="67">
        <f t="shared" si="8"/>
        <v>0</v>
      </c>
      <c r="I25" s="67">
        <f t="shared" si="0"/>
        <v>0</v>
      </c>
      <c r="J25" s="67">
        <f t="shared" si="9"/>
        <v>0</v>
      </c>
      <c r="K25" s="16">
        <f t="shared" si="9"/>
        <v>0</v>
      </c>
      <c r="L25" s="67">
        <f t="shared" si="9"/>
        <v>0</v>
      </c>
      <c r="M25" s="17">
        <f>IF(L25&gt;0,VLOOKUP(I25,Labour!$AR$1:$AT$15,3,FALSE),0)</f>
        <v>0</v>
      </c>
      <c r="N25" s="70">
        <f t="shared" si="1"/>
        <v>0</v>
      </c>
      <c r="R25" s="83">
        <f t="shared" si="2"/>
        <v>0</v>
      </c>
      <c r="S25" s="83">
        <f t="shared" si="2"/>
        <v>0</v>
      </c>
      <c r="T25" s="83">
        <f t="shared" si="3"/>
        <v>0</v>
      </c>
      <c r="U25" s="83">
        <f t="shared" si="3"/>
        <v>0</v>
      </c>
      <c r="V25" s="83">
        <f t="shared" si="4"/>
        <v>0</v>
      </c>
      <c r="W25" s="83">
        <f t="shared" si="4"/>
        <v>0</v>
      </c>
      <c r="X25" s="83">
        <f t="shared" si="5"/>
        <v>0</v>
      </c>
      <c r="Y25" s="83">
        <f t="shared" si="5"/>
        <v>0</v>
      </c>
      <c r="Z25" s="83">
        <f t="shared" si="5"/>
        <v>0</v>
      </c>
      <c r="AA25" s="126">
        <f t="shared" si="10"/>
        <v>0</v>
      </c>
      <c r="AB25" s="83">
        <f t="shared" si="6"/>
        <v>0</v>
      </c>
      <c r="AC25" s="83">
        <f t="shared" si="6"/>
        <v>0</v>
      </c>
      <c r="AD25" s="126">
        <f t="shared" si="11"/>
        <v>0</v>
      </c>
      <c r="AE25" s="126">
        <f>IF(AD25=1,SUM(AD$10:AD25),0)</f>
        <v>0</v>
      </c>
      <c r="AF25" s="82" t="str">
        <f t="shared" si="12"/>
        <v/>
      </c>
      <c r="AG25" s="126">
        <f t="shared" si="13"/>
        <v>0</v>
      </c>
    </row>
    <row r="26" spans="1:33" ht="12" customHeight="1" x14ac:dyDescent="0.25">
      <c r="A26" s="497"/>
      <c r="B26" s="15">
        <v>17</v>
      </c>
      <c r="C26" s="468">
        <f t="shared" si="7"/>
        <v>0</v>
      </c>
      <c r="D26" s="469"/>
      <c r="E26" s="470"/>
      <c r="F26" s="67">
        <f t="shared" si="8"/>
        <v>0</v>
      </c>
      <c r="G26" s="67">
        <f t="shared" si="8"/>
        <v>0</v>
      </c>
      <c r="H26" s="67">
        <f t="shared" si="8"/>
        <v>0</v>
      </c>
      <c r="I26" s="67">
        <f t="shared" si="0"/>
        <v>0</v>
      </c>
      <c r="J26" s="67">
        <f t="shared" si="9"/>
        <v>0</v>
      </c>
      <c r="K26" s="16">
        <f t="shared" si="9"/>
        <v>0</v>
      </c>
      <c r="L26" s="67">
        <f t="shared" si="9"/>
        <v>0</v>
      </c>
      <c r="M26" s="17">
        <f>IF(L26&gt;0,VLOOKUP(I26,Labour!$AR$1:$AT$15,3,FALSE),0)</f>
        <v>0</v>
      </c>
      <c r="N26" s="70">
        <f t="shared" si="1"/>
        <v>0</v>
      </c>
      <c r="R26" s="83">
        <f t="shared" si="2"/>
        <v>0</v>
      </c>
      <c r="S26" s="83">
        <f t="shared" si="2"/>
        <v>0</v>
      </c>
      <c r="T26" s="83">
        <f t="shared" si="3"/>
        <v>0</v>
      </c>
      <c r="U26" s="83">
        <f t="shared" si="3"/>
        <v>0</v>
      </c>
      <c r="V26" s="83">
        <f t="shared" si="4"/>
        <v>0</v>
      </c>
      <c r="W26" s="83">
        <f t="shared" si="4"/>
        <v>0</v>
      </c>
      <c r="X26" s="83">
        <f t="shared" si="5"/>
        <v>0</v>
      </c>
      <c r="Y26" s="83">
        <f t="shared" si="5"/>
        <v>0</v>
      </c>
      <c r="Z26" s="83">
        <f t="shared" si="5"/>
        <v>0</v>
      </c>
      <c r="AA26" s="126">
        <f t="shared" si="10"/>
        <v>0</v>
      </c>
      <c r="AB26" s="83">
        <f t="shared" si="6"/>
        <v>0</v>
      </c>
      <c r="AC26" s="83">
        <f t="shared" si="6"/>
        <v>0</v>
      </c>
      <c r="AD26" s="126">
        <f t="shared" si="11"/>
        <v>0</v>
      </c>
      <c r="AE26" s="126">
        <f>IF(AD26=1,SUM(AD$10:AD26),0)</f>
        <v>0</v>
      </c>
      <c r="AF26" s="82" t="str">
        <f t="shared" si="12"/>
        <v/>
      </c>
      <c r="AG26" s="126">
        <f t="shared" si="13"/>
        <v>0</v>
      </c>
    </row>
    <row r="27" spans="1:33" ht="12" customHeight="1" x14ac:dyDescent="0.25">
      <c r="A27" s="497"/>
      <c r="B27" s="15">
        <v>18</v>
      </c>
      <c r="C27" s="468">
        <f t="shared" si="7"/>
        <v>0</v>
      </c>
      <c r="D27" s="469"/>
      <c r="E27" s="470"/>
      <c r="F27" s="67">
        <f t="shared" si="8"/>
        <v>0</v>
      </c>
      <c r="G27" s="67">
        <f t="shared" si="8"/>
        <v>0</v>
      </c>
      <c r="H27" s="67">
        <f t="shared" si="8"/>
        <v>0</v>
      </c>
      <c r="I27" s="67">
        <f t="shared" si="0"/>
        <v>0</v>
      </c>
      <c r="J27" s="67">
        <f t="shared" si="9"/>
        <v>0</v>
      </c>
      <c r="K27" s="16">
        <f t="shared" si="9"/>
        <v>0</v>
      </c>
      <c r="L27" s="67">
        <f t="shared" si="9"/>
        <v>0</v>
      </c>
      <c r="M27" s="17">
        <f>IF(L27&gt;0,VLOOKUP(I27,Labour!$AR$1:$AT$15,3,FALSE),0)</f>
        <v>0</v>
      </c>
      <c r="N27" s="70">
        <f t="shared" si="1"/>
        <v>0</v>
      </c>
      <c r="R27" s="83">
        <f t="shared" si="2"/>
        <v>0</v>
      </c>
      <c r="S27" s="83">
        <f t="shared" si="2"/>
        <v>0</v>
      </c>
      <c r="T27" s="83">
        <f t="shared" si="3"/>
        <v>0</v>
      </c>
      <c r="U27" s="83">
        <f t="shared" si="3"/>
        <v>0</v>
      </c>
      <c r="V27" s="83">
        <f t="shared" si="4"/>
        <v>0</v>
      </c>
      <c r="W27" s="83">
        <f t="shared" si="4"/>
        <v>0</v>
      </c>
      <c r="X27" s="83">
        <f t="shared" si="5"/>
        <v>0</v>
      </c>
      <c r="Y27" s="83">
        <f t="shared" si="5"/>
        <v>0</v>
      </c>
      <c r="Z27" s="83">
        <f t="shared" si="5"/>
        <v>0</v>
      </c>
      <c r="AA27" s="126">
        <f t="shared" si="10"/>
        <v>0</v>
      </c>
      <c r="AB27" s="83">
        <f t="shared" si="6"/>
        <v>0</v>
      </c>
      <c r="AC27" s="83">
        <f t="shared" si="6"/>
        <v>0</v>
      </c>
      <c r="AD27" s="126">
        <f t="shared" si="11"/>
        <v>0</v>
      </c>
      <c r="AE27" s="126">
        <f>IF(AD27=1,SUM(AD$10:AD27),0)</f>
        <v>0</v>
      </c>
      <c r="AF27" s="82" t="str">
        <f t="shared" si="12"/>
        <v/>
      </c>
      <c r="AG27" s="126">
        <f t="shared" si="13"/>
        <v>0</v>
      </c>
    </row>
    <row r="28" spans="1:33" ht="12" customHeight="1" x14ac:dyDescent="0.25">
      <c r="A28" s="497"/>
      <c r="B28" s="15">
        <v>19</v>
      </c>
      <c r="C28" s="468">
        <f t="shared" si="7"/>
        <v>0</v>
      </c>
      <c r="D28" s="469"/>
      <c r="E28" s="470"/>
      <c r="F28" s="67">
        <f t="shared" si="8"/>
        <v>0</v>
      </c>
      <c r="G28" s="67">
        <f t="shared" si="8"/>
        <v>0</v>
      </c>
      <c r="H28" s="67">
        <f t="shared" si="8"/>
        <v>0</v>
      </c>
      <c r="I28" s="67">
        <f t="shared" si="0"/>
        <v>0</v>
      </c>
      <c r="J28" s="67">
        <f t="shared" si="9"/>
        <v>0</v>
      </c>
      <c r="K28" s="16">
        <f t="shared" si="9"/>
        <v>0</v>
      </c>
      <c r="L28" s="67">
        <f t="shared" si="9"/>
        <v>0</v>
      </c>
      <c r="M28" s="17">
        <f>IF(L28&gt;0,VLOOKUP(I28,Labour!$AR$1:$AT$15,3,FALSE),0)</f>
        <v>0</v>
      </c>
      <c r="N28" s="70">
        <f t="shared" si="1"/>
        <v>0</v>
      </c>
      <c r="R28" s="83">
        <f t="shared" si="2"/>
        <v>0</v>
      </c>
      <c r="S28" s="83">
        <f t="shared" si="2"/>
        <v>0</v>
      </c>
      <c r="T28" s="83">
        <f t="shared" si="3"/>
        <v>0</v>
      </c>
      <c r="U28" s="83">
        <f t="shared" si="3"/>
        <v>0</v>
      </c>
      <c r="V28" s="83">
        <f t="shared" si="4"/>
        <v>0</v>
      </c>
      <c r="W28" s="83">
        <f t="shared" si="4"/>
        <v>0</v>
      </c>
      <c r="X28" s="83">
        <f t="shared" si="5"/>
        <v>0</v>
      </c>
      <c r="Y28" s="83">
        <f t="shared" si="5"/>
        <v>0</v>
      </c>
      <c r="Z28" s="83">
        <f t="shared" si="5"/>
        <v>0</v>
      </c>
      <c r="AA28" s="126">
        <f t="shared" si="10"/>
        <v>0</v>
      </c>
      <c r="AB28" s="83">
        <f t="shared" si="6"/>
        <v>0</v>
      </c>
      <c r="AC28" s="83">
        <f t="shared" si="6"/>
        <v>0</v>
      </c>
      <c r="AD28" s="126">
        <f t="shared" si="11"/>
        <v>0</v>
      </c>
      <c r="AE28" s="126">
        <f>IF(AD28=1,SUM(AD$10:AD28),0)</f>
        <v>0</v>
      </c>
      <c r="AF28" s="82" t="str">
        <f t="shared" si="12"/>
        <v/>
      </c>
      <c r="AG28" s="126">
        <f t="shared" si="13"/>
        <v>0</v>
      </c>
    </row>
    <row r="29" spans="1:33" ht="12" customHeight="1" x14ac:dyDescent="0.25">
      <c r="A29" s="497"/>
      <c r="B29" s="15">
        <v>20</v>
      </c>
      <c r="C29" s="468">
        <f t="shared" si="7"/>
        <v>0</v>
      </c>
      <c r="D29" s="469"/>
      <c r="E29" s="470"/>
      <c r="F29" s="67">
        <f t="shared" si="8"/>
        <v>0</v>
      </c>
      <c r="G29" s="67">
        <f t="shared" si="8"/>
        <v>0</v>
      </c>
      <c r="H29" s="67">
        <f t="shared" si="8"/>
        <v>0</v>
      </c>
      <c r="I29" s="67">
        <f t="shared" si="0"/>
        <v>0</v>
      </c>
      <c r="J29" s="67">
        <f t="shared" si="9"/>
        <v>0</v>
      </c>
      <c r="K29" s="16">
        <f t="shared" si="9"/>
        <v>0</v>
      </c>
      <c r="L29" s="67">
        <f t="shared" si="9"/>
        <v>0</v>
      </c>
      <c r="M29" s="17">
        <f>IF(L29&gt;0,VLOOKUP(I29,Labour!$AR$1:$AT$15,3,FALSE),0)</f>
        <v>0</v>
      </c>
      <c r="N29" s="70">
        <f t="shared" si="1"/>
        <v>0</v>
      </c>
      <c r="R29" s="83">
        <f t="shared" si="2"/>
        <v>0</v>
      </c>
      <c r="S29" s="83">
        <f t="shared" si="2"/>
        <v>0</v>
      </c>
      <c r="T29" s="83">
        <f t="shared" si="3"/>
        <v>0</v>
      </c>
      <c r="U29" s="83">
        <f t="shared" si="3"/>
        <v>0</v>
      </c>
      <c r="V29" s="83">
        <f t="shared" si="4"/>
        <v>0</v>
      </c>
      <c r="W29" s="83">
        <f t="shared" si="4"/>
        <v>0</v>
      </c>
      <c r="X29" s="83">
        <f t="shared" si="5"/>
        <v>0</v>
      </c>
      <c r="Y29" s="83">
        <f t="shared" si="5"/>
        <v>0</v>
      </c>
      <c r="Z29" s="83">
        <f t="shared" si="5"/>
        <v>0</v>
      </c>
      <c r="AA29" s="126">
        <f t="shared" si="10"/>
        <v>0</v>
      </c>
      <c r="AB29" s="83">
        <f t="shared" si="6"/>
        <v>0</v>
      </c>
      <c r="AC29" s="83">
        <f t="shared" si="6"/>
        <v>0</v>
      </c>
      <c r="AD29" s="126">
        <f t="shared" si="11"/>
        <v>0</v>
      </c>
      <c r="AE29" s="126">
        <f>IF(AD29=1,SUM(AD$10:AD29),0)</f>
        <v>0</v>
      </c>
      <c r="AF29" s="82" t="str">
        <f t="shared" si="12"/>
        <v/>
      </c>
      <c r="AG29" s="126">
        <f t="shared" si="13"/>
        <v>0</v>
      </c>
    </row>
    <row r="30" spans="1:33" ht="12" customHeight="1" x14ac:dyDescent="0.25">
      <c r="A30" s="497"/>
      <c r="B30" s="15">
        <v>21</v>
      </c>
      <c r="C30" s="468">
        <f t="shared" si="7"/>
        <v>0</v>
      </c>
      <c r="D30" s="469"/>
      <c r="E30" s="470"/>
      <c r="F30" s="67">
        <f t="shared" si="8"/>
        <v>0</v>
      </c>
      <c r="G30" s="67">
        <f t="shared" si="8"/>
        <v>0</v>
      </c>
      <c r="H30" s="67">
        <f t="shared" si="8"/>
        <v>0</v>
      </c>
      <c r="I30" s="67">
        <f t="shared" si="0"/>
        <v>0</v>
      </c>
      <c r="J30" s="67">
        <f t="shared" si="9"/>
        <v>0</v>
      </c>
      <c r="K30" s="16">
        <f t="shared" si="9"/>
        <v>0</v>
      </c>
      <c r="L30" s="67">
        <f t="shared" si="9"/>
        <v>0</v>
      </c>
      <c r="M30" s="17">
        <f>IF(L30&gt;0,VLOOKUP(I30,Labour!$AR$1:$AT$15,3,FALSE),0)</f>
        <v>0</v>
      </c>
      <c r="N30" s="70">
        <f t="shared" si="1"/>
        <v>0</v>
      </c>
      <c r="R30" s="83">
        <f t="shared" si="2"/>
        <v>0</v>
      </c>
      <c r="S30" s="83">
        <f t="shared" si="2"/>
        <v>0</v>
      </c>
      <c r="T30" s="83">
        <f t="shared" si="3"/>
        <v>0</v>
      </c>
      <c r="U30" s="83">
        <f t="shared" si="3"/>
        <v>0</v>
      </c>
      <c r="V30" s="83">
        <f t="shared" si="4"/>
        <v>0</v>
      </c>
      <c r="W30" s="83">
        <f t="shared" si="4"/>
        <v>0</v>
      </c>
      <c r="X30" s="83">
        <f t="shared" si="5"/>
        <v>0</v>
      </c>
      <c r="Y30" s="83">
        <f t="shared" si="5"/>
        <v>0</v>
      </c>
      <c r="Z30" s="83">
        <f t="shared" si="5"/>
        <v>0</v>
      </c>
      <c r="AA30" s="126">
        <f t="shared" si="10"/>
        <v>0</v>
      </c>
      <c r="AB30" s="83">
        <f t="shared" si="6"/>
        <v>0</v>
      </c>
      <c r="AC30" s="83">
        <f t="shared" si="6"/>
        <v>0</v>
      </c>
      <c r="AD30" s="126">
        <f t="shared" si="11"/>
        <v>0</v>
      </c>
      <c r="AE30" s="126">
        <f>IF(AD30=1,SUM(AD$10:AD30),0)</f>
        <v>0</v>
      </c>
      <c r="AF30" s="82" t="str">
        <f t="shared" si="12"/>
        <v/>
      </c>
      <c r="AG30" s="126">
        <f t="shared" si="13"/>
        <v>0</v>
      </c>
    </row>
    <row r="31" spans="1:33" ht="12" customHeight="1" x14ac:dyDescent="0.25">
      <c r="A31" s="497"/>
      <c r="B31" s="15">
        <v>22</v>
      </c>
      <c r="C31" s="468">
        <f t="shared" si="7"/>
        <v>0</v>
      </c>
      <c r="D31" s="469"/>
      <c r="E31" s="470"/>
      <c r="F31" s="67">
        <f t="shared" si="8"/>
        <v>0</v>
      </c>
      <c r="G31" s="67">
        <f t="shared" si="8"/>
        <v>0</v>
      </c>
      <c r="H31" s="67">
        <f t="shared" si="8"/>
        <v>0</v>
      </c>
      <c r="I31" s="67">
        <f t="shared" si="0"/>
        <v>0</v>
      </c>
      <c r="J31" s="67">
        <f t="shared" si="9"/>
        <v>0</v>
      </c>
      <c r="K31" s="16">
        <f t="shared" si="9"/>
        <v>0</v>
      </c>
      <c r="L31" s="67">
        <f t="shared" si="9"/>
        <v>0</v>
      </c>
      <c r="M31" s="17">
        <f>IF(L31&gt;0,VLOOKUP(I31,Labour!$AR$1:$AT$15,3,FALSE),0)</f>
        <v>0</v>
      </c>
      <c r="N31" s="70">
        <f t="shared" si="1"/>
        <v>0</v>
      </c>
      <c r="R31" s="83">
        <f t="shared" si="2"/>
        <v>0</v>
      </c>
      <c r="S31" s="83">
        <f t="shared" si="2"/>
        <v>0</v>
      </c>
      <c r="T31" s="83">
        <f t="shared" si="3"/>
        <v>0</v>
      </c>
      <c r="U31" s="83">
        <f t="shared" si="3"/>
        <v>0</v>
      </c>
      <c r="V31" s="83">
        <f t="shared" si="4"/>
        <v>0</v>
      </c>
      <c r="W31" s="83">
        <f t="shared" si="4"/>
        <v>0</v>
      </c>
      <c r="X31" s="83">
        <f t="shared" si="5"/>
        <v>0</v>
      </c>
      <c r="Y31" s="83">
        <f t="shared" si="5"/>
        <v>0</v>
      </c>
      <c r="Z31" s="83">
        <f t="shared" si="5"/>
        <v>0</v>
      </c>
      <c r="AA31" s="126">
        <f t="shared" si="10"/>
        <v>0</v>
      </c>
      <c r="AB31" s="83">
        <f t="shared" si="6"/>
        <v>0</v>
      </c>
      <c r="AC31" s="83">
        <f t="shared" si="6"/>
        <v>0</v>
      </c>
      <c r="AD31" s="126">
        <f t="shared" si="11"/>
        <v>0</v>
      </c>
      <c r="AE31" s="126">
        <f>IF(AD31=1,SUM(AD$10:AD31),0)</f>
        <v>0</v>
      </c>
      <c r="AF31" s="82" t="str">
        <f t="shared" si="12"/>
        <v/>
      </c>
      <c r="AG31" s="126">
        <f t="shared" si="13"/>
        <v>0</v>
      </c>
    </row>
    <row r="32" spans="1:33" ht="12" customHeight="1" x14ac:dyDescent="0.25">
      <c r="A32" s="497"/>
      <c r="B32" s="15">
        <v>23</v>
      </c>
      <c r="C32" s="468">
        <f t="shared" si="7"/>
        <v>0</v>
      </c>
      <c r="D32" s="469"/>
      <c r="E32" s="470"/>
      <c r="F32" s="67">
        <f t="shared" si="8"/>
        <v>0</v>
      </c>
      <c r="G32" s="67">
        <f t="shared" si="8"/>
        <v>0</v>
      </c>
      <c r="H32" s="67">
        <f t="shared" si="8"/>
        <v>0</v>
      </c>
      <c r="I32" s="67">
        <f t="shared" si="0"/>
        <v>0</v>
      </c>
      <c r="J32" s="67">
        <f t="shared" si="9"/>
        <v>0</v>
      </c>
      <c r="K32" s="16">
        <f t="shared" si="9"/>
        <v>0</v>
      </c>
      <c r="L32" s="67">
        <f t="shared" si="9"/>
        <v>0</v>
      </c>
      <c r="M32" s="17">
        <f>IF(L32&gt;0,VLOOKUP(I32,Labour!$AR$1:$AT$15,3,FALSE),0)</f>
        <v>0</v>
      </c>
      <c r="N32" s="70">
        <f t="shared" si="1"/>
        <v>0</v>
      </c>
      <c r="R32" s="83">
        <f t="shared" si="2"/>
        <v>0</v>
      </c>
      <c r="S32" s="83">
        <f t="shared" si="2"/>
        <v>0</v>
      </c>
      <c r="T32" s="83">
        <f t="shared" si="3"/>
        <v>0</v>
      </c>
      <c r="U32" s="83">
        <f t="shared" si="3"/>
        <v>0</v>
      </c>
      <c r="V32" s="83">
        <f t="shared" si="4"/>
        <v>0</v>
      </c>
      <c r="W32" s="83">
        <f t="shared" si="4"/>
        <v>0</v>
      </c>
      <c r="X32" s="83">
        <f t="shared" si="5"/>
        <v>0</v>
      </c>
      <c r="Y32" s="83">
        <f t="shared" si="5"/>
        <v>0</v>
      </c>
      <c r="Z32" s="83">
        <f t="shared" si="5"/>
        <v>0</v>
      </c>
      <c r="AA32" s="126">
        <f t="shared" si="10"/>
        <v>0</v>
      </c>
      <c r="AB32" s="83">
        <f t="shared" si="6"/>
        <v>0</v>
      </c>
      <c r="AC32" s="83">
        <f t="shared" si="6"/>
        <v>0</v>
      </c>
      <c r="AD32" s="126">
        <f t="shared" si="11"/>
        <v>0</v>
      </c>
      <c r="AE32" s="126">
        <f>IF(AD32=1,SUM(AD$10:AD32),0)</f>
        <v>0</v>
      </c>
      <c r="AF32" s="82" t="str">
        <f t="shared" si="12"/>
        <v/>
      </c>
      <c r="AG32" s="126">
        <f t="shared" si="13"/>
        <v>0</v>
      </c>
    </row>
    <row r="33" spans="1:33" ht="12" customHeight="1" x14ac:dyDescent="0.25">
      <c r="A33" s="497"/>
      <c r="B33" s="15">
        <v>24</v>
      </c>
      <c r="C33" s="468">
        <f t="shared" si="7"/>
        <v>0</v>
      </c>
      <c r="D33" s="469"/>
      <c r="E33" s="470"/>
      <c r="F33" s="67">
        <f t="shared" si="8"/>
        <v>0</v>
      </c>
      <c r="G33" s="67">
        <f t="shared" si="8"/>
        <v>0</v>
      </c>
      <c r="H33" s="67">
        <f t="shared" si="8"/>
        <v>0</v>
      </c>
      <c r="I33" s="67">
        <f t="shared" si="0"/>
        <v>0</v>
      </c>
      <c r="J33" s="67">
        <f t="shared" si="9"/>
        <v>0</v>
      </c>
      <c r="K33" s="16">
        <f t="shared" si="9"/>
        <v>0</v>
      </c>
      <c r="L33" s="67">
        <f t="shared" si="9"/>
        <v>0</v>
      </c>
      <c r="M33" s="17">
        <f>IF(L33&gt;0,VLOOKUP(I33,Labour!$AR$1:$AT$15,3,FALSE),0)</f>
        <v>0</v>
      </c>
      <c r="N33" s="70">
        <f t="shared" si="1"/>
        <v>0</v>
      </c>
      <c r="R33" s="83">
        <f t="shared" si="2"/>
        <v>0</v>
      </c>
      <c r="S33" s="83">
        <f t="shared" si="2"/>
        <v>0</v>
      </c>
      <c r="T33" s="83">
        <f t="shared" si="3"/>
        <v>0</v>
      </c>
      <c r="U33" s="83">
        <f t="shared" si="3"/>
        <v>0</v>
      </c>
      <c r="V33" s="83">
        <f t="shared" si="4"/>
        <v>0</v>
      </c>
      <c r="W33" s="83">
        <f t="shared" si="4"/>
        <v>0</v>
      </c>
      <c r="X33" s="83">
        <f t="shared" si="5"/>
        <v>0</v>
      </c>
      <c r="Y33" s="83">
        <f t="shared" si="5"/>
        <v>0</v>
      </c>
      <c r="Z33" s="83">
        <f t="shared" si="5"/>
        <v>0</v>
      </c>
      <c r="AA33" s="126">
        <f t="shared" si="10"/>
        <v>0</v>
      </c>
      <c r="AB33" s="83">
        <f t="shared" si="6"/>
        <v>0</v>
      </c>
      <c r="AC33" s="83">
        <f t="shared" si="6"/>
        <v>0</v>
      </c>
      <c r="AD33" s="126">
        <f t="shared" si="11"/>
        <v>0</v>
      </c>
      <c r="AE33" s="126">
        <f>IF(AD33=1,SUM(AD$10:AD33),0)</f>
        <v>0</v>
      </c>
      <c r="AF33" s="82" t="str">
        <f t="shared" si="12"/>
        <v/>
      </c>
      <c r="AG33" s="126">
        <f t="shared" si="13"/>
        <v>0</v>
      </c>
    </row>
    <row r="34" spans="1:33" ht="12" customHeight="1" x14ac:dyDescent="0.25">
      <c r="A34" s="497"/>
      <c r="B34" s="15">
        <v>25</v>
      </c>
      <c r="C34" s="468">
        <f t="shared" si="7"/>
        <v>0</v>
      </c>
      <c r="D34" s="469"/>
      <c r="E34" s="470"/>
      <c r="F34" s="67">
        <f t="shared" si="8"/>
        <v>0</v>
      </c>
      <c r="G34" s="67">
        <f t="shared" si="8"/>
        <v>0</v>
      </c>
      <c r="H34" s="67">
        <f t="shared" si="8"/>
        <v>0</v>
      </c>
      <c r="I34" s="67">
        <f t="shared" si="0"/>
        <v>0</v>
      </c>
      <c r="J34" s="67">
        <f t="shared" si="9"/>
        <v>0</v>
      </c>
      <c r="K34" s="16">
        <f t="shared" si="9"/>
        <v>0</v>
      </c>
      <c r="L34" s="67">
        <f t="shared" si="9"/>
        <v>0</v>
      </c>
      <c r="M34" s="17">
        <f>IF(L34&gt;0,VLOOKUP(I34,Labour!$AR$1:$AT$15,3,FALSE),0)</f>
        <v>0</v>
      </c>
      <c r="N34" s="70">
        <f t="shared" si="1"/>
        <v>0</v>
      </c>
      <c r="R34" s="83">
        <f t="shared" si="2"/>
        <v>0</v>
      </c>
      <c r="S34" s="83">
        <f t="shared" si="2"/>
        <v>0</v>
      </c>
      <c r="T34" s="83">
        <f t="shared" si="3"/>
        <v>0</v>
      </c>
      <c r="U34" s="83">
        <f t="shared" si="3"/>
        <v>0</v>
      </c>
      <c r="V34" s="83">
        <f t="shared" si="4"/>
        <v>0</v>
      </c>
      <c r="W34" s="83">
        <f t="shared" si="4"/>
        <v>0</v>
      </c>
      <c r="X34" s="83">
        <f t="shared" si="5"/>
        <v>0</v>
      </c>
      <c r="Y34" s="83">
        <f t="shared" si="5"/>
        <v>0</v>
      </c>
      <c r="Z34" s="83">
        <f t="shared" si="5"/>
        <v>0</v>
      </c>
      <c r="AA34" s="126">
        <f t="shared" si="10"/>
        <v>0</v>
      </c>
      <c r="AB34" s="83">
        <f t="shared" si="6"/>
        <v>0</v>
      </c>
      <c r="AC34" s="83">
        <f t="shared" si="6"/>
        <v>0</v>
      </c>
      <c r="AD34" s="126">
        <f t="shared" si="11"/>
        <v>0</v>
      </c>
      <c r="AE34" s="126">
        <f>IF(AD34=1,SUM(AD$10:AD34),0)</f>
        <v>0</v>
      </c>
      <c r="AF34" s="82" t="str">
        <f t="shared" si="12"/>
        <v/>
      </c>
      <c r="AG34" s="126">
        <f t="shared" si="13"/>
        <v>0</v>
      </c>
    </row>
    <row r="35" spans="1:33" ht="12" customHeight="1" x14ac:dyDescent="0.25">
      <c r="A35" s="497"/>
      <c r="B35" s="15">
        <v>26</v>
      </c>
      <c r="C35" s="468">
        <f t="shared" si="7"/>
        <v>0</v>
      </c>
      <c r="D35" s="469"/>
      <c r="E35" s="470"/>
      <c r="F35" s="67">
        <f t="shared" si="8"/>
        <v>0</v>
      </c>
      <c r="G35" s="67">
        <f t="shared" si="8"/>
        <v>0</v>
      </c>
      <c r="H35" s="67">
        <f t="shared" si="8"/>
        <v>0</v>
      </c>
      <c r="I35" s="67">
        <f t="shared" si="0"/>
        <v>0</v>
      </c>
      <c r="J35" s="67">
        <f t="shared" si="9"/>
        <v>0</v>
      </c>
      <c r="K35" s="16">
        <f t="shared" si="9"/>
        <v>0</v>
      </c>
      <c r="L35" s="67">
        <f t="shared" si="9"/>
        <v>0</v>
      </c>
      <c r="M35" s="17">
        <f>IF(L35&gt;0,VLOOKUP(I35,Labour!$AR$1:$AT$15,3,FALSE),0)</f>
        <v>0</v>
      </c>
      <c r="N35" s="70">
        <f t="shared" si="1"/>
        <v>0</v>
      </c>
      <c r="R35" s="83">
        <f t="shared" si="2"/>
        <v>0</v>
      </c>
      <c r="S35" s="83">
        <f t="shared" si="2"/>
        <v>0</v>
      </c>
      <c r="T35" s="83">
        <f t="shared" si="3"/>
        <v>0</v>
      </c>
      <c r="U35" s="83">
        <f t="shared" si="3"/>
        <v>0</v>
      </c>
      <c r="V35" s="83">
        <f t="shared" si="4"/>
        <v>0</v>
      </c>
      <c r="W35" s="83">
        <f t="shared" si="4"/>
        <v>0</v>
      </c>
      <c r="X35" s="83">
        <f t="shared" si="5"/>
        <v>0</v>
      </c>
      <c r="Y35" s="83">
        <f t="shared" si="5"/>
        <v>0</v>
      </c>
      <c r="Z35" s="83">
        <f t="shared" si="5"/>
        <v>0</v>
      </c>
      <c r="AA35" s="126">
        <f t="shared" si="10"/>
        <v>0</v>
      </c>
      <c r="AB35" s="83">
        <f t="shared" si="6"/>
        <v>0</v>
      </c>
      <c r="AC35" s="83">
        <f t="shared" si="6"/>
        <v>0</v>
      </c>
      <c r="AD35" s="126">
        <f t="shared" si="11"/>
        <v>0</v>
      </c>
      <c r="AE35" s="126">
        <f>IF(AD35=1,SUM(AD$10:AD35),0)</f>
        <v>0</v>
      </c>
      <c r="AF35" s="82" t="str">
        <f t="shared" si="12"/>
        <v/>
      </c>
      <c r="AG35" s="126">
        <f t="shared" si="13"/>
        <v>0</v>
      </c>
    </row>
    <row r="36" spans="1:33" ht="12" customHeight="1" x14ac:dyDescent="0.25">
      <c r="A36" s="497"/>
      <c r="B36" s="15">
        <v>27</v>
      </c>
      <c r="C36" s="468">
        <f t="shared" si="7"/>
        <v>0</v>
      </c>
      <c r="D36" s="469"/>
      <c r="E36" s="470"/>
      <c r="F36" s="67">
        <f t="shared" si="8"/>
        <v>0</v>
      </c>
      <c r="G36" s="67">
        <f t="shared" si="8"/>
        <v>0</v>
      </c>
      <c r="H36" s="67">
        <f t="shared" si="8"/>
        <v>0</v>
      </c>
      <c r="I36" s="67">
        <f t="shared" si="0"/>
        <v>0</v>
      </c>
      <c r="J36" s="67">
        <f t="shared" si="9"/>
        <v>0</v>
      </c>
      <c r="K36" s="16">
        <f t="shared" si="9"/>
        <v>0</v>
      </c>
      <c r="L36" s="67">
        <f t="shared" si="9"/>
        <v>0</v>
      </c>
      <c r="M36" s="17">
        <f>IF(L36&gt;0,VLOOKUP(I36,Labour!$AR$1:$AT$15,3,FALSE),0)</f>
        <v>0</v>
      </c>
      <c r="N36" s="70">
        <f t="shared" si="1"/>
        <v>0</v>
      </c>
      <c r="R36" s="83">
        <f t="shared" si="2"/>
        <v>0</v>
      </c>
      <c r="S36" s="83">
        <f t="shared" si="2"/>
        <v>0</v>
      </c>
      <c r="T36" s="83">
        <f t="shared" si="3"/>
        <v>0</v>
      </c>
      <c r="U36" s="83">
        <f t="shared" si="3"/>
        <v>0</v>
      </c>
      <c r="V36" s="83">
        <f t="shared" si="4"/>
        <v>0</v>
      </c>
      <c r="W36" s="83">
        <f t="shared" si="4"/>
        <v>0</v>
      </c>
      <c r="X36" s="83">
        <f t="shared" si="5"/>
        <v>0</v>
      </c>
      <c r="Y36" s="83">
        <f t="shared" si="5"/>
        <v>0</v>
      </c>
      <c r="Z36" s="83">
        <f t="shared" si="5"/>
        <v>0</v>
      </c>
      <c r="AA36" s="126">
        <f t="shared" si="10"/>
        <v>0</v>
      </c>
      <c r="AB36" s="83">
        <f t="shared" si="6"/>
        <v>0</v>
      </c>
      <c r="AC36" s="83">
        <f t="shared" si="6"/>
        <v>0</v>
      </c>
      <c r="AD36" s="126">
        <f t="shared" si="11"/>
        <v>0</v>
      </c>
      <c r="AE36" s="126">
        <f>IF(AD36=1,SUM(AD$10:AD36),0)</f>
        <v>0</v>
      </c>
      <c r="AF36" s="82" t="str">
        <f t="shared" si="12"/>
        <v/>
      </c>
      <c r="AG36" s="126">
        <f t="shared" si="13"/>
        <v>0</v>
      </c>
    </row>
    <row r="37" spans="1:33" ht="12" customHeight="1" x14ac:dyDescent="0.25">
      <c r="A37" s="497"/>
      <c r="B37" s="15">
        <v>28</v>
      </c>
      <c r="C37" s="468">
        <f t="shared" si="7"/>
        <v>0</v>
      </c>
      <c r="D37" s="469"/>
      <c r="E37" s="470"/>
      <c r="F37" s="67">
        <f t="shared" si="8"/>
        <v>0</v>
      </c>
      <c r="G37" s="67">
        <f t="shared" si="8"/>
        <v>0</v>
      </c>
      <c r="H37" s="67">
        <f t="shared" si="8"/>
        <v>0</v>
      </c>
      <c r="I37" s="67">
        <f t="shared" si="0"/>
        <v>0</v>
      </c>
      <c r="J37" s="67">
        <f t="shared" si="9"/>
        <v>0</v>
      </c>
      <c r="K37" s="16">
        <f t="shared" si="9"/>
        <v>0</v>
      </c>
      <c r="L37" s="67">
        <f t="shared" si="9"/>
        <v>0</v>
      </c>
      <c r="M37" s="17">
        <f>IF(L37&gt;0,VLOOKUP(I37,Labour!$AR$1:$AT$15,3,FALSE),0)</f>
        <v>0</v>
      </c>
      <c r="N37" s="70">
        <f t="shared" si="1"/>
        <v>0</v>
      </c>
      <c r="R37" s="83">
        <f t="shared" si="2"/>
        <v>0</v>
      </c>
      <c r="S37" s="83">
        <f t="shared" si="2"/>
        <v>0</v>
      </c>
      <c r="T37" s="83">
        <f t="shared" si="3"/>
        <v>0</v>
      </c>
      <c r="U37" s="83">
        <f t="shared" si="3"/>
        <v>0</v>
      </c>
      <c r="V37" s="83">
        <f t="shared" si="4"/>
        <v>0</v>
      </c>
      <c r="W37" s="83">
        <f t="shared" si="4"/>
        <v>0</v>
      </c>
      <c r="X37" s="83">
        <f t="shared" si="5"/>
        <v>0</v>
      </c>
      <c r="Y37" s="83">
        <f t="shared" si="5"/>
        <v>0</v>
      </c>
      <c r="Z37" s="83">
        <f t="shared" si="5"/>
        <v>0</v>
      </c>
      <c r="AA37" s="126">
        <f t="shared" si="10"/>
        <v>0</v>
      </c>
      <c r="AB37" s="83">
        <f t="shared" si="6"/>
        <v>0</v>
      </c>
      <c r="AC37" s="83">
        <f t="shared" si="6"/>
        <v>0</v>
      </c>
      <c r="AD37" s="126">
        <f t="shared" si="11"/>
        <v>0</v>
      </c>
      <c r="AE37" s="126">
        <f>IF(AD37=1,SUM(AD$10:AD37),0)</f>
        <v>0</v>
      </c>
      <c r="AF37" s="82" t="str">
        <f t="shared" si="12"/>
        <v/>
      </c>
      <c r="AG37" s="126">
        <f t="shared" si="13"/>
        <v>0</v>
      </c>
    </row>
    <row r="38" spans="1:33" ht="12" customHeight="1" x14ac:dyDescent="0.25">
      <c r="A38" s="497"/>
      <c r="B38" s="15">
        <v>29</v>
      </c>
      <c r="C38" s="468">
        <f t="shared" si="7"/>
        <v>0</v>
      </c>
      <c r="D38" s="469"/>
      <c r="E38" s="470"/>
      <c r="F38" s="67">
        <f t="shared" si="8"/>
        <v>0</v>
      </c>
      <c r="G38" s="67">
        <f t="shared" si="8"/>
        <v>0</v>
      </c>
      <c r="H38" s="67">
        <f t="shared" si="8"/>
        <v>0</v>
      </c>
      <c r="I38" s="67">
        <f t="shared" si="0"/>
        <v>0</v>
      </c>
      <c r="J38" s="67">
        <f t="shared" si="9"/>
        <v>0</v>
      </c>
      <c r="K38" s="16">
        <f t="shared" si="9"/>
        <v>0</v>
      </c>
      <c r="L38" s="67">
        <f t="shared" si="9"/>
        <v>0</v>
      </c>
      <c r="M38" s="17">
        <f>IF(L38&gt;0,VLOOKUP(I38,Labour!$AR$1:$AT$15,3,FALSE),0)</f>
        <v>0</v>
      </c>
      <c r="N38" s="70">
        <f t="shared" si="1"/>
        <v>0</v>
      </c>
      <c r="R38" s="83">
        <f t="shared" si="2"/>
        <v>0</v>
      </c>
      <c r="S38" s="83">
        <f t="shared" si="2"/>
        <v>0</v>
      </c>
      <c r="T38" s="83">
        <f t="shared" si="3"/>
        <v>0</v>
      </c>
      <c r="U38" s="83">
        <f t="shared" si="3"/>
        <v>0</v>
      </c>
      <c r="V38" s="83">
        <f t="shared" si="4"/>
        <v>0</v>
      </c>
      <c r="W38" s="83">
        <f t="shared" si="4"/>
        <v>0</v>
      </c>
      <c r="X38" s="83">
        <f t="shared" si="5"/>
        <v>0</v>
      </c>
      <c r="Y38" s="83">
        <f t="shared" si="5"/>
        <v>0</v>
      </c>
      <c r="Z38" s="83">
        <f t="shared" si="5"/>
        <v>0</v>
      </c>
      <c r="AA38" s="126">
        <f t="shared" si="10"/>
        <v>0</v>
      </c>
      <c r="AB38" s="83">
        <f t="shared" si="6"/>
        <v>0</v>
      </c>
      <c r="AC38" s="83">
        <f t="shared" si="6"/>
        <v>0</v>
      </c>
      <c r="AD38" s="126">
        <f t="shared" si="11"/>
        <v>0</v>
      </c>
      <c r="AE38" s="126">
        <f>IF(AD38=1,SUM(AD$10:AD38),0)</f>
        <v>0</v>
      </c>
      <c r="AF38" s="82" t="str">
        <f t="shared" si="12"/>
        <v/>
      </c>
      <c r="AG38" s="126">
        <f t="shared" si="13"/>
        <v>0</v>
      </c>
    </row>
    <row r="39" spans="1:33" ht="12" customHeight="1" x14ac:dyDescent="0.25">
      <c r="A39" s="497"/>
      <c r="B39" s="15">
        <v>30</v>
      </c>
      <c r="C39" s="468">
        <f t="shared" ref="C39:C109" si="14">R39</f>
        <v>0</v>
      </c>
      <c r="D39" s="469"/>
      <c r="E39" s="470"/>
      <c r="F39" s="67">
        <f t="shared" ref="F39:F109" si="15">S39</f>
        <v>0</v>
      </c>
      <c r="G39" s="67">
        <f t="shared" ref="G39:G109" si="16">T39</f>
        <v>0</v>
      </c>
      <c r="H39" s="67">
        <f t="shared" ref="H39:H109" si="17">U39</f>
        <v>0</v>
      </c>
      <c r="I39" s="67">
        <f t="shared" ref="I39:I109" si="18">X39</f>
        <v>0</v>
      </c>
      <c r="J39" s="67">
        <f t="shared" ref="J39:J109" si="19">AA39</f>
        <v>0</v>
      </c>
      <c r="K39" s="16">
        <f t="shared" ref="K39:K109" si="20">AB39</f>
        <v>0</v>
      </c>
      <c r="L39" s="67">
        <f t="shared" ref="L39:L109" si="21">AC39</f>
        <v>0</v>
      </c>
      <c r="M39" s="17">
        <f>IF(L39&gt;0,VLOOKUP(I39,Labour!$AR$1:$AT$15,3,FALSE),0)</f>
        <v>0</v>
      </c>
      <c r="N39" s="70">
        <f t="shared" ref="N39:N109" si="22">J39*K39+L39*M39</f>
        <v>0</v>
      </c>
      <c r="R39" s="83">
        <f t="shared" si="2"/>
        <v>0</v>
      </c>
      <c r="S39" s="83">
        <f t="shared" si="2"/>
        <v>0</v>
      </c>
      <c r="T39" s="83">
        <f t="shared" si="3"/>
        <v>0</v>
      </c>
      <c r="U39" s="83">
        <f t="shared" si="3"/>
        <v>0</v>
      </c>
      <c r="V39" s="83">
        <f t="shared" si="4"/>
        <v>0</v>
      </c>
      <c r="W39" s="83">
        <f t="shared" si="4"/>
        <v>0</v>
      </c>
      <c r="X39" s="83">
        <f t="shared" si="5"/>
        <v>0</v>
      </c>
      <c r="Y39" s="83">
        <f t="shared" si="5"/>
        <v>0</v>
      </c>
      <c r="Z39" s="83">
        <f t="shared" si="5"/>
        <v>0</v>
      </c>
      <c r="AA39" s="171">
        <f t="shared" ref="AA39:AA102" si="23">Y39+Z39</f>
        <v>0</v>
      </c>
      <c r="AB39" s="83">
        <f t="shared" si="6"/>
        <v>0</v>
      </c>
      <c r="AC39" s="83">
        <f t="shared" si="6"/>
        <v>0</v>
      </c>
      <c r="AD39" s="171">
        <f t="shared" ref="AD39:AD102" si="24">IF(AND(T39&lt;&gt;0,X39="op"),1,0)</f>
        <v>0</v>
      </c>
      <c r="AE39" s="171">
        <f>IF(AD39=1,SUM(AD$10:AD39),0)</f>
        <v>0</v>
      </c>
      <c r="AF39" s="82" t="str">
        <f t="shared" ref="AF39:AF102" si="25">IF(AND(AD39=1,AE39&lt;$AD$7),S39&amp;", ",IF(AND(AD39=1,AE39=$AD$7),S39,""))</f>
        <v/>
      </c>
      <c r="AG39" s="171">
        <f t="shared" ref="AG39:AG102" si="26">IF(AD39=1,T39,0)</f>
        <v>0</v>
      </c>
    </row>
    <row r="40" spans="1:33" ht="12" customHeight="1" x14ac:dyDescent="0.25">
      <c r="A40" s="497"/>
      <c r="B40" s="15">
        <v>31</v>
      </c>
      <c r="C40" s="468">
        <f t="shared" si="14"/>
        <v>0</v>
      </c>
      <c r="D40" s="469"/>
      <c r="E40" s="470"/>
      <c r="F40" s="67">
        <f t="shared" si="15"/>
        <v>0</v>
      </c>
      <c r="G40" s="67">
        <f t="shared" si="16"/>
        <v>0</v>
      </c>
      <c r="H40" s="67">
        <f t="shared" si="17"/>
        <v>0</v>
      </c>
      <c r="I40" s="67">
        <f t="shared" si="18"/>
        <v>0</v>
      </c>
      <c r="J40" s="67">
        <f t="shared" si="19"/>
        <v>0</v>
      </c>
      <c r="K40" s="16">
        <f t="shared" si="20"/>
        <v>0</v>
      </c>
      <c r="L40" s="67">
        <f t="shared" si="21"/>
        <v>0</v>
      </c>
      <c r="M40" s="17">
        <f>IF(L40&gt;0,VLOOKUP(I40,Labour!$AR$1:$AT$15,3,FALSE),0)</f>
        <v>0</v>
      </c>
      <c r="N40" s="70">
        <f t="shared" si="22"/>
        <v>0</v>
      </c>
      <c r="R40" s="83">
        <f t="shared" ref="R40:U103" si="27">IF($B40&lt;=$U$3,VLOOKUP($B40,JTABLE,R$9,FALSE),0)</f>
        <v>0</v>
      </c>
      <c r="S40" s="83">
        <f t="shared" si="27"/>
        <v>0</v>
      </c>
      <c r="T40" s="83">
        <f t="shared" si="27"/>
        <v>0</v>
      </c>
      <c r="U40" s="83">
        <f t="shared" si="27"/>
        <v>0</v>
      </c>
      <c r="V40" s="83">
        <f t="shared" ref="V40:W103" si="28">IF($B40&lt;=$U$3,IF(VLOOKUP($B40,JTABLE,V$9,FALSE)=V$8,$U40,0),0)</f>
        <v>0</v>
      </c>
      <c r="W40" s="83">
        <f t="shared" si="28"/>
        <v>0</v>
      </c>
      <c r="X40" s="83">
        <f t="shared" ref="X40:Z103" si="29">IF($B40&lt;=$U$3,VLOOKUP($B40,JTABLE,X$9,FALSE),0)</f>
        <v>0</v>
      </c>
      <c r="Y40" s="83">
        <f t="shared" si="29"/>
        <v>0</v>
      </c>
      <c r="Z40" s="83">
        <f t="shared" si="29"/>
        <v>0</v>
      </c>
      <c r="AA40" s="171">
        <f t="shared" si="23"/>
        <v>0</v>
      </c>
      <c r="AB40" s="83">
        <f t="shared" ref="AB40:AC103" si="30">IF($B40&lt;=$U$3,VLOOKUP($B40,JTABLE,AB$9,FALSE),0)</f>
        <v>0</v>
      </c>
      <c r="AC40" s="83">
        <f t="shared" si="30"/>
        <v>0</v>
      </c>
      <c r="AD40" s="171">
        <f t="shared" si="24"/>
        <v>0</v>
      </c>
      <c r="AE40" s="171">
        <f>IF(AD40=1,SUM(AD$10:AD40),0)</f>
        <v>0</v>
      </c>
      <c r="AF40" s="82" t="str">
        <f t="shared" si="25"/>
        <v/>
      </c>
      <c r="AG40" s="171">
        <f t="shared" si="26"/>
        <v>0</v>
      </c>
    </row>
    <row r="41" spans="1:33" ht="12" customHeight="1" x14ac:dyDescent="0.25">
      <c r="A41" s="497"/>
      <c r="B41" s="15">
        <v>32</v>
      </c>
      <c r="C41" s="468">
        <f t="shared" si="14"/>
        <v>0</v>
      </c>
      <c r="D41" s="469"/>
      <c r="E41" s="470"/>
      <c r="F41" s="67">
        <f t="shared" si="15"/>
        <v>0</v>
      </c>
      <c r="G41" s="67">
        <f t="shared" si="16"/>
        <v>0</v>
      </c>
      <c r="H41" s="67">
        <f t="shared" si="17"/>
        <v>0</v>
      </c>
      <c r="I41" s="67">
        <f t="shared" si="18"/>
        <v>0</v>
      </c>
      <c r="J41" s="67">
        <f t="shared" si="19"/>
        <v>0</v>
      </c>
      <c r="K41" s="16">
        <f t="shared" si="20"/>
        <v>0</v>
      </c>
      <c r="L41" s="67">
        <f t="shared" si="21"/>
        <v>0</v>
      </c>
      <c r="M41" s="17">
        <f>IF(L41&gt;0,VLOOKUP(I41,Labour!$AR$1:$AT$15,3,FALSE),0)</f>
        <v>0</v>
      </c>
      <c r="N41" s="70">
        <f t="shared" si="22"/>
        <v>0</v>
      </c>
      <c r="R41" s="83">
        <f t="shared" si="27"/>
        <v>0</v>
      </c>
      <c r="S41" s="83">
        <f t="shared" si="27"/>
        <v>0</v>
      </c>
      <c r="T41" s="83">
        <f t="shared" si="27"/>
        <v>0</v>
      </c>
      <c r="U41" s="83">
        <f t="shared" si="27"/>
        <v>0</v>
      </c>
      <c r="V41" s="83">
        <f t="shared" si="28"/>
        <v>0</v>
      </c>
      <c r="W41" s="83">
        <f t="shared" si="28"/>
        <v>0</v>
      </c>
      <c r="X41" s="83">
        <f t="shared" si="29"/>
        <v>0</v>
      </c>
      <c r="Y41" s="83">
        <f t="shared" si="29"/>
        <v>0</v>
      </c>
      <c r="Z41" s="83">
        <f t="shared" si="29"/>
        <v>0</v>
      </c>
      <c r="AA41" s="171">
        <f t="shared" si="23"/>
        <v>0</v>
      </c>
      <c r="AB41" s="83">
        <f t="shared" si="30"/>
        <v>0</v>
      </c>
      <c r="AC41" s="83">
        <f t="shared" si="30"/>
        <v>0</v>
      </c>
      <c r="AD41" s="171">
        <f t="shared" si="24"/>
        <v>0</v>
      </c>
      <c r="AE41" s="171">
        <f>IF(AD41=1,SUM(AD$10:AD41),0)</f>
        <v>0</v>
      </c>
      <c r="AF41" s="82" t="str">
        <f t="shared" si="25"/>
        <v/>
      </c>
      <c r="AG41" s="171">
        <f t="shared" si="26"/>
        <v>0</v>
      </c>
    </row>
    <row r="42" spans="1:33" ht="12" customHeight="1" x14ac:dyDescent="0.25">
      <c r="A42" s="497"/>
      <c r="B42" s="15">
        <v>33</v>
      </c>
      <c r="C42" s="468">
        <f t="shared" si="14"/>
        <v>0</v>
      </c>
      <c r="D42" s="469"/>
      <c r="E42" s="470"/>
      <c r="F42" s="67">
        <f t="shared" si="15"/>
        <v>0</v>
      </c>
      <c r="G42" s="67">
        <f t="shared" si="16"/>
        <v>0</v>
      </c>
      <c r="H42" s="67">
        <f t="shared" si="17"/>
        <v>0</v>
      </c>
      <c r="I42" s="67">
        <f t="shared" si="18"/>
        <v>0</v>
      </c>
      <c r="J42" s="67">
        <f t="shared" si="19"/>
        <v>0</v>
      </c>
      <c r="K42" s="16">
        <f t="shared" si="20"/>
        <v>0</v>
      </c>
      <c r="L42" s="67">
        <f t="shared" si="21"/>
        <v>0</v>
      </c>
      <c r="M42" s="17">
        <f>IF(L42&gt;0,VLOOKUP(I42,Labour!$AR$1:$AT$15,3,FALSE),0)</f>
        <v>0</v>
      </c>
      <c r="N42" s="70">
        <f t="shared" si="22"/>
        <v>0</v>
      </c>
      <c r="R42" s="83">
        <f t="shared" si="27"/>
        <v>0</v>
      </c>
      <c r="S42" s="83">
        <f t="shared" si="27"/>
        <v>0</v>
      </c>
      <c r="T42" s="83">
        <f t="shared" si="27"/>
        <v>0</v>
      </c>
      <c r="U42" s="83">
        <f t="shared" si="27"/>
        <v>0</v>
      </c>
      <c r="V42" s="83">
        <f t="shared" si="28"/>
        <v>0</v>
      </c>
      <c r="W42" s="83">
        <f t="shared" si="28"/>
        <v>0</v>
      </c>
      <c r="X42" s="83">
        <f t="shared" si="29"/>
        <v>0</v>
      </c>
      <c r="Y42" s="83">
        <f t="shared" si="29"/>
        <v>0</v>
      </c>
      <c r="Z42" s="83">
        <f t="shared" si="29"/>
        <v>0</v>
      </c>
      <c r="AA42" s="171">
        <f t="shared" si="23"/>
        <v>0</v>
      </c>
      <c r="AB42" s="83">
        <f t="shared" si="30"/>
        <v>0</v>
      </c>
      <c r="AC42" s="83">
        <f t="shared" si="30"/>
        <v>0</v>
      </c>
      <c r="AD42" s="171">
        <f t="shared" si="24"/>
        <v>0</v>
      </c>
      <c r="AE42" s="171">
        <f>IF(AD42=1,SUM(AD$10:AD42),0)</f>
        <v>0</v>
      </c>
      <c r="AF42" s="82" t="str">
        <f t="shared" si="25"/>
        <v/>
      </c>
      <c r="AG42" s="171">
        <f t="shared" si="26"/>
        <v>0</v>
      </c>
    </row>
    <row r="43" spans="1:33" ht="12" customHeight="1" x14ac:dyDescent="0.25">
      <c r="A43" s="497"/>
      <c r="B43" s="15">
        <v>34</v>
      </c>
      <c r="C43" s="468">
        <f t="shared" si="14"/>
        <v>0</v>
      </c>
      <c r="D43" s="469"/>
      <c r="E43" s="470"/>
      <c r="F43" s="67">
        <f t="shared" si="15"/>
        <v>0</v>
      </c>
      <c r="G43" s="67">
        <f t="shared" si="16"/>
        <v>0</v>
      </c>
      <c r="H43" s="67">
        <f t="shared" si="17"/>
        <v>0</v>
      </c>
      <c r="I43" s="67">
        <f t="shared" si="18"/>
        <v>0</v>
      </c>
      <c r="J43" s="67">
        <f t="shared" si="19"/>
        <v>0</v>
      </c>
      <c r="K43" s="16">
        <f t="shared" si="20"/>
        <v>0</v>
      </c>
      <c r="L43" s="67">
        <f t="shared" si="21"/>
        <v>0</v>
      </c>
      <c r="M43" s="17">
        <f>IF(L43&gt;0,VLOOKUP(I43,Labour!$AR$1:$AT$15,3,FALSE),0)</f>
        <v>0</v>
      </c>
      <c r="N43" s="70">
        <f t="shared" si="22"/>
        <v>0</v>
      </c>
      <c r="R43" s="83">
        <f t="shared" si="27"/>
        <v>0</v>
      </c>
      <c r="S43" s="83">
        <f t="shared" si="27"/>
        <v>0</v>
      </c>
      <c r="T43" s="83">
        <f t="shared" si="27"/>
        <v>0</v>
      </c>
      <c r="U43" s="83">
        <f t="shared" si="27"/>
        <v>0</v>
      </c>
      <c r="V43" s="83">
        <f t="shared" si="28"/>
        <v>0</v>
      </c>
      <c r="W43" s="83">
        <f t="shared" si="28"/>
        <v>0</v>
      </c>
      <c r="X43" s="83">
        <f t="shared" si="29"/>
        <v>0</v>
      </c>
      <c r="Y43" s="83">
        <f t="shared" si="29"/>
        <v>0</v>
      </c>
      <c r="Z43" s="83">
        <f t="shared" si="29"/>
        <v>0</v>
      </c>
      <c r="AA43" s="171">
        <f t="shared" si="23"/>
        <v>0</v>
      </c>
      <c r="AB43" s="83">
        <f t="shared" si="30"/>
        <v>0</v>
      </c>
      <c r="AC43" s="83">
        <f t="shared" si="30"/>
        <v>0</v>
      </c>
      <c r="AD43" s="171">
        <f t="shared" si="24"/>
        <v>0</v>
      </c>
      <c r="AE43" s="171">
        <f>IF(AD43=1,SUM(AD$10:AD43),0)</f>
        <v>0</v>
      </c>
      <c r="AF43" s="82" t="str">
        <f t="shared" si="25"/>
        <v/>
      </c>
      <c r="AG43" s="171">
        <f t="shared" si="26"/>
        <v>0</v>
      </c>
    </row>
    <row r="44" spans="1:33" ht="12" customHeight="1" x14ac:dyDescent="0.25">
      <c r="A44" s="497"/>
      <c r="B44" s="15">
        <v>35</v>
      </c>
      <c r="C44" s="468">
        <f t="shared" si="14"/>
        <v>0</v>
      </c>
      <c r="D44" s="469"/>
      <c r="E44" s="470"/>
      <c r="F44" s="67">
        <f t="shared" si="15"/>
        <v>0</v>
      </c>
      <c r="G44" s="67">
        <f t="shared" si="16"/>
        <v>0</v>
      </c>
      <c r="H44" s="67">
        <f t="shared" si="17"/>
        <v>0</v>
      </c>
      <c r="I44" s="67">
        <f t="shared" si="18"/>
        <v>0</v>
      </c>
      <c r="J44" s="67">
        <f t="shared" si="19"/>
        <v>0</v>
      </c>
      <c r="K44" s="16">
        <f t="shared" si="20"/>
        <v>0</v>
      </c>
      <c r="L44" s="67">
        <f t="shared" si="21"/>
        <v>0</v>
      </c>
      <c r="M44" s="17">
        <f>IF(L44&gt;0,VLOOKUP(I44,Labour!$AR$1:$AT$15,3,FALSE),0)</f>
        <v>0</v>
      </c>
      <c r="N44" s="70">
        <f t="shared" si="22"/>
        <v>0</v>
      </c>
      <c r="R44" s="83">
        <f t="shared" si="27"/>
        <v>0</v>
      </c>
      <c r="S44" s="83">
        <f t="shared" si="27"/>
        <v>0</v>
      </c>
      <c r="T44" s="83">
        <f t="shared" si="27"/>
        <v>0</v>
      </c>
      <c r="U44" s="83">
        <f t="shared" si="27"/>
        <v>0</v>
      </c>
      <c r="V44" s="83">
        <f t="shared" si="28"/>
        <v>0</v>
      </c>
      <c r="W44" s="83">
        <f t="shared" si="28"/>
        <v>0</v>
      </c>
      <c r="X44" s="83">
        <f t="shared" si="29"/>
        <v>0</v>
      </c>
      <c r="Y44" s="83">
        <f t="shared" si="29"/>
        <v>0</v>
      </c>
      <c r="Z44" s="83">
        <f t="shared" si="29"/>
        <v>0</v>
      </c>
      <c r="AA44" s="171">
        <f t="shared" si="23"/>
        <v>0</v>
      </c>
      <c r="AB44" s="83">
        <f t="shared" si="30"/>
        <v>0</v>
      </c>
      <c r="AC44" s="83">
        <f t="shared" si="30"/>
        <v>0</v>
      </c>
      <c r="AD44" s="171">
        <f t="shared" si="24"/>
        <v>0</v>
      </c>
      <c r="AE44" s="171">
        <f>IF(AD44=1,SUM(AD$10:AD44),0)</f>
        <v>0</v>
      </c>
      <c r="AF44" s="82" t="str">
        <f t="shared" si="25"/>
        <v/>
      </c>
      <c r="AG44" s="171">
        <f t="shared" si="26"/>
        <v>0</v>
      </c>
    </row>
    <row r="45" spans="1:33" ht="12" customHeight="1" x14ac:dyDescent="0.25">
      <c r="A45" s="497"/>
      <c r="B45" s="15">
        <v>36</v>
      </c>
      <c r="C45" s="468">
        <f t="shared" si="14"/>
        <v>0</v>
      </c>
      <c r="D45" s="469"/>
      <c r="E45" s="470"/>
      <c r="F45" s="67">
        <f t="shared" si="15"/>
        <v>0</v>
      </c>
      <c r="G45" s="67">
        <f t="shared" si="16"/>
        <v>0</v>
      </c>
      <c r="H45" s="67">
        <f t="shared" si="17"/>
        <v>0</v>
      </c>
      <c r="I45" s="67">
        <f t="shared" si="18"/>
        <v>0</v>
      </c>
      <c r="J45" s="67">
        <f t="shared" si="19"/>
        <v>0</v>
      </c>
      <c r="K45" s="16">
        <f t="shared" si="20"/>
        <v>0</v>
      </c>
      <c r="L45" s="67">
        <f t="shared" si="21"/>
        <v>0</v>
      </c>
      <c r="M45" s="17">
        <f>IF(L45&gt;0,VLOOKUP(I45,Labour!$AR$1:$AT$15,3,FALSE),0)</f>
        <v>0</v>
      </c>
      <c r="N45" s="70">
        <f t="shared" si="22"/>
        <v>0</v>
      </c>
      <c r="R45" s="83">
        <f t="shared" si="27"/>
        <v>0</v>
      </c>
      <c r="S45" s="83">
        <f t="shared" si="27"/>
        <v>0</v>
      </c>
      <c r="T45" s="83">
        <f t="shared" si="27"/>
        <v>0</v>
      </c>
      <c r="U45" s="83">
        <f t="shared" si="27"/>
        <v>0</v>
      </c>
      <c r="V45" s="83">
        <f t="shared" si="28"/>
        <v>0</v>
      </c>
      <c r="W45" s="83">
        <f t="shared" si="28"/>
        <v>0</v>
      </c>
      <c r="X45" s="83">
        <f t="shared" si="29"/>
        <v>0</v>
      </c>
      <c r="Y45" s="83">
        <f t="shared" si="29"/>
        <v>0</v>
      </c>
      <c r="Z45" s="83">
        <f t="shared" si="29"/>
        <v>0</v>
      </c>
      <c r="AA45" s="171">
        <f t="shared" si="23"/>
        <v>0</v>
      </c>
      <c r="AB45" s="83">
        <f t="shared" si="30"/>
        <v>0</v>
      </c>
      <c r="AC45" s="83">
        <f t="shared" si="30"/>
        <v>0</v>
      </c>
      <c r="AD45" s="171">
        <f t="shared" si="24"/>
        <v>0</v>
      </c>
      <c r="AE45" s="171">
        <f>IF(AD45=1,SUM(AD$10:AD45),0)</f>
        <v>0</v>
      </c>
      <c r="AF45" s="82" t="str">
        <f t="shared" si="25"/>
        <v/>
      </c>
      <c r="AG45" s="171">
        <f t="shared" si="26"/>
        <v>0</v>
      </c>
    </row>
    <row r="46" spans="1:33" ht="12" customHeight="1" x14ac:dyDescent="0.25">
      <c r="A46" s="497"/>
      <c r="B46" s="15">
        <v>37</v>
      </c>
      <c r="C46" s="468">
        <f t="shared" si="14"/>
        <v>0</v>
      </c>
      <c r="D46" s="469"/>
      <c r="E46" s="470"/>
      <c r="F46" s="67">
        <f t="shared" si="15"/>
        <v>0</v>
      </c>
      <c r="G46" s="67">
        <f t="shared" si="16"/>
        <v>0</v>
      </c>
      <c r="H46" s="67">
        <f t="shared" si="17"/>
        <v>0</v>
      </c>
      <c r="I46" s="67">
        <f t="shared" si="18"/>
        <v>0</v>
      </c>
      <c r="J46" s="67">
        <f t="shared" si="19"/>
        <v>0</v>
      </c>
      <c r="K46" s="16">
        <f t="shared" si="20"/>
        <v>0</v>
      </c>
      <c r="L46" s="67">
        <f t="shared" si="21"/>
        <v>0</v>
      </c>
      <c r="M46" s="17">
        <f>IF(L46&gt;0,VLOOKUP(I46,Labour!$AR$1:$AT$15,3,FALSE),0)</f>
        <v>0</v>
      </c>
      <c r="N46" s="70">
        <f t="shared" si="22"/>
        <v>0</v>
      </c>
      <c r="R46" s="83">
        <f t="shared" si="27"/>
        <v>0</v>
      </c>
      <c r="S46" s="83">
        <f t="shared" si="27"/>
        <v>0</v>
      </c>
      <c r="T46" s="83">
        <f t="shared" si="27"/>
        <v>0</v>
      </c>
      <c r="U46" s="83">
        <f t="shared" si="27"/>
        <v>0</v>
      </c>
      <c r="V46" s="83">
        <f t="shared" si="28"/>
        <v>0</v>
      </c>
      <c r="W46" s="83">
        <f t="shared" si="28"/>
        <v>0</v>
      </c>
      <c r="X46" s="83">
        <f t="shared" si="29"/>
        <v>0</v>
      </c>
      <c r="Y46" s="83">
        <f t="shared" si="29"/>
        <v>0</v>
      </c>
      <c r="Z46" s="83">
        <f t="shared" si="29"/>
        <v>0</v>
      </c>
      <c r="AA46" s="171">
        <f t="shared" si="23"/>
        <v>0</v>
      </c>
      <c r="AB46" s="83">
        <f t="shared" si="30"/>
        <v>0</v>
      </c>
      <c r="AC46" s="83">
        <f t="shared" si="30"/>
        <v>0</v>
      </c>
      <c r="AD46" s="171">
        <f t="shared" si="24"/>
        <v>0</v>
      </c>
      <c r="AE46" s="171">
        <f>IF(AD46=1,SUM(AD$10:AD46),0)</f>
        <v>0</v>
      </c>
      <c r="AF46" s="82" t="str">
        <f t="shared" si="25"/>
        <v/>
      </c>
      <c r="AG46" s="171">
        <f t="shared" si="26"/>
        <v>0</v>
      </c>
    </row>
    <row r="47" spans="1:33" ht="12" customHeight="1" x14ac:dyDescent="0.25">
      <c r="A47" s="497"/>
      <c r="B47" s="15">
        <v>38</v>
      </c>
      <c r="C47" s="468">
        <f t="shared" si="14"/>
        <v>0</v>
      </c>
      <c r="D47" s="469"/>
      <c r="E47" s="470"/>
      <c r="F47" s="67">
        <f t="shared" si="15"/>
        <v>0</v>
      </c>
      <c r="G47" s="67">
        <f t="shared" si="16"/>
        <v>0</v>
      </c>
      <c r="H47" s="67">
        <f t="shared" si="17"/>
        <v>0</v>
      </c>
      <c r="I47" s="67">
        <f t="shared" si="18"/>
        <v>0</v>
      </c>
      <c r="J47" s="67">
        <f t="shared" si="19"/>
        <v>0</v>
      </c>
      <c r="K47" s="16">
        <f t="shared" si="20"/>
        <v>0</v>
      </c>
      <c r="L47" s="67">
        <f t="shared" si="21"/>
        <v>0</v>
      </c>
      <c r="M47" s="17">
        <f>IF(L47&gt;0,VLOOKUP(I47,Labour!$AR$1:$AT$15,3,FALSE),0)</f>
        <v>0</v>
      </c>
      <c r="N47" s="70">
        <f t="shared" si="22"/>
        <v>0</v>
      </c>
      <c r="R47" s="83">
        <f t="shared" si="27"/>
        <v>0</v>
      </c>
      <c r="S47" s="83">
        <f t="shared" si="27"/>
        <v>0</v>
      </c>
      <c r="T47" s="83">
        <f t="shared" si="27"/>
        <v>0</v>
      </c>
      <c r="U47" s="83">
        <f t="shared" si="27"/>
        <v>0</v>
      </c>
      <c r="V47" s="83">
        <f t="shared" si="28"/>
        <v>0</v>
      </c>
      <c r="W47" s="83">
        <f t="shared" si="28"/>
        <v>0</v>
      </c>
      <c r="X47" s="83">
        <f t="shared" si="29"/>
        <v>0</v>
      </c>
      <c r="Y47" s="83">
        <f t="shared" si="29"/>
        <v>0</v>
      </c>
      <c r="Z47" s="83">
        <f t="shared" si="29"/>
        <v>0</v>
      </c>
      <c r="AA47" s="171">
        <f t="shared" si="23"/>
        <v>0</v>
      </c>
      <c r="AB47" s="83">
        <f t="shared" si="30"/>
        <v>0</v>
      </c>
      <c r="AC47" s="83">
        <f t="shared" si="30"/>
        <v>0</v>
      </c>
      <c r="AD47" s="171">
        <f t="shared" si="24"/>
        <v>0</v>
      </c>
      <c r="AE47" s="171">
        <f>IF(AD47=1,SUM(AD$10:AD47),0)</f>
        <v>0</v>
      </c>
      <c r="AF47" s="82" t="str">
        <f t="shared" si="25"/>
        <v/>
      </c>
      <c r="AG47" s="171">
        <f t="shared" si="26"/>
        <v>0</v>
      </c>
    </row>
    <row r="48" spans="1:33" ht="12" customHeight="1" x14ac:dyDescent="0.25">
      <c r="A48" s="497"/>
      <c r="B48" s="15">
        <v>39</v>
      </c>
      <c r="C48" s="468">
        <f t="shared" si="14"/>
        <v>0</v>
      </c>
      <c r="D48" s="469"/>
      <c r="E48" s="470"/>
      <c r="F48" s="67">
        <f t="shared" si="15"/>
        <v>0</v>
      </c>
      <c r="G48" s="67">
        <f t="shared" si="16"/>
        <v>0</v>
      </c>
      <c r="H48" s="67">
        <f t="shared" si="17"/>
        <v>0</v>
      </c>
      <c r="I48" s="67">
        <f t="shared" si="18"/>
        <v>0</v>
      </c>
      <c r="J48" s="67">
        <f t="shared" si="19"/>
        <v>0</v>
      </c>
      <c r="K48" s="16">
        <f t="shared" si="20"/>
        <v>0</v>
      </c>
      <c r="L48" s="67">
        <f t="shared" si="21"/>
        <v>0</v>
      </c>
      <c r="M48" s="17">
        <f>IF(L48&gt;0,VLOOKUP(I48,Labour!$AR$1:$AT$15,3,FALSE),0)</f>
        <v>0</v>
      </c>
      <c r="N48" s="70">
        <f t="shared" si="22"/>
        <v>0</v>
      </c>
      <c r="R48" s="83">
        <f t="shared" si="27"/>
        <v>0</v>
      </c>
      <c r="S48" s="83">
        <f t="shared" si="27"/>
        <v>0</v>
      </c>
      <c r="T48" s="83">
        <f t="shared" si="27"/>
        <v>0</v>
      </c>
      <c r="U48" s="83">
        <f t="shared" si="27"/>
        <v>0</v>
      </c>
      <c r="V48" s="83">
        <f t="shared" si="28"/>
        <v>0</v>
      </c>
      <c r="W48" s="83">
        <f t="shared" si="28"/>
        <v>0</v>
      </c>
      <c r="X48" s="83">
        <f t="shared" si="29"/>
        <v>0</v>
      </c>
      <c r="Y48" s="83">
        <f t="shared" si="29"/>
        <v>0</v>
      </c>
      <c r="Z48" s="83">
        <f t="shared" si="29"/>
        <v>0</v>
      </c>
      <c r="AA48" s="171">
        <f t="shared" si="23"/>
        <v>0</v>
      </c>
      <c r="AB48" s="83">
        <f t="shared" si="30"/>
        <v>0</v>
      </c>
      <c r="AC48" s="83">
        <f t="shared" si="30"/>
        <v>0</v>
      </c>
      <c r="AD48" s="171">
        <f t="shared" si="24"/>
        <v>0</v>
      </c>
      <c r="AE48" s="171">
        <f>IF(AD48=1,SUM(AD$10:AD48),0)</f>
        <v>0</v>
      </c>
      <c r="AF48" s="82" t="str">
        <f t="shared" si="25"/>
        <v/>
      </c>
      <c r="AG48" s="171">
        <f t="shared" si="26"/>
        <v>0</v>
      </c>
    </row>
    <row r="49" spans="1:33" ht="12" customHeight="1" x14ac:dyDescent="0.25">
      <c r="A49" s="497"/>
      <c r="B49" s="15">
        <v>40</v>
      </c>
      <c r="C49" s="468">
        <f t="shared" si="14"/>
        <v>0</v>
      </c>
      <c r="D49" s="469"/>
      <c r="E49" s="470"/>
      <c r="F49" s="67">
        <f t="shared" si="15"/>
        <v>0</v>
      </c>
      <c r="G49" s="67">
        <f t="shared" si="16"/>
        <v>0</v>
      </c>
      <c r="H49" s="67">
        <f t="shared" si="17"/>
        <v>0</v>
      </c>
      <c r="I49" s="67">
        <f t="shared" si="18"/>
        <v>0</v>
      </c>
      <c r="J49" s="67">
        <f t="shared" si="19"/>
        <v>0</v>
      </c>
      <c r="K49" s="16">
        <f t="shared" si="20"/>
        <v>0</v>
      </c>
      <c r="L49" s="67">
        <f t="shared" si="21"/>
        <v>0</v>
      </c>
      <c r="M49" s="17">
        <f>IF(L49&gt;0,VLOOKUP(I49,Labour!$AR$1:$AT$15,3,FALSE),0)</f>
        <v>0</v>
      </c>
      <c r="N49" s="70">
        <f t="shared" si="22"/>
        <v>0</v>
      </c>
      <c r="R49" s="83">
        <f t="shared" si="27"/>
        <v>0</v>
      </c>
      <c r="S49" s="83">
        <f t="shared" si="27"/>
        <v>0</v>
      </c>
      <c r="T49" s="83">
        <f t="shared" si="27"/>
        <v>0</v>
      </c>
      <c r="U49" s="83">
        <f t="shared" si="27"/>
        <v>0</v>
      </c>
      <c r="V49" s="83">
        <f t="shared" si="28"/>
        <v>0</v>
      </c>
      <c r="W49" s="83">
        <f t="shared" si="28"/>
        <v>0</v>
      </c>
      <c r="X49" s="83">
        <f t="shared" si="29"/>
        <v>0</v>
      </c>
      <c r="Y49" s="83">
        <f t="shared" si="29"/>
        <v>0</v>
      </c>
      <c r="Z49" s="83">
        <f t="shared" si="29"/>
        <v>0</v>
      </c>
      <c r="AA49" s="171">
        <f t="shared" si="23"/>
        <v>0</v>
      </c>
      <c r="AB49" s="83">
        <f t="shared" si="30"/>
        <v>0</v>
      </c>
      <c r="AC49" s="83">
        <f t="shared" si="30"/>
        <v>0</v>
      </c>
      <c r="AD49" s="171">
        <f t="shared" si="24"/>
        <v>0</v>
      </c>
      <c r="AE49" s="171">
        <f>IF(AD49=1,SUM(AD$10:AD49),0)</f>
        <v>0</v>
      </c>
      <c r="AF49" s="82" t="str">
        <f t="shared" si="25"/>
        <v/>
      </c>
      <c r="AG49" s="171">
        <f t="shared" si="26"/>
        <v>0</v>
      </c>
    </row>
    <row r="50" spans="1:33" ht="12" customHeight="1" x14ac:dyDescent="0.25">
      <c r="A50" s="497"/>
      <c r="B50" s="15">
        <v>41</v>
      </c>
      <c r="C50" s="468">
        <f t="shared" si="14"/>
        <v>0</v>
      </c>
      <c r="D50" s="469"/>
      <c r="E50" s="470"/>
      <c r="F50" s="67">
        <f t="shared" si="15"/>
        <v>0</v>
      </c>
      <c r="G50" s="67">
        <f t="shared" si="16"/>
        <v>0</v>
      </c>
      <c r="H50" s="67">
        <f t="shared" si="17"/>
        <v>0</v>
      </c>
      <c r="I50" s="67">
        <f t="shared" si="18"/>
        <v>0</v>
      </c>
      <c r="J50" s="67">
        <f t="shared" si="19"/>
        <v>0</v>
      </c>
      <c r="K50" s="16">
        <f t="shared" si="20"/>
        <v>0</v>
      </c>
      <c r="L50" s="67">
        <f t="shared" si="21"/>
        <v>0</v>
      </c>
      <c r="M50" s="17">
        <f>IF(L50&gt;0,VLOOKUP(I50,Labour!$AR$1:$AT$15,3,FALSE),0)</f>
        <v>0</v>
      </c>
      <c r="N50" s="70">
        <f t="shared" si="22"/>
        <v>0</v>
      </c>
      <c r="R50" s="83">
        <f t="shared" si="27"/>
        <v>0</v>
      </c>
      <c r="S50" s="83">
        <f t="shared" si="27"/>
        <v>0</v>
      </c>
      <c r="T50" s="83">
        <f t="shared" si="27"/>
        <v>0</v>
      </c>
      <c r="U50" s="83">
        <f t="shared" si="27"/>
        <v>0</v>
      </c>
      <c r="V50" s="83">
        <f t="shared" si="28"/>
        <v>0</v>
      </c>
      <c r="W50" s="83">
        <f t="shared" si="28"/>
        <v>0</v>
      </c>
      <c r="X50" s="83">
        <f t="shared" si="29"/>
        <v>0</v>
      </c>
      <c r="Y50" s="83">
        <f t="shared" si="29"/>
        <v>0</v>
      </c>
      <c r="Z50" s="83">
        <f t="shared" si="29"/>
        <v>0</v>
      </c>
      <c r="AA50" s="171">
        <f t="shared" si="23"/>
        <v>0</v>
      </c>
      <c r="AB50" s="83">
        <f t="shared" si="30"/>
        <v>0</v>
      </c>
      <c r="AC50" s="83">
        <f t="shared" si="30"/>
        <v>0</v>
      </c>
      <c r="AD50" s="171">
        <f t="shared" si="24"/>
        <v>0</v>
      </c>
      <c r="AE50" s="171">
        <f>IF(AD50=1,SUM(AD$10:AD50),0)</f>
        <v>0</v>
      </c>
      <c r="AF50" s="82" t="str">
        <f t="shared" si="25"/>
        <v/>
      </c>
      <c r="AG50" s="171">
        <f t="shared" si="26"/>
        <v>0</v>
      </c>
    </row>
    <row r="51" spans="1:33" ht="12" customHeight="1" x14ac:dyDescent="0.25">
      <c r="A51" s="497"/>
      <c r="B51" s="15">
        <v>42</v>
      </c>
      <c r="C51" s="468">
        <f t="shared" si="14"/>
        <v>0</v>
      </c>
      <c r="D51" s="469"/>
      <c r="E51" s="470"/>
      <c r="F51" s="67">
        <f t="shared" si="15"/>
        <v>0</v>
      </c>
      <c r="G51" s="67">
        <f t="shared" si="16"/>
        <v>0</v>
      </c>
      <c r="H51" s="67">
        <f t="shared" si="17"/>
        <v>0</v>
      </c>
      <c r="I51" s="67">
        <f t="shared" si="18"/>
        <v>0</v>
      </c>
      <c r="J51" s="67">
        <f t="shared" si="19"/>
        <v>0</v>
      </c>
      <c r="K51" s="16">
        <f t="shared" si="20"/>
        <v>0</v>
      </c>
      <c r="L51" s="67">
        <f t="shared" si="21"/>
        <v>0</v>
      </c>
      <c r="M51" s="17">
        <f>IF(L51&gt;0,VLOOKUP(I51,Labour!$AR$1:$AT$15,3,FALSE),0)</f>
        <v>0</v>
      </c>
      <c r="N51" s="70">
        <f t="shared" si="22"/>
        <v>0</v>
      </c>
      <c r="R51" s="83">
        <f t="shared" si="27"/>
        <v>0</v>
      </c>
      <c r="S51" s="83">
        <f t="shared" si="27"/>
        <v>0</v>
      </c>
      <c r="T51" s="83">
        <f t="shared" si="27"/>
        <v>0</v>
      </c>
      <c r="U51" s="83">
        <f t="shared" si="27"/>
        <v>0</v>
      </c>
      <c r="V51" s="83">
        <f t="shared" si="28"/>
        <v>0</v>
      </c>
      <c r="W51" s="83">
        <f t="shared" si="28"/>
        <v>0</v>
      </c>
      <c r="X51" s="83">
        <f t="shared" si="29"/>
        <v>0</v>
      </c>
      <c r="Y51" s="83">
        <f t="shared" si="29"/>
        <v>0</v>
      </c>
      <c r="Z51" s="83">
        <f t="shared" si="29"/>
        <v>0</v>
      </c>
      <c r="AA51" s="171">
        <f t="shared" si="23"/>
        <v>0</v>
      </c>
      <c r="AB51" s="83">
        <f t="shared" si="30"/>
        <v>0</v>
      </c>
      <c r="AC51" s="83">
        <f t="shared" si="30"/>
        <v>0</v>
      </c>
      <c r="AD51" s="171">
        <f t="shared" si="24"/>
        <v>0</v>
      </c>
      <c r="AE51" s="171">
        <f>IF(AD51=1,SUM(AD$10:AD51),0)</f>
        <v>0</v>
      </c>
      <c r="AF51" s="82" t="str">
        <f t="shared" si="25"/>
        <v/>
      </c>
      <c r="AG51" s="171">
        <f t="shared" si="26"/>
        <v>0</v>
      </c>
    </row>
    <row r="52" spans="1:33" ht="12" customHeight="1" x14ac:dyDescent="0.25">
      <c r="A52" s="497"/>
      <c r="B52" s="15">
        <v>43</v>
      </c>
      <c r="C52" s="468">
        <f t="shared" si="14"/>
        <v>0</v>
      </c>
      <c r="D52" s="469"/>
      <c r="E52" s="470"/>
      <c r="F52" s="67">
        <f t="shared" si="15"/>
        <v>0</v>
      </c>
      <c r="G52" s="67">
        <f t="shared" si="16"/>
        <v>0</v>
      </c>
      <c r="H52" s="67">
        <f t="shared" si="17"/>
        <v>0</v>
      </c>
      <c r="I52" s="67">
        <f t="shared" si="18"/>
        <v>0</v>
      </c>
      <c r="J52" s="67">
        <f t="shared" si="19"/>
        <v>0</v>
      </c>
      <c r="K52" s="16">
        <f t="shared" si="20"/>
        <v>0</v>
      </c>
      <c r="L52" s="67">
        <f t="shared" si="21"/>
        <v>0</v>
      </c>
      <c r="M52" s="17">
        <f>IF(L52&gt;0,VLOOKUP(I52,Labour!$AR$1:$AT$15,3,FALSE),0)</f>
        <v>0</v>
      </c>
      <c r="N52" s="70">
        <f t="shared" si="22"/>
        <v>0</v>
      </c>
      <c r="R52" s="83">
        <f t="shared" si="27"/>
        <v>0</v>
      </c>
      <c r="S52" s="83">
        <f t="shared" si="27"/>
        <v>0</v>
      </c>
      <c r="T52" s="83">
        <f t="shared" si="27"/>
        <v>0</v>
      </c>
      <c r="U52" s="83">
        <f t="shared" si="27"/>
        <v>0</v>
      </c>
      <c r="V52" s="83">
        <f t="shared" si="28"/>
        <v>0</v>
      </c>
      <c r="W52" s="83">
        <f t="shared" si="28"/>
        <v>0</v>
      </c>
      <c r="X52" s="83">
        <f t="shared" si="29"/>
        <v>0</v>
      </c>
      <c r="Y52" s="83">
        <f t="shared" si="29"/>
        <v>0</v>
      </c>
      <c r="Z52" s="83">
        <f t="shared" si="29"/>
        <v>0</v>
      </c>
      <c r="AA52" s="171">
        <f t="shared" si="23"/>
        <v>0</v>
      </c>
      <c r="AB52" s="83">
        <f t="shared" si="30"/>
        <v>0</v>
      </c>
      <c r="AC52" s="83">
        <f t="shared" si="30"/>
        <v>0</v>
      </c>
      <c r="AD52" s="171">
        <f t="shared" si="24"/>
        <v>0</v>
      </c>
      <c r="AE52" s="171">
        <f>IF(AD52=1,SUM(AD$10:AD52),0)</f>
        <v>0</v>
      </c>
      <c r="AF52" s="82" t="str">
        <f t="shared" si="25"/>
        <v/>
      </c>
      <c r="AG52" s="171">
        <f t="shared" si="26"/>
        <v>0</v>
      </c>
    </row>
    <row r="53" spans="1:33" ht="12" customHeight="1" x14ac:dyDescent="0.25">
      <c r="A53" s="497"/>
      <c r="B53" s="15">
        <v>44</v>
      </c>
      <c r="C53" s="468">
        <f t="shared" si="14"/>
        <v>0</v>
      </c>
      <c r="D53" s="469"/>
      <c r="E53" s="470"/>
      <c r="F53" s="67">
        <f t="shared" si="15"/>
        <v>0</v>
      </c>
      <c r="G53" s="67">
        <f t="shared" si="16"/>
        <v>0</v>
      </c>
      <c r="H53" s="67">
        <f t="shared" si="17"/>
        <v>0</v>
      </c>
      <c r="I53" s="67">
        <f t="shared" si="18"/>
        <v>0</v>
      </c>
      <c r="J53" s="67">
        <f t="shared" si="19"/>
        <v>0</v>
      </c>
      <c r="K53" s="16">
        <f t="shared" si="20"/>
        <v>0</v>
      </c>
      <c r="L53" s="67">
        <f t="shared" si="21"/>
        <v>0</v>
      </c>
      <c r="M53" s="17">
        <f>IF(L53&gt;0,VLOOKUP(I53,Labour!$AR$1:$AT$15,3,FALSE),0)</f>
        <v>0</v>
      </c>
      <c r="N53" s="70">
        <f t="shared" si="22"/>
        <v>0</v>
      </c>
      <c r="R53" s="83">
        <f t="shared" si="27"/>
        <v>0</v>
      </c>
      <c r="S53" s="83">
        <f t="shared" si="27"/>
        <v>0</v>
      </c>
      <c r="T53" s="83">
        <f t="shared" si="27"/>
        <v>0</v>
      </c>
      <c r="U53" s="83">
        <f t="shared" si="27"/>
        <v>0</v>
      </c>
      <c r="V53" s="83">
        <f t="shared" si="28"/>
        <v>0</v>
      </c>
      <c r="W53" s="83">
        <f t="shared" si="28"/>
        <v>0</v>
      </c>
      <c r="X53" s="83">
        <f t="shared" si="29"/>
        <v>0</v>
      </c>
      <c r="Y53" s="83">
        <f t="shared" si="29"/>
        <v>0</v>
      </c>
      <c r="Z53" s="83">
        <f t="shared" si="29"/>
        <v>0</v>
      </c>
      <c r="AA53" s="171">
        <f t="shared" si="23"/>
        <v>0</v>
      </c>
      <c r="AB53" s="83">
        <f t="shared" si="30"/>
        <v>0</v>
      </c>
      <c r="AC53" s="83">
        <f t="shared" si="30"/>
        <v>0</v>
      </c>
      <c r="AD53" s="171">
        <f t="shared" si="24"/>
        <v>0</v>
      </c>
      <c r="AE53" s="171">
        <f>IF(AD53=1,SUM(AD$10:AD53),0)</f>
        <v>0</v>
      </c>
      <c r="AF53" s="82" t="str">
        <f t="shared" si="25"/>
        <v/>
      </c>
      <c r="AG53" s="171">
        <f t="shared" si="26"/>
        <v>0</v>
      </c>
    </row>
    <row r="54" spans="1:33" ht="12" customHeight="1" x14ac:dyDescent="0.25">
      <c r="A54" s="497"/>
      <c r="B54" s="15">
        <v>45</v>
      </c>
      <c r="C54" s="468">
        <f t="shared" si="14"/>
        <v>0</v>
      </c>
      <c r="D54" s="469"/>
      <c r="E54" s="470"/>
      <c r="F54" s="67">
        <f t="shared" si="15"/>
        <v>0</v>
      </c>
      <c r="G54" s="67">
        <f t="shared" si="16"/>
        <v>0</v>
      </c>
      <c r="H54" s="67">
        <f t="shared" si="17"/>
        <v>0</v>
      </c>
      <c r="I54" s="67">
        <f t="shared" si="18"/>
        <v>0</v>
      </c>
      <c r="J54" s="67">
        <f t="shared" si="19"/>
        <v>0</v>
      </c>
      <c r="K54" s="16">
        <f t="shared" si="20"/>
        <v>0</v>
      </c>
      <c r="L54" s="67">
        <f t="shared" si="21"/>
        <v>0</v>
      </c>
      <c r="M54" s="17">
        <f>IF(L54&gt;0,VLOOKUP(I54,Labour!$AR$1:$AT$15,3,FALSE),0)</f>
        <v>0</v>
      </c>
      <c r="N54" s="70">
        <f t="shared" si="22"/>
        <v>0</v>
      </c>
      <c r="R54" s="83">
        <f t="shared" si="27"/>
        <v>0</v>
      </c>
      <c r="S54" s="83">
        <f t="shared" si="27"/>
        <v>0</v>
      </c>
      <c r="T54" s="83">
        <f t="shared" si="27"/>
        <v>0</v>
      </c>
      <c r="U54" s="83">
        <f t="shared" si="27"/>
        <v>0</v>
      </c>
      <c r="V54" s="83">
        <f t="shared" si="28"/>
        <v>0</v>
      </c>
      <c r="W54" s="83">
        <f t="shared" si="28"/>
        <v>0</v>
      </c>
      <c r="X54" s="83">
        <f t="shared" si="29"/>
        <v>0</v>
      </c>
      <c r="Y54" s="83">
        <f t="shared" si="29"/>
        <v>0</v>
      </c>
      <c r="Z54" s="83">
        <f t="shared" si="29"/>
        <v>0</v>
      </c>
      <c r="AA54" s="171">
        <f t="shared" si="23"/>
        <v>0</v>
      </c>
      <c r="AB54" s="83">
        <f t="shared" si="30"/>
        <v>0</v>
      </c>
      <c r="AC54" s="83">
        <f t="shared" si="30"/>
        <v>0</v>
      </c>
      <c r="AD54" s="171">
        <f t="shared" si="24"/>
        <v>0</v>
      </c>
      <c r="AE54" s="171">
        <f>IF(AD54=1,SUM(AD$10:AD54),0)</f>
        <v>0</v>
      </c>
      <c r="AF54" s="82" t="str">
        <f t="shared" si="25"/>
        <v/>
      </c>
      <c r="AG54" s="171">
        <f t="shared" si="26"/>
        <v>0</v>
      </c>
    </row>
    <row r="55" spans="1:33" ht="12" customHeight="1" x14ac:dyDescent="0.25">
      <c r="A55" s="497"/>
      <c r="B55" s="15">
        <v>46</v>
      </c>
      <c r="C55" s="468">
        <f t="shared" si="14"/>
        <v>0</v>
      </c>
      <c r="D55" s="469"/>
      <c r="E55" s="470"/>
      <c r="F55" s="67">
        <f t="shared" si="15"/>
        <v>0</v>
      </c>
      <c r="G55" s="67">
        <f t="shared" si="16"/>
        <v>0</v>
      </c>
      <c r="H55" s="67">
        <f t="shared" si="17"/>
        <v>0</v>
      </c>
      <c r="I55" s="67">
        <f t="shared" si="18"/>
        <v>0</v>
      </c>
      <c r="J55" s="67">
        <f t="shared" si="19"/>
        <v>0</v>
      </c>
      <c r="K55" s="16">
        <f t="shared" si="20"/>
        <v>0</v>
      </c>
      <c r="L55" s="67">
        <f t="shared" si="21"/>
        <v>0</v>
      </c>
      <c r="M55" s="17">
        <f>IF(L55&gt;0,VLOOKUP(I55,Labour!$AR$1:$AT$15,3,FALSE),0)</f>
        <v>0</v>
      </c>
      <c r="N55" s="70">
        <f t="shared" si="22"/>
        <v>0</v>
      </c>
      <c r="R55" s="83">
        <f t="shared" si="27"/>
        <v>0</v>
      </c>
      <c r="S55" s="83">
        <f t="shared" si="27"/>
        <v>0</v>
      </c>
      <c r="T55" s="83">
        <f t="shared" si="27"/>
        <v>0</v>
      </c>
      <c r="U55" s="83">
        <f t="shared" si="27"/>
        <v>0</v>
      </c>
      <c r="V55" s="83">
        <f t="shared" si="28"/>
        <v>0</v>
      </c>
      <c r="W55" s="83">
        <f t="shared" si="28"/>
        <v>0</v>
      </c>
      <c r="X55" s="83">
        <f t="shared" si="29"/>
        <v>0</v>
      </c>
      <c r="Y55" s="83">
        <f t="shared" si="29"/>
        <v>0</v>
      </c>
      <c r="Z55" s="83">
        <f t="shared" si="29"/>
        <v>0</v>
      </c>
      <c r="AA55" s="171">
        <f t="shared" si="23"/>
        <v>0</v>
      </c>
      <c r="AB55" s="83">
        <f t="shared" si="30"/>
        <v>0</v>
      </c>
      <c r="AC55" s="83">
        <f t="shared" si="30"/>
        <v>0</v>
      </c>
      <c r="AD55" s="171">
        <f t="shared" si="24"/>
        <v>0</v>
      </c>
      <c r="AE55" s="171">
        <f>IF(AD55=1,SUM(AD$10:AD55),0)</f>
        <v>0</v>
      </c>
      <c r="AF55" s="82" t="str">
        <f t="shared" si="25"/>
        <v/>
      </c>
      <c r="AG55" s="171">
        <f t="shared" si="26"/>
        <v>0</v>
      </c>
    </row>
    <row r="56" spans="1:33" ht="12" customHeight="1" x14ac:dyDescent="0.25">
      <c r="A56" s="497"/>
      <c r="B56" s="15">
        <v>47</v>
      </c>
      <c r="C56" s="468">
        <f t="shared" si="14"/>
        <v>0</v>
      </c>
      <c r="D56" s="469"/>
      <c r="E56" s="470"/>
      <c r="F56" s="67">
        <f t="shared" si="15"/>
        <v>0</v>
      </c>
      <c r="G56" s="67">
        <f t="shared" si="16"/>
        <v>0</v>
      </c>
      <c r="H56" s="67">
        <f t="shared" si="17"/>
        <v>0</v>
      </c>
      <c r="I56" s="67">
        <f t="shared" si="18"/>
        <v>0</v>
      </c>
      <c r="J56" s="67">
        <f t="shared" si="19"/>
        <v>0</v>
      </c>
      <c r="K56" s="16">
        <f t="shared" si="20"/>
        <v>0</v>
      </c>
      <c r="L56" s="67">
        <f t="shared" si="21"/>
        <v>0</v>
      </c>
      <c r="M56" s="17">
        <f>IF(L56&gt;0,VLOOKUP(I56,Labour!$AR$1:$AT$15,3,FALSE),0)</f>
        <v>0</v>
      </c>
      <c r="N56" s="70">
        <f t="shared" si="22"/>
        <v>0</v>
      </c>
      <c r="R56" s="83">
        <f t="shared" si="27"/>
        <v>0</v>
      </c>
      <c r="S56" s="83">
        <f t="shared" si="27"/>
        <v>0</v>
      </c>
      <c r="T56" s="83">
        <f t="shared" si="27"/>
        <v>0</v>
      </c>
      <c r="U56" s="83">
        <f t="shared" si="27"/>
        <v>0</v>
      </c>
      <c r="V56" s="83">
        <f t="shared" si="28"/>
        <v>0</v>
      </c>
      <c r="W56" s="83">
        <f t="shared" si="28"/>
        <v>0</v>
      </c>
      <c r="X56" s="83">
        <f t="shared" si="29"/>
        <v>0</v>
      </c>
      <c r="Y56" s="83">
        <f t="shared" si="29"/>
        <v>0</v>
      </c>
      <c r="Z56" s="83">
        <f t="shared" si="29"/>
        <v>0</v>
      </c>
      <c r="AA56" s="171">
        <f t="shared" si="23"/>
        <v>0</v>
      </c>
      <c r="AB56" s="83">
        <f t="shared" si="30"/>
        <v>0</v>
      </c>
      <c r="AC56" s="83">
        <f t="shared" si="30"/>
        <v>0</v>
      </c>
      <c r="AD56" s="171">
        <f t="shared" si="24"/>
        <v>0</v>
      </c>
      <c r="AE56" s="171">
        <f>IF(AD56=1,SUM(AD$10:AD56),0)</f>
        <v>0</v>
      </c>
      <c r="AF56" s="82" t="str">
        <f t="shared" si="25"/>
        <v/>
      </c>
      <c r="AG56" s="171">
        <f t="shared" si="26"/>
        <v>0</v>
      </c>
    </row>
    <row r="57" spans="1:33" ht="12" customHeight="1" x14ac:dyDescent="0.25">
      <c r="A57" s="497"/>
      <c r="B57" s="15">
        <v>48</v>
      </c>
      <c r="C57" s="468">
        <f t="shared" si="14"/>
        <v>0</v>
      </c>
      <c r="D57" s="469"/>
      <c r="E57" s="470"/>
      <c r="F57" s="67">
        <f t="shared" si="15"/>
        <v>0</v>
      </c>
      <c r="G57" s="67">
        <f t="shared" si="16"/>
        <v>0</v>
      </c>
      <c r="H57" s="67">
        <f t="shared" si="17"/>
        <v>0</v>
      </c>
      <c r="I57" s="67">
        <f t="shared" si="18"/>
        <v>0</v>
      </c>
      <c r="J57" s="67">
        <f t="shared" si="19"/>
        <v>0</v>
      </c>
      <c r="K57" s="16">
        <f t="shared" si="20"/>
        <v>0</v>
      </c>
      <c r="L57" s="67">
        <f t="shared" si="21"/>
        <v>0</v>
      </c>
      <c r="M57" s="17">
        <f>IF(L57&gt;0,VLOOKUP(I57,Labour!$AR$1:$AT$15,3,FALSE),0)</f>
        <v>0</v>
      </c>
      <c r="N57" s="70">
        <f t="shared" si="22"/>
        <v>0</v>
      </c>
      <c r="R57" s="83">
        <f t="shared" si="27"/>
        <v>0</v>
      </c>
      <c r="S57" s="83">
        <f t="shared" si="27"/>
        <v>0</v>
      </c>
      <c r="T57" s="83">
        <f t="shared" si="27"/>
        <v>0</v>
      </c>
      <c r="U57" s="83">
        <f t="shared" si="27"/>
        <v>0</v>
      </c>
      <c r="V57" s="83">
        <f t="shared" si="28"/>
        <v>0</v>
      </c>
      <c r="W57" s="83">
        <f t="shared" si="28"/>
        <v>0</v>
      </c>
      <c r="X57" s="83">
        <f t="shared" si="29"/>
        <v>0</v>
      </c>
      <c r="Y57" s="83">
        <f t="shared" si="29"/>
        <v>0</v>
      </c>
      <c r="Z57" s="83">
        <f t="shared" si="29"/>
        <v>0</v>
      </c>
      <c r="AA57" s="171">
        <f t="shared" si="23"/>
        <v>0</v>
      </c>
      <c r="AB57" s="83">
        <f t="shared" si="30"/>
        <v>0</v>
      </c>
      <c r="AC57" s="83">
        <f t="shared" si="30"/>
        <v>0</v>
      </c>
      <c r="AD57" s="171">
        <f t="shared" si="24"/>
        <v>0</v>
      </c>
      <c r="AE57" s="171">
        <f>IF(AD57=1,SUM(AD$10:AD57),0)</f>
        <v>0</v>
      </c>
      <c r="AF57" s="82" t="str">
        <f t="shared" si="25"/>
        <v/>
      </c>
      <c r="AG57" s="171">
        <f t="shared" si="26"/>
        <v>0</v>
      </c>
    </row>
    <row r="58" spans="1:33" ht="12" customHeight="1" x14ac:dyDescent="0.25">
      <c r="A58" s="497"/>
      <c r="B58" s="15">
        <v>49</v>
      </c>
      <c r="C58" s="468">
        <f t="shared" si="14"/>
        <v>0</v>
      </c>
      <c r="D58" s="469"/>
      <c r="E58" s="470"/>
      <c r="F58" s="67">
        <f t="shared" si="15"/>
        <v>0</v>
      </c>
      <c r="G58" s="67">
        <f t="shared" si="16"/>
        <v>0</v>
      </c>
      <c r="H58" s="67">
        <f t="shared" si="17"/>
        <v>0</v>
      </c>
      <c r="I58" s="67">
        <f t="shared" si="18"/>
        <v>0</v>
      </c>
      <c r="J58" s="67">
        <f t="shared" si="19"/>
        <v>0</v>
      </c>
      <c r="K58" s="16">
        <f t="shared" si="20"/>
        <v>0</v>
      </c>
      <c r="L58" s="67">
        <f t="shared" si="21"/>
        <v>0</v>
      </c>
      <c r="M58" s="17">
        <f>IF(L58&gt;0,VLOOKUP(I58,Labour!$AR$1:$AT$15,3,FALSE),0)</f>
        <v>0</v>
      </c>
      <c r="N58" s="70">
        <f t="shared" si="22"/>
        <v>0</v>
      </c>
      <c r="R58" s="83">
        <f t="shared" si="27"/>
        <v>0</v>
      </c>
      <c r="S58" s="83">
        <f t="shared" si="27"/>
        <v>0</v>
      </c>
      <c r="T58" s="83">
        <f t="shared" si="27"/>
        <v>0</v>
      </c>
      <c r="U58" s="83">
        <f t="shared" si="27"/>
        <v>0</v>
      </c>
      <c r="V58" s="83">
        <f t="shared" si="28"/>
        <v>0</v>
      </c>
      <c r="W58" s="83">
        <f t="shared" si="28"/>
        <v>0</v>
      </c>
      <c r="X58" s="83">
        <f t="shared" si="29"/>
        <v>0</v>
      </c>
      <c r="Y58" s="83">
        <f t="shared" si="29"/>
        <v>0</v>
      </c>
      <c r="Z58" s="83">
        <f t="shared" si="29"/>
        <v>0</v>
      </c>
      <c r="AA58" s="171">
        <f t="shared" si="23"/>
        <v>0</v>
      </c>
      <c r="AB58" s="83">
        <f t="shared" si="30"/>
        <v>0</v>
      </c>
      <c r="AC58" s="83">
        <f t="shared" si="30"/>
        <v>0</v>
      </c>
      <c r="AD58" s="171">
        <f t="shared" si="24"/>
        <v>0</v>
      </c>
      <c r="AE58" s="171">
        <f>IF(AD58=1,SUM(AD$10:AD58),0)</f>
        <v>0</v>
      </c>
      <c r="AF58" s="82" t="str">
        <f t="shared" si="25"/>
        <v/>
      </c>
      <c r="AG58" s="171">
        <f t="shared" si="26"/>
        <v>0</v>
      </c>
    </row>
    <row r="59" spans="1:33" ht="12" customHeight="1" x14ac:dyDescent="0.25">
      <c r="A59" s="497"/>
      <c r="B59" s="15">
        <v>50</v>
      </c>
      <c r="C59" s="468">
        <f t="shared" si="14"/>
        <v>0</v>
      </c>
      <c r="D59" s="469"/>
      <c r="E59" s="470"/>
      <c r="F59" s="67">
        <f t="shared" si="15"/>
        <v>0</v>
      </c>
      <c r="G59" s="67">
        <f t="shared" si="16"/>
        <v>0</v>
      </c>
      <c r="H59" s="67">
        <f t="shared" si="17"/>
        <v>0</v>
      </c>
      <c r="I59" s="67">
        <f t="shared" si="18"/>
        <v>0</v>
      </c>
      <c r="J59" s="67">
        <f t="shared" si="19"/>
        <v>0</v>
      </c>
      <c r="K59" s="16">
        <f t="shared" si="20"/>
        <v>0</v>
      </c>
      <c r="L59" s="67">
        <f t="shared" si="21"/>
        <v>0</v>
      </c>
      <c r="M59" s="17">
        <f>IF(L59&gt;0,VLOOKUP(I59,Labour!$AR$1:$AT$15,3,FALSE),0)</f>
        <v>0</v>
      </c>
      <c r="N59" s="70">
        <f t="shared" si="22"/>
        <v>0</v>
      </c>
      <c r="R59" s="83">
        <f t="shared" si="27"/>
        <v>0</v>
      </c>
      <c r="S59" s="83">
        <f t="shared" si="27"/>
        <v>0</v>
      </c>
      <c r="T59" s="83">
        <f t="shared" si="27"/>
        <v>0</v>
      </c>
      <c r="U59" s="83">
        <f t="shared" si="27"/>
        <v>0</v>
      </c>
      <c r="V59" s="83">
        <f t="shared" si="28"/>
        <v>0</v>
      </c>
      <c r="W59" s="83">
        <f t="shared" si="28"/>
        <v>0</v>
      </c>
      <c r="X59" s="83">
        <f t="shared" si="29"/>
        <v>0</v>
      </c>
      <c r="Y59" s="83">
        <f t="shared" si="29"/>
        <v>0</v>
      </c>
      <c r="Z59" s="83">
        <f t="shared" si="29"/>
        <v>0</v>
      </c>
      <c r="AA59" s="171">
        <f t="shared" si="23"/>
        <v>0</v>
      </c>
      <c r="AB59" s="83">
        <f t="shared" si="30"/>
        <v>0</v>
      </c>
      <c r="AC59" s="83">
        <f t="shared" si="30"/>
        <v>0</v>
      </c>
      <c r="AD59" s="171">
        <f t="shared" si="24"/>
        <v>0</v>
      </c>
      <c r="AE59" s="171">
        <f>IF(AD59=1,SUM(AD$10:AD59),0)</f>
        <v>0</v>
      </c>
      <c r="AF59" s="82" t="str">
        <f t="shared" si="25"/>
        <v/>
      </c>
      <c r="AG59" s="171">
        <f t="shared" si="26"/>
        <v>0</v>
      </c>
    </row>
    <row r="60" spans="1:33" ht="12" customHeight="1" x14ac:dyDescent="0.25">
      <c r="A60" s="497"/>
      <c r="B60" s="15">
        <v>51</v>
      </c>
      <c r="C60" s="468">
        <f t="shared" si="14"/>
        <v>0</v>
      </c>
      <c r="D60" s="469"/>
      <c r="E60" s="470"/>
      <c r="F60" s="67">
        <f t="shared" si="15"/>
        <v>0</v>
      </c>
      <c r="G60" s="67">
        <f t="shared" si="16"/>
        <v>0</v>
      </c>
      <c r="H60" s="67">
        <f t="shared" si="17"/>
        <v>0</v>
      </c>
      <c r="I60" s="67">
        <f t="shared" si="18"/>
        <v>0</v>
      </c>
      <c r="J60" s="67">
        <f t="shared" si="19"/>
        <v>0</v>
      </c>
      <c r="K60" s="16">
        <f t="shared" si="20"/>
        <v>0</v>
      </c>
      <c r="L60" s="67">
        <f t="shared" si="21"/>
        <v>0</v>
      </c>
      <c r="M60" s="17">
        <f>IF(L60&gt;0,VLOOKUP(I60,Labour!$AR$1:$AT$15,3,FALSE),0)</f>
        <v>0</v>
      </c>
      <c r="N60" s="70">
        <f t="shared" si="22"/>
        <v>0</v>
      </c>
      <c r="R60" s="83">
        <f t="shared" si="27"/>
        <v>0</v>
      </c>
      <c r="S60" s="83">
        <f t="shared" si="27"/>
        <v>0</v>
      </c>
      <c r="T60" s="83">
        <f t="shared" si="27"/>
        <v>0</v>
      </c>
      <c r="U60" s="83">
        <f t="shared" si="27"/>
        <v>0</v>
      </c>
      <c r="V60" s="83">
        <f t="shared" si="28"/>
        <v>0</v>
      </c>
      <c r="W60" s="83">
        <f t="shared" si="28"/>
        <v>0</v>
      </c>
      <c r="X60" s="83">
        <f t="shared" si="29"/>
        <v>0</v>
      </c>
      <c r="Y60" s="83">
        <f t="shared" si="29"/>
        <v>0</v>
      </c>
      <c r="Z60" s="83">
        <f t="shared" si="29"/>
        <v>0</v>
      </c>
      <c r="AA60" s="171">
        <f t="shared" si="23"/>
        <v>0</v>
      </c>
      <c r="AB60" s="83">
        <f t="shared" si="30"/>
        <v>0</v>
      </c>
      <c r="AC60" s="83">
        <f t="shared" si="30"/>
        <v>0</v>
      </c>
      <c r="AD60" s="171">
        <f t="shared" si="24"/>
        <v>0</v>
      </c>
      <c r="AE60" s="171">
        <f>IF(AD60=1,SUM(AD$10:AD60),0)</f>
        <v>0</v>
      </c>
      <c r="AF60" s="82" t="str">
        <f t="shared" si="25"/>
        <v/>
      </c>
      <c r="AG60" s="171">
        <f t="shared" si="26"/>
        <v>0</v>
      </c>
    </row>
    <row r="61" spans="1:33" ht="12" customHeight="1" x14ac:dyDescent="0.25">
      <c r="A61" s="497"/>
      <c r="B61" s="15">
        <v>52</v>
      </c>
      <c r="C61" s="468">
        <f t="shared" si="14"/>
        <v>0</v>
      </c>
      <c r="D61" s="469"/>
      <c r="E61" s="470"/>
      <c r="F61" s="67">
        <f t="shared" si="15"/>
        <v>0</v>
      </c>
      <c r="G61" s="67">
        <f t="shared" si="16"/>
        <v>0</v>
      </c>
      <c r="H61" s="67">
        <f t="shared" si="17"/>
        <v>0</v>
      </c>
      <c r="I61" s="67">
        <f t="shared" si="18"/>
        <v>0</v>
      </c>
      <c r="J61" s="67">
        <f t="shared" si="19"/>
        <v>0</v>
      </c>
      <c r="K61" s="16">
        <f t="shared" si="20"/>
        <v>0</v>
      </c>
      <c r="L61" s="67">
        <f t="shared" si="21"/>
        <v>0</v>
      </c>
      <c r="M61" s="17">
        <f>IF(L61&gt;0,VLOOKUP(I61,Labour!$AR$1:$AT$15,3,FALSE),0)</f>
        <v>0</v>
      </c>
      <c r="N61" s="70">
        <f t="shared" si="22"/>
        <v>0</v>
      </c>
      <c r="R61" s="83">
        <f t="shared" si="27"/>
        <v>0</v>
      </c>
      <c r="S61" s="83">
        <f t="shared" si="27"/>
        <v>0</v>
      </c>
      <c r="T61" s="83">
        <f t="shared" si="27"/>
        <v>0</v>
      </c>
      <c r="U61" s="83">
        <f t="shared" si="27"/>
        <v>0</v>
      </c>
      <c r="V61" s="83">
        <f t="shared" si="28"/>
        <v>0</v>
      </c>
      <c r="W61" s="83">
        <f t="shared" si="28"/>
        <v>0</v>
      </c>
      <c r="X61" s="83">
        <f t="shared" si="29"/>
        <v>0</v>
      </c>
      <c r="Y61" s="83">
        <f t="shared" si="29"/>
        <v>0</v>
      </c>
      <c r="Z61" s="83">
        <f t="shared" si="29"/>
        <v>0</v>
      </c>
      <c r="AA61" s="171">
        <f t="shared" si="23"/>
        <v>0</v>
      </c>
      <c r="AB61" s="83">
        <f t="shared" si="30"/>
        <v>0</v>
      </c>
      <c r="AC61" s="83">
        <f t="shared" si="30"/>
        <v>0</v>
      </c>
      <c r="AD61" s="171">
        <f t="shared" si="24"/>
        <v>0</v>
      </c>
      <c r="AE61" s="171">
        <f>IF(AD61=1,SUM(AD$10:AD61),0)</f>
        <v>0</v>
      </c>
      <c r="AF61" s="82" t="str">
        <f t="shared" si="25"/>
        <v/>
      </c>
      <c r="AG61" s="171">
        <f t="shared" si="26"/>
        <v>0</v>
      </c>
    </row>
    <row r="62" spans="1:33" ht="12" customHeight="1" x14ac:dyDescent="0.25">
      <c r="A62" s="497"/>
      <c r="B62" s="15">
        <v>53</v>
      </c>
      <c r="C62" s="468">
        <f t="shared" si="14"/>
        <v>0</v>
      </c>
      <c r="D62" s="469"/>
      <c r="E62" s="470"/>
      <c r="F62" s="67">
        <f t="shared" si="15"/>
        <v>0</v>
      </c>
      <c r="G62" s="67">
        <f t="shared" si="16"/>
        <v>0</v>
      </c>
      <c r="H62" s="67">
        <f t="shared" si="17"/>
        <v>0</v>
      </c>
      <c r="I62" s="67">
        <f t="shared" si="18"/>
        <v>0</v>
      </c>
      <c r="J62" s="67">
        <f t="shared" si="19"/>
        <v>0</v>
      </c>
      <c r="K62" s="16">
        <f t="shared" si="20"/>
        <v>0</v>
      </c>
      <c r="L62" s="67">
        <f t="shared" si="21"/>
        <v>0</v>
      </c>
      <c r="M62" s="17">
        <f>IF(L62&gt;0,VLOOKUP(I62,Labour!$AR$1:$AT$15,3,FALSE),0)</f>
        <v>0</v>
      </c>
      <c r="N62" s="70">
        <f t="shared" si="22"/>
        <v>0</v>
      </c>
      <c r="R62" s="83">
        <f t="shared" si="27"/>
        <v>0</v>
      </c>
      <c r="S62" s="83">
        <f t="shared" si="27"/>
        <v>0</v>
      </c>
      <c r="T62" s="83">
        <f t="shared" si="27"/>
        <v>0</v>
      </c>
      <c r="U62" s="83">
        <f t="shared" si="27"/>
        <v>0</v>
      </c>
      <c r="V62" s="83">
        <f t="shared" si="28"/>
        <v>0</v>
      </c>
      <c r="W62" s="83">
        <f t="shared" si="28"/>
        <v>0</v>
      </c>
      <c r="X62" s="83">
        <f t="shared" si="29"/>
        <v>0</v>
      </c>
      <c r="Y62" s="83">
        <f t="shared" si="29"/>
        <v>0</v>
      </c>
      <c r="Z62" s="83">
        <f t="shared" si="29"/>
        <v>0</v>
      </c>
      <c r="AA62" s="171">
        <f t="shared" si="23"/>
        <v>0</v>
      </c>
      <c r="AB62" s="83">
        <f t="shared" si="30"/>
        <v>0</v>
      </c>
      <c r="AC62" s="83">
        <f t="shared" si="30"/>
        <v>0</v>
      </c>
      <c r="AD62" s="171">
        <f t="shared" si="24"/>
        <v>0</v>
      </c>
      <c r="AE62" s="171">
        <f>IF(AD62=1,SUM(AD$10:AD62),0)</f>
        <v>0</v>
      </c>
      <c r="AF62" s="82" t="str">
        <f t="shared" si="25"/>
        <v/>
      </c>
      <c r="AG62" s="171">
        <f t="shared" si="26"/>
        <v>0</v>
      </c>
    </row>
    <row r="63" spans="1:33" ht="12" customHeight="1" x14ac:dyDescent="0.25">
      <c r="A63" s="497"/>
      <c r="B63" s="15">
        <v>54</v>
      </c>
      <c r="C63" s="468">
        <f t="shared" si="14"/>
        <v>0</v>
      </c>
      <c r="D63" s="469"/>
      <c r="E63" s="470"/>
      <c r="F63" s="67">
        <f t="shared" si="15"/>
        <v>0</v>
      </c>
      <c r="G63" s="67">
        <f t="shared" si="16"/>
        <v>0</v>
      </c>
      <c r="H63" s="67">
        <f t="shared" si="17"/>
        <v>0</v>
      </c>
      <c r="I63" s="67">
        <f t="shared" si="18"/>
        <v>0</v>
      </c>
      <c r="J63" s="67">
        <f t="shared" si="19"/>
        <v>0</v>
      </c>
      <c r="K63" s="16">
        <f t="shared" si="20"/>
        <v>0</v>
      </c>
      <c r="L63" s="67">
        <f t="shared" si="21"/>
        <v>0</v>
      </c>
      <c r="M63" s="17">
        <f>IF(L63&gt;0,VLOOKUP(I63,Labour!$AR$1:$AT$15,3,FALSE),0)</f>
        <v>0</v>
      </c>
      <c r="N63" s="70">
        <f t="shared" si="22"/>
        <v>0</v>
      </c>
      <c r="R63" s="83">
        <f t="shared" si="27"/>
        <v>0</v>
      </c>
      <c r="S63" s="83">
        <f t="shared" si="27"/>
        <v>0</v>
      </c>
      <c r="T63" s="83">
        <f t="shared" si="27"/>
        <v>0</v>
      </c>
      <c r="U63" s="83">
        <f t="shared" si="27"/>
        <v>0</v>
      </c>
      <c r="V63" s="83">
        <f t="shared" si="28"/>
        <v>0</v>
      </c>
      <c r="W63" s="83">
        <f t="shared" si="28"/>
        <v>0</v>
      </c>
      <c r="X63" s="83">
        <f t="shared" si="29"/>
        <v>0</v>
      </c>
      <c r="Y63" s="83">
        <f t="shared" si="29"/>
        <v>0</v>
      </c>
      <c r="Z63" s="83">
        <f t="shared" si="29"/>
        <v>0</v>
      </c>
      <c r="AA63" s="171">
        <f t="shared" si="23"/>
        <v>0</v>
      </c>
      <c r="AB63" s="83">
        <f t="shared" si="30"/>
        <v>0</v>
      </c>
      <c r="AC63" s="83">
        <f t="shared" si="30"/>
        <v>0</v>
      </c>
      <c r="AD63" s="171">
        <f t="shared" si="24"/>
        <v>0</v>
      </c>
      <c r="AE63" s="171">
        <f>IF(AD63=1,SUM(AD$10:AD63),0)</f>
        <v>0</v>
      </c>
      <c r="AF63" s="82" t="str">
        <f t="shared" si="25"/>
        <v/>
      </c>
      <c r="AG63" s="171">
        <f t="shared" si="26"/>
        <v>0</v>
      </c>
    </row>
    <row r="64" spans="1:33" ht="12" customHeight="1" x14ac:dyDescent="0.25">
      <c r="A64" s="497"/>
      <c r="B64" s="15">
        <v>55</v>
      </c>
      <c r="C64" s="468">
        <f t="shared" si="14"/>
        <v>0</v>
      </c>
      <c r="D64" s="469"/>
      <c r="E64" s="470"/>
      <c r="F64" s="67">
        <f t="shared" si="15"/>
        <v>0</v>
      </c>
      <c r="G64" s="67">
        <f t="shared" si="16"/>
        <v>0</v>
      </c>
      <c r="H64" s="67">
        <f t="shared" si="17"/>
        <v>0</v>
      </c>
      <c r="I64" s="67">
        <f t="shared" si="18"/>
        <v>0</v>
      </c>
      <c r="J64" s="67">
        <f t="shared" si="19"/>
        <v>0</v>
      </c>
      <c r="K64" s="16">
        <f t="shared" si="20"/>
        <v>0</v>
      </c>
      <c r="L64" s="67">
        <f t="shared" si="21"/>
        <v>0</v>
      </c>
      <c r="M64" s="17">
        <f>IF(L64&gt;0,VLOOKUP(I64,Labour!$AR$1:$AT$15,3,FALSE),0)</f>
        <v>0</v>
      </c>
      <c r="N64" s="70">
        <f t="shared" si="22"/>
        <v>0</v>
      </c>
      <c r="R64" s="83">
        <f t="shared" si="27"/>
        <v>0</v>
      </c>
      <c r="S64" s="83">
        <f t="shared" si="27"/>
        <v>0</v>
      </c>
      <c r="T64" s="83">
        <f t="shared" si="27"/>
        <v>0</v>
      </c>
      <c r="U64" s="83">
        <f t="shared" si="27"/>
        <v>0</v>
      </c>
      <c r="V64" s="83">
        <f t="shared" si="28"/>
        <v>0</v>
      </c>
      <c r="W64" s="83">
        <f t="shared" si="28"/>
        <v>0</v>
      </c>
      <c r="X64" s="83">
        <f t="shared" si="29"/>
        <v>0</v>
      </c>
      <c r="Y64" s="83">
        <f t="shared" si="29"/>
        <v>0</v>
      </c>
      <c r="Z64" s="83">
        <f t="shared" si="29"/>
        <v>0</v>
      </c>
      <c r="AA64" s="171">
        <f t="shared" si="23"/>
        <v>0</v>
      </c>
      <c r="AB64" s="83">
        <f t="shared" si="30"/>
        <v>0</v>
      </c>
      <c r="AC64" s="83">
        <f t="shared" si="30"/>
        <v>0</v>
      </c>
      <c r="AD64" s="171">
        <f t="shared" si="24"/>
        <v>0</v>
      </c>
      <c r="AE64" s="171">
        <f>IF(AD64=1,SUM(AD$10:AD64),0)</f>
        <v>0</v>
      </c>
      <c r="AF64" s="82" t="str">
        <f t="shared" si="25"/>
        <v/>
      </c>
      <c r="AG64" s="171">
        <f t="shared" si="26"/>
        <v>0</v>
      </c>
    </row>
    <row r="65" spans="1:33" ht="12" customHeight="1" x14ac:dyDescent="0.25">
      <c r="A65" s="497"/>
      <c r="B65" s="15">
        <v>56</v>
      </c>
      <c r="C65" s="468">
        <f t="shared" si="14"/>
        <v>0</v>
      </c>
      <c r="D65" s="469"/>
      <c r="E65" s="470"/>
      <c r="F65" s="67">
        <f t="shared" si="15"/>
        <v>0</v>
      </c>
      <c r="G65" s="67">
        <f t="shared" si="16"/>
        <v>0</v>
      </c>
      <c r="H65" s="67">
        <f t="shared" si="17"/>
        <v>0</v>
      </c>
      <c r="I65" s="67">
        <f t="shared" si="18"/>
        <v>0</v>
      </c>
      <c r="J65" s="67">
        <f t="shared" si="19"/>
        <v>0</v>
      </c>
      <c r="K65" s="16">
        <f t="shared" si="20"/>
        <v>0</v>
      </c>
      <c r="L65" s="67">
        <f t="shared" si="21"/>
        <v>0</v>
      </c>
      <c r="M65" s="17">
        <f>IF(L65&gt;0,VLOOKUP(I65,Labour!$AR$1:$AT$15,3,FALSE),0)</f>
        <v>0</v>
      </c>
      <c r="N65" s="70">
        <f t="shared" si="22"/>
        <v>0</v>
      </c>
      <c r="R65" s="83">
        <f t="shared" si="27"/>
        <v>0</v>
      </c>
      <c r="S65" s="83">
        <f t="shared" si="27"/>
        <v>0</v>
      </c>
      <c r="T65" s="83">
        <f t="shared" si="27"/>
        <v>0</v>
      </c>
      <c r="U65" s="83">
        <f t="shared" si="27"/>
        <v>0</v>
      </c>
      <c r="V65" s="83">
        <f t="shared" si="28"/>
        <v>0</v>
      </c>
      <c r="W65" s="83">
        <f t="shared" si="28"/>
        <v>0</v>
      </c>
      <c r="X65" s="83">
        <f t="shared" si="29"/>
        <v>0</v>
      </c>
      <c r="Y65" s="83">
        <f t="shared" si="29"/>
        <v>0</v>
      </c>
      <c r="Z65" s="83">
        <f t="shared" si="29"/>
        <v>0</v>
      </c>
      <c r="AA65" s="171">
        <f t="shared" si="23"/>
        <v>0</v>
      </c>
      <c r="AB65" s="83">
        <f t="shared" si="30"/>
        <v>0</v>
      </c>
      <c r="AC65" s="83">
        <f t="shared" si="30"/>
        <v>0</v>
      </c>
      <c r="AD65" s="171">
        <f t="shared" si="24"/>
        <v>0</v>
      </c>
      <c r="AE65" s="171">
        <f>IF(AD65=1,SUM(AD$10:AD65),0)</f>
        <v>0</v>
      </c>
      <c r="AF65" s="82" t="str">
        <f t="shared" si="25"/>
        <v/>
      </c>
      <c r="AG65" s="171">
        <f t="shared" si="26"/>
        <v>0</v>
      </c>
    </row>
    <row r="66" spans="1:33" ht="12" customHeight="1" x14ac:dyDescent="0.25">
      <c r="A66" s="497"/>
      <c r="B66" s="15">
        <v>57</v>
      </c>
      <c r="C66" s="468">
        <f t="shared" si="14"/>
        <v>0</v>
      </c>
      <c r="D66" s="469"/>
      <c r="E66" s="470"/>
      <c r="F66" s="67">
        <f t="shared" si="15"/>
        <v>0</v>
      </c>
      <c r="G66" s="67">
        <f t="shared" si="16"/>
        <v>0</v>
      </c>
      <c r="H66" s="67">
        <f t="shared" si="17"/>
        <v>0</v>
      </c>
      <c r="I66" s="67">
        <f t="shared" si="18"/>
        <v>0</v>
      </c>
      <c r="J66" s="67">
        <f t="shared" si="19"/>
        <v>0</v>
      </c>
      <c r="K66" s="16">
        <f t="shared" si="20"/>
        <v>0</v>
      </c>
      <c r="L66" s="67">
        <f t="shared" si="21"/>
        <v>0</v>
      </c>
      <c r="M66" s="17">
        <f>IF(L66&gt;0,VLOOKUP(I66,Labour!$AR$1:$AT$15,3,FALSE),0)</f>
        <v>0</v>
      </c>
      <c r="N66" s="70">
        <f t="shared" si="22"/>
        <v>0</v>
      </c>
      <c r="R66" s="83">
        <f t="shared" si="27"/>
        <v>0</v>
      </c>
      <c r="S66" s="83">
        <f t="shared" si="27"/>
        <v>0</v>
      </c>
      <c r="T66" s="83">
        <f t="shared" si="27"/>
        <v>0</v>
      </c>
      <c r="U66" s="83">
        <f t="shared" si="27"/>
        <v>0</v>
      </c>
      <c r="V66" s="83">
        <f t="shared" si="28"/>
        <v>0</v>
      </c>
      <c r="W66" s="83">
        <f t="shared" si="28"/>
        <v>0</v>
      </c>
      <c r="X66" s="83">
        <f t="shared" si="29"/>
        <v>0</v>
      </c>
      <c r="Y66" s="83">
        <f t="shared" si="29"/>
        <v>0</v>
      </c>
      <c r="Z66" s="83">
        <f t="shared" si="29"/>
        <v>0</v>
      </c>
      <c r="AA66" s="171">
        <f t="shared" si="23"/>
        <v>0</v>
      </c>
      <c r="AB66" s="83">
        <f t="shared" si="30"/>
        <v>0</v>
      </c>
      <c r="AC66" s="83">
        <f t="shared" si="30"/>
        <v>0</v>
      </c>
      <c r="AD66" s="171">
        <f t="shared" si="24"/>
        <v>0</v>
      </c>
      <c r="AE66" s="171">
        <f>IF(AD66=1,SUM(AD$10:AD66),0)</f>
        <v>0</v>
      </c>
      <c r="AF66" s="82" t="str">
        <f t="shared" si="25"/>
        <v/>
      </c>
      <c r="AG66" s="171">
        <f t="shared" si="26"/>
        <v>0</v>
      </c>
    </row>
    <row r="67" spans="1:33" ht="12" customHeight="1" x14ac:dyDescent="0.25">
      <c r="A67" s="497"/>
      <c r="B67" s="15">
        <v>58</v>
      </c>
      <c r="C67" s="468">
        <f t="shared" si="14"/>
        <v>0</v>
      </c>
      <c r="D67" s="469"/>
      <c r="E67" s="470"/>
      <c r="F67" s="67">
        <f t="shared" si="15"/>
        <v>0</v>
      </c>
      <c r="G67" s="67">
        <f t="shared" si="16"/>
        <v>0</v>
      </c>
      <c r="H67" s="67">
        <f t="shared" si="17"/>
        <v>0</v>
      </c>
      <c r="I67" s="67">
        <f t="shared" si="18"/>
        <v>0</v>
      </c>
      <c r="J67" s="67">
        <f t="shared" si="19"/>
        <v>0</v>
      </c>
      <c r="K67" s="16">
        <f t="shared" si="20"/>
        <v>0</v>
      </c>
      <c r="L67" s="67">
        <f t="shared" si="21"/>
        <v>0</v>
      </c>
      <c r="M67" s="17">
        <f>IF(L67&gt;0,VLOOKUP(I67,Labour!$AR$1:$AT$15,3,FALSE),0)</f>
        <v>0</v>
      </c>
      <c r="N67" s="70">
        <f t="shared" si="22"/>
        <v>0</v>
      </c>
      <c r="R67" s="83">
        <f t="shared" si="27"/>
        <v>0</v>
      </c>
      <c r="S67" s="83">
        <f t="shared" si="27"/>
        <v>0</v>
      </c>
      <c r="T67" s="83">
        <f t="shared" si="27"/>
        <v>0</v>
      </c>
      <c r="U67" s="83">
        <f t="shared" si="27"/>
        <v>0</v>
      </c>
      <c r="V67" s="83">
        <f t="shared" si="28"/>
        <v>0</v>
      </c>
      <c r="W67" s="83">
        <f t="shared" si="28"/>
        <v>0</v>
      </c>
      <c r="X67" s="83">
        <f t="shared" si="29"/>
        <v>0</v>
      </c>
      <c r="Y67" s="83">
        <f t="shared" si="29"/>
        <v>0</v>
      </c>
      <c r="Z67" s="83">
        <f t="shared" si="29"/>
        <v>0</v>
      </c>
      <c r="AA67" s="171">
        <f t="shared" si="23"/>
        <v>0</v>
      </c>
      <c r="AB67" s="83">
        <f t="shared" si="30"/>
        <v>0</v>
      </c>
      <c r="AC67" s="83">
        <f t="shared" si="30"/>
        <v>0</v>
      </c>
      <c r="AD67" s="171">
        <f t="shared" si="24"/>
        <v>0</v>
      </c>
      <c r="AE67" s="171">
        <f>IF(AD67=1,SUM(AD$10:AD67),0)</f>
        <v>0</v>
      </c>
      <c r="AF67" s="82" t="str">
        <f t="shared" si="25"/>
        <v/>
      </c>
      <c r="AG67" s="171">
        <f t="shared" si="26"/>
        <v>0</v>
      </c>
    </row>
    <row r="68" spans="1:33" ht="12" customHeight="1" x14ac:dyDescent="0.25">
      <c r="A68" s="497"/>
      <c r="B68" s="15">
        <v>59</v>
      </c>
      <c r="C68" s="468">
        <f t="shared" si="14"/>
        <v>0</v>
      </c>
      <c r="D68" s="469"/>
      <c r="E68" s="470"/>
      <c r="F68" s="67">
        <f t="shared" si="15"/>
        <v>0</v>
      </c>
      <c r="G68" s="67">
        <f t="shared" si="16"/>
        <v>0</v>
      </c>
      <c r="H68" s="67">
        <f t="shared" si="17"/>
        <v>0</v>
      </c>
      <c r="I68" s="67">
        <f t="shared" si="18"/>
        <v>0</v>
      </c>
      <c r="J68" s="67">
        <f t="shared" si="19"/>
        <v>0</v>
      </c>
      <c r="K68" s="16">
        <f t="shared" si="20"/>
        <v>0</v>
      </c>
      <c r="L68" s="67">
        <f t="shared" si="21"/>
        <v>0</v>
      </c>
      <c r="M68" s="17">
        <f>IF(L68&gt;0,VLOOKUP(I68,Labour!$AR$1:$AT$15,3,FALSE),0)</f>
        <v>0</v>
      </c>
      <c r="N68" s="70">
        <f t="shared" si="22"/>
        <v>0</v>
      </c>
      <c r="R68" s="83">
        <f t="shared" si="27"/>
        <v>0</v>
      </c>
      <c r="S68" s="83">
        <f t="shared" si="27"/>
        <v>0</v>
      </c>
      <c r="T68" s="83">
        <f t="shared" si="27"/>
        <v>0</v>
      </c>
      <c r="U68" s="83">
        <f t="shared" si="27"/>
        <v>0</v>
      </c>
      <c r="V68" s="83">
        <f t="shared" si="28"/>
        <v>0</v>
      </c>
      <c r="W68" s="83">
        <f t="shared" si="28"/>
        <v>0</v>
      </c>
      <c r="X68" s="83">
        <f t="shared" si="29"/>
        <v>0</v>
      </c>
      <c r="Y68" s="83">
        <f t="shared" si="29"/>
        <v>0</v>
      </c>
      <c r="Z68" s="83">
        <f t="shared" si="29"/>
        <v>0</v>
      </c>
      <c r="AA68" s="171">
        <f t="shared" si="23"/>
        <v>0</v>
      </c>
      <c r="AB68" s="83">
        <f t="shared" si="30"/>
        <v>0</v>
      </c>
      <c r="AC68" s="83">
        <f t="shared" si="30"/>
        <v>0</v>
      </c>
      <c r="AD68" s="171">
        <f t="shared" si="24"/>
        <v>0</v>
      </c>
      <c r="AE68" s="171">
        <f>IF(AD68=1,SUM(AD$10:AD68),0)</f>
        <v>0</v>
      </c>
      <c r="AF68" s="82" t="str">
        <f t="shared" si="25"/>
        <v/>
      </c>
      <c r="AG68" s="171">
        <f t="shared" si="26"/>
        <v>0</v>
      </c>
    </row>
    <row r="69" spans="1:33" ht="12" customHeight="1" x14ac:dyDescent="0.25">
      <c r="A69" s="497"/>
      <c r="B69" s="15">
        <v>60</v>
      </c>
      <c r="C69" s="468">
        <f t="shared" ref="C69:C108" si="31">R69</f>
        <v>0</v>
      </c>
      <c r="D69" s="469"/>
      <c r="E69" s="470"/>
      <c r="F69" s="67">
        <f t="shared" ref="F69:F108" si="32">S69</f>
        <v>0</v>
      </c>
      <c r="G69" s="67">
        <f t="shared" ref="G69:G108" si="33">T69</f>
        <v>0</v>
      </c>
      <c r="H69" s="67">
        <f t="shared" ref="H69:H108" si="34">U69</f>
        <v>0</v>
      </c>
      <c r="I69" s="67">
        <f t="shared" ref="I69:I108" si="35">X69</f>
        <v>0</v>
      </c>
      <c r="J69" s="67">
        <f t="shared" ref="J69:J108" si="36">AA69</f>
        <v>0</v>
      </c>
      <c r="K69" s="16">
        <f t="shared" ref="K69:K108" si="37">AB69</f>
        <v>0</v>
      </c>
      <c r="L69" s="67">
        <f t="shared" ref="L69:L108" si="38">AC69</f>
        <v>0</v>
      </c>
      <c r="M69" s="17">
        <f>IF(L69&gt;0,VLOOKUP(I69,Labour!$AR$1:$AT$15,3,FALSE),0)</f>
        <v>0</v>
      </c>
      <c r="N69" s="70">
        <f t="shared" ref="N69:N108" si="39">J69*K69+L69*M69</f>
        <v>0</v>
      </c>
      <c r="R69" s="83">
        <f t="shared" si="27"/>
        <v>0</v>
      </c>
      <c r="S69" s="83">
        <f t="shared" si="27"/>
        <v>0</v>
      </c>
      <c r="T69" s="83">
        <f t="shared" si="27"/>
        <v>0</v>
      </c>
      <c r="U69" s="83">
        <f t="shared" si="27"/>
        <v>0</v>
      </c>
      <c r="V69" s="83">
        <f t="shared" si="28"/>
        <v>0</v>
      </c>
      <c r="W69" s="83">
        <f t="shared" si="28"/>
        <v>0</v>
      </c>
      <c r="X69" s="83">
        <f t="shared" si="29"/>
        <v>0</v>
      </c>
      <c r="Y69" s="83">
        <f t="shared" si="29"/>
        <v>0</v>
      </c>
      <c r="Z69" s="83">
        <f t="shared" si="29"/>
        <v>0</v>
      </c>
      <c r="AA69" s="171">
        <f t="shared" si="23"/>
        <v>0</v>
      </c>
      <c r="AB69" s="83">
        <f t="shared" si="30"/>
        <v>0</v>
      </c>
      <c r="AC69" s="83">
        <f t="shared" si="30"/>
        <v>0</v>
      </c>
      <c r="AD69" s="171">
        <f t="shared" si="24"/>
        <v>0</v>
      </c>
      <c r="AE69" s="171">
        <f>IF(AD69=1,SUM(AD$10:AD69),0)</f>
        <v>0</v>
      </c>
      <c r="AF69" s="82" t="str">
        <f t="shared" si="25"/>
        <v/>
      </c>
      <c r="AG69" s="171">
        <f t="shared" si="26"/>
        <v>0</v>
      </c>
    </row>
    <row r="70" spans="1:33" ht="12" customHeight="1" x14ac:dyDescent="0.25">
      <c r="A70" s="497"/>
      <c r="B70" s="15">
        <v>61</v>
      </c>
      <c r="C70" s="468">
        <f t="shared" si="31"/>
        <v>0</v>
      </c>
      <c r="D70" s="469"/>
      <c r="E70" s="470"/>
      <c r="F70" s="67">
        <f t="shared" si="32"/>
        <v>0</v>
      </c>
      <c r="G70" s="67">
        <f t="shared" si="33"/>
        <v>0</v>
      </c>
      <c r="H70" s="67">
        <f t="shared" si="34"/>
        <v>0</v>
      </c>
      <c r="I70" s="67">
        <f t="shared" si="35"/>
        <v>0</v>
      </c>
      <c r="J70" s="67">
        <f t="shared" si="36"/>
        <v>0</v>
      </c>
      <c r="K70" s="16">
        <f t="shared" si="37"/>
        <v>0</v>
      </c>
      <c r="L70" s="67">
        <f t="shared" si="38"/>
        <v>0</v>
      </c>
      <c r="M70" s="17">
        <f>IF(L70&gt;0,VLOOKUP(I70,Labour!$AR$1:$AT$15,3,FALSE),0)</f>
        <v>0</v>
      </c>
      <c r="N70" s="70">
        <f t="shared" si="39"/>
        <v>0</v>
      </c>
      <c r="R70" s="83">
        <f t="shared" si="27"/>
        <v>0</v>
      </c>
      <c r="S70" s="83">
        <f t="shared" si="27"/>
        <v>0</v>
      </c>
      <c r="T70" s="83">
        <f t="shared" si="27"/>
        <v>0</v>
      </c>
      <c r="U70" s="83">
        <f t="shared" si="27"/>
        <v>0</v>
      </c>
      <c r="V70" s="83">
        <f t="shared" si="28"/>
        <v>0</v>
      </c>
      <c r="W70" s="83">
        <f t="shared" si="28"/>
        <v>0</v>
      </c>
      <c r="X70" s="83">
        <f t="shared" si="29"/>
        <v>0</v>
      </c>
      <c r="Y70" s="83">
        <f t="shared" si="29"/>
        <v>0</v>
      </c>
      <c r="Z70" s="83">
        <f t="shared" si="29"/>
        <v>0</v>
      </c>
      <c r="AA70" s="171">
        <f t="shared" si="23"/>
        <v>0</v>
      </c>
      <c r="AB70" s="83">
        <f t="shared" si="30"/>
        <v>0</v>
      </c>
      <c r="AC70" s="83">
        <f t="shared" si="30"/>
        <v>0</v>
      </c>
      <c r="AD70" s="171">
        <f t="shared" si="24"/>
        <v>0</v>
      </c>
      <c r="AE70" s="171">
        <f>IF(AD70=1,SUM(AD$10:AD70),0)</f>
        <v>0</v>
      </c>
      <c r="AF70" s="82" t="str">
        <f t="shared" si="25"/>
        <v/>
      </c>
      <c r="AG70" s="171">
        <f t="shared" si="26"/>
        <v>0</v>
      </c>
    </row>
    <row r="71" spans="1:33" ht="12" customHeight="1" x14ac:dyDescent="0.25">
      <c r="A71" s="497"/>
      <c r="B71" s="15">
        <v>62</v>
      </c>
      <c r="C71" s="468">
        <f t="shared" si="31"/>
        <v>0</v>
      </c>
      <c r="D71" s="469"/>
      <c r="E71" s="470"/>
      <c r="F71" s="67">
        <f t="shared" si="32"/>
        <v>0</v>
      </c>
      <c r="G71" s="67">
        <f t="shared" si="33"/>
        <v>0</v>
      </c>
      <c r="H71" s="67">
        <f t="shared" si="34"/>
        <v>0</v>
      </c>
      <c r="I71" s="67">
        <f t="shared" si="35"/>
        <v>0</v>
      </c>
      <c r="J71" s="67">
        <f t="shared" si="36"/>
        <v>0</v>
      </c>
      <c r="K71" s="16">
        <f t="shared" si="37"/>
        <v>0</v>
      </c>
      <c r="L71" s="67">
        <f t="shared" si="38"/>
        <v>0</v>
      </c>
      <c r="M71" s="17">
        <f>IF(L71&gt;0,VLOOKUP(I71,Labour!$AR$1:$AT$15,3,FALSE),0)</f>
        <v>0</v>
      </c>
      <c r="N71" s="70">
        <f t="shared" si="39"/>
        <v>0</v>
      </c>
      <c r="R71" s="83">
        <f t="shared" si="27"/>
        <v>0</v>
      </c>
      <c r="S71" s="83">
        <f t="shared" si="27"/>
        <v>0</v>
      </c>
      <c r="T71" s="83">
        <f t="shared" si="27"/>
        <v>0</v>
      </c>
      <c r="U71" s="83">
        <f t="shared" si="27"/>
        <v>0</v>
      </c>
      <c r="V71" s="83">
        <f t="shared" si="28"/>
        <v>0</v>
      </c>
      <c r="W71" s="83">
        <f t="shared" si="28"/>
        <v>0</v>
      </c>
      <c r="X71" s="83">
        <f t="shared" si="29"/>
        <v>0</v>
      </c>
      <c r="Y71" s="83">
        <f t="shared" si="29"/>
        <v>0</v>
      </c>
      <c r="Z71" s="83">
        <f t="shared" si="29"/>
        <v>0</v>
      </c>
      <c r="AA71" s="171">
        <f t="shared" si="23"/>
        <v>0</v>
      </c>
      <c r="AB71" s="83">
        <f t="shared" si="30"/>
        <v>0</v>
      </c>
      <c r="AC71" s="83">
        <f t="shared" si="30"/>
        <v>0</v>
      </c>
      <c r="AD71" s="171">
        <f t="shared" si="24"/>
        <v>0</v>
      </c>
      <c r="AE71" s="171">
        <f>IF(AD71=1,SUM(AD$10:AD71),0)</f>
        <v>0</v>
      </c>
      <c r="AF71" s="82" t="str">
        <f t="shared" si="25"/>
        <v/>
      </c>
      <c r="AG71" s="171">
        <f t="shared" si="26"/>
        <v>0</v>
      </c>
    </row>
    <row r="72" spans="1:33" ht="12" customHeight="1" x14ac:dyDescent="0.25">
      <c r="A72" s="497"/>
      <c r="B72" s="15">
        <v>63</v>
      </c>
      <c r="C72" s="468">
        <f t="shared" si="31"/>
        <v>0</v>
      </c>
      <c r="D72" s="469"/>
      <c r="E72" s="470"/>
      <c r="F72" s="67">
        <f t="shared" si="32"/>
        <v>0</v>
      </c>
      <c r="G72" s="67">
        <f t="shared" si="33"/>
        <v>0</v>
      </c>
      <c r="H72" s="67">
        <f t="shared" si="34"/>
        <v>0</v>
      </c>
      <c r="I72" s="67">
        <f t="shared" si="35"/>
        <v>0</v>
      </c>
      <c r="J72" s="67">
        <f t="shared" si="36"/>
        <v>0</v>
      </c>
      <c r="K72" s="16">
        <f t="shared" si="37"/>
        <v>0</v>
      </c>
      <c r="L72" s="67">
        <f t="shared" si="38"/>
        <v>0</v>
      </c>
      <c r="M72" s="17">
        <f>IF(L72&gt;0,VLOOKUP(I72,Labour!$AR$1:$AT$15,3,FALSE),0)</f>
        <v>0</v>
      </c>
      <c r="N72" s="70">
        <f t="shared" si="39"/>
        <v>0</v>
      </c>
      <c r="R72" s="83">
        <f t="shared" si="27"/>
        <v>0</v>
      </c>
      <c r="S72" s="83">
        <f t="shared" si="27"/>
        <v>0</v>
      </c>
      <c r="T72" s="83">
        <f t="shared" si="27"/>
        <v>0</v>
      </c>
      <c r="U72" s="83">
        <f t="shared" si="27"/>
        <v>0</v>
      </c>
      <c r="V72" s="83">
        <f t="shared" si="28"/>
        <v>0</v>
      </c>
      <c r="W72" s="83">
        <f t="shared" si="28"/>
        <v>0</v>
      </c>
      <c r="X72" s="83">
        <f t="shared" si="29"/>
        <v>0</v>
      </c>
      <c r="Y72" s="83">
        <f t="shared" si="29"/>
        <v>0</v>
      </c>
      <c r="Z72" s="83">
        <f t="shared" si="29"/>
        <v>0</v>
      </c>
      <c r="AA72" s="171">
        <f t="shared" si="23"/>
        <v>0</v>
      </c>
      <c r="AB72" s="83">
        <f t="shared" si="30"/>
        <v>0</v>
      </c>
      <c r="AC72" s="83">
        <f t="shared" si="30"/>
        <v>0</v>
      </c>
      <c r="AD72" s="171">
        <f t="shared" si="24"/>
        <v>0</v>
      </c>
      <c r="AE72" s="171">
        <f>IF(AD72=1,SUM(AD$10:AD72),0)</f>
        <v>0</v>
      </c>
      <c r="AF72" s="82" t="str">
        <f t="shared" si="25"/>
        <v/>
      </c>
      <c r="AG72" s="171">
        <f t="shared" si="26"/>
        <v>0</v>
      </c>
    </row>
    <row r="73" spans="1:33" ht="12" customHeight="1" x14ac:dyDescent="0.25">
      <c r="A73" s="497"/>
      <c r="B73" s="15">
        <v>64</v>
      </c>
      <c r="C73" s="468">
        <f t="shared" si="31"/>
        <v>0</v>
      </c>
      <c r="D73" s="469"/>
      <c r="E73" s="470"/>
      <c r="F73" s="67">
        <f t="shared" si="32"/>
        <v>0</v>
      </c>
      <c r="G73" s="67">
        <f t="shared" si="33"/>
        <v>0</v>
      </c>
      <c r="H73" s="67">
        <f t="shared" si="34"/>
        <v>0</v>
      </c>
      <c r="I73" s="67">
        <f t="shared" si="35"/>
        <v>0</v>
      </c>
      <c r="J73" s="67">
        <f t="shared" si="36"/>
        <v>0</v>
      </c>
      <c r="K73" s="16">
        <f t="shared" si="37"/>
        <v>0</v>
      </c>
      <c r="L73" s="67">
        <f t="shared" si="38"/>
        <v>0</v>
      </c>
      <c r="M73" s="17">
        <f>IF(L73&gt;0,VLOOKUP(I73,Labour!$AR$1:$AT$15,3,FALSE),0)</f>
        <v>0</v>
      </c>
      <c r="N73" s="70">
        <f t="shared" si="39"/>
        <v>0</v>
      </c>
      <c r="R73" s="83">
        <f t="shared" si="27"/>
        <v>0</v>
      </c>
      <c r="S73" s="83">
        <f t="shared" si="27"/>
        <v>0</v>
      </c>
      <c r="T73" s="83">
        <f t="shared" si="27"/>
        <v>0</v>
      </c>
      <c r="U73" s="83">
        <f t="shared" si="27"/>
        <v>0</v>
      </c>
      <c r="V73" s="83">
        <f t="shared" si="28"/>
        <v>0</v>
      </c>
      <c r="W73" s="83">
        <f t="shared" si="28"/>
        <v>0</v>
      </c>
      <c r="X73" s="83">
        <f t="shared" si="29"/>
        <v>0</v>
      </c>
      <c r="Y73" s="83">
        <f t="shared" si="29"/>
        <v>0</v>
      </c>
      <c r="Z73" s="83">
        <f t="shared" si="29"/>
        <v>0</v>
      </c>
      <c r="AA73" s="171">
        <f t="shared" si="23"/>
        <v>0</v>
      </c>
      <c r="AB73" s="83">
        <f t="shared" si="30"/>
        <v>0</v>
      </c>
      <c r="AC73" s="83">
        <f t="shared" si="30"/>
        <v>0</v>
      </c>
      <c r="AD73" s="171">
        <f t="shared" si="24"/>
        <v>0</v>
      </c>
      <c r="AE73" s="171">
        <f>IF(AD73=1,SUM(AD$10:AD73),0)</f>
        <v>0</v>
      </c>
      <c r="AF73" s="82" t="str">
        <f t="shared" si="25"/>
        <v/>
      </c>
      <c r="AG73" s="171">
        <f t="shared" si="26"/>
        <v>0</v>
      </c>
    </row>
    <row r="74" spans="1:33" ht="12" customHeight="1" x14ac:dyDescent="0.25">
      <c r="A74" s="497"/>
      <c r="B74" s="15">
        <v>65</v>
      </c>
      <c r="C74" s="468">
        <f t="shared" si="31"/>
        <v>0</v>
      </c>
      <c r="D74" s="469"/>
      <c r="E74" s="470"/>
      <c r="F74" s="67">
        <f t="shared" si="32"/>
        <v>0</v>
      </c>
      <c r="G74" s="67">
        <f t="shared" si="33"/>
        <v>0</v>
      </c>
      <c r="H74" s="67">
        <f t="shared" si="34"/>
        <v>0</v>
      </c>
      <c r="I74" s="67">
        <f t="shared" si="35"/>
        <v>0</v>
      </c>
      <c r="J74" s="67">
        <f t="shared" si="36"/>
        <v>0</v>
      </c>
      <c r="K74" s="16">
        <f t="shared" si="37"/>
        <v>0</v>
      </c>
      <c r="L74" s="67">
        <f t="shared" si="38"/>
        <v>0</v>
      </c>
      <c r="M74" s="17">
        <f>IF(L74&gt;0,VLOOKUP(I74,Labour!$AR$1:$AT$15,3,FALSE),0)</f>
        <v>0</v>
      </c>
      <c r="N74" s="70">
        <f t="shared" si="39"/>
        <v>0</v>
      </c>
      <c r="R74" s="83">
        <f t="shared" si="27"/>
        <v>0</v>
      </c>
      <c r="S74" s="83">
        <f t="shared" si="27"/>
        <v>0</v>
      </c>
      <c r="T74" s="83">
        <f t="shared" si="27"/>
        <v>0</v>
      </c>
      <c r="U74" s="83">
        <f t="shared" si="27"/>
        <v>0</v>
      </c>
      <c r="V74" s="83">
        <f t="shared" si="28"/>
        <v>0</v>
      </c>
      <c r="W74" s="83">
        <f t="shared" si="28"/>
        <v>0</v>
      </c>
      <c r="X74" s="83">
        <f t="shared" si="29"/>
        <v>0</v>
      </c>
      <c r="Y74" s="83">
        <f t="shared" si="29"/>
        <v>0</v>
      </c>
      <c r="Z74" s="83">
        <f t="shared" si="29"/>
        <v>0</v>
      </c>
      <c r="AA74" s="171">
        <f t="shared" si="23"/>
        <v>0</v>
      </c>
      <c r="AB74" s="83">
        <f t="shared" si="30"/>
        <v>0</v>
      </c>
      <c r="AC74" s="83">
        <f t="shared" si="30"/>
        <v>0</v>
      </c>
      <c r="AD74" s="171">
        <f t="shared" si="24"/>
        <v>0</v>
      </c>
      <c r="AE74" s="171">
        <f>IF(AD74=1,SUM(AD$10:AD74),0)</f>
        <v>0</v>
      </c>
      <c r="AF74" s="82" t="str">
        <f t="shared" si="25"/>
        <v/>
      </c>
      <c r="AG74" s="171">
        <f t="shared" si="26"/>
        <v>0</v>
      </c>
    </row>
    <row r="75" spans="1:33" ht="12" customHeight="1" x14ac:dyDescent="0.25">
      <c r="A75" s="497"/>
      <c r="B75" s="15">
        <v>66</v>
      </c>
      <c r="C75" s="468">
        <f t="shared" si="31"/>
        <v>0</v>
      </c>
      <c r="D75" s="469"/>
      <c r="E75" s="470"/>
      <c r="F75" s="67">
        <f t="shared" si="32"/>
        <v>0</v>
      </c>
      <c r="G75" s="67">
        <f t="shared" si="33"/>
        <v>0</v>
      </c>
      <c r="H75" s="67">
        <f t="shared" si="34"/>
        <v>0</v>
      </c>
      <c r="I75" s="67">
        <f t="shared" si="35"/>
        <v>0</v>
      </c>
      <c r="J75" s="67">
        <f t="shared" si="36"/>
        <v>0</v>
      </c>
      <c r="K75" s="16">
        <f t="shared" si="37"/>
        <v>0</v>
      </c>
      <c r="L75" s="67">
        <f t="shared" si="38"/>
        <v>0</v>
      </c>
      <c r="M75" s="17">
        <f>IF(L75&gt;0,VLOOKUP(I75,Labour!$AR$1:$AT$15,3,FALSE),0)</f>
        <v>0</v>
      </c>
      <c r="N75" s="70">
        <f t="shared" si="39"/>
        <v>0</v>
      </c>
      <c r="R75" s="83">
        <f t="shared" si="27"/>
        <v>0</v>
      </c>
      <c r="S75" s="83">
        <f t="shared" si="27"/>
        <v>0</v>
      </c>
      <c r="T75" s="83">
        <f t="shared" si="27"/>
        <v>0</v>
      </c>
      <c r="U75" s="83">
        <f t="shared" si="27"/>
        <v>0</v>
      </c>
      <c r="V75" s="83">
        <f t="shared" si="28"/>
        <v>0</v>
      </c>
      <c r="W75" s="83">
        <f t="shared" si="28"/>
        <v>0</v>
      </c>
      <c r="X75" s="83">
        <f t="shared" si="29"/>
        <v>0</v>
      </c>
      <c r="Y75" s="83">
        <f t="shared" si="29"/>
        <v>0</v>
      </c>
      <c r="Z75" s="83">
        <f t="shared" si="29"/>
        <v>0</v>
      </c>
      <c r="AA75" s="171">
        <f t="shared" si="23"/>
        <v>0</v>
      </c>
      <c r="AB75" s="83">
        <f t="shared" si="30"/>
        <v>0</v>
      </c>
      <c r="AC75" s="83">
        <f t="shared" si="30"/>
        <v>0</v>
      </c>
      <c r="AD75" s="171">
        <f t="shared" si="24"/>
        <v>0</v>
      </c>
      <c r="AE75" s="171">
        <f>IF(AD75=1,SUM(AD$10:AD75),0)</f>
        <v>0</v>
      </c>
      <c r="AF75" s="82" t="str">
        <f t="shared" si="25"/>
        <v/>
      </c>
      <c r="AG75" s="171">
        <f t="shared" si="26"/>
        <v>0</v>
      </c>
    </row>
    <row r="76" spans="1:33" ht="12" customHeight="1" x14ac:dyDescent="0.25">
      <c r="A76" s="497"/>
      <c r="B76" s="15">
        <v>67</v>
      </c>
      <c r="C76" s="468">
        <f t="shared" si="31"/>
        <v>0</v>
      </c>
      <c r="D76" s="469"/>
      <c r="E76" s="470"/>
      <c r="F76" s="67">
        <f t="shared" si="32"/>
        <v>0</v>
      </c>
      <c r="G76" s="67">
        <f t="shared" si="33"/>
        <v>0</v>
      </c>
      <c r="H76" s="67">
        <f t="shared" si="34"/>
        <v>0</v>
      </c>
      <c r="I76" s="67">
        <f t="shared" si="35"/>
        <v>0</v>
      </c>
      <c r="J76" s="67">
        <f t="shared" si="36"/>
        <v>0</v>
      </c>
      <c r="K76" s="16">
        <f t="shared" si="37"/>
        <v>0</v>
      </c>
      <c r="L76" s="67">
        <f t="shared" si="38"/>
        <v>0</v>
      </c>
      <c r="M76" s="17">
        <f>IF(L76&gt;0,VLOOKUP(I76,Labour!$AR$1:$AT$15,3,FALSE),0)</f>
        <v>0</v>
      </c>
      <c r="N76" s="70">
        <f t="shared" si="39"/>
        <v>0</v>
      </c>
      <c r="R76" s="83">
        <f t="shared" si="27"/>
        <v>0</v>
      </c>
      <c r="S76" s="83">
        <f t="shared" si="27"/>
        <v>0</v>
      </c>
      <c r="T76" s="83">
        <f t="shared" si="27"/>
        <v>0</v>
      </c>
      <c r="U76" s="83">
        <f t="shared" si="27"/>
        <v>0</v>
      </c>
      <c r="V76" s="83">
        <f t="shared" si="28"/>
        <v>0</v>
      </c>
      <c r="W76" s="83">
        <f t="shared" si="28"/>
        <v>0</v>
      </c>
      <c r="X76" s="83">
        <f t="shared" si="29"/>
        <v>0</v>
      </c>
      <c r="Y76" s="83">
        <f t="shared" si="29"/>
        <v>0</v>
      </c>
      <c r="Z76" s="83">
        <f t="shared" si="29"/>
        <v>0</v>
      </c>
      <c r="AA76" s="171">
        <f t="shared" si="23"/>
        <v>0</v>
      </c>
      <c r="AB76" s="83">
        <f t="shared" si="30"/>
        <v>0</v>
      </c>
      <c r="AC76" s="83">
        <f t="shared" si="30"/>
        <v>0</v>
      </c>
      <c r="AD76" s="171">
        <f t="shared" si="24"/>
        <v>0</v>
      </c>
      <c r="AE76" s="171">
        <f>IF(AD76=1,SUM(AD$10:AD76),0)</f>
        <v>0</v>
      </c>
      <c r="AF76" s="82" t="str">
        <f t="shared" si="25"/>
        <v/>
      </c>
      <c r="AG76" s="171">
        <f t="shared" si="26"/>
        <v>0</v>
      </c>
    </row>
    <row r="77" spans="1:33" ht="12" customHeight="1" x14ac:dyDescent="0.25">
      <c r="A77" s="497"/>
      <c r="B77" s="15">
        <v>68</v>
      </c>
      <c r="C77" s="468">
        <f t="shared" si="31"/>
        <v>0</v>
      </c>
      <c r="D77" s="469"/>
      <c r="E77" s="470"/>
      <c r="F77" s="67">
        <f t="shared" si="32"/>
        <v>0</v>
      </c>
      <c r="G77" s="67">
        <f t="shared" si="33"/>
        <v>0</v>
      </c>
      <c r="H77" s="67">
        <f t="shared" si="34"/>
        <v>0</v>
      </c>
      <c r="I77" s="67">
        <f t="shared" si="35"/>
        <v>0</v>
      </c>
      <c r="J77" s="67">
        <f t="shared" si="36"/>
        <v>0</v>
      </c>
      <c r="K77" s="16">
        <f t="shared" si="37"/>
        <v>0</v>
      </c>
      <c r="L77" s="67">
        <f t="shared" si="38"/>
        <v>0</v>
      </c>
      <c r="M77" s="17">
        <f>IF(L77&gt;0,VLOOKUP(I77,Labour!$AR$1:$AT$15,3,FALSE),0)</f>
        <v>0</v>
      </c>
      <c r="N77" s="70">
        <f t="shared" si="39"/>
        <v>0</v>
      </c>
      <c r="R77" s="83">
        <f t="shared" si="27"/>
        <v>0</v>
      </c>
      <c r="S77" s="83">
        <f t="shared" si="27"/>
        <v>0</v>
      </c>
      <c r="T77" s="83">
        <f t="shared" si="27"/>
        <v>0</v>
      </c>
      <c r="U77" s="83">
        <f t="shared" si="27"/>
        <v>0</v>
      </c>
      <c r="V77" s="83">
        <f t="shared" si="28"/>
        <v>0</v>
      </c>
      <c r="W77" s="83">
        <f t="shared" si="28"/>
        <v>0</v>
      </c>
      <c r="X77" s="83">
        <f t="shared" si="29"/>
        <v>0</v>
      </c>
      <c r="Y77" s="83">
        <f t="shared" si="29"/>
        <v>0</v>
      </c>
      <c r="Z77" s="83">
        <f t="shared" si="29"/>
        <v>0</v>
      </c>
      <c r="AA77" s="171">
        <f t="shared" si="23"/>
        <v>0</v>
      </c>
      <c r="AB77" s="83">
        <f t="shared" si="30"/>
        <v>0</v>
      </c>
      <c r="AC77" s="83">
        <f t="shared" si="30"/>
        <v>0</v>
      </c>
      <c r="AD77" s="171">
        <f t="shared" si="24"/>
        <v>0</v>
      </c>
      <c r="AE77" s="171">
        <f>IF(AD77=1,SUM(AD$10:AD77),0)</f>
        <v>0</v>
      </c>
      <c r="AF77" s="82" t="str">
        <f t="shared" si="25"/>
        <v/>
      </c>
      <c r="AG77" s="171">
        <f t="shared" si="26"/>
        <v>0</v>
      </c>
    </row>
    <row r="78" spans="1:33" ht="12" customHeight="1" x14ac:dyDescent="0.25">
      <c r="A78" s="497"/>
      <c r="B78" s="15">
        <v>69</v>
      </c>
      <c r="C78" s="468">
        <f t="shared" si="31"/>
        <v>0</v>
      </c>
      <c r="D78" s="469"/>
      <c r="E78" s="470"/>
      <c r="F78" s="67">
        <f t="shared" si="32"/>
        <v>0</v>
      </c>
      <c r="G78" s="67">
        <f t="shared" si="33"/>
        <v>0</v>
      </c>
      <c r="H78" s="67">
        <f t="shared" si="34"/>
        <v>0</v>
      </c>
      <c r="I78" s="67">
        <f t="shared" si="35"/>
        <v>0</v>
      </c>
      <c r="J78" s="67">
        <f t="shared" si="36"/>
        <v>0</v>
      </c>
      <c r="K78" s="16">
        <f t="shared" si="37"/>
        <v>0</v>
      </c>
      <c r="L78" s="67">
        <f t="shared" si="38"/>
        <v>0</v>
      </c>
      <c r="M78" s="17">
        <f>IF(L78&gt;0,VLOOKUP(I78,Labour!$AR$1:$AT$15,3,FALSE),0)</f>
        <v>0</v>
      </c>
      <c r="N78" s="70">
        <f t="shared" si="39"/>
        <v>0</v>
      </c>
      <c r="R78" s="83">
        <f t="shared" si="27"/>
        <v>0</v>
      </c>
      <c r="S78" s="83">
        <f t="shared" si="27"/>
        <v>0</v>
      </c>
      <c r="T78" s="83">
        <f t="shared" si="27"/>
        <v>0</v>
      </c>
      <c r="U78" s="83">
        <f t="shared" si="27"/>
        <v>0</v>
      </c>
      <c r="V78" s="83">
        <f t="shared" si="28"/>
        <v>0</v>
      </c>
      <c r="W78" s="83">
        <f t="shared" si="28"/>
        <v>0</v>
      </c>
      <c r="X78" s="83">
        <f t="shared" si="29"/>
        <v>0</v>
      </c>
      <c r="Y78" s="83">
        <f t="shared" si="29"/>
        <v>0</v>
      </c>
      <c r="Z78" s="83">
        <f t="shared" si="29"/>
        <v>0</v>
      </c>
      <c r="AA78" s="171">
        <f t="shared" si="23"/>
        <v>0</v>
      </c>
      <c r="AB78" s="83">
        <f t="shared" si="30"/>
        <v>0</v>
      </c>
      <c r="AC78" s="83">
        <f t="shared" si="30"/>
        <v>0</v>
      </c>
      <c r="AD78" s="171">
        <f t="shared" si="24"/>
        <v>0</v>
      </c>
      <c r="AE78" s="171">
        <f>IF(AD78=1,SUM(AD$10:AD78),0)</f>
        <v>0</v>
      </c>
      <c r="AF78" s="82" t="str">
        <f t="shared" si="25"/>
        <v/>
      </c>
      <c r="AG78" s="171">
        <f t="shared" si="26"/>
        <v>0</v>
      </c>
    </row>
    <row r="79" spans="1:33" ht="12" customHeight="1" x14ac:dyDescent="0.25">
      <c r="A79" s="497"/>
      <c r="B79" s="15">
        <v>70</v>
      </c>
      <c r="C79" s="468">
        <f t="shared" si="31"/>
        <v>0</v>
      </c>
      <c r="D79" s="469"/>
      <c r="E79" s="470"/>
      <c r="F79" s="67">
        <f t="shared" si="32"/>
        <v>0</v>
      </c>
      <c r="G79" s="67">
        <f t="shared" si="33"/>
        <v>0</v>
      </c>
      <c r="H79" s="67">
        <f t="shared" si="34"/>
        <v>0</v>
      </c>
      <c r="I79" s="67">
        <f t="shared" si="35"/>
        <v>0</v>
      </c>
      <c r="J79" s="67">
        <f t="shared" si="36"/>
        <v>0</v>
      </c>
      <c r="K79" s="16">
        <f t="shared" si="37"/>
        <v>0</v>
      </c>
      <c r="L79" s="67">
        <f t="shared" si="38"/>
        <v>0</v>
      </c>
      <c r="M79" s="17">
        <f>IF(L79&gt;0,VLOOKUP(I79,Labour!$AR$1:$AT$15,3,FALSE),0)</f>
        <v>0</v>
      </c>
      <c r="N79" s="70">
        <f t="shared" si="39"/>
        <v>0</v>
      </c>
      <c r="R79" s="83">
        <f t="shared" si="27"/>
        <v>0</v>
      </c>
      <c r="S79" s="83">
        <f t="shared" si="27"/>
        <v>0</v>
      </c>
      <c r="T79" s="83">
        <f t="shared" si="27"/>
        <v>0</v>
      </c>
      <c r="U79" s="83">
        <f t="shared" si="27"/>
        <v>0</v>
      </c>
      <c r="V79" s="83">
        <f t="shared" si="28"/>
        <v>0</v>
      </c>
      <c r="W79" s="83">
        <f t="shared" si="28"/>
        <v>0</v>
      </c>
      <c r="X79" s="83">
        <f t="shared" si="29"/>
        <v>0</v>
      </c>
      <c r="Y79" s="83">
        <f t="shared" si="29"/>
        <v>0</v>
      </c>
      <c r="Z79" s="83">
        <f t="shared" si="29"/>
        <v>0</v>
      </c>
      <c r="AA79" s="171">
        <f t="shared" si="23"/>
        <v>0</v>
      </c>
      <c r="AB79" s="83">
        <f t="shared" si="30"/>
        <v>0</v>
      </c>
      <c r="AC79" s="83">
        <f t="shared" si="30"/>
        <v>0</v>
      </c>
      <c r="AD79" s="171">
        <f t="shared" si="24"/>
        <v>0</v>
      </c>
      <c r="AE79" s="171">
        <f>IF(AD79=1,SUM(AD$10:AD79),0)</f>
        <v>0</v>
      </c>
      <c r="AF79" s="82" t="str">
        <f t="shared" si="25"/>
        <v/>
      </c>
      <c r="AG79" s="171">
        <f t="shared" si="26"/>
        <v>0</v>
      </c>
    </row>
    <row r="80" spans="1:33" ht="12" customHeight="1" x14ac:dyDescent="0.25">
      <c r="A80" s="497"/>
      <c r="B80" s="15">
        <v>71</v>
      </c>
      <c r="C80" s="468">
        <f t="shared" si="31"/>
        <v>0</v>
      </c>
      <c r="D80" s="469"/>
      <c r="E80" s="470"/>
      <c r="F80" s="67">
        <f t="shared" si="32"/>
        <v>0</v>
      </c>
      <c r="G80" s="67">
        <f t="shared" si="33"/>
        <v>0</v>
      </c>
      <c r="H80" s="67">
        <f t="shared" si="34"/>
        <v>0</v>
      </c>
      <c r="I80" s="67">
        <f t="shared" si="35"/>
        <v>0</v>
      </c>
      <c r="J80" s="67">
        <f t="shared" si="36"/>
        <v>0</v>
      </c>
      <c r="K80" s="16">
        <f t="shared" si="37"/>
        <v>0</v>
      </c>
      <c r="L80" s="67">
        <f t="shared" si="38"/>
        <v>0</v>
      </c>
      <c r="M80" s="17">
        <f>IF(L80&gt;0,VLOOKUP(I80,Labour!$AR$1:$AT$15,3,FALSE),0)</f>
        <v>0</v>
      </c>
      <c r="N80" s="70">
        <f t="shared" si="39"/>
        <v>0</v>
      </c>
      <c r="R80" s="83">
        <f t="shared" si="27"/>
        <v>0</v>
      </c>
      <c r="S80" s="83">
        <f t="shared" si="27"/>
        <v>0</v>
      </c>
      <c r="T80" s="83">
        <f t="shared" si="27"/>
        <v>0</v>
      </c>
      <c r="U80" s="83">
        <f t="shared" si="27"/>
        <v>0</v>
      </c>
      <c r="V80" s="83">
        <f t="shared" si="28"/>
        <v>0</v>
      </c>
      <c r="W80" s="83">
        <f t="shared" si="28"/>
        <v>0</v>
      </c>
      <c r="X80" s="83">
        <f t="shared" si="29"/>
        <v>0</v>
      </c>
      <c r="Y80" s="83">
        <f t="shared" si="29"/>
        <v>0</v>
      </c>
      <c r="Z80" s="83">
        <f t="shared" si="29"/>
        <v>0</v>
      </c>
      <c r="AA80" s="171">
        <f t="shared" si="23"/>
        <v>0</v>
      </c>
      <c r="AB80" s="83">
        <f t="shared" si="30"/>
        <v>0</v>
      </c>
      <c r="AC80" s="83">
        <f t="shared" si="30"/>
        <v>0</v>
      </c>
      <c r="AD80" s="171">
        <f t="shared" si="24"/>
        <v>0</v>
      </c>
      <c r="AE80" s="171">
        <f>IF(AD80=1,SUM(AD$10:AD80),0)</f>
        <v>0</v>
      </c>
      <c r="AF80" s="82" t="str">
        <f t="shared" si="25"/>
        <v/>
      </c>
      <c r="AG80" s="171">
        <f t="shared" si="26"/>
        <v>0</v>
      </c>
    </row>
    <row r="81" spans="1:33" ht="12" customHeight="1" x14ac:dyDescent="0.25">
      <c r="A81" s="497"/>
      <c r="B81" s="15">
        <v>72</v>
      </c>
      <c r="C81" s="468">
        <f t="shared" si="31"/>
        <v>0</v>
      </c>
      <c r="D81" s="469"/>
      <c r="E81" s="470"/>
      <c r="F81" s="67">
        <f t="shared" si="32"/>
        <v>0</v>
      </c>
      <c r="G81" s="67">
        <f t="shared" si="33"/>
        <v>0</v>
      </c>
      <c r="H81" s="67">
        <f t="shared" si="34"/>
        <v>0</v>
      </c>
      <c r="I81" s="67">
        <f t="shared" si="35"/>
        <v>0</v>
      </c>
      <c r="J81" s="67">
        <f t="shared" si="36"/>
        <v>0</v>
      </c>
      <c r="K81" s="16">
        <f t="shared" si="37"/>
        <v>0</v>
      </c>
      <c r="L81" s="67">
        <f t="shared" si="38"/>
        <v>0</v>
      </c>
      <c r="M81" s="17">
        <f>IF(L81&gt;0,VLOOKUP(I81,Labour!$AR$1:$AT$15,3,FALSE),0)</f>
        <v>0</v>
      </c>
      <c r="N81" s="70">
        <f t="shared" si="39"/>
        <v>0</v>
      </c>
      <c r="R81" s="83">
        <f t="shared" si="27"/>
        <v>0</v>
      </c>
      <c r="S81" s="83">
        <f t="shared" si="27"/>
        <v>0</v>
      </c>
      <c r="T81" s="83">
        <f t="shared" si="27"/>
        <v>0</v>
      </c>
      <c r="U81" s="83">
        <f t="shared" si="27"/>
        <v>0</v>
      </c>
      <c r="V81" s="83">
        <f t="shared" si="28"/>
        <v>0</v>
      </c>
      <c r="W81" s="83">
        <f t="shared" si="28"/>
        <v>0</v>
      </c>
      <c r="X81" s="83">
        <f t="shared" si="29"/>
        <v>0</v>
      </c>
      <c r="Y81" s="83">
        <f t="shared" si="29"/>
        <v>0</v>
      </c>
      <c r="Z81" s="83">
        <f t="shared" si="29"/>
        <v>0</v>
      </c>
      <c r="AA81" s="171">
        <f t="shared" si="23"/>
        <v>0</v>
      </c>
      <c r="AB81" s="83">
        <f t="shared" si="30"/>
        <v>0</v>
      </c>
      <c r="AC81" s="83">
        <f t="shared" si="30"/>
        <v>0</v>
      </c>
      <c r="AD81" s="171">
        <f t="shared" si="24"/>
        <v>0</v>
      </c>
      <c r="AE81" s="171">
        <f>IF(AD81=1,SUM(AD$10:AD81),0)</f>
        <v>0</v>
      </c>
      <c r="AF81" s="82" t="str">
        <f t="shared" si="25"/>
        <v/>
      </c>
      <c r="AG81" s="171">
        <f t="shared" si="26"/>
        <v>0</v>
      </c>
    </row>
    <row r="82" spans="1:33" ht="12" customHeight="1" x14ac:dyDescent="0.25">
      <c r="A82" s="497"/>
      <c r="B82" s="15">
        <v>73</v>
      </c>
      <c r="C82" s="468">
        <f t="shared" si="31"/>
        <v>0</v>
      </c>
      <c r="D82" s="469"/>
      <c r="E82" s="470"/>
      <c r="F82" s="67">
        <f t="shared" si="32"/>
        <v>0</v>
      </c>
      <c r="G82" s="67">
        <f t="shared" si="33"/>
        <v>0</v>
      </c>
      <c r="H82" s="67">
        <f t="shared" si="34"/>
        <v>0</v>
      </c>
      <c r="I82" s="67">
        <f t="shared" si="35"/>
        <v>0</v>
      </c>
      <c r="J82" s="67">
        <f t="shared" si="36"/>
        <v>0</v>
      </c>
      <c r="K82" s="16">
        <f t="shared" si="37"/>
        <v>0</v>
      </c>
      <c r="L82" s="67">
        <f t="shared" si="38"/>
        <v>0</v>
      </c>
      <c r="M82" s="17">
        <f>IF(L82&gt;0,VLOOKUP(I82,Labour!$AR$1:$AT$15,3,FALSE),0)</f>
        <v>0</v>
      </c>
      <c r="N82" s="70">
        <f t="shared" si="39"/>
        <v>0</v>
      </c>
      <c r="R82" s="83">
        <f t="shared" si="27"/>
        <v>0</v>
      </c>
      <c r="S82" s="83">
        <f t="shared" si="27"/>
        <v>0</v>
      </c>
      <c r="T82" s="83">
        <f t="shared" si="27"/>
        <v>0</v>
      </c>
      <c r="U82" s="83">
        <f t="shared" si="27"/>
        <v>0</v>
      </c>
      <c r="V82" s="83">
        <f t="shared" si="28"/>
        <v>0</v>
      </c>
      <c r="W82" s="83">
        <f t="shared" si="28"/>
        <v>0</v>
      </c>
      <c r="X82" s="83">
        <f t="shared" si="29"/>
        <v>0</v>
      </c>
      <c r="Y82" s="83">
        <f t="shared" si="29"/>
        <v>0</v>
      </c>
      <c r="Z82" s="83">
        <f t="shared" si="29"/>
        <v>0</v>
      </c>
      <c r="AA82" s="171">
        <f t="shared" si="23"/>
        <v>0</v>
      </c>
      <c r="AB82" s="83">
        <f t="shared" si="30"/>
        <v>0</v>
      </c>
      <c r="AC82" s="83">
        <f t="shared" si="30"/>
        <v>0</v>
      </c>
      <c r="AD82" s="171">
        <f t="shared" si="24"/>
        <v>0</v>
      </c>
      <c r="AE82" s="171">
        <f>IF(AD82=1,SUM(AD$10:AD82),0)</f>
        <v>0</v>
      </c>
      <c r="AF82" s="82" t="str">
        <f t="shared" si="25"/>
        <v/>
      </c>
      <c r="AG82" s="171">
        <f t="shared" si="26"/>
        <v>0</v>
      </c>
    </row>
    <row r="83" spans="1:33" ht="12" customHeight="1" x14ac:dyDescent="0.25">
      <c r="A83" s="497"/>
      <c r="B83" s="15">
        <v>74</v>
      </c>
      <c r="C83" s="468">
        <f t="shared" si="31"/>
        <v>0</v>
      </c>
      <c r="D83" s="469"/>
      <c r="E83" s="470"/>
      <c r="F83" s="67">
        <f t="shared" si="32"/>
        <v>0</v>
      </c>
      <c r="G83" s="67">
        <f t="shared" si="33"/>
        <v>0</v>
      </c>
      <c r="H83" s="67">
        <f t="shared" si="34"/>
        <v>0</v>
      </c>
      <c r="I83" s="67">
        <f t="shared" si="35"/>
        <v>0</v>
      </c>
      <c r="J83" s="67">
        <f t="shared" si="36"/>
        <v>0</v>
      </c>
      <c r="K83" s="16">
        <f t="shared" si="37"/>
        <v>0</v>
      </c>
      <c r="L83" s="67">
        <f t="shared" si="38"/>
        <v>0</v>
      </c>
      <c r="M83" s="17">
        <f>IF(L83&gt;0,VLOOKUP(I83,Labour!$AR$1:$AT$15,3,FALSE),0)</f>
        <v>0</v>
      </c>
      <c r="N83" s="70">
        <f t="shared" si="39"/>
        <v>0</v>
      </c>
      <c r="R83" s="83">
        <f t="shared" si="27"/>
        <v>0</v>
      </c>
      <c r="S83" s="83">
        <f t="shared" si="27"/>
        <v>0</v>
      </c>
      <c r="T83" s="83">
        <f t="shared" si="27"/>
        <v>0</v>
      </c>
      <c r="U83" s="83">
        <f t="shared" si="27"/>
        <v>0</v>
      </c>
      <c r="V83" s="83">
        <f t="shared" si="28"/>
        <v>0</v>
      </c>
      <c r="W83" s="83">
        <f t="shared" si="28"/>
        <v>0</v>
      </c>
      <c r="X83" s="83">
        <f t="shared" si="29"/>
        <v>0</v>
      </c>
      <c r="Y83" s="83">
        <f t="shared" si="29"/>
        <v>0</v>
      </c>
      <c r="Z83" s="83">
        <f t="shared" si="29"/>
        <v>0</v>
      </c>
      <c r="AA83" s="171">
        <f t="shared" si="23"/>
        <v>0</v>
      </c>
      <c r="AB83" s="83">
        <f t="shared" si="30"/>
        <v>0</v>
      </c>
      <c r="AC83" s="83">
        <f t="shared" si="30"/>
        <v>0</v>
      </c>
      <c r="AD83" s="171">
        <f t="shared" si="24"/>
        <v>0</v>
      </c>
      <c r="AE83" s="171">
        <f>IF(AD83=1,SUM(AD$10:AD83),0)</f>
        <v>0</v>
      </c>
      <c r="AF83" s="82" t="str">
        <f t="shared" si="25"/>
        <v/>
      </c>
      <c r="AG83" s="171">
        <f t="shared" si="26"/>
        <v>0</v>
      </c>
    </row>
    <row r="84" spans="1:33" ht="12" customHeight="1" x14ac:dyDescent="0.25">
      <c r="A84" s="497"/>
      <c r="B84" s="15">
        <v>75</v>
      </c>
      <c r="C84" s="468">
        <f t="shared" si="31"/>
        <v>0</v>
      </c>
      <c r="D84" s="469"/>
      <c r="E84" s="470"/>
      <c r="F84" s="67">
        <f t="shared" si="32"/>
        <v>0</v>
      </c>
      <c r="G84" s="67">
        <f t="shared" si="33"/>
        <v>0</v>
      </c>
      <c r="H84" s="67">
        <f t="shared" si="34"/>
        <v>0</v>
      </c>
      <c r="I84" s="67">
        <f t="shared" si="35"/>
        <v>0</v>
      </c>
      <c r="J84" s="67">
        <f t="shared" si="36"/>
        <v>0</v>
      </c>
      <c r="K84" s="16">
        <f t="shared" si="37"/>
        <v>0</v>
      </c>
      <c r="L84" s="67">
        <f t="shared" si="38"/>
        <v>0</v>
      </c>
      <c r="M84" s="17">
        <f>IF(L84&gt;0,VLOOKUP(I84,Labour!$AR$1:$AT$15,3,FALSE),0)</f>
        <v>0</v>
      </c>
      <c r="N84" s="70">
        <f t="shared" si="39"/>
        <v>0</v>
      </c>
      <c r="R84" s="83">
        <f t="shared" si="27"/>
        <v>0</v>
      </c>
      <c r="S84" s="83">
        <f t="shared" si="27"/>
        <v>0</v>
      </c>
      <c r="T84" s="83">
        <f t="shared" si="27"/>
        <v>0</v>
      </c>
      <c r="U84" s="83">
        <f t="shared" si="27"/>
        <v>0</v>
      </c>
      <c r="V84" s="83">
        <f t="shared" si="28"/>
        <v>0</v>
      </c>
      <c r="W84" s="83">
        <f t="shared" si="28"/>
        <v>0</v>
      </c>
      <c r="X84" s="83">
        <f t="shared" si="29"/>
        <v>0</v>
      </c>
      <c r="Y84" s="83">
        <f t="shared" si="29"/>
        <v>0</v>
      </c>
      <c r="Z84" s="83">
        <f t="shared" si="29"/>
        <v>0</v>
      </c>
      <c r="AA84" s="171">
        <f t="shared" si="23"/>
        <v>0</v>
      </c>
      <c r="AB84" s="83">
        <f t="shared" si="30"/>
        <v>0</v>
      </c>
      <c r="AC84" s="83">
        <f t="shared" si="30"/>
        <v>0</v>
      </c>
      <c r="AD84" s="171">
        <f t="shared" si="24"/>
        <v>0</v>
      </c>
      <c r="AE84" s="171">
        <f>IF(AD84=1,SUM(AD$10:AD84),0)</f>
        <v>0</v>
      </c>
      <c r="AF84" s="82" t="str">
        <f t="shared" si="25"/>
        <v/>
      </c>
      <c r="AG84" s="171">
        <f t="shared" si="26"/>
        <v>0</v>
      </c>
    </row>
    <row r="85" spans="1:33" ht="12" customHeight="1" x14ac:dyDescent="0.25">
      <c r="A85" s="497"/>
      <c r="B85" s="15">
        <v>76</v>
      </c>
      <c r="C85" s="468">
        <f t="shared" si="31"/>
        <v>0</v>
      </c>
      <c r="D85" s="469"/>
      <c r="E85" s="470"/>
      <c r="F85" s="67">
        <f t="shared" si="32"/>
        <v>0</v>
      </c>
      <c r="G85" s="67">
        <f t="shared" si="33"/>
        <v>0</v>
      </c>
      <c r="H85" s="67">
        <f t="shared" si="34"/>
        <v>0</v>
      </c>
      <c r="I85" s="67">
        <f t="shared" si="35"/>
        <v>0</v>
      </c>
      <c r="J85" s="67">
        <f t="shared" si="36"/>
        <v>0</v>
      </c>
      <c r="K85" s="16">
        <f t="shared" si="37"/>
        <v>0</v>
      </c>
      <c r="L85" s="67">
        <f t="shared" si="38"/>
        <v>0</v>
      </c>
      <c r="M85" s="17">
        <f>IF(L85&gt;0,VLOOKUP(I85,Labour!$AR$1:$AT$15,3,FALSE),0)</f>
        <v>0</v>
      </c>
      <c r="N85" s="70">
        <f t="shared" si="39"/>
        <v>0</v>
      </c>
      <c r="R85" s="83">
        <f t="shared" si="27"/>
        <v>0</v>
      </c>
      <c r="S85" s="83">
        <f t="shared" si="27"/>
        <v>0</v>
      </c>
      <c r="T85" s="83">
        <f t="shared" si="27"/>
        <v>0</v>
      </c>
      <c r="U85" s="83">
        <f t="shared" si="27"/>
        <v>0</v>
      </c>
      <c r="V85" s="83">
        <f t="shared" si="28"/>
        <v>0</v>
      </c>
      <c r="W85" s="83">
        <f t="shared" si="28"/>
        <v>0</v>
      </c>
      <c r="X85" s="83">
        <f t="shared" si="29"/>
        <v>0</v>
      </c>
      <c r="Y85" s="83">
        <f t="shared" si="29"/>
        <v>0</v>
      </c>
      <c r="Z85" s="83">
        <f t="shared" si="29"/>
        <v>0</v>
      </c>
      <c r="AA85" s="171">
        <f t="shared" si="23"/>
        <v>0</v>
      </c>
      <c r="AB85" s="83">
        <f t="shared" si="30"/>
        <v>0</v>
      </c>
      <c r="AC85" s="83">
        <f t="shared" si="30"/>
        <v>0</v>
      </c>
      <c r="AD85" s="171">
        <f t="shared" si="24"/>
        <v>0</v>
      </c>
      <c r="AE85" s="171">
        <f>IF(AD85=1,SUM(AD$10:AD85),0)</f>
        <v>0</v>
      </c>
      <c r="AF85" s="82" t="str">
        <f t="shared" si="25"/>
        <v/>
      </c>
      <c r="AG85" s="171">
        <f t="shared" si="26"/>
        <v>0</v>
      </c>
    </row>
    <row r="86" spans="1:33" ht="12" customHeight="1" x14ac:dyDescent="0.25">
      <c r="A86" s="497"/>
      <c r="B86" s="15">
        <v>77</v>
      </c>
      <c r="C86" s="468">
        <f t="shared" si="31"/>
        <v>0</v>
      </c>
      <c r="D86" s="469"/>
      <c r="E86" s="470"/>
      <c r="F86" s="67">
        <f t="shared" si="32"/>
        <v>0</v>
      </c>
      <c r="G86" s="67">
        <f t="shared" si="33"/>
        <v>0</v>
      </c>
      <c r="H86" s="67">
        <f t="shared" si="34"/>
        <v>0</v>
      </c>
      <c r="I86" s="67">
        <f t="shared" si="35"/>
        <v>0</v>
      </c>
      <c r="J86" s="67">
        <f t="shared" si="36"/>
        <v>0</v>
      </c>
      <c r="K86" s="16">
        <f t="shared" si="37"/>
        <v>0</v>
      </c>
      <c r="L86" s="67">
        <f t="shared" si="38"/>
        <v>0</v>
      </c>
      <c r="M86" s="17">
        <f>IF(L86&gt;0,VLOOKUP(I86,Labour!$AR$1:$AT$15,3,FALSE),0)</f>
        <v>0</v>
      </c>
      <c r="N86" s="70">
        <f t="shared" si="39"/>
        <v>0</v>
      </c>
      <c r="R86" s="83">
        <f t="shared" si="27"/>
        <v>0</v>
      </c>
      <c r="S86" s="83">
        <f t="shared" si="27"/>
        <v>0</v>
      </c>
      <c r="T86" s="83">
        <f t="shared" si="27"/>
        <v>0</v>
      </c>
      <c r="U86" s="83">
        <f t="shared" si="27"/>
        <v>0</v>
      </c>
      <c r="V86" s="83">
        <f t="shared" si="28"/>
        <v>0</v>
      </c>
      <c r="W86" s="83">
        <f t="shared" si="28"/>
        <v>0</v>
      </c>
      <c r="X86" s="83">
        <f t="shared" si="29"/>
        <v>0</v>
      </c>
      <c r="Y86" s="83">
        <f t="shared" si="29"/>
        <v>0</v>
      </c>
      <c r="Z86" s="83">
        <f t="shared" si="29"/>
        <v>0</v>
      </c>
      <c r="AA86" s="171">
        <f t="shared" si="23"/>
        <v>0</v>
      </c>
      <c r="AB86" s="83">
        <f t="shared" si="30"/>
        <v>0</v>
      </c>
      <c r="AC86" s="83">
        <f t="shared" si="30"/>
        <v>0</v>
      </c>
      <c r="AD86" s="171">
        <f t="shared" si="24"/>
        <v>0</v>
      </c>
      <c r="AE86" s="171">
        <f>IF(AD86=1,SUM(AD$10:AD86),0)</f>
        <v>0</v>
      </c>
      <c r="AF86" s="82" t="str">
        <f t="shared" si="25"/>
        <v/>
      </c>
      <c r="AG86" s="171">
        <f t="shared" si="26"/>
        <v>0</v>
      </c>
    </row>
    <row r="87" spans="1:33" ht="12" customHeight="1" x14ac:dyDescent="0.25">
      <c r="A87" s="497"/>
      <c r="B87" s="15">
        <v>78</v>
      </c>
      <c r="C87" s="468">
        <f t="shared" si="31"/>
        <v>0</v>
      </c>
      <c r="D87" s="469"/>
      <c r="E87" s="470"/>
      <c r="F87" s="67">
        <f t="shared" si="32"/>
        <v>0</v>
      </c>
      <c r="G87" s="67">
        <f t="shared" si="33"/>
        <v>0</v>
      </c>
      <c r="H87" s="67">
        <f t="shared" si="34"/>
        <v>0</v>
      </c>
      <c r="I87" s="67">
        <f t="shared" si="35"/>
        <v>0</v>
      </c>
      <c r="J87" s="67">
        <f t="shared" si="36"/>
        <v>0</v>
      </c>
      <c r="K87" s="16">
        <f t="shared" si="37"/>
        <v>0</v>
      </c>
      <c r="L87" s="67">
        <f t="shared" si="38"/>
        <v>0</v>
      </c>
      <c r="M87" s="17">
        <f>IF(L87&gt;0,VLOOKUP(I87,Labour!$AR$1:$AT$15,3,FALSE),0)</f>
        <v>0</v>
      </c>
      <c r="N87" s="70">
        <f t="shared" si="39"/>
        <v>0</v>
      </c>
      <c r="R87" s="83">
        <f t="shared" si="27"/>
        <v>0</v>
      </c>
      <c r="S87" s="83">
        <f t="shared" si="27"/>
        <v>0</v>
      </c>
      <c r="T87" s="83">
        <f t="shared" si="27"/>
        <v>0</v>
      </c>
      <c r="U87" s="83">
        <f t="shared" si="27"/>
        <v>0</v>
      </c>
      <c r="V87" s="83">
        <f t="shared" si="28"/>
        <v>0</v>
      </c>
      <c r="W87" s="83">
        <f t="shared" si="28"/>
        <v>0</v>
      </c>
      <c r="X87" s="83">
        <f t="shared" si="29"/>
        <v>0</v>
      </c>
      <c r="Y87" s="83">
        <f t="shared" si="29"/>
        <v>0</v>
      </c>
      <c r="Z87" s="83">
        <f t="shared" si="29"/>
        <v>0</v>
      </c>
      <c r="AA87" s="171">
        <f t="shared" si="23"/>
        <v>0</v>
      </c>
      <c r="AB87" s="83">
        <f t="shared" si="30"/>
        <v>0</v>
      </c>
      <c r="AC87" s="83">
        <f t="shared" si="30"/>
        <v>0</v>
      </c>
      <c r="AD87" s="171">
        <f t="shared" si="24"/>
        <v>0</v>
      </c>
      <c r="AE87" s="171">
        <f>IF(AD87=1,SUM(AD$10:AD87),0)</f>
        <v>0</v>
      </c>
      <c r="AF87" s="82" t="str">
        <f t="shared" si="25"/>
        <v/>
      </c>
      <c r="AG87" s="171">
        <f t="shared" si="26"/>
        <v>0</v>
      </c>
    </row>
    <row r="88" spans="1:33" ht="12" customHeight="1" x14ac:dyDescent="0.25">
      <c r="A88" s="497"/>
      <c r="B88" s="15">
        <v>79</v>
      </c>
      <c r="C88" s="468">
        <f t="shared" si="31"/>
        <v>0</v>
      </c>
      <c r="D88" s="469"/>
      <c r="E88" s="470"/>
      <c r="F88" s="67">
        <f t="shared" si="32"/>
        <v>0</v>
      </c>
      <c r="G88" s="67">
        <f t="shared" si="33"/>
        <v>0</v>
      </c>
      <c r="H88" s="67">
        <f t="shared" si="34"/>
        <v>0</v>
      </c>
      <c r="I88" s="67">
        <f t="shared" si="35"/>
        <v>0</v>
      </c>
      <c r="J88" s="67">
        <f t="shared" si="36"/>
        <v>0</v>
      </c>
      <c r="K88" s="16">
        <f t="shared" si="37"/>
        <v>0</v>
      </c>
      <c r="L88" s="67">
        <f t="shared" si="38"/>
        <v>0</v>
      </c>
      <c r="M88" s="17">
        <f>IF(L88&gt;0,VLOOKUP(I88,Labour!$AR$1:$AT$15,3,FALSE),0)</f>
        <v>0</v>
      </c>
      <c r="N88" s="70">
        <f t="shared" si="39"/>
        <v>0</v>
      </c>
      <c r="R88" s="83">
        <f t="shared" si="27"/>
        <v>0</v>
      </c>
      <c r="S88" s="83">
        <f t="shared" si="27"/>
        <v>0</v>
      </c>
      <c r="T88" s="83">
        <f t="shared" si="27"/>
        <v>0</v>
      </c>
      <c r="U88" s="83">
        <f t="shared" si="27"/>
        <v>0</v>
      </c>
      <c r="V88" s="83">
        <f t="shared" si="28"/>
        <v>0</v>
      </c>
      <c r="W88" s="83">
        <f t="shared" si="28"/>
        <v>0</v>
      </c>
      <c r="X88" s="83">
        <f t="shared" si="29"/>
        <v>0</v>
      </c>
      <c r="Y88" s="83">
        <f t="shared" si="29"/>
        <v>0</v>
      </c>
      <c r="Z88" s="83">
        <f t="shared" si="29"/>
        <v>0</v>
      </c>
      <c r="AA88" s="171">
        <f t="shared" si="23"/>
        <v>0</v>
      </c>
      <c r="AB88" s="83">
        <f t="shared" si="30"/>
        <v>0</v>
      </c>
      <c r="AC88" s="83">
        <f t="shared" si="30"/>
        <v>0</v>
      </c>
      <c r="AD88" s="171">
        <f t="shared" si="24"/>
        <v>0</v>
      </c>
      <c r="AE88" s="171">
        <f>IF(AD88=1,SUM(AD$10:AD88),0)</f>
        <v>0</v>
      </c>
      <c r="AF88" s="82" t="str">
        <f t="shared" si="25"/>
        <v/>
      </c>
      <c r="AG88" s="171">
        <f t="shared" si="26"/>
        <v>0</v>
      </c>
    </row>
    <row r="89" spans="1:33" ht="12" customHeight="1" x14ac:dyDescent="0.25">
      <c r="A89" s="497"/>
      <c r="B89" s="15">
        <v>80</v>
      </c>
      <c r="C89" s="468">
        <f t="shared" si="31"/>
        <v>0</v>
      </c>
      <c r="D89" s="469"/>
      <c r="E89" s="470"/>
      <c r="F89" s="67">
        <f t="shared" si="32"/>
        <v>0</v>
      </c>
      <c r="G89" s="67">
        <f t="shared" si="33"/>
        <v>0</v>
      </c>
      <c r="H89" s="67">
        <f t="shared" si="34"/>
        <v>0</v>
      </c>
      <c r="I89" s="67">
        <f t="shared" si="35"/>
        <v>0</v>
      </c>
      <c r="J89" s="67">
        <f t="shared" si="36"/>
        <v>0</v>
      </c>
      <c r="K89" s="16">
        <f t="shared" si="37"/>
        <v>0</v>
      </c>
      <c r="L89" s="67">
        <f t="shared" si="38"/>
        <v>0</v>
      </c>
      <c r="M89" s="17">
        <f>IF(L89&gt;0,VLOOKUP(I89,Labour!$AR$1:$AT$15,3,FALSE),0)</f>
        <v>0</v>
      </c>
      <c r="N89" s="70">
        <f t="shared" si="39"/>
        <v>0</v>
      </c>
      <c r="R89" s="83">
        <f t="shared" si="27"/>
        <v>0</v>
      </c>
      <c r="S89" s="83">
        <f t="shared" si="27"/>
        <v>0</v>
      </c>
      <c r="T89" s="83">
        <f t="shared" si="27"/>
        <v>0</v>
      </c>
      <c r="U89" s="83">
        <f t="shared" si="27"/>
        <v>0</v>
      </c>
      <c r="V89" s="83">
        <f t="shared" si="28"/>
        <v>0</v>
      </c>
      <c r="W89" s="83">
        <f t="shared" si="28"/>
        <v>0</v>
      </c>
      <c r="X89" s="83">
        <f t="shared" si="29"/>
        <v>0</v>
      </c>
      <c r="Y89" s="83">
        <f t="shared" si="29"/>
        <v>0</v>
      </c>
      <c r="Z89" s="83">
        <f t="shared" si="29"/>
        <v>0</v>
      </c>
      <c r="AA89" s="171">
        <f t="shared" si="23"/>
        <v>0</v>
      </c>
      <c r="AB89" s="83">
        <f t="shared" si="30"/>
        <v>0</v>
      </c>
      <c r="AC89" s="83">
        <f t="shared" si="30"/>
        <v>0</v>
      </c>
      <c r="AD89" s="171">
        <f t="shared" si="24"/>
        <v>0</v>
      </c>
      <c r="AE89" s="171">
        <f>IF(AD89=1,SUM(AD$10:AD89),0)</f>
        <v>0</v>
      </c>
      <c r="AF89" s="82" t="str">
        <f t="shared" si="25"/>
        <v/>
      </c>
      <c r="AG89" s="171">
        <f t="shared" si="26"/>
        <v>0</v>
      </c>
    </row>
    <row r="90" spans="1:33" ht="12" customHeight="1" x14ac:dyDescent="0.25">
      <c r="A90" s="497"/>
      <c r="B90" s="15">
        <v>81</v>
      </c>
      <c r="C90" s="468">
        <f t="shared" si="31"/>
        <v>0</v>
      </c>
      <c r="D90" s="469"/>
      <c r="E90" s="470"/>
      <c r="F90" s="67">
        <f t="shared" si="32"/>
        <v>0</v>
      </c>
      <c r="G90" s="67">
        <f t="shared" si="33"/>
        <v>0</v>
      </c>
      <c r="H90" s="67">
        <f t="shared" si="34"/>
        <v>0</v>
      </c>
      <c r="I90" s="67">
        <f t="shared" si="35"/>
        <v>0</v>
      </c>
      <c r="J90" s="67">
        <f t="shared" si="36"/>
        <v>0</v>
      </c>
      <c r="K90" s="16">
        <f t="shared" si="37"/>
        <v>0</v>
      </c>
      <c r="L90" s="67">
        <f t="shared" si="38"/>
        <v>0</v>
      </c>
      <c r="M90" s="17">
        <f>IF(L90&gt;0,VLOOKUP(I90,Labour!$AR$1:$AT$15,3,FALSE),0)</f>
        <v>0</v>
      </c>
      <c r="N90" s="70">
        <f t="shared" si="39"/>
        <v>0</v>
      </c>
      <c r="R90" s="83">
        <f t="shared" si="27"/>
        <v>0</v>
      </c>
      <c r="S90" s="83">
        <f t="shared" si="27"/>
        <v>0</v>
      </c>
      <c r="T90" s="83">
        <f t="shared" si="27"/>
        <v>0</v>
      </c>
      <c r="U90" s="83">
        <f t="shared" si="27"/>
        <v>0</v>
      </c>
      <c r="V90" s="83">
        <f t="shared" si="28"/>
        <v>0</v>
      </c>
      <c r="W90" s="83">
        <f t="shared" si="28"/>
        <v>0</v>
      </c>
      <c r="X90" s="83">
        <f t="shared" si="29"/>
        <v>0</v>
      </c>
      <c r="Y90" s="83">
        <f t="shared" si="29"/>
        <v>0</v>
      </c>
      <c r="Z90" s="83">
        <f t="shared" si="29"/>
        <v>0</v>
      </c>
      <c r="AA90" s="171">
        <f t="shared" si="23"/>
        <v>0</v>
      </c>
      <c r="AB90" s="83">
        <f t="shared" si="30"/>
        <v>0</v>
      </c>
      <c r="AC90" s="83">
        <f t="shared" si="30"/>
        <v>0</v>
      </c>
      <c r="AD90" s="171">
        <f t="shared" si="24"/>
        <v>0</v>
      </c>
      <c r="AE90" s="171">
        <f>IF(AD90=1,SUM(AD$10:AD90),0)</f>
        <v>0</v>
      </c>
      <c r="AF90" s="82" t="str">
        <f t="shared" si="25"/>
        <v/>
      </c>
      <c r="AG90" s="171">
        <f t="shared" si="26"/>
        <v>0</v>
      </c>
    </row>
    <row r="91" spans="1:33" ht="12" customHeight="1" x14ac:dyDescent="0.25">
      <c r="A91" s="497"/>
      <c r="B91" s="15">
        <v>82</v>
      </c>
      <c r="C91" s="468">
        <f t="shared" si="31"/>
        <v>0</v>
      </c>
      <c r="D91" s="469"/>
      <c r="E91" s="470"/>
      <c r="F91" s="67">
        <f t="shared" si="32"/>
        <v>0</v>
      </c>
      <c r="G91" s="67">
        <f t="shared" si="33"/>
        <v>0</v>
      </c>
      <c r="H91" s="67">
        <f t="shared" si="34"/>
        <v>0</v>
      </c>
      <c r="I91" s="67">
        <f t="shared" si="35"/>
        <v>0</v>
      </c>
      <c r="J91" s="67">
        <f t="shared" si="36"/>
        <v>0</v>
      </c>
      <c r="K91" s="16">
        <f t="shared" si="37"/>
        <v>0</v>
      </c>
      <c r="L91" s="67">
        <f t="shared" si="38"/>
        <v>0</v>
      </c>
      <c r="M91" s="17">
        <f>IF(L91&gt;0,VLOOKUP(I91,Labour!$AR$1:$AT$15,3,FALSE),0)</f>
        <v>0</v>
      </c>
      <c r="N91" s="70">
        <f t="shared" si="39"/>
        <v>0</v>
      </c>
      <c r="R91" s="83">
        <f t="shared" si="27"/>
        <v>0</v>
      </c>
      <c r="S91" s="83">
        <f t="shared" si="27"/>
        <v>0</v>
      </c>
      <c r="T91" s="83">
        <f t="shared" si="27"/>
        <v>0</v>
      </c>
      <c r="U91" s="83">
        <f t="shared" si="27"/>
        <v>0</v>
      </c>
      <c r="V91" s="83">
        <f t="shared" si="28"/>
        <v>0</v>
      </c>
      <c r="W91" s="83">
        <f t="shared" si="28"/>
        <v>0</v>
      </c>
      <c r="X91" s="83">
        <f t="shared" si="29"/>
        <v>0</v>
      </c>
      <c r="Y91" s="83">
        <f t="shared" si="29"/>
        <v>0</v>
      </c>
      <c r="Z91" s="83">
        <f t="shared" si="29"/>
        <v>0</v>
      </c>
      <c r="AA91" s="171">
        <f t="shared" si="23"/>
        <v>0</v>
      </c>
      <c r="AB91" s="83">
        <f t="shared" si="30"/>
        <v>0</v>
      </c>
      <c r="AC91" s="83">
        <f t="shared" si="30"/>
        <v>0</v>
      </c>
      <c r="AD91" s="171">
        <f t="shared" si="24"/>
        <v>0</v>
      </c>
      <c r="AE91" s="171">
        <f>IF(AD91=1,SUM(AD$10:AD91),0)</f>
        <v>0</v>
      </c>
      <c r="AF91" s="82" t="str">
        <f t="shared" si="25"/>
        <v/>
      </c>
      <c r="AG91" s="171">
        <f t="shared" si="26"/>
        <v>0</v>
      </c>
    </row>
    <row r="92" spans="1:33" ht="12" customHeight="1" x14ac:dyDescent="0.25">
      <c r="A92" s="497"/>
      <c r="B92" s="15">
        <v>83</v>
      </c>
      <c r="C92" s="468">
        <f t="shared" si="31"/>
        <v>0</v>
      </c>
      <c r="D92" s="469"/>
      <c r="E92" s="470"/>
      <c r="F92" s="67">
        <f t="shared" si="32"/>
        <v>0</v>
      </c>
      <c r="G92" s="67">
        <f t="shared" si="33"/>
        <v>0</v>
      </c>
      <c r="H92" s="67">
        <f t="shared" si="34"/>
        <v>0</v>
      </c>
      <c r="I92" s="67">
        <f t="shared" si="35"/>
        <v>0</v>
      </c>
      <c r="J92" s="67">
        <f t="shared" si="36"/>
        <v>0</v>
      </c>
      <c r="K92" s="16">
        <f t="shared" si="37"/>
        <v>0</v>
      </c>
      <c r="L92" s="67">
        <f t="shared" si="38"/>
        <v>0</v>
      </c>
      <c r="M92" s="17">
        <f>IF(L92&gt;0,VLOOKUP(I92,Labour!$AR$1:$AT$15,3,FALSE),0)</f>
        <v>0</v>
      </c>
      <c r="N92" s="70">
        <f t="shared" si="39"/>
        <v>0</v>
      </c>
      <c r="R92" s="83">
        <f t="shared" si="27"/>
        <v>0</v>
      </c>
      <c r="S92" s="83">
        <f t="shared" si="27"/>
        <v>0</v>
      </c>
      <c r="T92" s="83">
        <f t="shared" si="27"/>
        <v>0</v>
      </c>
      <c r="U92" s="83">
        <f t="shared" si="27"/>
        <v>0</v>
      </c>
      <c r="V92" s="83">
        <f t="shared" si="28"/>
        <v>0</v>
      </c>
      <c r="W92" s="83">
        <f t="shared" si="28"/>
        <v>0</v>
      </c>
      <c r="X92" s="83">
        <f t="shared" si="29"/>
        <v>0</v>
      </c>
      <c r="Y92" s="83">
        <f t="shared" si="29"/>
        <v>0</v>
      </c>
      <c r="Z92" s="83">
        <f t="shared" si="29"/>
        <v>0</v>
      </c>
      <c r="AA92" s="171">
        <f t="shared" si="23"/>
        <v>0</v>
      </c>
      <c r="AB92" s="83">
        <f t="shared" si="30"/>
        <v>0</v>
      </c>
      <c r="AC92" s="83">
        <f t="shared" si="30"/>
        <v>0</v>
      </c>
      <c r="AD92" s="171">
        <f t="shared" si="24"/>
        <v>0</v>
      </c>
      <c r="AE92" s="171">
        <f>IF(AD92=1,SUM(AD$10:AD92),0)</f>
        <v>0</v>
      </c>
      <c r="AF92" s="82" t="str">
        <f t="shared" si="25"/>
        <v/>
      </c>
      <c r="AG92" s="171">
        <f t="shared" si="26"/>
        <v>0</v>
      </c>
    </row>
    <row r="93" spans="1:33" ht="12" customHeight="1" x14ac:dyDescent="0.25">
      <c r="A93" s="497"/>
      <c r="B93" s="15">
        <v>84</v>
      </c>
      <c r="C93" s="468">
        <f t="shared" ref="C93:C107" si="40">R93</f>
        <v>0</v>
      </c>
      <c r="D93" s="469"/>
      <c r="E93" s="470"/>
      <c r="F93" s="67">
        <f t="shared" ref="F93:F107" si="41">S93</f>
        <v>0</v>
      </c>
      <c r="G93" s="67">
        <f t="shared" ref="G93:G107" si="42">T93</f>
        <v>0</v>
      </c>
      <c r="H93" s="67">
        <f t="shared" ref="H93:H107" si="43">U93</f>
        <v>0</v>
      </c>
      <c r="I93" s="67">
        <f t="shared" ref="I93:I107" si="44">X93</f>
        <v>0</v>
      </c>
      <c r="J93" s="67">
        <f t="shared" ref="J93:J107" si="45">AA93</f>
        <v>0</v>
      </c>
      <c r="K93" s="16">
        <f t="shared" ref="K93:K107" si="46">AB93</f>
        <v>0</v>
      </c>
      <c r="L93" s="67">
        <f t="shared" ref="L93:L107" si="47">AC93</f>
        <v>0</v>
      </c>
      <c r="M93" s="17">
        <f>IF(L93&gt;0,VLOOKUP(I93,Labour!$AR$1:$AT$15,3,FALSE),0)</f>
        <v>0</v>
      </c>
      <c r="N93" s="70">
        <f t="shared" ref="N93:N107" si="48">J93*K93+L93*M93</f>
        <v>0</v>
      </c>
      <c r="R93" s="83">
        <f t="shared" si="27"/>
        <v>0</v>
      </c>
      <c r="S93" s="83">
        <f t="shared" si="27"/>
        <v>0</v>
      </c>
      <c r="T93" s="83">
        <f t="shared" si="27"/>
        <v>0</v>
      </c>
      <c r="U93" s="83">
        <f t="shared" si="27"/>
        <v>0</v>
      </c>
      <c r="V93" s="83">
        <f t="shared" si="28"/>
        <v>0</v>
      </c>
      <c r="W93" s="83">
        <f t="shared" si="28"/>
        <v>0</v>
      </c>
      <c r="X93" s="83">
        <f t="shared" si="29"/>
        <v>0</v>
      </c>
      <c r="Y93" s="83">
        <f t="shared" si="29"/>
        <v>0</v>
      </c>
      <c r="Z93" s="83">
        <f t="shared" si="29"/>
        <v>0</v>
      </c>
      <c r="AA93" s="171">
        <f t="shared" si="23"/>
        <v>0</v>
      </c>
      <c r="AB93" s="83">
        <f t="shared" si="30"/>
        <v>0</v>
      </c>
      <c r="AC93" s="83">
        <f t="shared" si="30"/>
        <v>0</v>
      </c>
      <c r="AD93" s="171">
        <f t="shared" si="24"/>
        <v>0</v>
      </c>
      <c r="AE93" s="171">
        <f>IF(AD93=1,SUM(AD$10:AD93),0)</f>
        <v>0</v>
      </c>
      <c r="AF93" s="82" t="str">
        <f t="shared" si="25"/>
        <v/>
      </c>
      <c r="AG93" s="171">
        <f t="shared" si="26"/>
        <v>0</v>
      </c>
    </row>
    <row r="94" spans="1:33" ht="12" customHeight="1" x14ac:dyDescent="0.25">
      <c r="A94" s="497"/>
      <c r="B94" s="15">
        <v>85</v>
      </c>
      <c r="C94" s="468">
        <f t="shared" si="40"/>
        <v>0</v>
      </c>
      <c r="D94" s="469"/>
      <c r="E94" s="470"/>
      <c r="F94" s="67">
        <f t="shared" si="41"/>
        <v>0</v>
      </c>
      <c r="G94" s="67">
        <f t="shared" si="42"/>
        <v>0</v>
      </c>
      <c r="H94" s="67">
        <f t="shared" si="43"/>
        <v>0</v>
      </c>
      <c r="I94" s="67">
        <f t="shared" si="44"/>
        <v>0</v>
      </c>
      <c r="J94" s="67">
        <f t="shared" si="45"/>
        <v>0</v>
      </c>
      <c r="K94" s="16">
        <f t="shared" si="46"/>
        <v>0</v>
      </c>
      <c r="L94" s="67">
        <f t="shared" si="47"/>
        <v>0</v>
      </c>
      <c r="M94" s="17">
        <f>IF(L94&gt;0,VLOOKUP(I94,Labour!$AR$1:$AT$15,3,FALSE),0)</f>
        <v>0</v>
      </c>
      <c r="N94" s="70">
        <f t="shared" si="48"/>
        <v>0</v>
      </c>
      <c r="R94" s="83">
        <f t="shared" si="27"/>
        <v>0</v>
      </c>
      <c r="S94" s="83">
        <f t="shared" si="27"/>
        <v>0</v>
      </c>
      <c r="T94" s="83">
        <f t="shared" si="27"/>
        <v>0</v>
      </c>
      <c r="U94" s="83">
        <f t="shared" si="27"/>
        <v>0</v>
      </c>
      <c r="V94" s="83">
        <f t="shared" si="28"/>
        <v>0</v>
      </c>
      <c r="W94" s="83">
        <f t="shared" si="28"/>
        <v>0</v>
      </c>
      <c r="X94" s="83">
        <f t="shared" si="29"/>
        <v>0</v>
      </c>
      <c r="Y94" s="83">
        <f t="shared" si="29"/>
        <v>0</v>
      </c>
      <c r="Z94" s="83">
        <f t="shared" si="29"/>
        <v>0</v>
      </c>
      <c r="AA94" s="171">
        <f t="shared" si="23"/>
        <v>0</v>
      </c>
      <c r="AB94" s="83">
        <f t="shared" si="30"/>
        <v>0</v>
      </c>
      <c r="AC94" s="83">
        <f t="shared" si="30"/>
        <v>0</v>
      </c>
      <c r="AD94" s="171">
        <f t="shared" si="24"/>
        <v>0</v>
      </c>
      <c r="AE94" s="171">
        <f>IF(AD94=1,SUM(AD$10:AD94),0)</f>
        <v>0</v>
      </c>
      <c r="AF94" s="82" t="str">
        <f t="shared" si="25"/>
        <v/>
      </c>
      <c r="AG94" s="171">
        <f t="shared" si="26"/>
        <v>0</v>
      </c>
    </row>
    <row r="95" spans="1:33" ht="12" customHeight="1" x14ac:dyDescent="0.25">
      <c r="A95" s="497"/>
      <c r="B95" s="15">
        <v>86</v>
      </c>
      <c r="C95" s="468">
        <f t="shared" si="40"/>
        <v>0</v>
      </c>
      <c r="D95" s="469"/>
      <c r="E95" s="470"/>
      <c r="F95" s="67">
        <f t="shared" si="41"/>
        <v>0</v>
      </c>
      <c r="G95" s="67">
        <f t="shared" si="42"/>
        <v>0</v>
      </c>
      <c r="H95" s="67">
        <f t="shared" si="43"/>
        <v>0</v>
      </c>
      <c r="I95" s="67">
        <f t="shared" si="44"/>
        <v>0</v>
      </c>
      <c r="J95" s="67">
        <f t="shared" si="45"/>
        <v>0</v>
      </c>
      <c r="K95" s="16">
        <f t="shared" si="46"/>
        <v>0</v>
      </c>
      <c r="L95" s="67">
        <f t="shared" si="47"/>
        <v>0</v>
      </c>
      <c r="M95" s="17">
        <f>IF(L95&gt;0,VLOOKUP(I95,Labour!$AR$1:$AT$15,3,FALSE),0)</f>
        <v>0</v>
      </c>
      <c r="N95" s="70">
        <f t="shared" si="48"/>
        <v>0</v>
      </c>
      <c r="R95" s="83">
        <f t="shared" si="27"/>
        <v>0</v>
      </c>
      <c r="S95" s="83">
        <f t="shared" si="27"/>
        <v>0</v>
      </c>
      <c r="T95" s="83">
        <f t="shared" si="27"/>
        <v>0</v>
      </c>
      <c r="U95" s="83">
        <f t="shared" si="27"/>
        <v>0</v>
      </c>
      <c r="V95" s="83">
        <f t="shared" si="28"/>
        <v>0</v>
      </c>
      <c r="W95" s="83">
        <f t="shared" si="28"/>
        <v>0</v>
      </c>
      <c r="X95" s="83">
        <f t="shared" si="29"/>
        <v>0</v>
      </c>
      <c r="Y95" s="83">
        <f t="shared" si="29"/>
        <v>0</v>
      </c>
      <c r="Z95" s="83">
        <f t="shared" si="29"/>
        <v>0</v>
      </c>
      <c r="AA95" s="171">
        <f t="shared" si="23"/>
        <v>0</v>
      </c>
      <c r="AB95" s="83">
        <f t="shared" si="30"/>
        <v>0</v>
      </c>
      <c r="AC95" s="83">
        <f t="shared" si="30"/>
        <v>0</v>
      </c>
      <c r="AD95" s="171">
        <f t="shared" si="24"/>
        <v>0</v>
      </c>
      <c r="AE95" s="171">
        <f>IF(AD95=1,SUM(AD$10:AD95),0)</f>
        <v>0</v>
      </c>
      <c r="AF95" s="82" t="str">
        <f t="shared" si="25"/>
        <v/>
      </c>
      <c r="AG95" s="171">
        <f t="shared" si="26"/>
        <v>0</v>
      </c>
    </row>
    <row r="96" spans="1:33" ht="12" customHeight="1" x14ac:dyDescent="0.25">
      <c r="A96" s="497"/>
      <c r="B96" s="15">
        <v>87</v>
      </c>
      <c r="C96" s="468">
        <f t="shared" si="40"/>
        <v>0</v>
      </c>
      <c r="D96" s="469"/>
      <c r="E96" s="470"/>
      <c r="F96" s="67">
        <f t="shared" si="41"/>
        <v>0</v>
      </c>
      <c r="G96" s="67">
        <f t="shared" si="42"/>
        <v>0</v>
      </c>
      <c r="H96" s="67">
        <f t="shared" si="43"/>
        <v>0</v>
      </c>
      <c r="I96" s="67">
        <f t="shared" si="44"/>
        <v>0</v>
      </c>
      <c r="J96" s="67">
        <f t="shared" si="45"/>
        <v>0</v>
      </c>
      <c r="K96" s="16">
        <f t="shared" si="46"/>
        <v>0</v>
      </c>
      <c r="L96" s="67">
        <f t="shared" si="47"/>
        <v>0</v>
      </c>
      <c r="M96" s="17">
        <f>IF(L96&gt;0,VLOOKUP(I96,Labour!$AR$1:$AT$15,3,FALSE),0)</f>
        <v>0</v>
      </c>
      <c r="N96" s="70">
        <f t="shared" si="48"/>
        <v>0</v>
      </c>
      <c r="R96" s="83">
        <f t="shared" si="27"/>
        <v>0</v>
      </c>
      <c r="S96" s="83">
        <f t="shared" si="27"/>
        <v>0</v>
      </c>
      <c r="T96" s="83">
        <f t="shared" si="27"/>
        <v>0</v>
      </c>
      <c r="U96" s="83">
        <f t="shared" si="27"/>
        <v>0</v>
      </c>
      <c r="V96" s="83">
        <f t="shared" si="28"/>
        <v>0</v>
      </c>
      <c r="W96" s="83">
        <f t="shared" si="28"/>
        <v>0</v>
      </c>
      <c r="X96" s="83">
        <f t="shared" si="29"/>
        <v>0</v>
      </c>
      <c r="Y96" s="83">
        <f t="shared" si="29"/>
        <v>0</v>
      </c>
      <c r="Z96" s="83">
        <f t="shared" si="29"/>
        <v>0</v>
      </c>
      <c r="AA96" s="171">
        <f t="shared" si="23"/>
        <v>0</v>
      </c>
      <c r="AB96" s="83">
        <f t="shared" si="30"/>
        <v>0</v>
      </c>
      <c r="AC96" s="83">
        <f t="shared" si="30"/>
        <v>0</v>
      </c>
      <c r="AD96" s="171">
        <f t="shared" si="24"/>
        <v>0</v>
      </c>
      <c r="AE96" s="171">
        <f>IF(AD96=1,SUM(AD$10:AD96),0)</f>
        <v>0</v>
      </c>
      <c r="AF96" s="82" t="str">
        <f t="shared" si="25"/>
        <v/>
      </c>
      <c r="AG96" s="171">
        <f t="shared" si="26"/>
        <v>0</v>
      </c>
    </row>
    <row r="97" spans="1:33" ht="12" customHeight="1" x14ac:dyDescent="0.25">
      <c r="A97" s="497"/>
      <c r="B97" s="15">
        <v>88</v>
      </c>
      <c r="C97" s="468">
        <f t="shared" si="40"/>
        <v>0</v>
      </c>
      <c r="D97" s="469"/>
      <c r="E97" s="470"/>
      <c r="F97" s="67">
        <f t="shared" si="41"/>
        <v>0</v>
      </c>
      <c r="G97" s="67">
        <f t="shared" si="42"/>
        <v>0</v>
      </c>
      <c r="H97" s="67">
        <f t="shared" si="43"/>
        <v>0</v>
      </c>
      <c r="I97" s="67">
        <f t="shared" si="44"/>
        <v>0</v>
      </c>
      <c r="J97" s="67">
        <f t="shared" si="45"/>
        <v>0</v>
      </c>
      <c r="K97" s="16">
        <f t="shared" si="46"/>
        <v>0</v>
      </c>
      <c r="L97" s="67">
        <f t="shared" si="47"/>
        <v>0</v>
      </c>
      <c r="M97" s="17">
        <f>IF(L97&gt;0,VLOOKUP(I97,Labour!$AR$1:$AT$15,3,FALSE),0)</f>
        <v>0</v>
      </c>
      <c r="N97" s="70">
        <f t="shared" si="48"/>
        <v>0</v>
      </c>
      <c r="R97" s="83">
        <f t="shared" si="27"/>
        <v>0</v>
      </c>
      <c r="S97" s="83">
        <f t="shared" si="27"/>
        <v>0</v>
      </c>
      <c r="T97" s="83">
        <f t="shared" si="27"/>
        <v>0</v>
      </c>
      <c r="U97" s="83">
        <f t="shared" si="27"/>
        <v>0</v>
      </c>
      <c r="V97" s="83">
        <f t="shared" si="28"/>
        <v>0</v>
      </c>
      <c r="W97" s="83">
        <f t="shared" si="28"/>
        <v>0</v>
      </c>
      <c r="X97" s="83">
        <f t="shared" si="29"/>
        <v>0</v>
      </c>
      <c r="Y97" s="83">
        <f t="shared" si="29"/>
        <v>0</v>
      </c>
      <c r="Z97" s="83">
        <f t="shared" si="29"/>
        <v>0</v>
      </c>
      <c r="AA97" s="171">
        <f t="shared" si="23"/>
        <v>0</v>
      </c>
      <c r="AB97" s="83">
        <f t="shared" si="30"/>
        <v>0</v>
      </c>
      <c r="AC97" s="83">
        <f t="shared" si="30"/>
        <v>0</v>
      </c>
      <c r="AD97" s="171">
        <f t="shared" si="24"/>
        <v>0</v>
      </c>
      <c r="AE97" s="171">
        <f>IF(AD97=1,SUM(AD$10:AD97),0)</f>
        <v>0</v>
      </c>
      <c r="AF97" s="82" t="str">
        <f t="shared" si="25"/>
        <v/>
      </c>
      <c r="AG97" s="171">
        <f t="shared" si="26"/>
        <v>0</v>
      </c>
    </row>
    <row r="98" spans="1:33" ht="12" customHeight="1" x14ac:dyDescent="0.25">
      <c r="A98" s="497"/>
      <c r="B98" s="15">
        <v>89</v>
      </c>
      <c r="C98" s="468">
        <f t="shared" si="40"/>
        <v>0</v>
      </c>
      <c r="D98" s="469"/>
      <c r="E98" s="470"/>
      <c r="F98" s="67">
        <f t="shared" si="41"/>
        <v>0</v>
      </c>
      <c r="G98" s="67">
        <f t="shared" si="42"/>
        <v>0</v>
      </c>
      <c r="H98" s="67">
        <f t="shared" si="43"/>
        <v>0</v>
      </c>
      <c r="I98" s="67">
        <f t="shared" si="44"/>
        <v>0</v>
      </c>
      <c r="J98" s="67">
        <f t="shared" si="45"/>
        <v>0</v>
      </c>
      <c r="K98" s="16">
        <f t="shared" si="46"/>
        <v>0</v>
      </c>
      <c r="L98" s="67">
        <f t="shared" si="47"/>
        <v>0</v>
      </c>
      <c r="M98" s="17">
        <f>IF(L98&gt;0,VLOOKUP(I98,Labour!$AR$1:$AT$15,3,FALSE),0)</f>
        <v>0</v>
      </c>
      <c r="N98" s="70">
        <f t="shared" si="48"/>
        <v>0</v>
      </c>
      <c r="R98" s="83">
        <f t="shared" si="27"/>
        <v>0</v>
      </c>
      <c r="S98" s="83">
        <f t="shared" si="27"/>
        <v>0</v>
      </c>
      <c r="T98" s="83">
        <f t="shared" si="27"/>
        <v>0</v>
      </c>
      <c r="U98" s="83">
        <f t="shared" si="27"/>
        <v>0</v>
      </c>
      <c r="V98" s="83">
        <f t="shared" si="28"/>
        <v>0</v>
      </c>
      <c r="W98" s="83">
        <f t="shared" si="28"/>
        <v>0</v>
      </c>
      <c r="X98" s="83">
        <f t="shared" si="29"/>
        <v>0</v>
      </c>
      <c r="Y98" s="83">
        <f t="shared" si="29"/>
        <v>0</v>
      </c>
      <c r="Z98" s="83">
        <f t="shared" si="29"/>
        <v>0</v>
      </c>
      <c r="AA98" s="171">
        <f t="shared" si="23"/>
        <v>0</v>
      </c>
      <c r="AB98" s="83">
        <f t="shared" si="30"/>
        <v>0</v>
      </c>
      <c r="AC98" s="83">
        <f t="shared" si="30"/>
        <v>0</v>
      </c>
      <c r="AD98" s="171">
        <f t="shared" si="24"/>
        <v>0</v>
      </c>
      <c r="AE98" s="171">
        <f>IF(AD98=1,SUM(AD$10:AD98),0)</f>
        <v>0</v>
      </c>
      <c r="AF98" s="82" t="str">
        <f t="shared" si="25"/>
        <v/>
      </c>
      <c r="AG98" s="171">
        <f t="shared" si="26"/>
        <v>0</v>
      </c>
    </row>
    <row r="99" spans="1:33" ht="12" customHeight="1" x14ac:dyDescent="0.25">
      <c r="A99" s="497"/>
      <c r="B99" s="15">
        <v>90</v>
      </c>
      <c r="C99" s="468">
        <f t="shared" si="40"/>
        <v>0</v>
      </c>
      <c r="D99" s="469"/>
      <c r="E99" s="470"/>
      <c r="F99" s="67">
        <f t="shared" si="41"/>
        <v>0</v>
      </c>
      <c r="G99" s="67">
        <f t="shared" si="42"/>
        <v>0</v>
      </c>
      <c r="H99" s="67">
        <f t="shared" si="43"/>
        <v>0</v>
      </c>
      <c r="I99" s="67">
        <f t="shared" si="44"/>
        <v>0</v>
      </c>
      <c r="J99" s="67">
        <f t="shared" si="45"/>
        <v>0</v>
      </c>
      <c r="K99" s="16">
        <f t="shared" si="46"/>
        <v>0</v>
      </c>
      <c r="L99" s="67">
        <f t="shared" si="47"/>
        <v>0</v>
      </c>
      <c r="M99" s="17">
        <f>IF(L99&gt;0,VLOOKUP(I99,Labour!$AR$1:$AT$15,3,FALSE),0)</f>
        <v>0</v>
      </c>
      <c r="N99" s="70">
        <f t="shared" si="48"/>
        <v>0</v>
      </c>
      <c r="R99" s="83">
        <f t="shared" si="27"/>
        <v>0</v>
      </c>
      <c r="S99" s="83">
        <f t="shared" si="27"/>
        <v>0</v>
      </c>
      <c r="T99" s="83">
        <f t="shared" si="27"/>
        <v>0</v>
      </c>
      <c r="U99" s="83">
        <f t="shared" si="27"/>
        <v>0</v>
      </c>
      <c r="V99" s="83">
        <f t="shared" si="28"/>
        <v>0</v>
      </c>
      <c r="W99" s="83">
        <f t="shared" si="28"/>
        <v>0</v>
      </c>
      <c r="X99" s="83">
        <f t="shared" si="29"/>
        <v>0</v>
      </c>
      <c r="Y99" s="83">
        <f t="shared" si="29"/>
        <v>0</v>
      </c>
      <c r="Z99" s="83">
        <f t="shared" si="29"/>
        <v>0</v>
      </c>
      <c r="AA99" s="171">
        <f t="shared" si="23"/>
        <v>0</v>
      </c>
      <c r="AB99" s="83">
        <f t="shared" si="30"/>
        <v>0</v>
      </c>
      <c r="AC99" s="83">
        <f t="shared" si="30"/>
        <v>0</v>
      </c>
      <c r="AD99" s="171">
        <f t="shared" si="24"/>
        <v>0</v>
      </c>
      <c r="AE99" s="171">
        <f>IF(AD99=1,SUM(AD$10:AD99),0)</f>
        <v>0</v>
      </c>
      <c r="AF99" s="82" t="str">
        <f t="shared" si="25"/>
        <v/>
      </c>
      <c r="AG99" s="171">
        <f t="shared" si="26"/>
        <v>0</v>
      </c>
    </row>
    <row r="100" spans="1:33" ht="12" customHeight="1" x14ac:dyDescent="0.25">
      <c r="A100" s="497"/>
      <c r="B100" s="15">
        <v>91</v>
      </c>
      <c r="C100" s="468">
        <f t="shared" si="40"/>
        <v>0</v>
      </c>
      <c r="D100" s="469"/>
      <c r="E100" s="470"/>
      <c r="F100" s="67">
        <f t="shared" si="41"/>
        <v>0</v>
      </c>
      <c r="G100" s="67">
        <f t="shared" si="42"/>
        <v>0</v>
      </c>
      <c r="H100" s="67">
        <f t="shared" si="43"/>
        <v>0</v>
      </c>
      <c r="I100" s="67">
        <f t="shared" si="44"/>
        <v>0</v>
      </c>
      <c r="J100" s="67">
        <f t="shared" si="45"/>
        <v>0</v>
      </c>
      <c r="K100" s="16">
        <f t="shared" si="46"/>
        <v>0</v>
      </c>
      <c r="L100" s="67">
        <f t="shared" si="47"/>
        <v>0</v>
      </c>
      <c r="M100" s="17">
        <f>IF(L100&gt;0,VLOOKUP(I100,Labour!$AR$1:$AT$15,3,FALSE),0)</f>
        <v>0</v>
      </c>
      <c r="N100" s="70">
        <f t="shared" si="48"/>
        <v>0</v>
      </c>
      <c r="R100" s="83">
        <f t="shared" si="27"/>
        <v>0</v>
      </c>
      <c r="S100" s="83">
        <f t="shared" si="27"/>
        <v>0</v>
      </c>
      <c r="T100" s="83">
        <f t="shared" si="27"/>
        <v>0</v>
      </c>
      <c r="U100" s="83">
        <f t="shared" si="27"/>
        <v>0</v>
      </c>
      <c r="V100" s="83">
        <f t="shared" si="28"/>
        <v>0</v>
      </c>
      <c r="W100" s="83">
        <f t="shared" si="28"/>
        <v>0</v>
      </c>
      <c r="X100" s="83">
        <f t="shared" si="29"/>
        <v>0</v>
      </c>
      <c r="Y100" s="83">
        <f t="shared" si="29"/>
        <v>0</v>
      </c>
      <c r="Z100" s="83">
        <f t="shared" si="29"/>
        <v>0</v>
      </c>
      <c r="AA100" s="171">
        <f t="shared" si="23"/>
        <v>0</v>
      </c>
      <c r="AB100" s="83">
        <f t="shared" si="30"/>
        <v>0</v>
      </c>
      <c r="AC100" s="83">
        <f t="shared" si="30"/>
        <v>0</v>
      </c>
      <c r="AD100" s="171">
        <f t="shared" si="24"/>
        <v>0</v>
      </c>
      <c r="AE100" s="171">
        <f>IF(AD100=1,SUM(AD$10:AD100),0)</f>
        <v>0</v>
      </c>
      <c r="AF100" s="82" t="str">
        <f t="shared" si="25"/>
        <v/>
      </c>
      <c r="AG100" s="171">
        <f t="shared" si="26"/>
        <v>0</v>
      </c>
    </row>
    <row r="101" spans="1:33" ht="12" customHeight="1" x14ac:dyDescent="0.25">
      <c r="A101" s="497"/>
      <c r="B101" s="15">
        <v>92</v>
      </c>
      <c r="C101" s="468">
        <f t="shared" si="40"/>
        <v>0</v>
      </c>
      <c r="D101" s="469"/>
      <c r="E101" s="470"/>
      <c r="F101" s="67">
        <f t="shared" si="41"/>
        <v>0</v>
      </c>
      <c r="G101" s="67">
        <f t="shared" si="42"/>
        <v>0</v>
      </c>
      <c r="H101" s="67">
        <f t="shared" si="43"/>
        <v>0</v>
      </c>
      <c r="I101" s="67">
        <f t="shared" si="44"/>
        <v>0</v>
      </c>
      <c r="J101" s="67">
        <f t="shared" si="45"/>
        <v>0</v>
      </c>
      <c r="K101" s="16">
        <f t="shared" si="46"/>
        <v>0</v>
      </c>
      <c r="L101" s="67">
        <f t="shared" si="47"/>
        <v>0</v>
      </c>
      <c r="M101" s="17">
        <f>IF(L101&gt;0,VLOOKUP(I101,Labour!$AR$1:$AT$15,3,FALSE),0)</f>
        <v>0</v>
      </c>
      <c r="N101" s="70">
        <f t="shared" si="48"/>
        <v>0</v>
      </c>
      <c r="R101" s="83">
        <f t="shared" si="27"/>
        <v>0</v>
      </c>
      <c r="S101" s="83">
        <f t="shared" si="27"/>
        <v>0</v>
      </c>
      <c r="T101" s="83">
        <f t="shared" si="27"/>
        <v>0</v>
      </c>
      <c r="U101" s="83">
        <f t="shared" si="27"/>
        <v>0</v>
      </c>
      <c r="V101" s="83">
        <f t="shared" si="28"/>
        <v>0</v>
      </c>
      <c r="W101" s="83">
        <f t="shared" si="28"/>
        <v>0</v>
      </c>
      <c r="X101" s="83">
        <f t="shared" si="29"/>
        <v>0</v>
      </c>
      <c r="Y101" s="83">
        <f t="shared" si="29"/>
        <v>0</v>
      </c>
      <c r="Z101" s="83">
        <f t="shared" si="29"/>
        <v>0</v>
      </c>
      <c r="AA101" s="171">
        <f t="shared" si="23"/>
        <v>0</v>
      </c>
      <c r="AB101" s="83">
        <f t="shared" si="30"/>
        <v>0</v>
      </c>
      <c r="AC101" s="83">
        <f t="shared" si="30"/>
        <v>0</v>
      </c>
      <c r="AD101" s="171">
        <f t="shared" si="24"/>
        <v>0</v>
      </c>
      <c r="AE101" s="171">
        <f>IF(AD101=1,SUM(AD$10:AD101),0)</f>
        <v>0</v>
      </c>
      <c r="AF101" s="82" t="str">
        <f t="shared" si="25"/>
        <v/>
      </c>
      <c r="AG101" s="171">
        <f t="shared" si="26"/>
        <v>0</v>
      </c>
    </row>
    <row r="102" spans="1:33" ht="12" customHeight="1" x14ac:dyDescent="0.25">
      <c r="A102" s="497"/>
      <c r="B102" s="15">
        <v>93</v>
      </c>
      <c r="C102" s="468">
        <f t="shared" si="40"/>
        <v>0</v>
      </c>
      <c r="D102" s="469"/>
      <c r="E102" s="470"/>
      <c r="F102" s="67">
        <f t="shared" si="41"/>
        <v>0</v>
      </c>
      <c r="G102" s="67">
        <f t="shared" si="42"/>
        <v>0</v>
      </c>
      <c r="H102" s="67">
        <f t="shared" si="43"/>
        <v>0</v>
      </c>
      <c r="I102" s="67">
        <f t="shared" si="44"/>
        <v>0</v>
      </c>
      <c r="J102" s="67">
        <f t="shared" si="45"/>
        <v>0</v>
      </c>
      <c r="K102" s="16">
        <f t="shared" si="46"/>
        <v>0</v>
      </c>
      <c r="L102" s="67">
        <f t="shared" si="47"/>
        <v>0</v>
      </c>
      <c r="M102" s="17">
        <f>IF(L102&gt;0,VLOOKUP(I102,Labour!$AR$1:$AT$15,3,FALSE),0)</f>
        <v>0</v>
      </c>
      <c r="N102" s="70">
        <f t="shared" si="48"/>
        <v>0</v>
      </c>
      <c r="R102" s="83">
        <f t="shared" si="27"/>
        <v>0</v>
      </c>
      <c r="S102" s="83">
        <f t="shared" si="27"/>
        <v>0</v>
      </c>
      <c r="T102" s="83">
        <f t="shared" si="27"/>
        <v>0</v>
      </c>
      <c r="U102" s="83">
        <f t="shared" si="27"/>
        <v>0</v>
      </c>
      <c r="V102" s="83">
        <f t="shared" si="28"/>
        <v>0</v>
      </c>
      <c r="W102" s="83">
        <f t="shared" si="28"/>
        <v>0</v>
      </c>
      <c r="X102" s="83">
        <f t="shared" si="29"/>
        <v>0</v>
      </c>
      <c r="Y102" s="83">
        <f t="shared" si="29"/>
        <v>0</v>
      </c>
      <c r="Z102" s="83">
        <f t="shared" si="29"/>
        <v>0</v>
      </c>
      <c r="AA102" s="171">
        <f t="shared" si="23"/>
        <v>0</v>
      </c>
      <c r="AB102" s="83">
        <f t="shared" si="30"/>
        <v>0</v>
      </c>
      <c r="AC102" s="83">
        <f t="shared" si="30"/>
        <v>0</v>
      </c>
      <c r="AD102" s="171">
        <f t="shared" si="24"/>
        <v>0</v>
      </c>
      <c r="AE102" s="171">
        <f>IF(AD102=1,SUM(AD$10:AD102),0)</f>
        <v>0</v>
      </c>
      <c r="AF102" s="82" t="str">
        <f t="shared" si="25"/>
        <v/>
      </c>
      <c r="AG102" s="171">
        <f t="shared" si="26"/>
        <v>0</v>
      </c>
    </row>
    <row r="103" spans="1:33" ht="12" customHeight="1" x14ac:dyDescent="0.25">
      <c r="A103" s="497"/>
      <c r="B103" s="15">
        <v>94</v>
      </c>
      <c r="C103" s="468">
        <f t="shared" si="40"/>
        <v>0</v>
      </c>
      <c r="D103" s="469"/>
      <c r="E103" s="470"/>
      <c r="F103" s="67">
        <f t="shared" si="41"/>
        <v>0</v>
      </c>
      <c r="G103" s="67">
        <f t="shared" si="42"/>
        <v>0</v>
      </c>
      <c r="H103" s="67">
        <f t="shared" si="43"/>
        <v>0</v>
      </c>
      <c r="I103" s="67">
        <f t="shared" si="44"/>
        <v>0</v>
      </c>
      <c r="J103" s="67">
        <f t="shared" si="45"/>
        <v>0</v>
      </c>
      <c r="K103" s="16">
        <f t="shared" si="46"/>
        <v>0</v>
      </c>
      <c r="L103" s="67">
        <f t="shared" si="47"/>
        <v>0</v>
      </c>
      <c r="M103" s="17">
        <f>IF(L103&gt;0,VLOOKUP(I103,Labour!$AR$1:$AT$15,3,FALSE),0)</f>
        <v>0</v>
      </c>
      <c r="N103" s="70">
        <f t="shared" si="48"/>
        <v>0</v>
      </c>
      <c r="R103" s="83">
        <f t="shared" si="27"/>
        <v>0</v>
      </c>
      <c r="S103" s="83">
        <f t="shared" si="27"/>
        <v>0</v>
      </c>
      <c r="T103" s="83">
        <f t="shared" si="27"/>
        <v>0</v>
      </c>
      <c r="U103" s="83">
        <f t="shared" ref="T103:U109" si="49">IF($B103&lt;=$U$3,VLOOKUP($B103,JTABLE,U$9,FALSE),0)</f>
        <v>0</v>
      </c>
      <c r="V103" s="83">
        <f t="shared" si="28"/>
        <v>0</v>
      </c>
      <c r="W103" s="83">
        <f t="shared" si="28"/>
        <v>0</v>
      </c>
      <c r="X103" s="83">
        <f t="shared" si="29"/>
        <v>0</v>
      </c>
      <c r="Y103" s="83">
        <f t="shared" si="29"/>
        <v>0</v>
      </c>
      <c r="Z103" s="83">
        <f t="shared" si="29"/>
        <v>0</v>
      </c>
      <c r="AA103" s="171">
        <f t="shared" ref="AA103:AA109" si="50">Y103+Z103</f>
        <v>0</v>
      </c>
      <c r="AB103" s="83">
        <f t="shared" si="30"/>
        <v>0</v>
      </c>
      <c r="AC103" s="83">
        <f t="shared" si="30"/>
        <v>0</v>
      </c>
      <c r="AD103" s="171">
        <f t="shared" ref="AD103:AD109" si="51">IF(AND(T103&lt;&gt;0,X103="op"),1,0)</f>
        <v>0</v>
      </c>
      <c r="AE103" s="171">
        <f>IF(AD103=1,SUM(AD$10:AD103),0)</f>
        <v>0</v>
      </c>
      <c r="AF103" s="82" t="str">
        <f t="shared" ref="AF103:AF109" si="52">IF(AND(AD103=1,AE103&lt;$AD$7),S103&amp;", ",IF(AND(AD103=1,AE103=$AD$7),S103,""))</f>
        <v/>
      </c>
      <c r="AG103" s="171">
        <f t="shared" ref="AG103:AG109" si="53">IF(AD103=1,T103,0)</f>
        <v>0</v>
      </c>
    </row>
    <row r="104" spans="1:33" ht="12" customHeight="1" x14ac:dyDescent="0.25">
      <c r="A104" s="497"/>
      <c r="B104" s="15">
        <v>95</v>
      </c>
      <c r="C104" s="468">
        <f t="shared" si="40"/>
        <v>0</v>
      </c>
      <c r="D104" s="469"/>
      <c r="E104" s="470"/>
      <c r="F104" s="67">
        <f t="shared" si="41"/>
        <v>0</v>
      </c>
      <c r="G104" s="67">
        <f t="shared" si="42"/>
        <v>0</v>
      </c>
      <c r="H104" s="67">
        <f t="shared" si="43"/>
        <v>0</v>
      </c>
      <c r="I104" s="67">
        <f t="shared" si="44"/>
        <v>0</v>
      </c>
      <c r="J104" s="67">
        <f t="shared" si="45"/>
        <v>0</v>
      </c>
      <c r="K104" s="16">
        <f t="shared" si="46"/>
        <v>0</v>
      </c>
      <c r="L104" s="67">
        <f t="shared" si="47"/>
        <v>0</v>
      </c>
      <c r="M104" s="17">
        <f>IF(L104&gt;0,VLOOKUP(I104,Labour!$AR$1:$AT$15,3,FALSE),0)</f>
        <v>0</v>
      </c>
      <c r="N104" s="70">
        <f t="shared" si="48"/>
        <v>0</v>
      </c>
      <c r="R104" s="83">
        <f t="shared" ref="R104:S109" si="54">IF($B104&lt;=$U$3,VLOOKUP($B104,JTABLE,R$9,FALSE),0)</f>
        <v>0</v>
      </c>
      <c r="S104" s="83">
        <f t="shared" si="54"/>
        <v>0</v>
      </c>
      <c r="T104" s="83">
        <f t="shared" si="49"/>
        <v>0</v>
      </c>
      <c r="U104" s="83">
        <f t="shared" si="49"/>
        <v>0</v>
      </c>
      <c r="V104" s="83">
        <f t="shared" ref="V104:W109" si="55">IF($B104&lt;=$U$3,IF(VLOOKUP($B104,JTABLE,V$9,FALSE)=V$8,$U104,0),0)</f>
        <v>0</v>
      </c>
      <c r="W104" s="83">
        <f t="shared" si="55"/>
        <v>0</v>
      </c>
      <c r="X104" s="83">
        <f t="shared" ref="X104:Z109" si="56">IF($B104&lt;=$U$3,VLOOKUP($B104,JTABLE,X$9,FALSE),0)</f>
        <v>0</v>
      </c>
      <c r="Y104" s="83">
        <f t="shared" si="56"/>
        <v>0</v>
      </c>
      <c r="Z104" s="83">
        <f t="shared" si="56"/>
        <v>0</v>
      </c>
      <c r="AA104" s="171">
        <f t="shared" si="50"/>
        <v>0</v>
      </c>
      <c r="AB104" s="83">
        <f t="shared" ref="AB104:AC109" si="57">IF($B104&lt;=$U$3,VLOOKUP($B104,JTABLE,AB$9,FALSE),0)</f>
        <v>0</v>
      </c>
      <c r="AC104" s="83">
        <f t="shared" si="57"/>
        <v>0</v>
      </c>
      <c r="AD104" s="171">
        <f t="shared" si="51"/>
        <v>0</v>
      </c>
      <c r="AE104" s="171">
        <f>IF(AD104=1,SUM(AD$10:AD104),0)</f>
        <v>0</v>
      </c>
      <c r="AF104" s="82" t="str">
        <f t="shared" si="52"/>
        <v/>
      </c>
      <c r="AG104" s="171">
        <f t="shared" si="53"/>
        <v>0</v>
      </c>
    </row>
    <row r="105" spans="1:33" ht="12" customHeight="1" x14ac:dyDescent="0.25">
      <c r="A105" s="497"/>
      <c r="B105" s="15">
        <v>96</v>
      </c>
      <c r="C105" s="468">
        <f t="shared" si="40"/>
        <v>0</v>
      </c>
      <c r="D105" s="469"/>
      <c r="E105" s="470"/>
      <c r="F105" s="67">
        <f t="shared" si="41"/>
        <v>0</v>
      </c>
      <c r="G105" s="67">
        <f t="shared" si="42"/>
        <v>0</v>
      </c>
      <c r="H105" s="67">
        <f t="shared" si="43"/>
        <v>0</v>
      </c>
      <c r="I105" s="67">
        <f t="shared" si="44"/>
        <v>0</v>
      </c>
      <c r="J105" s="67">
        <f t="shared" si="45"/>
        <v>0</v>
      </c>
      <c r="K105" s="16">
        <f t="shared" si="46"/>
        <v>0</v>
      </c>
      <c r="L105" s="67">
        <f t="shared" si="47"/>
        <v>0</v>
      </c>
      <c r="M105" s="17">
        <f>IF(L105&gt;0,VLOOKUP(I105,Labour!$AR$1:$AT$15,3,FALSE),0)</f>
        <v>0</v>
      </c>
      <c r="N105" s="70">
        <f t="shared" si="48"/>
        <v>0</v>
      </c>
      <c r="R105" s="83">
        <f t="shared" si="54"/>
        <v>0</v>
      </c>
      <c r="S105" s="83">
        <f t="shared" si="54"/>
        <v>0</v>
      </c>
      <c r="T105" s="83">
        <f t="shared" si="49"/>
        <v>0</v>
      </c>
      <c r="U105" s="83">
        <f t="shared" si="49"/>
        <v>0</v>
      </c>
      <c r="V105" s="83">
        <f t="shared" si="55"/>
        <v>0</v>
      </c>
      <c r="W105" s="83">
        <f t="shared" si="55"/>
        <v>0</v>
      </c>
      <c r="X105" s="83">
        <f t="shared" si="56"/>
        <v>0</v>
      </c>
      <c r="Y105" s="83">
        <f t="shared" si="56"/>
        <v>0</v>
      </c>
      <c r="Z105" s="83">
        <f t="shared" si="56"/>
        <v>0</v>
      </c>
      <c r="AA105" s="171">
        <f t="shared" si="50"/>
        <v>0</v>
      </c>
      <c r="AB105" s="83">
        <f t="shared" si="57"/>
        <v>0</v>
      </c>
      <c r="AC105" s="83">
        <f t="shared" si="57"/>
        <v>0</v>
      </c>
      <c r="AD105" s="171">
        <f t="shared" si="51"/>
        <v>0</v>
      </c>
      <c r="AE105" s="171">
        <f>IF(AD105=1,SUM(AD$10:AD105),0)</f>
        <v>0</v>
      </c>
      <c r="AF105" s="82" t="str">
        <f t="shared" si="52"/>
        <v/>
      </c>
      <c r="AG105" s="171">
        <f t="shared" si="53"/>
        <v>0</v>
      </c>
    </row>
    <row r="106" spans="1:33" ht="12" customHeight="1" x14ac:dyDescent="0.25">
      <c r="A106" s="497"/>
      <c r="B106" s="15">
        <v>97</v>
      </c>
      <c r="C106" s="468">
        <f t="shared" si="40"/>
        <v>0</v>
      </c>
      <c r="D106" s="469"/>
      <c r="E106" s="470"/>
      <c r="F106" s="67">
        <f t="shared" si="41"/>
        <v>0</v>
      </c>
      <c r="G106" s="67">
        <f t="shared" si="42"/>
        <v>0</v>
      </c>
      <c r="H106" s="67">
        <f t="shared" si="43"/>
        <v>0</v>
      </c>
      <c r="I106" s="67">
        <f t="shared" si="44"/>
        <v>0</v>
      </c>
      <c r="J106" s="67">
        <f t="shared" si="45"/>
        <v>0</v>
      </c>
      <c r="K106" s="16">
        <f t="shared" si="46"/>
        <v>0</v>
      </c>
      <c r="L106" s="67">
        <f t="shared" si="47"/>
        <v>0</v>
      </c>
      <c r="M106" s="17">
        <f>IF(L106&gt;0,VLOOKUP(I106,Labour!$AR$1:$AT$15,3,FALSE),0)</f>
        <v>0</v>
      </c>
      <c r="N106" s="70">
        <f t="shared" si="48"/>
        <v>0</v>
      </c>
      <c r="R106" s="83">
        <f t="shared" si="54"/>
        <v>0</v>
      </c>
      <c r="S106" s="83">
        <f t="shared" si="54"/>
        <v>0</v>
      </c>
      <c r="T106" s="83">
        <f t="shared" si="49"/>
        <v>0</v>
      </c>
      <c r="U106" s="83">
        <f t="shared" si="49"/>
        <v>0</v>
      </c>
      <c r="V106" s="83">
        <f t="shared" si="55"/>
        <v>0</v>
      </c>
      <c r="W106" s="83">
        <f t="shared" si="55"/>
        <v>0</v>
      </c>
      <c r="X106" s="83">
        <f t="shared" si="56"/>
        <v>0</v>
      </c>
      <c r="Y106" s="83">
        <f t="shared" si="56"/>
        <v>0</v>
      </c>
      <c r="Z106" s="83">
        <f t="shared" si="56"/>
        <v>0</v>
      </c>
      <c r="AA106" s="171">
        <f t="shared" si="50"/>
        <v>0</v>
      </c>
      <c r="AB106" s="83">
        <f t="shared" si="57"/>
        <v>0</v>
      </c>
      <c r="AC106" s="83">
        <f t="shared" si="57"/>
        <v>0</v>
      </c>
      <c r="AD106" s="171">
        <f t="shared" si="51"/>
        <v>0</v>
      </c>
      <c r="AE106" s="171">
        <f>IF(AD106=1,SUM(AD$10:AD106),0)</f>
        <v>0</v>
      </c>
      <c r="AF106" s="82" t="str">
        <f t="shared" si="52"/>
        <v/>
      </c>
      <c r="AG106" s="171">
        <f t="shared" si="53"/>
        <v>0</v>
      </c>
    </row>
    <row r="107" spans="1:33" ht="12" customHeight="1" x14ac:dyDescent="0.25">
      <c r="A107" s="497"/>
      <c r="B107" s="15">
        <v>98</v>
      </c>
      <c r="C107" s="468">
        <f t="shared" si="40"/>
        <v>0</v>
      </c>
      <c r="D107" s="469"/>
      <c r="E107" s="470"/>
      <c r="F107" s="67">
        <f t="shared" si="41"/>
        <v>0</v>
      </c>
      <c r="G107" s="67">
        <f t="shared" si="42"/>
        <v>0</v>
      </c>
      <c r="H107" s="67">
        <f t="shared" si="43"/>
        <v>0</v>
      </c>
      <c r="I107" s="67">
        <f t="shared" si="44"/>
        <v>0</v>
      </c>
      <c r="J107" s="67">
        <f t="shared" si="45"/>
        <v>0</v>
      </c>
      <c r="K107" s="16">
        <f t="shared" si="46"/>
        <v>0</v>
      </c>
      <c r="L107" s="67">
        <f t="shared" si="47"/>
        <v>0</v>
      </c>
      <c r="M107" s="17">
        <f>IF(L107&gt;0,VLOOKUP(I107,Labour!$AR$1:$AT$15,3,FALSE),0)</f>
        <v>0</v>
      </c>
      <c r="N107" s="70">
        <f t="shared" si="48"/>
        <v>0</v>
      </c>
      <c r="R107" s="83">
        <f t="shared" si="54"/>
        <v>0</v>
      </c>
      <c r="S107" s="83">
        <f t="shared" si="54"/>
        <v>0</v>
      </c>
      <c r="T107" s="83">
        <f t="shared" si="49"/>
        <v>0</v>
      </c>
      <c r="U107" s="83">
        <f t="shared" si="49"/>
        <v>0</v>
      </c>
      <c r="V107" s="83">
        <f t="shared" si="55"/>
        <v>0</v>
      </c>
      <c r="W107" s="83">
        <f t="shared" si="55"/>
        <v>0</v>
      </c>
      <c r="X107" s="83">
        <f t="shared" si="56"/>
        <v>0</v>
      </c>
      <c r="Y107" s="83">
        <f t="shared" si="56"/>
        <v>0</v>
      </c>
      <c r="Z107" s="83">
        <f t="shared" si="56"/>
        <v>0</v>
      </c>
      <c r="AA107" s="171">
        <f t="shared" si="50"/>
        <v>0</v>
      </c>
      <c r="AB107" s="83">
        <f t="shared" si="57"/>
        <v>0</v>
      </c>
      <c r="AC107" s="83">
        <f t="shared" si="57"/>
        <v>0</v>
      </c>
      <c r="AD107" s="171">
        <f t="shared" si="51"/>
        <v>0</v>
      </c>
      <c r="AE107" s="171">
        <f>IF(AD107=1,SUM(AD$10:AD107),0)</f>
        <v>0</v>
      </c>
      <c r="AF107" s="82" t="str">
        <f t="shared" si="52"/>
        <v/>
      </c>
      <c r="AG107" s="171">
        <f t="shared" si="53"/>
        <v>0</v>
      </c>
    </row>
    <row r="108" spans="1:33" ht="12" customHeight="1" x14ac:dyDescent="0.25">
      <c r="A108" s="497"/>
      <c r="B108" s="15">
        <v>99</v>
      </c>
      <c r="C108" s="468">
        <f t="shared" si="31"/>
        <v>0</v>
      </c>
      <c r="D108" s="469"/>
      <c r="E108" s="470"/>
      <c r="F108" s="67">
        <f t="shared" si="32"/>
        <v>0</v>
      </c>
      <c r="G108" s="67">
        <f t="shared" si="33"/>
        <v>0</v>
      </c>
      <c r="H108" s="67">
        <f t="shared" si="34"/>
        <v>0</v>
      </c>
      <c r="I108" s="67">
        <f t="shared" si="35"/>
        <v>0</v>
      </c>
      <c r="J108" s="67">
        <f t="shared" si="36"/>
        <v>0</v>
      </c>
      <c r="K108" s="16">
        <f t="shared" si="37"/>
        <v>0</v>
      </c>
      <c r="L108" s="67">
        <f t="shared" si="38"/>
        <v>0</v>
      </c>
      <c r="M108" s="17">
        <f>IF(L108&gt;0,VLOOKUP(I108,Labour!$AR$1:$AT$15,3,FALSE),0)</f>
        <v>0</v>
      </c>
      <c r="N108" s="70">
        <f t="shared" si="39"/>
        <v>0</v>
      </c>
      <c r="R108" s="83">
        <f t="shared" si="54"/>
        <v>0</v>
      </c>
      <c r="S108" s="83">
        <f t="shared" si="54"/>
        <v>0</v>
      </c>
      <c r="T108" s="83">
        <f t="shared" si="49"/>
        <v>0</v>
      </c>
      <c r="U108" s="83">
        <f t="shared" si="49"/>
        <v>0</v>
      </c>
      <c r="V108" s="83">
        <f t="shared" si="55"/>
        <v>0</v>
      </c>
      <c r="W108" s="83">
        <f t="shared" si="55"/>
        <v>0</v>
      </c>
      <c r="X108" s="83">
        <f t="shared" si="56"/>
        <v>0</v>
      </c>
      <c r="Y108" s="83">
        <f t="shared" si="56"/>
        <v>0</v>
      </c>
      <c r="Z108" s="83">
        <f t="shared" si="56"/>
        <v>0</v>
      </c>
      <c r="AA108" s="171">
        <f t="shared" si="50"/>
        <v>0</v>
      </c>
      <c r="AB108" s="83">
        <f t="shared" si="57"/>
        <v>0</v>
      </c>
      <c r="AC108" s="83">
        <f t="shared" si="57"/>
        <v>0</v>
      </c>
      <c r="AD108" s="171">
        <f t="shared" si="51"/>
        <v>0</v>
      </c>
      <c r="AE108" s="171">
        <f>IF(AD108=1,SUM(AD$10:AD108),0)</f>
        <v>0</v>
      </c>
      <c r="AF108" s="82" t="str">
        <f t="shared" si="52"/>
        <v/>
      </c>
      <c r="AG108" s="171">
        <f t="shared" si="53"/>
        <v>0</v>
      </c>
    </row>
    <row r="109" spans="1:33" ht="12" customHeight="1" thickBot="1" x14ac:dyDescent="0.3">
      <c r="A109" s="497"/>
      <c r="B109" s="179">
        <v>100</v>
      </c>
      <c r="C109" s="468">
        <f t="shared" si="14"/>
        <v>0</v>
      </c>
      <c r="D109" s="469"/>
      <c r="E109" s="470"/>
      <c r="F109" s="67">
        <f t="shared" si="15"/>
        <v>0</v>
      </c>
      <c r="G109" s="67">
        <f t="shared" si="16"/>
        <v>0</v>
      </c>
      <c r="H109" s="67">
        <f t="shared" si="17"/>
        <v>0</v>
      </c>
      <c r="I109" s="67">
        <f t="shared" si="18"/>
        <v>0</v>
      </c>
      <c r="J109" s="67">
        <f t="shared" si="19"/>
        <v>0</v>
      </c>
      <c r="K109" s="16">
        <f t="shared" si="20"/>
        <v>0</v>
      </c>
      <c r="L109" s="67">
        <f t="shared" si="21"/>
        <v>0</v>
      </c>
      <c r="M109" s="17">
        <f>IF(L109&gt;0,VLOOKUP(I109,Labour!$AR$1:$AT$15,3,FALSE),0)</f>
        <v>0</v>
      </c>
      <c r="N109" s="70">
        <f t="shared" si="22"/>
        <v>0</v>
      </c>
      <c r="R109" s="83">
        <f t="shared" si="54"/>
        <v>0</v>
      </c>
      <c r="S109" s="83">
        <f t="shared" si="54"/>
        <v>0</v>
      </c>
      <c r="T109" s="83">
        <f t="shared" si="49"/>
        <v>0</v>
      </c>
      <c r="U109" s="83">
        <f t="shared" si="49"/>
        <v>0</v>
      </c>
      <c r="V109" s="83">
        <f t="shared" si="55"/>
        <v>0</v>
      </c>
      <c r="W109" s="83">
        <f t="shared" si="55"/>
        <v>0</v>
      </c>
      <c r="X109" s="83">
        <f t="shared" si="56"/>
        <v>0</v>
      </c>
      <c r="Y109" s="83">
        <f t="shared" si="56"/>
        <v>0</v>
      </c>
      <c r="Z109" s="83">
        <f t="shared" si="56"/>
        <v>0</v>
      </c>
      <c r="AA109" s="171">
        <f t="shared" si="50"/>
        <v>0</v>
      </c>
      <c r="AB109" s="83">
        <f t="shared" si="57"/>
        <v>0</v>
      </c>
      <c r="AC109" s="83">
        <f t="shared" si="57"/>
        <v>0</v>
      </c>
      <c r="AD109" s="171">
        <f t="shared" si="51"/>
        <v>0</v>
      </c>
      <c r="AE109" s="171">
        <f>IF(AD109=1,SUM(AD$10:AD109),0)</f>
        <v>0</v>
      </c>
      <c r="AF109" s="82" t="str">
        <f t="shared" si="52"/>
        <v/>
      </c>
      <c r="AG109" s="171">
        <f t="shared" si="53"/>
        <v>0</v>
      </c>
    </row>
    <row r="110" spans="1:33" ht="18" customHeight="1" thickTop="1" thickBot="1" x14ac:dyDescent="0.35">
      <c r="A110" s="506" t="s">
        <v>70</v>
      </c>
      <c r="B110" s="507"/>
      <c r="C110" s="507"/>
      <c r="D110" s="507"/>
      <c r="E110" s="507"/>
      <c r="F110" s="507"/>
      <c r="G110" s="507"/>
      <c r="H110" s="507"/>
      <c r="I110" s="507"/>
      <c r="J110" s="507"/>
      <c r="K110" s="507"/>
      <c r="L110" s="507"/>
      <c r="M110" s="507"/>
      <c r="N110" s="32">
        <f>SUM(N10:N109)</f>
        <v>0</v>
      </c>
      <c r="R110" s="88">
        <f>I!R110-1</f>
        <v>26</v>
      </c>
      <c r="S110" s="121">
        <f>R110+2</f>
        <v>28</v>
      </c>
      <c r="T110" s="121">
        <f>R110+6</f>
        <v>32</v>
      </c>
      <c r="U110" s="87">
        <f>R110+17</f>
        <v>43</v>
      </c>
      <c r="V110" s="87"/>
      <c r="W110" s="87"/>
      <c r="X110" s="121">
        <f>I!X110-1</f>
        <v>29</v>
      </c>
      <c r="Y110" s="120"/>
    </row>
    <row r="111" spans="1:33" s="10" customFormat="1" ht="26.25" customHeight="1" thickTop="1" thickBot="1" x14ac:dyDescent="0.35">
      <c r="A111" s="494"/>
      <c r="B111" s="495"/>
      <c r="C111" s="508" t="s">
        <v>123</v>
      </c>
      <c r="D111" s="509"/>
      <c r="E111" s="471" t="s">
        <v>95</v>
      </c>
      <c r="F111" s="472"/>
      <c r="G111" s="472"/>
      <c r="H111" s="473"/>
      <c r="I111" s="488" t="s">
        <v>98</v>
      </c>
      <c r="J111" s="489"/>
      <c r="K111" s="490"/>
      <c r="L111" s="8" t="s">
        <v>97</v>
      </c>
      <c r="M111" s="6" t="s">
        <v>96</v>
      </c>
      <c r="N111" s="127" t="s">
        <v>68</v>
      </c>
      <c r="R111" s="79" t="s">
        <v>94</v>
      </c>
      <c r="S111" s="80" t="s">
        <v>95</v>
      </c>
      <c r="T111" s="81" t="s">
        <v>98</v>
      </c>
      <c r="U111" s="78" t="s">
        <v>97</v>
      </c>
      <c r="V111" s="78"/>
      <c r="W111" s="78"/>
      <c r="X111" s="78" t="s">
        <v>96</v>
      </c>
      <c r="Y111" s="120"/>
      <c r="Z111" s="120"/>
      <c r="AA111" s="120"/>
      <c r="AB111" s="120"/>
    </row>
    <row r="112" spans="1:33" ht="12.75" customHeight="1" thickTop="1" x14ac:dyDescent="0.3">
      <c r="A112" s="496" t="s">
        <v>94</v>
      </c>
      <c r="B112" s="11">
        <v>1</v>
      </c>
      <c r="C112" s="474">
        <f>R112</f>
        <v>0</v>
      </c>
      <c r="D112" s="475"/>
      <c r="E112" s="474" t="str">
        <f>S112</f>
        <v/>
      </c>
      <c r="F112" s="475"/>
      <c r="G112" s="475"/>
      <c r="H112" s="476"/>
      <c r="I112" s="474">
        <f>T112</f>
        <v>0</v>
      </c>
      <c r="J112" s="475"/>
      <c r="K112" s="476"/>
      <c r="L112" s="12" t="str">
        <f>U112</f>
        <v/>
      </c>
      <c r="M112" s="14">
        <f t="shared" ref="M112:M161" si="58">X112</f>
        <v>0</v>
      </c>
      <c r="N112" s="69" t="e">
        <f>L112*M112</f>
        <v>#VALUE!</v>
      </c>
      <c r="R112" s="58">
        <f t="shared" ref="R112:R143" si="59">IF($B112&lt;=$U$4,VLOOKUP($B112,JEQUIP,R$110,FALSE),0)</f>
        <v>0</v>
      </c>
      <c r="S112" s="83" t="str">
        <f t="shared" ref="S112:S143" si="60">IF(R112=$Y$4,Y5,IF($B112&lt;=$U$4,VLOOKUP($B112,JEQUIP,S$110,FALSE),0))</f>
        <v/>
      </c>
      <c r="T112" s="58">
        <f t="shared" ref="T112:U131" si="61">IF($B112&lt;=$U$4,VLOOKUP($B112,JEQUIP,T$110,FALSE),0)</f>
        <v>0</v>
      </c>
      <c r="U112" s="58" t="str">
        <f t="shared" si="61"/>
        <v/>
      </c>
      <c r="V112" s="58"/>
      <c r="W112" s="58"/>
      <c r="X112" s="58">
        <f t="shared" ref="X112:X143" si="62">IF($B112&lt;=$U$4,VLOOKUP($B112,JEQUIP,X$110,FALSE),0)</f>
        <v>0</v>
      </c>
      <c r="Y112" s="120"/>
      <c r="Z112" s="120"/>
      <c r="AA112" s="120"/>
      <c r="AB112" s="120"/>
    </row>
    <row r="113" spans="1:28" ht="12" customHeight="1" x14ac:dyDescent="0.3">
      <c r="A113" s="497"/>
      <c r="B113" s="15">
        <v>2</v>
      </c>
      <c r="C113" s="468">
        <f t="shared" ref="C113:C161" si="63">R113</f>
        <v>0</v>
      </c>
      <c r="D113" s="470"/>
      <c r="E113" s="468" t="str">
        <f t="shared" ref="E113:E161" si="64">S113</f>
        <v/>
      </c>
      <c r="F113" s="469"/>
      <c r="G113" s="469"/>
      <c r="H113" s="470"/>
      <c r="I113" s="468">
        <f t="shared" ref="I113:I161" si="65">T113</f>
        <v>0</v>
      </c>
      <c r="J113" s="469"/>
      <c r="K113" s="470"/>
      <c r="L113" s="67" t="str">
        <f t="shared" ref="L113:L161" si="66">U113</f>
        <v/>
      </c>
      <c r="M113" s="17">
        <f t="shared" si="58"/>
        <v>0</v>
      </c>
      <c r="N113" s="70" t="e">
        <f t="shared" ref="N113:N161" si="67">L113*M113</f>
        <v>#VALUE!</v>
      </c>
      <c r="R113" s="58">
        <f t="shared" si="59"/>
        <v>0</v>
      </c>
      <c r="S113" s="83" t="str">
        <f t="shared" si="60"/>
        <v/>
      </c>
      <c r="T113" s="58">
        <f t="shared" si="61"/>
        <v>0</v>
      </c>
      <c r="U113" s="58" t="str">
        <f t="shared" si="61"/>
        <v/>
      </c>
      <c r="V113" s="58"/>
      <c r="W113" s="58"/>
      <c r="X113" s="58">
        <f t="shared" si="62"/>
        <v>0</v>
      </c>
      <c r="Y113" s="120"/>
      <c r="Z113" s="120"/>
      <c r="AA113" s="120"/>
      <c r="AB113" s="120"/>
    </row>
    <row r="114" spans="1:28" ht="12" customHeight="1" x14ac:dyDescent="0.3">
      <c r="A114" s="497"/>
      <c r="B114" s="15">
        <v>3</v>
      </c>
      <c r="C114" s="468">
        <f t="shared" si="63"/>
        <v>0</v>
      </c>
      <c r="D114" s="470"/>
      <c r="E114" s="468" t="str">
        <f t="shared" si="64"/>
        <v/>
      </c>
      <c r="F114" s="469"/>
      <c r="G114" s="469"/>
      <c r="H114" s="470"/>
      <c r="I114" s="468">
        <f t="shared" si="65"/>
        <v>0</v>
      </c>
      <c r="J114" s="469"/>
      <c r="K114" s="470"/>
      <c r="L114" s="67" t="str">
        <f t="shared" si="66"/>
        <v/>
      </c>
      <c r="M114" s="17">
        <f t="shared" si="58"/>
        <v>0</v>
      </c>
      <c r="N114" s="70" t="e">
        <f t="shared" si="67"/>
        <v>#VALUE!</v>
      </c>
      <c r="R114" s="58">
        <f t="shared" si="59"/>
        <v>0</v>
      </c>
      <c r="S114" s="83" t="str">
        <f t="shared" si="60"/>
        <v/>
      </c>
      <c r="T114" s="58">
        <f t="shared" si="61"/>
        <v>0</v>
      </c>
      <c r="U114" s="58" t="str">
        <f t="shared" si="61"/>
        <v/>
      </c>
      <c r="V114" s="58"/>
      <c r="W114" s="58"/>
      <c r="X114" s="58">
        <f t="shared" si="62"/>
        <v>0</v>
      </c>
      <c r="Y114" s="120"/>
      <c r="Z114" s="120"/>
      <c r="AA114" s="120"/>
      <c r="AB114" s="120"/>
    </row>
    <row r="115" spans="1:28" ht="12" customHeight="1" x14ac:dyDescent="0.3">
      <c r="A115" s="497"/>
      <c r="B115" s="15">
        <v>4</v>
      </c>
      <c r="C115" s="468">
        <f t="shared" si="63"/>
        <v>0</v>
      </c>
      <c r="D115" s="470"/>
      <c r="E115" s="468" t="str">
        <f t="shared" si="64"/>
        <v/>
      </c>
      <c r="F115" s="469"/>
      <c r="G115" s="469"/>
      <c r="H115" s="470"/>
      <c r="I115" s="468">
        <f t="shared" si="65"/>
        <v>0</v>
      </c>
      <c r="J115" s="469"/>
      <c r="K115" s="470"/>
      <c r="L115" s="67" t="str">
        <f t="shared" si="66"/>
        <v/>
      </c>
      <c r="M115" s="17">
        <f t="shared" si="58"/>
        <v>0</v>
      </c>
      <c r="N115" s="70" t="e">
        <f t="shared" si="67"/>
        <v>#VALUE!</v>
      </c>
      <c r="R115" s="58">
        <f t="shared" si="59"/>
        <v>0</v>
      </c>
      <c r="S115" s="83" t="str">
        <f t="shared" si="60"/>
        <v/>
      </c>
      <c r="T115" s="58">
        <f t="shared" si="61"/>
        <v>0</v>
      </c>
      <c r="U115" s="58" t="str">
        <f t="shared" si="61"/>
        <v/>
      </c>
      <c r="V115" s="58"/>
      <c r="W115" s="58"/>
      <c r="X115" s="58">
        <f t="shared" si="62"/>
        <v>0</v>
      </c>
      <c r="Y115" s="120"/>
      <c r="Z115" s="120"/>
      <c r="AA115" s="120"/>
      <c r="AB115" s="120"/>
    </row>
    <row r="116" spans="1:28" ht="12" customHeight="1" x14ac:dyDescent="0.3">
      <c r="A116" s="497"/>
      <c r="B116" s="15">
        <v>5</v>
      </c>
      <c r="C116" s="468">
        <f t="shared" si="63"/>
        <v>0</v>
      </c>
      <c r="D116" s="470"/>
      <c r="E116" s="468" t="str">
        <f t="shared" si="64"/>
        <v/>
      </c>
      <c r="F116" s="469"/>
      <c r="G116" s="469"/>
      <c r="H116" s="470"/>
      <c r="I116" s="468">
        <f t="shared" si="65"/>
        <v>0</v>
      </c>
      <c r="J116" s="469"/>
      <c r="K116" s="470"/>
      <c r="L116" s="67" t="str">
        <f t="shared" si="66"/>
        <v/>
      </c>
      <c r="M116" s="17">
        <f t="shared" si="58"/>
        <v>0</v>
      </c>
      <c r="N116" s="70" t="e">
        <f t="shared" si="67"/>
        <v>#VALUE!</v>
      </c>
      <c r="R116" s="58">
        <f t="shared" si="59"/>
        <v>0</v>
      </c>
      <c r="S116" s="83" t="str">
        <f t="shared" si="60"/>
        <v/>
      </c>
      <c r="T116" s="58">
        <f t="shared" si="61"/>
        <v>0</v>
      </c>
      <c r="U116" s="58" t="str">
        <f t="shared" si="61"/>
        <v/>
      </c>
      <c r="V116" s="58"/>
      <c r="W116" s="58"/>
      <c r="X116" s="58">
        <f t="shared" si="62"/>
        <v>0</v>
      </c>
      <c r="Y116" s="120"/>
      <c r="Z116" s="120"/>
      <c r="AA116" s="120"/>
      <c r="AB116" s="120"/>
    </row>
    <row r="117" spans="1:28" ht="12" customHeight="1" x14ac:dyDescent="0.3">
      <c r="A117" s="497"/>
      <c r="B117" s="15">
        <v>6</v>
      </c>
      <c r="C117" s="468">
        <f t="shared" si="63"/>
        <v>0</v>
      </c>
      <c r="D117" s="470"/>
      <c r="E117" s="468" t="str">
        <f t="shared" si="64"/>
        <v/>
      </c>
      <c r="F117" s="469"/>
      <c r="G117" s="469"/>
      <c r="H117" s="470"/>
      <c r="I117" s="468">
        <f t="shared" si="65"/>
        <v>0</v>
      </c>
      <c r="J117" s="469"/>
      <c r="K117" s="470"/>
      <c r="L117" s="67" t="str">
        <f t="shared" si="66"/>
        <v/>
      </c>
      <c r="M117" s="17">
        <f t="shared" si="58"/>
        <v>0</v>
      </c>
      <c r="N117" s="70" t="e">
        <f t="shared" si="67"/>
        <v>#VALUE!</v>
      </c>
      <c r="R117" s="58">
        <f t="shared" si="59"/>
        <v>0</v>
      </c>
      <c r="S117" s="83" t="str">
        <f t="shared" si="60"/>
        <v/>
      </c>
      <c r="T117" s="58">
        <f t="shared" si="61"/>
        <v>0</v>
      </c>
      <c r="U117" s="58" t="str">
        <f t="shared" si="61"/>
        <v/>
      </c>
      <c r="V117" s="58"/>
      <c r="W117" s="58"/>
      <c r="X117" s="58">
        <f t="shared" si="62"/>
        <v>0</v>
      </c>
      <c r="Y117" s="120"/>
      <c r="Z117" s="120"/>
      <c r="AA117" s="120"/>
      <c r="AB117" s="120"/>
    </row>
    <row r="118" spans="1:28" ht="12" customHeight="1" x14ac:dyDescent="0.3">
      <c r="A118" s="497"/>
      <c r="B118" s="15">
        <v>7</v>
      </c>
      <c r="C118" s="468">
        <f t="shared" si="63"/>
        <v>0</v>
      </c>
      <c r="D118" s="470"/>
      <c r="E118" s="468" t="str">
        <f t="shared" si="64"/>
        <v/>
      </c>
      <c r="F118" s="469"/>
      <c r="G118" s="469"/>
      <c r="H118" s="470"/>
      <c r="I118" s="468">
        <f t="shared" si="65"/>
        <v>0</v>
      </c>
      <c r="J118" s="469"/>
      <c r="K118" s="470"/>
      <c r="L118" s="67" t="str">
        <f t="shared" si="66"/>
        <v/>
      </c>
      <c r="M118" s="17">
        <f t="shared" si="58"/>
        <v>0</v>
      </c>
      <c r="N118" s="70" t="e">
        <f t="shared" si="67"/>
        <v>#VALUE!</v>
      </c>
      <c r="R118" s="58">
        <f t="shared" si="59"/>
        <v>0</v>
      </c>
      <c r="S118" s="83" t="str">
        <f t="shared" si="60"/>
        <v/>
      </c>
      <c r="T118" s="58">
        <f t="shared" si="61"/>
        <v>0</v>
      </c>
      <c r="U118" s="58" t="str">
        <f t="shared" si="61"/>
        <v/>
      </c>
      <c r="V118" s="58"/>
      <c r="W118" s="58"/>
      <c r="X118" s="58">
        <f t="shared" si="62"/>
        <v>0</v>
      </c>
      <c r="Y118" s="120"/>
      <c r="Z118" s="120"/>
      <c r="AA118" s="120"/>
      <c r="AB118" s="120"/>
    </row>
    <row r="119" spans="1:28" ht="12" customHeight="1" x14ac:dyDescent="0.3">
      <c r="A119" s="497"/>
      <c r="B119" s="15">
        <v>8</v>
      </c>
      <c r="C119" s="468">
        <f t="shared" si="63"/>
        <v>0</v>
      </c>
      <c r="D119" s="470"/>
      <c r="E119" s="468" t="str">
        <f t="shared" si="64"/>
        <v/>
      </c>
      <c r="F119" s="469"/>
      <c r="G119" s="469"/>
      <c r="H119" s="470"/>
      <c r="I119" s="468">
        <f t="shared" si="65"/>
        <v>0</v>
      </c>
      <c r="J119" s="469"/>
      <c r="K119" s="470"/>
      <c r="L119" s="67" t="str">
        <f t="shared" si="66"/>
        <v/>
      </c>
      <c r="M119" s="17">
        <f t="shared" si="58"/>
        <v>0</v>
      </c>
      <c r="N119" s="70" t="e">
        <f t="shared" si="67"/>
        <v>#VALUE!</v>
      </c>
      <c r="R119" s="58">
        <f t="shared" si="59"/>
        <v>0</v>
      </c>
      <c r="S119" s="83" t="str">
        <f t="shared" si="60"/>
        <v/>
      </c>
      <c r="T119" s="58">
        <f t="shared" si="61"/>
        <v>0</v>
      </c>
      <c r="U119" s="58" t="str">
        <f t="shared" si="61"/>
        <v/>
      </c>
      <c r="V119" s="58"/>
      <c r="W119" s="58"/>
      <c r="X119" s="58">
        <f t="shared" si="62"/>
        <v>0</v>
      </c>
      <c r="Y119" s="120"/>
      <c r="Z119" s="120"/>
      <c r="AA119" s="120"/>
      <c r="AB119" s="120"/>
    </row>
    <row r="120" spans="1:28" ht="12" customHeight="1" x14ac:dyDescent="0.3">
      <c r="A120" s="497"/>
      <c r="B120" s="15">
        <v>9</v>
      </c>
      <c r="C120" s="468">
        <f t="shared" si="63"/>
        <v>0</v>
      </c>
      <c r="D120" s="470"/>
      <c r="E120" s="468" t="str">
        <f t="shared" si="64"/>
        <v/>
      </c>
      <c r="F120" s="469"/>
      <c r="G120" s="469"/>
      <c r="H120" s="470"/>
      <c r="I120" s="468">
        <f t="shared" si="65"/>
        <v>0</v>
      </c>
      <c r="J120" s="469"/>
      <c r="K120" s="470"/>
      <c r="L120" s="67" t="str">
        <f t="shared" si="66"/>
        <v/>
      </c>
      <c r="M120" s="17">
        <f t="shared" si="58"/>
        <v>0</v>
      </c>
      <c r="N120" s="70" t="e">
        <f t="shared" si="67"/>
        <v>#VALUE!</v>
      </c>
      <c r="R120" s="58">
        <f t="shared" si="59"/>
        <v>0</v>
      </c>
      <c r="S120" s="83" t="str">
        <f t="shared" si="60"/>
        <v/>
      </c>
      <c r="T120" s="58">
        <f t="shared" si="61"/>
        <v>0</v>
      </c>
      <c r="U120" s="58" t="str">
        <f t="shared" si="61"/>
        <v/>
      </c>
      <c r="V120" s="58"/>
      <c r="W120" s="58"/>
      <c r="X120" s="58">
        <f t="shared" si="62"/>
        <v>0</v>
      </c>
      <c r="Y120" s="120"/>
      <c r="Z120" s="120"/>
      <c r="AA120" s="120"/>
      <c r="AB120" s="120"/>
    </row>
    <row r="121" spans="1:28" ht="12" customHeight="1" x14ac:dyDescent="0.3">
      <c r="A121" s="497"/>
      <c r="B121" s="15">
        <v>10</v>
      </c>
      <c r="C121" s="468">
        <f t="shared" si="63"/>
        <v>0</v>
      </c>
      <c r="D121" s="470"/>
      <c r="E121" s="468" t="str">
        <f t="shared" si="64"/>
        <v/>
      </c>
      <c r="F121" s="469"/>
      <c r="G121" s="469"/>
      <c r="H121" s="470"/>
      <c r="I121" s="468">
        <f t="shared" si="65"/>
        <v>0</v>
      </c>
      <c r="J121" s="469"/>
      <c r="K121" s="470"/>
      <c r="L121" s="67" t="str">
        <f t="shared" si="66"/>
        <v/>
      </c>
      <c r="M121" s="17">
        <f t="shared" si="58"/>
        <v>0</v>
      </c>
      <c r="N121" s="70" t="e">
        <f t="shared" si="67"/>
        <v>#VALUE!</v>
      </c>
      <c r="R121" s="58">
        <f t="shared" si="59"/>
        <v>0</v>
      </c>
      <c r="S121" s="83" t="str">
        <f t="shared" si="60"/>
        <v/>
      </c>
      <c r="T121" s="58">
        <f t="shared" si="61"/>
        <v>0</v>
      </c>
      <c r="U121" s="58" t="str">
        <f t="shared" si="61"/>
        <v/>
      </c>
      <c r="V121" s="58"/>
      <c r="W121" s="58"/>
      <c r="X121" s="58">
        <f t="shared" si="62"/>
        <v>0</v>
      </c>
      <c r="Y121" s="120"/>
      <c r="Z121" s="120"/>
      <c r="AA121" s="120"/>
      <c r="AB121" s="120"/>
    </row>
    <row r="122" spans="1:28" ht="12" customHeight="1" x14ac:dyDescent="0.3">
      <c r="A122" s="497"/>
      <c r="B122" s="15">
        <v>11</v>
      </c>
      <c r="C122" s="468">
        <f t="shared" si="63"/>
        <v>0</v>
      </c>
      <c r="D122" s="470"/>
      <c r="E122" s="468" t="str">
        <f t="shared" si="64"/>
        <v/>
      </c>
      <c r="F122" s="469"/>
      <c r="G122" s="469"/>
      <c r="H122" s="470"/>
      <c r="I122" s="468">
        <f t="shared" si="65"/>
        <v>0</v>
      </c>
      <c r="J122" s="469"/>
      <c r="K122" s="470"/>
      <c r="L122" s="67" t="str">
        <f t="shared" si="66"/>
        <v/>
      </c>
      <c r="M122" s="17">
        <f t="shared" si="58"/>
        <v>0</v>
      </c>
      <c r="N122" s="70" t="e">
        <f t="shared" si="67"/>
        <v>#VALUE!</v>
      </c>
      <c r="R122" s="58">
        <f t="shared" si="59"/>
        <v>0</v>
      </c>
      <c r="S122" s="83" t="str">
        <f t="shared" si="60"/>
        <v/>
      </c>
      <c r="T122" s="58">
        <f t="shared" si="61"/>
        <v>0</v>
      </c>
      <c r="U122" s="58" t="str">
        <f t="shared" si="61"/>
        <v/>
      </c>
      <c r="V122" s="58"/>
      <c r="W122" s="58"/>
      <c r="X122" s="58">
        <f t="shared" si="62"/>
        <v>0</v>
      </c>
      <c r="Y122" s="120"/>
      <c r="Z122" s="120"/>
      <c r="AA122" s="120"/>
      <c r="AB122" s="120"/>
    </row>
    <row r="123" spans="1:28" ht="12" customHeight="1" x14ac:dyDescent="0.3">
      <c r="A123" s="497"/>
      <c r="B123" s="15">
        <v>12</v>
      </c>
      <c r="C123" s="468">
        <f t="shared" si="63"/>
        <v>0</v>
      </c>
      <c r="D123" s="470"/>
      <c r="E123" s="468" t="str">
        <f t="shared" si="64"/>
        <v/>
      </c>
      <c r="F123" s="469"/>
      <c r="G123" s="469"/>
      <c r="H123" s="470"/>
      <c r="I123" s="468">
        <f t="shared" si="65"/>
        <v>0</v>
      </c>
      <c r="J123" s="469"/>
      <c r="K123" s="470"/>
      <c r="L123" s="67" t="str">
        <f t="shared" si="66"/>
        <v/>
      </c>
      <c r="M123" s="17">
        <f t="shared" si="58"/>
        <v>0</v>
      </c>
      <c r="N123" s="70" t="e">
        <f t="shared" si="67"/>
        <v>#VALUE!</v>
      </c>
      <c r="R123" s="58">
        <f t="shared" si="59"/>
        <v>0</v>
      </c>
      <c r="S123" s="83" t="str">
        <f t="shared" si="60"/>
        <v/>
      </c>
      <c r="T123" s="58">
        <f t="shared" si="61"/>
        <v>0</v>
      </c>
      <c r="U123" s="58" t="str">
        <f t="shared" si="61"/>
        <v/>
      </c>
      <c r="V123" s="58"/>
      <c r="W123" s="58"/>
      <c r="X123" s="58">
        <f t="shared" si="62"/>
        <v>0</v>
      </c>
      <c r="Y123" s="120"/>
      <c r="Z123" s="120"/>
      <c r="AA123" s="120"/>
      <c r="AB123" s="120"/>
    </row>
    <row r="124" spans="1:28" ht="12" customHeight="1" x14ac:dyDescent="0.3">
      <c r="A124" s="497"/>
      <c r="B124" s="15">
        <v>13</v>
      </c>
      <c r="C124" s="468">
        <f t="shared" si="63"/>
        <v>0</v>
      </c>
      <c r="D124" s="470"/>
      <c r="E124" s="468" t="str">
        <f t="shared" si="64"/>
        <v/>
      </c>
      <c r="F124" s="469"/>
      <c r="G124" s="469"/>
      <c r="H124" s="470"/>
      <c r="I124" s="468">
        <f t="shared" si="65"/>
        <v>0</v>
      </c>
      <c r="J124" s="469"/>
      <c r="K124" s="470"/>
      <c r="L124" s="67" t="str">
        <f t="shared" si="66"/>
        <v/>
      </c>
      <c r="M124" s="17">
        <f t="shared" si="58"/>
        <v>0</v>
      </c>
      <c r="N124" s="70" t="e">
        <f t="shared" si="67"/>
        <v>#VALUE!</v>
      </c>
      <c r="R124" s="58">
        <f t="shared" si="59"/>
        <v>0</v>
      </c>
      <c r="S124" s="83" t="str">
        <f t="shared" si="60"/>
        <v/>
      </c>
      <c r="T124" s="58">
        <f t="shared" si="61"/>
        <v>0</v>
      </c>
      <c r="U124" s="58" t="str">
        <f t="shared" si="61"/>
        <v/>
      </c>
      <c r="V124" s="58"/>
      <c r="W124" s="58"/>
      <c r="X124" s="58">
        <f t="shared" si="62"/>
        <v>0</v>
      </c>
      <c r="Y124" s="120"/>
      <c r="Z124" s="120"/>
      <c r="AA124" s="120"/>
      <c r="AB124" s="120"/>
    </row>
    <row r="125" spans="1:28" ht="12" customHeight="1" x14ac:dyDescent="0.3">
      <c r="A125" s="497"/>
      <c r="B125" s="15">
        <v>14</v>
      </c>
      <c r="C125" s="468">
        <f t="shared" si="63"/>
        <v>0</v>
      </c>
      <c r="D125" s="470"/>
      <c r="E125" s="468" t="str">
        <f t="shared" si="64"/>
        <v/>
      </c>
      <c r="F125" s="469"/>
      <c r="G125" s="469"/>
      <c r="H125" s="470"/>
      <c r="I125" s="468">
        <f t="shared" si="65"/>
        <v>0</v>
      </c>
      <c r="J125" s="469"/>
      <c r="K125" s="470"/>
      <c r="L125" s="67" t="str">
        <f t="shared" si="66"/>
        <v/>
      </c>
      <c r="M125" s="17">
        <f t="shared" si="58"/>
        <v>0</v>
      </c>
      <c r="N125" s="70" t="e">
        <f t="shared" si="67"/>
        <v>#VALUE!</v>
      </c>
      <c r="R125" s="58">
        <f t="shared" si="59"/>
        <v>0</v>
      </c>
      <c r="S125" s="83" t="str">
        <f t="shared" si="60"/>
        <v/>
      </c>
      <c r="T125" s="58">
        <f t="shared" si="61"/>
        <v>0</v>
      </c>
      <c r="U125" s="58" t="str">
        <f t="shared" si="61"/>
        <v/>
      </c>
      <c r="V125" s="58"/>
      <c r="W125" s="58"/>
      <c r="X125" s="58">
        <f t="shared" si="62"/>
        <v>0</v>
      </c>
      <c r="Y125" s="120"/>
      <c r="Z125" s="120"/>
      <c r="AA125" s="120"/>
      <c r="AB125" s="120"/>
    </row>
    <row r="126" spans="1:28" ht="12" customHeight="1" x14ac:dyDescent="0.3">
      <c r="A126" s="497"/>
      <c r="B126" s="15">
        <v>15</v>
      </c>
      <c r="C126" s="468">
        <f t="shared" si="63"/>
        <v>0</v>
      </c>
      <c r="D126" s="470"/>
      <c r="E126" s="468" t="str">
        <f t="shared" si="64"/>
        <v/>
      </c>
      <c r="F126" s="469"/>
      <c r="G126" s="469"/>
      <c r="H126" s="470"/>
      <c r="I126" s="468">
        <f t="shared" si="65"/>
        <v>0</v>
      </c>
      <c r="J126" s="469"/>
      <c r="K126" s="470"/>
      <c r="L126" s="67" t="str">
        <f t="shared" si="66"/>
        <v/>
      </c>
      <c r="M126" s="17">
        <f t="shared" si="58"/>
        <v>0</v>
      </c>
      <c r="N126" s="70" t="e">
        <f t="shared" si="67"/>
        <v>#VALUE!</v>
      </c>
      <c r="R126" s="58">
        <f t="shared" si="59"/>
        <v>0</v>
      </c>
      <c r="S126" s="83" t="str">
        <f t="shared" si="60"/>
        <v/>
      </c>
      <c r="T126" s="58">
        <f t="shared" si="61"/>
        <v>0</v>
      </c>
      <c r="U126" s="58" t="str">
        <f t="shared" si="61"/>
        <v/>
      </c>
      <c r="V126" s="58"/>
      <c r="W126" s="58"/>
      <c r="X126" s="58">
        <f t="shared" si="62"/>
        <v>0</v>
      </c>
      <c r="Y126" s="120"/>
      <c r="Z126" s="120"/>
      <c r="AA126" s="120"/>
      <c r="AB126" s="120"/>
    </row>
    <row r="127" spans="1:28" ht="12" customHeight="1" x14ac:dyDescent="0.3">
      <c r="A127" s="497"/>
      <c r="B127" s="15">
        <v>16</v>
      </c>
      <c r="C127" s="468">
        <f t="shared" si="63"/>
        <v>0</v>
      </c>
      <c r="D127" s="470"/>
      <c r="E127" s="468" t="str">
        <f t="shared" si="64"/>
        <v/>
      </c>
      <c r="F127" s="469"/>
      <c r="G127" s="469"/>
      <c r="H127" s="470"/>
      <c r="I127" s="468">
        <f t="shared" si="65"/>
        <v>0</v>
      </c>
      <c r="J127" s="469"/>
      <c r="K127" s="470"/>
      <c r="L127" s="67" t="str">
        <f t="shared" si="66"/>
        <v/>
      </c>
      <c r="M127" s="17">
        <f t="shared" si="58"/>
        <v>0</v>
      </c>
      <c r="N127" s="70" t="e">
        <f t="shared" si="67"/>
        <v>#VALUE!</v>
      </c>
      <c r="R127" s="58">
        <f t="shared" si="59"/>
        <v>0</v>
      </c>
      <c r="S127" s="83" t="str">
        <f t="shared" si="60"/>
        <v/>
      </c>
      <c r="T127" s="58">
        <f t="shared" si="61"/>
        <v>0</v>
      </c>
      <c r="U127" s="58" t="str">
        <f t="shared" si="61"/>
        <v/>
      </c>
      <c r="V127" s="58"/>
      <c r="W127" s="58"/>
      <c r="X127" s="58">
        <f t="shared" si="62"/>
        <v>0</v>
      </c>
      <c r="Y127" s="120"/>
      <c r="Z127" s="120"/>
      <c r="AA127" s="120"/>
      <c r="AB127" s="120"/>
    </row>
    <row r="128" spans="1:28" ht="12" customHeight="1" x14ac:dyDescent="0.3">
      <c r="A128" s="497"/>
      <c r="B128" s="15">
        <v>17</v>
      </c>
      <c r="C128" s="468">
        <f t="shared" si="63"/>
        <v>0</v>
      </c>
      <c r="D128" s="470"/>
      <c r="E128" s="468" t="str">
        <f t="shared" si="64"/>
        <v/>
      </c>
      <c r="F128" s="469"/>
      <c r="G128" s="469"/>
      <c r="H128" s="470"/>
      <c r="I128" s="468">
        <f t="shared" si="65"/>
        <v>0</v>
      </c>
      <c r="J128" s="469"/>
      <c r="K128" s="470"/>
      <c r="L128" s="67" t="str">
        <f t="shared" si="66"/>
        <v/>
      </c>
      <c r="M128" s="17">
        <f t="shared" si="58"/>
        <v>0</v>
      </c>
      <c r="N128" s="70" t="e">
        <f t="shared" si="67"/>
        <v>#VALUE!</v>
      </c>
      <c r="R128" s="58">
        <f t="shared" si="59"/>
        <v>0</v>
      </c>
      <c r="S128" s="83" t="str">
        <f t="shared" si="60"/>
        <v/>
      </c>
      <c r="T128" s="58">
        <f t="shared" si="61"/>
        <v>0</v>
      </c>
      <c r="U128" s="58" t="str">
        <f t="shared" si="61"/>
        <v/>
      </c>
      <c r="V128" s="58"/>
      <c r="W128" s="58"/>
      <c r="X128" s="58">
        <f t="shared" si="62"/>
        <v>0</v>
      </c>
      <c r="Y128" s="120"/>
      <c r="Z128" s="120"/>
      <c r="AA128" s="120"/>
      <c r="AB128" s="120"/>
    </row>
    <row r="129" spans="1:30" ht="12" customHeight="1" x14ac:dyDescent="0.3">
      <c r="A129" s="497"/>
      <c r="B129" s="15">
        <v>18</v>
      </c>
      <c r="C129" s="468">
        <f t="shared" ref="C129:C148" si="68">R129</f>
        <v>0</v>
      </c>
      <c r="D129" s="470"/>
      <c r="E129" s="468" t="str">
        <f t="shared" ref="E129:E148" si="69">S129</f>
        <v/>
      </c>
      <c r="F129" s="469"/>
      <c r="G129" s="469"/>
      <c r="H129" s="470"/>
      <c r="I129" s="468">
        <f t="shared" ref="I129:I148" si="70">T129</f>
        <v>0</v>
      </c>
      <c r="J129" s="469"/>
      <c r="K129" s="470"/>
      <c r="L129" s="67" t="str">
        <f t="shared" ref="L129:L148" si="71">U129</f>
        <v/>
      </c>
      <c r="M129" s="17">
        <f t="shared" ref="M129:M148" si="72">X129</f>
        <v>0</v>
      </c>
      <c r="N129" s="70" t="e">
        <f t="shared" ref="N129:N148" si="73">L129*M129</f>
        <v>#VALUE!</v>
      </c>
      <c r="R129" s="58">
        <f t="shared" si="59"/>
        <v>0</v>
      </c>
      <c r="S129" s="83" t="str">
        <f t="shared" si="60"/>
        <v/>
      </c>
      <c r="T129" s="58">
        <f t="shared" si="61"/>
        <v>0</v>
      </c>
      <c r="U129" s="58" t="str">
        <f t="shared" si="61"/>
        <v/>
      </c>
      <c r="V129" s="58"/>
      <c r="W129" s="58"/>
      <c r="X129" s="58">
        <f t="shared" si="62"/>
        <v>0</v>
      </c>
      <c r="Y129" s="144"/>
      <c r="Z129" s="144"/>
      <c r="AA129" s="144"/>
      <c r="AB129" s="144"/>
      <c r="AD129" s="178"/>
    </row>
    <row r="130" spans="1:30" ht="12" customHeight="1" x14ac:dyDescent="0.3">
      <c r="A130" s="497"/>
      <c r="B130" s="15">
        <v>19</v>
      </c>
      <c r="C130" s="468">
        <f t="shared" si="68"/>
        <v>0</v>
      </c>
      <c r="D130" s="470"/>
      <c r="E130" s="468" t="str">
        <f t="shared" si="69"/>
        <v/>
      </c>
      <c r="F130" s="469"/>
      <c r="G130" s="469"/>
      <c r="H130" s="470"/>
      <c r="I130" s="468">
        <f t="shared" si="70"/>
        <v>0</v>
      </c>
      <c r="J130" s="469"/>
      <c r="K130" s="470"/>
      <c r="L130" s="67" t="str">
        <f t="shared" si="71"/>
        <v/>
      </c>
      <c r="M130" s="17">
        <f t="shared" si="72"/>
        <v>0</v>
      </c>
      <c r="N130" s="70" t="e">
        <f t="shared" si="73"/>
        <v>#VALUE!</v>
      </c>
      <c r="R130" s="58">
        <f t="shared" si="59"/>
        <v>0</v>
      </c>
      <c r="S130" s="83" t="str">
        <f t="shared" si="60"/>
        <v/>
      </c>
      <c r="T130" s="58">
        <f t="shared" si="61"/>
        <v>0</v>
      </c>
      <c r="U130" s="58" t="str">
        <f t="shared" si="61"/>
        <v/>
      </c>
      <c r="V130" s="58"/>
      <c r="W130" s="58"/>
      <c r="X130" s="58">
        <f t="shared" si="62"/>
        <v>0</v>
      </c>
      <c r="Y130" s="144"/>
      <c r="Z130" s="144"/>
      <c r="AA130" s="144"/>
      <c r="AB130" s="144"/>
      <c r="AD130" s="178"/>
    </row>
    <row r="131" spans="1:30" ht="12" customHeight="1" x14ac:dyDescent="0.3">
      <c r="A131" s="497"/>
      <c r="B131" s="15">
        <v>20</v>
      </c>
      <c r="C131" s="468">
        <f t="shared" si="68"/>
        <v>0</v>
      </c>
      <c r="D131" s="470"/>
      <c r="E131" s="468" t="str">
        <f t="shared" si="69"/>
        <v/>
      </c>
      <c r="F131" s="469"/>
      <c r="G131" s="469"/>
      <c r="H131" s="470"/>
      <c r="I131" s="468">
        <f t="shared" si="70"/>
        <v>0</v>
      </c>
      <c r="J131" s="469"/>
      <c r="K131" s="470"/>
      <c r="L131" s="67" t="str">
        <f t="shared" si="71"/>
        <v/>
      </c>
      <c r="M131" s="17">
        <f t="shared" si="72"/>
        <v>0</v>
      </c>
      <c r="N131" s="70" t="e">
        <f t="shared" si="73"/>
        <v>#VALUE!</v>
      </c>
      <c r="R131" s="58">
        <f t="shared" si="59"/>
        <v>0</v>
      </c>
      <c r="S131" s="83" t="str">
        <f t="shared" si="60"/>
        <v/>
      </c>
      <c r="T131" s="58">
        <f t="shared" si="61"/>
        <v>0</v>
      </c>
      <c r="U131" s="58" t="str">
        <f t="shared" si="61"/>
        <v/>
      </c>
      <c r="V131" s="58"/>
      <c r="W131" s="58"/>
      <c r="X131" s="58">
        <f t="shared" si="62"/>
        <v>0</v>
      </c>
      <c r="Y131" s="144"/>
      <c r="Z131" s="144"/>
      <c r="AA131" s="144"/>
      <c r="AB131" s="144"/>
      <c r="AD131" s="178"/>
    </row>
    <row r="132" spans="1:30" ht="12" customHeight="1" x14ac:dyDescent="0.3">
      <c r="A132" s="497"/>
      <c r="B132" s="15">
        <v>21</v>
      </c>
      <c r="C132" s="468">
        <f t="shared" si="68"/>
        <v>0</v>
      </c>
      <c r="D132" s="470"/>
      <c r="E132" s="468" t="str">
        <f t="shared" si="69"/>
        <v/>
      </c>
      <c r="F132" s="469"/>
      <c r="G132" s="469"/>
      <c r="H132" s="470"/>
      <c r="I132" s="468">
        <f t="shared" si="70"/>
        <v>0</v>
      </c>
      <c r="J132" s="469"/>
      <c r="K132" s="470"/>
      <c r="L132" s="67" t="str">
        <f t="shared" si="71"/>
        <v/>
      </c>
      <c r="M132" s="17">
        <f t="shared" si="72"/>
        <v>0</v>
      </c>
      <c r="N132" s="70" t="e">
        <f t="shared" si="73"/>
        <v>#VALUE!</v>
      </c>
      <c r="R132" s="58">
        <f t="shared" si="59"/>
        <v>0</v>
      </c>
      <c r="S132" s="83" t="str">
        <f t="shared" si="60"/>
        <v/>
      </c>
      <c r="T132" s="58">
        <f t="shared" ref="T132:U151" si="74">IF($B132&lt;=$U$4,VLOOKUP($B132,JEQUIP,T$110,FALSE),0)</f>
        <v>0</v>
      </c>
      <c r="U132" s="58" t="str">
        <f t="shared" si="74"/>
        <v/>
      </c>
      <c r="V132" s="58"/>
      <c r="W132" s="58"/>
      <c r="X132" s="58">
        <f t="shared" si="62"/>
        <v>0</v>
      </c>
      <c r="Y132" s="144"/>
      <c r="Z132" s="144"/>
      <c r="AA132" s="144"/>
      <c r="AB132" s="144"/>
      <c r="AD132" s="178"/>
    </row>
    <row r="133" spans="1:30" ht="12" customHeight="1" x14ac:dyDescent="0.3">
      <c r="A133" s="497"/>
      <c r="B133" s="15">
        <v>22</v>
      </c>
      <c r="C133" s="468">
        <f t="shared" si="68"/>
        <v>0</v>
      </c>
      <c r="D133" s="470"/>
      <c r="E133" s="468" t="str">
        <f t="shared" si="69"/>
        <v/>
      </c>
      <c r="F133" s="469"/>
      <c r="G133" s="469"/>
      <c r="H133" s="470"/>
      <c r="I133" s="468">
        <f t="shared" si="70"/>
        <v>0</v>
      </c>
      <c r="J133" s="469"/>
      <c r="K133" s="470"/>
      <c r="L133" s="67" t="str">
        <f t="shared" si="71"/>
        <v/>
      </c>
      <c r="M133" s="17">
        <f t="shared" si="72"/>
        <v>0</v>
      </c>
      <c r="N133" s="70" t="e">
        <f t="shared" si="73"/>
        <v>#VALUE!</v>
      </c>
      <c r="R133" s="58">
        <f t="shared" si="59"/>
        <v>0</v>
      </c>
      <c r="S133" s="83" t="str">
        <f t="shared" si="60"/>
        <v/>
      </c>
      <c r="T133" s="58">
        <f t="shared" si="74"/>
        <v>0</v>
      </c>
      <c r="U133" s="58" t="str">
        <f t="shared" si="74"/>
        <v/>
      </c>
      <c r="V133" s="58"/>
      <c r="W133" s="58"/>
      <c r="X133" s="58">
        <f t="shared" si="62"/>
        <v>0</v>
      </c>
      <c r="Y133" s="144"/>
      <c r="Z133" s="144"/>
      <c r="AA133" s="144"/>
      <c r="AB133" s="144"/>
      <c r="AD133" s="178"/>
    </row>
    <row r="134" spans="1:30" ht="12" customHeight="1" x14ac:dyDescent="0.3">
      <c r="A134" s="497"/>
      <c r="B134" s="15">
        <v>23</v>
      </c>
      <c r="C134" s="468">
        <f t="shared" si="68"/>
        <v>0</v>
      </c>
      <c r="D134" s="470"/>
      <c r="E134" s="468" t="str">
        <f t="shared" si="69"/>
        <v/>
      </c>
      <c r="F134" s="469"/>
      <c r="G134" s="469"/>
      <c r="H134" s="470"/>
      <c r="I134" s="468">
        <f t="shared" si="70"/>
        <v>0</v>
      </c>
      <c r="J134" s="469"/>
      <c r="K134" s="470"/>
      <c r="L134" s="67" t="str">
        <f t="shared" si="71"/>
        <v/>
      </c>
      <c r="M134" s="17">
        <f t="shared" si="72"/>
        <v>0</v>
      </c>
      <c r="N134" s="70" t="e">
        <f t="shared" si="73"/>
        <v>#VALUE!</v>
      </c>
      <c r="R134" s="58">
        <f t="shared" si="59"/>
        <v>0</v>
      </c>
      <c r="S134" s="83" t="str">
        <f t="shared" si="60"/>
        <v/>
      </c>
      <c r="T134" s="58">
        <f t="shared" si="74"/>
        <v>0</v>
      </c>
      <c r="U134" s="58" t="str">
        <f t="shared" si="74"/>
        <v/>
      </c>
      <c r="V134" s="58"/>
      <c r="W134" s="58"/>
      <c r="X134" s="58">
        <f t="shared" si="62"/>
        <v>0</v>
      </c>
      <c r="Y134" s="144"/>
      <c r="Z134" s="144"/>
      <c r="AA134" s="144"/>
      <c r="AB134" s="144"/>
      <c r="AD134" s="178"/>
    </row>
    <row r="135" spans="1:30" ht="12" customHeight="1" x14ac:dyDescent="0.3">
      <c r="A135" s="497"/>
      <c r="B135" s="15">
        <v>24</v>
      </c>
      <c r="C135" s="468">
        <f t="shared" si="68"/>
        <v>0</v>
      </c>
      <c r="D135" s="470"/>
      <c r="E135" s="468" t="str">
        <f t="shared" si="69"/>
        <v/>
      </c>
      <c r="F135" s="469"/>
      <c r="G135" s="469"/>
      <c r="H135" s="470"/>
      <c r="I135" s="468">
        <f t="shared" si="70"/>
        <v>0</v>
      </c>
      <c r="J135" s="469"/>
      <c r="K135" s="470"/>
      <c r="L135" s="67" t="str">
        <f t="shared" si="71"/>
        <v/>
      </c>
      <c r="M135" s="17">
        <f t="shared" si="72"/>
        <v>0</v>
      </c>
      <c r="N135" s="70" t="e">
        <f t="shared" si="73"/>
        <v>#VALUE!</v>
      </c>
      <c r="R135" s="58">
        <f t="shared" si="59"/>
        <v>0</v>
      </c>
      <c r="S135" s="83" t="str">
        <f t="shared" si="60"/>
        <v/>
      </c>
      <c r="T135" s="58">
        <f t="shared" si="74"/>
        <v>0</v>
      </c>
      <c r="U135" s="58" t="str">
        <f t="shared" si="74"/>
        <v/>
      </c>
      <c r="V135" s="58"/>
      <c r="W135" s="58"/>
      <c r="X135" s="58">
        <f t="shared" si="62"/>
        <v>0</v>
      </c>
      <c r="Y135" s="144"/>
      <c r="Z135" s="144"/>
      <c r="AA135" s="144"/>
      <c r="AB135" s="144"/>
      <c r="AD135" s="178"/>
    </row>
    <row r="136" spans="1:30" ht="12" customHeight="1" x14ac:dyDescent="0.3">
      <c r="A136" s="497"/>
      <c r="B136" s="15">
        <v>25</v>
      </c>
      <c r="C136" s="468">
        <f t="shared" si="68"/>
        <v>0</v>
      </c>
      <c r="D136" s="470"/>
      <c r="E136" s="468" t="str">
        <f t="shared" si="69"/>
        <v/>
      </c>
      <c r="F136" s="469"/>
      <c r="G136" s="469"/>
      <c r="H136" s="470"/>
      <c r="I136" s="468">
        <f t="shared" si="70"/>
        <v>0</v>
      </c>
      <c r="J136" s="469"/>
      <c r="K136" s="470"/>
      <c r="L136" s="67" t="str">
        <f t="shared" si="71"/>
        <v/>
      </c>
      <c r="M136" s="17">
        <f t="shared" si="72"/>
        <v>0</v>
      </c>
      <c r="N136" s="70" t="e">
        <f t="shared" si="73"/>
        <v>#VALUE!</v>
      </c>
      <c r="R136" s="58">
        <f t="shared" si="59"/>
        <v>0</v>
      </c>
      <c r="S136" s="83" t="str">
        <f t="shared" si="60"/>
        <v/>
      </c>
      <c r="T136" s="58">
        <f t="shared" si="74"/>
        <v>0</v>
      </c>
      <c r="U136" s="58" t="str">
        <f t="shared" si="74"/>
        <v/>
      </c>
      <c r="V136" s="58"/>
      <c r="W136" s="58"/>
      <c r="X136" s="58">
        <f t="shared" si="62"/>
        <v>0</v>
      </c>
      <c r="Y136" s="144"/>
      <c r="Z136" s="144"/>
      <c r="AA136" s="144"/>
      <c r="AB136" s="144"/>
      <c r="AD136" s="178"/>
    </row>
    <row r="137" spans="1:30" ht="12" customHeight="1" x14ac:dyDescent="0.3">
      <c r="A137" s="497"/>
      <c r="B137" s="15">
        <v>26</v>
      </c>
      <c r="C137" s="468">
        <f t="shared" si="68"/>
        <v>0</v>
      </c>
      <c r="D137" s="470"/>
      <c r="E137" s="468" t="str">
        <f t="shared" si="69"/>
        <v/>
      </c>
      <c r="F137" s="469"/>
      <c r="G137" s="469"/>
      <c r="H137" s="470"/>
      <c r="I137" s="468">
        <f t="shared" si="70"/>
        <v>0</v>
      </c>
      <c r="J137" s="469"/>
      <c r="K137" s="470"/>
      <c r="L137" s="67" t="str">
        <f t="shared" si="71"/>
        <v/>
      </c>
      <c r="M137" s="17">
        <f t="shared" si="72"/>
        <v>0</v>
      </c>
      <c r="N137" s="70" t="e">
        <f t="shared" si="73"/>
        <v>#VALUE!</v>
      </c>
      <c r="R137" s="58">
        <f t="shared" si="59"/>
        <v>0</v>
      </c>
      <c r="S137" s="83" t="str">
        <f t="shared" si="60"/>
        <v/>
      </c>
      <c r="T137" s="58">
        <f t="shared" si="74"/>
        <v>0</v>
      </c>
      <c r="U137" s="58" t="str">
        <f t="shared" si="74"/>
        <v/>
      </c>
      <c r="V137" s="58"/>
      <c r="W137" s="58"/>
      <c r="X137" s="58">
        <f t="shared" si="62"/>
        <v>0</v>
      </c>
      <c r="Y137" s="144"/>
      <c r="Z137" s="144"/>
      <c r="AA137" s="144"/>
      <c r="AB137" s="144"/>
      <c r="AD137" s="178"/>
    </row>
    <row r="138" spans="1:30" ht="12" customHeight="1" x14ac:dyDescent="0.3">
      <c r="A138" s="497"/>
      <c r="B138" s="15">
        <v>27</v>
      </c>
      <c r="C138" s="468">
        <f t="shared" si="68"/>
        <v>0</v>
      </c>
      <c r="D138" s="470"/>
      <c r="E138" s="468" t="str">
        <f t="shared" si="69"/>
        <v/>
      </c>
      <c r="F138" s="469"/>
      <c r="G138" s="469"/>
      <c r="H138" s="470"/>
      <c r="I138" s="468">
        <f t="shared" si="70"/>
        <v>0</v>
      </c>
      <c r="J138" s="469"/>
      <c r="K138" s="470"/>
      <c r="L138" s="67" t="str">
        <f t="shared" si="71"/>
        <v/>
      </c>
      <c r="M138" s="17">
        <f t="shared" si="72"/>
        <v>0</v>
      </c>
      <c r="N138" s="70" t="e">
        <f t="shared" si="73"/>
        <v>#VALUE!</v>
      </c>
      <c r="R138" s="58">
        <f t="shared" si="59"/>
        <v>0</v>
      </c>
      <c r="S138" s="83" t="str">
        <f t="shared" si="60"/>
        <v/>
      </c>
      <c r="T138" s="58">
        <f t="shared" si="74"/>
        <v>0</v>
      </c>
      <c r="U138" s="58" t="str">
        <f t="shared" si="74"/>
        <v/>
      </c>
      <c r="V138" s="58"/>
      <c r="W138" s="58"/>
      <c r="X138" s="58">
        <f t="shared" si="62"/>
        <v>0</v>
      </c>
      <c r="Y138" s="144"/>
      <c r="Z138" s="144"/>
      <c r="AA138" s="144"/>
      <c r="AB138" s="144"/>
      <c r="AD138" s="178"/>
    </row>
    <row r="139" spans="1:30" ht="12" customHeight="1" x14ac:dyDescent="0.3">
      <c r="A139" s="497"/>
      <c r="B139" s="15">
        <v>28</v>
      </c>
      <c r="C139" s="468">
        <f t="shared" si="68"/>
        <v>0</v>
      </c>
      <c r="D139" s="470"/>
      <c r="E139" s="468" t="str">
        <f t="shared" si="69"/>
        <v/>
      </c>
      <c r="F139" s="469"/>
      <c r="G139" s="469"/>
      <c r="H139" s="470"/>
      <c r="I139" s="468">
        <f t="shared" si="70"/>
        <v>0</v>
      </c>
      <c r="J139" s="469"/>
      <c r="K139" s="470"/>
      <c r="L139" s="67" t="str">
        <f t="shared" si="71"/>
        <v/>
      </c>
      <c r="M139" s="17">
        <f t="shared" si="72"/>
        <v>0</v>
      </c>
      <c r="N139" s="70" t="e">
        <f t="shared" si="73"/>
        <v>#VALUE!</v>
      </c>
      <c r="R139" s="58">
        <f t="shared" si="59"/>
        <v>0</v>
      </c>
      <c r="S139" s="83" t="str">
        <f t="shared" si="60"/>
        <v/>
      </c>
      <c r="T139" s="58">
        <f t="shared" si="74"/>
        <v>0</v>
      </c>
      <c r="U139" s="58" t="str">
        <f t="shared" si="74"/>
        <v/>
      </c>
      <c r="V139" s="58"/>
      <c r="W139" s="58"/>
      <c r="X139" s="58">
        <f t="shared" si="62"/>
        <v>0</v>
      </c>
      <c r="Y139" s="144"/>
      <c r="Z139" s="144"/>
      <c r="AA139" s="144"/>
      <c r="AB139" s="144"/>
      <c r="AD139" s="178"/>
    </row>
    <row r="140" spans="1:30" ht="12" customHeight="1" x14ac:dyDescent="0.3">
      <c r="A140" s="497"/>
      <c r="B140" s="15">
        <v>29</v>
      </c>
      <c r="C140" s="468">
        <f t="shared" si="68"/>
        <v>0</v>
      </c>
      <c r="D140" s="470"/>
      <c r="E140" s="468" t="str">
        <f t="shared" si="69"/>
        <v/>
      </c>
      <c r="F140" s="469"/>
      <c r="G140" s="469"/>
      <c r="H140" s="470"/>
      <c r="I140" s="468">
        <f t="shared" si="70"/>
        <v>0</v>
      </c>
      <c r="J140" s="469"/>
      <c r="K140" s="470"/>
      <c r="L140" s="67" t="str">
        <f t="shared" si="71"/>
        <v/>
      </c>
      <c r="M140" s="17">
        <f t="shared" si="72"/>
        <v>0</v>
      </c>
      <c r="N140" s="70" t="e">
        <f t="shared" si="73"/>
        <v>#VALUE!</v>
      </c>
      <c r="R140" s="58">
        <f t="shared" si="59"/>
        <v>0</v>
      </c>
      <c r="S140" s="83" t="str">
        <f t="shared" si="60"/>
        <v/>
      </c>
      <c r="T140" s="58">
        <f t="shared" si="74"/>
        <v>0</v>
      </c>
      <c r="U140" s="58" t="str">
        <f t="shared" si="74"/>
        <v/>
      </c>
      <c r="V140" s="58"/>
      <c r="W140" s="58"/>
      <c r="X140" s="58">
        <f t="shared" si="62"/>
        <v>0</v>
      </c>
      <c r="Y140" s="144"/>
      <c r="Z140" s="144"/>
      <c r="AA140" s="144"/>
      <c r="AB140" s="144"/>
      <c r="AD140" s="178"/>
    </row>
    <row r="141" spans="1:30" ht="12" customHeight="1" x14ac:dyDescent="0.3">
      <c r="A141" s="497"/>
      <c r="B141" s="15">
        <v>30</v>
      </c>
      <c r="C141" s="468">
        <f t="shared" si="68"/>
        <v>0</v>
      </c>
      <c r="D141" s="470"/>
      <c r="E141" s="468" t="str">
        <f t="shared" si="69"/>
        <v/>
      </c>
      <c r="F141" s="469"/>
      <c r="G141" s="469"/>
      <c r="H141" s="470"/>
      <c r="I141" s="468">
        <f t="shared" si="70"/>
        <v>0</v>
      </c>
      <c r="J141" s="469"/>
      <c r="K141" s="470"/>
      <c r="L141" s="67" t="str">
        <f t="shared" si="71"/>
        <v/>
      </c>
      <c r="M141" s="17">
        <f t="shared" si="72"/>
        <v>0</v>
      </c>
      <c r="N141" s="70" t="e">
        <f t="shared" si="73"/>
        <v>#VALUE!</v>
      </c>
      <c r="R141" s="58">
        <f t="shared" si="59"/>
        <v>0</v>
      </c>
      <c r="S141" s="83" t="str">
        <f t="shared" si="60"/>
        <v/>
      </c>
      <c r="T141" s="58">
        <f t="shared" si="74"/>
        <v>0</v>
      </c>
      <c r="U141" s="58" t="str">
        <f t="shared" si="74"/>
        <v/>
      </c>
      <c r="V141" s="58"/>
      <c r="W141" s="58"/>
      <c r="X141" s="58">
        <f t="shared" si="62"/>
        <v>0</v>
      </c>
      <c r="Y141" s="144"/>
      <c r="Z141" s="144"/>
      <c r="AA141" s="144"/>
      <c r="AB141" s="144"/>
      <c r="AD141" s="178"/>
    </row>
    <row r="142" spans="1:30" ht="12" customHeight="1" x14ac:dyDescent="0.3">
      <c r="A142" s="497"/>
      <c r="B142" s="15">
        <v>31</v>
      </c>
      <c r="C142" s="468">
        <f t="shared" si="68"/>
        <v>0</v>
      </c>
      <c r="D142" s="470"/>
      <c r="E142" s="468" t="str">
        <f t="shared" si="69"/>
        <v/>
      </c>
      <c r="F142" s="469"/>
      <c r="G142" s="469"/>
      <c r="H142" s="470"/>
      <c r="I142" s="468">
        <f t="shared" si="70"/>
        <v>0</v>
      </c>
      <c r="J142" s="469"/>
      <c r="K142" s="470"/>
      <c r="L142" s="67" t="str">
        <f t="shared" si="71"/>
        <v/>
      </c>
      <c r="M142" s="17">
        <f t="shared" si="72"/>
        <v>0</v>
      </c>
      <c r="N142" s="70" t="e">
        <f t="shared" si="73"/>
        <v>#VALUE!</v>
      </c>
      <c r="R142" s="58">
        <f t="shared" si="59"/>
        <v>0</v>
      </c>
      <c r="S142" s="83" t="str">
        <f t="shared" si="60"/>
        <v/>
      </c>
      <c r="T142" s="58">
        <f t="shared" si="74"/>
        <v>0</v>
      </c>
      <c r="U142" s="58" t="str">
        <f t="shared" si="74"/>
        <v/>
      </c>
      <c r="V142" s="58"/>
      <c r="W142" s="58"/>
      <c r="X142" s="58">
        <f t="shared" si="62"/>
        <v>0</v>
      </c>
      <c r="Y142" s="144"/>
      <c r="Z142" s="144"/>
      <c r="AA142" s="144"/>
      <c r="AB142" s="144"/>
      <c r="AD142" s="178"/>
    </row>
    <row r="143" spans="1:30" ht="12" customHeight="1" x14ac:dyDescent="0.3">
      <c r="A143" s="497"/>
      <c r="B143" s="15">
        <v>32</v>
      </c>
      <c r="C143" s="468">
        <f t="shared" si="68"/>
        <v>0</v>
      </c>
      <c r="D143" s="470"/>
      <c r="E143" s="468" t="str">
        <f t="shared" si="69"/>
        <v/>
      </c>
      <c r="F143" s="469"/>
      <c r="G143" s="469"/>
      <c r="H143" s="470"/>
      <c r="I143" s="468">
        <f t="shared" si="70"/>
        <v>0</v>
      </c>
      <c r="J143" s="469"/>
      <c r="K143" s="470"/>
      <c r="L143" s="67" t="str">
        <f t="shared" si="71"/>
        <v/>
      </c>
      <c r="M143" s="17">
        <f t="shared" si="72"/>
        <v>0</v>
      </c>
      <c r="N143" s="70" t="e">
        <f t="shared" si="73"/>
        <v>#VALUE!</v>
      </c>
      <c r="R143" s="58">
        <f t="shared" si="59"/>
        <v>0</v>
      </c>
      <c r="S143" s="83" t="str">
        <f t="shared" si="60"/>
        <v/>
      </c>
      <c r="T143" s="58">
        <f t="shared" si="74"/>
        <v>0</v>
      </c>
      <c r="U143" s="58" t="str">
        <f t="shared" si="74"/>
        <v/>
      </c>
      <c r="V143" s="58"/>
      <c r="W143" s="58"/>
      <c r="X143" s="58">
        <f t="shared" si="62"/>
        <v>0</v>
      </c>
      <c r="Y143" s="144"/>
      <c r="Z143" s="144"/>
      <c r="AA143" s="144"/>
      <c r="AB143" s="144"/>
      <c r="AD143" s="178"/>
    </row>
    <row r="144" spans="1:30" ht="12" customHeight="1" x14ac:dyDescent="0.3">
      <c r="A144" s="497"/>
      <c r="B144" s="15">
        <v>33</v>
      </c>
      <c r="C144" s="468">
        <f t="shared" si="68"/>
        <v>0</v>
      </c>
      <c r="D144" s="470"/>
      <c r="E144" s="468" t="str">
        <f t="shared" si="69"/>
        <v/>
      </c>
      <c r="F144" s="469"/>
      <c r="G144" s="469"/>
      <c r="H144" s="470"/>
      <c r="I144" s="468">
        <f t="shared" si="70"/>
        <v>0</v>
      </c>
      <c r="J144" s="469"/>
      <c r="K144" s="470"/>
      <c r="L144" s="67" t="str">
        <f t="shared" si="71"/>
        <v/>
      </c>
      <c r="M144" s="17">
        <f t="shared" si="72"/>
        <v>0</v>
      </c>
      <c r="N144" s="70" t="e">
        <f t="shared" si="73"/>
        <v>#VALUE!</v>
      </c>
      <c r="R144" s="58">
        <f t="shared" ref="R144:R161" si="75">IF($B144&lt;=$U$4,VLOOKUP($B144,JEQUIP,R$110,FALSE),0)</f>
        <v>0</v>
      </c>
      <c r="S144" s="83" t="str">
        <f t="shared" ref="S144:S161" si="76">IF(R144=$Y$4,Y37,IF($B144&lt;=$U$4,VLOOKUP($B144,JEQUIP,S$110,FALSE),0))</f>
        <v/>
      </c>
      <c r="T144" s="58">
        <f t="shared" si="74"/>
        <v>0</v>
      </c>
      <c r="U144" s="58" t="str">
        <f t="shared" si="74"/>
        <v/>
      </c>
      <c r="V144" s="58"/>
      <c r="W144" s="58"/>
      <c r="X144" s="58">
        <f t="shared" ref="X144:X161" si="77">IF($B144&lt;=$U$4,VLOOKUP($B144,JEQUIP,X$110,FALSE),0)</f>
        <v>0</v>
      </c>
      <c r="Y144" s="144"/>
      <c r="Z144" s="144"/>
      <c r="AA144" s="144"/>
      <c r="AB144" s="144"/>
      <c r="AD144" s="178"/>
    </row>
    <row r="145" spans="1:30" ht="12" customHeight="1" x14ac:dyDescent="0.3">
      <c r="A145" s="497"/>
      <c r="B145" s="15">
        <v>34</v>
      </c>
      <c r="C145" s="468">
        <f t="shared" si="68"/>
        <v>0</v>
      </c>
      <c r="D145" s="470"/>
      <c r="E145" s="468" t="str">
        <f t="shared" si="69"/>
        <v/>
      </c>
      <c r="F145" s="469"/>
      <c r="G145" s="469"/>
      <c r="H145" s="470"/>
      <c r="I145" s="468">
        <f t="shared" si="70"/>
        <v>0</v>
      </c>
      <c r="J145" s="469"/>
      <c r="K145" s="470"/>
      <c r="L145" s="67" t="str">
        <f t="shared" si="71"/>
        <v/>
      </c>
      <c r="M145" s="17">
        <f t="shared" si="72"/>
        <v>0</v>
      </c>
      <c r="N145" s="70" t="e">
        <f t="shared" si="73"/>
        <v>#VALUE!</v>
      </c>
      <c r="R145" s="58">
        <f t="shared" si="75"/>
        <v>0</v>
      </c>
      <c r="S145" s="83" t="str">
        <f t="shared" si="76"/>
        <v/>
      </c>
      <c r="T145" s="58">
        <f t="shared" si="74"/>
        <v>0</v>
      </c>
      <c r="U145" s="58" t="str">
        <f t="shared" si="74"/>
        <v/>
      </c>
      <c r="V145" s="58"/>
      <c r="W145" s="58"/>
      <c r="X145" s="58">
        <f t="shared" si="77"/>
        <v>0</v>
      </c>
      <c r="Y145" s="144"/>
      <c r="Z145" s="144"/>
      <c r="AA145" s="144"/>
      <c r="AB145" s="144"/>
      <c r="AD145" s="178"/>
    </row>
    <row r="146" spans="1:30" ht="12" customHeight="1" x14ac:dyDescent="0.3">
      <c r="A146" s="497"/>
      <c r="B146" s="15">
        <v>35</v>
      </c>
      <c r="C146" s="468">
        <f t="shared" si="68"/>
        <v>0</v>
      </c>
      <c r="D146" s="470"/>
      <c r="E146" s="468" t="str">
        <f t="shared" si="69"/>
        <v/>
      </c>
      <c r="F146" s="469"/>
      <c r="G146" s="469"/>
      <c r="H146" s="470"/>
      <c r="I146" s="468">
        <f t="shared" si="70"/>
        <v>0</v>
      </c>
      <c r="J146" s="469"/>
      <c r="K146" s="470"/>
      <c r="L146" s="67" t="str">
        <f t="shared" si="71"/>
        <v/>
      </c>
      <c r="M146" s="17">
        <f t="shared" si="72"/>
        <v>0</v>
      </c>
      <c r="N146" s="70" t="e">
        <f t="shared" si="73"/>
        <v>#VALUE!</v>
      </c>
      <c r="R146" s="58">
        <f t="shared" si="75"/>
        <v>0</v>
      </c>
      <c r="S146" s="83" t="str">
        <f t="shared" si="76"/>
        <v/>
      </c>
      <c r="T146" s="58">
        <f t="shared" si="74"/>
        <v>0</v>
      </c>
      <c r="U146" s="58" t="str">
        <f t="shared" si="74"/>
        <v/>
      </c>
      <c r="V146" s="58"/>
      <c r="W146" s="58"/>
      <c r="X146" s="58">
        <f t="shared" si="77"/>
        <v>0</v>
      </c>
      <c r="Y146" s="144"/>
      <c r="Z146" s="144"/>
      <c r="AA146" s="144"/>
      <c r="AB146" s="144"/>
      <c r="AD146" s="178"/>
    </row>
    <row r="147" spans="1:30" ht="12" customHeight="1" x14ac:dyDescent="0.3">
      <c r="A147" s="497"/>
      <c r="B147" s="15">
        <v>36</v>
      </c>
      <c r="C147" s="468">
        <f t="shared" si="68"/>
        <v>0</v>
      </c>
      <c r="D147" s="470"/>
      <c r="E147" s="468" t="str">
        <f t="shared" si="69"/>
        <v/>
      </c>
      <c r="F147" s="469"/>
      <c r="G147" s="469"/>
      <c r="H147" s="470"/>
      <c r="I147" s="468">
        <f t="shared" si="70"/>
        <v>0</v>
      </c>
      <c r="J147" s="469"/>
      <c r="K147" s="470"/>
      <c r="L147" s="67" t="str">
        <f t="shared" si="71"/>
        <v/>
      </c>
      <c r="M147" s="17">
        <f t="shared" si="72"/>
        <v>0</v>
      </c>
      <c r="N147" s="70" t="e">
        <f t="shared" si="73"/>
        <v>#VALUE!</v>
      </c>
      <c r="R147" s="58">
        <f t="shared" si="75"/>
        <v>0</v>
      </c>
      <c r="S147" s="83" t="str">
        <f t="shared" si="76"/>
        <v/>
      </c>
      <c r="T147" s="58">
        <f t="shared" si="74"/>
        <v>0</v>
      </c>
      <c r="U147" s="58" t="str">
        <f t="shared" si="74"/>
        <v/>
      </c>
      <c r="V147" s="58"/>
      <c r="W147" s="58"/>
      <c r="X147" s="58">
        <f t="shared" si="77"/>
        <v>0</v>
      </c>
      <c r="Y147" s="144"/>
      <c r="Z147" s="144"/>
      <c r="AA147" s="144"/>
      <c r="AB147" s="144"/>
      <c r="AD147" s="178"/>
    </row>
    <row r="148" spans="1:30" ht="12" customHeight="1" x14ac:dyDescent="0.3">
      <c r="A148" s="497"/>
      <c r="B148" s="15">
        <v>37</v>
      </c>
      <c r="C148" s="468">
        <f t="shared" si="68"/>
        <v>0</v>
      </c>
      <c r="D148" s="470"/>
      <c r="E148" s="468" t="str">
        <f t="shared" si="69"/>
        <v/>
      </c>
      <c r="F148" s="469"/>
      <c r="G148" s="469"/>
      <c r="H148" s="470"/>
      <c r="I148" s="468">
        <f t="shared" si="70"/>
        <v>0</v>
      </c>
      <c r="J148" s="469"/>
      <c r="K148" s="470"/>
      <c r="L148" s="67" t="str">
        <f t="shared" si="71"/>
        <v/>
      </c>
      <c r="M148" s="17">
        <f t="shared" si="72"/>
        <v>0</v>
      </c>
      <c r="N148" s="70" t="e">
        <f t="shared" si="73"/>
        <v>#VALUE!</v>
      </c>
      <c r="R148" s="58">
        <f t="shared" si="75"/>
        <v>0</v>
      </c>
      <c r="S148" s="83" t="str">
        <f t="shared" si="76"/>
        <v/>
      </c>
      <c r="T148" s="58">
        <f t="shared" si="74"/>
        <v>0</v>
      </c>
      <c r="U148" s="58" t="str">
        <f t="shared" si="74"/>
        <v/>
      </c>
      <c r="V148" s="58"/>
      <c r="W148" s="58"/>
      <c r="X148" s="58">
        <f t="shared" si="77"/>
        <v>0</v>
      </c>
      <c r="Y148" s="144"/>
      <c r="Z148" s="144"/>
      <c r="AA148" s="144"/>
      <c r="AB148" s="144"/>
      <c r="AD148" s="178"/>
    </row>
    <row r="149" spans="1:30" ht="12" customHeight="1" x14ac:dyDescent="0.3">
      <c r="A149" s="497"/>
      <c r="B149" s="15">
        <v>38</v>
      </c>
      <c r="C149" s="468">
        <f t="shared" si="63"/>
        <v>0</v>
      </c>
      <c r="D149" s="470"/>
      <c r="E149" s="468" t="str">
        <f t="shared" si="64"/>
        <v/>
      </c>
      <c r="F149" s="469"/>
      <c r="G149" s="469"/>
      <c r="H149" s="470"/>
      <c r="I149" s="468">
        <f t="shared" si="65"/>
        <v>0</v>
      </c>
      <c r="J149" s="469"/>
      <c r="K149" s="470"/>
      <c r="L149" s="67" t="str">
        <f t="shared" si="66"/>
        <v/>
      </c>
      <c r="M149" s="17">
        <f t="shared" si="58"/>
        <v>0</v>
      </c>
      <c r="N149" s="70" t="e">
        <f t="shared" si="67"/>
        <v>#VALUE!</v>
      </c>
      <c r="R149" s="58">
        <f t="shared" si="75"/>
        <v>0</v>
      </c>
      <c r="S149" s="83" t="str">
        <f t="shared" si="76"/>
        <v/>
      </c>
      <c r="T149" s="58">
        <f t="shared" si="74"/>
        <v>0</v>
      </c>
      <c r="U149" s="58" t="str">
        <f t="shared" si="74"/>
        <v/>
      </c>
      <c r="V149" s="58"/>
      <c r="W149" s="58"/>
      <c r="X149" s="58">
        <f t="shared" si="77"/>
        <v>0</v>
      </c>
      <c r="Y149" s="120"/>
      <c r="Z149" s="120"/>
      <c r="AA149" s="120"/>
      <c r="AB149" s="120"/>
    </row>
    <row r="150" spans="1:30" ht="12" customHeight="1" x14ac:dyDescent="0.3">
      <c r="A150" s="497"/>
      <c r="B150" s="15">
        <v>39</v>
      </c>
      <c r="C150" s="468">
        <f t="shared" si="63"/>
        <v>0</v>
      </c>
      <c r="D150" s="470"/>
      <c r="E150" s="468" t="str">
        <f t="shared" si="64"/>
        <v/>
      </c>
      <c r="F150" s="469"/>
      <c r="G150" s="469"/>
      <c r="H150" s="470"/>
      <c r="I150" s="468">
        <f t="shared" si="65"/>
        <v>0</v>
      </c>
      <c r="J150" s="469"/>
      <c r="K150" s="470"/>
      <c r="L150" s="67" t="str">
        <f t="shared" si="66"/>
        <v/>
      </c>
      <c r="M150" s="17">
        <f t="shared" si="58"/>
        <v>0</v>
      </c>
      <c r="N150" s="70" t="e">
        <f t="shared" si="67"/>
        <v>#VALUE!</v>
      </c>
      <c r="R150" s="58">
        <f t="shared" si="75"/>
        <v>0</v>
      </c>
      <c r="S150" s="83" t="str">
        <f t="shared" si="76"/>
        <v/>
      </c>
      <c r="T150" s="58">
        <f t="shared" si="74"/>
        <v>0</v>
      </c>
      <c r="U150" s="58" t="str">
        <f t="shared" si="74"/>
        <v/>
      </c>
      <c r="V150" s="58"/>
      <c r="W150" s="58"/>
      <c r="X150" s="58">
        <f t="shared" si="77"/>
        <v>0</v>
      </c>
      <c r="Y150" s="120"/>
      <c r="Z150" s="120"/>
      <c r="AA150" s="120"/>
      <c r="AB150" s="120"/>
    </row>
    <row r="151" spans="1:30" ht="12" customHeight="1" x14ac:dyDescent="0.3">
      <c r="A151" s="497"/>
      <c r="B151" s="15">
        <v>40</v>
      </c>
      <c r="C151" s="468">
        <f t="shared" ref="C151:C155" si="78">R151</f>
        <v>0</v>
      </c>
      <c r="D151" s="470"/>
      <c r="E151" s="468" t="str">
        <f t="shared" ref="E151:E155" si="79">S151</f>
        <v/>
      </c>
      <c r="F151" s="469"/>
      <c r="G151" s="469"/>
      <c r="H151" s="470"/>
      <c r="I151" s="468">
        <f t="shared" ref="I151:I155" si="80">T151</f>
        <v>0</v>
      </c>
      <c r="J151" s="469"/>
      <c r="K151" s="470"/>
      <c r="L151" s="67" t="str">
        <f t="shared" ref="L151:L155" si="81">U151</f>
        <v/>
      </c>
      <c r="M151" s="17">
        <f t="shared" ref="M151:M155" si="82">X151</f>
        <v>0</v>
      </c>
      <c r="N151" s="70" t="e">
        <f t="shared" ref="N151:N155" si="83">L151*M151</f>
        <v>#VALUE!</v>
      </c>
      <c r="R151" s="58">
        <f t="shared" si="75"/>
        <v>0</v>
      </c>
      <c r="S151" s="83" t="str">
        <f t="shared" si="76"/>
        <v/>
      </c>
      <c r="T151" s="58">
        <f t="shared" si="74"/>
        <v>0</v>
      </c>
      <c r="U151" s="58" t="str">
        <f t="shared" si="74"/>
        <v/>
      </c>
      <c r="V151" s="58"/>
      <c r="W151" s="58"/>
      <c r="X151" s="58">
        <f t="shared" si="77"/>
        <v>0</v>
      </c>
      <c r="Y151" s="144"/>
      <c r="Z151" s="144"/>
      <c r="AA151" s="144"/>
      <c r="AB151" s="144"/>
      <c r="AD151" s="178"/>
    </row>
    <row r="152" spans="1:30" ht="12" customHeight="1" x14ac:dyDescent="0.3">
      <c r="A152" s="497"/>
      <c r="B152" s="15">
        <v>41</v>
      </c>
      <c r="C152" s="468">
        <f t="shared" si="78"/>
        <v>0</v>
      </c>
      <c r="D152" s="470"/>
      <c r="E152" s="468" t="str">
        <f t="shared" si="79"/>
        <v/>
      </c>
      <c r="F152" s="469"/>
      <c r="G152" s="469"/>
      <c r="H152" s="470"/>
      <c r="I152" s="468">
        <f t="shared" si="80"/>
        <v>0</v>
      </c>
      <c r="J152" s="469"/>
      <c r="K152" s="470"/>
      <c r="L152" s="67" t="str">
        <f t="shared" si="81"/>
        <v/>
      </c>
      <c r="M152" s="17">
        <f t="shared" si="82"/>
        <v>0</v>
      </c>
      <c r="N152" s="70" t="e">
        <f t="shared" si="83"/>
        <v>#VALUE!</v>
      </c>
      <c r="R152" s="58">
        <f t="shared" si="75"/>
        <v>0</v>
      </c>
      <c r="S152" s="83" t="str">
        <f t="shared" si="76"/>
        <v/>
      </c>
      <c r="T152" s="58">
        <f t="shared" ref="T152:U161" si="84">IF($B152&lt;=$U$4,VLOOKUP($B152,JEQUIP,T$110,FALSE),0)</f>
        <v>0</v>
      </c>
      <c r="U152" s="58" t="str">
        <f t="shared" si="84"/>
        <v/>
      </c>
      <c r="V152" s="58"/>
      <c r="W152" s="58"/>
      <c r="X152" s="58">
        <f t="shared" si="77"/>
        <v>0</v>
      </c>
      <c r="Y152" s="144"/>
      <c r="Z152" s="144"/>
      <c r="AA152" s="144"/>
      <c r="AB152" s="144"/>
      <c r="AD152" s="178"/>
    </row>
    <row r="153" spans="1:30" ht="12" customHeight="1" x14ac:dyDescent="0.3">
      <c r="A153" s="497"/>
      <c r="B153" s="15">
        <v>42</v>
      </c>
      <c r="C153" s="468">
        <f t="shared" si="78"/>
        <v>0</v>
      </c>
      <c r="D153" s="470"/>
      <c r="E153" s="468" t="str">
        <f t="shared" si="79"/>
        <v/>
      </c>
      <c r="F153" s="469"/>
      <c r="G153" s="469"/>
      <c r="H153" s="470"/>
      <c r="I153" s="468">
        <f t="shared" si="80"/>
        <v>0</v>
      </c>
      <c r="J153" s="469"/>
      <c r="K153" s="470"/>
      <c r="L153" s="67" t="str">
        <f t="shared" si="81"/>
        <v/>
      </c>
      <c r="M153" s="17">
        <f t="shared" si="82"/>
        <v>0</v>
      </c>
      <c r="N153" s="70" t="e">
        <f t="shared" si="83"/>
        <v>#VALUE!</v>
      </c>
      <c r="R153" s="58">
        <f t="shared" si="75"/>
        <v>0</v>
      </c>
      <c r="S153" s="83" t="str">
        <f t="shared" si="76"/>
        <v/>
      </c>
      <c r="T153" s="58">
        <f t="shared" si="84"/>
        <v>0</v>
      </c>
      <c r="U153" s="58" t="str">
        <f t="shared" si="84"/>
        <v/>
      </c>
      <c r="V153" s="58"/>
      <c r="W153" s="58"/>
      <c r="X153" s="58">
        <f t="shared" si="77"/>
        <v>0</v>
      </c>
      <c r="Y153" s="144"/>
      <c r="Z153" s="144"/>
      <c r="AA153" s="144"/>
      <c r="AB153" s="144"/>
      <c r="AD153" s="178"/>
    </row>
    <row r="154" spans="1:30" ht="12" customHeight="1" x14ac:dyDescent="0.3">
      <c r="A154" s="497"/>
      <c r="B154" s="15">
        <v>43</v>
      </c>
      <c r="C154" s="468">
        <f t="shared" si="78"/>
        <v>0</v>
      </c>
      <c r="D154" s="470"/>
      <c r="E154" s="468" t="str">
        <f t="shared" si="79"/>
        <v/>
      </c>
      <c r="F154" s="469"/>
      <c r="G154" s="469"/>
      <c r="H154" s="470"/>
      <c r="I154" s="468">
        <f t="shared" si="80"/>
        <v>0</v>
      </c>
      <c r="J154" s="469"/>
      <c r="K154" s="470"/>
      <c r="L154" s="67" t="str">
        <f t="shared" si="81"/>
        <v/>
      </c>
      <c r="M154" s="17">
        <f t="shared" si="82"/>
        <v>0</v>
      </c>
      <c r="N154" s="70" t="e">
        <f t="shared" si="83"/>
        <v>#VALUE!</v>
      </c>
      <c r="R154" s="58">
        <f t="shared" si="75"/>
        <v>0</v>
      </c>
      <c r="S154" s="83" t="str">
        <f t="shared" si="76"/>
        <v/>
      </c>
      <c r="T154" s="58">
        <f t="shared" si="84"/>
        <v>0</v>
      </c>
      <c r="U154" s="58" t="str">
        <f t="shared" si="84"/>
        <v/>
      </c>
      <c r="V154" s="58"/>
      <c r="W154" s="58"/>
      <c r="X154" s="58">
        <f t="shared" si="77"/>
        <v>0</v>
      </c>
      <c r="Y154" s="144"/>
      <c r="Z154" s="144"/>
      <c r="AA154" s="144"/>
      <c r="AB154" s="144"/>
      <c r="AD154" s="178"/>
    </row>
    <row r="155" spans="1:30" ht="12" customHeight="1" x14ac:dyDescent="0.3">
      <c r="A155" s="497"/>
      <c r="B155" s="15">
        <v>44</v>
      </c>
      <c r="C155" s="468">
        <f t="shared" si="78"/>
        <v>0</v>
      </c>
      <c r="D155" s="470"/>
      <c r="E155" s="468" t="str">
        <f t="shared" si="79"/>
        <v/>
      </c>
      <c r="F155" s="469"/>
      <c r="G155" s="469"/>
      <c r="H155" s="470"/>
      <c r="I155" s="468">
        <f t="shared" si="80"/>
        <v>0</v>
      </c>
      <c r="J155" s="469"/>
      <c r="K155" s="470"/>
      <c r="L155" s="67" t="str">
        <f t="shared" si="81"/>
        <v/>
      </c>
      <c r="M155" s="17">
        <f t="shared" si="82"/>
        <v>0</v>
      </c>
      <c r="N155" s="70" t="e">
        <f t="shared" si="83"/>
        <v>#VALUE!</v>
      </c>
      <c r="R155" s="58">
        <f t="shared" si="75"/>
        <v>0</v>
      </c>
      <c r="S155" s="83" t="str">
        <f t="shared" si="76"/>
        <v/>
      </c>
      <c r="T155" s="58">
        <f t="shared" si="84"/>
        <v>0</v>
      </c>
      <c r="U155" s="58" t="str">
        <f t="shared" si="84"/>
        <v/>
      </c>
      <c r="V155" s="58"/>
      <c r="W155" s="58"/>
      <c r="X155" s="58">
        <f t="shared" si="77"/>
        <v>0</v>
      </c>
      <c r="Y155" s="144"/>
      <c r="Z155" s="144"/>
      <c r="AA155" s="144"/>
      <c r="AB155" s="144"/>
      <c r="AD155" s="178"/>
    </row>
    <row r="156" spans="1:30" ht="12" customHeight="1" x14ac:dyDescent="0.3">
      <c r="A156" s="497"/>
      <c r="B156" s="15">
        <v>45</v>
      </c>
      <c r="C156" s="468">
        <f t="shared" si="63"/>
        <v>0</v>
      </c>
      <c r="D156" s="470"/>
      <c r="E156" s="468" t="str">
        <f t="shared" si="64"/>
        <v/>
      </c>
      <c r="F156" s="469"/>
      <c r="G156" s="469"/>
      <c r="H156" s="470"/>
      <c r="I156" s="468">
        <f t="shared" si="65"/>
        <v>0</v>
      </c>
      <c r="J156" s="469"/>
      <c r="K156" s="470"/>
      <c r="L156" s="67" t="str">
        <f t="shared" si="66"/>
        <v/>
      </c>
      <c r="M156" s="17">
        <f t="shared" si="58"/>
        <v>0</v>
      </c>
      <c r="N156" s="70" t="e">
        <f t="shared" si="67"/>
        <v>#VALUE!</v>
      </c>
      <c r="R156" s="58">
        <f t="shared" si="75"/>
        <v>0</v>
      </c>
      <c r="S156" s="83" t="str">
        <f t="shared" si="76"/>
        <v/>
      </c>
      <c r="T156" s="58">
        <f t="shared" si="84"/>
        <v>0</v>
      </c>
      <c r="U156" s="58" t="str">
        <f t="shared" si="84"/>
        <v/>
      </c>
      <c r="V156" s="58"/>
      <c r="W156" s="58"/>
      <c r="X156" s="58">
        <f t="shared" si="77"/>
        <v>0</v>
      </c>
      <c r="Y156" s="120"/>
      <c r="Z156" s="120"/>
      <c r="AA156" s="120"/>
      <c r="AB156" s="120"/>
    </row>
    <row r="157" spans="1:30" ht="12" customHeight="1" x14ac:dyDescent="0.3">
      <c r="A157" s="497"/>
      <c r="B157" s="15">
        <v>46</v>
      </c>
      <c r="C157" s="468">
        <f t="shared" si="63"/>
        <v>0</v>
      </c>
      <c r="D157" s="470"/>
      <c r="E157" s="468" t="str">
        <f t="shared" si="64"/>
        <v/>
      </c>
      <c r="F157" s="469"/>
      <c r="G157" s="469"/>
      <c r="H157" s="470"/>
      <c r="I157" s="468">
        <f t="shared" si="65"/>
        <v>0</v>
      </c>
      <c r="J157" s="469"/>
      <c r="K157" s="470"/>
      <c r="L157" s="67" t="str">
        <f t="shared" si="66"/>
        <v/>
      </c>
      <c r="M157" s="17">
        <f t="shared" si="58"/>
        <v>0</v>
      </c>
      <c r="N157" s="70" t="e">
        <f t="shared" si="67"/>
        <v>#VALUE!</v>
      </c>
      <c r="R157" s="58">
        <f t="shared" si="75"/>
        <v>0</v>
      </c>
      <c r="S157" s="83" t="str">
        <f t="shared" si="76"/>
        <v/>
      </c>
      <c r="T157" s="58">
        <f t="shared" si="84"/>
        <v>0</v>
      </c>
      <c r="U157" s="58" t="str">
        <f t="shared" si="84"/>
        <v/>
      </c>
      <c r="V157" s="58"/>
      <c r="W157" s="58"/>
      <c r="X157" s="58">
        <f t="shared" si="77"/>
        <v>0</v>
      </c>
      <c r="Y157" s="120"/>
      <c r="Z157" s="120"/>
      <c r="AA157" s="120"/>
      <c r="AB157" s="120"/>
    </row>
    <row r="158" spans="1:30" ht="12" customHeight="1" x14ac:dyDescent="0.3">
      <c r="A158" s="497"/>
      <c r="B158" s="15">
        <v>47</v>
      </c>
      <c r="C158" s="468">
        <f t="shared" si="63"/>
        <v>0</v>
      </c>
      <c r="D158" s="470"/>
      <c r="E158" s="468" t="str">
        <f t="shared" si="64"/>
        <v/>
      </c>
      <c r="F158" s="469"/>
      <c r="G158" s="469"/>
      <c r="H158" s="470"/>
      <c r="I158" s="468">
        <f t="shared" si="65"/>
        <v>0</v>
      </c>
      <c r="J158" s="469"/>
      <c r="K158" s="470"/>
      <c r="L158" s="67" t="str">
        <f t="shared" si="66"/>
        <v/>
      </c>
      <c r="M158" s="17">
        <f t="shared" si="58"/>
        <v>0</v>
      </c>
      <c r="N158" s="70" t="e">
        <f t="shared" si="67"/>
        <v>#VALUE!</v>
      </c>
      <c r="R158" s="58">
        <f t="shared" si="75"/>
        <v>0</v>
      </c>
      <c r="S158" s="83" t="str">
        <f t="shared" si="76"/>
        <v/>
      </c>
      <c r="T158" s="58">
        <f t="shared" si="84"/>
        <v>0</v>
      </c>
      <c r="U158" s="58" t="str">
        <f t="shared" si="84"/>
        <v/>
      </c>
      <c r="V158" s="58"/>
      <c r="W158" s="58"/>
      <c r="X158" s="58">
        <f t="shared" si="77"/>
        <v>0</v>
      </c>
      <c r="Y158" s="120"/>
      <c r="Z158" s="120"/>
      <c r="AA158" s="120"/>
      <c r="AB158" s="120"/>
    </row>
    <row r="159" spans="1:30" ht="12" customHeight="1" x14ac:dyDescent="0.3">
      <c r="A159" s="497"/>
      <c r="B159" s="15">
        <v>48</v>
      </c>
      <c r="C159" s="468">
        <f t="shared" si="63"/>
        <v>0</v>
      </c>
      <c r="D159" s="470"/>
      <c r="E159" s="468" t="str">
        <f t="shared" si="64"/>
        <v/>
      </c>
      <c r="F159" s="469"/>
      <c r="G159" s="469"/>
      <c r="H159" s="470"/>
      <c r="I159" s="468">
        <f t="shared" si="65"/>
        <v>0</v>
      </c>
      <c r="J159" s="469"/>
      <c r="K159" s="470"/>
      <c r="L159" s="67" t="str">
        <f t="shared" si="66"/>
        <v/>
      </c>
      <c r="M159" s="17">
        <f t="shared" si="58"/>
        <v>0</v>
      </c>
      <c r="N159" s="70" t="e">
        <f t="shared" si="67"/>
        <v>#VALUE!</v>
      </c>
      <c r="R159" s="58">
        <f t="shared" si="75"/>
        <v>0</v>
      </c>
      <c r="S159" s="83" t="str">
        <f t="shared" si="76"/>
        <v/>
      </c>
      <c r="T159" s="58">
        <f t="shared" si="84"/>
        <v>0</v>
      </c>
      <c r="U159" s="58" t="str">
        <f t="shared" si="84"/>
        <v/>
      </c>
      <c r="V159" s="58"/>
      <c r="W159" s="58"/>
      <c r="X159" s="58">
        <f t="shared" si="77"/>
        <v>0</v>
      </c>
      <c r="Y159" s="120"/>
      <c r="Z159" s="120"/>
      <c r="AA159" s="120"/>
      <c r="AB159" s="120"/>
    </row>
    <row r="160" spans="1:30" ht="12" customHeight="1" x14ac:dyDescent="0.3">
      <c r="A160" s="497"/>
      <c r="B160" s="15">
        <v>49</v>
      </c>
      <c r="C160" s="468">
        <f t="shared" si="63"/>
        <v>0</v>
      </c>
      <c r="D160" s="470"/>
      <c r="E160" s="468" t="str">
        <f t="shared" si="64"/>
        <v/>
      </c>
      <c r="F160" s="469"/>
      <c r="G160" s="469"/>
      <c r="H160" s="470"/>
      <c r="I160" s="468">
        <f t="shared" si="65"/>
        <v>0</v>
      </c>
      <c r="J160" s="469"/>
      <c r="K160" s="470"/>
      <c r="L160" s="67" t="str">
        <f t="shared" si="66"/>
        <v/>
      </c>
      <c r="M160" s="17">
        <f t="shared" si="58"/>
        <v>0</v>
      </c>
      <c r="N160" s="70" t="e">
        <f t="shared" si="67"/>
        <v>#VALUE!</v>
      </c>
      <c r="R160" s="58">
        <f t="shared" si="75"/>
        <v>0</v>
      </c>
      <c r="S160" s="83" t="str">
        <f t="shared" si="76"/>
        <v/>
      </c>
      <c r="T160" s="58">
        <f t="shared" si="84"/>
        <v>0</v>
      </c>
      <c r="U160" s="58" t="str">
        <f t="shared" si="84"/>
        <v/>
      </c>
      <c r="V160" s="58"/>
      <c r="W160" s="58"/>
      <c r="X160" s="58">
        <f t="shared" si="77"/>
        <v>0</v>
      </c>
      <c r="Y160" s="120"/>
      <c r="Z160" s="120"/>
      <c r="AA160" s="120"/>
      <c r="AB160" s="120"/>
    </row>
    <row r="161" spans="1:30" ht="12" customHeight="1" thickBot="1" x14ac:dyDescent="0.35">
      <c r="A161" s="497"/>
      <c r="B161" s="15">
        <v>50</v>
      </c>
      <c r="C161" s="498">
        <f t="shared" si="63"/>
        <v>0</v>
      </c>
      <c r="D161" s="499"/>
      <c r="E161" s="498" t="str">
        <f t="shared" si="64"/>
        <v/>
      </c>
      <c r="F161" s="560"/>
      <c r="G161" s="560"/>
      <c r="H161" s="499"/>
      <c r="I161" s="498">
        <f t="shared" si="65"/>
        <v>0</v>
      </c>
      <c r="J161" s="560"/>
      <c r="K161" s="499"/>
      <c r="L161" s="67" t="str">
        <f t="shared" si="66"/>
        <v/>
      </c>
      <c r="M161" s="17">
        <f t="shared" si="58"/>
        <v>0</v>
      </c>
      <c r="N161" s="70" t="e">
        <f t="shared" si="67"/>
        <v>#VALUE!</v>
      </c>
      <c r="R161" s="58">
        <f t="shared" si="75"/>
        <v>0</v>
      </c>
      <c r="S161" s="83" t="str">
        <f t="shared" si="76"/>
        <v/>
      </c>
      <c r="T161" s="58">
        <f t="shared" si="84"/>
        <v>0</v>
      </c>
      <c r="U161" s="58" t="str">
        <f t="shared" si="84"/>
        <v/>
      </c>
      <c r="V161" s="58"/>
      <c r="W161" s="58"/>
      <c r="X161" s="58">
        <f t="shared" si="77"/>
        <v>0</v>
      </c>
      <c r="Y161" s="120"/>
      <c r="Z161" s="120"/>
      <c r="AA161" s="120"/>
      <c r="AB161" s="120"/>
    </row>
    <row r="162" spans="1:30" ht="18" customHeight="1" thickTop="1" thickBot="1" x14ac:dyDescent="0.3">
      <c r="A162" s="506" t="s">
        <v>125</v>
      </c>
      <c r="B162" s="507"/>
      <c r="C162" s="507"/>
      <c r="D162" s="507"/>
      <c r="E162" s="507"/>
      <c r="F162" s="507"/>
      <c r="G162" s="507"/>
      <c r="H162" s="507"/>
      <c r="I162" s="507"/>
      <c r="J162" s="507"/>
      <c r="K162" s="507"/>
      <c r="L162" s="507"/>
      <c r="M162" s="507"/>
      <c r="N162" s="32" t="e">
        <f>SUM(N112:N161)</f>
        <v>#VALUE!</v>
      </c>
    </row>
    <row r="163" spans="1:30" ht="14.25" customHeight="1" thickTop="1" x14ac:dyDescent="0.3">
      <c r="A163" s="565"/>
      <c r="B163" s="566"/>
      <c r="C163" s="478" t="s">
        <v>131</v>
      </c>
      <c r="D163" s="580"/>
      <c r="E163" s="573" t="s">
        <v>130</v>
      </c>
      <c r="F163" s="574"/>
      <c r="G163" s="478" t="s">
        <v>129</v>
      </c>
      <c r="H163" s="479"/>
      <c r="I163" s="550" t="s">
        <v>98</v>
      </c>
      <c r="J163" s="551"/>
      <c r="K163" s="569" t="s">
        <v>128</v>
      </c>
      <c r="L163" s="570"/>
      <c r="M163" s="72" t="s">
        <v>99</v>
      </c>
      <c r="N163" s="486" t="s">
        <v>68</v>
      </c>
      <c r="R163" s="120"/>
      <c r="S163" s="120"/>
      <c r="T163" s="120"/>
      <c r="U163" s="120"/>
      <c r="V163" s="120"/>
      <c r="W163" s="120"/>
      <c r="X163" s="120"/>
      <c r="Y163" s="120"/>
      <c r="Z163" s="120"/>
      <c r="AA163" s="120"/>
      <c r="AB163" s="120"/>
    </row>
    <row r="164" spans="1:30" s="10" customFormat="1" ht="13.5" customHeight="1" thickBot="1" x14ac:dyDescent="0.35">
      <c r="A164" s="567"/>
      <c r="B164" s="568"/>
      <c r="C164" s="480"/>
      <c r="D164" s="581"/>
      <c r="E164" s="510"/>
      <c r="F164" s="512"/>
      <c r="G164" s="480"/>
      <c r="H164" s="481"/>
      <c r="I164" s="552"/>
      <c r="J164" s="553"/>
      <c r="K164" s="571"/>
      <c r="L164" s="572"/>
      <c r="M164" s="158">
        <f>Labour!AO14</f>
        <v>0.15</v>
      </c>
      <c r="N164" s="487"/>
      <c r="R164" s="120"/>
      <c r="S164" s="120"/>
      <c r="T164" s="120"/>
      <c r="U164" s="120"/>
      <c r="V164" s="120"/>
      <c r="W164" s="120"/>
      <c r="X164" s="120"/>
      <c r="Y164" s="120"/>
      <c r="Z164" s="120"/>
      <c r="AA164" s="120"/>
      <c r="AB164" s="120"/>
    </row>
    <row r="165" spans="1:30" ht="12.75" customHeight="1" thickTop="1" x14ac:dyDescent="0.3">
      <c r="A165" s="491" t="s">
        <v>124</v>
      </c>
      <c r="B165" s="11">
        <v>1</v>
      </c>
      <c r="C165" s="593">
        <f>Labour!DH11</f>
        <v>0</v>
      </c>
      <c r="D165" s="475"/>
      <c r="E165" s="593">
        <f>Labour!DI11</f>
        <v>0</v>
      </c>
      <c r="F165" s="475"/>
      <c r="G165" s="593">
        <f>Labour!DJ11</f>
        <v>0</v>
      </c>
      <c r="H165" s="476"/>
      <c r="I165" s="482">
        <f>Labour!DK11</f>
        <v>0</v>
      </c>
      <c r="J165" s="483"/>
      <c r="K165" s="474">
        <f>Labour!DL11</f>
        <v>0</v>
      </c>
      <c r="L165" s="476"/>
      <c r="M165" s="14">
        <f>K165*$M$164</f>
        <v>0</v>
      </c>
      <c r="N165" s="69">
        <f>K165+M165</f>
        <v>0</v>
      </c>
      <c r="R165" s="120"/>
      <c r="S165" s="120"/>
      <c r="T165" s="120"/>
      <c r="U165" s="120"/>
      <c r="V165" s="120"/>
      <c r="W165" s="120"/>
      <c r="X165" s="120"/>
      <c r="Y165" s="120"/>
      <c r="Z165" s="120"/>
      <c r="AA165" s="120"/>
      <c r="AB165" s="120"/>
    </row>
    <row r="166" spans="1:30" ht="12" customHeight="1" x14ac:dyDescent="0.3">
      <c r="A166" s="492"/>
      <c r="B166" s="15">
        <v>2</v>
      </c>
      <c r="C166" s="468">
        <f>Labour!DH12</f>
        <v>0</v>
      </c>
      <c r="D166" s="470"/>
      <c r="E166" s="468">
        <f>Labour!DI12</f>
        <v>0</v>
      </c>
      <c r="F166" s="470"/>
      <c r="G166" s="468">
        <f>Labour!DJ12</f>
        <v>0</v>
      </c>
      <c r="H166" s="470"/>
      <c r="I166" s="484">
        <f>Labour!DK12</f>
        <v>0</v>
      </c>
      <c r="J166" s="485"/>
      <c r="K166" s="468">
        <f>Labour!DL12</f>
        <v>0</v>
      </c>
      <c r="L166" s="470"/>
      <c r="M166" s="17">
        <f>K166*$M$164</f>
        <v>0</v>
      </c>
      <c r="N166" s="70">
        <f>K166+M166</f>
        <v>0</v>
      </c>
      <c r="R166" s="120"/>
      <c r="S166" s="120"/>
      <c r="T166" s="120"/>
      <c r="U166" s="120"/>
      <c r="V166" s="120"/>
      <c r="W166" s="120"/>
      <c r="X166" s="120"/>
      <c r="Y166" s="120"/>
      <c r="Z166" s="120"/>
      <c r="AA166" s="120"/>
      <c r="AB166" s="120"/>
    </row>
    <row r="167" spans="1:30" ht="12" customHeight="1" x14ac:dyDescent="0.3">
      <c r="A167" s="492"/>
      <c r="B167" s="15">
        <v>3</v>
      </c>
      <c r="C167" s="468">
        <f>Labour!DH13</f>
        <v>0</v>
      </c>
      <c r="D167" s="470"/>
      <c r="E167" s="468">
        <f>Labour!DI13</f>
        <v>0</v>
      </c>
      <c r="F167" s="470"/>
      <c r="G167" s="468">
        <f>Labour!DJ13</f>
        <v>0</v>
      </c>
      <c r="H167" s="470"/>
      <c r="I167" s="484">
        <f>Labour!DK13</f>
        <v>0</v>
      </c>
      <c r="J167" s="485"/>
      <c r="K167" s="468">
        <f>Labour!DL13</f>
        <v>0</v>
      </c>
      <c r="L167" s="470"/>
      <c r="M167" s="17">
        <f>K167*$M$164</f>
        <v>0</v>
      </c>
      <c r="N167" s="70">
        <f>K167+M167</f>
        <v>0</v>
      </c>
      <c r="R167" s="144"/>
      <c r="S167" s="144"/>
      <c r="T167" s="144"/>
      <c r="U167" s="144"/>
      <c r="V167" s="144"/>
      <c r="W167" s="144"/>
      <c r="X167" s="144"/>
      <c r="Y167" s="144"/>
      <c r="Z167" s="144"/>
      <c r="AA167" s="144"/>
      <c r="AB167" s="144"/>
      <c r="AD167" s="178"/>
    </row>
    <row r="168" spans="1:30" ht="12" customHeight="1" x14ac:dyDescent="0.3">
      <c r="A168" s="492"/>
      <c r="B168" s="15">
        <v>4</v>
      </c>
      <c r="C168" s="468">
        <f>Labour!DH13</f>
        <v>0</v>
      </c>
      <c r="D168" s="470"/>
      <c r="E168" s="468">
        <f>Labour!DI13</f>
        <v>0</v>
      </c>
      <c r="F168" s="470"/>
      <c r="G168" s="468">
        <f>Labour!DJ13</f>
        <v>0</v>
      </c>
      <c r="H168" s="470"/>
      <c r="I168" s="484">
        <f>Labour!DK13</f>
        <v>0</v>
      </c>
      <c r="J168" s="485"/>
      <c r="K168" s="468">
        <f>Labour!DL13</f>
        <v>0</v>
      </c>
      <c r="L168" s="470"/>
      <c r="M168" s="17">
        <f>K168*$M$164</f>
        <v>0</v>
      </c>
      <c r="N168" s="70">
        <f>K168+M168</f>
        <v>0</v>
      </c>
      <c r="R168" s="120"/>
      <c r="S168" s="120"/>
      <c r="T168" s="120"/>
      <c r="U168" s="120"/>
      <c r="V168" s="120"/>
      <c r="W168" s="120"/>
      <c r="X168" s="120"/>
      <c r="Y168" s="120"/>
      <c r="Z168" s="120"/>
      <c r="AA168" s="120"/>
      <c r="AB168" s="120"/>
    </row>
    <row r="169" spans="1:30" ht="12" customHeight="1" thickBot="1" x14ac:dyDescent="0.35">
      <c r="A169" s="493"/>
      <c r="B169" s="15">
        <v>5</v>
      </c>
      <c r="C169" s="498">
        <f>Labour!DH14</f>
        <v>0</v>
      </c>
      <c r="D169" s="499"/>
      <c r="E169" s="498">
        <f>Labour!DI14</f>
        <v>0</v>
      </c>
      <c r="F169" s="499"/>
      <c r="G169" s="498">
        <f>Labour!DJ14</f>
        <v>0</v>
      </c>
      <c r="H169" s="499"/>
      <c r="I169" s="582">
        <f>Labour!DK14</f>
        <v>0</v>
      </c>
      <c r="J169" s="583"/>
      <c r="K169" s="498">
        <f>Labour!DL14</f>
        <v>0</v>
      </c>
      <c r="L169" s="499"/>
      <c r="M169" s="17">
        <f>K169*$M$164</f>
        <v>0</v>
      </c>
      <c r="N169" s="70">
        <f>K169+M169</f>
        <v>0</v>
      </c>
      <c r="Z169" s="120"/>
    </row>
    <row r="170" spans="1:30" ht="18" customHeight="1" thickTop="1" thickBot="1" x14ac:dyDescent="0.3">
      <c r="A170" s="506" t="s">
        <v>127</v>
      </c>
      <c r="B170" s="507"/>
      <c r="C170" s="507"/>
      <c r="D170" s="507"/>
      <c r="E170" s="507"/>
      <c r="F170" s="507"/>
      <c r="G170" s="507"/>
      <c r="H170" s="507"/>
      <c r="I170" s="507"/>
      <c r="J170" s="507"/>
      <c r="K170" s="507"/>
      <c r="L170" s="507"/>
      <c r="M170" s="507"/>
      <c r="N170" s="32">
        <f>SUM(N165:N169)</f>
        <v>0</v>
      </c>
    </row>
    <row r="171" spans="1:30" ht="18" customHeight="1" thickTop="1" x14ac:dyDescent="0.25">
      <c r="A171" s="565"/>
      <c r="B171" s="566"/>
      <c r="C171" s="566"/>
      <c r="D171" s="566"/>
      <c r="E171" s="566"/>
      <c r="F171" s="566"/>
      <c r="G171" s="566"/>
      <c r="H171" s="566"/>
      <c r="I171" s="566"/>
      <c r="J171" s="566"/>
      <c r="K171" s="110" t="str">
        <f>Labour!AN12</f>
        <v>Camp Sub:</v>
      </c>
      <c r="L171" s="115">
        <f>R171</f>
        <v>0</v>
      </c>
      <c r="M171" s="114">
        <f>Labour!AO12</f>
        <v>65</v>
      </c>
      <c r="N171" s="106">
        <f>M171*L171</f>
        <v>0</v>
      </c>
      <c r="R171" s="58">
        <f>SUM(V10:V109)</f>
        <v>0</v>
      </c>
    </row>
    <row r="172" spans="1:30" ht="18" customHeight="1" thickBot="1" x14ac:dyDescent="0.3">
      <c r="A172" s="520"/>
      <c r="B172" s="521"/>
      <c r="C172" s="521"/>
      <c r="D172" s="521"/>
      <c r="E172" s="521"/>
      <c r="F172" s="521"/>
      <c r="G172" s="521"/>
      <c r="H172" s="521"/>
      <c r="I172" s="521"/>
      <c r="J172" s="521"/>
      <c r="K172" s="111" t="str">
        <f>Labour!AN13</f>
        <v>Reg Sub:</v>
      </c>
      <c r="L172" s="129">
        <f>R172</f>
        <v>0</v>
      </c>
      <c r="M172" s="103">
        <f>Labour!AO13</f>
        <v>130</v>
      </c>
      <c r="N172" s="104">
        <f>M172*L172</f>
        <v>0</v>
      </c>
      <c r="R172" s="58">
        <f>SUM(W10:W109)</f>
        <v>0</v>
      </c>
    </row>
    <row r="173" spans="1:30" ht="12" customHeight="1" thickTop="1" x14ac:dyDescent="0.25">
      <c r="A173" s="520"/>
      <c r="B173" s="521"/>
      <c r="C173" s="521"/>
      <c r="D173" s="521"/>
      <c r="E173" s="521"/>
      <c r="F173" s="521"/>
      <c r="G173" s="521"/>
      <c r="H173" s="521"/>
      <c r="I173" s="521"/>
      <c r="J173" s="521"/>
      <c r="K173" s="586" t="s">
        <v>72</v>
      </c>
      <c r="L173" s="587"/>
      <c r="M173" s="588"/>
      <c r="N173" s="563">
        <f>N110</f>
        <v>0</v>
      </c>
    </row>
    <row r="174" spans="1:30" s="18" customFormat="1" ht="12" customHeight="1" thickBot="1" x14ac:dyDescent="0.35">
      <c r="A174" s="520"/>
      <c r="B174" s="521"/>
      <c r="C174" s="521"/>
      <c r="D174" s="521"/>
      <c r="E174" s="521"/>
      <c r="F174" s="521"/>
      <c r="G174" s="521"/>
      <c r="H174" s="521"/>
      <c r="I174" s="521"/>
      <c r="J174" s="521"/>
      <c r="K174" s="547"/>
      <c r="L174" s="548"/>
      <c r="M174" s="549"/>
      <c r="N174" s="564"/>
      <c r="AD174" s="85"/>
    </row>
    <row r="175" spans="1:30" ht="12" customHeight="1" x14ac:dyDescent="0.25">
      <c r="A175" s="520"/>
      <c r="B175" s="521"/>
      <c r="C175" s="521"/>
      <c r="D175" s="521"/>
      <c r="E175" s="521"/>
      <c r="F175" s="521"/>
      <c r="G175" s="521"/>
      <c r="H175" s="521"/>
      <c r="I175" s="521"/>
      <c r="J175" s="521"/>
      <c r="K175" s="538" t="s">
        <v>71</v>
      </c>
      <c r="L175" s="539"/>
      <c r="M175" s="540"/>
      <c r="N175" s="578" t="e">
        <f>N162</f>
        <v>#VALUE!</v>
      </c>
    </row>
    <row r="176" spans="1:30" ht="12" customHeight="1" thickBot="1" x14ac:dyDescent="0.3">
      <c r="A176" s="520"/>
      <c r="B176" s="521"/>
      <c r="C176" s="521"/>
      <c r="D176" s="521"/>
      <c r="E176" s="521"/>
      <c r="F176" s="521"/>
      <c r="G176" s="521"/>
      <c r="H176" s="521"/>
      <c r="I176" s="521"/>
      <c r="J176" s="521"/>
      <c r="K176" s="541"/>
      <c r="L176" s="542"/>
      <c r="M176" s="543"/>
      <c r="N176" s="579"/>
    </row>
    <row r="177" spans="1:14" ht="12" customHeight="1" x14ac:dyDescent="0.25">
      <c r="A177" s="520"/>
      <c r="B177" s="521"/>
      <c r="C177" s="521"/>
      <c r="D177" s="521"/>
      <c r="E177" s="521"/>
      <c r="F177" s="521"/>
      <c r="G177" s="521"/>
      <c r="H177" s="521"/>
      <c r="I177" s="521"/>
      <c r="J177" s="521"/>
      <c r="K177" s="538" t="s">
        <v>126</v>
      </c>
      <c r="L177" s="539"/>
      <c r="M177" s="540"/>
      <c r="N177" s="536">
        <f>N170</f>
        <v>0</v>
      </c>
    </row>
    <row r="178" spans="1:14" ht="12" customHeight="1" thickBot="1" x14ac:dyDescent="0.3">
      <c r="A178" s="520"/>
      <c r="B178" s="521"/>
      <c r="C178" s="521"/>
      <c r="D178" s="521"/>
      <c r="E178" s="521"/>
      <c r="F178" s="521"/>
      <c r="G178" s="521"/>
      <c r="H178" s="521"/>
      <c r="I178" s="521"/>
      <c r="J178" s="521"/>
      <c r="K178" s="541"/>
      <c r="L178" s="542"/>
      <c r="M178" s="543"/>
      <c r="N178" s="537"/>
    </row>
    <row r="179" spans="1:14" ht="32.25" customHeight="1" thickBot="1" x14ac:dyDescent="0.3">
      <c r="A179" s="520"/>
      <c r="B179" s="521"/>
      <c r="C179" s="521"/>
      <c r="D179" s="521"/>
      <c r="E179" s="521"/>
      <c r="F179" s="521"/>
      <c r="G179" s="521"/>
      <c r="H179" s="521"/>
      <c r="I179" s="521"/>
      <c r="J179" s="521"/>
      <c r="K179" s="575" t="s">
        <v>73</v>
      </c>
      <c r="L179" s="576"/>
      <c r="M179" s="577"/>
      <c r="N179" s="503" t="e">
        <f>SUM(N171:N178)</f>
        <v>#VALUE!</v>
      </c>
    </row>
    <row r="180" spans="1:14" ht="13.8" thickTop="1" x14ac:dyDescent="0.25">
      <c r="A180" s="520"/>
      <c r="B180" s="521"/>
      <c r="C180" s="521"/>
      <c r="D180" s="521"/>
      <c r="E180" s="521"/>
      <c r="F180" s="521"/>
      <c r="G180" s="521"/>
      <c r="H180" s="521"/>
      <c r="I180" s="521"/>
      <c r="J180" s="521"/>
      <c r="K180" s="561" t="s">
        <v>74</v>
      </c>
      <c r="L180" s="562"/>
      <c r="M180" s="562"/>
      <c r="N180" s="504"/>
    </row>
    <row r="181" spans="1:14" ht="20.25" customHeight="1" x14ac:dyDescent="0.3">
      <c r="A181" s="584"/>
      <c r="B181" s="585"/>
      <c r="C181" s="585"/>
      <c r="D181" s="585"/>
      <c r="E181" s="585"/>
      <c r="F181" s="585"/>
      <c r="G181" s="585"/>
      <c r="H181" s="585"/>
      <c r="I181" s="585"/>
      <c r="J181" s="585"/>
      <c r="K181" s="130" t="str">
        <f>N8</f>
        <v>I1000</v>
      </c>
      <c r="L181" s="131" t="str">
        <f ca="1">RIGHT(YEAR(M3),2)&amp;RIGHT("0"&amp;MONTH(M3),2)&amp;RIGHT("0"&amp;DAY(M3),2)</f>
        <v>170802</v>
      </c>
      <c r="M181" s="132" t="str">
        <f>Labour!DJ3</f>
        <v>J</v>
      </c>
      <c r="N181" s="505"/>
    </row>
  </sheetData>
  <mergeCells count="320">
    <mergeCell ref="K180:M180"/>
    <mergeCell ref="A170:M170"/>
    <mergeCell ref="A171:J181"/>
    <mergeCell ref="K173:M174"/>
    <mergeCell ref="N173:N174"/>
    <mergeCell ref="K175:M176"/>
    <mergeCell ref="N175:N176"/>
    <mergeCell ref="K177:M178"/>
    <mergeCell ref="N177:N178"/>
    <mergeCell ref="K179:M179"/>
    <mergeCell ref="N179:N181"/>
    <mergeCell ref="N163:N164"/>
    <mergeCell ref="A165:A169"/>
    <mergeCell ref="E165:F165"/>
    <mergeCell ref="G165:H165"/>
    <mergeCell ref="I165:J165"/>
    <mergeCell ref="K165:L165"/>
    <mergeCell ref="E166:F166"/>
    <mergeCell ref="G166:H166"/>
    <mergeCell ref="I166:J166"/>
    <mergeCell ref="K166:L166"/>
    <mergeCell ref="C168:D168"/>
    <mergeCell ref="E168:F168"/>
    <mergeCell ref="G168:H168"/>
    <mergeCell ref="C165:D165"/>
    <mergeCell ref="C166:D166"/>
    <mergeCell ref="K163:L164"/>
    <mergeCell ref="C167:D167"/>
    <mergeCell ref="E167:F167"/>
    <mergeCell ref="G167:H167"/>
    <mergeCell ref="I167:J167"/>
    <mergeCell ref="K167:L167"/>
    <mergeCell ref="I168:J168"/>
    <mergeCell ref="K168:L168"/>
    <mergeCell ref="C169:D169"/>
    <mergeCell ref="E169:F169"/>
    <mergeCell ref="G169:H169"/>
    <mergeCell ref="I169:J169"/>
    <mergeCell ref="K169:L169"/>
    <mergeCell ref="I137:K137"/>
    <mergeCell ref="C138:D138"/>
    <mergeCell ref="E138:H138"/>
    <mergeCell ref="I138:K138"/>
    <mergeCell ref="C139:D139"/>
    <mergeCell ref="E139:H139"/>
    <mergeCell ref="I139:K139"/>
    <mergeCell ref="C140:D140"/>
    <mergeCell ref="E140:H140"/>
    <mergeCell ref="I140:K140"/>
    <mergeCell ref="C157:D157"/>
    <mergeCell ref="E157:H157"/>
    <mergeCell ref="I157:K157"/>
    <mergeCell ref="C156:D156"/>
    <mergeCell ref="E156:H156"/>
    <mergeCell ref="I156:K156"/>
    <mergeCell ref="E158:H158"/>
    <mergeCell ref="I158:K158"/>
    <mergeCell ref="C161:D161"/>
    <mergeCell ref="E161:H161"/>
    <mergeCell ref="C141:D141"/>
    <mergeCell ref="E141:H141"/>
    <mergeCell ref="I141:K141"/>
    <mergeCell ref="C142:D142"/>
    <mergeCell ref="E142:H142"/>
    <mergeCell ref="I142:K142"/>
    <mergeCell ref="C143:D143"/>
    <mergeCell ref="E143:H143"/>
    <mergeCell ref="I143:K143"/>
    <mergeCell ref="C137:D137"/>
    <mergeCell ref="E137:H137"/>
    <mergeCell ref="C133:D133"/>
    <mergeCell ref="E133:H133"/>
    <mergeCell ref="I133:K133"/>
    <mergeCell ref="C135:D135"/>
    <mergeCell ref="I134:K134"/>
    <mergeCell ref="E135:H135"/>
    <mergeCell ref="I135:K135"/>
    <mergeCell ref="C136:D136"/>
    <mergeCell ref="E136:H136"/>
    <mergeCell ref="I136:K136"/>
    <mergeCell ref="I161:K161"/>
    <mergeCell ref="C159:D159"/>
    <mergeCell ref="E159:H159"/>
    <mergeCell ref="I159:K159"/>
    <mergeCell ref="C160:D160"/>
    <mergeCell ref="E160:H160"/>
    <mergeCell ref="I160:K160"/>
    <mergeCell ref="C124:D124"/>
    <mergeCell ref="E124:H124"/>
    <mergeCell ref="I124:K124"/>
    <mergeCell ref="C125:D125"/>
    <mergeCell ref="E125:H125"/>
    <mergeCell ref="I125:K125"/>
    <mergeCell ref="E130:H130"/>
    <mergeCell ref="I130:K130"/>
    <mergeCell ref="C126:D126"/>
    <mergeCell ref="E126:H126"/>
    <mergeCell ref="I126:K126"/>
    <mergeCell ref="C129:D129"/>
    <mergeCell ref="E129:H129"/>
    <mergeCell ref="I129:K129"/>
    <mergeCell ref="C130:D130"/>
    <mergeCell ref="C134:D134"/>
    <mergeCell ref="E134:H134"/>
    <mergeCell ref="I114:K114"/>
    <mergeCell ref="C34:E34"/>
    <mergeCell ref="C115:D115"/>
    <mergeCell ref="E115:H115"/>
    <mergeCell ref="I115:K115"/>
    <mergeCell ref="A110:M110"/>
    <mergeCell ref="A111:B111"/>
    <mergeCell ref="C111:D111"/>
    <mergeCell ref="E111:H111"/>
    <mergeCell ref="I111:K111"/>
    <mergeCell ref="C53:E53"/>
    <mergeCell ref="C54:E54"/>
    <mergeCell ref="C55:E55"/>
    <mergeCell ref="C56:E56"/>
    <mergeCell ref="C57:E57"/>
    <mergeCell ref="C58:E58"/>
    <mergeCell ref="C59:E59"/>
    <mergeCell ref="C36:E36"/>
    <mergeCell ref="C37:E37"/>
    <mergeCell ref="C38:E38"/>
    <mergeCell ref="C45:E45"/>
    <mergeCell ref="C46:E46"/>
    <mergeCell ref="C47:E47"/>
    <mergeCell ref="C48:E48"/>
    <mergeCell ref="C49:E49"/>
    <mergeCell ref="C84:E84"/>
    <mergeCell ref="C85:E85"/>
    <mergeCell ref="C86:E86"/>
    <mergeCell ref="Y5:AF5"/>
    <mergeCell ref="D7:N7"/>
    <mergeCell ref="Y7:AA7"/>
    <mergeCell ref="C19:E19"/>
    <mergeCell ref="C50:E50"/>
    <mergeCell ref="C27:E27"/>
    <mergeCell ref="C28:E28"/>
    <mergeCell ref="C29:E29"/>
    <mergeCell ref="C35:E35"/>
    <mergeCell ref="C30:E30"/>
    <mergeCell ref="C31:E31"/>
    <mergeCell ref="C32:E32"/>
    <mergeCell ref="C33:E33"/>
    <mergeCell ref="C39:E39"/>
    <mergeCell ref="C40:E40"/>
    <mergeCell ref="C41:E41"/>
    <mergeCell ref="C42:E42"/>
    <mergeCell ref="C43:E43"/>
    <mergeCell ref="C44:E44"/>
    <mergeCell ref="A10:A109"/>
    <mergeCell ref="C20:E20"/>
    <mergeCell ref="C21:E21"/>
    <mergeCell ref="C22:E22"/>
    <mergeCell ref="C23:E23"/>
    <mergeCell ref="C24:E24"/>
    <mergeCell ref="C10:E10"/>
    <mergeCell ref="C11:E11"/>
    <mergeCell ref="C12:E12"/>
    <mergeCell ref="C13:E13"/>
    <mergeCell ref="C14:E14"/>
    <mergeCell ref="C15:E15"/>
    <mergeCell ref="C16:E16"/>
    <mergeCell ref="C17:E17"/>
    <mergeCell ref="C18:E18"/>
    <mergeCell ref="C99:E99"/>
    <mergeCell ref="C25:E25"/>
    <mergeCell ref="C26:E26"/>
    <mergeCell ref="C51:E51"/>
    <mergeCell ref="C52:E52"/>
    <mergeCell ref="C75:E75"/>
    <mergeCell ref="C76:E76"/>
    <mergeCell ref="C77:E77"/>
    <mergeCell ref="C87:E87"/>
    <mergeCell ref="A1:N1"/>
    <mergeCell ref="A2:N2"/>
    <mergeCell ref="D3:K3"/>
    <mergeCell ref="M3:N3"/>
    <mergeCell ref="D4:K4"/>
    <mergeCell ref="M4:N4"/>
    <mergeCell ref="A8:C8"/>
    <mergeCell ref="D8:F8"/>
    <mergeCell ref="J8:K8"/>
    <mergeCell ref="L8:M8"/>
    <mergeCell ref="D5:N5"/>
    <mergeCell ref="D6:N6"/>
    <mergeCell ref="A9:B9"/>
    <mergeCell ref="C9:E9"/>
    <mergeCell ref="A5:C7"/>
    <mergeCell ref="C78:E78"/>
    <mergeCell ref="C79:E79"/>
    <mergeCell ref="C80:E80"/>
    <mergeCell ref="C81:E81"/>
    <mergeCell ref="C82:E82"/>
    <mergeCell ref="C83:E83"/>
    <mergeCell ref="C64:E64"/>
    <mergeCell ref="C65:E65"/>
    <mergeCell ref="C66:E66"/>
    <mergeCell ref="C67:E67"/>
    <mergeCell ref="C68:E68"/>
    <mergeCell ref="C60:E60"/>
    <mergeCell ref="C61:E61"/>
    <mergeCell ref="C62:E62"/>
    <mergeCell ref="C63:E63"/>
    <mergeCell ref="C69:E69"/>
    <mergeCell ref="C70:E70"/>
    <mergeCell ref="C71:E71"/>
    <mergeCell ref="C72:E72"/>
    <mergeCell ref="C73:E73"/>
    <mergeCell ref="C74:E74"/>
    <mergeCell ref="C88:E88"/>
    <mergeCell ref="C89:E89"/>
    <mergeCell ref="C90:E90"/>
    <mergeCell ref="C91:E91"/>
    <mergeCell ref="C92:E92"/>
    <mergeCell ref="C108:E108"/>
    <mergeCell ref="C93:E93"/>
    <mergeCell ref="C94:E94"/>
    <mergeCell ref="C95:E95"/>
    <mergeCell ref="C96:E96"/>
    <mergeCell ref="C97:E97"/>
    <mergeCell ref="C98:E98"/>
    <mergeCell ref="C100:E100"/>
    <mergeCell ref="C101:E101"/>
    <mergeCell ref="C102:E102"/>
    <mergeCell ref="C103:E103"/>
    <mergeCell ref="E123:H123"/>
    <mergeCell ref="I123:K123"/>
    <mergeCell ref="C109:E109"/>
    <mergeCell ref="C104:E104"/>
    <mergeCell ref="C105:E105"/>
    <mergeCell ref="C106:E106"/>
    <mergeCell ref="C107:E107"/>
    <mergeCell ref="C116:D116"/>
    <mergeCell ref="I112:K112"/>
    <mergeCell ref="C113:D113"/>
    <mergeCell ref="I113:K113"/>
    <mergeCell ref="C114:D114"/>
    <mergeCell ref="I116:K116"/>
    <mergeCell ref="C112:D112"/>
    <mergeCell ref="C117:D117"/>
    <mergeCell ref="E117:H117"/>
    <mergeCell ref="I117:K117"/>
    <mergeCell ref="C118:D118"/>
    <mergeCell ref="E118:H118"/>
    <mergeCell ref="I118:K118"/>
    <mergeCell ref="E112:H112"/>
    <mergeCell ref="E116:H116"/>
    <mergeCell ref="E113:H113"/>
    <mergeCell ref="E114:H114"/>
    <mergeCell ref="C127:D127"/>
    <mergeCell ref="E127:H127"/>
    <mergeCell ref="I127:K127"/>
    <mergeCell ref="C131:D131"/>
    <mergeCell ref="E131:H131"/>
    <mergeCell ref="I131:K131"/>
    <mergeCell ref="C132:D132"/>
    <mergeCell ref="E132:H132"/>
    <mergeCell ref="I132:K132"/>
    <mergeCell ref="C128:D128"/>
    <mergeCell ref="E128:H128"/>
    <mergeCell ref="I128:K128"/>
    <mergeCell ref="C144:D144"/>
    <mergeCell ref="E144:H144"/>
    <mergeCell ref="I144:K144"/>
    <mergeCell ref="C145:D145"/>
    <mergeCell ref="E145:H145"/>
    <mergeCell ref="I145:K145"/>
    <mergeCell ref="C146:D146"/>
    <mergeCell ref="E146:H146"/>
    <mergeCell ref="I146:K146"/>
    <mergeCell ref="C147:D147"/>
    <mergeCell ref="E147:H147"/>
    <mergeCell ref="I147:K147"/>
    <mergeCell ref="C148:D148"/>
    <mergeCell ref="E148:H148"/>
    <mergeCell ref="I148:K148"/>
    <mergeCell ref="C150:D150"/>
    <mergeCell ref="E150:H150"/>
    <mergeCell ref="I150:K150"/>
    <mergeCell ref="C149:D149"/>
    <mergeCell ref="E149:H149"/>
    <mergeCell ref="I149:K149"/>
    <mergeCell ref="C155:D155"/>
    <mergeCell ref="E155:H155"/>
    <mergeCell ref="I155:K155"/>
    <mergeCell ref="C152:D152"/>
    <mergeCell ref="E152:H152"/>
    <mergeCell ref="I152:K152"/>
    <mergeCell ref="C153:D153"/>
    <mergeCell ref="E153:H153"/>
    <mergeCell ref="I153:K153"/>
    <mergeCell ref="C154:D154"/>
    <mergeCell ref="E154:H154"/>
    <mergeCell ref="I154:K154"/>
    <mergeCell ref="C158:D158"/>
    <mergeCell ref="A162:M162"/>
    <mergeCell ref="A163:B164"/>
    <mergeCell ref="C163:D164"/>
    <mergeCell ref="E163:F164"/>
    <mergeCell ref="G163:H164"/>
    <mergeCell ref="I163:J164"/>
    <mergeCell ref="C151:D151"/>
    <mergeCell ref="E151:H151"/>
    <mergeCell ref="I151:K151"/>
    <mergeCell ref="A112:A161"/>
    <mergeCell ref="C119:D119"/>
    <mergeCell ref="E119:H119"/>
    <mergeCell ref="I119:K119"/>
    <mergeCell ref="C122:D122"/>
    <mergeCell ref="E122:H122"/>
    <mergeCell ref="I122:K122"/>
    <mergeCell ref="C123:D123"/>
    <mergeCell ref="C120:D120"/>
    <mergeCell ref="E120:H120"/>
    <mergeCell ref="I120:K120"/>
    <mergeCell ref="C121:D121"/>
    <mergeCell ref="E121:H121"/>
    <mergeCell ref="I121:K121"/>
  </mergeCells>
  <printOptions horizontalCentered="1" verticalCentered="1" gridLines="1"/>
  <pageMargins left="0.2" right="0.2" top="0.02" bottom="0.02" header="0.2" footer="0.5"/>
  <pageSetup scale="67" orientation="portrait" horizontalDpi="4294967293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pageSetUpPr fitToPage="1"/>
  </sheetPr>
  <dimension ref="A1:AG181"/>
  <sheetViews>
    <sheetView workbookViewId="0">
      <selection sqref="A1:N1"/>
    </sheetView>
    <sheetView workbookViewId="1">
      <selection sqref="A1:N1"/>
    </sheetView>
  </sheetViews>
  <sheetFormatPr defaultColWidth="9.109375" defaultRowHeight="13.2" x14ac:dyDescent="0.25"/>
  <cols>
    <col min="1" max="1" width="2.6640625" style="2" customWidth="1"/>
    <col min="2" max="2" width="3.44140625" style="2" customWidth="1"/>
    <col min="3" max="3" width="8.44140625" style="2" customWidth="1"/>
    <col min="4" max="4" width="14.33203125" style="2" customWidth="1"/>
    <col min="5" max="5" width="7.109375" style="2" customWidth="1"/>
    <col min="6" max="6" width="5.6640625" style="2" customWidth="1"/>
    <col min="7" max="7" width="5" style="2" customWidth="1"/>
    <col min="8" max="8" width="4.33203125" style="2" customWidth="1"/>
    <col min="9" max="9" width="7.5546875" style="2" customWidth="1"/>
    <col min="10" max="10" width="9.44140625" style="2" customWidth="1"/>
    <col min="11" max="13" width="9.5546875" style="2" customWidth="1"/>
    <col min="14" max="14" width="16.44140625" style="2" customWidth="1"/>
    <col min="15" max="15" width="9.109375" style="2"/>
    <col min="16" max="17" width="3.6640625" style="2" customWidth="1"/>
    <col min="18" max="18" width="18.33203125" style="2" customWidth="1"/>
    <col min="19" max="19" width="9.109375" style="2" customWidth="1"/>
    <col min="20" max="20" width="10.109375" style="2" customWidth="1"/>
    <col min="21" max="29" width="9.109375" style="2" customWidth="1"/>
    <col min="30" max="30" width="4.44140625" style="10" customWidth="1"/>
    <col min="31" max="31" width="4.109375" style="2" customWidth="1"/>
    <col min="32" max="32" width="4.5546875" style="2" customWidth="1"/>
    <col min="33" max="33" width="9.109375" style="2" customWidth="1"/>
    <col min="34" max="16384" width="9.109375" style="2"/>
  </cols>
  <sheetData>
    <row r="1" spans="1:33" x14ac:dyDescent="0.25">
      <c r="A1" s="517" t="s">
        <v>54</v>
      </c>
      <c r="B1" s="518"/>
      <c r="C1" s="518"/>
      <c r="D1" s="518"/>
      <c r="E1" s="518"/>
      <c r="F1" s="518"/>
      <c r="G1" s="518"/>
      <c r="H1" s="518"/>
      <c r="I1" s="518"/>
      <c r="J1" s="518"/>
      <c r="K1" s="518"/>
      <c r="L1" s="518"/>
      <c r="M1" s="518"/>
      <c r="N1" s="519"/>
    </row>
    <row r="2" spans="1:33" ht="18.75" customHeight="1" x14ac:dyDescent="0.25">
      <c r="A2" s="520" t="s">
        <v>55</v>
      </c>
      <c r="B2" s="521"/>
      <c r="C2" s="521"/>
      <c r="D2" s="521"/>
      <c r="E2" s="521"/>
      <c r="F2" s="521"/>
      <c r="G2" s="521"/>
      <c r="H2" s="521"/>
      <c r="I2" s="521"/>
      <c r="J2" s="521"/>
      <c r="K2" s="521"/>
      <c r="L2" s="521"/>
      <c r="M2" s="521"/>
      <c r="N2" s="522"/>
      <c r="U2" s="76" t="s">
        <v>78</v>
      </c>
      <c r="V2" s="108"/>
      <c r="W2" s="108"/>
    </row>
    <row r="3" spans="1:33" ht="19.5" customHeight="1" x14ac:dyDescent="0.25">
      <c r="A3" s="30" t="s">
        <v>56</v>
      </c>
      <c r="B3" s="68"/>
      <c r="C3" s="68"/>
      <c r="D3" s="523" t="str">
        <f>Labour!AM7</f>
        <v/>
      </c>
      <c r="E3" s="523"/>
      <c r="F3" s="523"/>
      <c r="G3" s="523"/>
      <c r="H3" s="523"/>
      <c r="I3" s="523"/>
      <c r="J3" s="523"/>
      <c r="K3" s="523"/>
      <c r="L3" s="3" t="s">
        <v>57</v>
      </c>
      <c r="M3" s="524">
        <f ca="1">Labour!AM3</f>
        <v>42949</v>
      </c>
      <c r="N3" s="525"/>
      <c r="R3" s="73"/>
      <c r="S3" s="74" t="s">
        <v>134</v>
      </c>
      <c r="T3" s="75">
        <v>100</v>
      </c>
      <c r="U3" s="77">
        <f>Labour!L17</f>
        <v>0</v>
      </c>
      <c r="V3" s="109"/>
      <c r="W3" s="109"/>
    </row>
    <row r="4" spans="1:33" ht="19.5" customHeight="1" x14ac:dyDescent="0.25">
      <c r="A4" s="30" t="s">
        <v>58</v>
      </c>
      <c r="B4" s="68"/>
      <c r="C4" s="68"/>
      <c r="D4" s="592">
        <f>Labour!DN6</f>
        <v>0</v>
      </c>
      <c r="E4" s="529"/>
      <c r="F4" s="529"/>
      <c r="G4" s="529"/>
      <c r="H4" s="529"/>
      <c r="I4" s="529"/>
      <c r="J4" s="529"/>
      <c r="K4" s="529"/>
      <c r="L4" s="3" t="s">
        <v>75</v>
      </c>
      <c r="M4" s="592">
        <f>Labour!DN5</f>
        <v>0</v>
      </c>
      <c r="N4" s="530"/>
      <c r="R4" s="73"/>
      <c r="S4" s="74" t="s">
        <v>135</v>
      </c>
      <c r="T4" s="75">
        <v>50</v>
      </c>
      <c r="U4" s="86">
        <f>Equipment!M6</f>
        <v>143</v>
      </c>
      <c r="V4" s="109"/>
      <c r="W4" s="109"/>
      <c r="Y4" s="89" t="str">
        <f>Equipment!AK7</f>
        <v>Operator Service Trucks</v>
      </c>
      <c r="Z4" s="82"/>
      <c r="AA4" s="82"/>
      <c r="AB4" s="90">
        <f>SUM(AG10:AG109)</f>
        <v>0</v>
      </c>
    </row>
    <row r="5" spans="1:33" ht="14.4" x14ac:dyDescent="0.3">
      <c r="A5" s="526" t="s">
        <v>59</v>
      </c>
      <c r="B5" s="527"/>
      <c r="C5" s="527"/>
      <c r="D5" s="533"/>
      <c r="E5" s="534"/>
      <c r="F5" s="534"/>
      <c r="G5" s="534"/>
      <c r="H5" s="534"/>
      <c r="I5" s="534"/>
      <c r="J5" s="534"/>
      <c r="K5" s="534"/>
      <c r="L5" s="534"/>
      <c r="M5" s="534"/>
      <c r="N5" s="535"/>
      <c r="Y5" s="477" t="str">
        <f>CONCATENATE(AF10,AF11,AF12,AF13,AF14,AF15,AF16,AF17,AF18,AF19,AF20,AF21,AF22,AF23,AF24,AF25,AF26,AF27,AF28,AF29,AF30,AF31,AF32,AF33,AF34,AF35,AF36,AF37,AF38,AF39,AF40,AF41,AF42,AF43,AF44,AF45,AF46,AF47,AF48,AF49,AF50,AF51,AF52,AF53,AF54,AF55,AF56,AF57,AF58,AF59,AF60,AF61,AF62,AF63,AF64,AF65,AF66,AF67,AF68,AF69,AF70,AF71,AF72,AF73,AF74,AF75,AF76,AF77,AF78,AF79,AF80,AF81,AF82,AF83,AF84,AF85,AF86,AF87,AF88,AF89,AF90,AF91,AF92,AF93,AF94,AF95,AF96,AF97,AF98,AF99,AF100,AF101,AF102,AF103,AF104,AF105,AF106,AF107,AF108,AF109)</f>
        <v/>
      </c>
      <c r="Z5" s="477"/>
      <c r="AA5" s="477"/>
      <c r="AB5" s="477"/>
      <c r="AC5" s="477"/>
      <c r="AD5" s="477"/>
      <c r="AE5" s="477"/>
      <c r="AF5" s="477"/>
    </row>
    <row r="6" spans="1:33" x14ac:dyDescent="0.25">
      <c r="A6" s="528"/>
      <c r="B6" s="527"/>
      <c r="C6" s="527"/>
      <c r="D6" s="590"/>
      <c r="E6" s="590"/>
      <c r="F6" s="590"/>
      <c r="G6" s="590"/>
      <c r="H6" s="590"/>
      <c r="I6" s="590"/>
      <c r="J6" s="590"/>
      <c r="K6" s="590"/>
      <c r="L6" s="590"/>
      <c r="M6" s="590"/>
      <c r="N6" s="591"/>
    </row>
    <row r="7" spans="1:33" x14ac:dyDescent="0.25">
      <c r="A7" s="528"/>
      <c r="B7" s="527"/>
      <c r="C7" s="527"/>
      <c r="D7" s="590"/>
      <c r="E7" s="590"/>
      <c r="F7" s="590"/>
      <c r="G7" s="590"/>
      <c r="H7" s="590"/>
      <c r="I7" s="590"/>
      <c r="J7" s="590"/>
      <c r="K7" s="590"/>
      <c r="L7" s="590"/>
      <c r="M7" s="590"/>
      <c r="N7" s="591"/>
      <c r="R7" s="20"/>
      <c r="S7" s="20"/>
      <c r="T7" s="20"/>
      <c r="U7" s="20"/>
      <c r="V7" s="20"/>
      <c r="W7" s="20"/>
      <c r="Y7" s="500" t="str">
        <f>J9</f>
        <v>UNITS (hr,day,m)</v>
      </c>
      <c r="Z7" s="501"/>
      <c r="AA7" s="502"/>
      <c r="AB7" s="20"/>
      <c r="AD7" s="10">
        <f>SUM(AD10:AD109)</f>
        <v>0</v>
      </c>
    </row>
    <row r="8" spans="1:33" ht="13.8" thickBot="1" x14ac:dyDescent="0.3">
      <c r="A8" s="513"/>
      <c r="B8" s="514"/>
      <c r="C8" s="514"/>
      <c r="D8" s="514"/>
      <c r="E8" s="514"/>
      <c r="F8" s="514"/>
      <c r="G8" s="124"/>
      <c r="H8" s="125"/>
      <c r="I8" s="124"/>
      <c r="J8" s="515"/>
      <c r="K8" s="515"/>
      <c r="L8" s="516" t="s">
        <v>60</v>
      </c>
      <c r="M8" s="516"/>
      <c r="N8" s="31" t="str">
        <f>Labour!AO5</f>
        <v>I1000</v>
      </c>
      <c r="R8" s="20" t="str">
        <f>C9</f>
        <v>EMPLOYEE</v>
      </c>
      <c r="S8" s="20" t="str">
        <f>F9</f>
        <v>TRK</v>
      </c>
      <c r="T8" s="19" t="s">
        <v>146</v>
      </c>
      <c r="U8" s="20" t="str">
        <f>H9</f>
        <v>SUB</v>
      </c>
      <c r="V8" s="20">
        <f>Labour!AO12</f>
        <v>65</v>
      </c>
      <c r="W8" s="20">
        <f>Labour!AO13</f>
        <v>130</v>
      </c>
      <c r="X8" s="20" t="str">
        <f>I9</f>
        <v>CLASS</v>
      </c>
      <c r="Y8" s="21" t="s">
        <v>19</v>
      </c>
      <c r="Z8" s="22" t="s">
        <v>21</v>
      </c>
      <c r="AA8" s="23" t="s">
        <v>12</v>
      </c>
      <c r="AB8" s="20" t="str">
        <f>K9</f>
        <v>Rate</v>
      </c>
      <c r="AC8" s="20" t="str">
        <f>L9</f>
        <v>OT HRS</v>
      </c>
      <c r="AD8" s="29" t="s">
        <v>147</v>
      </c>
    </row>
    <row r="9" spans="1:33" s="10" customFormat="1" ht="26.25" customHeight="1" thickTop="1" thickBot="1" x14ac:dyDescent="0.3">
      <c r="A9" s="494"/>
      <c r="B9" s="495"/>
      <c r="C9" s="510" t="s">
        <v>76</v>
      </c>
      <c r="D9" s="511"/>
      <c r="E9" s="512"/>
      <c r="F9" s="5" t="s">
        <v>61</v>
      </c>
      <c r="G9" s="8" t="s">
        <v>145</v>
      </c>
      <c r="H9" s="6" t="s">
        <v>62</v>
      </c>
      <c r="I9" s="127" t="s">
        <v>63</v>
      </c>
      <c r="J9" s="8" t="s">
        <v>64</v>
      </c>
      <c r="K9" s="9" t="s">
        <v>65</v>
      </c>
      <c r="L9" s="8" t="s">
        <v>66</v>
      </c>
      <c r="M9" s="6" t="s">
        <v>67</v>
      </c>
      <c r="N9" s="127" t="s">
        <v>68</v>
      </c>
      <c r="R9" s="88">
        <f>Labour!L5</f>
        <v>29</v>
      </c>
      <c r="S9" s="121">
        <f>R9+11</f>
        <v>40</v>
      </c>
      <c r="T9" s="126">
        <f>Labour!L6</f>
        <v>110</v>
      </c>
      <c r="U9" s="121">
        <f>T9+1</f>
        <v>111</v>
      </c>
      <c r="V9" s="121">
        <f>R9+9</f>
        <v>38</v>
      </c>
      <c r="W9" s="121">
        <f>V9</f>
        <v>38</v>
      </c>
      <c r="X9" s="121">
        <f>R9+5</f>
        <v>34</v>
      </c>
      <c r="Y9" s="121">
        <f>T9-3</f>
        <v>107</v>
      </c>
      <c r="Z9" s="121">
        <f>T9-1</f>
        <v>109</v>
      </c>
      <c r="AA9" s="24"/>
      <c r="AB9" s="121">
        <f>R9+6</f>
        <v>35</v>
      </c>
      <c r="AC9" s="122">
        <f>T9-2</f>
        <v>108</v>
      </c>
      <c r="AD9" s="29" t="s">
        <v>5</v>
      </c>
    </row>
    <row r="10" spans="1:33" ht="12.75" customHeight="1" thickTop="1" x14ac:dyDescent="0.25">
      <c r="A10" s="496" t="s">
        <v>69</v>
      </c>
      <c r="B10" s="11">
        <v>1</v>
      </c>
      <c r="C10" s="474">
        <f>R10</f>
        <v>0</v>
      </c>
      <c r="D10" s="475"/>
      <c r="E10" s="476"/>
      <c r="F10" s="12">
        <f>S10</f>
        <v>0</v>
      </c>
      <c r="G10" s="12">
        <f>T10</f>
        <v>0</v>
      </c>
      <c r="H10" s="12">
        <f>U10</f>
        <v>0</v>
      </c>
      <c r="I10" s="12">
        <f t="shared" ref="I10:I38" si="0">X10</f>
        <v>0</v>
      </c>
      <c r="J10" s="67">
        <f>AA10</f>
        <v>0</v>
      </c>
      <c r="K10" s="13">
        <f>AB10</f>
        <v>0</v>
      </c>
      <c r="L10" s="12">
        <f>AC10</f>
        <v>0</v>
      </c>
      <c r="M10" s="14">
        <f>IF(L10&gt;0,VLOOKUP(I10,Labour!$AR$1:$AT$15,3,FALSE),0)</f>
        <v>0</v>
      </c>
      <c r="N10" s="69">
        <f t="shared" ref="N10:N38" si="1">J10*K10+L10*M10</f>
        <v>0</v>
      </c>
      <c r="R10" s="83">
        <f t="shared" ref="R10:S39" si="2">IF($B10&lt;=$U$3,VLOOKUP($B10,KTABLE,R$9,FALSE),0)</f>
        <v>0</v>
      </c>
      <c r="S10" s="83">
        <f t="shared" si="2"/>
        <v>0</v>
      </c>
      <c r="T10" s="83">
        <f t="shared" ref="T10:U39" si="3">IF($B10&lt;=$U$3,VLOOKUP($B10,KTABLE,T$9,FALSE),0)</f>
        <v>0</v>
      </c>
      <c r="U10" s="83">
        <f t="shared" si="3"/>
        <v>0</v>
      </c>
      <c r="V10" s="83">
        <f t="shared" ref="V10:W39" si="4">IF($B10&lt;=$U$3,IF(VLOOKUP($B10,KTABLE,V$9,FALSE)=V$8,$U10,0),0)</f>
        <v>0</v>
      </c>
      <c r="W10" s="83">
        <f t="shared" si="4"/>
        <v>0</v>
      </c>
      <c r="X10" s="83">
        <f t="shared" ref="X10:Z39" si="5">IF($B10&lt;=$U$3,VLOOKUP($B10,KTABLE,X$9,FALSE),0)</f>
        <v>0</v>
      </c>
      <c r="Y10" s="83">
        <f t="shared" si="5"/>
        <v>0</v>
      </c>
      <c r="Z10" s="83">
        <f t="shared" si="5"/>
        <v>0</v>
      </c>
      <c r="AA10" s="126">
        <f>Y10+Z10</f>
        <v>0</v>
      </c>
      <c r="AB10" s="83">
        <f t="shared" ref="AB10:AC39" si="6">IF($B10&lt;=$U$3,VLOOKUP($B10,KTABLE,AB$9,FALSE),0)</f>
        <v>0</v>
      </c>
      <c r="AC10" s="83">
        <f t="shared" si="6"/>
        <v>0</v>
      </c>
      <c r="AD10" s="126">
        <f>IF(AND(T10&lt;&gt;0,X10="op"),1,0)</f>
        <v>0</v>
      </c>
      <c r="AE10" s="126">
        <f>AD10</f>
        <v>0</v>
      </c>
      <c r="AF10" s="82" t="str">
        <f>IF(AND(AD10=1,AE10&lt;$AD$7),S10&amp;", ",IF(AND(AD10=1,AE10=$AD$7),S10,""))</f>
        <v/>
      </c>
      <c r="AG10" s="126">
        <f>IF(AD10=1,T10,0)</f>
        <v>0</v>
      </c>
    </row>
    <row r="11" spans="1:33" ht="12" customHeight="1" x14ac:dyDescent="0.25">
      <c r="A11" s="497"/>
      <c r="B11" s="15">
        <v>2</v>
      </c>
      <c r="C11" s="468">
        <f t="shared" ref="C11:C38" si="7">R11</f>
        <v>0</v>
      </c>
      <c r="D11" s="469"/>
      <c r="E11" s="470"/>
      <c r="F11" s="67">
        <f t="shared" ref="F11:H38" si="8">S11</f>
        <v>0</v>
      </c>
      <c r="G11" s="67">
        <f t="shared" si="8"/>
        <v>0</v>
      </c>
      <c r="H11" s="67">
        <f t="shared" si="8"/>
        <v>0</v>
      </c>
      <c r="I11" s="67">
        <f t="shared" si="0"/>
        <v>0</v>
      </c>
      <c r="J11" s="67">
        <f t="shared" ref="J11:L38" si="9">AA11</f>
        <v>0</v>
      </c>
      <c r="K11" s="16">
        <f t="shared" si="9"/>
        <v>0</v>
      </c>
      <c r="L11" s="67">
        <f t="shared" si="9"/>
        <v>0</v>
      </c>
      <c r="M11" s="17">
        <f>IF(L11&gt;0,VLOOKUP(I11,Labour!$AR$1:$AT$15,3,FALSE),0)</f>
        <v>0</v>
      </c>
      <c r="N11" s="70">
        <f t="shared" si="1"/>
        <v>0</v>
      </c>
      <c r="R11" s="83">
        <f t="shared" si="2"/>
        <v>0</v>
      </c>
      <c r="S11" s="83">
        <f t="shared" si="2"/>
        <v>0</v>
      </c>
      <c r="T11" s="83">
        <f t="shared" si="3"/>
        <v>0</v>
      </c>
      <c r="U11" s="83">
        <f t="shared" si="3"/>
        <v>0</v>
      </c>
      <c r="V11" s="83">
        <f t="shared" si="4"/>
        <v>0</v>
      </c>
      <c r="W11" s="83">
        <f t="shared" si="4"/>
        <v>0</v>
      </c>
      <c r="X11" s="83">
        <f t="shared" si="5"/>
        <v>0</v>
      </c>
      <c r="Y11" s="83">
        <f t="shared" si="5"/>
        <v>0</v>
      </c>
      <c r="Z11" s="83">
        <f t="shared" si="5"/>
        <v>0</v>
      </c>
      <c r="AA11" s="126">
        <f t="shared" ref="AA11:AA38" si="10">Y11+Z11</f>
        <v>0</v>
      </c>
      <c r="AB11" s="83">
        <f t="shared" si="6"/>
        <v>0</v>
      </c>
      <c r="AC11" s="83">
        <f t="shared" si="6"/>
        <v>0</v>
      </c>
      <c r="AD11" s="126">
        <f t="shared" ref="AD11:AD38" si="11">IF(AND(T11&lt;&gt;0,X11="op"),1,0)</f>
        <v>0</v>
      </c>
      <c r="AE11" s="126">
        <f>IF(AD11=1,SUM(AD$10:AD11),0)</f>
        <v>0</v>
      </c>
      <c r="AF11" s="82" t="str">
        <f t="shared" ref="AF11:AF38" si="12">IF(AND(AD11=1,AE11&lt;$AD$7),S11&amp;", ",IF(AND(AD11=1,AE11=$AD$7),S11,""))</f>
        <v/>
      </c>
      <c r="AG11" s="126">
        <f t="shared" ref="AG11:AG38" si="13">IF(AD11=1,T11,0)</f>
        <v>0</v>
      </c>
    </row>
    <row r="12" spans="1:33" ht="12" customHeight="1" x14ac:dyDescent="0.25">
      <c r="A12" s="497"/>
      <c r="B12" s="15">
        <v>3</v>
      </c>
      <c r="C12" s="468">
        <f t="shared" si="7"/>
        <v>0</v>
      </c>
      <c r="D12" s="469"/>
      <c r="E12" s="470"/>
      <c r="F12" s="67">
        <f t="shared" si="8"/>
        <v>0</v>
      </c>
      <c r="G12" s="67">
        <f t="shared" si="8"/>
        <v>0</v>
      </c>
      <c r="H12" s="67">
        <f t="shared" si="8"/>
        <v>0</v>
      </c>
      <c r="I12" s="67">
        <f t="shared" si="0"/>
        <v>0</v>
      </c>
      <c r="J12" s="67">
        <f t="shared" si="9"/>
        <v>0</v>
      </c>
      <c r="K12" s="16">
        <f t="shared" si="9"/>
        <v>0</v>
      </c>
      <c r="L12" s="67">
        <f t="shared" si="9"/>
        <v>0</v>
      </c>
      <c r="M12" s="17">
        <f>IF(L12&gt;0,VLOOKUP(I12,Labour!$AR$1:$AT$15,3,FALSE),0)</f>
        <v>0</v>
      </c>
      <c r="N12" s="70">
        <f t="shared" si="1"/>
        <v>0</v>
      </c>
      <c r="R12" s="83">
        <f t="shared" si="2"/>
        <v>0</v>
      </c>
      <c r="S12" s="83">
        <f t="shared" si="2"/>
        <v>0</v>
      </c>
      <c r="T12" s="83">
        <f t="shared" si="3"/>
        <v>0</v>
      </c>
      <c r="U12" s="83">
        <f t="shared" si="3"/>
        <v>0</v>
      </c>
      <c r="V12" s="83">
        <f t="shared" si="4"/>
        <v>0</v>
      </c>
      <c r="W12" s="83">
        <f t="shared" si="4"/>
        <v>0</v>
      </c>
      <c r="X12" s="83">
        <f t="shared" si="5"/>
        <v>0</v>
      </c>
      <c r="Y12" s="83">
        <f t="shared" si="5"/>
        <v>0</v>
      </c>
      <c r="Z12" s="83">
        <f t="shared" si="5"/>
        <v>0</v>
      </c>
      <c r="AA12" s="126">
        <f t="shared" si="10"/>
        <v>0</v>
      </c>
      <c r="AB12" s="83">
        <f t="shared" si="6"/>
        <v>0</v>
      </c>
      <c r="AC12" s="83">
        <f t="shared" si="6"/>
        <v>0</v>
      </c>
      <c r="AD12" s="126">
        <f t="shared" si="11"/>
        <v>0</v>
      </c>
      <c r="AE12" s="126">
        <f>IF(AD12=1,SUM(AD$10:AD12),0)</f>
        <v>0</v>
      </c>
      <c r="AF12" s="82" t="str">
        <f t="shared" si="12"/>
        <v/>
      </c>
      <c r="AG12" s="126">
        <f t="shared" si="13"/>
        <v>0</v>
      </c>
    </row>
    <row r="13" spans="1:33" ht="12" customHeight="1" x14ac:dyDescent="0.25">
      <c r="A13" s="497"/>
      <c r="B13" s="15">
        <v>4</v>
      </c>
      <c r="C13" s="468">
        <f t="shared" si="7"/>
        <v>0</v>
      </c>
      <c r="D13" s="469"/>
      <c r="E13" s="470"/>
      <c r="F13" s="67">
        <f t="shared" si="8"/>
        <v>0</v>
      </c>
      <c r="G13" s="67">
        <f t="shared" si="8"/>
        <v>0</v>
      </c>
      <c r="H13" s="67">
        <f t="shared" si="8"/>
        <v>0</v>
      </c>
      <c r="I13" s="67">
        <f t="shared" si="0"/>
        <v>0</v>
      </c>
      <c r="J13" s="67">
        <f t="shared" si="9"/>
        <v>0</v>
      </c>
      <c r="K13" s="16">
        <f t="shared" si="9"/>
        <v>0</v>
      </c>
      <c r="L13" s="67">
        <f t="shared" si="9"/>
        <v>0</v>
      </c>
      <c r="M13" s="17">
        <f>IF(L13&gt;0,VLOOKUP(I13,Labour!$AR$1:$AT$15,3,FALSE),0)</f>
        <v>0</v>
      </c>
      <c r="N13" s="70">
        <f t="shared" si="1"/>
        <v>0</v>
      </c>
      <c r="R13" s="83">
        <f t="shared" si="2"/>
        <v>0</v>
      </c>
      <c r="S13" s="83">
        <f t="shared" si="2"/>
        <v>0</v>
      </c>
      <c r="T13" s="83">
        <f t="shared" si="3"/>
        <v>0</v>
      </c>
      <c r="U13" s="83">
        <f t="shared" si="3"/>
        <v>0</v>
      </c>
      <c r="V13" s="83">
        <f t="shared" si="4"/>
        <v>0</v>
      </c>
      <c r="W13" s="83">
        <f t="shared" si="4"/>
        <v>0</v>
      </c>
      <c r="X13" s="83">
        <f t="shared" si="5"/>
        <v>0</v>
      </c>
      <c r="Y13" s="83">
        <f t="shared" si="5"/>
        <v>0</v>
      </c>
      <c r="Z13" s="83">
        <f t="shared" si="5"/>
        <v>0</v>
      </c>
      <c r="AA13" s="126">
        <f t="shared" si="10"/>
        <v>0</v>
      </c>
      <c r="AB13" s="83">
        <f t="shared" si="6"/>
        <v>0</v>
      </c>
      <c r="AC13" s="83">
        <f t="shared" si="6"/>
        <v>0</v>
      </c>
      <c r="AD13" s="126">
        <f t="shared" si="11"/>
        <v>0</v>
      </c>
      <c r="AE13" s="126">
        <f>IF(AD13=1,SUM(AD$10:AD13),0)</f>
        <v>0</v>
      </c>
      <c r="AF13" s="82" t="str">
        <f t="shared" si="12"/>
        <v/>
      </c>
      <c r="AG13" s="126">
        <f t="shared" si="13"/>
        <v>0</v>
      </c>
    </row>
    <row r="14" spans="1:33" ht="12" customHeight="1" x14ac:dyDescent="0.25">
      <c r="A14" s="497"/>
      <c r="B14" s="15">
        <v>5</v>
      </c>
      <c r="C14" s="468">
        <f t="shared" si="7"/>
        <v>0</v>
      </c>
      <c r="D14" s="469"/>
      <c r="E14" s="470"/>
      <c r="F14" s="67">
        <f t="shared" si="8"/>
        <v>0</v>
      </c>
      <c r="G14" s="67">
        <f t="shared" si="8"/>
        <v>0</v>
      </c>
      <c r="H14" s="67">
        <f t="shared" si="8"/>
        <v>0</v>
      </c>
      <c r="I14" s="67">
        <f t="shared" si="0"/>
        <v>0</v>
      </c>
      <c r="J14" s="67">
        <f t="shared" si="9"/>
        <v>0</v>
      </c>
      <c r="K14" s="16">
        <f t="shared" si="9"/>
        <v>0</v>
      </c>
      <c r="L14" s="67">
        <f t="shared" si="9"/>
        <v>0</v>
      </c>
      <c r="M14" s="17">
        <f>IF(L14&gt;0,VLOOKUP(I14,Labour!$AR$1:$AT$15,3,FALSE),0)</f>
        <v>0</v>
      </c>
      <c r="N14" s="70">
        <f t="shared" si="1"/>
        <v>0</v>
      </c>
      <c r="R14" s="83">
        <f t="shared" si="2"/>
        <v>0</v>
      </c>
      <c r="S14" s="83">
        <f t="shared" si="2"/>
        <v>0</v>
      </c>
      <c r="T14" s="83">
        <f t="shared" si="3"/>
        <v>0</v>
      </c>
      <c r="U14" s="83">
        <f t="shared" si="3"/>
        <v>0</v>
      </c>
      <c r="V14" s="83">
        <f t="shared" si="4"/>
        <v>0</v>
      </c>
      <c r="W14" s="83">
        <f t="shared" si="4"/>
        <v>0</v>
      </c>
      <c r="X14" s="83">
        <f t="shared" si="5"/>
        <v>0</v>
      </c>
      <c r="Y14" s="83">
        <f t="shared" si="5"/>
        <v>0</v>
      </c>
      <c r="Z14" s="83">
        <f t="shared" si="5"/>
        <v>0</v>
      </c>
      <c r="AA14" s="126">
        <f t="shared" si="10"/>
        <v>0</v>
      </c>
      <c r="AB14" s="83">
        <f t="shared" si="6"/>
        <v>0</v>
      </c>
      <c r="AC14" s="83">
        <f t="shared" si="6"/>
        <v>0</v>
      </c>
      <c r="AD14" s="126">
        <f t="shared" si="11"/>
        <v>0</v>
      </c>
      <c r="AE14" s="126">
        <f>IF(AD14=1,SUM(AD$10:AD14),0)</f>
        <v>0</v>
      </c>
      <c r="AF14" s="82" t="str">
        <f t="shared" si="12"/>
        <v/>
      </c>
      <c r="AG14" s="126">
        <f t="shared" si="13"/>
        <v>0</v>
      </c>
    </row>
    <row r="15" spans="1:33" ht="12" customHeight="1" x14ac:dyDescent="0.25">
      <c r="A15" s="497"/>
      <c r="B15" s="15">
        <v>6</v>
      </c>
      <c r="C15" s="468">
        <f t="shared" si="7"/>
        <v>0</v>
      </c>
      <c r="D15" s="469"/>
      <c r="E15" s="470"/>
      <c r="F15" s="67">
        <f t="shared" si="8"/>
        <v>0</v>
      </c>
      <c r="G15" s="67">
        <f t="shared" si="8"/>
        <v>0</v>
      </c>
      <c r="H15" s="67">
        <f t="shared" si="8"/>
        <v>0</v>
      </c>
      <c r="I15" s="67">
        <f t="shared" si="0"/>
        <v>0</v>
      </c>
      <c r="J15" s="67">
        <f t="shared" si="9"/>
        <v>0</v>
      </c>
      <c r="K15" s="16">
        <f t="shared" si="9"/>
        <v>0</v>
      </c>
      <c r="L15" s="67">
        <f t="shared" si="9"/>
        <v>0</v>
      </c>
      <c r="M15" s="17">
        <f>IF(L15&gt;0,VLOOKUP(I15,Labour!$AR$1:$AT$15,3,FALSE),0)</f>
        <v>0</v>
      </c>
      <c r="N15" s="70">
        <f t="shared" si="1"/>
        <v>0</v>
      </c>
      <c r="R15" s="83">
        <f t="shared" si="2"/>
        <v>0</v>
      </c>
      <c r="S15" s="83">
        <f t="shared" si="2"/>
        <v>0</v>
      </c>
      <c r="T15" s="83">
        <f t="shared" si="3"/>
        <v>0</v>
      </c>
      <c r="U15" s="83">
        <f t="shared" si="3"/>
        <v>0</v>
      </c>
      <c r="V15" s="83">
        <f t="shared" si="4"/>
        <v>0</v>
      </c>
      <c r="W15" s="83">
        <f t="shared" si="4"/>
        <v>0</v>
      </c>
      <c r="X15" s="83">
        <f t="shared" si="5"/>
        <v>0</v>
      </c>
      <c r="Y15" s="83">
        <f t="shared" si="5"/>
        <v>0</v>
      </c>
      <c r="Z15" s="83">
        <f t="shared" si="5"/>
        <v>0</v>
      </c>
      <c r="AA15" s="126">
        <f t="shared" si="10"/>
        <v>0</v>
      </c>
      <c r="AB15" s="83">
        <f t="shared" si="6"/>
        <v>0</v>
      </c>
      <c r="AC15" s="83">
        <f t="shared" si="6"/>
        <v>0</v>
      </c>
      <c r="AD15" s="126">
        <f t="shared" si="11"/>
        <v>0</v>
      </c>
      <c r="AE15" s="126">
        <f>IF(AD15=1,SUM(AD$10:AD15),0)</f>
        <v>0</v>
      </c>
      <c r="AF15" s="82" t="str">
        <f t="shared" si="12"/>
        <v/>
      </c>
      <c r="AG15" s="126">
        <f t="shared" si="13"/>
        <v>0</v>
      </c>
    </row>
    <row r="16" spans="1:33" ht="12" customHeight="1" x14ac:dyDescent="0.25">
      <c r="A16" s="497"/>
      <c r="B16" s="15">
        <v>7</v>
      </c>
      <c r="C16" s="468">
        <f t="shared" si="7"/>
        <v>0</v>
      </c>
      <c r="D16" s="469"/>
      <c r="E16" s="470"/>
      <c r="F16" s="67">
        <f t="shared" si="8"/>
        <v>0</v>
      </c>
      <c r="G16" s="67">
        <f t="shared" si="8"/>
        <v>0</v>
      </c>
      <c r="H16" s="67">
        <f t="shared" si="8"/>
        <v>0</v>
      </c>
      <c r="I16" s="67">
        <f t="shared" si="0"/>
        <v>0</v>
      </c>
      <c r="J16" s="67">
        <f t="shared" si="9"/>
        <v>0</v>
      </c>
      <c r="K16" s="16">
        <f t="shared" si="9"/>
        <v>0</v>
      </c>
      <c r="L16" s="67">
        <f t="shared" si="9"/>
        <v>0</v>
      </c>
      <c r="M16" s="17">
        <f>IF(L16&gt;0,VLOOKUP(I16,Labour!$AR$1:$AT$15,3,FALSE),0)</f>
        <v>0</v>
      </c>
      <c r="N16" s="70">
        <f t="shared" si="1"/>
        <v>0</v>
      </c>
      <c r="R16" s="83">
        <f t="shared" si="2"/>
        <v>0</v>
      </c>
      <c r="S16" s="83">
        <f t="shared" si="2"/>
        <v>0</v>
      </c>
      <c r="T16" s="83">
        <f t="shared" si="3"/>
        <v>0</v>
      </c>
      <c r="U16" s="83">
        <f t="shared" si="3"/>
        <v>0</v>
      </c>
      <c r="V16" s="83">
        <f t="shared" si="4"/>
        <v>0</v>
      </c>
      <c r="W16" s="83">
        <f t="shared" si="4"/>
        <v>0</v>
      </c>
      <c r="X16" s="83">
        <f t="shared" si="5"/>
        <v>0</v>
      </c>
      <c r="Y16" s="83">
        <f t="shared" si="5"/>
        <v>0</v>
      </c>
      <c r="Z16" s="83">
        <f t="shared" si="5"/>
        <v>0</v>
      </c>
      <c r="AA16" s="126">
        <f t="shared" si="10"/>
        <v>0</v>
      </c>
      <c r="AB16" s="83">
        <f t="shared" si="6"/>
        <v>0</v>
      </c>
      <c r="AC16" s="83">
        <f t="shared" si="6"/>
        <v>0</v>
      </c>
      <c r="AD16" s="126">
        <f t="shared" si="11"/>
        <v>0</v>
      </c>
      <c r="AE16" s="126">
        <f>IF(AD16=1,SUM(AD$10:AD16),0)</f>
        <v>0</v>
      </c>
      <c r="AF16" s="82" t="str">
        <f t="shared" si="12"/>
        <v/>
      </c>
      <c r="AG16" s="126">
        <f t="shared" si="13"/>
        <v>0</v>
      </c>
    </row>
    <row r="17" spans="1:33" ht="12" customHeight="1" x14ac:dyDescent="0.25">
      <c r="A17" s="497"/>
      <c r="B17" s="15">
        <v>8</v>
      </c>
      <c r="C17" s="468">
        <f t="shared" si="7"/>
        <v>0</v>
      </c>
      <c r="D17" s="469"/>
      <c r="E17" s="470"/>
      <c r="F17" s="67">
        <f t="shared" si="8"/>
        <v>0</v>
      </c>
      <c r="G17" s="67">
        <f t="shared" si="8"/>
        <v>0</v>
      </c>
      <c r="H17" s="67">
        <f t="shared" si="8"/>
        <v>0</v>
      </c>
      <c r="I17" s="67">
        <f t="shared" si="0"/>
        <v>0</v>
      </c>
      <c r="J17" s="67">
        <f t="shared" si="9"/>
        <v>0</v>
      </c>
      <c r="K17" s="16">
        <f t="shared" si="9"/>
        <v>0</v>
      </c>
      <c r="L17" s="67">
        <f t="shared" si="9"/>
        <v>0</v>
      </c>
      <c r="M17" s="17">
        <f>IF(L17&gt;0,VLOOKUP(I17,Labour!$AR$1:$AT$15,3,FALSE),0)</f>
        <v>0</v>
      </c>
      <c r="N17" s="70">
        <f t="shared" si="1"/>
        <v>0</v>
      </c>
      <c r="R17" s="83">
        <f t="shared" si="2"/>
        <v>0</v>
      </c>
      <c r="S17" s="83">
        <f t="shared" si="2"/>
        <v>0</v>
      </c>
      <c r="T17" s="83">
        <f t="shared" si="3"/>
        <v>0</v>
      </c>
      <c r="U17" s="83">
        <f t="shared" si="3"/>
        <v>0</v>
      </c>
      <c r="V17" s="83">
        <f t="shared" si="4"/>
        <v>0</v>
      </c>
      <c r="W17" s="83">
        <f t="shared" si="4"/>
        <v>0</v>
      </c>
      <c r="X17" s="83">
        <f t="shared" si="5"/>
        <v>0</v>
      </c>
      <c r="Y17" s="83">
        <f t="shared" si="5"/>
        <v>0</v>
      </c>
      <c r="Z17" s="83">
        <f t="shared" si="5"/>
        <v>0</v>
      </c>
      <c r="AA17" s="126">
        <f t="shared" si="10"/>
        <v>0</v>
      </c>
      <c r="AB17" s="83">
        <f t="shared" si="6"/>
        <v>0</v>
      </c>
      <c r="AC17" s="83">
        <f t="shared" si="6"/>
        <v>0</v>
      </c>
      <c r="AD17" s="126">
        <f t="shared" si="11"/>
        <v>0</v>
      </c>
      <c r="AE17" s="126">
        <f>IF(AD17=1,SUM(AD$10:AD17),0)</f>
        <v>0</v>
      </c>
      <c r="AF17" s="82" t="str">
        <f t="shared" si="12"/>
        <v/>
      </c>
      <c r="AG17" s="126">
        <f t="shared" si="13"/>
        <v>0</v>
      </c>
    </row>
    <row r="18" spans="1:33" ht="12" customHeight="1" x14ac:dyDescent="0.25">
      <c r="A18" s="497"/>
      <c r="B18" s="15">
        <v>9</v>
      </c>
      <c r="C18" s="468">
        <f t="shared" si="7"/>
        <v>0</v>
      </c>
      <c r="D18" s="469"/>
      <c r="E18" s="470"/>
      <c r="F18" s="67">
        <f t="shared" si="8"/>
        <v>0</v>
      </c>
      <c r="G18" s="67">
        <f t="shared" si="8"/>
        <v>0</v>
      </c>
      <c r="H18" s="67">
        <f t="shared" si="8"/>
        <v>0</v>
      </c>
      <c r="I18" s="67">
        <f t="shared" si="0"/>
        <v>0</v>
      </c>
      <c r="J18" s="67">
        <f t="shared" si="9"/>
        <v>0</v>
      </c>
      <c r="K18" s="16">
        <f t="shared" si="9"/>
        <v>0</v>
      </c>
      <c r="L18" s="67">
        <f t="shared" si="9"/>
        <v>0</v>
      </c>
      <c r="M18" s="17">
        <f>IF(L18&gt;0,VLOOKUP(I18,Labour!$AR$1:$AT$15,3,FALSE),0)</f>
        <v>0</v>
      </c>
      <c r="N18" s="70">
        <f t="shared" si="1"/>
        <v>0</v>
      </c>
      <c r="R18" s="83">
        <f t="shared" si="2"/>
        <v>0</v>
      </c>
      <c r="S18" s="83">
        <f t="shared" si="2"/>
        <v>0</v>
      </c>
      <c r="T18" s="83">
        <f t="shared" si="3"/>
        <v>0</v>
      </c>
      <c r="U18" s="83">
        <f t="shared" si="3"/>
        <v>0</v>
      </c>
      <c r="V18" s="83">
        <f t="shared" si="4"/>
        <v>0</v>
      </c>
      <c r="W18" s="83">
        <f t="shared" si="4"/>
        <v>0</v>
      </c>
      <c r="X18" s="83">
        <f t="shared" si="5"/>
        <v>0</v>
      </c>
      <c r="Y18" s="83">
        <f t="shared" si="5"/>
        <v>0</v>
      </c>
      <c r="Z18" s="83">
        <f t="shared" si="5"/>
        <v>0</v>
      </c>
      <c r="AA18" s="126">
        <f t="shared" si="10"/>
        <v>0</v>
      </c>
      <c r="AB18" s="83">
        <f t="shared" si="6"/>
        <v>0</v>
      </c>
      <c r="AC18" s="83">
        <f t="shared" si="6"/>
        <v>0</v>
      </c>
      <c r="AD18" s="126">
        <f t="shared" si="11"/>
        <v>0</v>
      </c>
      <c r="AE18" s="126">
        <f>IF(AD18=1,SUM(AD$10:AD18),0)</f>
        <v>0</v>
      </c>
      <c r="AF18" s="82" t="str">
        <f t="shared" si="12"/>
        <v/>
      </c>
      <c r="AG18" s="126">
        <f t="shared" si="13"/>
        <v>0</v>
      </c>
    </row>
    <row r="19" spans="1:33" ht="12" customHeight="1" x14ac:dyDescent="0.25">
      <c r="A19" s="497"/>
      <c r="B19" s="15">
        <v>10</v>
      </c>
      <c r="C19" s="468">
        <f t="shared" si="7"/>
        <v>0</v>
      </c>
      <c r="D19" s="469"/>
      <c r="E19" s="470"/>
      <c r="F19" s="67">
        <f t="shared" si="8"/>
        <v>0</v>
      </c>
      <c r="G19" s="67">
        <f t="shared" si="8"/>
        <v>0</v>
      </c>
      <c r="H19" s="67">
        <f t="shared" si="8"/>
        <v>0</v>
      </c>
      <c r="I19" s="67">
        <f t="shared" si="0"/>
        <v>0</v>
      </c>
      <c r="J19" s="67">
        <f t="shared" si="9"/>
        <v>0</v>
      </c>
      <c r="K19" s="16">
        <f t="shared" si="9"/>
        <v>0</v>
      </c>
      <c r="L19" s="67">
        <f t="shared" si="9"/>
        <v>0</v>
      </c>
      <c r="M19" s="17">
        <f>IF(L19&gt;0,VLOOKUP(I19,Labour!$AR$1:$AT$15,3,FALSE),0)</f>
        <v>0</v>
      </c>
      <c r="N19" s="70">
        <f t="shared" si="1"/>
        <v>0</v>
      </c>
      <c r="R19" s="83">
        <f t="shared" si="2"/>
        <v>0</v>
      </c>
      <c r="S19" s="83">
        <f t="shared" si="2"/>
        <v>0</v>
      </c>
      <c r="T19" s="83">
        <f t="shared" si="3"/>
        <v>0</v>
      </c>
      <c r="U19" s="83">
        <f t="shared" si="3"/>
        <v>0</v>
      </c>
      <c r="V19" s="83">
        <f t="shared" si="4"/>
        <v>0</v>
      </c>
      <c r="W19" s="83">
        <f t="shared" si="4"/>
        <v>0</v>
      </c>
      <c r="X19" s="83">
        <f t="shared" si="5"/>
        <v>0</v>
      </c>
      <c r="Y19" s="83">
        <f t="shared" si="5"/>
        <v>0</v>
      </c>
      <c r="Z19" s="83">
        <f t="shared" si="5"/>
        <v>0</v>
      </c>
      <c r="AA19" s="126">
        <f t="shared" si="10"/>
        <v>0</v>
      </c>
      <c r="AB19" s="83">
        <f t="shared" si="6"/>
        <v>0</v>
      </c>
      <c r="AC19" s="83">
        <f t="shared" si="6"/>
        <v>0</v>
      </c>
      <c r="AD19" s="126">
        <f t="shared" si="11"/>
        <v>0</v>
      </c>
      <c r="AE19" s="126">
        <f>IF(AD19=1,SUM(AD$10:AD19),0)</f>
        <v>0</v>
      </c>
      <c r="AF19" s="82" t="str">
        <f t="shared" si="12"/>
        <v/>
      </c>
      <c r="AG19" s="126">
        <f t="shared" si="13"/>
        <v>0</v>
      </c>
    </row>
    <row r="20" spans="1:33" ht="12" customHeight="1" x14ac:dyDescent="0.25">
      <c r="A20" s="497"/>
      <c r="B20" s="15">
        <v>11</v>
      </c>
      <c r="C20" s="468">
        <f t="shared" si="7"/>
        <v>0</v>
      </c>
      <c r="D20" s="469"/>
      <c r="E20" s="470"/>
      <c r="F20" s="67">
        <f t="shared" si="8"/>
        <v>0</v>
      </c>
      <c r="G20" s="67">
        <f t="shared" si="8"/>
        <v>0</v>
      </c>
      <c r="H20" s="67">
        <f t="shared" si="8"/>
        <v>0</v>
      </c>
      <c r="I20" s="67">
        <f t="shared" si="0"/>
        <v>0</v>
      </c>
      <c r="J20" s="67">
        <f t="shared" si="9"/>
        <v>0</v>
      </c>
      <c r="K20" s="16">
        <f t="shared" si="9"/>
        <v>0</v>
      </c>
      <c r="L20" s="67">
        <f t="shared" si="9"/>
        <v>0</v>
      </c>
      <c r="M20" s="17">
        <f>IF(L20&gt;0,VLOOKUP(I20,Labour!$AR$1:$AT$15,3,FALSE),0)</f>
        <v>0</v>
      </c>
      <c r="N20" s="70">
        <f t="shared" si="1"/>
        <v>0</v>
      </c>
      <c r="R20" s="83">
        <f t="shared" si="2"/>
        <v>0</v>
      </c>
      <c r="S20" s="83">
        <f t="shared" si="2"/>
        <v>0</v>
      </c>
      <c r="T20" s="83">
        <f t="shared" si="3"/>
        <v>0</v>
      </c>
      <c r="U20" s="83">
        <f t="shared" si="3"/>
        <v>0</v>
      </c>
      <c r="V20" s="83">
        <f t="shared" si="4"/>
        <v>0</v>
      </c>
      <c r="W20" s="83">
        <f t="shared" si="4"/>
        <v>0</v>
      </c>
      <c r="X20" s="83">
        <f t="shared" si="5"/>
        <v>0</v>
      </c>
      <c r="Y20" s="83">
        <f t="shared" si="5"/>
        <v>0</v>
      </c>
      <c r="Z20" s="83">
        <f t="shared" si="5"/>
        <v>0</v>
      </c>
      <c r="AA20" s="126">
        <f t="shared" si="10"/>
        <v>0</v>
      </c>
      <c r="AB20" s="83">
        <f t="shared" si="6"/>
        <v>0</v>
      </c>
      <c r="AC20" s="83">
        <f t="shared" si="6"/>
        <v>0</v>
      </c>
      <c r="AD20" s="126">
        <f t="shared" si="11"/>
        <v>0</v>
      </c>
      <c r="AE20" s="126">
        <f>IF(AD20=1,SUM(AD$10:AD20),0)</f>
        <v>0</v>
      </c>
      <c r="AF20" s="82" t="str">
        <f t="shared" si="12"/>
        <v/>
      </c>
      <c r="AG20" s="126">
        <f t="shared" si="13"/>
        <v>0</v>
      </c>
    </row>
    <row r="21" spans="1:33" ht="12" customHeight="1" x14ac:dyDescent="0.25">
      <c r="A21" s="497"/>
      <c r="B21" s="15">
        <v>12</v>
      </c>
      <c r="C21" s="468">
        <f t="shared" si="7"/>
        <v>0</v>
      </c>
      <c r="D21" s="469"/>
      <c r="E21" s="470"/>
      <c r="F21" s="67">
        <f t="shared" si="8"/>
        <v>0</v>
      </c>
      <c r="G21" s="67">
        <f t="shared" si="8"/>
        <v>0</v>
      </c>
      <c r="H21" s="67">
        <f t="shared" si="8"/>
        <v>0</v>
      </c>
      <c r="I21" s="67">
        <f t="shared" si="0"/>
        <v>0</v>
      </c>
      <c r="J21" s="67">
        <f t="shared" si="9"/>
        <v>0</v>
      </c>
      <c r="K21" s="16">
        <f t="shared" si="9"/>
        <v>0</v>
      </c>
      <c r="L21" s="67">
        <f t="shared" si="9"/>
        <v>0</v>
      </c>
      <c r="M21" s="17">
        <f>IF(L21&gt;0,VLOOKUP(I21,Labour!$AR$1:$AT$15,3,FALSE),0)</f>
        <v>0</v>
      </c>
      <c r="N21" s="70">
        <f t="shared" si="1"/>
        <v>0</v>
      </c>
      <c r="R21" s="83">
        <f t="shared" si="2"/>
        <v>0</v>
      </c>
      <c r="S21" s="83">
        <f t="shared" si="2"/>
        <v>0</v>
      </c>
      <c r="T21" s="83">
        <f t="shared" si="3"/>
        <v>0</v>
      </c>
      <c r="U21" s="83">
        <f t="shared" si="3"/>
        <v>0</v>
      </c>
      <c r="V21" s="83">
        <f t="shared" si="4"/>
        <v>0</v>
      </c>
      <c r="W21" s="83">
        <f t="shared" si="4"/>
        <v>0</v>
      </c>
      <c r="X21" s="83">
        <f t="shared" si="5"/>
        <v>0</v>
      </c>
      <c r="Y21" s="83">
        <f t="shared" si="5"/>
        <v>0</v>
      </c>
      <c r="Z21" s="83">
        <f t="shared" si="5"/>
        <v>0</v>
      </c>
      <c r="AA21" s="126">
        <f t="shared" si="10"/>
        <v>0</v>
      </c>
      <c r="AB21" s="83">
        <f t="shared" si="6"/>
        <v>0</v>
      </c>
      <c r="AC21" s="83">
        <f t="shared" si="6"/>
        <v>0</v>
      </c>
      <c r="AD21" s="126">
        <f t="shared" si="11"/>
        <v>0</v>
      </c>
      <c r="AE21" s="126">
        <f>IF(AD21=1,SUM(AD$10:AD21),0)</f>
        <v>0</v>
      </c>
      <c r="AF21" s="82" t="str">
        <f t="shared" si="12"/>
        <v/>
      </c>
      <c r="AG21" s="126">
        <f t="shared" si="13"/>
        <v>0</v>
      </c>
    </row>
    <row r="22" spans="1:33" ht="12" customHeight="1" x14ac:dyDescent="0.25">
      <c r="A22" s="497"/>
      <c r="B22" s="15">
        <v>13</v>
      </c>
      <c r="C22" s="468">
        <f t="shared" si="7"/>
        <v>0</v>
      </c>
      <c r="D22" s="469"/>
      <c r="E22" s="470"/>
      <c r="F22" s="67">
        <f t="shared" si="8"/>
        <v>0</v>
      </c>
      <c r="G22" s="67">
        <f t="shared" si="8"/>
        <v>0</v>
      </c>
      <c r="H22" s="67">
        <f t="shared" si="8"/>
        <v>0</v>
      </c>
      <c r="I22" s="67">
        <f t="shared" si="0"/>
        <v>0</v>
      </c>
      <c r="J22" s="67">
        <f t="shared" si="9"/>
        <v>0</v>
      </c>
      <c r="K22" s="16">
        <f t="shared" si="9"/>
        <v>0</v>
      </c>
      <c r="L22" s="67">
        <f t="shared" si="9"/>
        <v>0</v>
      </c>
      <c r="M22" s="17">
        <f>IF(L22&gt;0,VLOOKUP(I22,Labour!$AR$1:$AT$15,3,FALSE),0)</f>
        <v>0</v>
      </c>
      <c r="N22" s="70">
        <f t="shared" si="1"/>
        <v>0</v>
      </c>
      <c r="R22" s="83">
        <f t="shared" si="2"/>
        <v>0</v>
      </c>
      <c r="S22" s="83">
        <f t="shared" si="2"/>
        <v>0</v>
      </c>
      <c r="T22" s="83">
        <f t="shared" si="3"/>
        <v>0</v>
      </c>
      <c r="U22" s="83">
        <f t="shared" si="3"/>
        <v>0</v>
      </c>
      <c r="V22" s="83">
        <f t="shared" si="4"/>
        <v>0</v>
      </c>
      <c r="W22" s="83">
        <f t="shared" si="4"/>
        <v>0</v>
      </c>
      <c r="X22" s="83">
        <f t="shared" si="5"/>
        <v>0</v>
      </c>
      <c r="Y22" s="83">
        <f t="shared" si="5"/>
        <v>0</v>
      </c>
      <c r="Z22" s="83">
        <f t="shared" si="5"/>
        <v>0</v>
      </c>
      <c r="AA22" s="126">
        <f t="shared" si="10"/>
        <v>0</v>
      </c>
      <c r="AB22" s="83">
        <f t="shared" si="6"/>
        <v>0</v>
      </c>
      <c r="AC22" s="83">
        <f t="shared" si="6"/>
        <v>0</v>
      </c>
      <c r="AD22" s="126">
        <f t="shared" si="11"/>
        <v>0</v>
      </c>
      <c r="AE22" s="126">
        <f>IF(AD22=1,SUM(AD$10:AD22),0)</f>
        <v>0</v>
      </c>
      <c r="AF22" s="82" t="str">
        <f t="shared" si="12"/>
        <v/>
      </c>
      <c r="AG22" s="126">
        <f t="shared" si="13"/>
        <v>0</v>
      </c>
    </row>
    <row r="23" spans="1:33" ht="12" customHeight="1" x14ac:dyDescent="0.25">
      <c r="A23" s="497"/>
      <c r="B23" s="15">
        <v>14</v>
      </c>
      <c r="C23" s="468">
        <f t="shared" si="7"/>
        <v>0</v>
      </c>
      <c r="D23" s="469"/>
      <c r="E23" s="470"/>
      <c r="F23" s="67">
        <f t="shared" si="8"/>
        <v>0</v>
      </c>
      <c r="G23" s="67">
        <f t="shared" si="8"/>
        <v>0</v>
      </c>
      <c r="H23" s="67">
        <f t="shared" si="8"/>
        <v>0</v>
      </c>
      <c r="I23" s="67">
        <f t="shared" si="0"/>
        <v>0</v>
      </c>
      <c r="J23" s="67">
        <f t="shared" si="9"/>
        <v>0</v>
      </c>
      <c r="K23" s="16">
        <f t="shared" si="9"/>
        <v>0</v>
      </c>
      <c r="L23" s="67">
        <f t="shared" si="9"/>
        <v>0</v>
      </c>
      <c r="M23" s="17">
        <f>IF(L23&gt;0,VLOOKUP(I23,Labour!$AR$1:$AT$15,3,FALSE),0)</f>
        <v>0</v>
      </c>
      <c r="N23" s="70">
        <f t="shared" si="1"/>
        <v>0</v>
      </c>
      <c r="R23" s="83">
        <f t="shared" si="2"/>
        <v>0</v>
      </c>
      <c r="S23" s="83">
        <f t="shared" si="2"/>
        <v>0</v>
      </c>
      <c r="T23" s="83">
        <f t="shared" si="3"/>
        <v>0</v>
      </c>
      <c r="U23" s="83">
        <f t="shared" si="3"/>
        <v>0</v>
      </c>
      <c r="V23" s="83">
        <f t="shared" si="4"/>
        <v>0</v>
      </c>
      <c r="W23" s="83">
        <f t="shared" si="4"/>
        <v>0</v>
      </c>
      <c r="X23" s="83">
        <f t="shared" si="5"/>
        <v>0</v>
      </c>
      <c r="Y23" s="83">
        <f t="shared" si="5"/>
        <v>0</v>
      </c>
      <c r="Z23" s="83">
        <f t="shared" si="5"/>
        <v>0</v>
      </c>
      <c r="AA23" s="126">
        <f t="shared" si="10"/>
        <v>0</v>
      </c>
      <c r="AB23" s="83">
        <f t="shared" si="6"/>
        <v>0</v>
      </c>
      <c r="AC23" s="83">
        <f t="shared" si="6"/>
        <v>0</v>
      </c>
      <c r="AD23" s="126">
        <f t="shared" si="11"/>
        <v>0</v>
      </c>
      <c r="AE23" s="126">
        <f>IF(AD23=1,SUM(AD$10:AD23),0)</f>
        <v>0</v>
      </c>
      <c r="AF23" s="82" t="str">
        <f t="shared" si="12"/>
        <v/>
      </c>
      <c r="AG23" s="126">
        <f t="shared" si="13"/>
        <v>0</v>
      </c>
    </row>
    <row r="24" spans="1:33" ht="12" customHeight="1" x14ac:dyDescent="0.25">
      <c r="A24" s="497"/>
      <c r="B24" s="15">
        <v>15</v>
      </c>
      <c r="C24" s="468">
        <f t="shared" si="7"/>
        <v>0</v>
      </c>
      <c r="D24" s="469"/>
      <c r="E24" s="470"/>
      <c r="F24" s="67">
        <f t="shared" si="8"/>
        <v>0</v>
      </c>
      <c r="G24" s="67">
        <f t="shared" si="8"/>
        <v>0</v>
      </c>
      <c r="H24" s="67">
        <f t="shared" si="8"/>
        <v>0</v>
      </c>
      <c r="I24" s="67">
        <f t="shared" si="0"/>
        <v>0</v>
      </c>
      <c r="J24" s="67">
        <f t="shared" si="9"/>
        <v>0</v>
      </c>
      <c r="K24" s="16">
        <f t="shared" si="9"/>
        <v>0</v>
      </c>
      <c r="L24" s="67">
        <f t="shared" si="9"/>
        <v>0</v>
      </c>
      <c r="M24" s="17">
        <f>IF(L24&gt;0,VLOOKUP(I24,Labour!$AR$1:$AT$15,3,FALSE),0)</f>
        <v>0</v>
      </c>
      <c r="N24" s="70">
        <f t="shared" si="1"/>
        <v>0</v>
      </c>
      <c r="R24" s="83">
        <f t="shared" si="2"/>
        <v>0</v>
      </c>
      <c r="S24" s="83">
        <f t="shared" si="2"/>
        <v>0</v>
      </c>
      <c r="T24" s="83">
        <f t="shared" si="3"/>
        <v>0</v>
      </c>
      <c r="U24" s="83">
        <f t="shared" si="3"/>
        <v>0</v>
      </c>
      <c r="V24" s="83">
        <f t="shared" si="4"/>
        <v>0</v>
      </c>
      <c r="W24" s="83">
        <f t="shared" si="4"/>
        <v>0</v>
      </c>
      <c r="X24" s="83">
        <f t="shared" si="5"/>
        <v>0</v>
      </c>
      <c r="Y24" s="83">
        <f t="shared" si="5"/>
        <v>0</v>
      </c>
      <c r="Z24" s="83">
        <f t="shared" si="5"/>
        <v>0</v>
      </c>
      <c r="AA24" s="126">
        <f t="shared" si="10"/>
        <v>0</v>
      </c>
      <c r="AB24" s="83">
        <f t="shared" si="6"/>
        <v>0</v>
      </c>
      <c r="AC24" s="83">
        <f t="shared" si="6"/>
        <v>0</v>
      </c>
      <c r="AD24" s="126">
        <f t="shared" si="11"/>
        <v>0</v>
      </c>
      <c r="AE24" s="126">
        <f>IF(AD24=1,SUM(AD$10:AD24),0)</f>
        <v>0</v>
      </c>
      <c r="AF24" s="82" t="str">
        <f t="shared" si="12"/>
        <v/>
      </c>
      <c r="AG24" s="126">
        <f t="shared" si="13"/>
        <v>0</v>
      </c>
    </row>
    <row r="25" spans="1:33" ht="12" customHeight="1" x14ac:dyDescent="0.25">
      <c r="A25" s="497"/>
      <c r="B25" s="15">
        <v>16</v>
      </c>
      <c r="C25" s="468">
        <f t="shared" si="7"/>
        <v>0</v>
      </c>
      <c r="D25" s="469"/>
      <c r="E25" s="470"/>
      <c r="F25" s="67">
        <f t="shared" si="8"/>
        <v>0</v>
      </c>
      <c r="G25" s="67">
        <f t="shared" si="8"/>
        <v>0</v>
      </c>
      <c r="H25" s="67">
        <f t="shared" si="8"/>
        <v>0</v>
      </c>
      <c r="I25" s="67">
        <f t="shared" si="0"/>
        <v>0</v>
      </c>
      <c r="J25" s="67">
        <f t="shared" si="9"/>
        <v>0</v>
      </c>
      <c r="K25" s="16">
        <f t="shared" si="9"/>
        <v>0</v>
      </c>
      <c r="L25" s="67">
        <f t="shared" si="9"/>
        <v>0</v>
      </c>
      <c r="M25" s="17">
        <f>IF(L25&gt;0,VLOOKUP(I25,Labour!$AR$1:$AT$15,3,FALSE),0)</f>
        <v>0</v>
      </c>
      <c r="N25" s="70">
        <f t="shared" si="1"/>
        <v>0</v>
      </c>
      <c r="R25" s="83">
        <f t="shared" si="2"/>
        <v>0</v>
      </c>
      <c r="S25" s="83">
        <f t="shared" si="2"/>
        <v>0</v>
      </c>
      <c r="T25" s="83">
        <f t="shared" si="3"/>
        <v>0</v>
      </c>
      <c r="U25" s="83">
        <f t="shared" si="3"/>
        <v>0</v>
      </c>
      <c r="V25" s="83">
        <f t="shared" si="4"/>
        <v>0</v>
      </c>
      <c r="W25" s="83">
        <f t="shared" si="4"/>
        <v>0</v>
      </c>
      <c r="X25" s="83">
        <f t="shared" si="5"/>
        <v>0</v>
      </c>
      <c r="Y25" s="83">
        <f t="shared" si="5"/>
        <v>0</v>
      </c>
      <c r="Z25" s="83">
        <f t="shared" si="5"/>
        <v>0</v>
      </c>
      <c r="AA25" s="126">
        <f t="shared" si="10"/>
        <v>0</v>
      </c>
      <c r="AB25" s="83">
        <f t="shared" si="6"/>
        <v>0</v>
      </c>
      <c r="AC25" s="83">
        <f t="shared" si="6"/>
        <v>0</v>
      </c>
      <c r="AD25" s="126">
        <f t="shared" si="11"/>
        <v>0</v>
      </c>
      <c r="AE25" s="126">
        <f>IF(AD25=1,SUM(AD$10:AD25),0)</f>
        <v>0</v>
      </c>
      <c r="AF25" s="82" t="str">
        <f t="shared" si="12"/>
        <v/>
      </c>
      <c r="AG25" s="126">
        <f t="shared" si="13"/>
        <v>0</v>
      </c>
    </row>
    <row r="26" spans="1:33" ht="12" customHeight="1" x14ac:dyDescent="0.25">
      <c r="A26" s="497"/>
      <c r="B26" s="15">
        <v>17</v>
      </c>
      <c r="C26" s="468">
        <f t="shared" si="7"/>
        <v>0</v>
      </c>
      <c r="D26" s="469"/>
      <c r="E26" s="470"/>
      <c r="F26" s="67">
        <f t="shared" si="8"/>
        <v>0</v>
      </c>
      <c r="G26" s="67">
        <f t="shared" si="8"/>
        <v>0</v>
      </c>
      <c r="H26" s="67">
        <f t="shared" si="8"/>
        <v>0</v>
      </c>
      <c r="I26" s="67">
        <f t="shared" si="0"/>
        <v>0</v>
      </c>
      <c r="J26" s="67">
        <f t="shared" si="9"/>
        <v>0</v>
      </c>
      <c r="K26" s="16">
        <f t="shared" si="9"/>
        <v>0</v>
      </c>
      <c r="L26" s="67">
        <f t="shared" si="9"/>
        <v>0</v>
      </c>
      <c r="M26" s="17">
        <f>IF(L26&gt;0,VLOOKUP(I26,Labour!$AR$1:$AT$15,3,FALSE),0)</f>
        <v>0</v>
      </c>
      <c r="N26" s="70">
        <f t="shared" si="1"/>
        <v>0</v>
      </c>
      <c r="R26" s="83">
        <f t="shared" si="2"/>
        <v>0</v>
      </c>
      <c r="S26" s="83">
        <f t="shared" si="2"/>
        <v>0</v>
      </c>
      <c r="T26" s="83">
        <f t="shared" si="3"/>
        <v>0</v>
      </c>
      <c r="U26" s="83">
        <f t="shared" si="3"/>
        <v>0</v>
      </c>
      <c r="V26" s="83">
        <f t="shared" si="4"/>
        <v>0</v>
      </c>
      <c r="W26" s="83">
        <f t="shared" si="4"/>
        <v>0</v>
      </c>
      <c r="X26" s="83">
        <f t="shared" si="5"/>
        <v>0</v>
      </c>
      <c r="Y26" s="83">
        <f t="shared" si="5"/>
        <v>0</v>
      </c>
      <c r="Z26" s="83">
        <f t="shared" si="5"/>
        <v>0</v>
      </c>
      <c r="AA26" s="126">
        <f t="shared" si="10"/>
        <v>0</v>
      </c>
      <c r="AB26" s="83">
        <f t="shared" si="6"/>
        <v>0</v>
      </c>
      <c r="AC26" s="83">
        <f t="shared" si="6"/>
        <v>0</v>
      </c>
      <c r="AD26" s="126">
        <f t="shared" si="11"/>
        <v>0</v>
      </c>
      <c r="AE26" s="126">
        <f>IF(AD26=1,SUM(AD$10:AD26),0)</f>
        <v>0</v>
      </c>
      <c r="AF26" s="82" t="str">
        <f t="shared" si="12"/>
        <v/>
      </c>
      <c r="AG26" s="126">
        <f t="shared" si="13"/>
        <v>0</v>
      </c>
    </row>
    <row r="27" spans="1:33" ht="12" customHeight="1" x14ac:dyDescent="0.25">
      <c r="A27" s="497"/>
      <c r="B27" s="15">
        <v>18</v>
      </c>
      <c r="C27" s="468">
        <f t="shared" si="7"/>
        <v>0</v>
      </c>
      <c r="D27" s="469"/>
      <c r="E27" s="470"/>
      <c r="F27" s="67">
        <f t="shared" si="8"/>
        <v>0</v>
      </c>
      <c r="G27" s="67">
        <f t="shared" si="8"/>
        <v>0</v>
      </c>
      <c r="H27" s="67">
        <f t="shared" si="8"/>
        <v>0</v>
      </c>
      <c r="I27" s="67">
        <f t="shared" si="0"/>
        <v>0</v>
      </c>
      <c r="J27" s="67">
        <f t="shared" si="9"/>
        <v>0</v>
      </c>
      <c r="K27" s="16">
        <f t="shared" si="9"/>
        <v>0</v>
      </c>
      <c r="L27" s="67">
        <f t="shared" si="9"/>
        <v>0</v>
      </c>
      <c r="M27" s="17">
        <f>IF(L27&gt;0,VLOOKUP(I27,Labour!$AR$1:$AT$15,3,FALSE),0)</f>
        <v>0</v>
      </c>
      <c r="N27" s="70">
        <f t="shared" si="1"/>
        <v>0</v>
      </c>
      <c r="R27" s="83">
        <f t="shared" si="2"/>
        <v>0</v>
      </c>
      <c r="S27" s="83">
        <f t="shared" si="2"/>
        <v>0</v>
      </c>
      <c r="T27" s="83">
        <f t="shared" si="3"/>
        <v>0</v>
      </c>
      <c r="U27" s="83">
        <f t="shared" si="3"/>
        <v>0</v>
      </c>
      <c r="V27" s="83">
        <f t="shared" si="4"/>
        <v>0</v>
      </c>
      <c r="W27" s="83">
        <f t="shared" si="4"/>
        <v>0</v>
      </c>
      <c r="X27" s="83">
        <f t="shared" si="5"/>
        <v>0</v>
      </c>
      <c r="Y27" s="83">
        <f t="shared" si="5"/>
        <v>0</v>
      </c>
      <c r="Z27" s="83">
        <f t="shared" si="5"/>
        <v>0</v>
      </c>
      <c r="AA27" s="126">
        <f t="shared" si="10"/>
        <v>0</v>
      </c>
      <c r="AB27" s="83">
        <f t="shared" si="6"/>
        <v>0</v>
      </c>
      <c r="AC27" s="83">
        <f t="shared" si="6"/>
        <v>0</v>
      </c>
      <c r="AD27" s="126">
        <f t="shared" si="11"/>
        <v>0</v>
      </c>
      <c r="AE27" s="126">
        <f>IF(AD27=1,SUM(AD$10:AD27),0)</f>
        <v>0</v>
      </c>
      <c r="AF27" s="82" t="str">
        <f t="shared" si="12"/>
        <v/>
      </c>
      <c r="AG27" s="126">
        <f t="shared" si="13"/>
        <v>0</v>
      </c>
    </row>
    <row r="28" spans="1:33" ht="12" customHeight="1" x14ac:dyDescent="0.25">
      <c r="A28" s="497"/>
      <c r="B28" s="15">
        <v>19</v>
      </c>
      <c r="C28" s="468">
        <f t="shared" si="7"/>
        <v>0</v>
      </c>
      <c r="D28" s="469"/>
      <c r="E28" s="470"/>
      <c r="F28" s="67">
        <f t="shared" si="8"/>
        <v>0</v>
      </c>
      <c r="G28" s="67">
        <f t="shared" si="8"/>
        <v>0</v>
      </c>
      <c r="H28" s="67">
        <f t="shared" si="8"/>
        <v>0</v>
      </c>
      <c r="I28" s="67">
        <f t="shared" si="0"/>
        <v>0</v>
      </c>
      <c r="J28" s="67">
        <f t="shared" si="9"/>
        <v>0</v>
      </c>
      <c r="K28" s="16">
        <f t="shared" si="9"/>
        <v>0</v>
      </c>
      <c r="L28" s="67">
        <f t="shared" si="9"/>
        <v>0</v>
      </c>
      <c r="M28" s="17">
        <f>IF(L28&gt;0,VLOOKUP(I28,Labour!$AR$1:$AT$15,3,FALSE),0)</f>
        <v>0</v>
      </c>
      <c r="N28" s="70">
        <f t="shared" si="1"/>
        <v>0</v>
      </c>
      <c r="R28" s="83">
        <f t="shared" si="2"/>
        <v>0</v>
      </c>
      <c r="S28" s="83">
        <f t="shared" si="2"/>
        <v>0</v>
      </c>
      <c r="T28" s="83">
        <f t="shared" si="3"/>
        <v>0</v>
      </c>
      <c r="U28" s="83">
        <f t="shared" si="3"/>
        <v>0</v>
      </c>
      <c r="V28" s="83">
        <f t="shared" si="4"/>
        <v>0</v>
      </c>
      <c r="W28" s="83">
        <f t="shared" si="4"/>
        <v>0</v>
      </c>
      <c r="X28" s="83">
        <f t="shared" si="5"/>
        <v>0</v>
      </c>
      <c r="Y28" s="83">
        <f t="shared" si="5"/>
        <v>0</v>
      </c>
      <c r="Z28" s="83">
        <f t="shared" si="5"/>
        <v>0</v>
      </c>
      <c r="AA28" s="126">
        <f t="shared" si="10"/>
        <v>0</v>
      </c>
      <c r="AB28" s="83">
        <f t="shared" si="6"/>
        <v>0</v>
      </c>
      <c r="AC28" s="83">
        <f t="shared" si="6"/>
        <v>0</v>
      </c>
      <c r="AD28" s="126">
        <f t="shared" si="11"/>
        <v>0</v>
      </c>
      <c r="AE28" s="126">
        <f>IF(AD28=1,SUM(AD$10:AD28),0)</f>
        <v>0</v>
      </c>
      <c r="AF28" s="82" t="str">
        <f t="shared" si="12"/>
        <v/>
      </c>
      <c r="AG28" s="126">
        <f t="shared" si="13"/>
        <v>0</v>
      </c>
    </row>
    <row r="29" spans="1:33" ht="12" customHeight="1" x14ac:dyDescent="0.25">
      <c r="A29" s="497"/>
      <c r="B29" s="15">
        <v>20</v>
      </c>
      <c r="C29" s="468">
        <f t="shared" si="7"/>
        <v>0</v>
      </c>
      <c r="D29" s="469"/>
      <c r="E29" s="470"/>
      <c r="F29" s="67">
        <f t="shared" si="8"/>
        <v>0</v>
      </c>
      <c r="G29" s="67">
        <f t="shared" si="8"/>
        <v>0</v>
      </c>
      <c r="H29" s="67">
        <f t="shared" si="8"/>
        <v>0</v>
      </c>
      <c r="I29" s="67">
        <f t="shared" si="0"/>
        <v>0</v>
      </c>
      <c r="J29" s="67">
        <f t="shared" si="9"/>
        <v>0</v>
      </c>
      <c r="K29" s="16">
        <f t="shared" si="9"/>
        <v>0</v>
      </c>
      <c r="L29" s="67">
        <f t="shared" si="9"/>
        <v>0</v>
      </c>
      <c r="M29" s="17">
        <f>IF(L29&gt;0,VLOOKUP(I29,Labour!$AR$1:$AT$15,3,FALSE),0)</f>
        <v>0</v>
      </c>
      <c r="N29" s="70">
        <f t="shared" si="1"/>
        <v>0</v>
      </c>
      <c r="R29" s="83">
        <f t="shared" si="2"/>
        <v>0</v>
      </c>
      <c r="S29" s="83">
        <f t="shared" si="2"/>
        <v>0</v>
      </c>
      <c r="T29" s="83">
        <f t="shared" si="3"/>
        <v>0</v>
      </c>
      <c r="U29" s="83">
        <f t="shared" si="3"/>
        <v>0</v>
      </c>
      <c r="V29" s="83">
        <f t="shared" si="4"/>
        <v>0</v>
      </c>
      <c r="W29" s="83">
        <f t="shared" si="4"/>
        <v>0</v>
      </c>
      <c r="X29" s="83">
        <f t="shared" si="5"/>
        <v>0</v>
      </c>
      <c r="Y29" s="83">
        <f t="shared" si="5"/>
        <v>0</v>
      </c>
      <c r="Z29" s="83">
        <f t="shared" si="5"/>
        <v>0</v>
      </c>
      <c r="AA29" s="126">
        <f t="shared" si="10"/>
        <v>0</v>
      </c>
      <c r="AB29" s="83">
        <f t="shared" si="6"/>
        <v>0</v>
      </c>
      <c r="AC29" s="83">
        <f t="shared" si="6"/>
        <v>0</v>
      </c>
      <c r="AD29" s="126">
        <f t="shared" si="11"/>
        <v>0</v>
      </c>
      <c r="AE29" s="126">
        <f>IF(AD29=1,SUM(AD$10:AD29),0)</f>
        <v>0</v>
      </c>
      <c r="AF29" s="82" t="str">
        <f t="shared" si="12"/>
        <v/>
      </c>
      <c r="AG29" s="126">
        <f t="shared" si="13"/>
        <v>0</v>
      </c>
    </row>
    <row r="30" spans="1:33" ht="12" customHeight="1" x14ac:dyDescent="0.25">
      <c r="A30" s="497"/>
      <c r="B30" s="15">
        <v>21</v>
      </c>
      <c r="C30" s="468">
        <f t="shared" si="7"/>
        <v>0</v>
      </c>
      <c r="D30" s="469"/>
      <c r="E30" s="470"/>
      <c r="F30" s="67">
        <f t="shared" si="8"/>
        <v>0</v>
      </c>
      <c r="G30" s="67">
        <f t="shared" si="8"/>
        <v>0</v>
      </c>
      <c r="H30" s="67">
        <f t="shared" si="8"/>
        <v>0</v>
      </c>
      <c r="I30" s="67">
        <f t="shared" si="0"/>
        <v>0</v>
      </c>
      <c r="J30" s="67">
        <f t="shared" si="9"/>
        <v>0</v>
      </c>
      <c r="K30" s="16">
        <f t="shared" si="9"/>
        <v>0</v>
      </c>
      <c r="L30" s="67">
        <f t="shared" si="9"/>
        <v>0</v>
      </c>
      <c r="M30" s="17">
        <f>IF(L30&gt;0,VLOOKUP(I30,Labour!$AR$1:$AT$15,3,FALSE),0)</f>
        <v>0</v>
      </c>
      <c r="N30" s="70">
        <f t="shared" si="1"/>
        <v>0</v>
      </c>
      <c r="R30" s="83">
        <f t="shared" si="2"/>
        <v>0</v>
      </c>
      <c r="S30" s="83">
        <f t="shared" si="2"/>
        <v>0</v>
      </c>
      <c r="T30" s="83">
        <f t="shared" si="3"/>
        <v>0</v>
      </c>
      <c r="U30" s="83">
        <f t="shared" si="3"/>
        <v>0</v>
      </c>
      <c r="V30" s="83">
        <f t="shared" si="4"/>
        <v>0</v>
      </c>
      <c r="W30" s="83">
        <f t="shared" si="4"/>
        <v>0</v>
      </c>
      <c r="X30" s="83">
        <f t="shared" si="5"/>
        <v>0</v>
      </c>
      <c r="Y30" s="83">
        <f t="shared" si="5"/>
        <v>0</v>
      </c>
      <c r="Z30" s="83">
        <f t="shared" si="5"/>
        <v>0</v>
      </c>
      <c r="AA30" s="126">
        <f t="shared" si="10"/>
        <v>0</v>
      </c>
      <c r="AB30" s="83">
        <f t="shared" si="6"/>
        <v>0</v>
      </c>
      <c r="AC30" s="83">
        <f t="shared" si="6"/>
        <v>0</v>
      </c>
      <c r="AD30" s="126">
        <f t="shared" si="11"/>
        <v>0</v>
      </c>
      <c r="AE30" s="126">
        <f>IF(AD30=1,SUM(AD$10:AD30),0)</f>
        <v>0</v>
      </c>
      <c r="AF30" s="82" t="str">
        <f t="shared" si="12"/>
        <v/>
      </c>
      <c r="AG30" s="126">
        <f t="shared" si="13"/>
        <v>0</v>
      </c>
    </row>
    <row r="31" spans="1:33" ht="12" customHeight="1" x14ac:dyDescent="0.25">
      <c r="A31" s="497"/>
      <c r="B31" s="15">
        <v>22</v>
      </c>
      <c r="C31" s="468">
        <f t="shared" si="7"/>
        <v>0</v>
      </c>
      <c r="D31" s="469"/>
      <c r="E31" s="470"/>
      <c r="F31" s="67">
        <f t="shared" si="8"/>
        <v>0</v>
      </c>
      <c r="G31" s="67">
        <f t="shared" si="8"/>
        <v>0</v>
      </c>
      <c r="H31" s="67">
        <f t="shared" si="8"/>
        <v>0</v>
      </c>
      <c r="I31" s="67">
        <f t="shared" si="0"/>
        <v>0</v>
      </c>
      <c r="J31" s="67">
        <f t="shared" si="9"/>
        <v>0</v>
      </c>
      <c r="K31" s="16">
        <f t="shared" si="9"/>
        <v>0</v>
      </c>
      <c r="L31" s="67">
        <f t="shared" si="9"/>
        <v>0</v>
      </c>
      <c r="M31" s="17">
        <f>IF(L31&gt;0,VLOOKUP(I31,Labour!$AR$1:$AT$15,3,FALSE),0)</f>
        <v>0</v>
      </c>
      <c r="N31" s="70">
        <f t="shared" si="1"/>
        <v>0</v>
      </c>
      <c r="R31" s="83">
        <f t="shared" si="2"/>
        <v>0</v>
      </c>
      <c r="S31" s="83">
        <f t="shared" si="2"/>
        <v>0</v>
      </c>
      <c r="T31" s="83">
        <f t="shared" si="3"/>
        <v>0</v>
      </c>
      <c r="U31" s="83">
        <f t="shared" si="3"/>
        <v>0</v>
      </c>
      <c r="V31" s="83">
        <f t="shared" si="4"/>
        <v>0</v>
      </c>
      <c r="W31" s="83">
        <f t="shared" si="4"/>
        <v>0</v>
      </c>
      <c r="X31" s="83">
        <f t="shared" si="5"/>
        <v>0</v>
      </c>
      <c r="Y31" s="83">
        <f t="shared" si="5"/>
        <v>0</v>
      </c>
      <c r="Z31" s="83">
        <f t="shared" si="5"/>
        <v>0</v>
      </c>
      <c r="AA31" s="126">
        <f t="shared" si="10"/>
        <v>0</v>
      </c>
      <c r="AB31" s="83">
        <f t="shared" si="6"/>
        <v>0</v>
      </c>
      <c r="AC31" s="83">
        <f t="shared" si="6"/>
        <v>0</v>
      </c>
      <c r="AD31" s="126">
        <f t="shared" si="11"/>
        <v>0</v>
      </c>
      <c r="AE31" s="126">
        <f>IF(AD31=1,SUM(AD$10:AD31),0)</f>
        <v>0</v>
      </c>
      <c r="AF31" s="82" t="str">
        <f t="shared" si="12"/>
        <v/>
      </c>
      <c r="AG31" s="126">
        <f t="shared" si="13"/>
        <v>0</v>
      </c>
    </row>
    <row r="32" spans="1:33" ht="12" customHeight="1" x14ac:dyDescent="0.25">
      <c r="A32" s="497"/>
      <c r="B32" s="15">
        <v>23</v>
      </c>
      <c r="C32" s="468">
        <f t="shared" si="7"/>
        <v>0</v>
      </c>
      <c r="D32" s="469"/>
      <c r="E32" s="470"/>
      <c r="F32" s="67">
        <f t="shared" si="8"/>
        <v>0</v>
      </c>
      <c r="G32" s="67">
        <f t="shared" si="8"/>
        <v>0</v>
      </c>
      <c r="H32" s="67">
        <f t="shared" si="8"/>
        <v>0</v>
      </c>
      <c r="I32" s="67">
        <f t="shared" si="0"/>
        <v>0</v>
      </c>
      <c r="J32" s="67">
        <f t="shared" si="9"/>
        <v>0</v>
      </c>
      <c r="K32" s="16">
        <f t="shared" si="9"/>
        <v>0</v>
      </c>
      <c r="L32" s="67">
        <f t="shared" si="9"/>
        <v>0</v>
      </c>
      <c r="M32" s="17">
        <f>IF(L32&gt;0,VLOOKUP(I32,Labour!$AR$1:$AT$15,3,FALSE),0)</f>
        <v>0</v>
      </c>
      <c r="N32" s="70">
        <f t="shared" si="1"/>
        <v>0</v>
      </c>
      <c r="R32" s="83">
        <f t="shared" si="2"/>
        <v>0</v>
      </c>
      <c r="S32" s="83">
        <f t="shared" si="2"/>
        <v>0</v>
      </c>
      <c r="T32" s="83">
        <f t="shared" si="3"/>
        <v>0</v>
      </c>
      <c r="U32" s="83">
        <f t="shared" si="3"/>
        <v>0</v>
      </c>
      <c r="V32" s="83">
        <f t="shared" si="4"/>
        <v>0</v>
      </c>
      <c r="W32" s="83">
        <f t="shared" si="4"/>
        <v>0</v>
      </c>
      <c r="X32" s="83">
        <f t="shared" si="5"/>
        <v>0</v>
      </c>
      <c r="Y32" s="83">
        <f t="shared" si="5"/>
        <v>0</v>
      </c>
      <c r="Z32" s="83">
        <f t="shared" si="5"/>
        <v>0</v>
      </c>
      <c r="AA32" s="126">
        <f t="shared" si="10"/>
        <v>0</v>
      </c>
      <c r="AB32" s="83">
        <f t="shared" si="6"/>
        <v>0</v>
      </c>
      <c r="AC32" s="83">
        <f t="shared" si="6"/>
        <v>0</v>
      </c>
      <c r="AD32" s="126">
        <f t="shared" si="11"/>
        <v>0</v>
      </c>
      <c r="AE32" s="126">
        <f>IF(AD32=1,SUM(AD$10:AD32),0)</f>
        <v>0</v>
      </c>
      <c r="AF32" s="82" t="str">
        <f t="shared" si="12"/>
        <v/>
      </c>
      <c r="AG32" s="126">
        <f t="shared" si="13"/>
        <v>0</v>
      </c>
    </row>
    <row r="33" spans="1:33" ht="12" customHeight="1" x14ac:dyDescent="0.25">
      <c r="A33" s="497"/>
      <c r="B33" s="15">
        <v>24</v>
      </c>
      <c r="C33" s="468">
        <f t="shared" si="7"/>
        <v>0</v>
      </c>
      <c r="D33" s="469"/>
      <c r="E33" s="470"/>
      <c r="F33" s="67">
        <f t="shared" si="8"/>
        <v>0</v>
      </c>
      <c r="G33" s="67">
        <f t="shared" si="8"/>
        <v>0</v>
      </c>
      <c r="H33" s="67">
        <f t="shared" si="8"/>
        <v>0</v>
      </c>
      <c r="I33" s="67">
        <f t="shared" si="0"/>
        <v>0</v>
      </c>
      <c r="J33" s="67">
        <f t="shared" si="9"/>
        <v>0</v>
      </c>
      <c r="K33" s="16">
        <f t="shared" si="9"/>
        <v>0</v>
      </c>
      <c r="L33" s="67">
        <f t="shared" si="9"/>
        <v>0</v>
      </c>
      <c r="M33" s="17">
        <f>IF(L33&gt;0,VLOOKUP(I33,Labour!$AR$1:$AT$15,3,FALSE),0)</f>
        <v>0</v>
      </c>
      <c r="N33" s="70">
        <f t="shared" si="1"/>
        <v>0</v>
      </c>
      <c r="R33" s="83">
        <f t="shared" si="2"/>
        <v>0</v>
      </c>
      <c r="S33" s="83">
        <f t="shared" si="2"/>
        <v>0</v>
      </c>
      <c r="T33" s="83">
        <f t="shared" si="3"/>
        <v>0</v>
      </c>
      <c r="U33" s="83">
        <f t="shared" si="3"/>
        <v>0</v>
      </c>
      <c r="V33" s="83">
        <f t="shared" si="4"/>
        <v>0</v>
      </c>
      <c r="W33" s="83">
        <f t="shared" si="4"/>
        <v>0</v>
      </c>
      <c r="X33" s="83">
        <f t="shared" si="5"/>
        <v>0</v>
      </c>
      <c r="Y33" s="83">
        <f t="shared" si="5"/>
        <v>0</v>
      </c>
      <c r="Z33" s="83">
        <f t="shared" si="5"/>
        <v>0</v>
      </c>
      <c r="AA33" s="126">
        <f t="shared" si="10"/>
        <v>0</v>
      </c>
      <c r="AB33" s="83">
        <f t="shared" si="6"/>
        <v>0</v>
      </c>
      <c r="AC33" s="83">
        <f t="shared" si="6"/>
        <v>0</v>
      </c>
      <c r="AD33" s="126">
        <f t="shared" si="11"/>
        <v>0</v>
      </c>
      <c r="AE33" s="126">
        <f>IF(AD33=1,SUM(AD$10:AD33),0)</f>
        <v>0</v>
      </c>
      <c r="AF33" s="82" t="str">
        <f t="shared" si="12"/>
        <v/>
      </c>
      <c r="AG33" s="126">
        <f t="shared" si="13"/>
        <v>0</v>
      </c>
    </row>
    <row r="34" spans="1:33" ht="12" customHeight="1" x14ac:dyDescent="0.25">
      <c r="A34" s="497"/>
      <c r="B34" s="15">
        <v>25</v>
      </c>
      <c r="C34" s="468">
        <f t="shared" si="7"/>
        <v>0</v>
      </c>
      <c r="D34" s="469"/>
      <c r="E34" s="470"/>
      <c r="F34" s="67">
        <f t="shared" si="8"/>
        <v>0</v>
      </c>
      <c r="G34" s="67">
        <f t="shared" si="8"/>
        <v>0</v>
      </c>
      <c r="H34" s="67">
        <f t="shared" si="8"/>
        <v>0</v>
      </c>
      <c r="I34" s="67">
        <f t="shared" si="0"/>
        <v>0</v>
      </c>
      <c r="J34" s="67">
        <f t="shared" si="9"/>
        <v>0</v>
      </c>
      <c r="K34" s="16">
        <f t="shared" si="9"/>
        <v>0</v>
      </c>
      <c r="L34" s="67">
        <f t="shared" si="9"/>
        <v>0</v>
      </c>
      <c r="M34" s="17">
        <f>IF(L34&gt;0,VLOOKUP(I34,Labour!$AR$1:$AT$15,3,FALSE),0)</f>
        <v>0</v>
      </c>
      <c r="N34" s="70">
        <f t="shared" si="1"/>
        <v>0</v>
      </c>
      <c r="R34" s="83">
        <f t="shared" si="2"/>
        <v>0</v>
      </c>
      <c r="S34" s="83">
        <f t="shared" si="2"/>
        <v>0</v>
      </c>
      <c r="T34" s="83">
        <f t="shared" si="3"/>
        <v>0</v>
      </c>
      <c r="U34" s="83">
        <f t="shared" si="3"/>
        <v>0</v>
      </c>
      <c r="V34" s="83">
        <f t="shared" si="4"/>
        <v>0</v>
      </c>
      <c r="W34" s="83">
        <f t="shared" si="4"/>
        <v>0</v>
      </c>
      <c r="X34" s="83">
        <f t="shared" si="5"/>
        <v>0</v>
      </c>
      <c r="Y34" s="83">
        <f t="shared" si="5"/>
        <v>0</v>
      </c>
      <c r="Z34" s="83">
        <f t="shared" si="5"/>
        <v>0</v>
      </c>
      <c r="AA34" s="126">
        <f t="shared" si="10"/>
        <v>0</v>
      </c>
      <c r="AB34" s="83">
        <f t="shared" si="6"/>
        <v>0</v>
      </c>
      <c r="AC34" s="83">
        <f t="shared" si="6"/>
        <v>0</v>
      </c>
      <c r="AD34" s="126">
        <f t="shared" si="11"/>
        <v>0</v>
      </c>
      <c r="AE34" s="126">
        <f>IF(AD34=1,SUM(AD$10:AD34),0)</f>
        <v>0</v>
      </c>
      <c r="AF34" s="82" t="str">
        <f t="shared" si="12"/>
        <v/>
      </c>
      <c r="AG34" s="126">
        <f t="shared" si="13"/>
        <v>0</v>
      </c>
    </row>
    <row r="35" spans="1:33" ht="12" customHeight="1" x14ac:dyDescent="0.25">
      <c r="A35" s="497"/>
      <c r="B35" s="15">
        <v>26</v>
      </c>
      <c r="C35" s="468">
        <f t="shared" si="7"/>
        <v>0</v>
      </c>
      <c r="D35" s="469"/>
      <c r="E35" s="470"/>
      <c r="F35" s="67">
        <f t="shared" si="8"/>
        <v>0</v>
      </c>
      <c r="G35" s="67">
        <f t="shared" si="8"/>
        <v>0</v>
      </c>
      <c r="H35" s="67">
        <f t="shared" si="8"/>
        <v>0</v>
      </c>
      <c r="I35" s="67">
        <f t="shared" si="0"/>
        <v>0</v>
      </c>
      <c r="J35" s="67">
        <f t="shared" si="9"/>
        <v>0</v>
      </c>
      <c r="K35" s="16">
        <f t="shared" si="9"/>
        <v>0</v>
      </c>
      <c r="L35" s="67">
        <f t="shared" si="9"/>
        <v>0</v>
      </c>
      <c r="M35" s="17">
        <f>IF(L35&gt;0,VLOOKUP(I35,Labour!$AR$1:$AT$15,3,FALSE),0)</f>
        <v>0</v>
      </c>
      <c r="N35" s="70">
        <f t="shared" si="1"/>
        <v>0</v>
      </c>
      <c r="R35" s="83">
        <f t="shared" si="2"/>
        <v>0</v>
      </c>
      <c r="S35" s="83">
        <f t="shared" si="2"/>
        <v>0</v>
      </c>
      <c r="T35" s="83">
        <f t="shared" si="3"/>
        <v>0</v>
      </c>
      <c r="U35" s="83">
        <f t="shared" si="3"/>
        <v>0</v>
      </c>
      <c r="V35" s="83">
        <f t="shared" si="4"/>
        <v>0</v>
      </c>
      <c r="W35" s="83">
        <f t="shared" si="4"/>
        <v>0</v>
      </c>
      <c r="X35" s="83">
        <f t="shared" si="5"/>
        <v>0</v>
      </c>
      <c r="Y35" s="83">
        <f t="shared" si="5"/>
        <v>0</v>
      </c>
      <c r="Z35" s="83">
        <f t="shared" si="5"/>
        <v>0</v>
      </c>
      <c r="AA35" s="126">
        <f t="shared" si="10"/>
        <v>0</v>
      </c>
      <c r="AB35" s="83">
        <f t="shared" si="6"/>
        <v>0</v>
      </c>
      <c r="AC35" s="83">
        <f t="shared" si="6"/>
        <v>0</v>
      </c>
      <c r="AD35" s="126">
        <f t="shared" si="11"/>
        <v>0</v>
      </c>
      <c r="AE35" s="126">
        <f>IF(AD35=1,SUM(AD$10:AD35),0)</f>
        <v>0</v>
      </c>
      <c r="AF35" s="82" t="str">
        <f t="shared" si="12"/>
        <v/>
      </c>
      <c r="AG35" s="126">
        <f t="shared" si="13"/>
        <v>0</v>
      </c>
    </row>
    <row r="36" spans="1:33" ht="12" customHeight="1" x14ac:dyDescent="0.25">
      <c r="A36" s="497"/>
      <c r="B36" s="15">
        <v>27</v>
      </c>
      <c r="C36" s="468">
        <f t="shared" si="7"/>
        <v>0</v>
      </c>
      <c r="D36" s="469"/>
      <c r="E36" s="470"/>
      <c r="F36" s="67">
        <f t="shared" si="8"/>
        <v>0</v>
      </c>
      <c r="G36" s="67">
        <f t="shared" si="8"/>
        <v>0</v>
      </c>
      <c r="H36" s="67">
        <f t="shared" si="8"/>
        <v>0</v>
      </c>
      <c r="I36" s="67">
        <f t="shared" si="0"/>
        <v>0</v>
      </c>
      <c r="J36" s="67">
        <f t="shared" si="9"/>
        <v>0</v>
      </c>
      <c r="K36" s="16">
        <f t="shared" si="9"/>
        <v>0</v>
      </c>
      <c r="L36" s="67">
        <f t="shared" si="9"/>
        <v>0</v>
      </c>
      <c r="M36" s="17">
        <f>IF(L36&gt;0,VLOOKUP(I36,Labour!$AR$1:$AT$15,3,FALSE),0)</f>
        <v>0</v>
      </c>
      <c r="N36" s="70">
        <f t="shared" si="1"/>
        <v>0</v>
      </c>
      <c r="R36" s="83">
        <f t="shared" si="2"/>
        <v>0</v>
      </c>
      <c r="S36" s="83">
        <f t="shared" si="2"/>
        <v>0</v>
      </c>
      <c r="T36" s="83">
        <f t="shared" si="3"/>
        <v>0</v>
      </c>
      <c r="U36" s="83">
        <f t="shared" si="3"/>
        <v>0</v>
      </c>
      <c r="V36" s="83">
        <f t="shared" si="4"/>
        <v>0</v>
      </c>
      <c r="W36" s="83">
        <f t="shared" si="4"/>
        <v>0</v>
      </c>
      <c r="X36" s="83">
        <f t="shared" si="5"/>
        <v>0</v>
      </c>
      <c r="Y36" s="83">
        <f t="shared" si="5"/>
        <v>0</v>
      </c>
      <c r="Z36" s="83">
        <f t="shared" si="5"/>
        <v>0</v>
      </c>
      <c r="AA36" s="126">
        <f t="shared" si="10"/>
        <v>0</v>
      </c>
      <c r="AB36" s="83">
        <f t="shared" si="6"/>
        <v>0</v>
      </c>
      <c r="AC36" s="83">
        <f t="shared" si="6"/>
        <v>0</v>
      </c>
      <c r="AD36" s="126">
        <f t="shared" si="11"/>
        <v>0</v>
      </c>
      <c r="AE36" s="126">
        <f>IF(AD36=1,SUM(AD$10:AD36),0)</f>
        <v>0</v>
      </c>
      <c r="AF36" s="82" t="str">
        <f t="shared" si="12"/>
        <v/>
      </c>
      <c r="AG36" s="126">
        <f t="shared" si="13"/>
        <v>0</v>
      </c>
    </row>
    <row r="37" spans="1:33" ht="12" customHeight="1" x14ac:dyDescent="0.25">
      <c r="A37" s="497"/>
      <c r="B37" s="15">
        <v>28</v>
      </c>
      <c r="C37" s="468">
        <f t="shared" si="7"/>
        <v>0</v>
      </c>
      <c r="D37" s="469"/>
      <c r="E37" s="470"/>
      <c r="F37" s="67">
        <f t="shared" si="8"/>
        <v>0</v>
      </c>
      <c r="G37" s="67">
        <f t="shared" si="8"/>
        <v>0</v>
      </c>
      <c r="H37" s="67">
        <f t="shared" si="8"/>
        <v>0</v>
      </c>
      <c r="I37" s="67">
        <f t="shared" si="0"/>
        <v>0</v>
      </c>
      <c r="J37" s="67">
        <f t="shared" si="9"/>
        <v>0</v>
      </c>
      <c r="K37" s="16">
        <f t="shared" si="9"/>
        <v>0</v>
      </c>
      <c r="L37" s="67">
        <f t="shared" si="9"/>
        <v>0</v>
      </c>
      <c r="M37" s="17">
        <f>IF(L37&gt;0,VLOOKUP(I37,Labour!$AR$1:$AT$15,3,FALSE),0)</f>
        <v>0</v>
      </c>
      <c r="N37" s="70">
        <f t="shared" si="1"/>
        <v>0</v>
      </c>
      <c r="R37" s="83">
        <f t="shared" si="2"/>
        <v>0</v>
      </c>
      <c r="S37" s="83">
        <f t="shared" si="2"/>
        <v>0</v>
      </c>
      <c r="T37" s="83">
        <f t="shared" si="3"/>
        <v>0</v>
      </c>
      <c r="U37" s="83">
        <f t="shared" si="3"/>
        <v>0</v>
      </c>
      <c r="V37" s="83">
        <f t="shared" si="4"/>
        <v>0</v>
      </c>
      <c r="W37" s="83">
        <f t="shared" si="4"/>
        <v>0</v>
      </c>
      <c r="X37" s="83">
        <f t="shared" si="5"/>
        <v>0</v>
      </c>
      <c r="Y37" s="83">
        <f t="shared" si="5"/>
        <v>0</v>
      </c>
      <c r="Z37" s="83">
        <f t="shared" si="5"/>
        <v>0</v>
      </c>
      <c r="AA37" s="126">
        <f t="shared" si="10"/>
        <v>0</v>
      </c>
      <c r="AB37" s="83">
        <f t="shared" si="6"/>
        <v>0</v>
      </c>
      <c r="AC37" s="83">
        <f t="shared" si="6"/>
        <v>0</v>
      </c>
      <c r="AD37" s="126">
        <f t="shared" si="11"/>
        <v>0</v>
      </c>
      <c r="AE37" s="126">
        <f>IF(AD37=1,SUM(AD$10:AD37),0)</f>
        <v>0</v>
      </c>
      <c r="AF37" s="82" t="str">
        <f t="shared" si="12"/>
        <v/>
      </c>
      <c r="AG37" s="126">
        <f t="shared" si="13"/>
        <v>0</v>
      </c>
    </row>
    <row r="38" spans="1:33" ht="12" customHeight="1" x14ac:dyDescent="0.25">
      <c r="A38" s="497"/>
      <c r="B38" s="15">
        <v>29</v>
      </c>
      <c r="C38" s="468">
        <f t="shared" si="7"/>
        <v>0</v>
      </c>
      <c r="D38" s="469"/>
      <c r="E38" s="470"/>
      <c r="F38" s="67">
        <f t="shared" si="8"/>
        <v>0</v>
      </c>
      <c r="G38" s="67">
        <f t="shared" si="8"/>
        <v>0</v>
      </c>
      <c r="H38" s="67">
        <f t="shared" si="8"/>
        <v>0</v>
      </c>
      <c r="I38" s="67">
        <f t="shared" si="0"/>
        <v>0</v>
      </c>
      <c r="J38" s="67">
        <f t="shared" si="9"/>
        <v>0</v>
      </c>
      <c r="K38" s="16">
        <f t="shared" si="9"/>
        <v>0</v>
      </c>
      <c r="L38" s="67">
        <f t="shared" si="9"/>
        <v>0</v>
      </c>
      <c r="M38" s="17">
        <f>IF(L38&gt;0,VLOOKUP(I38,Labour!$AR$1:$AT$15,3,FALSE),0)</f>
        <v>0</v>
      </c>
      <c r="N38" s="70">
        <f t="shared" si="1"/>
        <v>0</v>
      </c>
      <c r="R38" s="83">
        <f t="shared" si="2"/>
        <v>0</v>
      </c>
      <c r="S38" s="83">
        <f t="shared" si="2"/>
        <v>0</v>
      </c>
      <c r="T38" s="83">
        <f t="shared" si="3"/>
        <v>0</v>
      </c>
      <c r="U38" s="83">
        <f t="shared" si="3"/>
        <v>0</v>
      </c>
      <c r="V38" s="83">
        <f t="shared" si="4"/>
        <v>0</v>
      </c>
      <c r="W38" s="83">
        <f t="shared" si="4"/>
        <v>0</v>
      </c>
      <c r="X38" s="83">
        <f t="shared" si="5"/>
        <v>0</v>
      </c>
      <c r="Y38" s="83">
        <f t="shared" si="5"/>
        <v>0</v>
      </c>
      <c r="Z38" s="83">
        <f t="shared" si="5"/>
        <v>0</v>
      </c>
      <c r="AA38" s="126">
        <f t="shared" si="10"/>
        <v>0</v>
      </c>
      <c r="AB38" s="83">
        <f t="shared" si="6"/>
        <v>0</v>
      </c>
      <c r="AC38" s="83">
        <f t="shared" si="6"/>
        <v>0</v>
      </c>
      <c r="AD38" s="126">
        <f t="shared" si="11"/>
        <v>0</v>
      </c>
      <c r="AE38" s="126">
        <f>IF(AD38=1,SUM(AD$10:AD38),0)</f>
        <v>0</v>
      </c>
      <c r="AF38" s="82" t="str">
        <f t="shared" si="12"/>
        <v/>
      </c>
      <c r="AG38" s="126">
        <f t="shared" si="13"/>
        <v>0</v>
      </c>
    </row>
    <row r="39" spans="1:33" ht="12" customHeight="1" x14ac:dyDescent="0.25">
      <c r="A39" s="497"/>
      <c r="B39" s="15">
        <v>30</v>
      </c>
      <c r="C39" s="468">
        <f t="shared" ref="C39:C109" si="14">R39</f>
        <v>0</v>
      </c>
      <c r="D39" s="469"/>
      <c r="E39" s="470"/>
      <c r="F39" s="67">
        <f t="shared" ref="F39:F109" si="15">S39</f>
        <v>0</v>
      </c>
      <c r="G39" s="67">
        <f t="shared" ref="G39:G109" si="16">T39</f>
        <v>0</v>
      </c>
      <c r="H39" s="67">
        <f t="shared" ref="H39:H109" si="17">U39</f>
        <v>0</v>
      </c>
      <c r="I39" s="67">
        <f t="shared" ref="I39:I109" si="18">X39</f>
        <v>0</v>
      </c>
      <c r="J39" s="67">
        <f t="shared" ref="J39:J109" si="19">AA39</f>
        <v>0</v>
      </c>
      <c r="K39" s="16">
        <f t="shared" ref="K39:K109" si="20">AB39</f>
        <v>0</v>
      </c>
      <c r="L39" s="67">
        <f t="shared" ref="L39:L109" si="21">AC39</f>
        <v>0</v>
      </c>
      <c r="M39" s="17">
        <f>IF(L39&gt;0,VLOOKUP(I39,Labour!$AR$1:$AT$15,3,FALSE),0)</f>
        <v>0</v>
      </c>
      <c r="N39" s="70">
        <f t="shared" ref="N39:N109" si="22">J39*K39+L39*M39</f>
        <v>0</v>
      </c>
      <c r="R39" s="83">
        <f t="shared" si="2"/>
        <v>0</v>
      </c>
      <c r="S39" s="83">
        <f t="shared" si="2"/>
        <v>0</v>
      </c>
      <c r="T39" s="83">
        <f t="shared" si="3"/>
        <v>0</v>
      </c>
      <c r="U39" s="83">
        <f t="shared" si="3"/>
        <v>0</v>
      </c>
      <c r="V39" s="83">
        <f t="shared" si="4"/>
        <v>0</v>
      </c>
      <c r="W39" s="83">
        <f t="shared" si="4"/>
        <v>0</v>
      </c>
      <c r="X39" s="83">
        <f t="shared" si="5"/>
        <v>0</v>
      </c>
      <c r="Y39" s="83">
        <f t="shared" si="5"/>
        <v>0</v>
      </c>
      <c r="Z39" s="83">
        <f t="shared" si="5"/>
        <v>0</v>
      </c>
      <c r="AA39" s="171">
        <f t="shared" ref="AA39:AA102" si="23">Y39+Z39</f>
        <v>0</v>
      </c>
      <c r="AB39" s="83">
        <f t="shared" si="6"/>
        <v>0</v>
      </c>
      <c r="AC39" s="83">
        <f t="shared" si="6"/>
        <v>0</v>
      </c>
      <c r="AD39" s="171">
        <f t="shared" ref="AD39:AD102" si="24">IF(AND(T39&lt;&gt;0,X39="op"),1,0)</f>
        <v>0</v>
      </c>
      <c r="AE39" s="171">
        <f>IF(AD39=1,SUM(AD$10:AD39),0)</f>
        <v>0</v>
      </c>
      <c r="AF39" s="82" t="str">
        <f t="shared" ref="AF39:AF102" si="25">IF(AND(AD39=1,AE39&lt;$AD$7),S39&amp;", ",IF(AND(AD39=1,AE39=$AD$7),S39,""))</f>
        <v/>
      </c>
      <c r="AG39" s="171">
        <f t="shared" ref="AG39:AG102" si="26">IF(AD39=1,T39,0)</f>
        <v>0</v>
      </c>
    </row>
    <row r="40" spans="1:33" ht="12" customHeight="1" x14ac:dyDescent="0.25">
      <c r="A40" s="497"/>
      <c r="B40" s="15">
        <v>31</v>
      </c>
      <c r="C40" s="468">
        <f t="shared" si="14"/>
        <v>0</v>
      </c>
      <c r="D40" s="469"/>
      <c r="E40" s="470"/>
      <c r="F40" s="67">
        <f t="shared" si="15"/>
        <v>0</v>
      </c>
      <c r="G40" s="67">
        <f t="shared" si="16"/>
        <v>0</v>
      </c>
      <c r="H40" s="67">
        <f t="shared" si="17"/>
        <v>0</v>
      </c>
      <c r="I40" s="67">
        <f t="shared" si="18"/>
        <v>0</v>
      </c>
      <c r="J40" s="67">
        <f t="shared" si="19"/>
        <v>0</v>
      </c>
      <c r="K40" s="16">
        <f t="shared" si="20"/>
        <v>0</v>
      </c>
      <c r="L40" s="67">
        <f t="shared" si="21"/>
        <v>0</v>
      </c>
      <c r="M40" s="17">
        <f>IF(L40&gt;0,VLOOKUP(I40,Labour!$AR$1:$AT$15,3,FALSE),0)</f>
        <v>0</v>
      </c>
      <c r="N40" s="70">
        <f t="shared" si="22"/>
        <v>0</v>
      </c>
      <c r="R40" s="83">
        <f t="shared" ref="R40:U103" si="27">IF($B40&lt;=$U$3,VLOOKUP($B40,KTABLE,R$9,FALSE),0)</f>
        <v>0</v>
      </c>
      <c r="S40" s="83">
        <f t="shared" si="27"/>
        <v>0</v>
      </c>
      <c r="T40" s="83">
        <f t="shared" si="27"/>
        <v>0</v>
      </c>
      <c r="U40" s="83">
        <f t="shared" si="27"/>
        <v>0</v>
      </c>
      <c r="V40" s="83">
        <f t="shared" ref="V40:W103" si="28">IF($B40&lt;=$U$3,IF(VLOOKUP($B40,KTABLE,V$9,FALSE)=V$8,$U40,0),0)</f>
        <v>0</v>
      </c>
      <c r="W40" s="83">
        <f t="shared" si="28"/>
        <v>0</v>
      </c>
      <c r="X40" s="83">
        <f t="shared" ref="X40:Z103" si="29">IF($B40&lt;=$U$3,VLOOKUP($B40,KTABLE,X$9,FALSE),0)</f>
        <v>0</v>
      </c>
      <c r="Y40" s="83">
        <f t="shared" si="29"/>
        <v>0</v>
      </c>
      <c r="Z40" s="83">
        <f t="shared" si="29"/>
        <v>0</v>
      </c>
      <c r="AA40" s="171">
        <f t="shared" si="23"/>
        <v>0</v>
      </c>
      <c r="AB40" s="83">
        <f t="shared" ref="AB40:AC103" si="30">IF($B40&lt;=$U$3,VLOOKUP($B40,KTABLE,AB$9,FALSE),0)</f>
        <v>0</v>
      </c>
      <c r="AC40" s="83">
        <f t="shared" si="30"/>
        <v>0</v>
      </c>
      <c r="AD40" s="171">
        <f t="shared" si="24"/>
        <v>0</v>
      </c>
      <c r="AE40" s="171">
        <f>IF(AD40=1,SUM(AD$10:AD40),0)</f>
        <v>0</v>
      </c>
      <c r="AF40" s="82" t="str">
        <f t="shared" si="25"/>
        <v/>
      </c>
      <c r="AG40" s="171">
        <f t="shared" si="26"/>
        <v>0</v>
      </c>
    </row>
    <row r="41" spans="1:33" ht="12" customHeight="1" x14ac:dyDescent="0.25">
      <c r="A41" s="497"/>
      <c r="B41" s="15">
        <v>32</v>
      </c>
      <c r="C41" s="468">
        <f t="shared" si="14"/>
        <v>0</v>
      </c>
      <c r="D41" s="469"/>
      <c r="E41" s="470"/>
      <c r="F41" s="67">
        <f t="shared" si="15"/>
        <v>0</v>
      </c>
      <c r="G41" s="67">
        <f t="shared" si="16"/>
        <v>0</v>
      </c>
      <c r="H41" s="67">
        <f t="shared" si="17"/>
        <v>0</v>
      </c>
      <c r="I41" s="67">
        <f t="shared" si="18"/>
        <v>0</v>
      </c>
      <c r="J41" s="67">
        <f t="shared" si="19"/>
        <v>0</v>
      </c>
      <c r="K41" s="16">
        <f t="shared" si="20"/>
        <v>0</v>
      </c>
      <c r="L41" s="67">
        <f t="shared" si="21"/>
        <v>0</v>
      </c>
      <c r="M41" s="17">
        <f>IF(L41&gt;0,VLOOKUP(I41,Labour!$AR$1:$AT$15,3,FALSE),0)</f>
        <v>0</v>
      </c>
      <c r="N41" s="70">
        <f t="shared" si="22"/>
        <v>0</v>
      </c>
      <c r="R41" s="83">
        <f t="shared" si="27"/>
        <v>0</v>
      </c>
      <c r="S41" s="83">
        <f t="shared" si="27"/>
        <v>0</v>
      </c>
      <c r="T41" s="83">
        <f t="shared" si="27"/>
        <v>0</v>
      </c>
      <c r="U41" s="83">
        <f t="shared" si="27"/>
        <v>0</v>
      </c>
      <c r="V41" s="83">
        <f t="shared" si="28"/>
        <v>0</v>
      </c>
      <c r="W41" s="83">
        <f t="shared" si="28"/>
        <v>0</v>
      </c>
      <c r="X41" s="83">
        <f t="shared" si="29"/>
        <v>0</v>
      </c>
      <c r="Y41" s="83">
        <f t="shared" si="29"/>
        <v>0</v>
      </c>
      <c r="Z41" s="83">
        <f t="shared" si="29"/>
        <v>0</v>
      </c>
      <c r="AA41" s="171">
        <f t="shared" si="23"/>
        <v>0</v>
      </c>
      <c r="AB41" s="83">
        <f t="shared" si="30"/>
        <v>0</v>
      </c>
      <c r="AC41" s="83">
        <f t="shared" si="30"/>
        <v>0</v>
      </c>
      <c r="AD41" s="171">
        <f t="shared" si="24"/>
        <v>0</v>
      </c>
      <c r="AE41" s="171">
        <f>IF(AD41=1,SUM(AD$10:AD41),0)</f>
        <v>0</v>
      </c>
      <c r="AF41" s="82" t="str">
        <f t="shared" si="25"/>
        <v/>
      </c>
      <c r="AG41" s="171">
        <f t="shared" si="26"/>
        <v>0</v>
      </c>
    </row>
    <row r="42" spans="1:33" ht="12" customHeight="1" x14ac:dyDescent="0.25">
      <c r="A42" s="497"/>
      <c r="B42" s="15">
        <v>33</v>
      </c>
      <c r="C42" s="468">
        <f t="shared" si="14"/>
        <v>0</v>
      </c>
      <c r="D42" s="469"/>
      <c r="E42" s="470"/>
      <c r="F42" s="67">
        <f t="shared" si="15"/>
        <v>0</v>
      </c>
      <c r="G42" s="67">
        <f t="shared" si="16"/>
        <v>0</v>
      </c>
      <c r="H42" s="67">
        <f t="shared" si="17"/>
        <v>0</v>
      </c>
      <c r="I42" s="67">
        <f t="shared" si="18"/>
        <v>0</v>
      </c>
      <c r="J42" s="67">
        <f t="shared" si="19"/>
        <v>0</v>
      </c>
      <c r="K42" s="16">
        <f t="shared" si="20"/>
        <v>0</v>
      </c>
      <c r="L42" s="67">
        <f t="shared" si="21"/>
        <v>0</v>
      </c>
      <c r="M42" s="17">
        <f>IF(L42&gt;0,VLOOKUP(I42,Labour!$AR$1:$AT$15,3,FALSE),0)</f>
        <v>0</v>
      </c>
      <c r="N42" s="70">
        <f t="shared" si="22"/>
        <v>0</v>
      </c>
      <c r="R42" s="83">
        <f t="shared" si="27"/>
        <v>0</v>
      </c>
      <c r="S42" s="83">
        <f t="shared" si="27"/>
        <v>0</v>
      </c>
      <c r="T42" s="83">
        <f t="shared" si="27"/>
        <v>0</v>
      </c>
      <c r="U42" s="83">
        <f t="shared" si="27"/>
        <v>0</v>
      </c>
      <c r="V42" s="83">
        <f t="shared" si="28"/>
        <v>0</v>
      </c>
      <c r="W42" s="83">
        <f t="shared" si="28"/>
        <v>0</v>
      </c>
      <c r="X42" s="83">
        <f t="shared" si="29"/>
        <v>0</v>
      </c>
      <c r="Y42" s="83">
        <f t="shared" si="29"/>
        <v>0</v>
      </c>
      <c r="Z42" s="83">
        <f t="shared" si="29"/>
        <v>0</v>
      </c>
      <c r="AA42" s="171">
        <f t="shared" si="23"/>
        <v>0</v>
      </c>
      <c r="AB42" s="83">
        <f t="shared" si="30"/>
        <v>0</v>
      </c>
      <c r="AC42" s="83">
        <f t="shared" si="30"/>
        <v>0</v>
      </c>
      <c r="AD42" s="171">
        <f t="shared" si="24"/>
        <v>0</v>
      </c>
      <c r="AE42" s="171">
        <f>IF(AD42=1,SUM(AD$10:AD42),0)</f>
        <v>0</v>
      </c>
      <c r="AF42" s="82" t="str">
        <f t="shared" si="25"/>
        <v/>
      </c>
      <c r="AG42" s="171">
        <f t="shared" si="26"/>
        <v>0</v>
      </c>
    </row>
    <row r="43" spans="1:33" ht="12" customHeight="1" x14ac:dyDescent="0.25">
      <c r="A43" s="497"/>
      <c r="B43" s="15">
        <v>34</v>
      </c>
      <c r="C43" s="468">
        <f t="shared" si="14"/>
        <v>0</v>
      </c>
      <c r="D43" s="469"/>
      <c r="E43" s="470"/>
      <c r="F43" s="67">
        <f t="shared" si="15"/>
        <v>0</v>
      </c>
      <c r="G43" s="67">
        <f t="shared" si="16"/>
        <v>0</v>
      </c>
      <c r="H43" s="67">
        <f t="shared" si="17"/>
        <v>0</v>
      </c>
      <c r="I43" s="67">
        <f t="shared" si="18"/>
        <v>0</v>
      </c>
      <c r="J43" s="67">
        <f t="shared" si="19"/>
        <v>0</v>
      </c>
      <c r="K43" s="16">
        <f t="shared" si="20"/>
        <v>0</v>
      </c>
      <c r="L43" s="67">
        <f t="shared" si="21"/>
        <v>0</v>
      </c>
      <c r="M43" s="17">
        <f>IF(L43&gt;0,VLOOKUP(I43,Labour!$AR$1:$AT$15,3,FALSE),0)</f>
        <v>0</v>
      </c>
      <c r="N43" s="70">
        <f t="shared" si="22"/>
        <v>0</v>
      </c>
      <c r="R43" s="83">
        <f t="shared" si="27"/>
        <v>0</v>
      </c>
      <c r="S43" s="83">
        <f t="shared" si="27"/>
        <v>0</v>
      </c>
      <c r="T43" s="83">
        <f t="shared" si="27"/>
        <v>0</v>
      </c>
      <c r="U43" s="83">
        <f t="shared" si="27"/>
        <v>0</v>
      </c>
      <c r="V43" s="83">
        <f t="shared" si="28"/>
        <v>0</v>
      </c>
      <c r="W43" s="83">
        <f t="shared" si="28"/>
        <v>0</v>
      </c>
      <c r="X43" s="83">
        <f t="shared" si="29"/>
        <v>0</v>
      </c>
      <c r="Y43" s="83">
        <f t="shared" si="29"/>
        <v>0</v>
      </c>
      <c r="Z43" s="83">
        <f t="shared" si="29"/>
        <v>0</v>
      </c>
      <c r="AA43" s="171">
        <f t="shared" si="23"/>
        <v>0</v>
      </c>
      <c r="AB43" s="83">
        <f t="shared" si="30"/>
        <v>0</v>
      </c>
      <c r="AC43" s="83">
        <f t="shared" si="30"/>
        <v>0</v>
      </c>
      <c r="AD43" s="171">
        <f t="shared" si="24"/>
        <v>0</v>
      </c>
      <c r="AE43" s="171">
        <f>IF(AD43=1,SUM(AD$10:AD43),0)</f>
        <v>0</v>
      </c>
      <c r="AF43" s="82" t="str">
        <f t="shared" si="25"/>
        <v/>
      </c>
      <c r="AG43" s="171">
        <f t="shared" si="26"/>
        <v>0</v>
      </c>
    </row>
    <row r="44" spans="1:33" ht="12" customHeight="1" x14ac:dyDescent="0.25">
      <c r="A44" s="497"/>
      <c r="B44" s="15">
        <v>35</v>
      </c>
      <c r="C44" s="468">
        <f t="shared" si="14"/>
        <v>0</v>
      </c>
      <c r="D44" s="469"/>
      <c r="E44" s="470"/>
      <c r="F44" s="67">
        <f t="shared" si="15"/>
        <v>0</v>
      </c>
      <c r="G44" s="67">
        <f t="shared" si="16"/>
        <v>0</v>
      </c>
      <c r="H44" s="67">
        <f t="shared" si="17"/>
        <v>0</v>
      </c>
      <c r="I44" s="67">
        <f t="shared" si="18"/>
        <v>0</v>
      </c>
      <c r="J44" s="67">
        <f t="shared" si="19"/>
        <v>0</v>
      </c>
      <c r="K44" s="16">
        <f t="shared" si="20"/>
        <v>0</v>
      </c>
      <c r="L44" s="67">
        <f t="shared" si="21"/>
        <v>0</v>
      </c>
      <c r="M44" s="17">
        <f>IF(L44&gt;0,VLOOKUP(I44,Labour!$AR$1:$AT$15,3,FALSE),0)</f>
        <v>0</v>
      </c>
      <c r="N44" s="70">
        <f t="shared" si="22"/>
        <v>0</v>
      </c>
      <c r="R44" s="83">
        <f t="shared" si="27"/>
        <v>0</v>
      </c>
      <c r="S44" s="83">
        <f t="shared" si="27"/>
        <v>0</v>
      </c>
      <c r="T44" s="83">
        <f t="shared" si="27"/>
        <v>0</v>
      </c>
      <c r="U44" s="83">
        <f t="shared" si="27"/>
        <v>0</v>
      </c>
      <c r="V44" s="83">
        <f t="shared" si="28"/>
        <v>0</v>
      </c>
      <c r="W44" s="83">
        <f t="shared" si="28"/>
        <v>0</v>
      </c>
      <c r="X44" s="83">
        <f t="shared" si="29"/>
        <v>0</v>
      </c>
      <c r="Y44" s="83">
        <f t="shared" si="29"/>
        <v>0</v>
      </c>
      <c r="Z44" s="83">
        <f t="shared" si="29"/>
        <v>0</v>
      </c>
      <c r="AA44" s="171">
        <f t="shared" si="23"/>
        <v>0</v>
      </c>
      <c r="AB44" s="83">
        <f t="shared" si="30"/>
        <v>0</v>
      </c>
      <c r="AC44" s="83">
        <f t="shared" si="30"/>
        <v>0</v>
      </c>
      <c r="AD44" s="171">
        <f t="shared" si="24"/>
        <v>0</v>
      </c>
      <c r="AE44" s="171">
        <f>IF(AD44=1,SUM(AD$10:AD44),0)</f>
        <v>0</v>
      </c>
      <c r="AF44" s="82" t="str">
        <f t="shared" si="25"/>
        <v/>
      </c>
      <c r="AG44" s="171">
        <f t="shared" si="26"/>
        <v>0</v>
      </c>
    </row>
    <row r="45" spans="1:33" ht="12" customHeight="1" x14ac:dyDescent="0.25">
      <c r="A45" s="497"/>
      <c r="B45" s="15">
        <v>36</v>
      </c>
      <c r="C45" s="468">
        <f t="shared" si="14"/>
        <v>0</v>
      </c>
      <c r="D45" s="469"/>
      <c r="E45" s="470"/>
      <c r="F45" s="67">
        <f t="shared" si="15"/>
        <v>0</v>
      </c>
      <c r="G45" s="67">
        <f t="shared" si="16"/>
        <v>0</v>
      </c>
      <c r="H45" s="67">
        <f t="shared" si="17"/>
        <v>0</v>
      </c>
      <c r="I45" s="67">
        <f t="shared" si="18"/>
        <v>0</v>
      </c>
      <c r="J45" s="67">
        <f t="shared" si="19"/>
        <v>0</v>
      </c>
      <c r="K45" s="16">
        <f t="shared" si="20"/>
        <v>0</v>
      </c>
      <c r="L45" s="67">
        <f t="shared" si="21"/>
        <v>0</v>
      </c>
      <c r="M45" s="17">
        <f>IF(L45&gt;0,VLOOKUP(I45,Labour!$AR$1:$AT$15,3,FALSE),0)</f>
        <v>0</v>
      </c>
      <c r="N45" s="70">
        <f t="shared" si="22"/>
        <v>0</v>
      </c>
      <c r="R45" s="83">
        <f t="shared" si="27"/>
        <v>0</v>
      </c>
      <c r="S45" s="83">
        <f t="shared" si="27"/>
        <v>0</v>
      </c>
      <c r="T45" s="83">
        <f t="shared" si="27"/>
        <v>0</v>
      </c>
      <c r="U45" s="83">
        <f t="shared" si="27"/>
        <v>0</v>
      </c>
      <c r="V45" s="83">
        <f t="shared" si="28"/>
        <v>0</v>
      </c>
      <c r="W45" s="83">
        <f t="shared" si="28"/>
        <v>0</v>
      </c>
      <c r="X45" s="83">
        <f t="shared" si="29"/>
        <v>0</v>
      </c>
      <c r="Y45" s="83">
        <f t="shared" si="29"/>
        <v>0</v>
      </c>
      <c r="Z45" s="83">
        <f t="shared" si="29"/>
        <v>0</v>
      </c>
      <c r="AA45" s="171">
        <f t="shared" si="23"/>
        <v>0</v>
      </c>
      <c r="AB45" s="83">
        <f t="shared" si="30"/>
        <v>0</v>
      </c>
      <c r="AC45" s="83">
        <f t="shared" si="30"/>
        <v>0</v>
      </c>
      <c r="AD45" s="171">
        <f t="shared" si="24"/>
        <v>0</v>
      </c>
      <c r="AE45" s="171">
        <f>IF(AD45=1,SUM(AD$10:AD45),0)</f>
        <v>0</v>
      </c>
      <c r="AF45" s="82" t="str">
        <f t="shared" si="25"/>
        <v/>
      </c>
      <c r="AG45" s="171">
        <f t="shared" si="26"/>
        <v>0</v>
      </c>
    </row>
    <row r="46" spans="1:33" ht="12" customHeight="1" x14ac:dyDescent="0.25">
      <c r="A46" s="497"/>
      <c r="B46" s="15">
        <v>37</v>
      </c>
      <c r="C46" s="468">
        <f t="shared" si="14"/>
        <v>0</v>
      </c>
      <c r="D46" s="469"/>
      <c r="E46" s="470"/>
      <c r="F46" s="67">
        <f t="shared" si="15"/>
        <v>0</v>
      </c>
      <c r="G46" s="67">
        <f t="shared" si="16"/>
        <v>0</v>
      </c>
      <c r="H46" s="67">
        <f t="shared" si="17"/>
        <v>0</v>
      </c>
      <c r="I46" s="67">
        <f t="shared" si="18"/>
        <v>0</v>
      </c>
      <c r="J46" s="67">
        <f t="shared" si="19"/>
        <v>0</v>
      </c>
      <c r="K46" s="16">
        <f t="shared" si="20"/>
        <v>0</v>
      </c>
      <c r="L46" s="67">
        <f t="shared" si="21"/>
        <v>0</v>
      </c>
      <c r="M46" s="17">
        <f>IF(L46&gt;0,VLOOKUP(I46,Labour!$AR$1:$AT$15,3,FALSE),0)</f>
        <v>0</v>
      </c>
      <c r="N46" s="70">
        <f t="shared" si="22"/>
        <v>0</v>
      </c>
      <c r="R46" s="83">
        <f t="shared" si="27"/>
        <v>0</v>
      </c>
      <c r="S46" s="83">
        <f t="shared" si="27"/>
        <v>0</v>
      </c>
      <c r="T46" s="83">
        <f t="shared" si="27"/>
        <v>0</v>
      </c>
      <c r="U46" s="83">
        <f t="shared" si="27"/>
        <v>0</v>
      </c>
      <c r="V46" s="83">
        <f t="shared" si="28"/>
        <v>0</v>
      </c>
      <c r="W46" s="83">
        <f t="shared" si="28"/>
        <v>0</v>
      </c>
      <c r="X46" s="83">
        <f t="shared" si="29"/>
        <v>0</v>
      </c>
      <c r="Y46" s="83">
        <f t="shared" si="29"/>
        <v>0</v>
      </c>
      <c r="Z46" s="83">
        <f t="shared" si="29"/>
        <v>0</v>
      </c>
      <c r="AA46" s="171">
        <f t="shared" si="23"/>
        <v>0</v>
      </c>
      <c r="AB46" s="83">
        <f t="shared" si="30"/>
        <v>0</v>
      </c>
      <c r="AC46" s="83">
        <f t="shared" si="30"/>
        <v>0</v>
      </c>
      <c r="AD46" s="171">
        <f t="shared" si="24"/>
        <v>0</v>
      </c>
      <c r="AE46" s="171">
        <f>IF(AD46=1,SUM(AD$10:AD46),0)</f>
        <v>0</v>
      </c>
      <c r="AF46" s="82" t="str">
        <f t="shared" si="25"/>
        <v/>
      </c>
      <c r="AG46" s="171">
        <f t="shared" si="26"/>
        <v>0</v>
      </c>
    </row>
    <row r="47" spans="1:33" ht="12" customHeight="1" x14ac:dyDescent="0.25">
      <c r="A47" s="497"/>
      <c r="B47" s="15">
        <v>38</v>
      </c>
      <c r="C47" s="468">
        <f t="shared" si="14"/>
        <v>0</v>
      </c>
      <c r="D47" s="469"/>
      <c r="E47" s="470"/>
      <c r="F47" s="67">
        <f t="shared" si="15"/>
        <v>0</v>
      </c>
      <c r="G47" s="67">
        <f t="shared" si="16"/>
        <v>0</v>
      </c>
      <c r="H47" s="67">
        <f t="shared" si="17"/>
        <v>0</v>
      </c>
      <c r="I47" s="67">
        <f t="shared" si="18"/>
        <v>0</v>
      </c>
      <c r="J47" s="67">
        <f t="shared" si="19"/>
        <v>0</v>
      </c>
      <c r="K47" s="16">
        <f t="shared" si="20"/>
        <v>0</v>
      </c>
      <c r="L47" s="67">
        <f t="shared" si="21"/>
        <v>0</v>
      </c>
      <c r="M47" s="17">
        <f>IF(L47&gt;0,VLOOKUP(I47,Labour!$AR$1:$AT$15,3,FALSE),0)</f>
        <v>0</v>
      </c>
      <c r="N47" s="70">
        <f t="shared" si="22"/>
        <v>0</v>
      </c>
      <c r="R47" s="83">
        <f t="shared" si="27"/>
        <v>0</v>
      </c>
      <c r="S47" s="83">
        <f t="shared" si="27"/>
        <v>0</v>
      </c>
      <c r="T47" s="83">
        <f t="shared" si="27"/>
        <v>0</v>
      </c>
      <c r="U47" s="83">
        <f t="shared" si="27"/>
        <v>0</v>
      </c>
      <c r="V47" s="83">
        <f t="shared" si="28"/>
        <v>0</v>
      </c>
      <c r="W47" s="83">
        <f t="shared" si="28"/>
        <v>0</v>
      </c>
      <c r="X47" s="83">
        <f t="shared" si="29"/>
        <v>0</v>
      </c>
      <c r="Y47" s="83">
        <f t="shared" si="29"/>
        <v>0</v>
      </c>
      <c r="Z47" s="83">
        <f t="shared" si="29"/>
        <v>0</v>
      </c>
      <c r="AA47" s="171">
        <f t="shared" si="23"/>
        <v>0</v>
      </c>
      <c r="AB47" s="83">
        <f t="shared" si="30"/>
        <v>0</v>
      </c>
      <c r="AC47" s="83">
        <f t="shared" si="30"/>
        <v>0</v>
      </c>
      <c r="AD47" s="171">
        <f t="shared" si="24"/>
        <v>0</v>
      </c>
      <c r="AE47" s="171">
        <f>IF(AD47=1,SUM(AD$10:AD47),0)</f>
        <v>0</v>
      </c>
      <c r="AF47" s="82" t="str">
        <f t="shared" si="25"/>
        <v/>
      </c>
      <c r="AG47" s="171">
        <f t="shared" si="26"/>
        <v>0</v>
      </c>
    </row>
    <row r="48" spans="1:33" ht="12" customHeight="1" x14ac:dyDescent="0.25">
      <c r="A48" s="497"/>
      <c r="B48" s="15">
        <v>39</v>
      </c>
      <c r="C48" s="468">
        <f t="shared" si="14"/>
        <v>0</v>
      </c>
      <c r="D48" s="469"/>
      <c r="E48" s="470"/>
      <c r="F48" s="67">
        <f t="shared" si="15"/>
        <v>0</v>
      </c>
      <c r="G48" s="67">
        <f t="shared" si="16"/>
        <v>0</v>
      </c>
      <c r="H48" s="67">
        <f t="shared" si="17"/>
        <v>0</v>
      </c>
      <c r="I48" s="67">
        <f t="shared" si="18"/>
        <v>0</v>
      </c>
      <c r="J48" s="67">
        <f t="shared" si="19"/>
        <v>0</v>
      </c>
      <c r="K48" s="16">
        <f t="shared" si="20"/>
        <v>0</v>
      </c>
      <c r="L48" s="67">
        <f t="shared" si="21"/>
        <v>0</v>
      </c>
      <c r="M48" s="17">
        <f>IF(L48&gt;0,VLOOKUP(I48,Labour!$AR$1:$AT$15,3,FALSE),0)</f>
        <v>0</v>
      </c>
      <c r="N48" s="70">
        <f t="shared" si="22"/>
        <v>0</v>
      </c>
      <c r="R48" s="83">
        <f t="shared" si="27"/>
        <v>0</v>
      </c>
      <c r="S48" s="83">
        <f t="shared" si="27"/>
        <v>0</v>
      </c>
      <c r="T48" s="83">
        <f t="shared" si="27"/>
        <v>0</v>
      </c>
      <c r="U48" s="83">
        <f t="shared" si="27"/>
        <v>0</v>
      </c>
      <c r="V48" s="83">
        <f t="shared" si="28"/>
        <v>0</v>
      </c>
      <c r="W48" s="83">
        <f t="shared" si="28"/>
        <v>0</v>
      </c>
      <c r="X48" s="83">
        <f t="shared" si="29"/>
        <v>0</v>
      </c>
      <c r="Y48" s="83">
        <f t="shared" si="29"/>
        <v>0</v>
      </c>
      <c r="Z48" s="83">
        <f t="shared" si="29"/>
        <v>0</v>
      </c>
      <c r="AA48" s="171">
        <f t="shared" si="23"/>
        <v>0</v>
      </c>
      <c r="AB48" s="83">
        <f t="shared" si="30"/>
        <v>0</v>
      </c>
      <c r="AC48" s="83">
        <f t="shared" si="30"/>
        <v>0</v>
      </c>
      <c r="AD48" s="171">
        <f t="shared" si="24"/>
        <v>0</v>
      </c>
      <c r="AE48" s="171">
        <f>IF(AD48=1,SUM(AD$10:AD48),0)</f>
        <v>0</v>
      </c>
      <c r="AF48" s="82" t="str">
        <f t="shared" si="25"/>
        <v/>
      </c>
      <c r="AG48" s="171">
        <f t="shared" si="26"/>
        <v>0</v>
      </c>
    </row>
    <row r="49" spans="1:33" ht="12" customHeight="1" x14ac:dyDescent="0.25">
      <c r="A49" s="497"/>
      <c r="B49" s="15">
        <v>40</v>
      </c>
      <c r="C49" s="468">
        <f t="shared" si="14"/>
        <v>0</v>
      </c>
      <c r="D49" s="469"/>
      <c r="E49" s="470"/>
      <c r="F49" s="67">
        <f t="shared" si="15"/>
        <v>0</v>
      </c>
      <c r="G49" s="67">
        <f t="shared" si="16"/>
        <v>0</v>
      </c>
      <c r="H49" s="67">
        <f t="shared" si="17"/>
        <v>0</v>
      </c>
      <c r="I49" s="67">
        <f t="shared" si="18"/>
        <v>0</v>
      </c>
      <c r="J49" s="67">
        <f t="shared" si="19"/>
        <v>0</v>
      </c>
      <c r="K49" s="16">
        <f t="shared" si="20"/>
        <v>0</v>
      </c>
      <c r="L49" s="67">
        <f t="shared" si="21"/>
        <v>0</v>
      </c>
      <c r="M49" s="17">
        <f>IF(L49&gt;0,VLOOKUP(I49,Labour!$AR$1:$AT$15,3,FALSE),0)</f>
        <v>0</v>
      </c>
      <c r="N49" s="70">
        <f t="shared" si="22"/>
        <v>0</v>
      </c>
      <c r="R49" s="83">
        <f t="shared" si="27"/>
        <v>0</v>
      </c>
      <c r="S49" s="83">
        <f t="shared" si="27"/>
        <v>0</v>
      </c>
      <c r="T49" s="83">
        <f t="shared" si="27"/>
        <v>0</v>
      </c>
      <c r="U49" s="83">
        <f t="shared" si="27"/>
        <v>0</v>
      </c>
      <c r="V49" s="83">
        <f t="shared" si="28"/>
        <v>0</v>
      </c>
      <c r="W49" s="83">
        <f t="shared" si="28"/>
        <v>0</v>
      </c>
      <c r="X49" s="83">
        <f t="shared" si="29"/>
        <v>0</v>
      </c>
      <c r="Y49" s="83">
        <f t="shared" si="29"/>
        <v>0</v>
      </c>
      <c r="Z49" s="83">
        <f t="shared" si="29"/>
        <v>0</v>
      </c>
      <c r="AA49" s="171">
        <f t="shared" si="23"/>
        <v>0</v>
      </c>
      <c r="AB49" s="83">
        <f t="shared" si="30"/>
        <v>0</v>
      </c>
      <c r="AC49" s="83">
        <f t="shared" si="30"/>
        <v>0</v>
      </c>
      <c r="AD49" s="171">
        <f t="shared" si="24"/>
        <v>0</v>
      </c>
      <c r="AE49" s="171">
        <f>IF(AD49=1,SUM(AD$10:AD49),0)</f>
        <v>0</v>
      </c>
      <c r="AF49" s="82" t="str">
        <f t="shared" si="25"/>
        <v/>
      </c>
      <c r="AG49" s="171">
        <f t="shared" si="26"/>
        <v>0</v>
      </c>
    </row>
    <row r="50" spans="1:33" ht="12" customHeight="1" x14ac:dyDescent="0.25">
      <c r="A50" s="497"/>
      <c r="B50" s="15">
        <v>41</v>
      </c>
      <c r="C50" s="468">
        <f t="shared" si="14"/>
        <v>0</v>
      </c>
      <c r="D50" s="469"/>
      <c r="E50" s="470"/>
      <c r="F50" s="67">
        <f t="shared" si="15"/>
        <v>0</v>
      </c>
      <c r="G50" s="67">
        <f t="shared" si="16"/>
        <v>0</v>
      </c>
      <c r="H50" s="67">
        <f t="shared" si="17"/>
        <v>0</v>
      </c>
      <c r="I50" s="67">
        <f t="shared" si="18"/>
        <v>0</v>
      </c>
      <c r="J50" s="67">
        <f t="shared" si="19"/>
        <v>0</v>
      </c>
      <c r="K50" s="16">
        <f t="shared" si="20"/>
        <v>0</v>
      </c>
      <c r="L50" s="67">
        <f t="shared" si="21"/>
        <v>0</v>
      </c>
      <c r="M50" s="17">
        <f>IF(L50&gt;0,VLOOKUP(I50,Labour!$AR$1:$AT$15,3,FALSE),0)</f>
        <v>0</v>
      </c>
      <c r="N50" s="70">
        <f t="shared" si="22"/>
        <v>0</v>
      </c>
      <c r="R50" s="83">
        <f t="shared" si="27"/>
        <v>0</v>
      </c>
      <c r="S50" s="83">
        <f t="shared" si="27"/>
        <v>0</v>
      </c>
      <c r="T50" s="83">
        <f t="shared" si="27"/>
        <v>0</v>
      </c>
      <c r="U50" s="83">
        <f t="shared" si="27"/>
        <v>0</v>
      </c>
      <c r="V50" s="83">
        <f t="shared" si="28"/>
        <v>0</v>
      </c>
      <c r="W50" s="83">
        <f t="shared" si="28"/>
        <v>0</v>
      </c>
      <c r="X50" s="83">
        <f t="shared" si="29"/>
        <v>0</v>
      </c>
      <c r="Y50" s="83">
        <f t="shared" si="29"/>
        <v>0</v>
      </c>
      <c r="Z50" s="83">
        <f t="shared" si="29"/>
        <v>0</v>
      </c>
      <c r="AA50" s="171">
        <f t="shared" si="23"/>
        <v>0</v>
      </c>
      <c r="AB50" s="83">
        <f t="shared" si="30"/>
        <v>0</v>
      </c>
      <c r="AC50" s="83">
        <f t="shared" si="30"/>
        <v>0</v>
      </c>
      <c r="AD50" s="171">
        <f t="shared" si="24"/>
        <v>0</v>
      </c>
      <c r="AE50" s="171">
        <f>IF(AD50=1,SUM(AD$10:AD50),0)</f>
        <v>0</v>
      </c>
      <c r="AF50" s="82" t="str">
        <f t="shared" si="25"/>
        <v/>
      </c>
      <c r="AG50" s="171">
        <f t="shared" si="26"/>
        <v>0</v>
      </c>
    </row>
    <row r="51" spans="1:33" ht="12" customHeight="1" x14ac:dyDescent="0.25">
      <c r="A51" s="497"/>
      <c r="B51" s="15">
        <v>42</v>
      </c>
      <c r="C51" s="468">
        <f t="shared" si="14"/>
        <v>0</v>
      </c>
      <c r="D51" s="469"/>
      <c r="E51" s="470"/>
      <c r="F51" s="67">
        <f t="shared" si="15"/>
        <v>0</v>
      </c>
      <c r="G51" s="67">
        <f t="shared" si="16"/>
        <v>0</v>
      </c>
      <c r="H51" s="67">
        <f t="shared" si="17"/>
        <v>0</v>
      </c>
      <c r="I51" s="67">
        <f t="shared" si="18"/>
        <v>0</v>
      </c>
      <c r="J51" s="67">
        <f t="shared" si="19"/>
        <v>0</v>
      </c>
      <c r="K51" s="16">
        <f t="shared" si="20"/>
        <v>0</v>
      </c>
      <c r="L51" s="67">
        <f t="shared" si="21"/>
        <v>0</v>
      </c>
      <c r="M51" s="17">
        <f>IF(L51&gt;0,VLOOKUP(I51,Labour!$AR$1:$AT$15,3,FALSE),0)</f>
        <v>0</v>
      </c>
      <c r="N51" s="70">
        <f t="shared" si="22"/>
        <v>0</v>
      </c>
      <c r="R51" s="83">
        <f t="shared" si="27"/>
        <v>0</v>
      </c>
      <c r="S51" s="83">
        <f t="shared" si="27"/>
        <v>0</v>
      </c>
      <c r="T51" s="83">
        <f t="shared" si="27"/>
        <v>0</v>
      </c>
      <c r="U51" s="83">
        <f t="shared" si="27"/>
        <v>0</v>
      </c>
      <c r="V51" s="83">
        <f t="shared" si="28"/>
        <v>0</v>
      </c>
      <c r="W51" s="83">
        <f t="shared" si="28"/>
        <v>0</v>
      </c>
      <c r="X51" s="83">
        <f t="shared" si="29"/>
        <v>0</v>
      </c>
      <c r="Y51" s="83">
        <f t="shared" si="29"/>
        <v>0</v>
      </c>
      <c r="Z51" s="83">
        <f t="shared" si="29"/>
        <v>0</v>
      </c>
      <c r="AA51" s="171">
        <f t="shared" si="23"/>
        <v>0</v>
      </c>
      <c r="AB51" s="83">
        <f t="shared" si="30"/>
        <v>0</v>
      </c>
      <c r="AC51" s="83">
        <f t="shared" si="30"/>
        <v>0</v>
      </c>
      <c r="AD51" s="171">
        <f t="shared" si="24"/>
        <v>0</v>
      </c>
      <c r="AE51" s="171">
        <f>IF(AD51=1,SUM(AD$10:AD51),0)</f>
        <v>0</v>
      </c>
      <c r="AF51" s="82" t="str">
        <f t="shared" si="25"/>
        <v/>
      </c>
      <c r="AG51" s="171">
        <f t="shared" si="26"/>
        <v>0</v>
      </c>
    </row>
    <row r="52" spans="1:33" ht="12" customHeight="1" x14ac:dyDescent="0.25">
      <c r="A52" s="497"/>
      <c r="B52" s="15">
        <v>43</v>
      </c>
      <c r="C52" s="468">
        <f t="shared" si="14"/>
        <v>0</v>
      </c>
      <c r="D52" s="469"/>
      <c r="E52" s="470"/>
      <c r="F52" s="67">
        <f t="shared" si="15"/>
        <v>0</v>
      </c>
      <c r="G52" s="67">
        <f t="shared" si="16"/>
        <v>0</v>
      </c>
      <c r="H52" s="67">
        <f t="shared" si="17"/>
        <v>0</v>
      </c>
      <c r="I52" s="67">
        <f t="shared" si="18"/>
        <v>0</v>
      </c>
      <c r="J52" s="67">
        <f t="shared" si="19"/>
        <v>0</v>
      </c>
      <c r="K52" s="16">
        <f t="shared" si="20"/>
        <v>0</v>
      </c>
      <c r="L52" s="67">
        <f t="shared" si="21"/>
        <v>0</v>
      </c>
      <c r="M52" s="17">
        <f>IF(L52&gt;0,VLOOKUP(I52,Labour!$AR$1:$AT$15,3,FALSE),0)</f>
        <v>0</v>
      </c>
      <c r="N52" s="70">
        <f t="shared" si="22"/>
        <v>0</v>
      </c>
      <c r="R52" s="83">
        <f t="shared" si="27"/>
        <v>0</v>
      </c>
      <c r="S52" s="83">
        <f t="shared" si="27"/>
        <v>0</v>
      </c>
      <c r="T52" s="83">
        <f t="shared" si="27"/>
        <v>0</v>
      </c>
      <c r="U52" s="83">
        <f t="shared" si="27"/>
        <v>0</v>
      </c>
      <c r="V52" s="83">
        <f t="shared" si="28"/>
        <v>0</v>
      </c>
      <c r="W52" s="83">
        <f t="shared" si="28"/>
        <v>0</v>
      </c>
      <c r="X52" s="83">
        <f t="shared" si="29"/>
        <v>0</v>
      </c>
      <c r="Y52" s="83">
        <f t="shared" si="29"/>
        <v>0</v>
      </c>
      <c r="Z52" s="83">
        <f t="shared" si="29"/>
        <v>0</v>
      </c>
      <c r="AA52" s="171">
        <f t="shared" si="23"/>
        <v>0</v>
      </c>
      <c r="AB52" s="83">
        <f t="shared" si="30"/>
        <v>0</v>
      </c>
      <c r="AC52" s="83">
        <f t="shared" si="30"/>
        <v>0</v>
      </c>
      <c r="AD52" s="171">
        <f t="shared" si="24"/>
        <v>0</v>
      </c>
      <c r="AE52" s="171">
        <f>IF(AD52=1,SUM(AD$10:AD52),0)</f>
        <v>0</v>
      </c>
      <c r="AF52" s="82" t="str">
        <f t="shared" si="25"/>
        <v/>
      </c>
      <c r="AG52" s="171">
        <f t="shared" si="26"/>
        <v>0</v>
      </c>
    </row>
    <row r="53" spans="1:33" ht="12" customHeight="1" x14ac:dyDescent="0.25">
      <c r="A53" s="497"/>
      <c r="B53" s="15">
        <v>44</v>
      </c>
      <c r="C53" s="468">
        <f t="shared" si="14"/>
        <v>0</v>
      </c>
      <c r="D53" s="469"/>
      <c r="E53" s="470"/>
      <c r="F53" s="67">
        <f t="shared" si="15"/>
        <v>0</v>
      </c>
      <c r="G53" s="67">
        <f t="shared" si="16"/>
        <v>0</v>
      </c>
      <c r="H53" s="67">
        <f t="shared" si="17"/>
        <v>0</v>
      </c>
      <c r="I53" s="67">
        <f t="shared" si="18"/>
        <v>0</v>
      </c>
      <c r="J53" s="67">
        <f t="shared" si="19"/>
        <v>0</v>
      </c>
      <c r="K53" s="16">
        <f t="shared" si="20"/>
        <v>0</v>
      </c>
      <c r="L53" s="67">
        <f t="shared" si="21"/>
        <v>0</v>
      </c>
      <c r="M53" s="17">
        <f>IF(L53&gt;0,VLOOKUP(I53,Labour!$AR$1:$AT$15,3,FALSE),0)</f>
        <v>0</v>
      </c>
      <c r="N53" s="70">
        <f t="shared" si="22"/>
        <v>0</v>
      </c>
      <c r="R53" s="83">
        <f t="shared" si="27"/>
        <v>0</v>
      </c>
      <c r="S53" s="83">
        <f t="shared" si="27"/>
        <v>0</v>
      </c>
      <c r="T53" s="83">
        <f t="shared" si="27"/>
        <v>0</v>
      </c>
      <c r="U53" s="83">
        <f t="shared" si="27"/>
        <v>0</v>
      </c>
      <c r="V53" s="83">
        <f t="shared" si="28"/>
        <v>0</v>
      </c>
      <c r="W53" s="83">
        <f t="shared" si="28"/>
        <v>0</v>
      </c>
      <c r="X53" s="83">
        <f t="shared" si="29"/>
        <v>0</v>
      </c>
      <c r="Y53" s="83">
        <f t="shared" si="29"/>
        <v>0</v>
      </c>
      <c r="Z53" s="83">
        <f t="shared" si="29"/>
        <v>0</v>
      </c>
      <c r="AA53" s="171">
        <f t="shared" si="23"/>
        <v>0</v>
      </c>
      <c r="AB53" s="83">
        <f t="shared" si="30"/>
        <v>0</v>
      </c>
      <c r="AC53" s="83">
        <f t="shared" si="30"/>
        <v>0</v>
      </c>
      <c r="AD53" s="171">
        <f t="shared" si="24"/>
        <v>0</v>
      </c>
      <c r="AE53" s="171">
        <f>IF(AD53=1,SUM(AD$10:AD53),0)</f>
        <v>0</v>
      </c>
      <c r="AF53" s="82" t="str">
        <f t="shared" si="25"/>
        <v/>
      </c>
      <c r="AG53" s="171">
        <f t="shared" si="26"/>
        <v>0</v>
      </c>
    </row>
    <row r="54" spans="1:33" ht="12" customHeight="1" x14ac:dyDescent="0.25">
      <c r="A54" s="497"/>
      <c r="B54" s="15">
        <v>45</v>
      </c>
      <c r="C54" s="468">
        <f t="shared" si="14"/>
        <v>0</v>
      </c>
      <c r="D54" s="469"/>
      <c r="E54" s="470"/>
      <c r="F54" s="67">
        <f t="shared" si="15"/>
        <v>0</v>
      </c>
      <c r="G54" s="67">
        <f t="shared" si="16"/>
        <v>0</v>
      </c>
      <c r="H54" s="67">
        <f t="shared" si="17"/>
        <v>0</v>
      </c>
      <c r="I54" s="67">
        <f t="shared" si="18"/>
        <v>0</v>
      </c>
      <c r="J54" s="67">
        <f t="shared" si="19"/>
        <v>0</v>
      </c>
      <c r="K54" s="16">
        <f t="shared" si="20"/>
        <v>0</v>
      </c>
      <c r="L54" s="67">
        <f t="shared" si="21"/>
        <v>0</v>
      </c>
      <c r="M54" s="17">
        <f>IF(L54&gt;0,VLOOKUP(I54,Labour!$AR$1:$AT$15,3,FALSE),0)</f>
        <v>0</v>
      </c>
      <c r="N54" s="70">
        <f t="shared" si="22"/>
        <v>0</v>
      </c>
      <c r="R54" s="83">
        <f t="shared" si="27"/>
        <v>0</v>
      </c>
      <c r="S54" s="83">
        <f t="shared" si="27"/>
        <v>0</v>
      </c>
      <c r="T54" s="83">
        <f t="shared" si="27"/>
        <v>0</v>
      </c>
      <c r="U54" s="83">
        <f t="shared" si="27"/>
        <v>0</v>
      </c>
      <c r="V54" s="83">
        <f t="shared" si="28"/>
        <v>0</v>
      </c>
      <c r="W54" s="83">
        <f t="shared" si="28"/>
        <v>0</v>
      </c>
      <c r="X54" s="83">
        <f t="shared" si="29"/>
        <v>0</v>
      </c>
      <c r="Y54" s="83">
        <f t="shared" si="29"/>
        <v>0</v>
      </c>
      <c r="Z54" s="83">
        <f t="shared" si="29"/>
        <v>0</v>
      </c>
      <c r="AA54" s="171">
        <f t="shared" si="23"/>
        <v>0</v>
      </c>
      <c r="AB54" s="83">
        <f t="shared" si="30"/>
        <v>0</v>
      </c>
      <c r="AC54" s="83">
        <f t="shared" si="30"/>
        <v>0</v>
      </c>
      <c r="AD54" s="171">
        <f t="shared" si="24"/>
        <v>0</v>
      </c>
      <c r="AE54" s="171">
        <f>IF(AD54=1,SUM(AD$10:AD54),0)</f>
        <v>0</v>
      </c>
      <c r="AF54" s="82" t="str">
        <f t="shared" si="25"/>
        <v/>
      </c>
      <c r="AG54" s="171">
        <f t="shared" si="26"/>
        <v>0</v>
      </c>
    </row>
    <row r="55" spans="1:33" ht="12" customHeight="1" x14ac:dyDescent="0.25">
      <c r="A55" s="497"/>
      <c r="B55" s="15">
        <v>46</v>
      </c>
      <c r="C55" s="468">
        <f t="shared" si="14"/>
        <v>0</v>
      </c>
      <c r="D55" s="469"/>
      <c r="E55" s="470"/>
      <c r="F55" s="67">
        <f t="shared" si="15"/>
        <v>0</v>
      </c>
      <c r="G55" s="67">
        <f t="shared" si="16"/>
        <v>0</v>
      </c>
      <c r="H55" s="67">
        <f t="shared" si="17"/>
        <v>0</v>
      </c>
      <c r="I55" s="67">
        <f t="shared" si="18"/>
        <v>0</v>
      </c>
      <c r="J55" s="67">
        <f t="shared" si="19"/>
        <v>0</v>
      </c>
      <c r="K55" s="16">
        <f t="shared" si="20"/>
        <v>0</v>
      </c>
      <c r="L55" s="67">
        <f t="shared" si="21"/>
        <v>0</v>
      </c>
      <c r="M55" s="17">
        <f>IF(L55&gt;0,VLOOKUP(I55,Labour!$AR$1:$AT$15,3,FALSE),0)</f>
        <v>0</v>
      </c>
      <c r="N55" s="70">
        <f t="shared" si="22"/>
        <v>0</v>
      </c>
      <c r="R55" s="83">
        <f t="shared" si="27"/>
        <v>0</v>
      </c>
      <c r="S55" s="83">
        <f t="shared" si="27"/>
        <v>0</v>
      </c>
      <c r="T55" s="83">
        <f t="shared" si="27"/>
        <v>0</v>
      </c>
      <c r="U55" s="83">
        <f t="shared" si="27"/>
        <v>0</v>
      </c>
      <c r="V55" s="83">
        <f t="shared" si="28"/>
        <v>0</v>
      </c>
      <c r="W55" s="83">
        <f t="shared" si="28"/>
        <v>0</v>
      </c>
      <c r="X55" s="83">
        <f t="shared" si="29"/>
        <v>0</v>
      </c>
      <c r="Y55" s="83">
        <f t="shared" si="29"/>
        <v>0</v>
      </c>
      <c r="Z55" s="83">
        <f t="shared" si="29"/>
        <v>0</v>
      </c>
      <c r="AA55" s="171">
        <f t="shared" si="23"/>
        <v>0</v>
      </c>
      <c r="AB55" s="83">
        <f t="shared" si="30"/>
        <v>0</v>
      </c>
      <c r="AC55" s="83">
        <f t="shared" si="30"/>
        <v>0</v>
      </c>
      <c r="AD55" s="171">
        <f t="shared" si="24"/>
        <v>0</v>
      </c>
      <c r="AE55" s="171">
        <f>IF(AD55=1,SUM(AD$10:AD55),0)</f>
        <v>0</v>
      </c>
      <c r="AF55" s="82" t="str">
        <f t="shared" si="25"/>
        <v/>
      </c>
      <c r="AG55" s="171">
        <f t="shared" si="26"/>
        <v>0</v>
      </c>
    </row>
    <row r="56" spans="1:33" ht="12" customHeight="1" x14ac:dyDescent="0.25">
      <c r="A56" s="497"/>
      <c r="B56" s="15">
        <v>47</v>
      </c>
      <c r="C56" s="468">
        <f t="shared" si="14"/>
        <v>0</v>
      </c>
      <c r="D56" s="469"/>
      <c r="E56" s="470"/>
      <c r="F56" s="67">
        <f t="shared" si="15"/>
        <v>0</v>
      </c>
      <c r="G56" s="67">
        <f t="shared" si="16"/>
        <v>0</v>
      </c>
      <c r="H56" s="67">
        <f t="shared" si="17"/>
        <v>0</v>
      </c>
      <c r="I56" s="67">
        <f t="shared" si="18"/>
        <v>0</v>
      </c>
      <c r="J56" s="67">
        <f t="shared" si="19"/>
        <v>0</v>
      </c>
      <c r="K56" s="16">
        <f t="shared" si="20"/>
        <v>0</v>
      </c>
      <c r="L56" s="67">
        <f t="shared" si="21"/>
        <v>0</v>
      </c>
      <c r="M56" s="17">
        <f>IF(L56&gt;0,VLOOKUP(I56,Labour!$AR$1:$AT$15,3,FALSE),0)</f>
        <v>0</v>
      </c>
      <c r="N56" s="70">
        <f t="shared" si="22"/>
        <v>0</v>
      </c>
      <c r="R56" s="83">
        <f t="shared" si="27"/>
        <v>0</v>
      </c>
      <c r="S56" s="83">
        <f t="shared" si="27"/>
        <v>0</v>
      </c>
      <c r="T56" s="83">
        <f t="shared" si="27"/>
        <v>0</v>
      </c>
      <c r="U56" s="83">
        <f t="shared" si="27"/>
        <v>0</v>
      </c>
      <c r="V56" s="83">
        <f t="shared" si="28"/>
        <v>0</v>
      </c>
      <c r="W56" s="83">
        <f t="shared" si="28"/>
        <v>0</v>
      </c>
      <c r="X56" s="83">
        <f t="shared" si="29"/>
        <v>0</v>
      </c>
      <c r="Y56" s="83">
        <f t="shared" si="29"/>
        <v>0</v>
      </c>
      <c r="Z56" s="83">
        <f t="shared" si="29"/>
        <v>0</v>
      </c>
      <c r="AA56" s="171">
        <f t="shared" si="23"/>
        <v>0</v>
      </c>
      <c r="AB56" s="83">
        <f t="shared" si="30"/>
        <v>0</v>
      </c>
      <c r="AC56" s="83">
        <f t="shared" si="30"/>
        <v>0</v>
      </c>
      <c r="AD56" s="171">
        <f t="shared" si="24"/>
        <v>0</v>
      </c>
      <c r="AE56" s="171">
        <f>IF(AD56=1,SUM(AD$10:AD56),0)</f>
        <v>0</v>
      </c>
      <c r="AF56" s="82" t="str">
        <f t="shared" si="25"/>
        <v/>
      </c>
      <c r="AG56" s="171">
        <f t="shared" si="26"/>
        <v>0</v>
      </c>
    </row>
    <row r="57" spans="1:33" ht="12" customHeight="1" x14ac:dyDescent="0.25">
      <c r="A57" s="497"/>
      <c r="B57" s="15">
        <v>48</v>
      </c>
      <c r="C57" s="468">
        <f t="shared" si="14"/>
        <v>0</v>
      </c>
      <c r="D57" s="469"/>
      <c r="E57" s="470"/>
      <c r="F57" s="67">
        <f t="shared" si="15"/>
        <v>0</v>
      </c>
      <c r="G57" s="67">
        <f t="shared" si="16"/>
        <v>0</v>
      </c>
      <c r="H57" s="67">
        <f t="shared" si="17"/>
        <v>0</v>
      </c>
      <c r="I57" s="67">
        <f t="shared" si="18"/>
        <v>0</v>
      </c>
      <c r="J57" s="67">
        <f t="shared" si="19"/>
        <v>0</v>
      </c>
      <c r="K57" s="16">
        <f t="shared" si="20"/>
        <v>0</v>
      </c>
      <c r="L57" s="67">
        <f t="shared" si="21"/>
        <v>0</v>
      </c>
      <c r="M57" s="17">
        <f>IF(L57&gt;0,VLOOKUP(I57,Labour!$AR$1:$AT$15,3,FALSE),0)</f>
        <v>0</v>
      </c>
      <c r="N57" s="70">
        <f t="shared" si="22"/>
        <v>0</v>
      </c>
      <c r="R57" s="83">
        <f t="shared" si="27"/>
        <v>0</v>
      </c>
      <c r="S57" s="83">
        <f t="shared" si="27"/>
        <v>0</v>
      </c>
      <c r="T57" s="83">
        <f t="shared" si="27"/>
        <v>0</v>
      </c>
      <c r="U57" s="83">
        <f t="shared" si="27"/>
        <v>0</v>
      </c>
      <c r="V57" s="83">
        <f t="shared" si="28"/>
        <v>0</v>
      </c>
      <c r="W57" s="83">
        <f t="shared" si="28"/>
        <v>0</v>
      </c>
      <c r="X57" s="83">
        <f t="shared" si="29"/>
        <v>0</v>
      </c>
      <c r="Y57" s="83">
        <f t="shared" si="29"/>
        <v>0</v>
      </c>
      <c r="Z57" s="83">
        <f t="shared" si="29"/>
        <v>0</v>
      </c>
      <c r="AA57" s="171">
        <f t="shared" si="23"/>
        <v>0</v>
      </c>
      <c r="AB57" s="83">
        <f t="shared" si="30"/>
        <v>0</v>
      </c>
      <c r="AC57" s="83">
        <f t="shared" si="30"/>
        <v>0</v>
      </c>
      <c r="AD57" s="171">
        <f t="shared" si="24"/>
        <v>0</v>
      </c>
      <c r="AE57" s="171">
        <f>IF(AD57=1,SUM(AD$10:AD57),0)</f>
        <v>0</v>
      </c>
      <c r="AF57" s="82" t="str">
        <f t="shared" si="25"/>
        <v/>
      </c>
      <c r="AG57" s="171">
        <f t="shared" si="26"/>
        <v>0</v>
      </c>
    </row>
    <row r="58" spans="1:33" ht="12" customHeight="1" x14ac:dyDescent="0.25">
      <c r="A58" s="497"/>
      <c r="B58" s="15">
        <v>49</v>
      </c>
      <c r="C58" s="468">
        <f t="shared" si="14"/>
        <v>0</v>
      </c>
      <c r="D58" s="469"/>
      <c r="E58" s="470"/>
      <c r="F58" s="67">
        <f t="shared" si="15"/>
        <v>0</v>
      </c>
      <c r="G58" s="67">
        <f t="shared" si="16"/>
        <v>0</v>
      </c>
      <c r="H58" s="67">
        <f t="shared" si="17"/>
        <v>0</v>
      </c>
      <c r="I58" s="67">
        <f t="shared" si="18"/>
        <v>0</v>
      </c>
      <c r="J58" s="67">
        <f t="shared" si="19"/>
        <v>0</v>
      </c>
      <c r="K58" s="16">
        <f t="shared" si="20"/>
        <v>0</v>
      </c>
      <c r="L58" s="67">
        <f t="shared" si="21"/>
        <v>0</v>
      </c>
      <c r="M58" s="17">
        <f>IF(L58&gt;0,VLOOKUP(I58,Labour!$AR$1:$AT$15,3,FALSE),0)</f>
        <v>0</v>
      </c>
      <c r="N58" s="70">
        <f t="shared" si="22"/>
        <v>0</v>
      </c>
      <c r="R58" s="83">
        <f t="shared" si="27"/>
        <v>0</v>
      </c>
      <c r="S58" s="83">
        <f t="shared" si="27"/>
        <v>0</v>
      </c>
      <c r="T58" s="83">
        <f t="shared" si="27"/>
        <v>0</v>
      </c>
      <c r="U58" s="83">
        <f t="shared" si="27"/>
        <v>0</v>
      </c>
      <c r="V58" s="83">
        <f t="shared" si="28"/>
        <v>0</v>
      </c>
      <c r="W58" s="83">
        <f t="shared" si="28"/>
        <v>0</v>
      </c>
      <c r="X58" s="83">
        <f t="shared" si="29"/>
        <v>0</v>
      </c>
      <c r="Y58" s="83">
        <f t="shared" si="29"/>
        <v>0</v>
      </c>
      <c r="Z58" s="83">
        <f t="shared" si="29"/>
        <v>0</v>
      </c>
      <c r="AA58" s="171">
        <f t="shared" si="23"/>
        <v>0</v>
      </c>
      <c r="AB58" s="83">
        <f t="shared" si="30"/>
        <v>0</v>
      </c>
      <c r="AC58" s="83">
        <f t="shared" si="30"/>
        <v>0</v>
      </c>
      <c r="AD58" s="171">
        <f t="shared" si="24"/>
        <v>0</v>
      </c>
      <c r="AE58" s="171">
        <f>IF(AD58=1,SUM(AD$10:AD58),0)</f>
        <v>0</v>
      </c>
      <c r="AF58" s="82" t="str">
        <f t="shared" si="25"/>
        <v/>
      </c>
      <c r="AG58" s="171">
        <f t="shared" si="26"/>
        <v>0</v>
      </c>
    </row>
    <row r="59" spans="1:33" ht="12" customHeight="1" x14ac:dyDescent="0.25">
      <c r="A59" s="497"/>
      <c r="B59" s="15">
        <v>50</v>
      </c>
      <c r="C59" s="468">
        <f t="shared" si="14"/>
        <v>0</v>
      </c>
      <c r="D59" s="469"/>
      <c r="E59" s="470"/>
      <c r="F59" s="67">
        <f t="shared" si="15"/>
        <v>0</v>
      </c>
      <c r="G59" s="67">
        <f t="shared" si="16"/>
        <v>0</v>
      </c>
      <c r="H59" s="67">
        <f t="shared" si="17"/>
        <v>0</v>
      </c>
      <c r="I59" s="67">
        <f t="shared" si="18"/>
        <v>0</v>
      </c>
      <c r="J59" s="67">
        <f t="shared" si="19"/>
        <v>0</v>
      </c>
      <c r="K59" s="16">
        <f t="shared" si="20"/>
        <v>0</v>
      </c>
      <c r="L59" s="67">
        <f t="shared" si="21"/>
        <v>0</v>
      </c>
      <c r="M59" s="17">
        <f>IF(L59&gt;0,VLOOKUP(I59,Labour!$AR$1:$AT$15,3,FALSE),0)</f>
        <v>0</v>
      </c>
      <c r="N59" s="70">
        <f t="shared" si="22"/>
        <v>0</v>
      </c>
      <c r="R59" s="83">
        <f t="shared" si="27"/>
        <v>0</v>
      </c>
      <c r="S59" s="83">
        <f t="shared" si="27"/>
        <v>0</v>
      </c>
      <c r="T59" s="83">
        <f t="shared" si="27"/>
        <v>0</v>
      </c>
      <c r="U59" s="83">
        <f t="shared" si="27"/>
        <v>0</v>
      </c>
      <c r="V59" s="83">
        <f t="shared" si="28"/>
        <v>0</v>
      </c>
      <c r="W59" s="83">
        <f t="shared" si="28"/>
        <v>0</v>
      </c>
      <c r="X59" s="83">
        <f t="shared" si="29"/>
        <v>0</v>
      </c>
      <c r="Y59" s="83">
        <f t="shared" si="29"/>
        <v>0</v>
      </c>
      <c r="Z59" s="83">
        <f t="shared" si="29"/>
        <v>0</v>
      </c>
      <c r="AA59" s="171">
        <f t="shared" si="23"/>
        <v>0</v>
      </c>
      <c r="AB59" s="83">
        <f t="shared" si="30"/>
        <v>0</v>
      </c>
      <c r="AC59" s="83">
        <f t="shared" si="30"/>
        <v>0</v>
      </c>
      <c r="AD59" s="171">
        <f t="shared" si="24"/>
        <v>0</v>
      </c>
      <c r="AE59" s="171">
        <f>IF(AD59=1,SUM(AD$10:AD59),0)</f>
        <v>0</v>
      </c>
      <c r="AF59" s="82" t="str">
        <f t="shared" si="25"/>
        <v/>
      </c>
      <c r="AG59" s="171">
        <f t="shared" si="26"/>
        <v>0</v>
      </c>
    </row>
    <row r="60" spans="1:33" ht="12" customHeight="1" x14ac:dyDescent="0.25">
      <c r="A60" s="497"/>
      <c r="B60" s="15">
        <v>51</v>
      </c>
      <c r="C60" s="468">
        <f t="shared" si="14"/>
        <v>0</v>
      </c>
      <c r="D60" s="469"/>
      <c r="E60" s="470"/>
      <c r="F60" s="67">
        <f t="shared" si="15"/>
        <v>0</v>
      </c>
      <c r="G60" s="67">
        <f t="shared" si="16"/>
        <v>0</v>
      </c>
      <c r="H60" s="67">
        <f t="shared" si="17"/>
        <v>0</v>
      </c>
      <c r="I60" s="67">
        <f t="shared" si="18"/>
        <v>0</v>
      </c>
      <c r="J60" s="67">
        <f t="shared" si="19"/>
        <v>0</v>
      </c>
      <c r="K60" s="16">
        <f t="shared" si="20"/>
        <v>0</v>
      </c>
      <c r="L60" s="67">
        <f t="shared" si="21"/>
        <v>0</v>
      </c>
      <c r="M60" s="17">
        <f>IF(L60&gt;0,VLOOKUP(I60,Labour!$AR$1:$AT$15,3,FALSE),0)</f>
        <v>0</v>
      </c>
      <c r="N60" s="70">
        <f t="shared" si="22"/>
        <v>0</v>
      </c>
      <c r="R60" s="83">
        <f t="shared" si="27"/>
        <v>0</v>
      </c>
      <c r="S60" s="83">
        <f t="shared" si="27"/>
        <v>0</v>
      </c>
      <c r="T60" s="83">
        <f t="shared" si="27"/>
        <v>0</v>
      </c>
      <c r="U60" s="83">
        <f t="shared" si="27"/>
        <v>0</v>
      </c>
      <c r="V60" s="83">
        <f t="shared" si="28"/>
        <v>0</v>
      </c>
      <c r="W60" s="83">
        <f t="shared" si="28"/>
        <v>0</v>
      </c>
      <c r="X60" s="83">
        <f t="shared" si="29"/>
        <v>0</v>
      </c>
      <c r="Y60" s="83">
        <f t="shared" si="29"/>
        <v>0</v>
      </c>
      <c r="Z60" s="83">
        <f t="shared" si="29"/>
        <v>0</v>
      </c>
      <c r="AA60" s="171">
        <f t="shared" si="23"/>
        <v>0</v>
      </c>
      <c r="AB60" s="83">
        <f t="shared" si="30"/>
        <v>0</v>
      </c>
      <c r="AC60" s="83">
        <f t="shared" si="30"/>
        <v>0</v>
      </c>
      <c r="AD60" s="171">
        <f t="shared" si="24"/>
        <v>0</v>
      </c>
      <c r="AE60" s="171">
        <f>IF(AD60=1,SUM(AD$10:AD60),0)</f>
        <v>0</v>
      </c>
      <c r="AF60" s="82" t="str">
        <f t="shared" si="25"/>
        <v/>
      </c>
      <c r="AG60" s="171">
        <f t="shared" si="26"/>
        <v>0</v>
      </c>
    </row>
    <row r="61" spans="1:33" ht="12" customHeight="1" x14ac:dyDescent="0.25">
      <c r="A61" s="497"/>
      <c r="B61" s="15">
        <v>52</v>
      </c>
      <c r="C61" s="468">
        <f t="shared" si="14"/>
        <v>0</v>
      </c>
      <c r="D61" s="469"/>
      <c r="E61" s="470"/>
      <c r="F61" s="67">
        <f t="shared" si="15"/>
        <v>0</v>
      </c>
      <c r="G61" s="67">
        <f t="shared" si="16"/>
        <v>0</v>
      </c>
      <c r="H61" s="67">
        <f t="shared" si="17"/>
        <v>0</v>
      </c>
      <c r="I61" s="67">
        <f t="shared" si="18"/>
        <v>0</v>
      </c>
      <c r="J61" s="67">
        <f t="shared" si="19"/>
        <v>0</v>
      </c>
      <c r="K61" s="16">
        <f t="shared" si="20"/>
        <v>0</v>
      </c>
      <c r="L61" s="67">
        <f t="shared" si="21"/>
        <v>0</v>
      </c>
      <c r="M61" s="17">
        <f>IF(L61&gt;0,VLOOKUP(I61,Labour!$AR$1:$AT$15,3,FALSE),0)</f>
        <v>0</v>
      </c>
      <c r="N61" s="70">
        <f t="shared" si="22"/>
        <v>0</v>
      </c>
      <c r="R61" s="83">
        <f t="shared" si="27"/>
        <v>0</v>
      </c>
      <c r="S61" s="83">
        <f t="shared" si="27"/>
        <v>0</v>
      </c>
      <c r="T61" s="83">
        <f t="shared" si="27"/>
        <v>0</v>
      </c>
      <c r="U61" s="83">
        <f t="shared" si="27"/>
        <v>0</v>
      </c>
      <c r="V61" s="83">
        <f t="shared" si="28"/>
        <v>0</v>
      </c>
      <c r="W61" s="83">
        <f t="shared" si="28"/>
        <v>0</v>
      </c>
      <c r="X61" s="83">
        <f t="shared" si="29"/>
        <v>0</v>
      </c>
      <c r="Y61" s="83">
        <f t="shared" si="29"/>
        <v>0</v>
      </c>
      <c r="Z61" s="83">
        <f t="shared" si="29"/>
        <v>0</v>
      </c>
      <c r="AA61" s="171">
        <f t="shared" si="23"/>
        <v>0</v>
      </c>
      <c r="AB61" s="83">
        <f t="shared" si="30"/>
        <v>0</v>
      </c>
      <c r="AC61" s="83">
        <f t="shared" si="30"/>
        <v>0</v>
      </c>
      <c r="AD61" s="171">
        <f t="shared" si="24"/>
        <v>0</v>
      </c>
      <c r="AE61" s="171">
        <f>IF(AD61=1,SUM(AD$10:AD61),0)</f>
        <v>0</v>
      </c>
      <c r="AF61" s="82" t="str">
        <f t="shared" si="25"/>
        <v/>
      </c>
      <c r="AG61" s="171">
        <f t="shared" si="26"/>
        <v>0</v>
      </c>
    </row>
    <row r="62" spans="1:33" ht="12" customHeight="1" x14ac:dyDescent="0.25">
      <c r="A62" s="497"/>
      <c r="B62" s="15">
        <v>53</v>
      </c>
      <c r="C62" s="468">
        <f t="shared" si="14"/>
        <v>0</v>
      </c>
      <c r="D62" s="469"/>
      <c r="E62" s="470"/>
      <c r="F62" s="67">
        <f t="shared" si="15"/>
        <v>0</v>
      </c>
      <c r="G62" s="67">
        <f t="shared" si="16"/>
        <v>0</v>
      </c>
      <c r="H62" s="67">
        <f t="shared" si="17"/>
        <v>0</v>
      </c>
      <c r="I62" s="67">
        <f t="shared" si="18"/>
        <v>0</v>
      </c>
      <c r="J62" s="67">
        <f t="shared" si="19"/>
        <v>0</v>
      </c>
      <c r="K62" s="16">
        <f t="shared" si="20"/>
        <v>0</v>
      </c>
      <c r="L62" s="67">
        <f t="shared" si="21"/>
        <v>0</v>
      </c>
      <c r="M62" s="17">
        <f>IF(L62&gt;0,VLOOKUP(I62,Labour!$AR$1:$AT$15,3,FALSE),0)</f>
        <v>0</v>
      </c>
      <c r="N62" s="70">
        <f t="shared" si="22"/>
        <v>0</v>
      </c>
      <c r="R62" s="83">
        <f t="shared" si="27"/>
        <v>0</v>
      </c>
      <c r="S62" s="83">
        <f t="shared" si="27"/>
        <v>0</v>
      </c>
      <c r="T62" s="83">
        <f t="shared" si="27"/>
        <v>0</v>
      </c>
      <c r="U62" s="83">
        <f t="shared" si="27"/>
        <v>0</v>
      </c>
      <c r="V62" s="83">
        <f t="shared" si="28"/>
        <v>0</v>
      </c>
      <c r="W62" s="83">
        <f t="shared" si="28"/>
        <v>0</v>
      </c>
      <c r="X62" s="83">
        <f t="shared" si="29"/>
        <v>0</v>
      </c>
      <c r="Y62" s="83">
        <f t="shared" si="29"/>
        <v>0</v>
      </c>
      <c r="Z62" s="83">
        <f t="shared" si="29"/>
        <v>0</v>
      </c>
      <c r="AA62" s="171">
        <f t="shared" si="23"/>
        <v>0</v>
      </c>
      <c r="AB62" s="83">
        <f t="shared" si="30"/>
        <v>0</v>
      </c>
      <c r="AC62" s="83">
        <f t="shared" si="30"/>
        <v>0</v>
      </c>
      <c r="AD62" s="171">
        <f t="shared" si="24"/>
        <v>0</v>
      </c>
      <c r="AE62" s="171">
        <f>IF(AD62=1,SUM(AD$10:AD62),0)</f>
        <v>0</v>
      </c>
      <c r="AF62" s="82" t="str">
        <f t="shared" si="25"/>
        <v/>
      </c>
      <c r="AG62" s="171">
        <f t="shared" si="26"/>
        <v>0</v>
      </c>
    </row>
    <row r="63" spans="1:33" ht="12" customHeight="1" x14ac:dyDescent="0.25">
      <c r="A63" s="497"/>
      <c r="B63" s="15">
        <v>54</v>
      </c>
      <c r="C63" s="468">
        <f t="shared" si="14"/>
        <v>0</v>
      </c>
      <c r="D63" s="469"/>
      <c r="E63" s="470"/>
      <c r="F63" s="67">
        <f t="shared" si="15"/>
        <v>0</v>
      </c>
      <c r="G63" s="67">
        <f t="shared" si="16"/>
        <v>0</v>
      </c>
      <c r="H63" s="67">
        <f t="shared" si="17"/>
        <v>0</v>
      </c>
      <c r="I63" s="67">
        <f t="shared" si="18"/>
        <v>0</v>
      </c>
      <c r="J63" s="67">
        <f t="shared" si="19"/>
        <v>0</v>
      </c>
      <c r="K63" s="16">
        <f t="shared" si="20"/>
        <v>0</v>
      </c>
      <c r="L63" s="67">
        <f t="shared" si="21"/>
        <v>0</v>
      </c>
      <c r="M63" s="17">
        <f>IF(L63&gt;0,VLOOKUP(I63,Labour!$AR$1:$AT$15,3,FALSE),0)</f>
        <v>0</v>
      </c>
      <c r="N63" s="70">
        <f t="shared" si="22"/>
        <v>0</v>
      </c>
      <c r="R63" s="83">
        <f t="shared" si="27"/>
        <v>0</v>
      </c>
      <c r="S63" s="83">
        <f t="shared" si="27"/>
        <v>0</v>
      </c>
      <c r="T63" s="83">
        <f t="shared" si="27"/>
        <v>0</v>
      </c>
      <c r="U63" s="83">
        <f t="shared" si="27"/>
        <v>0</v>
      </c>
      <c r="V63" s="83">
        <f t="shared" si="28"/>
        <v>0</v>
      </c>
      <c r="W63" s="83">
        <f t="shared" si="28"/>
        <v>0</v>
      </c>
      <c r="X63" s="83">
        <f t="shared" si="29"/>
        <v>0</v>
      </c>
      <c r="Y63" s="83">
        <f t="shared" si="29"/>
        <v>0</v>
      </c>
      <c r="Z63" s="83">
        <f t="shared" si="29"/>
        <v>0</v>
      </c>
      <c r="AA63" s="171">
        <f t="shared" si="23"/>
        <v>0</v>
      </c>
      <c r="AB63" s="83">
        <f t="shared" si="30"/>
        <v>0</v>
      </c>
      <c r="AC63" s="83">
        <f t="shared" si="30"/>
        <v>0</v>
      </c>
      <c r="AD63" s="171">
        <f t="shared" si="24"/>
        <v>0</v>
      </c>
      <c r="AE63" s="171">
        <f>IF(AD63=1,SUM(AD$10:AD63),0)</f>
        <v>0</v>
      </c>
      <c r="AF63" s="82" t="str">
        <f t="shared" si="25"/>
        <v/>
      </c>
      <c r="AG63" s="171">
        <f t="shared" si="26"/>
        <v>0</v>
      </c>
    </row>
    <row r="64" spans="1:33" ht="12" customHeight="1" x14ac:dyDescent="0.25">
      <c r="A64" s="497"/>
      <c r="B64" s="15">
        <v>55</v>
      </c>
      <c r="C64" s="468">
        <f t="shared" si="14"/>
        <v>0</v>
      </c>
      <c r="D64" s="469"/>
      <c r="E64" s="470"/>
      <c r="F64" s="67">
        <f t="shared" si="15"/>
        <v>0</v>
      </c>
      <c r="G64" s="67">
        <f t="shared" si="16"/>
        <v>0</v>
      </c>
      <c r="H64" s="67">
        <f t="shared" si="17"/>
        <v>0</v>
      </c>
      <c r="I64" s="67">
        <f t="shared" si="18"/>
        <v>0</v>
      </c>
      <c r="J64" s="67">
        <f t="shared" si="19"/>
        <v>0</v>
      </c>
      <c r="K64" s="16">
        <f t="shared" si="20"/>
        <v>0</v>
      </c>
      <c r="L64" s="67">
        <f t="shared" si="21"/>
        <v>0</v>
      </c>
      <c r="M64" s="17">
        <f>IF(L64&gt;0,VLOOKUP(I64,Labour!$AR$1:$AT$15,3,FALSE),0)</f>
        <v>0</v>
      </c>
      <c r="N64" s="70">
        <f t="shared" si="22"/>
        <v>0</v>
      </c>
      <c r="R64" s="83">
        <f t="shared" si="27"/>
        <v>0</v>
      </c>
      <c r="S64" s="83">
        <f t="shared" si="27"/>
        <v>0</v>
      </c>
      <c r="T64" s="83">
        <f t="shared" si="27"/>
        <v>0</v>
      </c>
      <c r="U64" s="83">
        <f t="shared" si="27"/>
        <v>0</v>
      </c>
      <c r="V64" s="83">
        <f t="shared" si="28"/>
        <v>0</v>
      </c>
      <c r="W64" s="83">
        <f t="shared" si="28"/>
        <v>0</v>
      </c>
      <c r="X64" s="83">
        <f t="shared" si="29"/>
        <v>0</v>
      </c>
      <c r="Y64" s="83">
        <f t="shared" si="29"/>
        <v>0</v>
      </c>
      <c r="Z64" s="83">
        <f t="shared" si="29"/>
        <v>0</v>
      </c>
      <c r="AA64" s="171">
        <f t="shared" si="23"/>
        <v>0</v>
      </c>
      <c r="AB64" s="83">
        <f t="shared" si="30"/>
        <v>0</v>
      </c>
      <c r="AC64" s="83">
        <f t="shared" si="30"/>
        <v>0</v>
      </c>
      <c r="AD64" s="171">
        <f t="shared" si="24"/>
        <v>0</v>
      </c>
      <c r="AE64" s="171">
        <f>IF(AD64=1,SUM(AD$10:AD64),0)</f>
        <v>0</v>
      </c>
      <c r="AF64" s="82" t="str">
        <f t="shared" si="25"/>
        <v/>
      </c>
      <c r="AG64" s="171">
        <f t="shared" si="26"/>
        <v>0</v>
      </c>
    </row>
    <row r="65" spans="1:33" ht="12" customHeight="1" x14ac:dyDescent="0.25">
      <c r="A65" s="497"/>
      <c r="B65" s="15">
        <v>56</v>
      </c>
      <c r="C65" s="468">
        <f t="shared" si="14"/>
        <v>0</v>
      </c>
      <c r="D65" s="469"/>
      <c r="E65" s="470"/>
      <c r="F65" s="67">
        <f t="shared" si="15"/>
        <v>0</v>
      </c>
      <c r="G65" s="67">
        <f t="shared" si="16"/>
        <v>0</v>
      </c>
      <c r="H65" s="67">
        <f t="shared" si="17"/>
        <v>0</v>
      </c>
      <c r="I65" s="67">
        <f t="shared" si="18"/>
        <v>0</v>
      </c>
      <c r="J65" s="67">
        <f t="shared" si="19"/>
        <v>0</v>
      </c>
      <c r="K65" s="16">
        <f t="shared" si="20"/>
        <v>0</v>
      </c>
      <c r="L65" s="67">
        <f t="shared" si="21"/>
        <v>0</v>
      </c>
      <c r="M65" s="17">
        <f>IF(L65&gt;0,VLOOKUP(I65,Labour!$AR$1:$AT$15,3,FALSE),0)</f>
        <v>0</v>
      </c>
      <c r="N65" s="70">
        <f t="shared" si="22"/>
        <v>0</v>
      </c>
      <c r="R65" s="83">
        <f t="shared" si="27"/>
        <v>0</v>
      </c>
      <c r="S65" s="83">
        <f t="shared" si="27"/>
        <v>0</v>
      </c>
      <c r="T65" s="83">
        <f t="shared" si="27"/>
        <v>0</v>
      </c>
      <c r="U65" s="83">
        <f t="shared" si="27"/>
        <v>0</v>
      </c>
      <c r="V65" s="83">
        <f t="shared" si="28"/>
        <v>0</v>
      </c>
      <c r="W65" s="83">
        <f t="shared" si="28"/>
        <v>0</v>
      </c>
      <c r="X65" s="83">
        <f t="shared" si="29"/>
        <v>0</v>
      </c>
      <c r="Y65" s="83">
        <f t="shared" si="29"/>
        <v>0</v>
      </c>
      <c r="Z65" s="83">
        <f t="shared" si="29"/>
        <v>0</v>
      </c>
      <c r="AA65" s="171">
        <f t="shared" si="23"/>
        <v>0</v>
      </c>
      <c r="AB65" s="83">
        <f t="shared" si="30"/>
        <v>0</v>
      </c>
      <c r="AC65" s="83">
        <f t="shared" si="30"/>
        <v>0</v>
      </c>
      <c r="AD65" s="171">
        <f t="shared" si="24"/>
        <v>0</v>
      </c>
      <c r="AE65" s="171">
        <f>IF(AD65=1,SUM(AD$10:AD65),0)</f>
        <v>0</v>
      </c>
      <c r="AF65" s="82" t="str">
        <f t="shared" si="25"/>
        <v/>
      </c>
      <c r="AG65" s="171">
        <f t="shared" si="26"/>
        <v>0</v>
      </c>
    </row>
    <row r="66" spans="1:33" ht="12" customHeight="1" x14ac:dyDescent="0.25">
      <c r="A66" s="497"/>
      <c r="B66" s="15">
        <v>57</v>
      </c>
      <c r="C66" s="468">
        <f t="shared" si="14"/>
        <v>0</v>
      </c>
      <c r="D66" s="469"/>
      <c r="E66" s="470"/>
      <c r="F66" s="67">
        <f t="shared" si="15"/>
        <v>0</v>
      </c>
      <c r="G66" s="67">
        <f t="shared" si="16"/>
        <v>0</v>
      </c>
      <c r="H66" s="67">
        <f t="shared" si="17"/>
        <v>0</v>
      </c>
      <c r="I66" s="67">
        <f t="shared" si="18"/>
        <v>0</v>
      </c>
      <c r="J66" s="67">
        <f t="shared" si="19"/>
        <v>0</v>
      </c>
      <c r="K66" s="16">
        <f t="shared" si="20"/>
        <v>0</v>
      </c>
      <c r="L66" s="67">
        <f t="shared" si="21"/>
        <v>0</v>
      </c>
      <c r="M66" s="17">
        <f>IF(L66&gt;0,VLOOKUP(I66,Labour!$AR$1:$AT$15,3,FALSE),0)</f>
        <v>0</v>
      </c>
      <c r="N66" s="70">
        <f t="shared" si="22"/>
        <v>0</v>
      </c>
      <c r="R66" s="83">
        <f t="shared" si="27"/>
        <v>0</v>
      </c>
      <c r="S66" s="83">
        <f t="shared" si="27"/>
        <v>0</v>
      </c>
      <c r="T66" s="83">
        <f t="shared" si="27"/>
        <v>0</v>
      </c>
      <c r="U66" s="83">
        <f t="shared" si="27"/>
        <v>0</v>
      </c>
      <c r="V66" s="83">
        <f t="shared" si="28"/>
        <v>0</v>
      </c>
      <c r="W66" s="83">
        <f t="shared" si="28"/>
        <v>0</v>
      </c>
      <c r="X66" s="83">
        <f t="shared" si="29"/>
        <v>0</v>
      </c>
      <c r="Y66" s="83">
        <f t="shared" si="29"/>
        <v>0</v>
      </c>
      <c r="Z66" s="83">
        <f t="shared" si="29"/>
        <v>0</v>
      </c>
      <c r="AA66" s="171">
        <f t="shared" si="23"/>
        <v>0</v>
      </c>
      <c r="AB66" s="83">
        <f t="shared" si="30"/>
        <v>0</v>
      </c>
      <c r="AC66" s="83">
        <f t="shared" si="30"/>
        <v>0</v>
      </c>
      <c r="AD66" s="171">
        <f t="shared" si="24"/>
        <v>0</v>
      </c>
      <c r="AE66" s="171">
        <f>IF(AD66=1,SUM(AD$10:AD66),0)</f>
        <v>0</v>
      </c>
      <c r="AF66" s="82" t="str">
        <f t="shared" si="25"/>
        <v/>
      </c>
      <c r="AG66" s="171">
        <f t="shared" si="26"/>
        <v>0</v>
      </c>
    </row>
    <row r="67" spans="1:33" ht="12" customHeight="1" x14ac:dyDescent="0.25">
      <c r="A67" s="497"/>
      <c r="B67" s="15">
        <v>58</v>
      </c>
      <c r="C67" s="468">
        <f t="shared" si="14"/>
        <v>0</v>
      </c>
      <c r="D67" s="469"/>
      <c r="E67" s="470"/>
      <c r="F67" s="67">
        <f t="shared" si="15"/>
        <v>0</v>
      </c>
      <c r="G67" s="67">
        <f t="shared" si="16"/>
        <v>0</v>
      </c>
      <c r="H67" s="67">
        <f t="shared" si="17"/>
        <v>0</v>
      </c>
      <c r="I67" s="67">
        <f t="shared" si="18"/>
        <v>0</v>
      </c>
      <c r="J67" s="67">
        <f t="shared" si="19"/>
        <v>0</v>
      </c>
      <c r="K67" s="16">
        <f t="shared" si="20"/>
        <v>0</v>
      </c>
      <c r="L67" s="67">
        <f t="shared" si="21"/>
        <v>0</v>
      </c>
      <c r="M67" s="17">
        <f>IF(L67&gt;0,VLOOKUP(I67,Labour!$AR$1:$AT$15,3,FALSE),0)</f>
        <v>0</v>
      </c>
      <c r="N67" s="70">
        <f t="shared" si="22"/>
        <v>0</v>
      </c>
      <c r="R67" s="83">
        <f t="shared" si="27"/>
        <v>0</v>
      </c>
      <c r="S67" s="83">
        <f t="shared" si="27"/>
        <v>0</v>
      </c>
      <c r="T67" s="83">
        <f t="shared" si="27"/>
        <v>0</v>
      </c>
      <c r="U67" s="83">
        <f t="shared" si="27"/>
        <v>0</v>
      </c>
      <c r="V67" s="83">
        <f t="shared" si="28"/>
        <v>0</v>
      </c>
      <c r="W67" s="83">
        <f t="shared" si="28"/>
        <v>0</v>
      </c>
      <c r="X67" s="83">
        <f t="shared" si="29"/>
        <v>0</v>
      </c>
      <c r="Y67" s="83">
        <f t="shared" si="29"/>
        <v>0</v>
      </c>
      <c r="Z67" s="83">
        <f t="shared" si="29"/>
        <v>0</v>
      </c>
      <c r="AA67" s="171">
        <f t="shared" si="23"/>
        <v>0</v>
      </c>
      <c r="AB67" s="83">
        <f t="shared" si="30"/>
        <v>0</v>
      </c>
      <c r="AC67" s="83">
        <f t="shared" si="30"/>
        <v>0</v>
      </c>
      <c r="AD67" s="171">
        <f t="shared" si="24"/>
        <v>0</v>
      </c>
      <c r="AE67" s="171">
        <f>IF(AD67=1,SUM(AD$10:AD67),0)</f>
        <v>0</v>
      </c>
      <c r="AF67" s="82" t="str">
        <f t="shared" si="25"/>
        <v/>
      </c>
      <c r="AG67" s="171">
        <f t="shared" si="26"/>
        <v>0</v>
      </c>
    </row>
    <row r="68" spans="1:33" ht="12" customHeight="1" x14ac:dyDescent="0.25">
      <c r="A68" s="497"/>
      <c r="B68" s="15">
        <v>59</v>
      </c>
      <c r="C68" s="468">
        <f t="shared" si="14"/>
        <v>0</v>
      </c>
      <c r="D68" s="469"/>
      <c r="E68" s="470"/>
      <c r="F68" s="67">
        <f t="shared" si="15"/>
        <v>0</v>
      </c>
      <c r="G68" s="67">
        <f t="shared" si="16"/>
        <v>0</v>
      </c>
      <c r="H68" s="67">
        <f t="shared" si="17"/>
        <v>0</v>
      </c>
      <c r="I68" s="67">
        <f t="shared" si="18"/>
        <v>0</v>
      </c>
      <c r="J68" s="67">
        <f t="shared" si="19"/>
        <v>0</v>
      </c>
      <c r="K68" s="16">
        <f t="shared" si="20"/>
        <v>0</v>
      </c>
      <c r="L68" s="67">
        <f t="shared" si="21"/>
        <v>0</v>
      </c>
      <c r="M68" s="17">
        <f>IF(L68&gt;0,VLOOKUP(I68,Labour!$AR$1:$AT$15,3,FALSE),0)</f>
        <v>0</v>
      </c>
      <c r="N68" s="70">
        <f t="shared" si="22"/>
        <v>0</v>
      </c>
      <c r="R68" s="83">
        <f t="shared" si="27"/>
        <v>0</v>
      </c>
      <c r="S68" s="83">
        <f t="shared" si="27"/>
        <v>0</v>
      </c>
      <c r="T68" s="83">
        <f t="shared" si="27"/>
        <v>0</v>
      </c>
      <c r="U68" s="83">
        <f t="shared" si="27"/>
        <v>0</v>
      </c>
      <c r="V68" s="83">
        <f t="shared" si="28"/>
        <v>0</v>
      </c>
      <c r="W68" s="83">
        <f t="shared" si="28"/>
        <v>0</v>
      </c>
      <c r="X68" s="83">
        <f t="shared" si="29"/>
        <v>0</v>
      </c>
      <c r="Y68" s="83">
        <f t="shared" si="29"/>
        <v>0</v>
      </c>
      <c r="Z68" s="83">
        <f t="shared" si="29"/>
        <v>0</v>
      </c>
      <c r="AA68" s="171">
        <f t="shared" si="23"/>
        <v>0</v>
      </c>
      <c r="AB68" s="83">
        <f t="shared" si="30"/>
        <v>0</v>
      </c>
      <c r="AC68" s="83">
        <f t="shared" si="30"/>
        <v>0</v>
      </c>
      <c r="AD68" s="171">
        <f t="shared" si="24"/>
        <v>0</v>
      </c>
      <c r="AE68" s="171">
        <f>IF(AD68=1,SUM(AD$10:AD68),0)</f>
        <v>0</v>
      </c>
      <c r="AF68" s="82" t="str">
        <f t="shared" si="25"/>
        <v/>
      </c>
      <c r="AG68" s="171">
        <f t="shared" si="26"/>
        <v>0</v>
      </c>
    </row>
    <row r="69" spans="1:33" ht="12" customHeight="1" x14ac:dyDescent="0.25">
      <c r="A69" s="497"/>
      <c r="B69" s="15">
        <v>60</v>
      </c>
      <c r="C69" s="468">
        <f t="shared" ref="C69:C108" si="31">R69</f>
        <v>0</v>
      </c>
      <c r="D69" s="469"/>
      <c r="E69" s="470"/>
      <c r="F69" s="67">
        <f t="shared" ref="F69:F108" si="32">S69</f>
        <v>0</v>
      </c>
      <c r="G69" s="67">
        <f t="shared" ref="G69:G108" si="33">T69</f>
        <v>0</v>
      </c>
      <c r="H69" s="67">
        <f t="shared" ref="H69:H108" si="34">U69</f>
        <v>0</v>
      </c>
      <c r="I69" s="67">
        <f t="shared" ref="I69:I108" si="35">X69</f>
        <v>0</v>
      </c>
      <c r="J69" s="67">
        <f t="shared" ref="J69:J108" si="36">AA69</f>
        <v>0</v>
      </c>
      <c r="K69" s="16">
        <f t="shared" ref="K69:K108" si="37">AB69</f>
        <v>0</v>
      </c>
      <c r="L69" s="67">
        <f t="shared" ref="L69:L108" si="38">AC69</f>
        <v>0</v>
      </c>
      <c r="M69" s="17">
        <f>IF(L69&gt;0,VLOOKUP(I69,Labour!$AR$1:$AT$15,3,FALSE),0)</f>
        <v>0</v>
      </c>
      <c r="N69" s="70">
        <f t="shared" ref="N69:N108" si="39">J69*K69+L69*M69</f>
        <v>0</v>
      </c>
      <c r="R69" s="83">
        <f t="shared" si="27"/>
        <v>0</v>
      </c>
      <c r="S69" s="83">
        <f t="shared" si="27"/>
        <v>0</v>
      </c>
      <c r="T69" s="83">
        <f t="shared" si="27"/>
        <v>0</v>
      </c>
      <c r="U69" s="83">
        <f t="shared" si="27"/>
        <v>0</v>
      </c>
      <c r="V69" s="83">
        <f t="shared" si="28"/>
        <v>0</v>
      </c>
      <c r="W69" s="83">
        <f t="shared" si="28"/>
        <v>0</v>
      </c>
      <c r="X69" s="83">
        <f t="shared" si="29"/>
        <v>0</v>
      </c>
      <c r="Y69" s="83">
        <f t="shared" si="29"/>
        <v>0</v>
      </c>
      <c r="Z69" s="83">
        <f t="shared" si="29"/>
        <v>0</v>
      </c>
      <c r="AA69" s="171">
        <f t="shared" si="23"/>
        <v>0</v>
      </c>
      <c r="AB69" s="83">
        <f t="shared" si="30"/>
        <v>0</v>
      </c>
      <c r="AC69" s="83">
        <f t="shared" si="30"/>
        <v>0</v>
      </c>
      <c r="AD69" s="171">
        <f t="shared" si="24"/>
        <v>0</v>
      </c>
      <c r="AE69" s="171">
        <f>IF(AD69=1,SUM(AD$10:AD69),0)</f>
        <v>0</v>
      </c>
      <c r="AF69" s="82" t="str">
        <f t="shared" si="25"/>
        <v/>
      </c>
      <c r="AG69" s="171">
        <f t="shared" si="26"/>
        <v>0</v>
      </c>
    </row>
    <row r="70" spans="1:33" ht="12" customHeight="1" x14ac:dyDescent="0.25">
      <c r="A70" s="497"/>
      <c r="B70" s="15">
        <v>61</v>
      </c>
      <c r="C70" s="468">
        <f t="shared" si="31"/>
        <v>0</v>
      </c>
      <c r="D70" s="469"/>
      <c r="E70" s="470"/>
      <c r="F70" s="67">
        <f t="shared" si="32"/>
        <v>0</v>
      </c>
      <c r="G70" s="67">
        <f t="shared" si="33"/>
        <v>0</v>
      </c>
      <c r="H70" s="67">
        <f t="shared" si="34"/>
        <v>0</v>
      </c>
      <c r="I70" s="67">
        <f t="shared" si="35"/>
        <v>0</v>
      </c>
      <c r="J70" s="67">
        <f t="shared" si="36"/>
        <v>0</v>
      </c>
      <c r="K70" s="16">
        <f t="shared" si="37"/>
        <v>0</v>
      </c>
      <c r="L70" s="67">
        <f t="shared" si="38"/>
        <v>0</v>
      </c>
      <c r="M70" s="17">
        <f>IF(L70&gt;0,VLOOKUP(I70,Labour!$AR$1:$AT$15,3,FALSE),0)</f>
        <v>0</v>
      </c>
      <c r="N70" s="70">
        <f t="shared" si="39"/>
        <v>0</v>
      </c>
      <c r="R70" s="83">
        <f t="shared" si="27"/>
        <v>0</v>
      </c>
      <c r="S70" s="83">
        <f t="shared" si="27"/>
        <v>0</v>
      </c>
      <c r="T70" s="83">
        <f t="shared" si="27"/>
        <v>0</v>
      </c>
      <c r="U70" s="83">
        <f t="shared" si="27"/>
        <v>0</v>
      </c>
      <c r="V70" s="83">
        <f t="shared" si="28"/>
        <v>0</v>
      </c>
      <c r="W70" s="83">
        <f t="shared" si="28"/>
        <v>0</v>
      </c>
      <c r="X70" s="83">
        <f t="shared" si="29"/>
        <v>0</v>
      </c>
      <c r="Y70" s="83">
        <f t="shared" si="29"/>
        <v>0</v>
      </c>
      <c r="Z70" s="83">
        <f t="shared" si="29"/>
        <v>0</v>
      </c>
      <c r="AA70" s="171">
        <f t="shared" si="23"/>
        <v>0</v>
      </c>
      <c r="AB70" s="83">
        <f t="shared" si="30"/>
        <v>0</v>
      </c>
      <c r="AC70" s="83">
        <f t="shared" si="30"/>
        <v>0</v>
      </c>
      <c r="AD70" s="171">
        <f t="shared" si="24"/>
        <v>0</v>
      </c>
      <c r="AE70" s="171">
        <f>IF(AD70=1,SUM(AD$10:AD70),0)</f>
        <v>0</v>
      </c>
      <c r="AF70" s="82" t="str">
        <f t="shared" si="25"/>
        <v/>
      </c>
      <c r="AG70" s="171">
        <f t="shared" si="26"/>
        <v>0</v>
      </c>
    </row>
    <row r="71" spans="1:33" ht="12" customHeight="1" x14ac:dyDescent="0.25">
      <c r="A71" s="497"/>
      <c r="B71" s="15">
        <v>62</v>
      </c>
      <c r="C71" s="468">
        <f t="shared" si="31"/>
        <v>0</v>
      </c>
      <c r="D71" s="469"/>
      <c r="E71" s="470"/>
      <c r="F71" s="67">
        <f t="shared" si="32"/>
        <v>0</v>
      </c>
      <c r="G71" s="67">
        <f t="shared" si="33"/>
        <v>0</v>
      </c>
      <c r="H71" s="67">
        <f t="shared" si="34"/>
        <v>0</v>
      </c>
      <c r="I71" s="67">
        <f t="shared" si="35"/>
        <v>0</v>
      </c>
      <c r="J71" s="67">
        <f t="shared" si="36"/>
        <v>0</v>
      </c>
      <c r="K71" s="16">
        <f t="shared" si="37"/>
        <v>0</v>
      </c>
      <c r="L71" s="67">
        <f t="shared" si="38"/>
        <v>0</v>
      </c>
      <c r="M71" s="17">
        <f>IF(L71&gt;0,VLOOKUP(I71,Labour!$AR$1:$AT$15,3,FALSE),0)</f>
        <v>0</v>
      </c>
      <c r="N71" s="70">
        <f t="shared" si="39"/>
        <v>0</v>
      </c>
      <c r="R71" s="83">
        <f t="shared" si="27"/>
        <v>0</v>
      </c>
      <c r="S71" s="83">
        <f t="shared" si="27"/>
        <v>0</v>
      </c>
      <c r="T71" s="83">
        <f t="shared" si="27"/>
        <v>0</v>
      </c>
      <c r="U71" s="83">
        <f t="shared" si="27"/>
        <v>0</v>
      </c>
      <c r="V71" s="83">
        <f t="shared" si="28"/>
        <v>0</v>
      </c>
      <c r="W71" s="83">
        <f t="shared" si="28"/>
        <v>0</v>
      </c>
      <c r="X71" s="83">
        <f t="shared" si="29"/>
        <v>0</v>
      </c>
      <c r="Y71" s="83">
        <f t="shared" si="29"/>
        <v>0</v>
      </c>
      <c r="Z71" s="83">
        <f t="shared" si="29"/>
        <v>0</v>
      </c>
      <c r="AA71" s="171">
        <f t="shared" si="23"/>
        <v>0</v>
      </c>
      <c r="AB71" s="83">
        <f t="shared" si="30"/>
        <v>0</v>
      </c>
      <c r="AC71" s="83">
        <f t="shared" si="30"/>
        <v>0</v>
      </c>
      <c r="AD71" s="171">
        <f t="shared" si="24"/>
        <v>0</v>
      </c>
      <c r="AE71" s="171">
        <f>IF(AD71=1,SUM(AD$10:AD71),0)</f>
        <v>0</v>
      </c>
      <c r="AF71" s="82" t="str">
        <f t="shared" si="25"/>
        <v/>
      </c>
      <c r="AG71" s="171">
        <f t="shared" si="26"/>
        <v>0</v>
      </c>
    </row>
    <row r="72" spans="1:33" ht="12" customHeight="1" x14ac:dyDescent="0.25">
      <c r="A72" s="497"/>
      <c r="B72" s="15">
        <v>63</v>
      </c>
      <c r="C72" s="468">
        <f t="shared" si="31"/>
        <v>0</v>
      </c>
      <c r="D72" s="469"/>
      <c r="E72" s="470"/>
      <c r="F72" s="67">
        <f t="shared" si="32"/>
        <v>0</v>
      </c>
      <c r="G72" s="67">
        <f t="shared" si="33"/>
        <v>0</v>
      </c>
      <c r="H72" s="67">
        <f t="shared" si="34"/>
        <v>0</v>
      </c>
      <c r="I72" s="67">
        <f t="shared" si="35"/>
        <v>0</v>
      </c>
      <c r="J72" s="67">
        <f t="shared" si="36"/>
        <v>0</v>
      </c>
      <c r="K72" s="16">
        <f t="shared" si="37"/>
        <v>0</v>
      </c>
      <c r="L72" s="67">
        <f t="shared" si="38"/>
        <v>0</v>
      </c>
      <c r="M72" s="17">
        <f>IF(L72&gt;0,VLOOKUP(I72,Labour!$AR$1:$AT$15,3,FALSE),0)</f>
        <v>0</v>
      </c>
      <c r="N72" s="70">
        <f t="shared" si="39"/>
        <v>0</v>
      </c>
      <c r="R72" s="83">
        <f t="shared" si="27"/>
        <v>0</v>
      </c>
      <c r="S72" s="83">
        <f t="shared" si="27"/>
        <v>0</v>
      </c>
      <c r="T72" s="83">
        <f t="shared" si="27"/>
        <v>0</v>
      </c>
      <c r="U72" s="83">
        <f t="shared" si="27"/>
        <v>0</v>
      </c>
      <c r="V72" s="83">
        <f t="shared" si="28"/>
        <v>0</v>
      </c>
      <c r="W72" s="83">
        <f t="shared" si="28"/>
        <v>0</v>
      </c>
      <c r="X72" s="83">
        <f t="shared" si="29"/>
        <v>0</v>
      </c>
      <c r="Y72" s="83">
        <f t="shared" si="29"/>
        <v>0</v>
      </c>
      <c r="Z72" s="83">
        <f t="shared" si="29"/>
        <v>0</v>
      </c>
      <c r="AA72" s="171">
        <f t="shared" si="23"/>
        <v>0</v>
      </c>
      <c r="AB72" s="83">
        <f t="shared" si="30"/>
        <v>0</v>
      </c>
      <c r="AC72" s="83">
        <f t="shared" si="30"/>
        <v>0</v>
      </c>
      <c r="AD72" s="171">
        <f t="shared" si="24"/>
        <v>0</v>
      </c>
      <c r="AE72" s="171">
        <f>IF(AD72=1,SUM(AD$10:AD72),0)</f>
        <v>0</v>
      </c>
      <c r="AF72" s="82" t="str">
        <f t="shared" si="25"/>
        <v/>
      </c>
      <c r="AG72" s="171">
        <f t="shared" si="26"/>
        <v>0</v>
      </c>
    </row>
    <row r="73" spans="1:33" ht="12" customHeight="1" x14ac:dyDescent="0.25">
      <c r="A73" s="497"/>
      <c r="B73" s="15">
        <v>64</v>
      </c>
      <c r="C73" s="468">
        <f t="shared" si="31"/>
        <v>0</v>
      </c>
      <c r="D73" s="469"/>
      <c r="E73" s="470"/>
      <c r="F73" s="67">
        <f t="shared" si="32"/>
        <v>0</v>
      </c>
      <c r="G73" s="67">
        <f t="shared" si="33"/>
        <v>0</v>
      </c>
      <c r="H73" s="67">
        <f t="shared" si="34"/>
        <v>0</v>
      </c>
      <c r="I73" s="67">
        <f t="shared" si="35"/>
        <v>0</v>
      </c>
      <c r="J73" s="67">
        <f t="shared" si="36"/>
        <v>0</v>
      </c>
      <c r="K73" s="16">
        <f t="shared" si="37"/>
        <v>0</v>
      </c>
      <c r="L73" s="67">
        <f t="shared" si="38"/>
        <v>0</v>
      </c>
      <c r="M73" s="17">
        <f>IF(L73&gt;0,VLOOKUP(I73,Labour!$AR$1:$AT$15,3,FALSE),0)</f>
        <v>0</v>
      </c>
      <c r="N73" s="70">
        <f t="shared" si="39"/>
        <v>0</v>
      </c>
      <c r="R73" s="83">
        <f t="shared" si="27"/>
        <v>0</v>
      </c>
      <c r="S73" s="83">
        <f t="shared" si="27"/>
        <v>0</v>
      </c>
      <c r="T73" s="83">
        <f t="shared" si="27"/>
        <v>0</v>
      </c>
      <c r="U73" s="83">
        <f t="shared" si="27"/>
        <v>0</v>
      </c>
      <c r="V73" s="83">
        <f t="shared" si="28"/>
        <v>0</v>
      </c>
      <c r="W73" s="83">
        <f t="shared" si="28"/>
        <v>0</v>
      </c>
      <c r="X73" s="83">
        <f t="shared" si="29"/>
        <v>0</v>
      </c>
      <c r="Y73" s="83">
        <f t="shared" si="29"/>
        <v>0</v>
      </c>
      <c r="Z73" s="83">
        <f t="shared" si="29"/>
        <v>0</v>
      </c>
      <c r="AA73" s="171">
        <f t="shared" si="23"/>
        <v>0</v>
      </c>
      <c r="AB73" s="83">
        <f t="shared" si="30"/>
        <v>0</v>
      </c>
      <c r="AC73" s="83">
        <f t="shared" si="30"/>
        <v>0</v>
      </c>
      <c r="AD73" s="171">
        <f t="shared" si="24"/>
        <v>0</v>
      </c>
      <c r="AE73" s="171">
        <f>IF(AD73=1,SUM(AD$10:AD73),0)</f>
        <v>0</v>
      </c>
      <c r="AF73" s="82" t="str">
        <f t="shared" si="25"/>
        <v/>
      </c>
      <c r="AG73" s="171">
        <f t="shared" si="26"/>
        <v>0</v>
      </c>
    </row>
    <row r="74" spans="1:33" ht="12" customHeight="1" x14ac:dyDescent="0.25">
      <c r="A74" s="497"/>
      <c r="B74" s="15">
        <v>65</v>
      </c>
      <c r="C74" s="468">
        <f t="shared" si="31"/>
        <v>0</v>
      </c>
      <c r="D74" s="469"/>
      <c r="E74" s="470"/>
      <c r="F74" s="67">
        <f t="shared" si="32"/>
        <v>0</v>
      </c>
      <c r="G74" s="67">
        <f t="shared" si="33"/>
        <v>0</v>
      </c>
      <c r="H74" s="67">
        <f t="shared" si="34"/>
        <v>0</v>
      </c>
      <c r="I74" s="67">
        <f t="shared" si="35"/>
        <v>0</v>
      </c>
      <c r="J74" s="67">
        <f t="shared" si="36"/>
        <v>0</v>
      </c>
      <c r="K74" s="16">
        <f t="shared" si="37"/>
        <v>0</v>
      </c>
      <c r="L74" s="67">
        <f t="shared" si="38"/>
        <v>0</v>
      </c>
      <c r="M74" s="17">
        <f>IF(L74&gt;0,VLOOKUP(I74,Labour!$AR$1:$AT$15,3,FALSE),0)</f>
        <v>0</v>
      </c>
      <c r="N74" s="70">
        <f t="shared" si="39"/>
        <v>0</v>
      </c>
      <c r="R74" s="83">
        <f t="shared" si="27"/>
        <v>0</v>
      </c>
      <c r="S74" s="83">
        <f t="shared" si="27"/>
        <v>0</v>
      </c>
      <c r="T74" s="83">
        <f t="shared" si="27"/>
        <v>0</v>
      </c>
      <c r="U74" s="83">
        <f t="shared" si="27"/>
        <v>0</v>
      </c>
      <c r="V74" s="83">
        <f t="shared" si="28"/>
        <v>0</v>
      </c>
      <c r="W74" s="83">
        <f t="shared" si="28"/>
        <v>0</v>
      </c>
      <c r="X74" s="83">
        <f t="shared" si="29"/>
        <v>0</v>
      </c>
      <c r="Y74" s="83">
        <f t="shared" si="29"/>
        <v>0</v>
      </c>
      <c r="Z74" s="83">
        <f t="shared" si="29"/>
        <v>0</v>
      </c>
      <c r="AA74" s="171">
        <f t="shared" si="23"/>
        <v>0</v>
      </c>
      <c r="AB74" s="83">
        <f t="shared" si="30"/>
        <v>0</v>
      </c>
      <c r="AC74" s="83">
        <f t="shared" si="30"/>
        <v>0</v>
      </c>
      <c r="AD74" s="171">
        <f t="shared" si="24"/>
        <v>0</v>
      </c>
      <c r="AE74" s="171">
        <f>IF(AD74=1,SUM(AD$10:AD74),0)</f>
        <v>0</v>
      </c>
      <c r="AF74" s="82" t="str">
        <f t="shared" si="25"/>
        <v/>
      </c>
      <c r="AG74" s="171">
        <f t="shared" si="26"/>
        <v>0</v>
      </c>
    </row>
    <row r="75" spans="1:33" ht="12" customHeight="1" x14ac:dyDescent="0.25">
      <c r="A75" s="497"/>
      <c r="B75" s="15">
        <v>66</v>
      </c>
      <c r="C75" s="468">
        <f t="shared" si="31"/>
        <v>0</v>
      </c>
      <c r="D75" s="469"/>
      <c r="E75" s="470"/>
      <c r="F75" s="67">
        <f t="shared" si="32"/>
        <v>0</v>
      </c>
      <c r="G75" s="67">
        <f t="shared" si="33"/>
        <v>0</v>
      </c>
      <c r="H75" s="67">
        <f t="shared" si="34"/>
        <v>0</v>
      </c>
      <c r="I75" s="67">
        <f t="shared" si="35"/>
        <v>0</v>
      </c>
      <c r="J75" s="67">
        <f t="shared" si="36"/>
        <v>0</v>
      </c>
      <c r="K75" s="16">
        <f t="shared" si="37"/>
        <v>0</v>
      </c>
      <c r="L75" s="67">
        <f t="shared" si="38"/>
        <v>0</v>
      </c>
      <c r="M75" s="17">
        <f>IF(L75&gt;0,VLOOKUP(I75,Labour!$AR$1:$AT$15,3,FALSE),0)</f>
        <v>0</v>
      </c>
      <c r="N75" s="70">
        <f t="shared" si="39"/>
        <v>0</v>
      </c>
      <c r="R75" s="83">
        <f t="shared" si="27"/>
        <v>0</v>
      </c>
      <c r="S75" s="83">
        <f t="shared" si="27"/>
        <v>0</v>
      </c>
      <c r="T75" s="83">
        <f t="shared" si="27"/>
        <v>0</v>
      </c>
      <c r="U75" s="83">
        <f t="shared" si="27"/>
        <v>0</v>
      </c>
      <c r="V75" s="83">
        <f t="shared" si="28"/>
        <v>0</v>
      </c>
      <c r="W75" s="83">
        <f t="shared" si="28"/>
        <v>0</v>
      </c>
      <c r="X75" s="83">
        <f t="shared" si="29"/>
        <v>0</v>
      </c>
      <c r="Y75" s="83">
        <f t="shared" si="29"/>
        <v>0</v>
      </c>
      <c r="Z75" s="83">
        <f t="shared" si="29"/>
        <v>0</v>
      </c>
      <c r="AA75" s="171">
        <f t="shared" si="23"/>
        <v>0</v>
      </c>
      <c r="AB75" s="83">
        <f t="shared" si="30"/>
        <v>0</v>
      </c>
      <c r="AC75" s="83">
        <f t="shared" si="30"/>
        <v>0</v>
      </c>
      <c r="AD75" s="171">
        <f t="shared" si="24"/>
        <v>0</v>
      </c>
      <c r="AE75" s="171">
        <f>IF(AD75=1,SUM(AD$10:AD75),0)</f>
        <v>0</v>
      </c>
      <c r="AF75" s="82" t="str">
        <f t="shared" si="25"/>
        <v/>
      </c>
      <c r="AG75" s="171">
        <f t="shared" si="26"/>
        <v>0</v>
      </c>
    </row>
    <row r="76" spans="1:33" ht="12" customHeight="1" x14ac:dyDescent="0.25">
      <c r="A76" s="497"/>
      <c r="B76" s="15">
        <v>67</v>
      </c>
      <c r="C76" s="468">
        <f t="shared" si="31"/>
        <v>0</v>
      </c>
      <c r="D76" s="469"/>
      <c r="E76" s="470"/>
      <c r="F76" s="67">
        <f t="shared" si="32"/>
        <v>0</v>
      </c>
      <c r="G76" s="67">
        <f t="shared" si="33"/>
        <v>0</v>
      </c>
      <c r="H76" s="67">
        <f t="shared" si="34"/>
        <v>0</v>
      </c>
      <c r="I76" s="67">
        <f t="shared" si="35"/>
        <v>0</v>
      </c>
      <c r="J76" s="67">
        <f t="shared" si="36"/>
        <v>0</v>
      </c>
      <c r="K76" s="16">
        <f t="shared" si="37"/>
        <v>0</v>
      </c>
      <c r="L76" s="67">
        <f t="shared" si="38"/>
        <v>0</v>
      </c>
      <c r="M76" s="17">
        <f>IF(L76&gt;0,VLOOKUP(I76,Labour!$AR$1:$AT$15,3,FALSE),0)</f>
        <v>0</v>
      </c>
      <c r="N76" s="70">
        <f t="shared" si="39"/>
        <v>0</v>
      </c>
      <c r="R76" s="83">
        <f t="shared" si="27"/>
        <v>0</v>
      </c>
      <c r="S76" s="83">
        <f t="shared" si="27"/>
        <v>0</v>
      </c>
      <c r="T76" s="83">
        <f t="shared" si="27"/>
        <v>0</v>
      </c>
      <c r="U76" s="83">
        <f t="shared" si="27"/>
        <v>0</v>
      </c>
      <c r="V76" s="83">
        <f t="shared" si="28"/>
        <v>0</v>
      </c>
      <c r="W76" s="83">
        <f t="shared" si="28"/>
        <v>0</v>
      </c>
      <c r="X76" s="83">
        <f t="shared" si="29"/>
        <v>0</v>
      </c>
      <c r="Y76" s="83">
        <f t="shared" si="29"/>
        <v>0</v>
      </c>
      <c r="Z76" s="83">
        <f t="shared" si="29"/>
        <v>0</v>
      </c>
      <c r="AA76" s="171">
        <f t="shared" si="23"/>
        <v>0</v>
      </c>
      <c r="AB76" s="83">
        <f t="shared" si="30"/>
        <v>0</v>
      </c>
      <c r="AC76" s="83">
        <f t="shared" si="30"/>
        <v>0</v>
      </c>
      <c r="AD76" s="171">
        <f t="shared" si="24"/>
        <v>0</v>
      </c>
      <c r="AE76" s="171">
        <f>IF(AD76=1,SUM(AD$10:AD76),0)</f>
        <v>0</v>
      </c>
      <c r="AF76" s="82" t="str">
        <f t="shared" si="25"/>
        <v/>
      </c>
      <c r="AG76" s="171">
        <f t="shared" si="26"/>
        <v>0</v>
      </c>
    </row>
    <row r="77" spans="1:33" ht="12" customHeight="1" x14ac:dyDescent="0.25">
      <c r="A77" s="497"/>
      <c r="B77" s="15">
        <v>68</v>
      </c>
      <c r="C77" s="468">
        <f t="shared" si="31"/>
        <v>0</v>
      </c>
      <c r="D77" s="469"/>
      <c r="E77" s="470"/>
      <c r="F77" s="67">
        <f t="shared" si="32"/>
        <v>0</v>
      </c>
      <c r="G77" s="67">
        <f t="shared" si="33"/>
        <v>0</v>
      </c>
      <c r="H77" s="67">
        <f t="shared" si="34"/>
        <v>0</v>
      </c>
      <c r="I77" s="67">
        <f t="shared" si="35"/>
        <v>0</v>
      </c>
      <c r="J77" s="67">
        <f t="shared" si="36"/>
        <v>0</v>
      </c>
      <c r="K77" s="16">
        <f t="shared" si="37"/>
        <v>0</v>
      </c>
      <c r="L77" s="67">
        <f t="shared" si="38"/>
        <v>0</v>
      </c>
      <c r="M77" s="17">
        <f>IF(L77&gt;0,VLOOKUP(I77,Labour!$AR$1:$AT$15,3,FALSE),0)</f>
        <v>0</v>
      </c>
      <c r="N77" s="70">
        <f t="shared" si="39"/>
        <v>0</v>
      </c>
      <c r="R77" s="83">
        <f t="shared" si="27"/>
        <v>0</v>
      </c>
      <c r="S77" s="83">
        <f t="shared" si="27"/>
        <v>0</v>
      </c>
      <c r="T77" s="83">
        <f t="shared" si="27"/>
        <v>0</v>
      </c>
      <c r="U77" s="83">
        <f t="shared" si="27"/>
        <v>0</v>
      </c>
      <c r="V77" s="83">
        <f t="shared" si="28"/>
        <v>0</v>
      </c>
      <c r="W77" s="83">
        <f t="shared" si="28"/>
        <v>0</v>
      </c>
      <c r="X77" s="83">
        <f t="shared" si="29"/>
        <v>0</v>
      </c>
      <c r="Y77" s="83">
        <f t="shared" si="29"/>
        <v>0</v>
      </c>
      <c r="Z77" s="83">
        <f t="shared" si="29"/>
        <v>0</v>
      </c>
      <c r="AA77" s="171">
        <f t="shared" si="23"/>
        <v>0</v>
      </c>
      <c r="AB77" s="83">
        <f t="shared" si="30"/>
        <v>0</v>
      </c>
      <c r="AC77" s="83">
        <f t="shared" si="30"/>
        <v>0</v>
      </c>
      <c r="AD77" s="171">
        <f t="shared" si="24"/>
        <v>0</v>
      </c>
      <c r="AE77" s="171">
        <f>IF(AD77=1,SUM(AD$10:AD77),0)</f>
        <v>0</v>
      </c>
      <c r="AF77" s="82" t="str">
        <f t="shared" si="25"/>
        <v/>
      </c>
      <c r="AG77" s="171">
        <f t="shared" si="26"/>
        <v>0</v>
      </c>
    </row>
    <row r="78" spans="1:33" ht="12" customHeight="1" x14ac:dyDescent="0.25">
      <c r="A78" s="497"/>
      <c r="B78" s="15">
        <v>69</v>
      </c>
      <c r="C78" s="468">
        <f t="shared" si="31"/>
        <v>0</v>
      </c>
      <c r="D78" s="469"/>
      <c r="E78" s="470"/>
      <c r="F78" s="67">
        <f t="shared" si="32"/>
        <v>0</v>
      </c>
      <c r="G78" s="67">
        <f t="shared" si="33"/>
        <v>0</v>
      </c>
      <c r="H78" s="67">
        <f t="shared" si="34"/>
        <v>0</v>
      </c>
      <c r="I78" s="67">
        <f t="shared" si="35"/>
        <v>0</v>
      </c>
      <c r="J78" s="67">
        <f t="shared" si="36"/>
        <v>0</v>
      </c>
      <c r="K78" s="16">
        <f t="shared" si="37"/>
        <v>0</v>
      </c>
      <c r="L78" s="67">
        <f t="shared" si="38"/>
        <v>0</v>
      </c>
      <c r="M78" s="17">
        <f>IF(L78&gt;0,VLOOKUP(I78,Labour!$AR$1:$AT$15,3,FALSE),0)</f>
        <v>0</v>
      </c>
      <c r="N78" s="70">
        <f t="shared" si="39"/>
        <v>0</v>
      </c>
      <c r="R78" s="83">
        <f t="shared" si="27"/>
        <v>0</v>
      </c>
      <c r="S78" s="83">
        <f t="shared" si="27"/>
        <v>0</v>
      </c>
      <c r="T78" s="83">
        <f t="shared" si="27"/>
        <v>0</v>
      </c>
      <c r="U78" s="83">
        <f t="shared" si="27"/>
        <v>0</v>
      </c>
      <c r="V78" s="83">
        <f t="shared" si="28"/>
        <v>0</v>
      </c>
      <c r="W78" s="83">
        <f t="shared" si="28"/>
        <v>0</v>
      </c>
      <c r="X78" s="83">
        <f t="shared" si="29"/>
        <v>0</v>
      </c>
      <c r="Y78" s="83">
        <f t="shared" si="29"/>
        <v>0</v>
      </c>
      <c r="Z78" s="83">
        <f t="shared" si="29"/>
        <v>0</v>
      </c>
      <c r="AA78" s="171">
        <f t="shared" si="23"/>
        <v>0</v>
      </c>
      <c r="AB78" s="83">
        <f t="shared" si="30"/>
        <v>0</v>
      </c>
      <c r="AC78" s="83">
        <f t="shared" si="30"/>
        <v>0</v>
      </c>
      <c r="AD78" s="171">
        <f t="shared" si="24"/>
        <v>0</v>
      </c>
      <c r="AE78" s="171">
        <f>IF(AD78=1,SUM(AD$10:AD78),0)</f>
        <v>0</v>
      </c>
      <c r="AF78" s="82" t="str">
        <f t="shared" si="25"/>
        <v/>
      </c>
      <c r="AG78" s="171">
        <f t="shared" si="26"/>
        <v>0</v>
      </c>
    </row>
    <row r="79" spans="1:33" ht="12" customHeight="1" x14ac:dyDescent="0.25">
      <c r="A79" s="497"/>
      <c r="B79" s="15">
        <v>70</v>
      </c>
      <c r="C79" s="468">
        <f t="shared" si="31"/>
        <v>0</v>
      </c>
      <c r="D79" s="469"/>
      <c r="E79" s="470"/>
      <c r="F79" s="67">
        <f t="shared" si="32"/>
        <v>0</v>
      </c>
      <c r="G79" s="67">
        <f t="shared" si="33"/>
        <v>0</v>
      </c>
      <c r="H79" s="67">
        <f t="shared" si="34"/>
        <v>0</v>
      </c>
      <c r="I79" s="67">
        <f t="shared" si="35"/>
        <v>0</v>
      </c>
      <c r="J79" s="67">
        <f t="shared" si="36"/>
        <v>0</v>
      </c>
      <c r="K79" s="16">
        <f t="shared" si="37"/>
        <v>0</v>
      </c>
      <c r="L79" s="67">
        <f t="shared" si="38"/>
        <v>0</v>
      </c>
      <c r="M79" s="17">
        <f>IF(L79&gt;0,VLOOKUP(I79,Labour!$AR$1:$AT$15,3,FALSE),0)</f>
        <v>0</v>
      </c>
      <c r="N79" s="70">
        <f t="shared" si="39"/>
        <v>0</v>
      </c>
      <c r="R79" s="83">
        <f t="shared" si="27"/>
        <v>0</v>
      </c>
      <c r="S79" s="83">
        <f t="shared" si="27"/>
        <v>0</v>
      </c>
      <c r="T79" s="83">
        <f t="shared" si="27"/>
        <v>0</v>
      </c>
      <c r="U79" s="83">
        <f t="shared" si="27"/>
        <v>0</v>
      </c>
      <c r="V79" s="83">
        <f t="shared" si="28"/>
        <v>0</v>
      </c>
      <c r="W79" s="83">
        <f t="shared" si="28"/>
        <v>0</v>
      </c>
      <c r="X79" s="83">
        <f t="shared" si="29"/>
        <v>0</v>
      </c>
      <c r="Y79" s="83">
        <f t="shared" si="29"/>
        <v>0</v>
      </c>
      <c r="Z79" s="83">
        <f t="shared" si="29"/>
        <v>0</v>
      </c>
      <c r="AA79" s="171">
        <f t="shared" si="23"/>
        <v>0</v>
      </c>
      <c r="AB79" s="83">
        <f t="shared" si="30"/>
        <v>0</v>
      </c>
      <c r="AC79" s="83">
        <f t="shared" si="30"/>
        <v>0</v>
      </c>
      <c r="AD79" s="171">
        <f t="shared" si="24"/>
        <v>0</v>
      </c>
      <c r="AE79" s="171">
        <f>IF(AD79=1,SUM(AD$10:AD79),0)</f>
        <v>0</v>
      </c>
      <c r="AF79" s="82" t="str">
        <f t="shared" si="25"/>
        <v/>
      </c>
      <c r="AG79" s="171">
        <f t="shared" si="26"/>
        <v>0</v>
      </c>
    </row>
    <row r="80" spans="1:33" ht="12" customHeight="1" x14ac:dyDescent="0.25">
      <c r="A80" s="497"/>
      <c r="B80" s="15">
        <v>71</v>
      </c>
      <c r="C80" s="468">
        <f t="shared" si="31"/>
        <v>0</v>
      </c>
      <c r="D80" s="469"/>
      <c r="E80" s="470"/>
      <c r="F80" s="67">
        <f t="shared" si="32"/>
        <v>0</v>
      </c>
      <c r="G80" s="67">
        <f t="shared" si="33"/>
        <v>0</v>
      </c>
      <c r="H80" s="67">
        <f t="shared" si="34"/>
        <v>0</v>
      </c>
      <c r="I80" s="67">
        <f t="shared" si="35"/>
        <v>0</v>
      </c>
      <c r="J80" s="67">
        <f t="shared" si="36"/>
        <v>0</v>
      </c>
      <c r="K80" s="16">
        <f t="shared" si="37"/>
        <v>0</v>
      </c>
      <c r="L80" s="67">
        <f t="shared" si="38"/>
        <v>0</v>
      </c>
      <c r="M80" s="17">
        <f>IF(L80&gt;0,VLOOKUP(I80,Labour!$AR$1:$AT$15,3,FALSE),0)</f>
        <v>0</v>
      </c>
      <c r="N80" s="70">
        <f t="shared" si="39"/>
        <v>0</v>
      </c>
      <c r="R80" s="83">
        <f t="shared" si="27"/>
        <v>0</v>
      </c>
      <c r="S80" s="83">
        <f t="shared" si="27"/>
        <v>0</v>
      </c>
      <c r="T80" s="83">
        <f t="shared" si="27"/>
        <v>0</v>
      </c>
      <c r="U80" s="83">
        <f t="shared" si="27"/>
        <v>0</v>
      </c>
      <c r="V80" s="83">
        <f t="shared" si="28"/>
        <v>0</v>
      </c>
      <c r="W80" s="83">
        <f t="shared" si="28"/>
        <v>0</v>
      </c>
      <c r="X80" s="83">
        <f t="shared" si="29"/>
        <v>0</v>
      </c>
      <c r="Y80" s="83">
        <f t="shared" si="29"/>
        <v>0</v>
      </c>
      <c r="Z80" s="83">
        <f t="shared" si="29"/>
        <v>0</v>
      </c>
      <c r="AA80" s="171">
        <f t="shared" si="23"/>
        <v>0</v>
      </c>
      <c r="AB80" s="83">
        <f t="shared" si="30"/>
        <v>0</v>
      </c>
      <c r="AC80" s="83">
        <f t="shared" si="30"/>
        <v>0</v>
      </c>
      <c r="AD80" s="171">
        <f t="shared" si="24"/>
        <v>0</v>
      </c>
      <c r="AE80" s="171">
        <f>IF(AD80=1,SUM(AD$10:AD80),0)</f>
        <v>0</v>
      </c>
      <c r="AF80" s="82" t="str">
        <f t="shared" si="25"/>
        <v/>
      </c>
      <c r="AG80" s="171">
        <f t="shared" si="26"/>
        <v>0</v>
      </c>
    </row>
    <row r="81" spans="1:33" ht="12" customHeight="1" x14ac:dyDescent="0.25">
      <c r="A81" s="497"/>
      <c r="B81" s="15">
        <v>72</v>
      </c>
      <c r="C81" s="468">
        <f t="shared" si="31"/>
        <v>0</v>
      </c>
      <c r="D81" s="469"/>
      <c r="E81" s="470"/>
      <c r="F81" s="67">
        <f t="shared" si="32"/>
        <v>0</v>
      </c>
      <c r="G81" s="67">
        <f t="shared" si="33"/>
        <v>0</v>
      </c>
      <c r="H81" s="67">
        <f t="shared" si="34"/>
        <v>0</v>
      </c>
      <c r="I81" s="67">
        <f t="shared" si="35"/>
        <v>0</v>
      </c>
      <c r="J81" s="67">
        <f t="shared" si="36"/>
        <v>0</v>
      </c>
      <c r="K81" s="16">
        <f t="shared" si="37"/>
        <v>0</v>
      </c>
      <c r="L81" s="67">
        <f t="shared" si="38"/>
        <v>0</v>
      </c>
      <c r="M81" s="17">
        <f>IF(L81&gt;0,VLOOKUP(I81,Labour!$AR$1:$AT$15,3,FALSE),0)</f>
        <v>0</v>
      </c>
      <c r="N81" s="70">
        <f t="shared" si="39"/>
        <v>0</v>
      </c>
      <c r="R81" s="83">
        <f t="shared" si="27"/>
        <v>0</v>
      </c>
      <c r="S81" s="83">
        <f t="shared" si="27"/>
        <v>0</v>
      </c>
      <c r="T81" s="83">
        <f t="shared" si="27"/>
        <v>0</v>
      </c>
      <c r="U81" s="83">
        <f t="shared" si="27"/>
        <v>0</v>
      </c>
      <c r="V81" s="83">
        <f t="shared" si="28"/>
        <v>0</v>
      </c>
      <c r="W81" s="83">
        <f t="shared" si="28"/>
        <v>0</v>
      </c>
      <c r="X81" s="83">
        <f t="shared" si="29"/>
        <v>0</v>
      </c>
      <c r="Y81" s="83">
        <f t="shared" si="29"/>
        <v>0</v>
      </c>
      <c r="Z81" s="83">
        <f t="shared" si="29"/>
        <v>0</v>
      </c>
      <c r="AA81" s="171">
        <f t="shared" si="23"/>
        <v>0</v>
      </c>
      <c r="AB81" s="83">
        <f t="shared" si="30"/>
        <v>0</v>
      </c>
      <c r="AC81" s="83">
        <f t="shared" si="30"/>
        <v>0</v>
      </c>
      <c r="AD81" s="171">
        <f t="shared" si="24"/>
        <v>0</v>
      </c>
      <c r="AE81" s="171">
        <f>IF(AD81=1,SUM(AD$10:AD81),0)</f>
        <v>0</v>
      </c>
      <c r="AF81" s="82" t="str">
        <f t="shared" si="25"/>
        <v/>
      </c>
      <c r="AG81" s="171">
        <f t="shared" si="26"/>
        <v>0</v>
      </c>
    </row>
    <row r="82" spans="1:33" ht="12" customHeight="1" x14ac:dyDescent="0.25">
      <c r="A82" s="497"/>
      <c r="B82" s="15">
        <v>73</v>
      </c>
      <c r="C82" s="468">
        <f t="shared" si="31"/>
        <v>0</v>
      </c>
      <c r="D82" s="469"/>
      <c r="E82" s="470"/>
      <c r="F82" s="67">
        <f t="shared" si="32"/>
        <v>0</v>
      </c>
      <c r="G82" s="67">
        <f t="shared" si="33"/>
        <v>0</v>
      </c>
      <c r="H82" s="67">
        <f t="shared" si="34"/>
        <v>0</v>
      </c>
      <c r="I82" s="67">
        <f t="shared" si="35"/>
        <v>0</v>
      </c>
      <c r="J82" s="67">
        <f t="shared" si="36"/>
        <v>0</v>
      </c>
      <c r="K82" s="16">
        <f t="shared" si="37"/>
        <v>0</v>
      </c>
      <c r="L82" s="67">
        <f t="shared" si="38"/>
        <v>0</v>
      </c>
      <c r="M82" s="17">
        <f>IF(L82&gt;0,VLOOKUP(I82,Labour!$AR$1:$AT$15,3,FALSE),0)</f>
        <v>0</v>
      </c>
      <c r="N82" s="70">
        <f t="shared" si="39"/>
        <v>0</v>
      </c>
      <c r="R82" s="83">
        <f t="shared" si="27"/>
        <v>0</v>
      </c>
      <c r="S82" s="83">
        <f t="shared" si="27"/>
        <v>0</v>
      </c>
      <c r="T82" s="83">
        <f t="shared" si="27"/>
        <v>0</v>
      </c>
      <c r="U82" s="83">
        <f t="shared" si="27"/>
        <v>0</v>
      </c>
      <c r="V82" s="83">
        <f t="shared" si="28"/>
        <v>0</v>
      </c>
      <c r="W82" s="83">
        <f t="shared" si="28"/>
        <v>0</v>
      </c>
      <c r="X82" s="83">
        <f t="shared" si="29"/>
        <v>0</v>
      </c>
      <c r="Y82" s="83">
        <f t="shared" si="29"/>
        <v>0</v>
      </c>
      <c r="Z82" s="83">
        <f t="shared" si="29"/>
        <v>0</v>
      </c>
      <c r="AA82" s="171">
        <f t="shared" si="23"/>
        <v>0</v>
      </c>
      <c r="AB82" s="83">
        <f t="shared" si="30"/>
        <v>0</v>
      </c>
      <c r="AC82" s="83">
        <f t="shared" si="30"/>
        <v>0</v>
      </c>
      <c r="AD82" s="171">
        <f t="shared" si="24"/>
        <v>0</v>
      </c>
      <c r="AE82" s="171">
        <f>IF(AD82=1,SUM(AD$10:AD82),0)</f>
        <v>0</v>
      </c>
      <c r="AF82" s="82" t="str">
        <f t="shared" si="25"/>
        <v/>
      </c>
      <c r="AG82" s="171">
        <f t="shared" si="26"/>
        <v>0</v>
      </c>
    </row>
    <row r="83" spans="1:33" ht="12" customHeight="1" x14ac:dyDescent="0.25">
      <c r="A83" s="497"/>
      <c r="B83" s="15">
        <v>74</v>
      </c>
      <c r="C83" s="468">
        <f t="shared" si="31"/>
        <v>0</v>
      </c>
      <c r="D83" s="469"/>
      <c r="E83" s="470"/>
      <c r="F83" s="67">
        <f t="shared" si="32"/>
        <v>0</v>
      </c>
      <c r="G83" s="67">
        <f t="shared" si="33"/>
        <v>0</v>
      </c>
      <c r="H83" s="67">
        <f t="shared" si="34"/>
        <v>0</v>
      </c>
      <c r="I83" s="67">
        <f t="shared" si="35"/>
        <v>0</v>
      </c>
      <c r="J83" s="67">
        <f t="shared" si="36"/>
        <v>0</v>
      </c>
      <c r="K83" s="16">
        <f t="shared" si="37"/>
        <v>0</v>
      </c>
      <c r="L83" s="67">
        <f t="shared" si="38"/>
        <v>0</v>
      </c>
      <c r="M83" s="17">
        <f>IF(L83&gt;0,VLOOKUP(I83,Labour!$AR$1:$AT$15,3,FALSE),0)</f>
        <v>0</v>
      </c>
      <c r="N83" s="70">
        <f t="shared" si="39"/>
        <v>0</v>
      </c>
      <c r="R83" s="83">
        <f t="shared" si="27"/>
        <v>0</v>
      </c>
      <c r="S83" s="83">
        <f t="shared" si="27"/>
        <v>0</v>
      </c>
      <c r="T83" s="83">
        <f t="shared" si="27"/>
        <v>0</v>
      </c>
      <c r="U83" s="83">
        <f t="shared" si="27"/>
        <v>0</v>
      </c>
      <c r="V83" s="83">
        <f t="shared" si="28"/>
        <v>0</v>
      </c>
      <c r="W83" s="83">
        <f t="shared" si="28"/>
        <v>0</v>
      </c>
      <c r="X83" s="83">
        <f t="shared" si="29"/>
        <v>0</v>
      </c>
      <c r="Y83" s="83">
        <f t="shared" si="29"/>
        <v>0</v>
      </c>
      <c r="Z83" s="83">
        <f t="shared" si="29"/>
        <v>0</v>
      </c>
      <c r="AA83" s="171">
        <f t="shared" si="23"/>
        <v>0</v>
      </c>
      <c r="AB83" s="83">
        <f t="shared" si="30"/>
        <v>0</v>
      </c>
      <c r="AC83" s="83">
        <f t="shared" si="30"/>
        <v>0</v>
      </c>
      <c r="AD83" s="171">
        <f t="shared" si="24"/>
        <v>0</v>
      </c>
      <c r="AE83" s="171">
        <f>IF(AD83=1,SUM(AD$10:AD83),0)</f>
        <v>0</v>
      </c>
      <c r="AF83" s="82" t="str">
        <f t="shared" si="25"/>
        <v/>
      </c>
      <c r="AG83" s="171">
        <f t="shared" si="26"/>
        <v>0</v>
      </c>
    </row>
    <row r="84" spans="1:33" ht="12" customHeight="1" x14ac:dyDescent="0.25">
      <c r="A84" s="497"/>
      <c r="B84" s="15">
        <v>75</v>
      </c>
      <c r="C84" s="468">
        <f t="shared" si="31"/>
        <v>0</v>
      </c>
      <c r="D84" s="469"/>
      <c r="E84" s="470"/>
      <c r="F84" s="67">
        <f t="shared" si="32"/>
        <v>0</v>
      </c>
      <c r="G84" s="67">
        <f t="shared" si="33"/>
        <v>0</v>
      </c>
      <c r="H84" s="67">
        <f t="shared" si="34"/>
        <v>0</v>
      </c>
      <c r="I84" s="67">
        <f t="shared" si="35"/>
        <v>0</v>
      </c>
      <c r="J84" s="67">
        <f t="shared" si="36"/>
        <v>0</v>
      </c>
      <c r="K84" s="16">
        <f t="shared" si="37"/>
        <v>0</v>
      </c>
      <c r="L84" s="67">
        <f t="shared" si="38"/>
        <v>0</v>
      </c>
      <c r="M84" s="17">
        <f>IF(L84&gt;0,VLOOKUP(I84,Labour!$AR$1:$AT$15,3,FALSE),0)</f>
        <v>0</v>
      </c>
      <c r="N84" s="70">
        <f t="shared" si="39"/>
        <v>0</v>
      </c>
      <c r="R84" s="83">
        <f t="shared" si="27"/>
        <v>0</v>
      </c>
      <c r="S84" s="83">
        <f t="shared" si="27"/>
        <v>0</v>
      </c>
      <c r="T84" s="83">
        <f t="shared" si="27"/>
        <v>0</v>
      </c>
      <c r="U84" s="83">
        <f t="shared" si="27"/>
        <v>0</v>
      </c>
      <c r="V84" s="83">
        <f t="shared" si="28"/>
        <v>0</v>
      </c>
      <c r="W84" s="83">
        <f t="shared" si="28"/>
        <v>0</v>
      </c>
      <c r="X84" s="83">
        <f t="shared" si="29"/>
        <v>0</v>
      </c>
      <c r="Y84" s="83">
        <f t="shared" si="29"/>
        <v>0</v>
      </c>
      <c r="Z84" s="83">
        <f t="shared" si="29"/>
        <v>0</v>
      </c>
      <c r="AA84" s="171">
        <f t="shared" si="23"/>
        <v>0</v>
      </c>
      <c r="AB84" s="83">
        <f t="shared" si="30"/>
        <v>0</v>
      </c>
      <c r="AC84" s="83">
        <f t="shared" si="30"/>
        <v>0</v>
      </c>
      <c r="AD84" s="171">
        <f t="shared" si="24"/>
        <v>0</v>
      </c>
      <c r="AE84" s="171">
        <f>IF(AD84=1,SUM(AD$10:AD84),0)</f>
        <v>0</v>
      </c>
      <c r="AF84" s="82" t="str">
        <f t="shared" si="25"/>
        <v/>
      </c>
      <c r="AG84" s="171">
        <f t="shared" si="26"/>
        <v>0</v>
      </c>
    </row>
    <row r="85" spans="1:33" ht="12" customHeight="1" x14ac:dyDescent="0.25">
      <c r="A85" s="497"/>
      <c r="B85" s="15">
        <v>76</v>
      </c>
      <c r="C85" s="468">
        <f t="shared" si="31"/>
        <v>0</v>
      </c>
      <c r="D85" s="469"/>
      <c r="E85" s="470"/>
      <c r="F85" s="67">
        <f t="shared" si="32"/>
        <v>0</v>
      </c>
      <c r="G85" s="67">
        <f t="shared" si="33"/>
        <v>0</v>
      </c>
      <c r="H85" s="67">
        <f t="shared" si="34"/>
        <v>0</v>
      </c>
      <c r="I85" s="67">
        <f t="shared" si="35"/>
        <v>0</v>
      </c>
      <c r="J85" s="67">
        <f t="shared" si="36"/>
        <v>0</v>
      </c>
      <c r="K85" s="16">
        <f t="shared" si="37"/>
        <v>0</v>
      </c>
      <c r="L85" s="67">
        <f t="shared" si="38"/>
        <v>0</v>
      </c>
      <c r="M85" s="17">
        <f>IF(L85&gt;0,VLOOKUP(I85,Labour!$AR$1:$AT$15,3,FALSE),0)</f>
        <v>0</v>
      </c>
      <c r="N85" s="70">
        <f t="shared" si="39"/>
        <v>0</v>
      </c>
      <c r="R85" s="83">
        <f t="shared" si="27"/>
        <v>0</v>
      </c>
      <c r="S85" s="83">
        <f t="shared" si="27"/>
        <v>0</v>
      </c>
      <c r="T85" s="83">
        <f t="shared" si="27"/>
        <v>0</v>
      </c>
      <c r="U85" s="83">
        <f t="shared" si="27"/>
        <v>0</v>
      </c>
      <c r="V85" s="83">
        <f t="shared" si="28"/>
        <v>0</v>
      </c>
      <c r="W85" s="83">
        <f t="shared" si="28"/>
        <v>0</v>
      </c>
      <c r="X85" s="83">
        <f t="shared" si="29"/>
        <v>0</v>
      </c>
      <c r="Y85" s="83">
        <f t="shared" si="29"/>
        <v>0</v>
      </c>
      <c r="Z85" s="83">
        <f t="shared" si="29"/>
        <v>0</v>
      </c>
      <c r="AA85" s="171">
        <f t="shared" si="23"/>
        <v>0</v>
      </c>
      <c r="AB85" s="83">
        <f t="shared" si="30"/>
        <v>0</v>
      </c>
      <c r="AC85" s="83">
        <f t="shared" si="30"/>
        <v>0</v>
      </c>
      <c r="AD85" s="171">
        <f t="shared" si="24"/>
        <v>0</v>
      </c>
      <c r="AE85" s="171">
        <f>IF(AD85=1,SUM(AD$10:AD85),0)</f>
        <v>0</v>
      </c>
      <c r="AF85" s="82" t="str">
        <f t="shared" si="25"/>
        <v/>
      </c>
      <c r="AG85" s="171">
        <f t="shared" si="26"/>
        <v>0</v>
      </c>
    </row>
    <row r="86" spans="1:33" ht="12" customHeight="1" x14ac:dyDescent="0.25">
      <c r="A86" s="497"/>
      <c r="B86" s="15">
        <v>77</v>
      </c>
      <c r="C86" s="468">
        <f t="shared" si="31"/>
        <v>0</v>
      </c>
      <c r="D86" s="469"/>
      <c r="E86" s="470"/>
      <c r="F86" s="67">
        <f t="shared" si="32"/>
        <v>0</v>
      </c>
      <c r="G86" s="67">
        <f t="shared" si="33"/>
        <v>0</v>
      </c>
      <c r="H86" s="67">
        <f t="shared" si="34"/>
        <v>0</v>
      </c>
      <c r="I86" s="67">
        <f t="shared" si="35"/>
        <v>0</v>
      </c>
      <c r="J86" s="67">
        <f t="shared" si="36"/>
        <v>0</v>
      </c>
      <c r="K86" s="16">
        <f t="shared" si="37"/>
        <v>0</v>
      </c>
      <c r="L86" s="67">
        <f t="shared" si="38"/>
        <v>0</v>
      </c>
      <c r="M86" s="17">
        <f>IF(L86&gt;0,VLOOKUP(I86,Labour!$AR$1:$AT$15,3,FALSE),0)</f>
        <v>0</v>
      </c>
      <c r="N86" s="70">
        <f t="shared" si="39"/>
        <v>0</v>
      </c>
      <c r="R86" s="83">
        <f t="shared" si="27"/>
        <v>0</v>
      </c>
      <c r="S86" s="83">
        <f t="shared" si="27"/>
        <v>0</v>
      </c>
      <c r="T86" s="83">
        <f t="shared" si="27"/>
        <v>0</v>
      </c>
      <c r="U86" s="83">
        <f t="shared" si="27"/>
        <v>0</v>
      </c>
      <c r="V86" s="83">
        <f t="shared" si="28"/>
        <v>0</v>
      </c>
      <c r="W86" s="83">
        <f t="shared" si="28"/>
        <v>0</v>
      </c>
      <c r="X86" s="83">
        <f t="shared" si="29"/>
        <v>0</v>
      </c>
      <c r="Y86" s="83">
        <f t="shared" si="29"/>
        <v>0</v>
      </c>
      <c r="Z86" s="83">
        <f t="shared" si="29"/>
        <v>0</v>
      </c>
      <c r="AA86" s="171">
        <f t="shared" si="23"/>
        <v>0</v>
      </c>
      <c r="AB86" s="83">
        <f t="shared" si="30"/>
        <v>0</v>
      </c>
      <c r="AC86" s="83">
        <f t="shared" si="30"/>
        <v>0</v>
      </c>
      <c r="AD86" s="171">
        <f t="shared" si="24"/>
        <v>0</v>
      </c>
      <c r="AE86" s="171">
        <f>IF(AD86=1,SUM(AD$10:AD86),0)</f>
        <v>0</v>
      </c>
      <c r="AF86" s="82" t="str">
        <f t="shared" si="25"/>
        <v/>
      </c>
      <c r="AG86" s="171">
        <f t="shared" si="26"/>
        <v>0</v>
      </c>
    </row>
    <row r="87" spans="1:33" ht="12" customHeight="1" x14ac:dyDescent="0.25">
      <c r="A87" s="497"/>
      <c r="B87" s="15">
        <v>78</v>
      </c>
      <c r="C87" s="468">
        <f t="shared" si="31"/>
        <v>0</v>
      </c>
      <c r="D87" s="469"/>
      <c r="E87" s="470"/>
      <c r="F87" s="67">
        <f t="shared" si="32"/>
        <v>0</v>
      </c>
      <c r="G87" s="67">
        <f t="shared" si="33"/>
        <v>0</v>
      </c>
      <c r="H87" s="67">
        <f t="shared" si="34"/>
        <v>0</v>
      </c>
      <c r="I87" s="67">
        <f t="shared" si="35"/>
        <v>0</v>
      </c>
      <c r="J87" s="67">
        <f t="shared" si="36"/>
        <v>0</v>
      </c>
      <c r="K87" s="16">
        <f t="shared" si="37"/>
        <v>0</v>
      </c>
      <c r="L87" s="67">
        <f t="shared" si="38"/>
        <v>0</v>
      </c>
      <c r="M87" s="17">
        <f>IF(L87&gt;0,VLOOKUP(I87,Labour!$AR$1:$AT$15,3,FALSE),0)</f>
        <v>0</v>
      </c>
      <c r="N87" s="70">
        <f t="shared" si="39"/>
        <v>0</v>
      </c>
      <c r="R87" s="83">
        <f t="shared" si="27"/>
        <v>0</v>
      </c>
      <c r="S87" s="83">
        <f t="shared" si="27"/>
        <v>0</v>
      </c>
      <c r="T87" s="83">
        <f t="shared" si="27"/>
        <v>0</v>
      </c>
      <c r="U87" s="83">
        <f t="shared" si="27"/>
        <v>0</v>
      </c>
      <c r="V87" s="83">
        <f t="shared" si="28"/>
        <v>0</v>
      </c>
      <c r="W87" s="83">
        <f t="shared" si="28"/>
        <v>0</v>
      </c>
      <c r="X87" s="83">
        <f t="shared" si="29"/>
        <v>0</v>
      </c>
      <c r="Y87" s="83">
        <f t="shared" si="29"/>
        <v>0</v>
      </c>
      <c r="Z87" s="83">
        <f t="shared" si="29"/>
        <v>0</v>
      </c>
      <c r="AA87" s="171">
        <f t="shared" si="23"/>
        <v>0</v>
      </c>
      <c r="AB87" s="83">
        <f t="shared" si="30"/>
        <v>0</v>
      </c>
      <c r="AC87" s="83">
        <f t="shared" si="30"/>
        <v>0</v>
      </c>
      <c r="AD87" s="171">
        <f t="shared" si="24"/>
        <v>0</v>
      </c>
      <c r="AE87" s="171">
        <f>IF(AD87=1,SUM(AD$10:AD87),0)</f>
        <v>0</v>
      </c>
      <c r="AF87" s="82" t="str">
        <f t="shared" si="25"/>
        <v/>
      </c>
      <c r="AG87" s="171">
        <f t="shared" si="26"/>
        <v>0</v>
      </c>
    </row>
    <row r="88" spans="1:33" ht="12" customHeight="1" x14ac:dyDescent="0.25">
      <c r="A88" s="497"/>
      <c r="B88" s="15">
        <v>79</v>
      </c>
      <c r="C88" s="468">
        <f t="shared" si="31"/>
        <v>0</v>
      </c>
      <c r="D88" s="469"/>
      <c r="E88" s="470"/>
      <c r="F88" s="67">
        <f t="shared" si="32"/>
        <v>0</v>
      </c>
      <c r="G88" s="67">
        <f t="shared" si="33"/>
        <v>0</v>
      </c>
      <c r="H88" s="67">
        <f t="shared" si="34"/>
        <v>0</v>
      </c>
      <c r="I88" s="67">
        <f t="shared" si="35"/>
        <v>0</v>
      </c>
      <c r="J88" s="67">
        <f t="shared" si="36"/>
        <v>0</v>
      </c>
      <c r="K88" s="16">
        <f t="shared" si="37"/>
        <v>0</v>
      </c>
      <c r="L88" s="67">
        <f t="shared" si="38"/>
        <v>0</v>
      </c>
      <c r="M88" s="17">
        <f>IF(L88&gt;0,VLOOKUP(I88,Labour!$AR$1:$AT$15,3,FALSE),0)</f>
        <v>0</v>
      </c>
      <c r="N88" s="70">
        <f t="shared" si="39"/>
        <v>0</v>
      </c>
      <c r="R88" s="83">
        <f t="shared" si="27"/>
        <v>0</v>
      </c>
      <c r="S88" s="83">
        <f t="shared" si="27"/>
        <v>0</v>
      </c>
      <c r="T88" s="83">
        <f t="shared" si="27"/>
        <v>0</v>
      </c>
      <c r="U88" s="83">
        <f t="shared" si="27"/>
        <v>0</v>
      </c>
      <c r="V88" s="83">
        <f t="shared" si="28"/>
        <v>0</v>
      </c>
      <c r="W88" s="83">
        <f t="shared" si="28"/>
        <v>0</v>
      </c>
      <c r="X88" s="83">
        <f t="shared" si="29"/>
        <v>0</v>
      </c>
      <c r="Y88" s="83">
        <f t="shared" si="29"/>
        <v>0</v>
      </c>
      <c r="Z88" s="83">
        <f t="shared" si="29"/>
        <v>0</v>
      </c>
      <c r="AA88" s="171">
        <f t="shared" si="23"/>
        <v>0</v>
      </c>
      <c r="AB88" s="83">
        <f t="shared" si="30"/>
        <v>0</v>
      </c>
      <c r="AC88" s="83">
        <f t="shared" si="30"/>
        <v>0</v>
      </c>
      <c r="AD88" s="171">
        <f t="shared" si="24"/>
        <v>0</v>
      </c>
      <c r="AE88" s="171">
        <f>IF(AD88=1,SUM(AD$10:AD88),0)</f>
        <v>0</v>
      </c>
      <c r="AF88" s="82" t="str">
        <f t="shared" si="25"/>
        <v/>
      </c>
      <c r="AG88" s="171">
        <f t="shared" si="26"/>
        <v>0</v>
      </c>
    </row>
    <row r="89" spans="1:33" ht="12" customHeight="1" x14ac:dyDescent="0.25">
      <c r="A89" s="497"/>
      <c r="B89" s="15">
        <v>80</v>
      </c>
      <c r="C89" s="468">
        <f t="shared" si="31"/>
        <v>0</v>
      </c>
      <c r="D89" s="469"/>
      <c r="E89" s="470"/>
      <c r="F89" s="67">
        <f t="shared" si="32"/>
        <v>0</v>
      </c>
      <c r="G89" s="67">
        <f t="shared" si="33"/>
        <v>0</v>
      </c>
      <c r="H89" s="67">
        <f t="shared" si="34"/>
        <v>0</v>
      </c>
      <c r="I89" s="67">
        <f t="shared" si="35"/>
        <v>0</v>
      </c>
      <c r="J89" s="67">
        <f t="shared" si="36"/>
        <v>0</v>
      </c>
      <c r="K89" s="16">
        <f t="shared" si="37"/>
        <v>0</v>
      </c>
      <c r="L89" s="67">
        <f t="shared" si="38"/>
        <v>0</v>
      </c>
      <c r="M89" s="17">
        <f>IF(L89&gt;0,VLOOKUP(I89,Labour!$AR$1:$AT$15,3,FALSE),0)</f>
        <v>0</v>
      </c>
      <c r="N89" s="70">
        <f t="shared" si="39"/>
        <v>0</v>
      </c>
      <c r="R89" s="83">
        <f t="shared" si="27"/>
        <v>0</v>
      </c>
      <c r="S89" s="83">
        <f t="shared" si="27"/>
        <v>0</v>
      </c>
      <c r="T89" s="83">
        <f t="shared" si="27"/>
        <v>0</v>
      </c>
      <c r="U89" s="83">
        <f t="shared" si="27"/>
        <v>0</v>
      </c>
      <c r="V89" s="83">
        <f t="shared" si="28"/>
        <v>0</v>
      </c>
      <c r="W89" s="83">
        <f t="shared" si="28"/>
        <v>0</v>
      </c>
      <c r="X89" s="83">
        <f t="shared" si="29"/>
        <v>0</v>
      </c>
      <c r="Y89" s="83">
        <f t="shared" si="29"/>
        <v>0</v>
      </c>
      <c r="Z89" s="83">
        <f t="shared" si="29"/>
        <v>0</v>
      </c>
      <c r="AA89" s="171">
        <f t="shared" si="23"/>
        <v>0</v>
      </c>
      <c r="AB89" s="83">
        <f t="shared" si="30"/>
        <v>0</v>
      </c>
      <c r="AC89" s="83">
        <f t="shared" si="30"/>
        <v>0</v>
      </c>
      <c r="AD89" s="171">
        <f t="shared" si="24"/>
        <v>0</v>
      </c>
      <c r="AE89" s="171">
        <f>IF(AD89=1,SUM(AD$10:AD89),0)</f>
        <v>0</v>
      </c>
      <c r="AF89" s="82" t="str">
        <f t="shared" si="25"/>
        <v/>
      </c>
      <c r="AG89" s="171">
        <f t="shared" si="26"/>
        <v>0</v>
      </c>
    </row>
    <row r="90" spans="1:33" ht="12" customHeight="1" x14ac:dyDescent="0.25">
      <c r="A90" s="497"/>
      <c r="B90" s="15">
        <v>81</v>
      </c>
      <c r="C90" s="468">
        <f t="shared" si="31"/>
        <v>0</v>
      </c>
      <c r="D90" s="469"/>
      <c r="E90" s="470"/>
      <c r="F90" s="67">
        <f t="shared" si="32"/>
        <v>0</v>
      </c>
      <c r="G90" s="67">
        <f t="shared" si="33"/>
        <v>0</v>
      </c>
      <c r="H90" s="67">
        <f t="shared" si="34"/>
        <v>0</v>
      </c>
      <c r="I90" s="67">
        <f t="shared" si="35"/>
        <v>0</v>
      </c>
      <c r="J90" s="67">
        <f t="shared" si="36"/>
        <v>0</v>
      </c>
      <c r="K90" s="16">
        <f t="shared" si="37"/>
        <v>0</v>
      </c>
      <c r="L90" s="67">
        <f t="shared" si="38"/>
        <v>0</v>
      </c>
      <c r="M90" s="17">
        <f>IF(L90&gt;0,VLOOKUP(I90,Labour!$AR$1:$AT$15,3,FALSE),0)</f>
        <v>0</v>
      </c>
      <c r="N90" s="70">
        <f t="shared" si="39"/>
        <v>0</v>
      </c>
      <c r="R90" s="83">
        <f t="shared" si="27"/>
        <v>0</v>
      </c>
      <c r="S90" s="83">
        <f t="shared" si="27"/>
        <v>0</v>
      </c>
      <c r="T90" s="83">
        <f t="shared" si="27"/>
        <v>0</v>
      </c>
      <c r="U90" s="83">
        <f t="shared" si="27"/>
        <v>0</v>
      </c>
      <c r="V90" s="83">
        <f t="shared" si="28"/>
        <v>0</v>
      </c>
      <c r="W90" s="83">
        <f t="shared" si="28"/>
        <v>0</v>
      </c>
      <c r="X90" s="83">
        <f t="shared" si="29"/>
        <v>0</v>
      </c>
      <c r="Y90" s="83">
        <f t="shared" si="29"/>
        <v>0</v>
      </c>
      <c r="Z90" s="83">
        <f t="shared" si="29"/>
        <v>0</v>
      </c>
      <c r="AA90" s="171">
        <f t="shared" si="23"/>
        <v>0</v>
      </c>
      <c r="AB90" s="83">
        <f t="shared" si="30"/>
        <v>0</v>
      </c>
      <c r="AC90" s="83">
        <f t="shared" si="30"/>
        <v>0</v>
      </c>
      <c r="AD90" s="171">
        <f t="shared" si="24"/>
        <v>0</v>
      </c>
      <c r="AE90" s="171">
        <f>IF(AD90=1,SUM(AD$10:AD90),0)</f>
        <v>0</v>
      </c>
      <c r="AF90" s="82" t="str">
        <f t="shared" si="25"/>
        <v/>
      </c>
      <c r="AG90" s="171">
        <f t="shared" si="26"/>
        <v>0</v>
      </c>
    </row>
    <row r="91" spans="1:33" ht="12" customHeight="1" x14ac:dyDescent="0.25">
      <c r="A91" s="497"/>
      <c r="B91" s="15">
        <v>82</v>
      </c>
      <c r="C91" s="468">
        <f t="shared" si="31"/>
        <v>0</v>
      </c>
      <c r="D91" s="469"/>
      <c r="E91" s="470"/>
      <c r="F91" s="67">
        <f t="shared" si="32"/>
        <v>0</v>
      </c>
      <c r="G91" s="67">
        <f t="shared" si="33"/>
        <v>0</v>
      </c>
      <c r="H91" s="67">
        <f t="shared" si="34"/>
        <v>0</v>
      </c>
      <c r="I91" s="67">
        <f t="shared" si="35"/>
        <v>0</v>
      </c>
      <c r="J91" s="67">
        <f t="shared" si="36"/>
        <v>0</v>
      </c>
      <c r="K91" s="16">
        <f t="shared" si="37"/>
        <v>0</v>
      </c>
      <c r="L91" s="67">
        <f t="shared" si="38"/>
        <v>0</v>
      </c>
      <c r="M91" s="17">
        <f>IF(L91&gt;0,VLOOKUP(I91,Labour!$AR$1:$AT$15,3,FALSE),0)</f>
        <v>0</v>
      </c>
      <c r="N91" s="70">
        <f t="shared" si="39"/>
        <v>0</v>
      </c>
      <c r="R91" s="83">
        <f t="shared" si="27"/>
        <v>0</v>
      </c>
      <c r="S91" s="83">
        <f t="shared" si="27"/>
        <v>0</v>
      </c>
      <c r="T91" s="83">
        <f t="shared" si="27"/>
        <v>0</v>
      </c>
      <c r="U91" s="83">
        <f t="shared" si="27"/>
        <v>0</v>
      </c>
      <c r="V91" s="83">
        <f t="shared" si="28"/>
        <v>0</v>
      </c>
      <c r="W91" s="83">
        <f t="shared" si="28"/>
        <v>0</v>
      </c>
      <c r="X91" s="83">
        <f t="shared" si="29"/>
        <v>0</v>
      </c>
      <c r="Y91" s="83">
        <f t="shared" si="29"/>
        <v>0</v>
      </c>
      <c r="Z91" s="83">
        <f t="shared" si="29"/>
        <v>0</v>
      </c>
      <c r="AA91" s="171">
        <f t="shared" si="23"/>
        <v>0</v>
      </c>
      <c r="AB91" s="83">
        <f t="shared" si="30"/>
        <v>0</v>
      </c>
      <c r="AC91" s="83">
        <f t="shared" si="30"/>
        <v>0</v>
      </c>
      <c r="AD91" s="171">
        <f t="shared" si="24"/>
        <v>0</v>
      </c>
      <c r="AE91" s="171">
        <f>IF(AD91=1,SUM(AD$10:AD91),0)</f>
        <v>0</v>
      </c>
      <c r="AF91" s="82" t="str">
        <f t="shared" si="25"/>
        <v/>
      </c>
      <c r="AG91" s="171">
        <f t="shared" si="26"/>
        <v>0</v>
      </c>
    </row>
    <row r="92" spans="1:33" ht="12" customHeight="1" x14ac:dyDescent="0.25">
      <c r="A92" s="497"/>
      <c r="B92" s="15">
        <v>83</v>
      </c>
      <c r="C92" s="468">
        <f t="shared" si="31"/>
        <v>0</v>
      </c>
      <c r="D92" s="469"/>
      <c r="E92" s="470"/>
      <c r="F92" s="67">
        <f t="shared" si="32"/>
        <v>0</v>
      </c>
      <c r="G92" s="67">
        <f t="shared" si="33"/>
        <v>0</v>
      </c>
      <c r="H92" s="67">
        <f t="shared" si="34"/>
        <v>0</v>
      </c>
      <c r="I92" s="67">
        <f t="shared" si="35"/>
        <v>0</v>
      </c>
      <c r="J92" s="67">
        <f t="shared" si="36"/>
        <v>0</v>
      </c>
      <c r="K92" s="16">
        <f t="shared" si="37"/>
        <v>0</v>
      </c>
      <c r="L92" s="67">
        <f t="shared" si="38"/>
        <v>0</v>
      </c>
      <c r="M92" s="17">
        <f>IF(L92&gt;0,VLOOKUP(I92,Labour!$AR$1:$AT$15,3,FALSE),0)</f>
        <v>0</v>
      </c>
      <c r="N92" s="70">
        <f t="shared" si="39"/>
        <v>0</v>
      </c>
      <c r="R92" s="83">
        <f t="shared" si="27"/>
        <v>0</v>
      </c>
      <c r="S92" s="83">
        <f t="shared" si="27"/>
        <v>0</v>
      </c>
      <c r="T92" s="83">
        <f t="shared" si="27"/>
        <v>0</v>
      </c>
      <c r="U92" s="83">
        <f t="shared" si="27"/>
        <v>0</v>
      </c>
      <c r="V92" s="83">
        <f t="shared" si="28"/>
        <v>0</v>
      </c>
      <c r="W92" s="83">
        <f t="shared" si="28"/>
        <v>0</v>
      </c>
      <c r="X92" s="83">
        <f t="shared" si="29"/>
        <v>0</v>
      </c>
      <c r="Y92" s="83">
        <f t="shared" si="29"/>
        <v>0</v>
      </c>
      <c r="Z92" s="83">
        <f t="shared" si="29"/>
        <v>0</v>
      </c>
      <c r="AA92" s="171">
        <f t="shared" si="23"/>
        <v>0</v>
      </c>
      <c r="AB92" s="83">
        <f t="shared" si="30"/>
        <v>0</v>
      </c>
      <c r="AC92" s="83">
        <f t="shared" si="30"/>
        <v>0</v>
      </c>
      <c r="AD92" s="171">
        <f t="shared" si="24"/>
        <v>0</v>
      </c>
      <c r="AE92" s="171">
        <f>IF(AD92=1,SUM(AD$10:AD92),0)</f>
        <v>0</v>
      </c>
      <c r="AF92" s="82" t="str">
        <f t="shared" si="25"/>
        <v/>
      </c>
      <c r="AG92" s="171">
        <f t="shared" si="26"/>
        <v>0</v>
      </c>
    </row>
    <row r="93" spans="1:33" ht="12" customHeight="1" x14ac:dyDescent="0.25">
      <c r="A93" s="497"/>
      <c r="B93" s="15">
        <v>84</v>
      </c>
      <c r="C93" s="468">
        <f t="shared" ref="C93:C107" si="40">R93</f>
        <v>0</v>
      </c>
      <c r="D93" s="469"/>
      <c r="E93" s="470"/>
      <c r="F93" s="67">
        <f t="shared" ref="F93:F107" si="41">S93</f>
        <v>0</v>
      </c>
      <c r="G93" s="67">
        <f t="shared" ref="G93:G107" si="42">T93</f>
        <v>0</v>
      </c>
      <c r="H93" s="67">
        <f t="shared" ref="H93:H107" si="43">U93</f>
        <v>0</v>
      </c>
      <c r="I93" s="67">
        <f t="shared" ref="I93:I107" si="44">X93</f>
        <v>0</v>
      </c>
      <c r="J93" s="67">
        <f t="shared" ref="J93:J107" si="45">AA93</f>
        <v>0</v>
      </c>
      <c r="K93" s="16">
        <f t="shared" ref="K93:K107" si="46">AB93</f>
        <v>0</v>
      </c>
      <c r="L93" s="67">
        <f t="shared" ref="L93:L107" si="47">AC93</f>
        <v>0</v>
      </c>
      <c r="M93" s="17">
        <f>IF(L93&gt;0,VLOOKUP(I93,Labour!$AR$1:$AT$15,3,FALSE),0)</f>
        <v>0</v>
      </c>
      <c r="N93" s="70">
        <f t="shared" ref="N93:N107" si="48">J93*K93+L93*M93</f>
        <v>0</v>
      </c>
      <c r="R93" s="83">
        <f t="shared" si="27"/>
        <v>0</v>
      </c>
      <c r="S93" s="83">
        <f t="shared" si="27"/>
        <v>0</v>
      </c>
      <c r="T93" s="83">
        <f t="shared" si="27"/>
        <v>0</v>
      </c>
      <c r="U93" s="83">
        <f t="shared" si="27"/>
        <v>0</v>
      </c>
      <c r="V93" s="83">
        <f t="shared" si="28"/>
        <v>0</v>
      </c>
      <c r="W93" s="83">
        <f t="shared" si="28"/>
        <v>0</v>
      </c>
      <c r="X93" s="83">
        <f t="shared" si="29"/>
        <v>0</v>
      </c>
      <c r="Y93" s="83">
        <f t="shared" si="29"/>
        <v>0</v>
      </c>
      <c r="Z93" s="83">
        <f t="shared" si="29"/>
        <v>0</v>
      </c>
      <c r="AA93" s="171">
        <f t="shared" si="23"/>
        <v>0</v>
      </c>
      <c r="AB93" s="83">
        <f t="shared" si="30"/>
        <v>0</v>
      </c>
      <c r="AC93" s="83">
        <f t="shared" si="30"/>
        <v>0</v>
      </c>
      <c r="AD93" s="171">
        <f t="shared" si="24"/>
        <v>0</v>
      </c>
      <c r="AE93" s="171">
        <f>IF(AD93=1,SUM(AD$10:AD93),0)</f>
        <v>0</v>
      </c>
      <c r="AF93" s="82" t="str">
        <f t="shared" si="25"/>
        <v/>
      </c>
      <c r="AG93" s="171">
        <f t="shared" si="26"/>
        <v>0</v>
      </c>
    </row>
    <row r="94" spans="1:33" ht="12" customHeight="1" x14ac:dyDescent="0.25">
      <c r="A94" s="497"/>
      <c r="B94" s="15">
        <v>85</v>
      </c>
      <c r="C94" s="468">
        <f t="shared" si="40"/>
        <v>0</v>
      </c>
      <c r="D94" s="469"/>
      <c r="E94" s="470"/>
      <c r="F94" s="67">
        <f t="shared" si="41"/>
        <v>0</v>
      </c>
      <c r="G94" s="67">
        <f t="shared" si="42"/>
        <v>0</v>
      </c>
      <c r="H94" s="67">
        <f t="shared" si="43"/>
        <v>0</v>
      </c>
      <c r="I94" s="67">
        <f t="shared" si="44"/>
        <v>0</v>
      </c>
      <c r="J94" s="67">
        <f t="shared" si="45"/>
        <v>0</v>
      </c>
      <c r="K94" s="16">
        <f t="shared" si="46"/>
        <v>0</v>
      </c>
      <c r="L94" s="67">
        <f t="shared" si="47"/>
        <v>0</v>
      </c>
      <c r="M94" s="17">
        <f>IF(L94&gt;0,VLOOKUP(I94,Labour!$AR$1:$AT$15,3,FALSE),0)</f>
        <v>0</v>
      </c>
      <c r="N94" s="70">
        <f t="shared" si="48"/>
        <v>0</v>
      </c>
      <c r="R94" s="83">
        <f t="shared" si="27"/>
        <v>0</v>
      </c>
      <c r="S94" s="83">
        <f t="shared" si="27"/>
        <v>0</v>
      </c>
      <c r="T94" s="83">
        <f t="shared" si="27"/>
        <v>0</v>
      </c>
      <c r="U94" s="83">
        <f t="shared" si="27"/>
        <v>0</v>
      </c>
      <c r="V94" s="83">
        <f t="shared" si="28"/>
        <v>0</v>
      </c>
      <c r="W94" s="83">
        <f t="shared" si="28"/>
        <v>0</v>
      </c>
      <c r="X94" s="83">
        <f t="shared" si="29"/>
        <v>0</v>
      </c>
      <c r="Y94" s="83">
        <f t="shared" si="29"/>
        <v>0</v>
      </c>
      <c r="Z94" s="83">
        <f t="shared" si="29"/>
        <v>0</v>
      </c>
      <c r="AA94" s="171">
        <f t="shared" si="23"/>
        <v>0</v>
      </c>
      <c r="AB94" s="83">
        <f t="shared" si="30"/>
        <v>0</v>
      </c>
      <c r="AC94" s="83">
        <f t="shared" si="30"/>
        <v>0</v>
      </c>
      <c r="AD94" s="171">
        <f t="shared" si="24"/>
        <v>0</v>
      </c>
      <c r="AE94" s="171">
        <f>IF(AD94=1,SUM(AD$10:AD94),0)</f>
        <v>0</v>
      </c>
      <c r="AF94" s="82" t="str">
        <f t="shared" si="25"/>
        <v/>
      </c>
      <c r="AG94" s="171">
        <f t="shared" si="26"/>
        <v>0</v>
      </c>
    </row>
    <row r="95" spans="1:33" ht="12" customHeight="1" x14ac:dyDescent="0.25">
      <c r="A95" s="497"/>
      <c r="B95" s="15">
        <v>86</v>
      </c>
      <c r="C95" s="468">
        <f t="shared" si="40"/>
        <v>0</v>
      </c>
      <c r="D95" s="469"/>
      <c r="E95" s="470"/>
      <c r="F95" s="67">
        <f t="shared" si="41"/>
        <v>0</v>
      </c>
      <c r="G95" s="67">
        <f t="shared" si="42"/>
        <v>0</v>
      </c>
      <c r="H95" s="67">
        <f t="shared" si="43"/>
        <v>0</v>
      </c>
      <c r="I95" s="67">
        <f t="shared" si="44"/>
        <v>0</v>
      </c>
      <c r="J95" s="67">
        <f t="shared" si="45"/>
        <v>0</v>
      </c>
      <c r="K95" s="16">
        <f t="shared" si="46"/>
        <v>0</v>
      </c>
      <c r="L95" s="67">
        <f t="shared" si="47"/>
        <v>0</v>
      </c>
      <c r="M95" s="17">
        <f>IF(L95&gt;0,VLOOKUP(I95,Labour!$AR$1:$AT$15,3,FALSE),0)</f>
        <v>0</v>
      </c>
      <c r="N95" s="70">
        <f t="shared" si="48"/>
        <v>0</v>
      </c>
      <c r="R95" s="83">
        <f t="shared" si="27"/>
        <v>0</v>
      </c>
      <c r="S95" s="83">
        <f t="shared" si="27"/>
        <v>0</v>
      </c>
      <c r="T95" s="83">
        <f t="shared" si="27"/>
        <v>0</v>
      </c>
      <c r="U95" s="83">
        <f t="shared" si="27"/>
        <v>0</v>
      </c>
      <c r="V95" s="83">
        <f t="shared" si="28"/>
        <v>0</v>
      </c>
      <c r="W95" s="83">
        <f t="shared" si="28"/>
        <v>0</v>
      </c>
      <c r="X95" s="83">
        <f t="shared" si="29"/>
        <v>0</v>
      </c>
      <c r="Y95" s="83">
        <f t="shared" si="29"/>
        <v>0</v>
      </c>
      <c r="Z95" s="83">
        <f t="shared" si="29"/>
        <v>0</v>
      </c>
      <c r="AA95" s="171">
        <f t="shared" si="23"/>
        <v>0</v>
      </c>
      <c r="AB95" s="83">
        <f t="shared" si="30"/>
        <v>0</v>
      </c>
      <c r="AC95" s="83">
        <f t="shared" si="30"/>
        <v>0</v>
      </c>
      <c r="AD95" s="171">
        <f t="shared" si="24"/>
        <v>0</v>
      </c>
      <c r="AE95" s="171">
        <f>IF(AD95=1,SUM(AD$10:AD95),0)</f>
        <v>0</v>
      </c>
      <c r="AF95" s="82" t="str">
        <f t="shared" si="25"/>
        <v/>
      </c>
      <c r="AG95" s="171">
        <f t="shared" si="26"/>
        <v>0</v>
      </c>
    </row>
    <row r="96" spans="1:33" ht="12" customHeight="1" x14ac:dyDescent="0.25">
      <c r="A96" s="497"/>
      <c r="B96" s="15">
        <v>87</v>
      </c>
      <c r="C96" s="468">
        <f t="shared" si="40"/>
        <v>0</v>
      </c>
      <c r="D96" s="469"/>
      <c r="E96" s="470"/>
      <c r="F96" s="67">
        <f t="shared" si="41"/>
        <v>0</v>
      </c>
      <c r="G96" s="67">
        <f t="shared" si="42"/>
        <v>0</v>
      </c>
      <c r="H96" s="67">
        <f t="shared" si="43"/>
        <v>0</v>
      </c>
      <c r="I96" s="67">
        <f t="shared" si="44"/>
        <v>0</v>
      </c>
      <c r="J96" s="67">
        <f t="shared" si="45"/>
        <v>0</v>
      </c>
      <c r="K96" s="16">
        <f t="shared" si="46"/>
        <v>0</v>
      </c>
      <c r="L96" s="67">
        <f t="shared" si="47"/>
        <v>0</v>
      </c>
      <c r="M96" s="17">
        <f>IF(L96&gt;0,VLOOKUP(I96,Labour!$AR$1:$AT$15,3,FALSE),0)</f>
        <v>0</v>
      </c>
      <c r="N96" s="70">
        <f t="shared" si="48"/>
        <v>0</v>
      </c>
      <c r="R96" s="83">
        <f t="shared" si="27"/>
        <v>0</v>
      </c>
      <c r="S96" s="83">
        <f t="shared" si="27"/>
        <v>0</v>
      </c>
      <c r="T96" s="83">
        <f t="shared" si="27"/>
        <v>0</v>
      </c>
      <c r="U96" s="83">
        <f t="shared" si="27"/>
        <v>0</v>
      </c>
      <c r="V96" s="83">
        <f t="shared" si="28"/>
        <v>0</v>
      </c>
      <c r="W96" s="83">
        <f t="shared" si="28"/>
        <v>0</v>
      </c>
      <c r="X96" s="83">
        <f t="shared" si="29"/>
        <v>0</v>
      </c>
      <c r="Y96" s="83">
        <f t="shared" si="29"/>
        <v>0</v>
      </c>
      <c r="Z96" s="83">
        <f t="shared" si="29"/>
        <v>0</v>
      </c>
      <c r="AA96" s="171">
        <f t="shared" si="23"/>
        <v>0</v>
      </c>
      <c r="AB96" s="83">
        <f t="shared" si="30"/>
        <v>0</v>
      </c>
      <c r="AC96" s="83">
        <f t="shared" si="30"/>
        <v>0</v>
      </c>
      <c r="AD96" s="171">
        <f t="shared" si="24"/>
        <v>0</v>
      </c>
      <c r="AE96" s="171">
        <f>IF(AD96=1,SUM(AD$10:AD96),0)</f>
        <v>0</v>
      </c>
      <c r="AF96" s="82" t="str">
        <f t="shared" si="25"/>
        <v/>
      </c>
      <c r="AG96" s="171">
        <f t="shared" si="26"/>
        <v>0</v>
      </c>
    </row>
    <row r="97" spans="1:33" ht="12" customHeight="1" x14ac:dyDescent="0.25">
      <c r="A97" s="497"/>
      <c r="B97" s="15">
        <v>88</v>
      </c>
      <c r="C97" s="468">
        <f t="shared" si="40"/>
        <v>0</v>
      </c>
      <c r="D97" s="469"/>
      <c r="E97" s="470"/>
      <c r="F97" s="67">
        <f t="shared" si="41"/>
        <v>0</v>
      </c>
      <c r="G97" s="67">
        <f t="shared" si="42"/>
        <v>0</v>
      </c>
      <c r="H97" s="67">
        <f t="shared" si="43"/>
        <v>0</v>
      </c>
      <c r="I97" s="67">
        <f t="shared" si="44"/>
        <v>0</v>
      </c>
      <c r="J97" s="67">
        <f t="shared" si="45"/>
        <v>0</v>
      </c>
      <c r="K97" s="16">
        <f t="shared" si="46"/>
        <v>0</v>
      </c>
      <c r="L97" s="67">
        <f t="shared" si="47"/>
        <v>0</v>
      </c>
      <c r="M97" s="17">
        <f>IF(L97&gt;0,VLOOKUP(I97,Labour!$AR$1:$AT$15,3,FALSE),0)</f>
        <v>0</v>
      </c>
      <c r="N97" s="70">
        <f t="shared" si="48"/>
        <v>0</v>
      </c>
      <c r="R97" s="83">
        <f t="shared" si="27"/>
        <v>0</v>
      </c>
      <c r="S97" s="83">
        <f t="shared" si="27"/>
        <v>0</v>
      </c>
      <c r="T97" s="83">
        <f t="shared" si="27"/>
        <v>0</v>
      </c>
      <c r="U97" s="83">
        <f t="shared" si="27"/>
        <v>0</v>
      </c>
      <c r="V97" s="83">
        <f t="shared" si="28"/>
        <v>0</v>
      </c>
      <c r="W97" s="83">
        <f t="shared" si="28"/>
        <v>0</v>
      </c>
      <c r="X97" s="83">
        <f t="shared" si="29"/>
        <v>0</v>
      </c>
      <c r="Y97" s="83">
        <f t="shared" si="29"/>
        <v>0</v>
      </c>
      <c r="Z97" s="83">
        <f t="shared" si="29"/>
        <v>0</v>
      </c>
      <c r="AA97" s="171">
        <f t="shared" si="23"/>
        <v>0</v>
      </c>
      <c r="AB97" s="83">
        <f t="shared" si="30"/>
        <v>0</v>
      </c>
      <c r="AC97" s="83">
        <f t="shared" si="30"/>
        <v>0</v>
      </c>
      <c r="AD97" s="171">
        <f t="shared" si="24"/>
        <v>0</v>
      </c>
      <c r="AE97" s="171">
        <f>IF(AD97=1,SUM(AD$10:AD97),0)</f>
        <v>0</v>
      </c>
      <c r="AF97" s="82" t="str">
        <f t="shared" si="25"/>
        <v/>
      </c>
      <c r="AG97" s="171">
        <f t="shared" si="26"/>
        <v>0</v>
      </c>
    </row>
    <row r="98" spans="1:33" ht="12" customHeight="1" x14ac:dyDescent="0.25">
      <c r="A98" s="497"/>
      <c r="B98" s="15">
        <v>89</v>
      </c>
      <c r="C98" s="468">
        <f t="shared" si="40"/>
        <v>0</v>
      </c>
      <c r="D98" s="469"/>
      <c r="E98" s="470"/>
      <c r="F98" s="67">
        <f t="shared" si="41"/>
        <v>0</v>
      </c>
      <c r="G98" s="67">
        <f t="shared" si="42"/>
        <v>0</v>
      </c>
      <c r="H98" s="67">
        <f t="shared" si="43"/>
        <v>0</v>
      </c>
      <c r="I98" s="67">
        <f t="shared" si="44"/>
        <v>0</v>
      </c>
      <c r="J98" s="67">
        <f t="shared" si="45"/>
        <v>0</v>
      </c>
      <c r="K98" s="16">
        <f t="shared" si="46"/>
        <v>0</v>
      </c>
      <c r="L98" s="67">
        <f t="shared" si="47"/>
        <v>0</v>
      </c>
      <c r="M98" s="17">
        <f>IF(L98&gt;0,VLOOKUP(I98,Labour!$AR$1:$AT$15,3,FALSE),0)</f>
        <v>0</v>
      </c>
      <c r="N98" s="70">
        <f t="shared" si="48"/>
        <v>0</v>
      </c>
      <c r="R98" s="83">
        <f t="shared" si="27"/>
        <v>0</v>
      </c>
      <c r="S98" s="83">
        <f t="shared" si="27"/>
        <v>0</v>
      </c>
      <c r="T98" s="83">
        <f t="shared" si="27"/>
        <v>0</v>
      </c>
      <c r="U98" s="83">
        <f t="shared" si="27"/>
        <v>0</v>
      </c>
      <c r="V98" s="83">
        <f t="shared" si="28"/>
        <v>0</v>
      </c>
      <c r="W98" s="83">
        <f t="shared" si="28"/>
        <v>0</v>
      </c>
      <c r="X98" s="83">
        <f t="shared" si="29"/>
        <v>0</v>
      </c>
      <c r="Y98" s="83">
        <f t="shared" si="29"/>
        <v>0</v>
      </c>
      <c r="Z98" s="83">
        <f t="shared" si="29"/>
        <v>0</v>
      </c>
      <c r="AA98" s="171">
        <f t="shared" si="23"/>
        <v>0</v>
      </c>
      <c r="AB98" s="83">
        <f t="shared" si="30"/>
        <v>0</v>
      </c>
      <c r="AC98" s="83">
        <f t="shared" si="30"/>
        <v>0</v>
      </c>
      <c r="AD98" s="171">
        <f t="shared" si="24"/>
        <v>0</v>
      </c>
      <c r="AE98" s="171">
        <f>IF(AD98=1,SUM(AD$10:AD98),0)</f>
        <v>0</v>
      </c>
      <c r="AF98" s="82" t="str">
        <f t="shared" si="25"/>
        <v/>
      </c>
      <c r="AG98" s="171">
        <f t="shared" si="26"/>
        <v>0</v>
      </c>
    </row>
    <row r="99" spans="1:33" ht="12" customHeight="1" x14ac:dyDescent="0.25">
      <c r="A99" s="497"/>
      <c r="B99" s="15">
        <v>90</v>
      </c>
      <c r="C99" s="468">
        <f t="shared" si="40"/>
        <v>0</v>
      </c>
      <c r="D99" s="469"/>
      <c r="E99" s="470"/>
      <c r="F99" s="67">
        <f t="shared" si="41"/>
        <v>0</v>
      </c>
      <c r="G99" s="67">
        <f t="shared" si="42"/>
        <v>0</v>
      </c>
      <c r="H99" s="67">
        <f t="shared" si="43"/>
        <v>0</v>
      </c>
      <c r="I99" s="67">
        <f t="shared" si="44"/>
        <v>0</v>
      </c>
      <c r="J99" s="67">
        <f t="shared" si="45"/>
        <v>0</v>
      </c>
      <c r="K99" s="16">
        <f t="shared" si="46"/>
        <v>0</v>
      </c>
      <c r="L99" s="67">
        <f t="shared" si="47"/>
        <v>0</v>
      </c>
      <c r="M99" s="17">
        <f>IF(L99&gt;0,VLOOKUP(I99,Labour!$AR$1:$AT$15,3,FALSE),0)</f>
        <v>0</v>
      </c>
      <c r="N99" s="70">
        <f t="shared" si="48"/>
        <v>0</v>
      </c>
      <c r="R99" s="83">
        <f t="shared" si="27"/>
        <v>0</v>
      </c>
      <c r="S99" s="83">
        <f t="shared" si="27"/>
        <v>0</v>
      </c>
      <c r="T99" s="83">
        <f t="shared" si="27"/>
        <v>0</v>
      </c>
      <c r="U99" s="83">
        <f t="shared" si="27"/>
        <v>0</v>
      </c>
      <c r="V99" s="83">
        <f t="shared" si="28"/>
        <v>0</v>
      </c>
      <c r="W99" s="83">
        <f t="shared" si="28"/>
        <v>0</v>
      </c>
      <c r="X99" s="83">
        <f t="shared" si="29"/>
        <v>0</v>
      </c>
      <c r="Y99" s="83">
        <f t="shared" si="29"/>
        <v>0</v>
      </c>
      <c r="Z99" s="83">
        <f t="shared" si="29"/>
        <v>0</v>
      </c>
      <c r="AA99" s="171">
        <f t="shared" si="23"/>
        <v>0</v>
      </c>
      <c r="AB99" s="83">
        <f t="shared" si="30"/>
        <v>0</v>
      </c>
      <c r="AC99" s="83">
        <f t="shared" si="30"/>
        <v>0</v>
      </c>
      <c r="AD99" s="171">
        <f t="shared" si="24"/>
        <v>0</v>
      </c>
      <c r="AE99" s="171">
        <f>IF(AD99=1,SUM(AD$10:AD99),0)</f>
        <v>0</v>
      </c>
      <c r="AF99" s="82" t="str">
        <f t="shared" si="25"/>
        <v/>
      </c>
      <c r="AG99" s="171">
        <f t="shared" si="26"/>
        <v>0</v>
      </c>
    </row>
    <row r="100" spans="1:33" ht="12" customHeight="1" x14ac:dyDescent="0.25">
      <c r="A100" s="497"/>
      <c r="B100" s="15">
        <v>91</v>
      </c>
      <c r="C100" s="468">
        <f t="shared" si="40"/>
        <v>0</v>
      </c>
      <c r="D100" s="469"/>
      <c r="E100" s="470"/>
      <c r="F100" s="67">
        <f t="shared" si="41"/>
        <v>0</v>
      </c>
      <c r="G100" s="67">
        <f t="shared" si="42"/>
        <v>0</v>
      </c>
      <c r="H100" s="67">
        <f t="shared" si="43"/>
        <v>0</v>
      </c>
      <c r="I100" s="67">
        <f t="shared" si="44"/>
        <v>0</v>
      </c>
      <c r="J100" s="67">
        <f t="shared" si="45"/>
        <v>0</v>
      </c>
      <c r="K100" s="16">
        <f t="shared" si="46"/>
        <v>0</v>
      </c>
      <c r="L100" s="67">
        <f t="shared" si="47"/>
        <v>0</v>
      </c>
      <c r="M100" s="17">
        <f>IF(L100&gt;0,VLOOKUP(I100,Labour!$AR$1:$AT$15,3,FALSE),0)</f>
        <v>0</v>
      </c>
      <c r="N100" s="70">
        <f t="shared" si="48"/>
        <v>0</v>
      </c>
      <c r="R100" s="83">
        <f t="shared" si="27"/>
        <v>0</v>
      </c>
      <c r="S100" s="83">
        <f t="shared" si="27"/>
        <v>0</v>
      </c>
      <c r="T100" s="83">
        <f t="shared" si="27"/>
        <v>0</v>
      </c>
      <c r="U100" s="83">
        <f t="shared" si="27"/>
        <v>0</v>
      </c>
      <c r="V100" s="83">
        <f t="shared" si="28"/>
        <v>0</v>
      </c>
      <c r="W100" s="83">
        <f t="shared" si="28"/>
        <v>0</v>
      </c>
      <c r="X100" s="83">
        <f t="shared" si="29"/>
        <v>0</v>
      </c>
      <c r="Y100" s="83">
        <f t="shared" si="29"/>
        <v>0</v>
      </c>
      <c r="Z100" s="83">
        <f t="shared" si="29"/>
        <v>0</v>
      </c>
      <c r="AA100" s="171">
        <f t="shared" si="23"/>
        <v>0</v>
      </c>
      <c r="AB100" s="83">
        <f t="shared" si="30"/>
        <v>0</v>
      </c>
      <c r="AC100" s="83">
        <f t="shared" si="30"/>
        <v>0</v>
      </c>
      <c r="AD100" s="171">
        <f t="shared" si="24"/>
        <v>0</v>
      </c>
      <c r="AE100" s="171">
        <f>IF(AD100=1,SUM(AD$10:AD100),0)</f>
        <v>0</v>
      </c>
      <c r="AF100" s="82" t="str">
        <f t="shared" si="25"/>
        <v/>
      </c>
      <c r="AG100" s="171">
        <f t="shared" si="26"/>
        <v>0</v>
      </c>
    </row>
    <row r="101" spans="1:33" ht="12" customHeight="1" x14ac:dyDescent="0.25">
      <c r="A101" s="497"/>
      <c r="B101" s="15">
        <v>92</v>
      </c>
      <c r="C101" s="468">
        <f t="shared" si="40"/>
        <v>0</v>
      </c>
      <c r="D101" s="469"/>
      <c r="E101" s="470"/>
      <c r="F101" s="67">
        <f t="shared" si="41"/>
        <v>0</v>
      </c>
      <c r="G101" s="67">
        <f t="shared" si="42"/>
        <v>0</v>
      </c>
      <c r="H101" s="67">
        <f t="shared" si="43"/>
        <v>0</v>
      </c>
      <c r="I101" s="67">
        <f t="shared" si="44"/>
        <v>0</v>
      </c>
      <c r="J101" s="67">
        <f t="shared" si="45"/>
        <v>0</v>
      </c>
      <c r="K101" s="16">
        <f t="shared" si="46"/>
        <v>0</v>
      </c>
      <c r="L101" s="67">
        <f t="shared" si="47"/>
        <v>0</v>
      </c>
      <c r="M101" s="17">
        <f>IF(L101&gt;0,VLOOKUP(I101,Labour!$AR$1:$AT$15,3,FALSE),0)</f>
        <v>0</v>
      </c>
      <c r="N101" s="70">
        <f t="shared" si="48"/>
        <v>0</v>
      </c>
      <c r="R101" s="83">
        <f t="shared" si="27"/>
        <v>0</v>
      </c>
      <c r="S101" s="83">
        <f t="shared" si="27"/>
        <v>0</v>
      </c>
      <c r="T101" s="83">
        <f t="shared" si="27"/>
        <v>0</v>
      </c>
      <c r="U101" s="83">
        <f t="shared" si="27"/>
        <v>0</v>
      </c>
      <c r="V101" s="83">
        <f t="shared" si="28"/>
        <v>0</v>
      </c>
      <c r="W101" s="83">
        <f t="shared" si="28"/>
        <v>0</v>
      </c>
      <c r="X101" s="83">
        <f t="shared" si="29"/>
        <v>0</v>
      </c>
      <c r="Y101" s="83">
        <f t="shared" si="29"/>
        <v>0</v>
      </c>
      <c r="Z101" s="83">
        <f t="shared" si="29"/>
        <v>0</v>
      </c>
      <c r="AA101" s="171">
        <f t="shared" si="23"/>
        <v>0</v>
      </c>
      <c r="AB101" s="83">
        <f t="shared" si="30"/>
        <v>0</v>
      </c>
      <c r="AC101" s="83">
        <f t="shared" si="30"/>
        <v>0</v>
      </c>
      <c r="AD101" s="171">
        <f t="shared" si="24"/>
        <v>0</v>
      </c>
      <c r="AE101" s="171">
        <f>IF(AD101=1,SUM(AD$10:AD101),0)</f>
        <v>0</v>
      </c>
      <c r="AF101" s="82" t="str">
        <f t="shared" si="25"/>
        <v/>
      </c>
      <c r="AG101" s="171">
        <f t="shared" si="26"/>
        <v>0</v>
      </c>
    </row>
    <row r="102" spans="1:33" ht="12" customHeight="1" x14ac:dyDescent="0.25">
      <c r="A102" s="497"/>
      <c r="B102" s="15">
        <v>93</v>
      </c>
      <c r="C102" s="468">
        <f t="shared" si="40"/>
        <v>0</v>
      </c>
      <c r="D102" s="469"/>
      <c r="E102" s="470"/>
      <c r="F102" s="67">
        <f t="shared" si="41"/>
        <v>0</v>
      </c>
      <c r="G102" s="67">
        <f t="shared" si="42"/>
        <v>0</v>
      </c>
      <c r="H102" s="67">
        <f t="shared" si="43"/>
        <v>0</v>
      </c>
      <c r="I102" s="67">
        <f t="shared" si="44"/>
        <v>0</v>
      </c>
      <c r="J102" s="67">
        <f t="shared" si="45"/>
        <v>0</v>
      </c>
      <c r="K102" s="16">
        <f t="shared" si="46"/>
        <v>0</v>
      </c>
      <c r="L102" s="67">
        <f t="shared" si="47"/>
        <v>0</v>
      </c>
      <c r="M102" s="17">
        <f>IF(L102&gt;0,VLOOKUP(I102,Labour!$AR$1:$AT$15,3,FALSE),0)</f>
        <v>0</v>
      </c>
      <c r="N102" s="70">
        <f t="shared" si="48"/>
        <v>0</v>
      </c>
      <c r="R102" s="83">
        <f t="shared" si="27"/>
        <v>0</v>
      </c>
      <c r="S102" s="83">
        <f t="shared" si="27"/>
        <v>0</v>
      </c>
      <c r="T102" s="83">
        <f t="shared" si="27"/>
        <v>0</v>
      </c>
      <c r="U102" s="83">
        <f t="shared" si="27"/>
        <v>0</v>
      </c>
      <c r="V102" s="83">
        <f t="shared" si="28"/>
        <v>0</v>
      </c>
      <c r="W102" s="83">
        <f t="shared" si="28"/>
        <v>0</v>
      </c>
      <c r="X102" s="83">
        <f t="shared" si="29"/>
        <v>0</v>
      </c>
      <c r="Y102" s="83">
        <f t="shared" si="29"/>
        <v>0</v>
      </c>
      <c r="Z102" s="83">
        <f t="shared" si="29"/>
        <v>0</v>
      </c>
      <c r="AA102" s="171">
        <f t="shared" si="23"/>
        <v>0</v>
      </c>
      <c r="AB102" s="83">
        <f t="shared" si="30"/>
        <v>0</v>
      </c>
      <c r="AC102" s="83">
        <f t="shared" si="30"/>
        <v>0</v>
      </c>
      <c r="AD102" s="171">
        <f t="shared" si="24"/>
        <v>0</v>
      </c>
      <c r="AE102" s="171">
        <f>IF(AD102=1,SUM(AD$10:AD102),0)</f>
        <v>0</v>
      </c>
      <c r="AF102" s="82" t="str">
        <f t="shared" si="25"/>
        <v/>
      </c>
      <c r="AG102" s="171">
        <f t="shared" si="26"/>
        <v>0</v>
      </c>
    </row>
    <row r="103" spans="1:33" ht="12" customHeight="1" x14ac:dyDescent="0.25">
      <c r="A103" s="497"/>
      <c r="B103" s="15">
        <v>94</v>
      </c>
      <c r="C103" s="468">
        <f t="shared" si="40"/>
        <v>0</v>
      </c>
      <c r="D103" s="469"/>
      <c r="E103" s="470"/>
      <c r="F103" s="67">
        <f t="shared" si="41"/>
        <v>0</v>
      </c>
      <c r="G103" s="67">
        <f t="shared" si="42"/>
        <v>0</v>
      </c>
      <c r="H103" s="67">
        <f t="shared" si="43"/>
        <v>0</v>
      </c>
      <c r="I103" s="67">
        <f t="shared" si="44"/>
        <v>0</v>
      </c>
      <c r="J103" s="67">
        <f t="shared" si="45"/>
        <v>0</v>
      </c>
      <c r="K103" s="16">
        <f t="shared" si="46"/>
        <v>0</v>
      </c>
      <c r="L103" s="67">
        <f t="shared" si="47"/>
        <v>0</v>
      </c>
      <c r="M103" s="17">
        <f>IF(L103&gt;0,VLOOKUP(I103,Labour!$AR$1:$AT$15,3,FALSE),0)</f>
        <v>0</v>
      </c>
      <c r="N103" s="70">
        <f t="shared" si="48"/>
        <v>0</v>
      </c>
      <c r="R103" s="83">
        <f t="shared" si="27"/>
        <v>0</v>
      </c>
      <c r="S103" s="83">
        <f t="shared" si="27"/>
        <v>0</v>
      </c>
      <c r="T103" s="83">
        <f t="shared" si="27"/>
        <v>0</v>
      </c>
      <c r="U103" s="83">
        <f t="shared" ref="T103:U109" si="49">IF($B103&lt;=$U$3,VLOOKUP($B103,KTABLE,U$9,FALSE),0)</f>
        <v>0</v>
      </c>
      <c r="V103" s="83">
        <f t="shared" si="28"/>
        <v>0</v>
      </c>
      <c r="W103" s="83">
        <f t="shared" si="28"/>
        <v>0</v>
      </c>
      <c r="X103" s="83">
        <f t="shared" si="29"/>
        <v>0</v>
      </c>
      <c r="Y103" s="83">
        <f t="shared" si="29"/>
        <v>0</v>
      </c>
      <c r="Z103" s="83">
        <f t="shared" si="29"/>
        <v>0</v>
      </c>
      <c r="AA103" s="171">
        <f t="shared" ref="AA103:AA109" si="50">Y103+Z103</f>
        <v>0</v>
      </c>
      <c r="AB103" s="83">
        <f t="shared" si="30"/>
        <v>0</v>
      </c>
      <c r="AC103" s="83">
        <f t="shared" si="30"/>
        <v>0</v>
      </c>
      <c r="AD103" s="171">
        <f t="shared" ref="AD103:AD109" si="51">IF(AND(T103&lt;&gt;0,X103="op"),1,0)</f>
        <v>0</v>
      </c>
      <c r="AE103" s="171">
        <f>IF(AD103=1,SUM(AD$10:AD103),0)</f>
        <v>0</v>
      </c>
      <c r="AF103" s="82" t="str">
        <f t="shared" ref="AF103:AF109" si="52">IF(AND(AD103=1,AE103&lt;$AD$7),S103&amp;", ",IF(AND(AD103=1,AE103=$AD$7),S103,""))</f>
        <v/>
      </c>
      <c r="AG103" s="171">
        <f t="shared" ref="AG103:AG109" si="53">IF(AD103=1,T103,0)</f>
        <v>0</v>
      </c>
    </row>
    <row r="104" spans="1:33" ht="12" customHeight="1" x14ac:dyDescent="0.25">
      <c r="A104" s="497"/>
      <c r="B104" s="15">
        <v>95</v>
      </c>
      <c r="C104" s="468">
        <f t="shared" si="40"/>
        <v>0</v>
      </c>
      <c r="D104" s="469"/>
      <c r="E104" s="470"/>
      <c r="F104" s="67">
        <f t="shared" si="41"/>
        <v>0</v>
      </c>
      <c r="G104" s="67">
        <f t="shared" si="42"/>
        <v>0</v>
      </c>
      <c r="H104" s="67">
        <f t="shared" si="43"/>
        <v>0</v>
      </c>
      <c r="I104" s="67">
        <f t="shared" si="44"/>
        <v>0</v>
      </c>
      <c r="J104" s="67">
        <f t="shared" si="45"/>
        <v>0</v>
      </c>
      <c r="K104" s="16">
        <f t="shared" si="46"/>
        <v>0</v>
      </c>
      <c r="L104" s="67">
        <f t="shared" si="47"/>
        <v>0</v>
      </c>
      <c r="M104" s="17">
        <f>IF(L104&gt;0,VLOOKUP(I104,Labour!$AR$1:$AT$15,3,FALSE),0)</f>
        <v>0</v>
      </c>
      <c r="N104" s="70">
        <f t="shared" si="48"/>
        <v>0</v>
      </c>
      <c r="R104" s="83">
        <f t="shared" ref="R104:S109" si="54">IF($B104&lt;=$U$3,VLOOKUP($B104,KTABLE,R$9,FALSE),0)</f>
        <v>0</v>
      </c>
      <c r="S104" s="83">
        <f t="shared" si="54"/>
        <v>0</v>
      </c>
      <c r="T104" s="83">
        <f t="shared" si="49"/>
        <v>0</v>
      </c>
      <c r="U104" s="83">
        <f t="shared" si="49"/>
        <v>0</v>
      </c>
      <c r="V104" s="83">
        <f t="shared" ref="V104:W109" si="55">IF($B104&lt;=$U$3,IF(VLOOKUP($B104,KTABLE,V$9,FALSE)=V$8,$U104,0),0)</f>
        <v>0</v>
      </c>
      <c r="W104" s="83">
        <f t="shared" si="55"/>
        <v>0</v>
      </c>
      <c r="X104" s="83">
        <f t="shared" ref="X104:Z109" si="56">IF($B104&lt;=$U$3,VLOOKUP($B104,KTABLE,X$9,FALSE),0)</f>
        <v>0</v>
      </c>
      <c r="Y104" s="83">
        <f t="shared" si="56"/>
        <v>0</v>
      </c>
      <c r="Z104" s="83">
        <f t="shared" si="56"/>
        <v>0</v>
      </c>
      <c r="AA104" s="171">
        <f t="shared" si="50"/>
        <v>0</v>
      </c>
      <c r="AB104" s="83">
        <f t="shared" ref="AB104:AC109" si="57">IF($B104&lt;=$U$3,VLOOKUP($B104,KTABLE,AB$9,FALSE),0)</f>
        <v>0</v>
      </c>
      <c r="AC104" s="83">
        <f t="shared" si="57"/>
        <v>0</v>
      </c>
      <c r="AD104" s="171">
        <f t="shared" si="51"/>
        <v>0</v>
      </c>
      <c r="AE104" s="171">
        <f>IF(AD104=1,SUM(AD$10:AD104),0)</f>
        <v>0</v>
      </c>
      <c r="AF104" s="82" t="str">
        <f t="shared" si="52"/>
        <v/>
      </c>
      <c r="AG104" s="171">
        <f t="shared" si="53"/>
        <v>0</v>
      </c>
    </row>
    <row r="105" spans="1:33" ht="12" customHeight="1" x14ac:dyDescent="0.25">
      <c r="A105" s="497"/>
      <c r="B105" s="15">
        <v>96</v>
      </c>
      <c r="C105" s="468">
        <f t="shared" si="40"/>
        <v>0</v>
      </c>
      <c r="D105" s="469"/>
      <c r="E105" s="470"/>
      <c r="F105" s="67">
        <f t="shared" si="41"/>
        <v>0</v>
      </c>
      <c r="G105" s="67">
        <f t="shared" si="42"/>
        <v>0</v>
      </c>
      <c r="H105" s="67">
        <f t="shared" si="43"/>
        <v>0</v>
      </c>
      <c r="I105" s="67">
        <f t="shared" si="44"/>
        <v>0</v>
      </c>
      <c r="J105" s="67">
        <f t="shared" si="45"/>
        <v>0</v>
      </c>
      <c r="K105" s="16">
        <f t="shared" si="46"/>
        <v>0</v>
      </c>
      <c r="L105" s="67">
        <f t="shared" si="47"/>
        <v>0</v>
      </c>
      <c r="M105" s="17">
        <f>IF(L105&gt;0,VLOOKUP(I105,Labour!$AR$1:$AT$15,3,FALSE),0)</f>
        <v>0</v>
      </c>
      <c r="N105" s="70">
        <f t="shared" si="48"/>
        <v>0</v>
      </c>
      <c r="R105" s="83">
        <f t="shared" si="54"/>
        <v>0</v>
      </c>
      <c r="S105" s="83">
        <f t="shared" si="54"/>
        <v>0</v>
      </c>
      <c r="T105" s="83">
        <f t="shared" si="49"/>
        <v>0</v>
      </c>
      <c r="U105" s="83">
        <f t="shared" si="49"/>
        <v>0</v>
      </c>
      <c r="V105" s="83">
        <f t="shared" si="55"/>
        <v>0</v>
      </c>
      <c r="W105" s="83">
        <f t="shared" si="55"/>
        <v>0</v>
      </c>
      <c r="X105" s="83">
        <f t="shared" si="56"/>
        <v>0</v>
      </c>
      <c r="Y105" s="83">
        <f t="shared" si="56"/>
        <v>0</v>
      </c>
      <c r="Z105" s="83">
        <f t="shared" si="56"/>
        <v>0</v>
      </c>
      <c r="AA105" s="171">
        <f t="shared" si="50"/>
        <v>0</v>
      </c>
      <c r="AB105" s="83">
        <f t="shared" si="57"/>
        <v>0</v>
      </c>
      <c r="AC105" s="83">
        <f t="shared" si="57"/>
        <v>0</v>
      </c>
      <c r="AD105" s="171">
        <f t="shared" si="51"/>
        <v>0</v>
      </c>
      <c r="AE105" s="171">
        <f>IF(AD105=1,SUM(AD$10:AD105),0)</f>
        <v>0</v>
      </c>
      <c r="AF105" s="82" t="str">
        <f t="shared" si="52"/>
        <v/>
      </c>
      <c r="AG105" s="171">
        <f t="shared" si="53"/>
        <v>0</v>
      </c>
    </row>
    <row r="106" spans="1:33" ht="12" customHeight="1" x14ac:dyDescent="0.25">
      <c r="A106" s="497"/>
      <c r="B106" s="15">
        <v>97</v>
      </c>
      <c r="C106" s="468">
        <f t="shared" si="40"/>
        <v>0</v>
      </c>
      <c r="D106" s="469"/>
      <c r="E106" s="470"/>
      <c r="F106" s="67">
        <f t="shared" si="41"/>
        <v>0</v>
      </c>
      <c r="G106" s="67">
        <f t="shared" si="42"/>
        <v>0</v>
      </c>
      <c r="H106" s="67">
        <f t="shared" si="43"/>
        <v>0</v>
      </c>
      <c r="I106" s="67">
        <f t="shared" si="44"/>
        <v>0</v>
      </c>
      <c r="J106" s="67">
        <f t="shared" si="45"/>
        <v>0</v>
      </c>
      <c r="K106" s="16">
        <f t="shared" si="46"/>
        <v>0</v>
      </c>
      <c r="L106" s="67">
        <f t="shared" si="47"/>
        <v>0</v>
      </c>
      <c r="M106" s="17">
        <f>IF(L106&gt;0,VLOOKUP(I106,Labour!$AR$1:$AT$15,3,FALSE),0)</f>
        <v>0</v>
      </c>
      <c r="N106" s="70">
        <f t="shared" si="48"/>
        <v>0</v>
      </c>
      <c r="R106" s="83">
        <f t="shared" si="54"/>
        <v>0</v>
      </c>
      <c r="S106" s="83">
        <f t="shared" si="54"/>
        <v>0</v>
      </c>
      <c r="T106" s="83">
        <f t="shared" si="49"/>
        <v>0</v>
      </c>
      <c r="U106" s="83">
        <f t="shared" si="49"/>
        <v>0</v>
      </c>
      <c r="V106" s="83">
        <f t="shared" si="55"/>
        <v>0</v>
      </c>
      <c r="W106" s="83">
        <f t="shared" si="55"/>
        <v>0</v>
      </c>
      <c r="X106" s="83">
        <f t="shared" si="56"/>
        <v>0</v>
      </c>
      <c r="Y106" s="83">
        <f t="shared" si="56"/>
        <v>0</v>
      </c>
      <c r="Z106" s="83">
        <f t="shared" si="56"/>
        <v>0</v>
      </c>
      <c r="AA106" s="171">
        <f t="shared" si="50"/>
        <v>0</v>
      </c>
      <c r="AB106" s="83">
        <f t="shared" si="57"/>
        <v>0</v>
      </c>
      <c r="AC106" s="83">
        <f t="shared" si="57"/>
        <v>0</v>
      </c>
      <c r="AD106" s="171">
        <f t="shared" si="51"/>
        <v>0</v>
      </c>
      <c r="AE106" s="171">
        <f>IF(AD106=1,SUM(AD$10:AD106),0)</f>
        <v>0</v>
      </c>
      <c r="AF106" s="82" t="str">
        <f t="shared" si="52"/>
        <v/>
      </c>
      <c r="AG106" s="171">
        <f t="shared" si="53"/>
        <v>0</v>
      </c>
    </row>
    <row r="107" spans="1:33" ht="12" customHeight="1" x14ac:dyDescent="0.25">
      <c r="A107" s="497"/>
      <c r="B107" s="15">
        <v>98</v>
      </c>
      <c r="C107" s="468">
        <f t="shared" si="40"/>
        <v>0</v>
      </c>
      <c r="D107" s="469"/>
      <c r="E107" s="470"/>
      <c r="F107" s="67">
        <f t="shared" si="41"/>
        <v>0</v>
      </c>
      <c r="G107" s="67">
        <f t="shared" si="42"/>
        <v>0</v>
      </c>
      <c r="H107" s="67">
        <f t="shared" si="43"/>
        <v>0</v>
      </c>
      <c r="I107" s="67">
        <f t="shared" si="44"/>
        <v>0</v>
      </c>
      <c r="J107" s="67">
        <f t="shared" si="45"/>
        <v>0</v>
      </c>
      <c r="K107" s="16">
        <f t="shared" si="46"/>
        <v>0</v>
      </c>
      <c r="L107" s="67">
        <f t="shared" si="47"/>
        <v>0</v>
      </c>
      <c r="M107" s="17">
        <f>IF(L107&gt;0,VLOOKUP(I107,Labour!$AR$1:$AT$15,3,FALSE),0)</f>
        <v>0</v>
      </c>
      <c r="N107" s="70">
        <f t="shared" si="48"/>
        <v>0</v>
      </c>
      <c r="R107" s="83">
        <f t="shared" si="54"/>
        <v>0</v>
      </c>
      <c r="S107" s="83">
        <f t="shared" si="54"/>
        <v>0</v>
      </c>
      <c r="T107" s="83">
        <f t="shared" si="49"/>
        <v>0</v>
      </c>
      <c r="U107" s="83">
        <f t="shared" si="49"/>
        <v>0</v>
      </c>
      <c r="V107" s="83">
        <f t="shared" si="55"/>
        <v>0</v>
      </c>
      <c r="W107" s="83">
        <f t="shared" si="55"/>
        <v>0</v>
      </c>
      <c r="X107" s="83">
        <f t="shared" si="56"/>
        <v>0</v>
      </c>
      <c r="Y107" s="83">
        <f t="shared" si="56"/>
        <v>0</v>
      </c>
      <c r="Z107" s="83">
        <f t="shared" si="56"/>
        <v>0</v>
      </c>
      <c r="AA107" s="171">
        <f t="shared" si="50"/>
        <v>0</v>
      </c>
      <c r="AB107" s="83">
        <f t="shared" si="57"/>
        <v>0</v>
      </c>
      <c r="AC107" s="83">
        <f t="shared" si="57"/>
        <v>0</v>
      </c>
      <c r="AD107" s="171">
        <f t="shared" si="51"/>
        <v>0</v>
      </c>
      <c r="AE107" s="171">
        <f>IF(AD107=1,SUM(AD$10:AD107),0)</f>
        <v>0</v>
      </c>
      <c r="AF107" s="82" t="str">
        <f t="shared" si="52"/>
        <v/>
      </c>
      <c r="AG107" s="171">
        <f t="shared" si="53"/>
        <v>0</v>
      </c>
    </row>
    <row r="108" spans="1:33" ht="12" customHeight="1" x14ac:dyDescent="0.25">
      <c r="A108" s="497"/>
      <c r="B108" s="15">
        <v>99</v>
      </c>
      <c r="C108" s="468">
        <f t="shared" si="31"/>
        <v>0</v>
      </c>
      <c r="D108" s="469"/>
      <c r="E108" s="470"/>
      <c r="F108" s="67">
        <f t="shared" si="32"/>
        <v>0</v>
      </c>
      <c r="G108" s="67">
        <f t="shared" si="33"/>
        <v>0</v>
      </c>
      <c r="H108" s="67">
        <f t="shared" si="34"/>
        <v>0</v>
      </c>
      <c r="I108" s="67">
        <f t="shared" si="35"/>
        <v>0</v>
      </c>
      <c r="J108" s="67">
        <f t="shared" si="36"/>
        <v>0</v>
      </c>
      <c r="K108" s="16">
        <f t="shared" si="37"/>
        <v>0</v>
      </c>
      <c r="L108" s="67">
        <f t="shared" si="38"/>
        <v>0</v>
      </c>
      <c r="M108" s="17">
        <f>IF(L108&gt;0,VLOOKUP(I108,Labour!$AR$1:$AT$15,3,FALSE),0)</f>
        <v>0</v>
      </c>
      <c r="N108" s="70">
        <f t="shared" si="39"/>
        <v>0</v>
      </c>
      <c r="R108" s="83">
        <f t="shared" si="54"/>
        <v>0</v>
      </c>
      <c r="S108" s="83">
        <f t="shared" si="54"/>
        <v>0</v>
      </c>
      <c r="T108" s="83">
        <f t="shared" si="49"/>
        <v>0</v>
      </c>
      <c r="U108" s="83">
        <f t="shared" si="49"/>
        <v>0</v>
      </c>
      <c r="V108" s="83">
        <f t="shared" si="55"/>
        <v>0</v>
      </c>
      <c r="W108" s="83">
        <f t="shared" si="55"/>
        <v>0</v>
      </c>
      <c r="X108" s="83">
        <f t="shared" si="56"/>
        <v>0</v>
      </c>
      <c r="Y108" s="83">
        <f t="shared" si="56"/>
        <v>0</v>
      </c>
      <c r="Z108" s="83">
        <f t="shared" si="56"/>
        <v>0</v>
      </c>
      <c r="AA108" s="171">
        <f t="shared" si="50"/>
        <v>0</v>
      </c>
      <c r="AB108" s="83">
        <f t="shared" si="57"/>
        <v>0</v>
      </c>
      <c r="AC108" s="83">
        <f t="shared" si="57"/>
        <v>0</v>
      </c>
      <c r="AD108" s="171">
        <f t="shared" si="51"/>
        <v>0</v>
      </c>
      <c r="AE108" s="171">
        <f>IF(AD108=1,SUM(AD$10:AD108),0)</f>
        <v>0</v>
      </c>
      <c r="AF108" s="82" t="str">
        <f t="shared" si="52"/>
        <v/>
      </c>
      <c r="AG108" s="171">
        <f t="shared" si="53"/>
        <v>0</v>
      </c>
    </row>
    <row r="109" spans="1:33" ht="12" customHeight="1" thickBot="1" x14ac:dyDescent="0.3">
      <c r="A109" s="497"/>
      <c r="B109" s="179">
        <v>100</v>
      </c>
      <c r="C109" s="468">
        <f t="shared" si="14"/>
        <v>0</v>
      </c>
      <c r="D109" s="469"/>
      <c r="E109" s="470"/>
      <c r="F109" s="67">
        <f t="shared" si="15"/>
        <v>0</v>
      </c>
      <c r="G109" s="67">
        <f t="shared" si="16"/>
        <v>0</v>
      </c>
      <c r="H109" s="67">
        <f t="shared" si="17"/>
        <v>0</v>
      </c>
      <c r="I109" s="67">
        <f t="shared" si="18"/>
        <v>0</v>
      </c>
      <c r="J109" s="67">
        <f t="shared" si="19"/>
        <v>0</v>
      </c>
      <c r="K109" s="16">
        <f t="shared" si="20"/>
        <v>0</v>
      </c>
      <c r="L109" s="67">
        <f t="shared" si="21"/>
        <v>0</v>
      </c>
      <c r="M109" s="17">
        <f>IF(L109&gt;0,VLOOKUP(I109,Labour!$AR$1:$AT$15,3,FALSE),0)</f>
        <v>0</v>
      </c>
      <c r="N109" s="70">
        <f t="shared" si="22"/>
        <v>0</v>
      </c>
      <c r="R109" s="83">
        <f t="shared" si="54"/>
        <v>0</v>
      </c>
      <c r="S109" s="83">
        <f t="shared" si="54"/>
        <v>0</v>
      </c>
      <c r="T109" s="83">
        <f t="shared" si="49"/>
        <v>0</v>
      </c>
      <c r="U109" s="83">
        <f t="shared" si="49"/>
        <v>0</v>
      </c>
      <c r="V109" s="83">
        <f t="shared" si="55"/>
        <v>0</v>
      </c>
      <c r="W109" s="83">
        <f t="shared" si="55"/>
        <v>0</v>
      </c>
      <c r="X109" s="83">
        <f t="shared" si="56"/>
        <v>0</v>
      </c>
      <c r="Y109" s="83">
        <f t="shared" si="56"/>
        <v>0</v>
      </c>
      <c r="Z109" s="83">
        <f t="shared" si="56"/>
        <v>0</v>
      </c>
      <c r="AA109" s="171">
        <f t="shared" si="50"/>
        <v>0</v>
      </c>
      <c r="AB109" s="83">
        <f t="shared" si="57"/>
        <v>0</v>
      </c>
      <c r="AC109" s="83">
        <f t="shared" si="57"/>
        <v>0</v>
      </c>
      <c r="AD109" s="171">
        <f t="shared" si="51"/>
        <v>0</v>
      </c>
      <c r="AE109" s="171">
        <f>IF(AD109=1,SUM(AD$10:AD109),0)</f>
        <v>0</v>
      </c>
      <c r="AF109" s="82" t="str">
        <f t="shared" si="52"/>
        <v/>
      </c>
      <c r="AG109" s="171">
        <f t="shared" si="53"/>
        <v>0</v>
      </c>
    </row>
    <row r="110" spans="1:33" ht="18" customHeight="1" thickTop="1" thickBot="1" x14ac:dyDescent="0.35">
      <c r="A110" s="506" t="s">
        <v>70</v>
      </c>
      <c r="B110" s="507"/>
      <c r="C110" s="507"/>
      <c r="D110" s="507"/>
      <c r="E110" s="507"/>
      <c r="F110" s="507"/>
      <c r="G110" s="507"/>
      <c r="H110" s="507"/>
      <c r="I110" s="507"/>
      <c r="J110" s="507"/>
      <c r="K110" s="507"/>
      <c r="L110" s="507"/>
      <c r="M110" s="507"/>
      <c r="N110" s="32">
        <f>SUM(N10:N109)</f>
        <v>0</v>
      </c>
      <c r="R110" s="88">
        <f>J!R110-1</f>
        <v>25</v>
      </c>
      <c r="S110" s="121">
        <f>R110+2</f>
        <v>27</v>
      </c>
      <c r="T110" s="121">
        <f>R110+6</f>
        <v>31</v>
      </c>
      <c r="U110" s="87">
        <f>R110+18</f>
        <v>43</v>
      </c>
      <c r="V110" s="87"/>
      <c r="W110" s="87"/>
      <c r="X110" s="121">
        <f>J!X110-1</f>
        <v>28</v>
      </c>
      <c r="Y110" s="120"/>
    </row>
    <row r="111" spans="1:33" s="10" customFormat="1" ht="26.25" customHeight="1" thickTop="1" thickBot="1" x14ac:dyDescent="0.35">
      <c r="A111" s="494"/>
      <c r="B111" s="495"/>
      <c r="C111" s="508" t="s">
        <v>123</v>
      </c>
      <c r="D111" s="509"/>
      <c r="E111" s="471" t="s">
        <v>95</v>
      </c>
      <c r="F111" s="472"/>
      <c r="G111" s="472"/>
      <c r="H111" s="473"/>
      <c r="I111" s="488" t="s">
        <v>98</v>
      </c>
      <c r="J111" s="489"/>
      <c r="K111" s="490"/>
      <c r="L111" s="8" t="s">
        <v>97</v>
      </c>
      <c r="M111" s="6" t="s">
        <v>96</v>
      </c>
      <c r="N111" s="127" t="s">
        <v>68</v>
      </c>
      <c r="R111" s="79" t="s">
        <v>94</v>
      </c>
      <c r="S111" s="80" t="s">
        <v>95</v>
      </c>
      <c r="T111" s="81" t="s">
        <v>98</v>
      </c>
      <c r="U111" s="78" t="s">
        <v>97</v>
      </c>
      <c r="V111" s="78"/>
      <c r="W111" s="78"/>
      <c r="X111" s="78" t="s">
        <v>96</v>
      </c>
      <c r="Y111" s="120"/>
      <c r="Z111" s="120"/>
      <c r="AA111" s="120"/>
      <c r="AB111" s="120"/>
    </row>
    <row r="112" spans="1:33" ht="12.75" customHeight="1" thickTop="1" x14ac:dyDescent="0.3">
      <c r="A112" s="496" t="s">
        <v>94</v>
      </c>
      <c r="B112" s="11">
        <v>1</v>
      </c>
      <c r="C112" s="474">
        <f>R112</f>
        <v>0</v>
      </c>
      <c r="D112" s="475"/>
      <c r="E112" s="474" t="str">
        <f>S112</f>
        <v/>
      </c>
      <c r="F112" s="475"/>
      <c r="G112" s="475"/>
      <c r="H112" s="476"/>
      <c r="I112" s="474">
        <f>T112</f>
        <v>0</v>
      </c>
      <c r="J112" s="475"/>
      <c r="K112" s="476"/>
      <c r="L112" s="12" t="str">
        <f>U112</f>
        <v/>
      </c>
      <c r="M112" s="14">
        <f t="shared" ref="M112:M161" si="58">X112</f>
        <v>0</v>
      </c>
      <c r="N112" s="69" t="e">
        <f>L112*M112</f>
        <v>#VALUE!</v>
      </c>
      <c r="R112" s="58">
        <f t="shared" ref="R112:R143" si="59">IF($B112&lt;=$U$4,VLOOKUP($B112,KEQUIP,R$110,FALSE),0)</f>
        <v>0</v>
      </c>
      <c r="S112" s="83" t="str">
        <f t="shared" ref="S112:S143" si="60">IF(R112=$Y$4,Y5,IF($B112&lt;=$U$4,VLOOKUP($B112,KEQUIP,S$110,FALSE),0))</f>
        <v/>
      </c>
      <c r="T112" s="58">
        <f t="shared" ref="T112:U131" si="61">IF($B112&lt;=$U$4,VLOOKUP($B112,KEQUIP,T$110,FALSE),0)</f>
        <v>0</v>
      </c>
      <c r="U112" s="58" t="str">
        <f t="shared" si="61"/>
        <v/>
      </c>
      <c r="V112" s="58"/>
      <c r="W112" s="58"/>
      <c r="X112" s="58">
        <f t="shared" ref="X112:X143" si="62">IF($B112&lt;=$U$4,VLOOKUP($B112,KEQUIP,X$110,FALSE),0)</f>
        <v>0</v>
      </c>
      <c r="Y112" s="120"/>
      <c r="Z112" s="120"/>
      <c r="AA112" s="120"/>
      <c r="AB112" s="120"/>
    </row>
    <row r="113" spans="1:28" ht="12" customHeight="1" x14ac:dyDescent="0.3">
      <c r="A113" s="497"/>
      <c r="B113" s="15">
        <v>2</v>
      </c>
      <c r="C113" s="468">
        <f t="shared" ref="C113:C161" si="63">R113</f>
        <v>0</v>
      </c>
      <c r="D113" s="470"/>
      <c r="E113" s="468" t="str">
        <f t="shared" ref="E113:E161" si="64">S113</f>
        <v/>
      </c>
      <c r="F113" s="469"/>
      <c r="G113" s="469"/>
      <c r="H113" s="470"/>
      <c r="I113" s="468">
        <f t="shared" ref="I113:I161" si="65">T113</f>
        <v>0</v>
      </c>
      <c r="J113" s="469"/>
      <c r="K113" s="470"/>
      <c r="L113" s="67" t="str">
        <f t="shared" ref="L113:L161" si="66">U113</f>
        <v/>
      </c>
      <c r="M113" s="17">
        <f t="shared" si="58"/>
        <v>0</v>
      </c>
      <c r="N113" s="70" t="e">
        <f t="shared" ref="N113:N161" si="67">L113*M113</f>
        <v>#VALUE!</v>
      </c>
      <c r="R113" s="58">
        <f t="shared" si="59"/>
        <v>0</v>
      </c>
      <c r="S113" s="83" t="str">
        <f t="shared" si="60"/>
        <v/>
      </c>
      <c r="T113" s="58">
        <f t="shared" si="61"/>
        <v>0</v>
      </c>
      <c r="U113" s="58" t="str">
        <f t="shared" si="61"/>
        <v/>
      </c>
      <c r="V113" s="58"/>
      <c r="W113" s="58"/>
      <c r="X113" s="58">
        <f t="shared" si="62"/>
        <v>0</v>
      </c>
      <c r="Y113" s="120"/>
      <c r="Z113" s="120"/>
      <c r="AA113" s="120"/>
      <c r="AB113" s="120"/>
    </row>
    <row r="114" spans="1:28" ht="12" customHeight="1" x14ac:dyDescent="0.3">
      <c r="A114" s="497"/>
      <c r="B114" s="15">
        <v>3</v>
      </c>
      <c r="C114" s="468">
        <f t="shared" si="63"/>
        <v>0</v>
      </c>
      <c r="D114" s="470"/>
      <c r="E114" s="468" t="str">
        <f t="shared" si="64"/>
        <v/>
      </c>
      <c r="F114" s="469"/>
      <c r="G114" s="469"/>
      <c r="H114" s="470"/>
      <c r="I114" s="468">
        <f t="shared" si="65"/>
        <v>0</v>
      </c>
      <c r="J114" s="469"/>
      <c r="K114" s="470"/>
      <c r="L114" s="67" t="str">
        <f t="shared" si="66"/>
        <v/>
      </c>
      <c r="M114" s="17">
        <f t="shared" si="58"/>
        <v>0</v>
      </c>
      <c r="N114" s="70" t="e">
        <f t="shared" si="67"/>
        <v>#VALUE!</v>
      </c>
      <c r="R114" s="58">
        <f t="shared" si="59"/>
        <v>0</v>
      </c>
      <c r="S114" s="83" t="str">
        <f t="shared" si="60"/>
        <v/>
      </c>
      <c r="T114" s="58">
        <f t="shared" si="61"/>
        <v>0</v>
      </c>
      <c r="U114" s="58" t="str">
        <f t="shared" si="61"/>
        <v/>
      </c>
      <c r="V114" s="58"/>
      <c r="W114" s="58"/>
      <c r="X114" s="58">
        <f t="shared" si="62"/>
        <v>0</v>
      </c>
      <c r="Y114" s="120"/>
      <c r="Z114" s="120"/>
      <c r="AA114" s="120"/>
      <c r="AB114" s="120"/>
    </row>
    <row r="115" spans="1:28" ht="12" customHeight="1" x14ac:dyDescent="0.3">
      <c r="A115" s="497"/>
      <c r="B115" s="15">
        <v>4</v>
      </c>
      <c r="C115" s="468">
        <f t="shared" si="63"/>
        <v>0</v>
      </c>
      <c r="D115" s="470"/>
      <c r="E115" s="468" t="str">
        <f t="shared" si="64"/>
        <v/>
      </c>
      <c r="F115" s="469"/>
      <c r="G115" s="469"/>
      <c r="H115" s="470"/>
      <c r="I115" s="468">
        <f t="shared" si="65"/>
        <v>0</v>
      </c>
      <c r="J115" s="469"/>
      <c r="K115" s="470"/>
      <c r="L115" s="67" t="str">
        <f t="shared" si="66"/>
        <v/>
      </c>
      <c r="M115" s="17">
        <f t="shared" si="58"/>
        <v>0</v>
      </c>
      <c r="N115" s="70" t="e">
        <f t="shared" si="67"/>
        <v>#VALUE!</v>
      </c>
      <c r="R115" s="58">
        <f t="shared" si="59"/>
        <v>0</v>
      </c>
      <c r="S115" s="83" t="str">
        <f t="shared" si="60"/>
        <v/>
      </c>
      <c r="T115" s="58">
        <f t="shared" si="61"/>
        <v>0</v>
      </c>
      <c r="U115" s="58" t="str">
        <f t="shared" si="61"/>
        <v/>
      </c>
      <c r="V115" s="58"/>
      <c r="W115" s="58"/>
      <c r="X115" s="58">
        <f t="shared" si="62"/>
        <v>0</v>
      </c>
      <c r="Y115" s="120"/>
      <c r="Z115" s="120"/>
      <c r="AA115" s="120"/>
      <c r="AB115" s="120"/>
    </row>
    <row r="116" spans="1:28" ht="12" customHeight="1" x14ac:dyDescent="0.3">
      <c r="A116" s="497"/>
      <c r="B116" s="15">
        <v>5</v>
      </c>
      <c r="C116" s="468">
        <f t="shared" si="63"/>
        <v>0</v>
      </c>
      <c r="D116" s="470"/>
      <c r="E116" s="468" t="str">
        <f t="shared" si="64"/>
        <v/>
      </c>
      <c r="F116" s="469"/>
      <c r="G116" s="469"/>
      <c r="H116" s="470"/>
      <c r="I116" s="468">
        <f t="shared" si="65"/>
        <v>0</v>
      </c>
      <c r="J116" s="469"/>
      <c r="K116" s="470"/>
      <c r="L116" s="67" t="str">
        <f t="shared" si="66"/>
        <v/>
      </c>
      <c r="M116" s="17">
        <f t="shared" si="58"/>
        <v>0</v>
      </c>
      <c r="N116" s="70" t="e">
        <f t="shared" si="67"/>
        <v>#VALUE!</v>
      </c>
      <c r="R116" s="58">
        <f t="shared" si="59"/>
        <v>0</v>
      </c>
      <c r="S116" s="83" t="str">
        <f t="shared" si="60"/>
        <v/>
      </c>
      <c r="T116" s="58">
        <f t="shared" si="61"/>
        <v>0</v>
      </c>
      <c r="U116" s="58" t="str">
        <f t="shared" si="61"/>
        <v/>
      </c>
      <c r="V116" s="58"/>
      <c r="W116" s="58"/>
      <c r="X116" s="58">
        <f t="shared" si="62"/>
        <v>0</v>
      </c>
      <c r="Y116" s="120"/>
      <c r="Z116" s="120"/>
      <c r="AA116" s="120"/>
      <c r="AB116" s="120"/>
    </row>
    <row r="117" spans="1:28" ht="12" customHeight="1" x14ac:dyDescent="0.3">
      <c r="A117" s="497"/>
      <c r="B117" s="15">
        <v>6</v>
      </c>
      <c r="C117" s="468">
        <f t="shared" si="63"/>
        <v>0</v>
      </c>
      <c r="D117" s="470"/>
      <c r="E117" s="468" t="str">
        <f t="shared" si="64"/>
        <v/>
      </c>
      <c r="F117" s="469"/>
      <c r="G117" s="469"/>
      <c r="H117" s="470"/>
      <c r="I117" s="468">
        <f t="shared" si="65"/>
        <v>0</v>
      </c>
      <c r="J117" s="469"/>
      <c r="K117" s="470"/>
      <c r="L117" s="67" t="str">
        <f t="shared" si="66"/>
        <v/>
      </c>
      <c r="M117" s="17">
        <f t="shared" si="58"/>
        <v>0</v>
      </c>
      <c r="N117" s="70" t="e">
        <f t="shared" si="67"/>
        <v>#VALUE!</v>
      </c>
      <c r="R117" s="58">
        <f t="shared" si="59"/>
        <v>0</v>
      </c>
      <c r="S117" s="83" t="str">
        <f t="shared" si="60"/>
        <v/>
      </c>
      <c r="T117" s="58">
        <f t="shared" si="61"/>
        <v>0</v>
      </c>
      <c r="U117" s="58" t="str">
        <f t="shared" si="61"/>
        <v/>
      </c>
      <c r="V117" s="58"/>
      <c r="W117" s="58"/>
      <c r="X117" s="58">
        <f t="shared" si="62"/>
        <v>0</v>
      </c>
      <c r="Y117" s="120"/>
      <c r="Z117" s="120"/>
      <c r="AA117" s="120"/>
      <c r="AB117" s="120"/>
    </row>
    <row r="118" spans="1:28" ht="12" customHeight="1" x14ac:dyDescent="0.3">
      <c r="A118" s="497"/>
      <c r="B118" s="15">
        <v>7</v>
      </c>
      <c r="C118" s="468">
        <f t="shared" si="63"/>
        <v>0</v>
      </c>
      <c r="D118" s="470"/>
      <c r="E118" s="468" t="str">
        <f t="shared" si="64"/>
        <v/>
      </c>
      <c r="F118" s="469"/>
      <c r="G118" s="469"/>
      <c r="H118" s="470"/>
      <c r="I118" s="468">
        <f t="shared" si="65"/>
        <v>0</v>
      </c>
      <c r="J118" s="469"/>
      <c r="K118" s="470"/>
      <c r="L118" s="67" t="str">
        <f t="shared" si="66"/>
        <v/>
      </c>
      <c r="M118" s="17">
        <f t="shared" si="58"/>
        <v>0</v>
      </c>
      <c r="N118" s="70" t="e">
        <f t="shared" si="67"/>
        <v>#VALUE!</v>
      </c>
      <c r="R118" s="58">
        <f t="shared" si="59"/>
        <v>0</v>
      </c>
      <c r="S118" s="83" t="str">
        <f t="shared" si="60"/>
        <v/>
      </c>
      <c r="T118" s="58">
        <f t="shared" si="61"/>
        <v>0</v>
      </c>
      <c r="U118" s="58" t="str">
        <f t="shared" si="61"/>
        <v/>
      </c>
      <c r="V118" s="58"/>
      <c r="W118" s="58"/>
      <c r="X118" s="58">
        <f t="shared" si="62"/>
        <v>0</v>
      </c>
      <c r="Y118" s="120"/>
      <c r="Z118" s="120"/>
      <c r="AA118" s="120"/>
      <c r="AB118" s="120"/>
    </row>
    <row r="119" spans="1:28" ht="12" customHeight="1" x14ac:dyDescent="0.3">
      <c r="A119" s="497"/>
      <c r="B119" s="15">
        <v>8</v>
      </c>
      <c r="C119" s="468">
        <f t="shared" si="63"/>
        <v>0</v>
      </c>
      <c r="D119" s="470"/>
      <c r="E119" s="468" t="str">
        <f t="shared" si="64"/>
        <v/>
      </c>
      <c r="F119" s="469"/>
      <c r="G119" s="469"/>
      <c r="H119" s="470"/>
      <c r="I119" s="468">
        <f t="shared" si="65"/>
        <v>0</v>
      </c>
      <c r="J119" s="469"/>
      <c r="K119" s="470"/>
      <c r="L119" s="67" t="str">
        <f t="shared" si="66"/>
        <v/>
      </c>
      <c r="M119" s="17">
        <f t="shared" si="58"/>
        <v>0</v>
      </c>
      <c r="N119" s="70" t="e">
        <f t="shared" si="67"/>
        <v>#VALUE!</v>
      </c>
      <c r="R119" s="58">
        <f t="shared" si="59"/>
        <v>0</v>
      </c>
      <c r="S119" s="83" t="str">
        <f t="shared" si="60"/>
        <v/>
      </c>
      <c r="T119" s="58">
        <f t="shared" si="61"/>
        <v>0</v>
      </c>
      <c r="U119" s="58" t="str">
        <f t="shared" si="61"/>
        <v/>
      </c>
      <c r="V119" s="58"/>
      <c r="W119" s="58"/>
      <c r="X119" s="58">
        <f t="shared" si="62"/>
        <v>0</v>
      </c>
      <c r="Y119" s="120"/>
      <c r="Z119" s="120"/>
      <c r="AA119" s="120"/>
      <c r="AB119" s="120"/>
    </row>
    <row r="120" spans="1:28" ht="12" customHeight="1" x14ac:dyDescent="0.3">
      <c r="A120" s="497"/>
      <c r="B120" s="15">
        <v>9</v>
      </c>
      <c r="C120" s="468">
        <f t="shared" si="63"/>
        <v>0</v>
      </c>
      <c r="D120" s="470"/>
      <c r="E120" s="468" t="str">
        <f t="shared" si="64"/>
        <v/>
      </c>
      <c r="F120" s="469"/>
      <c r="G120" s="469"/>
      <c r="H120" s="470"/>
      <c r="I120" s="468">
        <f t="shared" si="65"/>
        <v>0</v>
      </c>
      <c r="J120" s="469"/>
      <c r="K120" s="470"/>
      <c r="L120" s="67" t="str">
        <f t="shared" si="66"/>
        <v/>
      </c>
      <c r="M120" s="17">
        <f t="shared" si="58"/>
        <v>0</v>
      </c>
      <c r="N120" s="70" t="e">
        <f t="shared" si="67"/>
        <v>#VALUE!</v>
      </c>
      <c r="R120" s="58">
        <f t="shared" si="59"/>
        <v>0</v>
      </c>
      <c r="S120" s="83" t="str">
        <f t="shared" si="60"/>
        <v/>
      </c>
      <c r="T120" s="58">
        <f t="shared" si="61"/>
        <v>0</v>
      </c>
      <c r="U120" s="58" t="str">
        <f t="shared" si="61"/>
        <v/>
      </c>
      <c r="V120" s="58"/>
      <c r="W120" s="58"/>
      <c r="X120" s="58">
        <f t="shared" si="62"/>
        <v>0</v>
      </c>
      <c r="Y120" s="120"/>
      <c r="Z120" s="120"/>
      <c r="AA120" s="120"/>
      <c r="AB120" s="120"/>
    </row>
    <row r="121" spans="1:28" ht="12" customHeight="1" x14ac:dyDescent="0.3">
      <c r="A121" s="497"/>
      <c r="B121" s="15">
        <v>10</v>
      </c>
      <c r="C121" s="468">
        <f t="shared" si="63"/>
        <v>0</v>
      </c>
      <c r="D121" s="470"/>
      <c r="E121" s="468" t="str">
        <f t="shared" si="64"/>
        <v/>
      </c>
      <c r="F121" s="469"/>
      <c r="G121" s="469"/>
      <c r="H121" s="470"/>
      <c r="I121" s="468">
        <f t="shared" si="65"/>
        <v>0</v>
      </c>
      <c r="J121" s="469"/>
      <c r="K121" s="470"/>
      <c r="L121" s="67" t="str">
        <f t="shared" si="66"/>
        <v/>
      </c>
      <c r="M121" s="17">
        <f t="shared" si="58"/>
        <v>0</v>
      </c>
      <c r="N121" s="70" t="e">
        <f t="shared" si="67"/>
        <v>#VALUE!</v>
      </c>
      <c r="R121" s="58">
        <f t="shared" si="59"/>
        <v>0</v>
      </c>
      <c r="S121" s="83" t="str">
        <f t="shared" si="60"/>
        <v/>
      </c>
      <c r="T121" s="58">
        <f t="shared" si="61"/>
        <v>0</v>
      </c>
      <c r="U121" s="58" t="str">
        <f t="shared" si="61"/>
        <v/>
      </c>
      <c r="V121" s="58"/>
      <c r="W121" s="58"/>
      <c r="X121" s="58">
        <f t="shared" si="62"/>
        <v>0</v>
      </c>
      <c r="Y121" s="120"/>
      <c r="Z121" s="120"/>
      <c r="AA121" s="120"/>
      <c r="AB121" s="120"/>
    </row>
    <row r="122" spans="1:28" ht="12" customHeight="1" x14ac:dyDescent="0.3">
      <c r="A122" s="497"/>
      <c r="B122" s="15">
        <v>11</v>
      </c>
      <c r="C122" s="468">
        <f t="shared" si="63"/>
        <v>0</v>
      </c>
      <c r="D122" s="470"/>
      <c r="E122" s="468" t="str">
        <f t="shared" si="64"/>
        <v/>
      </c>
      <c r="F122" s="469"/>
      <c r="G122" s="469"/>
      <c r="H122" s="470"/>
      <c r="I122" s="468">
        <f t="shared" si="65"/>
        <v>0</v>
      </c>
      <c r="J122" s="469"/>
      <c r="K122" s="470"/>
      <c r="L122" s="67" t="str">
        <f t="shared" si="66"/>
        <v/>
      </c>
      <c r="M122" s="17">
        <f t="shared" si="58"/>
        <v>0</v>
      </c>
      <c r="N122" s="70" t="e">
        <f t="shared" si="67"/>
        <v>#VALUE!</v>
      </c>
      <c r="R122" s="58">
        <f t="shared" si="59"/>
        <v>0</v>
      </c>
      <c r="S122" s="83" t="str">
        <f t="shared" si="60"/>
        <v/>
      </c>
      <c r="T122" s="58">
        <f t="shared" si="61"/>
        <v>0</v>
      </c>
      <c r="U122" s="58" t="str">
        <f t="shared" si="61"/>
        <v/>
      </c>
      <c r="V122" s="58"/>
      <c r="W122" s="58"/>
      <c r="X122" s="58">
        <f t="shared" si="62"/>
        <v>0</v>
      </c>
      <c r="Y122" s="120"/>
      <c r="Z122" s="120"/>
      <c r="AA122" s="120"/>
      <c r="AB122" s="120"/>
    </row>
    <row r="123" spans="1:28" ht="12" customHeight="1" x14ac:dyDescent="0.3">
      <c r="A123" s="497"/>
      <c r="B123" s="15">
        <v>12</v>
      </c>
      <c r="C123" s="468">
        <f t="shared" si="63"/>
        <v>0</v>
      </c>
      <c r="D123" s="470"/>
      <c r="E123" s="468" t="str">
        <f t="shared" si="64"/>
        <v/>
      </c>
      <c r="F123" s="469"/>
      <c r="G123" s="469"/>
      <c r="H123" s="470"/>
      <c r="I123" s="468">
        <f t="shared" si="65"/>
        <v>0</v>
      </c>
      <c r="J123" s="469"/>
      <c r="K123" s="470"/>
      <c r="L123" s="67" t="str">
        <f t="shared" si="66"/>
        <v/>
      </c>
      <c r="M123" s="17">
        <f t="shared" si="58"/>
        <v>0</v>
      </c>
      <c r="N123" s="70" t="e">
        <f t="shared" si="67"/>
        <v>#VALUE!</v>
      </c>
      <c r="R123" s="58">
        <f t="shared" si="59"/>
        <v>0</v>
      </c>
      <c r="S123" s="83" t="str">
        <f t="shared" si="60"/>
        <v/>
      </c>
      <c r="T123" s="58">
        <f t="shared" si="61"/>
        <v>0</v>
      </c>
      <c r="U123" s="58" t="str">
        <f t="shared" si="61"/>
        <v/>
      </c>
      <c r="V123" s="58"/>
      <c r="W123" s="58"/>
      <c r="X123" s="58">
        <f t="shared" si="62"/>
        <v>0</v>
      </c>
      <c r="Y123" s="120"/>
      <c r="Z123" s="120"/>
      <c r="AA123" s="120"/>
      <c r="AB123" s="120"/>
    </row>
    <row r="124" spans="1:28" ht="12" customHeight="1" x14ac:dyDescent="0.3">
      <c r="A124" s="497"/>
      <c r="B124" s="15">
        <v>13</v>
      </c>
      <c r="C124" s="468">
        <f t="shared" si="63"/>
        <v>0</v>
      </c>
      <c r="D124" s="470"/>
      <c r="E124" s="468" t="str">
        <f t="shared" si="64"/>
        <v/>
      </c>
      <c r="F124" s="469"/>
      <c r="G124" s="469"/>
      <c r="H124" s="470"/>
      <c r="I124" s="468">
        <f t="shared" si="65"/>
        <v>0</v>
      </c>
      <c r="J124" s="469"/>
      <c r="K124" s="470"/>
      <c r="L124" s="67" t="str">
        <f t="shared" si="66"/>
        <v/>
      </c>
      <c r="M124" s="17">
        <f t="shared" si="58"/>
        <v>0</v>
      </c>
      <c r="N124" s="70" t="e">
        <f t="shared" si="67"/>
        <v>#VALUE!</v>
      </c>
      <c r="R124" s="58">
        <f t="shared" si="59"/>
        <v>0</v>
      </c>
      <c r="S124" s="83" t="str">
        <f t="shared" si="60"/>
        <v/>
      </c>
      <c r="T124" s="58">
        <f t="shared" si="61"/>
        <v>0</v>
      </c>
      <c r="U124" s="58" t="str">
        <f t="shared" si="61"/>
        <v/>
      </c>
      <c r="V124" s="58"/>
      <c r="W124" s="58"/>
      <c r="X124" s="58">
        <f t="shared" si="62"/>
        <v>0</v>
      </c>
      <c r="Y124" s="120"/>
      <c r="Z124" s="120"/>
      <c r="AA124" s="120"/>
      <c r="AB124" s="120"/>
    </row>
    <row r="125" spans="1:28" ht="12" customHeight="1" x14ac:dyDescent="0.3">
      <c r="A125" s="497"/>
      <c r="B125" s="15">
        <v>14</v>
      </c>
      <c r="C125" s="468">
        <f t="shared" si="63"/>
        <v>0</v>
      </c>
      <c r="D125" s="470"/>
      <c r="E125" s="468" t="str">
        <f t="shared" si="64"/>
        <v/>
      </c>
      <c r="F125" s="469"/>
      <c r="G125" s="469"/>
      <c r="H125" s="470"/>
      <c r="I125" s="468">
        <f t="shared" si="65"/>
        <v>0</v>
      </c>
      <c r="J125" s="469"/>
      <c r="K125" s="470"/>
      <c r="L125" s="67" t="str">
        <f t="shared" si="66"/>
        <v/>
      </c>
      <c r="M125" s="17">
        <f t="shared" si="58"/>
        <v>0</v>
      </c>
      <c r="N125" s="70" t="e">
        <f t="shared" si="67"/>
        <v>#VALUE!</v>
      </c>
      <c r="R125" s="58">
        <f t="shared" si="59"/>
        <v>0</v>
      </c>
      <c r="S125" s="83" t="str">
        <f t="shared" si="60"/>
        <v/>
      </c>
      <c r="T125" s="58">
        <f t="shared" si="61"/>
        <v>0</v>
      </c>
      <c r="U125" s="58" t="str">
        <f t="shared" si="61"/>
        <v/>
      </c>
      <c r="V125" s="58"/>
      <c r="W125" s="58"/>
      <c r="X125" s="58">
        <f t="shared" si="62"/>
        <v>0</v>
      </c>
      <c r="Y125" s="120"/>
      <c r="Z125" s="120"/>
      <c r="AA125" s="120"/>
      <c r="AB125" s="120"/>
    </row>
    <row r="126" spans="1:28" ht="12" customHeight="1" x14ac:dyDescent="0.3">
      <c r="A126" s="497"/>
      <c r="B126" s="15">
        <v>15</v>
      </c>
      <c r="C126" s="468">
        <f t="shared" si="63"/>
        <v>0</v>
      </c>
      <c r="D126" s="470"/>
      <c r="E126" s="468" t="str">
        <f t="shared" si="64"/>
        <v/>
      </c>
      <c r="F126" s="469"/>
      <c r="G126" s="469"/>
      <c r="H126" s="470"/>
      <c r="I126" s="468">
        <f t="shared" si="65"/>
        <v>0</v>
      </c>
      <c r="J126" s="469"/>
      <c r="K126" s="470"/>
      <c r="L126" s="67" t="str">
        <f t="shared" si="66"/>
        <v/>
      </c>
      <c r="M126" s="17">
        <f t="shared" si="58"/>
        <v>0</v>
      </c>
      <c r="N126" s="70" t="e">
        <f t="shared" si="67"/>
        <v>#VALUE!</v>
      </c>
      <c r="R126" s="58">
        <f t="shared" si="59"/>
        <v>0</v>
      </c>
      <c r="S126" s="83" t="str">
        <f t="shared" si="60"/>
        <v/>
      </c>
      <c r="T126" s="58">
        <f t="shared" si="61"/>
        <v>0</v>
      </c>
      <c r="U126" s="58" t="str">
        <f t="shared" si="61"/>
        <v/>
      </c>
      <c r="V126" s="58"/>
      <c r="W126" s="58"/>
      <c r="X126" s="58">
        <f t="shared" si="62"/>
        <v>0</v>
      </c>
      <c r="Y126" s="120"/>
      <c r="Z126" s="120"/>
      <c r="AA126" s="120"/>
      <c r="AB126" s="120"/>
    </row>
    <row r="127" spans="1:28" ht="12" customHeight="1" x14ac:dyDescent="0.3">
      <c r="A127" s="497"/>
      <c r="B127" s="15">
        <v>16</v>
      </c>
      <c r="C127" s="468">
        <f t="shared" si="63"/>
        <v>0</v>
      </c>
      <c r="D127" s="470"/>
      <c r="E127" s="468" t="str">
        <f t="shared" si="64"/>
        <v/>
      </c>
      <c r="F127" s="469"/>
      <c r="G127" s="469"/>
      <c r="H127" s="470"/>
      <c r="I127" s="468">
        <f t="shared" si="65"/>
        <v>0</v>
      </c>
      <c r="J127" s="469"/>
      <c r="K127" s="470"/>
      <c r="L127" s="67" t="str">
        <f t="shared" si="66"/>
        <v/>
      </c>
      <c r="M127" s="17">
        <f t="shared" si="58"/>
        <v>0</v>
      </c>
      <c r="N127" s="70" t="e">
        <f t="shared" si="67"/>
        <v>#VALUE!</v>
      </c>
      <c r="R127" s="58">
        <f t="shared" si="59"/>
        <v>0</v>
      </c>
      <c r="S127" s="83" t="str">
        <f t="shared" si="60"/>
        <v/>
      </c>
      <c r="T127" s="58">
        <f t="shared" si="61"/>
        <v>0</v>
      </c>
      <c r="U127" s="58" t="str">
        <f t="shared" si="61"/>
        <v/>
      </c>
      <c r="V127" s="58"/>
      <c r="W127" s="58"/>
      <c r="X127" s="58">
        <f t="shared" si="62"/>
        <v>0</v>
      </c>
      <c r="Y127" s="120"/>
      <c r="Z127" s="120"/>
      <c r="AA127" s="120"/>
      <c r="AB127" s="120"/>
    </row>
    <row r="128" spans="1:28" ht="12" customHeight="1" x14ac:dyDescent="0.3">
      <c r="A128" s="497"/>
      <c r="B128" s="15">
        <v>17</v>
      </c>
      <c r="C128" s="468">
        <f t="shared" si="63"/>
        <v>0</v>
      </c>
      <c r="D128" s="470"/>
      <c r="E128" s="468" t="str">
        <f t="shared" si="64"/>
        <v/>
      </c>
      <c r="F128" s="469"/>
      <c r="G128" s="469"/>
      <c r="H128" s="470"/>
      <c r="I128" s="468">
        <f t="shared" si="65"/>
        <v>0</v>
      </c>
      <c r="J128" s="469"/>
      <c r="K128" s="470"/>
      <c r="L128" s="67" t="str">
        <f t="shared" si="66"/>
        <v/>
      </c>
      <c r="M128" s="17">
        <f t="shared" si="58"/>
        <v>0</v>
      </c>
      <c r="N128" s="70" t="e">
        <f t="shared" si="67"/>
        <v>#VALUE!</v>
      </c>
      <c r="R128" s="58">
        <f t="shared" si="59"/>
        <v>0</v>
      </c>
      <c r="S128" s="83" t="str">
        <f t="shared" si="60"/>
        <v/>
      </c>
      <c r="T128" s="58">
        <f t="shared" si="61"/>
        <v>0</v>
      </c>
      <c r="U128" s="58" t="str">
        <f t="shared" si="61"/>
        <v/>
      </c>
      <c r="V128" s="58"/>
      <c r="W128" s="58"/>
      <c r="X128" s="58">
        <f t="shared" si="62"/>
        <v>0</v>
      </c>
      <c r="Y128" s="120"/>
      <c r="Z128" s="120"/>
      <c r="AA128" s="120"/>
      <c r="AB128" s="120"/>
    </row>
    <row r="129" spans="1:30" ht="12" customHeight="1" x14ac:dyDescent="0.3">
      <c r="A129" s="497"/>
      <c r="B129" s="15">
        <v>18</v>
      </c>
      <c r="C129" s="468">
        <f t="shared" ref="C129:C148" si="68">R129</f>
        <v>0</v>
      </c>
      <c r="D129" s="470"/>
      <c r="E129" s="468" t="str">
        <f t="shared" ref="E129:E148" si="69">S129</f>
        <v/>
      </c>
      <c r="F129" s="469"/>
      <c r="G129" s="469"/>
      <c r="H129" s="470"/>
      <c r="I129" s="468">
        <f t="shared" ref="I129:I148" si="70">T129</f>
        <v>0</v>
      </c>
      <c r="J129" s="469"/>
      <c r="K129" s="470"/>
      <c r="L129" s="67" t="str">
        <f t="shared" ref="L129:L148" si="71">U129</f>
        <v/>
      </c>
      <c r="M129" s="17">
        <f t="shared" ref="M129:M148" si="72">X129</f>
        <v>0</v>
      </c>
      <c r="N129" s="70" t="e">
        <f t="shared" ref="N129:N148" si="73">L129*M129</f>
        <v>#VALUE!</v>
      </c>
      <c r="R129" s="58">
        <f t="shared" si="59"/>
        <v>0</v>
      </c>
      <c r="S129" s="83" t="str">
        <f t="shared" si="60"/>
        <v/>
      </c>
      <c r="T129" s="58">
        <f t="shared" si="61"/>
        <v>0</v>
      </c>
      <c r="U129" s="58" t="str">
        <f t="shared" si="61"/>
        <v/>
      </c>
      <c r="V129" s="58"/>
      <c r="W129" s="58"/>
      <c r="X129" s="58">
        <f t="shared" si="62"/>
        <v>0</v>
      </c>
      <c r="Y129" s="144"/>
      <c r="Z129" s="144"/>
      <c r="AA129" s="144"/>
      <c r="AB129" s="144"/>
      <c r="AD129" s="178"/>
    </row>
    <row r="130" spans="1:30" ht="12" customHeight="1" x14ac:dyDescent="0.3">
      <c r="A130" s="497"/>
      <c r="B130" s="15">
        <v>19</v>
      </c>
      <c r="C130" s="468">
        <f t="shared" si="68"/>
        <v>0</v>
      </c>
      <c r="D130" s="470"/>
      <c r="E130" s="468" t="str">
        <f t="shared" si="69"/>
        <v/>
      </c>
      <c r="F130" s="469"/>
      <c r="G130" s="469"/>
      <c r="H130" s="470"/>
      <c r="I130" s="468">
        <f t="shared" si="70"/>
        <v>0</v>
      </c>
      <c r="J130" s="469"/>
      <c r="K130" s="470"/>
      <c r="L130" s="67" t="str">
        <f t="shared" si="71"/>
        <v/>
      </c>
      <c r="M130" s="17">
        <f t="shared" si="72"/>
        <v>0</v>
      </c>
      <c r="N130" s="70" t="e">
        <f t="shared" si="73"/>
        <v>#VALUE!</v>
      </c>
      <c r="R130" s="58">
        <f t="shared" si="59"/>
        <v>0</v>
      </c>
      <c r="S130" s="83" t="str">
        <f t="shared" si="60"/>
        <v/>
      </c>
      <c r="T130" s="58">
        <f t="shared" si="61"/>
        <v>0</v>
      </c>
      <c r="U130" s="58" t="str">
        <f t="shared" si="61"/>
        <v/>
      </c>
      <c r="V130" s="58"/>
      <c r="W130" s="58"/>
      <c r="X130" s="58">
        <f t="shared" si="62"/>
        <v>0</v>
      </c>
      <c r="Y130" s="144"/>
      <c r="Z130" s="144"/>
      <c r="AA130" s="144"/>
      <c r="AB130" s="144"/>
      <c r="AD130" s="178"/>
    </row>
    <row r="131" spans="1:30" ht="12" customHeight="1" x14ac:dyDescent="0.3">
      <c r="A131" s="497"/>
      <c r="B131" s="15">
        <v>20</v>
      </c>
      <c r="C131" s="468">
        <f t="shared" si="68"/>
        <v>0</v>
      </c>
      <c r="D131" s="470"/>
      <c r="E131" s="468" t="str">
        <f t="shared" si="69"/>
        <v/>
      </c>
      <c r="F131" s="469"/>
      <c r="G131" s="469"/>
      <c r="H131" s="470"/>
      <c r="I131" s="468">
        <f t="shared" si="70"/>
        <v>0</v>
      </c>
      <c r="J131" s="469"/>
      <c r="K131" s="470"/>
      <c r="L131" s="67" t="str">
        <f t="shared" si="71"/>
        <v/>
      </c>
      <c r="M131" s="17">
        <f t="shared" si="72"/>
        <v>0</v>
      </c>
      <c r="N131" s="70" t="e">
        <f t="shared" si="73"/>
        <v>#VALUE!</v>
      </c>
      <c r="R131" s="58">
        <f t="shared" si="59"/>
        <v>0</v>
      </c>
      <c r="S131" s="83" t="str">
        <f t="shared" si="60"/>
        <v/>
      </c>
      <c r="T131" s="58">
        <f t="shared" si="61"/>
        <v>0</v>
      </c>
      <c r="U131" s="58" t="str">
        <f t="shared" si="61"/>
        <v/>
      </c>
      <c r="V131" s="58"/>
      <c r="W131" s="58"/>
      <c r="X131" s="58">
        <f t="shared" si="62"/>
        <v>0</v>
      </c>
      <c r="Y131" s="144"/>
      <c r="Z131" s="144"/>
      <c r="AA131" s="144"/>
      <c r="AB131" s="144"/>
      <c r="AD131" s="178"/>
    </row>
    <row r="132" spans="1:30" ht="12" customHeight="1" x14ac:dyDescent="0.3">
      <c r="A132" s="497"/>
      <c r="B132" s="15">
        <v>21</v>
      </c>
      <c r="C132" s="468">
        <f t="shared" si="68"/>
        <v>0</v>
      </c>
      <c r="D132" s="470"/>
      <c r="E132" s="468" t="str">
        <f t="shared" si="69"/>
        <v/>
      </c>
      <c r="F132" s="469"/>
      <c r="G132" s="469"/>
      <c r="H132" s="470"/>
      <c r="I132" s="468">
        <f t="shared" si="70"/>
        <v>0</v>
      </c>
      <c r="J132" s="469"/>
      <c r="K132" s="470"/>
      <c r="L132" s="67" t="str">
        <f t="shared" si="71"/>
        <v/>
      </c>
      <c r="M132" s="17">
        <f t="shared" si="72"/>
        <v>0</v>
      </c>
      <c r="N132" s="70" t="e">
        <f t="shared" si="73"/>
        <v>#VALUE!</v>
      </c>
      <c r="R132" s="58">
        <f t="shared" si="59"/>
        <v>0</v>
      </c>
      <c r="S132" s="83" t="str">
        <f t="shared" si="60"/>
        <v/>
      </c>
      <c r="T132" s="58">
        <f t="shared" ref="T132:U151" si="74">IF($B132&lt;=$U$4,VLOOKUP($B132,KEQUIP,T$110,FALSE),0)</f>
        <v>0</v>
      </c>
      <c r="U132" s="58" t="str">
        <f t="shared" si="74"/>
        <v/>
      </c>
      <c r="V132" s="58"/>
      <c r="W132" s="58"/>
      <c r="X132" s="58">
        <f t="shared" si="62"/>
        <v>0</v>
      </c>
      <c r="Y132" s="144"/>
      <c r="Z132" s="144"/>
      <c r="AA132" s="144"/>
      <c r="AB132" s="144"/>
      <c r="AD132" s="178"/>
    </row>
    <row r="133" spans="1:30" ht="12" customHeight="1" x14ac:dyDescent="0.3">
      <c r="A133" s="497"/>
      <c r="B133" s="15">
        <v>22</v>
      </c>
      <c r="C133" s="468">
        <f t="shared" si="68"/>
        <v>0</v>
      </c>
      <c r="D133" s="470"/>
      <c r="E133" s="468" t="str">
        <f t="shared" si="69"/>
        <v/>
      </c>
      <c r="F133" s="469"/>
      <c r="G133" s="469"/>
      <c r="H133" s="470"/>
      <c r="I133" s="468">
        <f t="shared" si="70"/>
        <v>0</v>
      </c>
      <c r="J133" s="469"/>
      <c r="K133" s="470"/>
      <c r="L133" s="67" t="str">
        <f t="shared" si="71"/>
        <v/>
      </c>
      <c r="M133" s="17">
        <f t="shared" si="72"/>
        <v>0</v>
      </c>
      <c r="N133" s="70" t="e">
        <f t="shared" si="73"/>
        <v>#VALUE!</v>
      </c>
      <c r="R133" s="58">
        <f t="shared" si="59"/>
        <v>0</v>
      </c>
      <c r="S133" s="83" t="str">
        <f t="shared" si="60"/>
        <v/>
      </c>
      <c r="T133" s="58">
        <f t="shared" si="74"/>
        <v>0</v>
      </c>
      <c r="U133" s="58" t="str">
        <f t="shared" si="74"/>
        <v/>
      </c>
      <c r="V133" s="58"/>
      <c r="W133" s="58"/>
      <c r="X133" s="58">
        <f t="shared" si="62"/>
        <v>0</v>
      </c>
      <c r="Y133" s="144"/>
      <c r="Z133" s="144"/>
      <c r="AA133" s="144"/>
      <c r="AB133" s="144"/>
      <c r="AD133" s="178"/>
    </row>
    <row r="134" spans="1:30" ht="12" customHeight="1" x14ac:dyDescent="0.3">
      <c r="A134" s="497"/>
      <c r="B134" s="15">
        <v>23</v>
      </c>
      <c r="C134" s="468">
        <f t="shared" si="68"/>
        <v>0</v>
      </c>
      <c r="D134" s="470"/>
      <c r="E134" s="468" t="str">
        <f t="shared" si="69"/>
        <v/>
      </c>
      <c r="F134" s="469"/>
      <c r="G134" s="469"/>
      <c r="H134" s="470"/>
      <c r="I134" s="468">
        <f t="shared" si="70"/>
        <v>0</v>
      </c>
      <c r="J134" s="469"/>
      <c r="K134" s="470"/>
      <c r="L134" s="67" t="str">
        <f t="shared" si="71"/>
        <v/>
      </c>
      <c r="M134" s="17">
        <f t="shared" si="72"/>
        <v>0</v>
      </c>
      <c r="N134" s="70" t="e">
        <f t="shared" si="73"/>
        <v>#VALUE!</v>
      </c>
      <c r="R134" s="58">
        <f t="shared" si="59"/>
        <v>0</v>
      </c>
      <c r="S134" s="83" t="str">
        <f t="shared" si="60"/>
        <v/>
      </c>
      <c r="T134" s="58">
        <f t="shared" si="74"/>
        <v>0</v>
      </c>
      <c r="U134" s="58" t="str">
        <f t="shared" si="74"/>
        <v/>
      </c>
      <c r="V134" s="58"/>
      <c r="W134" s="58"/>
      <c r="X134" s="58">
        <f t="shared" si="62"/>
        <v>0</v>
      </c>
      <c r="Y134" s="144"/>
      <c r="Z134" s="144"/>
      <c r="AA134" s="144"/>
      <c r="AB134" s="144"/>
      <c r="AD134" s="178"/>
    </row>
    <row r="135" spans="1:30" ht="12" customHeight="1" x14ac:dyDescent="0.3">
      <c r="A135" s="497"/>
      <c r="B135" s="15">
        <v>24</v>
      </c>
      <c r="C135" s="468">
        <f t="shared" si="68"/>
        <v>0</v>
      </c>
      <c r="D135" s="470"/>
      <c r="E135" s="468" t="str">
        <f t="shared" si="69"/>
        <v/>
      </c>
      <c r="F135" s="469"/>
      <c r="G135" s="469"/>
      <c r="H135" s="470"/>
      <c r="I135" s="468">
        <f t="shared" si="70"/>
        <v>0</v>
      </c>
      <c r="J135" s="469"/>
      <c r="K135" s="470"/>
      <c r="L135" s="67" t="str">
        <f t="shared" si="71"/>
        <v/>
      </c>
      <c r="M135" s="17">
        <f t="shared" si="72"/>
        <v>0</v>
      </c>
      <c r="N135" s="70" t="e">
        <f t="shared" si="73"/>
        <v>#VALUE!</v>
      </c>
      <c r="R135" s="58">
        <f t="shared" si="59"/>
        <v>0</v>
      </c>
      <c r="S135" s="83" t="str">
        <f t="shared" si="60"/>
        <v/>
      </c>
      <c r="T135" s="58">
        <f t="shared" si="74"/>
        <v>0</v>
      </c>
      <c r="U135" s="58" t="str">
        <f t="shared" si="74"/>
        <v/>
      </c>
      <c r="V135" s="58"/>
      <c r="W135" s="58"/>
      <c r="X135" s="58">
        <f t="shared" si="62"/>
        <v>0</v>
      </c>
      <c r="Y135" s="144"/>
      <c r="Z135" s="144"/>
      <c r="AA135" s="144"/>
      <c r="AB135" s="144"/>
      <c r="AD135" s="178"/>
    </row>
    <row r="136" spans="1:30" ht="12" customHeight="1" x14ac:dyDescent="0.3">
      <c r="A136" s="497"/>
      <c r="B136" s="15">
        <v>25</v>
      </c>
      <c r="C136" s="468">
        <f t="shared" si="68"/>
        <v>0</v>
      </c>
      <c r="D136" s="470"/>
      <c r="E136" s="468" t="str">
        <f t="shared" si="69"/>
        <v/>
      </c>
      <c r="F136" s="469"/>
      <c r="G136" s="469"/>
      <c r="H136" s="470"/>
      <c r="I136" s="468">
        <f t="shared" si="70"/>
        <v>0</v>
      </c>
      <c r="J136" s="469"/>
      <c r="K136" s="470"/>
      <c r="L136" s="67" t="str">
        <f t="shared" si="71"/>
        <v/>
      </c>
      <c r="M136" s="17">
        <f t="shared" si="72"/>
        <v>0</v>
      </c>
      <c r="N136" s="70" t="e">
        <f t="shared" si="73"/>
        <v>#VALUE!</v>
      </c>
      <c r="R136" s="58">
        <f t="shared" si="59"/>
        <v>0</v>
      </c>
      <c r="S136" s="83" t="str">
        <f t="shared" si="60"/>
        <v/>
      </c>
      <c r="T136" s="58">
        <f t="shared" si="74"/>
        <v>0</v>
      </c>
      <c r="U136" s="58" t="str">
        <f t="shared" si="74"/>
        <v/>
      </c>
      <c r="V136" s="58"/>
      <c r="W136" s="58"/>
      <c r="X136" s="58">
        <f t="shared" si="62"/>
        <v>0</v>
      </c>
      <c r="Y136" s="144"/>
      <c r="Z136" s="144"/>
      <c r="AA136" s="144"/>
      <c r="AB136" s="144"/>
      <c r="AD136" s="178"/>
    </row>
    <row r="137" spans="1:30" ht="12" customHeight="1" x14ac:dyDescent="0.3">
      <c r="A137" s="497"/>
      <c r="B137" s="15">
        <v>26</v>
      </c>
      <c r="C137" s="468">
        <f t="shared" si="68"/>
        <v>0</v>
      </c>
      <c r="D137" s="470"/>
      <c r="E137" s="468" t="str">
        <f t="shared" si="69"/>
        <v/>
      </c>
      <c r="F137" s="469"/>
      <c r="G137" s="469"/>
      <c r="H137" s="470"/>
      <c r="I137" s="468">
        <f t="shared" si="70"/>
        <v>0</v>
      </c>
      <c r="J137" s="469"/>
      <c r="K137" s="470"/>
      <c r="L137" s="67" t="str">
        <f t="shared" si="71"/>
        <v/>
      </c>
      <c r="M137" s="17">
        <f t="shared" si="72"/>
        <v>0</v>
      </c>
      <c r="N137" s="70" t="e">
        <f t="shared" si="73"/>
        <v>#VALUE!</v>
      </c>
      <c r="R137" s="58">
        <f t="shared" si="59"/>
        <v>0</v>
      </c>
      <c r="S137" s="83" t="str">
        <f t="shared" si="60"/>
        <v/>
      </c>
      <c r="T137" s="58">
        <f t="shared" si="74"/>
        <v>0</v>
      </c>
      <c r="U137" s="58" t="str">
        <f t="shared" si="74"/>
        <v/>
      </c>
      <c r="V137" s="58"/>
      <c r="W137" s="58"/>
      <c r="X137" s="58">
        <f t="shared" si="62"/>
        <v>0</v>
      </c>
      <c r="Y137" s="144"/>
      <c r="Z137" s="144"/>
      <c r="AA137" s="144"/>
      <c r="AB137" s="144"/>
      <c r="AD137" s="178"/>
    </row>
    <row r="138" spans="1:30" ht="12" customHeight="1" x14ac:dyDescent="0.3">
      <c r="A138" s="497"/>
      <c r="B138" s="15">
        <v>27</v>
      </c>
      <c r="C138" s="468">
        <f t="shared" si="68"/>
        <v>0</v>
      </c>
      <c r="D138" s="470"/>
      <c r="E138" s="468" t="str">
        <f t="shared" si="69"/>
        <v/>
      </c>
      <c r="F138" s="469"/>
      <c r="G138" s="469"/>
      <c r="H138" s="470"/>
      <c r="I138" s="468">
        <f t="shared" si="70"/>
        <v>0</v>
      </c>
      <c r="J138" s="469"/>
      <c r="K138" s="470"/>
      <c r="L138" s="67" t="str">
        <f t="shared" si="71"/>
        <v/>
      </c>
      <c r="M138" s="17">
        <f t="shared" si="72"/>
        <v>0</v>
      </c>
      <c r="N138" s="70" t="e">
        <f t="shared" si="73"/>
        <v>#VALUE!</v>
      </c>
      <c r="R138" s="58">
        <f t="shared" si="59"/>
        <v>0</v>
      </c>
      <c r="S138" s="83" t="str">
        <f t="shared" si="60"/>
        <v/>
      </c>
      <c r="T138" s="58">
        <f t="shared" si="74"/>
        <v>0</v>
      </c>
      <c r="U138" s="58" t="str">
        <f t="shared" si="74"/>
        <v/>
      </c>
      <c r="V138" s="58"/>
      <c r="W138" s="58"/>
      <c r="X138" s="58">
        <f t="shared" si="62"/>
        <v>0</v>
      </c>
      <c r="Y138" s="144"/>
      <c r="Z138" s="144"/>
      <c r="AA138" s="144"/>
      <c r="AB138" s="144"/>
      <c r="AD138" s="178"/>
    </row>
    <row r="139" spans="1:30" ht="12" customHeight="1" x14ac:dyDescent="0.3">
      <c r="A139" s="497"/>
      <c r="B139" s="15">
        <v>28</v>
      </c>
      <c r="C139" s="468">
        <f t="shared" si="68"/>
        <v>0</v>
      </c>
      <c r="D139" s="470"/>
      <c r="E139" s="468" t="str">
        <f t="shared" si="69"/>
        <v/>
      </c>
      <c r="F139" s="469"/>
      <c r="G139" s="469"/>
      <c r="H139" s="470"/>
      <c r="I139" s="468">
        <f t="shared" si="70"/>
        <v>0</v>
      </c>
      <c r="J139" s="469"/>
      <c r="K139" s="470"/>
      <c r="L139" s="67" t="str">
        <f t="shared" si="71"/>
        <v/>
      </c>
      <c r="M139" s="17">
        <f t="shared" si="72"/>
        <v>0</v>
      </c>
      <c r="N139" s="70" t="e">
        <f t="shared" si="73"/>
        <v>#VALUE!</v>
      </c>
      <c r="R139" s="58">
        <f t="shared" si="59"/>
        <v>0</v>
      </c>
      <c r="S139" s="83" t="str">
        <f t="shared" si="60"/>
        <v/>
      </c>
      <c r="T139" s="58">
        <f t="shared" si="74"/>
        <v>0</v>
      </c>
      <c r="U139" s="58" t="str">
        <f t="shared" si="74"/>
        <v/>
      </c>
      <c r="V139" s="58"/>
      <c r="W139" s="58"/>
      <c r="X139" s="58">
        <f t="shared" si="62"/>
        <v>0</v>
      </c>
      <c r="Y139" s="144"/>
      <c r="Z139" s="144"/>
      <c r="AA139" s="144"/>
      <c r="AB139" s="144"/>
      <c r="AD139" s="178"/>
    </row>
    <row r="140" spans="1:30" ht="12" customHeight="1" x14ac:dyDescent="0.3">
      <c r="A140" s="497"/>
      <c r="B140" s="15">
        <v>29</v>
      </c>
      <c r="C140" s="468">
        <f t="shared" si="68"/>
        <v>0</v>
      </c>
      <c r="D140" s="470"/>
      <c r="E140" s="468" t="str">
        <f t="shared" si="69"/>
        <v/>
      </c>
      <c r="F140" s="469"/>
      <c r="G140" s="469"/>
      <c r="H140" s="470"/>
      <c r="I140" s="468">
        <f t="shared" si="70"/>
        <v>0</v>
      </c>
      <c r="J140" s="469"/>
      <c r="K140" s="470"/>
      <c r="L140" s="67" t="str">
        <f t="shared" si="71"/>
        <v/>
      </c>
      <c r="M140" s="17">
        <f t="shared" si="72"/>
        <v>0</v>
      </c>
      <c r="N140" s="70" t="e">
        <f t="shared" si="73"/>
        <v>#VALUE!</v>
      </c>
      <c r="R140" s="58">
        <f t="shared" si="59"/>
        <v>0</v>
      </c>
      <c r="S140" s="83" t="str">
        <f t="shared" si="60"/>
        <v/>
      </c>
      <c r="T140" s="58">
        <f t="shared" si="74"/>
        <v>0</v>
      </c>
      <c r="U140" s="58" t="str">
        <f t="shared" si="74"/>
        <v/>
      </c>
      <c r="V140" s="58"/>
      <c r="W140" s="58"/>
      <c r="X140" s="58">
        <f t="shared" si="62"/>
        <v>0</v>
      </c>
      <c r="Y140" s="144"/>
      <c r="Z140" s="144"/>
      <c r="AA140" s="144"/>
      <c r="AB140" s="144"/>
      <c r="AD140" s="178"/>
    </row>
    <row r="141" spans="1:30" ht="12" customHeight="1" x14ac:dyDescent="0.3">
      <c r="A141" s="497"/>
      <c r="B141" s="15">
        <v>30</v>
      </c>
      <c r="C141" s="468">
        <f t="shared" si="68"/>
        <v>0</v>
      </c>
      <c r="D141" s="470"/>
      <c r="E141" s="468" t="str">
        <f t="shared" si="69"/>
        <v/>
      </c>
      <c r="F141" s="469"/>
      <c r="G141" s="469"/>
      <c r="H141" s="470"/>
      <c r="I141" s="468">
        <f t="shared" si="70"/>
        <v>0</v>
      </c>
      <c r="J141" s="469"/>
      <c r="K141" s="470"/>
      <c r="L141" s="67" t="str">
        <f t="shared" si="71"/>
        <v/>
      </c>
      <c r="M141" s="17">
        <f t="shared" si="72"/>
        <v>0</v>
      </c>
      <c r="N141" s="70" t="e">
        <f t="shared" si="73"/>
        <v>#VALUE!</v>
      </c>
      <c r="R141" s="58">
        <f t="shared" si="59"/>
        <v>0</v>
      </c>
      <c r="S141" s="83" t="str">
        <f t="shared" si="60"/>
        <v/>
      </c>
      <c r="T141" s="58">
        <f t="shared" si="74"/>
        <v>0</v>
      </c>
      <c r="U141" s="58" t="str">
        <f t="shared" si="74"/>
        <v/>
      </c>
      <c r="V141" s="58"/>
      <c r="W141" s="58"/>
      <c r="X141" s="58">
        <f t="shared" si="62"/>
        <v>0</v>
      </c>
      <c r="Y141" s="144"/>
      <c r="Z141" s="144"/>
      <c r="AA141" s="144"/>
      <c r="AB141" s="144"/>
      <c r="AD141" s="178"/>
    </row>
    <row r="142" spans="1:30" ht="12" customHeight="1" x14ac:dyDescent="0.3">
      <c r="A142" s="497"/>
      <c r="B142" s="15">
        <v>31</v>
      </c>
      <c r="C142" s="468">
        <f t="shared" si="68"/>
        <v>0</v>
      </c>
      <c r="D142" s="470"/>
      <c r="E142" s="468" t="str">
        <f t="shared" si="69"/>
        <v/>
      </c>
      <c r="F142" s="469"/>
      <c r="G142" s="469"/>
      <c r="H142" s="470"/>
      <c r="I142" s="468">
        <f t="shared" si="70"/>
        <v>0</v>
      </c>
      <c r="J142" s="469"/>
      <c r="K142" s="470"/>
      <c r="L142" s="67" t="str">
        <f t="shared" si="71"/>
        <v/>
      </c>
      <c r="M142" s="17">
        <f t="shared" si="72"/>
        <v>0</v>
      </c>
      <c r="N142" s="70" t="e">
        <f t="shared" si="73"/>
        <v>#VALUE!</v>
      </c>
      <c r="R142" s="58">
        <f t="shared" si="59"/>
        <v>0</v>
      </c>
      <c r="S142" s="83" t="str">
        <f t="shared" si="60"/>
        <v/>
      </c>
      <c r="T142" s="58">
        <f t="shared" si="74"/>
        <v>0</v>
      </c>
      <c r="U142" s="58" t="str">
        <f t="shared" si="74"/>
        <v/>
      </c>
      <c r="V142" s="58"/>
      <c r="W142" s="58"/>
      <c r="X142" s="58">
        <f t="shared" si="62"/>
        <v>0</v>
      </c>
      <c r="Y142" s="144"/>
      <c r="Z142" s="144"/>
      <c r="AA142" s="144"/>
      <c r="AB142" s="144"/>
      <c r="AD142" s="178"/>
    </row>
    <row r="143" spans="1:30" ht="12" customHeight="1" x14ac:dyDescent="0.3">
      <c r="A143" s="497"/>
      <c r="B143" s="15">
        <v>32</v>
      </c>
      <c r="C143" s="468">
        <f t="shared" si="68"/>
        <v>0</v>
      </c>
      <c r="D143" s="470"/>
      <c r="E143" s="468" t="str">
        <f t="shared" si="69"/>
        <v/>
      </c>
      <c r="F143" s="469"/>
      <c r="G143" s="469"/>
      <c r="H143" s="470"/>
      <c r="I143" s="468">
        <f t="shared" si="70"/>
        <v>0</v>
      </c>
      <c r="J143" s="469"/>
      <c r="K143" s="470"/>
      <c r="L143" s="67" t="str">
        <f t="shared" si="71"/>
        <v/>
      </c>
      <c r="M143" s="17">
        <f t="shared" si="72"/>
        <v>0</v>
      </c>
      <c r="N143" s="70" t="e">
        <f t="shared" si="73"/>
        <v>#VALUE!</v>
      </c>
      <c r="R143" s="58">
        <f t="shared" si="59"/>
        <v>0</v>
      </c>
      <c r="S143" s="83" t="str">
        <f t="shared" si="60"/>
        <v/>
      </c>
      <c r="T143" s="58">
        <f t="shared" si="74"/>
        <v>0</v>
      </c>
      <c r="U143" s="58" t="str">
        <f t="shared" si="74"/>
        <v/>
      </c>
      <c r="V143" s="58"/>
      <c r="W143" s="58"/>
      <c r="X143" s="58">
        <f t="shared" si="62"/>
        <v>0</v>
      </c>
      <c r="Y143" s="144"/>
      <c r="Z143" s="144"/>
      <c r="AA143" s="144"/>
      <c r="AB143" s="144"/>
      <c r="AD143" s="178"/>
    </row>
    <row r="144" spans="1:30" ht="12" customHeight="1" x14ac:dyDescent="0.3">
      <c r="A144" s="497"/>
      <c r="B144" s="15">
        <v>33</v>
      </c>
      <c r="C144" s="468">
        <f t="shared" si="68"/>
        <v>0</v>
      </c>
      <c r="D144" s="470"/>
      <c r="E144" s="468" t="str">
        <f t="shared" si="69"/>
        <v/>
      </c>
      <c r="F144" s="469"/>
      <c r="G144" s="469"/>
      <c r="H144" s="470"/>
      <c r="I144" s="468">
        <f t="shared" si="70"/>
        <v>0</v>
      </c>
      <c r="J144" s="469"/>
      <c r="K144" s="470"/>
      <c r="L144" s="67" t="str">
        <f t="shared" si="71"/>
        <v/>
      </c>
      <c r="M144" s="17">
        <f t="shared" si="72"/>
        <v>0</v>
      </c>
      <c r="N144" s="70" t="e">
        <f t="shared" si="73"/>
        <v>#VALUE!</v>
      </c>
      <c r="R144" s="58">
        <f t="shared" ref="R144:R161" si="75">IF($B144&lt;=$U$4,VLOOKUP($B144,KEQUIP,R$110,FALSE),0)</f>
        <v>0</v>
      </c>
      <c r="S144" s="83" t="str">
        <f t="shared" ref="S144:S161" si="76">IF(R144=$Y$4,Y37,IF($B144&lt;=$U$4,VLOOKUP($B144,KEQUIP,S$110,FALSE),0))</f>
        <v/>
      </c>
      <c r="T144" s="58">
        <f t="shared" si="74"/>
        <v>0</v>
      </c>
      <c r="U144" s="58" t="str">
        <f t="shared" si="74"/>
        <v/>
      </c>
      <c r="V144" s="58"/>
      <c r="W144" s="58"/>
      <c r="X144" s="58">
        <f t="shared" ref="X144:X161" si="77">IF($B144&lt;=$U$4,VLOOKUP($B144,KEQUIP,X$110,FALSE),0)</f>
        <v>0</v>
      </c>
      <c r="Y144" s="144"/>
      <c r="Z144" s="144"/>
      <c r="AA144" s="144"/>
      <c r="AB144" s="144"/>
      <c r="AD144" s="178"/>
    </row>
    <row r="145" spans="1:30" ht="12" customHeight="1" x14ac:dyDescent="0.3">
      <c r="A145" s="497"/>
      <c r="B145" s="15">
        <v>34</v>
      </c>
      <c r="C145" s="468">
        <f t="shared" si="68"/>
        <v>0</v>
      </c>
      <c r="D145" s="470"/>
      <c r="E145" s="468" t="str">
        <f t="shared" si="69"/>
        <v/>
      </c>
      <c r="F145" s="469"/>
      <c r="G145" s="469"/>
      <c r="H145" s="470"/>
      <c r="I145" s="468">
        <f t="shared" si="70"/>
        <v>0</v>
      </c>
      <c r="J145" s="469"/>
      <c r="K145" s="470"/>
      <c r="L145" s="67" t="str">
        <f t="shared" si="71"/>
        <v/>
      </c>
      <c r="M145" s="17">
        <f t="shared" si="72"/>
        <v>0</v>
      </c>
      <c r="N145" s="70" t="e">
        <f t="shared" si="73"/>
        <v>#VALUE!</v>
      </c>
      <c r="R145" s="58">
        <f t="shared" si="75"/>
        <v>0</v>
      </c>
      <c r="S145" s="83" t="str">
        <f t="shared" si="76"/>
        <v/>
      </c>
      <c r="T145" s="58">
        <f t="shared" si="74"/>
        <v>0</v>
      </c>
      <c r="U145" s="58" t="str">
        <f t="shared" si="74"/>
        <v/>
      </c>
      <c r="V145" s="58"/>
      <c r="W145" s="58"/>
      <c r="X145" s="58">
        <f t="shared" si="77"/>
        <v>0</v>
      </c>
      <c r="Y145" s="144"/>
      <c r="Z145" s="144"/>
      <c r="AA145" s="144"/>
      <c r="AB145" s="144"/>
      <c r="AD145" s="178"/>
    </row>
    <row r="146" spans="1:30" ht="12" customHeight="1" x14ac:dyDescent="0.3">
      <c r="A146" s="497"/>
      <c r="B146" s="15">
        <v>35</v>
      </c>
      <c r="C146" s="468">
        <f t="shared" si="68"/>
        <v>0</v>
      </c>
      <c r="D146" s="470"/>
      <c r="E146" s="468" t="str">
        <f t="shared" si="69"/>
        <v/>
      </c>
      <c r="F146" s="469"/>
      <c r="G146" s="469"/>
      <c r="H146" s="470"/>
      <c r="I146" s="468">
        <f t="shared" si="70"/>
        <v>0</v>
      </c>
      <c r="J146" s="469"/>
      <c r="K146" s="470"/>
      <c r="L146" s="67" t="str">
        <f t="shared" si="71"/>
        <v/>
      </c>
      <c r="M146" s="17">
        <f t="shared" si="72"/>
        <v>0</v>
      </c>
      <c r="N146" s="70" t="e">
        <f t="shared" si="73"/>
        <v>#VALUE!</v>
      </c>
      <c r="R146" s="58">
        <f t="shared" si="75"/>
        <v>0</v>
      </c>
      <c r="S146" s="83" t="str">
        <f t="shared" si="76"/>
        <v/>
      </c>
      <c r="T146" s="58">
        <f t="shared" si="74"/>
        <v>0</v>
      </c>
      <c r="U146" s="58" t="str">
        <f t="shared" si="74"/>
        <v/>
      </c>
      <c r="V146" s="58"/>
      <c r="W146" s="58"/>
      <c r="X146" s="58">
        <f t="shared" si="77"/>
        <v>0</v>
      </c>
      <c r="Y146" s="144"/>
      <c r="Z146" s="144"/>
      <c r="AA146" s="144"/>
      <c r="AB146" s="144"/>
      <c r="AD146" s="178"/>
    </row>
    <row r="147" spans="1:30" ht="12" customHeight="1" x14ac:dyDescent="0.3">
      <c r="A147" s="497"/>
      <c r="B147" s="15">
        <v>36</v>
      </c>
      <c r="C147" s="468">
        <f t="shared" si="68"/>
        <v>0</v>
      </c>
      <c r="D147" s="470"/>
      <c r="E147" s="468" t="str">
        <f t="shared" si="69"/>
        <v/>
      </c>
      <c r="F147" s="469"/>
      <c r="G147" s="469"/>
      <c r="H147" s="470"/>
      <c r="I147" s="468">
        <f t="shared" si="70"/>
        <v>0</v>
      </c>
      <c r="J147" s="469"/>
      <c r="K147" s="470"/>
      <c r="L147" s="67" t="str">
        <f t="shared" si="71"/>
        <v/>
      </c>
      <c r="M147" s="17">
        <f t="shared" si="72"/>
        <v>0</v>
      </c>
      <c r="N147" s="70" t="e">
        <f t="shared" si="73"/>
        <v>#VALUE!</v>
      </c>
      <c r="R147" s="58">
        <f t="shared" si="75"/>
        <v>0</v>
      </c>
      <c r="S147" s="83" t="str">
        <f t="shared" si="76"/>
        <v/>
      </c>
      <c r="T147" s="58">
        <f t="shared" si="74"/>
        <v>0</v>
      </c>
      <c r="U147" s="58" t="str">
        <f t="shared" si="74"/>
        <v/>
      </c>
      <c r="V147" s="58"/>
      <c r="W147" s="58"/>
      <c r="X147" s="58">
        <f t="shared" si="77"/>
        <v>0</v>
      </c>
      <c r="Y147" s="144"/>
      <c r="Z147" s="144"/>
      <c r="AA147" s="144"/>
      <c r="AB147" s="144"/>
      <c r="AD147" s="178"/>
    </row>
    <row r="148" spans="1:30" ht="12" customHeight="1" x14ac:dyDescent="0.3">
      <c r="A148" s="497"/>
      <c r="B148" s="15">
        <v>37</v>
      </c>
      <c r="C148" s="468">
        <f t="shared" si="68"/>
        <v>0</v>
      </c>
      <c r="D148" s="470"/>
      <c r="E148" s="468" t="str">
        <f t="shared" si="69"/>
        <v/>
      </c>
      <c r="F148" s="469"/>
      <c r="G148" s="469"/>
      <c r="H148" s="470"/>
      <c r="I148" s="468">
        <f t="shared" si="70"/>
        <v>0</v>
      </c>
      <c r="J148" s="469"/>
      <c r="K148" s="470"/>
      <c r="L148" s="67" t="str">
        <f t="shared" si="71"/>
        <v/>
      </c>
      <c r="M148" s="17">
        <f t="shared" si="72"/>
        <v>0</v>
      </c>
      <c r="N148" s="70" t="e">
        <f t="shared" si="73"/>
        <v>#VALUE!</v>
      </c>
      <c r="R148" s="58">
        <f t="shared" si="75"/>
        <v>0</v>
      </c>
      <c r="S148" s="83" t="str">
        <f t="shared" si="76"/>
        <v/>
      </c>
      <c r="T148" s="58">
        <f t="shared" si="74"/>
        <v>0</v>
      </c>
      <c r="U148" s="58" t="str">
        <f t="shared" si="74"/>
        <v/>
      </c>
      <c r="V148" s="58"/>
      <c r="W148" s="58"/>
      <c r="X148" s="58">
        <f t="shared" si="77"/>
        <v>0</v>
      </c>
      <c r="Y148" s="144"/>
      <c r="Z148" s="144"/>
      <c r="AA148" s="144"/>
      <c r="AB148" s="144"/>
      <c r="AD148" s="178"/>
    </row>
    <row r="149" spans="1:30" ht="12" customHeight="1" x14ac:dyDescent="0.3">
      <c r="A149" s="497"/>
      <c r="B149" s="15">
        <v>38</v>
      </c>
      <c r="C149" s="468">
        <f t="shared" si="63"/>
        <v>0</v>
      </c>
      <c r="D149" s="470"/>
      <c r="E149" s="468" t="str">
        <f t="shared" si="64"/>
        <v/>
      </c>
      <c r="F149" s="469"/>
      <c r="G149" s="469"/>
      <c r="H149" s="470"/>
      <c r="I149" s="468">
        <f t="shared" si="65"/>
        <v>0</v>
      </c>
      <c r="J149" s="469"/>
      <c r="K149" s="470"/>
      <c r="L149" s="67" t="str">
        <f t="shared" si="66"/>
        <v/>
      </c>
      <c r="M149" s="17">
        <f t="shared" si="58"/>
        <v>0</v>
      </c>
      <c r="N149" s="70" t="e">
        <f t="shared" si="67"/>
        <v>#VALUE!</v>
      </c>
      <c r="R149" s="58">
        <f t="shared" si="75"/>
        <v>0</v>
      </c>
      <c r="S149" s="83" t="str">
        <f t="shared" si="76"/>
        <v/>
      </c>
      <c r="T149" s="58">
        <f t="shared" si="74"/>
        <v>0</v>
      </c>
      <c r="U149" s="58" t="str">
        <f t="shared" si="74"/>
        <v/>
      </c>
      <c r="V149" s="58"/>
      <c r="W149" s="58"/>
      <c r="X149" s="58">
        <f t="shared" si="77"/>
        <v>0</v>
      </c>
      <c r="Y149" s="120"/>
      <c r="Z149" s="120"/>
      <c r="AA149" s="120"/>
      <c r="AB149" s="120"/>
    </row>
    <row r="150" spans="1:30" ht="12" customHeight="1" x14ac:dyDescent="0.3">
      <c r="A150" s="497"/>
      <c r="B150" s="15">
        <v>39</v>
      </c>
      <c r="C150" s="468">
        <f t="shared" si="63"/>
        <v>0</v>
      </c>
      <c r="D150" s="470"/>
      <c r="E150" s="468" t="str">
        <f t="shared" si="64"/>
        <v/>
      </c>
      <c r="F150" s="469"/>
      <c r="G150" s="469"/>
      <c r="H150" s="470"/>
      <c r="I150" s="468">
        <f t="shared" si="65"/>
        <v>0</v>
      </c>
      <c r="J150" s="469"/>
      <c r="K150" s="470"/>
      <c r="L150" s="67" t="str">
        <f t="shared" si="66"/>
        <v/>
      </c>
      <c r="M150" s="17">
        <f t="shared" si="58"/>
        <v>0</v>
      </c>
      <c r="N150" s="70" t="e">
        <f t="shared" si="67"/>
        <v>#VALUE!</v>
      </c>
      <c r="R150" s="58">
        <f t="shared" si="75"/>
        <v>0</v>
      </c>
      <c r="S150" s="83" t="str">
        <f t="shared" si="76"/>
        <v/>
      </c>
      <c r="T150" s="58">
        <f t="shared" si="74"/>
        <v>0</v>
      </c>
      <c r="U150" s="58" t="str">
        <f t="shared" si="74"/>
        <v/>
      </c>
      <c r="V150" s="58"/>
      <c r="W150" s="58"/>
      <c r="X150" s="58">
        <f t="shared" si="77"/>
        <v>0</v>
      </c>
      <c r="Y150" s="120"/>
      <c r="Z150" s="120"/>
      <c r="AA150" s="120"/>
      <c r="AB150" s="120"/>
    </row>
    <row r="151" spans="1:30" ht="12" customHeight="1" x14ac:dyDescent="0.3">
      <c r="A151" s="497"/>
      <c r="B151" s="15">
        <v>40</v>
      </c>
      <c r="C151" s="468">
        <f t="shared" ref="C151:C155" si="78">R151</f>
        <v>0</v>
      </c>
      <c r="D151" s="470"/>
      <c r="E151" s="468" t="str">
        <f t="shared" ref="E151:E155" si="79">S151</f>
        <v/>
      </c>
      <c r="F151" s="469"/>
      <c r="G151" s="469"/>
      <c r="H151" s="470"/>
      <c r="I151" s="468">
        <f t="shared" ref="I151:I155" si="80">T151</f>
        <v>0</v>
      </c>
      <c r="J151" s="469"/>
      <c r="K151" s="470"/>
      <c r="L151" s="67" t="str">
        <f t="shared" ref="L151:L155" si="81">U151</f>
        <v/>
      </c>
      <c r="M151" s="17">
        <f t="shared" ref="M151:M155" si="82">X151</f>
        <v>0</v>
      </c>
      <c r="N151" s="70" t="e">
        <f t="shared" ref="N151:N155" si="83">L151*M151</f>
        <v>#VALUE!</v>
      </c>
      <c r="R151" s="58">
        <f t="shared" si="75"/>
        <v>0</v>
      </c>
      <c r="S151" s="83" t="str">
        <f t="shared" si="76"/>
        <v/>
      </c>
      <c r="T151" s="58">
        <f t="shared" si="74"/>
        <v>0</v>
      </c>
      <c r="U151" s="58" t="str">
        <f t="shared" si="74"/>
        <v/>
      </c>
      <c r="V151" s="58"/>
      <c r="W151" s="58"/>
      <c r="X151" s="58">
        <f t="shared" si="77"/>
        <v>0</v>
      </c>
      <c r="Y151" s="144"/>
      <c r="Z151" s="144"/>
      <c r="AA151" s="144"/>
      <c r="AB151" s="144"/>
      <c r="AD151" s="178"/>
    </row>
    <row r="152" spans="1:30" ht="12" customHeight="1" x14ac:dyDescent="0.3">
      <c r="A152" s="497"/>
      <c r="B152" s="15">
        <v>41</v>
      </c>
      <c r="C152" s="468">
        <f t="shared" si="78"/>
        <v>0</v>
      </c>
      <c r="D152" s="470"/>
      <c r="E152" s="468" t="str">
        <f t="shared" si="79"/>
        <v/>
      </c>
      <c r="F152" s="469"/>
      <c r="G152" s="469"/>
      <c r="H152" s="470"/>
      <c r="I152" s="468">
        <f t="shared" si="80"/>
        <v>0</v>
      </c>
      <c r="J152" s="469"/>
      <c r="K152" s="470"/>
      <c r="L152" s="67" t="str">
        <f t="shared" si="81"/>
        <v/>
      </c>
      <c r="M152" s="17">
        <f t="shared" si="82"/>
        <v>0</v>
      </c>
      <c r="N152" s="70" t="e">
        <f t="shared" si="83"/>
        <v>#VALUE!</v>
      </c>
      <c r="R152" s="58">
        <f t="shared" si="75"/>
        <v>0</v>
      </c>
      <c r="S152" s="83" t="str">
        <f t="shared" si="76"/>
        <v/>
      </c>
      <c r="T152" s="58">
        <f t="shared" ref="T152:U161" si="84">IF($B152&lt;=$U$4,VLOOKUP($B152,KEQUIP,T$110,FALSE),0)</f>
        <v>0</v>
      </c>
      <c r="U152" s="58" t="str">
        <f t="shared" si="84"/>
        <v/>
      </c>
      <c r="V152" s="58"/>
      <c r="W152" s="58"/>
      <c r="X152" s="58">
        <f t="shared" si="77"/>
        <v>0</v>
      </c>
      <c r="Y152" s="144"/>
      <c r="Z152" s="144"/>
      <c r="AA152" s="144"/>
      <c r="AB152" s="144"/>
      <c r="AD152" s="178"/>
    </row>
    <row r="153" spans="1:30" ht="12" customHeight="1" x14ac:dyDescent="0.3">
      <c r="A153" s="497"/>
      <c r="B153" s="15">
        <v>42</v>
      </c>
      <c r="C153" s="468">
        <f t="shared" si="78"/>
        <v>0</v>
      </c>
      <c r="D153" s="470"/>
      <c r="E153" s="468" t="str">
        <f t="shared" si="79"/>
        <v/>
      </c>
      <c r="F153" s="469"/>
      <c r="G153" s="469"/>
      <c r="H153" s="470"/>
      <c r="I153" s="468">
        <f t="shared" si="80"/>
        <v>0</v>
      </c>
      <c r="J153" s="469"/>
      <c r="K153" s="470"/>
      <c r="L153" s="67" t="str">
        <f t="shared" si="81"/>
        <v/>
      </c>
      <c r="M153" s="17">
        <f t="shared" si="82"/>
        <v>0</v>
      </c>
      <c r="N153" s="70" t="e">
        <f t="shared" si="83"/>
        <v>#VALUE!</v>
      </c>
      <c r="R153" s="58">
        <f t="shared" si="75"/>
        <v>0</v>
      </c>
      <c r="S153" s="83" t="str">
        <f t="shared" si="76"/>
        <v/>
      </c>
      <c r="T153" s="58">
        <f t="shared" si="84"/>
        <v>0</v>
      </c>
      <c r="U153" s="58" t="str">
        <f t="shared" si="84"/>
        <v/>
      </c>
      <c r="V153" s="58"/>
      <c r="W153" s="58"/>
      <c r="X153" s="58">
        <f t="shared" si="77"/>
        <v>0</v>
      </c>
      <c r="Y153" s="144"/>
      <c r="Z153" s="144"/>
      <c r="AA153" s="144"/>
      <c r="AB153" s="144"/>
      <c r="AD153" s="178"/>
    </row>
    <row r="154" spans="1:30" ht="12" customHeight="1" x14ac:dyDescent="0.3">
      <c r="A154" s="497"/>
      <c r="B154" s="15">
        <v>43</v>
      </c>
      <c r="C154" s="468">
        <f t="shared" si="78"/>
        <v>0</v>
      </c>
      <c r="D154" s="470"/>
      <c r="E154" s="468" t="str">
        <f t="shared" si="79"/>
        <v/>
      </c>
      <c r="F154" s="469"/>
      <c r="G154" s="469"/>
      <c r="H154" s="470"/>
      <c r="I154" s="468">
        <f t="shared" si="80"/>
        <v>0</v>
      </c>
      <c r="J154" s="469"/>
      <c r="K154" s="470"/>
      <c r="L154" s="67" t="str">
        <f t="shared" si="81"/>
        <v/>
      </c>
      <c r="M154" s="17">
        <f t="shared" si="82"/>
        <v>0</v>
      </c>
      <c r="N154" s="70" t="e">
        <f t="shared" si="83"/>
        <v>#VALUE!</v>
      </c>
      <c r="R154" s="58">
        <f t="shared" si="75"/>
        <v>0</v>
      </c>
      <c r="S154" s="83" t="str">
        <f t="shared" si="76"/>
        <v/>
      </c>
      <c r="T154" s="58">
        <f t="shared" si="84"/>
        <v>0</v>
      </c>
      <c r="U154" s="58" t="str">
        <f t="shared" si="84"/>
        <v/>
      </c>
      <c r="V154" s="58"/>
      <c r="W154" s="58"/>
      <c r="X154" s="58">
        <f t="shared" si="77"/>
        <v>0</v>
      </c>
      <c r="Y154" s="144"/>
      <c r="Z154" s="144"/>
      <c r="AA154" s="144"/>
      <c r="AB154" s="144"/>
      <c r="AD154" s="178"/>
    </row>
    <row r="155" spans="1:30" ht="12" customHeight="1" x14ac:dyDescent="0.3">
      <c r="A155" s="497"/>
      <c r="B155" s="15">
        <v>44</v>
      </c>
      <c r="C155" s="468">
        <f t="shared" si="78"/>
        <v>0</v>
      </c>
      <c r="D155" s="470"/>
      <c r="E155" s="468" t="str">
        <f t="shared" si="79"/>
        <v/>
      </c>
      <c r="F155" s="469"/>
      <c r="G155" s="469"/>
      <c r="H155" s="470"/>
      <c r="I155" s="468">
        <f t="shared" si="80"/>
        <v>0</v>
      </c>
      <c r="J155" s="469"/>
      <c r="K155" s="470"/>
      <c r="L155" s="67" t="str">
        <f t="shared" si="81"/>
        <v/>
      </c>
      <c r="M155" s="17">
        <f t="shared" si="82"/>
        <v>0</v>
      </c>
      <c r="N155" s="70" t="e">
        <f t="shared" si="83"/>
        <v>#VALUE!</v>
      </c>
      <c r="R155" s="58">
        <f t="shared" si="75"/>
        <v>0</v>
      </c>
      <c r="S155" s="83" t="str">
        <f t="shared" si="76"/>
        <v/>
      </c>
      <c r="T155" s="58">
        <f t="shared" si="84"/>
        <v>0</v>
      </c>
      <c r="U155" s="58" t="str">
        <f t="shared" si="84"/>
        <v/>
      </c>
      <c r="V155" s="58"/>
      <c r="W155" s="58"/>
      <c r="X155" s="58">
        <f t="shared" si="77"/>
        <v>0</v>
      </c>
      <c r="Y155" s="144"/>
      <c r="Z155" s="144"/>
      <c r="AA155" s="144"/>
      <c r="AB155" s="144"/>
      <c r="AD155" s="178"/>
    </row>
    <row r="156" spans="1:30" ht="12" customHeight="1" x14ac:dyDescent="0.3">
      <c r="A156" s="497"/>
      <c r="B156" s="15">
        <v>45</v>
      </c>
      <c r="C156" s="468">
        <f t="shared" si="63"/>
        <v>0</v>
      </c>
      <c r="D156" s="470"/>
      <c r="E156" s="468" t="str">
        <f t="shared" si="64"/>
        <v/>
      </c>
      <c r="F156" s="469"/>
      <c r="G156" s="469"/>
      <c r="H156" s="470"/>
      <c r="I156" s="468">
        <f t="shared" si="65"/>
        <v>0</v>
      </c>
      <c r="J156" s="469"/>
      <c r="K156" s="470"/>
      <c r="L156" s="67" t="str">
        <f t="shared" si="66"/>
        <v/>
      </c>
      <c r="M156" s="17">
        <f t="shared" si="58"/>
        <v>0</v>
      </c>
      <c r="N156" s="70" t="e">
        <f t="shared" si="67"/>
        <v>#VALUE!</v>
      </c>
      <c r="R156" s="58">
        <f t="shared" si="75"/>
        <v>0</v>
      </c>
      <c r="S156" s="83" t="str">
        <f t="shared" si="76"/>
        <v/>
      </c>
      <c r="T156" s="58">
        <f t="shared" si="84"/>
        <v>0</v>
      </c>
      <c r="U156" s="58" t="str">
        <f t="shared" si="84"/>
        <v/>
      </c>
      <c r="V156" s="58"/>
      <c r="W156" s="58"/>
      <c r="X156" s="58">
        <f t="shared" si="77"/>
        <v>0</v>
      </c>
      <c r="Y156" s="120"/>
      <c r="Z156" s="120"/>
      <c r="AA156" s="120"/>
      <c r="AB156" s="120"/>
    </row>
    <row r="157" spans="1:30" ht="12" customHeight="1" x14ac:dyDescent="0.3">
      <c r="A157" s="497"/>
      <c r="B157" s="15">
        <v>46</v>
      </c>
      <c r="C157" s="468">
        <f t="shared" si="63"/>
        <v>0</v>
      </c>
      <c r="D157" s="470"/>
      <c r="E157" s="468" t="str">
        <f t="shared" si="64"/>
        <v/>
      </c>
      <c r="F157" s="469"/>
      <c r="G157" s="469"/>
      <c r="H157" s="470"/>
      <c r="I157" s="468">
        <f t="shared" si="65"/>
        <v>0</v>
      </c>
      <c r="J157" s="469"/>
      <c r="K157" s="470"/>
      <c r="L157" s="67" t="str">
        <f t="shared" si="66"/>
        <v/>
      </c>
      <c r="M157" s="17">
        <f t="shared" si="58"/>
        <v>0</v>
      </c>
      <c r="N157" s="70" t="e">
        <f t="shared" si="67"/>
        <v>#VALUE!</v>
      </c>
      <c r="R157" s="58">
        <f t="shared" si="75"/>
        <v>0</v>
      </c>
      <c r="S157" s="83" t="str">
        <f t="shared" si="76"/>
        <v/>
      </c>
      <c r="T157" s="58">
        <f t="shared" si="84"/>
        <v>0</v>
      </c>
      <c r="U157" s="58" t="str">
        <f t="shared" si="84"/>
        <v/>
      </c>
      <c r="V157" s="58"/>
      <c r="W157" s="58"/>
      <c r="X157" s="58">
        <f t="shared" si="77"/>
        <v>0</v>
      </c>
      <c r="Y157" s="120"/>
      <c r="Z157" s="120"/>
      <c r="AA157" s="120"/>
      <c r="AB157" s="120"/>
    </row>
    <row r="158" spans="1:30" ht="12" customHeight="1" x14ac:dyDescent="0.3">
      <c r="A158" s="497"/>
      <c r="B158" s="15">
        <v>47</v>
      </c>
      <c r="C158" s="468">
        <f t="shared" si="63"/>
        <v>0</v>
      </c>
      <c r="D158" s="470"/>
      <c r="E158" s="468" t="str">
        <f t="shared" si="64"/>
        <v/>
      </c>
      <c r="F158" s="469"/>
      <c r="G158" s="469"/>
      <c r="H158" s="470"/>
      <c r="I158" s="468">
        <f t="shared" si="65"/>
        <v>0</v>
      </c>
      <c r="J158" s="469"/>
      <c r="K158" s="470"/>
      <c r="L158" s="67" t="str">
        <f t="shared" si="66"/>
        <v/>
      </c>
      <c r="M158" s="17">
        <f t="shared" si="58"/>
        <v>0</v>
      </c>
      <c r="N158" s="70" t="e">
        <f t="shared" si="67"/>
        <v>#VALUE!</v>
      </c>
      <c r="R158" s="58">
        <f t="shared" si="75"/>
        <v>0</v>
      </c>
      <c r="S158" s="83" t="str">
        <f t="shared" si="76"/>
        <v/>
      </c>
      <c r="T158" s="58">
        <f t="shared" si="84"/>
        <v>0</v>
      </c>
      <c r="U158" s="58" t="str">
        <f t="shared" si="84"/>
        <v/>
      </c>
      <c r="V158" s="58"/>
      <c r="W158" s="58"/>
      <c r="X158" s="58">
        <f t="shared" si="77"/>
        <v>0</v>
      </c>
      <c r="Y158" s="120"/>
      <c r="Z158" s="120"/>
      <c r="AA158" s="120"/>
      <c r="AB158" s="120"/>
    </row>
    <row r="159" spans="1:30" ht="12" customHeight="1" x14ac:dyDescent="0.3">
      <c r="A159" s="497"/>
      <c r="B159" s="15">
        <v>48</v>
      </c>
      <c r="C159" s="468">
        <f t="shared" si="63"/>
        <v>0</v>
      </c>
      <c r="D159" s="470"/>
      <c r="E159" s="468" t="str">
        <f t="shared" si="64"/>
        <v/>
      </c>
      <c r="F159" s="469"/>
      <c r="G159" s="469"/>
      <c r="H159" s="470"/>
      <c r="I159" s="468">
        <f t="shared" si="65"/>
        <v>0</v>
      </c>
      <c r="J159" s="469"/>
      <c r="K159" s="470"/>
      <c r="L159" s="67" t="str">
        <f t="shared" si="66"/>
        <v/>
      </c>
      <c r="M159" s="17">
        <f t="shared" si="58"/>
        <v>0</v>
      </c>
      <c r="N159" s="70" t="e">
        <f t="shared" si="67"/>
        <v>#VALUE!</v>
      </c>
      <c r="R159" s="58">
        <f t="shared" si="75"/>
        <v>0</v>
      </c>
      <c r="S159" s="83" t="str">
        <f t="shared" si="76"/>
        <v/>
      </c>
      <c r="T159" s="58">
        <f t="shared" si="84"/>
        <v>0</v>
      </c>
      <c r="U159" s="58" t="str">
        <f t="shared" si="84"/>
        <v/>
      </c>
      <c r="V159" s="58"/>
      <c r="W159" s="58"/>
      <c r="X159" s="58">
        <f t="shared" si="77"/>
        <v>0</v>
      </c>
      <c r="Y159" s="120"/>
      <c r="Z159" s="120"/>
      <c r="AA159" s="120"/>
      <c r="AB159" s="120"/>
    </row>
    <row r="160" spans="1:30" ht="12" customHeight="1" x14ac:dyDescent="0.3">
      <c r="A160" s="497"/>
      <c r="B160" s="15">
        <v>49</v>
      </c>
      <c r="C160" s="468">
        <f t="shared" si="63"/>
        <v>0</v>
      </c>
      <c r="D160" s="470"/>
      <c r="E160" s="468" t="str">
        <f t="shared" si="64"/>
        <v/>
      </c>
      <c r="F160" s="469"/>
      <c r="G160" s="469"/>
      <c r="H160" s="470"/>
      <c r="I160" s="468">
        <f t="shared" si="65"/>
        <v>0</v>
      </c>
      <c r="J160" s="469"/>
      <c r="K160" s="470"/>
      <c r="L160" s="67" t="str">
        <f t="shared" si="66"/>
        <v/>
      </c>
      <c r="M160" s="17">
        <f t="shared" si="58"/>
        <v>0</v>
      </c>
      <c r="N160" s="70" t="e">
        <f t="shared" si="67"/>
        <v>#VALUE!</v>
      </c>
      <c r="R160" s="58">
        <f t="shared" si="75"/>
        <v>0</v>
      </c>
      <c r="S160" s="83" t="str">
        <f t="shared" si="76"/>
        <v/>
      </c>
      <c r="T160" s="58">
        <f t="shared" si="84"/>
        <v>0</v>
      </c>
      <c r="U160" s="58" t="str">
        <f t="shared" si="84"/>
        <v/>
      </c>
      <c r="V160" s="58"/>
      <c r="W160" s="58"/>
      <c r="X160" s="58">
        <f t="shared" si="77"/>
        <v>0</v>
      </c>
      <c r="Y160" s="120"/>
      <c r="Z160" s="120"/>
      <c r="AA160" s="120"/>
      <c r="AB160" s="120"/>
    </row>
    <row r="161" spans="1:30" ht="12" customHeight="1" thickBot="1" x14ac:dyDescent="0.35">
      <c r="A161" s="497"/>
      <c r="B161" s="15">
        <v>50</v>
      </c>
      <c r="C161" s="498">
        <f t="shared" si="63"/>
        <v>0</v>
      </c>
      <c r="D161" s="499"/>
      <c r="E161" s="498" t="str">
        <f t="shared" si="64"/>
        <v/>
      </c>
      <c r="F161" s="560"/>
      <c r="G161" s="560"/>
      <c r="H161" s="499"/>
      <c r="I161" s="498">
        <f t="shared" si="65"/>
        <v>0</v>
      </c>
      <c r="J161" s="560"/>
      <c r="K161" s="499"/>
      <c r="L161" s="67" t="str">
        <f t="shared" si="66"/>
        <v/>
      </c>
      <c r="M161" s="17">
        <f t="shared" si="58"/>
        <v>0</v>
      </c>
      <c r="N161" s="70" t="e">
        <f t="shared" si="67"/>
        <v>#VALUE!</v>
      </c>
      <c r="R161" s="58">
        <f t="shared" si="75"/>
        <v>0</v>
      </c>
      <c r="S161" s="83" t="str">
        <f t="shared" si="76"/>
        <v/>
      </c>
      <c r="T161" s="58">
        <f t="shared" si="84"/>
        <v>0</v>
      </c>
      <c r="U161" s="58" t="str">
        <f t="shared" si="84"/>
        <v/>
      </c>
      <c r="V161" s="58"/>
      <c r="W161" s="58"/>
      <c r="X161" s="58">
        <f t="shared" si="77"/>
        <v>0</v>
      </c>
      <c r="Y161" s="120"/>
      <c r="Z161" s="120"/>
      <c r="AA161" s="120"/>
      <c r="AB161" s="120"/>
    </row>
    <row r="162" spans="1:30" ht="18" customHeight="1" thickTop="1" thickBot="1" x14ac:dyDescent="0.3">
      <c r="A162" s="506" t="s">
        <v>125</v>
      </c>
      <c r="B162" s="507"/>
      <c r="C162" s="507"/>
      <c r="D162" s="507"/>
      <c r="E162" s="507"/>
      <c r="F162" s="507"/>
      <c r="G162" s="507"/>
      <c r="H162" s="507"/>
      <c r="I162" s="507"/>
      <c r="J162" s="507"/>
      <c r="K162" s="507"/>
      <c r="L162" s="507"/>
      <c r="M162" s="507"/>
      <c r="N162" s="32" t="e">
        <f>SUM(N112:N161)</f>
        <v>#VALUE!</v>
      </c>
    </row>
    <row r="163" spans="1:30" ht="14.25" customHeight="1" thickTop="1" x14ac:dyDescent="0.3">
      <c r="A163" s="565"/>
      <c r="B163" s="566"/>
      <c r="C163" s="478" t="s">
        <v>131</v>
      </c>
      <c r="D163" s="580"/>
      <c r="E163" s="573" t="s">
        <v>130</v>
      </c>
      <c r="F163" s="574"/>
      <c r="G163" s="478" t="s">
        <v>129</v>
      </c>
      <c r="H163" s="479"/>
      <c r="I163" s="550" t="s">
        <v>98</v>
      </c>
      <c r="J163" s="551"/>
      <c r="K163" s="569" t="s">
        <v>128</v>
      </c>
      <c r="L163" s="570"/>
      <c r="M163" s="72" t="s">
        <v>99</v>
      </c>
      <c r="N163" s="486" t="s">
        <v>68</v>
      </c>
      <c r="R163" s="120"/>
      <c r="S163" s="120"/>
      <c r="T163" s="120"/>
      <c r="U163" s="120"/>
      <c r="V163" s="120"/>
      <c r="W163" s="120"/>
      <c r="X163" s="120"/>
      <c r="Y163" s="120"/>
      <c r="Z163" s="120"/>
      <c r="AA163" s="120"/>
      <c r="AB163" s="120"/>
    </row>
    <row r="164" spans="1:30" s="10" customFormat="1" ht="13.5" customHeight="1" thickBot="1" x14ac:dyDescent="0.35">
      <c r="A164" s="567"/>
      <c r="B164" s="568"/>
      <c r="C164" s="480"/>
      <c r="D164" s="581"/>
      <c r="E164" s="510"/>
      <c r="F164" s="512"/>
      <c r="G164" s="480"/>
      <c r="H164" s="481"/>
      <c r="I164" s="552"/>
      <c r="J164" s="553"/>
      <c r="K164" s="571"/>
      <c r="L164" s="572"/>
      <c r="M164" s="158">
        <f>Labour!AO14</f>
        <v>0.15</v>
      </c>
      <c r="N164" s="487"/>
      <c r="R164" s="120"/>
      <c r="S164" s="120"/>
      <c r="T164" s="120"/>
      <c r="U164" s="120"/>
      <c r="V164" s="120"/>
      <c r="W164" s="120"/>
      <c r="X164" s="120"/>
      <c r="Y164" s="120"/>
      <c r="Z164" s="120"/>
      <c r="AA164" s="120"/>
      <c r="AB164" s="120"/>
    </row>
    <row r="165" spans="1:30" ht="12.75" customHeight="1" thickTop="1" x14ac:dyDescent="0.3">
      <c r="A165" s="491" t="s">
        <v>124</v>
      </c>
      <c r="B165" s="11">
        <v>1</v>
      </c>
      <c r="C165" s="593">
        <f>Labour!DN11</f>
        <v>0</v>
      </c>
      <c r="D165" s="475"/>
      <c r="E165" s="593">
        <f>Labour!DO11</f>
        <v>0</v>
      </c>
      <c r="F165" s="475"/>
      <c r="G165" s="593">
        <f>Labour!DP11</f>
        <v>0</v>
      </c>
      <c r="H165" s="476"/>
      <c r="I165" s="482">
        <f>Labour!DQ11</f>
        <v>0</v>
      </c>
      <c r="J165" s="483"/>
      <c r="K165" s="474">
        <f>Labour!DR11</f>
        <v>0</v>
      </c>
      <c r="L165" s="476"/>
      <c r="M165" s="14">
        <f>K165*$M$164</f>
        <v>0</v>
      </c>
      <c r="N165" s="69">
        <f>K165+M165</f>
        <v>0</v>
      </c>
      <c r="R165" s="120"/>
      <c r="S165" s="120"/>
      <c r="T165" s="120"/>
      <c r="U165" s="120"/>
      <c r="V165" s="120"/>
      <c r="W165" s="120"/>
      <c r="X165" s="120"/>
      <c r="Y165" s="120"/>
      <c r="Z165" s="120"/>
      <c r="AA165" s="120"/>
      <c r="AB165" s="120"/>
    </row>
    <row r="166" spans="1:30" ht="12" customHeight="1" x14ac:dyDescent="0.3">
      <c r="A166" s="492"/>
      <c r="B166" s="15">
        <v>2</v>
      </c>
      <c r="C166" s="468">
        <f>Labour!DN12</f>
        <v>0</v>
      </c>
      <c r="D166" s="470"/>
      <c r="E166" s="468">
        <f>Labour!DO12</f>
        <v>0</v>
      </c>
      <c r="F166" s="470"/>
      <c r="G166" s="468">
        <f>Labour!DP12</f>
        <v>0</v>
      </c>
      <c r="H166" s="470"/>
      <c r="I166" s="484">
        <f>Labour!DQ12</f>
        <v>0</v>
      </c>
      <c r="J166" s="485"/>
      <c r="K166" s="468">
        <f>Labour!DR12</f>
        <v>0</v>
      </c>
      <c r="L166" s="470"/>
      <c r="M166" s="17">
        <f>K166*$M$164</f>
        <v>0</v>
      </c>
      <c r="N166" s="70">
        <f>K166+M166</f>
        <v>0</v>
      </c>
      <c r="R166" s="120"/>
      <c r="S166" s="120"/>
      <c r="T166" s="120"/>
      <c r="U166" s="120"/>
      <c r="V166" s="120"/>
      <c r="W166" s="120"/>
      <c r="X166" s="120"/>
      <c r="Y166" s="120"/>
      <c r="Z166" s="120"/>
      <c r="AA166" s="120"/>
      <c r="AB166" s="120"/>
    </row>
    <row r="167" spans="1:30" ht="12" customHeight="1" x14ac:dyDescent="0.3">
      <c r="A167" s="492"/>
      <c r="B167" s="15">
        <v>3</v>
      </c>
      <c r="C167" s="468">
        <f>Labour!DN13</f>
        <v>0</v>
      </c>
      <c r="D167" s="470"/>
      <c r="E167" s="468">
        <f>Labour!DO13</f>
        <v>0</v>
      </c>
      <c r="F167" s="470"/>
      <c r="G167" s="468">
        <f>Labour!DP13</f>
        <v>0</v>
      </c>
      <c r="H167" s="470"/>
      <c r="I167" s="484">
        <f>Labour!DQ13</f>
        <v>0</v>
      </c>
      <c r="J167" s="485"/>
      <c r="K167" s="468">
        <f>Labour!DR13</f>
        <v>0</v>
      </c>
      <c r="L167" s="470"/>
      <c r="M167" s="17">
        <f>K167*$M$164</f>
        <v>0</v>
      </c>
      <c r="N167" s="70">
        <f>K167+M167</f>
        <v>0</v>
      </c>
      <c r="R167" s="144"/>
      <c r="S167" s="144"/>
      <c r="T167" s="144"/>
      <c r="U167" s="144"/>
      <c r="V167" s="144"/>
      <c r="W167" s="144"/>
      <c r="X167" s="144"/>
      <c r="Y167" s="144"/>
      <c r="Z167" s="144"/>
      <c r="AA167" s="144"/>
      <c r="AB167" s="144"/>
      <c r="AD167" s="178"/>
    </row>
    <row r="168" spans="1:30" ht="12" customHeight="1" x14ac:dyDescent="0.3">
      <c r="A168" s="492"/>
      <c r="B168" s="15">
        <v>4</v>
      </c>
      <c r="C168" s="468">
        <f>Labour!DN13</f>
        <v>0</v>
      </c>
      <c r="D168" s="470"/>
      <c r="E168" s="468">
        <f>Labour!DO13</f>
        <v>0</v>
      </c>
      <c r="F168" s="470"/>
      <c r="G168" s="468">
        <f>Labour!DP13</f>
        <v>0</v>
      </c>
      <c r="H168" s="470"/>
      <c r="I168" s="484">
        <f>Labour!DQ13</f>
        <v>0</v>
      </c>
      <c r="J168" s="485"/>
      <c r="K168" s="468">
        <f>Labour!DR13</f>
        <v>0</v>
      </c>
      <c r="L168" s="470"/>
      <c r="M168" s="17">
        <f>K168*$M$164</f>
        <v>0</v>
      </c>
      <c r="N168" s="70">
        <f>K168+M168</f>
        <v>0</v>
      </c>
      <c r="R168" s="120"/>
      <c r="S168" s="120"/>
      <c r="T168" s="120"/>
      <c r="U168" s="120"/>
      <c r="V168" s="120"/>
      <c r="W168" s="120"/>
      <c r="X168" s="120"/>
      <c r="Y168" s="120"/>
      <c r="Z168" s="120"/>
      <c r="AA168" s="120"/>
      <c r="AB168" s="120"/>
    </row>
    <row r="169" spans="1:30" ht="12" customHeight="1" thickBot="1" x14ac:dyDescent="0.35">
      <c r="A169" s="493"/>
      <c r="B169" s="15">
        <v>5</v>
      </c>
      <c r="C169" s="498">
        <f>Labour!DN14</f>
        <v>0</v>
      </c>
      <c r="D169" s="499"/>
      <c r="E169" s="498">
        <f>Labour!DO14</f>
        <v>0</v>
      </c>
      <c r="F169" s="499"/>
      <c r="G169" s="498">
        <f>Labour!DP14</f>
        <v>0</v>
      </c>
      <c r="H169" s="499"/>
      <c r="I169" s="582">
        <f>Labour!DQ14</f>
        <v>0</v>
      </c>
      <c r="J169" s="583"/>
      <c r="K169" s="498">
        <f>Labour!DR14</f>
        <v>0</v>
      </c>
      <c r="L169" s="499"/>
      <c r="M169" s="17">
        <f>K169*$M$164</f>
        <v>0</v>
      </c>
      <c r="N169" s="70">
        <f>K169+M169</f>
        <v>0</v>
      </c>
      <c r="Z169" s="120"/>
    </row>
    <row r="170" spans="1:30" ht="18" customHeight="1" thickTop="1" thickBot="1" x14ac:dyDescent="0.3">
      <c r="A170" s="506" t="s">
        <v>127</v>
      </c>
      <c r="B170" s="507"/>
      <c r="C170" s="507"/>
      <c r="D170" s="507"/>
      <c r="E170" s="507"/>
      <c r="F170" s="507"/>
      <c r="G170" s="507"/>
      <c r="H170" s="507"/>
      <c r="I170" s="507"/>
      <c r="J170" s="507"/>
      <c r="K170" s="507"/>
      <c r="L170" s="507"/>
      <c r="M170" s="507"/>
      <c r="N170" s="32">
        <f>SUM(N165:N169)</f>
        <v>0</v>
      </c>
    </row>
    <row r="171" spans="1:30" ht="18" customHeight="1" thickTop="1" x14ac:dyDescent="0.25">
      <c r="A171" s="565"/>
      <c r="B171" s="566"/>
      <c r="C171" s="566"/>
      <c r="D171" s="566"/>
      <c r="E171" s="566"/>
      <c r="F171" s="566"/>
      <c r="G171" s="566"/>
      <c r="H171" s="566"/>
      <c r="I171" s="566"/>
      <c r="J171" s="566"/>
      <c r="K171" s="110" t="str">
        <f>Labour!AN12</f>
        <v>Camp Sub:</v>
      </c>
      <c r="L171" s="115">
        <f>R171</f>
        <v>0</v>
      </c>
      <c r="M171" s="114">
        <f>Labour!AO12</f>
        <v>65</v>
      </c>
      <c r="N171" s="106">
        <f>M171*L171</f>
        <v>0</v>
      </c>
      <c r="R171" s="58">
        <f>SUM(V10:V109)</f>
        <v>0</v>
      </c>
    </row>
    <row r="172" spans="1:30" ht="18" customHeight="1" thickBot="1" x14ac:dyDescent="0.3">
      <c r="A172" s="520"/>
      <c r="B172" s="521"/>
      <c r="C172" s="521"/>
      <c r="D172" s="521"/>
      <c r="E172" s="521"/>
      <c r="F172" s="521"/>
      <c r="G172" s="521"/>
      <c r="H172" s="521"/>
      <c r="I172" s="521"/>
      <c r="J172" s="521"/>
      <c r="K172" s="111" t="str">
        <f>Labour!AN13</f>
        <v>Reg Sub:</v>
      </c>
      <c r="L172" s="129">
        <f>R172</f>
        <v>0</v>
      </c>
      <c r="M172" s="103">
        <f>Labour!AO13</f>
        <v>130</v>
      </c>
      <c r="N172" s="104">
        <f>M172*L172</f>
        <v>0</v>
      </c>
      <c r="R172" s="58">
        <f>SUM(W10:W109)</f>
        <v>0</v>
      </c>
    </row>
    <row r="173" spans="1:30" ht="12" customHeight="1" thickTop="1" x14ac:dyDescent="0.25">
      <c r="A173" s="520"/>
      <c r="B173" s="521"/>
      <c r="C173" s="521"/>
      <c r="D173" s="521"/>
      <c r="E173" s="521"/>
      <c r="F173" s="521"/>
      <c r="G173" s="521"/>
      <c r="H173" s="521"/>
      <c r="I173" s="521"/>
      <c r="J173" s="521"/>
      <c r="K173" s="586" t="s">
        <v>72</v>
      </c>
      <c r="L173" s="587"/>
      <c r="M173" s="588"/>
      <c r="N173" s="563">
        <f>N110</f>
        <v>0</v>
      </c>
    </row>
    <row r="174" spans="1:30" s="18" customFormat="1" ht="12" customHeight="1" thickBot="1" x14ac:dyDescent="0.35">
      <c r="A174" s="520"/>
      <c r="B174" s="521"/>
      <c r="C174" s="521"/>
      <c r="D174" s="521"/>
      <c r="E174" s="521"/>
      <c r="F174" s="521"/>
      <c r="G174" s="521"/>
      <c r="H174" s="521"/>
      <c r="I174" s="521"/>
      <c r="J174" s="521"/>
      <c r="K174" s="547"/>
      <c r="L174" s="548"/>
      <c r="M174" s="549"/>
      <c r="N174" s="564"/>
      <c r="AD174" s="85"/>
    </row>
    <row r="175" spans="1:30" ht="12" customHeight="1" x14ac:dyDescent="0.25">
      <c r="A175" s="520"/>
      <c r="B175" s="521"/>
      <c r="C175" s="521"/>
      <c r="D175" s="521"/>
      <c r="E175" s="521"/>
      <c r="F175" s="521"/>
      <c r="G175" s="521"/>
      <c r="H175" s="521"/>
      <c r="I175" s="521"/>
      <c r="J175" s="521"/>
      <c r="K175" s="538" t="s">
        <v>71</v>
      </c>
      <c r="L175" s="539"/>
      <c r="M175" s="540"/>
      <c r="N175" s="578" t="e">
        <f>N162</f>
        <v>#VALUE!</v>
      </c>
    </row>
    <row r="176" spans="1:30" ht="12" customHeight="1" thickBot="1" x14ac:dyDescent="0.3">
      <c r="A176" s="520"/>
      <c r="B176" s="521"/>
      <c r="C176" s="521"/>
      <c r="D176" s="521"/>
      <c r="E176" s="521"/>
      <c r="F176" s="521"/>
      <c r="G176" s="521"/>
      <c r="H176" s="521"/>
      <c r="I176" s="521"/>
      <c r="J176" s="521"/>
      <c r="K176" s="541"/>
      <c r="L176" s="542"/>
      <c r="M176" s="543"/>
      <c r="N176" s="579"/>
    </row>
    <row r="177" spans="1:14" ht="12" customHeight="1" x14ac:dyDescent="0.25">
      <c r="A177" s="520"/>
      <c r="B177" s="521"/>
      <c r="C177" s="521"/>
      <c r="D177" s="521"/>
      <c r="E177" s="521"/>
      <c r="F177" s="521"/>
      <c r="G177" s="521"/>
      <c r="H177" s="521"/>
      <c r="I177" s="521"/>
      <c r="J177" s="521"/>
      <c r="K177" s="538" t="s">
        <v>126</v>
      </c>
      <c r="L177" s="539"/>
      <c r="M177" s="540"/>
      <c r="N177" s="536">
        <f>N170</f>
        <v>0</v>
      </c>
    </row>
    <row r="178" spans="1:14" ht="12" customHeight="1" thickBot="1" x14ac:dyDescent="0.3">
      <c r="A178" s="520"/>
      <c r="B178" s="521"/>
      <c r="C178" s="521"/>
      <c r="D178" s="521"/>
      <c r="E178" s="521"/>
      <c r="F178" s="521"/>
      <c r="G178" s="521"/>
      <c r="H178" s="521"/>
      <c r="I178" s="521"/>
      <c r="J178" s="521"/>
      <c r="K178" s="541"/>
      <c r="L178" s="542"/>
      <c r="M178" s="543"/>
      <c r="N178" s="537"/>
    </row>
    <row r="179" spans="1:14" ht="32.25" customHeight="1" thickBot="1" x14ac:dyDescent="0.3">
      <c r="A179" s="520"/>
      <c r="B179" s="521"/>
      <c r="C179" s="521"/>
      <c r="D179" s="521"/>
      <c r="E179" s="521"/>
      <c r="F179" s="521"/>
      <c r="G179" s="521"/>
      <c r="H179" s="521"/>
      <c r="I179" s="521"/>
      <c r="J179" s="521"/>
      <c r="K179" s="575" t="s">
        <v>73</v>
      </c>
      <c r="L179" s="576"/>
      <c r="M179" s="577"/>
      <c r="N179" s="503" t="e">
        <f>SUM(N171:N178)</f>
        <v>#VALUE!</v>
      </c>
    </row>
    <row r="180" spans="1:14" ht="13.8" thickTop="1" x14ac:dyDescent="0.25">
      <c r="A180" s="520"/>
      <c r="B180" s="521"/>
      <c r="C180" s="521"/>
      <c r="D180" s="521"/>
      <c r="E180" s="521"/>
      <c r="F180" s="521"/>
      <c r="G180" s="521"/>
      <c r="H180" s="521"/>
      <c r="I180" s="521"/>
      <c r="J180" s="521"/>
      <c r="K180" s="561" t="s">
        <v>74</v>
      </c>
      <c r="L180" s="562"/>
      <c r="M180" s="562"/>
      <c r="N180" s="504"/>
    </row>
    <row r="181" spans="1:14" ht="20.25" customHeight="1" x14ac:dyDescent="0.3">
      <c r="A181" s="584"/>
      <c r="B181" s="585"/>
      <c r="C181" s="585"/>
      <c r="D181" s="585"/>
      <c r="E181" s="585"/>
      <c r="F181" s="585"/>
      <c r="G181" s="585"/>
      <c r="H181" s="585"/>
      <c r="I181" s="585"/>
      <c r="J181" s="585"/>
      <c r="K181" s="130" t="str">
        <f>N8</f>
        <v>I1000</v>
      </c>
      <c r="L181" s="131" t="str">
        <f ca="1">RIGHT(YEAR(M3),2)&amp;RIGHT("0"&amp;MONTH(M3),2)&amp;RIGHT("0"&amp;DAY(M3),2)</f>
        <v>170802</v>
      </c>
      <c r="M181" s="132" t="str">
        <f>Labour!DP3</f>
        <v>K</v>
      </c>
      <c r="N181" s="505"/>
    </row>
  </sheetData>
  <mergeCells count="320">
    <mergeCell ref="K180:M180"/>
    <mergeCell ref="A170:M170"/>
    <mergeCell ref="A171:J181"/>
    <mergeCell ref="K173:M174"/>
    <mergeCell ref="N173:N174"/>
    <mergeCell ref="K175:M176"/>
    <mergeCell ref="N175:N176"/>
    <mergeCell ref="K177:M178"/>
    <mergeCell ref="N177:N178"/>
    <mergeCell ref="K179:M179"/>
    <mergeCell ref="N179:N181"/>
    <mergeCell ref="I168:J168"/>
    <mergeCell ref="K168:L168"/>
    <mergeCell ref="C169:D169"/>
    <mergeCell ref="E169:F169"/>
    <mergeCell ref="G169:H169"/>
    <mergeCell ref="I169:J169"/>
    <mergeCell ref="K169:L169"/>
    <mergeCell ref="N163:N164"/>
    <mergeCell ref="A165:A169"/>
    <mergeCell ref="E165:F165"/>
    <mergeCell ref="G165:H165"/>
    <mergeCell ref="I165:J165"/>
    <mergeCell ref="K165:L165"/>
    <mergeCell ref="E166:F166"/>
    <mergeCell ref="G166:H166"/>
    <mergeCell ref="I166:J166"/>
    <mergeCell ref="K166:L166"/>
    <mergeCell ref="C168:D168"/>
    <mergeCell ref="E168:F168"/>
    <mergeCell ref="G168:H168"/>
    <mergeCell ref="C165:D165"/>
    <mergeCell ref="C166:D166"/>
    <mergeCell ref="I163:J164"/>
    <mergeCell ref="K163:L164"/>
    <mergeCell ref="C128:D128"/>
    <mergeCell ref="E128:H128"/>
    <mergeCell ref="I128:K128"/>
    <mergeCell ref="C149:D149"/>
    <mergeCell ref="E149:H149"/>
    <mergeCell ref="I149:K149"/>
    <mergeCell ref="C137:D137"/>
    <mergeCell ref="E137:H137"/>
    <mergeCell ref="I137:K137"/>
    <mergeCell ref="C138:D138"/>
    <mergeCell ref="E138:H138"/>
    <mergeCell ref="I138:K138"/>
    <mergeCell ref="C139:D139"/>
    <mergeCell ref="E139:H139"/>
    <mergeCell ref="I139:K139"/>
    <mergeCell ref="C140:D140"/>
    <mergeCell ref="E140:H140"/>
    <mergeCell ref="I140:K140"/>
    <mergeCell ref="E131:H131"/>
    <mergeCell ref="I131:K131"/>
    <mergeCell ref="C132:D132"/>
    <mergeCell ref="E132:H132"/>
    <mergeCell ref="I132:K132"/>
    <mergeCell ref="C133:D133"/>
    <mergeCell ref="E161:H161"/>
    <mergeCell ref="I161:K161"/>
    <mergeCell ref="C159:D159"/>
    <mergeCell ref="E159:H159"/>
    <mergeCell ref="I159:K159"/>
    <mergeCell ref="C160:D160"/>
    <mergeCell ref="E160:H160"/>
    <mergeCell ref="I160:K160"/>
    <mergeCell ref="C156:D156"/>
    <mergeCell ref="E156:H156"/>
    <mergeCell ref="I156:K156"/>
    <mergeCell ref="E158:H158"/>
    <mergeCell ref="I158:K158"/>
    <mergeCell ref="C161:D161"/>
    <mergeCell ref="C114:D114"/>
    <mergeCell ref="E114:H114"/>
    <mergeCell ref="I114:K114"/>
    <mergeCell ref="C34:E34"/>
    <mergeCell ref="C115:D115"/>
    <mergeCell ref="E115:H115"/>
    <mergeCell ref="I115:K115"/>
    <mergeCell ref="A110:M110"/>
    <mergeCell ref="A111:B111"/>
    <mergeCell ref="C111:D111"/>
    <mergeCell ref="E111:H111"/>
    <mergeCell ref="I111:K111"/>
    <mergeCell ref="C39:E39"/>
    <mergeCell ref="C40:E40"/>
    <mergeCell ref="C41:E41"/>
    <mergeCell ref="C42:E42"/>
    <mergeCell ref="C43:E43"/>
    <mergeCell ref="C44:E44"/>
    <mergeCell ref="C45:E45"/>
    <mergeCell ref="C46:E46"/>
    <mergeCell ref="C47:E47"/>
    <mergeCell ref="E112:H112"/>
    <mergeCell ref="C36:E36"/>
    <mergeCell ref="C37:E37"/>
    <mergeCell ref="C127:D127"/>
    <mergeCell ref="E127:H127"/>
    <mergeCell ref="I127:K127"/>
    <mergeCell ref="C124:D124"/>
    <mergeCell ref="E124:H124"/>
    <mergeCell ref="I124:K124"/>
    <mergeCell ref="C125:D125"/>
    <mergeCell ref="E125:H125"/>
    <mergeCell ref="I125:K125"/>
    <mergeCell ref="C120:D120"/>
    <mergeCell ref="E120:H120"/>
    <mergeCell ref="I120:K120"/>
    <mergeCell ref="C121:D121"/>
    <mergeCell ref="E121:H121"/>
    <mergeCell ref="I121:K121"/>
    <mergeCell ref="C126:D126"/>
    <mergeCell ref="E126:H126"/>
    <mergeCell ref="I126:K126"/>
    <mergeCell ref="C116:D116"/>
    <mergeCell ref="I112:K112"/>
    <mergeCell ref="C113:D113"/>
    <mergeCell ref="E113:H113"/>
    <mergeCell ref="I113:K113"/>
    <mergeCell ref="E116:H116"/>
    <mergeCell ref="I116:K116"/>
    <mergeCell ref="A112:A161"/>
    <mergeCell ref="C112:D112"/>
    <mergeCell ref="C122:D122"/>
    <mergeCell ref="E122:H122"/>
    <mergeCell ref="I122:K122"/>
    <mergeCell ref="C123:D123"/>
    <mergeCell ref="E123:H123"/>
    <mergeCell ref="I123:K123"/>
    <mergeCell ref="C157:D157"/>
    <mergeCell ref="E157:H157"/>
    <mergeCell ref="C129:D129"/>
    <mergeCell ref="E129:H129"/>
    <mergeCell ref="I129:K129"/>
    <mergeCell ref="C130:D130"/>
    <mergeCell ref="E130:H130"/>
    <mergeCell ref="I130:K130"/>
    <mergeCell ref="C131:D131"/>
    <mergeCell ref="C38:E38"/>
    <mergeCell ref="C117:D117"/>
    <mergeCell ref="E117:H117"/>
    <mergeCell ref="I117:K117"/>
    <mergeCell ref="C118:D118"/>
    <mergeCell ref="E118:H118"/>
    <mergeCell ref="I118:K118"/>
    <mergeCell ref="C119:D119"/>
    <mergeCell ref="E119:H119"/>
    <mergeCell ref="I119:K119"/>
    <mergeCell ref="C48:E48"/>
    <mergeCell ref="C49:E49"/>
    <mergeCell ref="C50:E50"/>
    <mergeCell ref="C51:E51"/>
    <mergeCell ref="C52:E52"/>
    <mergeCell ref="C53:E53"/>
    <mergeCell ref="C54:E54"/>
    <mergeCell ref="C55:E55"/>
    <mergeCell ref="C56:E56"/>
    <mergeCell ref="C87:E87"/>
    <mergeCell ref="C88:E88"/>
    <mergeCell ref="C57:E57"/>
    <mergeCell ref="C58:E58"/>
    <mergeCell ref="C59:E59"/>
    <mergeCell ref="C25:E25"/>
    <mergeCell ref="C26:E26"/>
    <mergeCell ref="C27:E27"/>
    <mergeCell ref="C28:E28"/>
    <mergeCell ref="C29:E29"/>
    <mergeCell ref="C35:E35"/>
    <mergeCell ref="C30:E30"/>
    <mergeCell ref="C31:E31"/>
    <mergeCell ref="C32:E32"/>
    <mergeCell ref="C33:E33"/>
    <mergeCell ref="A9:B9"/>
    <mergeCell ref="C9:E9"/>
    <mergeCell ref="A5:C7"/>
    <mergeCell ref="D5:N5"/>
    <mergeCell ref="Y5:AF5"/>
    <mergeCell ref="D6:N6"/>
    <mergeCell ref="D7:N7"/>
    <mergeCell ref="Y7:AA7"/>
    <mergeCell ref="C19:E19"/>
    <mergeCell ref="A10:A109"/>
    <mergeCell ref="C20:E20"/>
    <mergeCell ref="C21:E21"/>
    <mergeCell ref="C22:E22"/>
    <mergeCell ref="C23:E23"/>
    <mergeCell ref="C24:E24"/>
    <mergeCell ref="C10:E10"/>
    <mergeCell ref="C11:E11"/>
    <mergeCell ref="C12:E12"/>
    <mergeCell ref="C13:E13"/>
    <mergeCell ref="C14:E14"/>
    <mergeCell ref="C15:E15"/>
    <mergeCell ref="C16:E16"/>
    <mergeCell ref="C17:E17"/>
    <mergeCell ref="C18:E18"/>
    <mergeCell ref="A1:N1"/>
    <mergeCell ref="A2:N2"/>
    <mergeCell ref="D3:K3"/>
    <mergeCell ref="M3:N3"/>
    <mergeCell ref="D4:K4"/>
    <mergeCell ref="M4:N4"/>
    <mergeCell ref="A8:C8"/>
    <mergeCell ref="D8:F8"/>
    <mergeCell ref="J8:K8"/>
    <mergeCell ref="L8:M8"/>
    <mergeCell ref="C60:E60"/>
    <mergeCell ref="C61:E61"/>
    <mergeCell ref="C62:E62"/>
    <mergeCell ref="C63:E63"/>
    <mergeCell ref="C64:E64"/>
    <mergeCell ref="C65:E65"/>
    <mergeCell ref="C106:E106"/>
    <mergeCell ref="C107:E107"/>
    <mergeCell ref="C66:E66"/>
    <mergeCell ref="C67:E67"/>
    <mergeCell ref="C68:E68"/>
    <mergeCell ref="C93:E93"/>
    <mergeCell ref="C94:E94"/>
    <mergeCell ref="C95:E95"/>
    <mergeCell ref="C96:E96"/>
    <mergeCell ref="C97:E97"/>
    <mergeCell ref="C98:E98"/>
    <mergeCell ref="C99:E99"/>
    <mergeCell ref="C100:E100"/>
    <mergeCell ref="C101:E101"/>
    <mergeCell ref="C102:E102"/>
    <mergeCell ref="C103:E103"/>
    <mergeCell ref="C104:E104"/>
    <mergeCell ref="C105:E105"/>
    <mergeCell ref="C109:E109"/>
    <mergeCell ref="C69:E69"/>
    <mergeCell ref="C70:E70"/>
    <mergeCell ref="C71:E71"/>
    <mergeCell ref="C72:E72"/>
    <mergeCell ref="C73:E73"/>
    <mergeCell ref="C74:E74"/>
    <mergeCell ref="C75:E75"/>
    <mergeCell ref="C76:E76"/>
    <mergeCell ref="C77:E77"/>
    <mergeCell ref="C78:E78"/>
    <mergeCell ref="C79:E79"/>
    <mergeCell ref="C80:E80"/>
    <mergeCell ref="C81:E81"/>
    <mergeCell ref="C82:E82"/>
    <mergeCell ref="C83:E83"/>
    <mergeCell ref="C84:E84"/>
    <mergeCell ref="C85:E85"/>
    <mergeCell ref="C86:E86"/>
    <mergeCell ref="C89:E89"/>
    <mergeCell ref="C90:E90"/>
    <mergeCell ref="C91:E91"/>
    <mergeCell ref="C92:E92"/>
    <mergeCell ref="C108:E108"/>
    <mergeCell ref="E133:H133"/>
    <mergeCell ref="I133:K133"/>
    <mergeCell ref="C134:D134"/>
    <mergeCell ref="E134:H134"/>
    <mergeCell ref="I134:K134"/>
    <mergeCell ref="C135:D135"/>
    <mergeCell ref="E135:H135"/>
    <mergeCell ref="I135:K135"/>
    <mergeCell ref="C136:D136"/>
    <mergeCell ref="E136:H136"/>
    <mergeCell ref="I136:K136"/>
    <mergeCell ref="C141:D141"/>
    <mergeCell ref="E141:H141"/>
    <mergeCell ref="I141:K141"/>
    <mergeCell ref="C142:D142"/>
    <mergeCell ref="E142:H142"/>
    <mergeCell ref="I142:K142"/>
    <mergeCell ref="C143:D143"/>
    <mergeCell ref="E143:H143"/>
    <mergeCell ref="I143:K143"/>
    <mergeCell ref="C144:D144"/>
    <mergeCell ref="E144:H144"/>
    <mergeCell ref="I144:K144"/>
    <mergeCell ref="C145:D145"/>
    <mergeCell ref="E145:H145"/>
    <mergeCell ref="I145:K145"/>
    <mergeCell ref="C146:D146"/>
    <mergeCell ref="E146:H146"/>
    <mergeCell ref="I146:K146"/>
    <mergeCell ref="C147:D147"/>
    <mergeCell ref="E147:H147"/>
    <mergeCell ref="I147:K147"/>
    <mergeCell ref="C148:D148"/>
    <mergeCell ref="E148:H148"/>
    <mergeCell ref="I148:K148"/>
    <mergeCell ref="C151:D151"/>
    <mergeCell ref="E151:H151"/>
    <mergeCell ref="I151:K151"/>
    <mergeCell ref="C150:D150"/>
    <mergeCell ref="E150:H150"/>
    <mergeCell ref="I150:K150"/>
    <mergeCell ref="C155:D155"/>
    <mergeCell ref="E155:H155"/>
    <mergeCell ref="I155:K155"/>
    <mergeCell ref="C167:D167"/>
    <mergeCell ref="E167:F167"/>
    <mergeCell ref="G167:H167"/>
    <mergeCell ref="I167:J167"/>
    <mergeCell ref="K167:L167"/>
    <mergeCell ref="C152:D152"/>
    <mergeCell ref="E152:H152"/>
    <mergeCell ref="I152:K152"/>
    <mergeCell ref="C153:D153"/>
    <mergeCell ref="E153:H153"/>
    <mergeCell ref="I153:K153"/>
    <mergeCell ref="C154:D154"/>
    <mergeCell ref="E154:H154"/>
    <mergeCell ref="I154:K154"/>
    <mergeCell ref="I157:K157"/>
    <mergeCell ref="C158:D158"/>
    <mergeCell ref="A162:M162"/>
    <mergeCell ref="A163:B164"/>
    <mergeCell ref="C163:D164"/>
    <mergeCell ref="E163:F164"/>
    <mergeCell ref="G163:H164"/>
  </mergeCells>
  <printOptions horizontalCentered="1" verticalCentered="1" gridLines="1"/>
  <pageMargins left="0.2" right="0.2" top="0.02" bottom="0.02" header="0.2" footer="0.5"/>
  <pageSetup scale="67" orientation="portrait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pageSetUpPr fitToPage="1"/>
  </sheetPr>
  <dimension ref="A1:AG181"/>
  <sheetViews>
    <sheetView workbookViewId="0">
      <selection sqref="A1:N1"/>
    </sheetView>
    <sheetView workbookViewId="1">
      <selection sqref="A1:N1"/>
    </sheetView>
  </sheetViews>
  <sheetFormatPr defaultColWidth="9.109375" defaultRowHeight="13.2" x14ac:dyDescent="0.25"/>
  <cols>
    <col min="1" max="1" width="2.6640625" style="2" customWidth="1"/>
    <col min="2" max="2" width="3.44140625" style="2" customWidth="1"/>
    <col min="3" max="3" width="8.44140625" style="2" customWidth="1"/>
    <col min="4" max="4" width="14.33203125" style="2" customWidth="1"/>
    <col min="5" max="5" width="7.109375" style="2" customWidth="1"/>
    <col min="6" max="6" width="5.6640625" style="2" customWidth="1"/>
    <col min="7" max="7" width="5" style="2" customWidth="1"/>
    <col min="8" max="8" width="4.33203125" style="2" customWidth="1"/>
    <col min="9" max="9" width="7.5546875" style="2" customWidth="1"/>
    <col min="10" max="10" width="9.44140625" style="2" customWidth="1"/>
    <col min="11" max="13" width="9.5546875" style="2" customWidth="1"/>
    <col min="14" max="14" width="16.44140625" style="2" customWidth="1"/>
    <col min="15" max="15" width="9.109375" style="2"/>
    <col min="16" max="17" width="3.6640625" style="2" customWidth="1"/>
    <col min="18" max="18" width="18.33203125" style="2" customWidth="1"/>
    <col min="19" max="19" width="9.109375" style="2" customWidth="1"/>
    <col min="20" max="20" width="10.109375" style="2" customWidth="1"/>
    <col min="21" max="29" width="9.109375" style="2" customWidth="1"/>
    <col min="30" max="30" width="4.44140625" style="10" customWidth="1"/>
    <col min="31" max="31" width="4.109375" style="2" customWidth="1"/>
    <col min="32" max="32" width="4.5546875" style="2" customWidth="1"/>
    <col min="33" max="33" width="9.109375" style="2" customWidth="1"/>
    <col min="34" max="16384" width="9.109375" style="2"/>
  </cols>
  <sheetData>
    <row r="1" spans="1:33" x14ac:dyDescent="0.25">
      <c r="A1" s="517" t="s">
        <v>54</v>
      </c>
      <c r="B1" s="518"/>
      <c r="C1" s="518"/>
      <c r="D1" s="518"/>
      <c r="E1" s="518"/>
      <c r="F1" s="518"/>
      <c r="G1" s="518"/>
      <c r="H1" s="518"/>
      <c r="I1" s="518"/>
      <c r="J1" s="518"/>
      <c r="K1" s="518"/>
      <c r="L1" s="518"/>
      <c r="M1" s="518"/>
      <c r="N1" s="519"/>
    </row>
    <row r="2" spans="1:33" ht="18.75" customHeight="1" x14ac:dyDescent="0.25">
      <c r="A2" s="520" t="s">
        <v>55</v>
      </c>
      <c r="B2" s="521"/>
      <c r="C2" s="521"/>
      <c r="D2" s="521"/>
      <c r="E2" s="521"/>
      <c r="F2" s="521"/>
      <c r="G2" s="521"/>
      <c r="H2" s="521"/>
      <c r="I2" s="521"/>
      <c r="J2" s="521"/>
      <c r="K2" s="521"/>
      <c r="L2" s="521"/>
      <c r="M2" s="521"/>
      <c r="N2" s="522"/>
      <c r="U2" s="76" t="s">
        <v>78</v>
      </c>
      <c r="V2" s="108"/>
      <c r="W2" s="108"/>
    </row>
    <row r="3" spans="1:33" ht="19.5" customHeight="1" x14ac:dyDescent="0.25">
      <c r="A3" s="30" t="s">
        <v>56</v>
      </c>
      <c r="B3" s="68"/>
      <c r="C3" s="68"/>
      <c r="D3" s="523" t="str">
        <f>Labour!AM7</f>
        <v/>
      </c>
      <c r="E3" s="523"/>
      <c r="F3" s="523"/>
      <c r="G3" s="523"/>
      <c r="H3" s="523"/>
      <c r="I3" s="523"/>
      <c r="J3" s="523"/>
      <c r="K3" s="523"/>
      <c r="L3" s="3" t="s">
        <v>57</v>
      </c>
      <c r="M3" s="524">
        <f ca="1">Labour!AM3</f>
        <v>42949</v>
      </c>
      <c r="N3" s="525"/>
      <c r="R3" s="73"/>
      <c r="S3" s="74" t="s">
        <v>134</v>
      </c>
      <c r="T3" s="75">
        <v>100</v>
      </c>
      <c r="U3" s="77">
        <f>Labour!M17</f>
        <v>0</v>
      </c>
      <c r="V3" s="109"/>
      <c r="W3" s="109"/>
    </row>
    <row r="4" spans="1:33" ht="19.5" customHeight="1" x14ac:dyDescent="0.25">
      <c r="A4" s="30" t="s">
        <v>58</v>
      </c>
      <c r="B4" s="68"/>
      <c r="C4" s="68"/>
      <c r="D4" s="592">
        <f>Labour!DT6</f>
        <v>0</v>
      </c>
      <c r="E4" s="529"/>
      <c r="F4" s="529"/>
      <c r="G4" s="529"/>
      <c r="H4" s="529"/>
      <c r="I4" s="529"/>
      <c r="J4" s="529"/>
      <c r="K4" s="529"/>
      <c r="L4" s="3" t="s">
        <v>75</v>
      </c>
      <c r="M4" s="592">
        <f>Labour!DT5</f>
        <v>0</v>
      </c>
      <c r="N4" s="530"/>
      <c r="R4" s="73"/>
      <c r="S4" s="74" t="s">
        <v>135</v>
      </c>
      <c r="T4" s="75">
        <v>50</v>
      </c>
      <c r="U4" s="86">
        <f>Equipment!N6</f>
        <v>143</v>
      </c>
      <c r="V4" s="109"/>
      <c r="W4" s="109"/>
      <c r="Y4" s="89" t="str">
        <f>Equipment!AK7</f>
        <v>Operator Service Trucks</v>
      </c>
      <c r="Z4" s="82"/>
      <c r="AA4" s="82"/>
      <c r="AB4" s="90">
        <f>SUM(AG10:AG109)</f>
        <v>0</v>
      </c>
    </row>
    <row r="5" spans="1:33" ht="14.4" x14ac:dyDescent="0.3">
      <c r="A5" s="526" t="s">
        <v>59</v>
      </c>
      <c r="B5" s="527"/>
      <c r="C5" s="527"/>
      <c r="D5" s="533"/>
      <c r="E5" s="534"/>
      <c r="F5" s="534"/>
      <c r="G5" s="534"/>
      <c r="H5" s="534"/>
      <c r="I5" s="534"/>
      <c r="J5" s="534"/>
      <c r="K5" s="534"/>
      <c r="L5" s="534"/>
      <c r="M5" s="534"/>
      <c r="N5" s="535"/>
      <c r="Y5" s="477" t="str">
        <f>CONCATENATE(AF10,AF11,AF12,AF13,AF14,AF15,AF16,AF17,AF18,AF19,AF20,AF21,AF22,AF23,AF24,AF25,AF26,AF27,AF28,AF29,AF30,AF31,AF32,AF33,AF34,AF35,AF36,AF37,AF38,AF39,AF40,AF41,AF42,AF43,AF44,AF45,AF46,AF47,AF48,AF49,AF50,AF51,AF52,AF53,AF54,AF55,AF56,AF57,AF58,AF59,AF60,AF61,AF62,AF63,AF64,AF65,AF66,AF67,AF68,AF69,AF70,AF71,AF72,AF73,AF74,AF75,AF76,AF77,AF78,AF79,AF80,AF81,AF82,AF83,AF84,AF85,AF86,AF87,AF88,AF89,AF90,AF91,AF92,AF93,AF94,AF95,AF96,AF97,AF98,AF99,AF100,AF101,AF102,AF103,AF104,AF105,AF106,AF107,AF108,AF109)</f>
        <v/>
      </c>
      <c r="Z5" s="477"/>
      <c r="AA5" s="477"/>
      <c r="AB5" s="477"/>
      <c r="AC5" s="477"/>
      <c r="AD5" s="477"/>
      <c r="AE5" s="477"/>
      <c r="AF5" s="477"/>
    </row>
    <row r="6" spans="1:33" x14ac:dyDescent="0.25">
      <c r="A6" s="528"/>
      <c r="B6" s="527"/>
      <c r="C6" s="527"/>
      <c r="D6" s="590"/>
      <c r="E6" s="590"/>
      <c r="F6" s="590"/>
      <c r="G6" s="590"/>
      <c r="H6" s="590"/>
      <c r="I6" s="590"/>
      <c r="J6" s="590"/>
      <c r="K6" s="590"/>
      <c r="L6" s="590"/>
      <c r="M6" s="590"/>
      <c r="N6" s="591"/>
    </row>
    <row r="7" spans="1:33" x14ac:dyDescent="0.25">
      <c r="A7" s="528"/>
      <c r="B7" s="527"/>
      <c r="C7" s="527"/>
      <c r="D7" s="590"/>
      <c r="E7" s="590"/>
      <c r="F7" s="590"/>
      <c r="G7" s="590"/>
      <c r="H7" s="590"/>
      <c r="I7" s="590"/>
      <c r="J7" s="590"/>
      <c r="K7" s="590"/>
      <c r="L7" s="590"/>
      <c r="M7" s="590"/>
      <c r="N7" s="591"/>
      <c r="R7" s="20"/>
      <c r="S7" s="20"/>
      <c r="T7" s="20"/>
      <c r="U7" s="20"/>
      <c r="V7" s="20"/>
      <c r="W7" s="20"/>
      <c r="Y7" s="500" t="str">
        <f>J9</f>
        <v>UNITS (hr,day,m)</v>
      </c>
      <c r="Z7" s="501"/>
      <c r="AA7" s="502"/>
      <c r="AB7" s="20"/>
      <c r="AD7" s="10">
        <f>SUM(AD10:AD109)</f>
        <v>0</v>
      </c>
    </row>
    <row r="8" spans="1:33" ht="13.8" thickBot="1" x14ac:dyDescent="0.3">
      <c r="A8" s="513"/>
      <c r="B8" s="514"/>
      <c r="C8" s="514"/>
      <c r="D8" s="514"/>
      <c r="E8" s="514"/>
      <c r="F8" s="514"/>
      <c r="G8" s="124"/>
      <c r="H8" s="125"/>
      <c r="I8" s="124"/>
      <c r="J8" s="515"/>
      <c r="K8" s="515"/>
      <c r="L8" s="516" t="s">
        <v>60</v>
      </c>
      <c r="M8" s="516"/>
      <c r="N8" s="31" t="str">
        <f>Labour!AO5</f>
        <v>I1000</v>
      </c>
      <c r="R8" s="20" t="str">
        <f>C9</f>
        <v>EMPLOYEE</v>
      </c>
      <c r="S8" s="20" t="str">
        <f>F9</f>
        <v>TRK</v>
      </c>
      <c r="T8" s="19" t="s">
        <v>146</v>
      </c>
      <c r="U8" s="20" t="str">
        <f>H9</f>
        <v>SUB</v>
      </c>
      <c r="V8" s="20">
        <f>Labour!AO12</f>
        <v>65</v>
      </c>
      <c r="W8" s="20">
        <f>Labour!AO13</f>
        <v>130</v>
      </c>
      <c r="X8" s="20" t="str">
        <f>I9</f>
        <v>CLASS</v>
      </c>
      <c r="Y8" s="21" t="s">
        <v>19</v>
      </c>
      <c r="Z8" s="22" t="s">
        <v>21</v>
      </c>
      <c r="AA8" s="23" t="s">
        <v>12</v>
      </c>
      <c r="AB8" s="20" t="str">
        <f>K9</f>
        <v>Rate</v>
      </c>
      <c r="AC8" s="20" t="str">
        <f>L9</f>
        <v>OT HRS</v>
      </c>
      <c r="AD8" s="29" t="s">
        <v>147</v>
      </c>
    </row>
    <row r="9" spans="1:33" s="10" customFormat="1" ht="26.25" customHeight="1" thickTop="1" thickBot="1" x14ac:dyDescent="0.3">
      <c r="A9" s="494"/>
      <c r="B9" s="495"/>
      <c r="C9" s="510" t="s">
        <v>76</v>
      </c>
      <c r="D9" s="511"/>
      <c r="E9" s="512"/>
      <c r="F9" s="5" t="s">
        <v>61</v>
      </c>
      <c r="G9" s="8" t="s">
        <v>145</v>
      </c>
      <c r="H9" s="6" t="s">
        <v>62</v>
      </c>
      <c r="I9" s="127" t="s">
        <v>63</v>
      </c>
      <c r="J9" s="8" t="s">
        <v>64</v>
      </c>
      <c r="K9" s="9" t="s">
        <v>65</v>
      </c>
      <c r="L9" s="8" t="s">
        <v>66</v>
      </c>
      <c r="M9" s="6" t="s">
        <v>67</v>
      </c>
      <c r="N9" s="127" t="s">
        <v>68</v>
      </c>
      <c r="R9" s="88">
        <f>Labour!M5</f>
        <v>28</v>
      </c>
      <c r="S9" s="121">
        <f>R9+11</f>
        <v>39</v>
      </c>
      <c r="T9" s="126">
        <f>Labour!M6</f>
        <v>115</v>
      </c>
      <c r="U9" s="121">
        <f>T9+1</f>
        <v>116</v>
      </c>
      <c r="V9" s="121">
        <f>R9+9</f>
        <v>37</v>
      </c>
      <c r="W9" s="121">
        <f>V9</f>
        <v>37</v>
      </c>
      <c r="X9" s="121">
        <f>R9+5</f>
        <v>33</v>
      </c>
      <c r="Y9" s="121">
        <f>T9-3</f>
        <v>112</v>
      </c>
      <c r="Z9" s="121">
        <f>T9-1</f>
        <v>114</v>
      </c>
      <c r="AA9" s="24"/>
      <c r="AB9" s="121">
        <f>R9+6</f>
        <v>34</v>
      </c>
      <c r="AC9" s="122">
        <f>T9-2</f>
        <v>113</v>
      </c>
      <c r="AD9" s="29" t="s">
        <v>5</v>
      </c>
    </row>
    <row r="10" spans="1:33" ht="12.75" customHeight="1" thickTop="1" x14ac:dyDescent="0.25">
      <c r="A10" s="496" t="s">
        <v>69</v>
      </c>
      <c r="B10" s="11">
        <v>1</v>
      </c>
      <c r="C10" s="474">
        <f>R10</f>
        <v>0</v>
      </c>
      <c r="D10" s="475"/>
      <c r="E10" s="476"/>
      <c r="F10" s="12">
        <f>S10</f>
        <v>0</v>
      </c>
      <c r="G10" s="12">
        <f>T10</f>
        <v>0</v>
      </c>
      <c r="H10" s="12">
        <f>U10</f>
        <v>0</v>
      </c>
      <c r="I10" s="12">
        <f t="shared" ref="I10:I38" si="0">X10</f>
        <v>0</v>
      </c>
      <c r="J10" s="67">
        <f>AA10</f>
        <v>0</v>
      </c>
      <c r="K10" s="13">
        <f>AB10</f>
        <v>0</v>
      </c>
      <c r="L10" s="12">
        <f>AC10</f>
        <v>0</v>
      </c>
      <c r="M10" s="14">
        <f>IF(L10&gt;0,VLOOKUP(I10,Labour!$AR$1:$AT$15,3,FALSE),0)</f>
        <v>0</v>
      </c>
      <c r="N10" s="69">
        <f t="shared" ref="N10:N38" si="1">J10*K10+L10*M10</f>
        <v>0</v>
      </c>
      <c r="R10" s="83">
        <f t="shared" ref="R10:U39" si="2">IF($B10&lt;=$U$3,VLOOKUP($B10,LTABLE,R$9,FALSE),0)</f>
        <v>0</v>
      </c>
      <c r="S10" s="83">
        <f t="shared" si="2"/>
        <v>0</v>
      </c>
      <c r="T10" s="83">
        <f>IF($B10&lt;=$U$3,VLOOKUP($B10,LTABLE,T$9,FALSE),0)</f>
        <v>0</v>
      </c>
      <c r="U10" s="83">
        <f>IF($B10&lt;=$U$3,VLOOKUP($B10,LTABLE,U$9,FALSE),0)</f>
        <v>0</v>
      </c>
      <c r="V10" s="83">
        <f t="shared" ref="V10:W39" si="3">IF($B10&lt;=$U$3,IF(VLOOKUP($B10,LTABLE,V$9,FALSE)=V$8,$U10,0),0)</f>
        <v>0</v>
      </c>
      <c r="W10" s="83">
        <f t="shared" si="3"/>
        <v>0</v>
      </c>
      <c r="X10" s="83">
        <f t="shared" ref="X10:Z39" si="4">IF($B10&lt;=$U$3,VLOOKUP($B10,LTABLE,X$9,FALSE),0)</f>
        <v>0</v>
      </c>
      <c r="Y10" s="83">
        <f t="shared" si="4"/>
        <v>0</v>
      </c>
      <c r="Z10" s="83">
        <f t="shared" si="4"/>
        <v>0</v>
      </c>
      <c r="AA10" s="126">
        <f>Y10+Z10</f>
        <v>0</v>
      </c>
      <c r="AB10" s="83">
        <f t="shared" ref="AB10:AC39" si="5">IF($B10&lt;=$U$3,VLOOKUP($B10,LTABLE,AB$9,FALSE),0)</f>
        <v>0</v>
      </c>
      <c r="AC10" s="83">
        <f t="shared" si="5"/>
        <v>0</v>
      </c>
      <c r="AD10" s="126">
        <f>IF(AND(T10&lt;&gt;0,X10="op"),1,0)</f>
        <v>0</v>
      </c>
      <c r="AE10" s="126">
        <f>AD10</f>
        <v>0</v>
      </c>
      <c r="AF10" s="82" t="str">
        <f>IF(AND(AD10=1,AE10&lt;$AD$7),S10&amp;", ",IF(AND(AD10=1,AE10=$AD$7),S10,""))</f>
        <v/>
      </c>
      <c r="AG10" s="126">
        <f>IF(AD10=1,T10,0)</f>
        <v>0</v>
      </c>
    </row>
    <row r="11" spans="1:33" ht="12" customHeight="1" x14ac:dyDescent="0.25">
      <c r="A11" s="497"/>
      <c r="B11" s="15">
        <v>2</v>
      </c>
      <c r="C11" s="468">
        <f t="shared" ref="C11:C38" si="6">R11</f>
        <v>0</v>
      </c>
      <c r="D11" s="469"/>
      <c r="E11" s="470"/>
      <c r="F11" s="67">
        <f t="shared" ref="F11:H38" si="7">S11</f>
        <v>0</v>
      </c>
      <c r="G11" s="67">
        <f t="shared" si="7"/>
        <v>0</v>
      </c>
      <c r="H11" s="67">
        <f t="shared" si="7"/>
        <v>0</v>
      </c>
      <c r="I11" s="67">
        <f t="shared" si="0"/>
        <v>0</v>
      </c>
      <c r="J11" s="67">
        <f t="shared" ref="J11:L38" si="8">AA11</f>
        <v>0</v>
      </c>
      <c r="K11" s="16">
        <f t="shared" si="8"/>
        <v>0</v>
      </c>
      <c r="L11" s="67">
        <f t="shared" si="8"/>
        <v>0</v>
      </c>
      <c r="M11" s="17">
        <f>IF(L11&gt;0,VLOOKUP(I11,Labour!$AR$1:$AT$15,3,FALSE),0)</f>
        <v>0</v>
      </c>
      <c r="N11" s="70">
        <f t="shared" si="1"/>
        <v>0</v>
      </c>
      <c r="R11" s="83">
        <f t="shared" si="2"/>
        <v>0</v>
      </c>
      <c r="S11" s="83">
        <f t="shared" si="2"/>
        <v>0</v>
      </c>
      <c r="T11" s="83">
        <f t="shared" si="2"/>
        <v>0</v>
      </c>
      <c r="U11" s="83">
        <f t="shared" si="2"/>
        <v>0</v>
      </c>
      <c r="V11" s="83">
        <f t="shared" si="3"/>
        <v>0</v>
      </c>
      <c r="W11" s="83">
        <f t="shared" si="3"/>
        <v>0</v>
      </c>
      <c r="X11" s="83">
        <f t="shared" si="4"/>
        <v>0</v>
      </c>
      <c r="Y11" s="83">
        <f t="shared" si="4"/>
        <v>0</v>
      </c>
      <c r="Z11" s="83">
        <f t="shared" si="4"/>
        <v>0</v>
      </c>
      <c r="AA11" s="126">
        <f t="shared" ref="AA11:AA38" si="9">Y11+Z11</f>
        <v>0</v>
      </c>
      <c r="AB11" s="83">
        <f t="shared" si="5"/>
        <v>0</v>
      </c>
      <c r="AC11" s="83">
        <f t="shared" si="5"/>
        <v>0</v>
      </c>
      <c r="AD11" s="126">
        <f t="shared" ref="AD11:AD38" si="10">IF(AND(T11&lt;&gt;0,X11="op"),1,0)</f>
        <v>0</v>
      </c>
      <c r="AE11" s="126">
        <f>IF(AD11=1,SUM(AD$10:AD11),0)</f>
        <v>0</v>
      </c>
      <c r="AF11" s="82" t="str">
        <f t="shared" ref="AF11:AF38" si="11">IF(AND(AD11=1,AE11&lt;$AD$7),S11&amp;", ",IF(AND(AD11=1,AE11=$AD$7),S11,""))</f>
        <v/>
      </c>
      <c r="AG11" s="126">
        <f t="shared" ref="AG11:AG38" si="12">IF(AD11=1,T11,0)</f>
        <v>0</v>
      </c>
    </row>
    <row r="12" spans="1:33" ht="12" customHeight="1" x14ac:dyDescent="0.25">
      <c r="A12" s="497"/>
      <c r="B12" s="15">
        <v>3</v>
      </c>
      <c r="C12" s="468">
        <f t="shared" si="6"/>
        <v>0</v>
      </c>
      <c r="D12" s="469"/>
      <c r="E12" s="470"/>
      <c r="F12" s="67">
        <f t="shared" si="7"/>
        <v>0</v>
      </c>
      <c r="G12" s="67">
        <f t="shared" si="7"/>
        <v>0</v>
      </c>
      <c r="H12" s="67">
        <f t="shared" si="7"/>
        <v>0</v>
      </c>
      <c r="I12" s="67">
        <f t="shared" si="0"/>
        <v>0</v>
      </c>
      <c r="J12" s="67">
        <f t="shared" si="8"/>
        <v>0</v>
      </c>
      <c r="K12" s="16">
        <f t="shared" si="8"/>
        <v>0</v>
      </c>
      <c r="L12" s="67">
        <f t="shared" si="8"/>
        <v>0</v>
      </c>
      <c r="M12" s="17">
        <f>IF(L12&gt;0,VLOOKUP(I12,Labour!$AR$1:$AT$15,3,FALSE),0)</f>
        <v>0</v>
      </c>
      <c r="N12" s="70">
        <f t="shared" si="1"/>
        <v>0</v>
      </c>
      <c r="R12" s="83">
        <f t="shared" si="2"/>
        <v>0</v>
      </c>
      <c r="S12" s="83">
        <f t="shared" si="2"/>
        <v>0</v>
      </c>
      <c r="T12" s="83">
        <f t="shared" si="2"/>
        <v>0</v>
      </c>
      <c r="U12" s="83">
        <f t="shared" si="2"/>
        <v>0</v>
      </c>
      <c r="V12" s="83">
        <f t="shared" si="3"/>
        <v>0</v>
      </c>
      <c r="W12" s="83">
        <f t="shared" si="3"/>
        <v>0</v>
      </c>
      <c r="X12" s="83">
        <f t="shared" si="4"/>
        <v>0</v>
      </c>
      <c r="Y12" s="83">
        <f t="shared" si="4"/>
        <v>0</v>
      </c>
      <c r="Z12" s="83">
        <f t="shared" si="4"/>
        <v>0</v>
      </c>
      <c r="AA12" s="126">
        <f t="shared" si="9"/>
        <v>0</v>
      </c>
      <c r="AB12" s="83">
        <f t="shared" si="5"/>
        <v>0</v>
      </c>
      <c r="AC12" s="83">
        <f t="shared" si="5"/>
        <v>0</v>
      </c>
      <c r="AD12" s="126">
        <f t="shared" si="10"/>
        <v>0</v>
      </c>
      <c r="AE12" s="126">
        <f>IF(AD12=1,SUM(AD$10:AD12),0)</f>
        <v>0</v>
      </c>
      <c r="AF12" s="82" t="str">
        <f t="shared" si="11"/>
        <v/>
      </c>
      <c r="AG12" s="126">
        <f t="shared" si="12"/>
        <v>0</v>
      </c>
    </row>
    <row r="13" spans="1:33" ht="12" customHeight="1" x14ac:dyDescent="0.25">
      <c r="A13" s="497"/>
      <c r="B13" s="15">
        <v>4</v>
      </c>
      <c r="C13" s="468">
        <f t="shared" si="6"/>
        <v>0</v>
      </c>
      <c r="D13" s="469"/>
      <c r="E13" s="470"/>
      <c r="F13" s="67">
        <f t="shared" si="7"/>
        <v>0</v>
      </c>
      <c r="G13" s="67">
        <f t="shared" si="7"/>
        <v>0</v>
      </c>
      <c r="H13" s="67">
        <f t="shared" si="7"/>
        <v>0</v>
      </c>
      <c r="I13" s="67">
        <f t="shared" si="0"/>
        <v>0</v>
      </c>
      <c r="J13" s="67">
        <f t="shared" si="8"/>
        <v>0</v>
      </c>
      <c r="K13" s="16">
        <f t="shared" si="8"/>
        <v>0</v>
      </c>
      <c r="L13" s="67">
        <f t="shared" si="8"/>
        <v>0</v>
      </c>
      <c r="M13" s="17">
        <f>IF(L13&gt;0,VLOOKUP(I13,Labour!$AR$1:$AT$15,3,FALSE),0)</f>
        <v>0</v>
      </c>
      <c r="N13" s="70">
        <f t="shared" si="1"/>
        <v>0</v>
      </c>
      <c r="R13" s="83">
        <f t="shared" si="2"/>
        <v>0</v>
      </c>
      <c r="S13" s="83">
        <f t="shared" si="2"/>
        <v>0</v>
      </c>
      <c r="T13" s="83">
        <f t="shared" si="2"/>
        <v>0</v>
      </c>
      <c r="U13" s="83">
        <f t="shared" si="2"/>
        <v>0</v>
      </c>
      <c r="V13" s="83">
        <f t="shared" si="3"/>
        <v>0</v>
      </c>
      <c r="W13" s="83">
        <f t="shared" si="3"/>
        <v>0</v>
      </c>
      <c r="X13" s="83">
        <f t="shared" si="4"/>
        <v>0</v>
      </c>
      <c r="Y13" s="83">
        <f t="shared" si="4"/>
        <v>0</v>
      </c>
      <c r="Z13" s="83">
        <f t="shared" si="4"/>
        <v>0</v>
      </c>
      <c r="AA13" s="126">
        <f t="shared" si="9"/>
        <v>0</v>
      </c>
      <c r="AB13" s="83">
        <f t="shared" si="5"/>
        <v>0</v>
      </c>
      <c r="AC13" s="83">
        <f t="shared" si="5"/>
        <v>0</v>
      </c>
      <c r="AD13" s="126">
        <f t="shared" si="10"/>
        <v>0</v>
      </c>
      <c r="AE13" s="126">
        <f>IF(AD13=1,SUM(AD$10:AD13),0)</f>
        <v>0</v>
      </c>
      <c r="AF13" s="82" t="str">
        <f t="shared" si="11"/>
        <v/>
      </c>
      <c r="AG13" s="126">
        <f t="shared" si="12"/>
        <v>0</v>
      </c>
    </row>
    <row r="14" spans="1:33" ht="12" customHeight="1" x14ac:dyDescent="0.25">
      <c r="A14" s="497"/>
      <c r="B14" s="15">
        <v>5</v>
      </c>
      <c r="C14" s="468">
        <f t="shared" si="6"/>
        <v>0</v>
      </c>
      <c r="D14" s="469"/>
      <c r="E14" s="470"/>
      <c r="F14" s="67">
        <f t="shared" si="7"/>
        <v>0</v>
      </c>
      <c r="G14" s="67">
        <f t="shared" si="7"/>
        <v>0</v>
      </c>
      <c r="H14" s="67">
        <f t="shared" si="7"/>
        <v>0</v>
      </c>
      <c r="I14" s="67">
        <f t="shared" si="0"/>
        <v>0</v>
      </c>
      <c r="J14" s="67">
        <f t="shared" si="8"/>
        <v>0</v>
      </c>
      <c r="K14" s="16">
        <f t="shared" si="8"/>
        <v>0</v>
      </c>
      <c r="L14" s="67">
        <f t="shared" si="8"/>
        <v>0</v>
      </c>
      <c r="M14" s="17">
        <f>IF(L14&gt;0,VLOOKUP(I14,Labour!$AR$1:$AT$15,3,FALSE),0)</f>
        <v>0</v>
      </c>
      <c r="N14" s="70">
        <f t="shared" si="1"/>
        <v>0</v>
      </c>
      <c r="R14" s="83">
        <f t="shared" si="2"/>
        <v>0</v>
      </c>
      <c r="S14" s="83">
        <f t="shared" si="2"/>
        <v>0</v>
      </c>
      <c r="T14" s="83">
        <f t="shared" si="2"/>
        <v>0</v>
      </c>
      <c r="U14" s="83">
        <f t="shared" si="2"/>
        <v>0</v>
      </c>
      <c r="V14" s="83">
        <f t="shared" si="3"/>
        <v>0</v>
      </c>
      <c r="W14" s="83">
        <f t="shared" si="3"/>
        <v>0</v>
      </c>
      <c r="X14" s="83">
        <f t="shared" si="4"/>
        <v>0</v>
      </c>
      <c r="Y14" s="83">
        <f t="shared" si="4"/>
        <v>0</v>
      </c>
      <c r="Z14" s="83">
        <f t="shared" si="4"/>
        <v>0</v>
      </c>
      <c r="AA14" s="126">
        <f t="shared" si="9"/>
        <v>0</v>
      </c>
      <c r="AB14" s="83">
        <f t="shared" si="5"/>
        <v>0</v>
      </c>
      <c r="AC14" s="83">
        <f t="shared" si="5"/>
        <v>0</v>
      </c>
      <c r="AD14" s="126">
        <f t="shared" si="10"/>
        <v>0</v>
      </c>
      <c r="AE14" s="126">
        <f>IF(AD14=1,SUM(AD$10:AD14),0)</f>
        <v>0</v>
      </c>
      <c r="AF14" s="82" t="str">
        <f t="shared" si="11"/>
        <v/>
      </c>
      <c r="AG14" s="126">
        <f t="shared" si="12"/>
        <v>0</v>
      </c>
    </row>
    <row r="15" spans="1:33" ht="12" customHeight="1" x14ac:dyDescent="0.25">
      <c r="A15" s="497"/>
      <c r="B15" s="15">
        <v>6</v>
      </c>
      <c r="C15" s="468">
        <f t="shared" si="6"/>
        <v>0</v>
      </c>
      <c r="D15" s="469"/>
      <c r="E15" s="470"/>
      <c r="F15" s="67">
        <f t="shared" si="7"/>
        <v>0</v>
      </c>
      <c r="G15" s="67">
        <f t="shared" si="7"/>
        <v>0</v>
      </c>
      <c r="H15" s="67">
        <f t="shared" si="7"/>
        <v>0</v>
      </c>
      <c r="I15" s="67">
        <f t="shared" si="0"/>
        <v>0</v>
      </c>
      <c r="J15" s="67">
        <f t="shared" si="8"/>
        <v>0</v>
      </c>
      <c r="K15" s="16">
        <f t="shared" si="8"/>
        <v>0</v>
      </c>
      <c r="L15" s="67">
        <f t="shared" si="8"/>
        <v>0</v>
      </c>
      <c r="M15" s="17">
        <f>IF(L15&gt;0,VLOOKUP(I15,Labour!$AR$1:$AT$15,3,FALSE),0)</f>
        <v>0</v>
      </c>
      <c r="N15" s="70">
        <f t="shared" si="1"/>
        <v>0</v>
      </c>
      <c r="R15" s="83">
        <f t="shared" si="2"/>
        <v>0</v>
      </c>
      <c r="S15" s="83">
        <f t="shared" si="2"/>
        <v>0</v>
      </c>
      <c r="T15" s="83">
        <f t="shared" si="2"/>
        <v>0</v>
      </c>
      <c r="U15" s="83">
        <f t="shared" si="2"/>
        <v>0</v>
      </c>
      <c r="V15" s="83">
        <f t="shared" si="3"/>
        <v>0</v>
      </c>
      <c r="W15" s="83">
        <f t="shared" si="3"/>
        <v>0</v>
      </c>
      <c r="X15" s="83">
        <f t="shared" si="4"/>
        <v>0</v>
      </c>
      <c r="Y15" s="83">
        <f t="shared" si="4"/>
        <v>0</v>
      </c>
      <c r="Z15" s="83">
        <f t="shared" si="4"/>
        <v>0</v>
      </c>
      <c r="AA15" s="126">
        <f t="shared" si="9"/>
        <v>0</v>
      </c>
      <c r="AB15" s="83">
        <f t="shared" si="5"/>
        <v>0</v>
      </c>
      <c r="AC15" s="83">
        <f t="shared" si="5"/>
        <v>0</v>
      </c>
      <c r="AD15" s="126">
        <f t="shared" si="10"/>
        <v>0</v>
      </c>
      <c r="AE15" s="126">
        <f>IF(AD15=1,SUM(AD$10:AD15),0)</f>
        <v>0</v>
      </c>
      <c r="AF15" s="82" t="str">
        <f t="shared" si="11"/>
        <v/>
      </c>
      <c r="AG15" s="126">
        <f t="shared" si="12"/>
        <v>0</v>
      </c>
    </row>
    <row r="16" spans="1:33" ht="12" customHeight="1" x14ac:dyDescent="0.25">
      <c r="A16" s="497"/>
      <c r="B16" s="15">
        <v>7</v>
      </c>
      <c r="C16" s="468">
        <f t="shared" si="6"/>
        <v>0</v>
      </c>
      <c r="D16" s="469"/>
      <c r="E16" s="470"/>
      <c r="F16" s="67">
        <f t="shared" si="7"/>
        <v>0</v>
      </c>
      <c r="G16" s="67">
        <f t="shared" si="7"/>
        <v>0</v>
      </c>
      <c r="H16" s="67">
        <f t="shared" si="7"/>
        <v>0</v>
      </c>
      <c r="I16" s="67">
        <f t="shared" si="0"/>
        <v>0</v>
      </c>
      <c r="J16" s="67">
        <f t="shared" si="8"/>
        <v>0</v>
      </c>
      <c r="K16" s="16">
        <f t="shared" si="8"/>
        <v>0</v>
      </c>
      <c r="L16" s="67">
        <f t="shared" si="8"/>
        <v>0</v>
      </c>
      <c r="M16" s="17">
        <f>IF(L16&gt;0,VLOOKUP(I16,Labour!$AR$1:$AT$15,3,FALSE),0)</f>
        <v>0</v>
      </c>
      <c r="N16" s="70">
        <f t="shared" si="1"/>
        <v>0</v>
      </c>
      <c r="R16" s="83">
        <f t="shared" si="2"/>
        <v>0</v>
      </c>
      <c r="S16" s="83">
        <f t="shared" si="2"/>
        <v>0</v>
      </c>
      <c r="T16" s="83">
        <f t="shared" si="2"/>
        <v>0</v>
      </c>
      <c r="U16" s="83">
        <f t="shared" si="2"/>
        <v>0</v>
      </c>
      <c r="V16" s="83">
        <f t="shared" si="3"/>
        <v>0</v>
      </c>
      <c r="W16" s="83">
        <f t="shared" si="3"/>
        <v>0</v>
      </c>
      <c r="X16" s="83">
        <f t="shared" si="4"/>
        <v>0</v>
      </c>
      <c r="Y16" s="83">
        <f t="shared" si="4"/>
        <v>0</v>
      </c>
      <c r="Z16" s="83">
        <f t="shared" si="4"/>
        <v>0</v>
      </c>
      <c r="AA16" s="126">
        <f t="shared" si="9"/>
        <v>0</v>
      </c>
      <c r="AB16" s="83">
        <f t="shared" si="5"/>
        <v>0</v>
      </c>
      <c r="AC16" s="83">
        <f t="shared" si="5"/>
        <v>0</v>
      </c>
      <c r="AD16" s="126">
        <f t="shared" si="10"/>
        <v>0</v>
      </c>
      <c r="AE16" s="126">
        <f>IF(AD16=1,SUM(AD$10:AD16),0)</f>
        <v>0</v>
      </c>
      <c r="AF16" s="82" t="str">
        <f t="shared" si="11"/>
        <v/>
      </c>
      <c r="AG16" s="126">
        <f t="shared" si="12"/>
        <v>0</v>
      </c>
    </row>
    <row r="17" spans="1:33" ht="12" customHeight="1" x14ac:dyDescent="0.25">
      <c r="A17" s="497"/>
      <c r="B17" s="15">
        <v>8</v>
      </c>
      <c r="C17" s="468">
        <f t="shared" si="6"/>
        <v>0</v>
      </c>
      <c r="D17" s="469"/>
      <c r="E17" s="470"/>
      <c r="F17" s="67">
        <f t="shared" si="7"/>
        <v>0</v>
      </c>
      <c r="G17" s="67">
        <f t="shared" si="7"/>
        <v>0</v>
      </c>
      <c r="H17" s="67">
        <f t="shared" si="7"/>
        <v>0</v>
      </c>
      <c r="I17" s="67">
        <f t="shared" si="0"/>
        <v>0</v>
      </c>
      <c r="J17" s="67">
        <f t="shared" si="8"/>
        <v>0</v>
      </c>
      <c r="K17" s="16">
        <f t="shared" si="8"/>
        <v>0</v>
      </c>
      <c r="L17" s="67">
        <f t="shared" si="8"/>
        <v>0</v>
      </c>
      <c r="M17" s="17">
        <f>IF(L17&gt;0,VLOOKUP(I17,Labour!$AR$1:$AT$15,3,FALSE),0)</f>
        <v>0</v>
      </c>
      <c r="N17" s="70">
        <f t="shared" si="1"/>
        <v>0</v>
      </c>
      <c r="R17" s="83">
        <f t="shared" si="2"/>
        <v>0</v>
      </c>
      <c r="S17" s="83">
        <f t="shared" si="2"/>
        <v>0</v>
      </c>
      <c r="T17" s="83">
        <f t="shared" si="2"/>
        <v>0</v>
      </c>
      <c r="U17" s="83">
        <f t="shared" si="2"/>
        <v>0</v>
      </c>
      <c r="V17" s="83">
        <f t="shared" si="3"/>
        <v>0</v>
      </c>
      <c r="W17" s="83">
        <f t="shared" si="3"/>
        <v>0</v>
      </c>
      <c r="X17" s="83">
        <f t="shared" si="4"/>
        <v>0</v>
      </c>
      <c r="Y17" s="83">
        <f t="shared" si="4"/>
        <v>0</v>
      </c>
      <c r="Z17" s="83">
        <f t="shared" si="4"/>
        <v>0</v>
      </c>
      <c r="AA17" s="126">
        <f t="shared" si="9"/>
        <v>0</v>
      </c>
      <c r="AB17" s="83">
        <f t="shared" si="5"/>
        <v>0</v>
      </c>
      <c r="AC17" s="83">
        <f t="shared" si="5"/>
        <v>0</v>
      </c>
      <c r="AD17" s="126">
        <f t="shared" si="10"/>
        <v>0</v>
      </c>
      <c r="AE17" s="126">
        <f>IF(AD17=1,SUM(AD$10:AD17),0)</f>
        <v>0</v>
      </c>
      <c r="AF17" s="82" t="str">
        <f t="shared" si="11"/>
        <v/>
      </c>
      <c r="AG17" s="126">
        <f t="shared" si="12"/>
        <v>0</v>
      </c>
    </row>
    <row r="18" spans="1:33" ht="12" customHeight="1" x14ac:dyDescent="0.25">
      <c r="A18" s="497"/>
      <c r="B18" s="15">
        <v>9</v>
      </c>
      <c r="C18" s="468">
        <f t="shared" si="6"/>
        <v>0</v>
      </c>
      <c r="D18" s="469"/>
      <c r="E18" s="470"/>
      <c r="F18" s="67">
        <f t="shared" si="7"/>
        <v>0</v>
      </c>
      <c r="G18" s="67">
        <f t="shared" si="7"/>
        <v>0</v>
      </c>
      <c r="H18" s="67">
        <f t="shared" si="7"/>
        <v>0</v>
      </c>
      <c r="I18" s="67">
        <f t="shared" si="0"/>
        <v>0</v>
      </c>
      <c r="J18" s="67">
        <f t="shared" si="8"/>
        <v>0</v>
      </c>
      <c r="K18" s="16">
        <f t="shared" si="8"/>
        <v>0</v>
      </c>
      <c r="L18" s="67">
        <f t="shared" si="8"/>
        <v>0</v>
      </c>
      <c r="M18" s="17">
        <f>IF(L18&gt;0,VLOOKUP(I18,Labour!$AR$1:$AT$15,3,FALSE),0)</f>
        <v>0</v>
      </c>
      <c r="N18" s="70">
        <f t="shared" si="1"/>
        <v>0</v>
      </c>
      <c r="R18" s="83">
        <f t="shared" si="2"/>
        <v>0</v>
      </c>
      <c r="S18" s="83">
        <f t="shared" si="2"/>
        <v>0</v>
      </c>
      <c r="T18" s="83">
        <f t="shared" si="2"/>
        <v>0</v>
      </c>
      <c r="U18" s="83">
        <f t="shared" si="2"/>
        <v>0</v>
      </c>
      <c r="V18" s="83">
        <f t="shared" si="3"/>
        <v>0</v>
      </c>
      <c r="W18" s="83">
        <f t="shared" si="3"/>
        <v>0</v>
      </c>
      <c r="X18" s="83">
        <f t="shared" si="4"/>
        <v>0</v>
      </c>
      <c r="Y18" s="83">
        <f t="shared" si="4"/>
        <v>0</v>
      </c>
      <c r="Z18" s="83">
        <f t="shared" si="4"/>
        <v>0</v>
      </c>
      <c r="AA18" s="126">
        <f t="shared" si="9"/>
        <v>0</v>
      </c>
      <c r="AB18" s="83">
        <f t="shared" si="5"/>
        <v>0</v>
      </c>
      <c r="AC18" s="83">
        <f t="shared" si="5"/>
        <v>0</v>
      </c>
      <c r="AD18" s="126">
        <f t="shared" si="10"/>
        <v>0</v>
      </c>
      <c r="AE18" s="126">
        <f>IF(AD18=1,SUM(AD$10:AD18),0)</f>
        <v>0</v>
      </c>
      <c r="AF18" s="82" t="str">
        <f t="shared" si="11"/>
        <v/>
      </c>
      <c r="AG18" s="126">
        <f t="shared" si="12"/>
        <v>0</v>
      </c>
    </row>
    <row r="19" spans="1:33" ht="12" customHeight="1" x14ac:dyDescent="0.25">
      <c r="A19" s="497"/>
      <c r="B19" s="15">
        <v>10</v>
      </c>
      <c r="C19" s="468">
        <f t="shared" si="6"/>
        <v>0</v>
      </c>
      <c r="D19" s="469"/>
      <c r="E19" s="470"/>
      <c r="F19" s="67">
        <f t="shared" si="7"/>
        <v>0</v>
      </c>
      <c r="G19" s="67">
        <f t="shared" si="7"/>
        <v>0</v>
      </c>
      <c r="H19" s="67">
        <f t="shared" si="7"/>
        <v>0</v>
      </c>
      <c r="I19" s="67">
        <f t="shared" si="0"/>
        <v>0</v>
      </c>
      <c r="J19" s="67">
        <f t="shared" si="8"/>
        <v>0</v>
      </c>
      <c r="K19" s="16">
        <f t="shared" si="8"/>
        <v>0</v>
      </c>
      <c r="L19" s="67">
        <f t="shared" si="8"/>
        <v>0</v>
      </c>
      <c r="M19" s="17">
        <f>IF(L19&gt;0,VLOOKUP(I19,Labour!$AR$1:$AT$15,3,FALSE),0)</f>
        <v>0</v>
      </c>
      <c r="N19" s="70">
        <f t="shared" si="1"/>
        <v>0</v>
      </c>
      <c r="R19" s="83">
        <f t="shared" si="2"/>
        <v>0</v>
      </c>
      <c r="S19" s="83">
        <f t="shared" si="2"/>
        <v>0</v>
      </c>
      <c r="T19" s="83">
        <f t="shared" si="2"/>
        <v>0</v>
      </c>
      <c r="U19" s="83">
        <f t="shared" si="2"/>
        <v>0</v>
      </c>
      <c r="V19" s="83">
        <f t="shared" si="3"/>
        <v>0</v>
      </c>
      <c r="W19" s="83">
        <f t="shared" si="3"/>
        <v>0</v>
      </c>
      <c r="X19" s="83">
        <f t="shared" si="4"/>
        <v>0</v>
      </c>
      <c r="Y19" s="83">
        <f t="shared" si="4"/>
        <v>0</v>
      </c>
      <c r="Z19" s="83">
        <f t="shared" si="4"/>
        <v>0</v>
      </c>
      <c r="AA19" s="126">
        <f t="shared" si="9"/>
        <v>0</v>
      </c>
      <c r="AB19" s="83">
        <f t="shared" si="5"/>
        <v>0</v>
      </c>
      <c r="AC19" s="83">
        <f t="shared" si="5"/>
        <v>0</v>
      </c>
      <c r="AD19" s="126">
        <f t="shared" si="10"/>
        <v>0</v>
      </c>
      <c r="AE19" s="126">
        <f>IF(AD19=1,SUM(AD$10:AD19),0)</f>
        <v>0</v>
      </c>
      <c r="AF19" s="82" t="str">
        <f t="shared" si="11"/>
        <v/>
      </c>
      <c r="AG19" s="126">
        <f t="shared" si="12"/>
        <v>0</v>
      </c>
    </row>
    <row r="20" spans="1:33" ht="12" customHeight="1" x14ac:dyDescent="0.25">
      <c r="A20" s="497"/>
      <c r="B20" s="15">
        <v>11</v>
      </c>
      <c r="C20" s="468">
        <f t="shared" si="6"/>
        <v>0</v>
      </c>
      <c r="D20" s="469"/>
      <c r="E20" s="470"/>
      <c r="F20" s="67">
        <f t="shared" si="7"/>
        <v>0</v>
      </c>
      <c r="G20" s="67">
        <f t="shared" si="7"/>
        <v>0</v>
      </c>
      <c r="H20" s="67">
        <f t="shared" si="7"/>
        <v>0</v>
      </c>
      <c r="I20" s="67">
        <f t="shared" si="0"/>
        <v>0</v>
      </c>
      <c r="J20" s="67">
        <f t="shared" si="8"/>
        <v>0</v>
      </c>
      <c r="K20" s="16">
        <f t="shared" si="8"/>
        <v>0</v>
      </c>
      <c r="L20" s="67">
        <f t="shared" si="8"/>
        <v>0</v>
      </c>
      <c r="M20" s="17">
        <f>IF(L20&gt;0,VLOOKUP(I20,Labour!$AR$1:$AT$15,3,FALSE),0)</f>
        <v>0</v>
      </c>
      <c r="N20" s="70">
        <f t="shared" si="1"/>
        <v>0</v>
      </c>
      <c r="R20" s="83">
        <f t="shared" si="2"/>
        <v>0</v>
      </c>
      <c r="S20" s="83">
        <f t="shared" si="2"/>
        <v>0</v>
      </c>
      <c r="T20" s="83">
        <f t="shared" si="2"/>
        <v>0</v>
      </c>
      <c r="U20" s="83">
        <f t="shared" si="2"/>
        <v>0</v>
      </c>
      <c r="V20" s="83">
        <f t="shared" si="3"/>
        <v>0</v>
      </c>
      <c r="W20" s="83">
        <f t="shared" si="3"/>
        <v>0</v>
      </c>
      <c r="X20" s="83">
        <f t="shared" si="4"/>
        <v>0</v>
      </c>
      <c r="Y20" s="83">
        <f t="shared" si="4"/>
        <v>0</v>
      </c>
      <c r="Z20" s="83">
        <f t="shared" si="4"/>
        <v>0</v>
      </c>
      <c r="AA20" s="126">
        <f t="shared" si="9"/>
        <v>0</v>
      </c>
      <c r="AB20" s="83">
        <f t="shared" si="5"/>
        <v>0</v>
      </c>
      <c r="AC20" s="83">
        <f t="shared" si="5"/>
        <v>0</v>
      </c>
      <c r="AD20" s="126">
        <f t="shared" si="10"/>
        <v>0</v>
      </c>
      <c r="AE20" s="126">
        <f>IF(AD20=1,SUM(AD$10:AD20),0)</f>
        <v>0</v>
      </c>
      <c r="AF20" s="82" t="str">
        <f t="shared" si="11"/>
        <v/>
      </c>
      <c r="AG20" s="126">
        <f t="shared" si="12"/>
        <v>0</v>
      </c>
    </row>
    <row r="21" spans="1:33" ht="12" customHeight="1" x14ac:dyDescent="0.25">
      <c r="A21" s="497"/>
      <c r="B21" s="15">
        <v>12</v>
      </c>
      <c r="C21" s="468">
        <f t="shared" si="6"/>
        <v>0</v>
      </c>
      <c r="D21" s="469"/>
      <c r="E21" s="470"/>
      <c r="F21" s="67">
        <f t="shared" si="7"/>
        <v>0</v>
      </c>
      <c r="G21" s="67">
        <f t="shared" si="7"/>
        <v>0</v>
      </c>
      <c r="H21" s="67">
        <f t="shared" si="7"/>
        <v>0</v>
      </c>
      <c r="I21" s="67">
        <f t="shared" si="0"/>
        <v>0</v>
      </c>
      <c r="J21" s="67">
        <f t="shared" si="8"/>
        <v>0</v>
      </c>
      <c r="K21" s="16">
        <f t="shared" si="8"/>
        <v>0</v>
      </c>
      <c r="L21" s="67">
        <f t="shared" si="8"/>
        <v>0</v>
      </c>
      <c r="M21" s="17">
        <f>IF(L21&gt;0,VLOOKUP(I21,Labour!$AR$1:$AT$15,3,FALSE),0)</f>
        <v>0</v>
      </c>
      <c r="N21" s="70">
        <f t="shared" si="1"/>
        <v>0</v>
      </c>
      <c r="R21" s="83">
        <f t="shared" si="2"/>
        <v>0</v>
      </c>
      <c r="S21" s="83">
        <f t="shared" si="2"/>
        <v>0</v>
      </c>
      <c r="T21" s="83">
        <f t="shared" si="2"/>
        <v>0</v>
      </c>
      <c r="U21" s="83">
        <f t="shared" si="2"/>
        <v>0</v>
      </c>
      <c r="V21" s="83">
        <f t="shared" si="3"/>
        <v>0</v>
      </c>
      <c r="W21" s="83">
        <f t="shared" si="3"/>
        <v>0</v>
      </c>
      <c r="X21" s="83">
        <f t="shared" si="4"/>
        <v>0</v>
      </c>
      <c r="Y21" s="83">
        <f t="shared" si="4"/>
        <v>0</v>
      </c>
      <c r="Z21" s="83">
        <f t="shared" si="4"/>
        <v>0</v>
      </c>
      <c r="AA21" s="126">
        <f t="shared" si="9"/>
        <v>0</v>
      </c>
      <c r="AB21" s="83">
        <f t="shared" si="5"/>
        <v>0</v>
      </c>
      <c r="AC21" s="83">
        <f t="shared" si="5"/>
        <v>0</v>
      </c>
      <c r="AD21" s="126">
        <f t="shared" si="10"/>
        <v>0</v>
      </c>
      <c r="AE21" s="126">
        <f>IF(AD21=1,SUM(AD$10:AD21),0)</f>
        <v>0</v>
      </c>
      <c r="AF21" s="82" t="str">
        <f t="shared" si="11"/>
        <v/>
      </c>
      <c r="AG21" s="126">
        <f t="shared" si="12"/>
        <v>0</v>
      </c>
    </row>
    <row r="22" spans="1:33" ht="12" customHeight="1" x14ac:dyDescent="0.25">
      <c r="A22" s="497"/>
      <c r="B22" s="15">
        <v>13</v>
      </c>
      <c r="C22" s="468">
        <f t="shared" si="6"/>
        <v>0</v>
      </c>
      <c r="D22" s="469"/>
      <c r="E22" s="470"/>
      <c r="F22" s="67">
        <f t="shared" si="7"/>
        <v>0</v>
      </c>
      <c r="G22" s="67">
        <f t="shared" si="7"/>
        <v>0</v>
      </c>
      <c r="H22" s="67">
        <f t="shared" si="7"/>
        <v>0</v>
      </c>
      <c r="I22" s="67">
        <f t="shared" si="0"/>
        <v>0</v>
      </c>
      <c r="J22" s="67">
        <f t="shared" si="8"/>
        <v>0</v>
      </c>
      <c r="K22" s="16">
        <f t="shared" si="8"/>
        <v>0</v>
      </c>
      <c r="L22" s="67">
        <f t="shared" si="8"/>
        <v>0</v>
      </c>
      <c r="M22" s="17">
        <f>IF(L22&gt;0,VLOOKUP(I22,Labour!$AR$1:$AT$15,3,FALSE),0)</f>
        <v>0</v>
      </c>
      <c r="N22" s="70">
        <f t="shared" si="1"/>
        <v>0</v>
      </c>
      <c r="R22" s="83">
        <f t="shared" si="2"/>
        <v>0</v>
      </c>
      <c r="S22" s="83">
        <f t="shared" si="2"/>
        <v>0</v>
      </c>
      <c r="T22" s="83">
        <f t="shared" si="2"/>
        <v>0</v>
      </c>
      <c r="U22" s="83">
        <f t="shared" si="2"/>
        <v>0</v>
      </c>
      <c r="V22" s="83">
        <f t="shared" si="3"/>
        <v>0</v>
      </c>
      <c r="W22" s="83">
        <f t="shared" si="3"/>
        <v>0</v>
      </c>
      <c r="X22" s="83">
        <f t="shared" si="4"/>
        <v>0</v>
      </c>
      <c r="Y22" s="83">
        <f t="shared" si="4"/>
        <v>0</v>
      </c>
      <c r="Z22" s="83">
        <f t="shared" si="4"/>
        <v>0</v>
      </c>
      <c r="AA22" s="126">
        <f t="shared" si="9"/>
        <v>0</v>
      </c>
      <c r="AB22" s="83">
        <f t="shared" si="5"/>
        <v>0</v>
      </c>
      <c r="AC22" s="83">
        <f t="shared" si="5"/>
        <v>0</v>
      </c>
      <c r="AD22" s="126">
        <f t="shared" si="10"/>
        <v>0</v>
      </c>
      <c r="AE22" s="126">
        <f>IF(AD22=1,SUM(AD$10:AD22),0)</f>
        <v>0</v>
      </c>
      <c r="AF22" s="82" t="str">
        <f t="shared" si="11"/>
        <v/>
      </c>
      <c r="AG22" s="126">
        <f t="shared" si="12"/>
        <v>0</v>
      </c>
    </row>
    <row r="23" spans="1:33" ht="12" customHeight="1" x14ac:dyDescent="0.25">
      <c r="A23" s="497"/>
      <c r="B23" s="15">
        <v>14</v>
      </c>
      <c r="C23" s="468">
        <f t="shared" si="6"/>
        <v>0</v>
      </c>
      <c r="D23" s="469"/>
      <c r="E23" s="470"/>
      <c r="F23" s="67">
        <f t="shared" si="7"/>
        <v>0</v>
      </c>
      <c r="G23" s="67">
        <f t="shared" si="7"/>
        <v>0</v>
      </c>
      <c r="H23" s="67">
        <f t="shared" si="7"/>
        <v>0</v>
      </c>
      <c r="I23" s="67">
        <f t="shared" si="0"/>
        <v>0</v>
      </c>
      <c r="J23" s="67">
        <f t="shared" si="8"/>
        <v>0</v>
      </c>
      <c r="K23" s="16">
        <f t="shared" si="8"/>
        <v>0</v>
      </c>
      <c r="L23" s="67">
        <f t="shared" si="8"/>
        <v>0</v>
      </c>
      <c r="M23" s="17">
        <f>IF(L23&gt;0,VLOOKUP(I23,Labour!$AR$1:$AT$15,3,FALSE),0)</f>
        <v>0</v>
      </c>
      <c r="N23" s="70">
        <f t="shared" si="1"/>
        <v>0</v>
      </c>
      <c r="R23" s="83">
        <f t="shared" si="2"/>
        <v>0</v>
      </c>
      <c r="S23" s="83">
        <f t="shared" si="2"/>
        <v>0</v>
      </c>
      <c r="T23" s="83">
        <f t="shared" si="2"/>
        <v>0</v>
      </c>
      <c r="U23" s="83">
        <f t="shared" si="2"/>
        <v>0</v>
      </c>
      <c r="V23" s="83">
        <f t="shared" si="3"/>
        <v>0</v>
      </c>
      <c r="W23" s="83">
        <f t="shared" si="3"/>
        <v>0</v>
      </c>
      <c r="X23" s="83">
        <f t="shared" si="4"/>
        <v>0</v>
      </c>
      <c r="Y23" s="83">
        <f t="shared" si="4"/>
        <v>0</v>
      </c>
      <c r="Z23" s="83">
        <f t="shared" si="4"/>
        <v>0</v>
      </c>
      <c r="AA23" s="126">
        <f t="shared" si="9"/>
        <v>0</v>
      </c>
      <c r="AB23" s="83">
        <f t="shared" si="5"/>
        <v>0</v>
      </c>
      <c r="AC23" s="83">
        <f t="shared" si="5"/>
        <v>0</v>
      </c>
      <c r="AD23" s="126">
        <f t="shared" si="10"/>
        <v>0</v>
      </c>
      <c r="AE23" s="126">
        <f>IF(AD23=1,SUM(AD$10:AD23),0)</f>
        <v>0</v>
      </c>
      <c r="AF23" s="82" t="str">
        <f t="shared" si="11"/>
        <v/>
      </c>
      <c r="AG23" s="126">
        <f t="shared" si="12"/>
        <v>0</v>
      </c>
    </row>
    <row r="24" spans="1:33" ht="12" customHeight="1" x14ac:dyDescent="0.25">
      <c r="A24" s="497"/>
      <c r="B24" s="15">
        <v>15</v>
      </c>
      <c r="C24" s="468">
        <f t="shared" si="6"/>
        <v>0</v>
      </c>
      <c r="D24" s="469"/>
      <c r="E24" s="470"/>
      <c r="F24" s="67">
        <f t="shared" si="7"/>
        <v>0</v>
      </c>
      <c r="G24" s="67">
        <f t="shared" si="7"/>
        <v>0</v>
      </c>
      <c r="H24" s="67">
        <f t="shared" si="7"/>
        <v>0</v>
      </c>
      <c r="I24" s="67">
        <f t="shared" si="0"/>
        <v>0</v>
      </c>
      <c r="J24" s="67">
        <f t="shared" si="8"/>
        <v>0</v>
      </c>
      <c r="K24" s="16">
        <f t="shared" si="8"/>
        <v>0</v>
      </c>
      <c r="L24" s="67">
        <f t="shared" si="8"/>
        <v>0</v>
      </c>
      <c r="M24" s="17">
        <f>IF(L24&gt;0,VLOOKUP(I24,Labour!$AR$1:$AT$15,3,FALSE),0)</f>
        <v>0</v>
      </c>
      <c r="N24" s="70">
        <f t="shared" si="1"/>
        <v>0</v>
      </c>
      <c r="R24" s="83">
        <f t="shared" si="2"/>
        <v>0</v>
      </c>
      <c r="S24" s="83">
        <f t="shared" si="2"/>
        <v>0</v>
      </c>
      <c r="T24" s="83">
        <f t="shared" si="2"/>
        <v>0</v>
      </c>
      <c r="U24" s="83">
        <f t="shared" si="2"/>
        <v>0</v>
      </c>
      <c r="V24" s="83">
        <f t="shared" si="3"/>
        <v>0</v>
      </c>
      <c r="W24" s="83">
        <f t="shared" si="3"/>
        <v>0</v>
      </c>
      <c r="X24" s="83">
        <f t="shared" si="4"/>
        <v>0</v>
      </c>
      <c r="Y24" s="83">
        <f t="shared" si="4"/>
        <v>0</v>
      </c>
      <c r="Z24" s="83">
        <f t="shared" si="4"/>
        <v>0</v>
      </c>
      <c r="AA24" s="126">
        <f t="shared" si="9"/>
        <v>0</v>
      </c>
      <c r="AB24" s="83">
        <f t="shared" si="5"/>
        <v>0</v>
      </c>
      <c r="AC24" s="83">
        <f t="shared" si="5"/>
        <v>0</v>
      </c>
      <c r="AD24" s="126">
        <f t="shared" si="10"/>
        <v>0</v>
      </c>
      <c r="AE24" s="126">
        <f>IF(AD24=1,SUM(AD$10:AD24),0)</f>
        <v>0</v>
      </c>
      <c r="AF24" s="82" t="str">
        <f t="shared" si="11"/>
        <v/>
      </c>
      <c r="AG24" s="126">
        <f t="shared" si="12"/>
        <v>0</v>
      </c>
    </row>
    <row r="25" spans="1:33" ht="12" customHeight="1" x14ac:dyDescent="0.25">
      <c r="A25" s="497"/>
      <c r="B25" s="15">
        <v>16</v>
      </c>
      <c r="C25" s="468">
        <f t="shared" si="6"/>
        <v>0</v>
      </c>
      <c r="D25" s="469"/>
      <c r="E25" s="470"/>
      <c r="F25" s="67">
        <f t="shared" si="7"/>
        <v>0</v>
      </c>
      <c r="G25" s="67">
        <f t="shared" si="7"/>
        <v>0</v>
      </c>
      <c r="H25" s="67">
        <f t="shared" si="7"/>
        <v>0</v>
      </c>
      <c r="I25" s="67">
        <f t="shared" si="0"/>
        <v>0</v>
      </c>
      <c r="J25" s="67">
        <f t="shared" si="8"/>
        <v>0</v>
      </c>
      <c r="K25" s="16">
        <f t="shared" si="8"/>
        <v>0</v>
      </c>
      <c r="L25" s="67">
        <f t="shared" si="8"/>
        <v>0</v>
      </c>
      <c r="M25" s="17">
        <f>IF(L25&gt;0,VLOOKUP(I25,Labour!$AR$1:$AT$15,3,FALSE),0)</f>
        <v>0</v>
      </c>
      <c r="N25" s="70">
        <f t="shared" si="1"/>
        <v>0</v>
      </c>
      <c r="R25" s="83">
        <f t="shared" si="2"/>
        <v>0</v>
      </c>
      <c r="S25" s="83">
        <f t="shared" si="2"/>
        <v>0</v>
      </c>
      <c r="T25" s="83">
        <f t="shared" si="2"/>
        <v>0</v>
      </c>
      <c r="U25" s="83">
        <f t="shared" si="2"/>
        <v>0</v>
      </c>
      <c r="V25" s="83">
        <f t="shared" si="3"/>
        <v>0</v>
      </c>
      <c r="W25" s="83">
        <f t="shared" si="3"/>
        <v>0</v>
      </c>
      <c r="X25" s="83">
        <f t="shared" si="4"/>
        <v>0</v>
      </c>
      <c r="Y25" s="83">
        <f t="shared" si="4"/>
        <v>0</v>
      </c>
      <c r="Z25" s="83">
        <f t="shared" si="4"/>
        <v>0</v>
      </c>
      <c r="AA25" s="126">
        <f t="shared" si="9"/>
        <v>0</v>
      </c>
      <c r="AB25" s="83">
        <f t="shared" si="5"/>
        <v>0</v>
      </c>
      <c r="AC25" s="83">
        <f t="shared" si="5"/>
        <v>0</v>
      </c>
      <c r="AD25" s="126">
        <f t="shared" si="10"/>
        <v>0</v>
      </c>
      <c r="AE25" s="126">
        <f>IF(AD25=1,SUM(AD$10:AD25),0)</f>
        <v>0</v>
      </c>
      <c r="AF25" s="82" t="str">
        <f t="shared" si="11"/>
        <v/>
      </c>
      <c r="AG25" s="126">
        <f t="shared" si="12"/>
        <v>0</v>
      </c>
    </row>
    <row r="26" spans="1:33" ht="12" customHeight="1" x14ac:dyDescent="0.25">
      <c r="A26" s="497"/>
      <c r="B26" s="15">
        <v>17</v>
      </c>
      <c r="C26" s="468">
        <f t="shared" si="6"/>
        <v>0</v>
      </c>
      <c r="D26" s="469"/>
      <c r="E26" s="470"/>
      <c r="F26" s="67">
        <f t="shared" si="7"/>
        <v>0</v>
      </c>
      <c r="G26" s="67">
        <f t="shared" si="7"/>
        <v>0</v>
      </c>
      <c r="H26" s="67">
        <f t="shared" si="7"/>
        <v>0</v>
      </c>
      <c r="I26" s="67">
        <f t="shared" si="0"/>
        <v>0</v>
      </c>
      <c r="J26" s="67">
        <f t="shared" si="8"/>
        <v>0</v>
      </c>
      <c r="K26" s="16">
        <f t="shared" si="8"/>
        <v>0</v>
      </c>
      <c r="L26" s="67">
        <f t="shared" si="8"/>
        <v>0</v>
      </c>
      <c r="M26" s="17">
        <f>IF(L26&gt;0,VLOOKUP(I26,Labour!$AR$1:$AT$15,3,FALSE),0)</f>
        <v>0</v>
      </c>
      <c r="N26" s="70">
        <f t="shared" si="1"/>
        <v>0</v>
      </c>
      <c r="R26" s="83">
        <f t="shared" si="2"/>
        <v>0</v>
      </c>
      <c r="S26" s="83">
        <f t="shared" si="2"/>
        <v>0</v>
      </c>
      <c r="T26" s="83">
        <f t="shared" si="2"/>
        <v>0</v>
      </c>
      <c r="U26" s="83">
        <f t="shared" si="2"/>
        <v>0</v>
      </c>
      <c r="V26" s="83">
        <f t="shared" si="3"/>
        <v>0</v>
      </c>
      <c r="W26" s="83">
        <f t="shared" si="3"/>
        <v>0</v>
      </c>
      <c r="X26" s="83">
        <f t="shared" si="4"/>
        <v>0</v>
      </c>
      <c r="Y26" s="83">
        <f t="shared" si="4"/>
        <v>0</v>
      </c>
      <c r="Z26" s="83">
        <f t="shared" si="4"/>
        <v>0</v>
      </c>
      <c r="AA26" s="126">
        <f t="shared" si="9"/>
        <v>0</v>
      </c>
      <c r="AB26" s="83">
        <f t="shared" si="5"/>
        <v>0</v>
      </c>
      <c r="AC26" s="83">
        <f t="shared" si="5"/>
        <v>0</v>
      </c>
      <c r="AD26" s="126">
        <f t="shared" si="10"/>
        <v>0</v>
      </c>
      <c r="AE26" s="126">
        <f>IF(AD26=1,SUM(AD$10:AD26),0)</f>
        <v>0</v>
      </c>
      <c r="AF26" s="82" t="str">
        <f t="shared" si="11"/>
        <v/>
      </c>
      <c r="AG26" s="126">
        <f t="shared" si="12"/>
        <v>0</v>
      </c>
    </row>
    <row r="27" spans="1:33" ht="12" customHeight="1" x14ac:dyDescent="0.25">
      <c r="A27" s="497"/>
      <c r="B27" s="15">
        <v>18</v>
      </c>
      <c r="C27" s="468">
        <f t="shared" si="6"/>
        <v>0</v>
      </c>
      <c r="D27" s="469"/>
      <c r="E27" s="470"/>
      <c r="F27" s="67">
        <f t="shared" si="7"/>
        <v>0</v>
      </c>
      <c r="G27" s="67">
        <f t="shared" si="7"/>
        <v>0</v>
      </c>
      <c r="H27" s="67">
        <f t="shared" si="7"/>
        <v>0</v>
      </c>
      <c r="I27" s="67">
        <f t="shared" si="0"/>
        <v>0</v>
      </c>
      <c r="J27" s="67">
        <f t="shared" si="8"/>
        <v>0</v>
      </c>
      <c r="K27" s="16">
        <f t="shared" si="8"/>
        <v>0</v>
      </c>
      <c r="L27" s="67">
        <f t="shared" si="8"/>
        <v>0</v>
      </c>
      <c r="M27" s="17">
        <f>IF(L27&gt;0,VLOOKUP(I27,Labour!$AR$1:$AT$15,3,FALSE),0)</f>
        <v>0</v>
      </c>
      <c r="N27" s="70">
        <f t="shared" si="1"/>
        <v>0</v>
      </c>
      <c r="R27" s="83">
        <f t="shared" si="2"/>
        <v>0</v>
      </c>
      <c r="S27" s="83">
        <f t="shared" si="2"/>
        <v>0</v>
      </c>
      <c r="T27" s="83">
        <f t="shared" si="2"/>
        <v>0</v>
      </c>
      <c r="U27" s="83">
        <f t="shared" si="2"/>
        <v>0</v>
      </c>
      <c r="V27" s="83">
        <f t="shared" si="3"/>
        <v>0</v>
      </c>
      <c r="W27" s="83">
        <f t="shared" si="3"/>
        <v>0</v>
      </c>
      <c r="X27" s="83">
        <f t="shared" si="4"/>
        <v>0</v>
      </c>
      <c r="Y27" s="83">
        <f t="shared" si="4"/>
        <v>0</v>
      </c>
      <c r="Z27" s="83">
        <f t="shared" si="4"/>
        <v>0</v>
      </c>
      <c r="AA27" s="126">
        <f t="shared" si="9"/>
        <v>0</v>
      </c>
      <c r="AB27" s="83">
        <f t="shared" si="5"/>
        <v>0</v>
      </c>
      <c r="AC27" s="83">
        <f t="shared" si="5"/>
        <v>0</v>
      </c>
      <c r="AD27" s="126">
        <f t="shared" si="10"/>
        <v>0</v>
      </c>
      <c r="AE27" s="126">
        <f>IF(AD27=1,SUM(AD$10:AD27),0)</f>
        <v>0</v>
      </c>
      <c r="AF27" s="82" t="str">
        <f t="shared" si="11"/>
        <v/>
      </c>
      <c r="AG27" s="126">
        <f t="shared" si="12"/>
        <v>0</v>
      </c>
    </row>
    <row r="28" spans="1:33" ht="12" customHeight="1" x14ac:dyDescent="0.25">
      <c r="A28" s="497"/>
      <c r="B28" s="15">
        <v>19</v>
      </c>
      <c r="C28" s="468">
        <f t="shared" si="6"/>
        <v>0</v>
      </c>
      <c r="D28" s="469"/>
      <c r="E28" s="470"/>
      <c r="F28" s="67">
        <f t="shared" si="7"/>
        <v>0</v>
      </c>
      <c r="G28" s="67">
        <f t="shared" si="7"/>
        <v>0</v>
      </c>
      <c r="H28" s="67">
        <f t="shared" si="7"/>
        <v>0</v>
      </c>
      <c r="I28" s="67">
        <f t="shared" si="0"/>
        <v>0</v>
      </c>
      <c r="J28" s="67">
        <f t="shared" si="8"/>
        <v>0</v>
      </c>
      <c r="K28" s="16">
        <f t="shared" si="8"/>
        <v>0</v>
      </c>
      <c r="L28" s="67">
        <f t="shared" si="8"/>
        <v>0</v>
      </c>
      <c r="M28" s="17">
        <f>IF(L28&gt;0,VLOOKUP(I28,Labour!$AR$1:$AT$15,3,FALSE),0)</f>
        <v>0</v>
      </c>
      <c r="N28" s="70">
        <f t="shared" si="1"/>
        <v>0</v>
      </c>
      <c r="R28" s="83">
        <f t="shared" si="2"/>
        <v>0</v>
      </c>
      <c r="S28" s="83">
        <f t="shared" si="2"/>
        <v>0</v>
      </c>
      <c r="T28" s="83">
        <f t="shared" si="2"/>
        <v>0</v>
      </c>
      <c r="U28" s="83">
        <f t="shared" si="2"/>
        <v>0</v>
      </c>
      <c r="V28" s="83">
        <f t="shared" si="3"/>
        <v>0</v>
      </c>
      <c r="W28" s="83">
        <f t="shared" si="3"/>
        <v>0</v>
      </c>
      <c r="X28" s="83">
        <f t="shared" si="4"/>
        <v>0</v>
      </c>
      <c r="Y28" s="83">
        <f t="shared" si="4"/>
        <v>0</v>
      </c>
      <c r="Z28" s="83">
        <f t="shared" si="4"/>
        <v>0</v>
      </c>
      <c r="AA28" s="126">
        <f t="shared" si="9"/>
        <v>0</v>
      </c>
      <c r="AB28" s="83">
        <f t="shared" si="5"/>
        <v>0</v>
      </c>
      <c r="AC28" s="83">
        <f t="shared" si="5"/>
        <v>0</v>
      </c>
      <c r="AD28" s="126">
        <f t="shared" si="10"/>
        <v>0</v>
      </c>
      <c r="AE28" s="126">
        <f>IF(AD28=1,SUM(AD$10:AD28),0)</f>
        <v>0</v>
      </c>
      <c r="AF28" s="82" t="str">
        <f t="shared" si="11"/>
        <v/>
      </c>
      <c r="AG28" s="126">
        <f t="shared" si="12"/>
        <v>0</v>
      </c>
    </row>
    <row r="29" spans="1:33" ht="12" customHeight="1" x14ac:dyDescent="0.25">
      <c r="A29" s="497"/>
      <c r="B29" s="15">
        <v>20</v>
      </c>
      <c r="C29" s="468">
        <f t="shared" si="6"/>
        <v>0</v>
      </c>
      <c r="D29" s="469"/>
      <c r="E29" s="470"/>
      <c r="F29" s="67">
        <f t="shared" si="7"/>
        <v>0</v>
      </c>
      <c r="G29" s="67">
        <f t="shared" si="7"/>
        <v>0</v>
      </c>
      <c r="H29" s="67">
        <f t="shared" si="7"/>
        <v>0</v>
      </c>
      <c r="I29" s="67">
        <f t="shared" si="0"/>
        <v>0</v>
      </c>
      <c r="J29" s="67">
        <f t="shared" si="8"/>
        <v>0</v>
      </c>
      <c r="K29" s="16">
        <f t="shared" si="8"/>
        <v>0</v>
      </c>
      <c r="L29" s="67">
        <f t="shared" si="8"/>
        <v>0</v>
      </c>
      <c r="M29" s="17">
        <f>IF(L29&gt;0,VLOOKUP(I29,Labour!$AR$1:$AT$15,3,FALSE),0)</f>
        <v>0</v>
      </c>
      <c r="N29" s="70">
        <f t="shared" si="1"/>
        <v>0</v>
      </c>
      <c r="R29" s="83">
        <f t="shared" si="2"/>
        <v>0</v>
      </c>
      <c r="S29" s="83">
        <f t="shared" si="2"/>
        <v>0</v>
      </c>
      <c r="T29" s="83">
        <f t="shared" si="2"/>
        <v>0</v>
      </c>
      <c r="U29" s="83">
        <f t="shared" si="2"/>
        <v>0</v>
      </c>
      <c r="V29" s="83">
        <f t="shared" si="3"/>
        <v>0</v>
      </c>
      <c r="W29" s="83">
        <f t="shared" si="3"/>
        <v>0</v>
      </c>
      <c r="X29" s="83">
        <f t="shared" si="4"/>
        <v>0</v>
      </c>
      <c r="Y29" s="83">
        <f t="shared" si="4"/>
        <v>0</v>
      </c>
      <c r="Z29" s="83">
        <f t="shared" si="4"/>
        <v>0</v>
      </c>
      <c r="AA29" s="126">
        <f t="shared" si="9"/>
        <v>0</v>
      </c>
      <c r="AB29" s="83">
        <f t="shared" si="5"/>
        <v>0</v>
      </c>
      <c r="AC29" s="83">
        <f t="shared" si="5"/>
        <v>0</v>
      </c>
      <c r="AD29" s="126">
        <f t="shared" si="10"/>
        <v>0</v>
      </c>
      <c r="AE29" s="126">
        <f>IF(AD29=1,SUM(AD$10:AD29),0)</f>
        <v>0</v>
      </c>
      <c r="AF29" s="82" t="str">
        <f t="shared" si="11"/>
        <v/>
      </c>
      <c r="AG29" s="126">
        <f t="shared" si="12"/>
        <v>0</v>
      </c>
    </row>
    <row r="30" spans="1:33" ht="12" customHeight="1" x14ac:dyDescent="0.25">
      <c r="A30" s="497"/>
      <c r="B30" s="15">
        <v>21</v>
      </c>
      <c r="C30" s="468">
        <f t="shared" si="6"/>
        <v>0</v>
      </c>
      <c r="D30" s="469"/>
      <c r="E30" s="470"/>
      <c r="F30" s="67">
        <f t="shared" si="7"/>
        <v>0</v>
      </c>
      <c r="G30" s="67">
        <f t="shared" si="7"/>
        <v>0</v>
      </c>
      <c r="H30" s="67">
        <f t="shared" si="7"/>
        <v>0</v>
      </c>
      <c r="I30" s="67">
        <f t="shared" si="0"/>
        <v>0</v>
      </c>
      <c r="J30" s="67">
        <f t="shared" si="8"/>
        <v>0</v>
      </c>
      <c r="K30" s="16">
        <f t="shared" si="8"/>
        <v>0</v>
      </c>
      <c r="L30" s="67">
        <f t="shared" si="8"/>
        <v>0</v>
      </c>
      <c r="M30" s="17">
        <f>IF(L30&gt;0,VLOOKUP(I30,Labour!$AR$1:$AT$15,3,FALSE),0)</f>
        <v>0</v>
      </c>
      <c r="N30" s="70">
        <f t="shared" si="1"/>
        <v>0</v>
      </c>
      <c r="R30" s="83">
        <f t="shared" si="2"/>
        <v>0</v>
      </c>
      <c r="S30" s="83">
        <f t="shared" si="2"/>
        <v>0</v>
      </c>
      <c r="T30" s="83">
        <f t="shared" si="2"/>
        <v>0</v>
      </c>
      <c r="U30" s="83">
        <f t="shared" si="2"/>
        <v>0</v>
      </c>
      <c r="V30" s="83">
        <f t="shared" si="3"/>
        <v>0</v>
      </c>
      <c r="W30" s="83">
        <f t="shared" si="3"/>
        <v>0</v>
      </c>
      <c r="X30" s="83">
        <f t="shared" si="4"/>
        <v>0</v>
      </c>
      <c r="Y30" s="83">
        <f t="shared" si="4"/>
        <v>0</v>
      </c>
      <c r="Z30" s="83">
        <f t="shared" si="4"/>
        <v>0</v>
      </c>
      <c r="AA30" s="126">
        <f t="shared" si="9"/>
        <v>0</v>
      </c>
      <c r="AB30" s="83">
        <f t="shared" si="5"/>
        <v>0</v>
      </c>
      <c r="AC30" s="83">
        <f t="shared" si="5"/>
        <v>0</v>
      </c>
      <c r="AD30" s="126">
        <f t="shared" si="10"/>
        <v>0</v>
      </c>
      <c r="AE30" s="126">
        <f>IF(AD30=1,SUM(AD$10:AD30),0)</f>
        <v>0</v>
      </c>
      <c r="AF30" s="82" t="str">
        <f t="shared" si="11"/>
        <v/>
      </c>
      <c r="AG30" s="126">
        <f t="shared" si="12"/>
        <v>0</v>
      </c>
    </row>
    <row r="31" spans="1:33" ht="12" customHeight="1" x14ac:dyDescent="0.25">
      <c r="A31" s="497"/>
      <c r="B31" s="15">
        <v>22</v>
      </c>
      <c r="C31" s="468">
        <f t="shared" si="6"/>
        <v>0</v>
      </c>
      <c r="D31" s="469"/>
      <c r="E31" s="470"/>
      <c r="F31" s="67">
        <f t="shared" si="7"/>
        <v>0</v>
      </c>
      <c r="G31" s="67">
        <f t="shared" si="7"/>
        <v>0</v>
      </c>
      <c r="H31" s="67">
        <f t="shared" si="7"/>
        <v>0</v>
      </c>
      <c r="I31" s="67">
        <f t="shared" si="0"/>
        <v>0</v>
      </c>
      <c r="J31" s="67">
        <f t="shared" si="8"/>
        <v>0</v>
      </c>
      <c r="K31" s="16">
        <f t="shared" si="8"/>
        <v>0</v>
      </c>
      <c r="L31" s="67">
        <f t="shared" si="8"/>
        <v>0</v>
      </c>
      <c r="M31" s="17">
        <f>IF(L31&gt;0,VLOOKUP(I31,Labour!$AR$1:$AT$15,3,FALSE),0)</f>
        <v>0</v>
      </c>
      <c r="N31" s="70">
        <f t="shared" si="1"/>
        <v>0</v>
      </c>
      <c r="R31" s="83">
        <f t="shared" si="2"/>
        <v>0</v>
      </c>
      <c r="S31" s="83">
        <f t="shared" si="2"/>
        <v>0</v>
      </c>
      <c r="T31" s="83">
        <f t="shared" si="2"/>
        <v>0</v>
      </c>
      <c r="U31" s="83">
        <f t="shared" si="2"/>
        <v>0</v>
      </c>
      <c r="V31" s="83">
        <f t="shared" si="3"/>
        <v>0</v>
      </c>
      <c r="W31" s="83">
        <f t="shared" si="3"/>
        <v>0</v>
      </c>
      <c r="X31" s="83">
        <f t="shared" si="4"/>
        <v>0</v>
      </c>
      <c r="Y31" s="83">
        <f t="shared" si="4"/>
        <v>0</v>
      </c>
      <c r="Z31" s="83">
        <f t="shared" si="4"/>
        <v>0</v>
      </c>
      <c r="AA31" s="126">
        <f t="shared" si="9"/>
        <v>0</v>
      </c>
      <c r="AB31" s="83">
        <f t="shared" si="5"/>
        <v>0</v>
      </c>
      <c r="AC31" s="83">
        <f t="shared" si="5"/>
        <v>0</v>
      </c>
      <c r="AD31" s="126">
        <f t="shared" si="10"/>
        <v>0</v>
      </c>
      <c r="AE31" s="126">
        <f>IF(AD31=1,SUM(AD$10:AD31),0)</f>
        <v>0</v>
      </c>
      <c r="AF31" s="82" t="str">
        <f t="shared" si="11"/>
        <v/>
      </c>
      <c r="AG31" s="126">
        <f t="shared" si="12"/>
        <v>0</v>
      </c>
    </row>
    <row r="32" spans="1:33" ht="12" customHeight="1" x14ac:dyDescent="0.25">
      <c r="A32" s="497"/>
      <c r="B32" s="15">
        <v>23</v>
      </c>
      <c r="C32" s="468">
        <f t="shared" si="6"/>
        <v>0</v>
      </c>
      <c r="D32" s="469"/>
      <c r="E32" s="470"/>
      <c r="F32" s="67">
        <f t="shared" si="7"/>
        <v>0</v>
      </c>
      <c r="G32" s="67">
        <f t="shared" si="7"/>
        <v>0</v>
      </c>
      <c r="H32" s="67">
        <f t="shared" si="7"/>
        <v>0</v>
      </c>
      <c r="I32" s="67">
        <f t="shared" si="0"/>
        <v>0</v>
      </c>
      <c r="J32" s="67">
        <f t="shared" si="8"/>
        <v>0</v>
      </c>
      <c r="K32" s="16">
        <f t="shared" si="8"/>
        <v>0</v>
      </c>
      <c r="L32" s="67">
        <f t="shared" si="8"/>
        <v>0</v>
      </c>
      <c r="M32" s="17">
        <f>IF(L32&gt;0,VLOOKUP(I32,Labour!$AR$1:$AT$15,3,FALSE),0)</f>
        <v>0</v>
      </c>
      <c r="N32" s="70">
        <f t="shared" si="1"/>
        <v>0</v>
      </c>
      <c r="R32" s="83">
        <f t="shared" si="2"/>
        <v>0</v>
      </c>
      <c r="S32" s="83">
        <f t="shared" si="2"/>
        <v>0</v>
      </c>
      <c r="T32" s="83">
        <f t="shared" si="2"/>
        <v>0</v>
      </c>
      <c r="U32" s="83">
        <f t="shared" si="2"/>
        <v>0</v>
      </c>
      <c r="V32" s="83">
        <f t="shared" si="3"/>
        <v>0</v>
      </c>
      <c r="W32" s="83">
        <f t="shared" si="3"/>
        <v>0</v>
      </c>
      <c r="X32" s="83">
        <f t="shared" si="4"/>
        <v>0</v>
      </c>
      <c r="Y32" s="83">
        <f t="shared" si="4"/>
        <v>0</v>
      </c>
      <c r="Z32" s="83">
        <f t="shared" si="4"/>
        <v>0</v>
      </c>
      <c r="AA32" s="126">
        <f t="shared" si="9"/>
        <v>0</v>
      </c>
      <c r="AB32" s="83">
        <f t="shared" si="5"/>
        <v>0</v>
      </c>
      <c r="AC32" s="83">
        <f t="shared" si="5"/>
        <v>0</v>
      </c>
      <c r="AD32" s="126">
        <f t="shared" si="10"/>
        <v>0</v>
      </c>
      <c r="AE32" s="126">
        <f>IF(AD32=1,SUM(AD$10:AD32),0)</f>
        <v>0</v>
      </c>
      <c r="AF32" s="82" t="str">
        <f t="shared" si="11"/>
        <v/>
      </c>
      <c r="AG32" s="126">
        <f t="shared" si="12"/>
        <v>0</v>
      </c>
    </row>
    <row r="33" spans="1:33" ht="12" customHeight="1" x14ac:dyDescent="0.25">
      <c r="A33" s="497"/>
      <c r="B33" s="15">
        <v>24</v>
      </c>
      <c r="C33" s="468">
        <f t="shared" si="6"/>
        <v>0</v>
      </c>
      <c r="D33" s="469"/>
      <c r="E33" s="470"/>
      <c r="F33" s="67">
        <f t="shared" si="7"/>
        <v>0</v>
      </c>
      <c r="G33" s="67">
        <f t="shared" si="7"/>
        <v>0</v>
      </c>
      <c r="H33" s="67">
        <f t="shared" si="7"/>
        <v>0</v>
      </c>
      <c r="I33" s="67">
        <f t="shared" si="0"/>
        <v>0</v>
      </c>
      <c r="J33" s="67">
        <f t="shared" si="8"/>
        <v>0</v>
      </c>
      <c r="K33" s="16">
        <f t="shared" si="8"/>
        <v>0</v>
      </c>
      <c r="L33" s="67">
        <f t="shared" si="8"/>
        <v>0</v>
      </c>
      <c r="M33" s="17">
        <f>IF(L33&gt;0,VLOOKUP(I33,Labour!$AR$1:$AT$15,3,FALSE),0)</f>
        <v>0</v>
      </c>
      <c r="N33" s="70">
        <f t="shared" si="1"/>
        <v>0</v>
      </c>
      <c r="R33" s="83">
        <f t="shared" si="2"/>
        <v>0</v>
      </c>
      <c r="S33" s="83">
        <f t="shared" si="2"/>
        <v>0</v>
      </c>
      <c r="T33" s="83">
        <f t="shared" si="2"/>
        <v>0</v>
      </c>
      <c r="U33" s="83">
        <f t="shared" si="2"/>
        <v>0</v>
      </c>
      <c r="V33" s="83">
        <f t="shared" si="3"/>
        <v>0</v>
      </c>
      <c r="W33" s="83">
        <f t="shared" si="3"/>
        <v>0</v>
      </c>
      <c r="X33" s="83">
        <f t="shared" si="4"/>
        <v>0</v>
      </c>
      <c r="Y33" s="83">
        <f t="shared" si="4"/>
        <v>0</v>
      </c>
      <c r="Z33" s="83">
        <f t="shared" si="4"/>
        <v>0</v>
      </c>
      <c r="AA33" s="126">
        <f t="shared" si="9"/>
        <v>0</v>
      </c>
      <c r="AB33" s="83">
        <f t="shared" si="5"/>
        <v>0</v>
      </c>
      <c r="AC33" s="83">
        <f t="shared" si="5"/>
        <v>0</v>
      </c>
      <c r="AD33" s="126">
        <f t="shared" si="10"/>
        <v>0</v>
      </c>
      <c r="AE33" s="126">
        <f>IF(AD33=1,SUM(AD$10:AD33),0)</f>
        <v>0</v>
      </c>
      <c r="AF33" s="82" t="str">
        <f t="shared" si="11"/>
        <v/>
      </c>
      <c r="AG33" s="126">
        <f t="shared" si="12"/>
        <v>0</v>
      </c>
    </row>
    <row r="34" spans="1:33" ht="12" customHeight="1" x14ac:dyDescent="0.25">
      <c r="A34" s="497"/>
      <c r="B34" s="15">
        <v>25</v>
      </c>
      <c r="C34" s="468">
        <f t="shared" si="6"/>
        <v>0</v>
      </c>
      <c r="D34" s="469"/>
      <c r="E34" s="470"/>
      <c r="F34" s="67">
        <f t="shared" si="7"/>
        <v>0</v>
      </c>
      <c r="G34" s="67">
        <f t="shared" si="7"/>
        <v>0</v>
      </c>
      <c r="H34" s="67">
        <f t="shared" si="7"/>
        <v>0</v>
      </c>
      <c r="I34" s="67">
        <f t="shared" si="0"/>
        <v>0</v>
      </c>
      <c r="J34" s="67">
        <f t="shared" si="8"/>
        <v>0</v>
      </c>
      <c r="K34" s="16">
        <f t="shared" si="8"/>
        <v>0</v>
      </c>
      <c r="L34" s="67">
        <f t="shared" si="8"/>
        <v>0</v>
      </c>
      <c r="M34" s="17">
        <f>IF(L34&gt;0,VLOOKUP(I34,Labour!$AR$1:$AT$15,3,FALSE),0)</f>
        <v>0</v>
      </c>
      <c r="N34" s="70">
        <f t="shared" si="1"/>
        <v>0</v>
      </c>
      <c r="R34" s="83">
        <f t="shared" si="2"/>
        <v>0</v>
      </c>
      <c r="S34" s="83">
        <f t="shared" si="2"/>
        <v>0</v>
      </c>
      <c r="T34" s="83">
        <f t="shared" si="2"/>
        <v>0</v>
      </c>
      <c r="U34" s="83">
        <f t="shared" si="2"/>
        <v>0</v>
      </c>
      <c r="V34" s="83">
        <f t="shared" si="3"/>
        <v>0</v>
      </c>
      <c r="W34" s="83">
        <f t="shared" si="3"/>
        <v>0</v>
      </c>
      <c r="X34" s="83">
        <f t="shared" si="4"/>
        <v>0</v>
      </c>
      <c r="Y34" s="83">
        <f t="shared" si="4"/>
        <v>0</v>
      </c>
      <c r="Z34" s="83">
        <f t="shared" si="4"/>
        <v>0</v>
      </c>
      <c r="AA34" s="126">
        <f t="shared" si="9"/>
        <v>0</v>
      </c>
      <c r="AB34" s="83">
        <f t="shared" si="5"/>
        <v>0</v>
      </c>
      <c r="AC34" s="83">
        <f t="shared" si="5"/>
        <v>0</v>
      </c>
      <c r="AD34" s="126">
        <f t="shared" si="10"/>
        <v>0</v>
      </c>
      <c r="AE34" s="126">
        <f>IF(AD34=1,SUM(AD$10:AD34),0)</f>
        <v>0</v>
      </c>
      <c r="AF34" s="82" t="str">
        <f t="shared" si="11"/>
        <v/>
      </c>
      <c r="AG34" s="126">
        <f t="shared" si="12"/>
        <v>0</v>
      </c>
    </row>
    <row r="35" spans="1:33" ht="12" customHeight="1" x14ac:dyDescent="0.25">
      <c r="A35" s="497"/>
      <c r="B35" s="15">
        <v>26</v>
      </c>
      <c r="C35" s="468">
        <f t="shared" si="6"/>
        <v>0</v>
      </c>
      <c r="D35" s="469"/>
      <c r="E35" s="470"/>
      <c r="F35" s="67">
        <f t="shared" si="7"/>
        <v>0</v>
      </c>
      <c r="G35" s="67">
        <f t="shared" si="7"/>
        <v>0</v>
      </c>
      <c r="H35" s="67">
        <f t="shared" si="7"/>
        <v>0</v>
      </c>
      <c r="I35" s="67">
        <f t="shared" si="0"/>
        <v>0</v>
      </c>
      <c r="J35" s="67">
        <f t="shared" si="8"/>
        <v>0</v>
      </c>
      <c r="K35" s="16">
        <f t="shared" si="8"/>
        <v>0</v>
      </c>
      <c r="L35" s="67">
        <f t="shared" si="8"/>
        <v>0</v>
      </c>
      <c r="M35" s="17">
        <f>IF(L35&gt;0,VLOOKUP(I35,Labour!$AR$1:$AT$15,3,FALSE),0)</f>
        <v>0</v>
      </c>
      <c r="N35" s="70">
        <f t="shared" si="1"/>
        <v>0</v>
      </c>
      <c r="R35" s="83">
        <f t="shared" si="2"/>
        <v>0</v>
      </c>
      <c r="S35" s="83">
        <f t="shared" si="2"/>
        <v>0</v>
      </c>
      <c r="T35" s="83">
        <f t="shared" si="2"/>
        <v>0</v>
      </c>
      <c r="U35" s="83">
        <f t="shared" si="2"/>
        <v>0</v>
      </c>
      <c r="V35" s="83">
        <f t="shared" si="3"/>
        <v>0</v>
      </c>
      <c r="W35" s="83">
        <f t="shared" si="3"/>
        <v>0</v>
      </c>
      <c r="X35" s="83">
        <f t="shared" si="4"/>
        <v>0</v>
      </c>
      <c r="Y35" s="83">
        <f t="shared" si="4"/>
        <v>0</v>
      </c>
      <c r="Z35" s="83">
        <f t="shared" si="4"/>
        <v>0</v>
      </c>
      <c r="AA35" s="126">
        <f t="shared" si="9"/>
        <v>0</v>
      </c>
      <c r="AB35" s="83">
        <f t="shared" si="5"/>
        <v>0</v>
      </c>
      <c r="AC35" s="83">
        <f t="shared" si="5"/>
        <v>0</v>
      </c>
      <c r="AD35" s="126">
        <f t="shared" si="10"/>
        <v>0</v>
      </c>
      <c r="AE35" s="126">
        <f>IF(AD35=1,SUM(AD$10:AD35),0)</f>
        <v>0</v>
      </c>
      <c r="AF35" s="82" t="str">
        <f t="shared" si="11"/>
        <v/>
      </c>
      <c r="AG35" s="126">
        <f t="shared" si="12"/>
        <v>0</v>
      </c>
    </row>
    <row r="36" spans="1:33" ht="12" customHeight="1" x14ac:dyDescent="0.25">
      <c r="A36" s="497"/>
      <c r="B36" s="15">
        <v>27</v>
      </c>
      <c r="C36" s="468">
        <f t="shared" si="6"/>
        <v>0</v>
      </c>
      <c r="D36" s="469"/>
      <c r="E36" s="470"/>
      <c r="F36" s="67">
        <f t="shared" si="7"/>
        <v>0</v>
      </c>
      <c r="G36" s="67">
        <f t="shared" si="7"/>
        <v>0</v>
      </c>
      <c r="H36" s="67">
        <f t="shared" si="7"/>
        <v>0</v>
      </c>
      <c r="I36" s="67">
        <f t="shared" si="0"/>
        <v>0</v>
      </c>
      <c r="J36" s="67">
        <f t="shared" si="8"/>
        <v>0</v>
      </c>
      <c r="K36" s="16">
        <f t="shared" si="8"/>
        <v>0</v>
      </c>
      <c r="L36" s="67">
        <f t="shared" si="8"/>
        <v>0</v>
      </c>
      <c r="M36" s="17">
        <f>IF(L36&gt;0,VLOOKUP(I36,Labour!$AR$1:$AT$15,3,FALSE),0)</f>
        <v>0</v>
      </c>
      <c r="N36" s="70">
        <f t="shared" si="1"/>
        <v>0</v>
      </c>
      <c r="R36" s="83">
        <f t="shared" si="2"/>
        <v>0</v>
      </c>
      <c r="S36" s="83">
        <f t="shared" si="2"/>
        <v>0</v>
      </c>
      <c r="T36" s="83">
        <f t="shared" si="2"/>
        <v>0</v>
      </c>
      <c r="U36" s="83">
        <f t="shared" si="2"/>
        <v>0</v>
      </c>
      <c r="V36" s="83">
        <f t="shared" si="3"/>
        <v>0</v>
      </c>
      <c r="W36" s="83">
        <f t="shared" si="3"/>
        <v>0</v>
      </c>
      <c r="X36" s="83">
        <f t="shared" si="4"/>
        <v>0</v>
      </c>
      <c r="Y36" s="83">
        <f t="shared" si="4"/>
        <v>0</v>
      </c>
      <c r="Z36" s="83">
        <f t="shared" si="4"/>
        <v>0</v>
      </c>
      <c r="AA36" s="126">
        <f t="shared" si="9"/>
        <v>0</v>
      </c>
      <c r="AB36" s="83">
        <f t="shared" si="5"/>
        <v>0</v>
      </c>
      <c r="AC36" s="83">
        <f t="shared" si="5"/>
        <v>0</v>
      </c>
      <c r="AD36" s="126">
        <f t="shared" si="10"/>
        <v>0</v>
      </c>
      <c r="AE36" s="126">
        <f>IF(AD36=1,SUM(AD$10:AD36),0)</f>
        <v>0</v>
      </c>
      <c r="AF36" s="82" t="str">
        <f t="shared" si="11"/>
        <v/>
      </c>
      <c r="AG36" s="126">
        <f t="shared" si="12"/>
        <v>0</v>
      </c>
    </row>
    <row r="37" spans="1:33" ht="12" customHeight="1" x14ac:dyDescent="0.25">
      <c r="A37" s="497"/>
      <c r="B37" s="15">
        <v>28</v>
      </c>
      <c r="C37" s="468">
        <f t="shared" si="6"/>
        <v>0</v>
      </c>
      <c r="D37" s="469"/>
      <c r="E37" s="470"/>
      <c r="F37" s="67">
        <f t="shared" si="7"/>
        <v>0</v>
      </c>
      <c r="G37" s="67">
        <f t="shared" si="7"/>
        <v>0</v>
      </c>
      <c r="H37" s="67">
        <f t="shared" si="7"/>
        <v>0</v>
      </c>
      <c r="I37" s="67">
        <f t="shared" si="0"/>
        <v>0</v>
      </c>
      <c r="J37" s="67">
        <f t="shared" si="8"/>
        <v>0</v>
      </c>
      <c r="K37" s="16">
        <f t="shared" si="8"/>
        <v>0</v>
      </c>
      <c r="L37" s="67">
        <f t="shared" si="8"/>
        <v>0</v>
      </c>
      <c r="M37" s="17">
        <f>IF(L37&gt;0,VLOOKUP(I37,Labour!$AR$1:$AT$15,3,FALSE),0)</f>
        <v>0</v>
      </c>
      <c r="N37" s="70">
        <f t="shared" si="1"/>
        <v>0</v>
      </c>
      <c r="R37" s="83">
        <f t="shared" si="2"/>
        <v>0</v>
      </c>
      <c r="S37" s="83">
        <f t="shared" si="2"/>
        <v>0</v>
      </c>
      <c r="T37" s="83">
        <f t="shared" si="2"/>
        <v>0</v>
      </c>
      <c r="U37" s="83">
        <f t="shared" si="2"/>
        <v>0</v>
      </c>
      <c r="V37" s="83">
        <f t="shared" si="3"/>
        <v>0</v>
      </c>
      <c r="W37" s="83">
        <f t="shared" si="3"/>
        <v>0</v>
      </c>
      <c r="X37" s="83">
        <f t="shared" si="4"/>
        <v>0</v>
      </c>
      <c r="Y37" s="83">
        <f t="shared" si="4"/>
        <v>0</v>
      </c>
      <c r="Z37" s="83">
        <f t="shared" si="4"/>
        <v>0</v>
      </c>
      <c r="AA37" s="126">
        <f t="shared" si="9"/>
        <v>0</v>
      </c>
      <c r="AB37" s="83">
        <f t="shared" si="5"/>
        <v>0</v>
      </c>
      <c r="AC37" s="83">
        <f t="shared" si="5"/>
        <v>0</v>
      </c>
      <c r="AD37" s="126">
        <f t="shared" si="10"/>
        <v>0</v>
      </c>
      <c r="AE37" s="126">
        <f>IF(AD37=1,SUM(AD$10:AD37),0)</f>
        <v>0</v>
      </c>
      <c r="AF37" s="82" t="str">
        <f t="shared" si="11"/>
        <v/>
      </c>
      <c r="AG37" s="126">
        <f t="shared" si="12"/>
        <v>0</v>
      </c>
    </row>
    <row r="38" spans="1:33" ht="12" customHeight="1" x14ac:dyDescent="0.25">
      <c r="A38" s="497"/>
      <c r="B38" s="15">
        <v>29</v>
      </c>
      <c r="C38" s="468">
        <f t="shared" si="6"/>
        <v>0</v>
      </c>
      <c r="D38" s="469"/>
      <c r="E38" s="470"/>
      <c r="F38" s="67">
        <f t="shared" si="7"/>
        <v>0</v>
      </c>
      <c r="G38" s="67">
        <f t="shared" si="7"/>
        <v>0</v>
      </c>
      <c r="H38" s="67">
        <f t="shared" si="7"/>
        <v>0</v>
      </c>
      <c r="I38" s="67">
        <f t="shared" si="0"/>
        <v>0</v>
      </c>
      <c r="J38" s="67">
        <f t="shared" si="8"/>
        <v>0</v>
      </c>
      <c r="K38" s="16">
        <f t="shared" si="8"/>
        <v>0</v>
      </c>
      <c r="L38" s="67">
        <f t="shared" si="8"/>
        <v>0</v>
      </c>
      <c r="M38" s="17">
        <f>IF(L38&gt;0,VLOOKUP(I38,Labour!$AR$1:$AT$15,3,FALSE),0)</f>
        <v>0</v>
      </c>
      <c r="N38" s="70">
        <f t="shared" si="1"/>
        <v>0</v>
      </c>
      <c r="R38" s="83">
        <f t="shared" si="2"/>
        <v>0</v>
      </c>
      <c r="S38" s="83">
        <f t="shared" si="2"/>
        <v>0</v>
      </c>
      <c r="T38" s="83">
        <f t="shared" si="2"/>
        <v>0</v>
      </c>
      <c r="U38" s="83">
        <f t="shared" si="2"/>
        <v>0</v>
      </c>
      <c r="V38" s="83">
        <f t="shared" si="3"/>
        <v>0</v>
      </c>
      <c r="W38" s="83">
        <f t="shared" si="3"/>
        <v>0</v>
      </c>
      <c r="X38" s="83">
        <f t="shared" si="4"/>
        <v>0</v>
      </c>
      <c r="Y38" s="83">
        <f t="shared" si="4"/>
        <v>0</v>
      </c>
      <c r="Z38" s="83">
        <f t="shared" si="4"/>
        <v>0</v>
      </c>
      <c r="AA38" s="126">
        <f t="shared" si="9"/>
        <v>0</v>
      </c>
      <c r="AB38" s="83">
        <f t="shared" si="5"/>
        <v>0</v>
      </c>
      <c r="AC38" s="83">
        <f t="shared" si="5"/>
        <v>0</v>
      </c>
      <c r="AD38" s="126">
        <f t="shared" si="10"/>
        <v>0</v>
      </c>
      <c r="AE38" s="126">
        <f>IF(AD38=1,SUM(AD$10:AD38),0)</f>
        <v>0</v>
      </c>
      <c r="AF38" s="82" t="str">
        <f t="shared" si="11"/>
        <v/>
      </c>
      <c r="AG38" s="126">
        <f t="shared" si="12"/>
        <v>0</v>
      </c>
    </row>
    <row r="39" spans="1:33" ht="12" customHeight="1" x14ac:dyDescent="0.25">
      <c r="A39" s="497"/>
      <c r="B39" s="15">
        <v>30</v>
      </c>
      <c r="C39" s="468">
        <f t="shared" ref="C39:C109" si="13">R39</f>
        <v>0</v>
      </c>
      <c r="D39" s="469"/>
      <c r="E39" s="470"/>
      <c r="F39" s="67">
        <f t="shared" ref="F39:F109" si="14">S39</f>
        <v>0</v>
      </c>
      <c r="G39" s="67">
        <f t="shared" ref="G39:G109" si="15">T39</f>
        <v>0</v>
      </c>
      <c r="H39" s="67">
        <f t="shared" ref="H39:H109" si="16">U39</f>
        <v>0</v>
      </c>
      <c r="I39" s="67">
        <f t="shared" ref="I39:I109" si="17">X39</f>
        <v>0</v>
      </c>
      <c r="J39" s="67">
        <f t="shared" ref="J39:J109" si="18">AA39</f>
        <v>0</v>
      </c>
      <c r="K39" s="16">
        <f t="shared" ref="K39:K109" si="19">AB39</f>
        <v>0</v>
      </c>
      <c r="L39" s="67">
        <f t="shared" ref="L39:L109" si="20">AC39</f>
        <v>0</v>
      </c>
      <c r="M39" s="17">
        <f>IF(L39&gt;0,VLOOKUP(I39,Labour!$AR$1:$AT$15,3,FALSE),0)</f>
        <v>0</v>
      </c>
      <c r="N39" s="70">
        <f t="shared" ref="N39:N109" si="21">J39*K39+L39*M39</f>
        <v>0</v>
      </c>
      <c r="R39" s="83">
        <f t="shared" si="2"/>
        <v>0</v>
      </c>
      <c r="S39" s="83">
        <f t="shared" si="2"/>
        <v>0</v>
      </c>
      <c r="T39" s="83">
        <f t="shared" si="2"/>
        <v>0</v>
      </c>
      <c r="U39" s="83">
        <f t="shared" si="2"/>
        <v>0</v>
      </c>
      <c r="V39" s="83">
        <f t="shared" si="3"/>
        <v>0</v>
      </c>
      <c r="W39" s="83">
        <f t="shared" si="3"/>
        <v>0</v>
      </c>
      <c r="X39" s="83">
        <f t="shared" si="4"/>
        <v>0</v>
      </c>
      <c r="Y39" s="83">
        <f t="shared" si="4"/>
        <v>0</v>
      </c>
      <c r="Z39" s="83">
        <f t="shared" si="4"/>
        <v>0</v>
      </c>
      <c r="AA39" s="171">
        <f t="shared" ref="AA39:AA102" si="22">Y39+Z39</f>
        <v>0</v>
      </c>
      <c r="AB39" s="83">
        <f t="shared" si="5"/>
        <v>0</v>
      </c>
      <c r="AC39" s="83">
        <f t="shared" si="5"/>
        <v>0</v>
      </c>
      <c r="AD39" s="171">
        <f t="shared" ref="AD39:AD102" si="23">IF(AND(T39&lt;&gt;0,X39="op"),1,0)</f>
        <v>0</v>
      </c>
      <c r="AE39" s="171">
        <f>IF(AD39=1,SUM(AD$10:AD39),0)</f>
        <v>0</v>
      </c>
      <c r="AF39" s="82" t="str">
        <f t="shared" ref="AF39:AF102" si="24">IF(AND(AD39=1,AE39&lt;$AD$7),S39&amp;", ",IF(AND(AD39=1,AE39=$AD$7),S39,""))</f>
        <v/>
      </c>
      <c r="AG39" s="171">
        <f t="shared" ref="AG39:AG102" si="25">IF(AD39=1,T39,0)</f>
        <v>0</v>
      </c>
    </row>
    <row r="40" spans="1:33" ht="12" customHeight="1" x14ac:dyDescent="0.25">
      <c r="A40" s="497"/>
      <c r="B40" s="15">
        <v>31</v>
      </c>
      <c r="C40" s="468">
        <f t="shared" si="13"/>
        <v>0</v>
      </c>
      <c r="D40" s="469"/>
      <c r="E40" s="470"/>
      <c r="F40" s="67">
        <f t="shared" si="14"/>
        <v>0</v>
      </c>
      <c r="G40" s="67">
        <f t="shared" si="15"/>
        <v>0</v>
      </c>
      <c r="H40" s="67">
        <f t="shared" si="16"/>
        <v>0</v>
      </c>
      <c r="I40" s="67">
        <f t="shared" si="17"/>
        <v>0</v>
      </c>
      <c r="J40" s="67">
        <f t="shared" si="18"/>
        <v>0</v>
      </c>
      <c r="K40" s="16">
        <f t="shared" si="19"/>
        <v>0</v>
      </c>
      <c r="L40" s="67">
        <f t="shared" si="20"/>
        <v>0</v>
      </c>
      <c r="M40" s="17">
        <f>IF(L40&gt;0,VLOOKUP(I40,Labour!$AR$1:$AT$15,3,FALSE),0)</f>
        <v>0</v>
      </c>
      <c r="N40" s="70">
        <f t="shared" si="21"/>
        <v>0</v>
      </c>
      <c r="R40" s="83">
        <f t="shared" ref="R40:U103" si="26">IF($B40&lt;=$U$3,VLOOKUP($B40,LTABLE,R$9,FALSE),0)</f>
        <v>0</v>
      </c>
      <c r="S40" s="83">
        <f t="shared" si="26"/>
        <v>0</v>
      </c>
      <c r="T40" s="83">
        <f t="shared" si="26"/>
        <v>0</v>
      </c>
      <c r="U40" s="83">
        <f t="shared" si="26"/>
        <v>0</v>
      </c>
      <c r="V40" s="83">
        <f t="shared" ref="V40:W103" si="27">IF($B40&lt;=$U$3,IF(VLOOKUP($B40,LTABLE,V$9,FALSE)=V$8,$U40,0),0)</f>
        <v>0</v>
      </c>
      <c r="W40" s="83">
        <f t="shared" si="27"/>
        <v>0</v>
      </c>
      <c r="X40" s="83">
        <f t="shared" ref="X40:Z103" si="28">IF($B40&lt;=$U$3,VLOOKUP($B40,LTABLE,X$9,FALSE),0)</f>
        <v>0</v>
      </c>
      <c r="Y40" s="83">
        <f t="shared" si="28"/>
        <v>0</v>
      </c>
      <c r="Z40" s="83">
        <f t="shared" si="28"/>
        <v>0</v>
      </c>
      <c r="AA40" s="171">
        <f t="shared" si="22"/>
        <v>0</v>
      </c>
      <c r="AB40" s="83">
        <f t="shared" ref="AB40:AC103" si="29">IF($B40&lt;=$U$3,VLOOKUP($B40,LTABLE,AB$9,FALSE),0)</f>
        <v>0</v>
      </c>
      <c r="AC40" s="83">
        <f t="shared" si="29"/>
        <v>0</v>
      </c>
      <c r="AD40" s="171">
        <f t="shared" si="23"/>
        <v>0</v>
      </c>
      <c r="AE40" s="171">
        <f>IF(AD40=1,SUM(AD$10:AD40),0)</f>
        <v>0</v>
      </c>
      <c r="AF40" s="82" t="str">
        <f t="shared" si="24"/>
        <v/>
      </c>
      <c r="AG40" s="171">
        <f t="shared" si="25"/>
        <v>0</v>
      </c>
    </row>
    <row r="41" spans="1:33" ht="12" customHeight="1" x14ac:dyDescent="0.25">
      <c r="A41" s="497"/>
      <c r="B41" s="15">
        <v>32</v>
      </c>
      <c r="C41" s="468">
        <f t="shared" si="13"/>
        <v>0</v>
      </c>
      <c r="D41" s="469"/>
      <c r="E41" s="470"/>
      <c r="F41" s="67">
        <f t="shared" si="14"/>
        <v>0</v>
      </c>
      <c r="G41" s="67">
        <f t="shared" si="15"/>
        <v>0</v>
      </c>
      <c r="H41" s="67">
        <f t="shared" si="16"/>
        <v>0</v>
      </c>
      <c r="I41" s="67">
        <f t="shared" si="17"/>
        <v>0</v>
      </c>
      <c r="J41" s="67">
        <f t="shared" si="18"/>
        <v>0</v>
      </c>
      <c r="K41" s="16">
        <f t="shared" si="19"/>
        <v>0</v>
      </c>
      <c r="L41" s="67">
        <f t="shared" si="20"/>
        <v>0</v>
      </c>
      <c r="M41" s="17">
        <f>IF(L41&gt;0,VLOOKUP(I41,Labour!$AR$1:$AT$15,3,FALSE),0)</f>
        <v>0</v>
      </c>
      <c r="N41" s="70">
        <f t="shared" si="21"/>
        <v>0</v>
      </c>
      <c r="R41" s="83">
        <f t="shared" si="26"/>
        <v>0</v>
      </c>
      <c r="S41" s="83">
        <f t="shared" si="26"/>
        <v>0</v>
      </c>
      <c r="T41" s="83">
        <f t="shared" si="26"/>
        <v>0</v>
      </c>
      <c r="U41" s="83">
        <f t="shared" si="26"/>
        <v>0</v>
      </c>
      <c r="V41" s="83">
        <f t="shared" si="27"/>
        <v>0</v>
      </c>
      <c r="W41" s="83">
        <f t="shared" si="27"/>
        <v>0</v>
      </c>
      <c r="X41" s="83">
        <f t="shared" si="28"/>
        <v>0</v>
      </c>
      <c r="Y41" s="83">
        <f t="shared" si="28"/>
        <v>0</v>
      </c>
      <c r="Z41" s="83">
        <f t="shared" si="28"/>
        <v>0</v>
      </c>
      <c r="AA41" s="171">
        <f t="shared" si="22"/>
        <v>0</v>
      </c>
      <c r="AB41" s="83">
        <f t="shared" si="29"/>
        <v>0</v>
      </c>
      <c r="AC41" s="83">
        <f t="shared" si="29"/>
        <v>0</v>
      </c>
      <c r="AD41" s="171">
        <f t="shared" si="23"/>
        <v>0</v>
      </c>
      <c r="AE41" s="171">
        <f>IF(AD41=1,SUM(AD$10:AD41),0)</f>
        <v>0</v>
      </c>
      <c r="AF41" s="82" t="str">
        <f t="shared" si="24"/>
        <v/>
      </c>
      <c r="AG41" s="171">
        <f t="shared" si="25"/>
        <v>0</v>
      </c>
    </row>
    <row r="42" spans="1:33" ht="12" customHeight="1" x14ac:dyDescent="0.25">
      <c r="A42" s="497"/>
      <c r="B42" s="15">
        <v>33</v>
      </c>
      <c r="C42" s="468">
        <f t="shared" si="13"/>
        <v>0</v>
      </c>
      <c r="D42" s="469"/>
      <c r="E42" s="470"/>
      <c r="F42" s="67">
        <f t="shared" si="14"/>
        <v>0</v>
      </c>
      <c r="G42" s="67">
        <f t="shared" si="15"/>
        <v>0</v>
      </c>
      <c r="H42" s="67">
        <f t="shared" si="16"/>
        <v>0</v>
      </c>
      <c r="I42" s="67">
        <f t="shared" si="17"/>
        <v>0</v>
      </c>
      <c r="J42" s="67">
        <f t="shared" si="18"/>
        <v>0</v>
      </c>
      <c r="K42" s="16">
        <f t="shared" si="19"/>
        <v>0</v>
      </c>
      <c r="L42" s="67">
        <f t="shared" si="20"/>
        <v>0</v>
      </c>
      <c r="M42" s="17">
        <f>IF(L42&gt;0,VLOOKUP(I42,Labour!$AR$1:$AT$15,3,FALSE),0)</f>
        <v>0</v>
      </c>
      <c r="N42" s="70">
        <f t="shared" si="21"/>
        <v>0</v>
      </c>
      <c r="R42" s="83">
        <f t="shared" si="26"/>
        <v>0</v>
      </c>
      <c r="S42" s="83">
        <f t="shared" si="26"/>
        <v>0</v>
      </c>
      <c r="T42" s="83">
        <f t="shared" si="26"/>
        <v>0</v>
      </c>
      <c r="U42" s="83">
        <f t="shared" si="26"/>
        <v>0</v>
      </c>
      <c r="V42" s="83">
        <f t="shared" si="27"/>
        <v>0</v>
      </c>
      <c r="W42" s="83">
        <f t="shared" si="27"/>
        <v>0</v>
      </c>
      <c r="X42" s="83">
        <f t="shared" si="28"/>
        <v>0</v>
      </c>
      <c r="Y42" s="83">
        <f t="shared" si="28"/>
        <v>0</v>
      </c>
      <c r="Z42" s="83">
        <f t="shared" si="28"/>
        <v>0</v>
      </c>
      <c r="AA42" s="171">
        <f t="shared" si="22"/>
        <v>0</v>
      </c>
      <c r="AB42" s="83">
        <f t="shared" si="29"/>
        <v>0</v>
      </c>
      <c r="AC42" s="83">
        <f t="shared" si="29"/>
        <v>0</v>
      </c>
      <c r="AD42" s="171">
        <f t="shared" si="23"/>
        <v>0</v>
      </c>
      <c r="AE42" s="171">
        <f>IF(AD42=1,SUM(AD$10:AD42),0)</f>
        <v>0</v>
      </c>
      <c r="AF42" s="82" t="str">
        <f t="shared" si="24"/>
        <v/>
      </c>
      <c r="AG42" s="171">
        <f t="shared" si="25"/>
        <v>0</v>
      </c>
    </row>
    <row r="43" spans="1:33" ht="12" customHeight="1" x14ac:dyDescent="0.25">
      <c r="A43" s="497"/>
      <c r="B43" s="15">
        <v>34</v>
      </c>
      <c r="C43" s="468">
        <f t="shared" si="13"/>
        <v>0</v>
      </c>
      <c r="D43" s="469"/>
      <c r="E43" s="470"/>
      <c r="F43" s="67">
        <f t="shared" si="14"/>
        <v>0</v>
      </c>
      <c r="G43" s="67">
        <f t="shared" si="15"/>
        <v>0</v>
      </c>
      <c r="H43" s="67">
        <f t="shared" si="16"/>
        <v>0</v>
      </c>
      <c r="I43" s="67">
        <f t="shared" si="17"/>
        <v>0</v>
      </c>
      <c r="J43" s="67">
        <f t="shared" si="18"/>
        <v>0</v>
      </c>
      <c r="K43" s="16">
        <f t="shared" si="19"/>
        <v>0</v>
      </c>
      <c r="L43" s="67">
        <f t="shared" si="20"/>
        <v>0</v>
      </c>
      <c r="M43" s="17">
        <f>IF(L43&gt;0,VLOOKUP(I43,Labour!$AR$1:$AT$15,3,FALSE),0)</f>
        <v>0</v>
      </c>
      <c r="N43" s="70">
        <f t="shared" si="21"/>
        <v>0</v>
      </c>
      <c r="R43" s="83">
        <f t="shared" si="26"/>
        <v>0</v>
      </c>
      <c r="S43" s="83">
        <f t="shared" si="26"/>
        <v>0</v>
      </c>
      <c r="T43" s="83">
        <f t="shared" si="26"/>
        <v>0</v>
      </c>
      <c r="U43" s="83">
        <f t="shared" si="26"/>
        <v>0</v>
      </c>
      <c r="V43" s="83">
        <f t="shared" si="27"/>
        <v>0</v>
      </c>
      <c r="W43" s="83">
        <f t="shared" si="27"/>
        <v>0</v>
      </c>
      <c r="X43" s="83">
        <f t="shared" si="28"/>
        <v>0</v>
      </c>
      <c r="Y43" s="83">
        <f t="shared" si="28"/>
        <v>0</v>
      </c>
      <c r="Z43" s="83">
        <f t="shared" si="28"/>
        <v>0</v>
      </c>
      <c r="AA43" s="171">
        <f t="shared" si="22"/>
        <v>0</v>
      </c>
      <c r="AB43" s="83">
        <f t="shared" si="29"/>
        <v>0</v>
      </c>
      <c r="AC43" s="83">
        <f t="shared" si="29"/>
        <v>0</v>
      </c>
      <c r="AD43" s="171">
        <f t="shared" si="23"/>
        <v>0</v>
      </c>
      <c r="AE43" s="171">
        <f>IF(AD43=1,SUM(AD$10:AD43),0)</f>
        <v>0</v>
      </c>
      <c r="AF43" s="82" t="str">
        <f t="shared" si="24"/>
        <v/>
      </c>
      <c r="AG43" s="171">
        <f t="shared" si="25"/>
        <v>0</v>
      </c>
    </row>
    <row r="44" spans="1:33" ht="12" customHeight="1" x14ac:dyDescent="0.25">
      <c r="A44" s="497"/>
      <c r="B44" s="15">
        <v>35</v>
      </c>
      <c r="C44" s="468">
        <f t="shared" si="13"/>
        <v>0</v>
      </c>
      <c r="D44" s="469"/>
      <c r="E44" s="470"/>
      <c r="F44" s="67">
        <f t="shared" si="14"/>
        <v>0</v>
      </c>
      <c r="G44" s="67">
        <f t="shared" si="15"/>
        <v>0</v>
      </c>
      <c r="H44" s="67">
        <f t="shared" si="16"/>
        <v>0</v>
      </c>
      <c r="I44" s="67">
        <f t="shared" si="17"/>
        <v>0</v>
      </c>
      <c r="J44" s="67">
        <f t="shared" si="18"/>
        <v>0</v>
      </c>
      <c r="K44" s="16">
        <f t="shared" si="19"/>
        <v>0</v>
      </c>
      <c r="L44" s="67">
        <f t="shared" si="20"/>
        <v>0</v>
      </c>
      <c r="M44" s="17">
        <f>IF(L44&gt;0,VLOOKUP(I44,Labour!$AR$1:$AT$15,3,FALSE),0)</f>
        <v>0</v>
      </c>
      <c r="N44" s="70">
        <f t="shared" si="21"/>
        <v>0</v>
      </c>
      <c r="R44" s="83">
        <f t="shared" si="26"/>
        <v>0</v>
      </c>
      <c r="S44" s="83">
        <f t="shared" si="26"/>
        <v>0</v>
      </c>
      <c r="T44" s="83">
        <f t="shared" si="26"/>
        <v>0</v>
      </c>
      <c r="U44" s="83">
        <f t="shared" si="26"/>
        <v>0</v>
      </c>
      <c r="V44" s="83">
        <f t="shared" si="27"/>
        <v>0</v>
      </c>
      <c r="W44" s="83">
        <f t="shared" si="27"/>
        <v>0</v>
      </c>
      <c r="X44" s="83">
        <f t="shared" si="28"/>
        <v>0</v>
      </c>
      <c r="Y44" s="83">
        <f t="shared" si="28"/>
        <v>0</v>
      </c>
      <c r="Z44" s="83">
        <f t="shared" si="28"/>
        <v>0</v>
      </c>
      <c r="AA44" s="171">
        <f t="shared" si="22"/>
        <v>0</v>
      </c>
      <c r="AB44" s="83">
        <f t="shared" si="29"/>
        <v>0</v>
      </c>
      <c r="AC44" s="83">
        <f t="shared" si="29"/>
        <v>0</v>
      </c>
      <c r="AD44" s="171">
        <f t="shared" si="23"/>
        <v>0</v>
      </c>
      <c r="AE44" s="171">
        <f>IF(AD44=1,SUM(AD$10:AD44),0)</f>
        <v>0</v>
      </c>
      <c r="AF44" s="82" t="str">
        <f t="shared" si="24"/>
        <v/>
      </c>
      <c r="AG44" s="171">
        <f t="shared" si="25"/>
        <v>0</v>
      </c>
    </row>
    <row r="45" spans="1:33" ht="12" customHeight="1" x14ac:dyDescent="0.25">
      <c r="A45" s="497"/>
      <c r="B45" s="15">
        <v>36</v>
      </c>
      <c r="C45" s="468">
        <f t="shared" si="13"/>
        <v>0</v>
      </c>
      <c r="D45" s="469"/>
      <c r="E45" s="470"/>
      <c r="F45" s="67">
        <f t="shared" si="14"/>
        <v>0</v>
      </c>
      <c r="G45" s="67">
        <f t="shared" si="15"/>
        <v>0</v>
      </c>
      <c r="H45" s="67">
        <f t="shared" si="16"/>
        <v>0</v>
      </c>
      <c r="I45" s="67">
        <f t="shared" si="17"/>
        <v>0</v>
      </c>
      <c r="J45" s="67">
        <f t="shared" si="18"/>
        <v>0</v>
      </c>
      <c r="K45" s="16">
        <f t="shared" si="19"/>
        <v>0</v>
      </c>
      <c r="L45" s="67">
        <f t="shared" si="20"/>
        <v>0</v>
      </c>
      <c r="M45" s="17">
        <f>IF(L45&gt;0,VLOOKUP(I45,Labour!$AR$1:$AT$15,3,FALSE),0)</f>
        <v>0</v>
      </c>
      <c r="N45" s="70">
        <f t="shared" si="21"/>
        <v>0</v>
      </c>
      <c r="R45" s="83">
        <f t="shared" si="26"/>
        <v>0</v>
      </c>
      <c r="S45" s="83">
        <f t="shared" si="26"/>
        <v>0</v>
      </c>
      <c r="T45" s="83">
        <f t="shared" si="26"/>
        <v>0</v>
      </c>
      <c r="U45" s="83">
        <f t="shared" si="26"/>
        <v>0</v>
      </c>
      <c r="V45" s="83">
        <f t="shared" si="27"/>
        <v>0</v>
      </c>
      <c r="W45" s="83">
        <f t="shared" si="27"/>
        <v>0</v>
      </c>
      <c r="X45" s="83">
        <f t="shared" si="28"/>
        <v>0</v>
      </c>
      <c r="Y45" s="83">
        <f t="shared" si="28"/>
        <v>0</v>
      </c>
      <c r="Z45" s="83">
        <f t="shared" si="28"/>
        <v>0</v>
      </c>
      <c r="AA45" s="171">
        <f t="shared" si="22"/>
        <v>0</v>
      </c>
      <c r="AB45" s="83">
        <f t="shared" si="29"/>
        <v>0</v>
      </c>
      <c r="AC45" s="83">
        <f t="shared" si="29"/>
        <v>0</v>
      </c>
      <c r="AD45" s="171">
        <f t="shared" si="23"/>
        <v>0</v>
      </c>
      <c r="AE45" s="171">
        <f>IF(AD45=1,SUM(AD$10:AD45),0)</f>
        <v>0</v>
      </c>
      <c r="AF45" s="82" t="str">
        <f t="shared" si="24"/>
        <v/>
      </c>
      <c r="AG45" s="171">
        <f t="shared" si="25"/>
        <v>0</v>
      </c>
    </row>
    <row r="46" spans="1:33" ht="12" customHeight="1" x14ac:dyDescent="0.25">
      <c r="A46" s="497"/>
      <c r="B46" s="15">
        <v>37</v>
      </c>
      <c r="C46" s="468">
        <f t="shared" si="13"/>
        <v>0</v>
      </c>
      <c r="D46" s="469"/>
      <c r="E46" s="470"/>
      <c r="F46" s="67">
        <f t="shared" si="14"/>
        <v>0</v>
      </c>
      <c r="G46" s="67">
        <f t="shared" si="15"/>
        <v>0</v>
      </c>
      <c r="H46" s="67">
        <f t="shared" si="16"/>
        <v>0</v>
      </c>
      <c r="I46" s="67">
        <f t="shared" si="17"/>
        <v>0</v>
      </c>
      <c r="J46" s="67">
        <f t="shared" si="18"/>
        <v>0</v>
      </c>
      <c r="K46" s="16">
        <f t="shared" si="19"/>
        <v>0</v>
      </c>
      <c r="L46" s="67">
        <f t="shared" si="20"/>
        <v>0</v>
      </c>
      <c r="M46" s="17">
        <f>IF(L46&gt;0,VLOOKUP(I46,Labour!$AR$1:$AT$15,3,FALSE),0)</f>
        <v>0</v>
      </c>
      <c r="N46" s="70">
        <f t="shared" si="21"/>
        <v>0</v>
      </c>
      <c r="R46" s="83">
        <f t="shared" si="26"/>
        <v>0</v>
      </c>
      <c r="S46" s="83">
        <f t="shared" si="26"/>
        <v>0</v>
      </c>
      <c r="T46" s="83">
        <f t="shared" si="26"/>
        <v>0</v>
      </c>
      <c r="U46" s="83">
        <f t="shared" si="26"/>
        <v>0</v>
      </c>
      <c r="V46" s="83">
        <f t="shared" si="27"/>
        <v>0</v>
      </c>
      <c r="W46" s="83">
        <f t="shared" si="27"/>
        <v>0</v>
      </c>
      <c r="X46" s="83">
        <f t="shared" si="28"/>
        <v>0</v>
      </c>
      <c r="Y46" s="83">
        <f t="shared" si="28"/>
        <v>0</v>
      </c>
      <c r="Z46" s="83">
        <f t="shared" si="28"/>
        <v>0</v>
      </c>
      <c r="AA46" s="171">
        <f t="shared" si="22"/>
        <v>0</v>
      </c>
      <c r="AB46" s="83">
        <f t="shared" si="29"/>
        <v>0</v>
      </c>
      <c r="AC46" s="83">
        <f t="shared" si="29"/>
        <v>0</v>
      </c>
      <c r="AD46" s="171">
        <f t="shared" si="23"/>
        <v>0</v>
      </c>
      <c r="AE46" s="171">
        <f>IF(AD46=1,SUM(AD$10:AD46),0)</f>
        <v>0</v>
      </c>
      <c r="AF46" s="82" t="str">
        <f t="shared" si="24"/>
        <v/>
      </c>
      <c r="AG46" s="171">
        <f t="shared" si="25"/>
        <v>0</v>
      </c>
    </row>
    <row r="47" spans="1:33" ht="12" customHeight="1" x14ac:dyDescent="0.25">
      <c r="A47" s="497"/>
      <c r="B47" s="15">
        <v>38</v>
      </c>
      <c r="C47" s="468">
        <f t="shared" si="13"/>
        <v>0</v>
      </c>
      <c r="D47" s="469"/>
      <c r="E47" s="470"/>
      <c r="F47" s="67">
        <f t="shared" si="14"/>
        <v>0</v>
      </c>
      <c r="G47" s="67">
        <f t="shared" si="15"/>
        <v>0</v>
      </c>
      <c r="H47" s="67">
        <f t="shared" si="16"/>
        <v>0</v>
      </c>
      <c r="I47" s="67">
        <f t="shared" si="17"/>
        <v>0</v>
      </c>
      <c r="J47" s="67">
        <f t="shared" si="18"/>
        <v>0</v>
      </c>
      <c r="K47" s="16">
        <f t="shared" si="19"/>
        <v>0</v>
      </c>
      <c r="L47" s="67">
        <f t="shared" si="20"/>
        <v>0</v>
      </c>
      <c r="M47" s="17">
        <f>IF(L47&gt;0,VLOOKUP(I47,Labour!$AR$1:$AT$15,3,FALSE),0)</f>
        <v>0</v>
      </c>
      <c r="N47" s="70">
        <f t="shared" si="21"/>
        <v>0</v>
      </c>
      <c r="R47" s="83">
        <f t="shared" si="26"/>
        <v>0</v>
      </c>
      <c r="S47" s="83">
        <f t="shared" si="26"/>
        <v>0</v>
      </c>
      <c r="T47" s="83">
        <f t="shared" si="26"/>
        <v>0</v>
      </c>
      <c r="U47" s="83">
        <f t="shared" si="26"/>
        <v>0</v>
      </c>
      <c r="V47" s="83">
        <f t="shared" si="27"/>
        <v>0</v>
      </c>
      <c r="W47" s="83">
        <f t="shared" si="27"/>
        <v>0</v>
      </c>
      <c r="X47" s="83">
        <f t="shared" si="28"/>
        <v>0</v>
      </c>
      <c r="Y47" s="83">
        <f t="shared" si="28"/>
        <v>0</v>
      </c>
      <c r="Z47" s="83">
        <f t="shared" si="28"/>
        <v>0</v>
      </c>
      <c r="AA47" s="171">
        <f t="shared" si="22"/>
        <v>0</v>
      </c>
      <c r="AB47" s="83">
        <f t="shared" si="29"/>
        <v>0</v>
      </c>
      <c r="AC47" s="83">
        <f t="shared" si="29"/>
        <v>0</v>
      </c>
      <c r="AD47" s="171">
        <f t="shared" si="23"/>
        <v>0</v>
      </c>
      <c r="AE47" s="171">
        <f>IF(AD47=1,SUM(AD$10:AD47),0)</f>
        <v>0</v>
      </c>
      <c r="AF47" s="82" t="str">
        <f t="shared" si="24"/>
        <v/>
      </c>
      <c r="AG47" s="171">
        <f t="shared" si="25"/>
        <v>0</v>
      </c>
    </row>
    <row r="48" spans="1:33" ht="12" customHeight="1" x14ac:dyDescent="0.25">
      <c r="A48" s="497"/>
      <c r="B48" s="15">
        <v>39</v>
      </c>
      <c r="C48" s="468">
        <f t="shared" si="13"/>
        <v>0</v>
      </c>
      <c r="D48" s="469"/>
      <c r="E48" s="470"/>
      <c r="F48" s="67">
        <f t="shared" si="14"/>
        <v>0</v>
      </c>
      <c r="G48" s="67">
        <f t="shared" si="15"/>
        <v>0</v>
      </c>
      <c r="H48" s="67">
        <f t="shared" si="16"/>
        <v>0</v>
      </c>
      <c r="I48" s="67">
        <f t="shared" si="17"/>
        <v>0</v>
      </c>
      <c r="J48" s="67">
        <f t="shared" si="18"/>
        <v>0</v>
      </c>
      <c r="K48" s="16">
        <f t="shared" si="19"/>
        <v>0</v>
      </c>
      <c r="L48" s="67">
        <f t="shared" si="20"/>
        <v>0</v>
      </c>
      <c r="M48" s="17">
        <f>IF(L48&gt;0,VLOOKUP(I48,Labour!$AR$1:$AT$15,3,FALSE),0)</f>
        <v>0</v>
      </c>
      <c r="N48" s="70">
        <f t="shared" si="21"/>
        <v>0</v>
      </c>
      <c r="R48" s="83">
        <f t="shared" si="26"/>
        <v>0</v>
      </c>
      <c r="S48" s="83">
        <f t="shared" si="26"/>
        <v>0</v>
      </c>
      <c r="T48" s="83">
        <f t="shared" si="26"/>
        <v>0</v>
      </c>
      <c r="U48" s="83">
        <f t="shared" si="26"/>
        <v>0</v>
      </c>
      <c r="V48" s="83">
        <f t="shared" si="27"/>
        <v>0</v>
      </c>
      <c r="W48" s="83">
        <f t="shared" si="27"/>
        <v>0</v>
      </c>
      <c r="X48" s="83">
        <f t="shared" si="28"/>
        <v>0</v>
      </c>
      <c r="Y48" s="83">
        <f t="shared" si="28"/>
        <v>0</v>
      </c>
      <c r="Z48" s="83">
        <f t="shared" si="28"/>
        <v>0</v>
      </c>
      <c r="AA48" s="171">
        <f t="shared" si="22"/>
        <v>0</v>
      </c>
      <c r="AB48" s="83">
        <f t="shared" si="29"/>
        <v>0</v>
      </c>
      <c r="AC48" s="83">
        <f t="shared" si="29"/>
        <v>0</v>
      </c>
      <c r="AD48" s="171">
        <f t="shared" si="23"/>
        <v>0</v>
      </c>
      <c r="AE48" s="171">
        <f>IF(AD48=1,SUM(AD$10:AD48),0)</f>
        <v>0</v>
      </c>
      <c r="AF48" s="82" t="str">
        <f t="shared" si="24"/>
        <v/>
      </c>
      <c r="AG48" s="171">
        <f t="shared" si="25"/>
        <v>0</v>
      </c>
    </row>
    <row r="49" spans="1:33" ht="12" customHeight="1" x14ac:dyDescent="0.25">
      <c r="A49" s="497"/>
      <c r="B49" s="15">
        <v>40</v>
      </c>
      <c r="C49" s="468">
        <f t="shared" si="13"/>
        <v>0</v>
      </c>
      <c r="D49" s="469"/>
      <c r="E49" s="470"/>
      <c r="F49" s="67">
        <f t="shared" si="14"/>
        <v>0</v>
      </c>
      <c r="G49" s="67">
        <f t="shared" si="15"/>
        <v>0</v>
      </c>
      <c r="H49" s="67">
        <f t="shared" si="16"/>
        <v>0</v>
      </c>
      <c r="I49" s="67">
        <f t="shared" si="17"/>
        <v>0</v>
      </c>
      <c r="J49" s="67">
        <f t="shared" si="18"/>
        <v>0</v>
      </c>
      <c r="K49" s="16">
        <f t="shared" si="19"/>
        <v>0</v>
      </c>
      <c r="L49" s="67">
        <f t="shared" si="20"/>
        <v>0</v>
      </c>
      <c r="M49" s="17">
        <f>IF(L49&gt;0,VLOOKUP(I49,Labour!$AR$1:$AT$15,3,FALSE),0)</f>
        <v>0</v>
      </c>
      <c r="N49" s="70">
        <f t="shared" si="21"/>
        <v>0</v>
      </c>
      <c r="R49" s="83">
        <f t="shared" si="26"/>
        <v>0</v>
      </c>
      <c r="S49" s="83">
        <f t="shared" si="26"/>
        <v>0</v>
      </c>
      <c r="T49" s="83">
        <f t="shared" si="26"/>
        <v>0</v>
      </c>
      <c r="U49" s="83">
        <f t="shared" si="26"/>
        <v>0</v>
      </c>
      <c r="V49" s="83">
        <f t="shared" si="27"/>
        <v>0</v>
      </c>
      <c r="W49" s="83">
        <f t="shared" si="27"/>
        <v>0</v>
      </c>
      <c r="X49" s="83">
        <f t="shared" si="28"/>
        <v>0</v>
      </c>
      <c r="Y49" s="83">
        <f t="shared" si="28"/>
        <v>0</v>
      </c>
      <c r="Z49" s="83">
        <f t="shared" si="28"/>
        <v>0</v>
      </c>
      <c r="AA49" s="171">
        <f t="shared" si="22"/>
        <v>0</v>
      </c>
      <c r="AB49" s="83">
        <f t="shared" si="29"/>
        <v>0</v>
      </c>
      <c r="AC49" s="83">
        <f t="shared" si="29"/>
        <v>0</v>
      </c>
      <c r="AD49" s="171">
        <f t="shared" si="23"/>
        <v>0</v>
      </c>
      <c r="AE49" s="171">
        <f>IF(AD49=1,SUM(AD$10:AD49),0)</f>
        <v>0</v>
      </c>
      <c r="AF49" s="82" t="str">
        <f t="shared" si="24"/>
        <v/>
      </c>
      <c r="AG49" s="171">
        <f t="shared" si="25"/>
        <v>0</v>
      </c>
    </row>
    <row r="50" spans="1:33" ht="12" customHeight="1" x14ac:dyDescent="0.25">
      <c r="A50" s="497"/>
      <c r="B50" s="15">
        <v>41</v>
      </c>
      <c r="C50" s="468">
        <f t="shared" si="13"/>
        <v>0</v>
      </c>
      <c r="D50" s="469"/>
      <c r="E50" s="470"/>
      <c r="F50" s="67">
        <f t="shared" si="14"/>
        <v>0</v>
      </c>
      <c r="G50" s="67">
        <f t="shared" si="15"/>
        <v>0</v>
      </c>
      <c r="H50" s="67">
        <f t="shared" si="16"/>
        <v>0</v>
      </c>
      <c r="I50" s="67">
        <f t="shared" si="17"/>
        <v>0</v>
      </c>
      <c r="J50" s="67">
        <f t="shared" si="18"/>
        <v>0</v>
      </c>
      <c r="K50" s="16">
        <f t="shared" si="19"/>
        <v>0</v>
      </c>
      <c r="L50" s="67">
        <f t="shared" si="20"/>
        <v>0</v>
      </c>
      <c r="M50" s="17">
        <f>IF(L50&gt;0,VLOOKUP(I50,Labour!$AR$1:$AT$15,3,FALSE),0)</f>
        <v>0</v>
      </c>
      <c r="N50" s="70">
        <f t="shared" si="21"/>
        <v>0</v>
      </c>
      <c r="R50" s="83">
        <f t="shared" si="26"/>
        <v>0</v>
      </c>
      <c r="S50" s="83">
        <f t="shared" si="26"/>
        <v>0</v>
      </c>
      <c r="T50" s="83">
        <f t="shared" si="26"/>
        <v>0</v>
      </c>
      <c r="U50" s="83">
        <f t="shared" si="26"/>
        <v>0</v>
      </c>
      <c r="V50" s="83">
        <f t="shared" si="27"/>
        <v>0</v>
      </c>
      <c r="W50" s="83">
        <f t="shared" si="27"/>
        <v>0</v>
      </c>
      <c r="X50" s="83">
        <f t="shared" si="28"/>
        <v>0</v>
      </c>
      <c r="Y50" s="83">
        <f t="shared" si="28"/>
        <v>0</v>
      </c>
      <c r="Z50" s="83">
        <f t="shared" si="28"/>
        <v>0</v>
      </c>
      <c r="AA50" s="171">
        <f t="shared" si="22"/>
        <v>0</v>
      </c>
      <c r="AB50" s="83">
        <f t="shared" si="29"/>
        <v>0</v>
      </c>
      <c r="AC50" s="83">
        <f t="shared" si="29"/>
        <v>0</v>
      </c>
      <c r="AD50" s="171">
        <f t="shared" si="23"/>
        <v>0</v>
      </c>
      <c r="AE50" s="171">
        <f>IF(AD50=1,SUM(AD$10:AD50),0)</f>
        <v>0</v>
      </c>
      <c r="AF50" s="82" t="str">
        <f t="shared" si="24"/>
        <v/>
      </c>
      <c r="AG50" s="171">
        <f t="shared" si="25"/>
        <v>0</v>
      </c>
    </row>
    <row r="51" spans="1:33" ht="12" customHeight="1" x14ac:dyDescent="0.25">
      <c r="A51" s="497"/>
      <c r="B51" s="15">
        <v>42</v>
      </c>
      <c r="C51" s="468">
        <f t="shared" si="13"/>
        <v>0</v>
      </c>
      <c r="D51" s="469"/>
      <c r="E51" s="470"/>
      <c r="F51" s="67">
        <f t="shared" si="14"/>
        <v>0</v>
      </c>
      <c r="G51" s="67">
        <f t="shared" si="15"/>
        <v>0</v>
      </c>
      <c r="H51" s="67">
        <f t="shared" si="16"/>
        <v>0</v>
      </c>
      <c r="I51" s="67">
        <f t="shared" si="17"/>
        <v>0</v>
      </c>
      <c r="J51" s="67">
        <f t="shared" si="18"/>
        <v>0</v>
      </c>
      <c r="K51" s="16">
        <f t="shared" si="19"/>
        <v>0</v>
      </c>
      <c r="L51" s="67">
        <f t="shared" si="20"/>
        <v>0</v>
      </c>
      <c r="M51" s="17">
        <f>IF(L51&gt;0,VLOOKUP(I51,Labour!$AR$1:$AT$15,3,FALSE),0)</f>
        <v>0</v>
      </c>
      <c r="N51" s="70">
        <f t="shared" si="21"/>
        <v>0</v>
      </c>
      <c r="R51" s="83">
        <f t="shared" si="26"/>
        <v>0</v>
      </c>
      <c r="S51" s="83">
        <f t="shared" si="26"/>
        <v>0</v>
      </c>
      <c r="T51" s="83">
        <f t="shared" si="26"/>
        <v>0</v>
      </c>
      <c r="U51" s="83">
        <f t="shared" si="26"/>
        <v>0</v>
      </c>
      <c r="V51" s="83">
        <f t="shared" si="27"/>
        <v>0</v>
      </c>
      <c r="W51" s="83">
        <f t="shared" si="27"/>
        <v>0</v>
      </c>
      <c r="X51" s="83">
        <f t="shared" si="28"/>
        <v>0</v>
      </c>
      <c r="Y51" s="83">
        <f t="shared" si="28"/>
        <v>0</v>
      </c>
      <c r="Z51" s="83">
        <f t="shared" si="28"/>
        <v>0</v>
      </c>
      <c r="AA51" s="171">
        <f t="shared" si="22"/>
        <v>0</v>
      </c>
      <c r="AB51" s="83">
        <f t="shared" si="29"/>
        <v>0</v>
      </c>
      <c r="AC51" s="83">
        <f t="shared" si="29"/>
        <v>0</v>
      </c>
      <c r="AD51" s="171">
        <f t="shared" si="23"/>
        <v>0</v>
      </c>
      <c r="AE51" s="171">
        <f>IF(AD51=1,SUM(AD$10:AD51),0)</f>
        <v>0</v>
      </c>
      <c r="AF51" s="82" t="str">
        <f t="shared" si="24"/>
        <v/>
      </c>
      <c r="AG51" s="171">
        <f t="shared" si="25"/>
        <v>0</v>
      </c>
    </row>
    <row r="52" spans="1:33" ht="12" customHeight="1" x14ac:dyDescent="0.25">
      <c r="A52" s="497"/>
      <c r="B52" s="15">
        <v>43</v>
      </c>
      <c r="C52" s="468">
        <f t="shared" si="13"/>
        <v>0</v>
      </c>
      <c r="D52" s="469"/>
      <c r="E52" s="470"/>
      <c r="F52" s="67">
        <f t="shared" si="14"/>
        <v>0</v>
      </c>
      <c r="G52" s="67">
        <f t="shared" si="15"/>
        <v>0</v>
      </c>
      <c r="H52" s="67">
        <f t="shared" si="16"/>
        <v>0</v>
      </c>
      <c r="I52" s="67">
        <f t="shared" si="17"/>
        <v>0</v>
      </c>
      <c r="J52" s="67">
        <f t="shared" si="18"/>
        <v>0</v>
      </c>
      <c r="K52" s="16">
        <f t="shared" si="19"/>
        <v>0</v>
      </c>
      <c r="L52" s="67">
        <f t="shared" si="20"/>
        <v>0</v>
      </c>
      <c r="M52" s="17">
        <f>IF(L52&gt;0,VLOOKUP(I52,Labour!$AR$1:$AT$15,3,FALSE),0)</f>
        <v>0</v>
      </c>
      <c r="N52" s="70">
        <f t="shared" si="21"/>
        <v>0</v>
      </c>
      <c r="R52" s="83">
        <f t="shared" si="26"/>
        <v>0</v>
      </c>
      <c r="S52" s="83">
        <f t="shared" si="26"/>
        <v>0</v>
      </c>
      <c r="T52" s="83">
        <f t="shared" si="26"/>
        <v>0</v>
      </c>
      <c r="U52" s="83">
        <f t="shared" si="26"/>
        <v>0</v>
      </c>
      <c r="V52" s="83">
        <f t="shared" si="27"/>
        <v>0</v>
      </c>
      <c r="W52" s="83">
        <f t="shared" si="27"/>
        <v>0</v>
      </c>
      <c r="X52" s="83">
        <f t="shared" si="28"/>
        <v>0</v>
      </c>
      <c r="Y52" s="83">
        <f t="shared" si="28"/>
        <v>0</v>
      </c>
      <c r="Z52" s="83">
        <f t="shared" si="28"/>
        <v>0</v>
      </c>
      <c r="AA52" s="171">
        <f t="shared" si="22"/>
        <v>0</v>
      </c>
      <c r="AB52" s="83">
        <f t="shared" si="29"/>
        <v>0</v>
      </c>
      <c r="AC52" s="83">
        <f t="shared" si="29"/>
        <v>0</v>
      </c>
      <c r="AD52" s="171">
        <f t="shared" si="23"/>
        <v>0</v>
      </c>
      <c r="AE52" s="171">
        <f>IF(AD52=1,SUM(AD$10:AD52),0)</f>
        <v>0</v>
      </c>
      <c r="AF52" s="82" t="str">
        <f t="shared" si="24"/>
        <v/>
      </c>
      <c r="AG52" s="171">
        <f t="shared" si="25"/>
        <v>0</v>
      </c>
    </row>
    <row r="53" spans="1:33" ht="12" customHeight="1" x14ac:dyDescent="0.25">
      <c r="A53" s="497"/>
      <c r="B53" s="15">
        <v>44</v>
      </c>
      <c r="C53" s="468">
        <f t="shared" si="13"/>
        <v>0</v>
      </c>
      <c r="D53" s="469"/>
      <c r="E53" s="470"/>
      <c r="F53" s="67">
        <f t="shared" si="14"/>
        <v>0</v>
      </c>
      <c r="G53" s="67">
        <f t="shared" si="15"/>
        <v>0</v>
      </c>
      <c r="H53" s="67">
        <f t="shared" si="16"/>
        <v>0</v>
      </c>
      <c r="I53" s="67">
        <f t="shared" si="17"/>
        <v>0</v>
      </c>
      <c r="J53" s="67">
        <f t="shared" si="18"/>
        <v>0</v>
      </c>
      <c r="K53" s="16">
        <f t="shared" si="19"/>
        <v>0</v>
      </c>
      <c r="L53" s="67">
        <f t="shared" si="20"/>
        <v>0</v>
      </c>
      <c r="M53" s="17">
        <f>IF(L53&gt;0,VLOOKUP(I53,Labour!$AR$1:$AT$15,3,FALSE),0)</f>
        <v>0</v>
      </c>
      <c r="N53" s="70">
        <f t="shared" si="21"/>
        <v>0</v>
      </c>
      <c r="R53" s="83">
        <f t="shared" si="26"/>
        <v>0</v>
      </c>
      <c r="S53" s="83">
        <f t="shared" si="26"/>
        <v>0</v>
      </c>
      <c r="T53" s="83">
        <f t="shared" si="26"/>
        <v>0</v>
      </c>
      <c r="U53" s="83">
        <f t="shared" si="26"/>
        <v>0</v>
      </c>
      <c r="V53" s="83">
        <f t="shared" si="27"/>
        <v>0</v>
      </c>
      <c r="W53" s="83">
        <f t="shared" si="27"/>
        <v>0</v>
      </c>
      <c r="X53" s="83">
        <f t="shared" si="28"/>
        <v>0</v>
      </c>
      <c r="Y53" s="83">
        <f t="shared" si="28"/>
        <v>0</v>
      </c>
      <c r="Z53" s="83">
        <f t="shared" si="28"/>
        <v>0</v>
      </c>
      <c r="AA53" s="171">
        <f t="shared" si="22"/>
        <v>0</v>
      </c>
      <c r="AB53" s="83">
        <f t="shared" si="29"/>
        <v>0</v>
      </c>
      <c r="AC53" s="83">
        <f t="shared" si="29"/>
        <v>0</v>
      </c>
      <c r="AD53" s="171">
        <f t="shared" si="23"/>
        <v>0</v>
      </c>
      <c r="AE53" s="171">
        <f>IF(AD53=1,SUM(AD$10:AD53),0)</f>
        <v>0</v>
      </c>
      <c r="AF53" s="82" t="str">
        <f t="shared" si="24"/>
        <v/>
      </c>
      <c r="AG53" s="171">
        <f t="shared" si="25"/>
        <v>0</v>
      </c>
    </row>
    <row r="54" spans="1:33" ht="12" customHeight="1" x14ac:dyDescent="0.25">
      <c r="A54" s="497"/>
      <c r="B54" s="15">
        <v>45</v>
      </c>
      <c r="C54" s="468">
        <f t="shared" si="13"/>
        <v>0</v>
      </c>
      <c r="D54" s="469"/>
      <c r="E54" s="470"/>
      <c r="F54" s="67">
        <f t="shared" si="14"/>
        <v>0</v>
      </c>
      <c r="G54" s="67">
        <f t="shared" si="15"/>
        <v>0</v>
      </c>
      <c r="H54" s="67">
        <f t="shared" si="16"/>
        <v>0</v>
      </c>
      <c r="I54" s="67">
        <f t="shared" si="17"/>
        <v>0</v>
      </c>
      <c r="J54" s="67">
        <f t="shared" si="18"/>
        <v>0</v>
      </c>
      <c r="K54" s="16">
        <f t="shared" si="19"/>
        <v>0</v>
      </c>
      <c r="L54" s="67">
        <f t="shared" si="20"/>
        <v>0</v>
      </c>
      <c r="M54" s="17">
        <f>IF(L54&gt;0,VLOOKUP(I54,Labour!$AR$1:$AT$15,3,FALSE),0)</f>
        <v>0</v>
      </c>
      <c r="N54" s="70">
        <f t="shared" si="21"/>
        <v>0</v>
      </c>
      <c r="R54" s="83">
        <f t="shared" si="26"/>
        <v>0</v>
      </c>
      <c r="S54" s="83">
        <f t="shared" si="26"/>
        <v>0</v>
      </c>
      <c r="T54" s="83">
        <f t="shared" si="26"/>
        <v>0</v>
      </c>
      <c r="U54" s="83">
        <f t="shared" si="26"/>
        <v>0</v>
      </c>
      <c r="V54" s="83">
        <f t="shared" si="27"/>
        <v>0</v>
      </c>
      <c r="W54" s="83">
        <f t="shared" si="27"/>
        <v>0</v>
      </c>
      <c r="X54" s="83">
        <f t="shared" si="28"/>
        <v>0</v>
      </c>
      <c r="Y54" s="83">
        <f t="shared" si="28"/>
        <v>0</v>
      </c>
      <c r="Z54" s="83">
        <f t="shared" si="28"/>
        <v>0</v>
      </c>
      <c r="AA54" s="171">
        <f t="shared" si="22"/>
        <v>0</v>
      </c>
      <c r="AB54" s="83">
        <f t="shared" si="29"/>
        <v>0</v>
      </c>
      <c r="AC54" s="83">
        <f t="shared" si="29"/>
        <v>0</v>
      </c>
      <c r="AD54" s="171">
        <f t="shared" si="23"/>
        <v>0</v>
      </c>
      <c r="AE54" s="171">
        <f>IF(AD54=1,SUM(AD$10:AD54),0)</f>
        <v>0</v>
      </c>
      <c r="AF54" s="82" t="str">
        <f t="shared" si="24"/>
        <v/>
      </c>
      <c r="AG54" s="171">
        <f t="shared" si="25"/>
        <v>0</v>
      </c>
    </row>
    <row r="55" spans="1:33" ht="12" customHeight="1" x14ac:dyDescent="0.25">
      <c r="A55" s="497"/>
      <c r="B55" s="15">
        <v>46</v>
      </c>
      <c r="C55" s="468">
        <f t="shared" si="13"/>
        <v>0</v>
      </c>
      <c r="D55" s="469"/>
      <c r="E55" s="470"/>
      <c r="F55" s="67">
        <f t="shared" si="14"/>
        <v>0</v>
      </c>
      <c r="G55" s="67">
        <f t="shared" si="15"/>
        <v>0</v>
      </c>
      <c r="H55" s="67">
        <f t="shared" si="16"/>
        <v>0</v>
      </c>
      <c r="I55" s="67">
        <f t="shared" si="17"/>
        <v>0</v>
      </c>
      <c r="J55" s="67">
        <f t="shared" si="18"/>
        <v>0</v>
      </c>
      <c r="K55" s="16">
        <f t="shared" si="19"/>
        <v>0</v>
      </c>
      <c r="L55" s="67">
        <f t="shared" si="20"/>
        <v>0</v>
      </c>
      <c r="M55" s="17">
        <f>IF(L55&gt;0,VLOOKUP(I55,Labour!$AR$1:$AT$15,3,FALSE),0)</f>
        <v>0</v>
      </c>
      <c r="N55" s="70">
        <f t="shared" si="21"/>
        <v>0</v>
      </c>
      <c r="R55" s="83">
        <f t="shared" si="26"/>
        <v>0</v>
      </c>
      <c r="S55" s="83">
        <f t="shared" si="26"/>
        <v>0</v>
      </c>
      <c r="T55" s="83">
        <f t="shared" si="26"/>
        <v>0</v>
      </c>
      <c r="U55" s="83">
        <f t="shared" si="26"/>
        <v>0</v>
      </c>
      <c r="V55" s="83">
        <f t="shared" si="27"/>
        <v>0</v>
      </c>
      <c r="W55" s="83">
        <f t="shared" si="27"/>
        <v>0</v>
      </c>
      <c r="X55" s="83">
        <f t="shared" si="28"/>
        <v>0</v>
      </c>
      <c r="Y55" s="83">
        <f t="shared" si="28"/>
        <v>0</v>
      </c>
      <c r="Z55" s="83">
        <f t="shared" si="28"/>
        <v>0</v>
      </c>
      <c r="AA55" s="171">
        <f t="shared" si="22"/>
        <v>0</v>
      </c>
      <c r="AB55" s="83">
        <f t="shared" si="29"/>
        <v>0</v>
      </c>
      <c r="AC55" s="83">
        <f t="shared" si="29"/>
        <v>0</v>
      </c>
      <c r="AD55" s="171">
        <f t="shared" si="23"/>
        <v>0</v>
      </c>
      <c r="AE55" s="171">
        <f>IF(AD55=1,SUM(AD$10:AD55),0)</f>
        <v>0</v>
      </c>
      <c r="AF55" s="82" t="str">
        <f t="shared" si="24"/>
        <v/>
      </c>
      <c r="AG55" s="171">
        <f t="shared" si="25"/>
        <v>0</v>
      </c>
    </row>
    <row r="56" spans="1:33" ht="12" customHeight="1" x14ac:dyDescent="0.25">
      <c r="A56" s="497"/>
      <c r="B56" s="15">
        <v>47</v>
      </c>
      <c r="C56" s="468">
        <f t="shared" si="13"/>
        <v>0</v>
      </c>
      <c r="D56" s="469"/>
      <c r="E56" s="470"/>
      <c r="F56" s="67">
        <f t="shared" si="14"/>
        <v>0</v>
      </c>
      <c r="G56" s="67">
        <f t="shared" si="15"/>
        <v>0</v>
      </c>
      <c r="H56" s="67">
        <f t="shared" si="16"/>
        <v>0</v>
      </c>
      <c r="I56" s="67">
        <f t="shared" si="17"/>
        <v>0</v>
      </c>
      <c r="J56" s="67">
        <f t="shared" si="18"/>
        <v>0</v>
      </c>
      <c r="K56" s="16">
        <f t="shared" si="19"/>
        <v>0</v>
      </c>
      <c r="L56" s="67">
        <f t="shared" si="20"/>
        <v>0</v>
      </c>
      <c r="M56" s="17">
        <f>IF(L56&gt;0,VLOOKUP(I56,Labour!$AR$1:$AT$15,3,FALSE),0)</f>
        <v>0</v>
      </c>
      <c r="N56" s="70">
        <f t="shared" si="21"/>
        <v>0</v>
      </c>
      <c r="R56" s="83">
        <f t="shared" si="26"/>
        <v>0</v>
      </c>
      <c r="S56" s="83">
        <f t="shared" si="26"/>
        <v>0</v>
      </c>
      <c r="T56" s="83">
        <f t="shared" si="26"/>
        <v>0</v>
      </c>
      <c r="U56" s="83">
        <f t="shared" si="26"/>
        <v>0</v>
      </c>
      <c r="V56" s="83">
        <f t="shared" si="27"/>
        <v>0</v>
      </c>
      <c r="W56" s="83">
        <f t="shared" si="27"/>
        <v>0</v>
      </c>
      <c r="X56" s="83">
        <f t="shared" si="28"/>
        <v>0</v>
      </c>
      <c r="Y56" s="83">
        <f t="shared" si="28"/>
        <v>0</v>
      </c>
      <c r="Z56" s="83">
        <f t="shared" si="28"/>
        <v>0</v>
      </c>
      <c r="AA56" s="171">
        <f t="shared" si="22"/>
        <v>0</v>
      </c>
      <c r="AB56" s="83">
        <f t="shared" si="29"/>
        <v>0</v>
      </c>
      <c r="AC56" s="83">
        <f t="shared" si="29"/>
        <v>0</v>
      </c>
      <c r="AD56" s="171">
        <f t="shared" si="23"/>
        <v>0</v>
      </c>
      <c r="AE56" s="171">
        <f>IF(AD56=1,SUM(AD$10:AD56),0)</f>
        <v>0</v>
      </c>
      <c r="AF56" s="82" t="str">
        <f t="shared" si="24"/>
        <v/>
      </c>
      <c r="AG56" s="171">
        <f t="shared" si="25"/>
        <v>0</v>
      </c>
    </row>
    <row r="57" spans="1:33" ht="12" customHeight="1" x14ac:dyDescent="0.25">
      <c r="A57" s="497"/>
      <c r="B57" s="15">
        <v>48</v>
      </c>
      <c r="C57" s="468">
        <f t="shared" si="13"/>
        <v>0</v>
      </c>
      <c r="D57" s="469"/>
      <c r="E57" s="470"/>
      <c r="F57" s="67">
        <f t="shared" si="14"/>
        <v>0</v>
      </c>
      <c r="G57" s="67">
        <f t="shared" si="15"/>
        <v>0</v>
      </c>
      <c r="H57" s="67">
        <f t="shared" si="16"/>
        <v>0</v>
      </c>
      <c r="I57" s="67">
        <f t="shared" si="17"/>
        <v>0</v>
      </c>
      <c r="J57" s="67">
        <f t="shared" si="18"/>
        <v>0</v>
      </c>
      <c r="K57" s="16">
        <f t="shared" si="19"/>
        <v>0</v>
      </c>
      <c r="L57" s="67">
        <f t="shared" si="20"/>
        <v>0</v>
      </c>
      <c r="M57" s="17">
        <f>IF(L57&gt;0,VLOOKUP(I57,Labour!$AR$1:$AT$15,3,FALSE),0)</f>
        <v>0</v>
      </c>
      <c r="N57" s="70">
        <f t="shared" si="21"/>
        <v>0</v>
      </c>
      <c r="R57" s="83">
        <f t="shared" si="26"/>
        <v>0</v>
      </c>
      <c r="S57" s="83">
        <f t="shared" si="26"/>
        <v>0</v>
      </c>
      <c r="T57" s="83">
        <f t="shared" si="26"/>
        <v>0</v>
      </c>
      <c r="U57" s="83">
        <f t="shared" si="26"/>
        <v>0</v>
      </c>
      <c r="V57" s="83">
        <f t="shared" si="27"/>
        <v>0</v>
      </c>
      <c r="W57" s="83">
        <f t="shared" si="27"/>
        <v>0</v>
      </c>
      <c r="X57" s="83">
        <f t="shared" si="28"/>
        <v>0</v>
      </c>
      <c r="Y57" s="83">
        <f t="shared" si="28"/>
        <v>0</v>
      </c>
      <c r="Z57" s="83">
        <f t="shared" si="28"/>
        <v>0</v>
      </c>
      <c r="AA57" s="171">
        <f t="shared" si="22"/>
        <v>0</v>
      </c>
      <c r="AB57" s="83">
        <f t="shared" si="29"/>
        <v>0</v>
      </c>
      <c r="AC57" s="83">
        <f t="shared" si="29"/>
        <v>0</v>
      </c>
      <c r="AD57" s="171">
        <f t="shared" si="23"/>
        <v>0</v>
      </c>
      <c r="AE57" s="171">
        <f>IF(AD57=1,SUM(AD$10:AD57),0)</f>
        <v>0</v>
      </c>
      <c r="AF57" s="82" t="str">
        <f t="shared" si="24"/>
        <v/>
      </c>
      <c r="AG57" s="171">
        <f t="shared" si="25"/>
        <v>0</v>
      </c>
    </row>
    <row r="58" spans="1:33" ht="12" customHeight="1" x14ac:dyDescent="0.25">
      <c r="A58" s="497"/>
      <c r="B58" s="15">
        <v>49</v>
      </c>
      <c r="C58" s="468">
        <f t="shared" si="13"/>
        <v>0</v>
      </c>
      <c r="D58" s="469"/>
      <c r="E58" s="470"/>
      <c r="F58" s="67">
        <f t="shared" si="14"/>
        <v>0</v>
      </c>
      <c r="G58" s="67">
        <f t="shared" si="15"/>
        <v>0</v>
      </c>
      <c r="H58" s="67">
        <f t="shared" si="16"/>
        <v>0</v>
      </c>
      <c r="I58" s="67">
        <f t="shared" si="17"/>
        <v>0</v>
      </c>
      <c r="J58" s="67">
        <f t="shared" si="18"/>
        <v>0</v>
      </c>
      <c r="K58" s="16">
        <f t="shared" si="19"/>
        <v>0</v>
      </c>
      <c r="L58" s="67">
        <f t="shared" si="20"/>
        <v>0</v>
      </c>
      <c r="M58" s="17">
        <f>IF(L58&gt;0,VLOOKUP(I58,Labour!$AR$1:$AT$15,3,FALSE),0)</f>
        <v>0</v>
      </c>
      <c r="N58" s="70">
        <f t="shared" si="21"/>
        <v>0</v>
      </c>
      <c r="R58" s="83">
        <f t="shared" si="26"/>
        <v>0</v>
      </c>
      <c r="S58" s="83">
        <f t="shared" si="26"/>
        <v>0</v>
      </c>
      <c r="T58" s="83">
        <f t="shared" si="26"/>
        <v>0</v>
      </c>
      <c r="U58" s="83">
        <f t="shared" si="26"/>
        <v>0</v>
      </c>
      <c r="V58" s="83">
        <f t="shared" si="27"/>
        <v>0</v>
      </c>
      <c r="W58" s="83">
        <f t="shared" si="27"/>
        <v>0</v>
      </c>
      <c r="X58" s="83">
        <f t="shared" si="28"/>
        <v>0</v>
      </c>
      <c r="Y58" s="83">
        <f t="shared" si="28"/>
        <v>0</v>
      </c>
      <c r="Z58" s="83">
        <f t="shared" si="28"/>
        <v>0</v>
      </c>
      <c r="AA58" s="171">
        <f t="shared" si="22"/>
        <v>0</v>
      </c>
      <c r="AB58" s="83">
        <f t="shared" si="29"/>
        <v>0</v>
      </c>
      <c r="AC58" s="83">
        <f t="shared" si="29"/>
        <v>0</v>
      </c>
      <c r="AD58" s="171">
        <f t="shared" si="23"/>
        <v>0</v>
      </c>
      <c r="AE58" s="171">
        <f>IF(AD58=1,SUM(AD$10:AD58),0)</f>
        <v>0</v>
      </c>
      <c r="AF58" s="82" t="str">
        <f t="shared" si="24"/>
        <v/>
      </c>
      <c r="AG58" s="171">
        <f t="shared" si="25"/>
        <v>0</v>
      </c>
    </row>
    <row r="59" spans="1:33" ht="12" customHeight="1" x14ac:dyDescent="0.25">
      <c r="A59" s="497"/>
      <c r="B59" s="15">
        <v>50</v>
      </c>
      <c r="C59" s="468">
        <f t="shared" si="13"/>
        <v>0</v>
      </c>
      <c r="D59" s="469"/>
      <c r="E59" s="470"/>
      <c r="F59" s="67">
        <f t="shared" si="14"/>
        <v>0</v>
      </c>
      <c r="G59" s="67">
        <f t="shared" si="15"/>
        <v>0</v>
      </c>
      <c r="H59" s="67">
        <f t="shared" si="16"/>
        <v>0</v>
      </c>
      <c r="I59" s="67">
        <f t="shared" si="17"/>
        <v>0</v>
      </c>
      <c r="J59" s="67">
        <f t="shared" si="18"/>
        <v>0</v>
      </c>
      <c r="K59" s="16">
        <f t="shared" si="19"/>
        <v>0</v>
      </c>
      <c r="L59" s="67">
        <f t="shared" si="20"/>
        <v>0</v>
      </c>
      <c r="M59" s="17">
        <f>IF(L59&gt;0,VLOOKUP(I59,Labour!$AR$1:$AT$15,3,FALSE),0)</f>
        <v>0</v>
      </c>
      <c r="N59" s="70">
        <f t="shared" si="21"/>
        <v>0</v>
      </c>
      <c r="R59" s="83">
        <f t="shared" si="26"/>
        <v>0</v>
      </c>
      <c r="S59" s="83">
        <f t="shared" si="26"/>
        <v>0</v>
      </c>
      <c r="T59" s="83">
        <f t="shared" si="26"/>
        <v>0</v>
      </c>
      <c r="U59" s="83">
        <f t="shared" si="26"/>
        <v>0</v>
      </c>
      <c r="V59" s="83">
        <f t="shared" si="27"/>
        <v>0</v>
      </c>
      <c r="W59" s="83">
        <f t="shared" si="27"/>
        <v>0</v>
      </c>
      <c r="X59" s="83">
        <f t="shared" si="28"/>
        <v>0</v>
      </c>
      <c r="Y59" s="83">
        <f t="shared" si="28"/>
        <v>0</v>
      </c>
      <c r="Z59" s="83">
        <f t="shared" si="28"/>
        <v>0</v>
      </c>
      <c r="AA59" s="171">
        <f t="shared" si="22"/>
        <v>0</v>
      </c>
      <c r="AB59" s="83">
        <f t="shared" si="29"/>
        <v>0</v>
      </c>
      <c r="AC59" s="83">
        <f t="shared" si="29"/>
        <v>0</v>
      </c>
      <c r="AD59" s="171">
        <f t="shared" si="23"/>
        <v>0</v>
      </c>
      <c r="AE59" s="171">
        <f>IF(AD59=1,SUM(AD$10:AD59),0)</f>
        <v>0</v>
      </c>
      <c r="AF59" s="82" t="str">
        <f t="shared" si="24"/>
        <v/>
      </c>
      <c r="AG59" s="171">
        <f t="shared" si="25"/>
        <v>0</v>
      </c>
    </row>
    <row r="60" spans="1:33" ht="12" customHeight="1" x14ac:dyDescent="0.25">
      <c r="A60" s="497"/>
      <c r="B60" s="15">
        <v>51</v>
      </c>
      <c r="C60" s="468">
        <f t="shared" si="13"/>
        <v>0</v>
      </c>
      <c r="D60" s="469"/>
      <c r="E60" s="470"/>
      <c r="F60" s="67">
        <f t="shared" si="14"/>
        <v>0</v>
      </c>
      <c r="G60" s="67">
        <f t="shared" si="15"/>
        <v>0</v>
      </c>
      <c r="H60" s="67">
        <f t="shared" si="16"/>
        <v>0</v>
      </c>
      <c r="I60" s="67">
        <f t="shared" si="17"/>
        <v>0</v>
      </c>
      <c r="J60" s="67">
        <f t="shared" si="18"/>
        <v>0</v>
      </c>
      <c r="K60" s="16">
        <f t="shared" si="19"/>
        <v>0</v>
      </c>
      <c r="L60" s="67">
        <f t="shared" si="20"/>
        <v>0</v>
      </c>
      <c r="M60" s="17">
        <f>IF(L60&gt;0,VLOOKUP(I60,Labour!$AR$1:$AT$15,3,FALSE),0)</f>
        <v>0</v>
      </c>
      <c r="N60" s="70">
        <f t="shared" si="21"/>
        <v>0</v>
      </c>
      <c r="R60" s="83">
        <f t="shared" si="26"/>
        <v>0</v>
      </c>
      <c r="S60" s="83">
        <f t="shared" si="26"/>
        <v>0</v>
      </c>
      <c r="T60" s="83">
        <f t="shared" si="26"/>
        <v>0</v>
      </c>
      <c r="U60" s="83">
        <f t="shared" si="26"/>
        <v>0</v>
      </c>
      <c r="V60" s="83">
        <f t="shared" si="27"/>
        <v>0</v>
      </c>
      <c r="W60" s="83">
        <f t="shared" si="27"/>
        <v>0</v>
      </c>
      <c r="X60" s="83">
        <f t="shared" si="28"/>
        <v>0</v>
      </c>
      <c r="Y60" s="83">
        <f t="shared" si="28"/>
        <v>0</v>
      </c>
      <c r="Z60" s="83">
        <f t="shared" si="28"/>
        <v>0</v>
      </c>
      <c r="AA60" s="171">
        <f t="shared" si="22"/>
        <v>0</v>
      </c>
      <c r="AB60" s="83">
        <f t="shared" si="29"/>
        <v>0</v>
      </c>
      <c r="AC60" s="83">
        <f t="shared" si="29"/>
        <v>0</v>
      </c>
      <c r="AD60" s="171">
        <f t="shared" si="23"/>
        <v>0</v>
      </c>
      <c r="AE60" s="171">
        <f>IF(AD60=1,SUM(AD$10:AD60),0)</f>
        <v>0</v>
      </c>
      <c r="AF60" s="82" t="str">
        <f t="shared" si="24"/>
        <v/>
      </c>
      <c r="AG60" s="171">
        <f t="shared" si="25"/>
        <v>0</v>
      </c>
    </row>
    <row r="61" spans="1:33" ht="12" customHeight="1" x14ac:dyDescent="0.25">
      <c r="A61" s="497"/>
      <c r="B61" s="15">
        <v>52</v>
      </c>
      <c r="C61" s="468">
        <f t="shared" si="13"/>
        <v>0</v>
      </c>
      <c r="D61" s="469"/>
      <c r="E61" s="470"/>
      <c r="F61" s="67">
        <f t="shared" si="14"/>
        <v>0</v>
      </c>
      <c r="G61" s="67">
        <f t="shared" si="15"/>
        <v>0</v>
      </c>
      <c r="H61" s="67">
        <f t="shared" si="16"/>
        <v>0</v>
      </c>
      <c r="I61" s="67">
        <f t="shared" si="17"/>
        <v>0</v>
      </c>
      <c r="J61" s="67">
        <f t="shared" si="18"/>
        <v>0</v>
      </c>
      <c r="K61" s="16">
        <f t="shared" si="19"/>
        <v>0</v>
      </c>
      <c r="L61" s="67">
        <f t="shared" si="20"/>
        <v>0</v>
      </c>
      <c r="M61" s="17">
        <f>IF(L61&gt;0,VLOOKUP(I61,Labour!$AR$1:$AT$15,3,FALSE),0)</f>
        <v>0</v>
      </c>
      <c r="N61" s="70">
        <f t="shared" si="21"/>
        <v>0</v>
      </c>
      <c r="R61" s="83">
        <f t="shared" si="26"/>
        <v>0</v>
      </c>
      <c r="S61" s="83">
        <f t="shared" si="26"/>
        <v>0</v>
      </c>
      <c r="T61" s="83">
        <f t="shared" si="26"/>
        <v>0</v>
      </c>
      <c r="U61" s="83">
        <f t="shared" si="26"/>
        <v>0</v>
      </c>
      <c r="V61" s="83">
        <f t="shared" si="27"/>
        <v>0</v>
      </c>
      <c r="W61" s="83">
        <f t="shared" si="27"/>
        <v>0</v>
      </c>
      <c r="X61" s="83">
        <f t="shared" si="28"/>
        <v>0</v>
      </c>
      <c r="Y61" s="83">
        <f t="shared" si="28"/>
        <v>0</v>
      </c>
      <c r="Z61" s="83">
        <f t="shared" si="28"/>
        <v>0</v>
      </c>
      <c r="AA61" s="171">
        <f t="shared" si="22"/>
        <v>0</v>
      </c>
      <c r="AB61" s="83">
        <f t="shared" si="29"/>
        <v>0</v>
      </c>
      <c r="AC61" s="83">
        <f t="shared" si="29"/>
        <v>0</v>
      </c>
      <c r="AD61" s="171">
        <f t="shared" si="23"/>
        <v>0</v>
      </c>
      <c r="AE61" s="171">
        <f>IF(AD61=1,SUM(AD$10:AD61),0)</f>
        <v>0</v>
      </c>
      <c r="AF61" s="82" t="str">
        <f t="shared" si="24"/>
        <v/>
      </c>
      <c r="AG61" s="171">
        <f t="shared" si="25"/>
        <v>0</v>
      </c>
    </row>
    <row r="62" spans="1:33" ht="12" customHeight="1" x14ac:dyDescent="0.25">
      <c r="A62" s="497"/>
      <c r="B62" s="15">
        <v>53</v>
      </c>
      <c r="C62" s="468">
        <f t="shared" si="13"/>
        <v>0</v>
      </c>
      <c r="D62" s="469"/>
      <c r="E62" s="470"/>
      <c r="F62" s="67">
        <f t="shared" si="14"/>
        <v>0</v>
      </c>
      <c r="G62" s="67">
        <f t="shared" si="15"/>
        <v>0</v>
      </c>
      <c r="H62" s="67">
        <f t="shared" si="16"/>
        <v>0</v>
      </c>
      <c r="I62" s="67">
        <f t="shared" si="17"/>
        <v>0</v>
      </c>
      <c r="J62" s="67">
        <f t="shared" si="18"/>
        <v>0</v>
      </c>
      <c r="K62" s="16">
        <f t="shared" si="19"/>
        <v>0</v>
      </c>
      <c r="L62" s="67">
        <f t="shared" si="20"/>
        <v>0</v>
      </c>
      <c r="M62" s="17">
        <f>IF(L62&gt;0,VLOOKUP(I62,Labour!$AR$1:$AT$15,3,FALSE),0)</f>
        <v>0</v>
      </c>
      <c r="N62" s="70">
        <f t="shared" si="21"/>
        <v>0</v>
      </c>
      <c r="R62" s="83">
        <f t="shared" si="26"/>
        <v>0</v>
      </c>
      <c r="S62" s="83">
        <f t="shared" si="26"/>
        <v>0</v>
      </c>
      <c r="T62" s="83">
        <f t="shared" si="26"/>
        <v>0</v>
      </c>
      <c r="U62" s="83">
        <f t="shared" si="26"/>
        <v>0</v>
      </c>
      <c r="V62" s="83">
        <f t="shared" si="27"/>
        <v>0</v>
      </c>
      <c r="W62" s="83">
        <f t="shared" si="27"/>
        <v>0</v>
      </c>
      <c r="X62" s="83">
        <f t="shared" si="28"/>
        <v>0</v>
      </c>
      <c r="Y62" s="83">
        <f t="shared" si="28"/>
        <v>0</v>
      </c>
      <c r="Z62" s="83">
        <f t="shared" si="28"/>
        <v>0</v>
      </c>
      <c r="AA62" s="171">
        <f t="shared" si="22"/>
        <v>0</v>
      </c>
      <c r="AB62" s="83">
        <f t="shared" si="29"/>
        <v>0</v>
      </c>
      <c r="AC62" s="83">
        <f t="shared" si="29"/>
        <v>0</v>
      </c>
      <c r="AD62" s="171">
        <f t="shared" si="23"/>
        <v>0</v>
      </c>
      <c r="AE62" s="171">
        <f>IF(AD62=1,SUM(AD$10:AD62),0)</f>
        <v>0</v>
      </c>
      <c r="AF62" s="82" t="str">
        <f t="shared" si="24"/>
        <v/>
      </c>
      <c r="AG62" s="171">
        <f t="shared" si="25"/>
        <v>0</v>
      </c>
    </row>
    <row r="63" spans="1:33" ht="12" customHeight="1" x14ac:dyDescent="0.25">
      <c r="A63" s="497"/>
      <c r="B63" s="15">
        <v>54</v>
      </c>
      <c r="C63" s="468">
        <f t="shared" si="13"/>
        <v>0</v>
      </c>
      <c r="D63" s="469"/>
      <c r="E63" s="470"/>
      <c r="F63" s="67">
        <f t="shared" si="14"/>
        <v>0</v>
      </c>
      <c r="G63" s="67">
        <f t="shared" si="15"/>
        <v>0</v>
      </c>
      <c r="H63" s="67">
        <f t="shared" si="16"/>
        <v>0</v>
      </c>
      <c r="I63" s="67">
        <f t="shared" si="17"/>
        <v>0</v>
      </c>
      <c r="J63" s="67">
        <f t="shared" si="18"/>
        <v>0</v>
      </c>
      <c r="K63" s="16">
        <f t="shared" si="19"/>
        <v>0</v>
      </c>
      <c r="L63" s="67">
        <f t="shared" si="20"/>
        <v>0</v>
      </c>
      <c r="M63" s="17">
        <f>IF(L63&gt;0,VLOOKUP(I63,Labour!$AR$1:$AT$15,3,FALSE),0)</f>
        <v>0</v>
      </c>
      <c r="N63" s="70">
        <f t="shared" si="21"/>
        <v>0</v>
      </c>
      <c r="R63" s="83">
        <f t="shared" si="26"/>
        <v>0</v>
      </c>
      <c r="S63" s="83">
        <f t="shared" si="26"/>
        <v>0</v>
      </c>
      <c r="T63" s="83">
        <f t="shared" si="26"/>
        <v>0</v>
      </c>
      <c r="U63" s="83">
        <f t="shared" si="26"/>
        <v>0</v>
      </c>
      <c r="V63" s="83">
        <f t="shared" si="27"/>
        <v>0</v>
      </c>
      <c r="W63" s="83">
        <f t="shared" si="27"/>
        <v>0</v>
      </c>
      <c r="X63" s="83">
        <f t="shared" si="28"/>
        <v>0</v>
      </c>
      <c r="Y63" s="83">
        <f t="shared" si="28"/>
        <v>0</v>
      </c>
      <c r="Z63" s="83">
        <f t="shared" si="28"/>
        <v>0</v>
      </c>
      <c r="AA63" s="171">
        <f t="shared" si="22"/>
        <v>0</v>
      </c>
      <c r="AB63" s="83">
        <f t="shared" si="29"/>
        <v>0</v>
      </c>
      <c r="AC63" s="83">
        <f t="shared" si="29"/>
        <v>0</v>
      </c>
      <c r="AD63" s="171">
        <f t="shared" si="23"/>
        <v>0</v>
      </c>
      <c r="AE63" s="171">
        <f>IF(AD63=1,SUM(AD$10:AD63),0)</f>
        <v>0</v>
      </c>
      <c r="AF63" s="82" t="str">
        <f t="shared" si="24"/>
        <v/>
      </c>
      <c r="AG63" s="171">
        <f t="shared" si="25"/>
        <v>0</v>
      </c>
    </row>
    <row r="64" spans="1:33" ht="12" customHeight="1" x14ac:dyDescent="0.25">
      <c r="A64" s="497"/>
      <c r="B64" s="15">
        <v>55</v>
      </c>
      <c r="C64" s="468">
        <f t="shared" si="13"/>
        <v>0</v>
      </c>
      <c r="D64" s="469"/>
      <c r="E64" s="470"/>
      <c r="F64" s="67">
        <f t="shared" si="14"/>
        <v>0</v>
      </c>
      <c r="G64" s="67">
        <f t="shared" si="15"/>
        <v>0</v>
      </c>
      <c r="H64" s="67">
        <f t="shared" si="16"/>
        <v>0</v>
      </c>
      <c r="I64" s="67">
        <f t="shared" si="17"/>
        <v>0</v>
      </c>
      <c r="J64" s="67">
        <f t="shared" si="18"/>
        <v>0</v>
      </c>
      <c r="K64" s="16">
        <f t="shared" si="19"/>
        <v>0</v>
      </c>
      <c r="L64" s="67">
        <f t="shared" si="20"/>
        <v>0</v>
      </c>
      <c r="M64" s="17">
        <f>IF(L64&gt;0,VLOOKUP(I64,Labour!$AR$1:$AT$15,3,FALSE),0)</f>
        <v>0</v>
      </c>
      <c r="N64" s="70">
        <f t="shared" si="21"/>
        <v>0</v>
      </c>
      <c r="R64" s="83">
        <f t="shared" si="26"/>
        <v>0</v>
      </c>
      <c r="S64" s="83">
        <f t="shared" si="26"/>
        <v>0</v>
      </c>
      <c r="T64" s="83">
        <f t="shared" si="26"/>
        <v>0</v>
      </c>
      <c r="U64" s="83">
        <f t="shared" si="26"/>
        <v>0</v>
      </c>
      <c r="V64" s="83">
        <f t="shared" si="27"/>
        <v>0</v>
      </c>
      <c r="W64" s="83">
        <f t="shared" si="27"/>
        <v>0</v>
      </c>
      <c r="X64" s="83">
        <f t="shared" si="28"/>
        <v>0</v>
      </c>
      <c r="Y64" s="83">
        <f t="shared" si="28"/>
        <v>0</v>
      </c>
      <c r="Z64" s="83">
        <f t="shared" si="28"/>
        <v>0</v>
      </c>
      <c r="AA64" s="171">
        <f t="shared" si="22"/>
        <v>0</v>
      </c>
      <c r="AB64" s="83">
        <f t="shared" si="29"/>
        <v>0</v>
      </c>
      <c r="AC64" s="83">
        <f t="shared" si="29"/>
        <v>0</v>
      </c>
      <c r="AD64" s="171">
        <f t="shared" si="23"/>
        <v>0</v>
      </c>
      <c r="AE64" s="171">
        <f>IF(AD64=1,SUM(AD$10:AD64),0)</f>
        <v>0</v>
      </c>
      <c r="AF64" s="82" t="str">
        <f t="shared" si="24"/>
        <v/>
      </c>
      <c r="AG64" s="171">
        <f t="shared" si="25"/>
        <v>0</v>
      </c>
    </row>
    <row r="65" spans="1:33" ht="12" customHeight="1" x14ac:dyDescent="0.25">
      <c r="A65" s="497"/>
      <c r="B65" s="15">
        <v>56</v>
      </c>
      <c r="C65" s="468">
        <f t="shared" si="13"/>
        <v>0</v>
      </c>
      <c r="D65" s="469"/>
      <c r="E65" s="470"/>
      <c r="F65" s="67">
        <f t="shared" si="14"/>
        <v>0</v>
      </c>
      <c r="G65" s="67">
        <f t="shared" si="15"/>
        <v>0</v>
      </c>
      <c r="H65" s="67">
        <f t="shared" si="16"/>
        <v>0</v>
      </c>
      <c r="I65" s="67">
        <f t="shared" si="17"/>
        <v>0</v>
      </c>
      <c r="J65" s="67">
        <f t="shared" si="18"/>
        <v>0</v>
      </c>
      <c r="K65" s="16">
        <f t="shared" si="19"/>
        <v>0</v>
      </c>
      <c r="L65" s="67">
        <f t="shared" si="20"/>
        <v>0</v>
      </c>
      <c r="M65" s="17">
        <f>IF(L65&gt;0,VLOOKUP(I65,Labour!$AR$1:$AT$15,3,FALSE),0)</f>
        <v>0</v>
      </c>
      <c r="N65" s="70">
        <f t="shared" si="21"/>
        <v>0</v>
      </c>
      <c r="R65" s="83">
        <f t="shared" si="26"/>
        <v>0</v>
      </c>
      <c r="S65" s="83">
        <f t="shared" si="26"/>
        <v>0</v>
      </c>
      <c r="T65" s="83">
        <f t="shared" si="26"/>
        <v>0</v>
      </c>
      <c r="U65" s="83">
        <f t="shared" si="26"/>
        <v>0</v>
      </c>
      <c r="V65" s="83">
        <f t="shared" si="27"/>
        <v>0</v>
      </c>
      <c r="W65" s="83">
        <f t="shared" si="27"/>
        <v>0</v>
      </c>
      <c r="X65" s="83">
        <f t="shared" si="28"/>
        <v>0</v>
      </c>
      <c r="Y65" s="83">
        <f t="shared" si="28"/>
        <v>0</v>
      </c>
      <c r="Z65" s="83">
        <f t="shared" si="28"/>
        <v>0</v>
      </c>
      <c r="AA65" s="171">
        <f t="shared" si="22"/>
        <v>0</v>
      </c>
      <c r="AB65" s="83">
        <f t="shared" si="29"/>
        <v>0</v>
      </c>
      <c r="AC65" s="83">
        <f t="shared" si="29"/>
        <v>0</v>
      </c>
      <c r="AD65" s="171">
        <f t="shared" si="23"/>
        <v>0</v>
      </c>
      <c r="AE65" s="171">
        <f>IF(AD65=1,SUM(AD$10:AD65),0)</f>
        <v>0</v>
      </c>
      <c r="AF65" s="82" t="str">
        <f t="shared" si="24"/>
        <v/>
      </c>
      <c r="AG65" s="171">
        <f t="shared" si="25"/>
        <v>0</v>
      </c>
    </row>
    <row r="66" spans="1:33" ht="12" customHeight="1" x14ac:dyDescent="0.25">
      <c r="A66" s="497"/>
      <c r="B66" s="15">
        <v>57</v>
      </c>
      <c r="C66" s="468">
        <f t="shared" si="13"/>
        <v>0</v>
      </c>
      <c r="D66" s="469"/>
      <c r="E66" s="470"/>
      <c r="F66" s="67">
        <f t="shared" si="14"/>
        <v>0</v>
      </c>
      <c r="G66" s="67">
        <f t="shared" si="15"/>
        <v>0</v>
      </c>
      <c r="H66" s="67">
        <f t="shared" si="16"/>
        <v>0</v>
      </c>
      <c r="I66" s="67">
        <f t="shared" si="17"/>
        <v>0</v>
      </c>
      <c r="J66" s="67">
        <f t="shared" si="18"/>
        <v>0</v>
      </c>
      <c r="K66" s="16">
        <f t="shared" si="19"/>
        <v>0</v>
      </c>
      <c r="L66" s="67">
        <f t="shared" si="20"/>
        <v>0</v>
      </c>
      <c r="M66" s="17">
        <f>IF(L66&gt;0,VLOOKUP(I66,Labour!$AR$1:$AT$15,3,FALSE),0)</f>
        <v>0</v>
      </c>
      <c r="N66" s="70">
        <f t="shared" si="21"/>
        <v>0</v>
      </c>
      <c r="R66" s="83">
        <f t="shared" si="26"/>
        <v>0</v>
      </c>
      <c r="S66" s="83">
        <f t="shared" si="26"/>
        <v>0</v>
      </c>
      <c r="T66" s="83">
        <f t="shared" si="26"/>
        <v>0</v>
      </c>
      <c r="U66" s="83">
        <f t="shared" si="26"/>
        <v>0</v>
      </c>
      <c r="V66" s="83">
        <f t="shared" si="27"/>
        <v>0</v>
      </c>
      <c r="W66" s="83">
        <f t="shared" si="27"/>
        <v>0</v>
      </c>
      <c r="X66" s="83">
        <f t="shared" si="28"/>
        <v>0</v>
      </c>
      <c r="Y66" s="83">
        <f t="shared" si="28"/>
        <v>0</v>
      </c>
      <c r="Z66" s="83">
        <f t="shared" si="28"/>
        <v>0</v>
      </c>
      <c r="AA66" s="171">
        <f t="shared" si="22"/>
        <v>0</v>
      </c>
      <c r="AB66" s="83">
        <f t="shared" si="29"/>
        <v>0</v>
      </c>
      <c r="AC66" s="83">
        <f t="shared" si="29"/>
        <v>0</v>
      </c>
      <c r="AD66" s="171">
        <f t="shared" si="23"/>
        <v>0</v>
      </c>
      <c r="AE66" s="171">
        <f>IF(AD66=1,SUM(AD$10:AD66),0)</f>
        <v>0</v>
      </c>
      <c r="AF66" s="82" t="str">
        <f t="shared" si="24"/>
        <v/>
      </c>
      <c r="AG66" s="171">
        <f t="shared" si="25"/>
        <v>0</v>
      </c>
    </row>
    <row r="67" spans="1:33" ht="12" customHeight="1" x14ac:dyDescent="0.25">
      <c r="A67" s="497"/>
      <c r="B67" s="15">
        <v>58</v>
      </c>
      <c r="C67" s="468">
        <f t="shared" si="13"/>
        <v>0</v>
      </c>
      <c r="D67" s="469"/>
      <c r="E67" s="470"/>
      <c r="F67" s="67">
        <f t="shared" si="14"/>
        <v>0</v>
      </c>
      <c r="G67" s="67">
        <f t="shared" si="15"/>
        <v>0</v>
      </c>
      <c r="H67" s="67">
        <f t="shared" si="16"/>
        <v>0</v>
      </c>
      <c r="I67" s="67">
        <f t="shared" si="17"/>
        <v>0</v>
      </c>
      <c r="J67" s="67">
        <f t="shared" si="18"/>
        <v>0</v>
      </c>
      <c r="K67" s="16">
        <f t="shared" si="19"/>
        <v>0</v>
      </c>
      <c r="L67" s="67">
        <f t="shared" si="20"/>
        <v>0</v>
      </c>
      <c r="M67" s="17">
        <f>IF(L67&gt;0,VLOOKUP(I67,Labour!$AR$1:$AT$15,3,FALSE),0)</f>
        <v>0</v>
      </c>
      <c r="N67" s="70">
        <f t="shared" si="21"/>
        <v>0</v>
      </c>
      <c r="R67" s="83">
        <f t="shared" si="26"/>
        <v>0</v>
      </c>
      <c r="S67" s="83">
        <f t="shared" si="26"/>
        <v>0</v>
      </c>
      <c r="T67" s="83">
        <f t="shared" si="26"/>
        <v>0</v>
      </c>
      <c r="U67" s="83">
        <f t="shared" si="26"/>
        <v>0</v>
      </c>
      <c r="V67" s="83">
        <f t="shared" si="27"/>
        <v>0</v>
      </c>
      <c r="W67" s="83">
        <f t="shared" si="27"/>
        <v>0</v>
      </c>
      <c r="X67" s="83">
        <f t="shared" si="28"/>
        <v>0</v>
      </c>
      <c r="Y67" s="83">
        <f t="shared" si="28"/>
        <v>0</v>
      </c>
      <c r="Z67" s="83">
        <f t="shared" si="28"/>
        <v>0</v>
      </c>
      <c r="AA67" s="171">
        <f t="shared" si="22"/>
        <v>0</v>
      </c>
      <c r="AB67" s="83">
        <f t="shared" si="29"/>
        <v>0</v>
      </c>
      <c r="AC67" s="83">
        <f t="shared" si="29"/>
        <v>0</v>
      </c>
      <c r="AD67" s="171">
        <f t="shared" si="23"/>
        <v>0</v>
      </c>
      <c r="AE67" s="171">
        <f>IF(AD67=1,SUM(AD$10:AD67),0)</f>
        <v>0</v>
      </c>
      <c r="AF67" s="82" t="str">
        <f t="shared" si="24"/>
        <v/>
      </c>
      <c r="AG67" s="171">
        <f t="shared" si="25"/>
        <v>0</v>
      </c>
    </row>
    <row r="68" spans="1:33" ht="12" customHeight="1" x14ac:dyDescent="0.25">
      <c r="A68" s="497"/>
      <c r="B68" s="15">
        <v>59</v>
      </c>
      <c r="C68" s="468">
        <f t="shared" si="13"/>
        <v>0</v>
      </c>
      <c r="D68" s="469"/>
      <c r="E68" s="470"/>
      <c r="F68" s="67">
        <f t="shared" si="14"/>
        <v>0</v>
      </c>
      <c r="G68" s="67">
        <f t="shared" si="15"/>
        <v>0</v>
      </c>
      <c r="H68" s="67">
        <f t="shared" si="16"/>
        <v>0</v>
      </c>
      <c r="I68" s="67">
        <f t="shared" si="17"/>
        <v>0</v>
      </c>
      <c r="J68" s="67">
        <f t="shared" si="18"/>
        <v>0</v>
      </c>
      <c r="K68" s="16">
        <f t="shared" si="19"/>
        <v>0</v>
      </c>
      <c r="L68" s="67">
        <f t="shared" si="20"/>
        <v>0</v>
      </c>
      <c r="M68" s="17">
        <f>IF(L68&gt;0,VLOOKUP(I68,Labour!$AR$1:$AT$15,3,FALSE),0)</f>
        <v>0</v>
      </c>
      <c r="N68" s="70">
        <f t="shared" si="21"/>
        <v>0</v>
      </c>
      <c r="R68" s="83">
        <f t="shared" si="26"/>
        <v>0</v>
      </c>
      <c r="S68" s="83">
        <f t="shared" si="26"/>
        <v>0</v>
      </c>
      <c r="T68" s="83">
        <f t="shared" si="26"/>
        <v>0</v>
      </c>
      <c r="U68" s="83">
        <f t="shared" si="26"/>
        <v>0</v>
      </c>
      <c r="V68" s="83">
        <f t="shared" si="27"/>
        <v>0</v>
      </c>
      <c r="W68" s="83">
        <f t="shared" si="27"/>
        <v>0</v>
      </c>
      <c r="X68" s="83">
        <f t="shared" si="28"/>
        <v>0</v>
      </c>
      <c r="Y68" s="83">
        <f t="shared" si="28"/>
        <v>0</v>
      </c>
      <c r="Z68" s="83">
        <f t="shared" si="28"/>
        <v>0</v>
      </c>
      <c r="AA68" s="171">
        <f t="shared" si="22"/>
        <v>0</v>
      </c>
      <c r="AB68" s="83">
        <f t="shared" si="29"/>
        <v>0</v>
      </c>
      <c r="AC68" s="83">
        <f t="shared" si="29"/>
        <v>0</v>
      </c>
      <c r="AD68" s="171">
        <f t="shared" si="23"/>
        <v>0</v>
      </c>
      <c r="AE68" s="171">
        <f>IF(AD68=1,SUM(AD$10:AD68),0)</f>
        <v>0</v>
      </c>
      <c r="AF68" s="82" t="str">
        <f t="shared" si="24"/>
        <v/>
      </c>
      <c r="AG68" s="171">
        <f t="shared" si="25"/>
        <v>0</v>
      </c>
    </row>
    <row r="69" spans="1:33" ht="12" customHeight="1" x14ac:dyDescent="0.25">
      <c r="A69" s="497"/>
      <c r="B69" s="15">
        <v>60</v>
      </c>
      <c r="C69" s="468">
        <f t="shared" ref="C69:C108" si="30">R69</f>
        <v>0</v>
      </c>
      <c r="D69" s="469"/>
      <c r="E69" s="470"/>
      <c r="F69" s="67">
        <f t="shared" ref="F69:F108" si="31">S69</f>
        <v>0</v>
      </c>
      <c r="G69" s="67">
        <f t="shared" ref="G69:G108" si="32">T69</f>
        <v>0</v>
      </c>
      <c r="H69" s="67">
        <f t="shared" ref="H69:H108" si="33">U69</f>
        <v>0</v>
      </c>
      <c r="I69" s="67">
        <f t="shared" ref="I69:I108" si="34">X69</f>
        <v>0</v>
      </c>
      <c r="J69" s="67">
        <f t="shared" ref="J69:J108" si="35">AA69</f>
        <v>0</v>
      </c>
      <c r="K69" s="16">
        <f t="shared" ref="K69:K108" si="36">AB69</f>
        <v>0</v>
      </c>
      <c r="L69" s="67">
        <f t="shared" ref="L69:L108" si="37">AC69</f>
        <v>0</v>
      </c>
      <c r="M69" s="17">
        <f>IF(L69&gt;0,VLOOKUP(I69,Labour!$AR$1:$AT$15,3,FALSE),0)</f>
        <v>0</v>
      </c>
      <c r="N69" s="70">
        <f t="shared" ref="N69:N108" si="38">J69*K69+L69*M69</f>
        <v>0</v>
      </c>
      <c r="R69" s="83">
        <f t="shared" si="26"/>
        <v>0</v>
      </c>
      <c r="S69" s="83">
        <f t="shared" si="26"/>
        <v>0</v>
      </c>
      <c r="T69" s="83">
        <f t="shared" si="26"/>
        <v>0</v>
      </c>
      <c r="U69" s="83">
        <f t="shared" si="26"/>
        <v>0</v>
      </c>
      <c r="V69" s="83">
        <f t="shared" si="27"/>
        <v>0</v>
      </c>
      <c r="W69" s="83">
        <f t="shared" si="27"/>
        <v>0</v>
      </c>
      <c r="X69" s="83">
        <f t="shared" si="28"/>
        <v>0</v>
      </c>
      <c r="Y69" s="83">
        <f t="shared" si="28"/>
        <v>0</v>
      </c>
      <c r="Z69" s="83">
        <f t="shared" si="28"/>
        <v>0</v>
      </c>
      <c r="AA69" s="171">
        <f t="shared" si="22"/>
        <v>0</v>
      </c>
      <c r="AB69" s="83">
        <f t="shared" si="29"/>
        <v>0</v>
      </c>
      <c r="AC69" s="83">
        <f t="shared" si="29"/>
        <v>0</v>
      </c>
      <c r="AD69" s="171">
        <f t="shared" si="23"/>
        <v>0</v>
      </c>
      <c r="AE69" s="171">
        <f>IF(AD69=1,SUM(AD$10:AD69),0)</f>
        <v>0</v>
      </c>
      <c r="AF69" s="82" t="str">
        <f t="shared" si="24"/>
        <v/>
      </c>
      <c r="AG69" s="171">
        <f t="shared" si="25"/>
        <v>0</v>
      </c>
    </row>
    <row r="70" spans="1:33" ht="12" customHeight="1" x14ac:dyDescent="0.25">
      <c r="A70" s="497"/>
      <c r="B70" s="15">
        <v>61</v>
      </c>
      <c r="C70" s="468">
        <f t="shared" si="30"/>
        <v>0</v>
      </c>
      <c r="D70" s="469"/>
      <c r="E70" s="470"/>
      <c r="F70" s="67">
        <f t="shared" si="31"/>
        <v>0</v>
      </c>
      <c r="G70" s="67">
        <f t="shared" si="32"/>
        <v>0</v>
      </c>
      <c r="H70" s="67">
        <f t="shared" si="33"/>
        <v>0</v>
      </c>
      <c r="I70" s="67">
        <f t="shared" si="34"/>
        <v>0</v>
      </c>
      <c r="J70" s="67">
        <f t="shared" si="35"/>
        <v>0</v>
      </c>
      <c r="K70" s="16">
        <f t="shared" si="36"/>
        <v>0</v>
      </c>
      <c r="L70" s="67">
        <f t="shared" si="37"/>
        <v>0</v>
      </c>
      <c r="M70" s="17">
        <f>IF(L70&gt;0,VLOOKUP(I70,Labour!$AR$1:$AT$15,3,FALSE),0)</f>
        <v>0</v>
      </c>
      <c r="N70" s="70">
        <f t="shared" si="38"/>
        <v>0</v>
      </c>
      <c r="R70" s="83">
        <f t="shared" si="26"/>
        <v>0</v>
      </c>
      <c r="S70" s="83">
        <f t="shared" si="26"/>
        <v>0</v>
      </c>
      <c r="T70" s="83">
        <f t="shared" si="26"/>
        <v>0</v>
      </c>
      <c r="U70" s="83">
        <f t="shared" si="26"/>
        <v>0</v>
      </c>
      <c r="V70" s="83">
        <f t="shared" si="27"/>
        <v>0</v>
      </c>
      <c r="W70" s="83">
        <f t="shared" si="27"/>
        <v>0</v>
      </c>
      <c r="X70" s="83">
        <f t="shared" si="28"/>
        <v>0</v>
      </c>
      <c r="Y70" s="83">
        <f t="shared" si="28"/>
        <v>0</v>
      </c>
      <c r="Z70" s="83">
        <f t="shared" si="28"/>
        <v>0</v>
      </c>
      <c r="AA70" s="171">
        <f t="shared" si="22"/>
        <v>0</v>
      </c>
      <c r="AB70" s="83">
        <f t="shared" si="29"/>
        <v>0</v>
      </c>
      <c r="AC70" s="83">
        <f t="shared" si="29"/>
        <v>0</v>
      </c>
      <c r="AD70" s="171">
        <f t="shared" si="23"/>
        <v>0</v>
      </c>
      <c r="AE70" s="171">
        <f>IF(AD70=1,SUM(AD$10:AD70),0)</f>
        <v>0</v>
      </c>
      <c r="AF70" s="82" t="str">
        <f t="shared" si="24"/>
        <v/>
      </c>
      <c r="AG70" s="171">
        <f t="shared" si="25"/>
        <v>0</v>
      </c>
    </row>
    <row r="71" spans="1:33" ht="12" customHeight="1" x14ac:dyDescent="0.25">
      <c r="A71" s="497"/>
      <c r="B71" s="15">
        <v>62</v>
      </c>
      <c r="C71" s="468">
        <f t="shared" si="30"/>
        <v>0</v>
      </c>
      <c r="D71" s="469"/>
      <c r="E71" s="470"/>
      <c r="F71" s="67">
        <f t="shared" si="31"/>
        <v>0</v>
      </c>
      <c r="G71" s="67">
        <f t="shared" si="32"/>
        <v>0</v>
      </c>
      <c r="H71" s="67">
        <f t="shared" si="33"/>
        <v>0</v>
      </c>
      <c r="I71" s="67">
        <f t="shared" si="34"/>
        <v>0</v>
      </c>
      <c r="J71" s="67">
        <f t="shared" si="35"/>
        <v>0</v>
      </c>
      <c r="K71" s="16">
        <f t="shared" si="36"/>
        <v>0</v>
      </c>
      <c r="L71" s="67">
        <f t="shared" si="37"/>
        <v>0</v>
      </c>
      <c r="M71" s="17">
        <f>IF(L71&gt;0,VLOOKUP(I71,Labour!$AR$1:$AT$15,3,FALSE),0)</f>
        <v>0</v>
      </c>
      <c r="N71" s="70">
        <f t="shared" si="38"/>
        <v>0</v>
      </c>
      <c r="R71" s="83">
        <f t="shared" si="26"/>
        <v>0</v>
      </c>
      <c r="S71" s="83">
        <f t="shared" si="26"/>
        <v>0</v>
      </c>
      <c r="T71" s="83">
        <f t="shared" si="26"/>
        <v>0</v>
      </c>
      <c r="U71" s="83">
        <f t="shared" si="26"/>
        <v>0</v>
      </c>
      <c r="V71" s="83">
        <f t="shared" si="27"/>
        <v>0</v>
      </c>
      <c r="W71" s="83">
        <f t="shared" si="27"/>
        <v>0</v>
      </c>
      <c r="X71" s="83">
        <f t="shared" si="28"/>
        <v>0</v>
      </c>
      <c r="Y71" s="83">
        <f t="shared" si="28"/>
        <v>0</v>
      </c>
      <c r="Z71" s="83">
        <f t="shared" si="28"/>
        <v>0</v>
      </c>
      <c r="AA71" s="171">
        <f t="shared" si="22"/>
        <v>0</v>
      </c>
      <c r="AB71" s="83">
        <f t="shared" si="29"/>
        <v>0</v>
      </c>
      <c r="AC71" s="83">
        <f t="shared" si="29"/>
        <v>0</v>
      </c>
      <c r="AD71" s="171">
        <f t="shared" si="23"/>
        <v>0</v>
      </c>
      <c r="AE71" s="171">
        <f>IF(AD71=1,SUM(AD$10:AD71),0)</f>
        <v>0</v>
      </c>
      <c r="AF71" s="82" t="str">
        <f t="shared" si="24"/>
        <v/>
      </c>
      <c r="AG71" s="171">
        <f t="shared" si="25"/>
        <v>0</v>
      </c>
    </row>
    <row r="72" spans="1:33" ht="12" customHeight="1" x14ac:dyDescent="0.25">
      <c r="A72" s="497"/>
      <c r="B72" s="15">
        <v>63</v>
      </c>
      <c r="C72" s="468">
        <f t="shared" si="30"/>
        <v>0</v>
      </c>
      <c r="D72" s="469"/>
      <c r="E72" s="470"/>
      <c r="F72" s="67">
        <f t="shared" si="31"/>
        <v>0</v>
      </c>
      <c r="G72" s="67">
        <f t="shared" si="32"/>
        <v>0</v>
      </c>
      <c r="H72" s="67">
        <f t="shared" si="33"/>
        <v>0</v>
      </c>
      <c r="I72" s="67">
        <f t="shared" si="34"/>
        <v>0</v>
      </c>
      <c r="J72" s="67">
        <f t="shared" si="35"/>
        <v>0</v>
      </c>
      <c r="K72" s="16">
        <f t="shared" si="36"/>
        <v>0</v>
      </c>
      <c r="L72" s="67">
        <f t="shared" si="37"/>
        <v>0</v>
      </c>
      <c r="M72" s="17">
        <f>IF(L72&gt;0,VLOOKUP(I72,Labour!$AR$1:$AT$15,3,FALSE),0)</f>
        <v>0</v>
      </c>
      <c r="N72" s="70">
        <f t="shared" si="38"/>
        <v>0</v>
      </c>
      <c r="R72" s="83">
        <f t="shared" si="26"/>
        <v>0</v>
      </c>
      <c r="S72" s="83">
        <f t="shared" si="26"/>
        <v>0</v>
      </c>
      <c r="T72" s="83">
        <f t="shared" si="26"/>
        <v>0</v>
      </c>
      <c r="U72" s="83">
        <f t="shared" si="26"/>
        <v>0</v>
      </c>
      <c r="V72" s="83">
        <f t="shared" si="27"/>
        <v>0</v>
      </c>
      <c r="W72" s="83">
        <f t="shared" si="27"/>
        <v>0</v>
      </c>
      <c r="X72" s="83">
        <f t="shared" si="28"/>
        <v>0</v>
      </c>
      <c r="Y72" s="83">
        <f t="shared" si="28"/>
        <v>0</v>
      </c>
      <c r="Z72" s="83">
        <f t="shared" si="28"/>
        <v>0</v>
      </c>
      <c r="AA72" s="171">
        <f t="shared" si="22"/>
        <v>0</v>
      </c>
      <c r="AB72" s="83">
        <f t="shared" si="29"/>
        <v>0</v>
      </c>
      <c r="AC72" s="83">
        <f t="shared" si="29"/>
        <v>0</v>
      </c>
      <c r="AD72" s="171">
        <f t="shared" si="23"/>
        <v>0</v>
      </c>
      <c r="AE72" s="171">
        <f>IF(AD72=1,SUM(AD$10:AD72),0)</f>
        <v>0</v>
      </c>
      <c r="AF72" s="82" t="str">
        <f t="shared" si="24"/>
        <v/>
      </c>
      <c r="AG72" s="171">
        <f t="shared" si="25"/>
        <v>0</v>
      </c>
    </row>
    <row r="73" spans="1:33" ht="12" customHeight="1" x14ac:dyDescent="0.25">
      <c r="A73" s="497"/>
      <c r="B73" s="15">
        <v>64</v>
      </c>
      <c r="C73" s="468">
        <f t="shared" si="30"/>
        <v>0</v>
      </c>
      <c r="D73" s="469"/>
      <c r="E73" s="470"/>
      <c r="F73" s="67">
        <f t="shared" si="31"/>
        <v>0</v>
      </c>
      <c r="G73" s="67">
        <f t="shared" si="32"/>
        <v>0</v>
      </c>
      <c r="H73" s="67">
        <f t="shared" si="33"/>
        <v>0</v>
      </c>
      <c r="I73" s="67">
        <f t="shared" si="34"/>
        <v>0</v>
      </c>
      <c r="J73" s="67">
        <f t="shared" si="35"/>
        <v>0</v>
      </c>
      <c r="K73" s="16">
        <f t="shared" si="36"/>
        <v>0</v>
      </c>
      <c r="L73" s="67">
        <f t="shared" si="37"/>
        <v>0</v>
      </c>
      <c r="M73" s="17">
        <f>IF(L73&gt;0,VLOOKUP(I73,Labour!$AR$1:$AT$15,3,FALSE),0)</f>
        <v>0</v>
      </c>
      <c r="N73" s="70">
        <f t="shared" si="38"/>
        <v>0</v>
      </c>
      <c r="R73" s="83">
        <f t="shared" si="26"/>
        <v>0</v>
      </c>
      <c r="S73" s="83">
        <f t="shared" si="26"/>
        <v>0</v>
      </c>
      <c r="T73" s="83">
        <f t="shared" si="26"/>
        <v>0</v>
      </c>
      <c r="U73" s="83">
        <f t="shared" si="26"/>
        <v>0</v>
      </c>
      <c r="V73" s="83">
        <f t="shared" si="27"/>
        <v>0</v>
      </c>
      <c r="W73" s="83">
        <f t="shared" si="27"/>
        <v>0</v>
      </c>
      <c r="X73" s="83">
        <f t="shared" si="28"/>
        <v>0</v>
      </c>
      <c r="Y73" s="83">
        <f t="shared" si="28"/>
        <v>0</v>
      </c>
      <c r="Z73" s="83">
        <f t="shared" si="28"/>
        <v>0</v>
      </c>
      <c r="AA73" s="171">
        <f t="shared" si="22"/>
        <v>0</v>
      </c>
      <c r="AB73" s="83">
        <f t="shared" si="29"/>
        <v>0</v>
      </c>
      <c r="AC73" s="83">
        <f t="shared" si="29"/>
        <v>0</v>
      </c>
      <c r="AD73" s="171">
        <f t="shared" si="23"/>
        <v>0</v>
      </c>
      <c r="AE73" s="171">
        <f>IF(AD73=1,SUM(AD$10:AD73),0)</f>
        <v>0</v>
      </c>
      <c r="AF73" s="82" t="str">
        <f t="shared" si="24"/>
        <v/>
      </c>
      <c r="AG73" s="171">
        <f t="shared" si="25"/>
        <v>0</v>
      </c>
    </row>
    <row r="74" spans="1:33" ht="12" customHeight="1" x14ac:dyDescent="0.25">
      <c r="A74" s="497"/>
      <c r="B74" s="15">
        <v>65</v>
      </c>
      <c r="C74" s="468">
        <f t="shared" si="30"/>
        <v>0</v>
      </c>
      <c r="D74" s="469"/>
      <c r="E74" s="470"/>
      <c r="F74" s="67">
        <f t="shared" si="31"/>
        <v>0</v>
      </c>
      <c r="G74" s="67">
        <f t="shared" si="32"/>
        <v>0</v>
      </c>
      <c r="H74" s="67">
        <f t="shared" si="33"/>
        <v>0</v>
      </c>
      <c r="I74" s="67">
        <f t="shared" si="34"/>
        <v>0</v>
      </c>
      <c r="J74" s="67">
        <f t="shared" si="35"/>
        <v>0</v>
      </c>
      <c r="K74" s="16">
        <f t="shared" si="36"/>
        <v>0</v>
      </c>
      <c r="L74" s="67">
        <f t="shared" si="37"/>
        <v>0</v>
      </c>
      <c r="M74" s="17">
        <f>IF(L74&gt;0,VLOOKUP(I74,Labour!$AR$1:$AT$15,3,FALSE),0)</f>
        <v>0</v>
      </c>
      <c r="N74" s="70">
        <f t="shared" si="38"/>
        <v>0</v>
      </c>
      <c r="R74" s="83">
        <f t="shared" si="26"/>
        <v>0</v>
      </c>
      <c r="S74" s="83">
        <f t="shared" si="26"/>
        <v>0</v>
      </c>
      <c r="T74" s="83">
        <f t="shared" si="26"/>
        <v>0</v>
      </c>
      <c r="U74" s="83">
        <f t="shared" si="26"/>
        <v>0</v>
      </c>
      <c r="V74" s="83">
        <f t="shared" si="27"/>
        <v>0</v>
      </c>
      <c r="W74" s="83">
        <f t="shared" si="27"/>
        <v>0</v>
      </c>
      <c r="X74" s="83">
        <f t="shared" si="28"/>
        <v>0</v>
      </c>
      <c r="Y74" s="83">
        <f t="shared" si="28"/>
        <v>0</v>
      </c>
      <c r="Z74" s="83">
        <f t="shared" si="28"/>
        <v>0</v>
      </c>
      <c r="AA74" s="171">
        <f t="shared" si="22"/>
        <v>0</v>
      </c>
      <c r="AB74" s="83">
        <f t="shared" si="29"/>
        <v>0</v>
      </c>
      <c r="AC74" s="83">
        <f t="shared" si="29"/>
        <v>0</v>
      </c>
      <c r="AD74" s="171">
        <f t="shared" si="23"/>
        <v>0</v>
      </c>
      <c r="AE74" s="171">
        <f>IF(AD74=1,SUM(AD$10:AD74),0)</f>
        <v>0</v>
      </c>
      <c r="AF74" s="82" t="str">
        <f t="shared" si="24"/>
        <v/>
      </c>
      <c r="AG74" s="171">
        <f t="shared" si="25"/>
        <v>0</v>
      </c>
    </row>
    <row r="75" spans="1:33" ht="12" customHeight="1" x14ac:dyDescent="0.25">
      <c r="A75" s="497"/>
      <c r="B75" s="15">
        <v>66</v>
      </c>
      <c r="C75" s="468">
        <f t="shared" si="30"/>
        <v>0</v>
      </c>
      <c r="D75" s="469"/>
      <c r="E75" s="470"/>
      <c r="F75" s="67">
        <f t="shared" si="31"/>
        <v>0</v>
      </c>
      <c r="G75" s="67">
        <f t="shared" si="32"/>
        <v>0</v>
      </c>
      <c r="H75" s="67">
        <f t="shared" si="33"/>
        <v>0</v>
      </c>
      <c r="I75" s="67">
        <f t="shared" si="34"/>
        <v>0</v>
      </c>
      <c r="J75" s="67">
        <f t="shared" si="35"/>
        <v>0</v>
      </c>
      <c r="K75" s="16">
        <f t="shared" si="36"/>
        <v>0</v>
      </c>
      <c r="L75" s="67">
        <f t="shared" si="37"/>
        <v>0</v>
      </c>
      <c r="M75" s="17">
        <f>IF(L75&gt;0,VLOOKUP(I75,Labour!$AR$1:$AT$15,3,FALSE),0)</f>
        <v>0</v>
      </c>
      <c r="N75" s="70">
        <f t="shared" si="38"/>
        <v>0</v>
      </c>
      <c r="R75" s="83">
        <f t="shared" si="26"/>
        <v>0</v>
      </c>
      <c r="S75" s="83">
        <f t="shared" si="26"/>
        <v>0</v>
      </c>
      <c r="T75" s="83">
        <f t="shared" si="26"/>
        <v>0</v>
      </c>
      <c r="U75" s="83">
        <f t="shared" si="26"/>
        <v>0</v>
      </c>
      <c r="V75" s="83">
        <f t="shared" si="27"/>
        <v>0</v>
      </c>
      <c r="W75" s="83">
        <f t="shared" si="27"/>
        <v>0</v>
      </c>
      <c r="X75" s="83">
        <f t="shared" si="28"/>
        <v>0</v>
      </c>
      <c r="Y75" s="83">
        <f t="shared" si="28"/>
        <v>0</v>
      </c>
      <c r="Z75" s="83">
        <f t="shared" si="28"/>
        <v>0</v>
      </c>
      <c r="AA75" s="171">
        <f t="shared" si="22"/>
        <v>0</v>
      </c>
      <c r="AB75" s="83">
        <f t="shared" si="29"/>
        <v>0</v>
      </c>
      <c r="AC75" s="83">
        <f t="shared" si="29"/>
        <v>0</v>
      </c>
      <c r="AD75" s="171">
        <f t="shared" si="23"/>
        <v>0</v>
      </c>
      <c r="AE75" s="171">
        <f>IF(AD75=1,SUM(AD$10:AD75),0)</f>
        <v>0</v>
      </c>
      <c r="AF75" s="82" t="str">
        <f t="shared" si="24"/>
        <v/>
      </c>
      <c r="AG75" s="171">
        <f t="shared" si="25"/>
        <v>0</v>
      </c>
    </row>
    <row r="76" spans="1:33" ht="12" customHeight="1" x14ac:dyDescent="0.25">
      <c r="A76" s="497"/>
      <c r="B76" s="15">
        <v>67</v>
      </c>
      <c r="C76" s="468">
        <f t="shared" si="30"/>
        <v>0</v>
      </c>
      <c r="D76" s="469"/>
      <c r="E76" s="470"/>
      <c r="F76" s="67">
        <f t="shared" si="31"/>
        <v>0</v>
      </c>
      <c r="G76" s="67">
        <f t="shared" si="32"/>
        <v>0</v>
      </c>
      <c r="H76" s="67">
        <f t="shared" si="33"/>
        <v>0</v>
      </c>
      <c r="I76" s="67">
        <f t="shared" si="34"/>
        <v>0</v>
      </c>
      <c r="J76" s="67">
        <f t="shared" si="35"/>
        <v>0</v>
      </c>
      <c r="K76" s="16">
        <f t="shared" si="36"/>
        <v>0</v>
      </c>
      <c r="L76" s="67">
        <f t="shared" si="37"/>
        <v>0</v>
      </c>
      <c r="M76" s="17">
        <f>IF(L76&gt;0,VLOOKUP(I76,Labour!$AR$1:$AT$15,3,FALSE),0)</f>
        <v>0</v>
      </c>
      <c r="N76" s="70">
        <f t="shared" si="38"/>
        <v>0</v>
      </c>
      <c r="R76" s="83">
        <f t="shared" si="26"/>
        <v>0</v>
      </c>
      <c r="S76" s="83">
        <f t="shared" si="26"/>
        <v>0</v>
      </c>
      <c r="T76" s="83">
        <f t="shared" si="26"/>
        <v>0</v>
      </c>
      <c r="U76" s="83">
        <f t="shared" si="26"/>
        <v>0</v>
      </c>
      <c r="V76" s="83">
        <f t="shared" si="27"/>
        <v>0</v>
      </c>
      <c r="W76" s="83">
        <f t="shared" si="27"/>
        <v>0</v>
      </c>
      <c r="X76" s="83">
        <f t="shared" si="28"/>
        <v>0</v>
      </c>
      <c r="Y76" s="83">
        <f t="shared" si="28"/>
        <v>0</v>
      </c>
      <c r="Z76" s="83">
        <f t="shared" si="28"/>
        <v>0</v>
      </c>
      <c r="AA76" s="171">
        <f t="shared" si="22"/>
        <v>0</v>
      </c>
      <c r="AB76" s="83">
        <f t="shared" si="29"/>
        <v>0</v>
      </c>
      <c r="AC76" s="83">
        <f t="shared" si="29"/>
        <v>0</v>
      </c>
      <c r="AD76" s="171">
        <f t="shared" si="23"/>
        <v>0</v>
      </c>
      <c r="AE76" s="171">
        <f>IF(AD76=1,SUM(AD$10:AD76),0)</f>
        <v>0</v>
      </c>
      <c r="AF76" s="82" t="str">
        <f t="shared" si="24"/>
        <v/>
      </c>
      <c r="AG76" s="171">
        <f t="shared" si="25"/>
        <v>0</v>
      </c>
    </row>
    <row r="77" spans="1:33" ht="12" customHeight="1" x14ac:dyDescent="0.25">
      <c r="A77" s="497"/>
      <c r="B77" s="15">
        <v>68</v>
      </c>
      <c r="C77" s="468">
        <f t="shared" si="30"/>
        <v>0</v>
      </c>
      <c r="D77" s="469"/>
      <c r="E77" s="470"/>
      <c r="F77" s="67">
        <f t="shared" si="31"/>
        <v>0</v>
      </c>
      <c r="G77" s="67">
        <f t="shared" si="32"/>
        <v>0</v>
      </c>
      <c r="H77" s="67">
        <f t="shared" si="33"/>
        <v>0</v>
      </c>
      <c r="I77" s="67">
        <f t="shared" si="34"/>
        <v>0</v>
      </c>
      <c r="J77" s="67">
        <f t="shared" si="35"/>
        <v>0</v>
      </c>
      <c r="K77" s="16">
        <f t="shared" si="36"/>
        <v>0</v>
      </c>
      <c r="L77" s="67">
        <f t="shared" si="37"/>
        <v>0</v>
      </c>
      <c r="M77" s="17">
        <f>IF(L77&gt;0,VLOOKUP(I77,Labour!$AR$1:$AT$15,3,FALSE),0)</f>
        <v>0</v>
      </c>
      <c r="N77" s="70">
        <f t="shared" si="38"/>
        <v>0</v>
      </c>
      <c r="R77" s="83">
        <f t="shared" si="26"/>
        <v>0</v>
      </c>
      <c r="S77" s="83">
        <f t="shared" si="26"/>
        <v>0</v>
      </c>
      <c r="T77" s="83">
        <f t="shared" si="26"/>
        <v>0</v>
      </c>
      <c r="U77" s="83">
        <f t="shared" si="26"/>
        <v>0</v>
      </c>
      <c r="V77" s="83">
        <f t="shared" si="27"/>
        <v>0</v>
      </c>
      <c r="W77" s="83">
        <f t="shared" si="27"/>
        <v>0</v>
      </c>
      <c r="X77" s="83">
        <f t="shared" si="28"/>
        <v>0</v>
      </c>
      <c r="Y77" s="83">
        <f t="shared" si="28"/>
        <v>0</v>
      </c>
      <c r="Z77" s="83">
        <f t="shared" si="28"/>
        <v>0</v>
      </c>
      <c r="AA77" s="171">
        <f t="shared" si="22"/>
        <v>0</v>
      </c>
      <c r="AB77" s="83">
        <f t="shared" si="29"/>
        <v>0</v>
      </c>
      <c r="AC77" s="83">
        <f t="shared" si="29"/>
        <v>0</v>
      </c>
      <c r="AD77" s="171">
        <f t="shared" si="23"/>
        <v>0</v>
      </c>
      <c r="AE77" s="171">
        <f>IF(AD77=1,SUM(AD$10:AD77),0)</f>
        <v>0</v>
      </c>
      <c r="AF77" s="82" t="str">
        <f t="shared" si="24"/>
        <v/>
      </c>
      <c r="AG77" s="171">
        <f t="shared" si="25"/>
        <v>0</v>
      </c>
    </row>
    <row r="78" spans="1:33" ht="12" customHeight="1" x14ac:dyDescent="0.25">
      <c r="A78" s="497"/>
      <c r="B78" s="15">
        <v>69</v>
      </c>
      <c r="C78" s="468">
        <f t="shared" si="30"/>
        <v>0</v>
      </c>
      <c r="D78" s="469"/>
      <c r="E78" s="470"/>
      <c r="F78" s="67">
        <f t="shared" si="31"/>
        <v>0</v>
      </c>
      <c r="G78" s="67">
        <f t="shared" si="32"/>
        <v>0</v>
      </c>
      <c r="H78" s="67">
        <f t="shared" si="33"/>
        <v>0</v>
      </c>
      <c r="I78" s="67">
        <f t="shared" si="34"/>
        <v>0</v>
      </c>
      <c r="J78" s="67">
        <f t="shared" si="35"/>
        <v>0</v>
      </c>
      <c r="K78" s="16">
        <f t="shared" si="36"/>
        <v>0</v>
      </c>
      <c r="L78" s="67">
        <f t="shared" si="37"/>
        <v>0</v>
      </c>
      <c r="M78" s="17">
        <f>IF(L78&gt;0,VLOOKUP(I78,Labour!$AR$1:$AT$15,3,FALSE),0)</f>
        <v>0</v>
      </c>
      <c r="N78" s="70">
        <f t="shared" si="38"/>
        <v>0</v>
      </c>
      <c r="R78" s="83">
        <f t="shared" si="26"/>
        <v>0</v>
      </c>
      <c r="S78" s="83">
        <f t="shared" si="26"/>
        <v>0</v>
      </c>
      <c r="T78" s="83">
        <f t="shared" si="26"/>
        <v>0</v>
      </c>
      <c r="U78" s="83">
        <f t="shared" si="26"/>
        <v>0</v>
      </c>
      <c r="V78" s="83">
        <f t="shared" si="27"/>
        <v>0</v>
      </c>
      <c r="W78" s="83">
        <f t="shared" si="27"/>
        <v>0</v>
      </c>
      <c r="X78" s="83">
        <f t="shared" si="28"/>
        <v>0</v>
      </c>
      <c r="Y78" s="83">
        <f t="shared" si="28"/>
        <v>0</v>
      </c>
      <c r="Z78" s="83">
        <f t="shared" si="28"/>
        <v>0</v>
      </c>
      <c r="AA78" s="171">
        <f t="shared" si="22"/>
        <v>0</v>
      </c>
      <c r="AB78" s="83">
        <f t="shared" si="29"/>
        <v>0</v>
      </c>
      <c r="AC78" s="83">
        <f t="shared" si="29"/>
        <v>0</v>
      </c>
      <c r="AD78" s="171">
        <f t="shared" si="23"/>
        <v>0</v>
      </c>
      <c r="AE78" s="171">
        <f>IF(AD78=1,SUM(AD$10:AD78),0)</f>
        <v>0</v>
      </c>
      <c r="AF78" s="82" t="str">
        <f t="shared" si="24"/>
        <v/>
      </c>
      <c r="AG78" s="171">
        <f t="shared" si="25"/>
        <v>0</v>
      </c>
    </row>
    <row r="79" spans="1:33" ht="12" customHeight="1" x14ac:dyDescent="0.25">
      <c r="A79" s="497"/>
      <c r="B79" s="15">
        <v>70</v>
      </c>
      <c r="C79" s="468">
        <f t="shared" si="30"/>
        <v>0</v>
      </c>
      <c r="D79" s="469"/>
      <c r="E79" s="470"/>
      <c r="F79" s="67">
        <f t="shared" si="31"/>
        <v>0</v>
      </c>
      <c r="G79" s="67">
        <f t="shared" si="32"/>
        <v>0</v>
      </c>
      <c r="H79" s="67">
        <f t="shared" si="33"/>
        <v>0</v>
      </c>
      <c r="I79" s="67">
        <f t="shared" si="34"/>
        <v>0</v>
      </c>
      <c r="J79" s="67">
        <f t="shared" si="35"/>
        <v>0</v>
      </c>
      <c r="K79" s="16">
        <f t="shared" si="36"/>
        <v>0</v>
      </c>
      <c r="L79" s="67">
        <f t="shared" si="37"/>
        <v>0</v>
      </c>
      <c r="M79" s="17">
        <f>IF(L79&gt;0,VLOOKUP(I79,Labour!$AR$1:$AT$15,3,FALSE),0)</f>
        <v>0</v>
      </c>
      <c r="N79" s="70">
        <f t="shared" si="38"/>
        <v>0</v>
      </c>
      <c r="R79" s="83">
        <f t="shared" si="26"/>
        <v>0</v>
      </c>
      <c r="S79" s="83">
        <f t="shared" si="26"/>
        <v>0</v>
      </c>
      <c r="T79" s="83">
        <f t="shared" si="26"/>
        <v>0</v>
      </c>
      <c r="U79" s="83">
        <f t="shared" si="26"/>
        <v>0</v>
      </c>
      <c r="V79" s="83">
        <f t="shared" si="27"/>
        <v>0</v>
      </c>
      <c r="W79" s="83">
        <f t="shared" si="27"/>
        <v>0</v>
      </c>
      <c r="X79" s="83">
        <f t="shared" si="28"/>
        <v>0</v>
      </c>
      <c r="Y79" s="83">
        <f t="shared" si="28"/>
        <v>0</v>
      </c>
      <c r="Z79" s="83">
        <f t="shared" si="28"/>
        <v>0</v>
      </c>
      <c r="AA79" s="171">
        <f t="shared" si="22"/>
        <v>0</v>
      </c>
      <c r="AB79" s="83">
        <f t="shared" si="29"/>
        <v>0</v>
      </c>
      <c r="AC79" s="83">
        <f t="shared" si="29"/>
        <v>0</v>
      </c>
      <c r="AD79" s="171">
        <f t="shared" si="23"/>
        <v>0</v>
      </c>
      <c r="AE79" s="171">
        <f>IF(AD79=1,SUM(AD$10:AD79),0)</f>
        <v>0</v>
      </c>
      <c r="AF79" s="82" t="str">
        <f t="shared" si="24"/>
        <v/>
      </c>
      <c r="AG79" s="171">
        <f t="shared" si="25"/>
        <v>0</v>
      </c>
    </row>
    <row r="80" spans="1:33" ht="12" customHeight="1" x14ac:dyDescent="0.25">
      <c r="A80" s="497"/>
      <c r="B80" s="15">
        <v>71</v>
      </c>
      <c r="C80" s="468">
        <f t="shared" si="30"/>
        <v>0</v>
      </c>
      <c r="D80" s="469"/>
      <c r="E80" s="470"/>
      <c r="F80" s="67">
        <f t="shared" si="31"/>
        <v>0</v>
      </c>
      <c r="G80" s="67">
        <f t="shared" si="32"/>
        <v>0</v>
      </c>
      <c r="H80" s="67">
        <f t="shared" si="33"/>
        <v>0</v>
      </c>
      <c r="I80" s="67">
        <f t="shared" si="34"/>
        <v>0</v>
      </c>
      <c r="J80" s="67">
        <f t="shared" si="35"/>
        <v>0</v>
      </c>
      <c r="K80" s="16">
        <f t="shared" si="36"/>
        <v>0</v>
      </c>
      <c r="L80" s="67">
        <f t="shared" si="37"/>
        <v>0</v>
      </c>
      <c r="M80" s="17">
        <f>IF(L80&gt;0,VLOOKUP(I80,Labour!$AR$1:$AT$15,3,FALSE),0)</f>
        <v>0</v>
      </c>
      <c r="N80" s="70">
        <f t="shared" si="38"/>
        <v>0</v>
      </c>
      <c r="R80" s="83">
        <f t="shared" si="26"/>
        <v>0</v>
      </c>
      <c r="S80" s="83">
        <f t="shared" si="26"/>
        <v>0</v>
      </c>
      <c r="T80" s="83">
        <f t="shared" si="26"/>
        <v>0</v>
      </c>
      <c r="U80" s="83">
        <f t="shared" si="26"/>
        <v>0</v>
      </c>
      <c r="V80" s="83">
        <f t="shared" si="27"/>
        <v>0</v>
      </c>
      <c r="W80" s="83">
        <f t="shared" si="27"/>
        <v>0</v>
      </c>
      <c r="X80" s="83">
        <f t="shared" si="28"/>
        <v>0</v>
      </c>
      <c r="Y80" s="83">
        <f t="shared" si="28"/>
        <v>0</v>
      </c>
      <c r="Z80" s="83">
        <f t="shared" si="28"/>
        <v>0</v>
      </c>
      <c r="AA80" s="171">
        <f t="shared" si="22"/>
        <v>0</v>
      </c>
      <c r="AB80" s="83">
        <f t="shared" si="29"/>
        <v>0</v>
      </c>
      <c r="AC80" s="83">
        <f t="shared" si="29"/>
        <v>0</v>
      </c>
      <c r="AD80" s="171">
        <f t="shared" si="23"/>
        <v>0</v>
      </c>
      <c r="AE80" s="171">
        <f>IF(AD80=1,SUM(AD$10:AD80),0)</f>
        <v>0</v>
      </c>
      <c r="AF80" s="82" t="str">
        <f t="shared" si="24"/>
        <v/>
      </c>
      <c r="AG80" s="171">
        <f t="shared" si="25"/>
        <v>0</v>
      </c>
    </row>
    <row r="81" spans="1:33" ht="12" customHeight="1" x14ac:dyDescent="0.25">
      <c r="A81" s="497"/>
      <c r="B81" s="15">
        <v>72</v>
      </c>
      <c r="C81" s="468">
        <f t="shared" si="30"/>
        <v>0</v>
      </c>
      <c r="D81" s="469"/>
      <c r="E81" s="470"/>
      <c r="F81" s="67">
        <f t="shared" si="31"/>
        <v>0</v>
      </c>
      <c r="G81" s="67">
        <f t="shared" si="32"/>
        <v>0</v>
      </c>
      <c r="H81" s="67">
        <f t="shared" si="33"/>
        <v>0</v>
      </c>
      <c r="I81" s="67">
        <f t="shared" si="34"/>
        <v>0</v>
      </c>
      <c r="J81" s="67">
        <f t="shared" si="35"/>
        <v>0</v>
      </c>
      <c r="K81" s="16">
        <f t="shared" si="36"/>
        <v>0</v>
      </c>
      <c r="L81" s="67">
        <f t="shared" si="37"/>
        <v>0</v>
      </c>
      <c r="M81" s="17">
        <f>IF(L81&gt;0,VLOOKUP(I81,Labour!$AR$1:$AT$15,3,FALSE),0)</f>
        <v>0</v>
      </c>
      <c r="N81" s="70">
        <f t="shared" si="38"/>
        <v>0</v>
      </c>
      <c r="R81" s="83">
        <f t="shared" si="26"/>
        <v>0</v>
      </c>
      <c r="S81" s="83">
        <f t="shared" si="26"/>
        <v>0</v>
      </c>
      <c r="T81" s="83">
        <f t="shared" si="26"/>
        <v>0</v>
      </c>
      <c r="U81" s="83">
        <f t="shared" si="26"/>
        <v>0</v>
      </c>
      <c r="V81" s="83">
        <f t="shared" si="27"/>
        <v>0</v>
      </c>
      <c r="W81" s="83">
        <f t="shared" si="27"/>
        <v>0</v>
      </c>
      <c r="X81" s="83">
        <f t="shared" si="28"/>
        <v>0</v>
      </c>
      <c r="Y81" s="83">
        <f t="shared" si="28"/>
        <v>0</v>
      </c>
      <c r="Z81" s="83">
        <f t="shared" si="28"/>
        <v>0</v>
      </c>
      <c r="AA81" s="171">
        <f t="shared" si="22"/>
        <v>0</v>
      </c>
      <c r="AB81" s="83">
        <f t="shared" si="29"/>
        <v>0</v>
      </c>
      <c r="AC81" s="83">
        <f t="shared" si="29"/>
        <v>0</v>
      </c>
      <c r="AD81" s="171">
        <f t="shared" si="23"/>
        <v>0</v>
      </c>
      <c r="AE81" s="171">
        <f>IF(AD81=1,SUM(AD$10:AD81),0)</f>
        <v>0</v>
      </c>
      <c r="AF81" s="82" t="str">
        <f t="shared" si="24"/>
        <v/>
      </c>
      <c r="AG81" s="171">
        <f t="shared" si="25"/>
        <v>0</v>
      </c>
    </row>
    <row r="82" spans="1:33" ht="12" customHeight="1" x14ac:dyDescent="0.25">
      <c r="A82" s="497"/>
      <c r="B82" s="15">
        <v>73</v>
      </c>
      <c r="C82" s="468">
        <f t="shared" si="30"/>
        <v>0</v>
      </c>
      <c r="D82" s="469"/>
      <c r="E82" s="470"/>
      <c r="F82" s="67">
        <f t="shared" si="31"/>
        <v>0</v>
      </c>
      <c r="G82" s="67">
        <f t="shared" si="32"/>
        <v>0</v>
      </c>
      <c r="H82" s="67">
        <f t="shared" si="33"/>
        <v>0</v>
      </c>
      <c r="I82" s="67">
        <f t="shared" si="34"/>
        <v>0</v>
      </c>
      <c r="J82" s="67">
        <f t="shared" si="35"/>
        <v>0</v>
      </c>
      <c r="K82" s="16">
        <f t="shared" si="36"/>
        <v>0</v>
      </c>
      <c r="L82" s="67">
        <f t="shared" si="37"/>
        <v>0</v>
      </c>
      <c r="M82" s="17">
        <f>IF(L82&gt;0,VLOOKUP(I82,Labour!$AR$1:$AT$15,3,FALSE),0)</f>
        <v>0</v>
      </c>
      <c r="N82" s="70">
        <f t="shared" si="38"/>
        <v>0</v>
      </c>
      <c r="R82" s="83">
        <f t="shared" si="26"/>
        <v>0</v>
      </c>
      <c r="S82" s="83">
        <f t="shared" si="26"/>
        <v>0</v>
      </c>
      <c r="T82" s="83">
        <f t="shared" si="26"/>
        <v>0</v>
      </c>
      <c r="U82" s="83">
        <f t="shared" si="26"/>
        <v>0</v>
      </c>
      <c r="V82" s="83">
        <f t="shared" si="27"/>
        <v>0</v>
      </c>
      <c r="W82" s="83">
        <f t="shared" si="27"/>
        <v>0</v>
      </c>
      <c r="X82" s="83">
        <f t="shared" si="28"/>
        <v>0</v>
      </c>
      <c r="Y82" s="83">
        <f t="shared" si="28"/>
        <v>0</v>
      </c>
      <c r="Z82" s="83">
        <f t="shared" si="28"/>
        <v>0</v>
      </c>
      <c r="AA82" s="171">
        <f t="shared" si="22"/>
        <v>0</v>
      </c>
      <c r="AB82" s="83">
        <f t="shared" si="29"/>
        <v>0</v>
      </c>
      <c r="AC82" s="83">
        <f t="shared" si="29"/>
        <v>0</v>
      </c>
      <c r="AD82" s="171">
        <f t="shared" si="23"/>
        <v>0</v>
      </c>
      <c r="AE82" s="171">
        <f>IF(AD82=1,SUM(AD$10:AD82),0)</f>
        <v>0</v>
      </c>
      <c r="AF82" s="82" t="str">
        <f t="shared" si="24"/>
        <v/>
      </c>
      <c r="AG82" s="171">
        <f t="shared" si="25"/>
        <v>0</v>
      </c>
    </row>
    <row r="83" spans="1:33" ht="12" customHeight="1" x14ac:dyDescent="0.25">
      <c r="A83" s="497"/>
      <c r="B83" s="15">
        <v>74</v>
      </c>
      <c r="C83" s="468">
        <f t="shared" si="30"/>
        <v>0</v>
      </c>
      <c r="D83" s="469"/>
      <c r="E83" s="470"/>
      <c r="F83" s="67">
        <f t="shared" si="31"/>
        <v>0</v>
      </c>
      <c r="G83" s="67">
        <f t="shared" si="32"/>
        <v>0</v>
      </c>
      <c r="H83" s="67">
        <f t="shared" si="33"/>
        <v>0</v>
      </c>
      <c r="I83" s="67">
        <f t="shared" si="34"/>
        <v>0</v>
      </c>
      <c r="J83" s="67">
        <f t="shared" si="35"/>
        <v>0</v>
      </c>
      <c r="K83" s="16">
        <f t="shared" si="36"/>
        <v>0</v>
      </c>
      <c r="L83" s="67">
        <f t="shared" si="37"/>
        <v>0</v>
      </c>
      <c r="M83" s="17">
        <f>IF(L83&gt;0,VLOOKUP(I83,Labour!$AR$1:$AT$15,3,FALSE),0)</f>
        <v>0</v>
      </c>
      <c r="N83" s="70">
        <f t="shared" si="38"/>
        <v>0</v>
      </c>
      <c r="R83" s="83">
        <f t="shared" si="26"/>
        <v>0</v>
      </c>
      <c r="S83" s="83">
        <f t="shared" si="26"/>
        <v>0</v>
      </c>
      <c r="T83" s="83">
        <f t="shared" si="26"/>
        <v>0</v>
      </c>
      <c r="U83" s="83">
        <f t="shared" si="26"/>
        <v>0</v>
      </c>
      <c r="V83" s="83">
        <f t="shared" si="27"/>
        <v>0</v>
      </c>
      <c r="W83" s="83">
        <f t="shared" si="27"/>
        <v>0</v>
      </c>
      <c r="X83" s="83">
        <f t="shared" si="28"/>
        <v>0</v>
      </c>
      <c r="Y83" s="83">
        <f t="shared" si="28"/>
        <v>0</v>
      </c>
      <c r="Z83" s="83">
        <f t="shared" si="28"/>
        <v>0</v>
      </c>
      <c r="AA83" s="171">
        <f t="shared" si="22"/>
        <v>0</v>
      </c>
      <c r="AB83" s="83">
        <f t="shared" si="29"/>
        <v>0</v>
      </c>
      <c r="AC83" s="83">
        <f t="shared" si="29"/>
        <v>0</v>
      </c>
      <c r="AD83" s="171">
        <f t="shared" si="23"/>
        <v>0</v>
      </c>
      <c r="AE83" s="171">
        <f>IF(AD83=1,SUM(AD$10:AD83),0)</f>
        <v>0</v>
      </c>
      <c r="AF83" s="82" t="str">
        <f t="shared" si="24"/>
        <v/>
      </c>
      <c r="AG83" s="171">
        <f t="shared" si="25"/>
        <v>0</v>
      </c>
    </row>
    <row r="84" spans="1:33" ht="12" customHeight="1" x14ac:dyDescent="0.25">
      <c r="A84" s="497"/>
      <c r="B84" s="15">
        <v>75</v>
      </c>
      <c r="C84" s="468">
        <f t="shared" si="30"/>
        <v>0</v>
      </c>
      <c r="D84" s="469"/>
      <c r="E84" s="470"/>
      <c r="F84" s="67">
        <f t="shared" si="31"/>
        <v>0</v>
      </c>
      <c r="G84" s="67">
        <f t="shared" si="32"/>
        <v>0</v>
      </c>
      <c r="H84" s="67">
        <f t="shared" si="33"/>
        <v>0</v>
      </c>
      <c r="I84" s="67">
        <f t="shared" si="34"/>
        <v>0</v>
      </c>
      <c r="J84" s="67">
        <f t="shared" si="35"/>
        <v>0</v>
      </c>
      <c r="K84" s="16">
        <f t="shared" si="36"/>
        <v>0</v>
      </c>
      <c r="L84" s="67">
        <f t="shared" si="37"/>
        <v>0</v>
      </c>
      <c r="M84" s="17">
        <f>IF(L84&gt;0,VLOOKUP(I84,Labour!$AR$1:$AT$15,3,FALSE),0)</f>
        <v>0</v>
      </c>
      <c r="N84" s="70">
        <f t="shared" si="38"/>
        <v>0</v>
      </c>
      <c r="R84" s="83">
        <f t="shared" si="26"/>
        <v>0</v>
      </c>
      <c r="S84" s="83">
        <f t="shared" si="26"/>
        <v>0</v>
      </c>
      <c r="T84" s="83">
        <f t="shared" si="26"/>
        <v>0</v>
      </c>
      <c r="U84" s="83">
        <f t="shared" si="26"/>
        <v>0</v>
      </c>
      <c r="V84" s="83">
        <f t="shared" si="27"/>
        <v>0</v>
      </c>
      <c r="W84" s="83">
        <f t="shared" si="27"/>
        <v>0</v>
      </c>
      <c r="X84" s="83">
        <f t="shared" si="28"/>
        <v>0</v>
      </c>
      <c r="Y84" s="83">
        <f t="shared" si="28"/>
        <v>0</v>
      </c>
      <c r="Z84" s="83">
        <f t="shared" si="28"/>
        <v>0</v>
      </c>
      <c r="AA84" s="171">
        <f t="shared" si="22"/>
        <v>0</v>
      </c>
      <c r="AB84" s="83">
        <f t="shared" si="29"/>
        <v>0</v>
      </c>
      <c r="AC84" s="83">
        <f t="shared" si="29"/>
        <v>0</v>
      </c>
      <c r="AD84" s="171">
        <f t="shared" si="23"/>
        <v>0</v>
      </c>
      <c r="AE84" s="171">
        <f>IF(AD84=1,SUM(AD$10:AD84),0)</f>
        <v>0</v>
      </c>
      <c r="AF84" s="82" t="str">
        <f t="shared" si="24"/>
        <v/>
      </c>
      <c r="AG84" s="171">
        <f t="shared" si="25"/>
        <v>0</v>
      </c>
    </row>
    <row r="85" spans="1:33" ht="12" customHeight="1" x14ac:dyDescent="0.25">
      <c r="A85" s="497"/>
      <c r="B85" s="15">
        <v>76</v>
      </c>
      <c r="C85" s="468">
        <f t="shared" si="30"/>
        <v>0</v>
      </c>
      <c r="D85" s="469"/>
      <c r="E85" s="470"/>
      <c r="F85" s="67">
        <f t="shared" si="31"/>
        <v>0</v>
      </c>
      <c r="G85" s="67">
        <f t="shared" si="32"/>
        <v>0</v>
      </c>
      <c r="H85" s="67">
        <f t="shared" si="33"/>
        <v>0</v>
      </c>
      <c r="I85" s="67">
        <f t="shared" si="34"/>
        <v>0</v>
      </c>
      <c r="J85" s="67">
        <f t="shared" si="35"/>
        <v>0</v>
      </c>
      <c r="K85" s="16">
        <f t="shared" si="36"/>
        <v>0</v>
      </c>
      <c r="L85" s="67">
        <f t="shared" si="37"/>
        <v>0</v>
      </c>
      <c r="M85" s="17">
        <f>IF(L85&gt;0,VLOOKUP(I85,Labour!$AR$1:$AT$15,3,FALSE),0)</f>
        <v>0</v>
      </c>
      <c r="N85" s="70">
        <f t="shared" si="38"/>
        <v>0</v>
      </c>
      <c r="R85" s="83">
        <f t="shared" si="26"/>
        <v>0</v>
      </c>
      <c r="S85" s="83">
        <f t="shared" si="26"/>
        <v>0</v>
      </c>
      <c r="T85" s="83">
        <f t="shared" si="26"/>
        <v>0</v>
      </c>
      <c r="U85" s="83">
        <f t="shared" si="26"/>
        <v>0</v>
      </c>
      <c r="V85" s="83">
        <f t="shared" si="27"/>
        <v>0</v>
      </c>
      <c r="W85" s="83">
        <f t="shared" si="27"/>
        <v>0</v>
      </c>
      <c r="X85" s="83">
        <f t="shared" si="28"/>
        <v>0</v>
      </c>
      <c r="Y85" s="83">
        <f t="shared" si="28"/>
        <v>0</v>
      </c>
      <c r="Z85" s="83">
        <f t="shared" si="28"/>
        <v>0</v>
      </c>
      <c r="AA85" s="171">
        <f t="shared" si="22"/>
        <v>0</v>
      </c>
      <c r="AB85" s="83">
        <f t="shared" si="29"/>
        <v>0</v>
      </c>
      <c r="AC85" s="83">
        <f t="shared" si="29"/>
        <v>0</v>
      </c>
      <c r="AD85" s="171">
        <f t="shared" si="23"/>
        <v>0</v>
      </c>
      <c r="AE85" s="171">
        <f>IF(AD85=1,SUM(AD$10:AD85),0)</f>
        <v>0</v>
      </c>
      <c r="AF85" s="82" t="str">
        <f t="shared" si="24"/>
        <v/>
      </c>
      <c r="AG85" s="171">
        <f t="shared" si="25"/>
        <v>0</v>
      </c>
    </row>
    <row r="86" spans="1:33" ht="12" customHeight="1" x14ac:dyDescent="0.25">
      <c r="A86" s="497"/>
      <c r="B86" s="15">
        <v>77</v>
      </c>
      <c r="C86" s="468">
        <f t="shared" si="30"/>
        <v>0</v>
      </c>
      <c r="D86" s="469"/>
      <c r="E86" s="470"/>
      <c r="F86" s="67">
        <f t="shared" si="31"/>
        <v>0</v>
      </c>
      <c r="G86" s="67">
        <f t="shared" si="32"/>
        <v>0</v>
      </c>
      <c r="H86" s="67">
        <f t="shared" si="33"/>
        <v>0</v>
      </c>
      <c r="I86" s="67">
        <f t="shared" si="34"/>
        <v>0</v>
      </c>
      <c r="J86" s="67">
        <f t="shared" si="35"/>
        <v>0</v>
      </c>
      <c r="K86" s="16">
        <f t="shared" si="36"/>
        <v>0</v>
      </c>
      <c r="L86" s="67">
        <f t="shared" si="37"/>
        <v>0</v>
      </c>
      <c r="M86" s="17">
        <f>IF(L86&gt;0,VLOOKUP(I86,Labour!$AR$1:$AT$15,3,FALSE),0)</f>
        <v>0</v>
      </c>
      <c r="N86" s="70">
        <f t="shared" si="38"/>
        <v>0</v>
      </c>
      <c r="R86" s="83">
        <f t="shared" si="26"/>
        <v>0</v>
      </c>
      <c r="S86" s="83">
        <f t="shared" si="26"/>
        <v>0</v>
      </c>
      <c r="T86" s="83">
        <f t="shared" si="26"/>
        <v>0</v>
      </c>
      <c r="U86" s="83">
        <f t="shared" si="26"/>
        <v>0</v>
      </c>
      <c r="V86" s="83">
        <f t="shared" si="27"/>
        <v>0</v>
      </c>
      <c r="W86" s="83">
        <f t="shared" si="27"/>
        <v>0</v>
      </c>
      <c r="X86" s="83">
        <f t="shared" si="28"/>
        <v>0</v>
      </c>
      <c r="Y86" s="83">
        <f t="shared" si="28"/>
        <v>0</v>
      </c>
      <c r="Z86" s="83">
        <f t="shared" si="28"/>
        <v>0</v>
      </c>
      <c r="AA86" s="171">
        <f t="shared" si="22"/>
        <v>0</v>
      </c>
      <c r="AB86" s="83">
        <f t="shared" si="29"/>
        <v>0</v>
      </c>
      <c r="AC86" s="83">
        <f t="shared" si="29"/>
        <v>0</v>
      </c>
      <c r="AD86" s="171">
        <f t="shared" si="23"/>
        <v>0</v>
      </c>
      <c r="AE86" s="171">
        <f>IF(AD86=1,SUM(AD$10:AD86),0)</f>
        <v>0</v>
      </c>
      <c r="AF86" s="82" t="str">
        <f t="shared" si="24"/>
        <v/>
      </c>
      <c r="AG86" s="171">
        <f t="shared" si="25"/>
        <v>0</v>
      </c>
    </row>
    <row r="87" spans="1:33" ht="12" customHeight="1" x14ac:dyDescent="0.25">
      <c r="A87" s="497"/>
      <c r="B87" s="15">
        <v>78</v>
      </c>
      <c r="C87" s="468">
        <f t="shared" si="30"/>
        <v>0</v>
      </c>
      <c r="D87" s="469"/>
      <c r="E87" s="470"/>
      <c r="F87" s="67">
        <f t="shared" si="31"/>
        <v>0</v>
      </c>
      <c r="G87" s="67">
        <f t="shared" si="32"/>
        <v>0</v>
      </c>
      <c r="H87" s="67">
        <f t="shared" si="33"/>
        <v>0</v>
      </c>
      <c r="I87" s="67">
        <f t="shared" si="34"/>
        <v>0</v>
      </c>
      <c r="J87" s="67">
        <f t="shared" si="35"/>
        <v>0</v>
      </c>
      <c r="K87" s="16">
        <f t="shared" si="36"/>
        <v>0</v>
      </c>
      <c r="L87" s="67">
        <f t="shared" si="37"/>
        <v>0</v>
      </c>
      <c r="M87" s="17">
        <f>IF(L87&gt;0,VLOOKUP(I87,Labour!$AR$1:$AT$15,3,FALSE),0)</f>
        <v>0</v>
      </c>
      <c r="N87" s="70">
        <f t="shared" si="38"/>
        <v>0</v>
      </c>
      <c r="R87" s="83">
        <f t="shared" si="26"/>
        <v>0</v>
      </c>
      <c r="S87" s="83">
        <f t="shared" si="26"/>
        <v>0</v>
      </c>
      <c r="T87" s="83">
        <f t="shared" si="26"/>
        <v>0</v>
      </c>
      <c r="U87" s="83">
        <f t="shared" si="26"/>
        <v>0</v>
      </c>
      <c r="V87" s="83">
        <f t="shared" si="27"/>
        <v>0</v>
      </c>
      <c r="W87" s="83">
        <f t="shared" si="27"/>
        <v>0</v>
      </c>
      <c r="X87" s="83">
        <f t="shared" si="28"/>
        <v>0</v>
      </c>
      <c r="Y87" s="83">
        <f t="shared" si="28"/>
        <v>0</v>
      </c>
      <c r="Z87" s="83">
        <f t="shared" si="28"/>
        <v>0</v>
      </c>
      <c r="AA87" s="171">
        <f t="shared" si="22"/>
        <v>0</v>
      </c>
      <c r="AB87" s="83">
        <f t="shared" si="29"/>
        <v>0</v>
      </c>
      <c r="AC87" s="83">
        <f t="shared" si="29"/>
        <v>0</v>
      </c>
      <c r="AD87" s="171">
        <f t="shared" si="23"/>
        <v>0</v>
      </c>
      <c r="AE87" s="171">
        <f>IF(AD87=1,SUM(AD$10:AD87),0)</f>
        <v>0</v>
      </c>
      <c r="AF87" s="82" t="str">
        <f t="shared" si="24"/>
        <v/>
      </c>
      <c r="AG87" s="171">
        <f t="shared" si="25"/>
        <v>0</v>
      </c>
    </row>
    <row r="88" spans="1:33" ht="12" customHeight="1" x14ac:dyDescent="0.25">
      <c r="A88" s="497"/>
      <c r="B88" s="15">
        <v>79</v>
      </c>
      <c r="C88" s="468">
        <f t="shared" si="30"/>
        <v>0</v>
      </c>
      <c r="D88" s="469"/>
      <c r="E88" s="470"/>
      <c r="F88" s="67">
        <f t="shared" si="31"/>
        <v>0</v>
      </c>
      <c r="G88" s="67">
        <f t="shared" si="32"/>
        <v>0</v>
      </c>
      <c r="H88" s="67">
        <f t="shared" si="33"/>
        <v>0</v>
      </c>
      <c r="I88" s="67">
        <f t="shared" si="34"/>
        <v>0</v>
      </c>
      <c r="J88" s="67">
        <f t="shared" si="35"/>
        <v>0</v>
      </c>
      <c r="K88" s="16">
        <f t="shared" si="36"/>
        <v>0</v>
      </c>
      <c r="L88" s="67">
        <f t="shared" si="37"/>
        <v>0</v>
      </c>
      <c r="M88" s="17">
        <f>IF(L88&gt;0,VLOOKUP(I88,Labour!$AR$1:$AT$15,3,FALSE),0)</f>
        <v>0</v>
      </c>
      <c r="N88" s="70">
        <f t="shared" si="38"/>
        <v>0</v>
      </c>
      <c r="R88" s="83">
        <f t="shared" si="26"/>
        <v>0</v>
      </c>
      <c r="S88" s="83">
        <f t="shared" si="26"/>
        <v>0</v>
      </c>
      <c r="T88" s="83">
        <f t="shared" si="26"/>
        <v>0</v>
      </c>
      <c r="U88" s="83">
        <f t="shared" si="26"/>
        <v>0</v>
      </c>
      <c r="V88" s="83">
        <f t="shared" si="27"/>
        <v>0</v>
      </c>
      <c r="W88" s="83">
        <f t="shared" si="27"/>
        <v>0</v>
      </c>
      <c r="X88" s="83">
        <f t="shared" si="28"/>
        <v>0</v>
      </c>
      <c r="Y88" s="83">
        <f t="shared" si="28"/>
        <v>0</v>
      </c>
      <c r="Z88" s="83">
        <f t="shared" si="28"/>
        <v>0</v>
      </c>
      <c r="AA88" s="171">
        <f t="shared" si="22"/>
        <v>0</v>
      </c>
      <c r="AB88" s="83">
        <f t="shared" si="29"/>
        <v>0</v>
      </c>
      <c r="AC88" s="83">
        <f t="shared" si="29"/>
        <v>0</v>
      </c>
      <c r="AD88" s="171">
        <f t="shared" si="23"/>
        <v>0</v>
      </c>
      <c r="AE88" s="171">
        <f>IF(AD88=1,SUM(AD$10:AD88),0)</f>
        <v>0</v>
      </c>
      <c r="AF88" s="82" t="str">
        <f t="shared" si="24"/>
        <v/>
      </c>
      <c r="AG88" s="171">
        <f t="shared" si="25"/>
        <v>0</v>
      </c>
    </row>
    <row r="89" spans="1:33" ht="12" customHeight="1" x14ac:dyDescent="0.25">
      <c r="A89" s="497"/>
      <c r="B89" s="15">
        <v>80</v>
      </c>
      <c r="C89" s="468">
        <f t="shared" si="30"/>
        <v>0</v>
      </c>
      <c r="D89" s="469"/>
      <c r="E89" s="470"/>
      <c r="F89" s="67">
        <f t="shared" si="31"/>
        <v>0</v>
      </c>
      <c r="G89" s="67">
        <f t="shared" si="32"/>
        <v>0</v>
      </c>
      <c r="H89" s="67">
        <f t="shared" si="33"/>
        <v>0</v>
      </c>
      <c r="I89" s="67">
        <f t="shared" si="34"/>
        <v>0</v>
      </c>
      <c r="J89" s="67">
        <f t="shared" si="35"/>
        <v>0</v>
      </c>
      <c r="K89" s="16">
        <f t="shared" si="36"/>
        <v>0</v>
      </c>
      <c r="L89" s="67">
        <f t="shared" si="37"/>
        <v>0</v>
      </c>
      <c r="M89" s="17">
        <f>IF(L89&gt;0,VLOOKUP(I89,Labour!$AR$1:$AT$15,3,FALSE),0)</f>
        <v>0</v>
      </c>
      <c r="N89" s="70">
        <f t="shared" si="38"/>
        <v>0</v>
      </c>
      <c r="R89" s="83">
        <f t="shared" si="26"/>
        <v>0</v>
      </c>
      <c r="S89" s="83">
        <f t="shared" si="26"/>
        <v>0</v>
      </c>
      <c r="T89" s="83">
        <f t="shared" si="26"/>
        <v>0</v>
      </c>
      <c r="U89" s="83">
        <f t="shared" si="26"/>
        <v>0</v>
      </c>
      <c r="V89" s="83">
        <f t="shared" si="27"/>
        <v>0</v>
      </c>
      <c r="W89" s="83">
        <f t="shared" si="27"/>
        <v>0</v>
      </c>
      <c r="X89" s="83">
        <f t="shared" si="28"/>
        <v>0</v>
      </c>
      <c r="Y89" s="83">
        <f t="shared" si="28"/>
        <v>0</v>
      </c>
      <c r="Z89" s="83">
        <f t="shared" si="28"/>
        <v>0</v>
      </c>
      <c r="AA89" s="171">
        <f t="shared" si="22"/>
        <v>0</v>
      </c>
      <c r="AB89" s="83">
        <f t="shared" si="29"/>
        <v>0</v>
      </c>
      <c r="AC89" s="83">
        <f t="shared" si="29"/>
        <v>0</v>
      </c>
      <c r="AD89" s="171">
        <f t="shared" si="23"/>
        <v>0</v>
      </c>
      <c r="AE89" s="171">
        <f>IF(AD89=1,SUM(AD$10:AD89),0)</f>
        <v>0</v>
      </c>
      <c r="AF89" s="82" t="str">
        <f t="shared" si="24"/>
        <v/>
      </c>
      <c r="AG89" s="171">
        <f t="shared" si="25"/>
        <v>0</v>
      </c>
    </row>
    <row r="90" spans="1:33" ht="12" customHeight="1" x14ac:dyDescent="0.25">
      <c r="A90" s="497"/>
      <c r="B90" s="15">
        <v>81</v>
      </c>
      <c r="C90" s="468">
        <f t="shared" si="30"/>
        <v>0</v>
      </c>
      <c r="D90" s="469"/>
      <c r="E90" s="470"/>
      <c r="F90" s="67">
        <f t="shared" si="31"/>
        <v>0</v>
      </c>
      <c r="G90" s="67">
        <f t="shared" si="32"/>
        <v>0</v>
      </c>
      <c r="H90" s="67">
        <f t="shared" si="33"/>
        <v>0</v>
      </c>
      <c r="I90" s="67">
        <f t="shared" si="34"/>
        <v>0</v>
      </c>
      <c r="J90" s="67">
        <f t="shared" si="35"/>
        <v>0</v>
      </c>
      <c r="K90" s="16">
        <f t="shared" si="36"/>
        <v>0</v>
      </c>
      <c r="L90" s="67">
        <f t="shared" si="37"/>
        <v>0</v>
      </c>
      <c r="M90" s="17">
        <f>IF(L90&gt;0,VLOOKUP(I90,Labour!$AR$1:$AT$15,3,FALSE),0)</f>
        <v>0</v>
      </c>
      <c r="N90" s="70">
        <f t="shared" si="38"/>
        <v>0</v>
      </c>
      <c r="R90" s="83">
        <f t="shared" si="26"/>
        <v>0</v>
      </c>
      <c r="S90" s="83">
        <f t="shared" si="26"/>
        <v>0</v>
      </c>
      <c r="T90" s="83">
        <f t="shared" si="26"/>
        <v>0</v>
      </c>
      <c r="U90" s="83">
        <f t="shared" si="26"/>
        <v>0</v>
      </c>
      <c r="V90" s="83">
        <f t="shared" si="27"/>
        <v>0</v>
      </c>
      <c r="W90" s="83">
        <f t="shared" si="27"/>
        <v>0</v>
      </c>
      <c r="X90" s="83">
        <f t="shared" si="28"/>
        <v>0</v>
      </c>
      <c r="Y90" s="83">
        <f t="shared" si="28"/>
        <v>0</v>
      </c>
      <c r="Z90" s="83">
        <f t="shared" si="28"/>
        <v>0</v>
      </c>
      <c r="AA90" s="171">
        <f t="shared" si="22"/>
        <v>0</v>
      </c>
      <c r="AB90" s="83">
        <f t="shared" si="29"/>
        <v>0</v>
      </c>
      <c r="AC90" s="83">
        <f t="shared" si="29"/>
        <v>0</v>
      </c>
      <c r="AD90" s="171">
        <f t="shared" si="23"/>
        <v>0</v>
      </c>
      <c r="AE90" s="171">
        <f>IF(AD90=1,SUM(AD$10:AD90),0)</f>
        <v>0</v>
      </c>
      <c r="AF90" s="82" t="str">
        <f t="shared" si="24"/>
        <v/>
      </c>
      <c r="AG90" s="171">
        <f t="shared" si="25"/>
        <v>0</v>
      </c>
    </row>
    <row r="91" spans="1:33" ht="12" customHeight="1" x14ac:dyDescent="0.25">
      <c r="A91" s="497"/>
      <c r="B91" s="15">
        <v>82</v>
      </c>
      <c r="C91" s="468">
        <f t="shared" si="30"/>
        <v>0</v>
      </c>
      <c r="D91" s="469"/>
      <c r="E91" s="470"/>
      <c r="F91" s="67">
        <f t="shared" si="31"/>
        <v>0</v>
      </c>
      <c r="G91" s="67">
        <f t="shared" si="32"/>
        <v>0</v>
      </c>
      <c r="H91" s="67">
        <f t="shared" si="33"/>
        <v>0</v>
      </c>
      <c r="I91" s="67">
        <f t="shared" si="34"/>
        <v>0</v>
      </c>
      <c r="J91" s="67">
        <f t="shared" si="35"/>
        <v>0</v>
      </c>
      <c r="K91" s="16">
        <f t="shared" si="36"/>
        <v>0</v>
      </c>
      <c r="L91" s="67">
        <f t="shared" si="37"/>
        <v>0</v>
      </c>
      <c r="M91" s="17">
        <f>IF(L91&gt;0,VLOOKUP(I91,Labour!$AR$1:$AT$15,3,FALSE),0)</f>
        <v>0</v>
      </c>
      <c r="N91" s="70">
        <f t="shared" si="38"/>
        <v>0</v>
      </c>
      <c r="R91" s="83">
        <f t="shared" si="26"/>
        <v>0</v>
      </c>
      <c r="S91" s="83">
        <f t="shared" si="26"/>
        <v>0</v>
      </c>
      <c r="T91" s="83">
        <f t="shared" si="26"/>
        <v>0</v>
      </c>
      <c r="U91" s="83">
        <f t="shared" si="26"/>
        <v>0</v>
      </c>
      <c r="V91" s="83">
        <f t="shared" si="27"/>
        <v>0</v>
      </c>
      <c r="W91" s="83">
        <f t="shared" si="27"/>
        <v>0</v>
      </c>
      <c r="X91" s="83">
        <f t="shared" si="28"/>
        <v>0</v>
      </c>
      <c r="Y91" s="83">
        <f t="shared" si="28"/>
        <v>0</v>
      </c>
      <c r="Z91" s="83">
        <f t="shared" si="28"/>
        <v>0</v>
      </c>
      <c r="AA91" s="171">
        <f t="shared" si="22"/>
        <v>0</v>
      </c>
      <c r="AB91" s="83">
        <f t="shared" si="29"/>
        <v>0</v>
      </c>
      <c r="AC91" s="83">
        <f t="shared" si="29"/>
        <v>0</v>
      </c>
      <c r="AD91" s="171">
        <f t="shared" si="23"/>
        <v>0</v>
      </c>
      <c r="AE91" s="171">
        <f>IF(AD91=1,SUM(AD$10:AD91),0)</f>
        <v>0</v>
      </c>
      <c r="AF91" s="82" t="str">
        <f t="shared" si="24"/>
        <v/>
      </c>
      <c r="AG91" s="171">
        <f t="shared" si="25"/>
        <v>0</v>
      </c>
    </row>
    <row r="92" spans="1:33" ht="12" customHeight="1" x14ac:dyDescent="0.25">
      <c r="A92" s="497"/>
      <c r="B92" s="15">
        <v>83</v>
      </c>
      <c r="C92" s="468">
        <f t="shared" si="30"/>
        <v>0</v>
      </c>
      <c r="D92" s="469"/>
      <c r="E92" s="470"/>
      <c r="F92" s="67">
        <f t="shared" si="31"/>
        <v>0</v>
      </c>
      <c r="G92" s="67">
        <f t="shared" si="32"/>
        <v>0</v>
      </c>
      <c r="H92" s="67">
        <f t="shared" si="33"/>
        <v>0</v>
      </c>
      <c r="I92" s="67">
        <f t="shared" si="34"/>
        <v>0</v>
      </c>
      <c r="J92" s="67">
        <f t="shared" si="35"/>
        <v>0</v>
      </c>
      <c r="K92" s="16">
        <f t="shared" si="36"/>
        <v>0</v>
      </c>
      <c r="L92" s="67">
        <f t="shared" si="37"/>
        <v>0</v>
      </c>
      <c r="M92" s="17">
        <f>IF(L92&gt;0,VLOOKUP(I92,Labour!$AR$1:$AT$15,3,FALSE),0)</f>
        <v>0</v>
      </c>
      <c r="N92" s="70">
        <f t="shared" si="38"/>
        <v>0</v>
      </c>
      <c r="R92" s="83">
        <f t="shared" si="26"/>
        <v>0</v>
      </c>
      <c r="S92" s="83">
        <f t="shared" si="26"/>
        <v>0</v>
      </c>
      <c r="T92" s="83">
        <f t="shared" si="26"/>
        <v>0</v>
      </c>
      <c r="U92" s="83">
        <f t="shared" si="26"/>
        <v>0</v>
      </c>
      <c r="V92" s="83">
        <f t="shared" si="27"/>
        <v>0</v>
      </c>
      <c r="W92" s="83">
        <f t="shared" si="27"/>
        <v>0</v>
      </c>
      <c r="X92" s="83">
        <f t="shared" si="28"/>
        <v>0</v>
      </c>
      <c r="Y92" s="83">
        <f t="shared" si="28"/>
        <v>0</v>
      </c>
      <c r="Z92" s="83">
        <f t="shared" si="28"/>
        <v>0</v>
      </c>
      <c r="AA92" s="171">
        <f t="shared" si="22"/>
        <v>0</v>
      </c>
      <c r="AB92" s="83">
        <f t="shared" si="29"/>
        <v>0</v>
      </c>
      <c r="AC92" s="83">
        <f t="shared" si="29"/>
        <v>0</v>
      </c>
      <c r="AD92" s="171">
        <f t="shared" si="23"/>
        <v>0</v>
      </c>
      <c r="AE92" s="171">
        <f>IF(AD92=1,SUM(AD$10:AD92),0)</f>
        <v>0</v>
      </c>
      <c r="AF92" s="82" t="str">
        <f t="shared" si="24"/>
        <v/>
      </c>
      <c r="AG92" s="171">
        <f t="shared" si="25"/>
        <v>0</v>
      </c>
    </row>
    <row r="93" spans="1:33" ht="12" customHeight="1" x14ac:dyDescent="0.25">
      <c r="A93" s="497"/>
      <c r="B93" s="15">
        <v>84</v>
      </c>
      <c r="C93" s="468">
        <f t="shared" ref="C93:C107" si="39">R93</f>
        <v>0</v>
      </c>
      <c r="D93" s="469"/>
      <c r="E93" s="470"/>
      <c r="F93" s="67">
        <f t="shared" ref="F93:F107" si="40">S93</f>
        <v>0</v>
      </c>
      <c r="G93" s="67">
        <f t="shared" ref="G93:G107" si="41">T93</f>
        <v>0</v>
      </c>
      <c r="H93" s="67">
        <f t="shared" ref="H93:H107" si="42">U93</f>
        <v>0</v>
      </c>
      <c r="I93" s="67">
        <f t="shared" ref="I93:I107" si="43">X93</f>
        <v>0</v>
      </c>
      <c r="J93" s="67">
        <f t="shared" ref="J93:J107" si="44">AA93</f>
        <v>0</v>
      </c>
      <c r="K93" s="16">
        <f t="shared" ref="K93:K107" si="45">AB93</f>
        <v>0</v>
      </c>
      <c r="L93" s="67">
        <f t="shared" ref="L93:L107" si="46">AC93</f>
        <v>0</v>
      </c>
      <c r="M93" s="17">
        <f>IF(L93&gt;0,VLOOKUP(I93,Labour!$AR$1:$AT$15,3,FALSE),0)</f>
        <v>0</v>
      </c>
      <c r="N93" s="70">
        <f t="shared" ref="N93:N107" si="47">J93*K93+L93*M93</f>
        <v>0</v>
      </c>
      <c r="R93" s="83">
        <f t="shared" si="26"/>
        <v>0</v>
      </c>
      <c r="S93" s="83">
        <f t="shared" si="26"/>
        <v>0</v>
      </c>
      <c r="T93" s="83">
        <f t="shared" si="26"/>
        <v>0</v>
      </c>
      <c r="U93" s="83">
        <f t="shared" si="26"/>
        <v>0</v>
      </c>
      <c r="V93" s="83">
        <f t="shared" si="27"/>
        <v>0</v>
      </c>
      <c r="W93" s="83">
        <f t="shared" si="27"/>
        <v>0</v>
      </c>
      <c r="X93" s="83">
        <f t="shared" si="28"/>
        <v>0</v>
      </c>
      <c r="Y93" s="83">
        <f t="shared" si="28"/>
        <v>0</v>
      </c>
      <c r="Z93" s="83">
        <f t="shared" si="28"/>
        <v>0</v>
      </c>
      <c r="AA93" s="171">
        <f t="shared" si="22"/>
        <v>0</v>
      </c>
      <c r="AB93" s="83">
        <f t="shared" si="29"/>
        <v>0</v>
      </c>
      <c r="AC93" s="83">
        <f t="shared" si="29"/>
        <v>0</v>
      </c>
      <c r="AD93" s="171">
        <f t="shared" si="23"/>
        <v>0</v>
      </c>
      <c r="AE93" s="171">
        <f>IF(AD93=1,SUM(AD$10:AD93),0)</f>
        <v>0</v>
      </c>
      <c r="AF93" s="82" t="str">
        <f t="shared" si="24"/>
        <v/>
      </c>
      <c r="AG93" s="171">
        <f t="shared" si="25"/>
        <v>0</v>
      </c>
    </row>
    <row r="94" spans="1:33" ht="12" customHeight="1" x14ac:dyDescent="0.25">
      <c r="A94" s="497"/>
      <c r="B94" s="15">
        <v>85</v>
      </c>
      <c r="C94" s="468">
        <f t="shared" si="39"/>
        <v>0</v>
      </c>
      <c r="D94" s="469"/>
      <c r="E94" s="470"/>
      <c r="F94" s="67">
        <f t="shared" si="40"/>
        <v>0</v>
      </c>
      <c r="G94" s="67">
        <f t="shared" si="41"/>
        <v>0</v>
      </c>
      <c r="H94" s="67">
        <f t="shared" si="42"/>
        <v>0</v>
      </c>
      <c r="I94" s="67">
        <f t="shared" si="43"/>
        <v>0</v>
      </c>
      <c r="J94" s="67">
        <f t="shared" si="44"/>
        <v>0</v>
      </c>
      <c r="K94" s="16">
        <f t="shared" si="45"/>
        <v>0</v>
      </c>
      <c r="L94" s="67">
        <f t="shared" si="46"/>
        <v>0</v>
      </c>
      <c r="M94" s="17">
        <f>IF(L94&gt;0,VLOOKUP(I94,Labour!$AR$1:$AT$15,3,FALSE),0)</f>
        <v>0</v>
      </c>
      <c r="N94" s="70">
        <f t="shared" si="47"/>
        <v>0</v>
      </c>
      <c r="R94" s="83">
        <f t="shared" si="26"/>
        <v>0</v>
      </c>
      <c r="S94" s="83">
        <f t="shared" si="26"/>
        <v>0</v>
      </c>
      <c r="T94" s="83">
        <f t="shared" si="26"/>
        <v>0</v>
      </c>
      <c r="U94" s="83">
        <f t="shared" si="26"/>
        <v>0</v>
      </c>
      <c r="V94" s="83">
        <f t="shared" si="27"/>
        <v>0</v>
      </c>
      <c r="W94" s="83">
        <f t="shared" si="27"/>
        <v>0</v>
      </c>
      <c r="X94" s="83">
        <f t="shared" si="28"/>
        <v>0</v>
      </c>
      <c r="Y94" s="83">
        <f t="shared" si="28"/>
        <v>0</v>
      </c>
      <c r="Z94" s="83">
        <f t="shared" si="28"/>
        <v>0</v>
      </c>
      <c r="AA94" s="171">
        <f t="shared" si="22"/>
        <v>0</v>
      </c>
      <c r="AB94" s="83">
        <f t="shared" si="29"/>
        <v>0</v>
      </c>
      <c r="AC94" s="83">
        <f t="shared" si="29"/>
        <v>0</v>
      </c>
      <c r="AD94" s="171">
        <f t="shared" si="23"/>
        <v>0</v>
      </c>
      <c r="AE94" s="171">
        <f>IF(AD94=1,SUM(AD$10:AD94),0)</f>
        <v>0</v>
      </c>
      <c r="AF94" s="82" t="str">
        <f t="shared" si="24"/>
        <v/>
      </c>
      <c r="AG94" s="171">
        <f t="shared" si="25"/>
        <v>0</v>
      </c>
    </row>
    <row r="95" spans="1:33" ht="12" customHeight="1" x14ac:dyDescent="0.25">
      <c r="A95" s="497"/>
      <c r="B95" s="15">
        <v>86</v>
      </c>
      <c r="C95" s="468">
        <f t="shared" si="39"/>
        <v>0</v>
      </c>
      <c r="D95" s="469"/>
      <c r="E95" s="470"/>
      <c r="F95" s="67">
        <f t="shared" si="40"/>
        <v>0</v>
      </c>
      <c r="G95" s="67">
        <f t="shared" si="41"/>
        <v>0</v>
      </c>
      <c r="H95" s="67">
        <f t="shared" si="42"/>
        <v>0</v>
      </c>
      <c r="I95" s="67">
        <f t="shared" si="43"/>
        <v>0</v>
      </c>
      <c r="J95" s="67">
        <f t="shared" si="44"/>
        <v>0</v>
      </c>
      <c r="K95" s="16">
        <f t="shared" si="45"/>
        <v>0</v>
      </c>
      <c r="L95" s="67">
        <f t="shared" si="46"/>
        <v>0</v>
      </c>
      <c r="M95" s="17">
        <f>IF(L95&gt;0,VLOOKUP(I95,Labour!$AR$1:$AT$15,3,FALSE),0)</f>
        <v>0</v>
      </c>
      <c r="N95" s="70">
        <f t="shared" si="47"/>
        <v>0</v>
      </c>
      <c r="R95" s="83">
        <f t="shared" si="26"/>
        <v>0</v>
      </c>
      <c r="S95" s="83">
        <f t="shared" si="26"/>
        <v>0</v>
      </c>
      <c r="T95" s="83">
        <f t="shared" si="26"/>
        <v>0</v>
      </c>
      <c r="U95" s="83">
        <f t="shared" si="26"/>
        <v>0</v>
      </c>
      <c r="V95" s="83">
        <f t="shared" si="27"/>
        <v>0</v>
      </c>
      <c r="W95" s="83">
        <f t="shared" si="27"/>
        <v>0</v>
      </c>
      <c r="X95" s="83">
        <f t="shared" si="28"/>
        <v>0</v>
      </c>
      <c r="Y95" s="83">
        <f t="shared" si="28"/>
        <v>0</v>
      </c>
      <c r="Z95" s="83">
        <f t="shared" si="28"/>
        <v>0</v>
      </c>
      <c r="AA95" s="171">
        <f t="shared" si="22"/>
        <v>0</v>
      </c>
      <c r="AB95" s="83">
        <f t="shared" si="29"/>
        <v>0</v>
      </c>
      <c r="AC95" s="83">
        <f t="shared" si="29"/>
        <v>0</v>
      </c>
      <c r="AD95" s="171">
        <f t="shared" si="23"/>
        <v>0</v>
      </c>
      <c r="AE95" s="171">
        <f>IF(AD95=1,SUM(AD$10:AD95),0)</f>
        <v>0</v>
      </c>
      <c r="AF95" s="82" t="str">
        <f t="shared" si="24"/>
        <v/>
      </c>
      <c r="AG95" s="171">
        <f t="shared" si="25"/>
        <v>0</v>
      </c>
    </row>
    <row r="96" spans="1:33" ht="12" customHeight="1" x14ac:dyDescent="0.25">
      <c r="A96" s="497"/>
      <c r="B96" s="15">
        <v>87</v>
      </c>
      <c r="C96" s="468">
        <f t="shared" si="39"/>
        <v>0</v>
      </c>
      <c r="D96" s="469"/>
      <c r="E96" s="470"/>
      <c r="F96" s="67">
        <f t="shared" si="40"/>
        <v>0</v>
      </c>
      <c r="G96" s="67">
        <f t="shared" si="41"/>
        <v>0</v>
      </c>
      <c r="H96" s="67">
        <f t="shared" si="42"/>
        <v>0</v>
      </c>
      <c r="I96" s="67">
        <f t="shared" si="43"/>
        <v>0</v>
      </c>
      <c r="J96" s="67">
        <f t="shared" si="44"/>
        <v>0</v>
      </c>
      <c r="K96" s="16">
        <f t="shared" si="45"/>
        <v>0</v>
      </c>
      <c r="L96" s="67">
        <f t="shared" si="46"/>
        <v>0</v>
      </c>
      <c r="M96" s="17">
        <f>IF(L96&gt;0,VLOOKUP(I96,Labour!$AR$1:$AT$15,3,FALSE),0)</f>
        <v>0</v>
      </c>
      <c r="N96" s="70">
        <f t="shared" si="47"/>
        <v>0</v>
      </c>
      <c r="R96" s="83">
        <f t="shared" si="26"/>
        <v>0</v>
      </c>
      <c r="S96" s="83">
        <f t="shared" si="26"/>
        <v>0</v>
      </c>
      <c r="T96" s="83">
        <f t="shared" si="26"/>
        <v>0</v>
      </c>
      <c r="U96" s="83">
        <f t="shared" si="26"/>
        <v>0</v>
      </c>
      <c r="V96" s="83">
        <f t="shared" si="27"/>
        <v>0</v>
      </c>
      <c r="W96" s="83">
        <f t="shared" si="27"/>
        <v>0</v>
      </c>
      <c r="X96" s="83">
        <f t="shared" si="28"/>
        <v>0</v>
      </c>
      <c r="Y96" s="83">
        <f t="shared" si="28"/>
        <v>0</v>
      </c>
      <c r="Z96" s="83">
        <f t="shared" si="28"/>
        <v>0</v>
      </c>
      <c r="AA96" s="171">
        <f t="shared" si="22"/>
        <v>0</v>
      </c>
      <c r="AB96" s="83">
        <f t="shared" si="29"/>
        <v>0</v>
      </c>
      <c r="AC96" s="83">
        <f t="shared" si="29"/>
        <v>0</v>
      </c>
      <c r="AD96" s="171">
        <f t="shared" si="23"/>
        <v>0</v>
      </c>
      <c r="AE96" s="171">
        <f>IF(AD96=1,SUM(AD$10:AD96),0)</f>
        <v>0</v>
      </c>
      <c r="AF96" s="82" t="str">
        <f t="shared" si="24"/>
        <v/>
      </c>
      <c r="AG96" s="171">
        <f t="shared" si="25"/>
        <v>0</v>
      </c>
    </row>
    <row r="97" spans="1:33" ht="12" customHeight="1" x14ac:dyDescent="0.25">
      <c r="A97" s="497"/>
      <c r="B97" s="15">
        <v>88</v>
      </c>
      <c r="C97" s="468">
        <f t="shared" si="39"/>
        <v>0</v>
      </c>
      <c r="D97" s="469"/>
      <c r="E97" s="470"/>
      <c r="F97" s="67">
        <f t="shared" si="40"/>
        <v>0</v>
      </c>
      <c r="G97" s="67">
        <f t="shared" si="41"/>
        <v>0</v>
      </c>
      <c r="H97" s="67">
        <f t="shared" si="42"/>
        <v>0</v>
      </c>
      <c r="I97" s="67">
        <f t="shared" si="43"/>
        <v>0</v>
      </c>
      <c r="J97" s="67">
        <f t="shared" si="44"/>
        <v>0</v>
      </c>
      <c r="K97" s="16">
        <f t="shared" si="45"/>
        <v>0</v>
      </c>
      <c r="L97" s="67">
        <f t="shared" si="46"/>
        <v>0</v>
      </c>
      <c r="M97" s="17">
        <f>IF(L97&gt;0,VLOOKUP(I97,Labour!$AR$1:$AT$15,3,FALSE),0)</f>
        <v>0</v>
      </c>
      <c r="N97" s="70">
        <f t="shared" si="47"/>
        <v>0</v>
      </c>
      <c r="R97" s="83">
        <f t="shared" si="26"/>
        <v>0</v>
      </c>
      <c r="S97" s="83">
        <f t="shared" si="26"/>
        <v>0</v>
      </c>
      <c r="T97" s="83">
        <f t="shared" si="26"/>
        <v>0</v>
      </c>
      <c r="U97" s="83">
        <f t="shared" si="26"/>
        <v>0</v>
      </c>
      <c r="V97" s="83">
        <f t="shared" si="27"/>
        <v>0</v>
      </c>
      <c r="W97" s="83">
        <f t="shared" si="27"/>
        <v>0</v>
      </c>
      <c r="X97" s="83">
        <f t="shared" si="28"/>
        <v>0</v>
      </c>
      <c r="Y97" s="83">
        <f t="shared" si="28"/>
        <v>0</v>
      </c>
      <c r="Z97" s="83">
        <f t="shared" si="28"/>
        <v>0</v>
      </c>
      <c r="AA97" s="171">
        <f t="shared" si="22"/>
        <v>0</v>
      </c>
      <c r="AB97" s="83">
        <f t="shared" si="29"/>
        <v>0</v>
      </c>
      <c r="AC97" s="83">
        <f t="shared" si="29"/>
        <v>0</v>
      </c>
      <c r="AD97" s="171">
        <f t="shared" si="23"/>
        <v>0</v>
      </c>
      <c r="AE97" s="171">
        <f>IF(AD97=1,SUM(AD$10:AD97),0)</f>
        <v>0</v>
      </c>
      <c r="AF97" s="82" t="str">
        <f t="shared" si="24"/>
        <v/>
      </c>
      <c r="AG97" s="171">
        <f t="shared" si="25"/>
        <v>0</v>
      </c>
    </row>
    <row r="98" spans="1:33" ht="12" customHeight="1" x14ac:dyDescent="0.25">
      <c r="A98" s="497"/>
      <c r="B98" s="15">
        <v>89</v>
      </c>
      <c r="C98" s="468">
        <f t="shared" si="39"/>
        <v>0</v>
      </c>
      <c r="D98" s="469"/>
      <c r="E98" s="470"/>
      <c r="F98" s="67">
        <f t="shared" si="40"/>
        <v>0</v>
      </c>
      <c r="G98" s="67">
        <f t="shared" si="41"/>
        <v>0</v>
      </c>
      <c r="H98" s="67">
        <f t="shared" si="42"/>
        <v>0</v>
      </c>
      <c r="I98" s="67">
        <f t="shared" si="43"/>
        <v>0</v>
      </c>
      <c r="J98" s="67">
        <f t="shared" si="44"/>
        <v>0</v>
      </c>
      <c r="K98" s="16">
        <f t="shared" si="45"/>
        <v>0</v>
      </c>
      <c r="L98" s="67">
        <f t="shared" si="46"/>
        <v>0</v>
      </c>
      <c r="M98" s="17">
        <f>IF(L98&gt;0,VLOOKUP(I98,Labour!$AR$1:$AT$15,3,FALSE),0)</f>
        <v>0</v>
      </c>
      <c r="N98" s="70">
        <f t="shared" si="47"/>
        <v>0</v>
      </c>
      <c r="R98" s="83">
        <f t="shared" si="26"/>
        <v>0</v>
      </c>
      <c r="S98" s="83">
        <f t="shared" si="26"/>
        <v>0</v>
      </c>
      <c r="T98" s="83">
        <f t="shared" si="26"/>
        <v>0</v>
      </c>
      <c r="U98" s="83">
        <f t="shared" si="26"/>
        <v>0</v>
      </c>
      <c r="V98" s="83">
        <f t="shared" si="27"/>
        <v>0</v>
      </c>
      <c r="W98" s="83">
        <f t="shared" si="27"/>
        <v>0</v>
      </c>
      <c r="X98" s="83">
        <f t="shared" si="28"/>
        <v>0</v>
      </c>
      <c r="Y98" s="83">
        <f t="shared" si="28"/>
        <v>0</v>
      </c>
      <c r="Z98" s="83">
        <f t="shared" si="28"/>
        <v>0</v>
      </c>
      <c r="AA98" s="171">
        <f t="shared" si="22"/>
        <v>0</v>
      </c>
      <c r="AB98" s="83">
        <f t="shared" si="29"/>
        <v>0</v>
      </c>
      <c r="AC98" s="83">
        <f t="shared" si="29"/>
        <v>0</v>
      </c>
      <c r="AD98" s="171">
        <f t="shared" si="23"/>
        <v>0</v>
      </c>
      <c r="AE98" s="171">
        <f>IF(AD98=1,SUM(AD$10:AD98),0)</f>
        <v>0</v>
      </c>
      <c r="AF98" s="82" t="str">
        <f t="shared" si="24"/>
        <v/>
      </c>
      <c r="AG98" s="171">
        <f t="shared" si="25"/>
        <v>0</v>
      </c>
    </row>
    <row r="99" spans="1:33" ht="12" customHeight="1" x14ac:dyDescent="0.25">
      <c r="A99" s="497"/>
      <c r="B99" s="15">
        <v>90</v>
      </c>
      <c r="C99" s="468">
        <f t="shared" si="39"/>
        <v>0</v>
      </c>
      <c r="D99" s="469"/>
      <c r="E99" s="470"/>
      <c r="F99" s="67">
        <f t="shared" si="40"/>
        <v>0</v>
      </c>
      <c r="G99" s="67">
        <f t="shared" si="41"/>
        <v>0</v>
      </c>
      <c r="H99" s="67">
        <f t="shared" si="42"/>
        <v>0</v>
      </c>
      <c r="I99" s="67">
        <f t="shared" si="43"/>
        <v>0</v>
      </c>
      <c r="J99" s="67">
        <f t="shared" si="44"/>
        <v>0</v>
      </c>
      <c r="K99" s="16">
        <f t="shared" si="45"/>
        <v>0</v>
      </c>
      <c r="L99" s="67">
        <f t="shared" si="46"/>
        <v>0</v>
      </c>
      <c r="M99" s="17">
        <f>IF(L99&gt;0,VLOOKUP(I99,Labour!$AR$1:$AT$15,3,FALSE),0)</f>
        <v>0</v>
      </c>
      <c r="N99" s="70">
        <f t="shared" si="47"/>
        <v>0</v>
      </c>
      <c r="R99" s="83">
        <f t="shared" si="26"/>
        <v>0</v>
      </c>
      <c r="S99" s="83">
        <f t="shared" si="26"/>
        <v>0</v>
      </c>
      <c r="T99" s="83">
        <f t="shared" si="26"/>
        <v>0</v>
      </c>
      <c r="U99" s="83">
        <f t="shared" si="26"/>
        <v>0</v>
      </c>
      <c r="V99" s="83">
        <f t="shared" si="27"/>
        <v>0</v>
      </c>
      <c r="W99" s="83">
        <f t="shared" si="27"/>
        <v>0</v>
      </c>
      <c r="X99" s="83">
        <f t="shared" si="28"/>
        <v>0</v>
      </c>
      <c r="Y99" s="83">
        <f t="shared" si="28"/>
        <v>0</v>
      </c>
      <c r="Z99" s="83">
        <f t="shared" si="28"/>
        <v>0</v>
      </c>
      <c r="AA99" s="171">
        <f t="shared" si="22"/>
        <v>0</v>
      </c>
      <c r="AB99" s="83">
        <f t="shared" si="29"/>
        <v>0</v>
      </c>
      <c r="AC99" s="83">
        <f t="shared" si="29"/>
        <v>0</v>
      </c>
      <c r="AD99" s="171">
        <f t="shared" si="23"/>
        <v>0</v>
      </c>
      <c r="AE99" s="171">
        <f>IF(AD99=1,SUM(AD$10:AD99),0)</f>
        <v>0</v>
      </c>
      <c r="AF99" s="82" t="str">
        <f t="shared" si="24"/>
        <v/>
      </c>
      <c r="AG99" s="171">
        <f t="shared" si="25"/>
        <v>0</v>
      </c>
    </row>
    <row r="100" spans="1:33" ht="12" customHeight="1" x14ac:dyDescent="0.25">
      <c r="A100" s="497"/>
      <c r="B100" s="15">
        <v>91</v>
      </c>
      <c r="C100" s="468">
        <f t="shared" si="39"/>
        <v>0</v>
      </c>
      <c r="D100" s="469"/>
      <c r="E100" s="470"/>
      <c r="F100" s="67">
        <f t="shared" si="40"/>
        <v>0</v>
      </c>
      <c r="G100" s="67">
        <f t="shared" si="41"/>
        <v>0</v>
      </c>
      <c r="H100" s="67">
        <f t="shared" si="42"/>
        <v>0</v>
      </c>
      <c r="I100" s="67">
        <f t="shared" si="43"/>
        <v>0</v>
      </c>
      <c r="J100" s="67">
        <f t="shared" si="44"/>
        <v>0</v>
      </c>
      <c r="K100" s="16">
        <f t="shared" si="45"/>
        <v>0</v>
      </c>
      <c r="L100" s="67">
        <f t="shared" si="46"/>
        <v>0</v>
      </c>
      <c r="M100" s="17">
        <f>IF(L100&gt;0,VLOOKUP(I100,Labour!$AR$1:$AT$15,3,FALSE),0)</f>
        <v>0</v>
      </c>
      <c r="N100" s="70">
        <f t="shared" si="47"/>
        <v>0</v>
      </c>
      <c r="R100" s="83">
        <f t="shared" si="26"/>
        <v>0</v>
      </c>
      <c r="S100" s="83">
        <f t="shared" si="26"/>
        <v>0</v>
      </c>
      <c r="T100" s="83">
        <f t="shared" si="26"/>
        <v>0</v>
      </c>
      <c r="U100" s="83">
        <f t="shared" si="26"/>
        <v>0</v>
      </c>
      <c r="V100" s="83">
        <f t="shared" si="27"/>
        <v>0</v>
      </c>
      <c r="W100" s="83">
        <f t="shared" si="27"/>
        <v>0</v>
      </c>
      <c r="X100" s="83">
        <f t="shared" si="28"/>
        <v>0</v>
      </c>
      <c r="Y100" s="83">
        <f t="shared" si="28"/>
        <v>0</v>
      </c>
      <c r="Z100" s="83">
        <f t="shared" si="28"/>
        <v>0</v>
      </c>
      <c r="AA100" s="171">
        <f t="shared" si="22"/>
        <v>0</v>
      </c>
      <c r="AB100" s="83">
        <f t="shared" si="29"/>
        <v>0</v>
      </c>
      <c r="AC100" s="83">
        <f t="shared" si="29"/>
        <v>0</v>
      </c>
      <c r="AD100" s="171">
        <f t="shared" si="23"/>
        <v>0</v>
      </c>
      <c r="AE100" s="171">
        <f>IF(AD100=1,SUM(AD$10:AD100),0)</f>
        <v>0</v>
      </c>
      <c r="AF100" s="82" t="str">
        <f t="shared" si="24"/>
        <v/>
      </c>
      <c r="AG100" s="171">
        <f t="shared" si="25"/>
        <v>0</v>
      </c>
    </row>
    <row r="101" spans="1:33" ht="12" customHeight="1" x14ac:dyDescent="0.25">
      <c r="A101" s="497"/>
      <c r="B101" s="15">
        <v>92</v>
      </c>
      <c r="C101" s="468">
        <f t="shared" si="39"/>
        <v>0</v>
      </c>
      <c r="D101" s="469"/>
      <c r="E101" s="470"/>
      <c r="F101" s="67">
        <f t="shared" si="40"/>
        <v>0</v>
      </c>
      <c r="G101" s="67">
        <f t="shared" si="41"/>
        <v>0</v>
      </c>
      <c r="H101" s="67">
        <f t="shared" si="42"/>
        <v>0</v>
      </c>
      <c r="I101" s="67">
        <f t="shared" si="43"/>
        <v>0</v>
      </c>
      <c r="J101" s="67">
        <f t="shared" si="44"/>
        <v>0</v>
      </c>
      <c r="K101" s="16">
        <f t="shared" si="45"/>
        <v>0</v>
      </c>
      <c r="L101" s="67">
        <f t="shared" si="46"/>
        <v>0</v>
      </c>
      <c r="M101" s="17">
        <f>IF(L101&gt;0,VLOOKUP(I101,Labour!$AR$1:$AT$15,3,FALSE),0)</f>
        <v>0</v>
      </c>
      <c r="N101" s="70">
        <f t="shared" si="47"/>
        <v>0</v>
      </c>
      <c r="R101" s="83">
        <f t="shared" si="26"/>
        <v>0</v>
      </c>
      <c r="S101" s="83">
        <f t="shared" si="26"/>
        <v>0</v>
      </c>
      <c r="T101" s="83">
        <f t="shared" si="26"/>
        <v>0</v>
      </c>
      <c r="U101" s="83">
        <f t="shared" si="26"/>
        <v>0</v>
      </c>
      <c r="V101" s="83">
        <f t="shared" si="27"/>
        <v>0</v>
      </c>
      <c r="W101" s="83">
        <f t="shared" si="27"/>
        <v>0</v>
      </c>
      <c r="X101" s="83">
        <f t="shared" si="28"/>
        <v>0</v>
      </c>
      <c r="Y101" s="83">
        <f t="shared" si="28"/>
        <v>0</v>
      </c>
      <c r="Z101" s="83">
        <f t="shared" si="28"/>
        <v>0</v>
      </c>
      <c r="AA101" s="171">
        <f t="shared" si="22"/>
        <v>0</v>
      </c>
      <c r="AB101" s="83">
        <f t="shared" si="29"/>
        <v>0</v>
      </c>
      <c r="AC101" s="83">
        <f t="shared" si="29"/>
        <v>0</v>
      </c>
      <c r="AD101" s="171">
        <f t="shared" si="23"/>
        <v>0</v>
      </c>
      <c r="AE101" s="171">
        <f>IF(AD101=1,SUM(AD$10:AD101),0)</f>
        <v>0</v>
      </c>
      <c r="AF101" s="82" t="str">
        <f t="shared" si="24"/>
        <v/>
      </c>
      <c r="AG101" s="171">
        <f t="shared" si="25"/>
        <v>0</v>
      </c>
    </row>
    <row r="102" spans="1:33" ht="12" customHeight="1" x14ac:dyDescent="0.25">
      <c r="A102" s="497"/>
      <c r="B102" s="15">
        <v>93</v>
      </c>
      <c r="C102" s="468">
        <f t="shared" si="39"/>
        <v>0</v>
      </c>
      <c r="D102" s="469"/>
      <c r="E102" s="470"/>
      <c r="F102" s="67">
        <f t="shared" si="40"/>
        <v>0</v>
      </c>
      <c r="G102" s="67">
        <f t="shared" si="41"/>
        <v>0</v>
      </c>
      <c r="H102" s="67">
        <f t="shared" si="42"/>
        <v>0</v>
      </c>
      <c r="I102" s="67">
        <f t="shared" si="43"/>
        <v>0</v>
      </c>
      <c r="J102" s="67">
        <f t="shared" si="44"/>
        <v>0</v>
      </c>
      <c r="K102" s="16">
        <f t="shared" si="45"/>
        <v>0</v>
      </c>
      <c r="L102" s="67">
        <f t="shared" si="46"/>
        <v>0</v>
      </c>
      <c r="M102" s="17">
        <f>IF(L102&gt;0,VLOOKUP(I102,Labour!$AR$1:$AT$15,3,FALSE),0)</f>
        <v>0</v>
      </c>
      <c r="N102" s="70">
        <f t="shared" si="47"/>
        <v>0</v>
      </c>
      <c r="R102" s="83">
        <f t="shared" si="26"/>
        <v>0</v>
      </c>
      <c r="S102" s="83">
        <f t="shared" si="26"/>
        <v>0</v>
      </c>
      <c r="T102" s="83">
        <f t="shared" si="26"/>
        <v>0</v>
      </c>
      <c r="U102" s="83">
        <f t="shared" si="26"/>
        <v>0</v>
      </c>
      <c r="V102" s="83">
        <f t="shared" si="27"/>
        <v>0</v>
      </c>
      <c r="W102" s="83">
        <f t="shared" si="27"/>
        <v>0</v>
      </c>
      <c r="X102" s="83">
        <f t="shared" si="28"/>
        <v>0</v>
      </c>
      <c r="Y102" s="83">
        <f t="shared" si="28"/>
        <v>0</v>
      </c>
      <c r="Z102" s="83">
        <f t="shared" si="28"/>
        <v>0</v>
      </c>
      <c r="AA102" s="171">
        <f t="shared" si="22"/>
        <v>0</v>
      </c>
      <c r="AB102" s="83">
        <f t="shared" si="29"/>
        <v>0</v>
      </c>
      <c r="AC102" s="83">
        <f t="shared" si="29"/>
        <v>0</v>
      </c>
      <c r="AD102" s="171">
        <f t="shared" si="23"/>
        <v>0</v>
      </c>
      <c r="AE102" s="171">
        <f>IF(AD102=1,SUM(AD$10:AD102),0)</f>
        <v>0</v>
      </c>
      <c r="AF102" s="82" t="str">
        <f t="shared" si="24"/>
        <v/>
      </c>
      <c r="AG102" s="171">
        <f t="shared" si="25"/>
        <v>0</v>
      </c>
    </row>
    <row r="103" spans="1:33" ht="12" customHeight="1" x14ac:dyDescent="0.25">
      <c r="A103" s="497"/>
      <c r="B103" s="15">
        <v>94</v>
      </c>
      <c r="C103" s="468">
        <f t="shared" si="39"/>
        <v>0</v>
      </c>
      <c r="D103" s="469"/>
      <c r="E103" s="470"/>
      <c r="F103" s="67">
        <f t="shared" si="40"/>
        <v>0</v>
      </c>
      <c r="G103" s="67">
        <f t="shared" si="41"/>
        <v>0</v>
      </c>
      <c r="H103" s="67">
        <f t="shared" si="42"/>
        <v>0</v>
      </c>
      <c r="I103" s="67">
        <f t="shared" si="43"/>
        <v>0</v>
      </c>
      <c r="J103" s="67">
        <f t="shared" si="44"/>
        <v>0</v>
      </c>
      <c r="K103" s="16">
        <f t="shared" si="45"/>
        <v>0</v>
      </c>
      <c r="L103" s="67">
        <f t="shared" si="46"/>
        <v>0</v>
      </c>
      <c r="M103" s="17">
        <f>IF(L103&gt;0,VLOOKUP(I103,Labour!$AR$1:$AT$15,3,FALSE),0)</f>
        <v>0</v>
      </c>
      <c r="N103" s="70">
        <f t="shared" si="47"/>
        <v>0</v>
      </c>
      <c r="R103" s="83">
        <f t="shared" si="26"/>
        <v>0</v>
      </c>
      <c r="S103" s="83">
        <f t="shared" si="26"/>
        <v>0</v>
      </c>
      <c r="T103" s="83">
        <f t="shared" si="26"/>
        <v>0</v>
      </c>
      <c r="U103" s="83">
        <f t="shared" ref="R103:U109" si="48">IF($B103&lt;=$U$3,VLOOKUP($B103,LTABLE,U$9,FALSE),0)</f>
        <v>0</v>
      </c>
      <c r="V103" s="83">
        <f t="shared" si="27"/>
        <v>0</v>
      </c>
      <c r="W103" s="83">
        <f t="shared" si="27"/>
        <v>0</v>
      </c>
      <c r="X103" s="83">
        <f t="shared" si="28"/>
        <v>0</v>
      </c>
      <c r="Y103" s="83">
        <f t="shared" si="28"/>
        <v>0</v>
      </c>
      <c r="Z103" s="83">
        <f t="shared" si="28"/>
        <v>0</v>
      </c>
      <c r="AA103" s="171">
        <f t="shared" ref="AA103:AA109" si="49">Y103+Z103</f>
        <v>0</v>
      </c>
      <c r="AB103" s="83">
        <f t="shared" si="29"/>
        <v>0</v>
      </c>
      <c r="AC103" s="83">
        <f t="shared" si="29"/>
        <v>0</v>
      </c>
      <c r="AD103" s="171">
        <f t="shared" ref="AD103:AD109" si="50">IF(AND(T103&lt;&gt;0,X103="op"),1,0)</f>
        <v>0</v>
      </c>
      <c r="AE103" s="171">
        <f>IF(AD103=1,SUM(AD$10:AD103),0)</f>
        <v>0</v>
      </c>
      <c r="AF103" s="82" t="str">
        <f t="shared" ref="AF103:AF109" si="51">IF(AND(AD103=1,AE103&lt;$AD$7),S103&amp;", ",IF(AND(AD103=1,AE103=$AD$7),S103,""))</f>
        <v/>
      </c>
      <c r="AG103" s="171">
        <f t="shared" ref="AG103:AG109" si="52">IF(AD103=1,T103,0)</f>
        <v>0</v>
      </c>
    </row>
    <row r="104" spans="1:33" ht="12" customHeight="1" x14ac:dyDescent="0.25">
      <c r="A104" s="497"/>
      <c r="B104" s="15">
        <v>95</v>
      </c>
      <c r="C104" s="468">
        <f t="shared" si="39"/>
        <v>0</v>
      </c>
      <c r="D104" s="469"/>
      <c r="E104" s="470"/>
      <c r="F104" s="67">
        <f t="shared" si="40"/>
        <v>0</v>
      </c>
      <c r="G104" s="67">
        <f t="shared" si="41"/>
        <v>0</v>
      </c>
      <c r="H104" s="67">
        <f t="shared" si="42"/>
        <v>0</v>
      </c>
      <c r="I104" s="67">
        <f t="shared" si="43"/>
        <v>0</v>
      </c>
      <c r="J104" s="67">
        <f t="shared" si="44"/>
        <v>0</v>
      </c>
      <c r="K104" s="16">
        <f t="shared" si="45"/>
        <v>0</v>
      </c>
      <c r="L104" s="67">
        <f t="shared" si="46"/>
        <v>0</v>
      </c>
      <c r="M104" s="17">
        <f>IF(L104&gt;0,VLOOKUP(I104,Labour!$AR$1:$AT$15,3,FALSE),0)</f>
        <v>0</v>
      </c>
      <c r="N104" s="70">
        <f t="shared" si="47"/>
        <v>0</v>
      </c>
      <c r="R104" s="83">
        <f t="shared" si="48"/>
        <v>0</v>
      </c>
      <c r="S104" s="83">
        <f t="shared" si="48"/>
        <v>0</v>
      </c>
      <c r="T104" s="83">
        <f t="shared" si="48"/>
        <v>0</v>
      </c>
      <c r="U104" s="83">
        <f t="shared" si="48"/>
        <v>0</v>
      </c>
      <c r="V104" s="83">
        <f t="shared" ref="V104:W109" si="53">IF($B104&lt;=$U$3,IF(VLOOKUP($B104,LTABLE,V$9,FALSE)=V$8,$U104,0),0)</f>
        <v>0</v>
      </c>
      <c r="W104" s="83">
        <f t="shared" si="53"/>
        <v>0</v>
      </c>
      <c r="X104" s="83">
        <f t="shared" ref="X104:Z109" si="54">IF($B104&lt;=$U$3,VLOOKUP($B104,LTABLE,X$9,FALSE),0)</f>
        <v>0</v>
      </c>
      <c r="Y104" s="83">
        <f t="shared" si="54"/>
        <v>0</v>
      </c>
      <c r="Z104" s="83">
        <f t="shared" si="54"/>
        <v>0</v>
      </c>
      <c r="AA104" s="171">
        <f t="shared" si="49"/>
        <v>0</v>
      </c>
      <c r="AB104" s="83">
        <f t="shared" ref="AB104:AC109" si="55">IF($B104&lt;=$U$3,VLOOKUP($B104,LTABLE,AB$9,FALSE),0)</f>
        <v>0</v>
      </c>
      <c r="AC104" s="83">
        <f t="shared" si="55"/>
        <v>0</v>
      </c>
      <c r="AD104" s="171">
        <f t="shared" si="50"/>
        <v>0</v>
      </c>
      <c r="AE104" s="171">
        <f>IF(AD104=1,SUM(AD$10:AD104),0)</f>
        <v>0</v>
      </c>
      <c r="AF104" s="82" t="str">
        <f t="shared" si="51"/>
        <v/>
      </c>
      <c r="AG104" s="171">
        <f t="shared" si="52"/>
        <v>0</v>
      </c>
    </row>
    <row r="105" spans="1:33" ht="12" customHeight="1" x14ac:dyDescent="0.25">
      <c r="A105" s="497"/>
      <c r="B105" s="15">
        <v>96</v>
      </c>
      <c r="C105" s="468">
        <f t="shared" si="39"/>
        <v>0</v>
      </c>
      <c r="D105" s="469"/>
      <c r="E105" s="470"/>
      <c r="F105" s="67">
        <f t="shared" si="40"/>
        <v>0</v>
      </c>
      <c r="G105" s="67">
        <f t="shared" si="41"/>
        <v>0</v>
      </c>
      <c r="H105" s="67">
        <f t="shared" si="42"/>
        <v>0</v>
      </c>
      <c r="I105" s="67">
        <f t="shared" si="43"/>
        <v>0</v>
      </c>
      <c r="J105" s="67">
        <f t="shared" si="44"/>
        <v>0</v>
      </c>
      <c r="K105" s="16">
        <f t="shared" si="45"/>
        <v>0</v>
      </c>
      <c r="L105" s="67">
        <f t="shared" si="46"/>
        <v>0</v>
      </c>
      <c r="M105" s="17">
        <f>IF(L105&gt;0,VLOOKUP(I105,Labour!$AR$1:$AT$15,3,FALSE),0)</f>
        <v>0</v>
      </c>
      <c r="N105" s="70">
        <f t="shared" si="47"/>
        <v>0</v>
      </c>
      <c r="R105" s="83">
        <f t="shared" si="48"/>
        <v>0</v>
      </c>
      <c r="S105" s="83">
        <f t="shared" si="48"/>
        <v>0</v>
      </c>
      <c r="T105" s="83">
        <f t="shared" si="48"/>
        <v>0</v>
      </c>
      <c r="U105" s="83">
        <f t="shared" si="48"/>
        <v>0</v>
      </c>
      <c r="V105" s="83">
        <f t="shared" si="53"/>
        <v>0</v>
      </c>
      <c r="W105" s="83">
        <f t="shared" si="53"/>
        <v>0</v>
      </c>
      <c r="X105" s="83">
        <f t="shared" si="54"/>
        <v>0</v>
      </c>
      <c r="Y105" s="83">
        <f t="shared" si="54"/>
        <v>0</v>
      </c>
      <c r="Z105" s="83">
        <f t="shared" si="54"/>
        <v>0</v>
      </c>
      <c r="AA105" s="171">
        <f t="shared" si="49"/>
        <v>0</v>
      </c>
      <c r="AB105" s="83">
        <f t="shared" si="55"/>
        <v>0</v>
      </c>
      <c r="AC105" s="83">
        <f t="shared" si="55"/>
        <v>0</v>
      </c>
      <c r="AD105" s="171">
        <f t="shared" si="50"/>
        <v>0</v>
      </c>
      <c r="AE105" s="171">
        <f>IF(AD105=1,SUM(AD$10:AD105),0)</f>
        <v>0</v>
      </c>
      <c r="AF105" s="82" t="str">
        <f t="shared" si="51"/>
        <v/>
      </c>
      <c r="AG105" s="171">
        <f t="shared" si="52"/>
        <v>0</v>
      </c>
    </row>
    <row r="106" spans="1:33" ht="12" customHeight="1" x14ac:dyDescent="0.25">
      <c r="A106" s="497"/>
      <c r="B106" s="15">
        <v>97</v>
      </c>
      <c r="C106" s="468">
        <f t="shared" si="39"/>
        <v>0</v>
      </c>
      <c r="D106" s="469"/>
      <c r="E106" s="470"/>
      <c r="F106" s="67">
        <f t="shared" si="40"/>
        <v>0</v>
      </c>
      <c r="G106" s="67">
        <f t="shared" si="41"/>
        <v>0</v>
      </c>
      <c r="H106" s="67">
        <f t="shared" si="42"/>
        <v>0</v>
      </c>
      <c r="I106" s="67">
        <f t="shared" si="43"/>
        <v>0</v>
      </c>
      <c r="J106" s="67">
        <f t="shared" si="44"/>
        <v>0</v>
      </c>
      <c r="K106" s="16">
        <f t="shared" si="45"/>
        <v>0</v>
      </c>
      <c r="L106" s="67">
        <f t="shared" si="46"/>
        <v>0</v>
      </c>
      <c r="M106" s="17">
        <f>IF(L106&gt;0,VLOOKUP(I106,Labour!$AR$1:$AT$15,3,FALSE),0)</f>
        <v>0</v>
      </c>
      <c r="N106" s="70">
        <f t="shared" si="47"/>
        <v>0</v>
      </c>
      <c r="R106" s="83">
        <f t="shared" si="48"/>
        <v>0</v>
      </c>
      <c r="S106" s="83">
        <f t="shared" si="48"/>
        <v>0</v>
      </c>
      <c r="T106" s="83">
        <f t="shared" si="48"/>
        <v>0</v>
      </c>
      <c r="U106" s="83">
        <f t="shared" si="48"/>
        <v>0</v>
      </c>
      <c r="V106" s="83">
        <f t="shared" si="53"/>
        <v>0</v>
      </c>
      <c r="W106" s="83">
        <f t="shared" si="53"/>
        <v>0</v>
      </c>
      <c r="X106" s="83">
        <f t="shared" si="54"/>
        <v>0</v>
      </c>
      <c r="Y106" s="83">
        <f t="shared" si="54"/>
        <v>0</v>
      </c>
      <c r="Z106" s="83">
        <f t="shared" si="54"/>
        <v>0</v>
      </c>
      <c r="AA106" s="171">
        <f t="shared" si="49"/>
        <v>0</v>
      </c>
      <c r="AB106" s="83">
        <f t="shared" si="55"/>
        <v>0</v>
      </c>
      <c r="AC106" s="83">
        <f t="shared" si="55"/>
        <v>0</v>
      </c>
      <c r="AD106" s="171">
        <f t="shared" si="50"/>
        <v>0</v>
      </c>
      <c r="AE106" s="171">
        <f>IF(AD106=1,SUM(AD$10:AD106),0)</f>
        <v>0</v>
      </c>
      <c r="AF106" s="82" t="str">
        <f t="shared" si="51"/>
        <v/>
      </c>
      <c r="AG106" s="171">
        <f t="shared" si="52"/>
        <v>0</v>
      </c>
    </row>
    <row r="107" spans="1:33" ht="12" customHeight="1" x14ac:dyDescent="0.25">
      <c r="A107" s="497"/>
      <c r="B107" s="15">
        <v>98</v>
      </c>
      <c r="C107" s="468">
        <f t="shared" si="39"/>
        <v>0</v>
      </c>
      <c r="D107" s="469"/>
      <c r="E107" s="470"/>
      <c r="F107" s="67">
        <f t="shared" si="40"/>
        <v>0</v>
      </c>
      <c r="G107" s="67">
        <f t="shared" si="41"/>
        <v>0</v>
      </c>
      <c r="H107" s="67">
        <f t="shared" si="42"/>
        <v>0</v>
      </c>
      <c r="I107" s="67">
        <f t="shared" si="43"/>
        <v>0</v>
      </c>
      <c r="J107" s="67">
        <f t="shared" si="44"/>
        <v>0</v>
      </c>
      <c r="K107" s="16">
        <f t="shared" si="45"/>
        <v>0</v>
      </c>
      <c r="L107" s="67">
        <f t="shared" si="46"/>
        <v>0</v>
      </c>
      <c r="M107" s="17">
        <f>IF(L107&gt;0,VLOOKUP(I107,Labour!$AR$1:$AT$15,3,FALSE),0)</f>
        <v>0</v>
      </c>
      <c r="N107" s="70">
        <f t="shared" si="47"/>
        <v>0</v>
      </c>
      <c r="R107" s="83">
        <f t="shared" si="48"/>
        <v>0</v>
      </c>
      <c r="S107" s="83">
        <f t="shared" si="48"/>
        <v>0</v>
      </c>
      <c r="T107" s="83">
        <f t="shared" si="48"/>
        <v>0</v>
      </c>
      <c r="U107" s="83">
        <f t="shared" si="48"/>
        <v>0</v>
      </c>
      <c r="V107" s="83">
        <f t="shared" si="53"/>
        <v>0</v>
      </c>
      <c r="W107" s="83">
        <f t="shared" si="53"/>
        <v>0</v>
      </c>
      <c r="X107" s="83">
        <f t="shared" si="54"/>
        <v>0</v>
      </c>
      <c r="Y107" s="83">
        <f t="shared" si="54"/>
        <v>0</v>
      </c>
      <c r="Z107" s="83">
        <f t="shared" si="54"/>
        <v>0</v>
      </c>
      <c r="AA107" s="171">
        <f t="shared" si="49"/>
        <v>0</v>
      </c>
      <c r="AB107" s="83">
        <f t="shared" si="55"/>
        <v>0</v>
      </c>
      <c r="AC107" s="83">
        <f t="shared" si="55"/>
        <v>0</v>
      </c>
      <c r="AD107" s="171">
        <f t="shared" si="50"/>
        <v>0</v>
      </c>
      <c r="AE107" s="171">
        <f>IF(AD107=1,SUM(AD$10:AD107),0)</f>
        <v>0</v>
      </c>
      <c r="AF107" s="82" t="str">
        <f t="shared" si="51"/>
        <v/>
      </c>
      <c r="AG107" s="171">
        <f t="shared" si="52"/>
        <v>0</v>
      </c>
    </row>
    <row r="108" spans="1:33" ht="12" customHeight="1" x14ac:dyDescent="0.25">
      <c r="A108" s="497"/>
      <c r="B108" s="15">
        <v>99</v>
      </c>
      <c r="C108" s="468">
        <f t="shared" si="30"/>
        <v>0</v>
      </c>
      <c r="D108" s="469"/>
      <c r="E108" s="470"/>
      <c r="F108" s="67">
        <f t="shared" si="31"/>
        <v>0</v>
      </c>
      <c r="G108" s="67">
        <f t="shared" si="32"/>
        <v>0</v>
      </c>
      <c r="H108" s="67">
        <f t="shared" si="33"/>
        <v>0</v>
      </c>
      <c r="I108" s="67">
        <f t="shared" si="34"/>
        <v>0</v>
      </c>
      <c r="J108" s="67">
        <f t="shared" si="35"/>
        <v>0</v>
      </c>
      <c r="K108" s="16">
        <f t="shared" si="36"/>
        <v>0</v>
      </c>
      <c r="L108" s="67">
        <f t="shared" si="37"/>
        <v>0</v>
      </c>
      <c r="M108" s="17">
        <f>IF(L108&gt;0,VLOOKUP(I108,Labour!$AR$1:$AT$15,3,FALSE),0)</f>
        <v>0</v>
      </c>
      <c r="N108" s="70">
        <f t="shared" si="38"/>
        <v>0</v>
      </c>
      <c r="R108" s="83">
        <f t="shared" si="48"/>
        <v>0</v>
      </c>
      <c r="S108" s="83">
        <f t="shared" si="48"/>
        <v>0</v>
      </c>
      <c r="T108" s="83">
        <f t="shared" si="48"/>
        <v>0</v>
      </c>
      <c r="U108" s="83">
        <f t="shared" si="48"/>
        <v>0</v>
      </c>
      <c r="V108" s="83">
        <f t="shared" si="53"/>
        <v>0</v>
      </c>
      <c r="W108" s="83">
        <f t="shared" si="53"/>
        <v>0</v>
      </c>
      <c r="X108" s="83">
        <f t="shared" si="54"/>
        <v>0</v>
      </c>
      <c r="Y108" s="83">
        <f t="shared" si="54"/>
        <v>0</v>
      </c>
      <c r="Z108" s="83">
        <f t="shared" si="54"/>
        <v>0</v>
      </c>
      <c r="AA108" s="171">
        <f t="shared" si="49"/>
        <v>0</v>
      </c>
      <c r="AB108" s="83">
        <f t="shared" si="55"/>
        <v>0</v>
      </c>
      <c r="AC108" s="83">
        <f t="shared" si="55"/>
        <v>0</v>
      </c>
      <c r="AD108" s="171">
        <f t="shared" si="50"/>
        <v>0</v>
      </c>
      <c r="AE108" s="171">
        <f>IF(AD108=1,SUM(AD$10:AD108),0)</f>
        <v>0</v>
      </c>
      <c r="AF108" s="82" t="str">
        <f t="shared" si="51"/>
        <v/>
      </c>
      <c r="AG108" s="171">
        <f t="shared" si="52"/>
        <v>0</v>
      </c>
    </row>
    <row r="109" spans="1:33" ht="12" customHeight="1" thickBot="1" x14ac:dyDescent="0.3">
      <c r="A109" s="497"/>
      <c r="B109" s="179">
        <v>100</v>
      </c>
      <c r="C109" s="468">
        <f t="shared" si="13"/>
        <v>0</v>
      </c>
      <c r="D109" s="469"/>
      <c r="E109" s="470"/>
      <c r="F109" s="67">
        <f t="shared" si="14"/>
        <v>0</v>
      </c>
      <c r="G109" s="67">
        <f t="shared" si="15"/>
        <v>0</v>
      </c>
      <c r="H109" s="67">
        <f t="shared" si="16"/>
        <v>0</v>
      </c>
      <c r="I109" s="67">
        <f t="shared" si="17"/>
        <v>0</v>
      </c>
      <c r="J109" s="67">
        <f t="shared" si="18"/>
        <v>0</v>
      </c>
      <c r="K109" s="16">
        <f t="shared" si="19"/>
        <v>0</v>
      </c>
      <c r="L109" s="67">
        <f t="shared" si="20"/>
        <v>0</v>
      </c>
      <c r="M109" s="17">
        <f>IF(L109&gt;0,VLOOKUP(I109,Labour!$AR$1:$AT$15,3,FALSE),0)</f>
        <v>0</v>
      </c>
      <c r="N109" s="70">
        <f t="shared" si="21"/>
        <v>0</v>
      </c>
      <c r="R109" s="83">
        <f t="shared" si="48"/>
        <v>0</v>
      </c>
      <c r="S109" s="83">
        <f t="shared" si="48"/>
        <v>0</v>
      </c>
      <c r="T109" s="83">
        <f t="shared" si="48"/>
        <v>0</v>
      </c>
      <c r="U109" s="83">
        <f t="shared" si="48"/>
        <v>0</v>
      </c>
      <c r="V109" s="83">
        <f t="shared" si="53"/>
        <v>0</v>
      </c>
      <c r="W109" s="83">
        <f t="shared" si="53"/>
        <v>0</v>
      </c>
      <c r="X109" s="83">
        <f t="shared" si="54"/>
        <v>0</v>
      </c>
      <c r="Y109" s="83">
        <f t="shared" si="54"/>
        <v>0</v>
      </c>
      <c r="Z109" s="83">
        <f t="shared" si="54"/>
        <v>0</v>
      </c>
      <c r="AA109" s="171">
        <f t="shared" si="49"/>
        <v>0</v>
      </c>
      <c r="AB109" s="83">
        <f t="shared" si="55"/>
        <v>0</v>
      </c>
      <c r="AC109" s="83">
        <f t="shared" si="55"/>
        <v>0</v>
      </c>
      <c r="AD109" s="171">
        <f t="shared" si="50"/>
        <v>0</v>
      </c>
      <c r="AE109" s="171">
        <f>IF(AD109=1,SUM(AD$10:AD109),0)</f>
        <v>0</v>
      </c>
      <c r="AF109" s="82" t="str">
        <f t="shared" si="51"/>
        <v/>
      </c>
      <c r="AG109" s="171">
        <f t="shared" si="52"/>
        <v>0</v>
      </c>
    </row>
    <row r="110" spans="1:33" ht="18" customHeight="1" thickTop="1" thickBot="1" x14ac:dyDescent="0.35">
      <c r="A110" s="506" t="s">
        <v>70</v>
      </c>
      <c r="B110" s="507"/>
      <c r="C110" s="507"/>
      <c r="D110" s="507"/>
      <c r="E110" s="507"/>
      <c r="F110" s="507"/>
      <c r="G110" s="507"/>
      <c r="H110" s="507"/>
      <c r="I110" s="507"/>
      <c r="J110" s="507"/>
      <c r="K110" s="507"/>
      <c r="L110" s="507"/>
      <c r="M110" s="507"/>
      <c r="N110" s="32">
        <f>SUM(N10:N109)</f>
        <v>0</v>
      </c>
      <c r="R110" s="88">
        <f>K!R110-1</f>
        <v>24</v>
      </c>
      <c r="S110" s="121">
        <f>R110+2</f>
        <v>26</v>
      </c>
      <c r="T110" s="121">
        <f>R110+6</f>
        <v>30</v>
      </c>
      <c r="U110" s="87">
        <f>R110+19</f>
        <v>43</v>
      </c>
      <c r="V110" s="87"/>
      <c r="W110" s="87"/>
      <c r="X110" s="121">
        <f>K!X110-1</f>
        <v>27</v>
      </c>
      <c r="Y110" s="120"/>
    </row>
    <row r="111" spans="1:33" s="10" customFormat="1" ht="26.25" customHeight="1" thickTop="1" thickBot="1" x14ac:dyDescent="0.35">
      <c r="A111" s="494"/>
      <c r="B111" s="495"/>
      <c r="C111" s="508" t="s">
        <v>123</v>
      </c>
      <c r="D111" s="509"/>
      <c r="E111" s="471" t="s">
        <v>95</v>
      </c>
      <c r="F111" s="472"/>
      <c r="G111" s="472"/>
      <c r="H111" s="473"/>
      <c r="I111" s="488" t="s">
        <v>98</v>
      </c>
      <c r="J111" s="489"/>
      <c r="K111" s="490"/>
      <c r="L111" s="8" t="s">
        <v>97</v>
      </c>
      <c r="M111" s="6" t="s">
        <v>96</v>
      </c>
      <c r="N111" s="127" t="s">
        <v>68</v>
      </c>
      <c r="R111" s="79" t="s">
        <v>94</v>
      </c>
      <c r="S111" s="80" t="s">
        <v>95</v>
      </c>
      <c r="T111" s="81" t="s">
        <v>98</v>
      </c>
      <c r="U111" s="78" t="s">
        <v>97</v>
      </c>
      <c r="V111" s="78"/>
      <c r="W111" s="78"/>
      <c r="X111" s="78" t="s">
        <v>96</v>
      </c>
      <c r="Y111" s="120"/>
      <c r="Z111" s="120"/>
      <c r="AA111" s="120"/>
      <c r="AB111" s="120"/>
    </row>
    <row r="112" spans="1:33" ht="12.75" customHeight="1" thickTop="1" x14ac:dyDescent="0.3">
      <c r="A112" s="496" t="s">
        <v>94</v>
      </c>
      <c r="B112" s="11">
        <v>1</v>
      </c>
      <c r="C112" s="474">
        <f>R112</f>
        <v>0</v>
      </c>
      <c r="D112" s="475"/>
      <c r="E112" s="474" t="str">
        <f>S112</f>
        <v/>
      </c>
      <c r="F112" s="475"/>
      <c r="G112" s="475"/>
      <c r="H112" s="476"/>
      <c r="I112" s="474">
        <f>T112</f>
        <v>0</v>
      </c>
      <c r="J112" s="475"/>
      <c r="K112" s="476"/>
      <c r="L112" s="12" t="str">
        <f>U112</f>
        <v/>
      </c>
      <c r="M112" s="14">
        <f t="shared" ref="M112:M161" si="56">X112</f>
        <v>0</v>
      </c>
      <c r="N112" s="69" t="e">
        <f>L112*M112</f>
        <v>#VALUE!</v>
      </c>
      <c r="R112" s="58">
        <f t="shared" ref="R112:R143" si="57">IF($B112&lt;=$U$4,VLOOKUP($B112,LEQUIP,R$110,FALSE),0)</f>
        <v>0</v>
      </c>
      <c r="S112" s="83" t="str">
        <f t="shared" ref="S112:S143" si="58">IF(R112=$Y$4,Y5,IF($B112&lt;=$U$4,VLOOKUP($B112,LEQUIP,S$110,FALSE),0))</f>
        <v/>
      </c>
      <c r="T112" s="58">
        <f t="shared" ref="T112:U131" si="59">IF($B112&lt;=$U$4,VLOOKUP($B112,LEQUIP,T$110,FALSE),0)</f>
        <v>0</v>
      </c>
      <c r="U112" s="58" t="str">
        <f t="shared" si="59"/>
        <v/>
      </c>
      <c r="V112" s="58"/>
      <c r="W112" s="58"/>
      <c r="X112" s="58">
        <f t="shared" ref="X112:X143" si="60">IF($B112&lt;=$U$4,VLOOKUP($B112,LEQUIP,X$110,FALSE),0)</f>
        <v>0</v>
      </c>
      <c r="Y112" s="120"/>
      <c r="Z112" s="120"/>
      <c r="AA112" s="120"/>
      <c r="AB112" s="120"/>
    </row>
    <row r="113" spans="1:28" ht="12" customHeight="1" x14ac:dyDescent="0.3">
      <c r="A113" s="497"/>
      <c r="B113" s="15">
        <v>2</v>
      </c>
      <c r="C113" s="468">
        <f t="shared" ref="C113:C161" si="61">R113</f>
        <v>0</v>
      </c>
      <c r="D113" s="470"/>
      <c r="E113" s="468" t="str">
        <f t="shared" ref="E113:E161" si="62">S113</f>
        <v/>
      </c>
      <c r="F113" s="469"/>
      <c r="G113" s="469"/>
      <c r="H113" s="470"/>
      <c r="I113" s="468">
        <f t="shared" ref="I113:I161" si="63">T113</f>
        <v>0</v>
      </c>
      <c r="J113" s="469"/>
      <c r="K113" s="470"/>
      <c r="L113" s="67" t="str">
        <f t="shared" ref="L113:L161" si="64">U113</f>
        <v/>
      </c>
      <c r="M113" s="17">
        <f t="shared" si="56"/>
        <v>0</v>
      </c>
      <c r="N113" s="70" t="e">
        <f t="shared" ref="N113:N161" si="65">L113*M113</f>
        <v>#VALUE!</v>
      </c>
      <c r="R113" s="58">
        <f t="shared" si="57"/>
        <v>0</v>
      </c>
      <c r="S113" s="83" t="str">
        <f t="shared" si="58"/>
        <v/>
      </c>
      <c r="T113" s="58">
        <f t="shared" si="59"/>
        <v>0</v>
      </c>
      <c r="U113" s="58" t="str">
        <f t="shared" si="59"/>
        <v/>
      </c>
      <c r="V113" s="58"/>
      <c r="W113" s="58"/>
      <c r="X113" s="58">
        <f t="shared" si="60"/>
        <v>0</v>
      </c>
      <c r="Y113" s="120"/>
      <c r="Z113" s="120"/>
      <c r="AA113" s="120"/>
      <c r="AB113" s="120"/>
    </row>
    <row r="114" spans="1:28" ht="12" customHeight="1" x14ac:dyDescent="0.3">
      <c r="A114" s="497"/>
      <c r="B114" s="15">
        <v>3</v>
      </c>
      <c r="C114" s="468">
        <f t="shared" si="61"/>
        <v>0</v>
      </c>
      <c r="D114" s="470"/>
      <c r="E114" s="468" t="str">
        <f t="shared" si="62"/>
        <v/>
      </c>
      <c r="F114" s="469"/>
      <c r="G114" s="469"/>
      <c r="H114" s="470"/>
      <c r="I114" s="468">
        <f t="shared" si="63"/>
        <v>0</v>
      </c>
      <c r="J114" s="469"/>
      <c r="K114" s="470"/>
      <c r="L114" s="67" t="str">
        <f t="shared" si="64"/>
        <v/>
      </c>
      <c r="M114" s="17">
        <f t="shared" si="56"/>
        <v>0</v>
      </c>
      <c r="N114" s="70" t="e">
        <f t="shared" si="65"/>
        <v>#VALUE!</v>
      </c>
      <c r="R114" s="58">
        <f t="shared" si="57"/>
        <v>0</v>
      </c>
      <c r="S114" s="83" t="str">
        <f t="shared" si="58"/>
        <v/>
      </c>
      <c r="T114" s="58">
        <f t="shared" si="59"/>
        <v>0</v>
      </c>
      <c r="U114" s="58" t="str">
        <f t="shared" si="59"/>
        <v/>
      </c>
      <c r="V114" s="58"/>
      <c r="W114" s="58"/>
      <c r="X114" s="58">
        <f t="shared" si="60"/>
        <v>0</v>
      </c>
      <c r="Y114" s="120"/>
      <c r="Z114" s="120"/>
      <c r="AA114" s="120"/>
      <c r="AB114" s="120"/>
    </row>
    <row r="115" spans="1:28" ht="12" customHeight="1" x14ac:dyDescent="0.3">
      <c r="A115" s="497"/>
      <c r="B115" s="15">
        <v>4</v>
      </c>
      <c r="C115" s="468">
        <f t="shared" si="61"/>
        <v>0</v>
      </c>
      <c r="D115" s="470"/>
      <c r="E115" s="468" t="str">
        <f t="shared" si="62"/>
        <v/>
      </c>
      <c r="F115" s="469"/>
      <c r="G115" s="469"/>
      <c r="H115" s="470"/>
      <c r="I115" s="468">
        <f t="shared" si="63"/>
        <v>0</v>
      </c>
      <c r="J115" s="469"/>
      <c r="K115" s="470"/>
      <c r="L115" s="67" t="str">
        <f t="shared" si="64"/>
        <v/>
      </c>
      <c r="M115" s="17">
        <f t="shared" si="56"/>
        <v>0</v>
      </c>
      <c r="N115" s="70" t="e">
        <f t="shared" si="65"/>
        <v>#VALUE!</v>
      </c>
      <c r="R115" s="58">
        <f t="shared" si="57"/>
        <v>0</v>
      </c>
      <c r="S115" s="83" t="str">
        <f t="shared" si="58"/>
        <v/>
      </c>
      <c r="T115" s="58">
        <f t="shared" si="59"/>
        <v>0</v>
      </c>
      <c r="U115" s="58" t="str">
        <f t="shared" si="59"/>
        <v/>
      </c>
      <c r="V115" s="58"/>
      <c r="W115" s="58"/>
      <c r="X115" s="58">
        <f t="shared" si="60"/>
        <v>0</v>
      </c>
      <c r="Y115" s="120"/>
      <c r="Z115" s="120"/>
      <c r="AA115" s="120"/>
      <c r="AB115" s="120"/>
    </row>
    <row r="116" spans="1:28" ht="12" customHeight="1" x14ac:dyDescent="0.3">
      <c r="A116" s="497"/>
      <c r="B116" s="15">
        <v>5</v>
      </c>
      <c r="C116" s="468">
        <f t="shared" si="61"/>
        <v>0</v>
      </c>
      <c r="D116" s="470"/>
      <c r="E116" s="468" t="str">
        <f t="shared" si="62"/>
        <v/>
      </c>
      <c r="F116" s="469"/>
      <c r="G116" s="469"/>
      <c r="H116" s="470"/>
      <c r="I116" s="468">
        <f t="shared" si="63"/>
        <v>0</v>
      </c>
      <c r="J116" s="469"/>
      <c r="K116" s="470"/>
      <c r="L116" s="67" t="str">
        <f t="shared" si="64"/>
        <v/>
      </c>
      <c r="M116" s="17">
        <f t="shared" si="56"/>
        <v>0</v>
      </c>
      <c r="N116" s="70" t="e">
        <f t="shared" si="65"/>
        <v>#VALUE!</v>
      </c>
      <c r="R116" s="58">
        <f t="shared" si="57"/>
        <v>0</v>
      </c>
      <c r="S116" s="83" t="str">
        <f t="shared" si="58"/>
        <v/>
      </c>
      <c r="T116" s="58">
        <f t="shared" si="59"/>
        <v>0</v>
      </c>
      <c r="U116" s="58" t="str">
        <f t="shared" si="59"/>
        <v/>
      </c>
      <c r="V116" s="58"/>
      <c r="W116" s="58"/>
      <c r="X116" s="58">
        <f t="shared" si="60"/>
        <v>0</v>
      </c>
      <c r="Y116" s="120"/>
      <c r="Z116" s="120"/>
      <c r="AA116" s="120"/>
      <c r="AB116" s="120"/>
    </row>
    <row r="117" spans="1:28" ht="12" customHeight="1" x14ac:dyDescent="0.3">
      <c r="A117" s="497"/>
      <c r="B117" s="15">
        <v>6</v>
      </c>
      <c r="C117" s="468">
        <f t="shared" si="61"/>
        <v>0</v>
      </c>
      <c r="D117" s="470"/>
      <c r="E117" s="468" t="str">
        <f t="shared" si="62"/>
        <v/>
      </c>
      <c r="F117" s="469"/>
      <c r="G117" s="469"/>
      <c r="H117" s="470"/>
      <c r="I117" s="468">
        <f t="shared" si="63"/>
        <v>0</v>
      </c>
      <c r="J117" s="469"/>
      <c r="K117" s="470"/>
      <c r="L117" s="67" t="str">
        <f t="shared" si="64"/>
        <v/>
      </c>
      <c r="M117" s="17">
        <f t="shared" si="56"/>
        <v>0</v>
      </c>
      <c r="N117" s="70" t="e">
        <f t="shared" si="65"/>
        <v>#VALUE!</v>
      </c>
      <c r="R117" s="58">
        <f t="shared" si="57"/>
        <v>0</v>
      </c>
      <c r="S117" s="83" t="str">
        <f t="shared" si="58"/>
        <v/>
      </c>
      <c r="T117" s="58">
        <f t="shared" si="59"/>
        <v>0</v>
      </c>
      <c r="U117" s="58" t="str">
        <f t="shared" si="59"/>
        <v/>
      </c>
      <c r="V117" s="58"/>
      <c r="W117" s="58"/>
      <c r="X117" s="58">
        <f t="shared" si="60"/>
        <v>0</v>
      </c>
      <c r="Y117" s="120"/>
      <c r="Z117" s="120"/>
      <c r="AA117" s="120"/>
      <c r="AB117" s="120"/>
    </row>
    <row r="118" spans="1:28" ht="12" customHeight="1" x14ac:dyDescent="0.3">
      <c r="A118" s="497"/>
      <c r="B118" s="15">
        <v>7</v>
      </c>
      <c r="C118" s="468">
        <f t="shared" si="61"/>
        <v>0</v>
      </c>
      <c r="D118" s="470"/>
      <c r="E118" s="468" t="str">
        <f t="shared" si="62"/>
        <v/>
      </c>
      <c r="F118" s="469"/>
      <c r="G118" s="469"/>
      <c r="H118" s="470"/>
      <c r="I118" s="468">
        <f t="shared" si="63"/>
        <v>0</v>
      </c>
      <c r="J118" s="469"/>
      <c r="K118" s="470"/>
      <c r="L118" s="67" t="str">
        <f t="shared" si="64"/>
        <v/>
      </c>
      <c r="M118" s="17">
        <f t="shared" si="56"/>
        <v>0</v>
      </c>
      <c r="N118" s="70" t="e">
        <f t="shared" si="65"/>
        <v>#VALUE!</v>
      </c>
      <c r="R118" s="58">
        <f t="shared" si="57"/>
        <v>0</v>
      </c>
      <c r="S118" s="83" t="str">
        <f t="shared" si="58"/>
        <v/>
      </c>
      <c r="T118" s="58">
        <f t="shared" si="59"/>
        <v>0</v>
      </c>
      <c r="U118" s="58" t="str">
        <f t="shared" si="59"/>
        <v/>
      </c>
      <c r="V118" s="58"/>
      <c r="W118" s="58"/>
      <c r="X118" s="58">
        <f t="shared" si="60"/>
        <v>0</v>
      </c>
      <c r="Y118" s="120"/>
      <c r="Z118" s="120"/>
      <c r="AA118" s="120"/>
      <c r="AB118" s="120"/>
    </row>
    <row r="119" spans="1:28" ht="12" customHeight="1" x14ac:dyDescent="0.3">
      <c r="A119" s="497"/>
      <c r="B119" s="15">
        <v>8</v>
      </c>
      <c r="C119" s="468">
        <f t="shared" si="61"/>
        <v>0</v>
      </c>
      <c r="D119" s="470"/>
      <c r="E119" s="468" t="str">
        <f t="shared" si="62"/>
        <v/>
      </c>
      <c r="F119" s="469"/>
      <c r="G119" s="469"/>
      <c r="H119" s="470"/>
      <c r="I119" s="468">
        <f t="shared" si="63"/>
        <v>0</v>
      </c>
      <c r="J119" s="469"/>
      <c r="K119" s="470"/>
      <c r="L119" s="67" t="str">
        <f t="shared" si="64"/>
        <v/>
      </c>
      <c r="M119" s="17">
        <f t="shared" si="56"/>
        <v>0</v>
      </c>
      <c r="N119" s="70" t="e">
        <f t="shared" si="65"/>
        <v>#VALUE!</v>
      </c>
      <c r="R119" s="58">
        <f t="shared" si="57"/>
        <v>0</v>
      </c>
      <c r="S119" s="83" t="str">
        <f t="shared" si="58"/>
        <v/>
      </c>
      <c r="T119" s="58">
        <f t="shared" si="59"/>
        <v>0</v>
      </c>
      <c r="U119" s="58" t="str">
        <f t="shared" si="59"/>
        <v/>
      </c>
      <c r="V119" s="58"/>
      <c r="W119" s="58"/>
      <c r="X119" s="58">
        <f t="shared" si="60"/>
        <v>0</v>
      </c>
      <c r="Y119" s="120"/>
      <c r="Z119" s="120"/>
      <c r="AA119" s="120"/>
      <c r="AB119" s="120"/>
    </row>
    <row r="120" spans="1:28" ht="12" customHeight="1" x14ac:dyDescent="0.3">
      <c r="A120" s="497"/>
      <c r="B120" s="15">
        <v>9</v>
      </c>
      <c r="C120" s="468">
        <f t="shared" si="61"/>
        <v>0</v>
      </c>
      <c r="D120" s="470"/>
      <c r="E120" s="468" t="str">
        <f t="shared" si="62"/>
        <v/>
      </c>
      <c r="F120" s="469"/>
      <c r="G120" s="469"/>
      <c r="H120" s="470"/>
      <c r="I120" s="468">
        <f t="shared" si="63"/>
        <v>0</v>
      </c>
      <c r="J120" s="469"/>
      <c r="K120" s="470"/>
      <c r="L120" s="67" t="str">
        <f t="shared" si="64"/>
        <v/>
      </c>
      <c r="M120" s="17">
        <f t="shared" si="56"/>
        <v>0</v>
      </c>
      <c r="N120" s="70" t="e">
        <f t="shared" si="65"/>
        <v>#VALUE!</v>
      </c>
      <c r="R120" s="58">
        <f t="shared" si="57"/>
        <v>0</v>
      </c>
      <c r="S120" s="83" t="str">
        <f t="shared" si="58"/>
        <v/>
      </c>
      <c r="T120" s="58">
        <f t="shared" si="59"/>
        <v>0</v>
      </c>
      <c r="U120" s="58" t="str">
        <f t="shared" si="59"/>
        <v/>
      </c>
      <c r="V120" s="58"/>
      <c r="W120" s="58"/>
      <c r="X120" s="58">
        <f t="shared" si="60"/>
        <v>0</v>
      </c>
      <c r="Y120" s="120"/>
      <c r="Z120" s="120"/>
      <c r="AA120" s="120"/>
      <c r="AB120" s="120"/>
    </row>
    <row r="121" spans="1:28" ht="12" customHeight="1" x14ac:dyDescent="0.3">
      <c r="A121" s="497"/>
      <c r="B121" s="15">
        <v>10</v>
      </c>
      <c r="C121" s="468">
        <f t="shared" si="61"/>
        <v>0</v>
      </c>
      <c r="D121" s="470"/>
      <c r="E121" s="468" t="str">
        <f t="shared" si="62"/>
        <v/>
      </c>
      <c r="F121" s="469"/>
      <c r="G121" s="469"/>
      <c r="H121" s="470"/>
      <c r="I121" s="468">
        <f t="shared" si="63"/>
        <v>0</v>
      </c>
      <c r="J121" s="469"/>
      <c r="K121" s="470"/>
      <c r="L121" s="67" t="str">
        <f t="shared" si="64"/>
        <v/>
      </c>
      <c r="M121" s="17">
        <f t="shared" si="56"/>
        <v>0</v>
      </c>
      <c r="N121" s="70" t="e">
        <f t="shared" si="65"/>
        <v>#VALUE!</v>
      </c>
      <c r="R121" s="58">
        <f t="shared" si="57"/>
        <v>0</v>
      </c>
      <c r="S121" s="83" t="str">
        <f t="shared" si="58"/>
        <v/>
      </c>
      <c r="T121" s="58">
        <f t="shared" si="59"/>
        <v>0</v>
      </c>
      <c r="U121" s="58" t="str">
        <f t="shared" si="59"/>
        <v/>
      </c>
      <c r="V121" s="58"/>
      <c r="W121" s="58"/>
      <c r="X121" s="58">
        <f t="shared" si="60"/>
        <v>0</v>
      </c>
      <c r="Y121" s="120"/>
      <c r="Z121" s="120"/>
      <c r="AA121" s="120"/>
      <c r="AB121" s="120"/>
    </row>
    <row r="122" spans="1:28" ht="12" customHeight="1" x14ac:dyDescent="0.3">
      <c r="A122" s="497"/>
      <c r="B122" s="15">
        <v>11</v>
      </c>
      <c r="C122" s="468">
        <f t="shared" si="61"/>
        <v>0</v>
      </c>
      <c r="D122" s="470"/>
      <c r="E122" s="468" t="str">
        <f t="shared" si="62"/>
        <v/>
      </c>
      <c r="F122" s="469"/>
      <c r="G122" s="469"/>
      <c r="H122" s="470"/>
      <c r="I122" s="468">
        <f t="shared" si="63"/>
        <v>0</v>
      </c>
      <c r="J122" s="469"/>
      <c r="K122" s="470"/>
      <c r="L122" s="67" t="str">
        <f t="shared" si="64"/>
        <v/>
      </c>
      <c r="M122" s="17">
        <f t="shared" si="56"/>
        <v>0</v>
      </c>
      <c r="N122" s="70" t="e">
        <f t="shared" si="65"/>
        <v>#VALUE!</v>
      </c>
      <c r="R122" s="58">
        <f t="shared" si="57"/>
        <v>0</v>
      </c>
      <c r="S122" s="83" t="str">
        <f t="shared" si="58"/>
        <v/>
      </c>
      <c r="T122" s="58">
        <f t="shared" si="59"/>
        <v>0</v>
      </c>
      <c r="U122" s="58" t="str">
        <f t="shared" si="59"/>
        <v/>
      </c>
      <c r="V122" s="58"/>
      <c r="W122" s="58"/>
      <c r="X122" s="58">
        <f t="shared" si="60"/>
        <v>0</v>
      </c>
      <c r="Y122" s="120"/>
      <c r="Z122" s="120"/>
      <c r="AA122" s="120"/>
      <c r="AB122" s="120"/>
    </row>
    <row r="123" spans="1:28" ht="12" customHeight="1" x14ac:dyDescent="0.3">
      <c r="A123" s="497"/>
      <c r="B123" s="15">
        <v>12</v>
      </c>
      <c r="C123" s="468">
        <f t="shared" si="61"/>
        <v>0</v>
      </c>
      <c r="D123" s="470"/>
      <c r="E123" s="468" t="str">
        <f t="shared" si="62"/>
        <v/>
      </c>
      <c r="F123" s="469"/>
      <c r="G123" s="469"/>
      <c r="H123" s="470"/>
      <c r="I123" s="468">
        <f t="shared" si="63"/>
        <v>0</v>
      </c>
      <c r="J123" s="469"/>
      <c r="K123" s="470"/>
      <c r="L123" s="67" t="str">
        <f t="shared" si="64"/>
        <v/>
      </c>
      <c r="M123" s="17">
        <f t="shared" si="56"/>
        <v>0</v>
      </c>
      <c r="N123" s="70" t="e">
        <f t="shared" si="65"/>
        <v>#VALUE!</v>
      </c>
      <c r="R123" s="58">
        <f t="shared" si="57"/>
        <v>0</v>
      </c>
      <c r="S123" s="83" t="str">
        <f t="shared" si="58"/>
        <v/>
      </c>
      <c r="T123" s="58">
        <f t="shared" si="59"/>
        <v>0</v>
      </c>
      <c r="U123" s="58" t="str">
        <f t="shared" si="59"/>
        <v/>
      </c>
      <c r="V123" s="58"/>
      <c r="W123" s="58"/>
      <c r="X123" s="58">
        <f t="shared" si="60"/>
        <v>0</v>
      </c>
      <c r="Y123" s="120"/>
      <c r="Z123" s="120"/>
      <c r="AA123" s="120"/>
      <c r="AB123" s="120"/>
    </row>
    <row r="124" spans="1:28" ht="12" customHeight="1" x14ac:dyDescent="0.3">
      <c r="A124" s="497"/>
      <c r="B124" s="15">
        <v>13</v>
      </c>
      <c r="C124" s="468">
        <f t="shared" si="61"/>
        <v>0</v>
      </c>
      <c r="D124" s="470"/>
      <c r="E124" s="468" t="str">
        <f t="shared" si="62"/>
        <v/>
      </c>
      <c r="F124" s="469"/>
      <c r="G124" s="469"/>
      <c r="H124" s="470"/>
      <c r="I124" s="468">
        <f t="shared" si="63"/>
        <v>0</v>
      </c>
      <c r="J124" s="469"/>
      <c r="K124" s="470"/>
      <c r="L124" s="67" t="str">
        <f t="shared" si="64"/>
        <v/>
      </c>
      <c r="M124" s="17">
        <f t="shared" si="56"/>
        <v>0</v>
      </c>
      <c r="N124" s="70" t="e">
        <f t="shared" si="65"/>
        <v>#VALUE!</v>
      </c>
      <c r="R124" s="58">
        <f t="shared" si="57"/>
        <v>0</v>
      </c>
      <c r="S124" s="83" t="str">
        <f t="shared" si="58"/>
        <v/>
      </c>
      <c r="T124" s="58">
        <f t="shared" si="59"/>
        <v>0</v>
      </c>
      <c r="U124" s="58" t="str">
        <f t="shared" si="59"/>
        <v/>
      </c>
      <c r="V124" s="58"/>
      <c r="W124" s="58"/>
      <c r="X124" s="58">
        <f t="shared" si="60"/>
        <v>0</v>
      </c>
      <c r="Y124" s="120"/>
      <c r="Z124" s="120"/>
      <c r="AA124" s="120"/>
      <c r="AB124" s="120"/>
    </row>
    <row r="125" spans="1:28" ht="12" customHeight="1" x14ac:dyDescent="0.3">
      <c r="A125" s="497"/>
      <c r="B125" s="15">
        <v>14</v>
      </c>
      <c r="C125" s="468">
        <f t="shared" si="61"/>
        <v>0</v>
      </c>
      <c r="D125" s="470"/>
      <c r="E125" s="468" t="str">
        <f t="shared" si="62"/>
        <v/>
      </c>
      <c r="F125" s="469"/>
      <c r="G125" s="469"/>
      <c r="H125" s="470"/>
      <c r="I125" s="468">
        <f t="shared" si="63"/>
        <v>0</v>
      </c>
      <c r="J125" s="469"/>
      <c r="K125" s="470"/>
      <c r="L125" s="67" t="str">
        <f t="shared" si="64"/>
        <v/>
      </c>
      <c r="M125" s="17">
        <f t="shared" si="56"/>
        <v>0</v>
      </c>
      <c r="N125" s="70" t="e">
        <f t="shared" si="65"/>
        <v>#VALUE!</v>
      </c>
      <c r="R125" s="58">
        <f t="shared" si="57"/>
        <v>0</v>
      </c>
      <c r="S125" s="83" t="str">
        <f t="shared" si="58"/>
        <v/>
      </c>
      <c r="T125" s="58">
        <f t="shared" si="59"/>
        <v>0</v>
      </c>
      <c r="U125" s="58" t="str">
        <f t="shared" si="59"/>
        <v/>
      </c>
      <c r="V125" s="58"/>
      <c r="W125" s="58"/>
      <c r="X125" s="58">
        <f t="shared" si="60"/>
        <v>0</v>
      </c>
      <c r="Y125" s="120"/>
      <c r="Z125" s="120"/>
      <c r="AA125" s="120"/>
      <c r="AB125" s="120"/>
    </row>
    <row r="126" spans="1:28" ht="12" customHeight="1" x14ac:dyDescent="0.3">
      <c r="A126" s="497"/>
      <c r="B126" s="15">
        <v>15</v>
      </c>
      <c r="C126" s="468">
        <f t="shared" si="61"/>
        <v>0</v>
      </c>
      <c r="D126" s="470"/>
      <c r="E126" s="468" t="str">
        <f t="shared" si="62"/>
        <v/>
      </c>
      <c r="F126" s="469"/>
      <c r="G126" s="469"/>
      <c r="H126" s="470"/>
      <c r="I126" s="468">
        <f t="shared" si="63"/>
        <v>0</v>
      </c>
      <c r="J126" s="469"/>
      <c r="K126" s="470"/>
      <c r="L126" s="67" t="str">
        <f t="shared" si="64"/>
        <v/>
      </c>
      <c r="M126" s="17">
        <f t="shared" si="56"/>
        <v>0</v>
      </c>
      <c r="N126" s="70" t="e">
        <f t="shared" si="65"/>
        <v>#VALUE!</v>
      </c>
      <c r="R126" s="58">
        <f t="shared" si="57"/>
        <v>0</v>
      </c>
      <c r="S126" s="83" t="str">
        <f t="shared" si="58"/>
        <v/>
      </c>
      <c r="T126" s="58">
        <f t="shared" si="59"/>
        <v>0</v>
      </c>
      <c r="U126" s="58" t="str">
        <f t="shared" si="59"/>
        <v/>
      </c>
      <c r="V126" s="58"/>
      <c r="W126" s="58"/>
      <c r="X126" s="58">
        <f t="shared" si="60"/>
        <v>0</v>
      </c>
      <c r="Y126" s="120"/>
      <c r="Z126" s="120"/>
      <c r="AA126" s="120"/>
      <c r="AB126" s="120"/>
    </row>
    <row r="127" spans="1:28" ht="12" customHeight="1" x14ac:dyDescent="0.3">
      <c r="A127" s="497"/>
      <c r="B127" s="15">
        <v>16</v>
      </c>
      <c r="C127" s="468">
        <f t="shared" si="61"/>
        <v>0</v>
      </c>
      <c r="D127" s="470"/>
      <c r="E127" s="468" t="str">
        <f t="shared" si="62"/>
        <v/>
      </c>
      <c r="F127" s="469"/>
      <c r="G127" s="469"/>
      <c r="H127" s="470"/>
      <c r="I127" s="468">
        <f t="shared" si="63"/>
        <v>0</v>
      </c>
      <c r="J127" s="469"/>
      <c r="K127" s="470"/>
      <c r="L127" s="67" t="str">
        <f t="shared" si="64"/>
        <v/>
      </c>
      <c r="M127" s="17">
        <f t="shared" si="56"/>
        <v>0</v>
      </c>
      <c r="N127" s="70" t="e">
        <f t="shared" si="65"/>
        <v>#VALUE!</v>
      </c>
      <c r="R127" s="58">
        <f t="shared" si="57"/>
        <v>0</v>
      </c>
      <c r="S127" s="83" t="str">
        <f t="shared" si="58"/>
        <v/>
      </c>
      <c r="T127" s="58">
        <f t="shared" si="59"/>
        <v>0</v>
      </c>
      <c r="U127" s="58" t="str">
        <f t="shared" si="59"/>
        <v/>
      </c>
      <c r="V127" s="58"/>
      <c r="W127" s="58"/>
      <c r="X127" s="58">
        <f t="shared" si="60"/>
        <v>0</v>
      </c>
      <c r="Y127" s="120"/>
      <c r="Z127" s="120"/>
      <c r="AA127" s="120"/>
      <c r="AB127" s="120"/>
    </row>
    <row r="128" spans="1:28" ht="12" customHeight="1" x14ac:dyDescent="0.3">
      <c r="A128" s="497"/>
      <c r="B128" s="15">
        <v>17</v>
      </c>
      <c r="C128" s="468">
        <f t="shared" si="61"/>
        <v>0</v>
      </c>
      <c r="D128" s="470"/>
      <c r="E128" s="468" t="str">
        <f t="shared" si="62"/>
        <v/>
      </c>
      <c r="F128" s="469"/>
      <c r="G128" s="469"/>
      <c r="H128" s="470"/>
      <c r="I128" s="468">
        <f t="shared" si="63"/>
        <v>0</v>
      </c>
      <c r="J128" s="469"/>
      <c r="K128" s="470"/>
      <c r="L128" s="67" t="str">
        <f t="shared" si="64"/>
        <v/>
      </c>
      <c r="M128" s="17">
        <f t="shared" si="56"/>
        <v>0</v>
      </c>
      <c r="N128" s="70" t="e">
        <f t="shared" si="65"/>
        <v>#VALUE!</v>
      </c>
      <c r="R128" s="58">
        <f t="shared" si="57"/>
        <v>0</v>
      </c>
      <c r="S128" s="83" t="str">
        <f t="shared" si="58"/>
        <v/>
      </c>
      <c r="T128" s="58">
        <f t="shared" si="59"/>
        <v>0</v>
      </c>
      <c r="U128" s="58" t="str">
        <f t="shared" si="59"/>
        <v/>
      </c>
      <c r="V128" s="58"/>
      <c r="W128" s="58"/>
      <c r="X128" s="58">
        <f t="shared" si="60"/>
        <v>0</v>
      </c>
      <c r="Y128" s="120"/>
      <c r="Z128" s="120"/>
      <c r="AA128" s="120"/>
      <c r="AB128" s="120"/>
    </row>
    <row r="129" spans="1:30" ht="12" customHeight="1" x14ac:dyDescent="0.3">
      <c r="A129" s="497"/>
      <c r="B129" s="15">
        <v>18</v>
      </c>
      <c r="C129" s="468">
        <f t="shared" ref="C129:C148" si="66">R129</f>
        <v>0</v>
      </c>
      <c r="D129" s="470"/>
      <c r="E129" s="468" t="str">
        <f t="shared" ref="E129:E148" si="67">S129</f>
        <v/>
      </c>
      <c r="F129" s="469"/>
      <c r="G129" s="469"/>
      <c r="H129" s="470"/>
      <c r="I129" s="468">
        <f t="shared" ref="I129:I148" si="68">T129</f>
        <v>0</v>
      </c>
      <c r="J129" s="469"/>
      <c r="K129" s="470"/>
      <c r="L129" s="67" t="str">
        <f t="shared" ref="L129:L148" si="69">U129</f>
        <v/>
      </c>
      <c r="M129" s="17">
        <f t="shared" ref="M129:M148" si="70">X129</f>
        <v>0</v>
      </c>
      <c r="N129" s="70" t="e">
        <f t="shared" ref="N129:N148" si="71">L129*M129</f>
        <v>#VALUE!</v>
      </c>
      <c r="R129" s="58">
        <f t="shared" si="57"/>
        <v>0</v>
      </c>
      <c r="S129" s="83" t="str">
        <f t="shared" si="58"/>
        <v/>
      </c>
      <c r="T129" s="58">
        <f t="shared" si="59"/>
        <v>0</v>
      </c>
      <c r="U129" s="58" t="str">
        <f t="shared" si="59"/>
        <v/>
      </c>
      <c r="V129" s="58"/>
      <c r="W129" s="58"/>
      <c r="X129" s="58">
        <f t="shared" si="60"/>
        <v>0</v>
      </c>
      <c r="Y129" s="144"/>
      <c r="Z129" s="144"/>
      <c r="AA129" s="144"/>
      <c r="AB129" s="144"/>
      <c r="AD129" s="178"/>
    </row>
    <row r="130" spans="1:30" ht="12" customHeight="1" x14ac:dyDescent="0.3">
      <c r="A130" s="497"/>
      <c r="B130" s="15">
        <v>19</v>
      </c>
      <c r="C130" s="468">
        <f t="shared" si="66"/>
        <v>0</v>
      </c>
      <c r="D130" s="470"/>
      <c r="E130" s="468" t="str">
        <f t="shared" si="67"/>
        <v/>
      </c>
      <c r="F130" s="469"/>
      <c r="G130" s="469"/>
      <c r="H130" s="470"/>
      <c r="I130" s="468">
        <f t="shared" si="68"/>
        <v>0</v>
      </c>
      <c r="J130" s="469"/>
      <c r="K130" s="470"/>
      <c r="L130" s="67" t="str">
        <f t="shared" si="69"/>
        <v/>
      </c>
      <c r="M130" s="17">
        <f t="shared" si="70"/>
        <v>0</v>
      </c>
      <c r="N130" s="70" t="e">
        <f t="shared" si="71"/>
        <v>#VALUE!</v>
      </c>
      <c r="R130" s="58">
        <f t="shared" si="57"/>
        <v>0</v>
      </c>
      <c r="S130" s="83" t="str">
        <f t="shared" si="58"/>
        <v/>
      </c>
      <c r="T130" s="58">
        <f t="shared" si="59"/>
        <v>0</v>
      </c>
      <c r="U130" s="58" t="str">
        <f t="shared" si="59"/>
        <v/>
      </c>
      <c r="V130" s="58"/>
      <c r="W130" s="58"/>
      <c r="X130" s="58">
        <f t="shared" si="60"/>
        <v>0</v>
      </c>
      <c r="Y130" s="144"/>
      <c r="Z130" s="144"/>
      <c r="AA130" s="144"/>
      <c r="AB130" s="144"/>
      <c r="AD130" s="178"/>
    </row>
    <row r="131" spans="1:30" ht="12" customHeight="1" x14ac:dyDescent="0.3">
      <c r="A131" s="497"/>
      <c r="B131" s="15">
        <v>20</v>
      </c>
      <c r="C131" s="468">
        <f t="shared" si="66"/>
        <v>0</v>
      </c>
      <c r="D131" s="470"/>
      <c r="E131" s="468" t="str">
        <f t="shared" si="67"/>
        <v/>
      </c>
      <c r="F131" s="469"/>
      <c r="G131" s="469"/>
      <c r="H131" s="470"/>
      <c r="I131" s="468">
        <f t="shared" si="68"/>
        <v>0</v>
      </c>
      <c r="J131" s="469"/>
      <c r="K131" s="470"/>
      <c r="L131" s="67" t="str">
        <f t="shared" si="69"/>
        <v/>
      </c>
      <c r="M131" s="17">
        <f t="shared" si="70"/>
        <v>0</v>
      </c>
      <c r="N131" s="70" t="e">
        <f t="shared" si="71"/>
        <v>#VALUE!</v>
      </c>
      <c r="R131" s="58">
        <f t="shared" si="57"/>
        <v>0</v>
      </c>
      <c r="S131" s="83" t="str">
        <f t="shared" si="58"/>
        <v/>
      </c>
      <c r="T131" s="58">
        <f t="shared" si="59"/>
        <v>0</v>
      </c>
      <c r="U131" s="58" t="str">
        <f t="shared" si="59"/>
        <v/>
      </c>
      <c r="V131" s="58"/>
      <c r="W131" s="58"/>
      <c r="X131" s="58">
        <f t="shared" si="60"/>
        <v>0</v>
      </c>
      <c r="Y131" s="144"/>
      <c r="Z131" s="144"/>
      <c r="AA131" s="144"/>
      <c r="AB131" s="144"/>
      <c r="AD131" s="178"/>
    </row>
    <row r="132" spans="1:30" ht="12" customHeight="1" x14ac:dyDescent="0.3">
      <c r="A132" s="497"/>
      <c r="B132" s="15">
        <v>21</v>
      </c>
      <c r="C132" s="468">
        <f t="shared" si="66"/>
        <v>0</v>
      </c>
      <c r="D132" s="470"/>
      <c r="E132" s="468" t="str">
        <f t="shared" si="67"/>
        <v/>
      </c>
      <c r="F132" s="469"/>
      <c r="G132" s="469"/>
      <c r="H132" s="470"/>
      <c r="I132" s="468">
        <f t="shared" si="68"/>
        <v>0</v>
      </c>
      <c r="J132" s="469"/>
      <c r="K132" s="470"/>
      <c r="L132" s="67" t="str">
        <f t="shared" si="69"/>
        <v/>
      </c>
      <c r="M132" s="17">
        <f t="shared" si="70"/>
        <v>0</v>
      </c>
      <c r="N132" s="70" t="e">
        <f t="shared" si="71"/>
        <v>#VALUE!</v>
      </c>
      <c r="R132" s="58">
        <f t="shared" si="57"/>
        <v>0</v>
      </c>
      <c r="S132" s="83" t="str">
        <f t="shared" si="58"/>
        <v/>
      </c>
      <c r="T132" s="58">
        <f t="shared" ref="T132:U151" si="72">IF($B132&lt;=$U$4,VLOOKUP($B132,LEQUIP,T$110,FALSE),0)</f>
        <v>0</v>
      </c>
      <c r="U132" s="58" t="str">
        <f t="shared" si="72"/>
        <v/>
      </c>
      <c r="V132" s="58"/>
      <c r="W132" s="58"/>
      <c r="X132" s="58">
        <f t="shared" si="60"/>
        <v>0</v>
      </c>
      <c r="Y132" s="144"/>
      <c r="Z132" s="144"/>
      <c r="AA132" s="144"/>
      <c r="AB132" s="144"/>
      <c r="AD132" s="178"/>
    </row>
    <row r="133" spans="1:30" ht="12" customHeight="1" x14ac:dyDescent="0.3">
      <c r="A133" s="497"/>
      <c r="B133" s="15">
        <v>22</v>
      </c>
      <c r="C133" s="468">
        <f t="shared" si="66"/>
        <v>0</v>
      </c>
      <c r="D133" s="470"/>
      <c r="E133" s="468" t="str">
        <f t="shared" si="67"/>
        <v/>
      </c>
      <c r="F133" s="469"/>
      <c r="G133" s="469"/>
      <c r="H133" s="470"/>
      <c r="I133" s="468">
        <f t="shared" si="68"/>
        <v>0</v>
      </c>
      <c r="J133" s="469"/>
      <c r="K133" s="470"/>
      <c r="L133" s="67" t="str">
        <f t="shared" si="69"/>
        <v/>
      </c>
      <c r="M133" s="17">
        <f t="shared" si="70"/>
        <v>0</v>
      </c>
      <c r="N133" s="70" t="e">
        <f t="shared" si="71"/>
        <v>#VALUE!</v>
      </c>
      <c r="R133" s="58">
        <f t="shared" si="57"/>
        <v>0</v>
      </c>
      <c r="S133" s="83" t="str">
        <f t="shared" si="58"/>
        <v/>
      </c>
      <c r="T133" s="58">
        <f t="shared" si="72"/>
        <v>0</v>
      </c>
      <c r="U133" s="58" t="str">
        <f t="shared" si="72"/>
        <v/>
      </c>
      <c r="V133" s="58"/>
      <c r="W133" s="58"/>
      <c r="X133" s="58">
        <f t="shared" si="60"/>
        <v>0</v>
      </c>
      <c r="Y133" s="144"/>
      <c r="Z133" s="144"/>
      <c r="AA133" s="144"/>
      <c r="AB133" s="144"/>
      <c r="AD133" s="178"/>
    </row>
    <row r="134" spans="1:30" ht="12" customHeight="1" x14ac:dyDescent="0.3">
      <c r="A134" s="497"/>
      <c r="B134" s="15">
        <v>23</v>
      </c>
      <c r="C134" s="468">
        <f t="shared" si="66"/>
        <v>0</v>
      </c>
      <c r="D134" s="470"/>
      <c r="E134" s="468" t="str">
        <f t="shared" si="67"/>
        <v/>
      </c>
      <c r="F134" s="469"/>
      <c r="G134" s="469"/>
      <c r="H134" s="470"/>
      <c r="I134" s="468">
        <f t="shared" si="68"/>
        <v>0</v>
      </c>
      <c r="J134" s="469"/>
      <c r="K134" s="470"/>
      <c r="L134" s="67" t="str">
        <f t="shared" si="69"/>
        <v/>
      </c>
      <c r="M134" s="17">
        <f t="shared" si="70"/>
        <v>0</v>
      </c>
      <c r="N134" s="70" t="e">
        <f t="shared" si="71"/>
        <v>#VALUE!</v>
      </c>
      <c r="R134" s="58">
        <f t="shared" si="57"/>
        <v>0</v>
      </c>
      <c r="S134" s="83" t="str">
        <f t="shared" si="58"/>
        <v/>
      </c>
      <c r="T134" s="58">
        <f t="shared" si="72"/>
        <v>0</v>
      </c>
      <c r="U134" s="58" t="str">
        <f t="shared" si="72"/>
        <v/>
      </c>
      <c r="V134" s="58"/>
      <c r="W134" s="58"/>
      <c r="X134" s="58">
        <f t="shared" si="60"/>
        <v>0</v>
      </c>
      <c r="Y134" s="144"/>
      <c r="Z134" s="144"/>
      <c r="AA134" s="144"/>
      <c r="AB134" s="144"/>
      <c r="AD134" s="178"/>
    </row>
    <row r="135" spans="1:30" ht="12" customHeight="1" x14ac:dyDescent="0.3">
      <c r="A135" s="497"/>
      <c r="B135" s="15">
        <v>24</v>
      </c>
      <c r="C135" s="468">
        <f t="shared" si="66"/>
        <v>0</v>
      </c>
      <c r="D135" s="470"/>
      <c r="E135" s="468" t="str">
        <f t="shared" si="67"/>
        <v/>
      </c>
      <c r="F135" s="469"/>
      <c r="G135" s="469"/>
      <c r="H135" s="470"/>
      <c r="I135" s="468">
        <f t="shared" si="68"/>
        <v>0</v>
      </c>
      <c r="J135" s="469"/>
      <c r="K135" s="470"/>
      <c r="L135" s="67" t="str">
        <f t="shared" si="69"/>
        <v/>
      </c>
      <c r="M135" s="17">
        <f t="shared" si="70"/>
        <v>0</v>
      </c>
      <c r="N135" s="70" t="e">
        <f t="shared" si="71"/>
        <v>#VALUE!</v>
      </c>
      <c r="R135" s="58">
        <f t="shared" si="57"/>
        <v>0</v>
      </c>
      <c r="S135" s="83" t="str">
        <f t="shared" si="58"/>
        <v/>
      </c>
      <c r="T135" s="58">
        <f t="shared" si="72"/>
        <v>0</v>
      </c>
      <c r="U135" s="58" t="str">
        <f t="shared" si="72"/>
        <v/>
      </c>
      <c r="V135" s="58"/>
      <c r="W135" s="58"/>
      <c r="X135" s="58">
        <f t="shared" si="60"/>
        <v>0</v>
      </c>
      <c r="Y135" s="144"/>
      <c r="Z135" s="144"/>
      <c r="AA135" s="144"/>
      <c r="AB135" s="144"/>
      <c r="AD135" s="178"/>
    </row>
    <row r="136" spans="1:30" ht="12" customHeight="1" x14ac:dyDescent="0.3">
      <c r="A136" s="497"/>
      <c r="B136" s="15">
        <v>25</v>
      </c>
      <c r="C136" s="468">
        <f t="shared" si="66"/>
        <v>0</v>
      </c>
      <c r="D136" s="470"/>
      <c r="E136" s="468" t="str">
        <f t="shared" si="67"/>
        <v/>
      </c>
      <c r="F136" s="469"/>
      <c r="G136" s="469"/>
      <c r="H136" s="470"/>
      <c r="I136" s="468">
        <f t="shared" si="68"/>
        <v>0</v>
      </c>
      <c r="J136" s="469"/>
      <c r="K136" s="470"/>
      <c r="L136" s="67" t="str">
        <f t="shared" si="69"/>
        <v/>
      </c>
      <c r="M136" s="17">
        <f t="shared" si="70"/>
        <v>0</v>
      </c>
      <c r="N136" s="70" t="e">
        <f t="shared" si="71"/>
        <v>#VALUE!</v>
      </c>
      <c r="R136" s="58">
        <f t="shared" si="57"/>
        <v>0</v>
      </c>
      <c r="S136" s="83" t="str">
        <f t="shared" si="58"/>
        <v/>
      </c>
      <c r="T136" s="58">
        <f t="shared" si="72"/>
        <v>0</v>
      </c>
      <c r="U136" s="58" t="str">
        <f t="shared" si="72"/>
        <v/>
      </c>
      <c r="V136" s="58"/>
      <c r="W136" s="58"/>
      <c r="X136" s="58">
        <f t="shared" si="60"/>
        <v>0</v>
      </c>
      <c r="Y136" s="144"/>
      <c r="Z136" s="144"/>
      <c r="AA136" s="144"/>
      <c r="AB136" s="144"/>
      <c r="AD136" s="178"/>
    </row>
    <row r="137" spans="1:30" ht="12" customHeight="1" x14ac:dyDescent="0.3">
      <c r="A137" s="497"/>
      <c r="B137" s="15">
        <v>26</v>
      </c>
      <c r="C137" s="468">
        <f t="shared" si="66"/>
        <v>0</v>
      </c>
      <c r="D137" s="470"/>
      <c r="E137" s="468" t="str">
        <f t="shared" si="67"/>
        <v/>
      </c>
      <c r="F137" s="469"/>
      <c r="G137" s="469"/>
      <c r="H137" s="470"/>
      <c r="I137" s="468">
        <f t="shared" si="68"/>
        <v>0</v>
      </c>
      <c r="J137" s="469"/>
      <c r="K137" s="470"/>
      <c r="L137" s="67" t="str">
        <f t="shared" si="69"/>
        <v/>
      </c>
      <c r="M137" s="17">
        <f t="shared" si="70"/>
        <v>0</v>
      </c>
      <c r="N137" s="70" t="e">
        <f t="shared" si="71"/>
        <v>#VALUE!</v>
      </c>
      <c r="R137" s="58">
        <f t="shared" si="57"/>
        <v>0</v>
      </c>
      <c r="S137" s="83" t="str">
        <f t="shared" si="58"/>
        <v/>
      </c>
      <c r="T137" s="58">
        <f t="shared" si="72"/>
        <v>0</v>
      </c>
      <c r="U137" s="58" t="str">
        <f t="shared" si="72"/>
        <v/>
      </c>
      <c r="V137" s="58"/>
      <c r="W137" s="58"/>
      <c r="X137" s="58">
        <f t="shared" si="60"/>
        <v>0</v>
      </c>
      <c r="Y137" s="144"/>
      <c r="Z137" s="144"/>
      <c r="AA137" s="144"/>
      <c r="AB137" s="144"/>
      <c r="AD137" s="178"/>
    </row>
    <row r="138" spans="1:30" ht="12" customHeight="1" x14ac:dyDescent="0.3">
      <c r="A138" s="497"/>
      <c r="B138" s="15">
        <v>27</v>
      </c>
      <c r="C138" s="468">
        <f t="shared" si="66"/>
        <v>0</v>
      </c>
      <c r="D138" s="470"/>
      <c r="E138" s="468" t="str">
        <f t="shared" si="67"/>
        <v/>
      </c>
      <c r="F138" s="469"/>
      <c r="G138" s="469"/>
      <c r="H138" s="470"/>
      <c r="I138" s="468">
        <f t="shared" si="68"/>
        <v>0</v>
      </c>
      <c r="J138" s="469"/>
      <c r="K138" s="470"/>
      <c r="L138" s="67" t="str">
        <f t="shared" si="69"/>
        <v/>
      </c>
      <c r="M138" s="17">
        <f t="shared" si="70"/>
        <v>0</v>
      </c>
      <c r="N138" s="70" t="e">
        <f t="shared" si="71"/>
        <v>#VALUE!</v>
      </c>
      <c r="R138" s="58">
        <f t="shared" si="57"/>
        <v>0</v>
      </c>
      <c r="S138" s="83" t="str">
        <f t="shared" si="58"/>
        <v/>
      </c>
      <c r="T138" s="58">
        <f t="shared" si="72"/>
        <v>0</v>
      </c>
      <c r="U138" s="58" t="str">
        <f t="shared" si="72"/>
        <v/>
      </c>
      <c r="V138" s="58"/>
      <c r="W138" s="58"/>
      <c r="X138" s="58">
        <f t="shared" si="60"/>
        <v>0</v>
      </c>
      <c r="Y138" s="144"/>
      <c r="Z138" s="144"/>
      <c r="AA138" s="144"/>
      <c r="AB138" s="144"/>
      <c r="AD138" s="178"/>
    </row>
    <row r="139" spans="1:30" ht="12" customHeight="1" x14ac:dyDescent="0.3">
      <c r="A139" s="497"/>
      <c r="B139" s="15">
        <v>28</v>
      </c>
      <c r="C139" s="468">
        <f t="shared" si="66"/>
        <v>0</v>
      </c>
      <c r="D139" s="470"/>
      <c r="E139" s="468" t="str">
        <f t="shared" si="67"/>
        <v/>
      </c>
      <c r="F139" s="469"/>
      <c r="G139" s="469"/>
      <c r="H139" s="470"/>
      <c r="I139" s="468">
        <f t="shared" si="68"/>
        <v>0</v>
      </c>
      <c r="J139" s="469"/>
      <c r="K139" s="470"/>
      <c r="L139" s="67" t="str">
        <f t="shared" si="69"/>
        <v/>
      </c>
      <c r="M139" s="17">
        <f t="shared" si="70"/>
        <v>0</v>
      </c>
      <c r="N139" s="70" t="e">
        <f t="shared" si="71"/>
        <v>#VALUE!</v>
      </c>
      <c r="R139" s="58">
        <f t="shared" si="57"/>
        <v>0</v>
      </c>
      <c r="S139" s="83" t="str">
        <f t="shared" si="58"/>
        <v/>
      </c>
      <c r="T139" s="58">
        <f t="shared" si="72"/>
        <v>0</v>
      </c>
      <c r="U139" s="58" t="str">
        <f t="shared" si="72"/>
        <v/>
      </c>
      <c r="V139" s="58"/>
      <c r="W139" s="58"/>
      <c r="X139" s="58">
        <f t="shared" si="60"/>
        <v>0</v>
      </c>
      <c r="Y139" s="144"/>
      <c r="Z139" s="144"/>
      <c r="AA139" s="144"/>
      <c r="AB139" s="144"/>
      <c r="AD139" s="178"/>
    </row>
    <row r="140" spans="1:30" ht="12" customHeight="1" x14ac:dyDescent="0.3">
      <c r="A140" s="497"/>
      <c r="B140" s="15">
        <v>29</v>
      </c>
      <c r="C140" s="468">
        <f t="shared" si="66"/>
        <v>0</v>
      </c>
      <c r="D140" s="470"/>
      <c r="E140" s="468" t="str">
        <f t="shared" si="67"/>
        <v/>
      </c>
      <c r="F140" s="469"/>
      <c r="G140" s="469"/>
      <c r="H140" s="470"/>
      <c r="I140" s="468">
        <f t="shared" si="68"/>
        <v>0</v>
      </c>
      <c r="J140" s="469"/>
      <c r="K140" s="470"/>
      <c r="L140" s="67" t="str">
        <f t="shared" si="69"/>
        <v/>
      </c>
      <c r="M140" s="17">
        <f t="shared" si="70"/>
        <v>0</v>
      </c>
      <c r="N140" s="70" t="e">
        <f t="shared" si="71"/>
        <v>#VALUE!</v>
      </c>
      <c r="R140" s="58">
        <f t="shared" si="57"/>
        <v>0</v>
      </c>
      <c r="S140" s="83" t="str">
        <f t="shared" si="58"/>
        <v/>
      </c>
      <c r="T140" s="58">
        <f t="shared" si="72"/>
        <v>0</v>
      </c>
      <c r="U140" s="58" t="str">
        <f t="shared" si="72"/>
        <v/>
      </c>
      <c r="V140" s="58"/>
      <c r="W140" s="58"/>
      <c r="X140" s="58">
        <f t="shared" si="60"/>
        <v>0</v>
      </c>
      <c r="Y140" s="144"/>
      <c r="Z140" s="144"/>
      <c r="AA140" s="144"/>
      <c r="AB140" s="144"/>
      <c r="AD140" s="178"/>
    </row>
    <row r="141" spans="1:30" ht="12" customHeight="1" x14ac:dyDescent="0.3">
      <c r="A141" s="497"/>
      <c r="B141" s="15">
        <v>30</v>
      </c>
      <c r="C141" s="468">
        <f t="shared" si="66"/>
        <v>0</v>
      </c>
      <c r="D141" s="470"/>
      <c r="E141" s="468" t="str">
        <f t="shared" si="67"/>
        <v/>
      </c>
      <c r="F141" s="469"/>
      <c r="G141" s="469"/>
      <c r="H141" s="470"/>
      <c r="I141" s="468">
        <f t="shared" si="68"/>
        <v>0</v>
      </c>
      <c r="J141" s="469"/>
      <c r="K141" s="470"/>
      <c r="L141" s="67" t="str">
        <f t="shared" si="69"/>
        <v/>
      </c>
      <c r="M141" s="17">
        <f t="shared" si="70"/>
        <v>0</v>
      </c>
      <c r="N141" s="70" t="e">
        <f t="shared" si="71"/>
        <v>#VALUE!</v>
      </c>
      <c r="R141" s="58">
        <f t="shared" si="57"/>
        <v>0</v>
      </c>
      <c r="S141" s="83" t="str">
        <f t="shared" si="58"/>
        <v/>
      </c>
      <c r="T141" s="58">
        <f t="shared" si="72"/>
        <v>0</v>
      </c>
      <c r="U141" s="58" t="str">
        <f t="shared" si="72"/>
        <v/>
      </c>
      <c r="V141" s="58"/>
      <c r="W141" s="58"/>
      <c r="X141" s="58">
        <f t="shared" si="60"/>
        <v>0</v>
      </c>
      <c r="Y141" s="144"/>
      <c r="Z141" s="144"/>
      <c r="AA141" s="144"/>
      <c r="AB141" s="144"/>
      <c r="AD141" s="178"/>
    </row>
    <row r="142" spans="1:30" ht="12" customHeight="1" x14ac:dyDescent="0.3">
      <c r="A142" s="497"/>
      <c r="B142" s="15">
        <v>31</v>
      </c>
      <c r="C142" s="468">
        <f t="shared" si="66"/>
        <v>0</v>
      </c>
      <c r="D142" s="470"/>
      <c r="E142" s="468" t="str">
        <f t="shared" si="67"/>
        <v/>
      </c>
      <c r="F142" s="469"/>
      <c r="G142" s="469"/>
      <c r="H142" s="470"/>
      <c r="I142" s="468">
        <f t="shared" si="68"/>
        <v>0</v>
      </c>
      <c r="J142" s="469"/>
      <c r="K142" s="470"/>
      <c r="L142" s="67" t="str">
        <f t="shared" si="69"/>
        <v/>
      </c>
      <c r="M142" s="17">
        <f t="shared" si="70"/>
        <v>0</v>
      </c>
      <c r="N142" s="70" t="e">
        <f t="shared" si="71"/>
        <v>#VALUE!</v>
      </c>
      <c r="R142" s="58">
        <f t="shared" si="57"/>
        <v>0</v>
      </c>
      <c r="S142" s="83" t="str">
        <f t="shared" si="58"/>
        <v/>
      </c>
      <c r="T142" s="58">
        <f t="shared" si="72"/>
        <v>0</v>
      </c>
      <c r="U142" s="58" t="str">
        <f t="shared" si="72"/>
        <v/>
      </c>
      <c r="V142" s="58"/>
      <c r="W142" s="58"/>
      <c r="X142" s="58">
        <f t="shared" si="60"/>
        <v>0</v>
      </c>
      <c r="Y142" s="144"/>
      <c r="Z142" s="144"/>
      <c r="AA142" s="144"/>
      <c r="AB142" s="144"/>
      <c r="AD142" s="178"/>
    </row>
    <row r="143" spans="1:30" ht="12" customHeight="1" x14ac:dyDescent="0.3">
      <c r="A143" s="497"/>
      <c r="B143" s="15">
        <v>32</v>
      </c>
      <c r="C143" s="468">
        <f t="shared" si="66"/>
        <v>0</v>
      </c>
      <c r="D143" s="470"/>
      <c r="E143" s="468" t="str">
        <f t="shared" si="67"/>
        <v/>
      </c>
      <c r="F143" s="469"/>
      <c r="G143" s="469"/>
      <c r="H143" s="470"/>
      <c r="I143" s="468">
        <f t="shared" si="68"/>
        <v>0</v>
      </c>
      <c r="J143" s="469"/>
      <c r="K143" s="470"/>
      <c r="L143" s="67" t="str">
        <f t="shared" si="69"/>
        <v/>
      </c>
      <c r="M143" s="17">
        <f t="shared" si="70"/>
        <v>0</v>
      </c>
      <c r="N143" s="70" t="e">
        <f t="shared" si="71"/>
        <v>#VALUE!</v>
      </c>
      <c r="R143" s="58">
        <f t="shared" si="57"/>
        <v>0</v>
      </c>
      <c r="S143" s="83" t="str">
        <f t="shared" si="58"/>
        <v/>
      </c>
      <c r="T143" s="58">
        <f t="shared" si="72"/>
        <v>0</v>
      </c>
      <c r="U143" s="58" t="str">
        <f t="shared" si="72"/>
        <v/>
      </c>
      <c r="V143" s="58"/>
      <c r="W143" s="58"/>
      <c r="X143" s="58">
        <f t="shared" si="60"/>
        <v>0</v>
      </c>
      <c r="Y143" s="144"/>
      <c r="Z143" s="144"/>
      <c r="AA143" s="144"/>
      <c r="AB143" s="144"/>
      <c r="AD143" s="178"/>
    </row>
    <row r="144" spans="1:30" ht="12" customHeight="1" x14ac:dyDescent="0.3">
      <c r="A144" s="497"/>
      <c r="B144" s="15">
        <v>33</v>
      </c>
      <c r="C144" s="468">
        <f t="shared" si="66"/>
        <v>0</v>
      </c>
      <c r="D144" s="470"/>
      <c r="E144" s="468" t="str">
        <f t="shared" si="67"/>
        <v/>
      </c>
      <c r="F144" s="469"/>
      <c r="G144" s="469"/>
      <c r="H144" s="470"/>
      <c r="I144" s="468">
        <f t="shared" si="68"/>
        <v>0</v>
      </c>
      <c r="J144" s="469"/>
      <c r="K144" s="470"/>
      <c r="L144" s="67" t="str">
        <f t="shared" si="69"/>
        <v/>
      </c>
      <c r="M144" s="17">
        <f t="shared" si="70"/>
        <v>0</v>
      </c>
      <c r="N144" s="70" t="e">
        <f t="shared" si="71"/>
        <v>#VALUE!</v>
      </c>
      <c r="R144" s="58">
        <f t="shared" ref="R144:R161" si="73">IF($B144&lt;=$U$4,VLOOKUP($B144,LEQUIP,R$110,FALSE),0)</f>
        <v>0</v>
      </c>
      <c r="S144" s="83" t="str">
        <f t="shared" ref="S144:S161" si="74">IF(R144=$Y$4,Y37,IF($B144&lt;=$U$4,VLOOKUP($B144,LEQUIP,S$110,FALSE),0))</f>
        <v/>
      </c>
      <c r="T144" s="58">
        <f t="shared" si="72"/>
        <v>0</v>
      </c>
      <c r="U144" s="58" t="str">
        <f t="shared" si="72"/>
        <v/>
      </c>
      <c r="V144" s="58"/>
      <c r="W144" s="58"/>
      <c r="X144" s="58">
        <f t="shared" ref="X144:X161" si="75">IF($B144&lt;=$U$4,VLOOKUP($B144,LEQUIP,X$110,FALSE),0)</f>
        <v>0</v>
      </c>
      <c r="Y144" s="144"/>
      <c r="Z144" s="144"/>
      <c r="AA144" s="144"/>
      <c r="AB144" s="144"/>
      <c r="AD144" s="178"/>
    </row>
    <row r="145" spans="1:30" ht="12" customHeight="1" x14ac:dyDescent="0.3">
      <c r="A145" s="497"/>
      <c r="B145" s="15">
        <v>34</v>
      </c>
      <c r="C145" s="468">
        <f t="shared" si="66"/>
        <v>0</v>
      </c>
      <c r="D145" s="470"/>
      <c r="E145" s="468" t="str">
        <f t="shared" si="67"/>
        <v/>
      </c>
      <c r="F145" s="469"/>
      <c r="G145" s="469"/>
      <c r="H145" s="470"/>
      <c r="I145" s="468">
        <f t="shared" si="68"/>
        <v>0</v>
      </c>
      <c r="J145" s="469"/>
      <c r="K145" s="470"/>
      <c r="L145" s="67" t="str">
        <f t="shared" si="69"/>
        <v/>
      </c>
      <c r="M145" s="17">
        <f t="shared" si="70"/>
        <v>0</v>
      </c>
      <c r="N145" s="70" t="e">
        <f t="shared" si="71"/>
        <v>#VALUE!</v>
      </c>
      <c r="R145" s="58">
        <f t="shared" si="73"/>
        <v>0</v>
      </c>
      <c r="S145" s="83" t="str">
        <f t="shared" si="74"/>
        <v/>
      </c>
      <c r="T145" s="58">
        <f t="shared" si="72"/>
        <v>0</v>
      </c>
      <c r="U145" s="58" t="str">
        <f t="shared" si="72"/>
        <v/>
      </c>
      <c r="V145" s="58"/>
      <c r="W145" s="58"/>
      <c r="X145" s="58">
        <f t="shared" si="75"/>
        <v>0</v>
      </c>
      <c r="Y145" s="144"/>
      <c r="Z145" s="144"/>
      <c r="AA145" s="144"/>
      <c r="AB145" s="144"/>
      <c r="AD145" s="178"/>
    </row>
    <row r="146" spans="1:30" ht="12" customHeight="1" x14ac:dyDescent="0.3">
      <c r="A146" s="497"/>
      <c r="B146" s="15">
        <v>35</v>
      </c>
      <c r="C146" s="468">
        <f t="shared" si="66"/>
        <v>0</v>
      </c>
      <c r="D146" s="470"/>
      <c r="E146" s="468" t="str">
        <f t="shared" si="67"/>
        <v/>
      </c>
      <c r="F146" s="469"/>
      <c r="G146" s="469"/>
      <c r="H146" s="470"/>
      <c r="I146" s="468">
        <f t="shared" si="68"/>
        <v>0</v>
      </c>
      <c r="J146" s="469"/>
      <c r="K146" s="470"/>
      <c r="L146" s="67" t="str">
        <f t="shared" si="69"/>
        <v/>
      </c>
      <c r="M146" s="17">
        <f t="shared" si="70"/>
        <v>0</v>
      </c>
      <c r="N146" s="70" t="e">
        <f t="shared" si="71"/>
        <v>#VALUE!</v>
      </c>
      <c r="R146" s="58">
        <f t="shared" si="73"/>
        <v>0</v>
      </c>
      <c r="S146" s="83" t="str">
        <f t="shared" si="74"/>
        <v/>
      </c>
      <c r="T146" s="58">
        <f t="shared" si="72"/>
        <v>0</v>
      </c>
      <c r="U146" s="58" t="str">
        <f t="shared" si="72"/>
        <v/>
      </c>
      <c r="V146" s="58"/>
      <c r="W146" s="58"/>
      <c r="X146" s="58">
        <f t="shared" si="75"/>
        <v>0</v>
      </c>
      <c r="Y146" s="144"/>
      <c r="Z146" s="144"/>
      <c r="AA146" s="144"/>
      <c r="AB146" s="144"/>
      <c r="AD146" s="178"/>
    </row>
    <row r="147" spans="1:30" ht="12" customHeight="1" x14ac:dyDescent="0.3">
      <c r="A147" s="497"/>
      <c r="B147" s="15">
        <v>36</v>
      </c>
      <c r="C147" s="468">
        <f t="shared" si="66"/>
        <v>0</v>
      </c>
      <c r="D147" s="470"/>
      <c r="E147" s="468" t="str">
        <f t="shared" si="67"/>
        <v/>
      </c>
      <c r="F147" s="469"/>
      <c r="G147" s="469"/>
      <c r="H147" s="470"/>
      <c r="I147" s="468">
        <f t="shared" si="68"/>
        <v>0</v>
      </c>
      <c r="J147" s="469"/>
      <c r="K147" s="470"/>
      <c r="L147" s="67" t="str">
        <f t="shared" si="69"/>
        <v/>
      </c>
      <c r="M147" s="17">
        <f t="shared" si="70"/>
        <v>0</v>
      </c>
      <c r="N147" s="70" t="e">
        <f t="shared" si="71"/>
        <v>#VALUE!</v>
      </c>
      <c r="R147" s="58">
        <f t="shared" si="73"/>
        <v>0</v>
      </c>
      <c r="S147" s="83" t="str">
        <f t="shared" si="74"/>
        <v/>
      </c>
      <c r="T147" s="58">
        <f t="shared" si="72"/>
        <v>0</v>
      </c>
      <c r="U147" s="58" t="str">
        <f t="shared" si="72"/>
        <v/>
      </c>
      <c r="V147" s="58"/>
      <c r="W147" s="58"/>
      <c r="X147" s="58">
        <f t="shared" si="75"/>
        <v>0</v>
      </c>
      <c r="Y147" s="144"/>
      <c r="Z147" s="144"/>
      <c r="AA147" s="144"/>
      <c r="AB147" s="144"/>
      <c r="AD147" s="178"/>
    </row>
    <row r="148" spans="1:30" ht="12" customHeight="1" x14ac:dyDescent="0.3">
      <c r="A148" s="497"/>
      <c r="B148" s="15">
        <v>37</v>
      </c>
      <c r="C148" s="468">
        <f t="shared" si="66"/>
        <v>0</v>
      </c>
      <c r="D148" s="470"/>
      <c r="E148" s="468" t="str">
        <f t="shared" si="67"/>
        <v/>
      </c>
      <c r="F148" s="469"/>
      <c r="G148" s="469"/>
      <c r="H148" s="470"/>
      <c r="I148" s="468">
        <f t="shared" si="68"/>
        <v>0</v>
      </c>
      <c r="J148" s="469"/>
      <c r="K148" s="470"/>
      <c r="L148" s="67" t="str">
        <f t="shared" si="69"/>
        <v/>
      </c>
      <c r="M148" s="17">
        <f t="shared" si="70"/>
        <v>0</v>
      </c>
      <c r="N148" s="70" t="e">
        <f t="shared" si="71"/>
        <v>#VALUE!</v>
      </c>
      <c r="R148" s="58">
        <f t="shared" si="73"/>
        <v>0</v>
      </c>
      <c r="S148" s="83" t="str">
        <f t="shared" si="74"/>
        <v/>
      </c>
      <c r="T148" s="58">
        <f t="shared" si="72"/>
        <v>0</v>
      </c>
      <c r="U148" s="58" t="str">
        <f t="shared" si="72"/>
        <v/>
      </c>
      <c r="V148" s="58"/>
      <c r="W148" s="58"/>
      <c r="X148" s="58">
        <f t="shared" si="75"/>
        <v>0</v>
      </c>
      <c r="Y148" s="144"/>
      <c r="Z148" s="144"/>
      <c r="AA148" s="144"/>
      <c r="AB148" s="144"/>
      <c r="AD148" s="178"/>
    </row>
    <row r="149" spans="1:30" ht="12" customHeight="1" x14ac:dyDescent="0.3">
      <c r="A149" s="497"/>
      <c r="B149" s="15">
        <v>38</v>
      </c>
      <c r="C149" s="468">
        <f t="shared" si="61"/>
        <v>0</v>
      </c>
      <c r="D149" s="470"/>
      <c r="E149" s="468" t="str">
        <f t="shared" si="62"/>
        <v/>
      </c>
      <c r="F149" s="469"/>
      <c r="G149" s="469"/>
      <c r="H149" s="470"/>
      <c r="I149" s="468">
        <f t="shared" si="63"/>
        <v>0</v>
      </c>
      <c r="J149" s="469"/>
      <c r="K149" s="470"/>
      <c r="L149" s="67" t="str">
        <f t="shared" si="64"/>
        <v/>
      </c>
      <c r="M149" s="17">
        <f t="shared" si="56"/>
        <v>0</v>
      </c>
      <c r="N149" s="70" t="e">
        <f t="shared" si="65"/>
        <v>#VALUE!</v>
      </c>
      <c r="R149" s="58">
        <f t="shared" si="73"/>
        <v>0</v>
      </c>
      <c r="S149" s="83" t="str">
        <f t="shared" si="74"/>
        <v/>
      </c>
      <c r="T149" s="58">
        <f t="shared" si="72"/>
        <v>0</v>
      </c>
      <c r="U149" s="58" t="str">
        <f t="shared" si="72"/>
        <v/>
      </c>
      <c r="V149" s="58"/>
      <c r="W149" s="58"/>
      <c r="X149" s="58">
        <f t="shared" si="75"/>
        <v>0</v>
      </c>
      <c r="Y149" s="120"/>
      <c r="Z149" s="120"/>
      <c r="AA149" s="120"/>
      <c r="AB149" s="120"/>
    </row>
    <row r="150" spans="1:30" ht="12" customHeight="1" x14ac:dyDescent="0.3">
      <c r="A150" s="497"/>
      <c r="B150" s="15">
        <v>39</v>
      </c>
      <c r="C150" s="468">
        <f t="shared" si="61"/>
        <v>0</v>
      </c>
      <c r="D150" s="470"/>
      <c r="E150" s="468" t="str">
        <f t="shared" si="62"/>
        <v/>
      </c>
      <c r="F150" s="469"/>
      <c r="G150" s="469"/>
      <c r="H150" s="470"/>
      <c r="I150" s="468">
        <f t="shared" si="63"/>
        <v>0</v>
      </c>
      <c r="J150" s="469"/>
      <c r="K150" s="470"/>
      <c r="L150" s="67" t="str">
        <f t="shared" si="64"/>
        <v/>
      </c>
      <c r="M150" s="17">
        <f t="shared" si="56"/>
        <v>0</v>
      </c>
      <c r="N150" s="70" t="e">
        <f t="shared" si="65"/>
        <v>#VALUE!</v>
      </c>
      <c r="R150" s="58">
        <f t="shared" si="73"/>
        <v>0</v>
      </c>
      <c r="S150" s="83" t="str">
        <f t="shared" si="74"/>
        <v/>
      </c>
      <c r="T150" s="58">
        <f t="shared" si="72"/>
        <v>0</v>
      </c>
      <c r="U150" s="58" t="str">
        <f t="shared" si="72"/>
        <v/>
      </c>
      <c r="V150" s="58"/>
      <c r="W150" s="58"/>
      <c r="X150" s="58">
        <f t="shared" si="75"/>
        <v>0</v>
      </c>
      <c r="Y150" s="120"/>
      <c r="Z150" s="120"/>
      <c r="AA150" s="120"/>
      <c r="AB150" s="120"/>
    </row>
    <row r="151" spans="1:30" ht="12" customHeight="1" x14ac:dyDescent="0.3">
      <c r="A151" s="497"/>
      <c r="B151" s="15">
        <v>40</v>
      </c>
      <c r="C151" s="468">
        <f t="shared" ref="C151:C155" si="76">R151</f>
        <v>0</v>
      </c>
      <c r="D151" s="470"/>
      <c r="E151" s="468" t="str">
        <f t="shared" ref="E151:E155" si="77">S151</f>
        <v/>
      </c>
      <c r="F151" s="469"/>
      <c r="G151" s="469"/>
      <c r="H151" s="470"/>
      <c r="I151" s="468">
        <f t="shared" ref="I151:I155" si="78">T151</f>
        <v>0</v>
      </c>
      <c r="J151" s="469"/>
      <c r="K151" s="470"/>
      <c r="L151" s="67" t="str">
        <f t="shared" ref="L151:L155" si="79">U151</f>
        <v/>
      </c>
      <c r="M151" s="17">
        <f t="shared" ref="M151:M155" si="80">X151</f>
        <v>0</v>
      </c>
      <c r="N151" s="70" t="e">
        <f t="shared" ref="N151:N155" si="81">L151*M151</f>
        <v>#VALUE!</v>
      </c>
      <c r="R151" s="58">
        <f t="shared" si="73"/>
        <v>0</v>
      </c>
      <c r="S151" s="83" t="str">
        <f t="shared" si="74"/>
        <v/>
      </c>
      <c r="T151" s="58">
        <f t="shared" si="72"/>
        <v>0</v>
      </c>
      <c r="U151" s="58" t="str">
        <f t="shared" si="72"/>
        <v/>
      </c>
      <c r="V151" s="58"/>
      <c r="W151" s="58"/>
      <c r="X151" s="58">
        <f t="shared" si="75"/>
        <v>0</v>
      </c>
      <c r="Y151" s="144"/>
      <c r="Z151" s="144"/>
      <c r="AA151" s="144"/>
      <c r="AB151" s="144"/>
      <c r="AD151" s="178"/>
    </row>
    <row r="152" spans="1:30" ht="12" customHeight="1" x14ac:dyDescent="0.3">
      <c r="A152" s="497"/>
      <c r="B152" s="15">
        <v>41</v>
      </c>
      <c r="C152" s="468">
        <f t="shared" si="76"/>
        <v>0</v>
      </c>
      <c r="D152" s="470"/>
      <c r="E152" s="468" t="str">
        <f t="shared" si="77"/>
        <v/>
      </c>
      <c r="F152" s="469"/>
      <c r="G152" s="469"/>
      <c r="H152" s="470"/>
      <c r="I152" s="468">
        <f t="shared" si="78"/>
        <v>0</v>
      </c>
      <c r="J152" s="469"/>
      <c r="K152" s="470"/>
      <c r="L152" s="67" t="str">
        <f t="shared" si="79"/>
        <v/>
      </c>
      <c r="M152" s="17">
        <f t="shared" si="80"/>
        <v>0</v>
      </c>
      <c r="N152" s="70" t="e">
        <f t="shared" si="81"/>
        <v>#VALUE!</v>
      </c>
      <c r="R152" s="58">
        <f t="shared" si="73"/>
        <v>0</v>
      </c>
      <c r="S152" s="83" t="str">
        <f t="shared" si="74"/>
        <v/>
      </c>
      <c r="T152" s="58">
        <f t="shared" ref="T152:U161" si="82">IF($B152&lt;=$U$4,VLOOKUP($B152,LEQUIP,T$110,FALSE),0)</f>
        <v>0</v>
      </c>
      <c r="U152" s="58" t="str">
        <f t="shared" si="82"/>
        <v/>
      </c>
      <c r="V152" s="58"/>
      <c r="W152" s="58"/>
      <c r="X152" s="58">
        <f t="shared" si="75"/>
        <v>0</v>
      </c>
      <c r="Y152" s="144"/>
      <c r="Z152" s="144"/>
      <c r="AA152" s="144"/>
      <c r="AB152" s="144"/>
      <c r="AD152" s="178"/>
    </row>
    <row r="153" spans="1:30" ht="12" customHeight="1" x14ac:dyDescent="0.3">
      <c r="A153" s="497"/>
      <c r="B153" s="15">
        <v>42</v>
      </c>
      <c r="C153" s="468">
        <f t="shared" si="76"/>
        <v>0</v>
      </c>
      <c r="D153" s="470"/>
      <c r="E153" s="468" t="str">
        <f t="shared" si="77"/>
        <v/>
      </c>
      <c r="F153" s="469"/>
      <c r="G153" s="469"/>
      <c r="H153" s="470"/>
      <c r="I153" s="468">
        <f t="shared" si="78"/>
        <v>0</v>
      </c>
      <c r="J153" s="469"/>
      <c r="K153" s="470"/>
      <c r="L153" s="67" t="str">
        <f t="shared" si="79"/>
        <v/>
      </c>
      <c r="M153" s="17">
        <f t="shared" si="80"/>
        <v>0</v>
      </c>
      <c r="N153" s="70" t="e">
        <f t="shared" si="81"/>
        <v>#VALUE!</v>
      </c>
      <c r="R153" s="58">
        <f t="shared" si="73"/>
        <v>0</v>
      </c>
      <c r="S153" s="83" t="str">
        <f t="shared" si="74"/>
        <v/>
      </c>
      <c r="T153" s="58">
        <f t="shared" si="82"/>
        <v>0</v>
      </c>
      <c r="U153" s="58" t="str">
        <f t="shared" si="82"/>
        <v/>
      </c>
      <c r="V153" s="58"/>
      <c r="W153" s="58"/>
      <c r="X153" s="58">
        <f t="shared" si="75"/>
        <v>0</v>
      </c>
      <c r="Y153" s="144"/>
      <c r="Z153" s="144"/>
      <c r="AA153" s="144"/>
      <c r="AB153" s="144"/>
      <c r="AD153" s="178"/>
    </row>
    <row r="154" spans="1:30" ht="12" customHeight="1" x14ac:dyDescent="0.3">
      <c r="A154" s="497"/>
      <c r="B154" s="15">
        <v>43</v>
      </c>
      <c r="C154" s="468">
        <f t="shared" si="76"/>
        <v>0</v>
      </c>
      <c r="D154" s="470"/>
      <c r="E154" s="468" t="str">
        <f t="shared" si="77"/>
        <v/>
      </c>
      <c r="F154" s="469"/>
      <c r="G154" s="469"/>
      <c r="H154" s="470"/>
      <c r="I154" s="468">
        <f t="shared" si="78"/>
        <v>0</v>
      </c>
      <c r="J154" s="469"/>
      <c r="K154" s="470"/>
      <c r="L154" s="67" t="str">
        <f t="shared" si="79"/>
        <v/>
      </c>
      <c r="M154" s="17">
        <f t="shared" si="80"/>
        <v>0</v>
      </c>
      <c r="N154" s="70" t="e">
        <f t="shared" si="81"/>
        <v>#VALUE!</v>
      </c>
      <c r="R154" s="58">
        <f t="shared" si="73"/>
        <v>0</v>
      </c>
      <c r="S154" s="83" t="str">
        <f t="shared" si="74"/>
        <v/>
      </c>
      <c r="T154" s="58">
        <f t="shared" si="82"/>
        <v>0</v>
      </c>
      <c r="U154" s="58" t="str">
        <f t="shared" si="82"/>
        <v/>
      </c>
      <c r="V154" s="58"/>
      <c r="W154" s="58"/>
      <c r="X154" s="58">
        <f t="shared" si="75"/>
        <v>0</v>
      </c>
      <c r="Y154" s="144"/>
      <c r="Z154" s="144"/>
      <c r="AA154" s="144"/>
      <c r="AB154" s="144"/>
      <c r="AD154" s="178"/>
    </row>
    <row r="155" spans="1:30" ht="12" customHeight="1" x14ac:dyDescent="0.3">
      <c r="A155" s="497"/>
      <c r="B155" s="15">
        <v>44</v>
      </c>
      <c r="C155" s="468">
        <f t="shared" si="76"/>
        <v>0</v>
      </c>
      <c r="D155" s="470"/>
      <c r="E155" s="468" t="str">
        <f t="shared" si="77"/>
        <v/>
      </c>
      <c r="F155" s="469"/>
      <c r="G155" s="469"/>
      <c r="H155" s="470"/>
      <c r="I155" s="468">
        <f t="shared" si="78"/>
        <v>0</v>
      </c>
      <c r="J155" s="469"/>
      <c r="K155" s="470"/>
      <c r="L155" s="67" t="str">
        <f t="shared" si="79"/>
        <v/>
      </c>
      <c r="M155" s="17">
        <f t="shared" si="80"/>
        <v>0</v>
      </c>
      <c r="N155" s="70" t="e">
        <f t="shared" si="81"/>
        <v>#VALUE!</v>
      </c>
      <c r="R155" s="58">
        <f t="shared" si="73"/>
        <v>0</v>
      </c>
      <c r="S155" s="83" t="str">
        <f t="shared" si="74"/>
        <v/>
      </c>
      <c r="T155" s="58">
        <f t="shared" si="82"/>
        <v>0</v>
      </c>
      <c r="U155" s="58" t="str">
        <f t="shared" si="82"/>
        <v/>
      </c>
      <c r="V155" s="58"/>
      <c r="W155" s="58"/>
      <c r="X155" s="58">
        <f t="shared" si="75"/>
        <v>0</v>
      </c>
      <c r="Y155" s="144"/>
      <c r="Z155" s="144"/>
      <c r="AA155" s="144"/>
      <c r="AB155" s="144"/>
      <c r="AD155" s="178"/>
    </row>
    <row r="156" spans="1:30" ht="12" customHeight="1" x14ac:dyDescent="0.3">
      <c r="A156" s="497"/>
      <c r="B156" s="15">
        <v>45</v>
      </c>
      <c r="C156" s="468">
        <f t="shared" si="61"/>
        <v>0</v>
      </c>
      <c r="D156" s="470"/>
      <c r="E156" s="468" t="str">
        <f t="shared" si="62"/>
        <v/>
      </c>
      <c r="F156" s="469"/>
      <c r="G156" s="469"/>
      <c r="H156" s="470"/>
      <c r="I156" s="468">
        <f t="shared" si="63"/>
        <v>0</v>
      </c>
      <c r="J156" s="469"/>
      <c r="K156" s="470"/>
      <c r="L156" s="67" t="str">
        <f t="shared" si="64"/>
        <v/>
      </c>
      <c r="M156" s="17">
        <f t="shared" si="56"/>
        <v>0</v>
      </c>
      <c r="N156" s="70" t="e">
        <f t="shared" si="65"/>
        <v>#VALUE!</v>
      </c>
      <c r="R156" s="58">
        <f t="shared" si="73"/>
        <v>0</v>
      </c>
      <c r="S156" s="83" t="str">
        <f t="shared" si="74"/>
        <v/>
      </c>
      <c r="T156" s="58">
        <f t="shared" si="82"/>
        <v>0</v>
      </c>
      <c r="U156" s="58" t="str">
        <f t="shared" si="82"/>
        <v/>
      </c>
      <c r="V156" s="58"/>
      <c r="W156" s="58"/>
      <c r="X156" s="58">
        <f t="shared" si="75"/>
        <v>0</v>
      </c>
      <c r="Y156" s="120"/>
      <c r="Z156" s="120"/>
      <c r="AA156" s="120"/>
      <c r="AB156" s="120"/>
    </row>
    <row r="157" spans="1:30" ht="12" customHeight="1" x14ac:dyDescent="0.3">
      <c r="A157" s="497"/>
      <c r="B157" s="15">
        <v>46</v>
      </c>
      <c r="C157" s="468">
        <f t="shared" si="61"/>
        <v>0</v>
      </c>
      <c r="D157" s="470"/>
      <c r="E157" s="468" t="str">
        <f t="shared" si="62"/>
        <v/>
      </c>
      <c r="F157" s="469"/>
      <c r="G157" s="469"/>
      <c r="H157" s="470"/>
      <c r="I157" s="468">
        <f t="shared" si="63"/>
        <v>0</v>
      </c>
      <c r="J157" s="469"/>
      <c r="K157" s="470"/>
      <c r="L157" s="67" t="str">
        <f t="shared" si="64"/>
        <v/>
      </c>
      <c r="M157" s="17">
        <f t="shared" si="56"/>
        <v>0</v>
      </c>
      <c r="N157" s="70" t="e">
        <f t="shared" si="65"/>
        <v>#VALUE!</v>
      </c>
      <c r="R157" s="58">
        <f t="shared" si="73"/>
        <v>0</v>
      </c>
      <c r="S157" s="83" t="str">
        <f t="shared" si="74"/>
        <v/>
      </c>
      <c r="T157" s="58">
        <f t="shared" si="82"/>
        <v>0</v>
      </c>
      <c r="U157" s="58" t="str">
        <f t="shared" si="82"/>
        <v/>
      </c>
      <c r="V157" s="58"/>
      <c r="W157" s="58"/>
      <c r="X157" s="58">
        <f t="shared" si="75"/>
        <v>0</v>
      </c>
      <c r="Y157" s="120"/>
      <c r="Z157" s="120"/>
      <c r="AA157" s="120"/>
      <c r="AB157" s="120"/>
    </row>
    <row r="158" spans="1:30" ht="12" customHeight="1" x14ac:dyDescent="0.3">
      <c r="A158" s="497"/>
      <c r="B158" s="15">
        <v>47</v>
      </c>
      <c r="C158" s="468">
        <f t="shared" si="61"/>
        <v>0</v>
      </c>
      <c r="D158" s="470"/>
      <c r="E158" s="468" t="str">
        <f t="shared" si="62"/>
        <v/>
      </c>
      <c r="F158" s="469"/>
      <c r="G158" s="469"/>
      <c r="H158" s="470"/>
      <c r="I158" s="468">
        <f t="shared" si="63"/>
        <v>0</v>
      </c>
      <c r="J158" s="469"/>
      <c r="K158" s="470"/>
      <c r="L158" s="67" t="str">
        <f t="shared" si="64"/>
        <v/>
      </c>
      <c r="M158" s="17">
        <f t="shared" si="56"/>
        <v>0</v>
      </c>
      <c r="N158" s="70" t="e">
        <f t="shared" si="65"/>
        <v>#VALUE!</v>
      </c>
      <c r="R158" s="58">
        <f t="shared" si="73"/>
        <v>0</v>
      </c>
      <c r="S158" s="83" t="str">
        <f t="shared" si="74"/>
        <v/>
      </c>
      <c r="T158" s="58">
        <f t="shared" si="82"/>
        <v>0</v>
      </c>
      <c r="U158" s="58" t="str">
        <f t="shared" si="82"/>
        <v/>
      </c>
      <c r="V158" s="58"/>
      <c r="W158" s="58"/>
      <c r="X158" s="58">
        <f t="shared" si="75"/>
        <v>0</v>
      </c>
      <c r="Y158" s="120"/>
      <c r="Z158" s="120"/>
      <c r="AA158" s="120"/>
      <c r="AB158" s="120"/>
    </row>
    <row r="159" spans="1:30" ht="12" customHeight="1" x14ac:dyDescent="0.3">
      <c r="A159" s="497"/>
      <c r="B159" s="15">
        <v>48</v>
      </c>
      <c r="C159" s="468">
        <f t="shared" si="61"/>
        <v>0</v>
      </c>
      <c r="D159" s="470"/>
      <c r="E159" s="468" t="str">
        <f t="shared" si="62"/>
        <v/>
      </c>
      <c r="F159" s="469"/>
      <c r="G159" s="469"/>
      <c r="H159" s="470"/>
      <c r="I159" s="468">
        <f t="shared" si="63"/>
        <v>0</v>
      </c>
      <c r="J159" s="469"/>
      <c r="K159" s="470"/>
      <c r="L159" s="67" t="str">
        <f t="shared" si="64"/>
        <v/>
      </c>
      <c r="M159" s="17">
        <f t="shared" si="56"/>
        <v>0</v>
      </c>
      <c r="N159" s="70" t="e">
        <f t="shared" si="65"/>
        <v>#VALUE!</v>
      </c>
      <c r="R159" s="58">
        <f t="shared" si="73"/>
        <v>0</v>
      </c>
      <c r="S159" s="83" t="str">
        <f t="shared" si="74"/>
        <v/>
      </c>
      <c r="T159" s="58">
        <f t="shared" si="82"/>
        <v>0</v>
      </c>
      <c r="U159" s="58" t="str">
        <f t="shared" si="82"/>
        <v/>
      </c>
      <c r="V159" s="58"/>
      <c r="W159" s="58"/>
      <c r="X159" s="58">
        <f t="shared" si="75"/>
        <v>0</v>
      </c>
      <c r="Y159" s="120"/>
      <c r="Z159" s="120"/>
      <c r="AA159" s="120"/>
      <c r="AB159" s="120"/>
    </row>
    <row r="160" spans="1:30" ht="12" customHeight="1" x14ac:dyDescent="0.3">
      <c r="A160" s="497"/>
      <c r="B160" s="15">
        <v>49</v>
      </c>
      <c r="C160" s="468">
        <f t="shared" si="61"/>
        <v>0</v>
      </c>
      <c r="D160" s="470"/>
      <c r="E160" s="468" t="str">
        <f t="shared" si="62"/>
        <v/>
      </c>
      <c r="F160" s="469"/>
      <c r="G160" s="469"/>
      <c r="H160" s="470"/>
      <c r="I160" s="468">
        <f t="shared" si="63"/>
        <v>0</v>
      </c>
      <c r="J160" s="469"/>
      <c r="K160" s="470"/>
      <c r="L160" s="67" t="str">
        <f t="shared" si="64"/>
        <v/>
      </c>
      <c r="M160" s="17">
        <f t="shared" si="56"/>
        <v>0</v>
      </c>
      <c r="N160" s="70" t="e">
        <f t="shared" si="65"/>
        <v>#VALUE!</v>
      </c>
      <c r="R160" s="58">
        <f t="shared" si="73"/>
        <v>0</v>
      </c>
      <c r="S160" s="83" t="str">
        <f t="shared" si="74"/>
        <v/>
      </c>
      <c r="T160" s="58">
        <f t="shared" si="82"/>
        <v>0</v>
      </c>
      <c r="U160" s="58" t="str">
        <f t="shared" si="82"/>
        <v/>
      </c>
      <c r="V160" s="58"/>
      <c r="W160" s="58"/>
      <c r="X160" s="58">
        <f t="shared" si="75"/>
        <v>0</v>
      </c>
      <c r="Y160" s="120"/>
      <c r="Z160" s="120"/>
      <c r="AA160" s="120"/>
      <c r="AB160" s="120"/>
    </row>
    <row r="161" spans="1:30" ht="12" customHeight="1" thickBot="1" x14ac:dyDescent="0.35">
      <c r="A161" s="497"/>
      <c r="B161" s="15">
        <v>50</v>
      </c>
      <c r="C161" s="498">
        <f t="shared" si="61"/>
        <v>0</v>
      </c>
      <c r="D161" s="499"/>
      <c r="E161" s="498" t="str">
        <f t="shared" si="62"/>
        <v/>
      </c>
      <c r="F161" s="560"/>
      <c r="G161" s="560"/>
      <c r="H161" s="499"/>
      <c r="I161" s="498">
        <f t="shared" si="63"/>
        <v>0</v>
      </c>
      <c r="J161" s="560"/>
      <c r="K161" s="499"/>
      <c r="L161" s="67" t="str">
        <f t="shared" si="64"/>
        <v/>
      </c>
      <c r="M161" s="17">
        <f t="shared" si="56"/>
        <v>0</v>
      </c>
      <c r="N161" s="70" t="e">
        <f t="shared" si="65"/>
        <v>#VALUE!</v>
      </c>
      <c r="R161" s="58">
        <f t="shared" si="73"/>
        <v>0</v>
      </c>
      <c r="S161" s="83" t="str">
        <f t="shared" si="74"/>
        <v/>
      </c>
      <c r="T161" s="58">
        <f t="shared" si="82"/>
        <v>0</v>
      </c>
      <c r="U161" s="58" t="str">
        <f t="shared" si="82"/>
        <v/>
      </c>
      <c r="V161" s="58"/>
      <c r="W161" s="58"/>
      <c r="X161" s="58">
        <f t="shared" si="75"/>
        <v>0</v>
      </c>
      <c r="Y161" s="120"/>
      <c r="Z161" s="120"/>
      <c r="AA161" s="120"/>
      <c r="AB161" s="120"/>
    </row>
    <row r="162" spans="1:30" ht="18" customHeight="1" thickTop="1" thickBot="1" x14ac:dyDescent="0.3">
      <c r="A162" s="506" t="s">
        <v>125</v>
      </c>
      <c r="B162" s="507"/>
      <c r="C162" s="507"/>
      <c r="D162" s="507"/>
      <c r="E162" s="507"/>
      <c r="F162" s="507"/>
      <c r="G162" s="507"/>
      <c r="H162" s="507"/>
      <c r="I162" s="507"/>
      <c r="J162" s="507"/>
      <c r="K162" s="507"/>
      <c r="L162" s="507"/>
      <c r="M162" s="507"/>
      <c r="N162" s="32" t="e">
        <f>SUM(N112:N161)</f>
        <v>#VALUE!</v>
      </c>
    </row>
    <row r="163" spans="1:30" ht="14.25" customHeight="1" thickTop="1" x14ac:dyDescent="0.3">
      <c r="A163" s="565"/>
      <c r="B163" s="566"/>
      <c r="C163" s="478" t="s">
        <v>131</v>
      </c>
      <c r="D163" s="580"/>
      <c r="E163" s="573" t="s">
        <v>130</v>
      </c>
      <c r="F163" s="574"/>
      <c r="G163" s="478" t="s">
        <v>129</v>
      </c>
      <c r="H163" s="479"/>
      <c r="I163" s="550" t="s">
        <v>98</v>
      </c>
      <c r="J163" s="551"/>
      <c r="K163" s="569" t="s">
        <v>128</v>
      </c>
      <c r="L163" s="570"/>
      <c r="M163" s="72" t="s">
        <v>99</v>
      </c>
      <c r="N163" s="486" t="s">
        <v>68</v>
      </c>
      <c r="R163" s="120"/>
      <c r="S163" s="120"/>
      <c r="T163" s="120"/>
      <c r="U163" s="120"/>
      <c r="V163" s="120"/>
      <c r="W163" s="120"/>
      <c r="X163" s="120"/>
      <c r="Y163" s="120"/>
      <c r="Z163" s="120"/>
      <c r="AA163" s="120"/>
      <c r="AB163" s="120"/>
    </row>
    <row r="164" spans="1:30" s="10" customFormat="1" ht="13.5" customHeight="1" thickBot="1" x14ac:dyDescent="0.35">
      <c r="A164" s="567"/>
      <c r="B164" s="568"/>
      <c r="C164" s="480"/>
      <c r="D164" s="581"/>
      <c r="E164" s="510"/>
      <c r="F164" s="512"/>
      <c r="G164" s="480"/>
      <c r="H164" s="481"/>
      <c r="I164" s="552"/>
      <c r="J164" s="553"/>
      <c r="K164" s="571"/>
      <c r="L164" s="572"/>
      <c r="M164" s="158">
        <f>Labour!AO14</f>
        <v>0.15</v>
      </c>
      <c r="N164" s="487"/>
      <c r="R164" s="120"/>
      <c r="S164" s="120"/>
      <c r="T164" s="120"/>
      <c r="U164" s="120"/>
      <c r="V164" s="120"/>
      <c r="W164" s="120"/>
      <c r="X164" s="120"/>
      <c r="Y164" s="120"/>
      <c r="Z164" s="120"/>
      <c r="AA164" s="120"/>
      <c r="AB164" s="120"/>
    </row>
    <row r="165" spans="1:30" ht="12.75" customHeight="1" thickTop="1" x14ac:dyDescent="0.3">
      <c r="A165" s="491" t="s">
        <v>124</v>
      </c>
      <c r="B165" s="11">
        <v>1</v>
      </c>
      <c r="C165" s="593">
        <f>Labour!DT11</f>
        <v>0</v>
      </c>
      <c r="D165" s="475"/>
      <c r="E165" s="593">
        <f>Labour!DU11</f>
        <v>0</v>
      </c>
      <c r="F165" s="475"/>
      <c r="G165" s="593">
        <f>Labour!DV11</f>
        <v>0</v>
      </c>
      <c r="H165" s="476"/>
      <c r="I165" s="482">
        <f>Labour!DW11</f>
        <v>0</v>
      </c>
      <c r="J165" s="483"/>
      <c r="K165" s="474">
        <f>Labour!DX11</f>
        <v>0</v>
      </c>
      <c r="L165" s="476"/>
      <c r="M165" s="14">
        <f>K165*$M$164</f>
        <v>0</v>
      </c>
      <c r="N165" s="69">
        <f>K165+M165</f>
        <v>0</v>
      </c>
      <c r="R165" s="120"/>
      <c r="S165" s="120"/>
      <c r="T165" s="120"/>
      <c r="U165" s="120"/>
      <c r="V165" s="120"/>
      <c r="W165" s="120"/>
      <c r="X165" s="120"/>
      <c r="Y165" s="120"/>
      <c r="Z165" s="120"/>
      <c r="AA165" s="120"/>
      <c r="AB165" s="120"/>
    </row>
    <row r="166" spans="1:30" ht="12" customHeight="1" x14ac:dyDescent="0.3">
      <c r="A166" s="492"/>
      <c r="B166" s="15">
        <v>2</v>
      </c>
      <c r="C166" s="468">
        <f>Labour!DT12</f>
        <v>0</v>
      </c>
      <c r="D166" s="470"/>
      <c r="E166" s="468">
        <f>Labour!DU12</f>
        <v>0</v>
      </c>
      <c r="F166" s="470"/>
      <c r="G166" s="468">
        <f>Labour!DV12</f>
        <v>0</v>
      </c>
      <c r="H166" s="470"/>
      <c r="I166" s="484">
        <f>Labour!DW12</f>
        <v>0</v>
      </c>
      <c r="J166" s="485"/>
      <c r="K166" s="468">
        <f>Labour!DX12</f>
        <v>0</v>
      </c>
      <c r="L166" s="470"/>
      <c r="M166" s="17">
        <f>K166*$M$164</f>
        <v>0</v>
      </c>
      <c r="N166" s="70">
        <f>K166+M166</f>
        <v>0</v>
      </c>
      <c r="R166" s="120"/>
      <c r="S166" s="120"/>
      <c r="T166" s="120"/>
      <c r="U166" s="120"/>
      <c r="V166" s="120"/>
      <c r="W166" s="120"/>
      <c r="X166" s="120"/>
      <c r="Y166" s="120"/>
      <c r="Z166" s="120"/>
      <c r="AA166" s="120"/>
      <c r="AB166" s="120"/>
    </row>
    <row r="167" spans="1:30" ht="12" customHeight="1" x14ac:dyDescent="0.3">
      <c r="A167" s="492"/>
      <c r="B167" s="15">
        <v>3</v>
      </c>
      <c r="C167" s="468">
        <f>Labour!DT13</f>
        <v>0</v>
      </c>
      <c r="D167" s="470"/>
      <c r="E167" s="468">
        <f>Labour!DU13</f>
        <v>0</v>
      </c>
      <c r="F167" s="470"/>
      <c r="G167" s="468">
        <f>Labour!DV13</f>
        <v>0</v>
      </c>
      <c r="H167" s="470"/>
      <c r="I167" s="484">
        <f>Labour!DW13</f>
        <v>0</v>
      </c>
      <c r="J167" s="485"/>
      <c r="K167" s="468">
        <f>Labour!DX13</f>
        <v>0</v>
      </c>
      <c r="L167" s="470"/>
      <c r="M167" s="17">
        <f>K167*$M$164</f>
        <v>0</v>
      </c>
      <c r="N167" s="70">
        <f>K167+M167</f>
        <v>0</v>
      </c>
      <c r="R167" s="144"/>
      <c r="S167" s="144"/>
      <c r="T167" s="144"/>
      <c r="U167" s="144"/>
      <c r="V167" s="144"/>
      <c r="W167" s="144"/>
      <c r="X167" s="144"/>
      <c r="Y167" s="144"/>
      <c r="Z167" s="144"/>
      <c r="AA167" s="144"/>
      <c r="AB167" s="144"/>
      <c r="AD167" s="178"/>
    </row>
    <row r="168" spans="1:30" ht="12" customHeight="1" x14ac:dyDescent="0.3">
      <c r="A168" s="492"/>
      <c r="B168" s="15">
        <v>4</v>
      </c>
      <c r="C168" s="468">
        <f>Labour!DT13</f>
        <v>0</v>
      </c>
      <c r="D168" s="470"/>
      <c r="E168" s="468">
        <f>Labour!DU13</f>
        <v>0</v>
      </c>
      <c r="F168" s="470"/>
      <c r="G168" s="468">
        <f>Labour!DV13</f>
        <v>0</v>
      </c>
      <c r="H168" s="470"/>
      <c r="I168" s="484">
        <f>Labour!DW13</f>
        <v>0</v>
      </c>
      <c r="J168" s="485"/>
      <c r="K168" s="468">
        <f>Labour!DX13</f>
        <v>0</v>
      </c>
      <c r="L168" s="470"/>
      <c r="M168" s="17">
        <f>K168*$M$164</f>
        <v>0</v>
      </c>
      <c r="N168" s="70">
        <f>K168+M168</f>
        <v>0</v>
      </c>
      <c r="R168" s="120"/>
      <c r="S168" s="120"/>
      <c r="T168" s="120"/>
      <c r="U168" s="120"/>
      <c r="V168" s="120"/>
      <c r="W168" s="120"/>
      <c r="X168" s="120"/>
      <c r="Y168" s="120"/>
      <c r="Z168" s="120"/>
      <c r="AA168" s="120"/>
      <c r="AB168" s="120"/>
    </row>
    <row r="169" spans="1:30" ht="12" customHeight="1" thickBot="1" x14ac:dyDescent="0.35">
      <c r="A169" s="493"/>
      <c r="B169" s="15">
        <v>5</v>
      </c>
      <c r="C169" s="498">
        <f>Labour!DT14</f>
        <v>0</v>
      </c>
      <c r="D169" s="499"/>
      <c r="E169" s="498">
        <f>Labour!DU14</f>
        <v>0</v>
      </c>
      <c r="F169" s="499"/>
      <c r="G169" s="498">
        <f>Labour!DV14</f>
        <v>0</v>
      </c>
      <c r="H169" s="499"/>
      <c r="I169" s="582">
        <f>Labour!DW14</f>
        <v>0</v>
      </c>
      <c r="J169" s="583"/>
      <c r="K169" s="498">
        <f>Labour!DX14</f>
        <v>0</v>
      </c>
      <c r="L169" s="499"/>
      <c r="M169" s="17">
        <f>K169*$M$164</f>
        <v>0</v>
      </c>
      <c r="N169" s="70">
        <f>K169+M169</f>
        <v>0</v>
      </c>
      <c r="Z169" s="120"/>
    </row>
    <row r="170" spans="1:30" ht="18" customHeight="1" thickTop="1" thickBot="1" x14ac:dyDescent="0.3">
      <c r="A170" s="506" t="s">
        <v>127</v>
      </c>
      <c r="B170" s="507"/>
      <c r="C170" s="507"/>
      <c r="D170" s="507"/>
      <c r="E170" s="507"/>
      <c r="F170" s="507"/>
      <c r="G170" s="507"/>
      <c r="H170" s="507"/>
      <c r="I170" s="507"/>
      <c r="J170" s="507"/>
      <c r="K170" s="507"/>
      <c r="L170" s="507"/>
      <c r="M170" s="507"/>
      <c r="N170" s="32">
        <f>SUM(N165:N169)</f>
        <v>0</v>
      </c>
    </row>
    <row r="171" spans="1:30" ht="18" customHeight="1" thickTop="1" x14ac:dyDescent="0.25">
      <c r="A171" s="565"/>
      <c r="B171" s="566"/>
      <c r="C171" s="566"/>
      <c r="D171" s="566"/>
      <c r="E171" s="566"/>
      <c r="F171" s="566"/>
      <c r="G171" s="566"/>
      <c r="H171" s="566"/>
      <c r="I171" s="566"/>
      <c r="J171" s="566"/>
      <c r="K171" s="110" t="str">
        <f>Labour!AN12</f>
        <v>Camp Sub:</v>
      </c>
      <c r="L171" s="115">
        <f>R171</f>
        <v>0</v>
      </c>
      <c r="M171" s="114">
        <f>Labour!AO12</f>
        <v>65</v>
      </c>
      <c r="N171" s="106">
        <f>M171*L171</f>
        <v>0</v>
      </c>
      <c r="R171" s="58">
        <f>SUM(V10:V109)</f>
        <v>0</v>
      </c>
    </row>
    <row r="172" spans="1:30" ht="18" customHeight="1" thickBot="1" x14ac:dyDescent="0.3">
      <c r="A172" s="520"/>
      <c r="B172" s="521"/>
      <c r="C172" s="521"/>
      <c r="D172" s="521"/>
      <c r="E172" s="521"/>
      <c r="F172" s="521"/>
      <c r="G172" s="521"/>
      <c r="H172" s="521"/>
      <c r="I172" s="521"/>
      <c r="J172" s="521"/>
      <c r="K172" s="111" t="str">
        <f>Labour!AN13</f>
        <v>Reg Sub:</v>
      </c>
      <c r="L172" s="129">
        <f>R172</f>
        <v>0</v>
      </c>
      <c r="M172" s="103">
        <f>Labour!AO13</f>
        <v>130</v>
      </c>
      <c r="N172" s="104">
        <f>M172*L172</f>
        <v>0</v>
      </c>
      <c r="R172" s="58">
        <f>SUM(W10:W109)</f>
        <v>0</v>
      </c>
    </row>
    <row r="173" spans="1:30" ht="12" customHeight="1" thickTop="1" x14ac:dyDescent="0.25">
      <c r="A173" s="520"/>
      <c r="B173" s="521"/>
      <c r="C173" s="521"/>
      <c r="D173" s="521"/>
      <c r="E173" s="521"/>
      <c r="F173" s="521"/>
      <c r="G173" s="521"/>
      <c r="H173" s="521"/>
      <c r="I173" s="521"/>
      <c r="J173" s="521"/>
      <c r="K173" s="586" t="s">
        <v>72</v>
      </c>
      <c r="L173" s="587"/>
      <c r="M173" s="588"/>
      <c r="N173" s="563">
        <f>N110</f>
        <v>0</v>
      </c>
    </row>
    <row r="174" spans="1:30" s="18" customFormat="1" ht="12" customHeight="1" thickBot="1" x14ac:dyDescent="0.35">
      <c r="A174" s="520"/>
      <c r="B174" s="521"/>
      <c r="C174" s="521"/>
      <c r="D174" s="521"/>
      <c r="E174" s="521"/>
      <c r="F174" s="521"/>
      <c r="G174" s="521"/>
      <c r="H174" s="521"/>
      <c r="I174" s="521"/>
      <c r="J174" s="521"/>
      <c r="K174" s="547"/>
      <c r="L174" s="548"/>
      <c r="M174" s="549"/>
      <c r="N174" s="564"/>
      <c r="AD174" s="85"/>
    </row>
    <row r="175" spans="1:30" ht="12" customHeight="1" x14ac:dyDescent="0.25">
      <c r="A175" s="520"/>
      <c r="B175" s="521"/>
      <c r="C175" s="521"/>
      <c r="D175" s="521"/>
      <c r="E175" s="521"/>
      <c r="F175" s="521"/>
      <c r="G175" s="521"/>
      <c r="H175" s="521"/>
      <c r="I175" s="521"/>
      <c r="J175" s="521"/>
      <c r="K175" s="538" t="s">
        <v>71</v>
      </c>
      <c r="L175" s="539"/>
      <c r="M175" s="540"/>
      <c r="N175" s="578" t="e">
        <f>N162</f>
        <v>#VALUE!</v>
      </c>
    </row>
    <row r="176" spans="1:30" ht="12" customHeight="1" thickBot="1" x14ac:dyDescent="0.3">
      <c r="A176" s="520"/>
      <c r="B176" s="521"/>
      <c r="C176" s="521"/>
      <c r="D176" s="521"/>
      <c r="E176" s="521"/>
      <c r="F176" s="521"/>
      <c r="G176" s="521"/>
      <c r="H176" s="521"/>
      <c r="I176" s="521"/>
      <c r="J176" s="521"/>
      <c r="K176" s="541"/>
      <c r="L176" s="542"/>
      <c r="M176" s="543"/>
      <c r="N176" s="579"/>
    </row>
    <row r="177" spans="1:14" ht="12" customHeight="1" x14ac:dyDescent="0.25">
      <c r="A177" s="520"/>
      <c r="B177" s="521"/>
      <c r="C177" s="521"/>
      <c r="D177" s="521"/>
      <c r="E177" s="521"/>
      <c r="F177" s="521"/>
      <c r="G177" s="521"/>
      <c r="H177" s="521"/>
      <c r="I177" s="521"/>
      <c r="J177" s="521"/>
      <c r="K177" s="538" t="s">
        <v>126</v>
      </c>
      <c r="L177" s="539"/>
      <c r="M177" s="540"/>
      <c r="N177" s="536">
        <f>N170</f>
        <v>0</v>
      </c>
    </row>
    <row r="178" spans="1:14" ht="12" customHeight="1" thickBot="1" x14ac:dyDescent="0.3">
      <c r="A178" s="520"/>
      <c r="B178" s="521"/>
      <c r="C178" s="521"/>
      <c r="D178" s="521"/>
      <c r="E178" s="521"/>
      <c r="F178" s="521"/>
      <c r="G178" s="521"/>
      <c r="H178" s="521"/>
      <c r="I178" s="521"/>
      <c r="J178" s="521"/>
      <c r="K178" s="541"/>
      <c r="L178" s="542"/>
      <c r="M178" s="543"/>
      <c r="N178" s="537"/>
    </row>
    <row r="179" spans="1:14" ht="32.25" customHeight="1" thickBot="1" x14ac:dyDescent="0.3">
      <c r="A179" s="520"/>
      <c r="B179" s="521"/>
      <c r="C179" s="521"/>
      <c r="D179" s="521"/>
      <c r="E179" s="521"/>
      <c r="F179" s="521"/>
      <c r="G179" s="521"/>
      <c r="H179" s="521"/>
      <c r="I179" s="521"/>
      <c r="J179" s="521"/>
      <c r="K179" s="575" t="s">
        <v>73</v>
      </c>
      <c r="L179" s="576"/>
      <c r="M179" s="577"/>
      <c r="N179" s="503" t="e">
        <f>SUM(N171:N178)</f>
        <v>#VALUE!</v>
      </c>
    </row>
    <row r="180" spans="1:14" ht="13.8" thickTop="1" x14ac:dyDescent="0.25">
      <c r="A180" s="520"/>
      <c r="B180" s="521"/>
      <c r="C180" s="521"/>
      <c r="D180" s="521"/>
      <c r="E180" s="521"/>
      <c r="F180" s="521"/>
      <c r="G180" s="521"/>
      <c r="H180" s="521"/>
      <c r="I180" s="521"/>
      <c r="J180" s="521"/>
      <c r="K180" s="561" t="s">
        <v>74</v>
      </c>
      <c r="L180" s="562"/>
      <c r="M180" s="562"/>
      <c r="N180" s="504"/>
    </row>
    <row r="181" spans="1:14" ht="20.25" customHeight="1" x14ac:dyDescent="0.3">
      <c r="A181" s="584"/>
      <c r="B181" s="585"/>
      <c r="C181" s="585"/>
      <c r="D181" s="585"/>
      <c r="E181" s="585"/>
      <c r="F181" s="585"/>
      <c r="G181" s="585"/>
      <c r="H181" s="585"/>
      <c r="I181" s="585"/>
      <c r="J181" s="585"/>
      <c r="K181" s="130" t="str">
        <f>N8</f>
        <v>I1000</v>
      </c>
      <c r="L181" s="131" t="str">
        <f ca="1">RIGHT(YEAR(M3),2)&amp;RIGHT("0"&amp;MONTH(M3),2)&amp;RIGHT("0"&amp;DAY(M3),2)</f>
        <v>170802</v>
      </c>
      <c r="M181" s="132" t="str">
        <f>Labour!DV3</f>
        <v>L</v>
      </c>
      <c r="N181" s="505"/>
    </row>
  </sheetData>
  <mergeCells count="320">
    <mergeCell ref="K180:M180"/>
    <mergeCell ref="A170:M170"/>
    <mergeCell ref="A171:J181"/>
    <mergeCell ref="K173:M174"/>
    <mergeCell ref="N173:N174"/>
    <mergeCell ref="K175:M176"/>
    <mergeCell ref="N175:N176"/>
    <mergeCell ref="K177:M178"/>
    <mergeCell ref="N177:N178"/>
    <mergeCell ref="K179:M179"/>
    <mergeCell ref="N179:N181"/>
    <mergeCell ref="I168:J168"/>
    <mergeCell ref="K168:L168"/>
    <mergeCell ref="C169:D169"/>
    <mergeCell ref="E169:F169"/>
    <mergeCell ref="G169:H169"/>
    <mergeCell ref="I169:J169"/>
    <mergeCell ref="K169:L169"/>
    <mergeCell ref="N163:N164"/>
    <mergeCell ref="A165:A169"/>
    <mergeCell ref="E165:F165"/>
    <mergeCell ref="G165:H165"/>
    <mergeCell ref="I165:J165"/>
    <mergeCell ref="K165:L165"/>
    <mergeCell ref="E166:F166"/>
    <mergeCell ref="G166:H166"/>
    <mergeCell ref="I166:J166"/>
    <mergeCell ref="K166:L166"/>
    <mergeCell ref="C168:D168"/>
    <mergeCell ref="E168:F168"/>
    <mergeCell ref="G168:H168"/>
    <mergeCell ref="C165:D165"/>
    <mergeCell ref="C166:D166"/>
    <mergeCell ref="I163:J164"/>
    <mergeCell ref="K163:L164"/>
    <mergeCell ref="C128:D128"/>
    <mergeCell ref="E128:H128"/>
    <mergeCell ref="I128:K128"/>
    <mergeCell ref="C149:D149"/>
    <mergeCell ref="E149:H149"/>
    <mergeCell ref="I149:K149"/>
    <mergeCell ref="C137:D137"/>
    <mergeCell ref="E137:H137"/>
    <mergeCell ref="I137:K137"/>
    <mergeCell ref="C138:D138"/>
    <mergeCell ref="E138:H138"/>
    <mergeCell ref="I138:K138"/>
    <mergeCell ref="C139:D139"/>
    <mergeCell ref="E139:H139"/>
    <mergeCell ref="I139:K139"/>
    <mergeCell ref="C140:D140"/>
    <mergeCell ref="E140:H140"/>
    <mergeCell ref="I140:K140"/>
    <mergeCell ref="E131:H131"/>
    <mergeCell ref="I131:K131"/>
    <mergeCell ref="C132:D132"/>
    <mergeCell ref="E132:H132"/>
    <mergeCell ref="I132:K132"/>
    <mergeCell ref="C133:D133"/>
    <mergeCell ref="E161:H161"/>
    <mergeCell ref="I161:K161"/>
    <mergeCell ref="C159:D159"/>
    <mergeCell ref="E159:H159"/>
    <mergeCell ref="I159:K159"/>
    <mergeCell ref="C160:D160"/>
    <mergeCell ref="E160:H160"/>
    <mergeCell ref="I160:K160"/>
    <mergeCell ref="C156:D156"/>
    <mergeCell ref="E156:H156"/>
    <mergeCell ref="I156:K156"/>
    <mergeCell ref="E158:H158"/>
    <mergeCell ref="I158:K158"/>
    <mergeCell ref="C161:D161"/>
    <mergeCell ref="C114:D114"/>
    <mergeCell ref="E114:H114"/>
    <mergeCell ref="I114:K114"/>
    <mergeCell ref="C34:E34"/>
    <mergeCell ref="C115:D115"/>
    <mergeCell ref="E115:H115"/>
    <mergeCell ref="I115:K115"/>
    <mergeCell ref="A110:M110"/>
    <mergeCell ref="A111:B111"/>
    <mergeCell ref="C111:D111"/>
    <mergeCell ref="E111:H111"/>
    <mergeCell ref="I111:K111"/>
    <mergeCell ref="C39:E39"/>
    <mergeCell ref="C40:E40"/>
    <mergeCell ref="C41:E41"/>
    <mergeCell ref="C42:E42"/>
    <mergeCell ref="C43:E43"/>
    <mergeCell ref="C44:E44"/>
    <mergeCell ref="C45:E45"/>
    <mergeCell ref="C46:E46"/>
    <mergeCell ref="C47:E47"/>
    <mergeCell ref="E112:H112"/>
    <mergeCell ref="C36:E36"/>
    <mergeCell ref="C37:E37"/>
    <mergeCell ref="C127:D127"/>
    <mergeCell ref="E127:H127"/>
    <mergeCell ref="I127:K127"/>
    <mergeCell ref="C124:D124"/>
    <mergeCell ref="E124:H124"/>
    <mergeCell ref="I124:K124"/>
    <mergeCell ref="C125:D125"/>
    <mergeCell ref="E125:H125"/>
    <mergeCell ref="I125:K125"/>
    <mergeCell ref="C120:D120"/>
    <mergeCell ref="E120:H120"/>
    <mergeCell ref="I120:K120"/>
    <mergeCell ref="C121:D121"/>
    <mergeCell ref="E121:H121"/>
    <mergeCell ref="I121:K121"/>
    <mergeCell ref="C126:D126"/>
    <mergeCell ref="E126:H126"/>
    <mergeCell ref="I126:K126"/>
    <mergeCell ref="C116:D116"/>
    <mergeCell ref="I112:K112"/>
    <mergeCell ref="C113:D113"/>
    <mergeCell ref="E113:H113"/>
    <mergeCell ref="I113:K113"/>
    <mergeCell ref="E116:H116"/>
    <mergeCell ref="I116:K116"/>
    <mergeCell ref="A112:A161"/>
    <mergeCell ref="C112:D112"/>
    <mergeCell ref="C122:D122"/>
    <mergeCell ref="E122:H122"/>
    <mergeCell ref="I122:K122"/>
    <mergeCell ref="C123:D123"/>
    <mergeCell ref="E123:H123"/>
    <mergeCell ref="I123:K123"/>
    <mergeCell ref="C157:D157"/>
    <mergeCell ref="E157:H157"/>
    <mergeCell ref="C129:D129"/>
    <mergeCell ref="E129:H129"/>
    <mergeCell ref="I129:K129"/>
    <mergeCell ref="C130:D130"/>
    <mergeCell ref="E130:H130"/>
    <mergeCell ref="I130:K130"/>
    <mergeCell ref="C131:D131"/>
    <mergeCell ref="C38:E38"/>
    <mergeCell ref="C117:D117"/>
    <mergeCell ref="E117:H117"/>
    <mergeCell ref="I117:K117"/>
    <mergeCell ref="C118:D118"/>
    <mergeCell ref="E118:H118"/>
    <mergeCell ref="I118:K118"/>
    <mergeCell ref="C119:D119"/>
    <mergeCell ref="E119:H119"/>
    <mergeCell ref="I119:K119"/>
    <mergeCell ref="C48:E48"/>
    <mergeCell ref="C49:E49"/>
    <mergeCell ref="C50:E50"/>
    <mergeCell ref="C51:E51"/>
    <mergeCell ref="C52:E52"/>
    <mergeCell ref="C53:E53"/>
    <mergeCell ref="C54:E54"/>
    <mergeCell ref="C55:E55"/>
    <mergeCell ref="C56:E56"/>
    <mergeCell ref="C87:E87"/>
    <mergeCell ref="C88:E88"/>
    <mergeCell ref="C57:E57"/>
    <mergeCell ref="C58:E58"/>
    <mergeCell ref="C59:E59"/>
    <mergeCell ref="C25:E25"/>
    <mergeCell ref="C26:E26"/>
    <mergeCell ref="C27:E27"/>
    <mergeCell ref="C28:E28"/>
    <mergeCell ref="C29:E29"/>
    <mergeCell ref="C35:E35"/>
    <mergeCell ref="C30:E30"/>
    <mergeCell ref="C31:E31"/>
    <mergeCell ref="C32:E32"/>
    <mergeCell ref="C33:E33"/>
    <mergeCell ref="A9:B9"/>
    <mergeCell ref="C9:E9"/>
    <mergeCell ref="A5:C7"/>
    <mergeCell ref="D5:N5"/>
    <mergeCell ref="Y5:AF5"/>
    <mergeCell ref="D6:N6"/>
    <mergeCell ref="D7:N7"/>
    <mergeCell ref="Y7:AA7"/>
    <mergeCell ref="C19:E19"/>
    <mergeCell ref="A10:A109"/>
    <mergeCell ref="C20:E20"/>
    <mergeCell ref="C21:E21"/>
    <mergeCell ref="C22:E22"/>
    <mergeCell ref="C23:E23"/>
    <mergeCell ref="C24:E24"/>
    <mergeCell ref="C10:E10"/>
    <mergeCell ref="C11:E11"/>
    <mergeCell ref="C12:E12"/>
    <mergeCell ref="C13:E13"/>
    <mergeCell ref="C14:E14"/>
    <mergeCell ref="C15:E15"/>
    <mergeCell ref="C16:E16"/>
    <mergeCell ref="C17:E17"/>
    <mergeCell ref="C18:E18"/>
    <mergeCell ref="A1:N1"/>
    <mergeCell ref="A2:N2"/>
    <mergeCell ref="D3:K3"/>
    <mergeCell ref="M3:N3"/>
    <mergeCell ref="D4:K4"/>
    <mergeCell ref="M4:N4"/>
    <mergeCell ref="A8:C8"/>
    <mergeCell ref="D8:F8"/>
    <mergeCell ref="J8:K8"/>
    <mergeCell ref="L8:M8"/>
    <mergeCell ref="C60:E60"/>
    <mergeCell ref="C61:E61"/>
    <mergeCell ref="C62:E62"/>
    <mergeCell ref="C63:E63"/>
    <mergeCell ref="C64:E64"/>
    <mergeCell ref="C65:E65"/>
    <mergeCell ref="C106:E106"/>
    <mergeCell ref="C107:E107"/>
    <mergeCell ref="C66:E66"/>
    <mergeCell ref="C67:E67"/>
    <mergeCell ref="C68:E68"/>
    <mergeCell ref="C93:E93"/>
    <mergeCell ref="C94:E94"/>
    <mergeCell ref="C95:E95"/>
    <mergeCell ref="C96:E96"/>
    <mergeCell ref="C97:E97"/>
    <mergeCell ref="C98:E98"/>
    <mergeCell ref="C99:E99"/>
    <mergeCell ref="C100:E100"/>
    <mergeCell ref="C101:E101"/>
    <mergeCell ref="C102:E102"/>
    <mergeCell ref="C103:E103"/>
    <mergeCell ref="C104:E104"/>
    <mergeCell ref="C105:E105"/>
    <mergeCell ref="C109:E109"/>
    <mergeCell ref="C69:E69"/>
    <mergeCell ref="C70:E70"/>
    <mergeCell ref="C71:E71"/>
    <mergeCell ref="C72:E72"/>
    <mergeCell ref="C73:E73"/>
    <mergeCell ref="C74:E74"/>
    <mergeCell ref="C75:E75"/>
    <mergeCell ref="C76:E76"/>
    <mergeCell ref="C77:E77"/>
    <mergeCell ref="C78:E78"/>
    <mergeCell ref="C79:E79"/>
    <mergeCell ref="C80:E80"/>
    <mergeCell ref="C81:E81"/>
    <mergeCell ref="C82:E82"/>
    <mergeCell ref="C83:E83"/>
    <mergeCell ref="C84:E84"/>
    <mergeCell ref="C85:E85"/>
    <mergeCell ref="C86:E86"/>
    <mergeCell ref="C89:E89"/>
    <mergeCell ref="C90:E90"/>
    <mergeCell ref="C91:E91"/>
    <mergeCell ref="C92:E92"/>
    <mergeCell ref="C108:E108"/>
    <mergeCell ref="E133:H133"/>
    <mergeCell ref="I133:K133"/>
    <mergeCell ref="C134:D134"/>
    <mergeCell ref="E134:H134"/>
    <mergeCell ref="I134:K134"/>
    <mergeCell ref="C135:D135"/>
    <mergeCell ref="E135:H135"/>
    <mergeCell ref="I135:K135"/>
    <mergeCell ref="C136:D136"/>
    <mergeCell ref="E136:H136"/>
    <mergeCell ref="I136:K136"/>
    <mergeCell ref="C141:D141"/>
    <mergeCell ref="E141:H141"/>
    <mergeCell ref="I141:K141"/>
    <mergeCell ref="C142:D142"/>
    <mergeCell ref="E142:H142"/>
    <mergeCell ref="I142:K142"/>
    <mergeCell ref="C143:D143"/>
    <mergeCell ref="E143:H143"/>
    <mergeCell ref="I143:K143"/>
    <mergeCell ref="C144:D144"/>
    <mergeCell ref="E144:H144"/>
    <mergeCell ref="I144:K144"/>
    <mergeCell ref="C145:D145"/>
    <mergeCell ref="E145:H145"/>
    <mergeCell ref="I145:K145"/>
    <mergeCell ref="C146:D146"/>
    <mergeCell ref="E146:H146"/>
    <mergeCell ref="I146:K146"/>
    <mergeCell ref="C147:D147"/>
    <mergeCell ref="E147:H147"/>
    <mergeCell ref="I147:K147"/>
    <mergeCell ref="C148:D148"/>
    <mergeCell ref="E148:H148"/>
    <mergeCell ref="I148:K148"/>
    <mergeCell ref="C151:D151"/>
    <mergeCell ref="E151:H151"/>
    <mergeCell ref="I151:K151"/>
    <mergeCell ref="C150:D150"/>
    <mergeCell ref="E150:H150"/>
    <mergeCell ref="I150:K150"/>
    <mergeCell ref="C155:D155"/>
    <mergeCell ref="E155:H155"/>
    <mergeCell ref="I155:K155"/>
    <mergeCell ref="C167:D167"/>
    <mergeCell ref="E167:F167"/>
    <mergeCell ref="G167:H167"/>
    <mergeCell ref="I167:J167"/>
    <mergeCell ref="K167:L167"/>
    <mergeCell ref="C152:D152"/>
    <mergeCell ref="E152:H152"/>
    <mergeCell ref="I152:K152"/>
    <mergeCell ref="C153:D153"/>
    <mergeCell ref="E153:H153"/>
    <mergeCell ref="I153:K153"/>
    <mergeCell ref="C154:D154"/>
    <mergeCell ref="E154:H154"/>
    <mergeCell ref="I154:K154"/>
    <mergeCell ref="I157:K157"/>
    <mergeCell ref="C158:D158"/>
    <mergeCell ref="A162:M162"/>
    <mergeCell ref="A163:B164"/>
    <mergeCell ref="C163:D164"/>
    <mergeCell ref="E163:F164"/>
    <mergeCell ref="G163:H164"/>
  </mergeCells>
  <printOptions horizontalCentered="1" verticalCentered="1" gridLines="1"/>
  <pageMargins left="0.2" right="0.2" top="0.02" bottom="0.02" header="0.2" footer="0.5"/>
  <pageSetup scale="67" orientation="portrait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pageSetUpPr fitToPage="1"/>
  </sheetPr>
  <dimension ref="A1:AG181"/>
  <sheetViews>
    <sheetView workbookViewId="0">
      <selection sqref="A1:N1"/>
    </sheetView>
    <sheetView workbookViewId="1">
      <selection sqref="A1:N1"/>
    </sheetView>
  </sheetViews>
  <sheetFormatPr defaultColWidth="9.109375" defaultRowHeight="13.2" x14ac:dyDescent="0.25"/>
  <cols>
    <col min="1" max="1" width="2.6640625" style="2" customWidth="1"/>
    <col min="2" max="2" width="3.44140625" style="2" customWidth="1"/>
    <col min="3" max="3" width="8.44140625" style="2" customWidth="1"/>
    <col min="4" max="4" width="14.33203125" style="2" customWidth="1"/>
    <col min="5" max="5" width="7.109375" style="2" customWidth="1"/>
    <col min="6" max="6" width="5.6640625" style="2" customWidth="1"/>
    <col min="7" max="7" width="5" style="2" customWidth="1"/>
    <col min="8" max="8" width="4.33203125" style="2" customWidth="1"/>
    <col min="9" max="9" width="7.5546875" style="2" customWidth="1"/>
    <col min="10" max="10" width="9.44140625" style="2" customWidth="1"/>
    <col min="11" max="13" width="9.5546875" style="2" customWidth="1"/>
    <col min="14" max="14" width="16.44140625" style="2" customWidth="1"/>
    <col min="15" max="15" width="9.109375" style="2"/>
    <col min="16" max="17" width="3.6640625" style="2" customWidth="1"/>
    <col min="18" max="18" width="18.33203125" style="2" customWidth="1"/>
    <col min="19" max="19" width="9.109375" style="2" customWidth="1"/>
    <col min="20" max="20" width="10.109375" style="2" customWidth="1"/>
    <col min="21" max="29" width="9.109375" style="2" customWidth="1"/>
    <col min="30" max="30" width="4.44140625" style="10" customWidth="1"/>
    <col min="31" max="31" width="4.109375" style="2" customWidth="1"/>
    <col min="32" max="32" width="4.5546875" style="2" customWidth="1"/>
    <col min="33" max="33" width="9.109375" style="2" customWidth="1"/>
    <col min="34" max="16384" width="9.109375" style="2"/>
  </cols>
  <sheetData>
    <row r="1" spans="1:33" x14ac:dyDescent="0.25">
      <c r="A1" s="517" t="s">
        <v>54</v>
      </c>
      <c r="B1" s="518"/>
      <c r="C1" s="518"/>
      <c r="D1" s="518"/>
      <c r="E1" s="518"/>
      <c r="F1" s="518"/>
      <c r="G1" s="518"/>
      <c r="H1" s="518"/>
      <c r="I1" s="518"/>
      <c r="J1" s="518"/>
      <c r="K1" s="518"/>
      <c r="L1" s="518"/>
      <c r="M1" s="518"/>
      <c r="N1" s="519"/>
    </row>
    <row r="2" spans="1:33" ht="18.75" customHeight="1" x14ac:dyDescent="0.25">
      <c r="A2" s="520" t="s">
        <v>55</v>
      </c>
      <c r="B2" s="521"/>
      <c r="C2" s="521"/>
      <c r="D2" s="521"/>
      <c r="E2" s="521"/>
      <c r="F2" s="521"/>
      <c r="G2" s="521"/>
      <c r="H2" s="521"/>
      <c r="I2" s="521"/>
      <c r="J2" s="521"/>
      <c r="K2" s="521"/>
      <c r="L2" s="521"/>
      <c r="M2" s="521"/>
      <c r="N2" s="522"/>
      <c r="U2" s="76" t="s">
        <v>78</v>
      </c>
      <c r="V2" s="108"/>
      <c r="W2" s="108"/>
    </row>
    <row r="3" spans="1:33" ht="19.5" customHeight="1" x14ac:dyDescent="0.25">
      <c r="A3" s="30" t="s">
        <v>56</v>
      </c>
      <c r="B3" s="68"/>
      <c r="C3" s="68"/>
      <c r="D3" s="523" t="str">
        <f>Labour!AM7</f>
        <v/>
      </c>
      <c r="E3" s="523"/>
      <c r="F3" s="523"/>
      <c r="G3" s="523"/>
      <c r="H3" s="523"/>
      <c r="I3" s="523"/>
      <c r="J3" s="523"/>
      <c r="K3" s="523"/>
      <c r="L3" s="3" t="s">
        <v>57</v>
      </c>
      <c r="M3" s="524">
        <f ca="1">Labour!AM3</f>
        <v>42949</v>
      </c>
      <c r="N3" s="525"/>
      <c r="R3" s="73"/>
      <c r="S3" s="74" t="s">
        <v>134</v>
      </c>
      <c r="T3" s="75">
        <v>100</v>
      </c>
      <c r="U3" s="77">
        <f>Labour!N17</f>
        <v>0</v>
      </c>
      <c r="V3" s="109"/>
      <c r="W3" s="109"/>
    </row>
    <row r="4" spans="1:33" ht="19.5" customHeight="1" x14ac:dyDescent="0.25">
      <c r="A4" s="30" t="s">
        <v>58</v>
      </c>
      <c r="B4" s="68"/>
      <c r="C4" s="68"/>
      <c r="D4" s="592">
        <f>Labour!DZ6</f>
        <v>0</v>
      </c>
      <c r="E4" s="529"/>
      <c r="F4" s="529"/>
      <c r="G4" s="529"/>
      <c r="H4" s="529"/>
      <c r="I4" s="529"/>
      <c r="J4" s="529"/>
      <c r="K4" s="529"/>
      <c r="L4" s="3" t="s">
        <v>75</v>
      </c>
      <c r="M4" s="592">
        <f>Labour!DZ5</f>
        <v>0</v>
      </c>
      <c r="N4" s="530"/>
      <c r="R4" s="73"/>
      <c r="S4" s="74" t="s">
        <v>135</v>
      </c>
      <c r="T4" s="75">
        <v>50</v>
      </c>
      <c r="U4" s="86">
        <f>Equipment!O6</f>
        <v>143</v>
      </c>
      <c r="V4" s="109"/>
      <c r="W4" s="109"/>
      <c r="Y4" s="89" t="str">
        <f>Equipment!AK7</f>
        <v>Operator Service Trucks</v>
      </c>
      <c r="Z4" s="82"/>
      <c r="AA4" s="82"/>
      <c r="AB4" s="90">
        <f>SUM(AG10:AG109)</f>
        <v>0</v>
      </c>
    </row>
    <row r="5" spans="1:33" ht="14.4" x14ac:dyDescent="0.3">
      <c r="A5" s="526" t="s">
        <v>59</v>
      </c>
      <c r="B5" s="527"/>
      <c r="C5" s="527"/>
      <c r="D5" s="533"/>
      <c r="E5" s="534"/>
      <c r="F5" s="534"/>
      <c r="G5" s="534"/>
      <c r="H5" s="534"/>
      <c r="I5" s="534"/>
      <c r="J5" s="534"/>
      <c r="K5" s="534"/>
      <c r="L5" s="534"/>
      <c r="M5" s="534"/>
      <c r="N5" s="535"/>
      <c r="Y5" s="477" t="str">
        <f>CONCATENATE(AF10,AF11,AF12,AF13,AF14,AF15,AF16,AF17,AF18,AF19,AF20,AF21,AF22,AF23,AF24,AF25,AF26,AF27,AF28,AF29,AF30,AF31,AF32,AF33,AF34,AF35,AF36,AF37,AF38,AF39,AF40,AF41,AF42,AF43,AF44,AF45,AF46,AF47,AF48,AF49,AF50,AF51,AF52,AF53,AF54,AF55,AF56,AF57,AF58,AF59,AF60,AF61,AF62,AF63,AF64,AF65,AF66,AF67,AF68,AF69,AF70,AF71,AF72,AF73,AF74,AF75,AF76,AF77,AF78,AF79,AF80,AF81,AF82,AF83,AF84,AF85,AF86,AF87,AF88,AF89,AF90,AF91,AF92,AF93,AF94,AF95,AF96,AF97,AF98,AF99,AF100,AF101,AF102,AF103,AF104,AF105,AF106,AF107,AF108,AF109)</f>
        <v/>
      </c>
      <c r="Z5" s="477"/>
      <c r="AA5" s="477"/>
      <c r="AB5" s="477"/>
      <c r="AC5" s="477"/>
      <c r="AD5" s="477"/>
      <c r="AE5" s="477"/>
      <c r="AF5" s="477"/>
    </row>
    <row r="6" spans="1:33" ht="14.4" x14ac:dyDescent="0.3">
      <c r="A6" s="528"/>
      <c r="B6" s="527"/>
      <c r="C6" s="527"/>
      <c r="D6" s="533"/>
      <c r="E6" s="534"/>
      <c r="F6" s="534"/>
      <c r="G6" s="534"/>
      <c r="H6" s="534"/>
      <c r="I6" s="534"/>
      <c r="J6" s="534"/>
      <c r="K6" s="534"/>
      <c r="L6" s="534"/>
      <c r="M6" s="534"/>
      <c r="N6" s="535"/>
    </row>
    <row r="7" spans="1:33" x14ac:dyDescent="0.25">
      <c r="A7" s="528"/>
      <c r="B7" s="527"/>
      <c r="C7" s="527"/>
      <c r="D7" s="590"/>
      <c r="E7" s="590"/>
      <c r="F7" s="590"/>
      <c r="G7" s="590"/>
      <c r="H7" s="590"/>
      <c r="I7" s="590"/>
      <c r="J7" s="590"/>
      <c r="K7" s="590"/>
      <c r="L7" s="590"/>
      <c r="M7" s="590"/>
      <c r="N7" s="591"/>
      <c r="R7" s="20"/>
      <c r="S7" s="20"/>
      <c r="T7" s="20"/>
      <c r="U7" s="20"/>
      <c r="V7" s="20"/>
      <c r="W7" s="20"/>
      <c r="Y7" s="500" t="str">
        <f>J9</f>
        <v>UNITS (hr,day,m)</v>
      </c>
      <c r="Z7" s="501"/>
      <c r="AA7" s="502"/>
      <c r="AB7" s="20"/>
      <c r="AD7" s="10">
        <f>SUM(AD10:AD109)</f>
        <v>0</v>
      </c>
    </row>
    <row r="8" spans="1:33" ht="13.8" thickBot="1" x14ac:dyDescent="0.3">
      <c r="A8" s="513"/>
      <c r="B8" s="514"/>
      <c r="C8" s="514"/>
      <c r="D8" s="514"/>
      <c r="E8" s="514"/>
      <c r="F8" s="514"/>
      <c r="G8" s="124"/>
      <c r="H8" s="125"/>
      <c r="I8" s="124"/>
      <c r="J8" s="515"/>
      <c r="K8" s="515"/>
      <c r="L8" s="516" t="s">
        <v>60</v>
      </c>
      <c r="M8" s="516"/>
      <c r="N8" s="31" t="str">
        <f>Labour!AO5</f>
        <v>I1000</v>
      </c>
      <c r="R8" s="20" t="str">
        <f>C9</f>
        <v>EMPLOYEE</v>
      </c>
      <c r="S8" s="20" t="str">
        <f>F9</f>
        <v>TRK</v>
      </c>
      <c r="T8" s="19" t="s">
        <v>146</v>
      </c>
      <c r="U8" s="20" t="str">
        <f>H9</f>
        <v>SUB</v>
      </c>
      <c r="V8" s="20">
        <f>Labour!AO12</f>
        <v>65</v>
      </c>
      <c r="W8" s="20">
        <f>Labour!AO13</f>
        <v>130</v>
      </c>
      <c r="X8" s="20" t="str">
        <f>I9</f>
        <v>CLASS</v>
      </c>
      <c r="Y8" s="21" t="s">
        <v>19</v>
      </c>
      <c r="Z8" s="22" t="s">
        <v>21</v>
      </c>
      <c r="AA8" s="23" t="s">
        <v>12</v>
      </c>
      <c r="AB8" s="20" t="str">
        <f>K9</f>
        <v>Rate</v>
      </c>
      <c r="AC8" s="20" t="str">
        <f>L9</f>
        <v>OT HRS</v>
      </c>
      <c r="AD8" s="29" t="s">
        <v>147</v>
      </c>
    </row>
    <row r="9" spans="1:33" s="10" customFormat="1" ht="26.25" customHeight="1" thickTop="1" thickBot="1" x14ac:dyDescent="0.3">
      <c r="A9" s="494"/>
      <c r="B9" s="495"/>
      <c r="C9" s="510" t="s">
        <v>76</v>
      </c>
      <c r="D9" s="511"/>
      <c r="E9" s="512"/>
      <c r="F9" s="5" t="s">
        <v>61</v>
      </c>
      <c r="G9" s="8" t="s">
        <v>145</v>
      </c>
      <c r="H9" s="6" t="s">
        <v>62</v>
      </c>
      <c r="I9" s="127" t="s">
        <v>63</v>
      </c>
      <c r="J9" s="8" t="s">
        <v>64</v>
      </c>
      <c r="K9" s="9" t="s">
        <v>65</v>
      </c>
      <c r="L9" s="8" t="s">
        <v>66</v>
      </c>
      <c r="M9" s="6" t="s">
        <v>67</v>
      </c>
      <c r="N9" s="127" t="s">
        <v>68</v>
      </c>
      <c r="R9" s="88">
        <f>Labour!N5</f>
        <v>27</v>
      </c>
      <c r="S9" s="121">
        <f>R9+11</f>
        <v>38</v>
      </c>
      <c r="T9" s="126">
        <f>Labour!N6</f>
        <v>120</v>
      </c>
      <c r="U9" s="121">
        <f>T9+1</f>
        <v>121</v>
      </c>
      <c r="V9" s="121">
        <f>R9+9</f>
        <v>36</v>
      </c>
      <c r="W9" s="121">
        <f>V9</f>
        <v>36</v>
      </c>
      <c r="X9" s="121">
        <f>R9+5</f>
        <v>32</v>
      </c>
      <c r="Y9" s="121">
        <f>T9-3</f>
        <v>117</v>
      </c>
      <c r="Z9" s="121">
        <f>T9-1</f>
        <v>119</v>
      </c>
      <c r="AA9" s="24"/>
      <c r="AB9" s="121">
        <f>R9+6</f>
        <v>33</v>
      </c>
      <c r="AC9" s="122">
        <f>T9-2</f>
        <v>118</v>
      </c>
      <c r="AD9" s="29" t="s">
        <v>5</v>
      </c>
    </row>
    <row r="10" spans="1:33" ht="12.75" customHeight="1" thickTop="1" x14ac:dyDescent="0.25">
      <c r="A10" s="496" t="s">
        <v>69</v>
      </c>
      <c r="B10" s="11">
        <v>1</v>
      </c>
      <c r="C10" s="474">
        <f>R10</f>
        <v>0</v>
      </c>
      <c r="D10" s="475"/>
      <c r="E10" s="476"/>
      <c r="F10" s="12">
        <f>S10</f>
        <v>0</v>
      </c>
      <c r="G10" s="12">
        <f>T10</f>
        <v>0</v>
      </c>
      <c r="H10" s="12">
        <f>U10</f>
        <v>0</v>
      </c>
      <c r="I10" s="12">
        <f t="shared" ref="I10:I38" si="0">X10</f>
        <v>0</v>
      </c>
      <c r="J10" s="67">
        <f>AA10</f>
        <v>0</v>
      </c>
      <c r="K10" s="13">
        <f>AB10</f>
        <v>0</v>
      </c>
      <c r="L10" s="12">
        <f>AC10</f>
        <v>0</v>
      </c>
      <c r="M10" s="14">
        <f>IF(L10&gt;0,VLOOKUP(I10,Labour!$AR$1:$AT$15,3,FALSE),0)</f>
        <v>0</v>
      </c>
      <c r="N10" s="69">
        <f t="shared" ref="N10:N38" si="1">J10*K10+L10*M10</f>
        <v>0</v>
      </c>
      <c r="R10" s="83">
        <f t="shared" ref="R10:S39" si="2">IF($B10&lt;=$U$3,VLOOKUP($B10,MTABLE,R$9,FALSE),0)</f>
        <v>0</v>
      </c>
      <c r="S10" s="83">
        <f t="shared" si="2"/>
        <v>0</v>
      </c>
      <c r="T10" s="83">
        <f t="shared" ref="T10:U39" si="3">IF($B10&lt;=$U$3,VLOOKUP($B10,MTABLE,T$9,FALSE),0)</f>
        <v>0</v>
      </c>
      <c r="U10" s="83">
        <f t="shared" si="3"/>
        <v>0</v>
      </c>
      <c r="V10" s="83">
        <f t="shared" ref="V10:W39" si="4">IF($B10&lt;=$U$3,IF(VLOOKUP($B10,MTABLE,V$9,FALSE)=V$8,$U10,0),0)</f>
        <v>0</v>
      </c>
      <c r="W10" s="83">
        <f t="shared" si="4"/>
        <v>0</v>
      </c>
      <c r="X10" s="83">
        <f t="shared" ref="X10:Z39" si="5">IF($B10&lt;=$U$3,VLOOKUP($B10,MTABLE,X$9,FALSE),0)</f>
        <v>0</v>
      </c>
      <c r="Y10" s="83">
        <f t="shared" si="5"/>
        <v>0</v>
      </c>
      <c r="Z10" s="83">
        <f t="shared" si="5"/>
        <v>0</v>
      </c>
      <c r="AA10" s="126">
        <f>Y10+Z10</f>
        <v>0</v>
      </c>
      <c r="AB10" s="83">
        <f t="shared" ref="AB10:AC39" si="6">IF($B10&lt;=$U$3,VLOOKUP($B10,MTABLE,AB$9,FALSE),0)</f>
        <v>0</v>
      </c>
      <c r="AC10" s="83">
        <f t="shared" si="6"/>
        <v>0</v>
      </c>
      <c r="AD10" s="126">
        <f>IF(AND(T10&lt;&gt;0,X10="op"),1,0)</f>
        <v>0</v>
      </c>
      <c r="AE10" s="126">
        <f>AD10</f>
        <v>0</v>
      </c>
      <c r="AF10" s="82" t="str">
        <f>IF(AND(AD10=1,AE10&lt;$AD$7),S10&amp;", ",IF(AND(AD10=1,AE10=$AD$7),S10,""))</f>
        <v/>
      </c>
      <c r="AG10" s="126">
        <f>IF(AD10=1,T10,0)</f>
        <v>0</v>
      </c>
    </row>
    <row r="11" spans="1:33" ht="12" customHeight="1" x14ac:dyDescent="0.25">
      <c r="A11" s="497"/>
      <c r="B11" s="15">
        <v>2</v>
      </c>
      <c r="C11" s="468">
        <f t="shared" ref="C11:C38" si="7">R11</f>
        <v>0</v>
      </c>
      <c r="D11" s="469"/>
      <c r="E11" s="470"/>
      <c r="F11" s="67">
        <f t="shared" ref="F11:H38" si="8">S11</f>
        <v>0</v>
      </c>
      <c r="G11" s="67">
        <f t="shared" si="8"/>
        <v>0</v>
      </c>
      <c r="H11" s="67">
        <f t="shared" si="8"/>
        <v>0</v>
      </c>
      <c r="I11" s="67">
        <f t="shared" si="0"/>
        <v>0</v>
      </c>
      <c r="J11" s="67">
        <f t="shared" ref="J11:L38" si="9">AA11</f>
        <v>0</v>
      </c>
      <c r="K11" s="16">
        <f t="shared" si="9"/>
        <v>0</v>
      </c>
      <c r="L11" s="67">
        <f t="shared" si="9"/>
        <v>0</v>
      </c>
      <c r="M11" s="17">
        <f>IF(L11&gt;0,VLOOKUP(I11,Labour!$AR$1:$AT$15,3,FALSE),0)</f>
        <v>0</v>
      </c>
      <c r="N11" s="70">
        <f t="shared" si="1"/>
        <v>0</v>
      </c>
      <c r="R11" s="83">
        <f t="shared" si="2"/>
        <v>0</v>
      </c>
      <c r="S11" s="83">
        <f t="shared" si="2"/>
        <v>0</v>
      </c>
      <c r="T11" s="83">
        <f t="shared" si="3"/>
        <v>0</v>
      </c>
      <c r="U11" s="83">
        <f t="shared" si="3"/>
        <v>0</v>
      </c>
      <c r="V11" s="83">
        <f t="shared" si="4"/>
        <v>0</v>
      </c>
      <c r="W11" s="83">
        <f t="shared" si="4"/>
        <v>0</v>
      </c>
      <c r="X11" s="83">
        <f t="shared" si="5"/>
        <v>0</v>
      </c>
      <c r="Y11" s="83">
        <f t="shared" si="5"/>
        <v>0</v>
      </c>
      <c r="Z11" s="83">
        <f t="shared" si="5"/>
        <v>0</v>
      </c>
      <c r="AA11" s="126">
        <f t="shared" ref="AA11:AA38" si="10">Y11+Z11</f>
        <v>0</v>
      </c>
      <c r="AB11" s="83">
        <f t="shared" si="6"/>
        <v>0</v>
      </c>
      <c r="AC11" s="83">
        <f t="shared" si="6"/>
        <v>0</v>
      </c>
      <c r="AD11" s="126">
        <f t="shared" ref="AD11:AD38" si="11">IF(AND(T11&lt;&gt;0,X11="op"),1,0)</f>
        <v>0</v>
      </c>
      <c r="AE11" s="126">
        <f>IF(AD11=1,SUM(AD$10:AD11),0)</f>
        <v>0</v>
      </c>
      <c r="AF11" s="82" t="str">
        <f t="shared" ref="AF11:AF38" si="12">IF(AND(AD11=1,AE11&lt;$AD$7),S11&amp;", ",IF(AND(AD11=1,AE11=$AD$7),S11,""))</f>
        <v/>
      </c>
      <c r="AG11" s="126">
        <f t="shared" ref="AG11:AG38" si="13">IF(AD11=1,T11,0)</f>
        <v>0</v>
      </c>
    </row>
    <row r="12" spans="1:33" ht="12" customHeight="1" x14ac:dyDescent="0.25">
      <c r="A12" s="497"/>
      <c r="B12" s="15">
        <v>3</v>
      </c>
      <c r="C12" s="468">
        <f t="shared" si="7"/>
        <v>0</v>
      </c>
      <c r="D12" s="469"/>
      <c r="E12" s="470"/>
      <c r="F12" s="67">
        <f t="shared" si="8"/>
        <v>0</v>
      </c>
      <c r="G12" s="67">
        <f t="shared" si="8"/>
        <v>0</v>
      </c>
      <c r="H12" s="67">
        <f t="shared" si="8"/>
        <v>0</v>
      </c>
      <c r="I12" s="67">
        <f t="shared" si="0"/>
        <v>0</v>
      </c>
      <c r="J12" s="67">
        <f t="shared" si="9"/>
        <v>0</v>
      </c>
      <c r="K12" s="16">
        <f t="shared" si="9"/>
        <v>0</v>
      </c>
      <c r="L12" s="67">
        <f t="shared" si="9"/>
        <v>0</v>
      </c>
      <c r="M12" s="17">
        <f>IF(L12&gt;0,VLOOKUP(I12,Labour!$AR$1:$AT$15,3,FALSE),0)</f>
        <v>0</v>
      </c>
      <c r="N12" s="70">
        <f t="shared" si="1"/>
        <v>0</v>
      </c>
      <c r="R12" s="83">
        <f t="shared" si="2"/>
        <v>0</v>
      </c>
      <c r="S12" s="83">
        <f t="shared" si="2"/>
        <v>0</v>
      </c>
      <c r="T12" s="83">
        <f t="shared" si="3"/>
        <v>0</v>
      </c>
      <c r="U12" s="83">
        <f t="shared" si="3"/>
        <v>0</v>
      </c>
      <c r="V12" s="83">
        <f t="shared" si="4"/>
        <v>0</v>
      </c>
      <c r="W12" s="83">
        <f t="shared" si="4"/>
        <v>0</v>
      </c>
      <c r="X12" s="83">
        <f t="shared" si="5"/>
        <v>0</v>
      </c>
      <c r="Y12" s="83">
        <f t="shared" si="5"/>
        <v>0</v>
      </c>
      <c r="Z12" s="83">
        <f t="shared" si="5"/>
        <v>0</v>
      </c>
      <c r="AA12" s="126">
        <f t="shared" si="10"/>
        <v>0</v>
      </c>
      <c r="AB12" s="83">
        <f t="shared" si="6"/>
        <v>0</v>
      </c>
      <c r="AC12" s="83">
        <f t="shared" si="6"/>
        <v>0</v>
      </c>
      <c r="AD12" s="126">
        <f t="shared" si="11"/>
        <v>0</v>
      </c>
      <c r="AE12" s="126">
        <f>IF(AD12=1,SUM(AD$10:AD12),0)</f>
        <v>0</v>
      </c>
      <c r="AF12" s="82" t="str">
        <f t="shared" si="12"/>
        <v/>
      </c>
      <c r="AG12" s="126">
        <f t="shared" si="13"/>
        <v>0</v>
      </c>
    </row>
    <row r="13" spans="1:33" ht="12" customHeight="1" x14ac:dyDescent="0.25">
      <c r="A13" s="497"/>
      <c r="B13" s="15">
        <v>4</v>
      </c>
      <c r="C13" s="468">
        <f t="shared" si="7"/>
        <v>0</v>
      </c>
      <c r="D13" s="469"/>
      <c r="E13" s="470"/>
      <c r="F13" s="67">
        <f t="shared" si="8"/>
        <v>0</v>
      </c>
      <c r="G13" s="67">
        <f t="shared" si="8"/>
        <v>0</v>
      </c>
      <c r="H13" s="67">
        <f t="shared" si="8"/>
        <v>0</v>
      </c>
      <c r="I13" s="67">
        <f t="shared" si="0"/>
        <v>0</v>
      </c>
      <c r="J13" s="67">
        <f t="shared" si="9"/>
        <v>0</v>
      </c>
      <c r="K13" s="16">
        <f t="shared" si="9"/>
        <v>0</v>
      </c>
      <c r="L13" s="67">
        <f t="shared" si="9"/>
        <v>0</v>
      </c>
      <c r="M13" s="17">
        <f>IF(L13&gt;0,VLOOKUP(I13,Labour!$AR$1:$AT$15,3,FALSE),0)</f>
        <v>0</v>
      </c>
      <c r="N13" s="70">
        <f t="shared" si="1"/>
        <v>0</v>
      </c>
      <c r="R13" s="83">
        <f t="shared" si="2"/>
        <v>0</v>
      </c>
      <c r="S13" s="83">
        <f t="shared" si="2"/>
        <v>0</v>
      </c>
      <c r="T13" s="83">
        <f t="shared" si="3"/>
        <v>0</v>
      </c>
      <c r="U13" s="83">
        <f t="shared" si="3"/>
        <v>0</v>
      </c>
      <c r="V13" s="83">
        <f t="shared" si="4"/>
        <v>0</v>
      </c>
      <c r="W13" s="83">
        <f t="shared" si="4"/>
        <v>0</v>
      </c>
      <c r="X13" s="83">
        <f t="shared" si="5"/>
        <v>0</v>
      </c>
      <c r="Y13" s="83">
        <f t="shared" si="5"/>
        <v>0</v>
      </c>
      <c r="Z13" s="83">
        <f t="shared" si="5"/>
        <v>0</v>
      </c>
      <c r="AA13" s="126">
        <f t="shared" si="10"/>
        <v>0</v>
      </c>
      <c r="AB13" s="83">
        <f t="shared" si="6"/>
        <v>0</v>
      </c>
      <c r="AC13" s="83">
        <f t="shared" si="6"/>
        <v>0</v>
      </c>
      <c r="AD13" s="126">
        <f t="shared" si="11"/>
        <v>0</v>
      </c>
      <c r="AE13" s="126">
        <f>IF(AD13=1,SUM(AD$10:AD13),0)</f>
        <v>0</v>
      </c>
      <c r="AF13" s="82" t="str">
        <f t="shared" si="12"/>
        <v/>
      </c>
      <c r="AG13" s="126">
        <f t="shared" si="13"/>
        <v>0</v>
      </c>
    </row>
    <row r="14" spans="1:33" ht="12" customHeight="1" x14ac:dyDescent="0.25">
      <c r="A14" s="497"/>
      <c r="B14" s="15">
        <v>5</v>
      </c>
      <c r="C14" s="468">
        <f t="shared" si="7"/>
        <v>0</v>
      </c>
      <c r="D14" s="469"/>
      <c r="E14" s="470"/>
      <c r="F14" s="67">
        <f t="shared" si="8"/>
        <v>0</v>
      </c>
      <c r="G14" s="67">
        <f t="shared" si="8"/>
        <v>0</v>
      </c>
      <c r="H14" s="67">
        <f t="shared" si="8"/>
        <v>0</v>
      </c>
      <c r="I14" s="67">
        <f t="shared" si="0"/>
        <v>0</v>
      </c>
      <c r="J14" s="67">
        <f t="shared" si="9"/>
        <v>0</v>
      </c>
      <c r="K14" s="16">
        <f t="shared" si="9"/>
        <v>0</v>
      </c>
      <c r="L14" s="67">
        <f t="shared" si="9"/>
        <v>0</v>
      </c>
      <c r="M14" s="17">
        <f>IF(L14&gt;0,VLOOKUP(I14,Labour!$AR$1:$AT$15,3,FALSE),0)</f>
        <v>0</v>
      </c>
      <c r="N14" s="70">
        <f t="shared" si="1"/>
        <v>0</v>
      </c>
      <c r="R14" s="83">
        <f t="shared" si="2"/>
        <v>0</v>
      </c>
      <c r="S14" s="83">
        <f t="shared" si="2"/>
        <v>0</v>
      </c>
      <c r="T14" s="83">
        <f t="shared" si="3"/>
        <v>0</v>
      </c>
      <c r="U14" s="83">
        <f t="shared" si="3"/>
        <v>0</v>
      </c>
      <c r="V14" s="83">
        <f t="shared" si="4"/>
        <v>0</v>
      </c>
      <c r="W14" s="83">
        <f t="shared" si="4"/>
        <v>0</v>
      </c>
      <c r="X14" s="83">
        <f t="shared" si="5"/>
        <v>0</v>
      </c>
      <c r="Y14" s="83">
        <f t="shared" si="5"/>
        <v>0</v>
      </c>
      <c r="Z14" s="83">
        <f t="shared" si="5"/>
        <v>0</v>
      </c>
      <c r="AA14" s="126">
        <f t="shared" si="10"/>
        <v>0</v>
      </c>
      <c r="AB14" s="83">
        <f t="shared" si="6"/>
        <v>0</v>
      </c>
      <c r="AC14" s="83">
        <f t="shared" si="6"/>
        <v>0</v>
      </c>
      <c r="AD14" s="126">
        <f t="shared" si="11"/>
        <v>0</v>
      </c>
      <c r="AE14" s="126">
        <f>IF(AD14=1,SUM(AD$10:AD14),0)</f>
        <v>0</v>
      </c>
      <c r="AF14" s="82" t="str">
        <f t="shared" si="12"/>
        <v/>
      </c>
      <c r="AG14" s="126">
        <f t="shared" si="13"/>
        <v>0</v>
      </c>
    </row>
    <row r="15" spans="1:33" ht="12" customHeight="1" x14ac:dyDescent="0.25">
      <c r="A15" s="497"/>
      <c r="B15" s="15">
        <v>6</v>
      </c>
      <c r="C15" s="468">
        <f t="shared" si="7"/>
        <v>0</v>
      </c>
      <c r="D15" s="469"/>
      <c r="E15" s="470"/>
      <c r="F15" s="67">
        <f t="shared" si="8"/>
        <v>0</v>
      </c>
      <c r="G15" s="67">
        <f t="shared" si="8"/>
        <v>0</v>
      </c>
      <c r="H15" s="67">
        <f t="shared" si="8"/>
        <v>0</v>
      </c>
      <c r="I15" s="67">
        <f t="shared" si="0"/>
        <v>0</v>
      </c>
      <c r="J15" s="67">
        <f t="shared" si="9"/>
        <v>0</v>
      </c>
      <c r="K15" s="16">
        <f t="shared" si="9"/>
        <v>0</v>
      </c>
      <c r="L15" s="67">
        <f t="shared" si="9"/>
        <v>0</v>
      </c>
      <c r="M15" s="17">
        <f>IF(L15&gt;0,VLOOKUP(I15,Labour!$AR$1:$AT$15,3,FALSE),0)</f>
        <v>0</v>
      </c>
      <c r="N15" s="70">
        <f t="shared" si="1"/>
        <v>0</v>
      </c>
      <c r="R15" s="83">
        <f t="shared" si="2"/>
        <v>0</v>
      </c>
      <c r="S15" s="83">
        <f t="shared" si="2"/>
        <v>0</v>
      </c>
      <c r="T15" s="83">
        <f t="shared" si="3"/>
        <v>0</v>
      </c>
      <c r="U15" s="83">
        <f t="shared" si="3"/>
        <v>0</v>
      </c>
      <c r="V15" s="83">
        <f t="shared" si="4"/>
        <v>0</v>
      </c>
      <c r="W15" s="83">
        <f t="shared" si="4"/>
        <v>0</v>
      </c>
      <c r="X15" s="83">
        <f t="shared" si="5"/>
        <v>0</v>
      </c>
      <c r="Y15" s="83">
        <f t="shared" si="5"/>
        <v>0</v>
      </c>
      <c r="Z15" s="83">
        <f t="shared" si="5"/>
        <v>0</v>
      </c>
      <c r="AA15" s="126">
        <f t="shared" si="10"/>
        <v>0</v>
      </c>
      <c r="AB15" s="83">
        <f t="shared" si="6"/>
        <v>0</v>
      </c>
      <c r="AC15" s="83">
        <f t="shared" si="6"/>
        <v>0</v>
      </c>
      <c r="AD15" s="126">
        <f t="shared" si="11"/>
        <v>0</v>
      </c>
      <c r="AE15" s="126">
        <f>IF(AD15=1,SUM(AD$10:AD15),0)</f>
        <v>0</v>
      </c>
      <c r="AF15" s="82" t="str">
        <f t="shared" si="12"/>
        <v/>
      </c>
      <c r="AG15" s="126">
        <f t="shared" si="13"/>
        <v>0</v>
      </c>
    </row>
    <row r="16" spans="1:33" ht="12" customHeight="1" x14ac:dyDescent="0.25">
      <c r="A16" s="497"/>
      <c r="B16" s="15">
        <v>7</v>
      </c>
      <c r="C16" s="468">
        <f t="shared" si="7"/>
        <v>0</v>
      </c>
      <c r="D16" s="469"/>
      <c r="E16" s="470"/>
      <c r="F16" s="67">
        <f t="shared" si="8"/>
        <v>0</v>
      </c>
      <c r="G16" s="67">
        <f t="shared" si="8"/>
        <v>0</v>
      </c>
      <c r="H16" s="67">
        <f t="shared" si="8"/>
        <v>0</v>
      </c>
      <c r="I16" s="67">
        <f t="shared" si="0"/>
        <v>0</v>
      </c>
      <c r="J16" s="67">
        <f t="shared" si="9"/>
        <v>0</v>
      </c>
      <c r="K16" s="16">
        <f t="shared" si="9"/>
        <v>0</v>
      </c>
      <c r="L16" s="67">
        <f t="shared" si="9"/>
        <v>0</v>
      </c>
      <c r="M16" s="17">
        <f>IF(L16&gt;0,VLOOKUP(I16,Labour!$AR$1:$AT$15,3,FALSE),0)</f>
        <v>0</v>
      </c>
      <c r="N16" s="70">
        <f t="shared" si="1"/>
        <v>0</v>
      </c>
      <c r="R16" s="83">
        <f t="shared" si="2"/>
        <v>0</v>
      </c>
      <c r="S16" s="83">
        <f t="shared" si="2"/>
        <v>0</v>
      </c>
      <c r="T16" s="83">
        <f t="shared" si="3"/>
        <v>0</v>
      </c>
      <c r="U16" s="83">
        <f t="shared" si="3"/>
        <v>0</v>
      </c>
      <c r="V16" s="83">
        <f t="shared" si="4"/>
        <v>0</v>
      </c>
      <c r="W16" s="83">
        <f t="shared" si="4"/>
        <v>0</v>
      </c>
      <c r="X16" s="83">
        <f t="shared" si="5"/>
        <v>0</v>
      </c>
      <c r="Y16" s="83">
        <f t="shared" si="5"/>
        <v>0</v>
      </c>
      <c r="Z16" s="83">
        <f t="shared" si="5"/>
        <v>0</v>
      </c>
      <c r="AA16" s="126">
        <f t="shared" si="10"/>
        <v>0</v>
      </c>
      <c r="AB16" s="83">
        <f t="shared" si="6"/>
        <v>0</v>
      </c>
      <c r="AC16" s="83">
        <f t="shared" si="6"/>
        <v>0</v>
      </c>
      <c r="AD16" s="126">
        <f t="shared" si="11"/>
        <v>0</v>
      </c>
      <c r="AE16" s="126">
        <f>IF(AD16=1,SUM(AD$10:AD16),0)</f>
        <v>0</v>
      </c>
      <c r="AF16" s="82" t="str">
        <f t="shared" si="12"/>
        <v/>
      </c>
      <c r="AG16" s="126">
        <f t="shared" si="13"/>
        <v>0</v>
      </c>
    </row>
    <row r="17" spans="1:33" ht="12" customHeight="1" x14ac:dyDescent="0.25">
      <c r="A17" s="497"/>
      <c r="B17" s="15">
        <v>8</v>
      </c>
      <c r="C17" s="468">
        <f t="shared" si="7"/>
        <v>0</v>
      </c>
      <c r="D17" s="469"/>
      <c r="E17" s="470"/>
      <c r="F17" s="67">
        <f t="shared" si="8"/>
        <v>0</v>
      </c>
      <c r="G17" s="67">
        <f t="shared" si="8"/>
        <v>0</v>
      </c>
      <c r="H17" s="67">
        <f t="shared" si="8"/>
        <v>0</v>
      </c>
      <c r="I17" s="67">
        <f t="shared" si="0"/>
        <v>0</v>
      </c>
      <c r="J17" s="67">
        <f t="shared" si="9"/>
        <v>0</v>
      </c>
      <c r="K17" s="16">
        <f t="shared" si="9"/>
        <v>0</v>
      </c>
      <c r="L17" s="67">
        <f t="shared" si="9"/>
        <v>0</v>
      </c>
      <c r="M17" s="17">
        <f>IF(L17&gt;0,VLOOKUP(I17,Labour!$AR$1:$AT$15,3,FALSE),0)</f>
        <v>0</v>
      </c>
      <c r="N17" s="70">
        <f t="shared" si="1"/>
        <v>0</v>
      </c>
      <c r="R17" s="83">
        <f t="shared" si="2"/>
        <v>0</v>
      </c>
      <c r="S17" s="83">
        <f t="shared" si="2"/>
        <v>0</v>
      </c>
      <c r="T17" s="83">
        <f t="shared" si="3"/>
        <v>0</v>
      </c>
      <c r="U17" s="83">
        <f t="shared" si="3"/>
        <v>0</v>
      </c>
      <c r="V17" s="83">
        <f t="shared" si="4"/>
        <v>0</v>
      </c>
      <c r="W17" s="83">
        <f t="shared" si="4"/>
        <v>0</v>
      </c>
      <c r="X17" s="83">
        <f t="shared" si="5"/>
        <v>0</v>
      </c>
      <c r="Y17" s="83">
        <f t="shared" si="5"/>
        <v>0</v>
      </c>
      <c r="Z17" s="83">
        <f t="shared" si="5"/>
        <v>0</v>
      </c>
      <c r="AA17" s="126">
        <f t="shared" si="10"/>
        <v>0</v>
      </c>
      <c r="AB17" s="83">
        <f t="shared" si="6"/>
        <v>0</v>
      </c>
      <c r="AC17" s="83">
        <f t="shared" si="6"/>
        <v>0</v>
      </c>
      <c r="AD17" s="126">
        <f t="shared" si="11"/>
        <v>0</v>
      </c>
      <c r="AE17" s="126">
        <f>IF(AD17=1,SUM(AD$10:AD17),0)</f>
        <v>0</v>
      </c>
      <c r="AF17" s="82" t="str">
        <f t="shared" si="12"/>
        <v/>
      </c>
      <c r="AG17" s="126">
        <f t="shared" si="13"/>
        <v>0</v>
      </c>
    </row>
    <row r="18" spans="1:33" ht="12" customHeight="1" x14ac:dyDescent="0.25">
      <c r="A18" s="497"/>
      <c r="B18" s="15">
        <v>9</v>
      </c>
      <c r="C18" s="468">
        <f t="shared" si="7"/>
        <v>0</v>
      </c>
      <c r="D18" s="469"/>
      <c r="E18" s="470"/>
      <c r="F18" s="67">
        <f t="shared" si="8"/>
        <v>0</v>
      </c>
      <c r="G18" s="67">
        <f t="shared" si="8"/>
        <v>0</v>
      </c>
      <c r="H18" s="67">
        <f t="shared" si="8"/>
        <v>0</v>
      </c>
      <c r="I18" s="67">
        <f t="shared" si="0"/>
        <v>0</v>
      </c>
      <c r="J18" s="67">
        <f t="shared" si="9"/>
        <v>0</v>
      </c>
      <c r="K18" s="16">
        <f t="shared" si="9"/>
        <v>0</v>
      </c>
      <c r="L18" s="67">
        <f t="shared" si="9"/>
        <v>0</v>
      </c>
      <c r="M18" s="17">
        <f>IF(L18&gt;0,VLOOKUP(I18,Labour!$AR$1:$AT$15,3,FALSE),0)</f>
        <v>0</v>
      </c>
      <c r="N18" s="70">
        <f t="shared" si="1"/>
        <v>0</v>
      </c>
      <c r="R18" s="83">
        <f t="shared" si="2"/>
        <v>0</v>
      </c>
      <c r="S18" s="83">
        <f t="shared" si="2"/>
        <v>0</v>
      </c>
      <c r="T18" s="83">
        <f t="shared" si="3"/>
        <v>0</v>
      </c>
      <c r="U18" s="83">
        <f t="shared" si="3"/>
        <v>0</v>
      </c>
      <c r="V18" s="83">
        <f t="shared" si="4"/>
        <v>0</v>
      </c>
      <c r="W18" s="83">
        <f t="shared" si="4"/>
        <v>0</v>
      </c>
      <c r="X18" s="83">
        <f t="shared" si="5"/>
        <v>0</v>
      </c>
      <c r="Y18" s="83">
        <f t="shared" si="5"/>
        <v>0</v>
      </c>
      <c r="Z18" s="83">
        <f t="shared" si="5"/>
        <v>0</v>
      </c>
      <c r="AA18" s="126">
        <f t="shared" si="10"/>
        <v>0</v>
      </c>
      <c r="AB18" s="83">
        <f t="shared" si="6"/>
        <v>0</v>
      </c>
      <c r="AC18" s="83">
        <f t="shared" si="6"/>
        <v>0</v>
      </c>
      <c r="AD18" s="126">
        <f t="shared" si="11"/>
        <v>0</v>
      </c>
      <c r="AE18" s="126">
        <f>IF(AD18=1,SUM(AD$10:AD18),0)</f>
        <v>0</v>
      </c>
      <c r="AF18" s="82" t="str">
        <f t="shared" si="12"/>
        <v/>
      </c>
      <c r="AG18" s="126">
        <f t="shared" si="13"/>
        <v>0</v>
      </c>
    </row>
    <row r="19" spans="1:33" ht="12" customHeight="1" x14ac:dyDescent="0.25">
      <c r="A19" s="497"/>
      <c r="B19" s="15">
        <v>10</v>
      </c>
      <c r="C19" s="468">
        <f t="shared" si="7"/>
        <v>0</v>
      </c>
      <c r="D19" s="469"/>
      <c r="E19" s="470"/>
      <c r="F19" s="67">
        <f t="shared" si="8"/>
        <v>0</v>
      </c>
      <c r="G19" s="67">
        <f t="shared" si="8"/>
        <v>0</v>
      </c>
      <c r="H19" s="67">
        <f t="shared" si="8"/>
        <v>0</v>
      </c>
      <c r="I19" s="67">
        <f t="shared" si="0"/>
        <v>0</v>
      </c>
      <c r="J19" s="67">
        <f t="shared" si="9"/>
        <v>0</v>
      </c>
      <c r="K19" s="16">
        <f t="shared" si="9"/>
        <v>0</v>
      </c>
      <c r="L19" s="67">
        <f t="shared" si="9"/>
        <v>0</v>
      </c>
      <c r="M19" s="17">
        <f>IF(L19&gt;0,VLOOKUP(I19,Labour!$AR$1:$AT$15,3,FALSE),0)</f>
        <v>0</v>
      </c>
      <c r="N19" s="70">
        <f t="shared" si="1"/>
        <v>0</v>
      </c>
      <c r="R19" s="83">
        <f t="shared" si="2"/>
        <v>0</v>
      </c>
      <c r="S19" s="83">
        <f t="shared" si="2"/>
        <v>0</v>
      </c>
      <c r="T19" s="83">
        <f t="shared" si="3"/>
        <v>0</v>
      </c>
      <c r="U19" s="83">
        <f t="shared" si="3"/>
        <v>0</v>
      </c>
      <c r="V19" s="83">
        <f t="shared" si="4"/>
        <v>0</v>
      </c>
      <c r="W19" s="83">
        <f t="shared" si="4"/>
        <v>0</v>
      </c>
      <c r="X19" s="83">
        <f t="shared" si="5"/>
        <v>0</v>
      </c>
      <c r="Y19" s="83">
        <f t="shared" si="5"/>
        <v>0</v>
      </c>
      <c r="Z19" s="83">
        <f t="shared" si="5"/>
        <v>0</v>
      </c>
      <c r="AA19" s="126">
        <f t="shared" si="10"/>
        <v>0</v>
      </c>
      <c r="AB19" s="83">
        <f t="shared" si="6"/>
        <v>0</v>
      </c>
      <c r="AC19" s="83">
        <f t="shared" si="6"/>
        <v>0</v>
      </c>
      <c r="AD19" s="126">
        <f t="shared" si="11"/>
        <v>0</v>
      </c>
      <c r="AE19" s="126">
        <f>IF(AD19=1,SUM(AD$10:AD19),0)</f>
        <v>0</v>
      </c>
      <c r="AF19" s="82" t="str">
        <f t="shared" si="12"/>
        <v/>
      </c>
      <c r="AG19" s="126">
        <f t="shared" si="13"/>
        <v>0</v>
      </c>
    </row>
    <row r="20" spans="1:33" ht="12" customHeight="1" x14ac:dyDescent="0.25">
      <c r="A20" s="497"/>
      <c r="B20" s="15">
        <v>11</v>
      </c>
      <c r="C20" s="468">
        <f t="shared" si="7"/>
        <v>0</v>
      </c>
      <c r="D20" s="469"/>
      <c r="E20" s="470"/>
      <c r="F20" s="67">
        <f t="shared" si="8"/>
        <v>0</v>
      </c>
      <c r="G20" s="67">
        <f t="shared" si="8"/>
        <v>0</v>
      </c>
      <c r="H20" s="67">
        <f t="shared" si="8"/>
        <v>0</v>
      </c>
      <c r="I20" s="67">
        <f t="shared" si="0"/>
        <v>0</v>
      </c>
      <c r="J20" s="67">
        <f t="shared" si="9"/>
        <v>0</v>
      </c>
      <c r="K20" s="16">
        <f t="shared" si="9"/>
        <v>0</v>
      </c>
      <c r="L20" s="67">
        <f t="shared" si="9"/>
        <v>0</v>
      </c>
      <c r="M20" s="17">
        <f>IF(L20&gt;0,VLOOKUP(I20,Labour!$AR$1:$AT$15,3,FALSE),0)</f>
        <v>0</v>
      </c>
      <c r="N20" s="70">
        <f t="shared" si="1"/>
        <v>0</v>
      </c>
      <c r="R20" s="83">
        <f t="shared" si="2"/>
        <v>0</v>
      </c>
      <c r="S20" s="83">
        <f t="shared" si="2"/>
        <v>0</v>
      </c>
      <c r="T20" s="83">
        <f t="shared" si="3"/>
        <v>0</v>
      </c>
      <c r="U20" s="83">
        <f t="shared" si="3"/>
        <v>0</v>
      </c>
      <c r="V20" s="83">
        <f t="shared" si="4"/>
        <v>0</v>
      </c>
      <c r="W20" s="83">
        <f t="shared" si="4"/>
        <v>0</v>
      </c>
      <c r="X20" s="83">
        <f t="shared" si="5"/>
        <v>0</v>
      </c>
      <c r="Y20" s="83">
        <f t="shared" si="5"/>
        <v>0</v>
      </c>
      <c r="Z20" s="83">
        <f t="shared" si="5"/>
        <v>0</v>
      </c>
      <c r="AA20" s="126">
        <f t="shared" si="10"/>
        <v>0</v>
      </c>
      <c r="AB20" s="83">
        <f t="shared" si="6"/>
        <v>0</v>
      </c>
      <c r="AC20" s="83">
        <f t="shared" si="6"/>
        <v>0</v>
      </c>
      <c r="AD20" s="126">
        <f t="shared" si="11"/>
        <v>0</v>
      </c>
      <c r="AE20" s="126">
        <f>IF(AD20=1,SUM(AD$10:AD20),0)</f>
        <v>0</v>
      </c>
      <c r="AF20" s="82" t="str">
        <f t="shared" si="12"/>
        <v/>
      </c>
      <c r="AG20" s="126">
        <f t="shared" si="13"/>
        <v>0</v>
      </c>
    </row>
    <row r="21" spans="1:33" ht="12" customHeight="1" x14ac:dyDescent="0.25">
      <c r="A21" s="497"/>
      <c r="B21" s="15">
        <v>12</v>
      </c>
      <c r="C21" s="468">
        <f t="shared" si="7"/>
        <v>0</v>
      </c>
      <c r="D21" s="469"/>
      <c r="E21" s="470"/>
      <c r="F21" s="67">
        <f t="shared" si="8"/>
        <v>0</v>
      </c>
      <c r="G21" s="67">
        <f t="shared" si="8"/>
        <v>0</v>
      </c>
      <c r="H21" s="67">
        <f t="shared" si="8"/>
        <v>0</v>
      </c>
      <c r="I21" s="67">
        <f t="shared" si="0"/>
        <v>0</v>
      </c>
      <c r="J21" s="67">
        <f t="shared" si="9"/>
        <v>0</v>
      </c>
      <c r="K21" s="16">
        <f t="shared" si="9"/>
        <v>0</v>
      </c>
      <c r="L21" s="67">
        <f t="shared" si="9"/>
        <v>0</v>
      </c>
      <c r="M21" s="17">
        <f>IF(L21&gt;0,VLOOKUP(I21,Labour!$AR$1:$AT$15,3,FALSE),0)</f>
        <v>0</v>
      </c>
      <c r="N21" s="70">
        <f t="shared" si="1"/>
        <v>0</v>
      </c>
      <c r="R21" s="83">
        <f t="shared" si="2"/>
        <v>0</v>
      </c>
      <c r="S21" s="83">
        <f t="shared" si="2"/>
        <v>0</v>
      </c>
      <c r="T21" s="83">
        <f t="shared" si="3"/>
        <v>0</v>
      </c>
      <c r="U21" s="83">
        <f t="shared" si="3"/>
        <v>0</v>
      </c>
      <c r="V21" s="83">
        <f t="shared" si="4"/>
        <v>0</v>
      </c>
      <c r="W21" s="83">
        <f t="shared" si="4"/>
        <v>0</v>
      </c>
      <c r="X21" s="83">
        <f t="shared" si="5"/>
        <v>0</v>
      </c>
      <c r="Y21" s="83">
        <f t="shared" si="5"/>
        <v>0</v>
      </c>
      <c r="Z21" s="83">
        <f t="shared" si="5"/>
        <v>0</v>
      </c>
      <c r="AA21" s="126">
        <f t="shared" si="10"/>
        <v>0</v>
      </c>
      <c r="AB21" s="83">
        <f t="shared" si="6"/>
        <v>0</v>
      </c>
      <c r="AC21" s="83">
        <f t="shared" si="6"/>
        <v>0</v>
      </c>
      <c r="AD21" s="126">
        <f t="shared" si="11"/>
        <v>0</v>
      </c>
      <c r="AE21" s="126">
        <f>IF(AD21=1,SUM(AD$10:AD21),0)</f>
        <v>0</v>
      </c>
      <c r="AF21" s="82" t="str">
        <f t="shared" si="12"/>
        <v/>
      </c>
      <c r="AG21" s="126">
        <f t="shared" si="13"/>
        <v>0</v>
      </c>
    </row>
    <row r="22" spans="1:33" ht="12" customHeight="1" x14ac:dyDescent="0.25">
      <c r="A22" s="497"/>
      <c r="B22" s="15">
        <v>13</v>
      </c>
      <c r="C22" s="468">
        <f t="shared" si="7"/>
        <v>0</v>
      </c>
      <c r="D22" s="469"/>
      <c r="E22" s="470"/>
      <c r="F22" s="67">
        <f t="shared" si="8"/>
        <v>0</v>
      </c>
      <c r="G22" s="67">
        <f t="shared" si="8"/>
        <v>0</v>
      </c>
      <c r="H22" s="67">
        <f t="shared" si="8"/>
        <v>0</v>
      </c>
      <c r="I22" s="67">
        <f t="shared" si="0"/>
        <v>0</v>
      </c>
      <c r="J22" s="67">
        <f t="shared" si="9"/>
        <v>0</v>
      </c>
      <c r="K22" s="16">
        <f t="shared" si="9"/>
        <v>0</v>
      </c>
      <c r="L22" s="67">
        <f t="shared" si="9"/>
        <v>0</v>
      </c>
      <c r="M22" s="17">
        <f>IF(L22&gt;0,VLOOKUP(I22,Labour!$AR$1:$AT$15,3,FALSE),0)</f>
        <v>0</v>
      </c>
      <c r="N22" s="70">
        <f t="shared" si="1"/>
        <v>0</v>
      </c>
      <c r="R22" s="83">
        <f t="shared" si="2"/>
        <v>0</v>
      </c>
      <c r="S22" s="83">
        <f t="shared" si="2"/>
        <v>0</v>
      </c>
      <c r="T22" s="83">
        <f t="shared" si="3"/>
        <v>0</v>
      </c>
      <c r="U22" s="83">
        <f t="shared" si="3"/>
        <v>0</v>
      </c>
      <c r="V22" s="83">
        <f t="shared" si="4"/>
        <v>0</v>
      </c>
      <c r="W22" s="83">
        <f t="shared" si="4"/>
        <v>0</v>
      </c>
      <c r="X22" s="83">
        <f t="shared" si="5"/>
        <v>0</v>
      </c>
      <c r="Y22" s="83">
        <f t="shared" si="5"/>
        <v>0</v>
      </c>
      <c r="Z22" s="83">
        <f t="shared" si="5"/>
        <v>0</v>
      </c>
      <c r="AA22" s="126">
        <f t="shared" si="10"/>
        <v>0</v>
      </c>
      <c r="AB22" s="83">
        <f t="shared" si="6"/>
        <v>0</v>
      </c>
      <c r="AC22" s="83">
        <f t="shared" si="6"/>
        <v>0</v>
      </c>
      <c r="AD22" s="126">
        <f t="shared" si="11"/>
        <v>0</v>
      </c>
      <c r="AE22" s="126">
        <f>IF(AD22=1,SUM(AD$10:AD22),0)</f>
        <v>0</v>
      </c>
      <c r="AF22" s="82" t="str">
        <f t="shared" si="12"/>
        <v/>
      </c>
      <c r="AG22" s="126">
        <f t="shared" si="13"/>
        <v>0</v>
      </c>
    </row>
    <row r="23" spans="1:33" ht="12" customHeight="1" x14ac:dyDescent="0.25">
      <c r="A23" s="497"/>
      <c r="B23" s="15">
        <v>14</v>
      </c>
      <c r="C23" s="468">
        <f t="shared" si="7"/>
        <v>0</v>
      </c>
      <c r="D23" s="469"/>
      <c r="E23" s="470"/>
      <c r="F23" s="67">
        <f t="shared" si="8"/>
        <v>0</v>
      </c>
      <c r="G23" s="67">
        <f t="shared" si="8"/>
        <v>0</v>
      </c>
      <c r="H23" s="67">
        <f t="shared" si="8"/>
        <v>0</v>
      </c>
      <c r="I23" s="67">
        <f t="shared" si="0"/>
        <v>0</v>
      </c>
      <c r="J23" s="67">
        <f t="shared" si="9"/>
        <v>0</v>
      </c>
      <c r="K23" s="16">
        <f t="shared" si="9"/>
        <v>0</v>
      </c>
      <c r="L23" s="67">
        <f t="shared" si="9"/>
        <v>0</v>
      </c>
      <c r="M23" s="17">
        <f>IF(L23&gt;0,VLOOKUP(I23,Labour!$AR$1:$AT$15,3,FALSE),0)</f>
        <v>0</v>
      </c>
      <c r="N23" s="70">
        <f t="shared" si="1"/>
        <v>0</v>
      </c>
      <c r="R23" s="83">
        <f t="shared" si="2"/>
        <v>0</v>
      </c>
      <c r="S23" s="83">
        <f t="shared" si="2"/>
        <v>0</v>
      </c>
      <c r="T23" s="83">
        <f t="shared" si="3"/>
        <v>0</v>
      </c>
      <c r="U23" s="83">
        <f t="shared" si="3"/>
        <v>0</v>
      </c>
      <c r="V23" s="83">
        <f t="shared" si="4"/>
        <v>0</v>
      </c>
      <c r="W23" s="83">
        <f t="shared" si="4"/>
        <v>0</v>
      </c>
      <c r="X23" s="83">
        <f t="shared" si="5"/>
        <v>0</v>
      </c>
      <c r="Y23" s="83">
        <f t="shared" si="5"/>
        <v>0</v>
      </c>
      <c r="Z23" s="83">
        <f t="shared" si="5"/>
        <v>0</v>
      </c>
      <c r="AA23" s="126">
        <f t="shared" si="10"/>
        <v>0</v>
      </c>
      <c r="AB23" s="83">
        <f t="shared" si="6"/>
        <v>0</v>
      </c>
      <c r="AC23" s="83">
        <f t="shared" si="6"/>
        <v>0</v>
      </c>
      <c r="AD23" s="126">
        <f t="shared" si="11"/>
        <v>0</v>
      </c>
      <c r="AE23" s="126">
        <f>IF(AD23=1,SUM(AD$10:AD23),0)</f>
        <v>0</v>
      </c>
      <c r="AF23" s="82" t="str">
        <f t="shared" si="12"/>
        <v/>
      </c>
      <c r="AG23" s="126">
        <f t="shared" si="13"/>
        <v>0</v>
      </c>
    </row>
    <row r="24" spans="1:33" ht="12" customHeight="1" x14ac:dyDescent="0.25">
      <c r="A24" s="497"/>
      <c r="B24" s="15">
        <v>15</v>
      </c>
      <c r="C24" s="468">
        <f t="shared" si="7"/>
        <v>0</v>
      </c>
      <c r="D24" s="469"/>
      <c r="E24" s="470"/>
      <c r="F24" s="67">
        <f t="shared" si="8"/>
        <v>0</v>
      </c>
      <c r="G24" s="67">
        <f t="shared" si="8"/>
        <v>0</v>
      </c>
      <c r="H24" s="67">
        <f t="shared" si="8"/>
        <v>0</v>
      </c>
      <c r="I24" s="67">
        <f t="shared" si="0"/>
        <v>0</v>
      </c>
      <c r="J24" s="67">
        <f t="shared" si="9"/>
        <v>0</v>
      </c>
      <c r="K24" s="16">
        <f t="shared" si="9"/>
        <v>0</v>
      </c>
      <c r="L24" s="67">
        <f t="shared" si="9"/>
        <v>0</v>
      </c>
      <c r="M24" s="17">
        <f>IF(L24&gt;0,VLOOKUP(I24,Labour!$AR$1:$AT$15,3,FALSE),0)</f>
        <v>0</v>
      </c>
      <c r="N24" s="70">
        <f t="shared" si="1"/>
        <v>0</v>
      </c>
      <c r="R24" s="83">
        <f t="shared" si="2"/>
        <v>0</v>
      </c>
      <c r="S24" s="83">
        <f t="shared" si="2"/>
        <v>0</v>
      </c>
      <c r="T24" s="83">
        <f t="shared" si="3"/>
        <v>0</v>
      </c>
      <c r="U24" s="83">
        <f t="shared" si="3"/>
        <v>0</v>
      </c>
      <c r="V24" s="83">
        <f t="shared" si="4"/>
        <v>0</v>
      </c>
      <c r="W24" s="83">
        <f t="shared" si="4"/>
        <v>0</v>
      </c>
      <c r="X24" s="83">
        <f t="shared" si="5"/>
        <v>0</v>
      </c>
      <c r="Y24" s="83">
        <f t="shared" si="5"/>
        <v>0</v>
      </c>
      <c r="Z24" s="83">
        <f t="shared" si="5"/>
        <v>0</v>
      </c>
      <c r="AA24" s="126">
        <f t="shared" si="10"/>
        <v>0</v>
      </c>
      <c r="AB24" s="83">
        <f t="shared" si="6"/>
        <v>0</v>
      </c>
      <c r="AC24" s="83">
        <f t="shared" si="6"/>
        <v>0</v>
      </c>
      <c r="AD24" s="126">
        <f t="shared" si="11"/>
        <v>0</v>
      </c>
      <c r="AE24" s="126">
        <f>IF(AD24=1,SUM(AD$10:AD24),0)</f>
        <v>0</v>
      </c>
      <c r="AF24" s="82" t="str">
        <f t="shared" si="12"/>
        <v/>
      </c>
      <c r="AG24" s="126">
        <f t="shared" si="13"/>
        <v>0</v>
      </c>
    </row>
    <row r="25" spans="1:33" ht="12" customHeight="1" x14ac:dyDescent="0.25">
      <c r="A25" s="497"/>
      <c r="B25" s="15">
        <v>16</v>
      </c>
      <c r="C25" s="468">
        <f t="shared" si="7"/>
        <v>0</v>
      </c>
      <c r="D25" s="469"/>
      <c r="E25" s="470"/>
      <c r="F25" s="67">
        <f t="shared" si="8"/>
        <v>0</v>
      </c>
      <c r="G25" s="67">
        <f t="shared" si="8"/>
        <v>0</v>
      </c>
      <c r="H25" s="67">
        <f t="shared" si="8"/>
        <v>0</v>
      </c>
      <c r="I25" s="67">
        <f t="shared" si="0"/>
        <v>0</v>
      </c>
      <c r="J25" s="67">
        <f t="shared" si="9"/>
        <v>0</v>
      </c>
      <c r="K25" s="16">
        <f t="shared" si="9"/>
        <v>0</v>
      </c>
      <c r="L25" s="67">
        <f t="shared" si="9"/>
        <v>0</v>
      </c>
      <c r="M25" s="17">
        <f>IF(L25&gt;0,VLOOKUP(I25,Labour!$AR$1:$AT$15,3,FALSE),0)</f>
        <v>0</v>
      </c>
      <c r="N25" s="70">
        <f t="shared" si="1"/>
        <v>0</v>
      </c>
      <c r="R25" s="83">
        <f t="shared" si="2"/>
        <v>0</v>
      </c>
      <c r="S25" s="83">
        <f t="shared" si="2"/>
        <v>0</v>
      </c>
      <c r="T25" s="83">
        <f t="shared" si="3"/>
        <v>0</v>
      </c>
      <c r="U25" s="83">
        <f t="shared" si="3"/>
        <v>0</v>
      </c>
      <c r="V25" s="83">
        <f t="shared" si="4"/>
        <v>0</v>
      </c>
      <c r="W25" s="83">
        <f t="shared" si="4"/>
        <v>0</v>
      </c>
      <c r="X25" s="83">
        <f t="shared" si="5"/>
        <v>0</v>
      </c>
      <c r="Y25" s="83">
        <f t="shared" si="5"/>
        <v>0</v>
      </c>
      <c r="Z25" s="83">
        <f t="shared" si="5"/>
        <v>0</v>
      </c>
      <c r="AA25" s="126">
        <f t="shared" si="10"/>
        <v>0</v>
      </c>
      <c r="AB25" s="83">
        <f t="shared" si="6"/>
        <v>0</v>
      </c>
      <c r="AC25" s="83">
        <f t="shared" si="6"/>
        <v>0</v>
      </c>
      <c r="AD25" s="126">
        <f t="shared" si="11"/>
        <v>0</v>
      </c>
      <c r="AE25" s="126">
        <f>IF(AD25=1,SUM(AD$10:AD25),0)</f>
        <v>0</v>
      </c>
      <c r="AF25" s="82" t="str">
        <f t="shared" si="12"/>
        <v/>
      </c>
      <c r="AG25" s="126">
        <f t="shared" si="13"/>
        <v>0</v>
      </c>
    </row>
    <row r="26" spans="1:33" ht="12" customHeight="1" x14ac:dyDescent="0.25">
      <c r="A26" s="497"/>
      <c r="B26" s="15">
        <v>17</v>
      </c>
      <c r="C26" s="468">
        <f t="shared" si="7"/>
        <v>0</v>
      </c>
      <c r="D26" s="469"/>
      <c r="E26" s="470"/>
      <c r="F26" s="67">
        <f t="shared" si="8"/>
        <v>0</v>
      </c>
      <c r="G26" s="67">
        <f t="shared" si="8"/>
        <v>0</v>
      </c>
      <c r="H26" s="67">
        <f t="shared" si="8"/>
        <v>0</v>
      </c>
      <c r="I26" s="67">
        <f t="shared" si="0"/>
        <v>0</v>
      </c>
      <c r="J26" s="67">
        <f t="shared" si="9"/>
        <v>0</v>
      </c>
      <c r="K26" s="16">
        <f t="shared" si="9"/>
        <v>0</v>
      </c>
      <c r="L26" s="67">
        <f t="shared" si="9"/>
        <v>0</v>
      </c>
      <c r="M26" s="17">
        <f>IF(L26&gt;0,VLOOKUP(I26,Labour!$AR$1:$AT$15,3,FALSE),0)</f>
        <v>0</v>
      </c>
      <c r="N26" s="70">
        <f t="shared" si="1"/>
        <v>0</v>
      </c>
      <c r="R26" s="83">
        <f t="shared" si="2"/>
        <v>0</v>
      </c>
      <c r="S26" s="83">
        <f t="shared" si="2"/>
        <v>0</v>
      </c>
      <c r="T26" s="83">
        <f t="shared" si="3"/>
        <v>0</v>
      </c>
      <c r="U26" s="83">
        <f t="shared" si="3"/>
        <v>0</v>
      </c>
      <c r="V26" s="83">
        <f t="shared" si="4"/>
        <v>0</v>
      </c>
      <c r="W26" s="83">
        <f t="shared" si="4"/>
        <v>0</v>
      </c>
      <c r="X26" s="83">
        <f t="shared" si="5"/>
        <v>0</v>
      </c>
      <c r="Y26" s="83">
        <f t="shared" si="5"/>
        <v>0</v>
      </c>
      <c r="Z26" s="83">
        <f t="shared" si="5"/>
        <v>0</v>
      </c>
      <c r="AA26" s="126">
        <f t="shared" si="10"/>
        <v>0</v>
      </c>
      <c r="AB26" s="83">
        <f t="shared" si="6"/>
        <v>0</v>
      </c>
      <c r="AC26" s="83">
        <f t="shared" si="6"/>
        <v>0</v>
      </c>
      <c r="AD26" s="126">
        <f t="shared" si="11"/>
        <v>0</v>
      </c>
      <c r="AE26" s="126">
        <f>IF(AD26=1,SUM(AD$10:AD26),0)</f>
        <v>0</v>
      </c>
      <c r="AF26" s="82" t="str">
        <f t="shared" si="12"/>
        <v/>
      </c>
      <c r="AG26" s="126">
        <f t="shared" si="13"/>
        <v>0</v>
      </c>
    </row>
    <row r="27" spans="1:33" ht="12" customHeight="1" x14ac:dyDescent="0.25">
      <c r="A27" s="497"/>
      <c r="B27" s="15">
        <v>18</v>
      </c>
      <c r="C27" s="468">
        <f t="shared" si="7"/>
        <v>0</v>
      </c>
      <c r="D27" s="469"/>
      <c r="E27" s="470"/>
      <c r="F27" s="67">
        <f t="shared" si="8"/>
        <v>0</v>
      </c>
      <c r="G27" s="67">
        <f t="shared" si="8"/>
        <v>0</v>
      </c>
      <c r="H27" s="67">
        <f t="shared" si="8"/>
        <v>0</v>
      </c>
      <c r="I27" s="67">
        <f t="shared" si="0"/>
        <v>0</v>
      </c>
      <c r="J27" s="67">
        <f t="shared" si="9"/>
        <v>0</v>
      </c>
      <c r="K27" s="16">
        <f t="shared" si="9"/>
        <v>0</v>
      </c>
      <c r="L27" s="67">
        <f t="shared" si="9"/>
        <v>0</v>
      </c>
      <c r="M27" s="17">
        <f>IF(L27&gt;0,VLOOKUP(I27,Labour!$AR$1:$AT$15,3,FALSE),0)</f>
        <v>0</v>
      </c>
      <c r="N27" s="70">
        <f t="shared" si="1"/>
        <v>0</v>
      </c>
      <c r="R27" s="83">
        <f t="shared" si="2"/>
        <v>0</v>
      </c>
      <c r="S27" s="83">
        <f t="shared" si="2"/>
        <v>0</v>
      </c>
      <c r="T27" s="83">
        <f t="shared" si="3"/>
        <v>0</v>
      </c>
      <c r="U27" s="83">
        <f t="shared" si="3"/>
        <v>0</v>
      </c>
      <c r="V27" s="83">
        <f t="shared" si="4"/>
        <v>0</v>
      </c>
      <c r="W27" s="83">
        <f t="shared" si="4"/>
        <v>0</v>
      </c>
      <c r="X27" s="83">
        <f t="shared" si="5"/>
        <v>0</v>
      </c>
      <c r="Y27" s="83">
        <f t="shared" si="5"/>
        <v>0</v>
      </c>
      <c r="Z27" s="83">
        <f t="shared" si="5"/>
        <v>0</v>
      </c>
      <c r="AA27" s="126">
        <f t="shared" si="10"/>
        <v>0</v>
      </c>
      <c r="AB27" s="83">
        <f t="shared" si="6"/>
        <v>0</v>
      </c>
      <c r="AC27" s="83">
        <f t="shared" si="6"/>
        <v>0</v>
      </c>
      <c r="AD27" s="126">
        <f t="shared" si="11"/>
        <v>0</v>
      </c>
      <c r="AE27" s="126">
        <f>IF(AD27=1,SUM(AD$10:AD27),0)</f>
        <v>0</v>
      </c>
      <c r="AF27" s="82" t="str">
        <f t="shared" si="12"/>
        <v/>
      </c>
      <c r="AG27" s="126">
        <f t="shared" si="13"/>
        <v>0</v>
      </c>
    </row>
    <row r="28" spans="1:33" ht="12" customHeight="1" x14ac:dyDescent="0.25">
      <c r="A28" s="497"/>
      <c r="B28" s="15">
        <v>19</v>
      </c>
      <c r="C28" s="468">
        <f t="shared" si="7"/>
        <v>0</v>
      </c>
      <c r="D28" s="469"/>
      <c r="E28" s="470"/>
      <c r="F28" s="67">
        <f t="shared" si="8"/>
        <v>0</v>
      </c>
      <c r="G28" s="67">
        <f t="shared" si="8"/>
        <v>0</v>
      </c>
      <c r="H28" s="67">
        <f t="shared" si="8"/>
        <v>0</v>
      </c>
      <c r="I28" s="67">
        <f t="shared" si="0"/>
        <v>0</v>
      </c>
      <c r="J28" s="67">
        <f t="shared" si="9"/>
        <v>0</v>
      </c>
      <c r="K28" s="16">
        <f t="shared" si="9"/>
        <v>0</v>
      </c>
      <c r="L28" s="67">
        <f t="shared" si="9"/>
        <v>0</v>
      </c>
      <c r="M28" s="17">
        <f>IF(L28&gt;0,VLOOKUP(I28,Labour!$AR$1:$AT$15,3,FALSE),0)</f>
        <v>0</v>
      </c>
      <c r="N28" s="70">
        <f t="shared" si="1"/>
        <v>0</v>
      </c>
      <c r="R28" s="83">
        <f t="shared" si="2"/>
        <v>0</v>
      </c>
      <c r="S28" s="83">
        <f t="shared" si="2"/>
        <v>0</v>
      </c>
      <c r="T28" s="83">
        <f t="shared" si="3"/>
        <v>0</v>
      </c>
      <c r="U28" s="83">
        <f t="shared" si="3"/>
        <v>0</v>
      </c>
      <c r="V28" s="83">
        <f t="shared" si="4"/>
        <v>0</v>
      </c>
      <c r="W28" s="83">
        <f t="shared" si="4"/>
        <v>0</v>
      </c>
      <c r="X28" s="83">
        <f t="shared" si="5"/>
        <v>0</v>
      </c>
      <c r="Y28" s="83">
        <f t="shared" si="5"/>
        <v>0</v>
      </c>
      <c r="Z28" s="83">
        <f t="shared" si="5"/>
        <v>0</v>
      </c>
      <c r="AA28" s="126">
        <f t="shared" si="10"/>
        <v>0</v>
      </c>
      <c r="AB28" s="83">
        <f t="shared" si="6"/>
        <v>0</v>
      </c>
      <c r="AC28" s="83">
        <f t="shared" si="6"/>
        <v>0</v>
      </c>
      <c r="AD28" s="126">
        <f t="shared" si="11"/>
        <v>0</v>
      </c>
      <c r="AE28" s="126">
        <f>IF(AD28=1,SUM(AD$10:AD28),0)</f>
        <v>0</v>
      </c>
      <c r="AF28" s="82" t="str">
        <f t="shared" si="12"/>
        <v/>
      </c>
      <c r="AG28" s="126">
        <f t="shared" si="13"/>
        <v>0</v>
      </c>
    </row>
    <row r="29" spans="1:33" ht="12" customHeight="1" x14ac:dyDescent="0.25">
      <c r="A29" s="497"/>
      <c r="B29" s="15">
        <v>20</v>
      </c>
      <c r="C29" s="468">
        <f t="shared" si="7"/>
        <v>0</v>
      </c>
      <c r="D29" s="469"/>
      <c r="E29" s="470"/>
      <c r="F29" s="67">
        <f t="shared" si="8"/>
        <v>0</v>
      </c>
      <c r="G29" s="67">
        <f t="shared" si="8"/>
        <v>0</v>
      </c>
      <c r="H29" s="67">
        <f t="shared" si="8"/>
        <v>0</v>
      </c>
      <c r="I29" s="67">
        <f t="shared" si="0"/>
        <v>0</v>
      </c>
      <c r="J29" s="67">
        <f t="shared" si="9"/>
        <v>0</v>
      </c>
      <c r="K29" s="16">
        <f t="shared" si="9"/>
        <v>0</v>
      </c>
      <c r="L29" s="67">
        <f t="shared" si="9"/>
        <v>0</v>
      </c>
      <c r="M29" s="17">
        <f>IF(L29&gt;0,VLOOKUP(I29,Labour!$AR$1:$AT$15,3,FALSE),0)</f>
        <v>0</v>
      </c>
      <c r="N29" s="70">
        <f t="shared" si="1"/>
        <v>0</v>
      </c>
      <c r="R29" s="83">
        <f t="shared" si="2"/>
        <v>0</v>
      </c>
      <c r="S29" s="83">
        <f t="shared" si="2"/>
        <v>0</v>
      </c>
      <c r="T29" s="83">
        <f t="shared" si="3"/>
        <v>0</v>
      </c>
      <c r="U29" s="83">
        <f t="shared" si="3"/>
        <v>0</v>
      </c>
      <c r="V29" s="83">
        <f t="shared" si="4"/>
        <v>0</v>
      </c>
      <c r="W29" s="83">
        <f t="shared" si="4"/>
        <v>0</v>
      </c>
      <c r="X29" s="83">
        <f t="shared" si="5"/>
        <v>0</v>
      </c>
      <c r="Y29" s="83">
        <f t="shared" si="5"/>
        <v>0</v>
      </c>
      <c r="Z29" s="83">
        <f t="shared" si="5"/>
        <v>0</v>
      </c>
      <c r="AA29" s="126">
        <f t="shared" si="10"/>
        <v>0</v>
      </c>
      <c r="AB29" s="83">
        <f t="shared" si="6"/>
        <v>0</v>
      </c>
      <c r="AC29" s="83">
        <f t="shared" si="6"/>
        <v>0</v>
      </c>
      <c r="AD29" s="126">
        <f t="shared" si="11"/>
        <v>0</v>
      </c>
      <c r="AE29" s="126">
        <f>IF(AD29=1,SUM(AD$10:AD29),0)</f>
        <v>0</v>
      </c>
      <c r="AF29" s="82" t="str">
        <f t="shared" si="12"/>
        <v/>
      </c>
      <c r="AG29" s="126">
        <f t="shared" si="13"/>
        <v>0</v>
      </c>
    </row>
    <row r="30" spans="1:33" ht="12" customHeight="1" x14ac:dyDescent="0.25">
      <c r="A30" s="497"/>
      <c r="B30" s="15">
        <v>21</v>
      </c>
      <c r="C30" s="468">
        <f t="shared" si="7"/>
        <v>0</v>
      </c>
      <c r="D30" s="469"/>
      <c r="E30" s="470"/>
      <c r="F30" s="67">
        <f t="shared" si="8"/>
        <v>0</v>
      </c>
      <c r="G30" s="67">
        <f t="shared" si="8"/>
        <v>0</v>
      </c>
      <c r="H30" s="67">
        <f t="shared" si="8"/>
        <v>0</v>
      </c>
      <c r="I30" s="67">
        <f t="shared" si="0"/>
        <v>0</v>
      </c>
      <c r="J30" s="67">
        <f t="shared" si="9"/>
        <v>0</v>
      </c>
      <c r="K30" s="16">
        <f t="shared" si="9"/>
        <v>0</v>
      </c>
      <c r="L30" s="67">
        <f t="shared" si="9"/>
        <v>0</v>
      </c>
      <c r="M30" s="17">
        <f>IF(L30&gt;0,VLOOKUP(I30,Labour!$AR$1:$AT$15,3,FALSE),0)</f>
        <v>0</v>
      </c>
      <c r="N30" s="70">
        <f t="shared" si="1"/>
        <v>0</v>
      </c>
      <c r="R30" s="83">
        <f t="shared" si="2"/>
        <v>0</v>
      </c>
      <c r="S30" s="83">
        <f t="shared" si="2"/>
        <v>0</v>
      </c>
      <c r="T30" s="83">
        <f t="shared" si="3"/>
        <v>0</v>
      </c>
      <c r="U30" s="83">
        <f t="shared" si="3"/>
        <v>0</v>
      </c>
      <c r="V30" s="83">
        <f t="shared" si="4"/>
        <v>0</v>
      </c>
      <c r="W30" s="83">
        <f t="shared" si="4"/>
        <v>0</v>
      </c>
      <c r="X30" s="83">
        <f t="shared" si="5"/>
        <v>0</v>
      </c>
      <c r="Y30" s="83">
        <f t="shared" si="5"/>
        <v>0</v>
      </c>
      <c r="Z30" s="83">
        <f t="shared" si="5"/>
        <v>0</v>
      </c>
      <c r="AA30" s="126">
        <f t="shared" si="10"/>
        <v>0</v>
      </c>
      <c r="AB30" s="83">
        <f t="shared" si="6"/>
        <v>0</v>
      </c>
      <c r="AC30" s="83">
        <f t="shared" si="6"/>
        <v>0</v>
      </c>
      <c r="AD30" s="126">
        <f t="shared" si="11"/>
        <v>0</v>
      </c>
      <c r="AE30" s="126">
        <f>IF(AD30=1,SUM(AD$10:AD30),0)</f>
        <v>0</v>
      </c>
      <c r="AF30" s="82" t="str">
        <f t="shared" si="12"/>
        <v/>
      </c>
      <c r="AG30" s="126">
        <f t="shared" si="13"/>
        <v>0</v>
      </c>
    </row>
    <row r="31" spans="1:33" ht="12" customHeight="1" x14ac:dyDescent="0.25">
      <c r="A31" s="497"/>
      <c r="B31" s="15">
        <v>22</v>
      </c>
      <c r="C31" s="468">
        <f t="shared" si="7"/>
        <v>0</v>
      </c>
      <c r="D31" s="469"/>
      <c r="E31" s="470"/>
      <c r="F31" s="67">
        <f t="shared" si="8"/>
        <v>0</v>
      </c>
      <c r="G31" s="67">
        <f t="shared" si="8"/>
        <v>0</v>
      </c>
      <c r="H31" s="67">
        <f t="shared" si="8"/>
        <v>0</v>
      </c>
      <c r="I31" s="67">
        <f t="shared" si="0"/>
        <v>0</v>
      </c>
      <c r="J31" s="67">
        <f t="shared" si="9"/>
        <v>0</v>
      </c>
      <c r="K31" s="16">
        <f t="shared" si="9"/>
        <v>0</v>
      </c>
      <c r="L31" s="67">
        <f t="shared" si="9"/>
        <v>0</v>
      </c>
      <c r="M31" s="17">
        <f>IF(L31&gt;0,VLOOKUP(I31,Labour!$AR$1:$AT$15,3,FALSE),0)</f>
        <v>0</v>
      </c>
      <c r="N31" s="70">
        <f t="shared" si="1"/>
        <v>0</v>
      </c>
      <c r="R31" s="83">
        <f t="shared" si="2"/>
        <v>0</v>
      </c>
      <c r="S31" s="83">
        <f t="shared" si="2"/>
        <v>0</v>
      </c>
      <c r="T31" s="83">
        <f t="shared" si="3"/>
        <v>0</v>
      </c>
      <c r="U31" s="83">
        <f t="shared" si="3"/>
        <v>0</v>
      </c>
      <c r="V31" s="83">
        <f t="shared" si="4"/>
        <v>0</v>
      </c>
      <c r="W31" s="83">
        <f t="shared" si="4"/>
        <v>0</v>
      </c>
      <c r="X31" s="83">
        <f t="shared" si="5"/>
        <v>0</v>
      </c>
      <c r="Y31" s="83">
        <f t="shared" si="5"/>
        <v>0</v>
      </c>
      <c r="Z31" s="83">
        <f t="shared" si="5"/>
        <v>0</v>
      </c>
      <c r="AA31" s="126">
        <f t="shared" si="10"/>
        <v>0</v>
      </c>
      <c r="AB31" s="83">
        <f t="shared" si="6"/>
        <v>0</v>
      </c>
      <c r="AC31" s="83">
        <f t="shared" si="6"/>
        <v>0</v>
      </c>
      <c r="AD31" s="126">
        <f t="shared" si="11"/>
        <v>0</v>
      </c>
      <c r="AE31" s="126">
        <f>IF(AD31=1,SUM(AD$10:AD31),0)</f>
        <v>0</v>
      </c>
      <c r="AF31" s="82" t="str">
        <f t="shared" si="12"/>
        <v/>
      </c>
      <c r="AG31" s="126">
        <f t="shared" si="13"/>
        <v>0</v>
      </c>
    </row>
    <row r="32" spans="1:33" ht="12" customHeight="1" x14ac:dyDescent="0.25">
      <c r="A32" s="497"/>
      <c r="B32" s="15">
        <v>23</v>
      </c>
      <c r="C32" s="468">
        <f t="shared" si="7"/>
        <v>0</v>
      </c>
      <c r="D32" s="469"/>
      <c r="E32" s="470"/>
      <c r="F32" s="67">
        <f t="shared" si="8"/>
        <v>0</v>
      </c>
      <c r="G32" s="67">
        <f t="shared" si="8"/>
        <v>0</v>
      </c>
      <c r="H32" s="67">
        <f t="shared" si="8"/>
        <v>0</v>
      </c>
      <c r="I32" s="67">
        <f t="shared" si="0"/>
        <v>0</v>
      </c>
      <c r="J32" s="67">
        <f t="shared" si="9"/>
        <v>0</v>
      </c>
      <c r="K32" s="16">
        <f t="shared" si="9"/>
        <v>0</v>
      </c>
      <c r="L32" s="67">
        <f t="shared" si="9"/>
        <v>0</v>
      </c>
      <c r="M32" s="17">
        <f>IF(L32&gt;0,VLOOKUP(I32,Labour!$AR$1:$AT$15,3,FALSE),0)</f>
        <v>0</v>
      </c>
      <c r="N32" s="70">
        <f t="shared" si="1"/>
        <v>0</v>
      </c>
      <c r="R32" s="83">
        <f t="shared" si="2"/>
        <v>0</v>
      </c>
      <c r="S32" s="83">
        <f t="shared" si="2"/>
        <v>0</v>
      </c>
      <c r="T32" s="83">
        <f t="shared" si="3"/>
        <v>0</v>
      </c>
      <c r="U32" s="83">
        <f t="shared" si="3"/>
        <v>0</v>
      </c>
      <c r="V32" s="83">
        <f t="shared" si="4"/>
        <v>0</v>
      </c>
      <c r="W32" s="83">
        <f t="shared" si="4"/>
        <v>0</v>
      </c>
      <c r="X32" s="83">
        <f t="shared" si="5"/>
        <v>0</v>
      </c>
      <c r="Y32" s="83">
        <f t="shared" si="5"/>
        <v>0</v>
      </c>
      <c r="Z32" s="83">
        <f t="shared" si="5"/>
        <v>0</v>
      </c>
      <c r="AA32" s="126">
        <f t="shared" si="10"/>
        <v>0</v>
      </c>
      <c r="AB32" s="83">
        <f t="shared" si="6"/>
        <v>0</v>
      </c>
      <c r="AC32" s="83">
        <f t="shared" si="6"/>
        <v>0</v>
      </c>
      <c r="AD32" s="126">
        <f t="shared" si="11"/>
        <v>0</v>
      </c>
      <c r="AE32" s="126">
        <f>IF(AD32=1,SUM(AD$10:AD32),0)</f>
        <v>0</v>
      </c>
      <c r="AF32" s="82" t="str">
        <f t="shared" si="12"/>
        <v/>
      </c>
      <c r="AG32" s="126">
        <f t="shared" si="13"/>
        <v>0</v>
      </c>
    </row>
    <row r="33" spans="1:33" ht="12" customHeight="1" x14ac:dyDescent="0.25">
      <c r="A33" s="497"/>
      <c r="B33" s="15">
        <v>24</v>
      </c>
      <c r="C33" s="468">
        <f t="shared" si="7"/>
        <v>0</v>
      </c>
      <c r="D33" s="469"/>
      <c r="E33" s="470"/>
      <c r="F33" s="67">
        <f t="shared" si="8"/>
        <v>0</v>
      </c>
      <c r="G33" s="67">
        <f t="shared" si="8"/>
        <v>0</v>
      </c>
      <c r="H33" s="67">
        <f t="shared" si="8"/>
        <v>0</v>
      </c>
      <c r="I33" s="67">
        <f t="shared" si="0"/>
        <v>0</v>
      </c>
      <c r="J33" s="67">
        <f t="shared" si="9"/>
        <v>0</v>
      </c>
      <c r="K33" s="16">
        <f t="shared" si="9"/>
        <v>0</v>
      </c>
      <c r="L33" s="67">
        <f t="shared" si="9"/>
        <v>0</v>
      </c>
      <c r="M33" s="17">
        <f>IF(L33&gt;0,VLOOKUP(I33,Labour!$AR$1:$AT$15,3,FALSE),0)</f>
        <v>0</v>
      </c>
      <c r="N33" s="70">
        <f t="shared" si="1"/>
        <v>0</v>
      </c>
      <c r="R33" s="83">
        <f t="shared" si="2"/>
        <v>0</v>
      </c>
      <c r="S33" s="83">
        <f t="shared" si="2"/>
        <v>0</v>
      </c>
      <c r="T33" s="83">
        <f t="shared" si="3"/>
        <v>0</v>
      </c>
      <c r="U33" s="83">
        <f t="shared" si="3"/>
        <v>0</v>
      </c>
      <c r="V33" s="83">
        <f t="shared" si="4"/>
        <v>0</v>
      </c>
      <c r="W33" s="83">
        <f t="shared" si="4"/>
        <v>0</v>
      </c>
      <c r="X33" s="83">
        <f t="shared" si="5"/>
        <v>0</v>
      </c>
      <c r="Y33" s="83">
        <f t="shared" si="5"/>
        <v>0</v>
      </c>
      <c r="Z33" s="83">
        <f t="shared" si="5"/>
        <v>0</v>
      </c>
      <c r="AA33" s="126">
        <f t="shared" si="10"/>
        <v>0</v>
      </c>
      <c r="AB33" s="83">
        <f t="shared" si="6"/>
        <v>0</v>
      </c>
      <c r="AC33" s="83">
        <f t="shared" si="6"/>
        <v>0</v>
      </c>
      <c r="AD33" s="126">
        <f t="shared" si="11"/>
        <v>0</v>
      </c>
      <c r="AE33" s="126">
        <f>IF(AD33=1,SUM(AD$10:AD33),0)</f>
        <v>0</v>
      </c>
      <c r="AF33" s="82" t="str">
        <f t="shared" si="12"/>
        <v/>
      </c>
      <c r="AG33" s="126">
        <f t="shared" si="13"/>
        <v>0</v>
      </c>
    </row>
    <row r="34" spans="1:33" ht="12" customHeight="1" x14ac:dyDescent="0.25">
      <c r="A34" s="497"/>
      <c r="B34" s="15">
        <v>25</v>
      </c>
      <c r="C34" s="468">
        <f t="shared" si="7"/>
        <v>0</v>
      </c>
      <c r="D34" s="469"/>
      <c r="E34" s="470"/>
      <c r="F34" s="67">
        <f t="shared" si="8"/>
        <v>0</v>
      </c>
      <c r="G34" s="67">
        <f t="shared" si="8"/>
        <v>0</v>
      </c>
      <c r="H34" s="67">
        <f t="shared" si="8"/>
        <v>0</v>
      </c>
      <c r="I34" s="67">
        <f t="shared" si="0"/>
        <v>0</v>
      </c>
      <c r="J34" s="67">
        <f t="shared" si="9"/>
        <v>0</v>
      </c>
      <c r="K34" s="16">
        <f t="shared" si="9"/>
        <v>0</v>
      </c>
      <c r="L34" s="67">
        <f t="shared" si="9"/>
        <v>0</v>
      </c>
      <c r="M34" s="17">
        <f>IF(L34&gt;0,VLOOKUP(I34,Labour!$AR$1:$AT$15,3,FALSE),0)</f>
        <v>0</v>
      </c>
      <c r="N34" s="70">
        <f t="shared" si="1"/>
        <v>0</v>
      </c>
      <c r="R34" s="83">
        <f t="shared" si="2"/>
        <v>0</v>
      </c>
      <c r="S34" s="83">
        <f t="shared" si="2"/>
        <v>0</v>
      </c>
      <c r="T34" s="83">
        <f t="shared" si="3"/>
        <v>0</v>
      </c>
      <c r="U34" s="83">
        <f t="shared" si="3"/>
        <v>0</v>
      </c>
      <c r="V34" s="83">
        <f t="shared" si="4"/>
        <v>0</v>
      </c>
      <c r="W34" s="83">
        <f t="shared" si="4"/>
        <v>0</v>
      </c>
      <c r="X34" s="83">
        <f t="shared" si="5"/>
        <v>0</v>
      </c>
      <c r="Y34" s="83">
        <f t="shared" si="5"/>
        <v>0</v>
      </c>
      <c r="Z34" s="83">
        <f t="shared" si="5"/>
        <v>0</v>
      </c>
      <c r="AA34" s="126">
        <f t="shared" si="10"/>
        <v>0</v>
      </c>
      <c r="AB34" s="83">
        <f t="shared" si="6"/>
        <v>0</v>
      </c>
      <c r="AC34" s="83">
        <f t="shared" si="6"/>
        <v>0</v>
      </c>
      <c r="AD34" s="126">
        <f t="shared" si="11"/>
        <v>0</v>
      </c>
      <c r="AE34" s="126">
        <f>IF(AD34=1,SUM(AD$10:AD34),0)</f>
        <v>0</v>
      </c>
      <c r="AF34" s="82" t="str">
        <f t="shared" si="12"/>
        <v/>
      </c>
      <c r="AG34" s="126">
        <f t="shared" si="13"/>
        <v>0</v>
      </c>
    </row>
    <row r="35" spans="1:33" ht="12" customHeight="1" x14ac:dyDescent="0.25">
      <c r="A35" s="497"/>
      <c r="B35" s="15">
        <v>26</v>
      </c>
      <c r="C35" s="468">
        <f t="shared" si="7"/>
        <v>0</v>
      </c>
      <c r="D35" s="469"/>
      <c r="E35" s="470"/>
      <c r="F35" s="67">
        <f t="shared" si="8"/>
        <v>0</v>
      </c>
      <c r="G35" s="67">
        <f t="shared" si="8"/>
        <v>0</v>
      </c>
      <c r="H35" s="67">
        <f t="shared" si="8"/>
        <v>0</v>
      </c>
      <c r="I35" s="67">
        <f t="shared" si="0"/>
        <v>0</v>
      </c>
      <c r="J35" s="67">
        <f t="shared" si="9"/>
        <v>0</v>
      </c>
      <c r="K35" s="16">
        <f t="shared" si="9"/>
        <v>0</v>
      </c>
      <c r="L35" s="67">
        <f t="shared" si="9"/>
        <v>0</v>
      </c>
      <c r="M35" s="17">
        <f>IF(L35&gt;0,VLOOKUP(I35,Labour!$AR$1:$AT$15,3,FALSE),0)</f>
        <v>0</v>
      </c>
      <c r="N35" s="70">
        <f t="shared" si="1"/>
        <v>0</v>
      </c>
      <c r="R35" s="83">
        <f t="shared" si="2"/>
        <v>0</v>
      </c>
      <c r="S35" s="83">
        <f t="shared" si="2"/>
        <v>0</v>
      </c>
      <c r="T35" s="83">
        <f t="shared" si="3"/>
        <v>0</v>
      </c>
      <c r="U35" s="83">
        <f t="shared" si="3"/>
        <v>0</v>
      </c>
      <c r="V35" s="83">
        <f t="shared" si="4"/>
        <v>0</v>
      </c>
      <c r="W35" s="83">
        <f t="shared" si="4"/>
        <v>0</v>
      </c>
      <c r="X35" s="83">
        <f t="shared" si="5"/>
        <v>0</v>
      </c>
      <c r="Y35" s="83">
        <f t="shared" si="5"/>
        <v>0</v>
      </c>
      <c r="Z35" s="83">
        <f t="shared" si="5"/>
        <v>0</v>
      </c>
      <c r="AA35" s="126">
        <f t="shared" si="10"/>
        <v>0</v>
      </c>
      <c r="AB35" s="83">
        <f t="shared" si="6"/>
        <v>0</v>
      </c>
      <c r="AC35" s="83">
        <f t="shared" si="6"/>
        <v>0</v>
      </c>
      <c r="AD35" s="126">
        <f t="shared" si="11"/>
        <v>0</v>
      </c>
      <c r="AE35" s="126">
        <f>IF(AD35=1,SUM(AD$10:AD35),0)</f>
        <v>0</v>
      </c>
      <c r="AF35" s="82" t="str">
        <f t="shared" si="12"/>
        <v/>
      </c>
      <c r="AG35" s="126">
        <f t="shared" si="13"/>
        <v>0</v>
      </c>
    </row>
    <row r="36" spans="1:33" ht="12" customHeight="1" x14ac:dyDescent="0.25">
      <c r="A36" s="497"/>
      <c r="B36" s="15">
        <v>27</v>
      </c>
      <c r="C36" s="468">
        <f t="shared" si="7"/>
        <v>0</v>
      </c>
      <c r="D36" s="469"/>
      <c r="E36" s="470"/>
      <c r="F36" s="67">
        <f t="shared" si="8"/>
        <v>0</v>
      </c>
      <c r="G36" s="67">
        <f t="shared" si="8"/>
        <v>0</v>
      </c>
      <c r="H36" s="67">
        <f t="shared" si="8"/>
        <v>0</v>
      </c>
      <c r="I36" s="67">
        <f t="shared" si="0"/>
        <v>0</v>
      </c>
      <c r="J36" s="67">
        <f t="shared" si="9"/>
        <v>0</v>
      </c>
      <c r="K36" s="16">
        <f t="shared" si="9"/>
        <v>0</v>
      </c>
      <c r="L36" s="67">
        <f t="shared" si="9"/>
        <v>0</v>
      </c>
      <c r="M36" s="17">
        <f>IF(L36&gt;0,VLOOKUP(I36,Labour!$AR$1:$AT$15,3,FALSE),0)</f>
        <v>0</v>
      </c>
      <c r="N36" s="70">
        <f t="shared" si="1"/>
        <v>0</v>
      </c>
      <c r="R36" s="83">
        <f t="shared" si="2"/>
        <v>0</v>
      </c>
      <c r="S36" s="83">
        <f t="shared" si="2"/>
        <v>0</v>
      </c>
      <c r="T36" s="83">
        <f t="shared" si="3"/>
        <v>0</v>
      </c>
      <c r="U36" s="83">
        <f t="shared" si="3"/>
        <v>0</v>
      </c>
      <c r="V36" s="83">
        <f t="shared" si="4"/>
        <v>0</v>
      </c>
      <c r="W36" s="83">
        <f t="shared" si="4"/>
        <v>0</v>
      </c>
      <c r="X36" s="83">
        <f t="shared" si="5"/>
        <v>0</v>
      </c>
      <c r="Y36" s="83">
        <f t="shared" si="5"/>
        <v>0</v>
      </c>
      <c r="Z36" s="83">
        <f t="shared" si="5"/>
        <v>0</v>
      </c>
      <c r="AA36" s="126">
        <f t="shared" si="10"/>
        <v>0</v>
      </c>
      <c r="AB36" s="83">
        <f t="shared" si="6"/>
        <v>0</v>
      </c>
      <c r="AC36" s="83">
        <f t="shared" si="6"/>
        <v>0</v>
      </c>
      <c r="AD36" s="126">
        <f t="shared" si="11"/>
        <v>0</v>
      </c>
      <c r="AE36" s="126">
        <f>IF(AD36=1,SUM(AD$10:AD36),0)</f>
        <v>0</v>
      </c>
      <c r="AF36" s="82" t="str">
        <f t="shared" si="12"/>
        <v/>
      </c>
      <c r="AG36" s="126">
        <f t="shared" si="13"/>
        <v>0</v>
      </c>
    </row>
    <row r="37" spans="1:33" ht="12" customHeight="1" x14ac:dyDescent="0.25">
      <c r="A37" s="497"/>
      <c r="B37" s="15">
        <v>28</v>
      </c>
      <c r="C37" s="468">
        <f t="shared" si="7"/>
        <v>0</v>
      </c>
      <c r="D37" s="469"/>
      <c r="E37" s="470"/>
      <c r="F37" s="67">
        <f t="shared" si="8"/>
        <v>0</v>
      </c>
      <c r="G37" s="67">
        <f t="shared" si="8"/>
        <v>0</v>
      </c>
      <c r="H37" s="67">
        <f t="shared" si="8"/>
        <v>0</v>
      </c>
      <c r="I37" s="67">
        <f t="shared" si="0"/>
        <v>0</v>
      </c>
      <c r="J37" s="67">
        <f t="shared" si="9"/>
        <v>0</v>
      </c>
      <c r="K37" s="16">
        <f t="shared" si="9"/>
        <v>0</v>
      </c>
      <c r="L37" s="67">
        <f t="shared" si="9"/>
        <v>0</v>
      </c>
      <c r="M37" s="17">
        <f>IF(L37&gt;0,VLOOKUP(I37,Labour!$AR$1:$AT$15,3,FALSE),0)</f>
        <v>0</v>
      </c>
      <c r="N37" s="70">
        <f t="shared" si="1"/>
        <v>0</v>
      </c>
      <c r="R37" s="83">
        <f t="shared" si="2"/>
        <v>0</v>
      </c>
      <c r="S37" s="83">
        <f t="shared" si="2"/>
        <v>0</v>
      </c>
      <c r="T37" s="83">
        <f t="shared" si="3"/>
        <v>0</v>
      </c>
      <c r="U37" s="83">
        <f t="shared" si="3"/>
        <v>0</v>
      </c>
      <c r="V37" s="83">
        <f t="shared" si="4"/>
        <v>0</v>
      </c>
      <c r="W37" s="83">
        <f t="shared" si="4"/>
        <v>0</v>
      </c>
      <c r="X37" s="83">
        <f t="shared" si="5"/>
        <v>0</v>
      </c>
      <c r="Y37" s="83">
        <f t="shared" si="5"/>
        <v>0</v>
      </c>
      <c r="Z37" s="83">
        <f t="shared" si="5"/>
        <v>0</v>
      </c>
      <c r="AA37" s="126">
        <f t="shared" si="10"/>
        <v>0</v>
      </c>
      <c r="AB37" s="83">
        <f t="shared" si="6"/>
        <v>0</v>
      </c>
      <c r="AC37" s="83">
        <f t="shared" si="6"/>
        <v>0</v>
      </c>
      <c r="AD37" s="126">
        <f t="shared" si="11"/>
        <v>0</v>
      </c>
      <c r="AE37" s="126">
        <f>IF(AD37=1,SUM(AD$10:AD37),0)</f>
        <v>0</v>
      </c>
      <c r="AF37" s="82" t="str">
        <f t="shared" si="12"/>
        <v/>
      </c>
      <c r="AG37" s="126">
        <f t="shared" si="13"/>
        <v>0</v>
      </c>
    </row>
    <row r="38" spans="1:33" ht="12" customHeight="1" x14ac:dyDescent="0.25">
      <c r="A38" s="497"/>
      <c r="B38" s="15">
        <v>29</v>
      </c>
      <c r="C38" s="468">
        <f t="shared" si="7"/>
        <v>0</v>
      </c>
      <c r="D38" s="469"/>
      <c r="E38" s="470"/>
      <c r="F38" s="67">
        <f t="shared" si="8"/>
        <v>0</v>
      </c>
      <c r="G38" s="67">
        <f t="shared" si="8"/>
        <v>0</v>
      </c>
      <c r="H38" s="67">
        <f t="shared" si="8"/>
        <v>0</v>
      </c>
      <c r="I38" s="67">
        <f t="shared" si="0"/>
        <v>0</v>
      </c>
      <c r="J38" s="67">
        <f t="shared" si="9"/>
        <v>0</v>
      </c>
      <c r="K38" s="16">
        <f t="shared" si="9"/>
        <v>0</v>
      </c>
      <c r="L38" s="67">
        <f t="shared" si="9"/>
        <v>0</v>
      </c>
      <c r="M38" s="17">
        <f>IF(L38&gt;0,VLOOKUP(I38,Labour!$AR$1:$AT$15,3,FALSE),0)</f>
        <v>0</v>
      </c>
      <c r="N38" s="70">
        <f t="shared" si="1"/>
        <v>0</v>
      </c>
      <c r="R38" s="83">
        <f t="shared" si="2"/>
        <v>0</v>
      </c>
      <c r="S38" s="83">
        <f t="shared" si="2"/>
        <v>0</v>
      </c>
      <c r="T38" s="83">
        <f t="shared" si="3"/>
        <v>0</v>
      </c>
      <c r="U38" s="83">
        <f t="shared" si="3"/>
        <v>0</v>
      </c>
      <c r="V38" s="83">
        <f t="shared" si="4"/>
        <v>0</v>
      </c>
      <c r="W38" s="83">
        <f t="shared" si="4"/>
        <v>0</v>
      </c>
      <c r="X38" s="83">
        <f t="shared" si="5"/>
        <v>0</v>
      </c>
      <c r="Y38" s="83">
        <f t="shared" si="5"/>
        <v>0</v>
      </c>
      <c r="Z38" s="83">
        <f t="shared" si="5"/>
        <v>0</v>
      </c>
      <c r="AA38" s="126">
        <f t="shared" si="10"/>
        <v>0</v>
      </c>
      <c r="AB38" s="83">
        <f t="shared" si="6"/>
        <v>0</v>
      </c>
      <c r="AC38" s="83">
        <f t="shared" si="6"/>
        <v>0</v>
      </c>
      <c r="AD38" s="126">
        <f t="shared" si="11"/>
        <v>0</v>
      </c>
      <c r="AE38" s="126">
        <f>IF(AD38=1,SUM(AD$10:AD38),0)</f>
        <v>0</v>
      </c>
      <c r="AF38" s="82" t="str">
        <f t="shared" si="12"/>
        <v/>
      </c>
      <c r="AG38" s="126">
        <f t="shared" si="13"/>
        <v>0</v>
      </c>
    </row>
    <row r="39" spans="1:33" ht="12" customHeight="1" x14ac:dyDescent="0.25">
      <c r="A39" s="497"/>
      <c r="B39" s="15">
        <v>30</v>
      </c>
      <c r="C39" s="468">
        <f t="shared" ref="C39:C109" si="14">R39</f>
        <v>0</v>
      </c>
      <c r="D39" s="469"/>
      <c r="E39" s="470"/>
      <c r="F39" s="67">
        <f t="shared" ref="F39:F109" si="15">S39</f>
        <v>0</v>
      </c>
      <c r="G39" s="67">
        <f t="shared" ref="G39:G109" si="16">T39</f>
        <v>0</v>
      </c>
      <c r="H39" s="67">
        <f t="shared" ref="H39:H109" si="17">U39</f>
        <v>0</v>
      </c>
      <c r="I39" s="67">
        <f t="shared" ref="I39:I109" si="18">X39</f>
        <v>0</v>
      </c>
      <c r="J39" s="67">
        <f t="shared" ref="J39:J109" si="19">AA39</f>
        <v>0</v>
      </c>
      <c r="K39" s="16">
        <f t="shared" ref="K39:K109" si="20">AB39</f>
        <v>0</v>
      </c>
      <c r="L39" s="67">
        <f t="shared" ref="L39:L109" si="21">AC39</f>
        <v>0</v>
      </c>
      <c r="M39" s="17">
        <f>IF(L39&gt;0,VLOOKUP(I39,Labour!$AR$1:$AT$15,3,FALSE),0)</f>
        <v>0</v>
      </c>
      <c r="N39" s="70">
        <f t="shared" ref="N39:N109" si="22">J39*K39+L39*M39</f>
        <v>0</v>
      </c>
      <c r="R39" s="83">
        <f t="shared" si="2"/>
        <v>0</v>
      </c>
      <c r="S39" s="83">
        <f t="shared" si="2"/>
        <v>0</v>
      </c>
      <c r="T39" s="83">
        <f t="shared" si="3"/>
        <v>0</v>
      </c>
      <c r="U39" s="83">
        <f t="shared" si="3"/>
        <v>0</v>
      </c>
      <c r="V39" s="83">
        <f t="shared" si="4"/>
        <v>0</v>
      </c>
      <c r="W39" s="83">
        <f t="shared" si="4"/>
        <v>0</v>
      </c>
      <c r="X39" s="83">
        <f t="shared" si="5"/>
        <v>0</v>
      </c>
      <c r="Y39" s="83">
        <f t="shared" si="5"/>
        <v>0</v>
      </c>
      <c r="Z39" s="83">
        <f t="shared" si="5"/>
        <v>0</v>
      </c>
      <c r="AA39" s="171">
        <f t="shared" ref="AA39:AA102" si="23">Y39+Z39</f>
        <v>0</v>
      </c>
      <c r="AB39" s="83">
        <f t="shared" si="6"/>
        <v>0</v>
      </c>
      <c r="AC39" s="83">
        <f t="shared" si="6"/>
        <v>0</v>
      </c>
      <c r="AD39" s="171">
        <f t="shared" ref="AD39:AD102" si="24">IF(AND(T39&lt;&gt;0,X39="op"),1,0)</f>
        <v>0</v>
      </c>
      <c r="AE39" s="171">
        <f>IF(AD39=1,SUM(AD$10:AD39),0)</f>
        <v>0</v>
      </c>
      <c r="AF39" s="82" t="str">
        <f t="shared" ref="AF39:AF102" si="25">IF(AND(AD39=1,AE39&lt;$AD$7),S39&amp;", ",IF(AND(AD39=1,AE39=$AD$7),S39,""))</f>
        <v/>
      </c>
      <c r="AG39" s="171">
        <f t="shared" ref="AG39:AG102" si="26">IF(AD39=1,T39,0)</f>
        <v>0</v>
      </c>
    </row>
    <row r="40" spans="1:33" ht="12" customHeight="1" x14ac:dyDescent="0.25">
      <c r="A40" s="497"/>
      <c r="B40" s="15">
        <v>31</v>
      </c>
      <c r="C40" s="468">
        <f t="shared" si="14"/>
        <v>0</v>
      </c>
      <c r="D40" s="469"/>
      <c r="E40" s="470"/>
      <c r="F40" s="67">
        <f t="shared" si="15"/>
        <v>0</v>
      </c>
      <c r="G40" s="67">
        <f t="shared" si="16"/>
        <v>0</v>
      </c>
      <c r="H40" s="67">
        <f t="shared" si="17"/>
        <v>0</v>
      </c>
      <c r="I40" s="67">
        <f t="shared" si="18"/>
        <v>0</v>
      </c>
      <c r="J40" s="67">
        <f t="shared" si="19"/>
        <v>0</v>
      </c>
      <c r="K40" s="16">
        <f t="shared" si="20"/>
        <v>0</v>
      </c>
      <c r="L40" s="67">
        <f t="shared" si="21"/>
        <v>0</v>
      </c>
      <c r="M40" s="17">
        <f>IF(L40&gt;0,VLOOKUP(I40,Labour!$AR$1:$AT$15,3,FALSE),0)</f>
        <v>0</v>
      </c>
      <c r="N40" s="70">
        <f t="shared" si="22"/>
        <v>0</v>
      </c>
      <c r="R40" s="83">
        <f t="shared" ref="R40:U103" si="27">IF($B40&lt;=$U$3,VLOOKUP($B40,MTABLE,R$9,FALSE),0)</f>
        <v>0</v>
      </c>
      <c r="S40" s="83">
        <f t="shared" si="27"/>
        <v>0</v>
      </c>
      <c r="T40" s="83">
        <f t="shared" si="27"/>
        <v>0</v>
      </c>
      <c r="U40" s="83">
        <f t="shared" si="27"/>
        <v>0</v>
      </c>
      <c r="V40" s="83">
        <f t="shared" ref="V40:W103" si="28">IF($B40&lt;=$U$3,IF(VLOOKUP($B40,MTABLE,V$9,FALSE)=V$8,$U40,0),0)</f>
        <v>0</v>
      </c>
      <c r="W40" s="83">
        <f t="shared" si="28"/>
        <v>0</v>
      </c>
      <c r="X40" s="83">
        <f t="shared" ref="X40:Z103" si="29">IF($B40&lt;=$U$3,VLOOKUP($B40,MTABLE,X$9,FALSE),0)</f>
        <v>0</v>
      </c>
      <c r="Y40" s="83">
        <f t="shared" si="29"/>
        <v>0</v>
      </c>
      <c r="Z40" s="83">
        <f t="shared" si="29"/>
        <v>0</v>
      </c>
      <c r="AA40" s="171">
        <f t="shared" si="23"/>
        <v>0</v>
      </c>
      <c r="AB40" s="83">
        <f t="shared" ref="AB40:AC103" si="30">IF($B40&lt;=$U$3,VLOOKUP($B40,MTABLE,AB$9,FALSE),0)</f>
        <v>0</v>
      </c>
      <c r="AC40" s="83">
        <f t="shared" si="30"/>
        <v>0</v>
      </c>
      <c r="AD40" s="171">
        <f t="shared" si="24"/>
        <v>0</v>
      </c>
      <c r="AE40" s="171">
        <f>IF(AD40=1,SUM(AD$10:AD40),0)</f>
        <v>0</v>
      </c>
      <c r="AF40" s="82" t="str">
        <f t="shared" si="25"/>
        <v/>
      </c>
      <c r="AG40" s="171">
        <f t="shared" si="26"/>
        <v>0</v>
      </c>
    </row>
    <row r="41" spans="1:33" ht="12" customHeight="1" x14ac:dyDescent="0.25">
      <c r="A41" s="497"/>
      <c r="B41" s="15">
        <v>32</v>
      </c>
      <c r="C41" s="468">
        <f t="shared" si="14"/>
        <v>0</v>
      </c>
      <c r="D41" s="469"/>
      <c r="E41" s="470"/>
      <c r="F41" s="67">
        <f t="shared" si="15"/>
        <v>0</v>
      </c>
      <c r="G41" s="67">
        <f t="shared" si="16"/>
        <v>0</v>
      </c>
      <c r="H41" s="67">
        <f t="shared" si="17"/>
        <v>0</v>
      </c>
      <c r="I41" s="67">
        <f t="shared" si="18"/>
        <v>0</v>
      </c>
      <c r="J41" s="67">
        <f t="shared" si="19"/>
        <v>0</v>
      </c>
      <c r="K41" s="16">
        <f t="shared" si="20"/>
        <v>0</v>
      </c>
      <c r="L41" s="67">
        <f t="shared" si="21"/>
        <v>0</v>
      </c>
      <c r="M41" s="17">
        <f>IF(L41&gt;0,VLOOKUP(I41,Labour!$AR$1:$AT$15,3,FALSE),0)</f>
        <v>0</v>
      </c>
      <c r="N41" s="70">
        <f t="shared" si="22"/>
        <v>0</v>
      </c>
      <c r="R41" s="83">
        <f t="shared" si="27"/>
        <v>0</v>
      </c>
      <c r="S41" s="83">
        <f t="shared" si="27"/>
        <v>0</v>
      </c>
      <c r="T41" s="83">
        <f t="shared" si="27"/>
        <v>0</v>
      </c>
      <c r="U41" s="83">
        <f t="shared" si="27"/>
        <v>0</v>
      </c>
      <c r="V41" s="83">
        <f t="shared" si="28"/>
        <v>0</v>
      </c>
      <c r="W41" s="83">
        <f t="shared" si="28"/>
        <v>0</v>
      </c>
      <c r="X41" s="83">
        <f t="shared" si="29"/>
        <v>0</v>
      </c>
      <c r="Y41" s="83">
        <f t="shared" si="29"/>
        <v>0</v>
      </c>
      <c r="Z41" s="83">
        <f t="shared" si="29"/>
        <v>0</v>
      </c>
      <c r="AA41" s="171">
        <f t="shared" si="23"/>
        <v>0</v>
      </c>
      <c r="AB41" s="83">
        <f t="shared" si="30"/>
        <v>0</v>
      </c>
      <c r="AC41" s="83">
        <f t="shared" si="30"/>
        <v>0</v>
      </c>
      <c r="AD41" s="171">
        <f t="shared" si="24"/>
        <v>0</v>
      </c>
      <c r="AE41" s="171">
        <f>IF(AD41=1,SUM(AD$10:AD41),0)</f>
        <v>0</v>
      </c>
      <c r="AF41" s="82" t="str">
        <f t="shared" si="25"/>
        <v/>
      </c>
      <c r="AG41" s="171">
        <f t="shared" si="26"/>
        <v>0</v>
      </c>
    </row>
    <row r="42" spans="1:33" ht="12" customHeight="1" x14ac:dyDescent="0.25">
      <c r="A42" s="497"/>
      <c r="B42" s="15">
        <v>33</v>
      </c>
      <c r="C42" s="468">
        <f t="shared" si="14"/>
        <v>0</v>
      </c>
      <c r="D42" s="469"/>
      <c r="E42" s="470"/>
      <c r="F42" s="67">
        <f t="shared" si="15"/>
        <v>0</v>
      </c>
      <c r="G42" s="67">
        <f t="shared" si="16"/>
        <v>0</v>
      </c>
      <c r="H42" s="67">
        <f t="shared" si="17"/>
        <v>0</v>
      </c>
      <c r="I42" s="67">
        <f t="shared" si="18"/>
        <v>0</v>
      </c>
      <c r="J42" s="67">
        <f t="shared" si="19"/>
        <v>0</v>
      </c>
      <c r="K42" s="16">
        <f t="shared" si="20"/>
        <v>0</v>
      </c>
      <c r="L42" s="67">
        <f t="shared" si="21"/>
        <v>0</v>
      </c>
      <c r="M42" s="17">
        <f>IF(L42&gt;0,VLOOKUP(I42,Labour!$AR$1:$AT$15,3,FALSE),0)</f>
        <v>0</v>
      </c>
      <c r="N42" s="70">
        <f t="shared" si="22"/>
        <v>0</v>
      </c>
      <c r="R42" s="83">
        <f t="shared" si="27"/>
        <v>0</v>
      </c>
      <c r="S42" s="83">
        <f t="shared" si="27"/>
        <v>0</v>
      </c>
      <c r="T42" s="83">
        <f t="shared" si="27"/>
        <v>0</v>
      </c>
      <c r="U42" s="83">
        <f t="shared" si="27"/>
        <v>0</v>
      </c>
      <c r="V42" s="83">
        <f t="shared" si="28"/>
        <v>0</v>
      </c>
      <c r="W42" s="83">
        <f t="shared" si="28"/>
        <v>0</v>
      </c>
      <c r="X42" s="83">
        <f t="shared" si="29"/>
        <v>0</v>
      </c>
      <c r="Y42" s="83">
        <f t="shared" si="29"/>
        <v>0</v>
      </c>
      <c r="Z42" s="83">
        <f t="shared" si="29"/>
        <v>0</v>
      </c>
      <c r="AA42" s="171">
        <f t="shared" si="23"/>
        <v>0</v>
      </c>
      <c r="AB42" s="83">
        <f t="shared" si="30"/>
        <v>0</v>
      </c>
      <c r="AC42" s="83">
        <f t="shared" si="30"/>
        <v>0</v>
      </c>
      <c r="AD42" s="171">
        <f t="shared" si="24"/>
        <v>0</v>
      </c>
      <c r="AE42" s="171">
        <f>IF(AD42=1,SUM(AD$10:AD42),0)</f>
        <v>0</v>
      </c>
      <c r="AF42" s="82" t="str">
        <f t="shared" si="25"/>
        <v/>
      </c>
      <c r="AG42" s="171">
        <f t="shared" si="26"/>
        <v>0</v>
      </c>
    </row>
    <row r="43" spans="1:33" ht="12" customHeight="1" x14ac:dyDescent="0.25">
      <c r="A43" s="497"/>
      <c r="B43" s="15">
        <v>34</v>
      </c>
      <c r="C43" s="468">
        <f t="shared" si="14"/>
        <v>0</v>
      </c>
      <c r="D43" s="469"/>
      <c r="E43" s="470"/>
      <c r="F43" s="67">
        <f t="shared" si="15"/>
        <v>0</v>
      </c>
      <c r="G43" s="67">
        <f t="shared" si="16"/>
        <v>0</v>
      </c>
      <c r="H43" s="67">
        <f t="shared" si="17"/>
        <v>0</v>
      </c>
      <c r="I43" s="67">
        <f t="shared" si="18"/>
        <v>0</v>
      </c>
      <c r="J43" s="67">
        <f t="shared" si="19"/>
        <v>0</v>
      </c>
      <c r="K43" s="16">
        <f t="shared" si="20"/>
        <v>0</v>
      </c>
      <c r="L43" s="67">
        <f t="shared" si="21"/>
        <v>0</v>
      </c>
      <c r="M43" s="17">
        <f>IF(L43&gt;0,VLOOKUP(I43,Labour!$AR$1:$AT$15,3,FALSE),0)</f>
        <v>0</v>
      </c>
      <c r="N43" s="70">
        <f t="shared" si="22"/>
        <v>0</v>
      </c>
      <c r="R43" s="83">
        <f t="shared" si="27"/>
        <v>0</v>
      </c>
      <c r="S43" s="83">
        <f t="shared" si="27"/>
        <v>0</v>
      </c>
      <c r="T43" s="83">
        <f t="shared" si="27"/>
        <v>0</v>
      </c>
      <c r="U43" s="83">
        <f t="shared" si="27"/>
        <v>0</v>
      </c>
      <c r="V43" s="83">
        <f t="shared" si="28"/>
        <v>0</v>
      </c>
      <c r="W43" s="83">
        <f t="shared" si="28"/>
        <v>0</v>
      </c>
      <c r="X43" s="83">
        <f t="shared" si="29"/>
        <v>0</v>
      </c>
      <c r="Y43" s="83">
        <f t="shared" si="29"/>
        <v>0</v>
      </c>
      <c r="Z43" s="83">
        <f t="shared" si="29"/>
        <v>0</v>
      </c>
      <c r="AA43" s="171">
        <f t="shared" si="23"/>
        <v>0</v>
      </c>
      <c r="AB43" s="83">
        <f t="shared" si="30"/>
        <v>0</v>
      </c>
      <c r="AC43" s="83">
        <f t="shared" si="30"/>
        <v>0</v>
      </c>
      <c r="AD43" s="171">
        <f t="shared" si="24"/>
        <v>0</v>
      </c>
      <c r="AE43" s="171">
        <f>IF(AD43=1,SUM(AD$10:AD43),0)</f>
        <v>0</v>
      </c>
      <c r="AF43" s="82" t="str">
        <f t="shared" si="25"/>
        <v/>
      </c>
      <c r="AG43" s="171">
        <f t="shared" si="26"/>
        <v>0</v>
      </c>
    </row>
    <row r="44" spans="1:33" ht="12" customHeight="1" x14ac:dyDescent="0.25">
      <c r="A44" s="497"/>
      <c r="B44" s="15">
        <v>35</v>
      </c>
      <c r="C44" s="468">
        <f t="shared" si="14"/>
        <v>0</v>
      </c>
      <c r="D44" s="469"/>
      <c r="E44" s="470"/>
      <c r="F44" s="67">
        <f t="shared" si="15"/>
        <v>0</v>
      </c>
      <c r="G44" s="67">
        <f t="shared" si="16"/>
        <v>0</v>
      </c>
      <c r="H44" s="67">
        <f t="shared" si="17"/>
        <v>0</v>
      </c>
      <c r="I44" s="67">
        <f t="shared" si="18"/>
        <v>0</v>
      </c>
      <c r="J44" s="67">
        <f t="shared" si="19"/>
        <v>0</v>
      </c>
      <c r="K44" s="16">
        <f t="shared" si="20"/>
        <v>0</v>
      </c>
      <c r="L44" s="67">
        <f t="shared" si="21"/>
        <v>0</v>
      </c>
      <c r="M44" s="17">
        <f>IF(L44&gt;0,VLOOKUP(I44,Labour!$AR$1:$AT$15,3,FALSE),0)</f>
        <v>0</v>
      </c>
      <c r="N44" s="70">
        <f t="shared" si="22"/>
        <v>0</v>
      </c>
      <c r="R44" s="83">
        <f t="shared" si="27"/>
        <v>0</v>
      </c>
      <c r="S44" s="83">
        <f t="shared" si="27"/>
        <v>0</v>
      </c>
      <c r="T44" s="83">
        <f t="shared" si="27"/>
        <v>0</v>
      </c>
      <c r="U44" s="83">
        <f t="shared" si="27"/>
        <v>0</v>
      </c>
      <c r="V44" s="83">
        <f t="shared" si="28"/>
        <v>0</v>
      </c>
      <c r="W44" s="83">
        <f t="shared" si="28"/>
        <v>0</v>
      </c>
      <c r="X44" s="83">
        <f t="shared" si="29"/>
        <v>0</v>
      </c>
      <c r="Y44" s="83">
        <f t="shared" si="29"/>
        <v>0</v>
      </c>
      <c r="Z44" s="83">
        <f t="shared" si="29"/>
        <v>0</v>
      </c>
      <c r="AA44" s="171">
        <f t="shared" si="23"/>
        <v>0</v>
      </c>
      <c r="AB44" s="83">
        <f t="shared" si="30"/>
        <v>0</v>
      </c>
      <c r="AC44" s="83">
        <f t="shared" si="30"/>
        <v>0</v>
      </c>
      <c r="AD44" s="171">
        <f t="shared" si="24"/>
        <v>0</v>
      </c>
      <c r="AE44" s="171">
        <f>IF(AD44=1,SUM(AD$10:AD44),0)</f>
        <v>0</v>
      </c>
      <c r="AF44" s="82" t="str">
        <f t="shared" si="25"/>
        <v/>
      </c>
      <c r="AG44" s="171">
        <f t="shared" si="26"/>
        <v>0</v>
      </c>
    </row>
    <row r="45" spans="1:33" ht="12" customHeight="1" x14ac:dyDescent="0.25">
      <c r="A45" s="497"/>
      <c r="B45" s="15">
        <v>36</v>
      </c>
      <c r="C45" s="468">
        <f t="shared" si="14"/>
        <v>0</v>
      </c>
      <c r="D45" s="469"/>
      <c r="E45" s="470"/>
      <c r="F45" s="67">
        <f t="shared" si="15"/>
        <v>0</v>
      </c>
      <c r="G45" s="67">
        <f t="shared" si="16"/>
        <v>0</v>
      </c>
      <c r="H45" s="67">
        <f t="shared" si="17"/>
        <v>0</v>
      </c>
      <c r="I45" s="67">
        <f t="shared" si="18"/>
        <v>0</v>
      </c>
      <c r="J45" s="67">
        <f t="shared" si="19"/>
        <v>0</v>
      </c>
      <c r="K45" s="16">
        <f t="shared" si="20"/>
        <v>0</v>
      </c>
      <c r="L45" s="67">
        <f t="shared" si="21"/>
        <v>0</v>
      </c>
      <c r="M45" s="17">
        <f>IF(L45&gt;0,VLOOKUP(I45,Labour!$AR$1:$AT$15,3,FALSE),0)</f>
        <v>0</v>
      </c>
      <c r="N45" s="70">
        <f t="shared" si="22"/>
        <v>0</v>
      </c>
      <c r="R45" s="83">
        <f t="shared" si="27"/>
        <v>0</v>
      </c>
      <c r="S45" s="83">
        <f t="shared" si="27"/>
        <v>0</v>
      </c>
      <c r="T45" s="83">
        <f t="shared" si="27"/>
        <v>0</v>
      </c>
      <c r="U45" s="83">
        <f t="shared" si="27"/>
        <v>0</v>
      </c>
      <c r="V45" s="83">
        <f t="shared" si="28"/>
        <v>0</v>
      </c>
      <c r="W45" s="83">
        <f t="shared" si="28"/>
        <v>0</v>
      </c>
      <c r="X45" s="83">
        <f t="shared" si="29"/>
        <v>0</v>
      </c>
      <c r="Y45" s="83">
        <f t="shared" si="29"/>
        <v>0</v>
      </c>
      <c r="Z45" s="83">
        <f t="shared" si="29"/>
        <v>0</v>
      </c>
      <c r="AA45" s="171">
        <f t="shared" si="23"/>
        <v>0</v>
      </c>
      <c r="AB45" s="83">
        <f t="shared" si="30"/>
        <v>0</v>
      </c>
      <c r="AC45" s="83">
        <f t="shared" si="30"/>
        <v>0</v>
      </c>
      <c r="AD45" s="171">
        <f t="shared" si="24"/>
        <v>0</v>
      </c>
      <c r="AE45" s="171">
        <f>IF(AD45=1,SUM(AD$10:AD45),0)</f>
        <v>0</v>
      </c>
      <c r="AF45" s="82" t="str">
        <f t="shared" si="25"/>
        <v/>
      </c>
      <c r="AG45" s="171">
        <f t="shared" si="26"/>
        <v>0</v>
      </c>
    </row>
    <row r="46" spans="1:33" ht="12" customHeight="1" x14ac:dyDescent="0.25">
      <c r="A46" s="497"/>
      <c r="B46" s="15">
        <v>37</v>
      </c>
      <c r="C46" s="468">
        <f t="shared" si="14"/>
        <v>0</v>
      </c>
      <c r="D46" s="469"/>
      <c r="E46" s="470"/>
      <c r="F46" s="67">
        <f t="shared" si="15"/>
        <v>0</v>
      </c>
      <c r="G46" s="67">
        <f t="shared" si="16"/>
        <v>0</v>
      </c>
      <c r="H46" s="67">
        <f t="shared" si="17"/>
        <v>0</v>
      </c>
      <c r="I46" s="67">
        <f t="shared" si="18"/>
        <v>0</v>
      </c>
      <c r="J46" s="67">
        <f t="shared" si="19"/>
        <v>0</v>
      </c>
      <c r="K46" s="16">
        <f t="shared" si="20"/>
        <v>0</v>
      </c>
      <c r="L46" s="67">
        <f t="shared" si="21"/>
        <v>0</v>
      </c>
      <c r="M46" s="17">
        <f>IF(L46&gt;0,VLOOKUP(I46,Labour!$AR$1:$AT$15,3,FALSE),0)</f>
        <v>0</v>
      </c>
      <c r="N46" s="70">
        <f t="shared" si="22"/>
        <v>0</v>
      </c>
      <c r="R46" s="83">
        <f t="shared" si="27"/>
        <v>0</v>
      </c>
      <c r="S46" s="83">
        <f t="shared" si="27"/>
        <v>0</v>
      </c>
      <c r="T46" s="83">
        <f t="shared" si="27"/>
        <v>0</v>
      </c>
      <c r="U46" s="83">
        <f t="shared" si="27"/>
        <v>0</v>
      </c>
      <c r="V46" s="83">
        <f t="shared" si="28"/>
        <v>0</v>
      </c>
      <c r="W46" s="83">
        <f t="shared" si="28"/>
        <v>0</v>
      </c>
      <c r="X46" s="83">
        <f t="shared" si="29"/>
        <v>0</v>
      </c>
      <c r="Y46" s="83">
        <f t="shared" si="29"/>
        <v>0</v>
      </c>
      <c r="Z46" s="83">
        <f t="shared" si="29"/>
        <v>0</v>
      </c>
      <c r="AA46" s="171">
        <f t="shared" si="23"/>
        <v>0</v>
      </c>
      <c r="AB46" s="83">
        <f t="shared" si="30"/>
        <v>0</v>
      </c>
      <c r="AC46" s="83">
        <f t="shared" si="30"/>
        <v>0</v>
      </c>
      <c r="AD46" s="171">
        <f t="shared" si="24"/>
        <v>0</v>
      </c>
      <c r="AE46" s="171">
        <f>IF(AD46=1,SUM(AD$10:AD46),0)</f>
        <v>0</v>
      </c>
      <c r="AF46" s="82" t="str">
        <f t="shared" si="25"/>
        <v/>
      </c>
      <c r="AG46" s="171">
        <f t="shared" si="26"/>
        <v>0</v>
      </c>
    </row>
    <row r="47" spans="1:33" ht="12" customHeight="1" x14ac:dyDescent="0.25">
      <c r="A47" s="497"/>
      <c r="B47" s="15">
        <v>38</v>
      </c>
      <c r="C47" s="468">
        <f t="shared" si="14"/>
        <v>0</v>
      </c>
      <c r="D47" s="469"/>
      <c r="E47" s="470"/>
      <c r="F47" s="67">
        <f t="shared" si="15"/>
        <v>0</v>
      </c>
      <c r="G47" s="67">
        <f t="shared" si="16"/>
        <v>0</v>
      </c>
      <c r="H47" s="67">
        <f t="shared" si="17"/>
        <v>0</v>
      </c>
      <c r="I47" s="67">
        <f t="shared" si="18"/>
        <v>0</v>
      </c>
      <c r="J47" s="67">
        <f t="shared" si="19"/>
        <v>0</v>
      </c>
      <c r="K47" s="16">
        <f t="shared" si="20"/>
        <v>0</v>
      </c>
      <c r="L47" s="67">
        <f t="shared" si="21"/>
        <v>0</v>
      </c>
      <c r="M47" s="17">
        <f>IF(L47&gt;0,VLOOKUP(I47,Labour!$AR$1:$AT$15,3,FALSE),0)</f>
        <v>0</v>
      </c>
      <c r="N47" s="70">
        <f t="shared" si="22"/>
        <v>0</v>
      </c>
      <c r="R47" s="83">
        <f t="shared" si="27"/>
        <v>0</v>
      </c>
      <c r="S47" s="83">
        <f t="shared" si="27"/>
        <v>0</v>
      </c>
      <c r="T47" s="83">
        <f t="shared" si="27"/>
        <v>0</v>
      </c>
      <c r="U47" s="83">
        <f t="shared" si="27"/>
        <v>0</v>
      </c>
      <c r="V47" s="83">
        <f t="shared" si="28"/>
        <v>0</v>
      </c>
      <c r="W47" s="83">
        <f t="shared" si="28"/>
        <v>0</v>
      </c>
      <c r="X47" s="83">
        <f t="shared" si="29"/>
        <v>0</v>
      </c>
      <c r="Y47" s="83">
        <f t="shared" si="29"/>
        <v>0</v>
      </c>
      <c r="Z47" s="83">
        <f t="shared" si="29"/>
        <v>0</v>
      </c>
      <c r="AA47" s="171">
        <f t="shared" si="23"/>
        <v>0</v>
      </c>
      <c r="AB47" s="83">
        <f t="shared" si="30"/>
        <v>0</v>
      </c>
      <c r="AC47" s="83">
        <f t="shared" si="30"/>
        <v>0</v>
      </c>
      <c r="AD47" s="171">
        <f t="shared" si="24"/>
        <v>0</v>
      </c>
      <c r="AE47" s="171">
        <f>IF(AD47=1,SUM(AD$10:AD47),0)</f>
        <v>0</v>
      </c>
      <c r="AF47" s="82" t="str">
        <f t="shared" si="25"/>
        <v/>
      </c>
      <c r="AG47" s="171">
        <f t="shared" si="26"/>
        <v>0</v>
      </c>
    </row>
    <row r="48" spans="1:33" ht="12" customHeight="1" x14ac:dyDescent="0.25">
      <c r="A48" s="497"/>
      <c r="B48" s="15">
        <v>39</v>
      </c>
      <c r="C48" s="468">
        <f t="shared" si="14"/>
        <v>0</v>
      </c>
      <c r="D48" s="469"/>
      <c r="E48" s="470"/>
      <c r="F48" s="67">
        <f t="shared" si="15"/>
        <v>0</v>
      </c>
      <c r="G48" s="67">
        <f t="shared" si="16"/>
        <v>0</v>
      </c>
      <c r="H48" s="67">
        <f t="shared" si="17"/>
        <v>0</v>
      </c>
      <c r="I48" s="67">
        <f t="shared" si="18"/>
        <v>0</v>
      </c>
      <c r="J48" s="67">
        <f t="shared" si="19"/>
        <v>0</v>
      </c>
      <c r="K48" s="16">
        <f t="shared" si="20"/>
        <v>0</v>
      </c>
      <c r="L48" s="67">
        <f t="shared" si="21"/>
        <v>0</v>
      </c>
      <c r="M48" s="17">
        <f>IF(L48&gt;0,VLOOKUP(I48,Labour!$AR$1:$AT$15,3,FALSE),0)</f>
        <v>0</v>
      </c>
      <c r="N48" s="70">
        <f t="shared" si="22"/>
        <v>0</v>
      </c>
      <c r="R48" s="83">
        <f t="shared" si="27"/>
        <v>0</v>
      </c>
      <c r="S48" s="83">
        <f t="shared" si="27"/>
        <v>0</v>
      </c>
      <c r="T48" s="83">
        <f t="shared" si="27"/>
        <v>0</v>
      </c>
      <c r="U48" s="83">
        <f t="shared" si="27"/>
        <v>0</v>
      </c>
      <c r="V48" s="83">
        <f t="shared" si="28"/>
        <v>0</v>
      </c>
      <c r="W48" s="83">
        <f t="shared" si="28"/>
        <v>0</v>
      </c>
      <c r="X48" s="83">
        <f t="shared" si="29"/>
        <v>0</v>
      </c>
      <c r="Y48" s="83">
        <f t="shared" si="29"/>
        <v>0</v>
      </c>
      <c r="Z48" s="83">
        <f t="shared" si="29"/>
        <v>0</v>
      </c>
      <c r="AA48" s="171">
        <f t="shared" si="23"/>
        <v>0</v>
      </c>
      <c r="AB48" s="83">
        <f t="shared" si="30"/>
        <v>0</v>
      </c>
      <c r="AC48" s="83">
        <f t="shared" si="30"/>
        <v>0</v>
      </c>
      <c r="AD48" s="171">
        <f t="shared" si="24"/>
        <v>0</v>
      </c>
      <c r="AE48" s="171">
        <f>IF(AD48=1,SUM(AD$10:AD48),0)</f>
        <v>0</v>
      </c>
      <c r="AF48" s="82" t="str">
        <f t="shared" si="25"/>
        <v/>
      </c>
      <c r="AG48" s="171">
        <f t="shared" si="26"/>
        <v>0</v>
      </c>
    </row>
    <row r="49" spans="1:33" ht="12" customHeight="1" x14ac:dyDescent="0.25">
      <c r="A49" s="497"/>
      <c r="B49" s="15">
        <v>40</v>
      </c>
      <c r="C49" s="468">
        <f t="shared" si="14"/>
        <v>0</v>
      </c>
      <c r="D49" s="469"/>
      <c r="E49" s="470"/>
      <c r="F49" s="67">
        <f t="shared" si="15"/>
        <v>0</v>
      </c>
      <c r="G49" s="67">
        <f t="shared" si="16"/>
        <v>0</v>
      </c>
      <c r="H49" s="67">
        <f t="shared" si="17"/>
        <v>0</v>
      </c>
      <c r="I49" s="67">
        <f t="shared" si="18"/>
        <v>0</v>
      </c>
      <c r="J49" s="67">
        <f t="shared" si="19"/>
        <v>0</v>
      </c>
      <c r="K49" s="16">
        <f t="shared" si="20"/>
        <v>0</v>
      </c>
      <c r="L49" s="67">
        <f t="shared" si="21"/>
        <v>0</v>
      </c>
      <c r="M49" s="17">
        <f>IF(L49&gt;0,VLOOKUP(I49,Labour!$AR$1:$AT$15,3,FALSE),0)</f>
        <v>0</v>
      </c>
      <c r="N49" s="70">
        <f t="shared" si="22"/>
        <v>0</v>
      </c>
      <c r="R49" s="83">
        <f t="shared" si="27"/>
        <v>0</v>
      </c>
      <c r="S49" s="83">
        <f t="shared" si="27"/>
        <v>0</v>
      </c>
      <c r="T49" s="83">
        <f t="shared" si="27"/>
        <v>0</v>
      </c>
      <c r="U49" s="83">
        <f t="shared" si="27"/>
        <v>0</v>
      </c>
      <c r="V49" s="83">
        <f t="shared" si="28"/>
        <v>0</v>
      </c>
      <c r="W49" s="83">
        <f t="shared" si="28"/>
        <v>0</v>
      </c>
      <c r="X49" s="83">
        <f t="shared" si="29"/>
        <v>0</v>
      </c>
      <c r="Y49" s="83">
        <f t="shared" si="29"/>
        <v>0</v>
      </c>
      <c r="Z49" s="83">
        <f t="shared" si="29"/>
        <v>0</v>
      </c>
      <c r="AA49" s="171">
        <f t="shared" si="23"/>
        <v>0</v>
      </c>
      <c r="AB49" s="83">
        <f t="shared" si="30"/>
        <v>0</v>
      </c>
      <c r="AC49" s="83">
        <f t="shared" si="30"/>
        <v>0</v>
      </c>
      <c r="AD49" s="171">
        <f t="shared" si="24"/>
        <v>0</v>
      </c>
      <c r="AE49" s="171">
        <f>IF(AD49=1,SUM(AD$10:AD49),0)</f>
        <v>0</v>
      </c>
      <c r="AF49" s="82" t="str">
        <f t="shared" si="25"/>
        <v/>
      </c>
      <c r="AG49" s="171">
        <f t="shared" si="26"/>
        <v>0</v>
      </c>
    </row>
    <row r="50" spans="1:33" ht="12" customHeight="1" x14ac:dyDescent="0.25">
      <c r="A50" s="497"/>
      <c r="B50" s="15">
        <v>41</v>
      </c>
      <c r="C50" s="468">
        <f t="shared" si="14"/>
        <v>0</v>
      </c>
      <c r="D50" s="469"/>
      <c r="E50" s="470"/>
      <c r="F50" s="67">
        <f t="shared" si="15"/>
        <v>0</v>
      </c>
      <c r="G50" s="67">
        <f t="shared" si="16"/>
        <v>0</v>
      </c>
      <c r="H50" s="67">
        <f t="shared" si="17"/>
        <v>0</v>
      </c>
      <c r="I50" s="67">
        <f t="shared" si="18"/>
        <v>0</v>
      </c>
      <c r="J50" s="67">
        <f t="shared" si="19"/>
        <v>0</v>
      </c>
      <c r="K50" s="16">
        <f t="shared" si="20"/>
        <v>0</v>
      </c>
      <c r="L50" s="67">
        <f t="shared" si="21"/>
        <v>0</v>
      </c>
      <c r="M50" s="17">
        <f>IF(L50&gt;0,VLOOKUP(I50,Labour!$AR$1:$AT$15,3,FALSE),0)</f>
        <v>0</v>
      </c>
      <c r="N50" s="70">
        <f t="shared" si="22"/>
        <v>0</v>
      </c>
      <c r="R50" s="83">
        <f t="shared" si="27"/>
        <v>0</v>
      </c>
      <c r="S50" s="83">
        <f t="shared" si="27"/>
        <v>0</v>
      </c>
      <c r="T50" s="83">
        <f t="shared" si="27"/>
        <v>0</v>
      </c>
      <c r="U50" s="83">
        <f t="shared" si="27"/>
        <v>0</v>
      </c>
      <c r="V50" s="83">
        <f t="shared" si="28"/>
        <v>0</v>
      </c>
      <c r="W50" s="83">
        <f t="shared" si="28"/>
        <v>0</v>
      </c>
      <c r="X50" s="83">
        <f t="shared" si="29"/>
        <v>0</v>
      </c>
      <c r="Y50" s="83">
        <f t="shared" si="29"/>
        <v>0</v>
      </c>
      <c r="Z50" s="83">
        <f t="shared" si="29"/>
        <v>0</v>
      </c>
      <c r="AA50" s="171">
        <f t="shared" si="23"/>
        <v>0</v>
      </c>
      <c r="AB50" s="83">
        <f t="shared" si="30"/>
        <v>0</v>
      </c>
      <c r="AC50" s="83">
        <f t="shared" si="30"/>
        <v>0</v>
      </c>
      <c r="AD50" s="171">
        <f t="shared" si="24"/>
        <v>0</v>
      </c>
      <c r="AE50" s="171">
        <f>IF(AD50=1,SUM(AD$10:AD50),0)</f>
        <v>0</v>
      </c>
      <c r="AF50" s="82" t="str">
        <f t="shared" si="25"/>
        <v/>
      </c>
      <c r="AG50" s="171">
        <f t="shared" si="26"/>
        <v>0</v>
      </c>
    </row>
    <row r="51" spans="1:33" ht="12" customHeight="1" x14ac:dyDescent="0.25">
      <c r="A51" s="497"/>
      <c r="B51" s="15">
        <v>42</v>
      </c>
      <c r="C51" s="468">
        <f t="shared" si="14"/>
        <v>0</v>
      </c>
      <c r="D51" s="469"/>
      <c r="E51" s="470"/>
      <c r="F51" s="67">
        <f t="shared" si="15"/>
        <v>0</v>
      </c>
      <c r="G51" s="67">
        <f t="shared" si="16"/>
        <v>0</v>
      </c>
      <c r="H51" s="67">
        <f t="shared" si="17"/>
        <v>0</v>
      </c>
      <c r="I51" s="67">
        <f t="shared" si="18"/>
        <v>0</v>
      </c>
      <c r="J51" s="67">
        <f t="shared" si="19"/>
        <v>0</v>
      </c>
      <c r="K51" s="16">
        <f t="shared" si="20"/>
        <v>0</v>
      </c>
      <c r="L51" s="67">
        <f t="shared" si="21"/>
        <v>0</v>
      </c>
      <c r="M51" s="17">
        <f>IF(L51&gt;0,VLOOKUP(I51,Labour!$AR$1:$AT$15,3,FALSE),0)</f>
        <v>0</v>
      </c>
      <c r="N51" s="70">
        <f t="shared" si="22"/>
        <v>0</v>
      </c>
      <c r="R51" s="83">
        <f t="shared" si="27"/>
        <v>0</v>
      </c>
      <c r="S51" s="83">
        <f t="shared" si="27"/>
        <v>0</v>
      </c>
      <c r="T51" s="83">
        <f t="shared" si="27"/>
        <v>0</v>
      </c>
      <c r="U51" s="83">
        <f t="shared" si="27"/>
        <v>0</v>
      </c>
      <c r="V51" s="83">
        <f t="shared" si="28"/>
        <v>0</v>
      </c>
      <c r="W51" s="83">
        <f t="shared" si="28"/>
        <v>0</v>
      </c>
      <c r="X51" s="83">
        <f t="shared" si="29"/>
        <v>0</v>
      </c>
      <c r="Y51" s="83">
        <f t="shared" si="29"/>
        <v>0</v>
      </c>
      <c r="Z51" s="83">
        <f t="shared" si="29"/>
        <v>0</v>
      </c>
      <c r="AA51" s="171">
        <f t="shared" si="23"/>
        <v>0</v>
      </c>
      <c r="AB51" s="83">
        <f t="shared" si="30"/>
        <v>0</v>
      </c>
      <c r="AC51" s="83">
        <f t="shared" si="30"/>
        <v>0</v>
      </c>
      <c r="AD51" s="171">
        <f t="shared" si="24"/>
        <v>0</v>
      </c>
      <c r="AE51" s="171">
        <f>IF(AD51=1,SUM(AD$10:AD51),0)</f>
        <v>0</v>
      </c>
      <c r="AF51" s="82" t="str">
        <f t="shared" si="25"/>
        <v/>
      </c>
      <c r="AG51" s="171">
        <f t="shared" si="26"/>
        <v>0</v>
      </c>
    </row>
    <row r="52" spans="1:33" ht="12" customHeight="1" x14ac:dyDescent="0.25">
      <c r="A52" s="497"/>
      <c r="B52" s="15">
        <v>43</v>
      </c>
      <c r="C52" s="468">
        <f t="shared" si="14"/>
        <v>0</v>
      </c>
      <c r="D52" s="469"/>
      <c r="E52" s="470"/>
      <c r="F52" s="67">
        <f t="shared" si="15"/>
        <v>0</v>
      </c>
      <c r="G52" s="67">
        <f t="shared" si="16"/>
        <v>0</v>
      </c>
      <c r="H52" s="67">
        <f t="shared" si="17"/>
        <v>0</v>
      </c>
      <c r="I52" s="67">
        <f t="shared" si="18"/>
        <v>0</v>
      </c>
      <c r="J52" s="67">
        <f t="shared" si="19"/>
        <v>0</v>
      </c>
      <c r="K52" s="16">
        <f t="shared" si="20"/>
        <v>0</v>
      </c>
      <c r="L52" s="67">
        <f t="shared" si="21"/>
        <v>0</v>
      </c>
      <c r="M52" s="17">
        <f>IF(L52&gt;0,VLOOKUP(I52,Labour!$AR$1:$AT$15,3,FALSE),0)</f>
        <v>0</v>
      </c>
      <c r="N52" s="70">
        <f t="shared" si="22"/>
        <v>0</v>
      </c>
      <c r="R52" s="83">
        <f t="shared" si="27"/>
        <v>0</v>
      </c>
      <c r="S52" s="83">
        <f t="shared" si="27"/>
        <v>0</v>
      </c>
      <c r="T52" s="83">
        <f t="shared" si="27"/>
        <v>0</v>
      </c>
      <c r="U52" s="83">
        <f t="shared" si="27"/>
        <v>0</v>
      </c>
      <c r="V52" s="83">
        <f t="shared" si="28"/>
        <v>0</v>
      </c>
      <c r="W52" s="83">
        <f t="shared" si="28"/>
        <v>0</v>
      </c>
      <c r="X52" s="83">
        <f t="shared" si="29"/>
        <v>0</v>
      </c>
      <c r="Y52" s="83">
        <f t="shared" si="29"/>
        <v>0</v>
      </c>
      <c r="Z52" s="83">
        <f t="shared" si="29"/>
        <v>0</v>
      </c>
      <c r="AA52" s="171">
        <f t="shared" si="23"/>
        <v>0</v>
      </c>
      <c r="AB52" s="83">
        <f t="shared" si="30"/>
        <v>0</v>
      </c>
      <c r="AC52" s="83">
        <f t="shared" si="30"/>
        <v>0</v>
      </c>
      <c r="AD52" s="171">
        <f t="shared" si="24"/>
        <v>0</v>
      </c>
      <c r="AE52" s="171">
        <f>IF(AD52=1,SUM(AD$10:AD52),0)</f>
        <v>0</v>
      </c>
      <c r="AF52" s="82" t="str">
        <f t="shared" si="25"/>
        <v/>
      </c>
      <c r="AG52" s="171">
        <f t="shared" si="26"/>
        <v>0</v>
      </c>
    </row>
    <row r="53" spans="1:33" ht="12" customHeight="1" x14ac:dyDescent="0.25">
      <c r="A53" s="497"/>
      <c r="B53" s="15">
        <v>44</v>
      </c>
      <c r="C53" s="468">
        <f t="shared" si="14"/>
        <v>0</v>
      </c>
      <c r="D53" s="469"/>
      <c r="E53" s="470"/>
      <c r="F53" s="67">
        <f t="shared" si="15"/>
        <v>0</v>
      </c>
      <c r="G53" s="67">
        <f t="shared" si="16"/>
        <v>0</v>
      </c>
      <c r="H53" s="67">
        <f t="shared" si="17"/>
        <v>0</v>
      </c>
      <c r="I53" s="67">
        <f t="shared" si="18"/>
        <v>0</v>
      </c>
      <c r="J53" s="67">
        <f t="shared" si="19"/>
        <v>0</v>
      </c>
      <c r="K53" s="16">
        <f t="shared" si="20"/>
        <v>0</v>
      </c>
      <c r="L53" s="67">
        <f t="shared" si="21"/>
        <v>0</v>
      </c>
      <c r="M53" s="17">
        <f>IF(L53&gt;0,VLOOKUP(I53,Labour!$AR$1:$AT$15,3,FALSE),0)</f>
        <v>0</v>
      </c>
      <c r="N53" s="70">
        <f t="shared" si="22"/>
        <v>0</v>
      </c>
      <c r="R53" s="83">
        <f t="shared" si="27"/>
        <v>0</v>
      </c>
      <c r="S53" s="83">
        <f t="shared" si="27"/>
        <v>0</v>
      </c>
      <c r="T53" s="83">
        <f t="shared" si="27"/>
        <v>0</v>
      </c>
      <c r="U53" s="83">
        <f t="shared" si="27"/>
        <v>0</v>
      </c>
      <c r="V53" s="83">
        <f t="shared" si="28"/>
        <v>0</v>
      </c>
      <c r="W53" s="83">
        <f t="shared" si="28"/>
        <v>0</v>
      </c>
      <c r="X53" s="83">
        <f t="shared" si="29"/>
        <v>0</v>
      </c>
      <c r="Y53" s="83">
        <f t="shared" si="29"/>
        <v>0</v>
      </c>
      <c r="Z53" s="83">
        <f t="shared" si="29"/>
        <v>0</v>
      </c>
      <c r="AA53" s="171">
        <f t="shared" si="23"/>
        <v>0</v>
      </c>
      <c r="AB53" s="83">
        <f t="shared" si="30"/>
        <v>0</v>
      </c>
      <c r="AC53" s="83">
        <f t="shared" si="30"/>
        <v>0</v>
      </c>
      <c r="AD53" s="171">
        <f t="shared" si="24"/>
        <v>0</v>
      </c>
      <c r="AE53" s="171">
        <f>IF(AD53=1,SUM(AD$10:AD53),0)</f>
        <v>0</v>
      </c>
      <c r="AF53" s="82" t="str">
        <f t="shared" si="25"/>
        <v/>
      </c>
      <c r="AG53" s="171">
        <f t="shared" si="26"/>
        <v>0</v>
      </c>
    </row>
    <row r="54" spans="1:33" ht="12" customHeight="1" x14ac:dyDescent="0.25">
      <c r="A54" s="497"/>
      <c r="B54" s="15">
        <v>45</v>
      </c>
      <c r="C54" s="468">
        <f t="shared" si="14"/>
        <v>0</v>
      </c>
      <c r="D54" s="469"/>
      <c r="E54" s="470"/>
      <c r="F54" s="67">
        <f t="shared" si="15"/>
        <v>0</v>
      </c>
      <c r="G54" s="67">
        <f t="shared" si="16"/>
        <v>0</v>
      </c>
      <c r="H54" s="67">
        <f t="shared" si="17"/>
        <v>0</v>
      </c>
      <c r="I54" s="67">
        <f t="shared" si="18"/>
        <v>0</v>
      </c>
      <c r="J54" s="67">
        <f t="shared" si="19"/>
        <v>0</v>
      </c>
      <c r="K54" s="16">
        <f t="shared" si="20"/>
        <v>0</v>
      </c>
      <c r="L54" s="67">
        <f t="shared" si="21"/>
        <v>0</v>
      </c>
      <c r="M54" s="17">
        <f>IF(L54&gt;0,VLOOKUP(I54,Labour!$AR$1:$AT$15,3,FALSE),0)</f>
        <v>0</v>
      </c>
      <c r="N54" s="70">
        <f t="shared" si="22"/>
        <v>0</v>
      </c>
      <c r="R54" s="83">
        <f t="shared" si="27"/>
        <v>0</v>
      </c>
      <c r="S54" s="83">
        <f t="shared" si="27"/>
        <v>0</v>
      </c>
      <c r="T54" s="83">
        <f t="shared" si="27"/>
        <v>0</v>
      </c>
      <c r="U54" s="83">
        <f t="shared" si="27"/>
        <v>0</v>
      </c>
      <c r="V54" s="83">
        <f t="shared" si="28"/>
        <v>0</v>
      </c>
      <c r="W54" s="83">
        <f t="shared" si="28"/>
        <v>0</v>
      </c>
      <c r="X54" s="83">
        <f t="shared" si="29"/>
        <v>0</v>
      </c>
      <c r="Y54" s="83">
        <f t="shared" si="29"/>
        <v>0</v>
      </c>
      <c r="Z54" s="83">
        <f t="shared" si="29"/>
        <v>0</v>
      </c>
      <c r="AA54" s="171">
        <f t="shared" si="23"/>
        <v>0</v>
      </c>
      <c r="AB54" s="83">
        <f t="shared" si="30"/>
        <v>0</v>
      </c>
      <c r="AC54" s="83">
        <f t="shared" si="30"/>
        <v>0</v>
      </c>
      <c r="AD54" s="171">
        <f t="shared" si="24"/>
        <v>0</v>
      </c>
      <c r="AE54" s="171">
        <f>IF(AD54=1,SUM(AD$10:AD54),0)</f>
        <v>0</v>
      </c>
      <c r="AF54" s="82" t="str">
        <f t="shared" si="25"/>
        <v/>
      </c>
      <c r="AG54" s="171">
        <f t="shared" si="26"/>
        <v>0</v>
      </c>
    </row>
    <row r="55" spans="1:33" ht="12" customHeight="1" x14ac:dyDescent="0.25">
      <c r="A55" s="497"/>
      <c r="B55" s="15">
        <v>46</v>
      </c>
      <c r="C55" s="468">
        <f t="shared" si="14"/>
        <v>0</v>
      </c>
      <c r="D55" s="469"/>
      <c r="E55" s="470"/>
      <c r="F55" s="67">
        <f t="shared" si="15"/>
        <v>0</v>
      </c>
      <c r="G55" s="67">
        <f t="shared" si="16"/>
        <v>0</v>
      </c>
      <c r="H55" s="67">
        <f t="shared" si="17"/>
        <v>0</v>
      </c>
      <c r="I55" s="67">
        <f t="shared" si="18"/>
        <v>0</v>
      </c>
      <c r="J55" s="67">
        <f t="shared" si="19"/>
        <v>0</v>
      </c>
      <c r="K55" s="16">
        <f t="shared" si="20"/>
        <v>0</v>
      </c>
      <c r="L55" s="67">
        <f t="shared" si="21"/>
        <v>0</v>
      </c>
      <c r="M55" s="17">
        <f>IF(L55&gt;0,VLOOKUP(I55,Labour!$AR$1:$AT$15,3,FALSE),0)</f>
        <v>0</v>
      </c>
      <c r="N55" s="70">
        <f t="shared" si="22"/>
        <v>0</v>
      </c>
      <c r="R55" s="83">
        <f t="shared" si="27"/>
        <v>0</v>
      </c>
      <c r="S55" s="83">
        <f t="shared" si="27"/>
        <v>0</v>
      </c>
      <c r="T55" s="83">
        <f t="shared" si="27"/>
        <v>0</v>
      </c>
      <c r="U55" s="83">
        <f t="shared" si="27"/>
        <v>0</v>
      </c>
      <c r="V55" s="83">
        <f t="shared" si="28"/>
        <v>0</v>
      </c>
      <c r="W55" s="83">
        <f t="shared" si="28"/>
        <v>0</v>
      </c>
      <c r="X55" s="83">
        <f t="shared" si="29"/>
        <v>0</v>
      </c>
      <c r="Y55" s="83">
        <f t="shared" si="29"/>
        <v>0</v>
      </c>
      <c r="Z55" s="83">
        <f t="shared" si="29"/>
        <v>0</v>
      </c>
      <c r="AA55" s="171">
        <f t="shared" si="23"/>
        <v>0</v>
      </c>
      <c r="AB55" s="83">
        <f t="shared" si="30"/>
        <v>0</v>
      </c>
      <c r="AC55" s="83">
        <f t="shared" si="30"/>
        <v>0</v>
      </c>
      <c r="AD55" s="171">
        <f t="shared" si="24"/>
        <v>0</v>
      </c>
      <c r="AE55" s="171">
        <f>IF(AD55=1,SUM(AD$10:AD55),0)</f>
        <v>0</v>
      </c>
      <c r="AF55" s="82" t="str">
        <f t="shared" si="25"/>
        <v/>
      </c>
      <c r="AG55" s="171">
        <f t="shared" si="26"/>
        <v>0</v>
      </c>
    </row>
    <row r="56" spans="1:33" ht="12" customHeight="1" x14ac:dyDescent="0.25">
      <c r="A56" s="497"/>
      <c r="B56" s="15">
        <v>47</v>
      </c>
      <c r="C56" s="468">
        <f t="shared" si="14"/>
        <v>0</v>
      </c>
      <c r="D56" s="469"/>
      <c r="E56" s="470"/>
      <c r="F56" s="67">
        <f t="shared" si="15"/>
        <v>0</v>
      </c>
      <c r="G56" s="67">
        <f t="shared" si="16"/>
        <v>0</v>
      </c>
      <c r="H56" s="67">
        <f t="shared" si="17"/>
        <v>0</v>
      </c>
      <c r="I56" s="67">
        <f t="shared" si="18"/>
        <v>0</v>
      </c>
      <c r="J56" s="67">
        <f t="shared" si="19"/>
        <v>0</v>
      </c>
      <c r="K56" s="16">
        <f t="shared" si="20"/>
        <v>0</v>
      </c>
      <c r="L56" s="67">
        <f t="shared" si="21"/>
        <v>0</v>
      </c>
      <c r="M56" s="17">
        <f>IF(L56&gt;0,VLOOKUP(I56,Labour!$AR$1:$AT$15,3,FALSE),0)</f>
        <v>0</v>
      </c>
      <c r="N56" s="70">
        <f t="shared" si="22"/>
        <v>0</v>
      </c>
      <c r="R56" s="83">
        <f t="shared" si="27"/>
        <v>0</v>
      </c>
      <c r="S56" s="83">
        <f t="shared" si="27"/>
        <v>0</v>
      </c>
      <c r="T56" s="83">
        <f t="shared" si="27"/>
        <v>0</v>
      </c>
      <c r="U56" s="83">
        <f t="shared" si="27"/>
        <v>0</v>
      </c>
      <c r="V56" s="83">
        <f t="shared" si="28"/>
        <v>0</v>
      </c>
      <c r="W56" s="83">
        <f t="shared" si="28"/>
        <v>0</v>
      </c>
      <c r="X56" s="83">
        <f t="shared" si="29"/>
        <v>0</v>
      </c>
      <c r="Y56" s="83">
        <f t="shared" si="29"/>
        <v>0</v>
      </c>
      <c r="Z56" s="83">
        <f t="shared" si="29"/>
        <v>0</v>
      </c>
      <c r="AA56" s="171">
        <f t="shared" si="23"/>
        <v>0</v>
      </c>
      <c r="AB56" s="83">
        <f t="shared" si="30"/>
        <v>0</v>
      </c>
      <c r="AC56" s="83">
        <f t="shared" si="30"/>
        <v>0</v>
      </c>
      <c r="AD56" s="171">
        <f t="shared" si="24"/>
        <v>0</v>
      </c>
      <c r="AE56" s="171">
        <f>IF(AD56=1,SUM(AD$10:AD56),0)</f>
        <v>0</v>
      </c>
      <c r="AF56" s="82" t="str">
        <f t="shared" si="25"/>
        <v/>
      </c>
      <c r="AG56" s="171">
        <f t="shared" si="26"/>
        <v>0</v>
      </c>
    </row>
    <row r="57" spans="1:33" ht="12" customHeight="1" x14ac:dyDescent="0.25">
      <c r="A57" s="497"/>
      <c r="B57" s="15">
        <v>48</v>
      </c>
      <c r="C57" s="468">
        <f t="shared" si="14"/>
        <v>0</v>
      </c>
      <c r="D57" s="469"/>
      <c r="E57" s="470"/>
      <c r="F57" s="67">
        <f t="shared" si="15"/>
        <v>0</v>
      </c>
      <c r="G57" s="67">
        <f t="shared" si="16"/>
        <v>0</v>
      </c>
      <c r="H57" s="67">
        <f t="shared" si="17"/>
        <v>0</v>
      </c>
      <c r="I57" s="67">
        <f t="shared" si="18"/>
        <v>0</v>
      </c>
      <c r="J57" s="67">
        <f t="shared" si="19"/>
        <v>0</v>
      </c>
      <c r="K57" s="16">
        <f t="shared" si="20"/>
        <v>0</v>
      </c>
      <c r="L57" s="67">
        <f t="shared" si="21"/>
        <v>0</v>
      </c>
      <c r="M57" s="17">
        <f>IF(L57&gt;0,VLOOKUP(I57,Labour!$AR$1:$AT$15,3,FALSE),0)</f>
        <v>0</v>
      </c>
      <c r="N57" s="70">
        <f t="shared" si="22"/>
        <v>0</v>
      </c>
      <c r="R57" s="83">
        <f t="shared" si="27"/>
        <v>0</v>
      </c>
      <c r="S57" s="83">
        <f t="shared" si="27"/>
        <v>0</v>
      </c>
      <c r="T57" s="83">
        <f t="shared" si="27"/>
        <v>0</v>
      </c>
      <c r="U57" s="83">
        <f t="shared" si="27"/>
        <v>0</v>
      </c>
      <c r="V57" s="83">
        <f t="shared" si="28"/>
        <v>0</v>
      </c>
      <c r="W57" s="83">
        <f t="shared" si="28"/>
        <v>0</v>
      </c>
      <c r="X57" s="83">
        <f t="shared" si="29"/>
        <v>0</v>
      </c>
      <c r="Y57" s="83">
        <f t="shared" si="29"/>
        <v>0</v>
      </c>
      <c r="Z57" s="83">
        <f t="shared" si="29"/>
        <v>0</v>
      </c>
      <c r="AA57" s="171">
        <f t="shared" si="23"/>
        <v>0</v>
      </c>
      <c r="AB57" s="83">
        <f t="shared" si="30"/>
        <v>0</v>
      </c>
      <c r="AC57" s="83">
        <f t="shared" si="30"/>
        <v>0</v>
      </c>
      <c r="AD57" s="171">
        <f t="shared" si="24"/>
        <v>0</v>
      </c>
      <c r="AE57" s="171">
        <f>IF(AD57=1,SUM(AD$10:AD57),0)</f>
        <v>0</v>
      </c>
      <c r="AF57" s="82" t="str">
        <f t="shared" si="25"/>
        <v/>
      </c>
      <c r="AG57" s="171">
        <f t="shared" si="26"/>
        <v>0</v>
      </c>
    </row>
    <row r="58" spans="1:33" ht="12" customHeight="1" x14ac:dyDescent="0.25">
      <c r="A58" s="497"/>
      <c r="B58" s="15">
        <v>49</v>
      </c>
      <c r="C58" s="468">
        <f t="shared" si="14"/>
        <v>0</v>
      </c>
      <c r="D58" s="469"/>
      <c r="E58" s="470"/>
      <c r="F58" s="67">
        <f t="shared" si="15"/>
        <v>0</v>
      </c>
      <c r="G58" s="67">
        <f t="shared" si="16"/>
        <v>0</v>
      </c>
      <c r="H58" s="67">
        <f t="shared" si="17"/>
        <v>0</v>
      </c>
      <c r="I58" s="67">
        <f t="shared" si="18"/>
        <v>0</v>
      </c>
      <c r="J58" s="67">
        <f t="shared" si="19"/>
        <v>0</v>
      </c>
      <c r="K58" s="16">
        <f t="shared" si="20"/>
        <v>0</v>
      </c>
      <c r="L58" s="67">
        <f t="shared" si="21"/>
        <v>0</v>
      </c>
      <c r="M58" s="17">
        <f>IF(L58&gt;0,VLOOKUP(I58,Labour!$AR$1:$AT$15,3,FALSE),0)</f>
        <v>0</v>
      </c>
      <c r="N58" s="70">
        <f t="shared" si="22"/>
        <v>0</v>
      </c>
      <c r="R58" s="83">
        <f t="shared" si="27"/>
        <v>0</v>
      </c>
      <c r="S58" s="83">
        <f t="shared" si="27"/>
        <v>0</v>
      </c>
      <c r="T58" s="83">
        <f t="shared" si="27"/>
        <v>0</v>
      </c>
      <c r="U58" s="83">
        <f t="shared" si="27"/>
        <v>0</v>
      </c>
      <c r="V58" s="83">
        <f t="shared" si="28"/>
        <v>0</v>
      </c>
      <c r="W58" s="83">
        <f t="shared" si="28"/>
        <v>0</v>
      </c>
      <c r="X58" s="83">
        <f t="shared" si="29"/>
        <v>0</v>
      </c>
      <c r="Y58" s="83">
        <f t="shared" si="29"/>
        <v>0</v>
      </c>
      <c r="Z58" s="83">
        <f t="shared" si="29"/>
        <v>0</v>
      </c>
      <c r="AA58" s="171">
        <f t="shared" si="23"/>
        <v>0</v>
      </c>
      <c r="AB58" s="83">
        <f t="shared" si="30"/>
        <v>0</v>
      </c>
      <c r="AC58" s="83">
        <f t="shared" si="30"/>
        <v>0</v>
      </c>
      <c r="AD58" s="171">
        <f t="shared" si="24"/>
        <v>0</v>
      </c>
      <c r="AE58" s="171">
        <f>IF(AD58=1,SUM(AD$10:AD58),0)</f>
        <v>0</v>
      </c>
      <c r="AF58" s="82" t="str">
        <f t="shared" si="25"/>
        <v/>
      </c>
      <c r="AG58" s="171">
        <f t="shared" si="26"/>
        <v>0</v>
      </c>
    </row>
    <row r="59" spans="1:33" ht="12" customHeight="1" x14ac:dyDescent="0.25">
      <c r="A59" s="497"/>
      <c r="B59" s="15">
        <v>50</v>
      </c>
      <c r="C59" s="468">
        <f t="shared" si="14"/>
        <v>0</v>
      </c>
      <c r="D59" s="469"/>
      <c r="E59" s="470"/>
      <c r="F59" s="67">
        <f t="shared" si="15"/>
        <v>0</v>
      </c>
      <c r="G59" s="67">
        <f t="shared" si="16"/>
        <v>0</v>
      </c>
      <c r="H59" s="67">
        <f t="shared" si="17"/>
        <v>0</v>
      </c>
      <c r="I59" s="67">
        <f t="shared" si="18"/>
        <v>0</v>
      </c>
      <c r="J59" s="67">
        <f t="shared" si="19"/>
        <v>0</v>
      </c>
      <c r="K59" s="16">
        <f t="shared" si="20"/>
        <v>0</v>
      </c>
      <c r="L59" s="67">
        <f t="shared" si="21"/>
        <v>0</v>
      </c>
      <c r="M59" s="17">
        <f>IF(L59&gt;0,VLOOKUP(I59,Labour!$AR$1:$AT$15,3,FALSE),0)</f>
        <v>0</v>
      </c>
      <c r="N59" s="70">
        <f t="shared" si="22"/>
        <v>0</v>
      </c>
      <c r="R59" s="83">
        <f t="shared" si="27"/>
        <v>0</v>
      </c>
      <c r="S59" s="83">
        <f t="shared" si="27"/>
        <v>0</v>
      </c>
      <c r="T59" s="83">
        <f t="shared" si="27"/>
        <v>0</v>
      </c>
      <c r="U59" s="83">
        <f t="shared" si="27"/>
        <v>0</v>
      </c>
      <c r="V59" s="83">
        <f t="shared" si="28"/>
        <v>0</v>
      </c>
      <c r="W59" s="83">
        <f t="shared" si="28"/>
        <v>0</v>
      </c>
      <c r="X59" s="83">
        <f t="shared" si="29"/>
        <v>0</v>
      </c>
      <c r="Y59" s="83">
        <f t="shared" si="29"/>
        <v>0</v>
      </c>
      <c r="Z59" s="83">
        <f t="shared" si="29"/>
        <v>0</v>
      </c>
      <c r="AA59" s="171">
        <f t="shared" si="23"/>
        <v>0</v>
      </c>
      <c r="AB59" s="83">
        <f t="shared" si="30"/>
        <v>0</v>
      </c>
      <c r="AC59" s="83">
        <f t="shared" si="30"/>
        <v>0</v>
      </c>
      <c r="AD59" s="171">
        <f t="shared" si="24"/>
        <v>0</v>
      </c>
      <c r="AE59" s="171">
        <f>IF(AD59=1,SUM(AD$10:AD59),0)</f>
        <v>0</v>
      </c>
      <c r="AF59" s="82" t="str">
        <f t="shared" si="25"/>
        <v/>
      </c>
      <c r="AG59" s="171">
        <f t="shared" si="26"/>
        <v>0</v>
      </c>
    </row>
    <row r="60" spans="1:33" ht="12" customHeight="1" x14ac:dyDescent="0.25">
      <c r="A60" s="497"/>
      <c r="B60" s="15">
        <v>51</v>
      </c>
      <c r="C60" s="468">
        <f t="shared" si="14"/>
        <v>0</v>
      </c>
      <c r="D60" s="469"/>
      <c r="E60" s="470"/>
      <c r="F60" s="67">
        <f t="shared" si="15"/>
        <v>0</v>
      </c>
      <c r="G60" s="67">
        <f t="shared" si="16"/>
        <v>0</v>
      </c>
      <c r="H60" s="67">
        <f t="shared" si="17"/>
        <v>0</v>
      </c>
      <c r="I60" s="67">
        <f t="shared" si="18"/>
        <v>0</v>
      </c>
      <c r="J60" s="67">
        <f t="shared" si="19"/>
        <v>0</v>
      </c>
      <c r="K60" s="16">
        <f t="shared" si="20"/>
        <v>0</v>
      </c>
      <c r="L60" s="67">
        <f t="shared" si="21"/>
        <v>0</v>
      </c>
      <c r="M60" s="17">
        <f>IF(L60&gt;0,VLOOKUP(I60,Labour!$AR$1:$AT$15,3,FALSE),0)</f>
        <v>0</v>
      </c>
      <c r="N60" s="70">
        <f t="shared" si="22"/>
        <v>0</v>
      </c>
      <c r="R60" s="83">
        <f t="shared" si="27"/>
        <v>0</v>
      </c>
      <c r="S60" s="83">
        <f t="shared" si="27"/>
        <v>0</v>
      </c>
      <c r="T60" s="83">
        <f t="shared" si="27"/>
        <v>0</v>
      </c>
      <c r="U60" s="83">
        <f t="shared" si="27"/>
        <v>0</v>
      </c>
      <c r="V60" s="83">
        <f t="shared" si="28"/>
        <v>0</v>
      </c>
      <c r="W60" s="83">
        <f t="shared" si="28"/>
        <v>0</v>
      </c>
      <c r="X60" s="83">
        <f t="shared" si="29"/>
        <v>0</v>
      </c>
      <c r="Y60" s="83">
        <f t="shared" si="29"/>
        <v>0</v>
      </c>
      <c r="Z60" s="83">
        <f t="shared" si="29"/>
        <v>0</v>
      </c>
      <c r="AA60" s="171">
        <f t="shared" si="23"/>
        <v>0</v>
      </c>
      <c r="AB60" s="83">
        <f t="shared" si="30"/>
        <v>0</v>
      </c>
      <c r="AC60" s="83">
        <f t="shared" si="30"/>
        <v>0</v>
      </c>
      <c r="AD60" s="171">
        <f t="shared" si="24"/>
        <v>0</v>
      </c>
      <c r="AE60" s="171">
        <f>IF(AD60=1,SUM(AD$10:AD60),0)</f>
        <v>0</v>
      </c>
      <c r="AF60" s="82" t="str">
        <f t="shared" si="25"/>
        <v/>
      </c>
      <c r="AG60" s="171">
        <f t="shared" si="26"/>
        <v>0</v>
      </c>
    </row>
    <row r="61" spans="1:33" ht="12" customHeight="1" x14ac:dyDescent="0.25">
      <c r="A61" s="497"/>
      <c r="B61" s="15">
        <v>52</v>
      </c>
      <c r="C61" s="468">
        <f t="shared" si="14"/>
        <v>0</v>
      </c>
      <c r="D61" s="469"/>
      <c r="E61" s="470"/>
      <c r="F61" s="67">
        <f t="shared" si="15"/>
        <v>0</v>
      </c>
      <c r="G61" s="67">
        <f t="shared" si="16"/>
        <v>0</v>
      </c>
      <c r="H61" s="67">
        <f t="shared" si="17"/>
        <v>0</v>
      </c>
      <c r="I61" s="67">
        <f t="shared" si="18"/>
        <v>0</v>
      </c>
      <c r="J61" s="67">
        <f t="shared" si="19"/>
        <v>0</v>
      </c>
      <c r="K61" s="16">
        <f t="shared" si="20"/>
        <v>0</v>
      </c>
      <c r="L61" s="67">
        <f t="shared" si="21"/>
        <v>0</v>
      </c>
      <c r="M61" s="17">
        <f>IF(L61&gt;0,VLOOKUP(I61,Labour!$AR$1:$AT$15,3,FALSE),0)</f>
        <v>0</v>
      </c>
      <c r="N61" s="70">
        <f t="shared" si="22"/>
        <v>0</v>
      </c>
      <c r="R61" s="83">
        <f t="shared" si="27"/>
        <v>0</v>
      </c>
      <c r="S61" s="83">
        <f t="shared" si="27"/>
        <v>0</v>
      </c>
      <c r="T61" s="83">
        <f t="shared" si="27"/>
        <v>0</v>
      </c>
      <c r="U61" s="83">
        <f t="shared" si="27"/>
        <v>0</v>
      </c>
      <c r="V61" s="83">
        <f t="shared" si="28"/>
        <v>0</v>
      </c>
      <c r="W61" s="83">
        <f t="shared" si="28"/>
        <v>0</v>
      </c>
      <c r="X61" s="83">
        <f t="shared" si="29"/>
        <v>0</v>
      </c>
      <c r="Y61" s="83">
        <f t="shared" si="29"/>
        <v>0</v>
      </c>
      <c r="Z61" s="83">
        <f t="shared" si="29"/>
        <v>0</v>
      </c>
      <c r="AA61" s="171">
        <f t="shared" si="23"/>
        <v>0</v>
      </c>
      <c r="AB61" s="83">
        <f t="shared" si="30"/>
        <v>0</v>
      </c>
      <c r="AC61" s="83">
        <f t="shared" si="30"/>
        <v>0</v>
      </c>
      <c r="AD61" s="171">
        <f t="shared" si="24"/>
        <v>0</v>
      </c>
      <c r="AE61" s="171">
        <f>IF(AD61=1,SUM(AD$10:AD61),0)</f>
        <v>0</v>
      </c>
      <c r="AF61" s="82" t="str">
        <f t="shared" si="25"/>
        <v/>
      </c>
      <c r="AG61" s="171">
        <f t="shared" si="26"/>
        <v>0</v>
      </c>
    </row>
    <row r="62" spans="1:33" ht="12" customHeight="1" x14ac:dyDescent="0.25">
      <c r="A62" s="497"/>
      <c r="B62" s="15">
        <v>53</v>
      </c>
      <c r="C62" s="468">
        <f t="shared" si="14"/>
        <v>0</v>
      </c>
      <c r="D62" s="469"/>
      <c r="E62" s="470"/>
      <c r="F62" s="67">
        <f t="shared" si="15"/>
        <v>0</v>
      </c>
      <c r="G62" s="67">
        <f t="shared" si="16"/>
        <v>0</v>
      </c>
      <c r="H62" s="67">
        <f t="shared" si="17"/>
        <v>0</v>
      </c>
      <c r="I62" s="67">
        <f t="shared" si="18"/>
        <v>0</v>
      </c>
      <c r="J62" s="67">
        <f t="shared" si="19"/>
        <v>0</v>
      </c>
      <c r="K62" s="16">
        <f t="shared" si="20"/>
        <v>0</v>
      </c>
      <c r="L62" s="67">
        <f t="shared" si="21"/>
        <v>0</v>
      </c>
      <c r="M62" s="17">
        <f>IF(L62&gt;0,VLOOKUP(I62,Labour!$AR$1:$AT$15,3,FALSE),0)</f>
        <v>0</v>
      </c>
      <c r="N62" s="70">
        <f t="shared" si="22"/>
        <v>0</v>
      </c>
      <c r="R62" s="83">
        <f t="shared" si="27"/>
        <v>0</v>
      </c>
      <c r="S62" s="83">
        <f t="shared" si="27"/>
        <v>0</v>
      </c>
      <c r="T62" s="83">
        <f t="shared" si="27"/>
        <v>0</v>
      </c>
      <c r="U62" s="83">
        <f t="shared" si="27"/>
        <v>0</v>
      </c>
      <c r="V62" s="83">
        <f t="shared" si="28"/>
        <v>0</v>
      </c>
      <c r="W62" s="83">
        <f t="shared" si="28"/>
        <v>0</v>
      </c>
      <c r="X62" s="83">
        <f t="shared" si="29"/>
        <v>0</v>
      </c>
      <c r="Y62" s="83">
        <f t="shared" si="29"/>
        <v>0</v>
      </c>
      <c r="Z62" s="83">
        <f t="shared" si="29"/>
        <v>0</v>
      </c>
      <c r="AA62" s="171">
        <f t="shared" si="23"/>
        <v>0</v>
      </c>
      <c r="AB62" s="83">
        <f t="shared" si="30"/>
        <v>0</v>
      </c>
      <c r="AC62" s="83">
        <f t="shared" si="30"/>
        <v>0</v>
      </c>
      <c r="AD62" s="171">
        <f t="shared" si="24"/>
        <v>0</v>
      </c>
      <c r="AE62" s="171">
        <f>IF(AD62=1,SUM(AD$10:AD62),0)</f>
        <v>0</v>
      </c>
      <c r="AF62" s="82" t="str">
        <f t="shared" si="25"/>
        <v/>
      </c>
      <c r="AG62" s="171">
        <f t="shared" si="26"/>
        <v>0</v>
      </c>
    </row>
    <row r="63" spans="1:33" ht="12" customHeight="1" x14ac:dyDescent="0.25">
      <c r="A63" s="497"/>
      <c r="B63" s="15">
        <v>54</v>
      </c>
      <c r="C63" s="468">
        <f t="shared" si="14"/>
        <v>0</v>
      </c>
      <c r="D63" s="469"/>
      <c r="E63" s="470"/>
      <c r="F63" s="67">
        <f t="shared" si="15"/>
        <v>0</v>
      </c>
      <c r="G63" s="67">
        <f t="shared" si="16"/>
        <v>0</v>
      </c>
      <c r="H63" s="67">
        <f t="shared" si="17"/>
        <v>0</v>
      </c>
      <c r="I63" s="67">
        <f t="shared" si="18"/>
        <v>0</v>
      </c>
      <c r="J63" s="67">
        <f t="shared" si="19"/>
        <v>0</v>
      </c>
      <c r="K63" s="16">
        <f t="shared" si="20"/>
        <v>0</v>
      </c>
      <c r="L63" s="67">
        <f t="shared" si="21"/>
        <v>0</v>
      </c>
      <c r="M63" s="17">
        <f>IF(L63&gt;0,VLOOKUP(I63,Labour!$AR$1:$AT$15,3,FALSE),0)</f>
        <v>0</v>
      </c>
      <c r="N63" s="70">
        <f t="shared" si="22"/>
        <v>0</v>
      </c>
      <c r="R63" s="83">
        <f t="shared" si="27"/>
        <v>0</v>
      </c>
      <c r="S63" s="83">
        <f t="shared" si="27"/>
        <v>0</v>
      </c>
      <c r="T63" s="83">
        <f t="shared" si="27"/>
        <v>0</v>
      </c>
      <c r="U63" s="83">
        <f t="shared" si="27"/>
        <v>0</v>
      </c>
      <c r="V63" s="83">
        <f t="shared" si="28"/>
        <v>0</v>
      </c>
      <c r="W63" s="83">
        <f t="shared" si="28"/>
        <v>0</v>
      </c>
      <c r="X63" s="83">
        <f t="shared" si="29"/>
        <v>0</v>
      </c>
      <c r="Y63" s="83">
        <f t="shared" si="29"/>
        <v>0</v>
      </c>
      <c r="Z63" s="83">
        <f t="shared" si="29"/>
        <v>0</v>
      </c>
      <c r="AA63" s="171">
        <f t="shared" si="23"/>
        <v>0</v>
      </c>
      <c r="AB63" s="83">
        <f t="shared" si="30"/>
        <v>0</v>
      </c>
      <c r="AC63" s="83">
        <f t="shared" si="30"/>
        <v>0</v>
      </c>
      <c r="AD63" s="171">
        <f t="shared" si="24"/>
        <v>0</v>
      </c>
      <c r="AE63" s="171">
        <f>IF(AD63=1,SUM(AD$10:AD63),0)</f>
        <v>0</v>
      </c>
      <c r="AF63" s="82" t="str">
        <f t="shared" si="25"/>
        <v/>
      </c>
      <c r="AG63" s="171">
        <f t="shared" si="26"/>
        <v>0</v>
      </c>
    </row>
    <row r="64" spans="1:33" ht="12" customHeight="1" x14ac:dyDescent="0.25">
      <c r="A64" s="497"/>
      <c r="B64" s="15">
        <v>55</v>
      </c>
      <c r="C64" s="468">
        <f t="shared" si="14"/>
        <v>0</v>
      </c>
      <c r="D64" s="469"/>
      <c r="E64" s="470"/>
      <c r="F64" s="67">
        <f t="shared" si="15"/>
        <v>0</v>
      </c>
      <c r="G64" s="67">
        <f t="shared" si="16"/>
        <v>0</v>
      </c>
      <c r="H64" s="67">
        <f t="shared" si="17"/>
        <v>0</v>
      </c>
      <c r="I64" s="67">
        <f t="shared" si="18"/>
        <v>0</v>
      </c>
      <c r="J64" s="67">
        <f t="shared" si="19"/>
        <v>0</v>
      </c>
      <c r="K64" s="16">
        <f t="shared" si="20"/>
        <v>0</v>
      </c>
      <c r="L64" s="67">
        <f t="shared" si="21"/>
        <v>0</v>
      </c>
      <c r="M64" s="17">
        <f>IF(L64&gt;0,VLOOKUP(I64,Labour!$AR$1:$AT$15,3,FALSE),0)</f>
        <v>0</v>
      </c>
      <c r="N64" s="70">
        <f t="shared" si="22"/>
        <v>0</v>
      </c>
      <c r="R64" s="83">
        <f t="shared" si="27"/>
        <v>0</v>
      </c>
      <c r="S64" s="83">
        <f t="shared" si="27"/>
        <v>0</v>
      </c>
      <c r="T64" s="83">
        <f t="shared" si="27"/>
        <v>0</v>
      </c>
      <c r="U64" s="83">
        <f t="shared" si="27"/>
        <v>0</v>
      </c>
      <c r="V64" s="83">
        <f t="shared" si="28"/>
        <v>0</v>
      </c>
      <c r="W64" s="83">
        <f t="shared" si="28"/>
        <v>0</v>
      </c>
      <c r="X64" s="83">
        <f t="shared" si="29"/>
        <v>0</v>
      </c>
      <c r="Y64" s="83">
        <f t="shared" si="29"/>
        <v>0</v>
      </c>
      <c r="Z64" s="83">
        <f t="shared" si="29"/>
        <v>0</v>
      </c>
      <c r="AA64" s="171">
        <f t="shared" si="23"/>
        <v>0</v>
      </c>
      <c r="AB64" s="83">
        <f t="shared" si="30"/>
        <v>0</v>
      </c>
      <c r="AC64" s="83">
        <f t="shared" si="30"/>
        <v>0</v>
      </c>
      <c r="AD64" s="171">
        <f t="shared" si="24"/>
        <v>0</v>
      </c>
      <c r="AE64" s="171">
        <f>IF(AD64=1,SUM(AD$10:AD64),0)</f>
        <v>0</v>
      </c>
      <c r="AF64" s="82" t="str">
        <f t="shared" si="25"/>
        <v/>
      </c>
      <c r="AG64" s="171">
        <f t="shared" si="26"/>
        <v>0</v>
      </c>
    </row>
    <row r="65" spans="1:33" ht="12" customHeight="1" x14ac:dyDescent="0.25">
      <c r="A65" s="497"/>
      <c r="B65" s="15">
        <v>56</v>
      </c>
      <c r="C65" s="468">
        <f t="shared" si="14"/>
        <v>0</v>
      </c>
      <c r="D65" s="469"/>
      <c r="E65" s="470"/>
      <c r="F65" s="67">
        <f t="shared" si="15"/>
        <v>0</v>
      </c>
      <c r="G65" s="67">
        <f t="shared" si="16"/>
        <v>0</v>
      </c>
      <c r="H65" s="67">
        <f t="shared" si="17"/>
        <v>0</v>
      </c>
      <c r="I65" s="67">
        <f t="shared" si="18"/>
        <v>0</v>
      </c>
      <c r="J65" s="67">
        <f t="shared" si="19"/>
        <v>0</v>
      </c>
      <c r="K65" s="16">
        <f t="shared" si="20"/>
        <v>0</v>
      </c>
      <c r="L65" s="67">
        <f t="shared" si="21"/>
        <v>0</v>
      </c>
      <c r="M65" s="17">
        <f>IF(L65&gt;0,VLOOKUP(I65,Labour!$AR$1:$AT$15,3,FALSE),0)</f>
        <v>0</v>
      </c>
      <c r="N65" s="70">
        <f t="shared" si="22"/>
        <v>0</v>
      </c>
      <c r="R65" s="83">
        <f t="shared" si="27"/>
        <v>0</v>
      </c>
      <c r="S65" s="83">
        <f t="shared" si="27"/>
        <v>0</v>
      </c>
      <c r="T65" s="83">
        <f t="shared" si="27"/>
        <v>0</v>
      </c>
      <c r="U65" s="83">
        <f t="shared" si="27"/>
        <v>0</v>
      </c>
      <c r="V65" s="83">
        <f t="shared" si="28"/>
        <v>0</v>
      </c>
      <c r="W65" s="83">
        <f t="shared" si="28"/>
        <v>0</v>
      </c>
      <c r="X65" s="83">
        <f t="shared" si="29"/>
        <v>0</v>
      </c>
      <c r="Y65" s="83">
        <f t="shared" si="29"/>
        <v>0</v>
      </c>
      <c r="Z65" s="83">
        <f t="shared" si="29"/>
        <v>0</v>
      </c>
      <c r="AA65" s="171">
        <f t="shared" si="23"/>
        <v>0</v>
      </c>
      <c r="AB65" s="83">
        <f t="shared" si="30"/>
        <v>0</v>
      </c>
      <c r="AC65" s="83">
        <f t="shared" si="30"/>
        <v>0</v>
      </c>
      <c r="AD65" s="171">
        <f t="shared" si="24"/>
        <v>0</v>
      </c>
      <c r="AE65" s="171">
        <f>IF(AD65=1,SUM(AD$10:AD65),0)</f>
        <v>0</v>
      </c>
      <c r="AF65" s="82" t="str">
        <f t="shared" si="25"/>
        <v/>
      </c>
      <c r="AG65" s="171">
        <f t="shared" si="26"/>
        <v>0</v>
      </c>
    </row>
    <row r="66" spans="1:33" ht="12" customHeight="1" x14ac:dyDescent="0.25">
      <c r="A66" s="497"/>
      <c r="B66" s="15">
        <v>57</v>
      </c>
      <c r="C66" s="468">
        <f t="shared" si="14"/>
        <v>0</v>
      </c>
      <c r="D66" s="469"/>
      <c r="E66" s="470"/>
      <c r="F66" s="67">
        <f t="shared" si="15"/>
        <v>0</v>
      </c>
      <c r="G66" s="67">
        <f t="shared" si="16"/>
        <v>0</v>
      </c>
      <c r="H66" s="67">
        <f t="shared" si="17"/>
        <v>0</v>
      </c>
      <c r="I66" s="67">
        <f t="shared" si="18"/>
        <v>0</v>
      </c>
      <c r="J66" s="67">
        <f t="shared" si="19"/>
        <v>0</v>
      </c>
      <c r="K66" s="16">
        <f t="shared" si="20"/>
        <v>0</v>
      </c>
      <c r="L66" s="67">
        <f t="shared" si="21"/>
        <v>0</v>
      </c>
      <c r="M66" s="17">
        <f>IF(L66&gt;0,VLOOKUP(I66,Labour!$AR$1:$AT$15,3,FALSE),0)</f>
        <v>0</v>
      </c>
      <c r="N66" s="70">
        <f t="shared" si="22"/>
        <v>0</v>
      </c>
      <c r="R66" s="83">
        <f t="shared" si="27"/>
        <v>0</v>
      </c>
      <c r="S66" s="83">
        <f t="shared" si="27"/>
        <v>0</v>
      </c>
      <c r="T66" s="83">
        <f t="shared" si="27"/>
        <v>0</v>
      </c>
      <c r="U66" s="83">
        <f t="shared" si="27"/>
        <v>0</v>
      </c>
      <c r="V66" s="83">
        <f t="shared" si="28"/>
        <v>0</v>
      </c>
      <c r="W66" s="83">
        <f t="shared" si="28"/>
        <v>0</v>
      </c>
      <c r="X66" s="83">
        <f t="shared" si="29"/>
        <v>0</v>
      </c>
      <c r="Y66" s="83">
        <f t="shared" si="29"/>
        <v>0</v>
      </c>
      <c r="Z66" s="83">
        <f t="shared" si="29"/>
        <v>0</v>
      </c>
      <c r="AA66" s="171">
        <f t="shared" si="23"/>
        <v>0</v>
      </c>
      <c r="AB66" s="83">
        <f t="shared" si="30"/>
        <v>0</v>
      </c>
      <c r="AC66" s="83">
        <f t="shared" si="30"/>
        <v>0</v>
      </c>
      <c r="AD66" s="171">
        <f t="shared" si="24"/>
        <v>0</v>
      </c>
      <c r="AE66" s="171">
        <f>IF(AD66=1,SUM(AD$10:AD66),0)</f>
        <v>0</v>
      </c>
      <c r="AF66" s="82" t="str">
        <f t="shared" si="25"/>
        <v/>
      </c>
      <c r="AG66" s="171">
        <f t="shared" si="26"/>
        <v>0</v>
      </c>
    </row>
    <row r="67" spans="1:33" ht="12" customHeight="1" x14ac:dyDescent="0.25">
      <c r="A67" s="497"/>
      <c r="B67" s="15">
        <v>58</v>
      </c>
      <c r="C67" s="468">
        <f t="shared" si="14"/>
        <v>0</v>
      </c>
      <c r="D67" s="469"/>
      <c r="E67" s="470"/>
      <c r="F67" s="67">
        <f t="shared" si="15"/>
        <v>0</v>
      </c>
      <c r="G67" s="67">
        <f t="shared" si="16"/>
        <v>0</v>
      </c>
      <c r="H67" s="67">
        <f t="shared" si="17"/>
        <v>0</v>
      </c>
      <c r="I67" s="67">
        <f t="shared" si="18"/>
        <v>0</v>
      </c>
      <c r="J67" s="67">
        <f t="shared" si="19"/>
        <v>0</v>
      </c>
      <c r="K67" s="16">
        <f t="shared" si="20"/>
        <v>0</v>
      </c>
      <c r="L67" s="67">
        <f t="shared" si="21"/>
        <v>0</v>
      </c>
      <c r="M67" s="17">
        <f>IF(L67&gt;0,VLOOKUP(I67,Labour!$AR$1:$AT$15,3,FALSE),0)</f>
        <v>0</v>
      </c>
      <c r="N67" s="70">
        <f t="shared" si="22"/>
        <v>0</v>
      </c>
      <c r="R67" s="83">
        <f t="shared" si="27"/>
        <v>0</v>
      </c>
      <c r="S67" s="83">
        <f t="shared" si="27"/>
        <v>0</v>
      </c>
      <c r="T67" s="83">
        <f t="shared" si="27"/>
        <v>0</v>
      </c>
      <c r="U67" s="83">
        <f t="shared" si="27"/>
        <v>0</v>
      </c>
      <c r="V67" s="83">
        <f t="shared" si="28"/>
        <v>0</v>
      </c>
      <c r="W67" s="83">
        <f t="shared" si="28"/>
        <v>0</v>
      </c>
      <c r="X67" s="83">
        <f t="shared" si="29"/>
        <v>0</v>
      </c>
      <c r="Y67" s="83">
        <f t="shared" si="29"/>
        <v>0</v>
      </c>
      <c r="Z67" s="83">
        <f t="shared" si="29"/>
        <v>0</v>
      </c>
      <c r="AA67" s="171">
        <f t="shared" si="23"/>
        <v>0</v>
      </c>
      <c r="AB67" s="83">
        <f t="shared" si="30"/>
        <v>0</v>
      </c>
      <c r="AC67" s="83">
        <f t="shared" si="30"/>
        <v>0</v>
      </c>
      <c r="AD67" s="171">
        <f t="shared" si="24"/>
        <v>0</v>
      </c>
      <c r="AE67" s="171">
        <f>IF(AD67=1,SUM(AD$10:AD67),0)</f>
        <v>0</v>
      </c>
      <c r="AF67" s="82" t="str">
        <f t="shared" si="25"/>
        <v/>
      </c>
      <c r="AG67" s="171">
        <f t="shared" si="26"/>
        <v>0</v>
      </c>
    </row>
    <row r="68" spans="1:33" ht="12" customHeight="1" x14ac:dyDescent="0.25">
      <c r="A68" s="497"/>
      <c r="B68" s="15">
        <v>59</v>
      </c>
      <c r="C68" s="468">
        <f t="shared" si="14"/>
        <v>0</v>
      </c>
      <c r="D68" s="469"/>
      <c r="E68" s="470"/>
      <c r="F68" s="67">
        <f t="shared" si="15"/>
        <v>0</v>
      </c>
      <c r="G68" s="67">
        <f t="shared" si="16"/>
        <v>0</v>
      </c>
      <c r="H68" s="67">
        <f t="shared" si="17"/>
        <v>0</v>
      </c>
      <c r="I68" s="67">
        <f t="shared" si="18"/>
        <v>0</v>
      </c>
      <c r="J68" s="67">
        <f t="shared" si="19"/>
        <v>0</v>
      </c>
      <c r="K68" s="16">
        <f t="shared" si="20"/>
        <v>0</v>
      </c>
      <c r="L68" s="67">
        <f t="shared" si="21"/>
        <v>0</v>
      </c>
      <c r="M68" s="17">
        <f>IF(L68&gt;0,VLOOKUP(I68,Labour!$AR$1:$AT$15,3,FALSE),0)</f>
        <v>0</v>
      </c>
      <c r="N68" s="70">
        <f t="shared" si="22"/>
        <v>0</v>
      </c>
      <c r="R68" s="83">
        <f t="shared" si="27"/>
        <v>0</v>
      </c>
      <c r="S68" s="83">
        <f t="shared" si="27"/>
        <v>0</v>
      </c>
      <c r="T68" s="83">
        <f t="shared" si="27"/>
        <v>0</v>
      </c>
      <c r="U68" s="83">
        <f t="shared" si="27"/>
        <v>0</v>
      </c>
      <c r="V68" s="83">
        <f t="shared" si="28"/>
        <v>0</v>
      </c>
      <c r="W68" s="83">
        <f t="shared" si="28"/>
        <v>0</v>
      </c>
      <c r="X68" s="83">
        <f t="shared" si="29"/>
        <v>0</v>
      </c>
      <c r="Y68" s="83">
        <f t="shared" si="29"/>
        <v>0</v>
      </c>
      <c r="Z68" s="83">
        <f t="shared" si="29"/>
        <v>0</v>
      </c>
      <c r="AA68" s="171">
        <f t="shared" si="23"/>
        <v>0</v>
      </c>
      <c r="AB68" s="83">
        <f t="shared" si="30"/>
        <v>0</v>
      </c>
      <c r="AC68" s="83">
        <f t="shared" si="30"/>
        <v>0</v>
      </c>
      <c r="AD68" s="171">
        <f t="shared" si="24"/>
        <v>0</v>
      </c>
      <c r="AE68" s="171">
        <f>IF(AD68=1,SUM(AD$10:AD68),0)</f>
        <v>0</v>
      </c>
      <c r="AF68" s="82" t="str">
        <f t="shared" si="25"/>
        <v/>
      </c>
      <c r="AG68" s="171">
        <f t="shared" si="26"/>
        <v>0</v>
      </c>
    </row>
    <row r="69" spans="1:33" ht="12" customHeight="1" x14ac:dyDescent="0.25">
      <c r="A69" s="497"/>
      <c r="B69" s="15">
        <v>60</v>
      </c>
      <c r="C69" s="468">
        <f t="shared" ref="C69:C108" si="31">R69</f>
        <v>0</v>
      </c>
      <c r="D69" s="469"/>
      <c r="E69" s="470"/>
      <c r="F69" s="67">
        <f t="shared" ref="F69:F108" si="32">S69</f>
        <v>0</v>
      </c>
      <c r="G69" s="67">
        <f t="shared" ref="G69:G108" si="33">T69</f>
        <v>0</v>
      </c>
      <c r="H69" s="67">
        <f t="shared" ref="H69:H108" si="34">U69</f>
        <v>0</v>
      </c>
      <c r="I69" s="67">
        <f t="shared" ref="I69:I108" si="35">X69</f>
        <v>0</v>
      </c>
      <c r="J69" s="67">
        <f t="shared" ref="J69:J108" si="36">AA69</f>
        <v>0</v>
      </c>
      <c r="K69" s="16">
        <f t="shared" ref="K69:K108" si="37">AB69</f>
        <v>0</v>
      </c>
      <c r="L69" s="67">
        <f t="shared" ref="L69:L108" si="38">AC69</f>
        <v>0</v>
      </c>
      <c r="M69" s="17">
        <f>IF(L69&gt;0,VLOOKUP(I69,Labour!$AR$1:$AT$15,3,FALSE),0)</f>
        <v>0</v>
      </c>
      <c r="N69" s="70">
        <f t="shared" ref="N69:N108" si="39">J69*K69+L69*M69</f>
        <v>0</v>
      </c>
      <c r="R69" s="83">
        <f t="shared" si="27"/>
        <v>0</v>
      </c>
      <c r="S69" s="83">
        <f t="shared" si="27"/>
        <v>0</v>
      </c>
      <c r="T69" s="83">
        <f t="shared" si="27"/>
        <v>0</v>
      </c>
      <c r="U69" s="83">
        <f t="shared" si="27"/>
        <v>0</v>
      </c>
      <c r="V69" s="83">
        <f t="shared" si="28"/>
        <v>0</v>
      </c>
      <c r="W69" s="83">
        <f t="shared" si="28"/>
        <v>0</v>
      </c>
      <c r="X69" s="83">
        <f t="shared" si="29"/>
        <v>0</v>
      </c>
      <c r="Y69" s="83">
        <f t="shared" si="29"/>
        <v>0</v>
      </c>
      <c r="Z69" s="83">
        <f t="shared" si="29"/>
        <v>0</v>
      </c>
      <c r="AA69" s="171">
        <f t="shared" si="23"/>
        <v>0</v>
      </c>
      <c r="AB69" s="83">
        <f t="shared" si="30"/>
        <v>0</v>
      </c>
      <c r="AC69" s="83">
        <f t="shared" si="30"/>
        <v>0</v>
      </c>
      <c r="AD69" s="171">
        <f t="shared" si="24"/>
        <v>0</v>
      </c>
      <c r="AE69" s="171">
        <f>IF(AD69=1,SUM(AD$10:AD69),0)</f>
        <v>0</v>
      </c>
      <c r="AF69" s="82" t="str">
        <f t="shared" si="25"/>
        <v/>
      </c>
      <c r="AG69" s="171">
        <f t="shared" si="26"/>
        <v>0</v>
      </c>
    </row>
    <row r="70" spans="1:33" ht="12" customHeight="1" x14ac:dyDescent="0.25">
      <c r="A70" s="497"/>
      <c r="B70" s="15">
        <v>61</v>
      </c>
      <c r="C70" s="468">
        <f t="shared" si="31"/>
        <v>0</v>
      </c>
      <c r="D70" s="469"/>
      <c r="E70" s="470"/>
      <c r="F70" s="67">
        <f t="shared" si="32"/>
        <v>0</v>
      </c>
      <c r="G70" s="67">
        <f t="shared" si="33"/>
        <v>0</v>
      </c>
      <c r="H70" s="67">
        <f t="shared" si="34"/>
        <v>0</v>
      </c>
      <c r="I70" s="67">
        <f t="shared" si="35"/>
        <v>0</v>
      </c>
      <c r="J70" s="67">
        <f t="shared" si="36"/>
        <v>0</v>
      </c>
      <c r="K70" s="16">
        <f t="shared" si="37"/>
        <v>0</v>
      </c>
      <c r="L70" s="67">
        <f t="shared" si="38"/>
        <v>0</v>
      </c>
      <c r="M70" s="17">
        <f>IF(L70&gt;0,VLOOKUP(I70,Labour!$AR$1:$AT$15,3,FALSE),0)</f>
        <v>0</v>
      </c>
      <c r="N70" s="70">
        <f t="shared" si="39"/>
        <v>0</v>
      </c>
      <c r="R70" s="83">
        <f t="shared" si="27"/>
        <v>0</v>
      </c>
      <c r="S70" s="83">
        <f t="shared" si="27"/>
        <v>0</v>
      </c>
      <c r="T70" s="83">
        <f t="shared" si="27"/>
        <v>0</v>
      </c>
      <c r="U70" s="83">
        <f t="shared" si="27"/>
        <v>0</v>
      </c>
      <c r="V70" s="83">
        <f t="shared" si="28"/>
        <v>0</v>
      </c>
      <c r="W70" s="83">
        <f t="shared" si="28"/>
        <v>0</v>
      </c>
      <c r="X70" s="83">
        <f t="shared" si="29"/>
        <v>0</v>
      </c>
      <c r="Y70" s="83">
        <f t="shared" si="29"/>
        <v>0</v>
      </c>
      <c r="Z70" s="83">
        <f t="shared" si="29"/>
        <v>0</v>
      </c>
      <c r="AA70" s="171">
        <f t="shared" si="23"/>
        <v>0</v>
      </c>
      <c r="AB70" s="83">
        <f t="shared" si="30"/>
        <v>0</v>
      </c>
      <c r="AC70" s="83">
        <f t="shared" si="30"/>
        <v>0</v>
      </c>
      <c r="AD70" s="171">
        <f t="shared" si="24"/>
        <v>0</v>
      </c>
      <c r="AE70" s="171">
        <f>IF(AD70=1,SUM(AD$10:AD70),0)</f>
        <v>0</v>
      </c>
      <c r="AF70" s="82" t="str">
        <f t="shared" si="25"/>
        <v/>
      </c>
      <c r="AG70" s="171">
        <f t="shared" si="26"/>
        <v>0</v>
      </c>
    </row>
    <row r="71" spans="1:33" ht="12" customHeight="1" x14ac:dyDescent="0.25">
      <c r="A71" s="497"/>
      <c r="B71" s="15">
        <v>62</v>
      </c>
      <c r="C71" s="468">
        <f t="shared" si="31"/>
        <v>0</v>
      </c>
      <c r="D71" s="469"/>
      <c r="E71" s="470"/>
      <c r="F71" s="67">
        <f t="shared" si="32"/>
        <v>0</v>
      </c>
      <c r="G71" s="67">
        <f t="shared" si="33"/>
        <v>0</v>
      </c>
      <c r="H71" s="67">
        <f t="shared" si="34"/>
        <v>0</v>
      </c>
      <c r="I71" s="67">
        <f t="shared" si="35"/>
        <v>0</v>
      </c>
      <c r="J71" s="67">
        <f t="shared" si="36"/>
        <v>0</v>
      </c>
      <c r="K71" s="16">
        <f t="shared" si="37"/>
        <v>0</v>
      </c>
      <c r="L71" s="67">
        <f t="shared" si="38"/>
        <v>0</v>
      </c>
      <c r="M71" s="17">
        <f>IF(L71&gt;0,VLOOKUP(I71,Labour!$AR$1:$AT$15,3,FALSE),0)</f>
        <v>0</v>
      </c>
      <c r="N71" s="70">
        <f t="shared" si="39"/>
        <v>0</v>
      </c>
      <c r="R71" s="83">
        <f t="shared" si="27"/>
        <v>0</v>
      </c>
      <c r="S71" s="83">
        <f t="shared" si="27"/>
        <v>0</v>
      </c>
      <c r="T71" s="83">
        <f t="shared" si="27"/>
        <v>0</v>
      </c>
      <c r="U71" s="83">
        <f t="shared" si="27"/>
        <v>0</v>
      </c>
      <c r="V71" s="83">
        <f t="shared" si="28"/>
        <v>0</v>
      </c>
      <c r="W71" s="83">
        <f t="shared" si="28"/>
        <v>0</v>
      </c>
      <c r="X71" s="83">
        <f t="shared" si="29"/>
        <v>0</v>
      </c>
      <c r="Y71" s="83">
        <f t="shared" si="29"/>
        <v>0</v>
      </c>
      <c r="Z71" s="83">
        <f t="shared" si="29"/>
        <v>0</v>
      </c>
      <c r="AA71" s="171">
        <f t="shared" si="23"/>
        <v>0</v>
      </c>
      <c r="AB71" s="83">
        <f t="shared" si="30"/>
        <v>0</v>
      </c>
      <c r="AC71" s="83">
        <f t="shared" si="30"/>
        <v>0</v>
      </c>
      <c r="AD71" s="171">
        <f t="shared" si="24"/>
        <v>0</v>
      </c>
      <c r="AE71" s="171">
        <f>IF(AD71=1,SUM(AD$10:AD71),0)</f>
        <v>0</v>
      </c>
      <c r="AF71" s="82" t="str">
        <f t="shared" si="25"/>
        <v/>
      </c>
      <c r="AG71" s="171">
        <f t="shared" si="26"/>
        <v>0</v>
      </c>
    </row>
    <row r="72" spans="1:33" ht="12" customHeight="1" x14ac:dyDescent="0.25">
      <c r="A72" s="497"/>
      <c r="B72" s="15">
        <v>63</v>
      </c>
      <c r="C72" s="468">
        <f t="shared" si="31"/>
        <v>0</v>
      </c>
      <c r="D72" s="469"/>
      <c r="E72" s="470"/>
      <c r="F72" s="67">
        <f t="shared" si="32"/>
        <v>0</v>
      </c>
      <c r="G72" s="67">
        <f t="shared" si="33"/>
        <v>0</v>
      </c>
      <c r="H72" s="67">
        <f t="shared" si="34"/>
        <v>0</v>
      </c>
      <c r="I72" s="67">
        <f t="shared" si="35"/>
        <v>0</v>
      </c>
      <c r="J72" s="67">
        <f t="shared" si="36"/>
        <v>0</v>
      </c>
      <c r="K72" s="16">
        <f t="shared" si="37"/>
        <v>0</v>
      </c>
      <c r="L72" s="67">
        <f t="shared" si="38"/>
        <v>0</v>
      </c>
      <c r="M72" s="17">
        <f>IF(L72&gt;0,VLOOKUP(I72,Labour!$AR$1:$AT$15,3,FALSE),0)</f>
        <v>0</v>
      </c>
      <c r="N72" s="70">
        <f t="shared" si="39"/>
        <v>0</v>
      </c>
      <c r="R72" s="83">
        <f t="shared" si="27"/>
        <v>0</v>
      </c>
      <c r="S72" s="83">
        <f t="shared" si="27"/>
        <v>0</v>
      </c>
      <c r="T72" s="83">
        <f t="shared" si="27"/>
        <v>0</v>
      </c>
      <c r="U72" s="83">
        <f t="shared" si="27"/>
        <v>0</v>
      </c>
      <c r="V72" s="83">
        <f t="shared" si="28"/>
        <v>0</v>
      </c>
      <c r="W72" s="83">
        <f t="shared" si="28"/>
        <v>0</v>
      </c>
      <c r="X72" s="83">
        <f t="shared" si="29"/>
        <v>0</v>
      </c>
      <c r="Y72" s="83">
        <f t="shared" si="29"/>
        <v>0</v>
      </c>
      <c r="Z72" s="83">
        <f t="shared" si="29"/>
        <v>0</v>
      </c>
      <c r="AA72" s="171">
        <f t="shared" si="23"/>
        <v>0</v>
      </c>
      <c r="AB72" s="83">
        <f t="shared" si="30"/>
        <v>0</v>
      </c>
      <c r="AC72" s="83">
        <f t="shared" si="30"/>
        <v>0</v>
      </c>
      <c r="AD72" s="171">
        <f t="shared" si="24"/>
        <v>0</v>
      </c>
      <c r="AE72" s="171">
        <f>IF(AD72=1,SUM(AD$10:AD72),0)</f>
        <v>0</v>
      </c>
      <c r="AF72" s="82" t="str">
        <f t="shared" si="25"/>
        <v/>
      </c>
      <c r="AG72" s="171">
        <f t="shared" si="26"/>
        <v>0</v>
      </c>
    </row>
    <row r="73" spans="1:33" ht="12" customHeight="1" x14ac:dyDescent="0.25">
      <c r="A73" s="497"/>
      <c r="B73" s="15">
        <v>64</v>
      </c>
      <c r="C73" s="468">
        <f t="shared" si="31"/>
        <v>0</v>
      </c>
      <c r="D73" s="469"/>
      <c r="E73" s="470"/>
      <c r="F73" s="67">
        <f t="shared" si="32"/>
        <v>0</v>
      </c>
      <c r="G73" s="67">
        <f t="shared" si="33"/>
        <v>0</v>
      </c>
      <c r="H73" s="67">
        <f t="shared" si="34"/>
        <v>0</v>
      </c>
      <c r="I73" s="67">
        <f t="shared" si="35"/>
        <v>0</v>
      </c>
      <c r="J73" s="67">
        <f t="shared" si="36"/>
        <v>0</v>
      </c>
      <c r="K73" s="16">
        <f t="shared" si="37"/>
        <v>0</v>
      </c>
      <c r="L73" s="67">
        <f t="shared" si="38"/>
        <v>0</v>
      </c>
      <c r="M73" s="17">
        <f>IF(L73&gt;0,VLOOKUP(I73,Labour!$AR$1:$AT$15,3,FALSE),0)</f>
        <v>0</v>
      </c>
      <c r="N73" s="70">
        <f t="shared" si="39"/>
        <v>0</v>
      </c>
      <c r="R73" s="83">
        <f t="shared" si="27"/>
        <v>0</v>
      </c>
      <c r="S73" s="83">
        <f t="shared" si="27"/>
        <v>0</v>
      </c>
      <c r="T73" s="83">
        <f t="shared" si="27"/>
        <v>0</v>
      </c>
      <c r="U73" s="83">
        <f t="shared" si="27"/>
        <v>0</v>
      </c>
      <c r="V73" s="83">
        <f t="shared" si="28"/>
        <v>0</v>
      </c>
      <c r="W73" s="83">
        <f t="shared" si="28"/>
        <v>0</v>
      </c>
      <c r="X73" s="83">
        <f t="shared" si="29"/>
        <v>0</v>
      </c>
      <c r="Y73" s="83">
        <f t="shared" si="29"/>
        <v>0</v>
      </c>
      <c r="Z73" s="83">
        <f t="shared" si="29"/>
        <v>0</v>
      </c>
      <c r="AA73" s="171">
        <f t="shared" si="23"/>
        <v>0</v>
      </c>
      <c r="AB73" s="83">
        <f t="shared" si="30"/>
        <v>0</v>
      </c>
      <c r="AC73" s="83">
        <f t="shared" si="30"/>
        <v>0</v>
      </c>
      <c r="AD73" s="171">
        <f t="shared" si="24"/>
        <v>0</v>
      </c>
      <c r="AE73" s="171">
        <f>IF(AD73=1,SUM(AD$10:AD73),0)</f>
        <v>0</v>
      </c>
      <c r="AF73" s="82" t="str">
        <f t="shared" si="25"/>
        <v/>
      </c>
      <c r="AG73" s="171">
        <f t="shared" si="26"/>
        <v>0</v>
      </c>
    </row>
    <row r="74" spans="1:33" ht="12" customHeight="1" x14ac:dyDescent="0.25">
      <c r="A74" s="497"/>
      <c r="B74" s="15">
        <v>65</v>
      </c>
      <c r="C74" s="468">
        <f t="shared" si="31"/>
        <v>0</v>
      </c>
      <c r="D74" s="469"/>
      <c r="E74" s="470"/>
      <c r="F74" s="67">
        <f t="shared" si="32"/>
        <v>0</v>
      </c>
      <c r="G74" s="67">
        <f t="shared" si="33"/>
        <v>0</v>
      </c>
      <c r="H74" s="67">
        <f t="shared" si="34"/>
        <v>0</v>
      </c>
      <c r="I74" s="67">
        <f t="shared" si="35"/>
        <v>0</v>
      </c>
      <c r="J74" s="67">
        <f t="shared" si="36"/>
        <v>0</v>
      </c>
      <c r="K74" s="16">
        <f t="shared" si="37"/>
        <v>0</v>
      </c>
      <c r="L74" s="67">
        <f t="shared" si="38"/>
        <v>0</v>
      </c>
      <c r="M74" s="17">
        <f>IF(L74&gt;0,VLOOKUP(I74,Labour!$AR$1:$AT$15,3,FALSE),0)</f>
        <v>0</v>
      </c>
      <c r="N74" s="70">
        <f t="shared" si="39"/>
        <v>0</v>
      </c>
      <c r="R74" s="83">
        <f t="shared" si="27"/>
        <v>0</v>
      </c>
      <c r="S74" s="83">
        <f t="shared" si="27"/>
        <v>0</v>
      </c>
      <c r="T74" s="83">
        <f t="shared" si="27"/>
        <v>0</v>
      </c>
      <c r="U74" s="83">
        <f t="shared" si="27"/>
        <v>0</v>
      </c>
      <c r="V74" s="83">
        <f t="shared" si="28"/>
        <v>0</v>
      </c>
      <c r="W74" s="83">
        <f t="shared" si="28"/>
        <v>0</v>
      </c>
      <c r="X74" s="83">
        <f t="shared" si="29"/>
        <v>0</v>
      </c>
      <c r="Y74" s="83">
        <f t="shared" si="29"/>
        <v>0</v>
      </c>
      <c r="Z74" s="83">
        <f t="shared" si="29"/>
        <v>0</v>
      </c>
      <c r="AA74" s="171">
        <f t="shared" si="23"/>
        <v>0</v>
      </c>
      <c r="AB74" s="83">
        <f t="shared" si="30"/>
        <v>0</v>
      </c>
      <c r="AC74" s="83">
        <f t="shared" si="30"/>
        <v>0</v>
      </c>
      <c r="AD74" s="171">
        <f t="shared" si="24"/>
        <v>0</v>
      </c>
      <c r="AE74" s="171">
        <f>IF(AD74=1,SUM(AD$10:AD74),0)</f>
        <v>0</v>
      </c>
      <c r="AF74" s="82" t="str">
        <f t="shared" si="25"/>
        <v/>
      </c>
      <c r="AG74" s="171">
        <f t="shared" si="26"/>
        <v>0</v>
      </c>
    </row>
    <row r="75" spans="1:33" ht="12" customHeight="1" x14ac:dyDescent="0.25">
      <c r="A75" s="497"/>
      <c r="B75" s="15">
        <v>66</v>
      </c>
      <c r="C75" s="468">
        <f t="shared" si="31"/>
        <v>0</v>
      </c>
      <c r="D75" s="469"/>
      <c r="E75" s="470"/>
      <c r="F75" s="67">
        <f t="shared" si="32"/>
        <v>0</v>
      </c>
      <c r="G75" s="67">
        <f t="shared" si="33"/>
        <v>0</v>
      </c>
      <c r="H75" s="67">
        <f t="shared" si="34"/>
        <v>0</v>
      </c>
      <c r="I75" s="67">
        <f t="shared" si="35"/>
        <v>0</v>
      </c>
      <c r="J75" s="67">
        <f t="shared" si="36"/>
        <v>0</v>
      </c>
      <c r="K75" s="16">
        <f t="shared" si="37"/>
        <v>0</v>
      </c>
      <c r="L75" s="67">
        <f t="shared" si="38"/>
        <v>0</v>
      </c>
      <c r="M75" s="17">
        <f>IF(L75&gt;0,VLOOKUP(I75,Labour!$AR$1:$AT$15,3,FALSE),0)</f>
        <v>0</v>
      </c>
      <c r="N75" s="70">
        <f t="shared" si="39"/>
        <v>0</v>
      </c>
      <c r="R75" s="83">
        <f t="shared" si="27"/>
        <v>0</v>
      </c>
      <c r="S75" s="83">
        <f t="shared" si="27"/>
        <v>0</v>
      </c>
      <c r="T75" s="83">
        <f t="shared" si="27"/>
        <v>0</v>
      </c>
      <c r="U75" s="83">
        <f t="shared" si="27"/>
        <v>0</v>
      </c>
      <c r="V75" s="83">
        <f t="shared" si="28"/>
        <v>0</v>
      </c>
      <c r="W75" s="83">
        <f t="shared" si="28"/>
        <v>0</v>
      </c>
      <c r="X75" s="83">
        <f t="shared" si="29"/>
        <v>0</v>
      </c>
      <c r="Y75" s="83">
        <f t="shared" si="29"/>
        <v>0</v>
      </c>
      <c r="Z75" s="83">
        <f t="shared" si="29"/>
        <v>0</v>
      </c>
      <c r="AA75" s="171">
        <f t="shared" si="23"/>
        <v>0</v>
      </c>
      <c r="AB75" s="83">
        <f t="shared" si="30"/>
        <v>0</v>
      </c>
      <c r="AC75" s="83">
        <f t="shared" si="30"/>
        <v>0</v>
      </c>
      <c r="AD75" s="171">
        <f t="shared" si="24"/>
        <v>0</v>
      </c>
      <c r="AE75" s="171">
        <f>IF(AD75=1,SUM(AD$10:AD75),0)</f>
        <v>0</v>
      </c>
      <c r="AF75" s="82" t="str">
        <f t="shared" si="25"/>
        <v/>
      </c>
      <c r="AG75" s="171">
        <f t="shared" si="26"/>
        <v>0</v>
      </c>
    </row>
    <row r="76" spans="1:33" ht="12" customHeight="1" x14ac:dyDescent="0.25">
      <c r="A76" s="497"/>
      <c r="B76" s="15">
        <v>67</v>
      </c>
      <c r="C76" s="468">
        <f t="shared" si="31"/>
        <v>0</v>
      </c>
      <c r="D76" s="469"/>
      <c r="E76" s="470"/>
      <c r="F76" s="67">
        <f t="shared" si="32"/>
        <v>0</v>
      </c>
      <c r="G76" s="67">
        <f t="shared" si="33"/>
        <v>0</v>
      </c>
      <c r="H76" s="67">
        <f t="shared" si="34"/>
        <v>0</v>
      </c>
      <c r="I76" s="67">
        <f t="shared" si="35"/>
        <v>0</v>
      </c>
      <c r="J76" s="67">
        <f t="shared" si="36"/>
        <v>0</v>
      </c>
      <c r="K76" s="16">
        <f t="shared" si="37"/>
        <v>0</v>
      </c>
      <c r="L76" s="67">
        <f t="shared" si="38"/>
        <v>0</v>
      </c>
      <c r="M76" s="17">
        <f>IF(L76&gt;0,VLOOKUP(I76,Labour!$AR$1:$AT$15,3,FALSE),0)</f>
        <v>0</v>
      </c>
      <c r="N76" s="70">
        <f t="shared" si="39"/>
        <v>0</v>
      </c>
      <c r="R76" s="83">
        <f t="shared" si="27"/>
        <v>0</v>
      </c>
      <c r="S76" s="83">
        <f t="shared" si="27"/>
        <v>0</v>
      </c>
      <c r="T76" s="83">
        <f t="shared" si="27"/>
        <v>0</v>
      </c>
      <c r="U76" s="83">
        <f t="shared" si="27"/>
        <v>0</v>
      </c>
      <c r="V76" s="83">
        <f t="shared" si="28"/>
        <v>0</v>
      </c>
      <c r="W76" s="83">
        <f t="shared" si="28"/>
        <v>0</v>
      </c>
      <c r="X76" s="83">
        <f t="shared" si="29"/>
        <v>0</v>
      </c>
      <c r="Y76" s="83">
        <f t="shared" si="29"/>
        <v>0</v>
      </c>
      <c r="Z76" s="83">
        <f t="shared" si="29"/>
        <v>0</v>
      </c>
      <c r="AA76" s="171">
        <f t="shared" si="23"/>
        <v>0</v>
      </c>
      <c r="AB76" s="83">
        <f t="shared" si="30"/>
        <v>0</v>
      </c>
      <c r="AC76" s="83">
        <f t="shared" si="30"/>
        <v>0</v>
      </c>
      <c r="AD76" s="171">
        <f t="shared" si="24"/>
        <v>0</v>
      </c>
      <c r="AE76" s="171">
        <f>IF(AD76=1,SUM(AD$10:AD76),0)</f>
        <v>0</v>
      </c>
      <c r="AF76" s="82" t="str">
        <f t="shared" si="25"/>
        <v/>
      </c>
      <c r="AG76" s="171">
        <f t="shared" si="26"/>
        <v>0</v>
      </c>
    </row>
    <row r="77" spans="1:33" ht="12" customHeight="1" x14ac:dyDescent="0.25">
      <c r="A77" s="497"/>
      <c r="B77" s="15">
        <v>68</v>
      </c>
      <c r="C77" s="468">
        <f t="shared" si="31"/>
        <v>0</v>
      </c>
      <c r="D77" s="469"/>
      <c r="E77" s="470"/>
      <c r="F77" s="67">
        <f t="shared" si="32"/>
        <v>0</v>
      </c>
      <c r="G77" s="67">
        <f t="shared" si="33"/>
        <v>0</v>
      </c>
      <c r="H77" s="67">
        <f t="shared" si="34"/>
        <v>0</v>
      </c>
      <c r="I77" s="67">
        <f t="shared" si="35"/>
        <v>0</v>
      </c>
      <c r="J77" s="67">
        <f t="shared" si="36"/>
        <v>0</v>
      </c>
      <c r="K77" s="16">
        <f t="shared" si="37"/>
        <v>0</v>
      </c>
      <c r="L77" s="67">
        <f t="shared" si="38"/>
        <v>0</v>
      </c>
      <c r="M77" s="17">
        <f>IF(L77&gt;0,VLOOKUP(I77,Labour!$AR$1:$AT$15,3,FALSE),0)</f>
        <v>0</v>
      </c>
      <c r="N77" s="70">
        <f t="shared" si="39"/>
        <v>0</v>
      </c>
      <c r="R77" s="83">
        <f t="shared" si="27"/>
        <v>0</v>
      </c>
      <c r="S77" s="83">
        <f t="shared" si="27"/>
        <v>0</v>
      </c>
      <c r="T77" s="83">
        <f t="shared" si="27"/>
        <v>0</v>
      </c>
      <c r="U77" s="83">
        <f t="shared" si="27"/>
        <v>0</v>
      </c>
      <c r="V77" s="83">
        <f t="shared" si="28"/>
        <v>0</v>
      </c>
      <c r="W77" s="83">
        <f t="shared" si="28"/>
        <v>0</v>
      </c>
      <c r="X77" s="83">
        <f t="shared" si="29"/>
        <v>0</v>
      </c>
      <c r="Y77" s="83">
        <f t="shared" si="29"/>
        <v>0</v>
      </c>
      <c r="Z77" s="83">
        <f t="shared" si="29"/>
        <v>0</v>
      </c>
      <c r="AA77" s="171">
        <f t="shared" si="23"/>
        <v>0</v>
      </c>
      <c r="AB77" s="83">
        <f t="shared" si="30"/>
        <v>0</v>
      </c>
      <c r="AC77" s="83">
        <f t="shared" si="30"/>
        <v>0</v>
      </c>
      <c r="AD77" s="171">
        <f t="shared" si="24"/>
        <v>0</v>
      </c>
      <c r="AE77" s="171">
        <f>IF(AD77=1,SUM(AD$10:AD77),0)</f>
        <v>0</v>
      </c>
      <c r="AF77" s="82" t="str">
        <f t="shared" si="25"/>
        <v/>
      </c>
      <c r="AG77" s="171">
        <f t="shared" si="26"/>
        <v>0</v>
      </c>
    </row>
    <row r="78" spans="1:33" ht="12" customHeight="1" x14ac:dyDescent="0.25">
      <c r="A78" s="497"/>
      <c r="B78" s="15">
        <v>69</v>
      </c>
      <c r="C78" s="468">
        <f t="shared" si="31"/>
        <v>0</v>
      </c>
      <c r="D78" s="469"/>
      <c r="E78" s="470"/>
      <c r="F78" s="67">
        <f t="shared" si="32"/>
        <v>0</v>
      </c>
      <c r="G78" s="67">
        <f t="shared" si="33"/>
        <v>0</v>
      </c>
      <c r="H78" s="67">
        <f t="shared" si="34"/>
        <v>0</v>
      </c>
      <c r="I78" s="67">
        <f t="shared" si="35"/>
        <v>0</v>
      </c>
      <c r="J78" s="67">
        <f t="shared" si="36"/>
        <v>0</v>
      </c>
      <c r="K78" s="16">
        <f t="shared" si="37"/>
        <v>0</v>
      </c>
      <c r="L78" s="67">
        <f t="shared" si="38"/>
        <v>0</v>
      </c>
      <c r="M78" s="17">
        <f>IF(L78&gt;0,VLOOKUP(I78,Labour!$AR$1:$AT$15,3,FALSE),0)</f>
        <v>0</v>
      </c>
      <c r="N78" s="70">
        <f t="shared" si="39"/>
        <v>0</v>
      </c>
      <c r="R78" s="83">
        <f t="shared" si="27"/>
        <v>0</v>
      </c>
      <c r="S78" s="83">
        <f t="shared" si="27"/>
        <v>0</v>
      </c>
      <c r="T78" s="83">
        <f t="shared" si="27"/>
        <v>0</v>
      </c>
      <c r="U78" s="83">
        <f t="shared" si="27"/>
        <v>0</v>
      </c>
      <c r="V78" s="83">
        <f t="shared" si="28"/>
        <v>0</v>
      </c>
      <c r="W78" s="83">
        <f t="shared" si="28"/>
        <v>0</v>
      </c>
      <c r="X78" s="83">
        <f t="shared" si="29"/>
        <v>0</v>
      </c>
      <c r="Y78" s="83">
        <f t="shared" si="29"/>
        <v>0</v>
      </c>
      <c r="Z78" s="83">
        <f t="shared" si="29"/>
        <v>0</v>
      </c>
      <c r="AA78" s="171">
        <f t="shared" si="23"/>
        <v>0</v>
      </c>
      <c r="AB78" s="83">
        <f t="shared" si="30"/>
        <v>0</v>
      </c>
      <c r="AC78" s="83">
        <f t="shared" si="30"/>
        <v>0</v>
      </c>
      <c r="AD78" s="171">
        <f t="shared" si="24"/>
        <v>0</v>
      </c>
      <c r="AE78" s="171">
        <f>IF(AD78=1,SUM(AD$10:AD78),0)</f>
        <v>0</v>
      </c>
      <c r="AF78" s="82" t="str">
        <f t="shared" si="25"/>
        <v/>
      </c>
      <c r="AG78" s="171">
        <f t="shared" si="26"/>
        <v>0</v>
      </c>
    </row>
    <row r="79" spans="1:33" ht="12" customHeight="1" x14ac:dyDescent="0.25">
      <c r="A79" s="497"/>
      <c r="B79" s="15">
        <v>70</v>
      </c>
      <c r="C79" s="468">
        <f t="shared" si="31"/>
        <v>0</v>
      </c>
      <c r="D79" s="469"/>
      <c r="E79" s="470"/>
      <c r="F79" s="67">
        <f t="shared" si="32"/>
        <v>0</v>
      </c>
      <c r="G79" s="67">
        <f t="shared" si="33"/>
        <v>0</v>
      </c>
      <c r="H79" s="67">
        <f t="shared" si="34"/>
        <v>0</v>
      </c>
      <c r="I79" s="67">
        <f t="shared" si="35"/>
        <v>0</v>
      </c>
      <c r="J79" s="67">
        <f t="shared" si="36"/>
        <v>0</v>
      </c>
      <c r="K79" s="16">
        <f t="shared" si="37"/>
        <v>0</v>
      </c>
      <c r="L79" s="67">
        <f t="shared" si="38"/>
        <v>0</v>
      </c>
      <c r="M79" s="17">
        <f>IF(L79&gt;0,VLOOKUP(I79,Labour!$AR$1:$AT$15,3,FALSE),0)</f>
        <v>0</v>
      </c>
      <c r="N79" s="70">
        <f t="shared" si="39"/>
        <v>0</v>
      </c>
      <c r="R79" s="83">
        <f t="shared" si="27"/>
        <v>0</v>
      </c>
      <c r="S79" s="83">
        <f t="shared" si="27"/>
        <v>0</v>
      </c>
      <c r="T79" s="83">
        <f t="shared" si="27"/>
        <v>0</v>
      </c>
      <c r="U79" s="83">
        <f t="shared" si="27"/>
        <v>0</v>
      </c>
      <c r="V79" s="83">
        <f t="shared" si="28"/>
        <v>0</v>
      </c>
      <c r="W79" s="83">
        <f t="shared" si="28"/>
        <v>0</v>
      </c>
      <c r="X79" s="83">
        <f t="shared" si="29"/>
        <v>0</v>
      </c>
      <c r="Y79" s="83">
        <f t="shared" si="29"/>
        <v>0</v>
      </c>
      <c r="Z79" s="83">
        <f t="shared" si="29"/>
        <v>0</v>
      </c>
      <c r="AA79" s="171">
        <f t="shared" si="23"/>
        <v>0</v>
      </c>
      <c r="AB79" s="83">
        <f t="shared" si="30"/>
        <v>0</v>
      </c>
      <c r="AC79" s="83">
        <f t="shared" si="30"/>
        <v>0</v>
      </c>
      <c r="AD79" s="171">
        <f t="shared" si="24"/>
        <v>0</v>
      </c>
      <c r="AE79" s="171">
        <f>IF(AD79=1,SUM(AD$10:AD79),0)</f>
        <v>0</v>
      </c>
      <c r="AF79" s="82" t="str">
        <f t="shared" si="25"/>
        <v/>
      </c>
      <c r="AG79" s="171">
        <f t="shared" si="26"/>
        <v>0</v>
      </c>
    </row>
    <row r="80" spans="1:33" ht="12" customHeight="1" x14ac:dyDescent="0.25">
      <c r="A80" s="497"/>
      <c r="B80" s="15">
        <v>71</v>
      </c>
      <c r="C80" s="468">
        <f t="shared" si="31"/>
        <v>0</v>
      </c>
      <c r="D80" s="469"/>
      <c r="E80" s="470"/>
      <c r="F80" s="67">
        <f t="shared" si="32"/>
        <v>0</v>
      </c>
      <c r="G80" s="67">
        <f t="shared" si="33"/>
        <v>0</v>
      </c>
      <c r="H80" s="67">
        <f t="shared" si="34"/>
        <v>0</v>
      </c>
      <c r="I80" s="67">
        <f t="shared" si="35"/>
        <v>0</v>
      </c>
      <c r="J80" s="67">
        <f t="shared" si="36"/>
        <v>0</v>
      </c>
      <c r="K80" s="16">
        <f t="shared" si="37"/>
        <v>0</v>
      </c>
      <c r="L80" s="67">
        <f t="shared" si="38"/>
        <v>0</v>
      </c>
      <c r="M80" s="17">
        <f>IF(L80&gt;0,VLOOKUP(I80,Labour!$AR$1:$AT$15,3,FALSE),0)</f>
        <v>0</v>
      </c>
      <c r="N80" s="70">
        <f t="shared" si="39"/>
        <v>0</v>
      </c>
      <c r="R80" s="83">
        <f t="shared" si="27"/>
        <v>0</v>
      </c>
      <c r="S80" s="83">
        <f t="shared" si="27"/>
        <v>0</v>
      </c>
      <c r="T80" s="83">
        <f t="shared" si="27"/>
        <v>0</v>
      </c>
      <c r="U80" s="83">
        <f t="shared" si="27"/>
        <v>0</v>
      </c>
      <c r="V80" s="83">
        <f t="shared" si="28"/>
        <v>0</v>
      </c>
      <c r="W80" s="83">
        <f t="shared" si="28"/>
        <v>0</v>
      </c>
      <c r="X80" s="83">
        <f t="shared" si="29"/>
        <v>0</v>
      </c>
      <c r="Y80" s="83">
        <f t="shared" si="29"/>
        <v>0</v>
      </c>
      <c r="Z80" s="83">
        <f t="shared" si="29"/>
        <v>0</v>
      </c>
      <c r="AA80" s="171">
        <f t="shared" si="23"/>
        <v>0</v>
      </c>
      <c r="AB80" s="83">
        <f t="shared" si="30"/>
        <v>0</v>
      </c>
      <c r="AC80" s="83">
        <f t="shared" si="30"/>
        <v>0</v>
      </c>
      <c r="AD80" s="171">
        <f t="shared" si="24"/>
        <v>0</v>
      </c>
      <c r="AE80" s="171">
        <f>IF(AD80=1,SUM(AD$10:AD80),0)</f>
        <v>0</v>
      </c>
      <c r="AF80" s="82" t="str">
        <f t="shared" si="25"/>
        <v/>
      </c>
      <c r="AG80" s="171">
        <f t="shared" si="26"/>
        <v>0</v>
      </c>
    </row>
    <row r="81" spans="1:33" ht="12" customHeight="1" x14ac:dyDescent="0.25">
      <c r="A81" s="497"/>
      <c r="B81" s="15">
        <v>72</v>
      </c>
      <c r="C81" s="468">
        <f t="shared" si="31"/>
        <v>0</v>
      </c>
      <c r="D81" s="469"/>
      <c r="E81" s="470"/>
      <c r="F81" s="67">
        <f t="shared" si="32"/>
        <v>0</v>
      </c>
      <c r="G81" s="67">
        <f t="shared" si="33"/>
        <v>0</v>
      </c>
      <c r="H81" s="67">
        <f t="shared" si="34"/>
        <v>0</v>
      </c>
      <c r="I81" s="67">
        <f t="shared" si="35"/>
        <v>0</v>
      </c>
      <c r="J81" s="67">
        <f t="shared" si="36"/>
        <v>0</v>
      </c>
      <c r="K81" s="16">
        <f t="shared" si="37"/>
        <v>0</v>
      </c>
      <c r="L81" s="67">
        <f t="shared" si="38"/>
        <v>0</v>
      </c>
      <c r="M81" s="17">
        <f>IF(L81&gt;0,VLOOKUP(I81,Labour!$AR$1:$AT$15,3,FALSE),0)</f>
        <v>0</v>
      </c>
      <c r="N81" s="70">
        <f t="shared" si="39"/>
        <v>0</v>
      </c>
      <c r="R81" s="83">
        <f t="shared" si="27"/>
        <v>0</v>
      </c>
      <c r="S81" s="83">
        <f t="shared" si="27"/>
        <v>0</v>
      </c>
      <c r="T81" s="83">
        <f t="shared" si="27"/>
        <v>0</v>
      </c>
      <c r="U81" s="83">
        <f t="shared" si="27"/>
        <v>0</v>
      </c>
      <c r="V81" s="83">
        <f t="shared" si="28"/>
        <v>0</v>
      </c>
      <c r="W81" s="83">
        <f t="shared" si="28"/>
        <v>0</v>
      </c>
      <c r="X81" s="83">
        <f t="shared" si="29"/>
        <v>0</v>
      </c>
      <c r="Y81" s="83">
        <f t="shared" si="29"/>
        <v>0</v>
      </c>
      <c r="Z81" s="83">
        <f t="shared" si="29"/>
        <v>0</v>
      </c>
      <c r="AA81" s="171">
        <f t="shared" si="23"/>
        <v>0</v>
      </c>
      <c r="AB81" s="83">
        <f t="shared" si="30"/>
        <v>0</v>
      </c>
      <c r="AC81" s="83">
        <f t="shared" si="30"/>
        <v>0</v>
      </c>
      <c r="AD81" s="171">
        <f t="shared" si="24"/>
        <v>0</v>
      </c>
      <c r="AE81" s="171">
        <f>IF(AD81=1,SUM(AD$10:AD81),0)</f>
        <v>0</v>
      </c>
      <c r="AF81" s="82" t="str">
        <f t="shared" si="25"/>
        <v/>
      </c>
      <c r="AG81" s="171">
        <f t="shared" si="26"/>
        <v>0</v>
      </c>
    </row>
    <row r="82" spans="1:33" ht="12" customHeight="1" x14ac:dyDescent="0.25">
      <c r="A82" s="497"/>
      <c r="B82" s="15">
        <v>73</v>
      </c>
      <c r="C82" s="468">
        <f t="shared" si="31"/>
        <v>0</v>
      </c>
      <c r="D82" s="469"/>
      <c r="E82" s="470"/>
      <c r="F82" s="67">
        <f t="shared" si="32"/>
        <v>0</v>
      </c>
      <c r="G82" s="67">
        <f t="shared" si="33"/>
        <v>0</v>
      </c>
      <c r="H82" s="67">
        <f t="shared" si="34"/>
        <v>0</v>
      </c>
      <c r="I82" s="67">
        <f t="shared" si="35"/>
        <v>0</v>
      </c>
      <c r="J82" s="67">
        <f t="shared" si="36"/>
        <v>0</v>
      </c>
      <c r="K82" s="16">
        <f t="shared" si="37"/>
        <v>0</v>
      </c>
      <c r="L82" s="67">
        <f t="shared" si="38"/>
        <v>0</v>
      </c>
      <c r="M82" s="17">
        <f>IF(L82&gt;0,VLOOKUP(I82,Labour!$AR$1:$AT$15,3,FALSE),0)</f>
        <v>0</v>
      </c>
      <c r="N82" s="70">
        <f t="shared" si="39"/>
        <v>0</v>
      </c>
      <c r="R82" s="83">
        <f t="shared" si="27"/>
        <v>0</v>
      </c>
      <c r="S82" s="83">
        <f t="shared" si="27"/>
        <v>0</v>
      </c>
      <c r="T82" s="83">
        <f t="shared" si="27"/>
        <v>0</v>
      </c>
      <c r="U82" s="83">
        <f t="shared" si="27"/>
        <v>0</v>
      </c>
      <c r="V82" s="83">
        <f t="shared" si="28"/>
        <v>0</v>
      </c>
      <c r="W82" s="83">
        <f t="shared" si="28"/>
        <v>0</v>
      </c>
      <c r="X82" s="83">
        <f t="shared" si="29"/>
        <v>0</v>
      </c>
      <c r="Y82" s="83">
        <f t="shared" si="29"/>
        <v>0</v>
      </c>
      <c r="Z82" s="83">
        <f t="shared" si="29"/>
        <v>0</v>
      </c>
      <c r="AA82" s="171">
        <f t="shared" si="23"/>
        <v>0</v>
      </c>
      <c r="AB82" s="83">
        <f t="shared" si="30"/>
        <v>0</v>
      </c>
      <c r="AC82" s="83">
        <f t="shared" si="30"/>
        <v>0</v>
      </c>
      <c r="AD82" s="171">
        <f t="shared" si="24"/>
        <v>0</v>
      </c>
      <c r="AE82" s="171">
        <f>IF(AD82=1,SUM(AD$10:AD82),0)</f>
        <v>0</v>
      </c>
      <c r="AF82" s="82" t="str">
        <f t="shared" si="25"/>
        <v/>
      </c>
      <c r="AG82" s="171">
        <f t="shared" si="26"/>
        <v>0</v>
      </c>
    </row>
    <row r="83" spans="1:33" ht="12" customHeight="1" x14ac:dyDescent="0.25">
      <c r="A83" s="497"/>
      <c r="B83" s="15">
        <v>74</v>
      </c>
      <c r="C83" s="468">
        <f t="shared" si="31"/>
        <v>0</v>
      </c>
      <c r="D83" s="469"/>
      <c r="E83" s="470"/>
      <c r="F83" s="67">
        <f t="shared" si="32"/>
        <v>0</v>
      </c>
      <c r="G83" s="67">
        <f t="shared" si="33"/>
        <v>0</v>
      </c>
      <c r="H83" s="67">
        <f t="shared" si="34"/>
        <v>0</v>
      </c>
      <c r="I83" s="67">
        <f t="shared" si="35"/>
        <v>0</v>
      </c>
      <c r="J83" s="67">
        <f t="shared" si="36"/>
        <v>0</v>
      </c>
      <c r="K83" s="16">
        <f t="shared" si="37"/>
        <v>0</v>
      </c>
      <c r="L83" s="67">
        <f t="shared" si="38"/>
        <v>0</v>
      </c>
      <c r="M83" s="17">
        <f>IF(L83&gt;0,VLOOKUP(I83,Labour!$AR$1:$AT$15,3,FALSE),0)</f>
        <v>0</v>
      </c>
      <c r="N83" s="70">
        <f t="shared" si="39"/>
        <v>0</v>
      </c>
      <c r="R83" s="83">
        <f t="shared" si="27"/>
        <v>0</v>
      </c>
      <c r="S83" s="83">
        <f t="shared" si="27"/>
        <v>0</v>
      </c>
      <c r="T83" s="83">
        <f t="shared" si="27"/>
        <v>0</v>
      </c>
      <c r="U83" s="83">
        <f t="shared" si="27"/>
        <v>0</v>
      </c>
      <c r="V83" s="83">
        <f t="shared" si="28"/>
        <v>0</v>
      </c>
      <c r="W83" s="83">
        <f t="shared" si="28"/>
        <v>0</v>
      </c>
      <c r="X83" s="83">
        <f t="shared" si="29"/>
        <v>0</v>
      </c>
      <c r="Y83" s="83">
        <f t="shared" si="29"/>
        <v>0</v>
      </c>
      <c r="Z83" s="83">
        <f t="shared" si="29"/>
        <v>0</v>
      </c>
      <c r="AA83" s="171">
        <f t="shared" si="23"/>
        <v>0</v>
      </c>
      <c r="AB83" s="83">
        <f t="shared" si="30"/>
        <v>0</v>
      </c>
      <c r="AC83" s="83">
        <f t="shared" si="30"/>
        <v>0</v>
      </c>
      <c r="AD83" s="171">
        <f t="shared" si="24"/>
        <v>0</v>
      </c>
      <c r="AE83" s="171">
        <f>IF(AD83=1,SUM(AD$10:AD83),0)</f>
        <v>0</v>
      </c>
      <c r="AF83" s="82" t="str">
        <f t="shared" si="25"/>
        <v/>
      </c>
      <c r="AG83" s="171">
        <f t="shared" si="26"/>
        <v>0</v>
      </c>
    </row>
    <row r="84" spans="1:33" ht="12" customHeight="1" x14ac:dyDescent="0.25">
      <c r="A84" s="497"/>
      <c r="B84" s="15">
        <v>75</v>
      </c>
      <c r="C84" s="468">
        <f t="shared" si="31"/>
        <v>0</v>
      </c>
      <c r="D84" s="469"/>
      <c r="E84" s="470"/>
      <c r="F84" s="67">
        <f t="shared" si="32"/>
        <v>0</v>
      </c>
      <c r="G84" s="67">
        <f t="shared" si="33"/>
        <v>0</v>
      </c>
      <c r="H84" s="67">
        <f t="shared" si="34"/>
        <v>0</v>
      </c>
      <c r="I84" s="67">
        <f t="shared" si="35"/>
        <v>0</v>
      </c>
      <c r="J84" s="67">
        <f t="shared" si="36"/>
        <v>0</v>
      </c>
      <c r="K84" s="16">
        <f t="shared" si="37"/>
        <v>0</v>
      </c>
      <c r="L84" s="67">
        <f t="shared" si="38"/>
        <v>0</v>
      </c>
      <c r="M84" s="17">
        <f>IF(L84&gt;0,VLOOKUP(I84,Labour!$AR$1:$AT$15,3,FALSE),0)</f>
        <v>0</v>
      </c>
      <c r="N84" s="70">
        <f t="shared" si="39"/>
        <v>0</v>
      </c>
      <c r="R84" s="83">
        <f t="shared" si="27"/>
        <v>0</v>
      </c>
      <c r="S84" s="83">
        <f t="shared" si="27"/>
        <v>0</v>
      </c>
      <c r="T84" s="83">
        <f t="shared" si="27"/>
        <v>0</v>
      </c>
      <c r="U84" s="83">
        <f t="shared" si="27"/>
        <v>0</v>
      </c>
      <c r="V84" s="83">
        <f t="shared" si="28"/>
        <v>0</v>
      </c>
      <c r="W84" s="83">
        <f t="shared" si="28"/>
        <v>0</v>
      </c>
      <c r="X84" s="83">
        <f t="shared" si="29"/>
        <v>0</v>
      </c>
      <c r="Y84" s="83">
        <f t="shared" si="29"/>
        <v>0</v>
      </c>
      <c r="Z84" s="83">
        <f t="shared" si="29"/>
        <v>0</v>
      </c>
      <c r="AA84" s="171">
        <f t="shared" si="23"/>
        <v>0</v>
      </c>
      <c r="AB84" s="83">
        <f t="shared" si="30"/>
        <v>0</v>
      </c>
      <c r="AC84" s="83">
        <f t="shared" si="30"/>
        <v>0</v>
      </c>
      <c r="AD84" s="171">
        <f t="shared" si="24"/>
        <v>0</v>
      </c>
      <c r="AE84" s="171">
        <f>IF(AD84=1,SUM(AD$10:AD84),0)</f>
        <v>0</v>
      </c>
      <c r="AF84" s="82" t="str">
        <f t="shared" si="25"/>
        <v/>
      </c>
      <c r="AG84" s="171">
        <f t="shared" si="26"/>
        <v>0</v>
      </c>
    </row>
    <row r="85" spans="1:33" ht="12" customHeight="1" x14ac:dyDescent="0.25">
      <c r="A85" s="497"/>
      <c r="B85" s="15">
        <v>76</v>
      </c>
      <c r="C85" s="468">
        <f t="shared" si="31"/>
        <v>0</v>
      </c>
      <c r="D85" s="469"/>
      <c r="E85" s="470"/>
      <c r="F85" s="67">
        <f t="shared" si="32"/>
        <v>0</v>
      </c>
      <c r="G85" s="67">
        <f t="shared" si="33"/>
        <v>0</v>
      </c>
      <c r="H85" s="67">
        <f t="shared" si="34"/>
        <v>0</v>
      </c>
      <c r="I85" s="67">
        <f t="shared" si="35"/>
        <v>0</v>
      </c>
      <c r="J85" s="67">
        <f t="shared" si="36"/>
        <v>0</v>
      </c>
      <c r="K85" s="16">
        <f t="shared" si="37"/>
        <v>0</v>
      </c>
      <c r="L85" s="67">
        <f t="shared" si="38"/>
        <v>0</v>
      </c>
      <c r="M85" s="17">
        <f>IF(L85&gt;0,VLOOKUP(I85,Labour!$AR$1:$AT$15,3,FALSE),0)</f>
        <v>0</v>
      </c>
      <c r="N85" s="70">
        <f t="shared" si="39"/>
        <v>0</v>
      </c>
      <c r="R85" s="83">
        <f t="shared" si="27"/>
        <v>0</v>
      </c>
      <c r="S85" s="83">
        <f t="shared" si="27"/>
        <v>0</v>
      </c>
      <c r="T85" s="83">
        <f t="shared" si="27"/>
        <v>0</v>
      </c>
      <c r="U85" s="83">
        <f t="shared" si="27"/>
        <v>0</v>
      </c>
      <c r="V85" s="83">
        <f t="shared" si="28"/>
        <v>0</v>
      </c>
      <c r="W85" s="83">
        <f t="shared" si="28"/>
        <v>0</v>
      </c>
      <c r="X85" s="83">
        <f t="shared" si="29"/>
        <v>0</v>
      </c>
      <c r="Y85" s="83">
        <f t="shared" si="29"/>
        <v>0</v>
      </c>
      <c r="Z85" s="83">
        <f t="shared" si="29"/>
        <v>0</v>
      </c>
      <c r="AA85" s="171">
        <f t="shared" si="23"/>
        <v>0</v>
      </c>
      <c r="AB85" s="83">
        <f t="shared" si="30"/>
        <v>0</v>
      </c>
      <c r="AC85" s="83">
        <f t="shared" si="30"/>
        <v>0</v>
      </c>
      <c r="AD85" s="171">
        <f t="shared" si="24"/>
        <v>0</v>
      </c>
      <c r="AE85" s="171">
        <f>IF(AD85=1,SUM(AD$10:AD85),0)</f>
        <v>0</v>
      </c>
      <c r="AF85" s="82" t="str">
        <f t="shared" si="25"/>
        <v/>
      </c>
      <c r="AG85" s="171">
        <f t="shared" si="26"/>
        <v>0</v>
      </c>
    </row>
    <row r="86" spans="1:33" ht="12" customHeight="1" x14ac:dyDescent="0.25">
      <c r="A86" s="497"/>
      <c r="B86" s="15">
        <v>77</v>
      </c>
      <c r="C86" s="468">
        <f t="shared" si="31"/>
        <v>0</v>
      </c>
      <c r="D86" s="469"/>
      <c r="E86" s="470"/>
      <c r="F86" s="67">
        <f t="shared" si="32"/>
        <v>0</v>
      </c>
      <c r="G86" s="67">
        <f t="shared" si="33"/>
        <v>0</v>
      </c>
      <c r="H86" s="67">
        <f t="shared" si="34"/>
        <v>0</v>
      </c>
      <c r="I86" s="67">
        <f t="shared" si="35"/>
        <v>0</v>
      </c>
      <c r="J86" s="67">
        <f t="shared" si="36"/>
        <v>0</v>
      </c>
      <c r="K86" s="16">
        <f t="shared" si="37"/>
        <v>0</v>
      </c>
      <c r="L86" s="67">
        <f t="shared" si="38"/>
        <v>0</v>
      </c>
      <c r="M86" s="17">
        <f>IF(L86&gt;0,VLOOKUP(I86,Labour!$AR$1:$AT$15,3,FALSE),0)</f>
        <v>0</v>
      </c>
      <c r="N86" s="70">
        <f t="shared" si="39"/>
        <v>0</v>
      </c>
      <c r="R86" s="83">
        <f t="shared" si="27"/>
        <v>0</v>
      </c>
      <c r="S86" s="83">
        <f t="shared" si="27"/>
        <v>0</v>
      </c>
      <c r="T86" s="83">
        <f t="shared" si="27"/>
        <v>0</v>
      </c>
      <c r="U86" s="83">
        <f t="shared" si="27"/>
        <v>0</v>
      </c>
      <c r="V86" s="83">
        <f t="shared" si="28"/>
        <v>0</v>
      </c>
      <c r="W86" s="83">
        <f t="shared" si="28"/>
        <v>0</v>
      </c>
      <c r="X86" s="83">
        <f t="shared" si="29"/>
        <v>0</v>
      </c>
      <c r="Y86" s="83">
        <f t="shared" si="29"/>
        <v>0</v>
      </c>
      <c r="Z86" s="83">
        <f t="shared" si="29"/>
        <v>0</v>
      </c>
      <c r="AA86" s="171">
        <f t="shared" si="23"/>
        <v>0</v>
      </c>
      <c r="AB86" s="83">
        <f t="shared" si="30"/>
        <v>0</v>
      </c>
      <c r="AC86" s="83">
        <f t="shared" si="30"/>
        <v>0</v>
      </c>
      <c r="AD86" s="171">
        <f t="shared" si="24"/>
        <v>0</v>
      </c>
      <c r="AE86" s="171">
        <f>IF(AD86=1,SUM(AD$10:AD86),0)</f>
        <v>0</v>
      </c>
      <c r="AF86" s="82" t="str">
        <f t="shared" si="25"/>
        <v/>
      </c>
      <c r="AG86" s="171">
        <f t="shared" si="26"/>
        <v>0</v>
      </c>
    </row>
    <row r="87" spans="1:33" ht="12" customHeight="1" x14ac:dyDescent="0.25">
      <c r="A87" s="497"/>
      <c r="B87" s="15">
        <v>78</v>
      </c>
      <c r="C87" s="468">
        <f t="shared" si="31"/>
        <v>0</v>
      </c>
      <c r="D87" s="469"/>
      <c r="E87" s="470"/>
      <c r="F87" s="67">
        <f t="shared" si="32"/>
        <v>0</v>
      </c>
      <c r="G87" s="67">
        <f t="shared" si="33"/>
        <v>0</v>
      </c>
      <c r="H87" s="67">
        <f t="shared" si="34"/>
        <v>0</v>
      </c>
      <c r="I87" s="67">
        <f t="shared" si="35"/>
        <v>0</v>
      </c>
      <c r="J87" s="67">
        <f t="shared" si="36"/>
        <v>0</v>
      </c>
      <c r="K87" s="16">
        <f t="shared" si="37"/>
        <v>0</v>
      </c>
      <c r="L87" s="67">
        <f t="shared" si="38"/>
        <v>0</v>
      </c>
      <c r="M87" s="17">
        <f>IF(L87&gt;0,VLOOKUP(I87,Labour!$AR$1:$AT$15,3,FALSE),0)</f>
        <v>0</v>
      </c>
      <c r="N87" s="70">
        <f t="shared" si="39"/>
        <v>0</v>
      </c>
      <c r="R87" s="83">
        <f t="shared" si="27"/>
        <v>0</v>
      </c>
      <c r="S87" s="83">
        <f t="shared" si="27"/>
        <v>0</v>
      </c>
      <c r="T87" s="83">
        <f t="shared" si="27"/>
        <v>0</v>
      </c>
      <c r="U87" s="83">
        <f t="shared" si="27"/>
        <v>0</v>
      </c>
      <c r="V87" s="83">
        <f t="shared" si="28"/>
        <v>0</v>
      </c>
      <c r="W87" s="83">
        <f t="shared" si="28"/>
        <v>0</v>
      </c>
      <c r="X87" s="83">
        <f t="shared" si="29"/>
        <v>0</v>
      </c>
      <c r="Y87" s="83">
        <f t="shared" si="29"/>
        <v>0</v>
      </c>
      <c r="Z87" s="83">
        <f t="shared" si="29"/>
        <v>0</v>
      </c>
      <c r="AA87" s="171">
        <f t="shared" si="23"/>
        <v>0</v>
      </c>
      <c r="AB87" s="83">
        <f t="shared" si="30"/>
        <v>0</v>
      </c>
      <c r="AC87" s="83">
        <f t="shared" si="30"/>
        <v>0</v>
      </c>
      <c r="AD87" s="171">
        <f t="shared" si="24"/>
        <v>0</v>
      </c>
      <c r="AE87" s="171">
        <f>IF(AD87=1,SUM(AD$10:AD87),0)</f>
        <v>0</v>
      </c>
      <c r="AF87" s="82" t="str">
        <f t="shared" si="25"/>
        <v/>
      </c>
      <c r="AG87" s="171">
        <f t="shared" si="26"/>
        <v>0</v>
      </c>
    </row>
    <row r="88" spans="1:33" ht="12" customHeight="1" x14ac:dyDescent="0.25">
      <c r="A88" s="497"/>
      <c r="B88" s="15">
        <v>79</v>
      </c>
      <c r="C88" s="468">
        <f t="shared" si="31"/>
        <v>0</v>
      </c>
      <c r="D88" s="469"/>
      <c r="E88" s="470"/>
      <c r="F88" s="67">
        <f t="shared" si="32"/>
        <v>0</v>
      </c>
      <c r="G88" s="67">
        <f t="shared" si="33"/>
        <v>0</v>
      </c>
      <c r="H88" s="67">
        <f t="shared" si="34"/>
        <v>0</v>
      </c>
      <c r="I88" s="67">
        <f t="shared" si="35"/>
        <v>0</v>
      </c>
      <c r="J88" s="67">
        <f t="shared" si="36"/>
        <v>0</v>
      </c>
      <c r="K88" s="16">
        <f t="shared" si="37"/>
        <v>0</v>
      </c>
      <c r="L88" s="67">
        <f t="shared" si="38"/>
        <v>0</v>
      </c>
      <c r="M88" s="17">
        <f>IF(L88&gt;0,VLOOKUP(I88,Labour!$AR$1:$AT$15,3,FALSE),0)</f>
        <v>0</v>
      </c>
      <c r="N88" s="70">
        <f t="shared" si="39"/>
        <v>0</v>
      </c>
      <c r="R88" s="83">
        <f t="shared" si="27"/>
        <v>0</v>
      </c>
      <c r="S88" s="83">
        <f t="shared" si="27"/>
        <v>0</v>
      </c>
      <c r="T88" s="83">
        <f t="shared" si="27"/>
        <v>0</v>
      </c>
      <c r="U88" s="83">
        <f t="shared" si="27"/>
        <v>0</v>
      </c>
      <c r="V88" s="83">
        <f t="shared" si="28"/>
        <v>0</v>
      </c>
      <c r="W88" s="83">
        <f t="shared" si="28"/>
        <v>0</v>
      </c>
      <c r="X88" s="83">
        <f t="shared" si="29"/>
        <v>0</v>
      </c>
      <c r="Y88" s="83">
        <f t="shared" si="29"/>
        <v>0</v>
      </c>
      <c r="Z88" s="83">
        <f t="shared" si="29"/>
        <v>0</v>
      </c>
      <c r="AA88" s="171">
        <f t="shared" si="23"/>
        <v>0</v>
      </c>
      <c r="AB88" s="83">
        <f t="shared" si="30"/>
        <v>0</v>
      </c>
      <c r="AC88" s="83">
        <f t="shared" si="30"/>
        <v>0</v>
      </c>
      <c r="AD88" s="171">
        <f t="shared" si="24"/>
        <v>0</v>
      </c>
      <c r="AE88" s="171">
        <f>IF(AD88=1,SUM(AD$10:AD88),0)</f>
        <v>0</v>
      </c>
      <c r="AF88" s="82" t="str">
        <f t="shared" si="25"/>
        <v/>
      </c>
      <c r="AG88" s="171">
        <f t="shared" si="26"/>
        <v>0</v>
      </c>
    </row>
    <row r="89" spans="1:33" ht="12" customHeight="1" x14ac:dyDescent="0.25">
      <c r="A89" s="497"/>
      <c r="B89" s="15">
        <v>80</v>
      </c>
      <c r="C89" s="468">
        <f t="shared" si="31"/>
        <v>0</v>
      </c>
      <c r="D89" s="469"/>
      <c r="E89" s="470"/>
      <c r="F89" s="67">
        <f t="shared" si="32"/>
        <v>0</v>
      </c>
      <c r="G89" s="67">
        <f t="shared" si="33"/>
        <v>0</v>
      </c>
      <c r="H89" s="67">
        <f t="shared" si="34"/>
        <v>0</v>
      </c>
      <c r="I89" s="67">
        <f t="shared" si="35"/>
        <v>0</v>
      </c>
      <c r="J89" s="67">
        <f t="shared" si="36"/>
        <v>0</v>
      </c>
      <c r="K89" s="16">
        <f t="shared" si="37"/>
        <v>0</v>
      </c>
      <c r="L89" s="67">
        <f t="shared" si="38"/>
        <v>0</v>
      </c>
      <c r="M89" s="17">
        <f>IF(L89&gt;0,VLOOKUP(I89,Labour!$AR$1:$AT$15,3,FALSE),0)</f>
        <v>0</v>
      </c>
      <c r="N89" s="70">
        <f t="shared" si="39"/>
        <v>0</v>
      </c>
      <c r="R89" s="83">
        <f t="shared" si="27"/>
        <v>0</v>
      </c>
      <c r="S89" s="83">
        <f t="shared" si="27"/>
        <v>0</v>
      </c>
      <c r="T89" s="83">
        <f t="shared" si="27"/>
        <v>0</v>
      </c>
      <c r="U89" s="83">
        <f t="shared" si="27"/>
        <v>0</v>
      </c>
      <c r="V89" s="83">
        <f t="shared" si="28"/>
        <v>0</v>
      </c>
      <c r="W89" s="83">
        <f t="shared" si="28"/>
        <v>0</v>
      </c>
      <c r="X89" s="83">
        <f t="shared" si="29"/>
        <v>0</v>
      </c>
      <c r="Y89" s="83">
        <f t="shared" si="29"/>
        <v>0</v>
      </c>
      <c r="Z89" s="83">
        <f t="shared" si="29"/>
        <v>0</v>
      </c>
      <c r="AA89" s="171">
        <f t="shared" si="23"/>
        <v>0</v>
      </c>
      <c r="AB89" s="83">
        <f t="shared" si="30"/>
        <v>0</v>
      </c>
      <c r="AC89" s="83">
        <f t="shared" si="30"/>
        <v>0</v>
      </c>
      <c r="AD89" s="171">
        <f t="shared" si="24"/>
        <v>0</v>
      </c>
      <c r="AE89" s="171">
        <f>IF(AD89=1,SUM(AD$10:AD89),0)</f>
        <v>0</v>
      </c>
      <c r="AF89" s="82" t="str">
        <f t="shared" si="25"/>
        <v/>
      </c>
      <c r="AG89" s="171">
        <f t="shared" si="26"/>
        <v>0</v>
      </c>
    </row>
    <row r="90" spans="1:33" ht="12" customHeight="1" x14ac:dyDescent="0.25">
      <c r="A90" s="497"/>
      <c r="B90" s="15">
        <v>81</v>
      </c>
      <c r="C90" s="468">
        <f t="shared" si="31"/>
        <v>0</v>
      </c>
      <c r="D90" s="469"/>
      <c r="E90" s="470"/>
      <c r="F90" s="67">
        <f t="shared" si="32"/>
        <v>0</v>
      </c>
      <c r="G90" s="67">
        <f t="shared" si="33"/>
        <v>0</v>
      </c>
      <c r="H90" s="67">
        <f t="shared" si="34"/>
        <v>0</v>
      </c>
      <c r="I90" s="67">
        <f t="shared" si="35"/>
        <v>0</v>
      </c>
      <c r="J90" s="67">
        <f t="shared" si="36"/>
        <v>0</v>
      </c>
      <c r="K90" s="16">
        <f t="shared" si="37"/>
        <v>0</v>
      </c>
      <c r="L90" s="67">
        <f t="shared" si="38"/>
        <v>0</v>
      </c>
      <c r="M90" s="17">
        <f>IF(L90&gt;0,VLOOKUP(I90,Labour!$AR$1:$AT$15,3,FALSE),0)</f>
        <v>0</v>
      </c>
      <c r="N90" s="70">
        <f t="shared" si="39"/>
        <v>0</v>
      </c>
      <c r="R90" s="83">
        <f t="shared" si="27"/>
        <v>0</v>
      </c>
      <c r="S90" s="83">
        <f t="shared" si="27"/>
        <v>0</v>
      </c>
      <c r="T90" s="83">
        <f t="shared" si="27"/>
        <v>0</v>
      </c>
      <c r="U90" s="83">
        <f t="shared" si="27"/>
        <v>0</v>
      </c>
      <c r="V90" s="83">
        <f t="shared" si="28"/>
        <v>0</v>
      </c>
      <c r="W90" s="83">
        <f t="shared" si="28"/>
        <v>0</v>
      </c>
      <c r="X90" s="83">
        <f t="shared" si="29"/>
        <v>0</v>
      </c>
      <c r="Y90" s="83">
        <f t="shared" si="29"/>
        <v>0</v>
      </c>
      <c r="Z90" s="83">
        <f t="shared" si="29"/>
        <v>0</v>
      </c>
      <c r="AA90" s="171">
        <f t="shared" si="23"/>
        <v>0</v>
      </c>
      <c r="AB90" s="83">
        <f t="shared" si="30"/>
        <v>0</v>
      </c>
      <c r="AC90" s="83">
        <f t="shared" si="30"/>
        <v>0</v>
      </c>
      <c r="AD90" s="171">
        <f t="shared" si="24"/>
        <v>0</v>
      </c>
      <c r="AE90" s="171">
        <f>IF(AD90=1,SUM(AD$10:AD90),0)</f>
        <v>0</v>
      </c>
      <c r="AF90" s="82" t="str">
        <f t="shared" si="25"/>
        <v/>
      </c>
      <c r="AG90" s="171">
        <f t="shared" si="26"/>
        <v>0</v>
      </c>
    </row>
    <row r="91" spans="1:33" ht="12" customHeight="1" x14ac:dyDescent="0.25">
      <c r="A91" s="497"/>
      <c r="B91" s="15">
        <v>82</v>
      </c>
      <c r="C91" s="468">
        <f t="shared" si="31"/>
        <v>0</v>
      </c>
      <c r="D91" s="469"/>
      <c r="E91" s="470"/>
      <c r="F91" s="67">
        <f t="shared" si="32"/>
        <v>0</v>
      </c>
      <c r="G91" s="67">
        <f t="shared" si="33"/>
        <v>0</v>
      </c>
      <c r="H91" s="67">
        <f t="shared" si="34"/>
        <v>0</v>
      </c>
      <c r="I91" s="67">
        <f t="shared" si="35"/>
        <v>0</v>
      </c>
      <c r="J91" s="67">
        <f t="shared" si="36"/>
        <v>0</v>
      </c>
      <c r="K91" s="16">
        <f t="shared" si="37"/>
        <v>0</v>
      </c>
      <c r="L91" s="67">
        <f t="shared" si="38"/>
        <v>0</v>
      </c>
      <c r="M91" s="17">
        <f>IF(L91&gt;0,VLOOKUP(I91,Labour!$AR$1:$AT$15,3,FALSE),0)</f>
        <v>0</v>
      </c>
      <c r="N91" s="70">
        <f t="shared" si="39"/>
        <v>0</v>
      </c>
      <c r="R91" s="83">
        <f t="shared" si="27"/>
        <v>0</v>
      </c>
      <c r="S91" s="83">
        <f t="shared" si="27"/>
        <v>0</v>
      </c>
      <c r="T91" s="83">
        <f t="shared" si="27"/>
        <v>0</v>
      </c>
      <c r="U91" s="83">
        <f t="shared" si="27"/>
        <v>0</v>
      </c>
      <c r="V91" s="83">
        <f t="shared" si="28"/>
        <v>0</v>
      </c>
      <c r="W91" s="83">
        <f t="shared" si="28"/>
        <v>0</v>
      </c>
      <c r="X91" s="83">
        <f t="shared" si="29"/>
        <v>0</v>
      </c>
      <c r="Y91" s="83">
        <f t="shared" si="29"/>
        <v>0</v>
      </c>
      <c r="Z91" s="83">
        <f t="shared" si="29"/>
        <v>0</v>
      </c>
      <c r="AA91" s="171">
        <f t="shared" si="23"/>
        <v>0</v>
      </c>
      <c r="AB91" s="83">
        <f t="shared" si="30"/>
        <v>0</v>
      </c>
      <c r="AC91" s="83">
        <f t="shared" si="30"/>
        <v>0</v>
      </c>
      <c r="AD91" s="171">
        <f t="shared" si="24"/>
        <v>0</v>
      </c>
      <c r="AE91" s="171">
        <f>IF(AD91=1,SUM(AD$10:AD91),0)</f>
        <v>0</v>
      </c>
      <c r="AF91" s="82" t="str">
        <f t="shared" si="25"/>
        <v/>
      </c>
      <c r="AG91" s="171">
        <f t="shared" si="26"/>
        <v>0</v>
      </c>
    </row>
    <row r="92" spans="1:33" ht="12" customHeight="1" x14ac:dyDescent="0.25">
      <c r="A92" s="497"/>
      <c r="B92" s="15">
        <v>83</v>
      </c>
      <c r="C92" s="468">
        <f t="shared" si="31"/>
        <v>0</v>
      </c>
      <c r="D92" s="469"/>
      <c r="E92" s="470"/>
      <c r="F92" s="67">
        <f t="shared" si="32"/>
        <v>0</v>
      </c>
      <c r="G92" s="67">
        <f t="shared" si="33"/>
        <v>0</v>
      </c>
      <c r="H92" s="67">
        <f t="shared" si="34"/>
        <v>0</v>
      </c>
      <c r="I92" s="67">
        <f t="shared" si="35"/>
        <v>0</v>
      </c>
      <c r="J92" s="67">
        <f t="shared" si="36"/>
        <v>0</v>
      </c>
      <c r="K92" s="16">
        <f t="shared" si="37"/>
        <v>0</v>
      </c>
      <c r="L92" s="67">
        <f t="shared" si="38"/>
        <v>0</v>
      </c>
      <c r="M92" s="17">
        <f>IF(L92&gt;0,VLOOKUP(I92,Labour!$AR$1:$AT$15,3,FALSE),0)</f>
        <v>0</v>
      </c>
      <c r="N92" s="70">
        <f t="shared" si="39"/>
        <v>0</v>
      </c>
      <c r="R92" s="83">
        <f t="shared" si="27"/>
        <v>0</v>
      </c>
      <c r="S92" s="83">
        <f t="shared" si="27"/>
        <v>0</v>
      </c>
      <c r="T92" s="83">
        <f t="shared" si="27"/>
        <v>0</v>
      </c>
      <c r="U92" s="83">
        <f t="shared" si="27"/>
        <v>0</v>
      </c>
      <c r="V92" s="83">
        <f t="shared" si="28"/>
        <v>0</v>
      </c>
      <c r="W92" s="83">
        <f t="shared" si="28"/>
        <v>0</v>
      </c>
      <c r="X92" s="83">
        <f t="shared" si="29"/>
        <v>0</v>
      </c>
      <c r="Y92" s="83">
        <f t="shared" si="29"/>
        <v>0</v>
      </c>
      <c r="Z92" s="83">
        <f t="shared" si="29"/>
        <v>0</v>
      </c>
      <c r="AA92" s="171">
        <f t="shared" si="23"/>
        <v>0</v>
      </c>
      <c r="AB92" s="83">
        <f t="shared" si="30"/>
        <v>0</v>
      </c>
      <c r="AC92" s="83">
        <f t="shared" si="30"/>
        <v>0</v>
      </c>
      <c r="AD92" s="171">
        <f t="shared" si="24"/>
        <v>0</v>
      </c>
      <c r="AE92" s="171">
        <f>IF(AD92=1,SUM(AD$10:AD92),0)</f>
        <v>0</v>
      </c>
      <c r="AF92" s="82" t="str">
        <f t="shared" si="25"/>
        <v/>
      </c>
      <c r="AG92" s="171">
        <f t="shared" si="26"/>
        <v>0</v>
      </c>
    </row>
    <row r="93" spans="1:33" ht="12" customHeight="1" x14ac:dyDescent="0.25">
      <c r="A93" s="497"/>
      <c r="B93" s="15">
        <v>84</v>
      </c>
      <c r="C93" s="468">
        <f t="shared" ref="C93:C107" si="40">R93</f>
        <v>0</v>
      </c>
      <c r="D93" s="469"/>
      <c r="E93" s="470"/>
      <c r="F93" s="67">
        <f t="shared" ref="F93:F107" si="41">S93</f>
        <v>0</v>
      </c>
      <c r="G93" s="67">
        <f t="shared" ref="G93:G107" si="42">T93</f>
        <v>0</v>
      </c>
      <c r="H93" s="67">
        <f t="shared" ref="H93:H107" si="43">U93</f>
        <v>0</v>
      </c>
      <c r="I93" s="67">
        <f t="shared" ref="I93:I107" si="44">X93</f>
        <v>0</v>
      </c>
      <c r="J93" s="67">
        <f t="shared" ref="J93:J107" si="45">AA93</f>
        <v>0</v>
      </c>
      <c r="K93" s="16">
        <f t="shared" ref="K93:K107" si="46">AB93</f>
        <v>0</v>
      </c>
      <c r="L93" s="67">
        <f t="shared" ref="L93:L107" si="47">AC93</f>
        <v>0</v>
      </c>
      <c r="M93" s="17">
        <f>IF(L93&gt;0,VLOOKUP(I93,Labour!$AR$1:$AT$15,3,FALSE),0)</f>
        <v>0</v>
      </c>
      <c r="N93" s="70">
        <f t="shared" ref="N93:N107" si="48">J93*K93+L93*M93</f>
        <v>0</v>
      </c>
      <c r="R93" s="83">
        <f t="shared" si="27"/>
        <v>0</v>
      </c>
      <c r="S93" s="83">
        <f t="shared" si="27"/>
        <v>0</v>
      </c>
      <c r="T93" s="83">
        <f t="shared" si="27"/>
        <v>0</v>
      </c>
      <c r="U93" s="83">
        <f t="shared" si="27"/>
        <v>0</v>
      </c>
      <c r="V93" s="83">
        <f t="shared" si="28"/>
        <v>0</v>
      </c>
      <c r="W93" s="83">
        <f t="shared" si="28"/>
        <v>0</v>
      </c>
      <c r="X93" s="83">
        <f t="shared" si="29"/>
        <v>0</v>
      </c>
      <c r="Y93" s="83">
        <f t="shared" si="29"/>
        <v>0</v>
      </c>
      <c r="Z93" s="83">
        <f t="shared" si="29"/>
        <v>0</v>
      </c>
      <c r="AA93" s="171">
        <f t="shared" si="23"/>
        <v>0</v>
      </c>
      <c r="AB93" s="83">
        <f t="shared" si="30"/>
        <v>0</v>
      </c>
      <c r="AC93" s="83">
        <f t="shared" si="30"/>
        <v>0</v>
      </c>
      <c r="AD93" s="171">
        <f t="shared" si="24"/>
        <v>0</v>
      </c>
      <c r="AE93" s="171">
        <f>IF(AD93=1,SUM(AD$10:AD93),0)</f>
        <v>0</v>
      </c>
      <c r="AF93" s="82" t="str">
        <f t="shared" si="25"/>
        <v/>
      </c>
      <c r="AG93" s="171">
        <f t="shared" si="26"/>
        <v>0</v>
      </c>
    </row>
    <row r="94" spans="1:33" ht="12" customHeight="1" x14ac:dyDescent="0.25">
      <c r="A94" s="497"/>
      <c r="B94" s="15">
        <v>85</v>
      </c>
      <c r="C94" s="468">
        <f t="shared" si="40"/>
        <v>0</v>
      </c>
      <c r="D94" s="469"/>
      <c r="E94" s="470"/>
      <c r="F94" s="67">
        <f t="shared" si="41"/>
        <v>0</v>
      </c>
      <c r="G94" s="67">
        <f t="shared" si="42"/>
        <v>0</v>
      </c>
      <c r="H94" s="67">
        <f t="shared" si="43"/>
        <v>0</v>
      </c>
      <c r="I94" s="67">
        <f t="shared" si="44"/>
        <v>0</v>
      </c>
      <c r="J94" s="67">
        <f t="shared" si="45"/>
        <v>0</v>
      </c>
      <c r="K94" s="16">
        <f t="shared" si="46"/>
        <v>0</v>
      </c>
      <c r="L94" s="67">
        <f t="shared" si="47"/>
        <v>0</v>
      </c>
      <c r="M94" s="17">
        <f>IF(L94&gt;0,VLOOKUP(I94,Labour!$AR$1:$AT$15,3,FALSE),0)</f>
        <v>0</v>
      </c>
      <c r="N94" s="70">
        <f t="shared" si="48"/>
        <v>0</v>
      </c>
      <c r="R94" s="83">
        <f t="shared" si="27"/>
        <v>0</v>
      </c>
      <c r="S94" s="83">
        <f t="shared" si="27"/>
        <v>0</v>
      </c>
      <c r="T94" s="83">
        <f t="shared" si="27"/>
        <v>0</v>
      </c>
      <c r="U94" s="83">
        <f t="shared" si="27"/>
        <v>0</v>
      </c>
      <c r="V94" s="83">
        <f t="shared" si="28"/>
        <v>0</v>
      </c>
      <c r="W94" s="83">
        <f t="shared" si="28"/>
        <v>0</v>
      </c>
      <c r="X94" s="83">
        <f t="shared" si="29"/>
        <v>0</v>
      </c>
      <c r="Y94" s="83">
        <f t="shared" si="29"/>
        <v>0</v>
      </c>
      <c r="Z94" s="83">
        <f t="shared" si="29"/>
        <v>0</v>
      </c>
      <c r="AA94" s="171">
        <f t="shared" si="23"/>
        <v>0</v>
      </c>
      <c r="AB94" s="83">
        <f t="shared" si="30"/>
        <v>0</v>
      </c>
      <c r="AC94" s="83">
        <f t="shared" si="30"/>
        <v>0</v>
      </c>
      <c r="AD94" s="171">
        <f t="shared" si="24"/>
        <v>0</v>
      </c>
      <c r="AE94" s="171">
        <f>IF(AD94=1,SUM(AD$10:AD94),0)</f>
        <v>0</v>
      </c>
      <c r="AF94" s="82" t="str">
        <f t="shared" si="25"/>
        <v/>
      </c>
      <c r="AG94" s="171">
        <f t="shared" si="26"/>
        <v>0</v>
      </c>
    </row>
    <row r="95" spans="1:33" ht="12" customHeight="1" x14ac:dyDescent="0.25">
      <c r="A95" s="497"/>
      <c r="B95" s="15">
        <v>86</v>
      </c>
      <c r="C95" s="468">
        <f t="shared" si="40"/>
        <v>0</v>
      </c>
      <c r="D95" s="469"/>
      <c r="E95" s="470"/>
      <c r="F95" s="67">
        <f t="shared" si="41"/>
        <v>0</v>
      </c>
      <c r="G95" s="67">
        <f t="shared" si="42"/>
        <v>0</v>
      </c>
      <c r="H95" s="67">
        <f t="shared" si="43"/>
        <v>0</v>
      </c>
      <c r="I95" s="67">
        <f t="shared" si="44"/>
        <v>0</v>
      </c>
      <c r="J95" s="67">
        <f t="shared" si="45"/>
        <v>0</v>
      </c>
      <c r="K95" s="16">
        <f t="shared" si="46"/>
        <v>0</v>
      </c>
      <c r="L95" s="67">
        <f t="shared" si="47"/>
        <v>0</v>
      </c>
      <c r="M95" s="17">
        <f>IF(L95&gt;0,VLOOKUP(I95,Labour!$AR$1:$AT$15,3,FALSE),0)</f>
        <v>0</v>
      </c>
      <c r="N95" s="70">
        <f t="shared" si="48"/>
        <v>0</v>
      </c>
      <c r="R95" s="83">
        <f t="shared" si="27"/>
        <v>0</v>
      </c>
      <c r="S95" s="83">
        <f t="shared" si="27"/>
        <v>0</v>
      </c>
      <c r="T95" s="83">
        <f t="shared" si="27"/>
        <v>0</v>
      </c>
      <c r="U95" s="83">
        <f t="shared" si="27"/>
        <v>0</v>
      </c>
      <c r="V95" s="83">
        <f t="shared" si="28"/>
        <v>0</v>
      </c>
      <c r="W95" s="83">
        <f t="shared" si="28"/>
        <v>0</v>
      </c>
      <c r="X95" s="83">
        <f t="shared" si="29"/>
        <v>0</v>
      </c>
      <c r="Y95" s="83">
        <f t="shared" si="29"/>
        <v>0</v>
      </c>
      <c r="Z95" s="83">
        <f t="shared" si="29"/>
        <v>0</v>
      </c>
      <c r="AA95" s="171">
        <f t="shared" si="23"/>
        <v>0</v>
      </c>
      <c r="AB95" s="83">
        <f t="shared" si="30"/>
        <v>0</v>
      </c>
      <c r="AC95" s="83">
        <f t="shared" si="30"/>
        <v>0</v>
      </c>
      <c r="AD95" s="171">
        <f t="shared" si="24"/>
        <v>0</v>
      </c>
      <c r="AE95" s="171">
        <f>IF(AD95=1,SUM(AD$10:AD95),0)</f>
        <v>0</v>
      </c>
      <c r="AF95" s="82" t="str">
        <f t="shared" si="25"/>
        <v/>
      </c>
      <c r="AG95" s="171">
        <f t="shared" si="26"/>
        <v>0</v>
      </c>
    </row>
    <row r="96" spans="1:33" ht="12" customHeight="1" x14ac:dyDescent="0.25">
      <c r="A96" s="497"/>
      <c r="B96" s="15">
        <v>87</v>
      </c>
      <c r="C96" s="468">
        <f t="shared" si="40"/>
        <v>0</v>
      </c>
      <c r="D96" s="469"/>
      <c r="E96" s="470"/>
      <c r="F96" s="67">
        <f t="shared" si="41"/>
        <v>0</v>
      </c>
      <c r="G96" s="67">
        <f t="shared" si="42"/>
        <v>0</v>
      </c>
      <c r="H96" s="67">
        <f t="shared" si="43"/>
        <v>0</v>
      </c>
      <c r="I96" s="67">
        <f t="shared" si="44"/>
        <v>0</v>
      </c>
      <c r="J96" s="67">
        <f t="shared" si="45"/>
        <v>0</v>
      </c>
      <c r="K96" s="16">
        <f t="shared" si="46"/>
        <v>0</v>
      </c>
      <c r="L96" s="67">
        <f t="shared" si="47"/>
        <v>0</v>
      </c>
      <c r="M96" s="17">
        <f>IF(L96&gt;0,VLOOKUP(I96,Labour!$AR$1:$AT$15,3,FALSE),0)</f>
        <v>0</v>
      </c>
      <c r="N96" s="70">
        <f t="shared" si="48"/>
        <v>0</v>
      </c>
      <c r="R96" s="83">
        <f t="shared" si="27"/>
        <v>0</v>
      </c>
      <c r="S96" s="83">
        <f t="shared" si="27"/>
        <v>0</v>
      </c>
      <c r="T96" s="83">
        <f t="shared" si="27"/>
        <v>0</v>
      </c>
      <c r="U96" s="83">
        <f t="shared" si="27"/>
        <v>0</v>
      </c>
      <c r="V96" s="83">
        <f t="shared" si="28"/>
        <v>0</v>
      </c>
      <c r="W96" s="83">
        <f t="shared" si="28"/>
        <v>0</v>
      </c>
      <c r="X96" s="83">
        <f t="shared" si="29"/>
        <v>0</v>
      </c>
      <c r="Y96" s="83">
        <f t="shared" si="29"/>
        <v>0</v>
      </c>
      <c r="Z96" s="83">
        <f t="shared" si="29"/>
        <v>0</v>
      </c>
      <c r="AA96" s="171">
        <f t="shared" si="23"/>
        <v>0</v>
      </c>
      <c r="AB96" s="83">
        <f t="shared" si="30"/>
        <v>0</v>
      </c>
      <c r="AC96" s="83">
        <f t="shared" si="30"/>
        <v>0</v>
      </c>
      <c r="AD96" s="171">
        <f t="shared" si="24"/>
        <v>0</v>
      </c>
      <c r="AE96" s="171">
        <f>IF(AD96=1,SUM(AD$10:AD96),0)</f>
        <v>0</v>
      </c>
      <c r="AF96" s="82" t="str">
        <f t="shared" si="25"/>
        <v/>
      </c>
      <c r="AG96" s="171">
        <f t="shared" si="26"/>
        <v>0</v>
      </c>
    </row>
    <row r="97" spans="1:33" ht="12" customHeight="1" x14ac:dyDescent="0.25">
      <c r="A97" s="497"/>
      <c r="B97" s="15">
        <v>88</v>
      </c>
      <c r="C97" s="468">
        <f t="shared" si="40"/>
        <v>0</v>
      </c>
      <c r="D97" s="469"/>
      <c r="E97" s="470"/>
      <c r="F97" s="67">
        <f t="shared" si="41"/>
        <v>0</v>
      </c>
      <c r="G97" s="67">
        <f t="shared" si="42"/>
        <v>0</v>
      </c>
      <c r="H97" s="67">
        <f t="shared" si="43"/>
        <v>0</v>
      </c>
      <c r="I97" s="67">
        <f t="shared" si="44"/>
        <v>0</v>
      </c>
      <c r="J97" s="67">
        <f t="shared" si="45"/>
        <v>0</v>
      </c>
      <c r="K97" s="16">
        <f t="shared" si="46"/>
        <v>0</v>
      </c>
      <c r="L97" s="67">
        <f t="shared" si="47"/>
        <v>0</v>
      </c>
      <c r="M97" s="17">
        <f>IF(L97&gt;0,VLOOKUP(I97,Labour!$AR$1:$AT$15,3,FALSE),0)</f>
        <v>0</v>
      </c>
      <c r="N97" s="70">
        <f t="shared" si="48"/>
        <v>0</v>
      </c>
      <c r="R97" s="83">
        <f t="shared" si="27"/>
        <v>0</v>
      </c>
      <c r="S97" s="83">
        <f t="shared" si="27"/>
        <v>0</v>
      </c>
      <c r="T97" s="83">
        <f t="shared" si="27"/>
        <v>0</v>
      </c>
      <c r="U97" s="83">
        <f t="shared" si="27"/>
        <v>0</v>
      </c>
      <c r="V97" s="83">
        <f t="shared" si="28"/>
        <v>0</v>
      </c>
      <c r="W97" s="83">
        <f t="shared" si="28"/>
        <v>0</v>
      </c>
      <c r="X97" s="83">
        <f t="shared" si="29"/>
        <v>0</v>
      </c>
      <c r="Y97" s="83">
        <f t="shared" si="29"/>
        <v>0</v>
      </c>
      <c r="Z97" s="83">
        <f t="shared" si="29"/>
        <v>0</v>
      </c>
      <c r="AA97" s="171">
        <f t="shared" si="23"/>
        <v>0</v>
      </c>
      <c r="AB97" s="83">
        <f t="shared" si="30"/>
        <v>0</v>
      </c>
      <c r="AC97" s="83">
        <f t="shared" si="30"/>
        <v>0</v>
      </c>
      <c r="AD97" s="171">
        <f t="shared" si="24"/>
        <v>0</v>
      </c>
      <c r="AE97" s="171">
        <f>IF(AD97=1,SUM(AD$10:AD97),0)</f>
        <v>0</v>
      </c>
      <c r="AF97" s="82" t="str">
        <f t="shared" si="25"/>
        <v/>
      </c>
      <c r="AG97" s="171">
        <f t="shared" si="26"/>
        <v>0</v>
      </c>
    </row>
    <row r="98" spans="1:33" ht="12" customHeight="1" x14ac:dyDescent="0.25">
      <c r="A98" s="497"/>
      <c r="B98" s="15">
        <v>89</v>
      </c>
      <c r="C98" s="468">
        <f t="shared" si="40"/>
        <v>0</v>
      </c>
      <c r="D98" s="469"/>
      <c r="E98" s="470"/>
      <c r="F98" s="67">
        <f t="shared" si="41"/>
        <v>0</v>
      </c>
      <c r="G98" s="67">
        <f t="shared" si="42"/>
        <v>0</v>
      </c>
      <c r="H98" s="67">
        <f t="shared" si="43"/>
        <v>0</v>
      </c>
      <c r="I98" s="67">
        <f t="shared" si="44"/>
        <v>0</v>
      </c>
      <c r="J98" s="67">
        <f t="shared" si="45"/>
        <v>0</v>
      </c>
      <c r="K98" s="16">
        <f t="shared" si="46"/>
        <v>0</v>
      </c>
      <c r="L98" s="67">
        <f t="shared" si="47"/>
        <v>0</v>
      </c>
      <c r="M98" s="17">
        <f>IF(L98&gt;0,VLOOKUP(I98,Labour!$AR$1:$AT$15,3,FALSE),0)</f>
        <v>0</v>
      </c>
      <c r="N98" s="70">
        <f t="shared" si="48"/>
        <v>0</v>
      </c>
      <c r="R98" s="83">
        <f t="shared" si="27"/>
        <v>0</v>
      </c>
      <c r="S98" s="83">
        <f t="shared" si="27"/>
        <v>0</v>
      </c>
      <c r="T98" s="83">
        <f t="shared" si="27"/>
        <v>0</v>
      </c>
      <c r="U98" s="83">
        <f t="shared" si="27"/>
        <v>0</v>
      </c>
      <c r="V98" s="83">
        <f t="shared" si="28"/>
        <v>0</v>
      </c>
      <c r="W98" s="83">
        <f t="shared" si="28"/>
        <v>0</v>
      </c>
      <c r="X98" s="83">
        <f t="shared" si="29"/>
        <v>0</v>
      </c>
      <c r="Y98" s="83">
        <f t="shared" si="29"/>
        <v>0</v>
      </c>
      <c r="Z98" s="83">
        <f t="shared" si="29"/>
        <v>0</v>
      </c>
      <c r="AA98" s="171">
        <f t="shared" si="23"/>
        <v>0</v>
      </c>
      <c r="AB98" s="83">
        <f t="shared" si="30"/>
        <v>0</v>
      </c>
      <c r="AC98" s="83">
        <f t="shared" si="30"/>
        <v>0</v>
      </c>
      <c r="AD98" s="171">
        <f t="shared" si="24"/>
        <v>0</v>
      </c>
      <c r="AE98" s="171">
        <f>IF(AD98=1,SUM(AD$10:AD98),0)</f>
        <v>0</v>
      </c>
      <c r="AF98" s="82" t="str">
        <f t="shared" si="25"/>
        <v/>
      </c>
      <c r="AG98" s="171">
        <f t="shared" si="26"/>
        <v>0</v>
      </c>
    </row>
    <row r="99" spans="1:33" ht="12" customHeight="1" x14ac:dyDescent="0.25">
      <c r="A99" s="497"/>
      <c r="B99" s="15">
        <v>90</v>
      </c>
      <c r="C99" s="468">
        <f t="shared" si="40"/>
        <v>0</v>
      </c>
      <c r="D99" s="469"/>
      <c r="E99" s="470"/>
      <c r="F99" s="67">
        <f t="shared" si="41"/>
        <v>0</v>
      </c>
      <c r="G99" s="67">
        <f t="shared" si="42"/>
        <v>0</v>
      </c>
      <c r="H99" s="67">
        <f t="shared" si="43"/>
        <v>0</v>
      </c>
      <c r="I99" s="67">
        <f t="shared" si="44"/>
        <v>0</v>
      </c>
      <c r="J99" s="67">
        <f t="shared" si="45"/>
        <v>0</v>
      </c>
      <c r="K99" s="16">
        <f t="shared" si="46"/>
        <v>0</v>
      </c>
      <c r="L99" s="67">
        <f t="shared" si="47"/>
        <v>0</v>
      </c>
      <c r="M99" s="17">
        <f>IF(L99&gt;0,VLOOKUP(I99,Labour!$AR$1:$AT$15,3,FALSE),0)</f>
        <v>0</v>
      </c>
      <c r="N99" s="70">
        <f t="shared" si="48"/>
        <v>0</v>
      </c>
      <c r="R99" s="83">
        <f t="shared" si="27"/>
        <v>0</v>
      </c>
      <c r="S99" s="83">
        <f t="shared" si="27"/>
        <v>0</v>
      </c>
      <c r="T99" s="83">
        <f t="shared" si="27"/>
        <v>0</v>
      </c>
      <c r="U99" s="83">
        <f t="shared" si="27"/>
        <v>0</v>
      </c>
      <c r="V99" s="83">
        <f t="shared" si="28"/>
        <v>0</v>
      </c>
      <c r="W99" s="83">
        <f t="shared" si="28"/>
        <v>0</v>
      </c>
      <c r="X99" s="83">
        <f t="shared" si="29"/>
        <v>0</v>
      </c>
      <c r="Y99" s="83">
        <f t="shared" si="29"/>
        <v>0</v>
      </c>
      <c r="Z99" s="83">
        <f t="shared" si="29"/>
        <v>0</v>
      </c>
      <c r="AA99" s="171">
        <f t="shared" si="23"/>
        <v>0</v>
      </c>
      <c r="AB99" s="83">
        <f t="shared" si="30"/>
        <v>0</v>
      </c>
      <c r="AC99" s="83">
        <f t="shared" si="30"/>
        <v>0</v>
      </c>
      <c r="AD99" s="171">
        <f t="shared" si="24"/>
        <v>0</v>
      </c>
      <c r="AE99" s="171">
        <f>IF(AD99=1,SUM(AD$10:AD99),0)</f>
        <v>0</v>
      </c>
      <c r="AF99" s="82" t="str">
        <f t="shared" si="25"/>
        <v/>
      </c>
      <c r="AG99" s="171">
        <f t="shared" si="26"/>
        <v>0</v>
      </c>
    </row>
    <row r="100" spans="1:33" ht="12" customHeight="1" x14ac:dyDescent="0.25">
      <c r="A100" s="497"/>
      <c r="B100" s="15">
        <v>91</v>
      </c>
      <c r="C100" s="468">
        <f t="shared" si="40"/>
        <v>0</v>
      </c>
      <c r="D100" s="469"/>
      <c r="E100" s="470"/>
      <c r="F100" s="67">
        <f t="shared" si="41"/>
        <v>0</v>
      </c>
      <c r="G100" s="67">
        <f t="shared" si="42"/>
        <v>0</v>
      </c>
      <c r="H100" s="67">
        <f t="shared" si="43"/>
        <v>0</v>
      </c>
      <c r="I100" s="67">
        <f t="shared" si="44"/>
        <v>0</v>
      </c>
      <c r="J100" s="67">
        <f t="shared" si="45"/>
        <v>0</v>
      </c>
      <c r="K100" s="16">
        <f t="shared" si="46"/>
        <v>0</v>
      </c>
      <c r="L100" s="67">
        <f t="shared" si="47"/>
        <v>0</v>
      </c>
      <c r="M100" s="17">
        <f>IF(L100&gt;0,VLOOKUP(I100,Labour!$AR$1:$AT$15,3,FALSE),0)</f>
        <v>0</v>
      </c>
      <c r="N100" s="70">
        <f t="shared" si="48"/>
        <v>0</v>
      </c>
      <c r="R100" s="83">
        <f t="shared" si="27"/>
        <v>0</v>
      </c>
      <c r="S100" s="83">
        <f t="shared" si="27"/>
        <v>0</v>
      </c>
      <c r="T100" s="83">
        <f t="shared" si="27"/>
        <v>0</v>
      </c>
      <c r="U100" s="83">
        <f t="shared" si="27"/>
        <v>0</v>
      </c>
      <c r="V100" s="83">
        <f t="shared" si="28"/>
        <v>0</v>
      </c>
      <c r="W100" s="83">
        <f t="shared" si="28"/>
        <v>0</v>
      </c>
      <c r="X100" s="83">
        <f t="shared" si="29"/>
        <v>0</v>
      </c>
      <c r="Y100" s="83">
        <f t="shared" si="29"/>
        <v>0</v>
      </c>
      <c r="Z100" s="83">
        <f t="shared" si="29"/>
        <v>0</v>
      </c>
      <c r="AA100" s="171">
        <f t="shared" si="23"/>
        <v>0</v>
      </c>
      <c r="AB100" s="83">
        <f t="shared" si="30"/>
        <v>0</v>
      </c>
      <c r="AC100" s="83">
        <f t="shared" si="30"/>
        <v>0</v>
      </c>
      <c r="AD100" s="171">
        <f t="shared" si="24"/>
        <v>0</v>
      </c>
      <c r="AE100" s="171">
        <f>IF(AD100=1,SUM(AD$10:AD100),0)</f>
        <v>0</v>
      </c>
      <c r="AF100" s="82" t="str">
        <f t="shared" si="25"/>
        <v/>
      </c>
      <c r="AG100" s="171">
        <f t="shared" si="26"/>
        <v>0</v>
      </c>
    </row>
    <row r="101" spans="1:33" ht="12" customHeight="1" x14ac:dyDescent="0.25">
      <c r="A101" s="497"/>
      <c r="B101" s="15">
        <v>92</v>
      </c>
      <c r="C101" s="468">
        <f t="shared" si="40"/>
        <v>0</v>
      </c>
      <c r="D101" s="469"/>
      <c r="E101" s="470"/>
      <c r="F101" s="67">
        <f t="shared" si="41"/>
        <v>0</v>
      </c>
      <c r="G101" s="67">
        <f t="shared" si="42"/>
        <v>0</v>
      </c>
      <c r="H101" s="67">
        <f t="shared" si="43"/>
        <v>0</v>
      </c>
      <c r="I101" s="67">
        <f t="shared" si="44"/>
        <v>0</v>
      </c>
      <c r="J101" s="67">
        <f t="shared" si="45"/>
        <v>0</v>
      </c>
      <c r="K101" s="16">
        <f t="shared" si="46"/>
        <v>0</v>
      </c>
      <c r="L101" s="67">
        <f t="shared" si="47"/>
        <v>0</v>
      </c>
      <c r="M101" s="17">
        <f>IF(L101&gt;0,VLOOKUP(I101,Labour!$AR$1:$AT$15,3,FALSE),0)</f>
        <v>0</v>
      </c>
      <c r="N101" s="70">
        <f t="shared" si="48"/>
        <v>0</v>
      </c>
      <c r="R101" s="83">
        <f t="shared" si="27"/>
        <v>0</v>
      </c>
      <c r="S101" s="83">
        <f t="shared" si="27"/>
        <v>0</v>
      </c>
      <c r="T101" s="83">
        <f t="shared" si="27"/>
        <v>0</v>
      </c>
      <c r="U101" s="83">
        <f t="shared" si="27"/>
        <v>0</v>
      </c>
      <c r="V101" s="83">
        <f t="shared" si="28"/>
        <v>0</v>
      </c>
      <c r="W101" s="83">
        <f t="shared" si="28"/>
        <v>0</v>
      </c>
      <c r="X101" s="83">
        <f t="shared" si="29"/>
        <v>0</v>
      </c>
      <c r="Y101" s="83">
        <f t="shared" si="29"/>
        <v>0</v>
      </c>
      <c r="Z101" s="83">
        <f t="shared" si="29"/>
        <v>0</v>
      </c>
      <c r="AA101" s="171">
        <f t="shared" si="23"/>
        <v>0</v>
      </c>
      <c r="AB101" s="83">
        <f t="shared" si="30"/>
        <v>0</v>
      </c>
      <c r="AC101" s="83">
        <f t="shared" si="30"/>
        <v>0</v>
      </c>
      <c r="AD101" s="171">
        <f t="shared" si="24"/>
        <v>0</v>
      </c>
      <c r="AE101" s="171">
        <f>IF(AD101=1,SUM(AD$10:AD101),0)</f>
        <v>0</v>
      </c>
      <c r="AF101" s="82" t="str">
        <f t="shared" si="25"/>
        <v/>
      </c>
      <c r="AG101" s="171">
        <f t="shared" si="26"/>
        <v>0</v>
      </c>
    </row>
    <row r="102" spans="1:33" ht="12" customHeight="1" x14ac:dyDescent="0.25">
      <c r="A102" s="497"/>
      <c r="B102" s="15">
        <v>93</v>
      </c>
      <c r="C102" s="468">
        <f t="shared" si="40"/>
        <v>0</v>
      </c>
      <c r="D102" s="469"/>
      <c r="E102" s="470"/>
      <c r="F102" s="67">
        <f t="shared" si="41"/>
        <v>0</v>
      </c>
      <c r="G102" s="67">
        <f t="shared" si="42"/>
        <v>0</v>
      </c>
      <c r="H102" s="67">
        <f t="shared" si="43"/>
        <v>0</v>
      </c>
      <c r="I102" s="67">
        <f t="shared" si="44"/>
        <v>0</v>
      </c>
      <c r="J102" s="67">
        <f t="shared" si="45"/>
        <v>0</v>
      </c>
      <c r="K102" s="16">
        <f t="shared" si="46"/>
        <v>0</v>
      </c>
      <c r="L102" s="67">
        <f t="shared" si="47"/>
        <v>0</v>
      </c>
      <c r="M102" s="17">
        <f>IF(L102&gt;0,VLOOKUP(I102,Labour!$AR$1:$AT$15,3,FALSE),0)</f>
        <v>0</v>
      </c>
      <c r="N102" s="70">
        <f t="shared" si="48"/>
        <v>0</v>
      </c>
      <c r="R102" s="83">
        <f t="shared" si="27"/>
        <v>0</v>
      </c>
      <c r="S102" s="83">
        <f t="shared" si="27"/>
        <v>0</v>
      </c>
      <c r="T102" s="83">
        <f t="shared" si="27"/>
        <v>0</v>
      </c>
      <c r="U102" s="83">
        <f t="shared" si="27"/>
        <v>0</v>
      </c>
      <c r="V102" s="83">
        <f t="shared" si="28"/>
        <v>0</v>
      </c>
      <c r="W102" s="83">
        <f t="shared" si="28"/>
        <v>0</v>
      </c>
      <c r="X102" s="83">
        <f t="shared" si="29"/>
        <v>0</v>
      </c>
      <c r="Y102" s="83">
        <f t="shared" si="29"/>
        <v>0</v>
      </c>
      <c r="Z102" s="83">
        <f t="shared" si="29"/>
        <v>0</v>
      </c>
      <c r="AA102" s="171">
        <f t="shared" si="23"/>
        <v>0</v>
      </c>
      <c r="AB102" s="83">
        <f t="shared" si="30"/>
        <v>0</v>
      </c>
      <c r="AC102" s="83">
        <f t="shared" si="30"/>
        <v>0</v>
      </c>
      <c r="AD102" s="171">
        <f t="shared" si="24"/>
        <v>0</v>
      </c>
      <c r="AE102" s="171">
        <f>IF(AD102=1,SUM(AD$10:AD102),0)</f>
        <v>0</v>
      </c>
      <c r="AF102" s="82" t="str">
        <f t="shared" si="25"/>
        <v/>
      </c>
      <c r="AG102" s="171">
        <f t="shared" si="26"/>
        <v>0</v>
      </c>
    </row>
    <row r="103" spans="1:33" ht="12" customHeight="1" x14ac:dyDescent="0.25">
      <c r="A103" s="497"/>
      <c r="B103" s="15">
        <v>94</v>
      </c>
      <c r="C103" s="468">
        <f t="shared" si="40"/>
        <v>0</v>
      </c>
      <c r="D103" s="469"/>
      <c r="E103" s="470"/>
      <c r="F103" s="67">
        <f t="shared" si="41"/>
        <v>0</v>
      </c>
      <c r="G103" s="67">
        <f t="shared" si="42"/>
        <v>0</v>
      </c>
      <c r="H103" s="67">
        <f t="shared" si="43"/>
        <v>0</v>
      </c>
      <c r="I103" s="67">
        <f t="shared" si="44"/>
        <v>0</v>
      </c>
      <c r="J103" s="67">
        <f t="shared" si="45"/>
        <v>0</v>
      </c>
      <c r="K103" s="16">
        <f t="shared" si="46"/>
        <v>0</v>
      </c>
      <c r="L103" s="67">
        <f t="shared" si="47"/>
        <v>0</v>
      </c>
      <c r="M103" s="17">
        <f>IF(L103&gt;0,VLOOKUP(I103,Labour!$AR$1:$AT$15,3,FALSE),0)</f>
        <v>0</v>
      </c>
      <c r="N103" s="70">
        <f t="shared" si="48"/>
        <v>0</v>
      </c>
      <c r="R103" s="83">
        <f t="shared" si="27"/>
        <v>0</v>
      </c>
      <c r="S103" s="83">
        <f t="shared" si="27"/>
        <v>0</v>
      </c>
      <c r="T103" s="83">
        <f t="shared" si="27"/>
        <v>0</v>
      </c>
      <c r="U103" s="83">
        <f t="shared" ref="T103:U109" si="49">IF($B103&lt;=$U$3,VLOOKUP($B103,MTABLE,U$9,FALSE),0)</f>
        <v>0</v>
      </c>
      <c r="V103" s="83">
        <f t="shared" si="28"/>
        <v>0</v>
      </c>
      <c r="W103" s="83">
        <f t="shared" si="28"/>
        <v>0</v>
      </c>
      <c r="X103" s="83">
        <f t="shared" si="29"/>
        <v>0</v>
      </c>
      <c r="Y103" s="83">
        <f t="shared" si="29"/>
        <v>0</v>
      </c>
      <c r="Z103" s="83">
        <f t="shared" si="29"/>
        <v>0</v>
      </c>
      <c r="AA103" s="171">
        <f t="shared" ref="AA103:AA109" si="50">Y103+Z103</f>
        <v>0</v>
      </c>
      <c r="AB103" s="83">
        <f t="shared" si="30"/>
        <v>0</v>
      </c>
      <c r="AC103" s="83">
        <f t="shared" si="30"/>
        <v>0</v>
      </c>
      <c r="AD103" s="171">
        <f t="shared" ref="AD103:AD109" si="51">IF(AND(T103&lt;&gt;0,X103="op"),1,0)</f>
        <v>0</v>
      </c>
      <c r="AE103" s="171">
        <f>IF(AD103=1,SUM(AD$10:AD103),0)</f>
        <v>0</v>
      </c>
      <c r="AF103" s="82" t="str">
        <f t="shared" ref="AF103:AF109" si="52">IF(AND(AD103=1,AE103&lt;$AD$7),S103&amp;", ",IF(AND(AD103=1,AE103=$AD$7),S103,""))</f>
        <v/>
      </c>
      <c r="AG103" s="171">
        <f t="shared" ref="AG103:AG109" si="53">IF(AD103=1,T103,0)</f>
        <v>0</v>
      </c>
    </row>
    <row r="104" spans="1:33" ht="12" customHeight="1" x14ac:dyDescent="0.25">
      <c r="A104" s="497"/>
      <c r="B104" s="15">
        <v>95</v>
      </c>
      <c r="C104" s="468">
        <f t="shared" si="40"/>
        <v>0</v>
      </c>
      <c r="D104" s="469"/>
      <c r="E104" s="470"/>
      <c r="F104" s="67">
        <f t="shared" si="41"/>
        <v>0</v>
      </c>
      <c r="G104" s="67">
        <f t="shared" si="42"/>
        <v>0</v>
      </c>
      <c r="H104" s="67">
        <f t="shared" si="43"/>
        <v>0</v>
      </c>
      <c r="I104" s="67">
        <f t="shared" si="44"/>
        <v>0</v>
      </c>
      <c r="J104" s="67">
        <f t="shared" si="45"/>
        <v>0</v>
      </c>
      <c r="K104" s="16">
        <f t="shared" si="46"/>
        <v>0</v>
      </c>
      <c r="L104" s="67">
        <f t="shared" si="47"/>
        <v>0</v>
      </c>
      <c r="M104" s="17">
        <f>IF(L104&gt;0,VLOOKUP(I104,Labour!$AR$1:$AT$15,3,FALSE),0)</f>
        <v>0</v>
      </c>
      <c r="N104" s="70">
        <f t="shared" si="48"/>
        <v>0</v>
      </c>
      <c r="R104" s="83">
        <f t="shared" ref="R104:S109" si="54">IF($B104&lt;=$U$3,VLOOKUP($B104,MTABLE,R$9,FALSE),0)</f>
        <v>0</v>
      </c>
      <c r="S104" s="83">
        <f t="shared" si="54"/>
        <v>0</v>
      </c>
      <c r="T104" s="83">
        <f t="shared" si="49"/>
        <v>0</v>
      </c>
      <c r="U104" s="83">
        <f t="shared" si="49"/>
        <v>0</v>
      </c>
      <c r="V104" s="83">
        <f t="shared" ref="V104:W109" si="55">IF($B104&lt;=$U$3,IF(VLOOKUP($B104,MTABLE,V$9,FALSE)=V$8,$U104,0),0)</f>
        <v>0</v>
      </c>
      <c r="W104" s="83">
        <f t="shared" si="55"/>
        <v>0</v>
      </c>
      <c r="X104" s="83">
        <f t="shared" ref="X104:Z109" si="56">IF($B104&lt;=$U$3,VLOOKUP($B104,MTABLE,X$9,FALSE),0)</f>
        <v>0</v>
      </c>
      <c r="Y104" s="83">
        <f t="shared" si="56"/>
        <v>0</v>
      </c>
      <c r="Z104" s="83">
        <f t="shared" si="56"/>
        <v>0</v>
      </c>
      <c r="AA104" s="171">
        <f t="shared" si="50"/>
        <v>0</v>
      </c>
      <c r="AB104" s="83">
        <f t="shared" ref="AB104:AC109" si="57">IF($B104&lt;=$U$3,VLOOKUP($B104,MTABLE,AB$9,FALSE),0)</f>
        <v>0</v>
      </c>
      <c r="AC104" s="83">
        <f t="shared" si="57"/>
        <v>0</v>
      </c>
      <c r="AD104" s="171">
        <f t="shared" si="51"/>
        <v>0</v>
      </c>
      <c r="AE104" s="171">
        <f>IF(AD104=1,SUM(AD$10:AD104),0)</f>
        <v>0</v>
      </c>
      <c r="AF104" s="82" t="str">
        <f t="shared" si="52"/>
        <v/>
      </c>
      <c r="AG104" s="171">
        <f t="shared" si="53"/>
        <v>0</v>
      </c>
    </row>
    <row r="105" spans="1:33" ht="12" customHeight="1" x14ac:dyDescent="0.25">
      <c r="A105" s="497"/>
      <c r="B105" s="15">
        <v>96</v>
      </c>
      <c r="C105" s="468">
        <f t="shared" si="40"/>
        <v>0</v>
      </c>
      <c r="D105" s="469"/>
      <c r="E105" s="470"/>
      <c r="F105" s="67">
        <f t="shared" si="41"/>
        <v>0</v>
      </c>
      <c r="G105" s="67">
        <f t="shared" si="42"/>
        <v>0</v>
      </c>
      <c r="H105" s="67">
        <f t="shared" si="43"/>
        <v>0</v>
      </c>
      <c r="I105" s="67">
        <f t="shared" si="44"/>
        <v>0</v>
      </c>
      <c r="J105" s="67">
        <f t="shared" si="45"/>
        <v>0</v>
      </c>
      <c r="K105" s="16">
        <f t="shared" si="46"/>
        <v>0</v>
      </c>
      <c r="L105" s="67">
        <f t="shared" si="47"/>
        <v>0</v>
      </c>
      <c r="M105" s="17">
        <f>IF(L105&gt;0,VLOOKUP(I105,Labour!$AR$1:$AT$15,3,FALSE),0)</f>
        <v>0</v>
      </c>
      <c r="N105" s="70">
        <f t="shared" si="48"/>
        <v>0</v>
      </c>
      <c r="R105" s="83">
        <f t="shared" si="54"/>
        <v>0</v>
      </c>
      <c r="S105" s="83">
        <f t="shared" si="54"/>
        <v>0</v>
      </c>
      <c r="T105" s="83">
        <f t="shared" si="49"/>
        <v>0</v>
      </c>
      <c r="U105" s="83">
        <f t="shared" si="49"/>
        <v>0</v>
      </c>
      <c r="V105" s="83">
        <f t="shared" si="55"/>
        <v>0</v>
      </c>
      <c r="W105" s="83">
        <f t="shared" si="55"/>
        <v>0</v>
      </c>
      <c r="X105" s="83">
        <f t="shared" si="56"/>
        <v>0</v>
      </c>
      <c r="Y105" s="83">
        <f t="shared" si="56"/>
        <v>0</v>
      </c>
      <c r="Z105" s="83">
        <f t="shared" si="56"/>
        <v>0</v>
      </c>
      <c r="AA105" s="171">
        <f t="shared" si="50"/>
        <v>0</v>
      </c>
      <c r="AB105" s="83">
        <f t="shared" si="57"/>
        <v>0</v>
      </c>
      <c r="AC105" s="83">
        <f t="shared" si="57"/>
        <v>0</v>
      </c>
      <c r="AD105" s="171">
        <f t="shared" si="51"/>
        <v>0</v>
      </c>
      <c r="AE105" s="171">
        <f>IF(AD105=1,SUM(AD$10:AD105),0)</f>
        <v>0</v>
      </c>
      <c r="AF105" s="82" t="str">
        <f t="shared" si="52"/>
        <v/>
      </c>
      <c r="AG105" s="171">
        <f t="shared" si="53"/>
        <v>0</v>
      </c>
    </row>
    <row r="106" spans="1:33" ht="12" customHeight="1" x14ac:dyDescent="0.25">
      <c r="A106" s="497"/>
      <c r="B106" s="15">
        <v>97</v>
      </c>
      <c r="C106" s="468">
        <f t="shared" si="40"/>
        <v>0</v>
      </c>
      <c r="D106" s="469"/>
      <c r="E106" s="470"/>
      <c r="F106" s="67">
        <f t="shared" si="41"/>
        <v>0</v>
      </c>
      <c r="G106" s="67">
        <f t="shared" si="42"/>
        <v>0</v>
      </c>
      <c r="H106" s="67">
        <f t="shared" si="43"/>
        <v>0</v>
      </c>
      <c r="I106" s="67">
        <f t="shared" si="44"/>
        <v>0</v>
      </c>
      <c r="J106" s="67">
        <f t="shared" si="45"/>
        <v>0</v>
      </c>
      <c r="K106" s="16">
        <f t="shared" si="46"/>
        <v>0</v>
      </c>
      <c r="L106" s="67">
        <f t="shared" si="47"/>
        <v>0</v>
      </c>
      <c r="M106" s="17">
        <f>IF(L106&gt;0,VLOOKUP(I106,Labour!$AR$1:$AT$15,3,FALSE),0)</f>
        <v>0</v>
      </c>
      <c r="N106" s="70">
        <f t="shared" si="48"/>
        <v>0</v>
      </c>
      <c r="R106" s="83">
        <f t="shared" si="54"/>
        <v>0</v>
      </c>
      <c r="S106" s="83">
        <f t="shared" si="54"/>
        <v>0</v>
      </c>
      <c r="T106" s="83">
        <f t="shared" si="49"/>
        <v>0</v>
      </c>
      <c r="U106" s="83">
        <f t="shared" si="49"/>
        <v>0</v>
      </c>
      <c r="V106" s="83">
        <f t="shared" si="55"/>
        <v>0</v>
      </c>
      <c r="W106" s="83">
        <f t="shared" si="55"/>
        <v>0</v>
      </c>
      <c r="X106" s="83">
        <f t="shared" si="56"/>
        <v>0</v>
      </c>
      <c r="Y106" s="83">
        <f t="shared" si="56"/>
        <v>0</v>
      </c>
      <c r="Z106" s="83">
        <f t="shared" si="56"/>
        <v>0</v>
      </c>
      <c r="AA106" s="171">
        <f t="shared" si="50"/>
        <v>0</v>
      </c>
      <c r="AB106" s="83">
        <f t="shared" si="57"/>
        <v>0</v>
      </c>
      <c r="AC106" s="83">
        <f t="shared" si="57"/>
        <v>0</v>
      </c>
      <c r="AD106" s="171">
        <f t="shared" si="51"/>
        <v>0</v>
      </c>
      <c r="AE106" s="171">
        <f>IF(AD106=1,SUM(AD$10:AD106),0)</f>
        <v>0</v>
      </c>
      <c r="AF106" s="82" t="str">
        <f t="shared" si="52"/>
        <v/>
      </c>
      <c r="AG106" s="171">
        <f t="shared" si="53"/>
        <v>0</v>
      </c>
    </row>
    <row r="107" spans="1:33" ht="12" customHeight="1" x14ac:dyDescent="0.25">
      <c r="A107" s="497"/>
      <c r="B107" s="15">
        <v>98</v>
      </c>
      <c r="C107" s="468">
        <f t="shared" si="40"/>
        <v>0</v>
      </c>
      <c r="D107" s="469"/>
      <c r="E107" s="470"/>
      <c r="F107" s="67">
        <f t="shared" si="41"/>
        <v>0</v>
      </c>
      <c r="G107" s="67">
        <f t="shared" si="42"/>
        <v>0</v>
      </c>
      <c r="H107" s="67">
        <f t="shared" si="43"/>
        <v>0</v>
      </c>
      <c r="I107" s="67">
        <f t="shared" si="44"/>
        <v>0</v>
      </c>
      <c r="J107" s="67">
        <f t="shared" si="45"/>
        <v>0</v>
      </c>
      <c r="K107" s="16">
        <f t="shared" si="46"/>
        <v>0</v>
      </c>
      <c r="L107" s="67">
        <f t="shared" si="47"/>
        <v>0</v>
      </c>
      <c r="M107" s="17">
        <f>IF(L107&gt;0,VLOOKUP(I107,Labour!$AR$1:$AT$15,3,FALSE),0)</f>
        <v>0</v>
      </c>
      <c r="N107" s="70">
        <f t="shared" si="48"/>
        <v>0</v>
      </c>
      <c r="R107" s="83">
        <f t="shared" si="54"/>
        <v>0</v>
      </c>
      <c r="S107" s="83">
        <f t="shared" si="54"/>
        <v>0</v>
      </c>
      <c r="T107" s="83">
        <f t="shared" si="49"/>
        <v>0</v>
      </c>
      <c r="U107" s="83">
        <f t="shared" si="49"/>
        <v>0</v>
      </c>
      <c r="V107" s="83">
        <f t="shared" si="55"/>
        <v>0</v>
      </c>
      <c r="W107" s="83">
        <f t="shared" si="55"/>
        <v>0</v>
      </c>
      <c r="X107" s="83">
        <f t="shared" si="56"/>
        <v>0</v>
      </c>
      <c r="Y107" s="83">
        <f t="shared" si="56"/>
        <v>0</v>
      </c>
      <c r="Z107" s="83">
        <f t="shared" si="56"/>
        <v>0</v>
      </c>
      <c r="AA107" s="171">
        <f t="shared" si="50"/>
        <v>0</v>
      </c>
      <c r="AB107" s="83">
        <f t="shared" si="57"/>
        <v>0</v>
      </c>
      <c r="AC107" s="83">
        <f t="shared" si="57"/>
        <v>0</v>
      </c>
      <c r="AD107" s="171">
        <f t="shared" si="51"/>
        <v>0</v>
      </c>
      <c r="AE107" s="171">
        <f>IF(AD107=1,SUM(AD$10:AD107),0)</f>
        <v>0</v>
      </c>
      <c r="AF107" s="82" t="str">
        <f t="shared" si="52"/>
        <v/>
      </c>
      <c r="AG107" s="171">
        <f t="shared" si="53"/>
        <v>0</v>
      </c>
    </row>
    <row r="108" spans="1:33" ht="12" customHeight="1" x14ac:dyDescent="0.25">
      <c r="A108" s="497"/>
      <c r="B108" s="15">
        <v>99</v>
      </c>
      <c r="C108" s="468">
        <f t="shared" si="31"/>
        <v>0</v>
      </c>
      <c r="D108" s="469"/>
      <c r="E108" s="470"/>
      <c r="F108" s="67">
        <f t="shared" si="32"/>
        <v>0</v>
      </c>
      <c r="G108" s="67">
        <f t="shared" si="33"/>
        <v>0</v>
      </c>
      <c r="H108" s="67">
        <f t="shared" si="34"/>
        <v>0</v>
      </c>
      <c r="I108" s="67">
        <f t="shared" si="35"/>
        <v>0</v>
      </c>
      <c r="J108" s="67">
        <f t="shared" si="36"/>
        <v>0</v>
      </c>
      <c r="K108" s="16">
        <f t="shared" si="37"/>
        <v>0</v>
      </c>
      <c r="L108" s="67">
        <f t="shared" si="38"/>
        <v>0</v>
      </c>
      <c r="M108" s="17">
        <f>IF(L108&gt;0,VLOOKUP(I108,Labour!$AR$1:$AT$15,3,FALSE),0)</f>
        <v>0</v>
      </c>
      <c r="N108" s="70">
        <f t="shared" si="39"/>
        <v>0</v>
      </c>
      <c r="R108" s="83">
        <f t="shared" si="54"/>
        <v>0</v>
      </c>
      <c r="S108" s="83">
        <f t="shared" si="54"/>
        <v>0</v>
      </c>
      <c r="T108" s="83">
        <f t="shared" si="49"/>
        <v>0</v>
      </c>
      <c r="U108" s="83">
        <f t="shared" si="49"/>
        <v>0</v>
      </c>
      <c r="V108" s="83">
        <f t="shared" si="55"/>
        <v>0</v>
      </c>
      <c r="W108" s="83">
        <f t="shared" si="55"/>
        <v>0</v>
      </c>
      <c r="X108" s="83">
        <f t="shared" si="56"/>
        <v>0</v>
      </c>
      <c r="Y108" s="83">
        <f t="shared" si="56"/>
        <v>0</v>
      </c>
      <c r="Z108" s="83">
        <f t="shared" si="56"/>
        <v>0</v>
      </c>
      <c r="AA108" s="171">
        <f t="shared" si="50"/>
        <v>0</v>
      </c>
      <c r="AB108" s="83">
        <f t="shared" si="57"/>
        <v>0</v>
      </c>
      <c r="AC108" s="83">
        <f t="shared" si="57"/>
        <v>0</v>
      </c>
      <c r="AD108" s="171">
        <f t="shared" si="51"/>
        <v>0</v>
      </c>
      <c r="AE108" s="171">
        <f>IF(AD108=1,SUM(AD$10:AD108),0)</f>
        <v>0</v>
      </c>
      <c r="AF108" s="82" t="str">
        <f t="shared" si="52"/>
        <v/>
      </c>
      <c r="AG108" s="171">
        <f t="shared" si="53"/>
        <v>0</v>
      </c>
    </row>
    <row r="109" spans="1:33" ht="12" customHeight="1" thickBot="1" x14ac:dyDescent="0.3">
      <c r="A109" s="497"/>
      <c r="B109" s="179">
        <v>100</v>
      </c>
      <c r="C109" s="468">
        <f t="shared" si="14"/>
        <v>0</v>
      </c>
      <c r="D109" s="469"/>
      <c r="E109" s="470"/>
      <c r="F109" s="67">
        <f t="shared" si="15"/>
        <v>0</v>
      </c>
      <c r="G109" s="67">
        <f t="shared" si="16"/>
        <v>0</v>
      </c>
      <c r="H109" s="67">
        <f t="shared" si="17"/>
        <v>0</v>
      </c>
      <c r="I109" s="67">
        <f t="shared" si="18"/>
        <v>0</v>
      </c>
      <c r="J109" s="67">
        <f t="shared" si="19"/>
        <v>0</v>
      </c>
      <c r="K109" s="16">
        <f t="shared" si="20"/>
        <v>0</v>
      </c>
      <c r="L109" s="67">
        <f t="shared" si="21"/>
        <v>0</v>
      </c>
      <c r="M109" s="17">
        <f>IF(L109&gt;0,VLOOKUP(I109,Labour!$AR$1:$AT$15,3,FALSE),0)</f>
        <v>0</v>
      </c>
      <c r="N109" s="70">
        <f t="shared" si="22"/>
        <v>0</v>
      </c>
      <c r="R109" s="83">
        <f t="shared" si="54"/>
        <v>0</v>
      </c>
      <c r="S109" s="83">
        <f t="shared" si="54"/>
        <v>0</v>
      </c>
      <c r="T109" s="83">
        <f t="shared" si="49"/>
        <v>0</v>
      </c>
      <c r="U109" s="83">
        <f t="shared" si="49"/>
        <v>0</v>
      </c>
      <c r="V109" s="83">
        <f t="shared" si="55"/>
        <v>0</v>
      </c>
      <c r="W109" s="83">
        <f t="shared" si="55"/>
        <v>0</v>
      </c>
      <c r="X109" s="83">
        <f t="shared" si="56"/>
        <v>0</v>
      </c>
      <c r="Y109" s="83">
        <f t="shared" si="56"/>
        <v>0</v>
      </c>
      <c r="Z109" s="83">
        <f t="shared" si="56"/>
        <v>0</v>
      </c>
      <c r="AA109" s="171">
        <f t="shared" si="50"/>
        <v>0</v>
      </c>
      <c r="AB109" s="83">
        <f t="shared" si="57"/>
        <v>0</v>
      </c>
      <c r="AC109" s="83">
        <f t="shared" si="57"/>
        <v>0</v>
      </c>
      <c r="AD109" s="171">
        <f t="shared" si="51"/>
        <v>0</v>
      </c>
      <c r="AE109" s="171">
        <f>IF(AD109=1,SUM(AD$10:AD109),0)</f>
        <v>0</v>
      </c>
      <c r="AF109" s="82" t="str">
        <f t="shared" si="52"/>
        <v/>
      </c>
      <c r="AG109" s="171">
        <f t="shared" si="53"/>
        <v>0</v>
      </c>
    </row>
    <row r="110" spans="1:33" ht="18" customHeight="1" thickTop="1" thickBot="1" x14ac:dyDescent="0.35">
      <c r="A110" s="506" t="s">
        <v>70</v>
      </c>
      <c r="B110" s="507"/>
      <c r="C110" s="507"/>
      <c r="D110" s="507"/>
      <c r="E110" s="507"/>
      <c r="F110" s="507"/>
      <c r="G110" s="507"/>
      <c r="H110" s="507"/>
      <c r="I110" s="507"/>
      <c r="J110" s="507"/>
      <c r="K110" s="507"/>
      <c r="L110" s="507"/>
      <c r="M110" s="507"/>
      <c r="N110" s="32">
        <f>SUM(N10:N109)</f>
        <v>0</v>
      </c>
      <c r="R110" s="88">
        <f>L!R110-1</f>
        <v>23</v>
      </c>
      <c r="S110" s="121">
        <f>R110+2</f>
        <v>25</v>
      </c>
      <c r="T110" s="121">
        <f>R110+6</f>
        <v>29</v>
      </c>
      <c r="U110" s="87">
        <f>R110+20</f>
        <v>43</v>
      </c>
      <c r="V110" s="87"/>
      <c r="W110" s="87"/>
      <c r="X110" s="121">
        <f>L!X110-1</f>
        <v>26</v>
      </c>
      <c r="Y110" s="120"/>
    </row>
    <row r="111" spans="1:33" s="10" customFormat="1" ht="26.25" customHeight="1" thickTop="1" thickBot="1" x14ac:dyDescent="0.35">
      <c r="A111" s="494"/>
      <c r="B111" s="495"/>
      <c r="C111" s="508" t="s">
        <v>123</v>
      </c>
      <c r="D111" s="509"/>
      <c r="E111" s="471" t="s">
        <v>95</v>
      </c>
      <c r="F111" s="472"/>
      <c r="G111" s="472"/>
      <c r="H111" s="473"/>
      <c r="I111" s="488" t="s">
        <v>98</v>
      </c>
      <c r="J111" s="489"/>
      <c r="K111" s="490"/>
      <c r="L111" s="8" t="s">
        <v>97</v>
      </c>
      <c r="M111" s="6" t="s">
        <v>96</v>
      </c>
      <c r="N111" s="127" t="s">
        <v>68</v>
      </c>
      <c r="R111" s="79" t="s">
        <v>94</v>
      </c>
      <c r="S111" s="80" t="s">
        <v>95</v>
      </c>
      <c r="T111" s="81" t="s">
        <v>98</v>
      </c>
      <c r="U111" s="78" t="s">
        <v>97</v>
      </c>
      <c r="V111" s="78"/>
      <c r="W111" s="78"/>
      <c r="X111" s="78" t="s">
        <v>96</v>
      </c>
      <c r="Y111" s="120"/>
      <c r="Z111" s="120"/>
      <c r="AA111" s="120"/>
      <c r="AB111" s="120"/>
    </row>
    <row r="112" spans="1:33" ht="12.75" customHeight="1" thickTop="1" x14ac:dyDescent="0.3">
      <c r="A112" s="496" t="s">
        <v>94</v>
      </c>
      <c r="B112" s="11">
        <v>1</v>
      </c>
      <c r="C112" s="474">
        <f>R112</f>
        <v>0</v>
      </c>
      <c r="D112" s="475"/>
      <c r="E112" s="474" t="str">
        <f>S112</f>
        <v/>
      </c>
      <c r="F112" s="475"/>
      <c r="G112" s="475"/>
      <c r="H112" s="476"/>
      <c r="I112" s="474">
        <f>T112</f>
        <v>0</v>
      </c>
      <c r="J112" s="475"/>
      <c r="K112" s="476"/>
      <c r="L112" s="12" t="str">
        <f>U112</f>
        <v/>
      </c>
      <c r="M112" s="14">
        <f t="shared" ref="M112:M161" si="58">X112</f>
        <v>0</v>
      </c>
      <c r="N112" s="69" t="e">
        <f>L112*M112</f>
        <v>#VALUE!</v>
      </c>
      <c r="R112" s="58">
        <f t="shared" ref="R112:R143" si="59">IF($B112&lt;=$U$4,VLOOKUP($B112,MEQUIP,R$110,FALSE),0)</f>
        <v>0</v>
      </c>
      <c r="S112" s="83" t="str">
        <f t="shared" ref="S112:S143" si="60">IF(R112=$Y$4,Y5,IF($B112&lt;=$U$4,VLOOKUP($B112,MEQUIP,S$110,FALSE),0))</f>
        <v/>
      </c>
      <c r="T112" s="58">
        <f t="shared" ref="T112:U131" si="61">IF($B112&lt;=$U$4,VLOOKUP($B112,MEQUIP,T$110,FALSE),0)</f>
        <v>0</v>
      </c>
      <c r="U112" s="58" t="str">
        <f t="shared" si="61"/>
        <v/>
      </c>
      <c r="V112" s="58"/>
      <c r="W112" s="58"/>
      <c r="X112" s="58">
        <f t="shared" ref="X112:X143" si="62">IF($B112&lt;=$U$4,VLOOKUP($B112,MEQUIP,X$110,FALSE),0)</f>
        <v>0</v>
      </c>
      <c r="Y112" s="120"/>
      <c r="Z112" s="120"/>
      <c r="AA112" s="120"/>
      <c r="AB112" s="120"/>
    </row>
    <row r="113" spans="1:28" ht="12" customHeight="1" x14ac:dyDescent="0.3">
      <c r="A113" s="497"/>
      <c r="B113" s="15">
        <v>2</v>
      </c>
      <c r="C113" s="468">
        <f t="shared" ref="C113:C161" si="63">R113</f>
        <v>0</v>
      </c>
      <c r="D113" s="470"/>
      <c r="E113" s="468" t="str">
        <f t="shared" ref="E113:E161" si="64">S113</f>
        <v/>
      </c>
      <c r="F113" s="469"/>
      <c r="G113" s="469"/>
      <c r="H113" s="470"/>
      <c r="I113" s="468">
        <f t="shared" ref="I113:I161" si="65">T113</f>
        <v>0</v>
      </c>
      <c r="J113" s="469"/>
      <c r="K113" s="470"/>
      <c r="L113" s="67" t="str">
        <f t="shared" ref="L113:L161" si="66">U113</f>
        <v/>
      </c>
      <c r="M113" s="17">
        <f t="shared" si="58"/>
        <v>0</v>
      </c>
      <c r="N113" s="70" t="e">
        <f t="shared" ref="N113:N161" si="67">L113*M113</f>
        <v>#VALUE!</v>
      </c>
      <c r="R113" s="58">
        <f t="shared" si="59"/>
        <v>0</v>
      </c>
      <c r="S113" s="83" t="str">
        <f t="shared" si="60"/>
        <v/>
      </c>
      <c r="T113" s="58">
        <f t="shared" si="61"/>
        <v>0</v>
      </c>
      <c r="U113" s="58" t="str">
        <f t="shared" si="61"/>
        <v/>
      </c>
      <c r="V113" s="58"/>
      <c r="W113" s="58"/>
      <c r="X113" s="58">
        <f t="shared" si="62"/>
        <v>0</v>
      </c>
      <c r="Y113" s="120"/>
      <c r="Z113" s="120"/>
      <c r="AA113" s="120"/>
      <c r="AB113" s="120"/>
    </row>
    <row r="114" spans="1:28" ht="12" customHeight="1" x14ac:dyDescent="0.3">
      <c r="A114" s="497"/>
      <c r="B114" s="15">
        <v>3</v>
      </c>
      <c r="C114" s="468">
        <f t="shared" si="63"/>
        <v>0</v>
      </c>
      <c r="D114" s="470"/>
      <c r="E114" s="468" t="str">
        <f t="shared" si="64"/>
        <v/>
      </c>
      <c r="F114" s="469"/>
      <c r="G114" s="469"/>
      <c r="H114" s="470"/>
      <c r="I114" s="468">
        <f t="shared" si="65"/>
        <v>0</v>
      </c>
      <c r="J114" s="469"/>
      <c r="K114" s="470"/>
      <c r="L114" s="67" t="str">
        <f t="shared" si="66"/>
        <v/>
      </c>
      <c r="M114" s="17">
        <f t="shared" si="58"/>
        <v>0</v>
      </c>
      <c r="N114" s="70" t="e">
        <f t="shared" si="67"/>
        <v>#VALUE!</v>
      </c>
      <c r="R114" s="58">
        <f t="shared" si="59"/>
        <v>0</v>
      </c>
      <c r="S114" s="83" t="str">
        <f t="shared" si="60"/>
        <v/>
      </c>
      <c r="T114" s="58">
        <f t="shared" si="61"/>
        <v>0</v>
      </c>
      <c r="U114" s="58" t="str">
        <f t="shared" si="61"/>
        <v/>
      </c>
      <c r="V114" s="58"/>
      <c r="W114" s="58"/>
      <c r="X114" s="58">
        <f t="shared" si="62"/>
        <v>0</v>
      </c>
      <c r="Y114" s="120"/>
      <c r="Z114" s="120"/>
      <c r="AA114" s="120"/>
      <c r="AB114" s="120"/>
    </row>
    <row r="115" spans="1:28" ht="12" customHeight="1" x14ac:dyDescent="0.3">
      <c r="A115" s="497"/>
      <c r="B115" s="15">
        <v>4</v>
      </c>
      <c r="C115" s="468">
        <f t="shared" si="63"/>
        <v>0</v>
      </c>
      <c r="D115" s="470"/>
      <c r="E115" s="468" t="str">
        <f t="shared" si="64"/>
        <v/>
      </c>
      <c r="F115" s="469"/>
      <c r="G115" s="469"/>
      <c r="H115" s="470"/>
      <c r="I115" s="468">
        <f t="shared" si="65"/>
        <v>0</v>
      </c>
      <c r="J115" s="469"/>
      <c r="K115" s="470"/>
      <c r="L115" s="67" t="str">
        <f t="shared" si="66"/>
        <v/>
      </c>
      <c r="M115" s="17">
        <f t="shared" si="58"/>
        <v>0</v>
      </c>
      <c r="N115" s="70" t="e">
        <f t="shared" si="67"/>
        <v>#VALUE!</v>
      </c>
      <c r="R115" s="58">
        <f t="shared" si="59"/>
        <v>0</v>
      </c>
      <c r="S115" s="83" t="str">
        <f t="shared" si="60"/>
        <v/>
      </c>
      <c r="T115" s="58">
        <f t="shared" si="61"/>
        <v>0</v>
      </c>
      <c r="U115" s="58" t="str">
        <f t="shared" si="61"/>
        <v/>
      </c>
      <c r="V115" s="58"/>
      <c r="W115" s="58"/>
      <c r="X115" s="58">
        <f t="shared" si="62"/>
        <v>0</v>
      </c>
      <c r="Y115" s="120"/>
      <c r="Z115" s="120"/>
      <c r="AA115" s="120"/>
      <c r="AB115" s="120"/>
    </row>
    <row r="116" spans="1:28" ht="12" customHeight="1" x14ac:dyDescent="0.3">
      <c r="A116" s="497"/>
      <c r="B116" s="15">
        <v>5</v>
      </c>
      <c r="C116" s="468">
        <f t="shared" si="63"/>
        <v>0</v>
      </c>
      <c r="D116" s="470"/>
      <c r="E116" s="468" t="str">
        <f t="shared" si="64"/>
        <v/>
      </c>
      <c r="F116" s="469"/>
      <c r="G116" s="469"/>
      <c r="H116" s="470"/>
      <c r="I116" s="468">
        <f t="shared" si="65"/>
        <v>0</v>
      </c>
      <c r="J116" s="469"/>
      <c r="K116" s="470"/>
      <c r="L116" s="67" t="str">
        <f t="shared" si="66"/>
        <v/>
      </c>
      <c r="M116" s="17">
        <f t="shared" si="58"/>
        <v>0</v>
      </c>
      <c r="N116" s="70" t="e">
        <f t="shared" si="67"/>
        <v>#VALUE!</v>
      </c>
      <c r="R116" s="58">
        <f t="shared" si="59"/>
        <v>0</v>
      </c>
      <c r="S116" s="83" t="str">
        <f t="shared" si="60"/>
        <v/>
      </c>
      <c r="T116" s="58">
        <f t="shared" si="61"/>
        <v>0</v>
      </c>
      <c r="U116" s="58" t="str">
        <f t="shared" si="61"/>
        <v/>
      </c>
      <c r="V116" s="58"/>
      <c r="W116" s="58"/>
      <c r="X116" s="58">
        <f t="shared" si="62"/>
        <v>0</v>
      </c>
      <c r="Y116" s="120"/>
      <c r="Z116" s="120"/>
      <c r="AA116" s="120"/>
      <c r="AB116" s="120"/>
    </row>
    <row r="117" spans="1:28" ht="12" customHeight="1" x14ac:dyDescent="0.3">
      <c r="A117" s="497"/>
      <c r="B117" s="15">
        <v>6</v>
      </c>
      <c r="C117" s="468">
        <f t="shared" si="63"/>
        <v>0</v>
      </c>
      <c r="D117" s="470"/>
      <c r="E117" s="468" t="str">
        <f t="shared" si="64"/>
        <v/>
      </c>
      <c r="F117" s="469"/>
      <c r="G117" s="469"/>
      <c r="H117" s="470"/>
      <c r="I117" s="468">
        <f t="shared" si="65"/>
        <v>0</v>
      </c>
      <c r="J117" s="469"/>
      <c r="K117" s="470"/>
      <c r="L117" s="67" t="str">
        <f t="shared" si="66"/>
        <v/>
      </c>
      <c r="M117" s="17">
        <f t="shared" si="58"/>
        <v>0</v>
      </c>
      <c r="N117" s="70" t="e">
        <f t="shared" si="67"/>
        <v>#VALUE!</v>
      </c>
      <c r="R117" s="58">
        <f t="shared" si="59"/>
        <v>0</v>
      </c>
      <c r="S117" s="83" t="str">
        <f t="shared" si="60"/>
        <v/>
      </c>
      <c r="T117" s="58">
        <f t="shared" si="61"/>
        <v>0</v>
      </c>
      <c r="U117" s="58" t="str">
        <f t="shared" si="61"/>
        <v/>
      </c>
      <c r="V117" s="58"/>
      <c r="W117" s="58"/>
      <c r="X117" s="58">
        <f t="shared" si="62"/>
        <v>0</v>
      </c>
      <c r="Y117" s="120"/>
      <c r="Z117" s="120"/>
      <c r="AA117" s="120"/>
      <c r="AB117" s="120"/>
    </row>
    <row r="118" spans="1:28" ht="12" customHeight="1" x14ac:dyDescent="0.3">
      <c r="A118" s="497"/>
      <c r="B118" s="15">
        <v>7</v>
      </c>
      <c r="C118" s="468">
        <f t="shared" si="63"/>
        <v>0</v>
      </c>
      <c r="D118" s="470"/>
      <c r="E118" s="468" t="str">
        <f t="shared" si="64"/>
        <v/>
      </c>
      <c r="F118" s="469"/>
      <c r="G118" s="469"/>
      <c r="H118" s="470"/>
      <c r="I118" s="468">
        <f t="shared" si="65"/>
        <v>0</v>
      </c>
      <c r="J118" s="469"/>
      <c r="K118" s="470"/>
      <c r="L118" s="67" t="str">
        <f t="shared" si="66"/>
        <v/>
      </c>
      <c r="M118" s="17">
        <f t="shared" si="58"/>
        <v>0</v>
      </c>
      <c r="N118" s="70" t="e">
        <f t="shared" si="67"/>
        <v>#VALUE!</v>
      </c>
      <c r="R118" s="58">
        <f t="shared" si="59"/>
        <v>0</v>
      </c>
      <c r="S118" s="83" t="str">
        <f t="shared" si="60"/>
        <v/>
      </c>
      <c r="T118" s="58">
        <f t="shared" si="61"/>
        <v>0</v>
      </c>
      <c r="U118" s="58" t="str">
        <f t="shared" si="61"/>
        <v/>
      </c>
      <c r="V118" s="58"/>
      <c r="W118" s="58"/>
      <c r="X118" s="58">
        <f t="shared" si="62"/>
        <v>0</v>
      </c>
      <c r="Y118" s="120"/>
      <c r="Z118" s="120"/>
      <c r="AA118" s="120"/>
      <c r="AB118" s="120"/>
    </row>
    <row r="119" spans="1:28" ht="12" customHeight="1" x14ac:dyDescent="0.3">
      <c r="A119" s="497"/>
      <c r="B119" s="15">
        <v>8</v>
      </c>
      <c r="C119" s="468">
        <f t="shared" si="63"/>
        <v>0</v>
      </c>
      <c r="D119" s="470"/>
      <c r="E119" s="468" t="str">
        <f t="shared" si="64"/>
        <v/>
      </c>
      <c r="F119" s="469"/>
      <c r="G119" s="469"/>
      <c r="H119" s="470"/>
      <c r="I119" s="468">
        <f t="shared" si="65"/>
        <v>0</v>
      </c>
      <c r="J119" s="469"/>
      <c r="K119" s="470"/>
      <c r="L119" s="67" t="str">
        <f t="shared" si="66"/>
        <v/>
      </c>
      <c r="M119" s="17">
        <f t="shared" si="58"/>
        <v>0</v>
      </c>
      <c r="N119" s="70" t="e">
        <f t="shared" si="67"/>
        <v>#VALUE!</v>
      </c>
      <c r="R119" s="58">
        <f t="shared" si="59"/>
        <v>0</v>
      </c>
      <c r="S119" s="83" t="str">
        <f t="shared" si="60"/>
        <v/>
      </c>
      <c r="T119" s="58">
        <f t="shared" si="61"/>
        <v>0</v>
      </c>
      <c r="U119" s="58" t="str">
        <f t="shared" si="61"/>
        <v/>
      </c>
      <c r="V119" s="58"/>
      <c r="W119" s="58"/>
      <c r="X119" s="58">
        <f t="shared" si="62"/>
        <v>0</v>
      </c>
      <c r="Y119" s="120"/>
      <c r="Z119" s="120"/>
      <c r="AA119" s="120"/>
      <c r="AB119" s="120"/>
    </row>
    <row r="120" spans="1:28" ht="12" customHeight="1" x14ac:dyDescent="0.3">
      <c r="A120" s="497"/>
      <c r="B120" s="15">
        <v>9</v>
      </c>
      <c r="C120" s="468">
        <f t="shared" si="63"/>
        <v>0</v>
      </c>
      <c r="D120" s="470"/>
      <c r="E120" s="468" t="str">
        <f t="shared" si="64"/>
        <v/>
      </c>
      <c r="F120" s="469"/>
      <c r="G120" s="469"/>
      <c r="H120" s="470"/>
      <c r="I120" s="468">
        <f t="shared" si="65"/>
        <v>0</v>
      </c>
      <c r="J120" s="469"/>
      <c r="K120" s="470"/>
      <c r="L120" s="67" t="str">
        <f t="shared" si="66"/>
        <v/>
      </c>
      <c r="M120" s="17">
        <f t="shared" si="58"/>
        <v>0</v>
      </c>
      <c r="N120" s="70" t="e">
        <f t="shared" si="67"/>
        <v>#VALUE!</v>
      </c>
      <c r="R120" s="58">
        <f t="shared" si="59"/>
        <v>0</v>
      </c>
      <c r="S120" s="83" t="str">
        <f t="shared" si="60"/>
        <v/>
      </c>
      <c r="T120" s="58">
        <f t="shared" si="61"/>
        <v>0</v>
      </c>
      <c r="U120" s="58" t="str">
        <f t="shared" si="61"/>
        <v/>
      </c>
      <c r="V120" s="58"/>
      <c r="W120" s="58"/>
      <c r="X120" s="58">
        <f t="shared" si="62"/>
        <v>0</v>
      </c>
      <c r="Y120" s="120"/>
      <c r="Z120" s="120"/>
      <c r="AA120" s="120"/>
      <c r="AB120" s="120"/>
    </row>
    <row r="121" spans="1:28" ht="12" customHeight="1" x14ac:dyDescent="0.3">
      <c r="A121" s="497"/>
      <c r="B121" s="15">
        <v>10</v>
      </c>
      <c r="C121" s="468">
        <f t="shared" si="63"/>
        <v>0</v>
      </c>
      <c r="D121" s="470"/>
      <c r="E121" s="468" t="str">
        <f t="shared" si="64"/>
        <v/>
      </c>
      <c r="F121" s="469"/>
      <c r="G121" s="469"/>
      <c r="H121" s="470"/>
      <c r="I121" s="468">
        <f t="shared" si="65"/>
        <v>0</v>
      </c>
      <c r="J121" s="469"/>
      <c r="K121" s="470"/>
      <c r="L121" s="67" t="str">
        <f t="shared" si="66"/>
        <v/>
      </c>
      <c r="M121" s="17">
        <f t="shared" si="58"/>
        <v>0</v>
      </c>
      <c r="N121" s="70" t="e">
        <f t="shared" si="67"/>
        <v>#VALUE!</v>
      </c>
      <c r="R121" s="58">
        <f t="shared" si="59"/>
        <v>0</v>
      </c>
      <c r="S121" s="83" t="str">
        <f t="shared" si="60"/>
        <v/>
      </c>
      <c r="T121" s="58">
        <f t="shared" si="61"/>
        <v>0</v>
      </c>
      <c r="U121" s="58" t="str">
        <f t="shared" si="61"/>
        <v/>
      </c>
      <c r="V121" s="58"/>
      <c r="W121" s="58"/>
      <c r="X121" s="58">
        <f t="shared" si="62"/>
        <v>0</v>
      </c>
      <c r="Y121" s="120"/>
      <c r="Z121" s="120"/>
      <c r="AA121" s="120"/>
      <c r="AB121" s="120"/>
    </row>
    <row r="122" spans="1:28" ht="12" customHeight="1" x14ac:dyDescent="0.3">
      <c r="A122" s="497"/>
      <c r="B122" s="15">
        <v>11</v>
      </c>
      <c r="C122" s="468">
        <f t="shared" si="63"/>
        <v>0</v>
      </c>
      <c r="D122" s="470"/>
      <c r="E122" s="468" t="str">
        <f t="shared" si="64"/>
        <v/>
      </c>
      <c r="F122" s="469"/>
      <c r="G122" s="469"/>
      <c r="H122" s="470"/>
      <c r="I122" s="468">
        <f t="shared" si="65"/>
        <v>0</v>
      </c>
      <c r="J122" s="469"/>
      <c r="K122" s="470"/>
      <c r="L122" s="67" t="str">
        <f t="shared" si="66"/>
        <v/>
      </c>
      <c r="M122" s="17">
        <f t="shared" si="58"/>
        <v>0</v>
      </c>
      <c r="N122" s="70" t="e">
        <f t="shared" si="67"/>
        <v>#VALUE!</v>
      </c>
      <c r="R122" s="58">
        <f t="shared" si="59"/>
        <v>0</v>
      </c>
      <c r="S122" s="83" t="str">
        <f t="shared" si="60"/>
        <v/>
      </c>
      <c r="T122" s="58">
        <f t="shared" si="61"/>
        <v>0</v>
      </c>
      <c r="U122" s="58" t="str">
        <f t="shared" si="61"/>
        <v/>
      </c>
      <c r="V122" s="58"/>
      <c r="W122" s="58"/>
      <c r="X122" s="58">
        <f t="shared" si="62"/>
        <v>0</v>
      </c>
      <c r="Y122" s="120"/>
      <c r="Z122" s="120"/>
      <c r="AA122" s="120"/>
      <c r="AB122" s="120"/>
    </row>
    <row r="123" spans="1:28" ht="12" customHeight="1" x14ac:dyDescent="0.3">
      <c r="A123" s="497"/>
      <c r="B123" s="15">
        <v>12</v>
      </c>
      <c r="C123" s="468">
        <f t="shared" si="63"/>
        <v>0</v>
      </c>
      <c r="D123" s="470"/>
      <c r="E123" s="468" t="str">
        <f t="shared" si="64"/>
        <v/>
      </c>
      <c r="F123" s="469"/>
      <c r="G123" s="469"/>
      <c r="H123" s="470"/>
      <c r="I123" s="468">
        <f t="shared" si="65"/>
        <v>0</v>
      </c>
      <c r="J123" s="469"/>
      <c r="K123" s="470"/>
      <c r="L123" s="67" t="str">
        <f t="shared" si="66"/>
        <v/>
      </c>
      <c r="M123" s="17">
        <f t="shared" si="58"/>
        <v>0</v>
      </c>
      <c r="N123" s="70" t="e">
        <f t="shared" si="67"/>
        <v>#VALUE!</v>
      </c>
      <c r="R123" s="58">
        <f t="shared" si="59"/>
        <v>0</v>
      </c>
      <c r="S123" s="83" t="str">
        <f t="shared" si="60"/>
        <v/>
      </c>
      <c r="T123" s="58">
        <f t="shared" si="61"/>
        <v>0</v>
      </c>
      <c r="U123" s="58" t="str">
        <f t="shared" si="61"/>
        <v/>
      </c>
      <c r="V123" s="58"/>
      <c r="W123" s="58"/>
      <c r="X123" s="58">
        <f t="shared" si="62"/>
        <v>0</v>
      </c>
      <c r="Y123" s="120"/>
      <c r="Z123" s="120"/>
      <c r="AA123" s="120"/>
      <c r="AB123" s="120"/>
    </row>
    <row r="124" spans="1:28" ht="12" customHeight="1" x14ac:dyDescent="0.3">
      <c r="A124" s="497"/>
      <c r="B124" s="15">
        <v>13</v>
      </c>
      <c r="C124" s="468">
        <f t="shared" si="63"/>
        <v>0</v>
      </c>
      <c r="D124" s="470"/>
      <c r="E124" s="468" t="str">
        <f t="shared" si="64"/>
        <v/>
      </c>
      <c r="F124" s="469"/>
      <c r="G124" s="469"/>
      <c r="H124" s="470"/>
      <c r="I124" s="468">
        <f t="shared" si="65"/>
        <v>0</v>
      </c>
      <c r="J124" s="469"/>
      <c r="K124" s="470"/>
      <c r="L124" s="67" t="str">
        <f t="shared" si="66"/>
        <v/>
      </c>
      <c r="M124" s="17">
        <f t="shared" si="58"/>
        <v>0</v>
      </c>
      <c r="N124" s="70" t="e">
        <f t="shared" si="67"/>
        <v>#VALUE!</v>
      </c>
      <c r="R124" s="58">
        <f t="shared" si="59"/>
        <v>0</v>
      </c>
      <c r="S124" s="83" t="str">
        <f t="shared" si="60"/>
        <v/>
      </c>
      <c r="T124" s="58">
        <f t="shared" si="61"/>
        <v>0</v>
      </c>
      <c r="U124" s="58" t="str">
        <f t="shared" si="61"/>
        <v/>
      </c>
      <c r="V124" s="58"/>
      <c r="W124" s="58"/>
      <c r="X124" s="58">
        <f t="shared" si="62"/>
        <v>0</v>
      </c>
      <c r="Y124" s="120"/>
      <c r="Z124" s="120"/>
      <c r="AA124" s="120"/>
      <c r="AB124" s="120"/>
    </row>
    <row r="125" spans="1:28" ht="12" customHeight="1" x14ac:dyDescent="0.3">
      <c r="A125" s="497"/>
      <c r="B125" s="15">
        <v>14</v>
      </c>
      <c r="C125" s="468">
        <f t="shared" si="63"/>
        <v>0</v>
      </c>
      <c r="D125" s="470"/>
      <c r="E125" s="468" t="str">
        <f t="shared" si="64"/>
        <v/>
      </c>
      <c r="F125" s="469"/>
      <c r="G125" s="469"/>
      <c r="H125" s="470"/>
      <c r="I125" s="468">
        <f t="shared" si="65"/>
        <v>0</v>
      </c>
      <c r="J125" s="469"/>
      <c r="K125" s="470"/>
      <c r="L125" s="67" t="str">
        <f t="shared" si="66"/>
        <v/>
      </c>
      <c r="M125" s="17">
        <f t="shared" si="58"/>
        <v>0</v>
      </c>
      <c r="N125" s="70" t="e">
        <f t="shared" si="67"/>
        <v>#VALUE!</v>
      </c>
      <c r="R125" s="58">
        <f t="shared" si="59"/>
        <v>0</v>
      </c>
      <c r="S125" s="83" t="str">
        <f t="shared" si="60"/>
        <v/>
      </c>
      <c r="T125" s="58">
        <f t="shared" si="61"/>
        <v>0</v>
      </c>
      <c r="U125" s="58" t="str">
        <f t="shared" si="61"/>
        <v/>
      </c>
      <c r="V125" s="58"/>
      <c r="W125" s="58"/>
      <c r="X125" s="58">
        <f t="shared" si="62"/>
        <v>0</v>
      </c>
      <c r="Y125" s="120"/>
      <c r="Z125" s="120"/>
      <c r="AA125" s="120"/>
      <c r="AB125" s="120"/>
    </row>
    <row r="126" spans="1:28" ht="12" customHeight="1" x14ac:dyDescent="0.3">
      <c r="A126" s="497"/>
      <c r="B126" s="15">
        <v>15</v>
      </c>
      <c r="C126" s="468">
        <f t="shared" si="63"/>
        <v>0</v>
      </c>
      <c r="D126" s="470"/>
      <c r="E126" s="468" t="str">
        <f t="shared" si="64"/>
        <v/>
      </c>
      <c r="F126" s="469"/>
      <c r="G126" s="469"/>
      <c r="H126" s="470"/>
      <c r="I126" s="468">
        <f t="shared" si="65"/>
        <v>0</v>
      </c>
      <c r="J126" s="469"/>
      <c r="K126" s="470"/>
      <c r="L126" s="67" t="str">
        <f t="shared" si="66"/>
        <v/>
      </c>
      <c r="M126" s="17">
        <f t="shared" si="58"/>
        <v>0</v>
      </c>
      <c r="N126" s="70" t="e">
        <f t="shared" si="67"/>
        <v>#VALUE!</v>
      </c>
      <c r="R126" s="58">
        <f t="shared" si="59"/>
        <v>0</v>
      </c>
      <c r="S126" s="83" t="str">
        <f t="shared" si="60"/>
        <v/>
      </c>
      <c r="T126" s="58">
        <f t="shared" si="61"/>
        <v>0</v>
      </c>
      <c r="U126" s="58" t="str">
        <f t="shared" si="61"/>
        <v/>
      </c>
      <c r="V126" s="58"/>
      <c r="W126" s="58"/>
      <c r="X126" s="58">
        <f t="shared" si="62"/>
        <v>0</v>
      </c>
      <c r="Y126" s="120"/>
      <c r="Z126" s="120"/>
      <c r="AA126" s="120"/>
      <c r="AB126" s="120"/>
    </row>
    <row r="127" spans="1:28" ht="12" customHeight="1" x14ac:dyDescent="0.3">
      <c r="A127" s="497"/>
      <c r="B127" s="15">
        <v>16</v>
      </c>
      <c r="C127" s="468">
        <f t="shared" si="63"/>
        <v>0</v>
      </c>
      <c r="D127" s="470"/>
      <c r="E127" s="468" t="str">
        <f t="shared" si="64"/>
        <v/>
      </c>
      <c r="F127" s="469"/>
      <c r="G127" s="469"/>
      <c r="H127" s="470"/>
      <c r="I127" s="468">
        <f t="shared" si="65"/>
        <v>0</v>
      </c>
      <c r="J127" s="469"/>
      <c r="K127" s="470"/>
      <c r="L127" s="67" t="str">
        <f t="shared" si="66"/>
        <v/>
      </c>
      <c r="M127" s="17">
        <f t="shared" si="58"/>
        <v>0</v>
      </c>
      <c r="N127" s="70" t="e">
        <f t="shared" si="67"/>
        <v>#VALUE!</v>
      </c>
      <c r="R127" s="58">
        <f t="shared" si="59"/>
        <v>0</v>
      </c>
      <c r="S127" s="83" t="str">
        <f t="shared" si="60"/>
        <v/>
      </c>
      <c r="T127" s="58">
        <f t="shared" si="61"/>
        <v>0</v>
      </c>
      <c r="U127" s="58" t="str">
        <f t="shared" si="61"/>
        <v/>
      </c>
      <c r="V127" s="58"/>
      <c r="W127" s="58"/>
      <c r="X127" s="58">
        <f t="shared" si="62"/>
        <v>0</v>
      </c>
      <c r="Y127" s="120"/>
      <c r="Z127" s="120"/>
      <c r="AA127" s="120"/>
      <c r="AB127" s="120"/>
    </row>
    <row r="128" spans="1:28" ht="12" customHeight="1" x14ac:dyDescent="0.3">
      <c r="A128" s="497"/>
      <c r="B128" s="15">
        <v>17</v>
      </c>
      <c r="C128" s="468">
        <f t="shared" si="63"/>
        <v>0</v>
      </c>
      <c r="D128" s="470"/>
      <c r="E128" s="468" t="str">
        <f t="shared" si="64"/>
        <v/>
      </c>
      <c r="F128" s="469"/>
      <c r="G128" s="469"/>
      <c r="H128" s="470"/>
      <c r="I128" s="468">
        <f t="shared" si="65"/>
        <v>0</v>
      </c>
      <c r="J128" s="469"/>
      <c r="K128" s="470"/>
      <c r="L128" s="67" t="str">
        <f t="shared" si="66"/>
        <v/>
      </c>
      <c r="M128" s="17">
        <f t="shared" si="58"/>
        <v>0</v>
      </c>
      <c r="N128" s="70" t="e">
        <f t="shared" si="67"/>
        <v>#VALUE!</v>
      </c>
      <c r="R128" s="58">
        <f t="shared" si="59"/>
        <v>0</v>
      </c>
      <c r="S128" s="83" t="str">
        <f t="shared" si="60"/>
        <v/>
      </c>
      <c r="T128" s="58">
        <f t="shared" si="61"/>
        <v>0</v>
      </c>
      <c r="U128" s="58" t="str">
        <f t="shared" si="61"/>
        <v/>
      </c>
      <c r="V128" s="58"/>
      <c r="W128" s="58"/>
      <c r="X128" s="58">
        <f t="shared" si="62"/>
        <v>0</v>
      </c>
      <c r="Y128" s="120"/>
      <c r="Z128" s="120"/>
      <c r="AA128" s="120"/>
      <c r="AB128" s="120"/>
    </row>
    <row r="129" spans="1:30" ht="12" customHeight="1" x14ac:dyDescent="0.3">
      <c r="A129" s="497"/>
      <c r="B129" s="15">
        <v>18</v>
      </c>
      <c r="C129" s="468">
        <f t="shared" ref="C129:C148" si="68">R129</f>
        <v>0</v>
      </c>
      <c r="D129" s="470"/>
      <c r="E129" s="468" t="str">
        <f t="shared" ref="E129:E148" si="69">S129</f>
        <v/>
      </c>
      <c r="F129" s="469"/>
      <c r="G129" s="469"/>
      <c r="H129" s="470"/>
      <c r="I129" s="468">
        <f t="shared" ref="I129:I148" si="70">T129</f>
        <v>0</v>
      </c>
      <c r="J129" s="469"/>
      <c r="K129" s="470"/>
      <c r="L129" s="67" t="str">
        <f t="shared" ref="L129:L148" si="71">U129</f>
        <v/>
      </c>
      <c r="M129" s="17">
        <f t="shared" ref="M129:M148" si="72">X129</f>
        <v>0</v>
      </c>
      <c r="N129" s="70" t="e">
        <f t="shared" ref="N129:N148" si="73">L129*M129</f>
        <v>#VALUE!</v>
      </c>
      <c r="R129" s="58">
        <f t="shared" si="59"/>
        <v>0</v>
      </c>
      <c r="S129" s="83" t="str">
        <f t="shared" si="60"/>
        <v/>
      </c>
      <c r="T129" s="58">
        <f t="shared" si="61"/>
        <v>0</v>
      </c>
      <c r="U129" s="58" t="str">
        <f t="shared" si="61"/>
        <v/>
      </c>
      <c r="V129" s="58"/>
      <c r="W129" s="58"/>
      <c r="X129" s="58">
        <f t="shared" si="62"/>
        <v>0</v>
      </c>
      <c r="Y129" s="144"/>
      <c r="Z129" s="144"/>
      <c r="AA129" s="144"/>
      <c r="AB129" s="144"/>
      <c r="AD129" s="178"/>
    </row>
    <row r="130" spans="1:30" ht="12" customHeight="1" x14ac:dyDescent="0.3">
      <c r="A130" s="497"/>
      <c r="B130" s="15">
        <v>19</v>
      </c>
      <c r="C130" s="468">
        <f t="shared" si="68"/>
        <v>0</v>
      </c>
      <c r="D130" s="470"/>
      <c r="E130" s="468" t="str">
        <f t="shared" si="69"/>
        <v/>
      </c>
      <c r="F130" s="469"/>
      <c r="G130" s="469"/>
      <c r="H130" s="470"/>
      <c r="I130" s="468">
        <f t="shared" si="70"/>
        <v>0</v>
      </c>
      <c r="J130" s="469"/>
      <c r="K130" s="470"/>
      <c r="L130" s="67" t="str">
        <f t="shared" si="71"/>
        <v/>
      </c>
      <c r="M130" s="17">
        <f t="shared" si="72"/>
        <v>0</v>
      </c>
      <c r="N130" s="70" t="e">
        <f t="shared" si="73"/>
        <v>#VALUE!</v>
      </c>
      <c r="R130" s="58">
        <f t="shared" si="59"/>
        <v>0</v>
      </c>
      <c r="S130" s="83" t="str">
        <f t="shared" si="60"/>
        <v/>
      </c>
      <c r="T130" s="58">
        <f t="shared" si="61"/>
        <v>0</v>
      </c>
      <c r="U130" s="58" t="str">
        <f t="shared" si="61"/>
        <v/>
      </c>
      <c r="V130" s="58"/>
      <c r="W130" s="58"/>
      <c r="X130" s="58">
        <f t="shared" si="62"/>
        <v>0</v>
      </c>
      <c r="Y130" s="144"/>
      <c r="Z130" s="144"/>
      <c r="AA130" s="144"/>
      <c r="AB130" s="144"/>
      <c r="AD130" s="178"/>
    </row>
    <row r="131" spans="1:30" ht="12" customHeight="1" x14ac:dyDescent="0.3">
      <c r="A131" s="497"/>
      <c r="B131" s="15">
        <v>20</v>
      </c>
      <c r="C131" s="468">
        <f t="shared" si="68"/>
        <v>0</v>
      </c>
      <c r="D131" s="470"/>
      <c r="E131" s="468" t="str">
        <f t="shared" si="69"/>
        <v/>
      </c>
      <c r="F131" s="469"/>
      <c r="G131" s="469"/>
      <c r="H131" s="470"/>
      <c r="I131" s="468">
        <f t="shared" si="70"/>
        <v>0</v>
      </c>
      <c r="J131" s="469"/>
      <c r="K131" s="470"/>
      <c r="L131" s="67" t="str">
        <f t="shared" si="71"/>
        <v/>
      </c>
      <c r="M131" s="17">
        <f t="shared" si="72"/>
        <v>0</v>
      </c>
      <c r="N131" s="70" t="e">
        <f t="shared" si="73"/>
        <v>#VALUE!</v>
      </c>
      <c r="R131" s="58">
        <f t="shared" si="59"/>
        <v>0</v>
      </c>
      <c r="S131" s="83" t="str">
        <f t="shared" si="60"/>
        <v/>
      </c>
      <c r="T131" s="58">
        <f t="shared" si="61"/>
        <v>0</v>
      </c>
      <c r="U131" s="58" t="str">
        <f t="shared" si="61"/>
        <v/>
      </c>
      <c r="V131" s="58"/>
      <c r="W131" s="58"/>
      <c r="X131" s="58">
        <f t="shared" si="62"/>
        <v>0</v>
      </c>
      <c r="Y131" s="144"/>
      <c r="Z131" s="144"/>
      <c r="AA131" s="144"/>
      <c r="AB131" s="144"/>
      <c r="AD131" s="178"/>
    </row>
    <row r="132" spans="1:30" ht="12" customHeight="1" x14ac:dyDescent="0.3">
      <c r="A132" s="497"/>
      <c r="B132" s="15">
        <v>21</v>
      </c>
      <c r="C132" s="468">
        <f t="shared" si="68"/>
        <v>0</v>
      </c>
      <c r="D132" s="470"/>
      <c r="E132" s="468" t="str">
        <f t="shared" si="69"/>
        <v/>
      </c>
      <c r="F132" s="469"/>
      <c r="G132" s="469"/>
      <c r="H132" s="470"/>
      <c r="I132" s="468">
        <f t="shared" si="70"/>
        <v>0</v>
      </c>
      <c r="J132" s="469"/>
      <c r="K132" s="470"/>
      <c r="L132" s="67" t="str">
        <f t="shared" si="71"/>
        <v/>
      </c>
      <c r="M132" s="17">
        <f t="shared" si="72"/>
        <v>0</v>
      </c>
      <c r="N132" s="70" t="e">
        <f t="shared" si="73"/>
        <v>#VALUE!</v>
      </c>
      <c r="R132" s="58">
        <f t="shared" si="59"/>
        <v>0</v>
      </c>
      <c r="S132" s="83" t="str">
        <f t="shared" si="60"/>
        <v/>
      </c>
      <c r="T132" s="58">
        <f t="shared" ref="T132:U151" si="74">IF($B132&lt;=$U$4,VLOOKUP($B132,MEQUIP,T$110,FALSE),0)</f>
        <v>0</v>
      </c>
      <c r="U132" s="58" t="str">
        <f t="shared" si="74"/>
        <v/>
      </c>
      <c r="V132" s="58"/>
      <c r="W132" s="58"/>
      <c r="X132" s="58">
        <f t="shared" si="62"/>
        <v>0</v>
      </c>
      <c r="Y132" s="144"/>
      <c r="Z132" s="144"/>
      <c r="AA132" s="144"/>
      <c r="AB132" s="144"/>
      <c r="AD132" s="178"/>
    </row>
    <row r="133" spans="1:30" ht="12" customHeight="1" x14ac:dyDescent="0.3">
      <c r="A133" s="497"/>
      <c r="B133" s="15">
        <v>22</v>
      </c>
      <c r="C133" s="468">
        <f t="shared" si="68"/>
        <v>0</v>
      </c>
      <c r="D133" s="470"/>
      <c r="E133" s="468" t="str">
        <f t="shared" si="69"/>
        <v/>
      </c>
      <c r="F133" s="469"/>
      <c r="G133" s="469"/>
      <c r="H133" s="470"/>
      <c r="I133" s="468">
        <f t="shared" si="70"/>
        <v>0</v>
      </c>
      <c r="J133" s="469"/>
      <c r="K133" s="470"/>
      <c r="L133" s="67" t="str">
        <f t="shared" si="71"/>
        <v/>
      </c>
      <c r="M133" s="17">
        <f t="shared" si="72"/>
        <v>0</v>
      </c>
      <c r="N133" s="70" t="e">
        <f t="shared" si="73"/>
        <v>#VALUE!</v>
      </c>
      <c r="R133" s="58">
        <f t="shared" si="59"/>
        <v>0</v>
      </c>
      <c r="S133" s="83" t="str">
        <f t="shared" si="60"/>
        <v/>
      </c>
      <c r="T133" s="58">
        <f t="shared" si="74"/>
        <v>0</v>
      </c>
      <c r="U133" s="58" t="str">
        <f t="shared" si="74"/>
        <v/>
      </c>
      <c r="V133" s="58"/>
      <c r="W133" s="58"/>
      <c r="X133" s="58">
        <f t="shared" si="62"/>
        <v>0</v>
      </c>
      <c r="Y133" s="144"/>
      <c r="Z133" s="144"/>
      <c r="AA133" s="144"/>
      <c r="AB133" s="144"/>
      <c r="AD133" s="178"/>
    </row>
    <row r="134" spans="1:30" ht="12" customHeight="1" x14ac:dyDescent="0.3">
      <c r="A134" s="497"/>
      <c r="B134" s="15">
        <v>23</v>
      </c>
      <c r="C134" s="468">
        <f t="shared" si="68"/>
        <v>0</v>
      </c>
      <c r="D134" s="470"/>
      <c r="E134" s="468" t="str">
        <f t="shared" si="69"/>
        <v/>
      </c>
      <c r="F134" s="469"/>
      <c r="G134" s="469"/>
      <c r="H134" s="470"/>
      <c r="I134" s="468">
        <f t="shared" si="70"/>
        <v>0</v>
      </c>
      <c r="J134" s="469"/>
      <c r="K134" s="470"/>
      <c r="L134" s="67" t="str">
        <f t="shared" si="71"/>
        <v/>
      </c>
      <c r="M134" s="17">
        <f t="shared" si="72"/>
        <v>0</v>
      </c>
      <c r="N134" s="70" t="e">
        <f t="shared" si="73"/>
        <v>#VALUE!</v>
      </c>
      <c r="R134" s="58">
        <f t="shared" si="59"/>
        <v>0</v>
      </c>
      <c r="S134" s="83" t="str">
        <f t="shared" si="60"/>
        <v/>
      </c>
      <c r="T134" s="58">
        <f t="shared" si="74"/>
        <v>0</v>
      </c>
      <c r="U134" s="58" t="str">
        <f t="shared" si="74"/>
        <v/>
      </c>
      <c r="V134" s="58"/>
      <c r="W134" s="58"/>
      <c r="X134" s="58">
        <f t="shared" si="62"/>
        <v>0</v>
      </c>
      <c r="Y134" s="144"/>
      <c r="Z134" s="144"/>
      <c r="AA134" s="144"/>
      <c r="AB134" s="144"/>
      <c r="AD134" s="178"/>
    </row>
    <row r="135" spans="1:30" ht="12" customHeight="1" x14ac:dyDescent="0.3">
      <c r="A135" s="497"/>
      <c r="B135" s="15">
        <v>24</v>
      </c>
      <c r="C135" s="468">
        <f t="shared" si="68"/>
        <v>0</v>
      </c>
      <c r="D135" s="470"/>
      <c r="E135" s="468" t="str">
        <f t="shared" si="69"/>
        <v/>
      </c>
      <c r="F135" s="469"/>
      <c r="G135" s="469"/>
      <c r="H135" s="470"/>
      <c r="I135" s="468">
        <f t="shared" si="70"/>
        <v>0</v>
      </c>
      <c r="J135" s="469"/>
      <c r="K135" s="470"/>
      <c r="L135" s="67" t="str">
        <f t="shared" si="71"/>
        <v/>
      </c>
      <c r="M135" s="17">
        <f t="shared" si="72"/>
        <v>0</v>
      </c>
      <c r="N135" s="70" t="e">
        <f t="shared" si="73"/>
        <v>#VALUE!</v>
      </c>
      <c r="R135" s="58">
        <f t="shared" si="59"/>
        <v>0</v>
      </c>
      <c r="S135" s="83" t="str">
        <f t="shared" si="60"/>
        <v/>
      </c>
      <c r="T135" s="58">
        <f t="shared" si="74"/>
        <v>0</v>
      </c>
      <c r="U135" s="58" t="str">
        <f t="shared" si="74"/>
        <v/>
      </c>
      <c r="V135" s="58"/>
      <c r="W135" s="58"/>
      <c r="X135" s="58">
        <f t="shared" si="62"/>
        <v>0</v>
      </c>
      <c r="Y135" s="144"/>
      <c r="Z135" s="144"/>
      <c r="AA135" s="144"/>
      <c r="AB135" s="144"/>
      <c r="AD135" s="178"/>
    </row>
    <row r="136" spans="1:30" ht="12" customHeight="1" x14ac:dyDescent="0.3">
      <c r="A136" s="497"/>
      <c r="B136" s="15">
        <v>25</v>
      </c>
      <c r="C136" s="468">
        <f t="shared" si="68"/>
        <v>0</v>
      </c>
      <c r="D136" s="470"/>
      <c r="E136" s="468" t="str">
        <f t="shared" si="69"/>
        <v/>
      </c>
      <c r="F136" s="469"/>
      <c r="G136" s="469"/>
      <c r="H136" s="470"/>
      <c r="I136" s="468">
        <f t="shared" si="70"/>
        <v>0</v>
      </c>
      <c r="J136" s="469"/>
      <c r="K136" s="470"/>
      <c r="L136" s="67" t="str">
        <f t="shared" si="71"/>
        <v/>
      </c>
      <c r="M136" s="17">
        <f t="shared" si="72"/>
        <v>0</v>
      </c>
      <c r="N136" s="70" t="e">
        <f t="shared" si="73"/>
        <v>#VALUE!</v>
      </c>
      <c r="R136" s="58">
        <f t="shared" si="59"/>
        <v>0</v>
      </c>
      <c r="S136" s="83" t="str">
        <f t="shared" si="60"/>
        <v/>
      </c>
      <c r="T136" s="58">
        <f t="shared" si="74"/>
        <v>0</v>
      </c>
      <c r="U136" s="58" t="str">
        <f t="shared" si="74"/>
        <v/>
      </c>
      <c r="V136" s="58"/>
      <c r="W136" s="58"/>
      <c r="X136" s="58">
        <f t="shared" si="62"/>
        <v>0</v>
      </c>
      <c r="Y136" s="144"/>
      <c r="Z136" s="144"/>
      <c r="AA136" s="144"/>
      <c r="AB136" s="144"/>
      <c r="AD136" s="178"/>
    </row>
    <row r="137" spans="1:30" ht="12" customHeight="1" x14ac:dyDescent="0.3">
      <c r="A137" s="497"/>
      <c r="B137" s="15">
        <v>26</v>
      </c>
      <c r="C137" s="468">
        <f t="shared" si="68"/>
        <v>0</v>
      </c>
      <c r="D137" s="470"/>
      <c r="E137" s="468" t="str">
        <f t="shared" si="69"/>
        <v/>
      </c>
      <c r="F137" s="469"/>
      <c r="G137" s="469"/>
      <c r="H137" s="470"/>
      <c r="I137" s="468">
        <f t="shared" si="70"/>
        <v>0</v>
      </c>
      <c r="J137" s="469"/>
      <c r="K137" s="470"/>
      <c r="L137" s="67" t="str">
        <f t="shared" si="71"/>
        <v/>
      </c>
      <c r="M137" s="17">
        <f t="shared" si="72"/>
        <v>0</v>
      </c>
      <c r="N137" s="70" t="e">
        <f t="shared" si="73"/>
        <v>#VALUE!</v>
      </c>
      <c r="R137" s="58">
        <f t="shared" si="59"/>
        <v>0</v>
      </c>
      <c r="S137" s="83" t="str">
        <f t="shared" si="60"/>
        <v/>
      </c>
      <c r="T137" s="58">
        <f t="shared" si="74"/>
        <v>0</v>
      </c>
      <c r="U137" s="58" t="str">
        <f t="shared" si="74"/>
        <v/>
      </c>
      <c r="V137" s="58"/>
      <c r="W137" s="58"/>
      <c r="X137" s="58">
        <f t="shared" si="62"/>
        <v>0</v>
      </c>
      <c r="Y137" s="144"/>
      <c r="Z137" s="144"/>
      <c r="AA137" s="144"/>
      <c r="AB137" s="144"/>
      <c r="AD137" s="178"/>
    </row>
    <row r="138" spans="1:30" ht="12" customHeight="1" x14ac:dyDescent="0.3">
      <c r="A138" s="497"/>
      <c r="B138" s="15">
        <v>27</v>
      </c>
      <c r="C138" s="468">
        <f t="shared" si="68"/>
        <v>0</v>
      </c>
      <c r="D138" s="470"/>
      <c r="E138" s="468" t="str">
        <f t="shared" si="69"/>
        <v/>
      </c>
      <c r="F138" s="469"/>
      <c r="G138" s="469"/>
      <c r="H138" s="470"/>
      <c r="I138" s="468">
        <f t="shared" si="70"/>
        <v>0</v>
      </c>
      <c r="J138" s="469"/>
      <c r="K138" s="470"/>
      <c r="L138" s="67" t="str">
        <f t="shared" si="71"/>
        <v/>
      </c>
      <c r="M138" s="17">
        <f t="shared" si="72"/>
        <v>0</v>
      </c>
      <c r="N138" s="70" t="e">
        <f t="shared" si="73"/>
        <v>#VALUE!</v>
      </c>
      <c r="R138" s="58">
        <f t="shared" si="59"/>
        <v>0</v>
      </c>
      <c r="S138" s="83" t="str">
        <f t="shared" si="60"/>
        <v/>
      </c>
      <c r="T138" s="58">
        <f t="shared" si="74"/>
        <v>0</v>
      </c>
      <c r="U138" s="58" t="str">
        <f t="shared" si="74"/>
        <v/>
      </c>
      <c r="V138" s="58"/>
      <c r="W138" s="58"/>
      <c r="X138" s="58">
        <f t="shared" si="62"/>
        <v>0</v>
      </c>
      <c r="Y138" s="144"/>
      <c r="Z138" s="144"/>
      <c r="AA138" s="144"/>
      <c r="AB138" s="144"/>
      <c r="AD138" s="178"/>
    </row>
    <row r="139" spans="1:30" ht="12" customHeight="1" x14ac:dyDescent="0.3">
      <c r="A139" s="497"/>
      <c r="B139" s="15">
        <v>28</v>
      </c>
      <c r="C139" s="468">
        <f t="shared" si="68"/>
        <v>0</v>
      </c>
      <c r="D139" s="470"/>
      <c r="E139" s="468" t="str">
        <f t="shared" si="69"/>
        <v/>
      </c>
      <c r="F139" s="469"/>
      <c r="G139" s="469"/>
      <c r="H139" s="470"/>
      <c r="I139" s="468">
        <f t="shared" si="70"/>
        <v>0</v>
      </c>
      <c r="J139" s="469"/>
      <c r="K139" s="470"/>
      <c r="L139" s="67" t="str">
        <f t="shared" si="71"/>
        <v/>
      </c>
      <c r="M139" s="17">
        <f t="shared" si="72"/>
        <v>0</v>
      </c>
      <c r="N139" s="70" t="e">
        <f t="shared" si="73"/>
        <v>#VALUE!</v>
      </c>
      <c r="R139" s="58">
        <f t="shared" si="59"/>
        <v>0</v>
      </c>
      <c r="S139" s="83" t="str">
        <f t="shared" si="60"/>
        <v/>
      </c>
      <c r="T139" s="58">
        <f t="shared" si="74"/>
        <v>0</v>
      </c>
      <c r="U139" s="58" t="str">
        <f t="shared" si="74"/>
        <v/>
      </c>
      <c r="V139" s="58"/>
      <c r="W139" s="58"/>
      <c r="X139" s="58">
        <f t="shared" si="62"/>
        <v>0</v>
      </c>
      <c r="Y139" s="144"/>
      <c r="Z139" s="144"/>
      <c r="AA139" s="144"/>
      <c r="AB139" s="144"/>
      <c r="AD139" s="178"/>
    </row>
    <row r="140" spans="1:30" ht="12" customHeight="1" x14ac:dyDescent="0.3">
      <c r="A140" s="497"/>
      <c r="B140" s="15">
        <v>29</v>
      </c>
      <c r="C140" s="468">
        <f t="shared" si="68"/>
        <v>0</v>
      </c>
      <c r="D140" s="470"/>
      <c r="E140" s="468" t="str">
        <f t="shared" si="69"/>
        <v/>
      </c>
      <c r="F140" s="469"/>
      <c r="G140" s="469"/>
      <c r="H140" s="470"/>
      <c r="I140" s="468">
        <f t="shared" si="70"/>
        <v>0</v>
      </c>
      <c r="J140" s="469"/>
      <c r="K140" s="470"/>
      <c r="L140" s="67" t="str">
        <f t="shared" si="71"/>
        <v/>
      </c>
      <c r="M140" s="17">
        <f t="shared" si="72"/>
        <v>0</v>
      </c>
      <c r="N140" s="70" t="e">
        <f t="shared" si="73"/>
        <v>#VALUE!</v>
      </c>
      <c r="R140" s="58">
        <f t="shared" si="59"/>
        <v>0</v>
      </c>
      <c r="S140" s="83" t="str">
        <f t="shared" si="60"/>
        <v/>
      </c>
      <c r="T140" s="58">
        <f t="shared" si="74"/>
        <v>0</v>
      </c>
      <c r="U140" s="58" t="str">
        <f t="shared" si="74"/>
        <v/>
      </c>
      <c r="V140" s="58"/>
      <c r="W140" s="58"/>
      <c r="X140" s="58">
        <f t="shared" si="62"/>
        <v>0</v>
      </c>
      <c r="Y140" s="144"/>
      <c r="Z140" s="144"/>
      <c r="AA140" s="144"/>
      <c r="AB140" s="144"/>
      <c r="AD140" s="178"/>
    </row>
    <row r="141" spans="1:30" ht="12" customHeight="1" x14ac:dyDescent="0.3">
      <c r="A141" s="497"/>
      <c r="B141" s="15">
        <v>30</v>
      </c>
      <c r="C141" s="468">
        <f t="shared" si="68"/>
        <v>0</v>
      </c>
      <c r="D141" s="470"/>
      <c r="E141" s="468" t="str">
        <f t="shared" si="69"/>
        <v/>
      </c>
      <c r="F141" s="469"/>
      <c r="G141" s="469"/>
      <c r="H141" s="470"/>
      <c r="I141" s="468">
        <f t="shared" si="70"/>
        <v>0</v>
      </c>
      <c r="J141" s="469"/>
      <c r="K141" s="470"/>
      <c r="L141" s="67" t="str">
        <f t="shared" si="71"/>
        <v/>
      </c>
      <c r="M141" s="17">
        <f t="shared" si="72"/>
        <v>0</v>
      </c>
      <c r="N141" s="70" t="e">
        <f t="shared" si="73"/>
        <v>#VALUE!</v>
      </c>
      <c r="R141" s="58">
        <f t="shared" si="59"/>
        <v>0</v>
      </c>
      <c r="S141" s="83" t="str">
        <f t="shared" si="60"/>
        <v/>
      </c>
      <c r="T141" s="58">
        <f t="shared" si="74"/>
        <v>0</v>
      </c>
      <c r="U141" s="58" t="str">
        <f t="shared" si="74"/>
        <v/>
      </c>
      <c r="V141" s="58"/>
      <c r="W141" s="58"/>
      <c r="X141" s="58">
        <f t="shared" si="62"/>
        <v>0</v>
      </c>
      <c r="Y141" s="144"/>
      <c r="Z141" s="144"/>
      <c r="AA141" s="144"/>
      <c r="AB141" s="144"/>
      <c r="AD141" s="178"/>
    </row>
    <row r="142" spans="1:30" ht="12" customHeight="1" x14ac:dyDescent="0.3">
      <c r="A142" s="497"/>
      <c r="B142" s="15">
        <v>31</v>
      </c>
      <c r="C142" s="468">
        <f t="shared" si="68"/>
        <v>0</v>
      </c>
      <c r="D142" s="470"/>
      <c r="E142" s="468" t="str">
        <f t="shared" si="69"/>
        <v/>
      </c>
      <c r="F142" s="469"/>
      <c r="G142" s="469"/>
      <c r="H142" s="470"/>
      <c r="I142" s="468">
        <f t="shared" si="70"/>
        <v>0</v>
      </c>
      <c r="J142" s="469"/>
      <c r="K142" s="470"/>
      <c r="L142" s="67" t="str">
        <f t="shared" si="71"/>
        <v/>
      </c>
      <c r="M142" s="17">
        <f t="shared" si="72"/>
        <v>0</v>
      </c>
      <c r="N142" s="70" t="e">
        <f t="shared" si="73"/>
        <v>#VALUE!</v>
      </c>
      <c r="R142" s="58">
        <f t="shared" si="59"/>
        <v>0</v>
      </c>
      <c r="S142" s="83" t="str">
        <f t="shared" si="60"/>
        <v/>
      </c>
      <c r="T142" s="58">
        <f t="shared" si="74"/>
        <v>0</v>
      </c>
      <c r="U142" s="58" t="str">
        <f t="shared" si="74"/>
        <v/>
      </c>
      <c r="V142" s="58"/>
      <c r="W142" s="58"/>
      <c r="X142" s="58">
        <f t="shared" si="62"/>
        <v>0</v>
      </c>
      <c r="Y142" s="144"/>
      <c r="Z142" s="144"/>
      <c r="AA142" s="144"/>
      <c r="AB142" s="144"/>
      <c r="AD142" s="178"/>
    </row>
    <row r="143" spans="1:30" ht="12" customHeight="1" x14ac:dyDescent="0.3">
      <c r="A143" s="497"/>
      <c r="B143" s="15">
        <v>32</v>
      </c>
      <c r="C143" s="468">
        <f t="shared" si="68"/>
        <v>0</v>
      </c>
      <c r="D143" s="470"/>
      <c r="E143" s="468" t="str">
        <f t="shared" si="69"/>
        <v/>
      </c>
      <c r="F143" s="469"/>
      <c r="G143" s="469"/>
      <c r="H143" s="470"/>
      <c r="I143" s="468">
        <f t="shared" si="70"/>
        <v>0</v>
      </c>
      <c r="J143" s="469"/>
      <c r="K143" s="470"/>
      <c r="L143" s="67" t="str">
        <f t="shared" si="71"/>
        <v/>
      </c>
      <c r="M143" s="17">
        <f t="shared" si="72"/>
        <v>0</v>
      </c>
      <c r="N143" s="70" t="e">
        <f t="shared" si="73"/>
        <v>#VALUE!</v>
      </c>
      <c r="R143" s="58">
        <f t="shared" si="59"/>
        <v>0</v>
      </c>
      <c r="S143" s="83" t="str">
        <f t="shared" si="60"/>
        <v/>
      </c>
      <c r="T143" s="58">
        <f t="shared" si="74"/>
        <v>0</v>
      </c>
      <c r="U143" s="58" t="str">
        <f t="shared" si="74"/>
        <v/>
      </c>
      <c r="V143" s="58"/>
      <c r="W143" s="58"/>
      <c r="X143" s="58">
        <f t="shared" si="62"/>
        <v>0</v>
      </c>
      <c r="Y143" s="144"/>
      <c r="Z143" s="144"/>
      <c r="AA143" s="144"/>
      <c r="AB143" s="144"/>
      <c r="AD143" s="178"/>
    </row>
    <row r="144" spans="1:30" ht="12" customHeight="1" x14ac:dyDescent="0.3">
      <c r="A144" s="497"/>
      <c r="B144" s="15">
        <v>33</v>
      </c>
      <c r="C144" s="468">
        <f t="shared" si="68"/>
        <v>0</v>
      </c>
      <c r="D144" s="470"/>
      <c r="E144" s="468" t="str">
        <f t="shared" si="69"/>
        <v/>
      </c>
      <c r="F144" s="469"/>
      <c r="G144" s="469"/>
      <c r="H144" s="470"/>
      <c r="I144" s="468">
        <f t="shared" si="70"/>
        <v>0</v>
      </c>
      <c r="J144" s="469"/>
      <c r="K144" s="470"/>
      <c r="L144" s="67" t="str">
        <f t="shared" si="71"/>
        <v/>
      </c>
      <c r="M144" s="17">
        <f t="shared" si="72"/>
        <v>0</v>
      </c>
      <c r="N144" s="70" t="e">
        <f t="shared" si="73"/>
        <v>#VALUE!</v>
      </c>
      <c r="R144" s="58">
        <f t="shared" ref="R144:R161" si="75">IF($B144&lt;=$U$4,VLOOKUP($B144,MEQUIP,R$110,FALSE),0)</f>
        <v>0</v>
      </c>
      <c r="S144" s="83" t="str">
        <f t="shared" ref="S144:S161" si="76">IF(R144=$Y$4,Y37,IF($B144&lt;=$U$4,VLOOKUP($B144,MEQUIP,S$110,FALSE),0))</f>
        <v/>
      </c>
      <c r="T144" s="58">
        <f t="shared" si="74"/>
        <v>0</v>
      </c>
      <c r="U144" s="58" t="str">
        <f t="shared" si="74"/>
        <v/>
      </c>
      <c r="V144" s="58"/>
      <c r="W144" s="58"/>
      <c r="X144" s="58">
        <f t="shared" ref="X144:X161" si="77">IF($B144&lt;=$U$4,VLOOKUP($B144,MEQUIP,X$110,FALSE),0)</f>
        <v>0</v>
      </c>
      <c r="Y144" s="144"/>
      <c r="Z144" s="144"/>
      <c r="AA144" s="144"/>
      <c r="AB144" s="144"/>
      <c r="AD144" s="178"/>
    </row>
    <row r="145" spans="1:30" ht="12" customHeight="1" x14ac:dyDescent="0.3">
      <c r="A145" s="497"/>
      <c r="B145" s="15">
        <v>34</v>
      </c>
      <c r="C145" s="468">
        <f t="shared" si="68"/>
        <v>0</v>
      </c>
      <c r="D145" s="470"/>
      <c r="E145" s="468" t="str">
        <f t="shared" si="69"/>
        <v/>
      </c>
      <c r="F145" s="469"/>
      <c r="G145" s="469"/>
      <c r="H145" s="470"/>
      <c r="I145" s="468">
        <f t="shared" si="70"/>
        <v>0</v>
      </c>
      <c r="J145" s="469"/>
      <c r="K145" s="470"/>
      <c r="L145" s="67" t="str">
        <f t="shared" si="71"/>
        <v/>
      </c>
      <c r="M145" s="17">
        <f t="shared" si="72"/>
        <v>0</v>
      </c>
      <c r="N145" s="70" t="e">
        <f t="shared" si="73"/>
        <v>#VALUE!</v>
      </c>
      <c r="R145" s="58">
        <f t="shared" si="75"/>
        <v>0</v>
      </c>
      <c r="S145" s="83" t="str">
        <f t="shared" si="76"/>
        <v/>
      </c>
      <c r="T145" s="58">
        <f t="shared" si="74"/>
        <v>0</v>
      </c>
      <c r="U145" s="58" t="str">
        <f t="shared" si="74"/>
        <v/>
      </c>
      <c r="V145" s="58"/>
      <c r="W145" s="58"/>
      <c r="X145" s="58">
        <f t="shared" si="77"/>
        <v>0</v>
      </c>
      <c r="Y145" s="144"/>
      <c r="Z145" s="144"/>
      <c r="AA145" s="144"/>
      <c r="AB145" s="144"/>
      <c r="AD145" s="178"/>
    </row>
    <row r="146" spans="1:30" ht="12" customHeight="1" x14ac:dyDescent="0.3">
      <c r="A146" s="497"/>
      <c r="B146" s="15">
        <v>35</v>
      </c>
      <c r="C146" s="468">
        <f t="shared" si="68"/>
        <v>0</v>
      </c>
      <c r="D146" s="470"/>
      <c r="E146" s="468" t="str">
        <f t="shared" si="69"/>
        <v/>
      </c>
      <c r="F146" s="469"/>
      <c r="G146" s="469"/>
      <c r="H146" s="470"/>
      <c r="I146" s="468">
        <f t="shared" si="70"/>
        <v>0</v>
      </c>
      <c r="J146" s="469"/>
      <c r="K146" s="470"/>
      <c r="L146" s="67" t="str">
        <f t="shared" si="71"/>
        <v/>
      </c>
      <c r="M146" s="17">
        <f t="shared" si="72"/>
        <v>0</v>
      </c>
      <c r="N146" s="70" t="e">
        <f t="shared" si="73"/>
        <v>#VALUE!</v>
      </c>
      <c r="R146" s="58">
        <f t="shared" si="75"/>
        <v>0</v>
      </c>
      <c r="S146" s="83" t="str">
        <f t="shared" si="76"/>
        <v/>
      </c>
      <c r="T146" s="58">
        <f t="shared" si="74"/>
        <v>0</v>
      </c>
      <c r="U146" s="58" t="str">
        <f t="shared" si="74"/>
        <v/>
      </c>
      <c r="V146" s="58"/>
      <c r="W146" s="58"/>
      <c r="X146" s="58">
        <f t="shared" si="77"/>
        <v>0</v>
      </c>
      <c r="Y146" s="144"/>
      <c r="Z146" s="144"/>
      <c r="AA146" s="144"/>
      <c r="AB146" s="144"/>
      <c r="AD146" s="178"/>
    </row>
    <row r="147" spans="1:30" ht="12" customHeight="1" x14ac:dyDescent="0.3">
      <c r="A147" s="497"/>
      <c r="B147" s="15">
        <v>36</v>
      </c>
      <c r="C147" s="468">
        <f t="shared" si="68"/>
        <v>0</v>
      </c>
      <c r="D147" s="470"/>
      <c r="E147" s="468" t="str">
        <f t="shared" si="69"/>
        <v/>
      </c>
      <c r="F147" s="469"/>
      <c r="G147" s="469"/>
      <c r="H147" s="470"/>
      <c r="I147" s="468">
        <f t="shared" si="70"/>
        <v>0</v>
      </c>
      <c r="J147" s="469"/>
      <c r="K147" s="470"/>
      <c r="L147" s="67" t="str">
        <f t="shared" si="71"/>
        <v/>
      </c>
      <c r="M147" s="17">
        <f t="shared" si="72"/>
        <v>0</v>
      </c>
      <c r="N147" s="70" t="e">
        <f t="shared" si="73"/>
        <v>#VALUE!</v>
      </c>
      <c r="R147" s="58">
        <f t="shared" si="75"/>
        <v>0</v>
      </c>
      <c r="S147" s="83" t="str">
        <f t="shared" si="76"/>
        <v/>
      </c>
      <c r="T147" s="58">
        <f t="shared" si="74"/>
        <v>0</v>
      </c>
      <c r="U147" s="58" t="str">
        <f t="shared" si="74"/>
        <v/>
      </c>
      <c r="V147" s="58"/>
      <c r="W147" s="58"/>
      <c r="X147" s="58">
        <f t="shared" si="77"/>
        <v>0</v>
      </c>
      <c r="Y147" s="144"/>
      <c r="Z147" s="144"/>
      <c r="AA147" s="144"/>
      <c r="AB147" s="144"/>
      <c r="AD147" s="178"/>
    </row>
    <row r="148" spans="1:30" ht="12" customHeight="1" x14ac:dyDescent="0.3">
      <c r="A148" s="497"/>
      <c r="B148" s="15">
        <v>37</v>
      </c>
      <c r="C148" s="468">
        <f t="shared" si="68"/>
        <v>0</v>
      </c>
      <c r="D148" s="470"/>
      <c r="E148" s="468" t="str">
        <f t="shared" si="69"/>
        <v/>
      </c>
      <c r="F148" s="469"/>
      <c r="G148" s="469"/>
      <c r="H148" s="470"/>
      <c r="I148" s="468">
        <f t="shared" si="70"/>
        <v>0</v>
      </c>
      <c r="J148" s="469"/>
      <c r="K148" s="470"/>
      <c r="L148" s="67" t="str">
        <f t="shared" si="71"/>
        <v/>
      </c>
      <c r="M148" s="17">
        <f t="shared" si="72"/>
        <v>0</v>
      </c>
      <c r="N148" s="70" t="e">
        <f t="shared" si="73"/>
        <v>#VALUE!</v>
      </c>
      <c r="R148" s="58">
        <f t="shared" si="75"/>
        <v>0</v>
      </c>
      <c r="S148" s="83" t="str">
        <f t="shared" si="76"/>
        <v/>
      </c>
      <c r="T148" s="58">
        <f t="shared" si="74"/>
        <v>0</v>
      </c>
      <c r="U148" s="58" t="str">
        <f t="shared" si="74"/>
        <v/>
      </c>
      <c r="V148" s="58"/>
      <c r="W148" s="58"/>
      <c r="X148" s="58">
        <f t="shared" si="77"/>
        <v>0</v>
      </c>
      <c r="Y148" s="144"/>
      <c r="Z148" s="144"/>
      <c r="AA148" s="144"/>
      <c r="AB148" s="144"/>
      <c r="AD148" s="178"/>
    </row>
    <row r="149" spans="1:30" ht="12" customHeight="1" x14ac:dyDescent="0.3">
      <c r="A149" s="497"/>
      <c r="B149" s="15">
        <v>38</v>
      </c>
      <c r="C149" s="468">
        <f t="shared" si="63"/>
        <v>0</v>
      </c>
      <c r="D149" s="470"/>
      <c r="E149" s="468" t="str">
        <f t="shared" si="64"/>
        <v/>
      </c>
      <c r="F149" s="469"/>
      <c r="G149" s="469"/>
      <c r="H149" s="470"/>
      <c r="I149" s="468">
        <f t="shared" si="65"/>
        <v>0</v>
      </c>
      <c r="J149" s="469"/>
      <c r="K149" s="470"/>
      <c r="L149" s="67" t="str">
        <f t="shared" si="66"/>
        <v/>
      </c>
      <c r="M149" s="17">
        <f t="shared" si="58"/>
        <v>0</v>
      </c>
      <c r="N149" s="70" t="e">
        <f t="shared" si="67"/>
        <v>#VALUE!</v>
      </c>
      <c r="R149" s="58">
        <f t="shared" si="75"/>
        <v>0</v>
      </c>
      <c r="S149" s="83" t="str">
        <f t="shared" si="76"/>
        <v/>
      </c>
      <c r="T149" s="58">
        <f t="shared" si="74"/>
        <v>0</v>
      </c>
      <c r="U149" s="58" t="str">
        <f t="shared" si="74"/>
        <v/>
      </c>
      <c r="V149" s="58"/>
      <c r="W149" s="58"/>
      <c r="X149" s="58">
        <f t="shared" si="77"/>
        <v>0</v>
      </c>
      <c r="Y149" s="120"/>
      <c r="Z149" s="120"/>
      <c r="AA149" s="120"/>
      <c r="AB149" s="120"/>
    </row>
    <row r="150" spans="1:30" ht="12" customHeight="1" x14ac:dyDescent="0.3">
      <c r="A150" s="497"/>
      <c r="B150" s="15">
        <v>39</v>
      </c>
      <c r="C150" s="468">
        <f t="shared" si="63"/>
        <v>0</v>
      </c>
      <c r="D150" s="470"/>
      <c r="E150" s="468" t="str">
        <f t="shared" si="64"/>
        <v/>
      </c>
      <c r="F150" s="469"/>
      <c r="G150" s="469"/>
      <c r="H150" s="470"/>
      <c r="I150" s="468">
        <f t="shared" si="65"/>
        <v>0</v>
      </c>
      <c r="J150" s="469"/>
      <c r="K150" s="470"/>
      <c r="L150" s="67" t="str">
        <f t="shared" si="66"/>
        <v/>
      </c>
      <c r="M150" s="17">
        <f t="shared" si="58"/>
        <v>0</v>
      </c>
      <c r="N150" s="70" t="e">
        <f t="shared" si="67"/>
        <v>#VALUE!</v>
      </c>
      <c r="R150" s="58">
        <f t="shared" si="75"/>
        <v>0</v>
      </c>
      <c r="S150" s="83" t="str">
        <f t="shared" si="76"/>
        <v/>
      </c>
      <c r="T150" s="58">
        <f t="shared" si="74"/>
        <v>0</v>
      </c>
      <c r="U150" s="58" t="str">
        <f t="shared" si="74"/>
        <v/>
      </c>
      <c r="V150" s="58"/>
      <c r="W150" s="58"/>
      <c r="X150" s="58">
        <f t="shared" si="77"/>
        <v>0</v>
      </c>
      <c r="Y150" s="120"/>
      <c r="Z150" s="120"/>
      <c r="AA150" s="120"/>
      <c r="AB150" s="120"/>
    </row>
    <row r="151" spans="1:30" ht="12" customHeight="1" x14ac:dyDescent="0.3">
      <c r="A151" s="497"/>
      <c r="B151" s="15">
        <v>40</v>
      </c>
      <c r="C151" s="468">
        <f t="shared" ref="C151:C155" si="78">R151</f>
        <v>0</v>
      </c>
      <c r="D151" s="470"/>
      <c r="E151" s="468" t="str">
        <f t="shared" ref="E151:E155" si="79">S151</f>
        <v/>
      </c>
      <c r="F151" s="469"/>
      <c r="G151" s="469"/>
      <c r="H151" s="470"/>
      <c r="I151" s="468">
        <f t="shared" ref="I151:I155" si="80">T151</f>
        <v>0</v>
      </c>
      <c r="J151" s="469"/>
      <c r="K151" s="470"/>
      <c r="L151" s="67" t="str">
        <f t="shared" ref="L151:L155" si="81">U151</f>
        <v/>
      </c>
      <c r="M151" s="17">
        <f t="shared" ref="M151:M155" si="82">X151</f>
        <v>0</v>
      </c>
      <c r="N151" s="70" t="e">
        <f t="shared" ref="N151:N155" si="83">L151*M151</f>
        <v>#VALUE!</v>
      </c>
      <c r="R151" s="58">
        <f t="shared" si="75"/>
        <v>0</v>
      </c>
      <c r="S151" s="83" t="str">
        <f t="shared" si="76"/>
        <v/>
      </c>
      <c r="T151" s="58">
        <f t="shared" si="74"/>
        <v>0</v>
      </c>
      <c r="U151" s="58" t="str">
        <f t="shared" si="74"/>
        <v/>
      </c>
      <c r="V151" s="58"/>
      <c r="W151" s="58"/>
      <c r="X151" s="58">
        <f t="shared" si="77"/>
        <v>0</v>
      </c>
      <c r="Y151" s="144"/>
      <c r="Z151" s="144"/>
      <c r="AA151" s="144"/>
      <c r="AB151" s="144"/>
      <c r="AD151" s="178"/>
    </row>
    <row r="152" spans="1:30" ht="12" customHeight="1" x14ac:dyDescent="0.3">
      <c r="A152" s="497"/>
      <c r="B152" s="15">
        <v>41</v>
      </c>
      <c r="C152" s="468">
        <f t="shared" si="78"/>
        <v>0</v>
      </c>
      <c r="D152" s="470"/>
      <c r="E152" s="468" t="str">
        <f t="shared" si="79"/>
        <v/>
      </c>
      <c r="F152" s="469"/>
      <c r="G152" s="469"/>
      <c r="H152" s="470"/>
      <c r="I152" s="468">
        <f t="shared" si="80"/>
        <v>0</v>
      </c>
      <c r="J152" s="469"/>
      <c r="K152" s="470"/>
      <c r="L152" s="67" t="str">
        <f t="shared" si="81"/>
        <v/>
      </c>
      <c r="M152" s="17">
        <f t="shared" si="82"/>
        <v>0</v>
      </c>
      <c r="N152" s="70" t="e">
        <f t="shared" si="83"/>
        <v>#VALUE!</v>
      </c>
      <c r="R152" s="58">
        <f t="shared" si="75"/>
        <v>0</v>
      </c>
      <c r="S152" s="83" t="str">
        <f t="shared" si="76"/>
        <v/>
      </c>
      <c r="T152" s="58">
        <f t="shared" ref="T152:U161" si="84">IF($B152&lt;=$U$4,VLOOKUP($B152,MEQUIP,T$110,FALSE),0)</f>
        <v>0</v>
      </c>
      <c r="U152" s="58" t="str">
        <f t="shared" si="84"/>
        <v/>
      </c>
      <c r="V152" s="58"/>
      <c r="W152" s="58"/>
      <c r="X152" s="58">
        <f t="shared" si="77"/>
        <v>0</v>
      </c>
      <c r="Y152" s="144"/>
      <c r="Z152" s="144"/>
      <c r="AA152" s="144"/>
      <c r="AB152" s="144"/>
      <c r="AD152" s="178"/>
    </row>
    <row r="153" spans="1:30" ht="12" customHeight="1" x14ac:dyDescent="0.3">
      <c r="A153" s="497"/>
      <c r="B153" s="15">
        <v>42</v>
      </c>
      <c r="C153" s="468">
        <f t="shared" si="78"/>
        <v>0</v>
      </c>
      <c r="D153" s="470"/>
      <c r="E153" s="468" t="str">
        <f t="shared" si="79"/>
        <v/>
      </c>
      <c r="F153" s="469"/>
      <c r="G153" s="469"/>
      <c r="H153" s="470"/>
      <c r="I153" s="468">
        <f t="shared" si="80"/>
        <v>0</v>
      </c>
      <c r="J153" s="469"/>
      <c r="K153" s="470"/>
      <c r="L153" s="67" t="str">
        <f t="shared" si="81"/>
        <v/>
      </c>
      <c r="M153" s="17">
        <f t="shared" si="82"/>
        <v>0</v>
      </c>
      <c r="N153" s="70" t="e">
        <f t="shared" si="83"/>
        <v>#VALUE!</v>
      </c>
      <c r="R153" s="58">
        <f t="shared" si="75"/>
        <v>0</v>
      </c>
      <c r="S153" s="83" t="str">
        <f t="shared" si="76"/>
        <v/>
      </c>
      <c r="T153" s="58">
        <f t="shared" si="84"/>
        <v>0</v>
      </c>
      <c r="U153" s="58" t="str">
        <f t="shared" si="84"/>
        <v/>
      </c>
      <c r="V153" s="58"/>
      <c r="W153" s="58"/>
      <c r="X153" s="58">
        <f t="shared" si="77"/>
        <v>0</v>
      </c>
      <c r="Y153" s="144"/>
      <c r="Z153" s="144"/>
      <c r="AA153" s="144"/>
      <c r="AB153" s="144"/>
      <c r="AD153" s="178"/>
    </row>
    <row r="154" spans="1:30" ht="12" customHeight="1" x14ac:dyDescent="0.3">
      <c r="A154" s="497"/>
      <c r="B154" s="15">
        <v>43</v>
      </c>
      <c r="C154" s="468">
        <f t="shared" si="78"/>
        <v>0</v>
      </c>
      <c r="D154" s="470"/>
      <c r="E154" s="468" t="str">
        <f t="shared" si="79"/>
        <v/>
      </c>
      <c r="F154" s="469"/>
      <c r="G154" s="469"/>
      <c r="H154" s="470"/>
      <c r="I154" s="468">
        <f t="shared" si="80"/>
        <v>0</v>
      </c>
      <c r="J154" s="469"/>
      <c r="K154" s="470"/>
      <c r="L154" s="67" t="str">
        <f t="shared" si="81"/>
        <v/>
      </c>
      <c r="M154" s="17">
        <f t="shared" si="82"/>
        <v>0</v>
      </c>
      <c r="N154" s="70" t="e">
        <f t="shared" si="83"/>
        <v>#VALUE!</v>
      </c>
      <c r="R154" s="58">
        <f t="shared" si="75"/>
        <v>0</v>
      </c>
      <c r="S154" s="83" t="str">
        <f t="shared" si="76"/>
        <v/>
      </c>
      <c r="T154" s="58">
        <f t="shared" si="84"/>
        <v>0</v>
      </c>
      <c r="U154" s="58" t="str">
        <f t="shared" si="84"/>
        <v/>
      </c>
      <c r="V154" s="58"/>
      <c r="W154" s="58"/>
      <c r="X154" s="58">
        <f t="shared" si="77"/>
        <v>0</v>
      </c>
      <c r="Y154" s="144"/>
      <c r="Z154" s="144"/>
      <c r="AA154" s="144"/>
      <c r="AB154" s="144"/>
      <c r="AD154" s="178"/>
    </row>
    <row r="155" spans="1:30" ht="12" customHeight="1" x14ac:dyDescent="0.3">
      <c r="A155" s="497"/>
      <c r="B155" s="15">
        <v>44</v>
      </c>
      <c r="C155" s="468">
        <f t="shared" si="78"/>
        <v>0</v>
      </c>
      <c r="D155" s="470"/>
      <c r="E155" s="468" t="str">
        <f t="shared" si="79"/>
        <v/>
      </c>
      <c r="F155" s="469"/>
      <c r="G155" s="469"/>
      <c r="H155" s="470"/>
      <c r="I155" s="468">
        <f t="shared" si="80"/>
        <v>0</v>
      </c>
      <c r="J155" s="469"/>
      <c r="K155" s="470"/>
      <c r="L155" s="67" t="str">
        <f t="shared" si="81"/>
        <v/>
      </c>
      <c r="M155" s="17">
        <f t="shared" si="82"/>
        <v>0</v>
      </c>
      <c r="N155" s="70" t="e">
        <f t="shared" si="83"/>
        <v>#VALUE!</v>
      </c>
      <c r="R155" s="58">
        <f t="shared" si="75"/>
        <v>0</v>
      </c>
      <c r="S155" s="83" t="str">
        <f t="shared" si="76"/>
        <v/>
      </c>
      <c r="T155" s="58">
        <f t="shared" si="84"/>
        <v>0</v>
      </c>
      <c r="U155" s="58" t="str">
        <f t="shared" si="84"/>
        <v/>
      </c>
      <c r="V155" s="58"/>
      <c r="W155" s="58"/>
      <c r="X155" s="58">
        <f t="shared" si="77"/>
        <v>0</v>
      </c>
      <c r="Y155" s="144"/>
      <c r="Z155" s="144"/>
      <c r="AA155" s="144"/>
      <c r="AB155" s="144"/>
      <c r="AD155" s="178"/>
    </row>
    <row r="156" spans="1:30" ht="12" customHeight="1" x14ac:dyDescent="0.3">
      <c r="A156" s="497"/>
      <c r="B156" s="15">
        <v>45</v>
      </c>
      <c r="C156" s="468">
        <f t="shared" si="63"/>
        <v>0</v>
      </c>
      <c r="D156" s="470"/>
      <c r="E156" s="468" t="str">
        <f t="shared" si="64"/>
        <v/>
      </c>
      <c r="F156" s="469"/>
      <c r="G156" s="469"/>
      <c r="H156" s="470"/>
      <c r="I156" s="468">
        <f t="shared" si="65"/>
        <v>0</v>
      </c>
      <c r="J156" s="469"/>
      <c r="K156" s="470"/>
      <c r="L156" s="67" t="str">
        <f t="shared" si="66"/>
        <v/>
      </c>
      <c r="M156" s="17">
        <f t="shared" si="58"/>
        <v>0</v>
      </c>
      <c r="N156" s="70" t="e">
        <f t="shared" si="67"/>
        <v>#VALUE!</v>
      </c>
      <c r="R156" s="58">
        <f t="shared" si="75"/>
        <v>0</v>
      </c>
      <c r="S156" s="83" t="str">
        <f t="shared" si="76"/>
        <v/>
      </c>
      <c r="T156" s="58">
        <f t="shared" si="84"/>
        <v>0</v>
      </c>
      <c r="U156" s="58" t="str">
        <f t="shared" si="84"/>
        <v/>
      </c>
      <c r="V156" s="58"/>
      <c r="W156" s="58"/>
      <c r="X156" s="58">
        <f t="shared" si="77"/>
        <v>0</v>
      </c>
      <c r="Y156" s="120"/>
      <c r="Z156" s="120"/>
      <c r="AA156" s="120"/>
      <c r="AB156" s="120"/>
    </row>
    <row r="157" spans="1:30" ht="12" customHeight="1" x14ac:dyDescent="0.3">
      <c r="A157" s="497"/>
      <c r="B157" s="15">
        <v>46</v>
      </c>
      <c r="C157" s="468">
        <f t="shared" si="63"/>
        <v>0</v>
      </c>
      <c r="D157" s="470"/>
      <c r="E157" s="468" t="str">
        <f t="shared" si="64"/>
        <v/>
      </c>
      <c r="F157" s="469"/>
      <c r="G157" s="469"/>
      <c r="H157" s="470"/>
      <c r="I157" s="468">
        <f t="shared" si="65"/>
        <v>0</v>
      </c>
      <c r="J157" s="469"/>
      <c r="K157" s="470"/>
      <c r="L157" s="67" t="str">
        <f t="shared" si="66"/>
        <v/>
      </c>
      <c r="M157" s="17">
        <f t="shared" si="58"/>
        <v>0</v>
      </c>
      <c r="N157" s="70" t="e">
        <f t="shared" si="67"/>
        <v>#VALUE!</v>
      </c>
      <c r="R157" s="58">
        <f t="shared" si="75"/>
        <v>0</v>
      </c>
      <c r="S157" s="83" t="str">
        <f t="shared" si="76"/>
        <v/>
      </c>
      <c r="T157" s="58">
        <f t="shared" si="84"/>
        <v>0</v>
      </c>
      <c r="U157" s="58" t="str">
        <f t="shared" si="84"/>
        <v/>
      </c>
      <c r="V157" s="58"/>
      <c r="W157" s="58"/>
      <c r="X157" s="58">
        <f t="shared" si="77"/>
        <v>0</v>
      </c>
      <c r="Y157" s="120"/>
      <c r="Z157" s="120"/>
      <c r="AA157" s="120"/>
      <c r="AB157" s="120"/>
    </row>
    <row r="158" spans="1:30" ht="12" customHeight="1" x14ac:dyDescent="0.3">
      <c r="A158" s="497"/>
      <c r="B158" s="15">
        <v>47</v>
      </c>
      <c r="C158" s="468">
        <f t="shared" si="63"/>
        <v>0</v>
      </c>
      <c r="D158" s="470"/>
      <c r="E158" s="468" t="str">
        <f t="shared" si="64"/>
        <v/>
      </c>
      <c r="F158" s="469"/>
      <c r="G158" s="469"/>
      <c r="H158" s="470"/>
      <c r="I158" s="468">
        <f t="shared" si="65"/>
        <v>0</v>
      </c>
      <c r="J158" s="469"/>
      <c r="K158" s="470"/>
      <c r="L158" s="67" t="str">
        <f t="shared" si="66"/>
        <v/>
      </c>
      <c r="M158" s="17">
        <f t="shared" si="58"/>
        <v>0</v>
      </c>
      <c r="N158" s="70" t="e">
        <f t="shared" si="67"/>
        <v>#VALUE!</v>
      </c>
      <c r="R158" s="58">
        <f t="shared" si="75"/>
        <v>0</v>
      </c>
      <c r="S158" s="83" t="str">
        <f t="shared" si="76"/>
        <v/>
      </c>
      <c r="T158" s="58">
        <f t="shared" si="84"/>
        <v>0</v>
      </c>
      <c r="U158" s="58" t="str">
        <f t="shared" si="84"/>
        <v/>
      </c>
      <c r="V158" s="58"/>
      <c r="W158" s="58"/>
      <c r="X158" s="58">
        <f t="shared" si="77"/>
        <v>0</v>
      </c>
      <c r="Y158" s="120"/>
      <c r="Z158" s="120"/>
      <c r="AA158" s="120"/>
      <c r="AB158" s="120"/>
    </row>
    <row r="159" spans="1:30" ht="12" customHeight="1" x14ac:dyDescent="0.3">
      <c r="A159" s="497"/>
      <c r="B159" s="15">
        <v>48</v>
      </c>
      <c r="C159" s="468">
        <f t="shared" si="63"/>
        <v>0</v>
      </c>
      <c r="D159" s="470"/>
      <c r="E159" s="468" t="str">
        <f t="shared" si="64"/>
        <v/>
      </c>
      <c r="F159" s="469"/>
      <c r="G159" s="469"/>
      <c r="H159" s="470"/>
      <c r="I159" s="468">
        <f t="shared" si="65"/>
        <v>0</v>
      </c>
      <c r="J159" s="469"/>
      <c r="K159" s="470"/>
      <c r="L159" s="67" t="str">
        <f t="shared" si="66"/>
        <v/>
      </c>
      <c r="M159" s="17">
        <f t="shared" si="58"/>
        <v>0</v>
      </c>
      <c r="N159" s="70" t="e">
        <f t="shared" si="67"/>
        <v>#VALUE!</v>
      </c>
      <c r="R159" s="58">
        <f t="shared" si="75"/>
        <v>0</v>
      </c>
      <c r="S159" s="83" t="str">
        <f t="shared" si="76"/>
        <v/>
      </c>
      <c r="T159" s="58">
        <f t="shared" si="84"/>
        <v>0</v>
      </c>
      <c r="U159" s="58" t="str">
        <f t="shared" si="84"/>
        <v/>
      </c>
      <c r="V159" s="58"/>
      <c r="W159" s="58"/>
      <c r="X159" s="58">
        <f t="shared" si="77"/>
        <v>0</v>
      </c>
      <c r="Y159" s="120"/>
      <c r="Z159" s="120"/>
      <c r="AA159" s="120"/>
      <c r="AB159" s="120"/>
    </row>
    <row r="160" spans="1:30" ht="12" customHeight="1" x14ac:dyDescent="0.3">
      <c r="A160" s="497"/>
      <c r="B160" s="15">
        <v>49</v>
      </c>
      <c r="C160" s="468">
        <f t="shared" si="63"/>
        <v>0</v>
      </c>
      <c r="D160" s="470"/>
      <c r="E160" s="468" t="str">
        <f t="shared" si="64"/>
        <v/>
      </c>
      <c r="F160" s="469"/>
      <c r="G160" s="469"/>
      <c r="H160" s="470"/>
      <c r="I160" s="468">
        <f t="shared" si="65"/>
        <v>0</v>
      </c>
      <c r="J160" s="469"/>
      <c r="K160" s="470"/>
      <c r="L160" s="67" t="str">
        <f t="shared" si="66"/>
        <v/>
      </c>
      <c r="M160" s="17">
        <f t="shared" si="58"/>
        <v>0</v>
      </c>
      <c r="N160" s="70" t="e">
        <f t="shared" si="67"/>
        <v>#VALUE!</v>
      </c>
      <c r="R160" s="58">
        <f t="shared" si="75"/>
        <v>0</v>
      </c>
      <c r="S160" s="83" t="str">
        <f t="shared" si="76"/>
        <v/>
      </c>
      <c r="T160" s="58">
        <f t="shared" si="84"/>
        <v>0</v>
      </c>
      <c r="U160" s="58" t="str">
        <f t="shared" si="84"/>
        <v/>
      </c>
      <c r="V160" s="58"/>
      <c r="W160" s="58"/>
      <c r="X160" s="58">
        <f t="shared" si="77"/>
        <v>0</v>
      </c>
      <c r="Y160" s="120"/>
      <c r="Z160" s="120"/>
      <c r="AA160" s="120"/>
      <c r="AB160" s="120"/>
    </row>
    <row r="161" spans="1:30" ht="12" customHeight="1" thickBot="1" x14ac:dyDescent="0.35">
      <c r="A161" s="497"/>
      <c r="B161" s="15">
        <v>50</v>
      </c>
      <c r="C161" s="498">
        <f t="shared" si="63"/>
        <v>0</v>
      </c>
      <c r="D161" s="499"/>
      <c r="E161" s="498" t="str">
        <f t="shared" si="64"/>
        <v/>
      </c>
      <c r="F161" s="560"/>
      <c r="G161" s="560"/>
      <c r="H161" s="499"/>
      <c r="I161" s="498">
        <f t="shared" si="65"/>
        <v>0</v>
      </c>
      <c r="J161" s="560"/>
      <c r="K161" s="499"/>
      <c r="L161" s="67" t="str">
        <f t="shared" si="66"/>
        <v/>
      </c>
      <c r="M161" s="17">
        <f t="shared" si="58"/>
        <v>0</v>
      </c>
      <c r="N161" s="70" t="e">
        <f t="shared" si="67"/>
        <v>#VALUE!</v>
      </c>
      <c r="R161" s="58">
        <f t="shared" si="75"/>
        <v>0</v>
      </c>
      <c r="S161" s="83" t="str">
        <f t="shared" si="76"/>
        <v/>
      </c>
      <c r="T161" s="58">
        <f t="shared" si="84"/>
        <v>0</v>
      </c>
      <c r="U161" s="58" t="str">
        <f t="shared" si="84"/>
        <v/>
      </c>
      <c r="V161" s="58"/>
      <c r="W161" s="58"/>
      <c r="X161" s="58">
        <f t="shared" si="77"/>
        <v>0</v>
      </c>
      <c r="Y161" s="120"/>
      <c r="Z161" s="120"/>
      <c r="AA161" s="120"/>
      <c r="AB161" s="120"/>
    </row>
    <row r="162" spans="1:30" ht="18" customHeight="1" thickTop="1" thickBot="1" x14ac:dyDescent="0.3">
      <c r="A162" s="506" t="s">
        <v>125</v>
      </c>
      <c r="B162" s="507"/>
      <c r="C162" s="507"/>
      <c r="D162" s="507"/>
      <c r="E162" s="507"/>
      <c r="F162" s="507"/>
      <c r="G162" s="507"/>
      <c r="H162" s="507"/>
      <c r="I162" s="507"/>
      <c r="J162" s="507"/>
      <c r="K162" s="507"/>
      <c r="L162" s="507"/>
      <c r="M162" s="507"/>
      <c r="N162" s="32" t="e">
        <f>SUM(N112:N161)</f>
        <v>#VALUE!</v>
      </c>
    </row>
    <row r="163" spans="1:30" ht="14.25" customHeight="1" thickTop="1" x14ac:dyDescent="0.3">
      <c r="A163" s="565"/>
      <c r="B163" s="566"/>
      <c r="C163" s="478" t="s">
        <v>131</v>
      </c>
      <c r="D163" s="580"/>
      <c r="E163" s="573" t="s">
        <v>130</v>
      </c>
      <c r="F163" s="574"/>
      <c r="G163" s="478" t="s">
        <v>129</v>
      </c>
      <c r="H163" s="479"/>
      <c r="I163" s="550" t="s">
        <v>98</v>
      </c>
      <c r="J163" s="551"/>
      <c r="K163" s="569" t="s">
        <v>128</v>
      </c>
      <c r="L163" s="570"/>
      <c r="M163" s="72" t="s">
        <v>99</v>
      </c>
      <c r="N163" s="486" t="s">
        <v>68</v>
      </c>
      <c r="R163" s="120"/>
      <c r="S163" s="120"/>
      <c r="T163" s="120"/>
      <c r="U163" s="120"/>
      <c r="V163" s="120"/>
      <c r="W163" s="120"/>
      <c r="X163" s="120"/>
      <c r="Y163" s="120"/>
      <c r="Z163" s="120"/>
      <c r="AA163" s="120"/>
      <c r="AB163" s="120"/>
    </row>
    <row r="164" spans="1:30" s="10" customFormat="1" ht="13.5" customHeight="1" thickBot="1" x14ac:dyDescent="0.35">
      <c r="A164" s="567"/>
      <c r="B164" s="568"/>
      <c r="C164" s="480"/>
      <c r="D164" s="581"/>
      <c r="E164" s="510"/>
      <c r="F164" s="512"/>
      <c r="G164" s="480"/>
      <c r="H164" s="481"/>
      <c r="I164" s="552"/>
      <c r="J164" s="553"/>
      <c r="K164" s="571"/>
      <c r="L164" s="572"/>
      <c r="M164" s="158">
        <f>Labour!AO14</f>
        <v>0.15</v>
      </c>
      <c r="N164" s="487"/>
      <c r="R164" s="120"/>
      <c r="S164" s="120"/>
      <c r="T164" s="120"/>
      <c r="U164" s="120"/>
      <c r="V164" s="120"/>
      <c r="W164" s="120"/>
      <c r="X164" s="120"/>
      <c r="Y164" s="120"/>
      <c r="Z164" s="120"/>
      <c r="AA164" s="120"/>
      <c r="AB164" s="120"/>
    </row>
    <row r="165" spans="1:30" ht="12.75" customHeight="1" thickTop="1" x14ac:dyDescent="0.3">
      <c r="A165" s="491" t="s">
        <v>124</v>
      </c>
      <c r="B165" s="11">
        <v>1</v>
      </c>
      <c r="C165" s="593">
        <f>Labour!DZ11</f>
        <v>0</v>
      </c>
      <c r="D165" s="475"/>
      <c r="E165" s="593">
        <f>Labour!EA11</f>
        <v>0</v>
      </c>
      <c r="F165" s="475"/>
      <c r="G165" s="593">
        <f>Labour!EB11</f>
        <v>0</v>
      </c>
      <c r="H165" s="476"/>
      <c r="I165" s="482">
        <f>Labour!EC11</f>
        <v>0</v>
      </c>
      <c r="J165" s="483"/>
      <c r="K165" s="474">
        <f>Labour!ED11</f>
        <v>0</v>
      </c>
      <c r="L165" s="476"/>
      <c r="M165" s="14">
        <f>K165*$M$164</f>
        <v>0</v>
      </c>
      <c r="N165" s="69">
        <f>K165+M165</f>
        <v>0</v>
      </c>
      <c r="R165" s="120"/>
      <c r="S165" s="120"/>
      <c r="T165" s="120"/>
      <c r="U165" s="120"/>
      <c r="V165" s="120"/>
      <c r="W165" s="120"/>
      <c r="X165" s="120"/>
      <c r="Y165" s="120"/>
      <c r="Z165" s="120"/>
      <c r="AA165" s="120"/>
      <c r="AB165" s="120"/>
    </row>
    <row r="166" spans="1:30" ht="12" customHeight="1" x14ac:dyDescent="0.3">
      <c r="A166" s="492"/>
      <c r="B166" s="15">
        <v>2</v>
      </c>
      <c r="C166" s="468">
        <f>Labour!DZ12</f>
        <v>0</v>
      </c>
      <c r="D166" s="470"/>
      <c r="E166" s="468">
        <f>Labour!EA12</f>
        <v>0</v>
      </c>
      <c r="F166" s="470"/>
      <c r="G166" s="468">
        <f>Labour!EB12</f>
        <v>0</v>
      </c>
      <c r="H166" s="470"/>
      <c r="I166" s="484">
        <f>Labour!EC12</f>
        <v>0</v>
      </c>
      <c r="J166" s="485"/>
      <c r="K166" s="468">
        <f>Labour!ED12</f>
        <v>0</v>
      </c>
      <c r="L166" s="470"/>
      <c r="M166" s="17">
        <f>K166*$M$164</f>
        <v>0</v>
      </c>
      <c r="N166" s="70">
        <f>K166+M166</f>
        <v>0</v>
      </c>
      <c r="R166" s="120"/>
      <c r="S166" s="120"/>
      <c r="T166" s="120"/>
      <c r="U166" s="120"/>
      <c r="V166" s="120"/>
      <c r="W166" s="120"/>
      <c r="X166" s="120"/>
      <c r="Y166" s="120"/>
      <c r="Z166" s="120"/>
      <c r="AA166" s="120"/>
      <c r="AB166" s="120"/>
    </row>
    <row r="167" spans="1:30" ht="12" customHeight="1" x14ac:dyDescent="0.3">
      <c r="A167" s="492"/>
      <c r="B167" s="15">
        <v>3</v>
      </c>
      <c r="C167" s="468">
        <f>Labour!DZ13</f>
        <v>0</v>
      </c>
      <c r="D167" s="470"/>
      <c r="E167" s="468">
        <f>Labour!EA13</f>
        <v>0</v>
      </c>
      <c r="F167" s="470"/>
      <c r="G167" s="468">
        <f>Labour!EB13</f>
        <v>0</v>
      </c>
      <c r="H167" s="470"/>
      <c r="I167" s="484">
        <f>Labour!EC13</f>
        <v>0</v>
      </c>
      <c r="J167" s="485"/>
      <c r="K167" s="468">
        <f>Labour!ED13</f>
        <v>0</v>
      </c>
      <c r="L167" s="470"/>
      <c r="M167" s="17">
        <f>K167*$M$164</f>
        <v>0</v>
      </c>
      <c r="N167" s="70">
        <f>K167+M167</f>
        <v>0</v>
      </c>
      <c r="R167" s="144"/>
      <c r="S167" s="144"/>
      <c r="T167" s="144"/>
      <c r="U167" s="144"/>
      <c r="V167" s="144"/>
      <c r="W167" s="144"/>
      <c r="X167" s="144"/>
      <c r="Y167" s="144"/>
      <c r="Z167" s="144"/>
      <c r="AA167" s="144"/>
      <c r="AB167" s="144"/>
      <c r="AD167" s="178"/>
    </row>
    <row r="168" spans="1:30" ht="12" customHeight="1" x14ac:dyDescent="0.3">
      <c r="A168" s="492"/>
      <c r="B168" s="15">
        <v>4</v>
      </c>
      <c r="C168" s="468">
        <f>Labour!DZ13</f>
        <v>0</v>
      </c>
      <c r="D168" s="470"/>
      <c r="E168" s="468">
        <f>Labour!EA13</f>
        <v>0</v>
      </c>
      <c r="F168" s="470"/>
      <c r="G168" s="468">
        <f>Labour!EB13</f>
        <v>0</v>
      </c>
      <c r="H168" s="470"/>
      <c r="I168" s="484">
        <f>Labour!EC13</f>
        <v>0</v>
      </c>
      <c r="J168" s="485"/>
      <c r="K168" s="468">
        <f>Labour!ED13</f>
        <v>0</v>
      </c>
      <c r="L168" s="470"/>
      <c r="M168" s="17">
        <f>K168*$M$164</f>
        <v>0</v>
      </c>
      <c r="N168" s="70">
        <f>K168+M168</f>
        <v>0</v>
      </c>
      <c r="R168" s="120"/>
      <c r="S168" s="120"/>
      <c r="T168" s="120"/>
      <c r="U168" s="120"/>
      <c r="V168" s="120"/>
      <c r="W168" s="120"/>
      <c r="X168" s="120"/>
      <c r="Y168" s="120"/>
      <c r="Z168" s="120"/>
      <c r="AA168" s="120"/>
      <c r="AB168" s="120"/>
    </row>
    <row r="169" spans="1:30" ht="12" customHeight="1" thickBot="1" x14ac:dyDescent="0.35">
      <c r="A169" s="493"/>
      <c r="B169" s="15">
        <v>5</v>
      </c>
      <c r="C169" s="498">
        <f>Labour!DZ14</f>
        <v>0</v>
      </c>
      <c r="D169" s="499"/>
      <c r="E169" s="498">
        <f>Labour!EA14</f>
        <v>0</v>
      </c>
      <c r="F169" s="499"/>
      <c r="G169" s="498">
        <f>Labour!EB14</f>
        <v>0</v>
      </c>
      <c r="H169" s="499"/>
      <c r="I169" s="582">
        <f>Labour!EC14</f>
        <v>0</v>
      </c>
      <c r="J169" s="583"/>
      <c r="K169" s="498">
        <f>Labour!ED14</f>
        <v>0</v>
      </c>
      <c r="L169" s="499"/>
      <c r="M169" s="17">
        <f>K169*$M$164</f>
        <v>0</v>
      </c>
      <c r="N169" s="70">
        <f>K169+M169</f>
        <v>0</v>
      </c>
      <c r="Z169" s="120"/>
    </row>
    <row r="170" spans="1:30" ht="18" customHeight="1" thickTop="1" thickBot="1" x14ac:dyDescent="0.3">
      <c r="A170" s="506" t="s">
        <v>127</v>
      </c>
      <c r="B170" s="507"/>
      <c r="C170" s="507"/>
      <c r="D170" s="507"/>
      <c r="E170" s="507"/>
      <c r="F170" s="507"/>
      <c r="G170" s="507"/>
      <c r="H170" s="507"/>
      <c r="I170" s="507"/>
      <c r="J170" s="507"/>
      <c r="K170" s="507"/>
      <c r="L170" s="507"/>
      <c r="M170" s="507"/>
      <c r="N170" s="32">
        <f>SUM(N165:N169)</f>
        <v>0</v>
      </c>
    </row>
    <row r="171" spans="1:30" ht="18" customHeight="1" thickTop="1" x14ac:dyDescent="0.25">
      <c r="A171" s="565"/>
      <c r="B171" s="566"/>
      <c r="C171" s="566"/>
      <c r="D171" s="566"/>
      <c r="E171" s="566"/>
      <c r="F171" s="566"/>
      <c r="G171" s="566"/>
      <c r="H171" s="566"/>
      <c r="I171" s="566"/>
      <c r="J171" s="566"/>
      <c r="K171" s="110" t="str">
        <f>Labour!AN12</f>
        <v>Camp Sub:</v>
      </c>
      <c r="L171" s="107">
        <f>R171</f>
        <v>0</v>
      </c>
      <c r="M171" s="114">
        <f>Labour!AO12</f>
        <v>65</v>
      </c>
      <c r="N171" s="106">
        <f>M171*L171</f>
        <v>0</v>
      </c>
      <c r="R171" s="58">
        <f>SUM(V10:V109)</f>
        <v>0</v>
      </c>
    </row>
    <row r="172" spans="1:30" ht="18" customHeight="1" thickBot="1" x14ac:dyDescent="0.3">
      <c r="A172" s="520"/>
      <c r="B172" s="521"/>
      <c r="C172" s="521"/>
      <c r="D172" s="521"/>
      <c r="E172" s="521"/>
      <c r="F172" s="521"/>
      <c r="G172" s="521"/>
      <c r="H172" s="521"/>
      <c r="I172" s="521"/>
      <c r="J172" s="521"/>
      <c r="K172" s="111" t="str">
        <f>Labour!AN13</f>
        <v>Reg Sub:</v>
      </c>
      <c r="L172" s="129">
        <f>R172</f>
        <v>0</v>
      </c>
      <c r="M172" s="103">
        <f>Labour!AO13</f>
        <v>130</v>
      </c>
      <c r="N172" s="104">
        <f>M172*L172</f>
        <v>0</v>
      </c>
      <c r="R172" s="58">
        <f>SUM(W10:W109)</f>
        <v>0</v>
      </c>
    </row>
    <row r="173" spans="1:30" ht="12" customHeight="1" thickTop="1" x14ac:dyDescent="0.25">
      <c r="A173" s="520"/>
      <c r="B173" s="521"/>
      <c r="C173" s="521"/>
      <c r="D173" s="521"/>
      <c r="E173" s="521"/>
      <c r="F173" s="521"/>
      <c r="G173" s="521"/>
      <c r="H173" s="521"/>
      <c r="I173" s="521"/>
      <c r="J173" s="521"/>
      <c r="K173" s="586" t="s">
        <v>72</v>
      </c>
      <c r="L173" s="587"/>
      <c r="M173" s="588"/>
      <c r="N173" s="563">
        <f>N110</f>
        <v>0</v>
      </c>
    </row>
    <row r="174" spans="1:30" s="18" customFormat="1" ht="12" customHeight="1" thickBot="1" x14ac:dyDescent="0.35">
      <c r="A174" s="520"/>
      <c r="B174" s="521"/>
      <c r="C174" s="521"/>
      <c r="D174" s="521"/>
      <c r="E174" s="521"/>
      <c r="F174" s="521"/>
      <c r="G174" s="521"/>
      <c r="H174" s="521"/>
      <c r="I174" s="521"/>
      <c r="J174" s="521"/>
      <c r="K174" s="547"/>
      <c r="L174" s="548"/>
      <c r="M174" s="549"/>
      <c r="N174" s="564"/>
      <c r="AD174" s="85"/>
    </row>
    <row r="175" spans="1:30" ht="12" customHeight="1" x14ac:dyDescent="0.25">
      <c r="A175" s="520"/>
      <c r="B175" s="521"/>
      <c r="C175" s="521"/>
      <c r="D175" s="521"/>
      <c r="E175" s="521"/>
      <c r="F175" s="521"/>
      <c r="G175" s="521"/>
      <c r="H175" s="521"/>
      <c r="I175" s="521"/>
      <c r="J175" s="521"/>
      <c r="K175" s="538" t="s">
        <v>71</v>
      </c>
      <c r="L175" s="539"/>
      <c r="M175" s="540"/>
      <c r="N175" s="578" t="e">
        <f>N162</f>
        <v>#VALUE!</v>
      </c>
    </row>
    <row r="176" spans="1:30" ht="12" customHeight="1" thickBot="1" x14ac:dyDescent="0.3">
      <c r="A176" s="520"/>
      <c r="B176" s="521"/>
      <c r="C176" s="521"/>
      <c r="D176" s="521"/>
      <c r="E176" s="521"/>
      <c r="F176" s="521"/>
      <c r="G176" s="521"/>
      <c r="H176" s="521"/>
      <c r="I176" s="521"/>
      <c r="J176" s="521"/>
      <c r="K176" s="541"/>
      <c r="L176" s="542"/>
      <c r="M176" s="543"/>
      <c r="N176" s="579"/>
    </row>
    <row r="177" spans="1:14" ht="12" customHeight="1" x14ac:dyDescent="0.25">
      <c r="A177" s="520"/>
      <c r="B177" s="521"/>
      <c r="C177" s="521"/>
      <c r="D177" s="521"/>
      <c r="E177" s="521"/>
      <c r="F177" s="521"/>
      <c r="G177" s="521"/>
      <c r="H177" s="521"/>
      <c r="I177" s="521"/>
      <c r="J177" s="521"/>
      <c r="K177" s="538" t="s">
        <v>126</v>
      </c>
      <c r="L177" s="539"/>
      <c r="M177" s="540"/>
      <c r="N177" s="536">
        <f>N170</f>
        <v>0</v>
      </c>
    </row>
    <row r="178" spans="1:14" ht="12" customHeight="1" thickBot="1" x14ac:dyDescent="0.3">
      <c r="A178" s="520"/>
      <c r="B178" s="521"/>
      <c r="C178" s="521"/>
      <c r="D178" s="521"/>
      <c r="E178" s="521"/>
      <c r="F178" s="521"/>
      <c r="G178" s="521"/>
      <c r="H178" s="521"/>
      <c r="I178" s="521"/>
      <c r="J178" s="521"/>
      <c r="K178" s="541"/>
      <c r="L178" s="542"/>
      <c r="M178" s="543"/>
      <c r="N178" s="537"/>
    </row>
    <row r="179" spans="1:14" ht="32.25" customHeight="1" thickBot="1" x14ac:dyDescent="0.3">
      <c r="A179" s="520"/>
      <c r="B179" s="521"/>
      <c r="C179" s="521"/>
      <c r="D179" s="521"/>
      <c r="E179" s="521"/>
      <c r="F179" s="521"/>
      <c r="G179" s="521"/>
      <c r="H179" s="521"/>
      <c r="I179" s="521"/>
      <c r="J179" s="521"/>
      <c r="K179" s="575" t="s">
        <v>73</v>
      </c>
      <c r="L179" s="576"/>
      <c r="M179" s="577"/>
      <c r="N179" s="503" t="e">
        <f>SUM(N171:N178)</f>
        <v>#VALUE!</v>
      </c>
    </row>
    <row r="180" spans="1:14" ht="13.8" thickTop="1" x14ac:dyDescent="0.25">
      <c r="A180" s="520"/>
      <c r="B180" s="521"/>
      <c r="C180" s="521"/>
      <c r="D180" s="521"/>
      <c r="E180" s="521"/>
      <c r="F180" s="521"/>
      <c r="G180" s="521"/>
      <c r="H180" s="521"/>
      <c r="I180" s="521"/>
      <c r="J180" s="521"/>
      <c r="K180" s="561" t="s">
        <v>74</v>
      </c>
      <c r="L180" s="562"/>
      <c r="M180" s="562"/>
      <c r="N180" s="504"/>
    </row>
    <row r="181" spans="1:14" ht="20.25" customHeight="1" x14ac:dyDescent="0.3">
      <c r="A181" s="584"/>
      <c r="B181" s="585"/>
      <c r="C181" s="585"/>
      <c r="D181" s="585"/>
      <c r="E181" s="585"/>
      <c r="F181" s="585"/>
      <c r="G181" s="585"/>
      <c r="H181" s="585"/>
      <c r="I181" s="585"/>
      <c r="J181" s="585"/>
      <c r="K181" s="130" t="str">
        <f>N8</f>
        <v>I1000</v>
      </c>
      <c r="L181" s="131" t="str">
        <f ca="1">RIGHT(YEAR(M3),2)&amp;RIGHT("0"&amp;MONTH(M3),2)&amp;RIGHT("0"&amp;DAY(M3),2)</f>
        <v>170802</v>
      </c>
      <c r="M181" s="132" t="str">
        <f>Labour!EB3</f>
        <v>M</v>
      </c>
      <c r="N181" s="505"/>
    </row>
  </sheetData>
  <mergeCells count="320">
    <mergeCell ref="K180:M180"/>
    <mergeCell ref="A170:M170"/>
    <mergeCell ref="A171:J181"/>
    <mergeCell ref="K173:M174"/>
    <mergeCell ref="N173:N174"/>
    <mergeCell ref="K175:M176"/>
    <mergeCell ref="N175:N176"/>
    <mergeCell ref="K177:M178"/>
    <mergeCell ref="N177:N178"/>
    <mergeCell ref="K179:M179"/>
    <mergeCell ref="N179:N181"/>
    <mergeCell ref="N163:N164"/>
    <mergeCell ref="A165:A169"/>
    <mergeCell ref="E165:F165"/>
    <mergeCell ref="G165:H165"/>
    <mergeCell ref="I165:J165"/>
    <mergeCell ref="K165:L165"/>
    <mergeCell ref="E166:F166"/>
    <mergeCell ref="G166:H166"/>
    <mergeCell ref="I166:J166"/>
    <mergeCell ref="K166:L166"/>
    <mergeCell ref="C168:D168"/>
    <mergeCell ref="E168:F168"/>
    <mergeCell ref="G168:H168"/>
    <mergeCell ref="C165:D165"/>
    <mergeCell ref="C166:D166"/>
    <mergeCell ref="K163:L164"/>
    <mergeCell ref="C167:D167"/>
    <mergeCell ref="E167:F167"/>
    <mergeCell ref="G167:H167"/>
    <mergeCell ref="I167:J167"/>
    <mergeCell ref="K167:L167"/>
    <mergeCell ref="I168:J168"/>
    <mergeCell ref="K168:L168"/>
    <mergeCell ref="C169:D169"/>
    <mergeCell ref="E169:F169"/>
    <mergeCell ref="G169:H169"/>
    <mergeCell ref="I169:J169"/>
    <mergeCell ref="K169:L169"/>
    <mergeCell ref="I137:K137"/>
    <mergeCell ref="C138:D138"/>
    <mergeCell ref="E138:H138"/>
    <mergeCell ref="I138:K138"/>
    <mergeCell ref="C139:D139"/>
    <mergeCell ref="E139:H139"/>
    <mergeCell ref="I139:K139"/>
    <mergeCell ref="C140:D140"/>
    <mergeCell ref="E140:H140"/>
    <mergeCell ref="I140:K140"/>
    <mergeCell ref="C157:D157"/>
    <mergeCell ref="E157:H157"/>
    <mergeCell ref="I157:K157"/>
    <mergeCell ref="C156:D156"/>
    <mergeCell ref="E156:H156"/>
    <mergeCell ref="I156:K156"/>
    <mergeCell ref="E158:H158"/>
    <mergeCell ref="I158:K158"/>
    <mergeCell ref="C161:D161"/>
    <mergeCell ref="E161:H161"/>
    <mergeCell ref="C141:D141"/>
    <mergeCell ref="E141:H141"/>
    <mergeCell ref="I141:K141"/>
    <mergeCell ref="C142:D142"/>
    <mergeCell ref="E142:H142"/>
    <mergeCell ref="I142:K142"/>
    <mergeCell ref="C143:D143"/>
    <mergeCell ref="E143:H143"/>
    <mergeCell ref="I143:K143"/>
    <mergeCell ref="C137:D137"/>
    <mergeCell ref="E137:H137"/>
    <mergeCell ref="C133:D133"/>
    <mergeCell ref="E133:H133"/>
    <mergeCell ref="I133:K133"/>
    <mergeCell ref="C135:D135"/>
    <mergeCell ref="I134:K134"/>
    <mergeCell ref="E135:H135"/>
    <mergeCell ref="I135:K135"/>
    <mergeCell ref="C136:D136"/>
    <mergeCell ref="E136:H136"/>
    <mergeCell ref="I136:K136"/>
    <mergeCell ref="I161:K161"/>
    <mergeCell ref="C159:D159"/>
    <mergeCell ref="E159:H159"/>
    <mergeCell ref="I159:K159"/>
    <mergeCell ref="C160:D160"/>
    <mergeCell ref="E160:H160"/>
    <mergeCell ref="I160:K160"/>
    <mergeCell ref="C124:D124"/>
    <mergeCell ref="E124:H124"/>
    <mergeCell ref="I124:K124"/>
    <mergeCell ref="C125:D125"/>
    <mergeCell ref="E125:H125"/>
    <mergeCell ref="I125:K125"/>
    <mergeCell ref="E130:H130"/>
    <mergeCell ref="I130:K130"/>
    <mergeCell ref="C126:D126"/>
    <mergeCell ref="E126:H126"/>
    <mergeCell ref="I126:K126"/>
    <mergeCell ref="C129:D129"/>
    <mergeCell ref="E129:H129"/>
    <mergeCell ref="I129:K129"/>
    <mergeCell ref="C130:D130"/>
    <mergeCell ref="C134:D134"/>
    <mergeCell ref="E134:H134"/>
    <mergeCell ref="I114:K114"/>
    <mergeCell ref="C34:E34"/>
    <mergeCell ref="C115:D115"/>
    <mergeCell ref="E115:H115"/>
    <mergeCell ref="I115:K115"/>
    <mergeCell ref="A110:M110"/>
    <mergeCell ref="A111:B111"/>
    <mergeCell ref="C111:D111"/>
    <mergeCell ref="E111:H111"/>
    <mergeCell ref="I111:K111"/>
    <mergeCell ref="C53:E53"/>
    <mergeCell ref="C54:E54"/>
    <mergeCell ref="C55:E55"/>
    <mergeCell ref="C56:E56"/>
    <mergeCell ref="C57:E57"/>
    <mergeCell ref="C58:E58"/>
    <mergeCell ref="C59:E59"/>
    <mergeCell ref="C36:E36"/>
    <mergeCell ref="C37:E37"/>
    <mergeCell ref="C38:E38"/>
    <mergeCell ref="C45:E45"/>
    <mergeCell ref="C46:E46"/>
    <mergeCell ref="C47:E47"/>
    <mergeCell ref="C48:E48"/>
    <mergeCell ref="C49:E49"/>
    <mergeCell ref="C84:E84"/>
    <mergeCell ref="C85:E85"/>
    <mergeCell ref="C86:E86"/>
    <mergeCell ref="Y5:AF5"/>
    <mergeCell ref="D7:N7"/>
    <mergeCell ref="Y7:AA7"/>
    <mergeCell ref="C19:E19"/>
    <mergeCell ref="C50:E50"/>
    <mergeCell ref="C27:E27"/>
    <mergeCell ref="C28:E28"/>
    <mergeCell ref="C29:E29"/>
    <mergeCell ref="C35:E35"/>
    <mergeCell ref="C30:E30"/>
    <mergeCell ref="C31:E31"/>
    <mergeCell ref="C32:E32"/>
    <mergeCell ref="C33:E33"/>
    <mergeCell ref="C39:E39"/>
    <mergeCell ref="C40:E40"/>
    <mergeCell ref="C41:E41"/>
    <mergeCell ref="C42:E42"/>
    <mergeCell ref="C43:E43"/>
    <mergeCell ref="C44:E44"/>
    <mergeCell ref="A10:A109"/>
    <mergeCell ref="C20:E20"/>
    <mergeCell ref="C21:E21"/>
    <mergeCell ref="C22:E22"/>
    <mergeCell ref="C23:E23"/>
    <mergeCell ref="C24:E24"/>
    <mergeCell ref="C10:E10"/>
    <mergeCell ref="C11:E11"/>
    <mergeCell ref="C12:E12"/>
    <mergeCell ref="C13:E13"/>
    <mergeCell ref="C14:E14"/>
    <mergeCell ref="C15:E15"/>
    <mergeCell ref="C16:E16"/>
    <mergeCell ref="C17:E17"/>
    <mergeCell ref="C18:E18"/>
    <mergeCell ref="C99:E99"/>
    <mergeCell ref="C25:E25"/>
    <mergeCell ref="C26:E26"/>
    <mergeCell ref="C51:E51"/>
    <mergeCell ref="C52:E52"/>
    <mergeCell ref="C75:E75"/>
    <mergeCell ref="C76:E76"/>
    <mergeCell ref="C77:E77"/>
    <mergeCell ref="C87:E87"/>
    <mergeCell ref="A1:N1"/>
    <mergeCell ref="A2:N2"/>
    <mergeCell ref="D3:K3"/>
    <mergeCell ref="M3:N3"/>
    <mergeCell ref="D4:K4"/>
    <mergeCell ref="M4:N4"/>
    <mergeCell ref="A8:C8"/>
    <mergeCell ref="D8:F8"/>
    <mergeCell ref="J8:K8"/>
    <mergeCell ref="L8:M8"/>
    <mergeCell ref="D5:N5"/>
    <mergeCell ref="D6:N6"/>
    <mergeCell ref="A9:B9"/>
    <mergeCell ref="C9:E9"/>
    <mergeCell ref="A5:C7"/>
    <mergeCell ref="C78:E78"/>
    <mergeCell ref="C79:E79"/>
    <mergeCell ref="C80:E80"/>
    <mergeCell ref="C81:E81"/>
    <mergeCell ref="C82:E82"/>
    <mergeCell ref="C83:E83"/>
    <mergeCell ref="C64:E64"/>
    <mergeCell ref="C65:E65"/>
    <mergeCell ref="C66:E66"/>
    <mergeCell ref="C67:E67"/>
    <mergeCell ref="C68:E68"/>
    <mergeCell ref="C60:E60"/>
    <mergeCell ref="C61:E61"/>
    <mergeCell ref="C62:E62"/>
    <mergeCell ref="C63:E63"/>
    <mergeCell ref="C69:E69"/>
    <mergeCell ref="C70:E70"/>
    <mergeCell ref="C71:E71"/>
    <mergeCell ref="C72:E72"/>
    <mergeCell ref="C73:E73"/>
    <mergeCell ref="C74:E74"/>
    <mergeCell ref="C88:E88"/>
    <mergeCell ref="C89:E89"/>
    <mergeCell ref="C90:E90"/>
    <mergeCell ref="C91:E91"/>
    <mergeCell ref="C92:E92"/>
    <mergeCell ref="C108:E108"/>
    <mergeCell ref="C93:E93"/>
    <mergeCell ref="C94:E94"/>
    <mergeCell ref="C95:E95"/>
    <mergeCell ref="C96:E96"/>
    <mergeCell ref="C97:E97"/>
    <mergeCell ref="C98:E98"/>
    <mergeCell ref="C100:E100"/>
    <mergeCell ref="C101:E101"/>
    <mergeCell ref="C102:E102"/>
    <mergeCell ref="C103:E103"/>
    <mergeCell ref="E123:H123"/>
    <mergeCell ref="I123:K123"/>
    <mergeCell ref="C109:E109"/>
    <mergeCell ref="C104:E104"/>
    <mergeCell ref="C105:E105"/>
    <mergeCell ref="C106:E106"/>
    <mergeCell ref="C107:E107"/>
    <mergeCell ref="C116:D116"/>
    <mergeCell ref="I112:K112"/>
    <mergeCell ref="C113:D113"/>
    <mergeCell ref="I113:K113"/>
    <mergeCell ref="C114:D114"/>
    <mergeCell ref="I116:K116"/>
    <mergeCell ref="C112:D112"/>
    <mergeCell ref="C117:D117"/>
    <mergeCell ref="E117:H117"/>
    <mergeCell ref="I117:K117"/>
    <mergeCell ref="C118:D118"/>
    <mergeCell ref="E118:H118"/>
    <mergeCell ref="I118:K118"/>
    <mergeCell ref="E112:H112"/>
    <mergeCell ref="E116:H116"/>
    <mergeCell ref="E113:H113"/>
    <mergeCell ref="E114:H114"/>
    <mergeCell ref="C127:D127"/>
    <mergeCell ref="E127:H127"/>
    <mergeCell ref="I127:K127"/>
    <mergeCell ref="C131:D131"/>
    <mergeCell ref="E131:H131"/>
    <mergeCell ref="I131:K131"/>
    <mergeCell ref="C132:D132"/>
    <mergeCell ref="E132:H132"/>
    <mergeCell ref="I132:K132"/>
    <mergeCell ref="C128:D128"/>
    <mergeCell ref="E128:H128"/>
    <mergeCell ref="I128:K128"/>
    <mergeCell ref="C144:D144"/>
    <mergeCell ref="E144:H144"/>
    <mergeCell ref="I144:K144"/>
    <mergeCell ref="C145:D145"/>
    <mergeCell ref="E145:H145"/>
    <mergeCell ref="I145:K145"/>
    <mergeCell ref="C146:D146"/>
    <mergeCell ref="E146:H146"/>
    <mergeCell ref="I146:K146"/>
    <mergeCell ref="C147:D147"/>
    <mergeCell ref="E147:H147"/>
    <mergeCell ref="I147:K147"/>
    <mergeCell ref="C148:D148"/>
    <mergeCell ref="E148:H148"/>
    <mergeCell ref="I148:K148"/>
    <mergeCell ref="C150:D150"/>
    <mergeCell ref="E150:H150"/>
    <mergeCell ref="I150:K150"/>
    <mergeCell ref="C149:D149"/>
    <mergeCell ref="E149:H149"/>
    <mergeCell ref="I149:K149"/>
    <mergeCell ref="C155:D155"/>
    <mergeCell ref="E155:H155"/>
    <mergeCell ref="I155:K155"/>
    <mergeCell ref="C152:D152"/>
    <mergeCell ref="E152:H152"/>
    <mergeCell ref="I152:K152"/>
    <mergeCell ref="C153:D153"/>
    <mergeCell ref="E153:H153"/>
    <mergeCell ref="I153:K153"/>
    <mergeCell ref="C154:D154"/>
    <mergeCell ref="E154:H154"/>
    <mergeCell ref="I154:K154"/>
    <mergeCell ref="C158:D158"/>
    <mergeCell ref="A162:M162"/>
    <mergeCell ref="A163:B164"/>
    <mergeCell ref="C163:D164"/>
    <mergeCell ref="E163:F164"/>
    <mergeCell ref="G163:H164"/>
    <mergeCell ref="I163:J164"/>
    <mergeCell ref="C151:D151"/>
    <mergeCell ref="E151:H151"/>
    <mergeCell ref="I151:K151"/>
    <mergeCell ref="A112:A161"/>
    <mergeCell ref="C119:D119"/>
    <mergeCell ref="E119:H119"/>
    <mergeCell ref="I119:K119"/>
    <mergeCell ref="C122:D122"/>
    <mergeCell ref="E122:H122"/>
    <mergeCell ref="I122:K122"/>
    <mergeCell ref="C123:D123"/>
    <mergeCell ref="C120:D120"/>
    <mergeCell ref="E120:H120"/>
    <mergeCell ref="I120:K120"/>
    <mergeCell ref="C121:D121"/>
    <mergeCell ref="E121:H121"/>
    <mergeCell ref="I121:K121"/>
  </mergeCells>
  <printOptions horizontalCentered="1" verticalCentered="1" gridLines="1"/>
  <pageMargins left="0.2" right="0.2" top="0.02" bottom="0.02" header="0.2" footer="0.5"/>
  <pageSetup scale="70" orientation="portrait" horizontalDpi="300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pageSetUpPr fitToPage="1"/>
  </sheetPr>
  <dimension ref="A1:AG181"/>
  <sheetViews>
    <sheetView workbookViewId="0">
      <selection sqref="A1:N1"/>
    </sheetView>
    <sheetView workbookViewId="1">
      <selection sqref="A1:N1"/>
    </sheetView>
  </sheetViews>
  <sheetFormatPr defaultColWidth="9.109375" defaultRowHeight="13.2" x14ac:dyDescent="0.25"/>
  <cols>
    <col min="1" max="1" width="2.6640625" style="2" customWidth="1"/>
    <col min="2" max="2" width="3.44140625" style="2" customWidth="1"/>
    <col min="3" max="3" width="8.44140625" style="2" customWidth="1"/>
    <col min="4" max="4" width="14.33203125" style="2" customWidth="1"/>
    <col min="5" max="5" width="7.109375" style="2" customWidth="1"/>
    <col min="6" max="6" width="5.6640625" style="2" customWidth="1"/>
    <col min="7" max="7" width="5" style="2" customWidth="1"/>
    <col min="8" max="8" width="4.33203125" style="2" customWidth="1"/>
    <col min="9" max="9" width="7.5546875" style="2" customWidth="1"/>
    <col min="10" max="10" width="9.44140625" style="2" customWidth="1"/>
    <col min="11" max="13" width="9.5546875" style="2" customWidth="1"/>
    <col min="14" max="14" width="16.44140625" style="2" customWidth="1"/>
    <col min="15" max="15" width="9.109375" style="2"/>
    <col min="16" max="16" width="2.88671875" style="2" customWidth="1"/>
    <col min="17" max="17" width="3.6640625" style="2" customWidth="1"/>
    <col min="18" max="18" width="18.33203125" style="2" customWidth="1"/>
    <col min="19" max="19" width="9.109375" style="2" customWidth="1"/>
    <col min="20" max="20" width="10.109375" style="2" customWidth="1"/>
    <col min="21" max="29" width="9.109375" style="2" customWidth="1"/>
    <col min="30" max="30" width="4.44140625" style="10" customWidth="1"/>
    <col min="31" max="31" width="4.109375" style="2" customWidth="1"/>
    <col min="32" max="32" width="4.5546875" style="2" customWidth="1"/>
    <col min="33" max="33" width="9.109375" style="2" customWidth="1"/>
    <col min="34" max="16384" width="9.109375" style="2"/>
  </cols>
  <sheetData>
    <row r="1" spans="1:33" x14ac:dyDescent="0.25">
      <c r="A1" s="517" t="s">
        <v>54</v>
      </c>
      <c r="B1" s="518"/>
      <c r="C1" s="518"/>
      <c r="D1" s="518"/>
      <c r="E1" s="518"/>
      <c r="F1" s="518"/>
      <c r="G1" s="518"/>
      <c r="H1" s="518"/>
      <c r="I1" s="518"/>
      <c r="J1" s="518"/>
      <c r="K1" s="518"/>
      <c r="L1" s="518"/>
      <c r="M1" s="518"/>
      <c r="N1" s="519"/>
    </row>
    <row r="2" spans="1:33" ht="18.75" customHeight="1" x14ac:dyDescent="0.25">
      <c r="A2" s="520" t="s">
        <v>55</v>
      </c>
      <c r="B2" s="521"/>
      <c r="C2" s="521"/>
      <c r="D2" s="521"/>
      <c r="E2" s="521"/>
      <c r="F2" s="521"/>
      <c r="G2" s="521"/>
      <c r="H2" s="521"/>
      <c r="I2" s="521"/>
      <c r="J2" s="521"/>
      <c r="K2" s="521"/>
      <c r="L2" s="521"/>
      <c r="M2" s="521"/>
      <c r="N2" s="522"/>
      <c r="U2" s="76" t="s">
        <v>78</v>
      </c>
      <c r="V2" s="108"/>
      <c r="W2" s="108"/>
    </row>
    <row r="3" spans="1:33" ht="19.5" customHeight="1" x14ac:dyDescent="0.25">
      <c r="A3" s="30" t="s">
        <v>56</v>
      </c>
      <c r="B3" s="68"/>
      <c r="C3" s="68"/>
      <c r="D3" s="523" t="str">
        <f>Labour!AM7</f>
        <v/>
      </c>
      <c r="E3" s="523"/>
      <c r="F3" s="523"/>
      <c r="G3" s="523"/>
      <c r="H3" s="523"/>
      <c r="I3" s="523"/>
      <c r="J3" s="523"/>
      <c r="K3" s="523"/>
      <c r="L3" s="3" t="s">
        <v>57</v>
      </c>
      <c r="M3" s="524">
        <f ca="1">Labour!AM3</f>
        <v>42949</v>
      </c>
      <c r="N3" s="525"/>
      <c r="R3" s="73"/>
      <c r="S3" s="74" t="s">
        <v>134</v>
      </c>
      <c r="T3" s="75">
        <v>100</v>
      </c>
      <c r="U3" s="77">
        <f>Labour!O17</f>
        <v>0</v>
      </c>
      <c r="V3" s="109"/>
      <c r="W3" s="109"/>
    </row>
    <row r="4" spans="1:33" ht="19.5" customHeight="1" x14ac:dyDescent="0.25">
      <c r="A4" s="30" t="s">
        <v>58</v>
      </c>
      <c r="B4" s="68"/>
      <c r="C4" s="68"/>
      <c r="D4" s="616">
        <f>Labour!EF6</f>
        <v>0</v>
      </c>
      <c r="E4" s="617"/>
      <c r="F4" s="617"/>
      <c r="G4" s="617"/>
      <c r="H4" s="617"/>
      <c r="I4" s="617"/>
      <c r="J4" s="617"/>
      <c r="K4" s="617"/>
      <c r="L4" s="3" t="s">
        <v>75</v>
      </c>
      <c r="M4" s="616">
        <f>Labour!EF5</f>
        <v>0</v>
      </c>
      <c r="N4" s="618"/>
      <c r="O4" s="615"/>
      <c r="P4" s="615"/>
      <c r="R4" s="73"/>
      <c r="S4" s="74" t="s">
        <v>135</v>
      </c>
      <c r="T4" s="75">
        <v>50</v>
      </c>
      <c r="U4" s="86">
        <f>Equipment!P6</f>
        <v>143</v>
      </c>
      <c r="V4" s="109"/>
      <c r="W4" s="109"/>
      <c r="Y4" s="89" t="str">
        <f>Equipment!AK7</f>
        <v>Operator Service Trucks</v>
      </c>
      <c r="Z4" s="82"/>
      <c r="AA4" s="82"/>
      <c r="AB4" s="90">
        <f>SUM(AG10:AG109)</f>
        <v>0</v>
      </c>
    </row>
    <row r="5" spans="1:33" ht="14.4" x14ac:dyDescent="0.3">
      <c r="A5" s="526" t="s">
        <v>59</v>
      </c>
      <c r="B5" s="527"/>
      <c r="C5" s="527"/>
      <c r="D5" s="533"/>
      <c r="E5" s="534"/>
      <c r="F5" s="534"/>
      <c r="G5" s="534"/>
      <c r="H5" s="534"/>
      <c r="I5" s="534"/>
      <c r="J5" s="534"/>
      <c r="K5" s="534"/>
      <c r="L5" s="534"/>
      <c r="M5" s="534"/>
      <c r="N5" s="535"/>
      <c r="Y5" s="477" t="str">
        <f>CONCATENATE(AF10,AF11,AF12,AF13,AF14,AF15,AF16,AF17,AF18,AF19,AF20,AF21,AF22,AF23,AF24,AF25,AF26,AF27,AF28,AF29,AF30,AF31,AF32,AF33,AF34,AF35,AF36,AF37,AF38,AF39,AF40,AF41,AF42,AF43,AF44,AF45,AF46,AF47,AF48,AF49,AF50,AF51,AF52,AF53,AF54,AF55,AF56,AF57,AF58,AF59,AF60,AF61,AF62,AF63,AF64,AF65,AF66,AF67,AF68,AF69,AF70,AF71,AF72,AF73,AF74,AF75,AF76,AF77,AF78,AF79,AF80,AF81,AF82,AF83,AF84,AF85,AF86,AF87,AF88,AF89,AF90,AF91,AF92,AF93,AF94,AF95,AF96,AF97,AF98,AF99,AF100,AF101,AF102,AF103,AF104,AF105,AF106,AF107,AF108,AF109)</f>
        <v/>
      </c>
      <c r="Z5" s="477"/>
      <c r="AA5" s="477"/>
      <c r="AB5" s="477"/>
      <c r="AC5" s="477"/>
      <c r="AD5" s="477"/>
      <c r="AE5" s="477"/>
      <c r="AF5" s="477"/>
    </row>
    <row r="6" spans="1:33" ht="14.4" x14ac:dyDescent="0.3">
      <c r="A6" s="528"/>
      <c r="B6" s="527"/>
      <c r="C6" s="527"/>
      <c r="D6" s="533"/>
      <c r="E6" s="534"/>
      <c r="F6" s="534"/>
      <c r="G6" s="534"/>
      <c r="H6" s="534"/>
      <c r="I6" s="534"/>
      <c r="J6" s="534"/>
      <c r="K6" s="534"/>
      <c r="L6" s="534"/>
      <c r="M6" s="534"/>
      <c r="N6" s="535"/>
    </row>
    <row r="7" spans="1:33" x14ac:dyDescent="0.25">
      <c r="A7" s="528"/>
      <c r="B7" s="527"/>
      <c r="C7" s="527"/>
      <c r="D7" s="590"/>
      <c r="E7" s="590"/>
      <c r="F7" s="590"/>
      <c r="G7" s="590"/>
      <c r="H7" s="590"/>
      <c r="I7" s="590"/>
      <c r="J7" s="590"/>
      <c r="K7" s="590"/>
      <c r="L7" s="590"/>
      <c r="M7" s="590"/>
      <c r="N7" s="591"/>
      <c r="R7" s="20"/>
      <c r="S7" s="20"/>
      <c r="T7" s="20"/>
      <c r="U7" s="20"/>
      <c r="V7" s="20"/>
      <c r="W7" s="20"/>
      <c r="Y7" s="500" t="str">
        <f>J9</f>
        <v>UNITS (hr,day,m)</v>
      </c>
      <c r="Z7" s="501"/>
      <c r="AA7" s="502"/>
      <c r="AB7" s="20"/>
      <c r="AD7" s="10">
        <f>SUM(AD10:AD109)</f>
        <v>0</v>
      </c>
    </row>
    <row r="8" spans="1:33" ht="13.8" thickBot="1" x14ac:dyDescent="0.3">
      <c r="A8" s="513"/>
      <c r="B8" s="514"/>
      <c r="C8" s="514"/>
      <c r="D8" s="514"/>
      <c r="E8" s="514"/>
      <c r="F8" s="514"/>
      <c r="G8" s="136"/>
      <c r="H8" s="137"/>
      <c r="I8" s="136"/>
      <c r="J8" s="515"/>
      <c r="K8" s="515"/>
      <c r="L8" s="516" t="s">
        <v>60</v>
      </c>
      <c r="M8" s="516"/>
      <c r="N8" s="31" t="str">
        <f>Labour!AO5</f>
        <v>I1000</v>
      </c>
      <c r="R8" s="20" t="str">
        <f>C9</f>
        <v>EMPLOYEE</v>
      </c>
      <c r="S8" s="20" t="str">
        <f>F9</f>
        <v>TRK</v>
      </c>
      <c r="T8" s="19" t="s">
        <v>146</v>
      </c>
      <c r="U8" s="20" t="str">
        <f>H9</f>
        <v>SUB</v>
      </c>
      <c r="V8" s="20">
        <f>Labour!AO12</f>
        <v>65</v>
      </c>
      <c r="W8" s="20">
        <f>Labour!AO13</f>
        <v>130</v>
      </c>
      <c r="X8" s="20" t="str">
        <f>I9</f>
        <v>CLASS</v>
      </c>
      <c r="Y8" s="21" t="s">
        <v>19</v>
      </c>
      <c r="Z8" s="22" t="s">
        <v>21</v>
      </c>
      <c r="AA8" s="23" t="s">
        <v>12</v>
      </c>
      <c r="AB8" s="20" t="str">
        <f>K9</f>
        <v>Rate</v>
      </c>
      <c r="AC8" s="20" t="str">
        <f>L9</f>
        <v>OT HRS</v>
      </c>
      <c r="AD8" s="29" t="s">
        <v>147</v>
      </c>
    </row>
    <row r="9" spans="1:33" s="10" customFormat="1" ht="26.25" customHeight="1" thickTop="1" thickBot="1" x14ac:dyDescent="0.3">
      <c r="A9" s="494"/>
      <c r="B9" s="495"/>
      <c r="C9" s="510" t="s">
        <v>76</v>
      </c>
      <c r="D9" s="511"/>
      <c r="E9" s="512"/>
      <c r="F9" s="5" t="s">
        <v>61</v>
      </c>
      <c r="G9" s="8" t="s">
        <v>145</v>
      </c>
      <c r="H9" s="6" t="s">
        <v>62</v>
      </c>
      <c r="I9" s="134" t="s">
        <v>63</v>
      </c>
      <c r="J9" s="8" t="s">
        <v>64</v>
      </c>
      <c r="K9" s="9" t="s">
        <v>65</v>
      </c>
      <c r="L9" s="8" t="s">
        <v>66</v>
      </c>
      <c r="M9" s="6" t="s">
        <v>67</v>
      </c>
      <c r="N9" s="134" t="s">
        <v>68</v>
      </c>
      <c r="R9" s="88">
        <f>Labour!O5</f>
        <v>26</v>
      </c>
      <c r="S9" s="138">
        <f>R9+11</f>
        <v>37</v>
      </c>
      <c r="T9" s="133">
        <f>Labour!O6</f>
        <v>125</v>
      </c>
      <c r="U9" s="138">
        <f>T9+1</f>
        <v>126</v>
      </c>
      <c r="V9" s="138">
        <f>R9+9</f>
        <v>35</v>
      </c>
      <c r="W9" s="138">
        <f>V9</f>
        <v>35</v>
      </c>
      <c r="X9" s="138">
        <f>R9+5</f>
        <v>31</v>
      </c>
      <c r="Y9" s="138">
        <f>T9-3</f>
        <v>122</v>
      </c>
      <c r="Z9" s="138">
        <f>T9-1</f>
        <v>124</v>
      </c>
      <c r="AA9" s="24"/>
      <c r="AB9" s="138">
        <f>R9+6</f>
        <v>32</v>
      </c>
      <c r="AC9" s="139">
        <f>T9-2</f>
        <v>123</v>
      </c>
      <c r="AD9" s="29" t="s">
        <v>5</v>
      </c>
    </row>
    <row r="10" spans="1:33" ht="12.75" customHeight="1" thickTop="1" x14ac:dyDescent="0.25">
      <c r="A10" s="496" t="s">
        <v>69</v>
      </c>
      <c r="B10" s="11">
        <v>1</v>
      </c>
      <c r="C10" s="474">
        <f>R10</f>
        <v>0</v>
      </c>
      <c r="D10" s="475"/>
      <c r="E10" s="476"/>
      <c r="F10" s="12">
        <f>S10</f>
        <v>0</v>
      </c>
      <c r="G10" s="12">
        <f>T10</f>
        <v>0</v>
      </c>
      <c r="H10" s="12">
        <f>U10</f>
        <v>0</v>
      </c>
      <c r="I10" s="12">
        <f t="shared" ref="I10:I38" si="0">X10</f>
        <v>0</v>
      </c>
      <c r="J10" s="67">
        <f>AA10</f>
        <v>0</v>
      </c>
      <c r="K10" s="13">
        <f>AB10</f>
        <v>0</v>
      </c>
      <c r="L10" s="12">
        <f>AC10</f>
        <v>0</v>
      </c>
      <c r="M10" s="14">
        <f>IF(L10&gt;0,VLOOKUP(I10,Labour!$AR$1:$AT$15,3,FALSE),0)</f>
        <v>0</v>
      </c>
      <c r="N10" s="69">
        <f t="shared" ref="N10:N38" si="1">J10*K10+L10*M10</f>
        <v>0</v>
      </c>
      <c r="R10" s="83">
        <f>IF($B10&lt;=$U$3,VLOOKUP($B10,NTABLE,R$9,FALSE),0)</f>
        <v>0</v>
      </c>
      <c r="S10" s="83">
        <f>IF($B10&lt;=$U$3,VLOOKUP($B10,NTABLE,S$9,FALSE),0)</f>
        <v>0</v>
      </c>
      <c r="T10" s="83">
        <f>IF($B10&lt;=$U$3,VLOOKUP($B10,NTABLE,T$9,FALSE),0)</f>
        <v>0</v>
      </c>
      <c r="U10" s="83">
        <f>IF($B10&lt;=$U$3,VLOOKUP($B10,NTABLE,U$9,FALSE),0)</f>
        <v>0</v>
      </c>
      <c r="V10" s="83">
        <f t="shared" ref="V10:W39" si="2">IF($B10&lt;=$U$3,IF(VLOOKUP($B10,NTABLE,V$9,FALSE)=V$8,$U10,0),0)</f>
        <v>0</v>
      </c>
      <c r="W10" s="83">
        <f t="shared" si="2"/>
        <v>0</v>
      </c>
      <c r="X10" s="83">
        <f t="shared" ref="X10:Z39" si="3">IF($B10&lt;=$U$3,VLOOKUP($B10,NTABLE,X$9,FALSE),0)</f>
        <v>0</v>
      </c>
      <c r="Y10" s="83">
        <f t="shared" si="3"/>
        <v>0</v>
      </c>
      <c r="Z10" s="83">
        <f t="shared" si="3"/>
        <v>0</v>
      </c>
      <c r="AA10" s="133">
        <f>Y10+Z10</f>
        <v>0</v>
      </c>
      <c r="AB10" s="83">
        <f t="shared" ref="AB10:AC39" si="4">IF($B10&lt;=$U$3,VLOOKUP($B10,NTABLE,AB$9,FALSE),0)</f>
        <v>0</v>
      </c>
      <c r="AC10" s="83">
        <f t="shared" si="4"/>
        <v>0</v>
      </c>
      <c r="AD10" s="133">
        <f>IF(AND(T10&lt;&gt;0,X10="op"),1,0)</f>
        <v>0</v>
      </c>
      <c r="AE10" s="133">
        <f>AD10</f>
        <v>0</v>
      </c>
      <c r="AF10" s="82" t="str">
        <f>IF(AND(AD10=1,AE10&lt;$AD$7),S10&amp;", ",IF(AND(AD10=1,AE10=$AD$7),S10,""))</f>
        <v/>
      </c>
      <c r="AG10" s="133">
        <f>IF(AD10=1,T10,0)</f>
        <v>0</v>
      </c>
    </row>
    <row r="11" spans="1:33" ht="12" customHeight="1" x14ac:dyDescent="0.25">
      <c r="A11" s="497"/>
      <c r="B11" s="15">
        <v>2</v>
      </c>
      <c r="C11" s="468">
        <f t="shared" ref="C11:C38" si="5">R11</f>
        <v>0</v>
      </c>
      <c r="D11" s="469"/>
      <c r="E11" s="470"/>
      <c r="F11" s="67">
        <f t="shared" ref="F11:H38" si="6">S11</f>
        <v>0</v>
      </c>
      <c r="G11" s="67">
        <f t="shared" si="6"/>
        <v>0</v>
      </c>
      <c r="H11" s="67">
        <f t="shared" si="6"/>
        <v>0</v>
      </c>
      <c r="I11" s="67">
        <f t="shared" si="0"/>
        <v>0</v>
      </c>
      <c r="J11" s="67">
        <f t="shared" ref="J11:L38" si="7">AA11</f>
        <v>0</v>
      </c>
      <c r="K11" s="16">
        <f t="shared" si="7"/>
        <v>0</v>
      </c>
      <c r="L11" s="67">
        <f t="shared" si="7"/>
        <v>0</v>
      </c>
      <c r="M11" s="17">
        <f>IF(L11&gt;0,VLOOKUP(I11,Labour!$AR$1:$AT$15,3,FALSE),0)</f>
        <v>0</v>
      </c>
      <c r="N11" s="70">
        <f t="shared" si="1"/>
        <v>0</v>
      </c>
      <c r="R11" s="83">
        <f t="shared" ref="R11:S39" si="8">IF($B11&lt;=$U$3,VLOOKUP($B11,NTABLE,R$9,FALSE),0)</f>
        <v>0</v>
      </c>
      <c r="S11" s="83">
        <f t="shared" si="8"/>
        <v>0</v>
      </c>
      <c r="T11" s="83">
        <f t="shared" ref="T11:U39" si="9">IF($B11&lt;=$U$3,VLOOKUP($B11,NTABLE,T$9,FALSE),0)</f>
        <v>0</v>
      </c>
      <c r="U11" s="83">
        <f t="shared" si="9"/>
        <v>0</v>
      </c>
      <c r="V11" s="83">
        <f t="shared" si="2"/>
        <v>0</v>
      </c>
      <c r="W11" s="83">
        <f t="shared" si="2"/>
        <v>0</v>
      </c>
      <c r="X11" s="83">
        <f t="shared" si="3"/>
        <v>0</v>
      </c>
      <c r="Y11" s="83">
        <f t="shared" si="3"/>
        <v>0</v>
      </c>
      <c r="Z11" s="83">
        <f t="shared" si="3"/>
        <v>0</v>
      </c>
      <c r="AA11" s="133">
        <f t="shared" ref="AA11:AA38" si="10">Y11+Z11</f>
        <v>0</v>
      </c>
      <c r="AB11" s="83">
        <f t="shared" si="4"/>
        <v>0</v>
      </c>
      <c r="AC11" s="83">
        <f t="shared" si="4"/>
        <v>0</v>
      </c>
      <c r="AD11" s="133">
        <f t="shared" ref="AD11:AD38" si="11">IF(AND(T11&lt;&gt;0,X11="op"),1,0)</f>
        <v>0</v>
      </c>
      <c r="AE11" s="133">
        <f>IF(AD11=1,SUM(AD$10:AD11),0)</f>
        <v>0</v>
      </c>
      <c r="AF11" s="82" t="str">
        <f t="shared" ref="AF11:AF38" si="12">IF(AND(AD11=1,AE11&lt;$AD$7),S11&amp;", ",IF(AND(AD11=1,AE11=$AD$7),S11,""))</f>
        <v/>
      </c>
      <c r="AG11" s="133">
        <f t="shared" ref="AG11:AG38" si="13">IF(AD11=1,T11,0)</f>
        <v>0</v>
      </c>
    </row>
    <row r="12" spans="1:33" ht="12" customHeight="1" x14ac:dyDescent="0.25">
      <c r="A12" s="497"/>
      <c r="B12" s="15">
        <v>3</v>
      </c>
      <c r="C12" s="468">
        <f t="shared" si="5"/>
        <v>0</v>
      </c>
      <c r="D12" s="469"/>
      <c r="E12" s="470"/>
      <c r="F12" s="67">
        <f t="shared" si="6"/>
        <v>0</v>
      </c>
      <c r="G12" s="67">
        <f t="shared" si="6"/>
        <v>0</v>
      </c>
      <c r="H12" s="67">
        <f t="shared" si="6"/>
        <v>0</v>
      </c>
      <c r="I12" s="67">
        <f t="shared" si="0"/>
        <v>0</v>
      </c>
      <c r="J12" s="67">
        <f t="shared" si="7"/>
        <v>0</v>
      </c>
      <c r="K12" s="16">
        <f t="shared" si="7"/>
        <v>0</v>
      </c>
      <c r="L12" s="67">
        <f t="shared" si="7"/>
        <v>0</v>
      </c>
      <c r="M12" s="17">
        <f>IF(L12&gt;0,VLOOKUP(I12,Labour!$AR$1:$AT$15,3,FALSE),0)</f>
        <v>0</v>
      </c>
      <c r="N12" s="70">
        <f t="shared" si="1"/>
        <v>0</v>
      </c>
      <c r="R12" s="83">
        <f t="shared" si="8"/>
        <v>0</v>
      </c>
      <c r="S12" s="83">
        <f t="shared" si="8"/>
        <v>0</v>
      </c>
      <c r="T12" s="83">
        <f t="shared" si="9"/>
        <v>0</v>
      </c>
      <c r="U12" s="83">
        <f t="shared" si="9"/>
        <v>0</v>
      </c>
      <c r="V12" s="83">
        <f t="shared" si="2"/>
        <v>0</v>
      </c>
      <c r="W12" s="83">
        <f t="shared" si="2"/>
        <v>0</v>
      </c>
      <c r="X12" s="83">
        <f t="shared" si="3"/>
        <v>0</v>
      </c>
      <c r="Y12" s="83">
        <f t="shared" si="3"/>
        <v>0</v>
      </c>
      <c r="Z12" s="83">
        <f t="shared" si="3"/>
        <v>0</v>
      </c>
      <c r="AA12" s="133">
        <f t="shared" si="10"/>
        <v>0</v>
      </c>
      <c r="AB12" s="83">
        <f t="shared" si="4"/>
        <v>0</v>
      </c>
      <c r="AC12" s="83">
        <f t="shared" si="4"/>
        <v>0</v>
      </c>
      <c r="AD12" s="133">
        <f t="shared" si="11"/>
        <v>0</v>
      </c>
      <c r="AE12" s="133">
        <f>IF(AD12=1,SUM(AD$10:AD12),0)</f>
        <v>0</v>
      </c>
      <c r="AF12" s="82" t="str">
        <f t="shared" si="12"/>
        <v/>
      </c>
      <c r="AG12" s="133">
        <f t="shared" si="13"/>
        <v>0</v>
      </c>
    </row>
    <row r="13" spans="1:33" ht="12" customHeight="1" x14ac:dyDescent="0.25">
      <c r="A13" s="497"/>
      <c r="B13" s="15">
        <v>4</v>
      </c>
      <c r="C13" s="468">
        <f t="shared" si="5"/>
        <v>0</v>
      </c>
      <c r="D13" s="469"/>
      <c r="E13" s="470"/>
      <c r="F13" s="67">
        <f t="shared" si="6"/>
        <v>0</v>
      </c>
      <c r="G13" s="67">
        <f t="shared" si="6"/>
        <v>0</v>
      </c>
      <c r="H13" s="67">
        <f t="shared" si="6"/>
        <v>0</v>
      </c>
      <c r="I13" s="67">
        <f t="shared" si="0"/>
        <v>0</v>
      </c>
      <c r="J13" s="67">
        <f t="shared" si="7"/>
        <v>0</v>
      </c>
      <c r="K13" s="16">
        <f t="shared" si="7"/>
        <v>0</v>
      </c>
      <c r="L13" s="67">
        <f t="shared" si="7"/>
        <v>0</v>
      </c>
      <c r="M13" s="17">
        <f>IF(L13&gt;0,VLOOKUP(I13,Labour!$AR$1:$AT$15,3,FALSE),0)</f>
        <v>0</v>
      </c>
      <c r="N13" s="70">
        <f t="shared" si="1"/>
        <v>0</v>
      </c>
      <c r="R13" s="83">
        <f t="shared" si="8"/>
        <v>0</v>
      </c>
      <c r="S13" s="83">
        <f t="shared" si="8"/>
        <v>0</v>
      </c>
      <c r="T13" s="83">
        <f t="shared" si="9"/>
        <v>0</v>
      </c>
      <c r="U13" s="83">
        <f t="shared" si="9"/>
        <v>0</v>
      </c>
      <c r="V13" s="83">
        <f t="shared" si="2"/>
        <v>0</v>
      </c>
      <c r="W13" s="83">
        <f t="shared" si="2"/>
        <v>0</v>
      </c>
      <c r="X13" s="83">
        <f t="shared" si="3"/>
        <v>0</v>
      </c>
      <c r="Y13" s="83">
        <f t="shared" si="3"/>
        <v>0</v>
      </c>
      <c r="Z13" s="83">
        <f t="shared" si="3"/>
        <v>0</v>
      </c>
      <c r="AA13" s="133">
        <f t="shared" si="10"/>
        <v>0</v>
      </c>
      <c r="AB13" s="83">
        <f t="shared" si="4"/>
        <v>0</v>
      </c>
      <c r="AC13" s="83">
        <f t="shared" si="4"/>
        <v>0</v>
      </c>
      <c r="AD13" s="133">
        <f t="shared" si="11"/>
        <v>0</v>
      </c>
      <c r="AE13" s="133">
        <f>IF(AD13=1,SUM(AD$10:AD13),0)</f>
        <v>0</v>
      </c>
      <c r="AF13" s="82" t="str">
        <f t="shared" si="12"/>
        <v/>
      </c>
      <c r="AG13" s="133">
        <f t="shared" si="13"/>
        <v>0</v>
      </c>
    </row>
    <row r="14" spans="1:33" ht="12" customHeight="1" x14ac:dyDescent="0.25">
      <c r="A14" s="497"/>
      <c r="B14" s="15">
        <v>5</v>
      </c>
      <c r="C14" s="468">
        <f t="shared" si="5"/>
        <v>0</v>
      </c>
      <c r="D14" s="469"/>
      <c r="E14" s="470"/>
      <c r="F14" s="67">
        <f t="shared" si="6"/>
        <v>0</v>
      </c>
      <c r="G14" s="67">
        <f t="shared" si="6"/>
        <v>0</v>
      </c>
      <c r="H14" s="67">
        <f t="shared" si="6"/>
        <v>0</v>
      </c>
      <c r="I14" s="67">
        <f t="shared" si="0"/>
        <v>0</v>
      </c>
      <c r="J14" s="67">
        <f t="shared" si="7"/>
        <v>0</v>
      </c>
      <c r="K14" s="16">
        <f t="shared" si="7"/>
        <v>0</v>
      </c>
      <c r="L14" s="67">
        <f t="shared" si="7"/>
        <v>0</v>
      </c>
      <c r="M14" s="17">
        <f>IF(L14&gt;0,VLOOKUP(I14,Labour!$AR$1:$AT$15,3,FALSE),0)</f>
        <v>0</v>
      </c>
      <c r="N14" s="70">
        <f t="shared" si="1"/>
        <v>0</v>
      </c>
      <c r="R14" s="83">
        <f t="shared" si="8"/>
        <v>0</v>
      </c>
      <c r="S14" s="83">
        <f t="shared" si="8"/>
        <v>0</v>
      </c>
      <c r="T14" s="83">
        <f t="shared" si="9"/>
        <v>0</v>
      </c>
      <c r="U14" s="83">
        <f t="shared" si="9"/>
        <v>0</v>
      </c>
      <c r="V14" s="83">
        <f t="shared" si="2"/>
        <v>0</v>
      </c>
      <c r="W14" s="83">
        <f t="shared" si="2"/>
        <v>0</v>
      </c>
      <c r="X14" s="83">
        <f t="shared" si="3"/>
        <v>0</v>
      </c>
      <c r="Y14" s="83">
        <f t="shared" si="3"/>
        <v>0</v>
      </c>
      <c r="Z14" s="83">
        <f t="shared" si="3"/>
        <v>0</v>
      </c>
      <c r="AA14" s="133">
        <f t="shared" si="10"/>
        <v>0</v>
      </c>
      <c r="AB14" s="83">
        <f t="shared" si="4"/>
        <v>0</v>
      </c>
      <c r="AC14" s="83">
        <f t="shared" si="4"/>
        <v>0</v>
      </c>
      <c r="AD14" s="133">
        <f t="shared" si="11"/>
        <v>0</v>
      </c>
      <c r="AE14" s="133">
        <f>IF(AD14=1,SUM(AD$10:AD14),0)</f>
        <v>0</v>
      </c>
      <c r="AF14" s="82" t="str">
        <f t="shared" si="12"/>
        <v/>
      </c>
      <c r="AG14" s="133">
        <f t="shared" si="13"/>
        <v>0</v>
      </c>
    </row>
    <row r="15" spans="1:33" ht="12" customHeight="1" x14ac:dyDescent="0.25">
      <c r="A15" s="497"/>
      <c r="B15" s="15">
        <v>6</v>
      </c>
      <c r="C15" s="468">
        <f t="shared" si="5"/>
        <v>0</v>
      </c>
      <c r="D15" s="469"/>
      <c r="E15" s="470"/>
      <c r="F15" s="67">
        <f t="shared" si="6"/>
        <v>0</v>
      </c>
      <c r="G15" s="67">
        <f t="shared" si="6"/>
        <v>0</v>
      </c>
      <c r="H15" s="67">
        <f t="shared" si="6"/>
        <v>0</v>
      </c>
      <c r="I15" s="67">
        <f t="shared" si="0"/>
        <v>0</v>
      </c>
      <c r="J15" s="67">
        <f t="shared" si="7"/>
        <v>0</v>
      </c>
      <c r="K15" s="16">
        <f t="shared" si="7"/>
        <v>0</v>
      </c>
      <c r="L15" s="67">
        <f t="shared" si="7"/>
        <v>0</v>
      </c>
      <c r="M15" s="17">
        <f>IF(L15&gt;0,VLOOKUP(I15,Labour!$AR$1:$AT$15,3,FALSE),0)</f>
        <v>0</v>
      </c>
      <c r="N15" s="70">
        <f t="shared" si="1"/>
        <v>0</v>
      </c>
      <c r="R15" s="83">
        <f t="shared" si="8"/>
        <v>0</v>
      </c>
      <c r="S15" s="83">
        <f t="shared" si="8"/>
        <v>0</v>
      </c>
      <c r="T15" s="83">
        <f t="shared" si="9"/>
        <v>0</v>
      </c>
      <c r="U15" s="83">
        <f t="shared" si="9"/>
        <v>0</v>
      </c>
      <c r="V15" s="83">
        <f t="shared" si="2"/>
        <v>0</v>
      </c>
      <c r="W15" s="83">
        <f t="shared" si="2"/>
        <v>0</v>
      </c>
      <c r="X15" s="83">
        <f t="shared" si="3"/>
        <v>0</v>
      </c>
      <c r="Y15" s="83">
        <f t="shared" si="3"/>
        <v>0</v>
      </c>
      <c r="Z15" s="83">
        <f t="shared" si="3"/>
        <v>0</v>
      </c>
      <c r="AA15" s="133">
        <f t="shared" si="10"/>
        <v>0</v>
      </c>
      <c r="AB15" s="83">
        <f t="shared" si="4"/>
        <v>0</v>
      </c>
      <c r="AC15" s="83">
        <f t="shared" si="4"/>
        <v>0</v>
      </c>
      <c r="AD15" s="133">
        <f t="shared" si="11"/>
        <v>0</v>
      </c>
      <c r="AE15" s="133">
        <f>IF(AD15=1,SUM(AD$10:AD15),0)</f>
        <v>0</v>
      </c>
      <c r="AF15" s="82" t="str">
        <f t="shared" si="12"/>
        <v/>
      </c>
      <c r="AG15" s="133">
        <f t="shared" si="13"/>
        <v>0</v>
      </c>
    </row>
    <row r="16" spans="1:33" ht="12" customHeight="1" x14ac:dyDescent="0.25">
      <c r="A16" s="497"/>
      <c r="B16" s="15">
        <v>7</v>
      </c>
      <c r="C16" s="468">
        <f t="shared" si="5"/>
        <v>0</v>
      </c>
      <c r="D16" s="469"/>
      <c r="E16" s="470"/>
      <c r="F16" s="67">
        <f t="shared" si="6"/>
        <v>0</v>
      </c>
      <c r="G16" s="67">
        <f t="shared" si="6"/>
        <v>0</v>
      </c>
      <c r="H16" s="67">
        <f t="shared" si="6"/>
        <v>0</v>
      </c>
      <c r="I16" s="67">
        <f t="shared" si="0"/>
        <v>0</v>
      </c>
      <c r="J16" s="67">
        <f t="shared" si="7"/>
        <v>0</v>
      </c>
      <c r="K16" s="16">
        <f t="shared" si="7"/>
        <v>0</v>
      </c>
      <c r="L16" s="67">
        <f t="shared" si="7"/>
        <v>0</v>
      </c>
      <c r="M16" s="17">
        <f>IF(L16&gt;0,VLOOKUP(I16,Labour!$AR$1:$AT$15,3,FALSE),0)</f>
        <v>0</v>
      </c>
      <c r="N16" s="70">
        <f t="shared" si="1"/>
        <v>0</v>
      </c>
      <c r="R16" s="83">
        <f t="shared" si="8"/>
        <v>0</v>
      </c>
      <c r="S16" s="83">
        <f t="shared" si="8"/>
        <v>0</v>
      </c>
      <c r="T16" s="83">
        <f t="shared" si="9"/>
        <v>0</v>
      </c>
      <c r="U16" s="83">
        <f t="shared" si="9"/>
        <v>0</v>
      </c>
      <c r="V16" s="83">
        <f t="shared" si="2"/>
        <v>0</v>
      </c>
      <c r="W16" s="83">
        <f t="shared" si="2"/>
        <v>0</v>
      </c>
      <c r="X16" s="83">
        <f t="shared" si="3"/>
        <v>0</v>
      </c>
      <c r="Y16" s="83">
        <f t="shared" si="3"/>
        <v>0</v>
      </c>
      <c r="Z16" s="83">
        <f t="shared" si="3"/>
        <v>0</v>
      </c>
      <c r="AA16" s="133">
        <f t="shared" si="10"/>
        <v>0</v>
      </c>
      <c r="AB16" s="83">
        <f t="shared" si="4"/>
        <v>0</v>
      </c>
      <c r="AC16" s="83">
        <f t="shared" si="4"/>
        <v>0</v>
      </c>
      <c r="AD16" s="133">
        <f t="shared" si="11"/>
        <v>0</v>
      </c>
      <c r="AE16" s="133">
        <f>IF(AD16=1,SUM(AD$10:AD16),0)</f>
        <v>0</v>
      </c>
      <c r="AF16" s="82" t="str">
        <f t="shared" si="12"/>
        <v/>
      </c>
      <c r="AG16" s="133">
        <f t="shared" si="13"/>
        <v>0</v>
      </c>
    </row>
    <row r="17" spans="1:33" ht="12" customHeight="1" x14ac:dyDescent="0.25">
      <c r="A17" s="497"/>
      <c r="B17" s="15">
        <v>8</v>
      </c>
      <c r="C17" s="468">
        <f t="shared" si="5"/>
        <v>0</v>
      </c>
      <c r="D17" s="469"/>
      <c r="E17" s="470"/>
      <c r="F17" s="67">
        <f t="shared" si="6"/>
        <v>0</v>
      </c>
      <c r="G17" s="67">
        <f t="shared" si="6"/>
        <v>0</v>
      </c>
      <c r="H17" s="67">
        <f t="shared" si="6"/>
        <v>0</v>
      </c>
      <c r="I17" s="67">
        <f t="shared" si="0"/>
        <v>0</v>
      </c>
      <c r="J17" s="67">
        <f t="shared" si="7"/>
        <v>0</v>
      </c>
      <c r="K17" s="16">
        <f t="shared" si="7"/>
        <v>0</v>
      </c>
      <c r="L17" s="67">
        <f t="shared" si="7"/>
        <v>0</v>
      </c>
      <c r="M17" s="17">
        <f>IF(L17&gt;0,VLOOKUP(I17,Labour!$AR$1:$AT$15,3,FALSE),0)</f>
        <v>0</v>
      </c>
      <c r="N17" s="70">
        <f t="shared" si="1"/>
        <v>0</v>
      </c>
      <c r="R17" s="83">
        <f t="shared" si="8"/>
        <v>0</v>
      </c>
      <c r="S17" s="83">
        <f t="shared" si="8"/>
        <v>0</v>
      </c>
      <c r="T17" s="83">
        <f t="shared" si="9"/>
        <v>0</v>
      </c>
      <c r="U17" s="83">
        <f t="shared" si="9"/>
        <v>0</v>
      </c>
      <c r="V17" s="83">
        <f t="shared" si="2"/>
        <v>0</v>
      </c>
      <c r="W17" s="83">
        <f t="shared" si="2"/>
        <v>0</v>
      </c>
      <c r="X17" s="83">
        <f t="shared" si="3"/>
        <v>0</v>
      </c>
      <c r="Y17" s="83">
        <f t="shared" si="3"/>
        <v>0</v>
      </c>
      <c r="Z17" s="83">
        <f t="shared" si="3"/>
        <v>0</v>
      </c>
      <c r="AA17" s="133">
        <f t="shared" si="10"/>
        <v>0</v>
      </c>
      <c r="AB17" s="83">
        <f t="shared" si="4"/>
        <v>0</v>
      </c>
      <c r="AC17" s="83">
        <f t="shared" si="4"/>
        <v>0</v>
      </c>
      <c r="AD17" s="133">
        <f t="shared" si="11"/>
        <v>0</v>
      </c>
      <c r="AE17" s="133">
        <f>IF(AD17=1,SUM(AD$10:AD17),0)</f>
        <v>0</v>
      </c>
      <c r="AF17" s="82" t="str">
        <f t="shared" si="12"/>
        <v/>
      </c>
      <c r="AG17" s="133">
        <f t="shared" si="13"/>
        <v>0</v>
      </c>
    </row>
    <row r="18" spans="1:33" ht="12" customHeight="1" x14ac:dyDescent="0.25">
      <c r="A18" s="497"/>
      <c r="B18" s="15">
        <v>9</v>
      </c>
      <c r="C18" s="468">
        <f t="shared" si="5"/>
        <v>0</v>
      </c>
      <c r="D18" s="469"/>
      <c r="E18" s="470"/>
      <c r="F18" s="67">
        <f t="shared" si="6"/>
        <v>0</v>
      </c>
      <c r="G18" s="67">
        <f t="shared" si="6"/>
        <v>0</v>
      </c>
      <c r="H18" s="67">
        <f t="shared" si="6"/>
        <v>0</v>
      </c>
      <c r="I18" s="67">
        <f t="shared" si="0"/>
        <v>0</v>
      </c>
      <c r="J18" s="67">
        <f t="shared" si="7"/>
        <v>0</v>
      </c>
      <c r="K18" s="16">
        <f t="shared" si="7"/>
        <v>0</v>
      </c>
      <c r="L18" s="67">
        <f t="shared" si="7"/>
        <v>0</v>
      </c>
      <c r="M18" s="17">
        <f>IF(L18&gt;0,VLOOKUP(I18,Labour!$AR$1:$AT$15,3,FALSE),0)</f>
        <v>0</v>
      </c>
      <c r="N18" s="70">
        <f t="shared" si="1"/>
        <v>0</v>
      </c>
      <c r="R18" s="83">
        <f t="shared" si="8"/>
        <v>0</v>
      </c>
      <c r="S18" s="83">
        <f t="shared" si="8"/>
        <v>0</v>
      </c>
      <c r="T18" s="83">
        <f t="shared" si="9"/>
        <v>0</v>
      </c>
      <c r="U18" s="83">
        <f t="shared" si="9"/>
        <v>0</v>
      </c>
      <c r="V18" s="83">
        <f t="shared" si="2"/>
        <v>0</v>
      </c>
      <c r="W18" s="83">
        <f t="shared" si="2"/>
        <v>0</v>
      </c>
      <c r="X18" s="83">
        <f t="shared" si="3"/>
        <v>0</v>
      </c>
      <c r="Y18" s="83">
        <f t="shared" si="3"/>
        <v>0</v>
      </c>
      <c r="Z18" s="83">
        <f t="shared" si="3"/>
        <v>0</v>
      </c>
      <c r="AA18" s="133">
        <f t="shared" si="10"/>
        <v>0</v>
      </c>
      <c r="AB18" s="83">
        <f t="shared" si="4"/>
        <v>0</v>
      </c>
      <c r="AC18" s="83">
        <f t="shared" si="4"/>
        <v>0</v>
      </c>
      <c r="AD18" s="133">
        <f t="shared" si="11"/>
        <v>0</v>
      </c>
      <c r="AE18" s="133">
        <f>IF(AD18=1,SUM(AD$10:AD18),0)</f>
        <v>0</v>
      </c>
      <c r="AF18" s="82" t="str">
        <f t="shared" si="12"/>
        <v/>
      </c>
      <c r="AG18" s="133">
        <f t="shared" si="13"/>
        <v>0</v>
      </c>
    </row>
    <row r="19" spans="1:33" ht="12" customHeight="1" x14ac:dyDescent="0.25">
      <c r="A19" s="497"/>
      <c r="B19" s="15">
        <v>10</v>
      </c>
      <c r="C19" s="468">
        <f t="shared" si="5"/>
        <v>0</v>
      </c>
      <c r="D19" s="469"/>
      <c r="E19" s="470"/>
      <c r="F19" s="67">
        <f t="shared" si="6"/>
        <v>0</v>
      </c>
      <c r="G19" s="67">
        <f t="shared" si="6"/>
        <v>0</v>
      </c>
      <c r="H19" s="67">
        <f t="shared" si="6"/>
        <v>0</v>
      </c>
      <c r="I19" s="67">
        <f t="shared" si="0"/>
        <v>0</v>
      </c>
      <c r="J19" s="67">
        <f t="shared" si="7"/>
        <v>0</v>
      </c>
      <c r="K19" s="16">
        <f t="shared" si="7"/>
        <v>0</v>
      </c>
      <c r="L19" s="67">
        <f t="shared" si="7"/>
        <v>0</v>
      </c>
      <c r="M19" s="17">
        <f>IF(L19&gt;0,VLOOKUP(I19,Labour!$AR$1:$AT$15,3,FALSE),0)</f>
        <v>0</v>
      </c>
      <c r="N19" s="70">
        <f t="shared" si="1"/>
        <v>0</v>
      </c>
      <c r="R19" s="83">
        <f t="shared" si="8"/>
        <v>0</v>
      </c>
      <c r="S19" s="83">
        <f t="shared" si="8"/>
        <v>0</v>
      </c>
      <c r="T19" s="83">
        <f t="shared" si="9"/>
        <v>0</v>
      </c>
      <c r="U19" s="83">
        <f t="shared" si="9"/>
        <v>0</v>
      </c>
      <c r="V19" s="83">
        <f t="shared" si="2"/>
        <v>0</v>
      </c>
      <c r="W19" s="83">
        <f t="shared" si="2"/>
        <v>0</v>
      </c>
      <c r="X19" s="83">
        <f t="shared" si="3"/>
        <v>0</v>
      </c>
      <c r="Y19" s="83">
        <f t="shared" si="3"/>
        <v>0</v>
      </c>
      <c r="Z19" s="83">
        <f t="shared" si="3"/>
        <v>0</v>
      </c>
      <c r="AA19" s="133">
        <f t="shared" si="10"/>
        <v>0</v>
      </c>
      <c r="AB19" s="83">
        <f t="shared" si="4"/>
        <v>0</v>
      </c>
      <c r="AC19" s="83">
        <f t="shared" si="4"/>
        <v>0</v>
      </c>
      <c r="AD19" s="133">
        <f t="shared" si="11"/>
        <v>0</v>
      </c>
      <c r="AE19" s="133">
        <f>IF(AD19=1,SUM(AD$10:AD19),0)</f>
        <v>0</v>
      </c>
      <c r="AF19" s="82" t="str">
        <f t="shared" si="12"/>
        <v/>
      </c>
      <c r="AG19" s="133">
        <f t="shared" si="13"/>
        <v>0</v>
      </c>
    </row>
    <row r="20" spans="1:33" ht="12" customHeight="1" x14ac:dyDescent="0.25">
      <c r="A20" s="497"/>
      <c r="B20" s="15">
        <v>11</v>
      </c>
      <c r="C20" s="468">
        <f t="shared" si="5"/>
        <v>0</v>
      </c>
      <c r="D20" s="469"/>
      <c r="E20" s="470"/>
      <c r="F20" s="67">
        <f t="shared" si="6"/>
        <v>0</v>
      </c>
      <c r="G20" s="67">
        <f t="shared" si="6"/>
        <v>0</v>
      </c>
      <c r="H20" s="67">
        <f t="shared" si="6"/>
        <v>0</v>
      </c>
      <c r="I20" s="67">
        <f t="shared" si="0"/>
        <v>0</v>
      </c>
      <c r="J20" s="67">
        <f t="shared" si="7"/>
        <v>0</v>
      </c>
      <c r="K20" s="16">
        <f t="shared" si="7"/>
        <v>0</v>
      </c>
      <c r="L20" s="67">
        <f t="shared" si="7"/>
        <v>0</v>
      </c>
      <c r="M20" s="17">
        <f>IF(L20&gt;0,VLOOKUP(I20,Labour!$AR$1:$AT$15,3,FALSE),0)</f>
        <v>0</v>
      </c>
      <c r="N20" s="70">
        <f t="shared" si="1"/>
        <v>0</v>
      </c>
      <c r="R20" s="83">
        <f t="shared" si="8"/>
        <v>0</v>
      </c>
      <c r="S20" s="83">
        <f t="shared" si="8"/>
        <v>0</v>
      </c>
      <c r="T20" s="83">
        <f t="shared" si="9"/>
        <v>0</v>
      </c>
      <c r="U20" s="83">
        <f t="shared" si="9"/>
        <v>0</v>
      </c>
      <c r="V20" s="83">
        <f t="shared" si="2"/>
        <v>0</v>
      </c>
      <c r="W20" s="83">
        <f t="shared" si="2"/>
        <v>0</v>
      </c>
      <c r="X20" s="83">
        <f t="shared" si="3"/>
        <v>0</v>
      </c>
      <c r="Y20" s="83">
        <f t="shared" si="3"/>
        <v>0</v>
      </c>
      <c r="Z20" s="83">
        <f t="shared" si="3"/>
        <v>0</v>
      </c>
      <c r="AA20" s="133">
        <f t="shared" si="10"/>
        <v>0</v>
      </c>
      <c r="AB20" s="83">
        <f t="shared" si="4"/>
        <v>0</v>
      </c>
      <c r="AC20" s="83">
        <f t="shared" si="4"/>
        <v>0</v>
      </c>
      <c r="AD20" s="133">
        <f t="shared" si="11"/>
        <v>0</v>
      </c>
      <c r="AE20" s="133">
        <f>IF(AD20=1,SUM(AD$10:AD20),0)</f>
        <v>0</v>
      </c>
      <c r="AF20" s="82" t="str">
        <f t="shared" si="12"/>
        <v/>
      </c>
      <c r="AG20" s="133">
        <f t="shared" si="13"/>
        <v>0</v>
      </c>
    </row>
    <row r="21" spans="1:33" ht="12" customHeight="1" x14ac:dyDescent="0.25">
      <c r="A21" s="497"/>
      <c r="B21" s="15">
        <v>12</v>
      </c>
      <c r="C21" s="468">
        <f t="shared" si="5"/>
        <v>0</v>
      </c>
      <c r="D21" s="469"/>
      <c r="E21" s="470"/>
      <c r="F21" s="67">
        <f t="shared" si="6"/>
        <v>0</v>
      </c>
      <c r="G21" s="67">
        <f t="shared" si="6"/>
        <v>0</v>
      </c>
      <c r="H21" s="67">
        <f t="shared" si="6"/>
        <v>0</v>
      </c>
      <c r="I21" s="67">
        <f t="shared" si="0"/>
        <v>0</v>
      </c>
      <c r="J21" s="67">
        <f t="shared" si="7"/>
        <v>0</v>
      </c>
      <c r="K21" s="16">
        <f t="shared" si="7"/>
        <v>0</v>
      </c>
      <c r="L21" s="67">
        <f t="shared" si="7"/>
        <v>0</v>
      </c>
      <c r="M21" s="17">
        <f>IF(L21&gt;0,VLOOKUP(I21,Labour!$AR$1:$AT$15,3,FALSE),0)</f>
        <v>0</v>
      </c>
      <c r="N21" s="70">
        <f t="shared" si="1"/>
        <v>0</v>
      </c>
      <c r="R21" s="83">
        <f t="shared" si="8"/>
        <v>0</v>
      </c>
      <c r="S21" s="83">
        <f t="shared" si="8"/>
        <v>0</v>
      </c>
      <c r="T21" s="83">
        <f t="shared" si="9"/>
        <v>0</v>
      </c>
      <c r="U21" s="83">
        <f t="shared" si="9"/>
        <v>0</v>
      </c>
      <c r="V21" s="83">
        <f t="shared" si="2"/>
        <v>0</v>
      </c>
      <c r="W21" s="83">
        <f t="shared" si="2"/>
        <v>0</v>
      </c>
      <c r="X21" s="83">
        <f t="shared" si="3"/>
        <v>0</v>
      </c>
      <c r="Y21" s="83">
        <f t="shared" si="3"/>
        <v>0</v>
      </c>
      <c r="Z21" s="83">
        <f t="shared" si="3"/>
        <v>0</v>
      </c>
      <c r="AA21" s="133">
        <f t="shared" si="10"/>
        <v>0</v>
      </c>
      <c r="AB21" s="83">
        <f t="shared" si="4"/>
        <v>0</v>
      </c>
      <c r="AC21" s="83">
        <f t="shared" si="4"/>
        <v>0</v>
      </c>
      <c r="AD21" s="133">
        <f t="shared" si="11"/>
        <v>0</v>
      </c>
      <c r="AE21" s="133">
        <f>IF(AD21=1,SUM(AD$10:AD21),0)</f>
        <v>0</v>
      </c>
      <c r="AF21" s="82" t="str">
        <f t="shared" si="12"/>
        <v/>
      </c>
      <c r="AG21" s="133">
        <f t="shared" si="13"/>
        <v>0</v>
      </c>
    </row>
    <row r="22" spans="1:33" ht="12" customHeight="1" x14ac:dyDescent="0.25">
      <c r="A22" s="497"/>
      <c r="B22" s="15">
        <v>13</v>
      </c>
      <c r="C22" s="468">
        <f t="shared" si="5"/>
        <v>0</v>
      </c>
      <c r="D22" s="469"/>
      <c r="E22" s="470"/>
      <c r="F22" s="67">
        <f t="shared" si="6"/>
        <v>0</v>
      </c>
      <c r="G22" s="67">
        <f t="shared" si="6"/>
        <v>0</v>
      </c>
      <c r="H22" s="67">
        <f t="shared" si="6"/>
        <v>0</v>
      </c>
      <c r="I22" s="67">
        <f t="shared" si="0"/>
        <v>0</v>
      </c>
      <c r="J22" s="67">
        <f t="shared" si="7"/>
        <v>0</v>
      </c>
      <c r="K22" s="16">
        <f t="shared" si="7"/>
        <v>0</v>
      </c>
      <c r="L22" s="67">
        <f t="shared" si="7"/>
        <v>0</v>
      </c>
      <c r="M22" s="17">
        <f>IF(L22&gt;0,VLOOKUP(I22,Labour!$AR$1:$AT$15,3,FALSE),0)</f>
        <v>0</v>
      </c>
      <c r="N22" s="70">
        <f t="shared" si="1"/>
        <v>0</v>
      </c>
      <c r="R22" s="83">
        <f t="shared" si="8"/>
        <v>0</v>
      </c>
      <c r="S22" s="83">
        <f t="shared" si="8"/>
        <v>0</v>
      </c>
      <c r="T22" s="83">
        <f t="shared" si="9"/>
        <v>0</v>
      </c>
      <c r="U22" s="83">
        <f t="shared" si="9"/>
        <v>0</v>
      </c>
      <c r="V22" s="83">
        <f t="shared" si="2"/>
        <v>0</v>
      </c>
      <c r="W22" s="83">
        <f t="shared" si="2"/>
        <v>0</v>
      </c>
      <c r="X22" s="83">
        <f t="shared" si="3"/>
        <v>0</v>
      </c>
      <c r="Y22" s="83">
        <f t="shared" si="3"/>
        <v>0</v>
      </c>
      <c r="Z22" s="83">
        <f t="shared" si="3"/>
        <v>0</v>
      </c>
      <c r="AA22" s="133">
        <f t="shared" si="10"/>
        <v>0</v>
      </c>
      <c r="AB22" s="83">
        <f t="shared" si="4"/>
        <v>0</v>
      </c>
      <c r="AC22" s="83">
        <f t="shared" si="4"/>
        <v>0</v>
      </c>
      <c r="AD22" s="133">
        <f t="shared" si="11"/>
        <v>0</v>
      </c>
      <c r="AE22" s="133">
        <f>IF(AD22=1,SUM(AD$10:AD22),0)</f>
        <v>0</v>
      </c>
      <c r="AF22" s="82" t="str">
        <f t="shared" si="12"/>
        <v/>
      </c>
      <c r="AG22" s="133">
        <f t="shared" si="13"/>
        <v>0</v>
      </c>
    </row>
    <row r="23" spans="1:33" ht="12" customHeight="1" x14ac:dyDescent="0.25">
      <c r="A23" s="497"/>
      <c r="B23" s="15">
        <v>14</v>
      </c>
      <c r="C23" s="468">
        <f t="shared" si="5"/>
        <v>0</v>
      </c>
      <c r="D23" s="469"/>
      <c r="E23" s="470"/>
      <c r="F23" s="67">
        <f t="shared" si="6"/>
        <v>0</v>
      </c>
      <c r="G23" s="67">
        <f t="shared" si="6"/>
        <v>0</v>
      </c>
      <c r="H23" s="67">
        <f t="shared" si="6"/>
        <v>0</v>
      </c>
      <c r="I23" s="67">
        <f t="shared" si="0"/>
        <v>0</v>
      </c>
      <c r="J23" s="67">
        <f t="shared" si="7"/>
        <v>0</v>
      </c>
      <c r="K23" s="16">
        <f t="shared" si="7"/>
        <v>0</v>
      </c>
      <c r="L23" s="67">
        <f t="shared" si="7"/>
        <v>0</v>
      </c>
      <c r="M23" s="17">
        <f>IF(L23&gt;0,VLOOKUP(I23,Labour!$AR$1:$AT$15,3,FALSE),0)</f>
        <v>0</v>
      </c>
      <c r="N23" s="70">
        <f t="shared" si="1"/>
        <v>0</v>
      </c>
      <c r="R23" s="83">
        <f t="shared" si="8"/>
        <v>0</v>
      </c>
      <c r="S23" s="83">
        <f t="shared" si="8"/>
        <v>0</v>
      </c>
      <c r="T23" s="83">
        <f t="shared" si="9"/>
        <v>0</v>
      </c>
      <c r="U23" s="83">
        <f t="shared" si="9"/>
        <v>0</v>
      </c>
      <c r="V23" s="83">
        <f t="shared" si="2"/>
        <v>0</v>
      </c>
      <c r="W23" s="83">
        <f t="shared" si="2"/>
        <v>0</v>
      </c>
      <c r="X23" s="83">
        <f t="shared" si="3"/>
        <v>0</v>
      </c>
      <c r="Y23" s="83">
        <f t="shared" si="3"/>
        <v>0</v>
      </c>
      <c r="Z23" s="83">
        <f t="shared" si="3"/>
        <v>0</v>
      </c>
      <c r="AA23" s="133">
        <f t="shared" si="10"/>
        <v>0</v>
      </c>
      <c r="AB23" s="83">
        <f t="shared" si="4"/>
        <v>0</v>
      </c>
      <c r="AC23" s="83">
        <f t="shared" si="4"/>
        <v>0</v>
      </c>
      <c r="AD23" s="133">
        <f t="shared" si="11"/>
        <v>0</v>
      </c>
      <c r="AE23" s="133">
        <f>IF(AD23=1,SUM(AD$10:AD23),0)</f>
        <v>0</v>
      </c>
      <c r="AF23" s="82" t="str">
        <f t="shared" si="12"/>
        <v/>
      </c>
      <c r="AG23" s="133">
        <f t="shared" si="13"/>
        <v>0</v>
      </c>
    </row>
    <row r="24" spans="1:33" ht="12" customHeight="1" x14ac:dyDescent="0.25">
      <c r="A24" s="497"/>
      <c r="B24" s="15">
        <v>15</v>
      </c>
      <c r="C24" s="468">
        <f t="shared" si="5"/>
        <v>0</v>
      </c>
      <c r="D24" s="469"/>
      <c r="E24" s="470"/>
      <c r="F24" s="67">
        <f t="shared" si="6"/>
        <v>0</v>
      </c>
      <c r="G24" s="67">
        <f t="shared" si="6"/>
        <v>0</v>
      </c>
      <c r="H24" s="67">
        <f t="shared" si="6"/>
        <v>0</v>
      </c>
      <c r="I24" s="67">
        <f t="shared" si="0"/>
        <v>0</v>
      </c>
      <c r="J24" s="67">
        <f t="shared" si="7"/>
        <v>0</v>
      </c>
      <c r="K24" s="16">
        <f t="shared" si="7"/>
        <v>0</v>
      </c>
      <c r="L24" s="67">
        <f t="shared" si="7"/>
        <v>0</v>
      </c>
      <c r="M24" s="17">
        <f>IF(L24&gt;0,VLOOKUP(I24,Labour!$AR$1:$AT$15,3,FALSE),0)</f>
        <v>0</v>
      </c>
      <c r="N24" s="70">
        <f t="shared" si="1"/>
        <v>0</v>
      </c>
      <c r="R24" s="83">
        <f t="shared" si="8"/>
        <v>0</v>
      </c>
      <c r="S24" s="83">
        <f t="shared" si="8"/>
        <v>0</v>
      </c>
      <c r="T24" s="83">
        <f t="shared" si="9"/>
        <v>0</v>
      </c>
      <c r="U24" s="83">
        <f t="shared" si="9"/>
        <v>0</v>
      </c>
      <c r="V24" s="83">
        <f t="shared" si="2"/>
        <v>0</v>
      </c>
      <c r="W24" s="83">
        <f t="shared" si="2"/>
        <v>0</v>
      </c>
      <c r="X24" s="83">
        <f t="shared" si="3"/>
        <v>0</v>
      </c>
      <c r="Y24" s="83">
        <f t="shared" si="3"/>
        <v>0</v>
      </c>
      <c r="Z24" s="83">
        <f t="shared" si="3"/>
        <v>0</v>
      </c>
      <c r="AA24" s="133">
        <f t="shared" si="10"/>
        <v>0</v>
      </c>
      <c r="AB24" s="83">
        <f t="shared" si="4"/>
        <v>0</v>
      </c>
      <c r="AC24" s="83">
        <f t="shared" si="4"/>
        <v>0</v>
      </c>
      <c r="AD24" s="133">
        <f t="shared" si="11"/>
        <v>0</v>
      </c>
      <c r="AE24" s="133">
        <f>IF(AD24=1,SUM(AD$10:AD24),0)</f>
        <v>0</v>
      </c>
      <c r="AF24" s="82" t="str">
        <f t="shared" si="12"/>
        <v/>
      </c>
      <c r="AG24" s="133">
        <f t="shared" si="13"/>
        <v>0</v>
      </c>
    </row>
    <row r="25" spans="1:33" ht="12" customHeight="1" x14ac:dyDescent="0.25">
      <c r="A25" s="497"/>
      <c r="B25" s="15">
        <v>16</v>
      </c>
      <c r="C25" s="468">
        <f t="shared" si="5"/>
        <v>0</v>
      </c>
      <c r="D25" s="469"/>
      <c r="E25" s="470"/>
      <c r="F25" s="67">
        <f t="shared" si="6"/>
        <v>0</v>
      </c>
      <c r="G25" s="67">
        <f t="shared" si="6"/>
        <v>0</v>
      </c>
      <c r="H25" s="67">
        <f t="shared" si="6"/>
        <v>0</v>
      </c>
      <c r="I25" s="67">
        <f t="shared" si="0"/>
        <v>0</v>
      </c>
      <c r="J25" s="67">
        <f t="shared" si="7"/>
        <v>0</v>
      </c>
      <c r="K25" s="16">
        <f t="shared" si="7"/>
        <v>0</v>
      </c>
      <c r="L25" s="67">
        <f t="shared" si="7"/>
        <v>0</v>
      </c>
      <c r="M25" s="17">
        <f>IF(L25&gt;0,VLOOKUP(I25,Labour!$AR$1:$AT$15,3,FALSE),0)</f>
        <v>0</v>
      </c>
      <c r="N25" s="70">
        <f t="shared" si="1"/>
        <v>0</v>
      </c>
      <c r="R25" s="83">
        <f t="shared" si="8"/>
        <v>0</v>
      </c>
      <c r="S25" s="83">
        <f t="shared" si="8"/>
        <v>0</v>
      </c>
      <c r="T25" s="83">
        <f t="shared" si="9"/>
        <v>0</v>
      </c>
      <c r="U25" s="83">
        <f t="shared" si="9"/>
        <v>0</v>
      </c>
      <c r="V25" s="83">
        <f t="shared" si="2"/>
        <v>0</v>
      </c>
      <c r="W25" s="83">
        <f t="shared" si="2"/>
        <v>0</v>
      </c>
      <c r="X25" s="83">
        <f t="shared" si="3"/>
        <v>0</v>
      </c>
      <c r="Y25" s="83">
        <f t="shared" si="3"/>
        <v>0</v>
      </c>
      <c r="Z25" s="83">
        <f t="shared" si="3"/>
        <v>0</v>
      </c>
      <c r="AA25" s="133">
        <f t="shared" si="10"/>
        <v>0</v>
      </c>
      <c r="AB25" s="83">
        <f t="shared" si="4"/>
        <v>0</v>
      </c>
      <c r="AC25" s="83">
        <f t="shared" si="4"/>
        <v>0</v>
      </c>
      <c r="AD25" s="133">
        <f t="shared" si="11"/>
        <v>0</v>
      </c>
      <c r="AE25" s="133">
        <f>IF(AD25=1,SUM(AD$10:AD25),0)</f>
        <v>0</v>
      </c>
      <c r="AF25" s="82" t="str">
        <f t="shared" si="12"/>
        <v/>
      </c>
      <c r="AG25" s="133">
        <f t="shared" si="13"/>
        <v>0</v>
      </c>
    </row>
    <row r="26" spans="1:33" ht="12" customHeight="1" x14ac:dyDescent="0.25">
      <c r="A26" s="497"/>
      <c r="B26" s="15">
        <v>17</v>
      </c>
      <c r="C26" s="468">
        <f t="shared" si="5"/>
        <v>0</v>
      </c>
      <c r="D26" s="469"/>
      <c r="E26" s="470"/>
      <c r="F26" s="67">
        <f t="shared" si="6"/>
        <v>0</v>
      </c>
      <c r="G26" s="67">
        <f t="shared" si="6"/>
        <v>0</v>
      </c>
      <c r="H26" s="67">
        <f t="shared" si="6"/>
        <v>0</v>
      </c>
      <c r="I26" s="67">
        <f t="shared" si="0"/>
        <v>0</v>
      </c>
      <c r="J26" s="67">
        <f t="shared" si="7"/>
        <v>0</v>
      </c>
      <c r="K26" s="16">
        <f t="shared" si="7"/>
        <v>0</v>
      </c>
      <c r="L26" s="67">
        <f t="shared" si="7"/>
        <v>0</v>
      </c>
      <c r="M26" s="17">
        <f>IF(L26&gt;0,VLOOKUP(I26,Labour!$AR$1:$AT$15,3,FALSE),0)</f>
        <v>0</v>
      </c>
      <c r="N26" s="70">
        <f t="shared" si="1"/>
        <v>0</v>
      </c>
      <c r="R26" s="83">
        <f t="shared" si="8"/>
        <v>0</v>
      </c>
      <c r="S26" s="83">
        <f t="shared" si="8"/>
        <v>0</v>
      </c>
      <c r="T26" s="83">
        <f t="shared" si="9"/>
        <v>0</v>
      </c>
      <c r="U26" s="83">
        <f t="shared" si="9"/>
        <v>0</v>
      </c>
      <c r="V26" s="83">
        <f t="shared" si="2"/>
        <v>0</v>
      </c>
      <c r="W26" s="83">
        <f t="shared" si="2"/>
        <v>0</v>
      </c>
      <c r="X26" s="83">
        <f t="shared" si="3"/>
        <v>0</v>
      </c>
      <c r="Y26" s="83">
        <f t="shared" si="3"/>
        <v>0</v>
      </c>
      <c r="Z26" s="83">
        <f t="shared" si="3"/>
        <v>0</v>
      </c>
      <c r="AA26" s="133">
        <f t="shared" si="10"/>
        <v>0</v>
      </c>
      <c r="AB26" s="83">
        <f t="shared" si="4"/>
        <v>0</v>
      </c>
      <c r="AC26" s="83">
        <f t="shared" si="4"/>
        <v>0</v>
      </c>
      <c r="AD26" s="133">
        <f t="shared" si="11"/>
        <v>0</v>
      </c>
      <c r="AE26" s="133">
        <f>IF(AD26=1,SUM(AD$10:AD26),0)</f>
        <v>0</v>
      </c>
      <c r="AF26" s="82" t="str">
        <f t="shared" si="12"/>
        <v/>
      </c>
      <c r="AG26" s="133">
        <f t="shared" si="13"/>
        <v>0</v>
      </c>
    </row>
    <row r="27" spans="1:33" ht="12" customHeight="1" x14ac:dyDescent="0.25">
      <c r="A27" s="497"/>
      <c r="B27" s="15">
        <v>18</v>
      </c>
      <c r="C27" s="468">
        <f t="shared" si="5"/>
        <v>0</v>
      </c>
      <c r="D27" s="469"/>
      <c r="E27" s="470"/>
      <c r="F27" s="67">
        <f t="shared" si="6"/>
        <v>0</v>
      </c>
      <c r="G27" s="67">
        <f t="shared" si="6"/>
        <v>0</v>
      </c>
      <c r="H27" s="67">
        <f t="shared" si="6"/>
        <v>0</v>
      </c>
      <c r="I27" s="67">
        <f t="shared" si="0"/>
        <v>0</v>
      </c>
      <c r="J27" s="67">
        <f t="shared" si="7"/>
        <v>0</v>
      </c>
      <c r="K27" s="16">
        <f t="shared" si="7"/>
        <v>0</v>
      </c>
      <c r="L27" s="67">
        <f t="shared" si="7"/>
        <v>0</v>
      </c>
      <c r="M27" s="17">
        <f>IF(L27&gt;0,VLOOKUP(I27,Labour!$AR$1:$AT$15,3,FALSE),0)</f>
        <v>0</v>
      </c>
      <c r="N27" s="70">
        <f t="shared" si="1"/>
        <v>0</v>
      </c>
      <c r="R27" s="83">
        <f t="shared" si="8"/>
        <v>0</v>
      </c>
      <c r="S27" s="83">
        <f t="shared" si="8"/>
        <v>0</v>
      </c>
      <c r="T27" s="83">
        <f t="shared" si="9"/>
        <v>0</v>
      </c>
      <c r="U27" s="83">
        <f t="shared" si="9"/>
        <v>0</v>
      </c>
      <c r="V27" s="83">
        <f t="shared" si="2"/>
        <v>0</v>
      </c>
      <c r="W27" s="83">
        <f t="shared" si="2"/>
        <v>0</v>
      </c>
      <c r="X27" s="83">
        <f t="shared" si="3"/>
        <v>0</v>
      </c>
      <c r="Y27" s="83">
        <f t="shared" si="3"/>
        <v>0</v>
      </c>
      <c r="Z27" s="83">
        <f t="shared" si="3"/>
        <v>0</v>
      </c>
      <c r="AA27" s="133">
        <f t="shared" si="10"/>
        <v>0</v>
      </c>
      <c r="AB27" s="83">
        <f t="shared" si="4"/>
        <v>0</v>
      </c>
      <c r="AC27" s="83">
        <f t="shared" si="4"/>
        <v>0</v>
      </c>
      <c r="AD27" s="133">
        <f t="shared" si="11"/>
        <v>0</v>
      </c>
      <c r="AE27" s="133">
        <f>IF(AD27=1,SUM(AD$10:AD27),0)</f>
        <v>0</v>
      </c>
      <c r="AF27" s="82" t="str">
        <f t="shared" si="12"/>
        <v/>
      </c>
      <c r="AG27" s="133">
        <f t="shared" si="13"/>
        <v>0</v>
      </c>
    </row>
    <row r="28" spans="1:33" ht="12" customHeight="1" x14ac:dyDescent="0.25">
      <c r="A28" s="497"/>
      <c r="B28" s="15">
        <v>19</v>
      </c>
      <c r="C28" s="468">
        <f t="shared" si="5"/>
        <v>0</v>
      </c>
      <c r="D28" s="469"/>
      <c r="E28" s="470"/>
      <c r="F28" s="67">
        <f t="shared" si="6"/>
        <v>0</v>
      </c>
      <c r="G28" s="67">
        <f t="shared" si="6"/>
        <v>0</v>
      </c>
      <c r="H28" s="67">
        <f t="shared" si="6"/>
        <v>0</v>
      </c>
      <c r="I28" s="67">
        <f t="shared" si="0"/>
        <v>0</v>
      </c>
      <c r="J28" s="67">
        <f t="shared" si="7"/>
        <v>0</v>
      </c>
      <c r="K28" s="16">
        <f t="shared" si="7"/>
        <v>0</v>
      </c>
      <c r="L28" s="67">
        <f t="shared" si="7"/>
        <v>0</v>
      </c>
      <c r="M28" s="17">
        <f>IF(L28&gt;0,VLOOKUP(I28,Labour!$AR$1:$AT$15,3,FALSE),0)</f>
        <v>0</v>
      </c>
      <c r="N28" s="70">
        <f t="shared" si="1"/>
        <v>0</v>
      </c>
      <c r="R28" s="83">
        <f t="shared" si="8"/>
        <v>0</v>
      </c>
      <c r="S28" s="83">
        <f t="shared" si="8"/>
        <v>0</v>
      </c>
      <c r="T28" s="83">
        <f t="shared" si="9"/>
        <v>0</v>
      </c>
      <c r="U28" s="83">
        <f t="shared" si="9"/>
        <v>0</v>
      </c>
      <c r="V28" s="83">
        <f t="shared" si="2"/>
        <v>0</v>
      </c>
      <c r="W28" s="83">
        <f t="shared" si="2"/>
        <v>0</v>
      </c>
      <c r="X28" s="83">
        <f t="shared" si="3"/>
        <v>0</v>
      </c>
      <c r="Y28" s="83">
        <f t="shared" si="3"/>
        <v>0</v>
      </c>
      <c r="Z28" s="83">
        <f t="shared" si="3"/>
        <v>0</v>
      </c>
      <c r="AA28" s="133">
        <f t="shared" si="10"/>
        <v>0</v>
      </c>
      <c r="AB28" s="83">
        <f t="shared" si="4"/>
        <v>0</v>
      </c>
      <c r="AC28" s="83">
        <f t="shared" si="4"/>
        <v>0</v>
      </c>
      <c r="AD28" s="133">
        <f t="shared" si="11"/>
        <v>0</v>
      </c>
      <c r="AE28" s="133">
        <f>IF(AD28=1,SUM(AD$10:AD28),0)</f>
        <v>0</v>
      </c>
      <c r="AF28" s="82" t="str">
        <f t="shared" si="12"/>
        <v/>
      </c>
      <c r="AG28" s="133">
        <f t="shared" si="13"/>
        <v>0</v>
      </c>
    </row>
    <row r="29" spans="1:33" ht="12" customHeight="1" x14ac:dyDescent="0.25">
      <c r="A29" s="497"/>
      <c r="B29" s="15">
        <v>20</v>
      </c>
      <c r="C29" s="468">
        <f t="shared" si="5"/>
        <v>0</v>
      </c>
      <c r="D29" s="469"/>
      <c r="E29" s="470"/>
      <c r="F29" s="67">
        <f t="shared" si="6"/>
        <v>0</v>
      </c>
      <c r="G29" s="67">
        <f t="shared" si="6"/>
        <v>0</v>
      </c>
      <c r="H29" s="67">
        <f t="shared" si="6"/>
        <v>0</v>
      </c>
      <c r="I29" s="67">
        <f t="shared" si="0"/>
        <v>0</v>
      </c>
      <c r="J29" s="67">
        <f t="shared" si="7"/>
        <v>0</v>
      </c>
      <c r="K29" s="16">
        <f t="shared" si="7"/>
        <v>0</v>
      </c>
      <c r="L29" s="67">
        <f t="shared" si="7"/>
        <v>0</v>
      </c>
      <c r="M29" s="17">
        <f>IF(L29&gt;0,VLOOKUP(I29,Labour!$AR$1:$AT$15,3,FALSE),0)</f>
        <v>0</v>
      </c>
      <c r="N29" s="70">
        <f t="shared" si="1"/>
        <v>0</v>
      </c>
      <c r="R29" s="83">
        <f t="shared" si="8"/>
        <v>0</v>
      </c>
      <c r="S29" s="83">
        <f t="shared" si="8"/>
        <v>0</v>
      </c>
      <c r="T29" s="83">
        <f t="shared" si="9"/>
        <v>0</v>
      </c>
      <c r="U29" s="83">
        <f t="shared" si="9"/>
        <v>0</v>
      </c>
      <c r="V29" s="83">
        <f t="shared" si="2"/>
        <v>0</v>
      </c>
      <c r="W29" s="83">
        <f t="shared" si="2"/>
        <v>0</v>
      </c>
      <c r="X29" s="83">
        <f t="shared" si="3"/>
        <v>0</v>
      </c>
      <c r="Y29" s="83">
        <f t="shared" si="3"/>
        <v>0</v>
      </c>
      <c r="Z29" s="83">
        <f t="shared" si="3"/>
        <v>0</v>
      </c>
      <c r="AA29" s="133">
        <f t="shared" si="10"/>
        <v>0</v>
      </c>
      <c r="AB29" s="83">
        <f t="shared" si="4"/>
        <v>0</v>
      </c>
      <c r="AC29" s="83">
        <f t="shared" si="4"/>
        <v>0</v>
      </c>
      <c r="AD29" s="133">
        <f t="shared" si="11"/>
        <v>0</v>
      </c>
      <c r="AE29" s="133">
        <f>IF(AD29=1,SUM(AD$10:AD29),0)</f>
        <v>0</v>
      </c>
      <c r="AF29" s="82" t="str">
        <f t="shared" si="12"/>
        <v/>
      </c>
      <c r="AG29" s="133">
        <f t="shared" si="13"/>
        <v>0</v>
      </c>
    </row>
    <row r="30" spans="1:33" ht="12" customHeight="1" x14ac:dyDescent="0.25">
      <c r="A30" s="497"/>
      <c r="B30" s="15">
        <v>21</v>
      </c>
      <c r="C30" s="468">
        <f t="shared" si="5"/>
        <v>0</v>
      </c>
      <c r="D30" s="469"/>
      <c r="E30" s="470"/>
      <c r="F30" s="67">
        <f t="shared" si="6"/>
        <v>0</v>
      </c>
      <c r="G30" s="67">
        <f t="shared" si="6"/>
        <v>0</v>
      </c>
      <c r="H30" s="67">
        <f t="shared" si="6"/>
        <v>0</v>
      </c>
      <c r="I30" s="67">
        <f t="shared" si="0"/>
        <v>0</v>
      </c>
      <c r="J30" s="67">
        <f t="shared" si="7"/>
        <v>0</v>
      </c>
      <c r="K30" s="16">
        <f t="shared" si="7"/>
        <v>0</v>
      </c>
      <c r="L30" s="67">
        <f t="shared" si="7"/>
        <v>0</v>
      </c>
      <c r="M30" s="17">
        <f>IF(L30&gt;0,VLOOKUP(I30,Labour!$AR$1:$AT$15,3,FALSE),0)</f>
        <v>0</v>
      </c>
      <c r="N30" s="70">
        <f t="shared" si="1"/>
        <v>0</v>
      </c>
      <c r="R30" s="83">
        <f t="shared" si="8"/>
        <v>0</v>
      </c>
      <c r="S30" s="83">
        <f t="shared" si="8"/>
        <v>0</v>
      </c>
      <c r="T30" s="83">
        <f t="shared" si="9"/>
        <v>0</v>
      </c>
      <c r="U30" s="83">
        <f t="shared" si="9"/>
        <v>0</v>
      </c>
      <c r="V30" s="83">
        <f t="shared" si="2"/>
        <v>0</v>
      </c>
      <c r="W30" s="83">
        <f t="shared" si="2"/>
        <v>0</v>
      </c>
      <c r="X30" s="83">
        <f t="shared" si="3"/>
        <v>0</v>
      </c>
      <c r="Y30" s="83">
        <f t="shared" si="3"/>
        <v>0</v>
      </c>
      <c r="Z30" s="83">
        <f t="shared" si="3"/>
        <v>0</v>
      </c>
      <c r="AA30" s="133">
        <f t="shared" si="10"/>
        <v>0</v>
      </c>
      <c r="AB30" s="83">
        <f t="shared" si="4"/>
        <v>0</v>
      </c>
      <c r="AC30" s="83">
        <f t="shared" si="4"/>
        <v>0</v>
      </c>
      <c r="AD30" s="133">
        <f t="shared" si="11"/>
        <v>0</v>
      </c>
      <c r="AE30" s="133">
        <f>IF(AD30=1,SUM(AD$10:AD30),0)</f>
        <v>0</v>
      </c>
      <c r="AF30" s="82" t="str">
        <f t="shared" si="12"/>
        <v/>
      </c>
      <c r="AG30" s="133">
        <f t="shared" si="13"/>
        <v>0</v>
      </c>
    </row>
    <row r="31" spans="1:33" ht="12" customHeight="1" x14ac:dyDescent="0.25">
      <c r="A31" s="497"/>
      <c r="B31" s="15">
        <v>22</v>
      </c>
      <c r="C31" s="468">
        <f t="shared" si="5"/>
        <v>0</v>
      </c>
      <c r="D31" s="469"/>
      <c r="E31" s="470"/>
      <c r="F31" s="67">
        <f t="shared" si="6"/>
        <v>0</v>
      </c>
      <c r="G31" s="67">
        <f t="shared" si="6"/>
        <v>0</v>
      </c>
      <c r="H31" s="67">
        <f t="shared" si="6"/>
        <v>0</v>
      </c>
      <c r="I31" s="67">
        <f t="shared" si="0"/>
        <v>0</v>
      </c>
      <c r="J31" s="67">
        <f t="shared" si="7"/>
        <v>0</v>
      </c>
      <c r="K31" s="16">
        <f t="shared" si="7"/>
        <v>0</v>
      </c>
      <c r="L31" s="67">
        <f t="shared" si="7"/>
        <v>0</v>
      </c>
      <c r="M31" s="17">
        <f>IF(L31&gt;0,VLOOKUP(I31,Labour!$AR$1:$AT$15,3,FALSE),0)</f>
        <v>0</v>
      </c>
      <c r="N31" s="70">
        <f t="shared" si="1"/>
        <v>0</v>
      </c>
      <c r="R31" s="83">
        <f t="shared" si="8"/>
        <v>0</v>
      </c>
      <c r="S31" s="83">
        <f t="shared" si="8"/>
        <v>0</v>
      </c>
      <c r="T31" s="83">
        <f t="shared" si="9"/>
        <v>0</v>
      </c>
      <c r="U31" s="83">
        <f t="shared" si="9"/>
        <v>0</v>
      </c>
      <c r="V31" s="83">
        <f t="shared" si="2"/>
        <v>0</v>
      </c>
      <c r="W31" s="83">
        <f t="shared" si="2"/>
        <v>0</v>
      </c>
      <c r="X31" s="83">
        <f t="shared" si="3"/>
        <v>0</v>
      </c>
      <c r="Y31" s="83">
        <f t="shared" si="3"/>
        <v>0</v>
      </c>
      <c r="Z31" s="83">
        <f t="shared" si="3"/>
        <v>0</v>
      </c>
      <c r="AA31" s="133">
        <f t="shared" si="10"/>
        <v>0</v>
      </c>
      <c r="AB31" s="83">
        <f t="shared" si="4"/>
        <v>0</v>
      </c>
      <c r="AC31" s="83">
        <f t="shared" si="4"/>
        <v>0</v>
      </c>
      <c r="AD31" s="133">
        <f t="shared" si="11"/>
        <v>0</v>
      </c>
      <c r="AE31" s="133">
        <f>IF(AD31=1,SUM(AD$10:AD31),0)</f>
        <v>0</v>
      </c>
      <c r="AF31" s="82" t="str">
        <f t="shared" si="12"/>
        <v/>
      </c>
      <c r="AG31" s="133">
        <f t="shared" si="13"/>
        <v>0</v>
      </c>
    </row>
    <row r="32" spans="1:33" ht="12" customHeight="1" x14ac:dyDescent="0.25">
      <c r="A32" s="497"/>
      <c r="B32" s="15">
        <v>23</v>
      </c>
      <c r="C32" s="468">
        <f t="shared" si="5"/>
        <v>0</v>
      </c>
      <c r="D32" s="469"/>
      <c r="E32" s="470"/>
      <c r="F32" s="67">
        <f t="shared" si="6"/>
        <v>0</v>
      </c>
      <c r="G32" s="67">
        <f t="shared" si="6"/>
        <v>0</v>
      </c>
      <c r="H32" s="67">
        <f t="shared" si="6"/>
        <v>0</v>
      </c>
      <c r="I32" s="67">
        <f t="shared" si="0"/>
        <v>0</v>
      </c>
      <c r="J32" s="67">
        <f t="shared" si="7"/>
        <v>0</v>
      </c>
      <c r="K32" s="16">
        <f t="shared" si="7"/>
        <v>0</v>
      </c>
      <c r="L32" s="67">
        <f t="shared" si="7"/>
        <v>0</v>
      </c>
      <c r="M32" s="17">
        <f>IF(L32&gt;0,VLOOKUP(I32,Labour!$AR$1:$AT$15,3,FALSE),0)</f>
        <v>0</v>
      </c>
      <c r="N32" s="70">
        <f t="shared" si="1"/>
        <v>0</v>
      </c>
      <c r="R32" s="83">
        <f t="shared" si="8"/>
        <v>0</v>
      </c>
      <c r="S32" s="83">
        <f t="shared" si="8"/>
        <v>0</v>
      </c>
      <c r="T32" s="83">
        <f t="shared" si="9"/>
        <v>0</v>
      </c>
      <c r="U32" s="83">
        <f t="shared" si="9"/>
        <v>0</v>
      </c>
      <c r="V32" s="83">
        <f t="shared" si="2"/>
        <v>0</v>
      </c>
      <c r="W32" s="83">
        <f t="shared" si="2"/>
        <v>0</v>
      </c>
      <c r="X32" s="83">
        <f t="shared" si="3"/>
        <v>0</v>
      </c>
      <c r="Y32" s="83">
        <f t="shared" si="3"/>
        <v>0</v>
      </c>
      <c r="Z32" s="83">
        <f t="shared" si="3"/>
        <v>0</v>
      </c>
      <c r="AA32" s="133">
        <f t="shared" si="10"/>
        <v>0</v>
      </c>
      <c r="AB32" s="83">
        <f t="shared" si="4"/>
        <v>0</v>
      </c>
      <c r="AC32" s="83">
        <f t="shared" si="4"/>
        <v>0</v>
      </c>
      <c r="AD32" s="133">
        <f t="shared" si="11"/>
        <v>0</v>
      </c>
      <c r="AE32" s="133">
        <f>IF(AD32=1,SUM(AD$10:AD32),0)</f>
        <v>0</v>
      </c>
      <c r="AF32" s="82" t="str">
        <f t="shared" si="12"/>
        <v/>
      </c>
      <c r="AG32" s="133">
        <f t="shared" si="13"/>
        <v>0</v>
      </c>
    </row>
    <row r="33" spans="1:33" ht="12" customHeight="1" x14ac:dyDescent="0.25">
      <c r="A33" s="497"/>
      <c r="B33" s="15">
        <v>24</v>
      </c>
      <c r="C33" s="468">
        <f t="shared" si="5"/>
        <v>0</v>
      </c>
      <c r="D33" s="469"/>
      <c r="E33" s="470"/>
      <c r="F33" s="67">
        <f t="shared" si="6"/>
        <v>0</v>
      </c>
      <c r="G33" s="67">
        <f t="shared" si="6"/>
        <v>0</v>
      </c>
      <c r="H33" s="67">
        <f t="shared" si="6"/>
        <v>0</v>
      </c>
      <c r="I33" s="67">
        <f t="shared" si="0"/>
        <v>0</v>
      </c>
      <c r="J33" s="67">
        <f t="shared" si="7"/>
        <v>0</v>
      </c>
      <c r="K33" s="16">
        <f t="shared" si="7"/>
        <v>0</v>
      </c>
      <c r="L33" s="67">
        <f t="shared" si="7"/>
        <v>0</v>
      </c>
      <c r="M33" s="17">
        <f>IF(L33&gt;0,VLOOKUP(I33,Labour!$AR$1:$AT$15,3,FALSE),0)</f>
        <v>0</v>
      </c>
      <c r="N33" s="70">
        <f t="shared" si="1"/>
        <v>0</v>
      </c>
      <c r="R33" s="83">
        <f t="shared" si="8"/>
        <v>0</v>
      </c>
      <c r="S33" s="83">
        <f t="shared" si="8"/>
        <v>0</v>
      </c>
      <c r="T33" s="83">
        <f t="shared" si="9"/>
        <v>0</v>
      </c>
      <c r="U33" s="83">
        <f t="shared" si="9"/>
        <v>0</v>
      </c>
      <c r="V33" s="83">
        <f t="shared" si="2"/>
        <v>0</v>
      </c>
      <c r="W33" s="83">
        <f t="shared" si="2"/>
        <v>0</v>
      </c>
      <c r="X33" s="83">
        <f t="shared" si="3"/>
        <v>0</v>
      </c>
      <c r="Y33" s="83">
        <f t="shared" si="3"/>
        <v>0</v>
      </c>
      <c r="Z33" s="83">
        <f t="shared" si="3"/>
        <v>0</v>
      </c>
      <c r="AA33" s="133">
        <f t="shared" si="10"/>
        <v>0</v>
      </c>
      <c r="AB33" s="83">
        <f t="shared" si="4"/>
        <v>0</v>
      </c>
      <c r="AC33" s="83">
        <f t="shared" si="4"/>
        <v>0</v>
      </c>
      <c r="AD33" s="133">
        <f t="shared" si="11"/>
        <v>0</v>
      </c>
      <c r="AE33" s="133">
        <f>IF(AD33=1,SUM(AD$10:AD33),0)</f>
        <v>0</v>
      </c>
      <c r="AF33" s="82" t="str">
        <f t="shared" si="12"/>
        <v/>
      </c>
      <c r="AG33" s="133">
        <f t="shared" si="13"/>
        <v>0</v>
      </c>
    </row>
    <row r="34" spans="1:33" ht="12" customHeight="1" x14ac:dyDescent="0.25">
      <c r="A34" s="497"/>
      <c r="B34" s="15">
        <v>25</v>
      </c>
      <c r="C34" s="468">
        <f t="shared" si="5"/>
        <v>0</v>
      </c>
      <c r="D34" s="469"/>
      <c r="E34" s="470"/>
      <c r="F34" s="67">
        <f t="shared" si="6"/>
        <v>0</v>
      </c>
      <c r="G34" s="67">
        <f t="shared" si="6"/>
        <v>0</v>
      </c>
      <c r="H34" s="67">
        <f t="shared" si="6"/>
        <v>0</v>
      </c>
      <c r="I34" s="67">
        <f t="shared" si="0"/>
        <v>0</v>
      </c>
      <c r="J34" s="67">
        <f t="shared" si="7"/>
        <v>0</v>
      </c>
      <c r="K34" s="16">
        <f t="shared" si="7"/>
        <v>0</v>
      </c>
      <c r="L34" s="67">
        <f t="shared" si="7"/>
        <v>0</v>
      </c>
      <c r="M34" s="17">
        <f>IF(L34&gt;0,VLOOKUP(I34,Labour!$AR$1:$AT$15,3,FALSE),0)</f>
        <v>0</v>
      </c>
      <c r="N34" s="70">
        <f t="shared" si="1"/>
        <v>0</v>
      </c>
      <c r="R34" s="83">
        <f t="shared" si="8"/>
        <v>0</v>
      </c>
      <c r="S34" s="83">
        <f t="shared" si="8"/>
        <v>0</v>
      </c>
      <c r="T34" s="83">
        <f t="shared" si="9"/>
        <v>0</v>
      </c>
      <c r="U34" s="83">
        <f t="shared" si="9"/>
        <v>0</v>
      </c>
      <c r="V34" s="83">
        <f t="shared" si="2"/>
        <v>0</v>
      </c>
      <c r="W34" s="83">
        <f t="shared" si="2"/>
        <v>0</v>
      </c>
      <c r="X34" s="83">
        <f t="shared" si="3"/>
        <v>0</v>
      </c>
      <c r="Y34" s="83">
        <f t="shared" si="3"/>
        <v>0</v>
      </c>
      <c r="Z34" s="83">
        <f t="shared" si="3"/>
        <v>0</v>
      </c>
      <c r="AA34" s="133">
        <f t="shared" si="10"/>
        <v>0</v>
      </c>
      <c r="AB34" s="83">
        <f t="shared" si="4"/>
        <v>0</v>
      </c>
      <c r="AC34" s="83">
        <f t="shared" si="4"/>
        <v>0</v>
      </c>
      <c r="AD34" s="133">
        <f t="shared" si="11"/>
        <v>0</v>
      </c>
      <c r="AE34" s="133">
        <f>IF(AD34=1,SUM(AD$10:AD34),0)</f>
        <v>0</v>
      </c>
      <c r="AF34" s="82" t="str">
        <f t="shared" si="12"/>
        <v/>
      </c>
      <c r="AG34" s="133">
        <f t="shared" si="13"/>
        <v>0</v>
      </c>
    </row>
    <row r="35" spans="1:33" ht="12" customHeight="1" x14ac:dyDescent="0.25">
      <c r="A35" s="497"/>
      <c r="B35" s="15">
        <v>26</v>
      </c>
      <c r="C35" s="468">
        <f t="shared" si="5"/>
        <v>0</v>
      </c>
      <c r="D35" s="469"/>
      <c r="E35" s="470"/>
      <c r="F35" s="67">
        <f t="shared" si="6"/>
        <v>0</v>
      </c>
      <c r="G35" s="67">
        <f t="shared" si="6"/>
        <v>0</v>
      </c>
      <c r="H35" s="67">
        <f t="shared" si="6"/>
        <v>0</v>
      </c>
      <c r="I35" s="67">
        <f t="shared" si="0"/>
        <v>0</v>
      </c>
      <c r="J35" s="67">
        <f t="shared" si="7"/>
        <v>0</v>
      </c>
      <c r="K35" s="16">
        <f t="shared" si="7"/>
        <v>0</v>
      </c>
      <c r="L35" s="67">
        <f t="shared" si="7"/>
        <v>0</v>
      </c>
      <c r="M35" s="17">
        <f>IF(L35&gt;0,VLOOKUP(I35,Labour!$AR$1:$AT$15,3,FALSE),0)</f>
        <v>0</v>
      </c>
      <c r="N35" s="70">
        <f t="shared" si="1"/>
        <v>0</v>
      </c>
      <c r="R35" s="83">
        <f t="shared" si="8"/>
        <v>0</v>
      </c>
      <c r="S35" s="83">
        <f t="shared" si="8"/>
        <v>0</v>
      </c>
      <c r="T35" s="83">
        <f t="shared" si="9"/>
        <v>0</v>
      </c>
      <c r="U35" s="83">
        <f t="shared" si="9"/>
        <v>0</v>
      </c>
      <c r="V35" s="83">
        <f t="shared" si="2"/>
        <v>0</v>
      </c>
      <c r="W35" s="83">
        <f t="shared" si="2"/>
        <v>0</v>
      </c>
      <c r="X35" s="83">
        <f t="shared" si="3"/>
        <v>0</v>
      </c>
      <c r="Y35" s="83">
        <f t="shared" si="3"/>
        <v>0</v>
      </c>
      <c r="Z35" s="83">
        <f t="shared" si="3"/>
        <v>0</v>
      </c>
      <c r="AA35" s="133">
        <f t="shared" si="10"/>
        <v>0</v>
      </c>
      <c r="AB35" s="83">
        <f t="shared" si="4"/>
        <v>0</v>
      </c>
      <c r="AC35" s="83">
        <f t="shared" si="4"/>
        <v>0</v>
      </c>
      <c r="AD35" s="133">
        <f t="shared" si="11"/>
        <v>0</v>
      </c>
      <c r="AE35" s="133">
        <f>IF(AD35=1,SUM(AD$10:AD35),0)</f>
        <v>0</v>
      </c>
      <c r="AF35" s="82" t="str">
        <f t="shared" si="12"/>
        <v/>
      </c>
      <c r="AG35" s="133">
        <f t="shared" si="13"/>
        <v>0</v>
      </c>
    </row>
    <row r="36" spans="1:33" ht="12" customHeight="1" x14ac:dyDescent="0.25">
      <c r="A36" s="497"/>
      <c r="B36" s="15">
        <v>27</v>
      </c>
      <c r="C36" s="468">
        <f t="shared" si="5"/>
        <v>0</v>
      </c>
      <c r="D36" s="469"/>
      <c r="E36" s="470"/>
      <c r="F36" s="67">
        <f t="shared" si="6"/>
        <v>0</v>
      </c>
      <c r="G36" s="67">
        <f t="shared" si="6"/>
        <v>0</v>
      </c>
      <c r="H36" s="67">
        <f t="shared" si="6"/>
        <v>0</v>
      </c>
      <c r="I36" s="67">
        <f t="shared" si="0"/>
        <v>0</v>
      </c>
      <c r="J36" s="67">
        <f t="shared" si="7"/>
        <v>0</v>
      </c>
      <c r="K36" s="16">
        <f t="shared" si="7"/>
        <v>0</v>
      </c>
      <c r="L36" s="67">
        <f t="shared" si="7"/>
        <v>0</v>
      </c>
      <c r="M36" s="17">
        <f>IF(L36&gt;0,VLOOKUP(I36,Labour!$AR$1:$AT$15,3,FALSE),0)</f>
        <v>0</v>
      </c>
      <c r="N36" s="70">
        <f t="shared" si="1"/>
        <v>0</v>
      </c>
      <c r="R36" s="83">
        <f t="shared" si="8"/>
        <v>0</v>
      </c>
      <c r="S36" s="83">
        <f t="shared" si="8"/>
        <v>0</v>
      </c>
      <c r="T36" s="83">
        <f t="shared" si="9"/>
        <v>0</v>
      </c>
      <c r="U36" s="83">
        <f t="shared" si="9"/>
        <v>0</v>
      </c>
      <c r="V36" s="83">
        <f t="shared" si="2"/>
        <v>0</v>
      </c>
      <c r="W36" s="83">
        <f t="shared" si="2"/>
        <v>0</v>
      </c>
      <c r="X36" s="83">
        <f t="shared" si="3"/>
        <v>0</v>
      </c>
      <c r="Y36" s="83">
        <f t="shared" si="3"/>
        <v>0</v>
      </c>
      <c r="Z36" s="83">
        <f t="shared" si="3"/>
        <v>0</v>
      </c>
      <c r="AA36" s="133">
        <f t="shared" si="10"/>
        <v>0</v>
      </c>
      <c r="AB36" s="83">
        <f t="shared" si="4"/>
        <v>0</v>
      </c>
      <c r="AC36" s="83">
        <f t="shared" si="4"/>
        <v>0</v>
      </c>
      <c r="AD36" s="133">
        <f t="shared" si="11"/>
        <v>0</v>
      </c>
      <c r="AE36" s="133">
        <f>IF(AD36=1,SUM(AD$10:AD36),0)</f>
        <v>0</v>
      </c>
      <c r="AF36" s="82" t="str">
        <f t="shared" si="12"/>
        <v/>
      </c>
      <c r="AG36" s="133">
        <f t="shared" si="13"/>
        <v>0</v>
      </c>
    </row>
    <row r="37" spans="1:33" ht="12" customHeight="1" x14ac:dyDescent="0.25">
      <c r="A37" s="497"/>
      <c r="B37" s="15">
        <v>28</v>
      </c>
      <c r="C37" s="468">
        <f t="shared" si="5"/>
        <v>0</v>
      </c>
      <c r="D37" s="469"/>
      <c r="E37" s="470"/>
      <c r="F37" s="67">
        <f t="shared" si="6"/>
        <v>0</v>
      </c>
      <c r="G37" s="67">
        <f t="shared" si="6"/>
        <v>0</v>
      </c>
      <c r="H37" s="67">
        <f t="shared" si="6"/>
        <v>0</v>
      </c>
      <c r="I37" s="67">
        <f t="shared" si="0"/>
        <v>0</v>
      </c>
      <c r="J37" s="67">
        <f t="shared" si="7"/>
        <v>0</v>
      </c>
      <c r="K37" s="16">
        <f t="shared" si="7"/>
        <v>0</v>
      </c>
      <c r="L37" s="67">
        <f t="shared" si="7"/>
        <v>0</v>
      </c>
      <c r="M37" s="17">
        <f>IF(L37&gt;0,VLOOKUP(I37,Labour!$AR$1:$AT$15,3,FALSE),0)</f>
        <v>0</v>
      </c>
      <c r="N37" s="70">
        <f t="shared" si="1"/>
        <v>0</v>
      </c>
      <c r="R37" s="83">
        <f t="shared" si="8"/>
        <v>0</v>
      </c>
      <c r="S37" s="83">
        <f t="shared" si="8"/>
        <v>0</v>
      </c>
      <c r="T37" s="83">
        <f t="shared" si="9"/>
        <v>0</v>
      </c>
      <c r="U37" s="83">
        <f t="shared" si="9"/>
        <v>0</v>
      </c>
      <c r="V37" s="83">
        <f t="shared" si="2"/>
        <v>0</v>
      </c>
      <c r="W37" s="83">
        <f t="shared" si="2"/>
        <v>0</v>
      </c>
      <c r="X37" s="83">
        <f t="shared" si="3"/>
        <v>0</v>
      </c>
      <c r="Y37" s="83">
        <f t="shared" si="3"/>
        <v>0</v>
      </c>
      <c r="Z37" s="83">
        <f t="shared" si="3"/>
        <v>0</v>
      </c>
      <c r="AA37" s="133">
        <f t="shared" si="10"/>
        <v>0</v>
      </c>
      <c r="AB37" s="83">
        <f t="shared" si="4"/>
        <v>0</v>
      </c>
      <c r="AC37" s="83">
        <f t="shared" si="4"/>
        <v>0</v>
      </c>
      <c r="AD37" s="133">
        <f t="shared" si="11"/>
        <v>0</v>
      </c>
      <c r="AE37" s="133">
        <f>IF(AD37=1,SUM(AD$10:AD37),0)</f>
        <v>0</v>
      </c>
      <c r="AF37" s="82" t="str">
        <f t="shared" si="12"/>
        <v/>
      </c>
      <c r="AG37" s="133">
        <f t="shared" si="13"/>
        <v>0</v>
      </c>
    </row>
    <row r="38" spans="1:33" ht="12" customHeight="1" x14ac:dyDescent="0.25">
      <c r="A38" s="497"/>
      <c r="B38" s="15">
        <v>29</v>
      </c>
      <c r="C38" s="468">
        <f t="shared" si="5"/>
        <v>0</v>
      </c>
      <c r="D38" s="469"/>
      <c r="E38" s="470"/>
      <c r="F38" s="67">
        <f t="shared" si="6"/>
        <v>0</v>
      </c>
      <c r="G38" s="67">
        <f t="shared" si="6"/>
        <v>0</v>
      </c>
      <c r="H38" s="67">
        <f t="shared" si="6"/>
        <v>0</v>
      </c>
      <c r="I38" s="67">
        <f t="shared" si="0"/>
        <v>0</v>
      </c>
      <c r="J38" s="67">
        <f t="shared" si="7"/>
        <v>0</v>
      </c>
      <c r="K38" s="16">
        <f t="shared" si="7"/>
        <v>0</v>
      </c>
      <c r="L38" s="67">
        <f t="shared" si="7"/>
        <v>0</v>
      </c>
      <c r="M38" s="17">
        <f>IF(L38&gt;0,VLOOKUP(I38,Labour!$AR$1:$AT$15,3,FALSE),0)</f>
        <v>0</v>
      </c>
      <c r="N38" s="70">
        <f t="shared" si="1"/>
        <v>0</v>
      </c>
      <c r="R38" s="83">
        <f t="shared" si="8"/>
        <v>0</v>
      </c>
      <c r="S38" s="83">
        <f t="shared" si="8"/>
        <v>0</v>
      </c>
      <c r="T38" s="83">
        <f t="shared" si="9"/>
        <v>0</v>
      </c>
      <c r="U38" s="83">
        <f t="shared" si="9"/>
        <v>0</v>
      </c>
      <c r="V38" s="83">
        <f t="shared" si="2"/>
        <v>0</v>
      </c>
      <c r="W38" s="83">
        <f t="shared" si="2"/>
        <v>0</v>
      </c>
      <c r="X38" s="83">
        <f t="shared" si="3"/>
        <v>0</v>
      </c>
      <c r="Y38" s="83">
        <f t="shared" si="3"/>
        <v>0</v>
      </c>
      <c r="Z38" s="83">
        <f t="shared" si="3"/>
        <v>0</v>
      </c>
      <c r="AA38" s="133">
        <f t="shared" si="10"/>
        <v>0</v>
      </c>
      <c r="AB38" s="83">
        <f t="shared" si="4"/>
        <v>0</v>
      </c>
      <c r="AC38" s="83">
        <f t="shared" si="4"/>
        <v>0</v>
      </c>
      <c r="AD38" s="133">
        <f t="shared" si="11"/>
        <v>0</v>
      </c>
      <c r="AE38" s="133">
        <f>IF(AD38=1,SUM(AD$10:AD38),0)</f>
        <v>0</v>
      </c>
      <c r="AF38" s="82" t="str">
        <f t="shared" si="12"/>
        <v/>
      </c>
      <c r="AG38" s="133">
        <f t="shared" si="13"/>
        <v>0</v>
      </c>
    </row>
    <row r="39" spans="1:33" ht="12" customHeight="1" x14ac:dyDescent="0.25">
      <c r="A39" s="497"/>
      <c r="B39" s="15">
        <v>30</v>
      </c>
      <c r="C39" s="468">
        <f t="shared" ref="C39:C109" si="14">R39</f>
        <v>0</v>
      </c>
      <c r="D39" s="469"/>
      <c r="E39" s="470"/>
      <c r="F39" s="67">
        <f t="shared" ref="F39:F109" si="15">S39</f>
        <v>0</v>
      </c>
      <c r="G39" s="67">
        <f t="shared" ref="G39:G109" si="16">T39</f>
        <v>0</v>
      </c>
      <c r="H39" s="67">
        <f t="shared" ref="H39:H109" si="17">U39</f>
        <v>0</v>
      </c>
      <c r="I39" s="67">
        <f t="shared" ref="I39:I109" si="18">X39</f>
        <v>0</v>
      </c>
      <c r="J39" s="67">
        <f t="shared" ref="J39:J109" si="19">AA39</f>
        <v>0</v>
      </c>
      <c r="K39" s="16">
        <f t="shared" ref="K39:K109" si="20">AB39</f>
        <v>0</v>
      </c>
      <c r="L39" s="67">
        <f t="shared" ref="L39:L109" si="21">AC39</f>
        <v>0</v>
      </c>
      <c r="M39" s="17">
        <f>IF(L39&gt;0,VLOOKUP(I39,Labour!$AR$1:$AT$15,3,FALSE),0)</f>
        <v>0</v>
      </c>
      <c r="N39" s="70">
        <f t="shared" ref="N39:N109" si="22">J39*K39+L39*M39</f>
        <v>0</v>
      </c>
      <c r="R39" s="83">
        <f t="shared" si="8"/>
        <v>0</v>
      </c>
      <c r="S39" s="83">
        <f t="shared" si="8"/>
        <v>0</v>
      </c>
      <c r="T39" s="83">
        <f t="shared" si="9"/>
        <v>0</v>
      </c>
      <c r="U39" s="83">
        <f t="shared" si="9"/>
        <v>0</v>
      </c>
      <c r="V39" s="83">
        <f t="shared" si="2"/>
        <v>0</v>
      </c>
      <c r="W39" s="83">
        <f t="shared" si="2"/>
        <v>0</v>
      </c>
      <c r="X39" s="83">
        <f t="shared" si="3"/>
        <v>0</v>
      </c>
      <c r="Y39" s="83">
        <f t="shared" si="3"/>
        <v>0</v>
      </c>
      <c r="Z39" s="83">
        <f t="shared" si="3"/>
        <v>0</v>
      </c>
      <c r="AA39" s="171">
        <f t="shared" ref="AA39:AA102" si="23">Y39+Z39</f>
        <v>0</v>
      </c>
      <c r="AB39" s="83">
        <f t="shared" si="4"/>
        <v>0</v>
      </c>
      <c r="AC39" s="83">
        <f t="shared" si="4"/>
        <v>0</v>
      </c>
      <c r="AD39" s="171">
        <f t="shared" ref="AD39:AD102" si="24">IF(AND(T39&lt;&gt;0,X39="op"),1,0)</f>
        <v>0</v>
      </c>
      <c r="AE39" s="171">
        <f>IF(AD39=1,SUM(AD$10:AD39),0)</f>
        <v>0</v>
      </c>
      <c r="AF39" s="82" t="str">
        <f t="shared" ref="AF39:AF102" si="25">IF(AND(AD39=1,AE39&lt;$AD$7),S39&amp;", ",IF(AND(AD39=1,AE39=$AD$7),S39,""))</f>
        <v/>
      </c>
      <c r="AG39" s="171">
        <f t="shared" ref="AG39:AG102" si="26">IF(AD39=1,T39,0)</f>
        <v>0</v>
      </c>
    </row>
    <row r="40" spans="1:33" ht="12" customHeight="1" x14ac:dyDescent="0.25">
      <c r="A40" s="497"/>
      <c r="B40" s="15">
        <v>31</v>
      </c>
      <c r="C40" s="468">
        <f t="shared" si="14"/>
        <v>0</v>
      </c>
      <c r="D40" s="469"/>
      <c r="E40" s="470"/>
      <c r="F40" s="67">
        <f t="shared" si="15"/>
        <v>0</v>
      </c>
      <c r="G40" s="67">
        <f t="shared" si="16"/>
        <v>0</v>
      </c>
      <c r="H40" s="67">
        <f t="shared" si="17"/>
        <v>0</v>
      </c>
      <c r="I40" s="67">
        <f t="shared" si="18"/>
        <v>0</v>
      </c>
      <c r="J40" s="67">
        <f t="shared" si="19"/>
        <v>0</v>
      </c>
      <c r="K40" s="16">
        <f t="shared" si="20"/>
        <v>0</v>
      </c>
      <c r="L40" s="67">
        <f t="shared" si="21"/>
        <v>0</v>
      </c>
      <c r="M40" s="17">
        <f>IF(L40&gt;0,VLOOKUP(I40,Labour!$AR$1:$AT$15,3,FALSE),0)</f>
        <v>0</v>
      </c>
      <c r="N40" s="70">
        <f t="shared" si="22"/>
        <v>0</v>
      </c>
      <c r="R40" s="83">
        <f t="shared" ref="R40:U103" si="27">IF($B40&lt;=$U$3,VLOOKUP($B40,NTABLE,R$9,FALSE),0)</f>
        <v>0</v>
      </c>
      <c r="S40" s="83">
        <f t="shared" si="27"/>
        <v>0</v>
      </c>
      <c r="T40" s="83">
        <f t="shared" si="27"/>
        <v>0</v>
      </c>
      <c r="U40" s="83">
        <f t="shared" si="27"/>
        <v>0</v>
      </c>
      <c r="V40" s="83">
        <f t="shared" ref="V40:W103" si="28">IF($B40&lt;=$U$3,IF(VLOOKUP($B40,NTABLE,V$9,FALSE)=V$8,$U40,0),0)</f>
        <v>0</v>
      </c>
      <c r="W40" s="83">
        <f t="shared" si="28"/>
        <v>0</v>
      </c>
      <c r="X40" s="83">
        <f t="shared" ref="X40:Z103" si="29">IF($B40&lt;=$U$3,VLOOKUP($B40,NTABLE,X$9,FALSE),0)</f>
        <v>0</v>
      </c>
      <c r="Y40" s="83">
        <f t="shared" si="29"/>
        <v>0</v>
      </c>
      <c r="Z40" s="83">
        <f t="shared" si="29"/>
        <v>0</v>
      </c>
      <c r="AA40" s="171">
        <f t="shared" si="23"/>
        <v>0</v>
      </c>
      <c r="AB40" s="83">
        <f t="shared" ref="AB40:AC103" si="30">IF($B40&lt;=$U$3,VLOOKUP($B40,NTABLE,AB$9,FALSE),0)</f>
        <v>0</v>
      </c>
      <c r="AC40" s="83">
        <f t="shared" si="30"/>
        <v>0</v>
      </c>
      <c r="AD40" s="171">
        <f t="shared" si="24"/>
        <v>0</v>
      </c>
      <c r="AE40" s="171">
        <f>IF(AD40=1,SUM(AD$10:AD40),0)</f>
        <v>0</v>
      </c>
      <c r="AF40" s="82" t="str">
        <f t="shared" si="25"/>
        <v/>
      </c>
      <c r="AG40" s="171">
        <f t="shared" si="26"/>
        <v>0</v>
      </c>
    </row>
    <row r="41" spans="1:33" ht="12" customHeight="1" x14ac:dyDescent="0.25">
      <c r="A41" s="497"/>
      <c r="B41" s="15">
        <v>32</v>
      </c>
      <c r="C41" s="468">
        <f t="shared" si="14"/>
        <v>0</v>
      </c>
      <c r="D41" s="469"/>
      <c r="E41" s="470"/>
      <c r="F41" s="67">
        <f t="shared" si="15"/>
        <v>0</v>
      </c>
      <c r="G41" s="67">
        <f t="shared" si="16"/>
        <v>0</v>
      </c>
      <c r="H41" s="67">
        <f t="shared" si="17"/>
        <v>0</v>
      </c>
      <c r="I41" s="67">
        <f t="shared" si="18"/>
        <v>0</v>
      </c>
      <c r="J41" s="67">
        <f t="shared" si="19"/>
        <v>0</v>
      </c>
      <c r="K41" s="16">
        <f t="shared" si="20"/>
        <v>0</v>
      </c>
      <c r="L41" s="67">
        <f t="shared" si="21"/>
        <v>0</v>
      </c>
      <c r="M41" s="17">
        <f>IF(L41&gt;0,VLOOKUP(I41,Labour!$AR$1:$AT$15,3,FALSE),0)</f>
        <v>0</v>
      </c>
      <c r="N41" s="70">
        <f t="shared" si="22"/>
        <v>0</v>
      </c>
      <c r="R41" s="83">
        <f t="shared" si="27"/>
        <v>0</v>
      </c>
      <c r="S41" s="83">
        <f t="shared" si="27"/>
        <v>0</v>
      </c>
      <c r="T41" s="83">
        <f t="shared" si="27"/>
        <v>0</v>
      </c>
      <c r="U41" s="83">
        <f t="shared" si="27"/>
        <v>0</v>
      </c>
      <c r="V41" s="83">
        <f t="shared" si="28"/>
        <v>0</v>
      </c>
      <c r="W41" s="83">
        <f t="shared" si="28"/>
        <v>0</v>
      </c>
      <c r="X41" s="83">
        <f t="shared" si="29"/>
        <v>0</v>
      </c>
      <c r="Y41" s="83">
        <f t="shared" si="29"/>
        <v>0</v>
      </c>
      <c r="Z41" s="83">
        <f t="shared" si="29"/>
        <v>0</v>
      </c>
      <c r="AA41" s="171">
        <f t="shared" si="23"/>
        <v>0</v>
      </c>
      <c r="AB41" s="83">
        <f t="shared" si="30"/>
        <v>0</v>
      </c>
      <c r="AC41" s="83">
        <f t="shared" si="30"/>
        <v>0</v>
      </c>
      <c r="AD41" s="171">
        <f t="shared" si="24"/>
        <v>0</v>
      </c>
      <c r="AE41" s="171">
        <f>IF(AD41=1,SUM(AD$10:AD41),0)</f>
        <v>0</v>
      </c>
      <c r="AF41" s="82" t="str">
        <f t="shared" si="25"/>
        <v/>
      </c>
      <c r="AG41" s="171">
        <f t="shared" si="26"/>
        <v>0</v>
      </c>
    </row>
    <row r="42" spans="1:33" ht="12" customHeight="1" x14ac:dyDescent="0.25">
      <c r="A42" s="497"/>
      <c r="B42" s="15">
        <v>33</v>
      </c>
      <c r="C42" s="468">
        <f t="shared" si="14"/>
        <v>0</v>
      </c>
      <c r="D42" s="469"/>
      <c r="E42" s="470"/>
      <c r="F42" s="67">
        <f t="shared" si="15"/>
        <v>0</v>
      </c>
      <c r="G42" s="67">
        <f t="shared" si="16"/>
        <v>0</v>
      </c>
      <c r="H42" s="67">
        <f t="shared" si="17"/>
        <v>0</v>
      </c>
      <c r="I42" s="67">
        <f t="shared" si="18"/>
        <v>0</v>
      </c>
      <c r="J42" s="67">
        <f t="shared" si="19"/>
        <v>0</v>
      </c>
      <c r="K42" s="16">
        <f t="shared" si="20"/>
        <v>0</v>
      </c>
      <c r="L42" s="67">
        <f t="shared" si="21"/>
        <v>0</v>
      </c>
      <c r="M42" s="17">
        <f>IF(L42&gt;0,VLOOKUP(I42,Labour!$AR$1:$AT$15,3,FALSE),0)</f>
        <v>0</v>
      </c>
      <c r="N42" s="70">
        <f t="shared" si="22"/>
        <v>0</v>
      </c>
      <c r="R42" s="83">
        <f t="shared" si="27"/>
        <v>0</v>
      </c>
      <c r="S42" s="83">
        <f t="shared" si="27"/>
        <v>0</v>
      </c>
      <c r="T42" s="83">
        <f t="shared" si="27"/>
        <v>0</v>
      </c>
      <c r="U42" s="83">
        <f t="shared" si="27"/>
        <v>0</v>
      </c>
      <c r="V42" s="83">
        <f t="shared" si="28"/>
        <v>0</v>
      </c>
      <c r="W42" s="83">
        <f t="shared" si="28"/>
        <v>0</v>
      </c>
      <c r="X42" s="83">
        <f t="shared" si="29"/>
        <v>0</v>
      </c>
      <c r="Y42" s="83">
        <f t="shared" si="29"/>
        <v>0</v>
      </c>
      <c r="Z42" s="83">
        <f t="shared" si="29"/>
        <v>0</v>
      </c>
      <c r="AA42" s="171">
        <f t="shared" si="23"/>
        <v>0</v>
      </c>
      <c r="AB42" s="83">
        <f t="shared" si="30"/>
        <v>0</v>
      </c>
      <c r="AC42" s="83">
        <f t="shared" si="30"/>
        <v>0</v>
      </c>
      <c r="AD42" s="171">
        <f t="shared" si="24"/>
        <v>0</v>
      </c>
      <c r="AE42" s="171">
        <f>IF(AD42=1,SUM(AD$10:AD42),0)</f>
        <v>0</v>
      </c>
      <c r="AF42" s="82" t="str">
        <f t="shared" si="25"/>
        <v/>
      </c>
      <c r="AG42" s="171">
        <f t="shared" si="26"/>
        <v>0</v>
      </c>
    </row>
    <row r="43" spans="1:33" ht="12" customHeight="1" x14ac:dyDescent="0.25">
      <c r="A43" s="497"/>
      <c r="B43" s="15">
        <v>34</v>
      </c>
      <c r="C43" s="468">
        <f t="shared" si="14"/>
        <v>0</v>
      </c>
      <c r="D43" s="469"/>
      <c r="E43" s="470"/>
      <c r="F43" s="67">
        <f t="shared" si="15"/>
        <v>0</v>
      </c>
      <c r="G43" s="67">
        <f t="shared" si="16"/>
        <v>0</v>
      </c>
      <c r="H43" s="67">
        <f t="shared" si="17"/>
        <v>0</v>
      </c>
      <c r="I43" s="67">
        <f t="shared" si="18"/>
        <v>0</v>
      </c>
      <c r="J43" s="67">
        <f t="shared" si="19"/>
        <v>0</v>
      </c>
      <c r="K43" s="16">
        <f t="shared" si="20"/>
        <v>0</v>
      </c>
      <c r="L43" s="67">
        <f t="shared" si="21"/>
        <v>0</v>
      </c>
      <c r="M43" s="17">
        <f>IF(L43&gt;0,VLOOKUP(I43,Labour!$AR$1:$AT$15,3,FALSE),0)</f>
        <v>0</v>
      </c>
      <c r="N43" s="70">
        <f t="shared" si="22"/>
        <v>0</v>
      </c>
      <c r="R43" s="83">
        <f t="shared" si="27"/>
        <v>0</v>
      </c>
      <c r="S43" s="83">
        <f t="shared" si="27"/>
        <v>0</v>
      </c>
      <c r="T43" s="83">
        <f t="shared" si="27"/>
        <v>0</v>
      </c>
      <c r="U43" s="83">
        <f t="shared" si="27"/>
        <v>0</v>
      </c>
      <c r="V43" s="83">
        <f t="shared" si="28"/>
        <v>0</v>
      </c>
      <c r="W43" s="83">
        <f t="shared" si="28"/>
        <v>0</v>
      </c>
      <c r="X43" s="83">
        <f t="shared" si="29"/>
        <v>0</v>
      </c>
      <c r="Y43" s="83">
        <f t="shared" si="29"/>
        <v>0</v>
      </c>
      <c r="Z43" s="83">
        <f t="shared" si="29"/>
        <v>0</v>
      </c>
      <c r="AA43" s="171">
        <f t="shared" si="23"/>
        <v>0</v>
      </c>
      <c r="AB43" s="83">
        <f t="shared" si="30"/>
        <v>0</v>
      </c>
      <c r="AC43" s="83">
        <f t="shared" si="30"/>
        <v>0</v>
      </c>
      <c r="AD43" s="171">
        <f t="shared" si="24"/>
        <v>0</v>
      </c>
      <c r="AE43" s="171">
        <f>IF(AD43=1,SUM(AD$10:AD43),0)</f>
        <v>0</v>
      </c>
      <c r="AF43" s="82" t="str">
        <f t="shared" si="25"/>
        <v/>
      </c>
      <c r="AG43" s="171">
        <f t="shared" si="26"/>
        <v>0</v>
      </c>
    </row>
    <row r="44" spans="1:33" ht="12" customHeight="1" x14ac:dyDescent="0.25">
      <c r="A44" s="497"/>
      <c r="B44" s="15">
        <v>35</v>
      </c>
      <c r="C44" s="468">
        <f t="shared" si="14"/>
        <v>0</v>
      </c>
      <c r="D44" s="469"/>
      <c r="E44" s="470"/>
      <c r="F44" s="67">
        <f t="shared" si="15"/>
        <v>0</v>
      </c>
      <c r="G44" s="67">
        <f t="shared" si="16"/>
        <v>0</v>
      </c>
      <c r="H44" s="67">
        <f t="shared" si="17"/>
        <v>0</v>
      </c>
      <c r="I44" s="67">
        <f t="shared" si="18"/>
        <v>0</v>
      </c>
      <c r="J44" s="67">
        <f t="shared" si="19"/>
        <v>0</v>
      </c>
      <c r="K44" s="16">
        <f t="shared" si="20"/>
        <v>0</v>
      </c>
      <c r="L44" s="67">
        <f t="shared" si="21"/>
        <v>0</v>
      </c>
      <c r="M44" s="17">
        <f>IF(L44&gt;0,VLOOKUP(I44,Labour!$AR$1:$AT$15,3,FALSE),0)</f>
        <v>0</v>
      </c>
      <c r="N44" s="70">
        <f t="shared" si="22"/>
        <v>0</v>
      </c>
      <c r="R44" s="83">
        <f t="shared" si="27"/>
        <v>0</v>
      </c>
      <c r="S44" s="83">
        <f t="shared" si="27"/>
        <v>0</v>
      </c>
      <c r="T44" s="83">
        <f t="shared" si="27"/>
        <v>0</v>
      </c>
      <c r="U44" s="83">
        <f t="shared" si="27"/>
        <v>0</v>
      </c>
      <c r="V44" s="83">
        <f t="shared" si="28"/>
        <v>0</v>
      </c>
      <c r="W44" s="83">
        <f t="shared" si="28"/>
        <v>0</v>
      </c>
      <c r="X44" s="83">
        <f t="shared" si="29"/>
        <v>0</v>
      </c>
      <c r="Y44" s="83">
        <f t="shared" si="29"/>
        <v>0</v>
      </c>
      <c r="Z44" s="83">
        <f t="shared" si="29"/>
        <v>0</v>
      </c>
      <c r="AA44" s="171">
        <f t="shared" si="23"/>
        <v>0</v>
      </c>
      <c r="AB44" s="83">
        <f t="shared" si="30"/>
        <v>0</v>
      </c>
      <c r="AC44" s="83">
        <f t="shared" si="30"/>
        <v>0</v>
      </c>
      <c r="AD44" s="171">
        <f t="shared" si="24"/>
        <v>0</v>
      </c>
      <c r="AE44" s="171">
        <f>IF(AD44=1,SUM(AD$10:AD44),0)</f>
        <v>0</v>
      </c>
      <c r="AF44" s="82" t="str">
        <f t="shared" si="25"/>
        <v/>
      </c>
      <c r="AG44" s="171">
        <f t="shared" si="26"/>
        <v>0</v>
      </c>
    </row>
    <row r="45" spans="1:33" ht="12" customHeight="1" x14ac:dyDescent="0.25">
      <c r="A45" s="497"/>
      <c r="B45" s="15">
        <v>36</v>
      </c>
      <c r="C45" s="468">
        <f t="shared" si="14"/>
        <v>0</v>
      </c>
      <c r="D45" s="469"/>
      <c r="E45" s="470"/>
      <c r="F45" s="67">
        <f t="shared" si="15"/>
        <v>0</v>
      </c>
      <c r="G45" s="67">
        <f t="shared" si="16"/>
        <v>0</v>
      </c>
      <c r="H45" s="67">
        <f t="shared" si="17"/>
        <v>0</v>
      </c>
      <c r="I45" s="67">
        <f t="shared" si="18"/>
        <v>0</v>
      </c>
      <c r="J45" s="67">
        <f t="shared" si="19"/>
        <v>0</v>
      </c>
      <c r="K45" s="16">
        <f t="shared" si="20"/>
        <v>0</v>
      </c>
      <c r="L45" s="67">
        <f t="shared" si="21"/>
        <v>0</v>
      </c>
      <c r="M45" s="17">
        <f>IF(L45&gt;0,VLOOKUP(I45,Labour!$AR$1:$AT$15,3,FALSE),0)</f>
        <v>0</v>
      </c>
      <c r="N45" s="70">
        <f t="shared" si="22"/>
        <v>0</v>
      </c>
      <c r="R45" s="83">
        <f t="shared" si="27"/>
        <v>0</v>
      </c>
      <c r="S45" s="83">
        <f t="shared" si="27"/>
        <v>0</v>
      </c>
      <c r="T45" s="83">
        <f t="shared" si="27"/>
        <v>0</v>
      </c>
      <c r="U45" s="83">
        <f t="shared" si="27"/>
        <v>0</v>
      </c>
      <c r="V45" s="83">
        <f t="shared" si="28"/>
        <v>0</v>
      </c>
      <c r="W45" s="83">
        <f t="shared" si="28"/>
        <v>0</v>
      </c>
      <c r="X45" s="83">
        <f t="shared" si="29"/>
        <v>0</v>
      </c>
      <c r="Y45" s="83">
        <f t="shared" si="29"/>
        <v>0</v>
      </c>
      <c r="Z45" s="83">
        <f t="shared" si="29"/>
        <v>0</v>
      </c>
      <c r="AA45" s="171">
        <f t="shared" si="23"/>
        <v>0</v>
      </c>
      <c r="AB45" s="83">
        <f t="shared" si="30"/>
        <v>0</v>
      </c>
      <c r="AC45" s="83">
        <f t="shared" si="30"/>
        <v>0</v>
      </c>
      <c r="AD45" s="171">
        <f t="shared" si="24"/>
        <v>0</v>
      </c>
      <c r="AE45" s="171">
        <f>IF(AD45=1,SUM(AD$10:AD45),0)</f>
        <v>0</v>
      </c>
      <c r="AF45" s="82" t="str">
        <f t="shared" si="25"/>
        <v/>
      </c>
      <c r="AG45" s="171">
        <f t="shared" si="26"/>
        <v>0</v>
      </c>
    </row>
    <row r="46" spans="1:33" ht="12" customHeight="1" x14ac:dyDescent="0.25">
      <c r="A46" s="497"/>
      <c r="B46" s="15">
        <v>37</v>
      </c>
      <c r="C46" s="468">
        <f t="shared" si="14"/>
        <v>0</v>
      </c>
      <c r="D46" s="469"/>
      <c r="E46" s="470"/>
      <c r="F46" s="67">
        <f t="shared" si="15"/>
        <v>0</v>
      </c>
      <c r="G46" s="67">
        <f t="shared" si="16"/>
        <v>0</v>
      </c>
      <c r="H46" s="67">
        <f t="shared" si="17"/>
        <v>0</v>
      </c>
      <c r="I46" s="67">
        <f t="shared" si="18"/>
        <v>0</v>
      </c>
      <c r="J46" s="67">
        <f t="shared" si="19"/>
        <v>0</v>
      </c>
      <c r="K46" s="16">
        <f t="shared" si="20"/>
        <v>0</v>
      </c>
      <c r="L46" s="67">
        <f t="shared" si="21"/>
        <v>0</v>
      </c>
      <c r="M46" s="17">
        <f>IF(L46&gt;0,VLOOKUP(I46,Labour!$AR$1:$AT$15,3,FALSE),0)</f>
        <v>0</v>
      </c>
      <c r="N46" s="70">
        <f t="shared" si="22"/>
        <v>0</v>
      </c>
      <c r="R46" s="83">
        <f t="shared" si="27"/>
        <v>0</v>
      </c>
      <c r="S46" s="83">
        <f t="shared" si="27"/>
        <v>0</v>
      </c>
      <c r="T46" s="83">
        <f t="shared" si="27"/>
        <v>0</v>
      </c>
      <c r="U46" s="83">
        <f t="shared" si="27"/>
        <v>0</v>
      </c>
      <c r="V46" s="83">
        <f t="shared" si="28"/>
        <v>0</v>
      </c>
      <c r="W46" s="83">
        <f t="shared" si="28"/>
        <v>0</v>
      </c>
      <c r="X46" s="83">
        <f t="shared" si="29"/>
        <v>0</v>
      </c>
      <c r="Y46" s="83">
        <f t="shared" si="29"/>
        <v>0</v>
      </c>
      <c r="Z46" s="83">
        <f t="shared" si="29"/>
        <v>0</v>
      </c>
      <c r="AA46" s="171">
        <f t="shared" si="23"/>
        <v>0</v>
      </c>
      <c r="AB46" s="83">
        <f t="shared" si="30"/>
        <v>0</v>
      </c>
      <c r="AC46" s="83">
        <f t="shared" si="30"/>
        <v>0</v>
      </c>
      <c r="AD46" s="171">
        <f t="shared" si="24"/>
        <v>0</v>
      </c>
      <c r="AE46" s="171">
        <f>IF(AD46=1,SUM(AD$10:AD46),0)</f>
        <v>0</v>
      </c>
      <c r="AF46" s="82" t="str">
        <f t="shared" si="25"/>
        <v/>
      </c>
      <c r="AG46" s="171">
        <f t="shared" si="26"/>
        <v>0</v>
      </c>
    </row>
    <row r="47" spans="1:33" ht="12" customHeight="1" x14ac:dyDescent="0.25">
      <c r="A47" s="497"/>
      <c r="B47" s="15">
        <v>38</v>
      </c>
      <c r="C47" s="468">
        <f t="shared" si="14"/>
        <v>0</v>
      </c>
      <c r="D47" s="469"/>
      <c r="E47" s="470"/>
      <c r="F47" s="67">
        <f t="shared" si="15"/>
        <v>0</v>
      </c>
      <c r="G47" s="67">
        <f t="shared" si="16"/>
        <v>0</v>
      </c>
      <c r="H47" s="67">
        <f t="shared" si="17"/>
        <v>0</v>
      </c>
      <c r="I47" s="67">
        <f t="shared" si="18"/>
        <v>0</v>
      </c>
      <c r="J47" s="67">
        <f t="shared" si="19"/>
        <v>0</v>
      </c>
      <c r="K47" s="16">
        <f t="shared" si="20"/>
        <v>0</v>
      </c>
      <c r="L47" s="67">
        <f t="shared" si="21"/>
        <v>0</v>
      </c>
      <c r="M47" s="17">
        <f>IF(L47&gt;0,VLOOKUP(I47,Labour!$AR$1:$AT$15,3,FALSE),0)</f>
        <v>0</v>
      </c>
      <c r="N47" s="70">
        <f t="shared" si="22"/>
        <v>0</v>
      </c>
      <c r="R47" s="83">
        <f t="shared" si="27"/>
        <v>0</v>
      </c>
      <c r="S47" s="83">
        <f t="shared" si="27"/>
        <v>0</v>
      </c>
      <c r="T47" s="83">
        <f t="shared" si="27"/>
        <v>0</v>
      </c>
      <c r="U47" s="83">
        <f t="shared" si="27"/>
        <v>0</v>
      </c>
      <c r="V47" s="83">
        <f t="shared" si="28"/>
        <v>0</v>
      </c>
      <c r="W47" s="83">
        <f t="shared" si="28"/>
        <v>0</v>
      </c>
      <c r="X47" s="83">
        <f t="shared" si="29"/>
        <v>0</v>
      </c>
      <c r="Y47" s="83">
        <f t="shared" si="29"/>
        <v>0</v>
      </c>
      <c r="Z47" s="83">
        <f t="shared" si="29"/>
        <v>0</v>
      </c>
      <c r="AA47" s="171">
        <f t="shared" si="23"/>
        <v>0</v>
      </c>
      <c r="AB47" s="83">
        <f t="shared" si="30"/>
        <v>0</v>
      </c>
      <c r="AC47" s="83">
        <f t="shared" si="30"/>
        <v>0</v>
      </c>
      <c r="AD47" s="171">
        <f t="shared" si="24"/>
        <v>0</v>
      </c>
      <c r="AE47" s="171">
        <f>IF(AD47=1,SUM(AD$10:AD47),0)</f>
        <v>0</v>
      </c>
      <c r="AF47" s="82" t="str">
        <f t="shared" si="25"/>
        <v/>
      </c>
      <c r="AG47" s="171">
        <f t="shared" si="26"/>
        <v>0</v>
      </c>
    </row>
    <row r="48" spans="1:33" ht="12" customHeight="1" x14ac:dyDescent="0.25">
      <c r="A48" s="497"/>
      <c r="B48" s="15">
        <v>39</v>
      </c>
      <c r="C48" s="468">
        <f t="shared" si="14"/>
        <v>0</v>
      </c>
      <c r="D48" s="469"/>
      <c r="E48" s="470"/>
      <c r="F48" s="67">
        <f t="shared" si="15"/>
        <v>0</v>
      </c>
      <c r="G48" s="67">
        <f t="shared" si="16"/>
        <v>0</v>
      </c>
      <c r="H48" s="67">
        <f t="shared" si="17"/>
        <v>0</v>
      </c>
      <c r="I48" s="67">
        <f t="shared" si="18"/>
        <v>0</v>
      </c>
      <c r="J48" s="67">
        <f t="shared" si="19"/>
        <v>0</v>
      </c>
      <c r="K48" s="16">
        <f t="shared" si="20"/>
        <v>0</v>
      </c>
      <c r="L48" s="67">
        <f t="shared" si="21"/>
        <v>0</v>
      </c>
      <c r="M48" s="17">
        <f>IF(L48&gt;0,VLOOKUP(I48,Labour!$AR$1:$AT$15,3,FALSE),0)</f>
        <v>0</v>
      </c>
      <c r="N48" s="70">
        <f t="shared" si="22"/>
        <v>0</v>
      </c>
      <c r="R48" s="83">
        <f t="shared" si="27"/>
        <v>0</v>
      </c>
      <c r="S48" s="83">
        <f t="shared" si="27"/>
        <v>0</v>
      </c>
      <c r="T48" s="83">
        <f t="shared" si="27"/>
        <v>0</v>
      </c>
      <c r="U48" s="83">
        <f t="shared" si="27"/>
        <v>0</v>
      </c>
      <c r="V48" s="83">
        <f t="shared" si="28"/>
        <v>0</v>
      </c>
      <c r="W48" s="83">
        <f t="shared" si="28"/>
        <v>0</v>
      </c>
      <c r="X48" s="83">
        <f t="shared" si="29"/>
        <v>0</v>
      </c>
      <c r="Y48" s="83">
        <f t="shared" si="29"/>
        <v>0</v>
      </c>
      <c r="Z48" s="83">
        <f t="shared" si="29"/>
        <v>0</v>
      </c>
      <c r="AA48" s="171">
        <f t="shared" si="23"/>
        <v>0</v>
      </c>
      <c r="AB48" s="83">
        <f t="shared" si="30"/>
        <v>0</v>
      </c>
      <c r="AC48" s="83">
        <f t="shared" si="30"/>
        <v>0</v>
      </c>
      <c r="AD48" s="171">
        <f t="shared" si="24"/>
        <v>0</v>
      </c>
      <c r="AE48" s="171">
        <f>IF(AD48=1,SUM(AD$10:AD48),0)</f>
        <v>0</v>
      </c>
      <c r="AF48" s="82" t="str">
        <f t="shared" si="25"/>
        <v/>
      </c>
      <c r="AG48" s="171">
        <f t="shared" si="26"/>
        <v>0</v>
      </c>
    </row>
    <row r="49" spans="1:33" ht="12" customHeight="1" x14ac:dyDescent="0.25">
      <c r="A49" s="497"/>
      <c r="B49" s="15">
        <v>40</v>
      </c>
      <c r="C49" s="468">
        <f t="shared" si="14"/>
        <v>0</v>
      </c>
      <c r="D49" s="469"/>
      <c r="E49" s="470"/>
      <c r="F49" s="67">
        <f t="shared" si="15"/>
        <v>0</v>
      </c>
      <c r="G49" s="67">
        <f t="shared" si="16"/>
        <v>0</v>
      </c>
      <c r="H49" s="67">
        <f t="shared" si="17"/>
        <v>0</v>
      </c>
      <c r="I49" s="67">
        <f t="shared" si="18"/>
        <v>0</v>
      </c>
      <c r="J49" s="67">
        <f t="shared" si="19"/>
        <v>0</v>
      </c>
      <c r="K49" s="16">
        <f t="shared" si="20"/>
        <v>0</v>
      </c>
      <c r="L49" s="67">
        <f t="shared" si="21"/>
        <v>0</v>
      </c>
      <c r="M49" s="17">
        <f>IF(L49&gt;0,VLOOKUP(I49,Labour!$AR$1:$AT$15,3,FALSE),0)</f>
        <v>0</v>
      </c>
      <c r="N49" s="70">
        <f t="shared" si="22"/>
        <v>0</v>
      </c>
      <c r="R49" s="83">
        <f t="shared" si="27"/>
        <v>0</v>
      </c>
      <c r="S49" s="83">
        <f t="shared" si="27"/>
        <v>0</v>
      </c>
      <c r="T49" s="83">
        <f t="shared" si="27"/>
        <v>0</v>
      </c>
      <c r="U49" s="83">
        <f t="shared" si="27"/>
        <v>0</v>
      </c>
      <c r="V49" s="83">
        <f t="shared" si="28"/>
        <v>0</v>
      </c>
      <c r="W49" s="83">
        <f t="shared" si="28"/>
        <v>0</v>
      </c>
      <c r="X49" s="83">
        <f t="shared" si="29"/>
        <v>0</v>
      </c>
      <c r="Y49" s="83">
        <f t="shared" si="29"/>
        <v>0</v>
      </c>
      <c r="Z49" s="83">
        <f t="shared" si="29"/>
        <v>0</v>
      </c>
      <c r="AA49" s="171">
        <f t="shared" si="23"/>
        <v>0</v>
      </c>
      <c r="AB49" s="83">
        <f t="shared" si="30"/>
        <v>0</v>
      </c>
      <c r="AC49" s="83">
        <f t="shared" si="30"/>
        <v>0</v>
      </c>
      <c r="AD49" s="171">
        <f t="shared" si="24"/>
        <v>0</v>
      </c>
      <c r="AE49" s="171">
        <f>IF(AD49=1,SUM(AD$10:AD49),0)</f>
        <v>0</v>
      </c>
      <c r="AF49" s="82" t="str">
        <f t="shared" si="25"/>
        <v/>
      </c>
      <c r="AG49" s="171">
        <f t="shared" si="26"/>
        <v>0</v>
      </c>
    </row>
    <row r="50" spans="1:33" ht="12" customHeight="1" x14ac:dyDescent="0.25">
      <c r="A50" s="497"/>
      <c r="B50" s="15">
        <v>41</v>
      </c>
      <c r="C50" s="468">
        <f t="shared" si="14"/>
        <v>0</v>
      </c>
      <c r="D50" s="469"/>
      <c r="E50" s="470"/>
      <c r="F50" s="67">
        <f t="shared" si="15"/>
        <v>0</v>
      </c>
      <c r="G50" s="67">
        <f t="shared" si="16"/>
        <v>0</v>
      </c>
      <c r="H50" s="67">
        <f t="shared" si="17"/>
        <v>0</v>
      </c>
      <c r="I50" s="67">
        <f t="shared" si="18"/>
        <v>0</v>
      </c>
      <c r="J50" s="67">
        <f t="shared" si="19"/>
        <v>0</v>
      </c>
      <c r="K50" s="16">
        <f t="shared" si="20"/>
        <v>0</v>
      </c>
      <c r="L50" s="67">
        <f t="shared" si="21"/>
        <v>0</v>
      </c>
      <c r="M50" s="17">
        <f>IF(L50&gt;0,VLOOKUP(I50,Labour!$AR$1:$AT$15,3,FALSE),0)</f>
        <v>0</v>
      </c>
      <c r="N50" s="70">
        <f t="shared" si="22"/>
        <v>0</v>
      </c>
      <c r="R50" s="83">
        <f t="shared" si="27"/>
        <v>0</v>
      </c>
      <c r="S50" s="83">
        <f t="shared" si="27"/>
        <v>0</v>
      </c>
      <c r="T50" s="83">
        <f t="shared" si="27"/>
        <v>0</v>
      </c>
      <c r="U50" s="83">
        <f t="shared" si="27"/>
        <v>0</v>
      </c>
      <c r="V50" s="83">
        <f t="shared" si="28"/>
        <v>0</v>
      </c>
      <c r="W50" s="83">
        <f t="shared" si="28"/>
        <v>0</v>
      </c>
      <c r="X50" s="83">
        <f t="shared" si="29"/>
        <v>0</v>
      </c>
      <c r="Y50" s="83">
        <f t="shared" si="29"/>
        <v>0</v>
      </c>
      <c r="Z50" s="83">
        <f t="shared" si="29"/>
        <v>0</v>
      </c>
      <c r="AA50" s="171">
        <f t="shared" si="23"/>
        <v>0</v>
      </c>
      <c r="AB50" s="83">
        <f t="shared" si="30"/>
        <v>0</v>
      </c>
      <c r="AC50" s="83">
        <f t="shared" si="30"/>
        <v>0</v>
      </c>
      <c r="AD50" s="171">
        <f t="shared" si="24"/>
        <v>0</v>
      </c>
      <c r="AE50" s="171">
        <f>IF(AD50=1,SUM(AD$10:AD50),0)</f>
        <v>0</v>
      </c>
      <c r="AF50" s="82" t="str">
        <f t="shared" si="25"/>
        <v/>
      </c>
      <c r="AG50" s="171">
        <f t="shared" si="26"/>
        <v>0</v>
      </c>
    </row>
    <row r="51" spans="1:33" ht="12" customHeight="1" x14ac:dyDescent="0.25">
      <c r="A51" s="497"/>
      <c r="B51" s="15">
        <v>42</v>
      </c>
      <c r="C51" s="468">
        <f t="shared" si="14"/>
        <v>0</v>
      </c>
      <c r="D51" s="469"/>
      <c r="E51" s="470"/>
      <c r="F51" s="67">
        <f t="shared" si="15"/>
        <v>0</v>
      </c>
      <c r="G51" s="67">
        <f t="shared" si="16"/>
        <v>0</v>
      </c>
      <c r="H51" s="67">
        <f t="shared" si="17"/>
        <v>0</v>
      </c>
      <c r="I51" s="67">
        <f t="shared" si="18"/>
        <v>0</v>
      </c>
      <c r="J51" s="67">
        <f t="shared" si="19"/>
        <v>0</v>
      </c>
      <c r="K51" s="16">
        <f t="shared" si="20"/>
        <v>0</v>
      </c>
      <c r="L51" s="67">
        <f t="shared" si="21"/>
        <v>0</v>
      </c>
      <c r="M51" s="17">
        <f>IF(L51&gt;0,VLOOKUP(I51,Labour!$AR$1:$AT$15,3,FALSE),0)</f>
        <v>0</v>
      </c>
      <c r="N51" s="70">
        <f t="shared" si="22"/>
        <v>0</v>
      </c>
      <c r="R51" s="83">
        <f t="shared" si="27"/>
        <v>0</v>
      </c>
      <c r="S51" s="83">
        <f t="shared" si="27"/>
        <v>0</v>
      </c>
      <c r="T51" s="83">
        <f t="shared" si="27"/>
        <v>0</v>
      </c>
      <c r="U51" s="83">
        <f t="shared" si="27"/>
        <v>0</v>
      </c>
      <c r="V51" s="83">
        <f t="shared" si="28"/>
        <v>0</v>
      </c>
      <c r="W51" s="83">
        <f t="shared" si="28"/>
        <v>0</v>
      </c>
      <c r="X51" s="83">
        <f t="shared" si="29"/>
        <v>0</v>
      </c>
      <c r="Y51" s="83">
        <f t="shared" si="29"/>
        <v>0</v>
      </c>
      <c r="Z51" s="83">
        <f t="shared" si="29"/>
        <v>0</v>
      </c>
      <c r="AA51" s="171">
        <f t="shared" si="23"/>
        <v>0</v>
      </c>
      <c r="AB51" s="83">
        <f t="shared" si="30"/>
        <v>0</v>
      </c>
      <c r="AC51" s="83">
        <f t="shared" si="30"/>
        <v>0</v>
      </c>
      <c r="AD51" s="171">
        <f t="shared" si="24"/>
        <v>0</v>
      </c>
      <c r="AE51" s="171">
        <f>IF(AD51=1,SUM(AD$10:AD51),0)</f>
        <v>0</v>
      </c>
      <c r="AF51" s="82" t="str">
        <f t="shared" si="25"/>
        <v/>
      </c>
      <c r="AG51" s="171">
        <f t="shared" si="26"/>
        <v>0</v>
      </c>
    </row>
    <row r="52" spans="1:33" ht="12" customHeight="1" x14ac:dyDescent="0.25">
      <c r="A52" s="497"/>
      <c r="B52" s="15">
        <v>43</v>
      </c>
      <c r="C52" s="468">
        <f t="shared" si="14"/>
        <v>0</v>
      </c>
      <c r="D52" s="469"/>
      <c r="E52" s="470"/>
      <c r="F52" s="67">
        <f t="shared" si="15"/>
        <v>0</v>
      </c>
      <c r="G52" s="67">
        <f t="shared" si="16"/>
        <v>0</v>
      </c>
      <c r="H52" s="67">
        <f t="shared" si="17"/>
        <v>0</v>
      </c>
      <c r="I52" s="67">
        <f t="shared" si="18"/>
        <v>0</v>
      </c>
      <c r="J52" s="67">
        <f t="shared" si="19"/>
        <v>0</v>
      </c>
      <c r="K52" s="16">
        <f t="shared" si="20"/>
        <v>0</v>
      </c>
      <c r="L52" s="67">
        <f t="shared" si="21"/>
        <v>0</v>
      </c>
      <c r="M52" s="17">
        <f>IF(L52&gt;0,VLOOKUP(I52,Labour!$AR$1:$AT$15,3,FALSE),0)</f>
        <v>0</v>
      </c>
      <c r="N52" s="70">
        <f t="shared" si="22"/>
        <v>0</v>
      </c>
      <c r="R52" s="83">
        <f t="shared" si="27"/>
        <v>0</v>
      </c>
      <c r="S52" s="83">
        <f t="shared" si="27"/>
        <v>0</v>
      </c>
      <c r="T52" s="83">
        <f t="shared" si="27"/>
        <v>0</v>
      </c>
      <c r="U52" s="83">
        <f t="shared" si="27"/>
        <v>0</v>
      </c>
      <c r="V52" s="83">
        <f t="shared" si="28"/>
        <v>0</v>
      </c>
      <c r="W52" s="83">
        <f t="shared" si="28"/>
        <v>0</v>
      </c>
      <c r="X52" s="83">
        <f t="shared" si="29"/>
        <v>0</v>
      </c>
      <c r="Y52" s="83">
        <f t="shared" si="29"/>
        <v>0</v>
      </c>
      <c r="Z52" s="83">
        <f t="shared" si="29"/>
        <v>0</v>
      </c>
      <c r="AA52" s="171">
        <f t="shared" si="23"/>
        <v>0</v>
      </c>
      <c r="AB52" s="83">
        <f t="shared" si="30"/>
        <v>0</v>
      </c>
      <c r="AC52" s="83">
        <f t="shared" si="30"/>
        <v>0</v>
      </c>
      <c r="AD52" s="171">
        <f t="shared" si="24"/>
        <v>0</v>
      </c>
      <c r="AE52" s="171">
        <f>IF(AD52=1,SUM(AD$10:AD52),0)</f>
        <v>0</v>
      </c>
      <c r="AF52" s="82" t="str">
        <f t="shared" si="25"/>
        <v/>
      </c>
      <c r="AG52" s="171">
        <f t="shared" si="26"/>
        <v>0</v>
      </c>
    </row>
    <row r="53" spans="1:33" ht="12" customHeight="1" x14ac:dyDescent="0.25">
      <c r="A53" s="497"/>
      <c r="B53" s="15">
        <v>44</v>
      </c>
      <c r="C53" s="468">
        <f t="shared" si="14"/>
        <v>0</v>
      </c>
      <c r="D53" s="469"/>
      <c r="E53" s="470"/>
      <c r="F53" s="67">
        <f t="shared" si="15"/>
        <v>0</v>
      </c>
      <c r="G53" s="67">
        <f t="shared" si="16"/>
        <v>0</v>
      </c>
      <c r="H53" s="67">
        <f t="shared" si="17"/>
        <v>0</v>
      </c>
      <c r="I53" s="67">
        <f t="shared" si="18"/>
        <v>0</v>
      </c>
      <c r="J53" s="67">
        <f t="shared" si="19"/>
        <v>0</v>
      </c>
      <c r="K53" s="16">
        <f t="shared" si="20"/>
        <v>0</v>
      </c>
      <c r="L53" s="67">
        <f t="shared" si="21"/>
        <v>0</v>
      </c>
      <c r="M53" s="17">
        <f>IF(L53&gt;0,VLOOKUP(I53,Labour!$AR$1:$AT$15,3,FALSE),0)</f>
        <v>0</v>
      </c>
      <c r="N53" s="70">
        <f t="shared" si="22"/>
        <v>0</v>
      </c>
      <c r="R53" s="83">
        <f t="shared" si="27"/>
        <v>0</v>
      </c>
      <c r="S53" s="83">
        <f t="shared" si="27"/>
        <v>0</v>
      </c>
      <c r="T53" s="83">
        <f t="shared" si="27"/>
        <v>0</v>
      </c>
      <c r="U53" s="83">
        <f t="shared" si="27"/>
        <v>0</v>
      </c>
      <c r="V53" s="83">
        <f t="shared" si="28"/>
        <v>0</v>
      </c>
      <c r="W53" s="83">
        <f t="shared" si="28"/>
        <v>0</v>
      </c>
      <c r="X53" s="83">
        <f t="shared" si="29"/>
        <v>0</v>
      </c>
      <c r="Y53" s="83">
        <f t="shared" si="29"/>
        <v>0</v>
      </c>
      <c r="Z53" s="83">
        <f t="shared" si="29"/>
        <v>0</v>
      </c>
      <c r="AA53" s="171">
        <f t="shared" si="23"/>
        <v>0</v>
      </c>
      <c r="AB53" s="83">
        <f t="shared" si="30"/>
        <v>0</v>
      </c>
      <c r="AC53" s="83">
        <f t="shared" si="30"/>
        <v>0</v>
      </c>
      <c r="AD53" s="171">
        <f t="shared" si="24"/>
        <v>0</v>
      </c>
      <c r="AE53" s="171">
        <f>IF(AD53=1,SUM(AD$10:AD53),0)</f>
        <v>0</v>
      </c>
      <c r="AF53" s="82" t="str">
        <f t="shared" si="25"/>
        <v/>
      </c>
      <c r="AG53" s="171">
        <f t="shared" si="26"/>
        <v>0</v>
      </c>
    </row>
    <row r="54" spans="1:33" ht="12" customHeight="1" x14ac:dyDescent="0.25">
      <c r="A54" s="497"/>
      <c r="B54" s="15">
        <v>45</v>
      </c>
      <c r="C54" s="468">
        <f t="shared" si="14"/>
        <v>0</v>
      </c>
      <c r="D54" s="469"/>
      <c r="E54" s="470"/>
      <c r="F54" s="67">
        <f t="shared" si="15"/>
        <v>0</v>
      </c>
      <c r="G54" s="67">
        <f t="shared" si="16"/>
        <v>0</v>
      </c>
      <c r="H54" s="67">
        <f t="shared" si="17"/>
        <v>0</v>
      </c>
      <c r="I54" s="67">
        <f t="shared" si="18"/>
        <v>0</v>
      </c>
      <c r="J54" s="67">
        <f t="shared" si="19"/>
        <v>0</v>
      </c>
      <c r="K54" s="16">
        <f t="shared" si="20"/>
        <v>0</v>
      </c>
      <c r="L54" s="67">
        <f t="shared" si="21"/>
        <v>0</v>
      </c>
      <c r="M54" s="17">
        <f>IF(L54&gt;0,VLOOKUP(I54,Labour!$AR$1:$AT$15,3,FALSE),0)</f>
        <v>0</v>
      </c>
      <c r="N54" s="70">
        <f t="shared" si="22"/>
        <v>0</v>
      </c>
      <c r="R54" s="83">
        <f t="shared" si="27"/>
        <v>0</v>
      </c>
      <c r="S54" s="83">
        <f t="shared" si="27"/>
        <v>0</v>
      </c>
      <c r="T54" s="83">
        <f t="shared" si="27"/>
        <v>0</v>
      </c>
      <c r="U54" s="83">
        <f t="shared" si="27"/>
        <v>0</v>
      </c>
      <c r="V54" s="83">
        <f t="shared" si="28"/>
        <v>0</v>
      </c>
      <c r="W54" s="83">
        <f t="shared" si="28"/>
        <v>0</v>
      </c>
      <c r="X54" s="83">
        <f t="shared" si="29"/>
        <v>0</v>
      </c>
      <c r="Y54" s="83">
        <f t="shared" si="29"/>
        <v>0</v>
      </c>
      <c r="Z54" s="83">
        <f t="shared" si="29"/>
        <v>0</v>
      </c>
      <c r="AA54" s="171">
        <f t="shared" si="23"/>
        <v>0</v>
      </c>
      <c r="AB54" s="83">
        <f t="shared" si="30"/>
        <v>0</v>
      </c>
      <c r="AC54" s="83">
        <f t="shared" si="30"/>
        <v>0</v>
      </c>
      <c r="AD54" s="171">
        <f t="shared" si="24"/>
        <v>0</v>
      </c>
      <c r="AE54" s="171">
        <f>IF(AD54=1,SUM(AD$10:AD54),0)</f>
        <v>0</v>
      </c>
      <c r="AF54" s="82" t="str">
        <f t="shared" si="25"/>
        <v/>
      </c>
      <c r="AG54" s="171">
        <f t="shared" si="26"/>
        <v>0</v>
      </c>
    </row>
    <row r="55" spans="1:33" ht="12" customHeight="1" x14ac:dyDescent="0.25">
      <c r="A55" s="497"/>
      <c r="B55" s="15">
        <v>46</v>
      </c>
      <c r="C55" s="468">
        <f t="shared" si="14"/>
        <v>0</v>
      </c>
      <c r="D55" s="469"/>
      <c r="E55" s="470"/>
      <c r="F55" s="67">
        <f t="shared" si="15"/>
        <v>0</v>
      </c>
      <c r="G55" s="67">
        <f t="shared" si="16"/>
        <v>0</v>
      </c>
      <c r="H55" s="67">
        <f t="shared" si="17"/>
        <v>0</v>
      </c>
      <c r="I55" s="67">
        <f t="shared" si="18"/>
        <v>0</v>
      </c>
      <c r="J55" s="67">
        <f t="shared" si="19"/>
        <v>0</v>
      </c>
      <c r="K55" s="16">
        <f t="shared" si="20"/>
        <v>0</v>
      </c>
      <c r="L55" s="67">
        <f t="shared" si="21"/>
        <v>0</v>
      </c>
      <c r="M55" s="17">
        <f>IF(L55&gt;0,VLOOKUP(I55,Labour!$AR$1:$AT$15,3,FALSE),0)</f>
        <v>0</v>
      </c>
      <c r="N55" s="70">
        <f t="shared" si="22"/>
        <v>0</v>
      </c>
      <c r="R55" s="83">
        <f t="shared" si="27"/>
        <v>0</v>
      </c>
      <c r="S55" s="83">
        <f t="shared" si="27"/>
        <v>0</v>
      </c>
      <c r="T55" s="83">
        <f t="shared" si="27"/>
        <v>0</v>
      </c>
      <c r="U55" s="83">
        <f t="shared" si="27"/>
        <v>0</v>
      </c>
      <c r="V55" s="83">
        <f t="shared" si="28"/>
        <v>0</v>
      </c>
      <c r="W55" s="83">
        <f t="shared" si="28"/>
        <v>0</v>
      </c>
      <c r="X55" s="83">
        <f t="shared" si="29"/>
        <v>0</v>
      </c>
      <c r="Y55" s="83">
        <f t="shared" si="29"/>
        <v>0</v>
      </c>
      <c r="Z55" s="83">
        <f t="shared" si="29"/>
        <v>0</v>
      </c>
      <c r="AA55" s="171">
        <f t="shared" si="23"/>
        <v>0</v>
      </c>
      <c r="AB55" s="83">
        <f t="shared" si="30"/>
        <v>0</v>
      </c>
      <c r="AC55" s="83">
        <f t="shared" si="30"/>
        <v>0</v>
      </c>
      <c r="AD55" s="171">
        <f t="shared" si="24"/>
        <v>0</v>
      </c>
      <c r="AE55" s="171">
        <f>IF(AD55=1,SUM(AD$10:AD55),0)</f>
        <v>0</v>
      </c>
      <c r="AF55" s="82" t="str">
        <f t="shared" si="25"/>
        <v/>
      </c>
      <c r="AG55" s="171">
        <f t="shared" si="26"/>
        <v>0</v>
      </c>
    </row>
    <row r="56" spans="1:33" ht="12" customHeight="1" x14ac:dyDescent="0.25">
      <c r="A56" s="497"/>
      <c r="B56" s="15">
        <v>47</v>
      </c>
      <c r="C56" s="468">
        <f t="shared" si="14"/>
        <v>0</v>
      </c>
      <c r="D56" s="469"/>
      <c r="E56" s="470"/>
      <c r="F56" s="67">
        <f t="shared" si="15"/>
        <v>0</v>
      </c>
      <c r="G56" s="67">
        <f t="shared" si="16"/>
        <v>0</v>
      </c>
      <c r="H56" s="67">
        <f t="shared" si="17"/>
        <v>0</v>
      </c>
      <c r="I56" s="67">
        <f t="shared" si="18"/>
        <v>0</v>
      </c>
      <c r="J56" s="67">
        <f t="shared" si="19"/>
        <v>0</v>
      </c>
      <c r="K56" s="16">
        <f t="shared" si="20"/>
        <v>0</v>
      </c>
      <c r="L56" s="67">
        <f t="shared" si="21"/>
        <v>0</v>
      </c>
      <c r="M56" s="17">
        <f>IF(L56&gt;0,VLOOKUP(I56,Labour!$AR$1:$AT$15,3,FALSE),0)</f>
        <v>0</v>
      </c>
      <c r="N56" s="70">
        <f t="shared" si="22"/>
        <v>0</v>
      </c>
      <c r="R56" s="83">
        <f t="shared" si="27"/>
        <v>0</v>
      </c>
      <c r="S56" s="83">
        <f t="shared" si="27"/>
        <v>0</v>
      </c>
      <c r="T56" s="83">
        <f t="shared" si="27"/>
        <v>0</v>
      </c>
      <c r="U56" s="83">
        <f t="shared" si="27"/>
        <v>0</v>
      </c>
      <c r="V56" s="83">
        <f t="shared" si="28"/>
        <v>0</v>
      </c>
      <c r="W56" s="83">
        <f t="shared" si="28"/>
        <v>0</v>
      </c>
      <c r="X56" s="83">
        <f t="shared" si="29"/>
        <v>0</v>
      </c>
      <c r="Y56" s="83">
        <f t="shared" si="29"/>
        <v>0</v>
      </c>
      <c r="Z56" s="83">
        <f t="shared" si="29"/>
        <v>0</v>
      </c>
      <c r="AA56" s="171">
        <f t="shared" si="23"/>
        <v>0</v>
      </c>
      <c r="AB56" s="83">
        <f t="shared" si="30"/>
        <v>0</v>
      </c>
      <c r="AC56" s="83">
        <f t="shared" si="30"/>
        <v>0</v>
      </c>
      <c r="AD56" s="171">
        <f t="shared" si="24"/>
        <v>0</v>
      </c>
      <c r="AE56" s="171">
        <f>IF(AD56=1,SUM(AD$10:AD56),0)</f>
        <v>0</v>
      </c>
      <c r="AF56" s="82" t="str">
        <f t="shared" si="25"/>
        <v/>
      </c>
      <c r="AG56" s="171">
        <f t="shared" si="26"/>
        <v>0</v>
      </c>
    </row>
    <row r="57" spans="1:33" ht="12" customHeight="1" x14ac:dyDescent="0.25">
      <c r="A57" s="497"/>
      <c r="B57" s="15">
        <v>48</v>
      </c>
      <c r="C57" s="468">
        <f t="shared" si="14"/>
        <v>0</v>
      </c>
      <c r="D57" s="469"/>
      <c r="E57" s="470"/>
      <c r="F57" s="67">
        <f t="shared" si="15"/>
        <v>0</v>
      </c>
      <c r="G57" s="67">
        <f t="shared" si="16"/>
        <v>0</v>
      </c>
      <c r="H57" s="67">
        <f t="shared" si="17"/>
        <v>0</v>
      </c>
      <c r="I57" s="67">
        <f t="shared" si="18"/>
        <v>0</v>
      </c>
      <c r="J57" s="67">
        <f t="shared" si="19"/>
        <v>0</v>
      </c>
      <c r="K57" s="16">
        <f t="shared" si="20"/>
        <v>0</v>
      </c>
      <c r="L57" s="67">
        <f t="shared" si="21"/>
        <v>0</v>
      </c>
      <c r="M57" s="17">
        <f>IF(L57&gt;0,VLOOKUP(I57,Labour!$AR$1:$AT$15,3,FALSE),0)</f>
        <v>0</v>
      </c>
      <c r="N57" s="70">
        <f t="shared" si="22"/>
        <v>0</v>
      </c>
      <c r="R57" s="83">
        <f t="shared" si="27"/>
        <v>0</v>
      </c>
      <c r="S57" s="83">
        <f t="shared" si="27"/>
        <v>0</v>
      </c>
      <c r="T57" s="83">
        <f t="shared" si="27"/>
        <v>0</v>
      </c>
      <c r="U57" s="83">
        <f t="shared" si="27"/>
        <v>0</v>
      </c>
      <c r="V57" s="83">
        <f t="shared" si="28"/>
        <v>0</v>
      </c>
      <c r="W57" s="83">
        <f t="shared" si="28"/>
        <v>0</v>
      </c>
      <c r="X57" s="83">
        <f t="shared" si="29"/>
        <v>0</v>
      </c>
      <c r="Y57" s="83">
        <f t="shared" si="29"/>
        <v>0</v>
      </c>
      <c r="Z57" s="83">
        <f t="shared" si="29"/>
        <v>0</v>
      </c>
      <c r="AA57" s="171">
        <f t="shared" si="23"/>
        <v>0</v>
      </c>
      <c r="AB57" s="83">
        <f t="shared" si="30"/>
        <v>0</v>
      </c>
      <c r="AC57" s="83">
        <f t="shared" si="30"/>
        <v>0</v>
      </c>
      <c r="AD57" s="171">
        <f t="shared" si="24"/>
        <v>0</v>
      </c>
      <c r="AE57" s="171">
        <f>IF(AD57=1,SUM(AD$10:AD57),0)</f>
        <v>0</v>
      </c>
      <c r="AF57" s="82" t="str">
        <f t="shared" si="25"/>
        <v/>
      </c>
      <c r="AG57" s="171">
        <f t="shared" si="26"/>
        <v>0</v>
      </c>
    </row>
    <row r="58" spans="1:33" ht="12" customHeight="1" x14ac:dyDescent="0.25">
      <c r="A58" s="497"/>
      <c r="B58" s="15">
        <v>49</v>
      </c>
      <c r="C58" s="468">
        <f t="shared" si="14"/>
        <v>0</v>
      </c>
      <c r="D58" s="469"/>
      <c r="E58" s="470"/>
      <c r="F58" s="67">
        <f t="shared" si="15"/>
        <v>0</v>
      </c>
      <c r="G58" s="67">
        <f t="shared" si="16"/>
        <v>0</v>
      </c>
      <c r="H58" s="67">
        <f t="shared" si="17"/>
        <v>0</v>
      </c>
      <c r="I58" s="67">
        <f t="shared" si="18"/>
        <v>0</v>
      </c>
      <c r="J58" s="67">
        <f t="shared" si="19"/>
        <v>0</v>
      </c>
      <c r="K58" s="16">
        <f t="shared" si="20"/>
        <v>0</v>
      </c>
      <c r="L58" s="67">
        <f t="shared" si="21"/>
        <v>0</v>
      </c>
      <c r="M58" s="17">
        <f>IF(L58&gt;0,VLOOKUP(I58,Labour!$AR$1:$AT$15,3,FALSE),0)</f>
        <v>0</v>
      </c>
      <c r="N58" s="70">
        <f t="shared" si="22"/>
        <v>0</v>
      </c>
      <c r="R58" s="83">
        <f t="shared" si="27"/>
        <v>0</v>
      </c>
      <c r="S58" s="83">
        <f t="shared" si="27"/>
        <v>0</v>
      </c>
      <c r="T58" s="83">
        <f t="shared" si="27"/>
        <v>0</v>
      </c>
      <c r="U58" s="83">
        <f t="shared" si="27"/>
        <v>0</v>
      </c>
      <c r="V58" s="83">
        <f t="shared" si="28"/>
        <v>0</v>
      </c>
      <c r="W58" s="83">
        <f t="shared" si="28"/>
        <v>0</v>
      </c>
      <c r="X58" s="83">
        <f t="shared" si="29"/>
        <v>0</v>
      </c>
      <c r="Y58" s="83">
        <f t="shared" si="29"/>
        <v>0</v>
      </c>
      <c r="Z58" s="83">
        <f t="shared" si="29"/>
        <v>0</v>
      </c>
      <c r="AA58" s="171">
        <f t="shared" si="23"/>
        <v>0</v>
      </c>
      <c r="AB58" s="83">
        <f t="shared" si="30"/>
        <v>0</v>
      </c>
      <c r="AC58" s="83">
        <f t="shared" si="30"/>
        <v>0</v>
      </c>
      <c r="AD58" s="171">
        <f t="shared" si="24"/>
        <v>0</v>
      </c>
      <c r="AE58" s="171">
        <f>IF(AD58=1,SUM(AD$10:AD58),0)</f>
        <v>0</v>
      </c>
      <c r="AF58" s="82" t="str">
        <f t="shared" si="25"/>
        <v/>
      </c>
      <c r="AG58" s="171">
        <f t="shared" si="26"/>
        <v>0</v>
      </c>
    </row>
    <row r="59" spans="1:33" ht="12" customHeight="1" x14ac:dyDescent="0.25">
      <c r="A59" s="497"/>
      <c r="B59" s="15">
        <v>50</v>
      </c>
      <c r="C59" s="468">
        <f t="shared" si="14"/>
        <v>0</v>
      </c>
      <c r="D59" s="469"/>
      <c r="E59" s="470"/>
      <c r="F59" s="67">
        <f t="shared" si="15"/>
        <v>0</v>
      </c>
      <c r="G59" s="67">
        <f t="shared" si="16"/>
        <v>0</v>
      </c>
      <c r="H59" s="67">
        <f t="shared" si="17"/>
        <v>0</v>
      </c>
      <c r="I59" s="67">
        <f t="shared" si="18"/>
        <v>0</v>
      </c>
      <c r="J59" s="67">
        <f t="shared" si="19"/>
        <v>0</v>
      </c>
      <c r="K59" s="16">
        <f t="shared" si="20"/>
        <v>0</v>
      </c>
      <c r="L59" s="67">
        <f t="shared" si="21"/>
        <v>0</v>
      </c>
      <c r="M59" s="17">
        <f>IF(L59&gt;0,VLOOKUP(I59,Labour!$AR$1:$AT$15,3,FALSE),0)</f>
        <v>0</v>
      </c>
      <c r="N59" s="70">
        <f t="shared" si="22"/>
        <v>0</v>
      </c>
      <c r="R59" s="83">
        <f t="shared" si="27"/>
        <v>0</v>
      </c>
      <c r="S59" s="83">
        <f t="shared" si="27"/>
        <v>0</v>
      </c>
      <c r="T59" s="83">
        <f t="shared" si="27"/>
        <v>0</v>
      </c>
      <c r="U59" s="83">
        <f t="shared" si="27"/>
        <v>0</v>
      </c>
      <c r="V59" s="83">
        <f t="shared" si="28"/>
        <v>0</v>
      </c>
      <c r="W59" s="83">
        <f t="shared" si="28"/>
        <v>0</v>
      </c>
      <c r="X59" s="83">
        <f t="shared" si="29"/>
        <v>0</v>
      </c>
      <c r="Y59" s="83">
        <f t="shared" si="29"/>
        <v>0</v>
      </c>
      <c r="Z59" s="83">
        <f t="shared" si="29"/>
        <v>0</v>
      </c>
      <c r="AA59" s="171">
        <f t="shared" si="23"/>
        <v>0</v>
      </c>
      <c r="AB59" s="83">
        <f t="shared" si="30"/>
        <v>0</v>
      </c>
      <c r="AC59" s="83">
        <f t="shared" si="30"/>
        <v>0</v>
      </c>
      <c r="AD59" s="171">
        <f t="shared" si="24"/>
        <v>0</v>
      </c>
      <c r="AE59" s="171">
        <f>IF(AD59=1,SUM(AD$10:AD59),0)</f>
        <v>0</v>
      </c>
      <c r="AF59" s="82" t="str">
        <f t="shared" si="25"/>
        <v/>
      </c>
      <c r="AG59" s="171">
        <f t="shared" si="26"/>
        <v>0</v>
      </c>
    </row>
    <row r="60" spans="1:33" ht="12" customHeight="1" x14ac:dyDescent="0.25">
      <c r="A60" s="497"/>
      <c r="B60" s="15">
        <v>51</v>
      </c>
      <c r="C60" s="468">
        <f t="shared" si="14"/>
        <v>0</v>
      </c>
      <c r="D60" s="469"/>
      <c r="E60" s="470"/>
      <c r="F60" s="67">
        <f t="shared" si="15"/>
        <v>0</v>
      </c>
      <c r="G60" s="67">
        <f t="shared" si="16"/>
        <v>0</v>
      </c>
      <c r="H60" s="67">
        <f t="shared" si="17"/>
        <v>0</v>
      </c>
      <c r="I60" s="67">
        <f t="shared" si="18"/>
        <v>0</v>
      </c>
      <c r="J60" s="67">
        <f t="shared" si="19"/>
        <v>0</v>
      </c>
      <c r="K60" s="16">
        <f t="shared" si="20"/>
        <v>0</v>
      </c>
      <c r="L60" s="67">
        <f t="shared" si="21"/>
        <v>0</v>
      </c>
      <c r="M60" s="17">
        <f>IF(L60&gt;0,VLOOKUP(I60,Labour!$AR$1:$AT$15,3,FALSE),0)</f>
        <v>0</v>
      </c>
      <c r="N60" s="70">
        <f t="shared" si="22"/>
        <v>0</v>
      </c>
      <c r="R60" s="83">
        <f t="shared" si="27"/>
        <v>0</v>
      </c>
      <c r="S60" s="83">
        <f t="shared" si="27"/>
        <v>0</v>
      </c>
      <c r="T60" s="83">
        <f t="shared" si="27"/>
        <v>0</v>
      </c>
      <c r="U60" s="83">
        <f t="shared" si="27"/>
        <v>0</v>
      </c>
      <c r="V60" s="83">
        <f t="shared" si="28"/>
        <v>0</v>
      </c>
      <c r="W60" s="83">
        <f t="shared" si="28"/>
        <v>0</v>
      </c>
      <c r="X60" s="83">
        <f t="shared" si="29"/>
        <v>0</v>
      </c>
      <c r="Y60" s="83">
        <f t="shared" si="29"/>
        <v>0</v>
      </c>
      <c r="Z60" s="83">
        <f t="shared" si="29"/>
        <v>0</v>
      </c>
      <c r="AA60" s="171">
        <f t="shared" si="23"/>
        <v>0</v>
      </c>
      <c r="AB60" s="83">
        <f t="shared" si="30"/>
        <v>0</v>
      </c>
      <c r="AC60" s="83">
        <f t="shared" si="30"/>
        <v>0</v>
      </c>
      <c r="AD60" s="171">
        <f t="shared" si="24"/>
        <v>0</v>
      </c>
      <c r="AE60" s="171">
        <f>IF(AD60=1,SUM(AD$10:AD60),0)</f>
        <v>0</v>
      </c>
      <c r="AF60" s="82" t="str">
        <f t="shared" si="25"/>
        <v/>
      </c>
      <c r="AG60" s="171">
        <f t="shared" si="26"/>
        <v>0</v>
      </c>
    </row>
    <row r="61" spans="1:33" ht="12" customHeight="1" x14ac:dyDescent="0.25">
      <c r="A61" s="497"/>
      <c r="B61" s="15">
        <v>52</v>
      </c>
      <c r="C61" s="468">
        <f t="shared" si="14"/>
        <v>0</v>
      </c>
      <c r="D61" s="469"/>
      <c r="E61" s="470"/>
      <c r="F61" s="67">
        <f t="shared" si="15"/>
        <v>0</v>
      </c>
      <c r="G61" s="67">
        <f t="shared" si="16"/>
        <v>0</v>
      </c>
      <c r="H61" s="67">
        <f t="shared" si="17"/>
        <v>0</v>
      </c>
      <c r="I61" s="67">
        <f t="shared" si="18"/>
        <v>0</v>
      </c>
      <c r="J61" s="67">
        <f t="shared" si="19"/>
        <v>0</v>
      </c>
      <c r="K61" s="16">
        <f t="shared" si="20"/>
        <v>0</v>
      </c>
      <c r="L61" s="67">
        <f t="shared" si="21"/>
        <v>0</v>
      </c>
      <c r="M61" s="17">
        <f>IF(L61&gt;0,VLOOKUP(I61,Labour!$AR$1:$AT$15,3,FALSE),0)</f>
        <v>0</v>
      </c>
      <c r="N61" s="70">
        <f t="shared" si="22"/>
        <v>0</v>
      </c>
      <c r="R61" s="83">
        <f t="shared" si="27"/>
        <v>0</v>
      </c>
      <c r="S61" s="83">
        <f t="shared" si="27"/>
        <v>0</v>
      </c>
      <c r="T61" s="83">
        <f t="shared" si="27"/>
        <v>0</v>
      </c>
      <c r="U61" s="83">
        <f t="shared" si="27"/>
        <v>0</v>
      </c>
      <c r="V61" s="83">
        <f t="shared" si="28"/>
        <v>0</v>
      </c>
      <c r="W61" s="83">
        <f t="shared" si="28"/>
        <v>0</v>
      </c>
      <c r="X61" s="83">
        <f t="shared" si="29"/>
        <v>0</v>
      </c>
      <c r="Y61" s="83">
        <f t="shared" si="29"/>
        <v>0</v>
      </c>
      <c r="Z61" s="83">
        <f t="shared" si="29"/>
        <v>0</v>
      </c>
      <c r="AA61" s="171">
        <f t="shared" si="23"/>
        <v>0</v>
      </c>
      <c r="AB61" s="83">
        <f t="shared" si="30"/>
        <v>0</v>
      </c>
      <c r="AC61" s="83">
        <f t="shared" si="30"/>
        <v>0</v>
      </c>
      <c r="AD61" s="171">
        <f t="shared" si="24"/>
        <v>0</v>
      </c>
      <c r="AE61" s="171">
        <f>IF(AD61=1,SUM(AD$10:AD61),0)</f>
        <v>0</v>
      </c>
      <c r="AF61" s="82" t="str">
        <f t="shared" si="25"/>
        <v/>
      </c>
      <c r="AG61" s="171">
        <f t="shared" si="26"/>
        <v>0</v>
      </c>
    </row>
    <row r="62" spans="1:33" ht="12" customHeight="1" x14ac:dyDescent="0.25">
      <c r="A62" s="497"/>
      <c r="B62" s="15">
        <v>53</v>
      </c>
      <c r="C62" s="468">
        <f t="shared" si="14"/>
        <v>0</v>
      </c>
      <c r="D62" s="469"/>
      <c r="E62" s="470"/>
      <c r="F62" s="67">
        <f t="shared" si="15"/>
        <v>0</v>
      </c>
      <c r="G62" s="67">
        <f t="shared" si="16"/>
        <v>0</v>
      </c>
      <c r="H62" s="67">
        <f t="shared" si="17"/>
        <v>0</v>
      </c>
      <c r="I62" s="67">
        <f t="shared" si="18"/>
        <v>0</v>
      </c>
      <c r="J62" s="67">
        <f t="shared" si="19"/>
        <v>0</v>
      </c>
      <c r="K62" s="16">
        <f t="shared" si="20"/>
        <v>0</v>
      </c>
      <c r="L62" s="67">
        <f t="shared" si="21"/>
        <v>0</v>
      </c>
      <c r="M62" s="17">
        <f>IF(L62&gt;0,VLOOKUP(I62,Labour!$AR$1:$AT$15,3,FALSE),0)</f>
        <v>0</v>
      </c>
      <c r="N62" s="70">
        <f t="shared" si="22"/>
        <v>0</v>
      </c>
      <c r="R62" s="83">
        <f t="shared" si="27"/>
        <v>0</v>
      </c>
      <c r="S62" s="83">
        <f t="shared" si="27"/>
        <v>0</v>
      </c>
      <c r="T62" s="83">
        <f t="shared" si="27"/>
        <v>0</v>
      </c>
      <c r="U62" s="83">
        <f t="shared" si="27"/>
        <v>0</v>
      </c>
      <c r="V62" s="83">
        <f t="shared" si="28"/>
        <v>0</v>
      </c>
      <c r="W62" s="83">
        <f t="shared" si="28"/>
        <v>0</v>
      </c>
      <c r="X62" s="83">
        <f t="shared" si="29"/>
        <v>0</v>
      </c>
      <c r="Y62" s="83">
        <f t="shared" si="29"/>
        <v>0</v>
      </c>
      <c r="Z62" s="83">
        <f t="shared" si="29"/>
        <v>0</v>
      </c>
      <c r="AA62" s="171">
        <f t="shared" si="23"/>
        <v>0</v>
      </c>
      <c r="AB62" s="83">
        <f t="shared" si="30"/>
        <v>0</v>
      </c>
      <c r="AC62" s="83">
        <f t="shared" si="30"/>
        <v>0</v>
      </c>
      <c r="AD62" s="171">
        <f t="shared" si="24"/>
        <v>0</v>
      </c>
      <c r="AE62" s="171">
        <f>IF(AD62=1,SUM(AD$10:AD62),0)</f>
        <v>0</v>
      </c>
      <c r="AF62" s="82" t="str">
        <f t="shared" si="25"/>
        <v/>
      </c>
      <c r="AG62" s="171">
        <f t="shared" si="26"/>
        <v>0</v>
      </c>
    </row>
    <row r="63" spans="1:33" ht="12" customHeight="1" x14ac:dyDescent="0.25">
      <c r="A63" s="497"/>
      <c r="B63" s="15">
        <v>54</v>
      </c>
      <c r="C63" s="468">
        <f t="shared" si="14"/>
        <v>0</v>
      </c>
      <c r="D63" s="469"/>
      <c r="E63" s="470"/>
      <c r="F63" s="67">
        <f t="shared" si="15"/>
        <v>0</v>
      </c>
      <c r="G63" s="67">
        <f t="shared" si="16"/>
        <v>0</v>
      </c>
      <c r="H63" s="67">
        <f t="shared" si="17"/>
        <v>0</v>
      </c>
      <c r="I63" s="67">
        <f t="shared" si="18"/>
        <v>0</v>
      </c>
      <c r="J63" s="67">
        <f t="shared" si="19"/>
        <v>0</v>
      </c>
      <c r="K63" s="16">
        <f t="shared" si="20"/>
        <v>0</v>
      </c>
      <c r="L63" s="67">
        <f t="shared" si="21"/>
        <v>0</v>
      </c>
      <c r="M63" s="17">
        <f>IF(L63&gt;0,VLOOKUP(I63,Labour!$AR$1:$AT$15,3,FALSE),0)</f>
        <v>0</v>
      </c>
      <c r="N63" s="70">
        <f t="shared" si="22"/>
        <v>0</v>
      </c>
      <c r="R63" s="83">
        <f t="shared" si="27"/>
        <v>0</v>
      </c>
      <c r="S63" s="83">
        <f t="shared" si="27"/>
        <v>0</v>
      </c>
      <c r="T63" s="83">
        <f t="shared" si="27"/>
        <v>0</v>
      </c>
      <c r="U63" s="83">
        <f t="shared" si="27"/>
        <v>0</v>
      </c>
      <c r="V63" s="83">
        <f t="shared" si="28"/>
        <v>0</v>
      </c>
      <c r="W63" s="83">
        <f t="shared" si="28"/>
        <v>0</v>
      </c>
      <c r="X63" s="83">
        <f t="shared" si="29"/>
        <v>0</v>
      </c>
      <c r="Y63" s="83">
        <f t="shared" si="29"/>
        <v>0</v>
      </c>
      <c r="Z63" s="83">
        <f t="shared" si="29"/>
        <v>0</v>
      </c>
      <c r="AA63" s="171">
        <f t="shared" si="23"/>
        <v>0</v>
      </c>
      <c r="AB63" s="83">
        <f t="shared" si="30"/>
        <v>0</v>
      </c>
      <c r="AC63" s="83">
        <f t="shared" si="30"/>
        <v>0</v>
      </c>
      <c r="AD63" s="171">
        <f t="shared" si="24"/>
        <v>0</v>
      </c>
      <c r="AE63" s="171">
        <f>IF(AD63=1,SUM(AD$10:AD63),0)</f>
        <v>0</v>
      </c>
      <c r="AF63" s="82" t="str">
        <f t="shared" si="25"/>
        <v/>
      </c>
      <c r="AG63" s="171">
        <f t="shared" si="26"/>
        <v>0</v>
      </c>
    </row>
    <row r="64" spans="1:33" ht="12" customHeight="1" x14ac:dyDescent="0.25">
      <c r="A64" s="497"/>
      <c r="B64" s="15">
        <v>55</v>
      </c>
      <c r="C64" s="468">
        <f t="shared" si="14"/>
        <v>0</v>
      </c>
      <c r="D64" s="469"/>
      <c r="E64" s="470"/>
      <c r="F64" s="67">
        <f t="shared" si="15"/>
        <v>0</v>
      </c>
      <c r="G64" s="67">
        <f t="shared" si="16"/>
        <v>0</v>
      </c>
      <c r="H64" s="67">
        <f t="shared" si="17"/>
        <v>0</v>
      </c>
      <c r="I64" s="67">
        <f t="shared" si="18"/>
        <v>0</v>
      </c>
      <c r="J64" s="67">
        <f t="shared" si="19"/>
        <v>0</v>
      </c>
      <c r="K64" s="16">
        <f t="shared" si="20"/>
        <v>0</v>
      </c>
      <c r="L64" s="67">
        <f t="shared" si="21"/>
        <v>0</v>
      </c>
      <c r="M64" s="17">
        <f>IF(L64&gt;0,VLOOKUP(I64,Labour!$AR$1:$AT$15,3,FALSE),0)</f>
        <v>0</v>
      </c>
      <c r="N64" s="70">
        <f t="shared" si="22"/>
        <v>0</v>
      </c>
      <c r="R64" s="83">
        <f t="shared" si="27"/>
        <v>0</v>
      </c>
      <c r="S64" s="83">
        <f t="shared" si="27"/>
        <v>0</v>
      </c>
      <c r="T64" s="83">
        <f t="shared" si="27"/>
        <v>0</v>
      </c>
      <c r="U64" s="83">
        <f t="shared" si="27"/>
        <v>0</v>
      </c>
      <c r="V64" s="83">
        <f t="shared" si="28"/>
        <v>0</v>
      </c>
      <c r="W64" s="83">
        <f t="shared" si="28"/>
        <v>0</v>
      </c>
      <c r="X64" s="83">
        <f t="shared" si="29"/>
        <v>0</v>
      </c>
      <c r="Y64" s="83">
        <f t="shared" si="29"/>
        <v>0</v>
      </c>
      <c r="Z64" s="83">
        <f t="shared" si="29"/>
        <v>0</v>
      </c>
      <c r="AA64" s="171">
        <f t="shared" si="23"/>
        <v>0</v>
      </c>
      <c r="AB64" s="83">
        <f t="shared" si="30"/>
        <v>0</v>
      </c>
      <c r="AC64" s="83">
        <f t="shared" si="30"/>
        <v>0</v>
      </c>
      <c r="AD64" s="171">
        <f t="shared" si="24"/>
        <v>0</v>
      </c>
      <c r="AE64" s="171">
        <f>IF(AD64=1,SUM(AD$10:AD64),0)</f>
        <v>0</v>
      </c>
      <c r="AF64" s="82" t="str">
        <f t="shared" si="25"/>
        <v/>
      </c>
      <c r="AG64" s="171">
        <f t="shared" si="26"/>
        <v>0</v>
      </c>
    </row>
    <row r="65" spans="1:33" ht="12" customHeight="1" x14ac:dyDescent="0.25">
      <c r="A65" s="497"/>
      <c r="B65" s="15">
        <v>56</v>
      </c>
      <c r="C65" s="468">
        <f t="shared" si="14"/>
        <v>0</v>
      </c>
      <c r="D65" s="469"/>
      <c r="E65" s="470"/>
      <c r="F65" s="67">
        <f t="shared" si="15"/>
        <v>0</v>
      </c>
      <c r="G65" s="67">
        <f t="shared" si="16"/>
        <v>0</v>
      </c>
      <c r="H65" s="67">
        <f t="shared" si="17"/>
        <v>0</v>
      </c>
      <c r="I65" s="67">
        <f t="shared" si="18"/>
        <v>0</v>
      </c>
      <c r="J65" s="67">
        <f t="shared" si="19"/>
        <v>0</v>
      </c>
      <c r="K65" s="16">
        <f t="shared" si="20"/>
        <v>0</v>
      </c>
      <c r="L65" s="67">
        <f t="shared" si="21"/>
        <v>0</v>
      </c>
      <c r="M65" s="17">
        <f>IF(L65&gt;0,VLOOKUP(I65,Labour!$AR$1:$AT$15,3,FALSE),0)</f>
        <v>0</v>
      </c>
      <c r="N65" s="70">
        <f t="shared" si="22"/>
        <v>0</v>
      </c>
      <c r="R65" s="83">
        <f t="shared" si="27"/>
        <v>0</v>
      </c>
      <c r="S65" s="83">
        <f t="shared" si="27"/>
        <v>0</v>
      </c>
      <c r="T65" s="83">
        <f t="shared" si="27"/>
        <v>0</v>
      </c>
      <c r="U65" s="83">
        <f t="shared" si="27"/>
        <v>0</v>
      </c>
      <c r="V65" s="83">
        <f t="shared" si="28"/>
        <v>0</v>
      </c>
      <c r="W65" s="83">
        <f t="shared" si="28"/>
        <v>0</v>
      </c>
      <c r="X65" s="83">
        <f t="shared" si="29"/>
        <v>0</v>
      </c>
      <c r="Y65" s="83">
        <f t="shared" si="29"/>
        <v>0</v>
      </c>
      <c r="Z65" s="83">
        <f t="shared" si="29"/>
        <v>0</v>
      </c>
      <c r="AA65" s="171">
        <f t="shared" si="23"/>
        <v>0</v>
      </c>
      <c r="AB65" s="83">
        <f t="shared" si="30"/>
        <v>0</v>
      </c>
      <c r="AC65" s="83">
        <f t="shared" si="30"/>
        <v>0</v>
      </c>
      <c r="AD65" s="171">
        <f t="shared" si="24"/>
        <v>0</v>
      </c>
      <c r="AE65" s="171">
        <f>IF(AD65=1,SUM(AD$10:AD65),0)</f>
        <v>0</v>
      </c>
      <c r="AF65" s="82" t="str">
        <f t="shared" si="25"/>
        <v/>
      </c>
      <c r="AG65" s="171">
        <f t="shared" si="26"/>
        <v>0</v>
      </c>
    </row>
    <row r="66" spans="1:33" ht="12" customHeight="1" x14ac:dyDescent="0.25">
      <c r="A66" s="497"/>
      <c r="B66" s="15">
        <v>57</v>
      </c>
      <c r="C66" s="468">
        <f t="shared" si="14"/>
        <v>0</v>
      </c>
      <c r="D66" s="469"/>
      <c r="E66" s="470"/>
      <c r="F66" s="67">
        <f t="shared" si="15"/>
        <v>0</v>
      </c>
      <c r="G66" s="67">
        <f t="shared" si="16"/>
        <v>0</v>
      </c>
      <c r="H66" s="67">
        <f t="shared" si="17"/>
        <v>0</v>
      </c>
      <c r="I66" s="67">
        <f t="shared" si="18"/>
        <v>0</v>
      </c>
      <c r="J66" s="67">
        <f t="shared" si="19"/>
        <v>0</v>
      </c>
      <c r="K66" s="16">
        <f t="shared" si="20"/>
        <v>0</v>
      </c>
      <c r="L66" s="67">
        <f t="shared" si="21"/>
        <v>0</v>
      </c>
      <c r="M66" s="17">
        <f>IF(L66&gt;0,VLOOKUP(I66,Labour!$AR$1:$AT$15,3,FALSE),0)</f>
        <v>0</v>
      </c>
      <c r="N66" s="70">
        <f t="shared" si="22"/>
        <v>0</v>
      </c>
      <c r="R66" s="83">
        <f t="shared" si="27"/>
        <v>0</v>
      </c>
      <c r="S66" s="83">
        <f t="shared" si="27"/>
        <v>0</v>
      </c>
      <c r="T66" s="83">
        <f t="shared" si="27"/>
        <v>0</v>
      </c>
      <c r="U66" s="83">
        <f t="shared" si="27"/>
        <v>0</v>
      </c>
      <c r="V66" s="83">
        <f t="shared" si="28"/>
        <v>0</v>
      </c>
      <c r="W66" s="83">
        <f t="shared" si="28"/>
        <v>0</v>
      </c>
      <c r="X66" s="83">
        <f t="shared" si="29"/>
        <v>0</v>
      </c>
      <c r="Y66" s="83">
        <f t="shared" si="29"/>
        <v>0</v>
      </c>
      <c r="Z66" s="83">
        <f t="shared" si="29"/>
        <v>0</v>
      </c>
      <c r="AA66" s="171">
        <f t="shared" si="23"/>
        <v>0</v>
      </c>
      <c r="AB66" s="83">
        <f t="shared" si="30"/>
        <v>0</v>
      </c>
      <c r="AC66" s="83">
        <f t="shared" si="30"/>
        <v>0</v>
      </c>
      <c r="AD66" s="171">
        <f t="shared" si="24"/>
        <v>0</v>
      </c>
      <c r="AE66" s="171">
        <f>IF(AD66=1,SUM(AD$10:AD66),0)</f>
        <v>0</v>
      </c>
      <c r="AF66" s="82" t="str">
        <f t="shared" si="25"/>
        <v/>
      </c>
      <c r="AG66" s="171">
        <f t="shared" si="26"/>
        <v>0</v>
      </c>
    </row>
    <row r="67" spans="1:33" ht="12" customHeight="1" x14ac:dyDescent="0.25">
      <c r="A67" s="497"/>
      <c r="B67" s="15">
        <v>58</v>
      </c>
      <c r="C67" s="468">
        <f t="shared" si="14"/>
        <v>0</v>
      </c>
      <c r="D67" s="469"/>
      <c r="E67" s="470"/>
      <c r="F67" s="67">
        <f t="shared" si="15"/>
        <v>0</v>
      </c>
      <c r="G67" s="67">
        <f t="shared" si="16"/>
        <v>0</v>
      </c>
      <c r="H67" s="67">
        <f t="shared" si="17"/>
        <v>0</v>
      </c>
      <c r="I67" s="67">
        <f t="shared" si="18"/>
        <v>0</v>
      </c>
      <c r="J67" s="67">
        <f t="shared" si="19"/>
        <v>0</v>
      </c>
      <c r="K67" s="16">
        <f t="shared" si="20"/>
        <v>0</v>
      </c>
      <c r="L67" s="67">
        <f t="shared" si="21"/>
        <v>0</v>
      </c>
      <c r="M67" s="17">
        <f>IF(L67&gt;0,VLOOKUP(I67,Labour!$AR$1:$AT$15,3,FALSE),0)</f>
        <v>0</v>
      </c>
      <c r="N67" s="70">
        <f t="shared" si="22"/>
        <v>0</v>
      </c>
      <c r="R67" s="83">
        <f t="shared" si="27"/>
        <v>0</v>
      </c>
      <c r="S67" s="83">
        <f t="shared" si="27"/>
        <v>0</v>
      </c>
      <c r="T67" s="83">
        <f t="shared" si="27"/>
        <v>0</v>
      </c>
      <c r="U67" s="83">
        <f t="shared" si="27"/>
        <v>0</v>
      </c>
      <c r="V67" s="83">
        <f t="shared" si="28"/>
        <v>0</v>
      </c>
      <c r="W67" s="83">
        <f t="shared" si="28"/>
        <v>0</v>
      </c>
      <c r="X67" s="83">
        <f t="shared" si="29"/>
        <v>0</v>
      </c>
      <c r="Y67" s="83">
        <f t="shared" si="29"/>
        <v>0</v>
      </c>
      <c r="Z67" s="83">
        <f t="shared" si="29"/>
        <v>0</v>
      </c>
      <c r="AA67" s="171">
        <f t="shared" si="23"/>
        <v>0</v>
      </c>
      <c r="AB67" s="83">
        <f t="shared" si="30"/>
        <v>0</v>
      </c>
      <c r="AC67" s="83">
        <f t="shared" si="30"/>
        <v>0</v>
      </c>
      <c r="AD67" s="171">
        <f t="shared" si="24"/>
        <v>0</v>
      </c>
      <c r="AE67" s="171">
        <f>IF(AD67=1,SUM(AD$10:AD67),0)</f>
        <v>0</v>
      </c>
      <c r="AF67" s="82" t="str">
        <f t="shared" si="25"/>
        <v/>
      </c>
      <c r="AG67" s="171">
        <f t="shared" si="26"/>
        <v>0</v>
      </c>
    </row>
    <row r="68" spans="1:33" ht="12" customHeight="1" x14ac:dyDescent="0.25">
      <c r="A68" s="497"/>
      <c r="B68" s="15">
        <v>59</v>
      </c>
      <c r="C68" s="468">
        <f t="shared" si="14"/>
        <v>0</v>
      </c>
      <c r="D68" s="469"/>
      <c r="E68" s="470"/>
      <c r="F68" s="67">
        <f t="shared" si="15"/>
        <v>0</v>
      </c>
      <c r="G68" s="67">
        <f t="shared" si="16"/>
        <v>0</v>
      </c>
      <c r="H68" s="67">
        <f t="shared" si="17"/>
        <v>0</v>
      </c>
      <c r="I68" s="67">
        <f t="shared" si="18"/>
        <v>0</v>
      </c>
      <c r="J68" s="67">
        <f t="shared" si="19"/>
        <v>0</v>
      </c>
      <c r="K68" s="16">
        <f t="shared" si="20"/>
        <v>0</v>
      </c>
      <c r="L68" s="67">
        <f t="shared" si="21"/>
        <v>0</v>
      </c>
      <c r="M68" s="17">
        <f>IF(L68&gt;0,VLOOKUP(I68,Labour!$AR$1:$AT$15,3,FALSE),0)</f>
        <v>0</v>
      </c>
      <c r="N68" s="70">
        <f t="shared" si="22"/>
        <v>0</v>
      </c>
      <c r="R68" s="83">
        <f t="shared" si="27"/>
        <v>0</v>
      </c>
      <c r="S68" s="83">
        <f t="shared" si="27"/>
        <v>0</v>
      </c>
      <c r="T68" s="83">
        <f t="shared" si="27"/>
        <v>0</v>
      </c>
      <c r="U68" s="83">
        <f t="shared" si="27"/>
        <v>0</v>
      </c>
      <c r="V68" s="83">
        <f t="shared" si="28"/>
        <v>0</v>
      </c>
      <c r="W68" s="83">
        <f t="shared" si="28"/>
        <v>0</v>
      </c>
      <c r="X68" s="83">
        <f t="shared" si="29"/>
        <v>0</v>
      </c>
      <c r="Y68" s="83">
        <f t="shared" si="29"/>
        <v>0</v>
      </c>
      <c r="Z68" s="83">
        <f t="shared" si="29"/>
        <v>0</v>
      </c>
      <c r="AA68" s="171">
        <f t="shared" si="23"/>
        <v>0</v>
      </c>
      <c r="AB68" s="83">
        <f t="shared" si="30"/>
        <v>0</v>
      </c>
      <c r="AC68" s="83">
        <f t="shared" si="30"/>
        <v>0</v>
      </c>
      <c r="AD68" s="171">
        <f t="shared" si="24"/>
        <v>0</v>
      </c>
      <c r="AE68" s="171">
        <f>IF(AD68=1,SUM(AD$10:AD68),0)</f>
        <v>0</v>
      </c>
      <c r="AF68" s="82" t="str">
        <f t="shared" si="25"/>
        <v/>
      </c>
      <c r="AG68" s="171">
        <f t="shared" si="26"/>
        <v>0</v>
      </c>
    </row>
    <row r="69" spans="1:33" ht="12" customHeight="1" x14ac:dyDescent="0.25">
      <c r="A69" s="497"/>
      <c r="B69" s="15">
        <v>60</v>
      </c>
      <c r="C69" s="468">
        <f t="shared" ref="C69:C108" si="31">R69</f>
        <v>0</v>
      </c>
      <c r="D69" s="469"/>
      <c r="E69" s="470"/>
      <c r="F69" s="67">
        <f t="shared" ref="F69:F108" si="32">S69</f>
        <v>0</v>
      </c>
      <c r="G69" s="67">
        <f t="shared" ref="G69:G108" si="33">T69</f>
        <v>0</v>
      </c>
      <c r="H69" s="67">
        <f t="shared" ref="H69:H108" si="34">U69</f>
        <v>0</v>
      </c>
      <c r="I69" s="67">
        <f t="shared" ref="I69:I108" si="35">X69</f>
        <v>0</v>
      </c>
      <c r="J69" s="67">
        <f t="shared" ref="J69:J108" si="36">AA69</f>
        <v>0</v>
      </c>
      <c r="K69" s="16">
        <f t="shared" ref="K69:K108" si="37">AB69</f>
        <v>0</v>
      </c>
      <c r="L69" s="67">
        <f t="shared" ref="L69:L108" si="38">AC69</f>
        <v>0</v>
      </c>
      <c r="M69" s="17">
        <f>IF(L69&gt;0,VLOOKUP(I69,Labour!$AR$1:$AT$15,3,FALSE),0)</f>
        <v>0</v>
      </c>
      <c r="N69" s="70">
        <f t="shared" ref="N69:N108" si="39">J69*K69+L69*M69</f>
        <v>0</v>
      </c>
      <c r="R69" s="83">
        <f t="shared" si="27"/>
        <v>0</v>
      </c>
      <c r="S69" s="83">
        <f t="shared" si="27"/>
        <v>0</v>
      </c>
      <c r="T69" s="83">
        <f t="shared" si="27"/>
        <v>0</v>
      </c>
      <c r="U69" s="83">
        <f t="shared" si="27"/>
        <v>0</v>
      </c>
      <c r="V69" s="83">
        <f t="shared" si="28"/>
        <v>0</v>
      </c>
      <c r="W69" s="83">
        <f t="shared" si="28"/>
        <v>0</v>
      </c>
      <c r="X69" s="83">
        <f t="shared" si="29"/>
        <v>0</v>
      </c>
      <c r="Y69" s="83">
        <f t="shared" si="29"/>
        <v>0</v>
      </c>
      <c r="Z69" s="83">
        <f t="shared" si="29"/>
        <v>0</v>
      </c>
      <c r="AA69" s="171">
        <f t="shared" si="23"/>
        <v>0</v>
      </c>
      <c r="AB69" s="83">
        <f t="shared" si="30"/>
        <v>0</v>
      </c>
      <c r="AC69" s="83">
        <f t="shared" si="30"/>
        <v>0</v>
      </c>
      <c r="AD69" s="171">
        <f t="shared" si="24"/>
        <v>0</v>
      </c>
      <c r="AE69" s="171">
        <f>IF(AD69=1,SUM(AD$10:AD69),0)</f>
        <v>0</v>
      </c>
      <c r="AF69" s="82" t="str">
        <f t="shared" si="25"/>
        <v/>
      </c>
      <c r="AG69" s="171">
        <f t="shared" si="26"/>
        <v>0</v>
      </c>
    </row>
    <row r="70" spans="1:33" ht="12" customHeight="1" x14ac:dyDescent="0.25">
      <c r="A70" s="497"/>
      <c r="B70" s="15">
        <v>61</v>
      </c>
      <c r="C70" s="468">
        <f t="shared" si="31"/>
        <v>0</v>
      </c>
      <c r="D70" s="469"/>
      <c r="E70" s="470"/>
      <c r="F70" s="67">
        <f t="shared" si="32"/>
        <v>0</v>
      </c>
      <c r="G70" s="67">
        <f t="shared" si="33"/>
        <v>0</v>
      </c>
      <c r="H70" s="67">
        <f t="shared" si="34"/>
        <v>0</v>
      </c>
      <c r="I70" s="67">
        <f t="shared" si="35"/>
        <v>0</v>
      </c>
      <c r="J70" s="67">
        <f t="shared" si="36"/>
        <v>0</v>
      </c>
      <c r="K70" s="16">
        <f t="shared" si="37"/>
        <v>0</v>
      </c>
      <c r="L70" s="67">
        <f t="shared" si="38"/>
        <v>0</v>
      </c>
      <c r="M70" s="17">
        <f>IF(L70&gt;0,VLOOKUP(I70,Labour!$AR$1:$AT$15,3,FALSE),0)</f>
        <v>0</v>
      </c>
      <c r="N70" s="70">
        <f t="shared" si="39"/>
        <v>0</v>
      </c>
      <c r="R70" s="83">
        <f t="shared" si="27"/>
        <v>0</v>
      </c>
      <c r="S70" s="83">
        <f t="shared" si="27"/>
        <v>0</v>
      </c>
      <c r="T70" s="83">
        <f t="shared" si="27"/>
        <v>0</v>
      </c>
      <c r="U70" s="83">
        <f t="shared" si="27"/>
        <v>0</v>
      </c>
      <c r="V70" s="83">
        <f t="shared" si="28"/>
        <v>0</v>
      </c>
      <c r="W70" s="83">
        <f t="shared" si="28"/>
        <v>0</v>
      </c>
      <c r="X70" s="83">
        <f t="shared" si="29"/>
        <v>0</v>
      </c>
      <c r="Y70" s="83">
        <f t="shared" si="29"/>
        <v>0</v>
      </c>
      <c r="Z70" s="83">
        <f t="shared" si="29"/>
        <v>0</v>
      </c>
      <c r="AA70" s="171">
        <f t="shared" si="23"/>
        <v>0</v>
      </c>
      <c r="AB70" s="83">
        <f t="shared" si="30"/>
        <v>0</v>
      </c>
      <c r="AC70" s="83">
        <f t="shared" si="30"/>
        <v>0</v>
      </c>
      <c r="AD70" s="171">
        <f t="shared" si="24"/>
        <v>0</v>
      </c>
      <c r="AE70" s="171">
        <f>IF(AD70=1,SUM(AD$10:AD70),0)</f>
        <v>0</v>
      </c>
      <c r="AF70" s="82" t="str">
        <f t="shared" si="25"/>
        <v/>
      </c>
      <c r="AG70" s="171">
        <f t="shared" si="26"/>
        <v>0</v>
      </c>
    </row>
    <row r="71" spans="1:33" ht="12" customHeight="1" x14ac:dyDescent="0.25">
      <c r="A71" s="497"/>
      <c r="B71" s="15">
        <v>62</v>
      </c>
      <c r="C71" s="468">
        <f t="shared" si="31"/>
        <v>0</v>
      </c>
      <c r="D71" s="469"/>
      <c r="E71" s="470"/>
      <c r="F71" s="67">
        <f t="shared" si="32"/>
        <v>0</v>
      </c>
      <c r="G71" s="67">
        <f t="shared" si="33"/>
        <v>0</v>
      </c>
      <c r="H71" s="67">
        <f t="shared" si="34"/>
        <v>0</v>
      </c>
      <c r="I71" s="67">
        <f t="shared" si="35"/>
        <v>0</v>
      </c>
      <c r="J71" s="67">
        <f t="shared" si="36"/>
        <v>0</v>
      </c>
      <c r="K71" s="16">
        <f t="shared" si="37"/>
        <v>0</v>
      </c>
      <c r="L71" s="67">
        <f t="shared" si="38"/>
        <v>0</v>
      </c>
      <c r="M71" s="17">
        <f>IF(L71&gt;0,VLOOKUP(I71,Labour!$AR$1:$AT$15,3,FALSE),0)</f>
        <v>0</v>
      </c>
      <c r="N71" s="70">
        <f t="shared" si="39"/>
        <v>0</v>
      </c>
      <c r="R71" s="83">
        <f t="shared" si="27"/>
        <v>0</v>
      </c>
      <c r="S71" s="83">
        <f t="shared" si="27"/>
        <v>0</v>
      </c>
      <c r="T71" s="83">
        <f t="shared" si="27"/>
        <v>0</v>
      </c>
      <c r="U71" s="83">
        <f t="shared" si="27"/>
        <v>0</v>
      </c>
      <c r="V71" s="83">
        <f t="shared" si="28"/>
        <v>0</v>
      </c>
      <c r="W71" s="83">
        <f t="shared" si="28"/>
        <v>0</v>
      </c>
      <c r="X71" s="83">
        <f t="shared" si="29"/>
        <v>0</v>
      </c>
      <c r="Y71" s="83">
        <f t="shared" si="29"/>
        <v>0</v>
      </c>
      <c r="Z71" s="83">
        <f t="shared" si="29"/>
        <v>0</v>
      </c>
      <c r="AA71" s="171">
        <f t="shared" si="23"/>
        <v>0</v>
      </c>
      <c r="AB71" s="83">
        <f t="shared" si="30"/>
        <v>0</v>
      </c>
      <c r="AC71" s="83">
        <f t="shared" si="30"/>
        <v>0</v>
      </c>
      <c r="AD71" s="171">
        <f t="shared" si="24"/>
        <v>0</v>
      </c>
      <c r="AE71" s="171">
        <f>IF(AD71=1,SUM(AD$10:AD71),0)</f>
        <v>0</v>
      </c>
      <c r="AF71" s="82" t="str">
        <f t="shared" si="25"/>
        <v/>
      </c>
      <c r="AG71" s="171">
        <f t="shared" si="26"/>
        <v>0</v>
      </c>
    </row>
    <row r="72" spans="1:33" ht="12" customHeight="1" x14ac:dyDescent="0.25">
      <c r="A72" s="497"/>
      <c r="B72" s="15">
        <v>63</v>
      </c>
      <c r="C72" s="468">
        <f t="shared" si="31"/>
        <v>0</v>
      </c>
      <c r="D72" s="469"/>
      <c r="E72" s="470"/>
      <c r="F72" s="67">
        <f t="shared" si="32"/>
        <v>0</v>
      </c>
      <c r="G72" s="67">
        <f t="shared" si="33"/>
        <v>0</v>
      </c>
      <c r="H72" s="67">
        <f t="shared" si="34"/>
        <v>0</v>
      </c>
      <c r="I72" s="67">
        <f t="shared" si="35"/>
        <v>0</v>
      </c>
      <c r="J72" s="67">
        <f t="shared" si="36"/>
        <v>0</v>
      </c>
      <c r="K72" s="16">
        <f t="shared" si="37"/>
        <v>0</v>
      </c>
      <c r="L72" s="67">
        <f t="shared" si="38"/>
        <v>0</v>
      </c>
      <c r="M72" s="17">
        <f>IF(L72&gt;0,VLOOKUP(I72,Labour!$AR$1:$AT$15,3,FALSE),0)</f>
        <v>0</v>
      </c>
      <c r="N72" s="70">
        <f t="shared" si="39"/>
        <v>0</v>
      </c>
      <c r="R72" s="83">
        <f t="shared" si="27"/>
        <v>0</v>
      </c>
      <c r="S72" s="83">
        <f t="shared" si="27"/>
        <v>0</v>
      </c>
      <c r="T72" s="83">
        <f t="shared" si="27"/>
        <v>0</v>
      </c>
      <c r="U72" s="83">
        <f t="shared" si="27"/>
        <v>0</v>
      </c>
      <c r="V72" s="83">
        <f t="shared" si="28"/>
        <v>0</v>
      </c>
      <c r="W72" s="83">
        <f t="shared" si="28"/>
        <v>0</v>
      </c>
      <c r="X72" s="83">
        <f t="shared" si="29"/>
        <v>0</v>
      </c>
      <c r="Y72" s="83">
        <f t="shared" si="29"/>
        <v>0</v>
      </c>
      <c r="Z72" s="83">
        <f t="shared" si="29"/>
        <v>0</v>
      </c>
      <c r="AA72" s="171">
        <f t="shared" si="23"/>
        <v>0</v>
      </c>
      <c r="AB72" s="83">
        <f t="shared" si="30"/>
        <v>0</v>
      </c>
      <c r="AC72" s="83">
        <f t="shared" si="30"/>
        <v>0</v>
      </c>
      <c r="AD72" s="171">
        <f t="shared" si="24"/>
        <v>0</v>
      </c>
      <c r="AE72" s="171">
        <f>IF(AD72=1,SUM(AD$10:AD72),0)</f>
        <v>0</v>
      </c>
      <c r="AF72" s="82" t="str">
        <f t="shared" si="25"/>
        <v/>
      </c>
      <c r="AG72" s="171">
        <f t="shared" si="26"/>
        <v>0</v>
      </c>
    </row>
    <row r="73" spans="1:33" ht="12" customHeight="1" x14ac:dyDescent="0.25">
      <c r="A73" s="497"/>
      <c r="B73" s="15">
        <v>64</v>
      </c>
      <c r="C73" s="468">
        <f t="shared" si="31"/>
        <v>0</v>
      </c>
      <c r="D73" s="469"/>
      <c r="E73" s="470"/>
      <c r="F73" s="67">
        <f t="shared" si="32"/>
        <v>0</v>
      </c>
      <c r="G73" s="67">
        <f t="shared" si="33"/>
        <v>0</v>
      </c>
      <c r="H73" s="67">
        <f t="shared" si="34"/>
        <v>0</v>
      </c>
      <c r="I73" s="67">
        <f t="shared" si="35"/>
        <v>0</v>
      </c>
      <c r="J73" s="67">
        <f t="shared" si="36"/>
        <v>0</v>
      </c>
      <c r="K73" s="16">
        <f t="shared" si="37"/>
        <v>0</v>
      </c>
      <c r="L73" s="67">
        <f t="shared" si="38"/>
        <v>0</v>
      </c>
      <c r="M73" s="17">
        <f>IF(L73&gt;0,VLOOKUP(I73,Labour!$AR$1:$AT$15,3,FALSE),0)</f>
        <v>0</v>
      </c>
      <c r="N73" s="70">
        <f t="shared" si="39"/>
        <v>0</v>
      </c>
      <c r="R73" s="83">
        <f t="shared" si="27"/>
        <v>0</v>
      </c>
      <c r="S73" s="83">
        <f t="shared" si="27"/>
        <v>0</v>
      </c>
      <c r="T73" s="83">
        <f t="shared" si="27"/>
        <v>0</v>
      </c>
      <c r="U73" s="83">
        <f t="shared" si="27"/>
        <v>0</v>
      </c>
      <c r="V73" s="83">
        <f t="shared" si="28"/>
        <v>0</v>
      </c>
      <c r="W73" s="83">
        <f t="shared" si="28"/>
        <v>0</v>
      </c>
      <c r="X73" s="83">
        <f t="shared" si="29"/>
        <v>0</v>
      </c>
      <c r="Y73" s="83">
        <f t="shared" si="29"/>
        <v>0</v>
      </c>
      <c r="Z73" s="83">
        <f t="shared" si="29"/>
        <v>0</v>
      </c>
      <c r="AA73" s="171">
        <f t="shared" si="23"/>
        <v>0</v>
      </c>
      <c r="AB73" s="83">
        <f t="shared" si="30"/>
        <v>0</v>
      </c>
      <c r="AC73" s="83">
        <f t="shared" si="30"/>
        <v>0</v>
      </c>
      <c r="AD73" s="171">
        <f t="shared" si="24"/>
        <v>0</v>
      </c>
      <c r="AE73" s="171">
        <f>IF(AD73=1,SUM(AD$10:AD73),0)</f>
        <v>0</v>
      </c>
      <c r="AF73" s="82" t="str">
        <f t="shared" si="25"/>
        <v/>
      </c>
      <c r="AG73" s="171">
        <f t="shared" si="26"/>
        <v>0</v>
      </c>
    </row>
    <row r="74" spans="1:33" ht="12" customHeight="1" x14ac:dyDescent="0.25">
      <c r="A74" s="497"/>
      <c r="B74" s="15">
        <v>65</v>
      </c>
      <c r="C74" s="468">
        <f t="shared" si="31"/>
        <v>0</v>
      </c>
      <c r="D74" s="469"/>
      <c r="E74" s="470"/>
      <c r="F74" s="67">
        <f t="shared" si="32"/>
        <v>0</v>
      </c>
      <c r="G74" s="67">
        <f t="shared" si="33"/>
        <v>0</v>
      </c>
      <c r="H74" s="67">
        <f t="shared" si="34"/>
        <v>0</v>
      </c>
      <c r="I74" s="67">
        <f t="shared" si="35"/>
        <v>0</v>
      </c>
      <c r="J74" s="67">
        <f t="shared" si="36"/>
        <v>0</v>
      </c>
      <c r="K74" s="16">
        <f t="shared" si="37"/>
        <v>0</v>
      </c>
      <c r="L74" s="67">
        <f t="shared" si="38"/>
        <v>0</v>
      </c>
      <c r="M74" s="17">
        <f>IF(L74&gt;0,VLOOKUP(I74,Labour!$AR$1:$AT$15,3,FALSE),0)</f>
        <v>0</v>
      </c>
      <c r="N74" s="70">
        <f t="shared" si="39"/>
        <v>0</v>
      </c>
      <c r="R74" s="83">
        <f t="shared" si="27"/>
        <v>0</v>
      </c>
      <c r="S74" s="83">
        <f t="shared" si="27"/>
        <v>0</v>
      </c>
      <c r="T74" s="83">
        <f t="shared" si="27"/>
        <v>0</v>
      </c>
      <c r="U74" s="83">
        <f t="shared" si="27"/>
        <v>0</v>
      </c>
      <c r="V74" s="83">
        <f t="shared" si="28"/>
        <v>0</v>
      </c>
      <c r="W74" s="83">
        <f t="shared" si="28"/>
        <v>0</v>
      </c>
      <c r="X74" s="83">
        <f t="shared" si="29"/>
        <v>0</v>
      </c>
      <c r="Y74" s="83">
        <f t="shared" si="29"/>
        <v>0</v>
      </c>
      <c r="Z74" s="83">
        <f t="shared" si="29"/>
        <v>0</v>
      </c>
      <c r="AA74" s="171">
        <f t="shared" si="23"/>
        <v>0</v>
      </c>
      <c r="AB74" s="83">
        <f t="shared" si="30"/>
        <v>0</v>
      </c>
      <c r="AC74" s="83">
        <f t="shared" si="30"/>
        <v>0</v>
      </c>
      <c r="AD74" s="171">
        <f t="shared" si="24"/>
        <v>0</v>
      </c>
      <c r="AE74" s="171">
        <f>IF(AD74=1,SUM(AD$10:AD74),0)</f>
        <v>0</v>
      </c>
      <c r="AF74" s="82" t="str">
        <f t="shared" si="25"/>
        <v/>
      </c>
      <c r="AG74" s="171">
        <f t="shared" si="26"/>
        <v>0</v>
      </c>
    </row>
    <row r="75" spans="1:33" ht="12" customHeight="1" x14ac:dyDescent="0.25">
      <c r="A75" s="497"/>
      <c r="B75" s="15">
        <v>66</v>
      </c>
      <c r="C75" s="468">
        <f t="shared" si="31"/>
        <v>0</v>
      </c>
      <c r="D75" s="469"/>
      <c r="E75" s="470"/>
      <c r="F75" s="67">
        <f t="shared" si="32"/>
        <v>0</v>
      </c>
      <c r="G75" s="67">
        <f t="shared" si="33"/>
        <v>0</v>
      </c>
      <c r="H75" s="67">
        <f t="shared" si="34"/>
        <v>0</v>
      </c>
      <c r="I75" s="67">
        <f t="shared" si="35"/>
        <v>0</v>
      </c>
      <c r="J75" s="67">
        <f t="shared" si="36"/>
        <v>0</v>
      </c>
      <c r="K75" s="16">
        <f t="shared" si="37"/>
        <v>0</v>
      </c>
      <c r="L75" s="67">
        <f t="shared" si="38"/>
        <v>0</v>
      </c>
      <c r="M75" s="17">
        <f>IF(L75&gt;0,VLOOKUP(I75,Labour!$AR$1:$AT$15,3,FALSE),0)</f>
        <v>0</v>
      </c>
      <c r="N75" s="70">
        <f t="shared" si="39"/>
        <v>0</v>
      </c>
      <c r="R75" s="83">
        <f t="shared" si="27"/>
        <v>0</v>
      </c>
      <c r="S75" s="83">
        <f t="shared" si="27"/>
        <v>0</v>
      </c>
      <c r="T75" s="83">
        <f t="shared" si="27"/>
        <v>0</v>
      </c>
      <c r="U75" s="83">
        <f t="shared" si="27"/>
        <v>0</v>
      </c>
      <c r="V75" s="83">
        <f t="shared" si="28"/>
        <v>0</v>
      </c>
      <c r="W75" s="83">
        <f t="shared" si="28"/>
        <v>0</v>
      </c>
      <c r="X75" s="83">
        <f t="shared" si="29"/>
        <v>0</v>
      </c>
      <c r="Y75" s="83">
        <f t="shared" si="29"/>
        <v>0</v>
      </c>
      <c r="Z75" s="83">
        <f t="shared" si="29"/>
        <v>0</v>
      </c>
      <c r="AA75" s="171">
        <f t="shared" si="23"/>
        <v>0</v>
      </c>
      <c r="AB75" s="83">
        <f t="shared" si="30"/>
        <v>0</v>
      </c>
      <c r="AC75" s="83">
        <f t="shared" si="30"/>
        <v>0</v>
      </c>
      <c r="AD75" s="171">
        <f t="shared" si="24"/>
        <v>0</v>
      </c>
      <c r="AE75" s="171">
        <f>IF(AD75=1,SUM(AD$10:AD75),0)</f>
        <v>0</v>
      </c>
      <c r="AF75" s="82" t="str">
        <f t="shared" si="25"/>
        <v/>
      </c>
      <c r="AG75" s="171">
        <f t="shared" si="26"/>
        <v>0</v>
      </c>
    </row>
    <row r="76" spans="1:33" ht="12" customHeight="1" x14ac:dyDescent="0.25">
      <c r="A76" s="497"/>
      <c r="B76" s="15">
        <v>67</v>
      </c>
      <c r="C76" s="468">
        <f t="shared" si="31"/>
        <v>0</v>
      </c>
      <c r="D76" s="469"/>
      <c r="E76" s="470"/>
      <c r="F76" s="67">
        <f t="shared" si="32"/>
        <v>0</v>
      </c>
      <c r="G76" s="67">
        <f t="shared" si="33"/>
        <v>0</v>
      </c>
      <c r="H76" s="67">
        <f t="shared" si="34"/>
        <v>0</v>
      </c>
      <c r="I76" s="67">
        <f t="shared" si="35"/>
        <v>0</v>
      </c>
      <c r="J76" s="67">
        <f t="shared" si="36"/>
        <v>0</v>
      </c>
      <c r="K76" s="16">
        <f t="shared" si="37"/>
        <v>0</v>
      </c>
      <c r="L76" s="67">
        <f t="shared" si="38"/>
        <v>0</v>
      </c>
      <c r="M76" s="17">
        <f>IF(L76&gt;0,VLOOKUP(I76,Labour!$AR$1:$AT$15,3,FALSE),0)</f>
        <v>0</v>
      </c>
      <c r="N76" s="70">
        <f t="shared" si="39"/>
        <v>0</v>
      </c>
      <c r="R76" s="83">
        <f t="shared" si="27"/>
        <v>0</v>
      </c>
      <c r="S76" s="83">
        <f t="shared" si="27"/>
        <v>0</v>
      </c>
      <c r="T76" s="83">
        <f t="shared" si="27"/>
        <v>0</v>
      </c>
      <c r="U76" s="83">
        <f t="shared" si="27"/>
        <v>0</v>
      </c>
      <c r="V76" s="83">
        <f t="shared" si="28"/>
        <v>0</v>
      </c>
      <c r="W76" s="83">
        <f t="shared" si="28"/>
        <v>0</v>
      </c>
      <c r="X76" s="83">
        <f t="shared" si="29"/>
        <v>0</v>
      </c>
      <c r="Y76" s="83">
        <f t="shared" si="29"/>
        <v>0</v>
      </c>
      <c r="Z76" s="83">
        <f t="shared" si="29"/>
        <v>0</v>
      </c>
      <c r="AA76" s="171">
        <f t="shared" si="23"/>
        <v>0</v>
      </c>
      <c r="AB76" s="83">
        <f t="shared" si="30"/>
        <v>0</v>
      </c>
      <c r="AC76" s="83">
        <f t="shared" si="30"/>
        <v>0</v>
      </c>
      <c r="AD76" s="171">
        <f t="shared" si="24"/>
        <v>0</v>
      </c>
      <c r="AE76" s="171">
        <f>IF(AD76=1,SUM(AD$10:AD76),0)</f>
        <v>0</v>
      </c>
      <c r="AF76" s="82" t="str">
        <f t="shared" si="25"/>
        <v/>
      </c>
      <c r="AG76" s="171">
        <f t="shared" si="26"/>
        <v>0</v>
      </c>
    </row>
    <row r="77" spans="1:33" ht="12" customHeight="1" x14ac:dyDescent="0.25">
      <c r="A77" s="497"/>
      <c r="B77" s="15">
        <v>68</v>
      </c>
      <c r="C77" s="468">
        <f t="shared" si="31"/>
        <v>0</v>
      </c>
      <c r="D77" s="469"/>
      <c r="E77" s="470"/>
      <c r="F77" s="67">
        <f t="shared" si="32"/>
        <v>0</v>
      </c>
      <c r="G77" s="67">
        <f t="shared" si="33"/>
        <v>0</v>
      </c>
      <c r="H77" s="67">
        <f t="shared" si="34"/>
        <v>0</v>
      </c>
      <c r="I77" s="67">
        <f t="shared" si="35"/>
        <v>0</v>
      </c>
      <c r="J77" s="67">
        <f t="shared" si="36"/>
        <v>0</v>
      </c>
      <c r="K77" s="16">
        <f t="shared" si="37"/>
        <v>0</v>
      </c>
      <c r="L77" s="67">
        <f t="shared" si="38"/>
        <v>0</v>
      </c>
      <c r="M77" s="17">
        <f>IF(L77&gt;0,VLOOKUP(I77,Labour!$AR$1:$AT$15,3,FALSE),0)</f>
        <v>0</v>
      </c>
      <c r="N77" s="70">
        <f t="shared" si="39"/>
        <v>0</v>
      </c>
      <c r="R77" s="83">
        <f t="shared" si="27"/>
        <v>0</v>
      </c>
      <c r="S77" s="83">
        <f t="shared" si="27"/>
        <v>0</v>
      </c>
      <c r="T77" s="83">
        <f t="shared" si="27"/>
        <v>0</v>
      </c>
      <c r="U77" s="83">
        <f t="shared" si="27"/>
        <v>0</v>
      </c>
      <c r="V77" s="83">
        <f t="shared" si="28"/>
        <v>0</v>
      </c>
      <c r="W77" s="83">
        <f t="shared" si="28"/>
        <v>0</v>
      </c>
      <c r="X77" s="83">
        <f t="shared" si="29"/>
        <v>0</v>
      </c>
      <c r="Y77" s="83">
        <f t="shared" si="29"/>
        <v>0</v>
      </c>
      <c r="Z77" s="83">
        <f t="shared" si="29"/>
        <v>0</v>
      </c>
      <c r="AA77" s="171">
        <f t="shared" si="23"/>
        <v>0</v>
      </c>
      <c r="AB77" s="83">
        <f t="shared" si="30"/>
        <v>0</v>
      </c>
      <c r="AC77" s="83">
        <f t="shared" si="30"/>
        <v>0</v>
      </c>
      <c r="AD77" s="171">
        <f t="shared" si="24"/>
        <v>0</v>
      </c>
      <c r="AE77" s="171">
        <f>IF(AD77=1,SUM(AD$10:AD77),0)</f>
        <v>0</v>
      </c>
      <c r="AF77" s="82" t="str">
        <f t="shared" si="25"/>
        <v/>
      </c>
      <c r="AG77" s="171">
        <f t="shared" si="26"/>
        <v>0</v>
      </c>
    </row>
    <row r="78" spans="1:33" ht="12" customHeight="1" x14ac:dyDescent="0.25">
      <c r="A78" s="497"/>
      <c r="B78" s="15">
        <v>69</v>
      </c>
      <c r="C78" s="468">
        <f t="shared" si="31"/>
        <v>0</v>
      </c>
      <c r="D78" s="469"/>
      <c r="E78" s="470"/>
      <c r="F78" s="67">
        <f t="shared" si="32"/>
        <v>0</v>
      </c>
      <c r="G78" s="67">
        <f t="shared" si="33"/>
        <v>0</v>
      </c>
      <c r="H78" s="67">
        <f t="shared" si="34"/>
        <v>0</v>
      </c>
      <c r="I78" s="67">
        <f t="shared" si="35"/>
        <v>0</v>
      </c>
      <c r="J78" s="67">
        <f t="shared" si="36"/>
        <v>0</v>
      </c>
      <c r="K78" s="16">
        <f t="shared" si="37"/>
        <v>0</v>
      </c>
      <c r="L78" s="67">
        <f t="shared" si="38"/>
        <v>0</v>
      </c>
      <c r="M78" s="17">
        <f>IF(L78&gt;0,VLOOKUP(I78,Labour!$AR$1:$AT$15,3,FALSE),0)</f>
        <v>0</v>
      </c>
      <c r="N78" s="70">
        <f t="shared" si="39"/>
        <v>0</v>
      </c>
      <c r="R78" s="83">
        <f t="shared" si="27"/>
        <v>0</v>
      </c>
      <c r="S78" s="83">
        <f t="shared" si="27"/>
        <v>0</v>
      </c>
      <c r="T78" s="83">
        <f t="shared" si="27"/>
        <v>0</v>
      </c>
      <c r="U78" s="83">
        <f t="shared" si="27"/>
        <v>0</v>
      </c>
      <c r="V78" s="83">
        <f t="shared" si="28"/>
        <v>0</v>
      </c>
      <c r="W78" s="83">
        <f t="shared" si="28"/>
        <v>0</v>
      </c>
      <c r="X78" s="83">
        <f t="shared" si="29"/>
        <v>0</v>
      </c>
      <c r="Y78" s="83">
        <f t="shared" si="29"/>
        <v>0</v>
      </c>
      <c r="Z78" s="83">
        <f t="shared" si="29"/>
        <v>0</v>
      </c>
      <c r="AA78" s="171">
        <f t="shared" si="23"/>
        <v>0</v>
      </c>
      <c r="AB78" s="83">
        <f t="shared" si="30"/>
        <v>0</v>
      </c>
      <c r="AC78" s="83">
        <f t="shared" si="30"/>
        <v>0</v>
      </c>
      <c r="AD78" s="171">
        <f t="shared" si="24"/>
        <v>0</v>
      </c>
      <c r="AE78" s="171">
        <f>IF(AD78=1,SUM(AD$10:AD78),0)</f>
        <v>0</v>
      </c>
      <c r="AF78" s="82" t="str">
        <f t="shared" si="25"/>
        <v/>
      </c>
      <c r="AG78" s="171">
        <f t="shared" si="26"/>
        <v>0</v>
      </c>
    </row>
    <row r="79" spans="1:33" ht="12" customHeight="1" x14ac:dyDescent="0.25">
      <c r="A79" s="497"/>
      <c r="B79" s="15">
        <v>70</v>
      </c>
      <c r="C79" s="468">
        <f t="shared" si="31"/>
        <v>0</v>
      </c>
      <c r="D79" s="469"/>
      <c r="E79" s="470"/>
      <c r="F79" s="67">
        <f t="shared" si="32"/>
        <v>0</v>
      </c>
      <c r="G79" s="67">
        <f t="shared" si="33"/>
        <v>0</v>
      </c>
      <c r="H79" s="67">
        <f t="shared" si="34"/>
        <v>0</v>
      </c>
      <c r="I79" s="67">
        <f t="shared" si="35"/>
        <v>0</v>
      </c>
      <c r="J79" s="67">
        <f t="shared" si="36"/>
        <v>0</v>
      </c>
      <c r="K79" s="16">
        <f t="shared" si="37"/>
        <v>0</v>
      </c>
      <c r="L79" s="67">
        <f t="shared" si="38"/>
        <v>0</v>
      </c>
      <c r="M79" s="17">
        <f>IF(L79&gt;0,VLOOKUP(I79,Labour!$AR$1:$AT$15,3,FALSE),0)</f>
        <v>0</v>
      </c>
      <c r="N79" s="70">
        <f t="shared" si="39"/>
        <v>0</v>
      </c>
      <c r="R79" s="83">
        <f t="shared" si="27"/>
        <v>0</v>
      </c>
      <c r="S79" s="83">
        <f t="shared" si="27"/>
        <v>0</v>
      </c>
      <c r="T79" s="83">
        <f t="shared" si="27"/>
        <v>0</v>
      </c>
      <c r="U79" s="83">
        <f t="shared" si="27"/>
        <v>0</v>
      </c>
      <c r="V79" s="83">
        <f t="shared" si="28"/>
        <v>0</v>
      </c>
      <c r="W79" s="83">
        <f t="shared" si="28"/>
        <v>0</v>
      </c>
      <c r="X79" s="83">
        <f t="shared" si="29"/>
        <v>0</v>
      </c>
      <c r="Y79" s="83">
        <f t="shared" si="29"/>
        <v>0</v>
      </c>
      <c r="Z79" s="83">
        <f t="shared" si="29"/>
        <v>0</v>
      </c>
      <c r="AA79" s="171">
        <f t="shared" si="23"/>
        <v>0</v>
      </c>
      <c r="AB79" s="83">
        <f t="shared" si="30"/>
        <v>0</v>
      </c>
      <c r="AC79" s="83">
        <f t="shared" si="30"/>
        <v>0</v>
      </c>
      <c r="AD79" s="171">
        <f t="shared" si="24"/>
        <v>0</v>
      </c>
      <c r="AE79" s="171">
        <f>IF(AD79=1,SUM(AD$10:AD79),0)</f>
        <v>0</v>
      </c>
      <c r="AF79" s="82" t="str">
        <f t="shared" si="25"/>
        <v/>
      </c>
      <c r="AG79" s="171">
        <f t="shared" si="26"/>
        <v>0</v>
      </c>
    </row>
    <row r="80" spans="1:33" ht="12" customHeight="1" x14ac:dyDescent="0.25">
      <c r="A80" s="497"/>
      <c r="B80" s="15">
        <v>71</v>
      </c>
      <c r="C80" s="468">
        <f t="shared" si="31"/>
        <v>0</v>
      </c>
      <c r="D80" s="469"/>
      <c r="E80" s="470"/>
      <c r="F80" s="67">
        <f t="shared" si="32"/>
        <v>0</v>
      </c>
      <c r="G80" s="67">
        <f t="shared" si="33"/>
        <v>0</v>
      </c>
      <c r="H80" s="67">
        <f t="shared" si="34"/>
        <v>0</v>
      </c>
      <c r="I80" s="67">
        <f t="shared" si="35"/>
        <v>0</v>
      </c>
      <c r="J80" s="67">
        <f t="shared" si="36"/>
        <v>0</v>
      </c>
      <c r="K80" s="16">
        <f t="shared" si="37"/>
        <v>0</v>
      </c>
      <c r="L80" s="67">
        <f t="shared" si="38"/>
        <v>0</v>
      </c>
      <c r="M80" s="17">
        <f>IF(L80&gt;0,VLOOKUP(I80,Labour!$AR$1:$AT$15,3,FALSE),0)</f>
        <v>0</v>
      </c>
      <c r="N80" s="70">
        <f t="shared" si="39"/>
        <v>0</v>
      </c>
      <c r="R80" s="83">
        <f t="shared" si="27"/>
        <v>0</v>
      </c>
      <c r="S80" s="83">
        <f t="shared" si="27"/>
        <v>0</v>
      </c>
      <c r="T80" s="83">
        <f t="shared" si="27"/>
        <v>0</v>
      </c>
      <c r="U80" s="83">
        <f t="shared" si="27"/>
        <v>0</v>
      </c>
      <c r="V80" s="83">
        <f t="shared" si="28"/>
        <v>0</v>
      </c>
      <c r="W80" s="83">
        <f t="shared" si="28"/>
        <v>0</v>
      </c>
      <c r="X80" s="83">
        <f t="shared" si="29"/>
        <v>0</v>
      </c>
      <c r="Y80" s="83">
        <f t="shared" si="29"/>
        <v>0</v>
      </c>
      <c r="Z80" s="83">
        <f t="shared" si="29"/>
        <v>0</v>
      </c>
      <c r="AA80" s="171">
        <f t="shared" si="23"/>
        <v>0</v>
      </c>
      <c r="AB80" s="83">
        <f t="shared" si="30"/>
        <v>0</v>
      </c>
      <c r="AC80" s="83">
        <f t="shared" si="30"/>
        <v>0</v>
      </c>
      <c r="AD80" s="171">
        <f t="shared" si="24"/>
        <v>0</v>
      </c>
      <c r="AE80" s="171">
        <f>IF(AD80=1,SUM(AD$10:AD80),0)</f>
        <v>0</v>
      </c>
      <c r="AF80" s="82" t="str">
        <f t="shared" si="25"/>
        <v/>
      </c>
      <c r="AG80" s="171">
        <f t="shared" si="26"/>
        <v>0</v>
      </c>
    </row>
    <row r="81" spans="1:33" ht="12" customHeight="1" x14ac:dyDescent="0.25">
      <c r="A81" s="497"/>
      <c r="B81" s="15">
        <v>72</v>
      </c>
      <c r="C81" s="468">
        <f t="shared" si="31"/>
        <v>0</v>
      </c>
      <c r="D81" s="469"/>
      <c r="E81" s="470"/>
      <c r="F81" s="67">
        <f t="shared" si="32"/>
        <v>0</v>
      </c>
      <c r="G81" s="67">
        <f t="shared" si="33"/>
        <v>0</v>
      </c>
      <c r="H81" s="67">
        <f t="shared" si="34"/>
        <v>0</v>
      </c>
      <c r="I81" s="67">
        <f t="shared" si="35"/>
        <v>0</v>
      </c>
      <c r="J81" s="67">
        <f t="shared" si="36"/>
        <v>0</v>
      </c>
      <c r="K81" s="16">
        <f t="shared" si="37"/>
        <v>0</v>
      </c>
      <c r="L81" s="67">
        <f t="shared" si="38"/>
        <v>0</v>
      </c>
      <c r="M81" s="17">
        <f>IF(L81&gt;0,VLOOKUP(I81,Labour!$AR$1:$AT$15,3,FALSE),0)</f>
        <v>0</v>
      </c>
      <c r="N81" s="70">
        <f t="shared" si="39"/>
        <v>0</v>
      </c>
      <c r="R81" s="83">
        <f t="shared" si="27"/>
        <v>0</v>
      </c>
      <c r="S81" s="83">
        <f t="shared" si="27"/>
        <v>0</v>
      </c>
      <c r="T81" s="83">
        <f t="shared" si="27"/>
        <v>0</v>
      </c>
      <c r="U81" s="83">
        <f t="shared" si="27"/>
        <v>0</v>
      </c>
      <c r="V81" s="83">
        <f t="shared" si="28"/>
        <v>0</v>
      </c>
      <c r="W81" s="83">
        <f t="shared" si="28"/>
        <v>0</v>
      </c>
      <c r="X81" s="83">
        <f t="shared" si="29"/>
        <v>0</v>
      </c>
      <c r="Y81" s="83">
        <f t="shared" si="29"/>
        <v>0</v>
      </c>
      <c r="Z81" s="83">
        <f t="shared" si="29"/>
        <v>0</v>
      </c>
      <c r="AA81" s="171">
        <f t="shared" si="23"/>
        <v>0</v>
      </c>
      <c r="AB81" s="83">
        <f t="shared" si="30"/>
        <v>0</v>
      </c>
      <c r="AC81" s="83">
        <f t="shared" si="30"/>
        <v>0</v>
      </c>
      <c r="AD81" s="171">
        <f t="shared" si="24"/>
        <v>0</v>
      </c>
      <c r="AE81" s="171">
        <f>IF(AD81=1,SUM(AD$10:AD81),0)</f>
        <v>0</v>
      </c>
      <c r="AF81" s="82" t="str">
        <f t="shared" si="25"/>
        <v/>
      </c>
      <c r="AG81" s="171">
        <f t="shared" si="26"/>
        <v>0</v>
      </c>
    </row>
    <row r="82" spans="1:33" ht="12" customHeight="1" x14ac:dyDescent="0.25">
      <c r="A82" s="497"/>
      <c r="B82" s="15">
        <v>73</v>
      </c>
      <c r="C82" s="468">
        <f t="shared" si="31"/>
        <v>0</v>
      </c>
      <c r="D82" s="469"/>
      <c r="E82" s="470"/>
      <c r="F82" s="67">
        <f t="shared" si="32"/>
        <v>0</v>
      </c>
      <c r="G82" s="67">
        <f t="shared" si="33"/>
        <v>0</v>
      </c>
      <c r="H82" s="67">
        <f t="shared" si="34"/>
        <v>0</v>
      </c>
      <c r="I82" s="67">
        <f t="shared" si="35"/>
        <v>0</v>
      </c>
      <c r="J82" s="67">
        <f t="shared" si="36"/>
        <v>0</v>
      </c>
      <c r="K82" s="16">
        <f t="shared" si="37"/>
        <v>0</v>
      </c>
      <c r="L82" s="67">
        <f t="shared" si="38"/>
        <v>0</v>
      </c>
      <c r="M82" s="17">
        <f>IF(L82&gt;0,VLOOKUP(I82,Labour!$AR$1:$AT$15,3,FALSE),0)</f>
        <v>0</v>
      </c>
      <c r="N82" s="70">
        <f t="shared" si="39"/>
        <v>0</v>
      </c>
      <c r="R82" s="83">
        <f t="shared" si="27"/>
        <v>0</v>
      </c>
      <c r="S82" s="83">
        <f t="shared" si="27"/>
        <v>0</v>
      </c>
      <c r="T82" s="83">
        <f t="shared" si="27"/>
        <v>0</v>
      </c>
      <c r="U82" s="83">
        <f t="shared" si="27"/>
        <v>0</v>
      </c>
      <c r="V82" s="83">
        <f t="shared" si="28"/>
        <v>0</v>
      </c>
      <c r="W82" s="83">
        <f t="shared" si="28"/>
        <v>0</v>
      </c>
      <c r="X82" s="83">
        <f t="shared" si="29"/>
        <v>0</v>
      </c>
      <c r="Y82" s="83">
        <f t="shared" si="29"/>
        <v>0</v>
      </c>
      <c r="Z82" s="83">
        <f t="shared" si="29"/>
        <v>0</v>
      </c>
      <c r="AA82" s="171">
        <f t="shared" si="23"/>
        <v>0</v>
      </c>
      <c r="AB82" s="83">
        <f t="shared" si="30"/>
        <v>0</v>
      </c>
      <c r="AC82" s="83">
        <f t="shared" si="30"/>
        <v>0</v>
      </c>
      <c r="AD82" s="171">
        <f t="shared" si="24"/>
        <v>0</v>
      </c>
      <c r="AE82" s="171">
        <f>IF(AD82=1,SUM(AD$10:AD82),0)</f>
        <v>0</v>
      </c>
      <c r="AF82" s="82" t="str">
        <f t="shared" si="25"/>
        <v/>
      </c>
      <c r="AG82" s="171">
        <f t="shared" si="26"/>
        <v>0</v>
      </c>
    </row>
    <row r="83" spans="1:33" ht="12" customHeight="1" x14ac:dyDescent="0.25">
      <c r="A83" s="497"/>
      <c r="B83" s="15">
        <v>74</v>
      </c>
      <c r="C83" s="468">
        <f t="shared" si="31"/>
        <v>0</v>
      </c>
      <c r="D83" s="469"/>
      <c r="E83" s="470"/>
      <c r="F83" s="67">
        <f t="shared" si="32"/>
        <v>0</v>
      </c>
      <c r="G83" s="67">
        <f t="shared" si="33"/>
        <v>0</v>
      </c>
      <c r="H83" s="67">
        <f t="shared" si="34"/>
        <v>0</v>
      </c>
      <c r="I83" s="67">
        <f t="shared" si="35"/>
        <v>0</v>
      </c>
      <c r="J83" s="67">
        <f t="shared" si="36"/>
        <v>0</v>
      </c>
      <c r="K83" s="16">
        <f t="shared" si="37"/>
        <v>0</v>
      </c>
      <c r="L83" s="67">
        <f t="shared" si="38"/>
        <v>0</v>
      </c>
      <c r="M83" s="17">
        <f>IF(L83&gt;0,VLOOKUP(I83,Labour!$AR$1:$AT$15,3,FALSE),0)</f>
        <v>0</v>
      </c>
      <c r="N83" s="70">
        <f t="shared" si="39"/>
        <v>0</v>
      </c>
      <c r="R83" s="83">
        <f t="shared" si="27"/>
        <v>0</v>
      </c>
      <c r="S83" s="83">
        <f t="shared" si="27"/>
        <v>0</v>
      </c>
      <c r="T83" s="83">
        <f t="shared" si="27"/>
        <v>0</v>
      </c>
      <c r="U83" s="83">
        <f t="shared" si="27"/>
        <v>0</v>
      </c>
      <c r="V83" s="83">
        <f t="shared" si="28"/>
        <v>0</v>
      </c>
      <c r="W83" s="83">
        <f t="shared" si="28"/>
        <v>0</v>
      </c>
      <c r="X83" s="83">
        <f t="shared" si="29"/>
        <v>0</v>
      </c>
      <c r="Y83" s="83">
        <f t="shared" si="29"/>
        <v>0</v>
      </c>
      <c r="Z83" s="83">
        <f t="shared" si="29"/>
        <v>0</v>
      </c>
      <c r="AA83" s="171">
        <f t="shared" si="23"/>
        <v>0</v>
      </c>
      <c r="AB83" s="83">
        <f t="shared" si="30"/>
        <v>0</v>
      </c>
      <c r="AC83" s="83">
        <f t="shared" si="30"/>
        <v>0</v>
      </c>
      <c r="AD83" s="171">
        <f t="shared" si="24"/>
        <v>0</v>
      </c>
      <c r="AE83" s="171">
        <f>IF(AD83=1,SUM(AD$10:AD83),0)</f>
        <v>0</v>
      </c>
      <c r="AF83" s="82" t="str">
        <f t="shared" si="25"/>
        <v/>
      </c>
      <c r="AG83" s="171">
        <f t="shared" si="26"/>
        <v>0</v>
      </c>
    </row>
    <row r="84" spans="1:33" ht="12" customHeight="1" x14ac:dyDescent="0.25">
      <c r="A84" s="497"/>
      <c r="B84" s="15">
        <v>75</v>
      </c>
      <c r="C84" s="468">
        <f t="shared" si="31"/>
        <v>0</v>
      </c>
      <c r="D84" s="469"/>
      <c r="E84" s="470"/>
      <c r="F84" s="67">
        <f t="shared" si="32"/>
        <v>0</v>
      </c>
      <c r="G84" s="67">
        <f t="shared" si="33"/>
        <v>0</v>
      </c>
      <c r="H84" s="67">
        <f t="shared" si="34"/>
        <v>0</v>
      </c>
      <c r="I84" s="67">
        <f t="shared" si="35"/>
        <v>0</v>
      </c>
      <c r="J84" s="67">
        <f t="shared" si="36"/>
        <v>0</v>
      </c>
      <c r="K84" s="16">
        <f t="shared" si="37"/>
        <v>0</v>
      </c>
      <c r="L84" s="67">
        <f t="shared" si="38"/>
        <v>0</v>
      </c>
      <c r="M84" s="17">
        <f>IF(L84&gt;0,VLOOKUP(I84,Labour!$AR$1:$AT$15,3,FALSE),0)</f>
        <v>0</v>
      </c>
      <c r="N84" s="70">
        <f t="shared" si="39"/>
        <v>0</v>
      </c>
      <c r="R84" s="83">
        <f t="shared" si="27"/>
        <v>0</v>
      </c>
      <c r="S84" s="83">
        <f t="shared" si="27"/>
        <v>0</v>
      </c>
      <c r="T84" s="83">
        <f t="shared" si="27"/>
        <v>0</v>
      </c>
      <c r="U84" s="83">
        <f t="shared" si="27"/>
        <v>0</v>
      </c>
      <c r="V84" s="83">
        <f t="shared" si="28"/>
        <v>0</v>
      </c>
      <c r="W84" s="83">
        <f t="shared" si="28"/>
        <v>0</v>
      </c>
      <c r="X84" s="83">
        <f t="shared" si="29"/>
        <v>0</v>
      </c>
      <c r="Y84" s="83">
        <f t="shared" si="29"/>
        <v>0</v>
      </c>
      <c r="Z84" s="83">
        <f t="shared" si="29"/>
        <v>0</v>
      </c>
      <c r="AA84" s="171">
        <f t="shared" si="23"/>
        <v>0</v>
      </c>
      <c r="AB84" s="83">
        <f t="shared" si="30"/>
        <v>0</v>
      </c>
      <c r="AC84" s="83">
        <f t="shared" si="30"/>
        <v>0</v>
      </c>
      <c r="AD84" s="171">
        <f t="shared" si="24"/>
        <v>0</v>
      </c>
      <c r="AE84" s="171">
        <f>IF(AD84=1,SUM(AD$10:AD84),0)</f>
        <v>0</v>
      </c>
      <c r="AF84" s="82" t="str">
        <f t="shared" si="25"/>
        <v/>
      </c>
      <c r="AG84" s="171">
        <f t="shared" si="26"/>
        <v>0</v>
      </c>
    </row>
    <row r="85" spans="1:33" ht="12" customHeight="1" x14ac:dyDescent="0.25">
      <c r="A85" s="497"/>
      <c r="B85" s="15">
        <v>76</v>
      </c>
      <c r="C85" s="468">
        <f t="shared" si="31"/>
        <v>0</v>
      </c>
      <c r="D85" s="469"/>
      <c r="E85" s="470"/>
      <c r="F85" s="67">
        <f t="shared" si="32"/>
        <v>0</v>
      </c>
      <c r="G85" s="67">
        <f t="shared" si="33"/>
        <v>0</v>
      </c>
      <c r="H85" s="67">
        <f t="shared" si="34"/>
        <v>0</v>
      </c>
      <c r="I85" s="67">
        <f t="shared" si="35"/>
        <v>0</v>
      </c>
      <c r="J85" s="67">
        <f t="shared" si="36"/>
        <v>0</v>
      </c>
      <c r="K85" s="16">
        <f t="shared" si="37"/>
        <v>0</v>
      </c>
      <c r="L85" s="67">
        <f t="shared" si="38"/>
        <v>0</v>
      </c>
      <c r="M85" s="17">
        <f>IF(L85&gt;0,VLOOKUP(I85,Labour!$AR$1:$AT$15,3,FALSE),0)</f>
        <v>0</v>
      </c>
      <c r="N85" s="70">
        <f t="shared" si="39"/>
        <v>0</v>
      </c>
      <c r="R85" s="83">
        <f t="shared" si="27"/>
        <v>0</v>
      </c>
      <c r="S85" s="83">
        <f t="shared" si="27"/>
        <v>0</v>
      </c>
      <c r="T85" s="83">
        <f t="shared" si="27"/>
        <v>0</v>
      </c>
      <c r="U85" s="83">
        <f t="shared" si="27"/>
        <v>0</v>
      </c>
      <c r="V85" s="83">
        <f t="shared" si="28"/>
        <v>0</v>
      </c>
      <c r="W85" s="83">
        <f t="shared" si="28"/>
        <v>0</v>
      </c>
      <c r="X85" s="83">
        <f t="shared" si="29"/>
        <v>0</v>
      </c>
      <c r="Y85" s="83">
        <f t="shared" si="29"/>
        <v>0</v>
      </c>
      <c r="Z85" s="83">
        <f t="shared" si="29"/>
        <v>0</v>
      </c>
      <c r="AA85" s="171">
        <f t="shared" si="23"/>
        <v>0</v>
      </c>
      <c r="AB85" s="83">
        <f t="shared" si="30"/>
        <v>0</v>
      </c>
      <c r="AC85" s="83">
        <f t="shared" si="30"/>
        <v>0</v>
      </c>
      <c r="AD85" s="171">
        <f t="shared" si="24"/>
        <v>0</v>
      </c>
      <c r="AE85" s="171">
        <f>IF(AD85=1,SUM(AD$10:AD85),0)</f>
        <v>0</v>
      </c>
      <c r="AF85" s="82" t="str">
        <f t="shared" si="25"/>
        <v/>
      </c>
      <c r="AG85" s="171">
        <f t="shared" si="26"/>
        <v>0</v>
      </c>
    </row>
    <row r="86" spans="1:33" ht="12" customHeight="1" x14ac:dyDescent="0.25">
      <c r="A86" s="497"/>
      <c r="B86" s="15">
        <v>77</v>
      </c>
      <c r="C86" s="468">
        <f t="shared" si="31"/>
        <v>0</v>
      </c>
      <c r="D86" s="469"/>
      <c r="E86" s="470"/>
      <c r="F86" s="67">
        <f t="shared" si="32"/>
        <v>0</v>
      </c>
      <c r="G86" s="67">
        <f t="shared" si="33"/>
        <v>0</v>
      </c>
      <c r="H86" s="67">
        <f t="shared" si="34"/>
        <v>0</v>
      </c>
      <c r="I86" s="67">
        <f t="shared" si="35"/>
        <v>0</v>
      </c>
      <c r="J86" s="67">
        <f t="shared" si="36"/>
        <v>0</v>
      </c>
      <c r="K86" s="16">
        <f t="shared" si="37"/>
        <v>0</v>
      </c>
      <c r="L86" s="67">
        <f t="shared" si="38"/>
        <v>0</v>
      </c>
      <c r="M86" s="17">
        <f>IF(L86&gt;0,VLOOKUP(I86,Labour!$AR$1:$AT$15,3,FALSE),0)</f>
        <v>0</v>
      </c>
      <c r="N86" s="70">
        <f t="shared" si="39"/>
        <v>0</v>
      </c>
      <c r="R86" s="83">
        <f t="shared" si="27"/>
        <v>0</v>
      </c>
      <c r="S86" s="83">
        <f t="shared" si="27"/>
        <v>0</v>
      </c>
      <c r="T86" s="83">
        <f t="shared" si="27"/>
        <v>0</v>
      </c>
      <c r="U86" s="83">
        <f t="shared" si="27"/>
        <v>0</v>
      </c>
      <c r="V86" s="83">
        <f t="shared" si="28"/>
        <v>0</v>
      </c>
      <c r="W86" s="83">
        <f t="shared" si="28"/>
        <v>0</v>
      </c>
      <c r="X86" s="83">
        <f t="shared" si="29"/>
        <v>0</v>
      </c>
      <c r="Y86" s="83">
        <f t="shared" si="29"/>
        <v>0</v>
      </c>
      <c r="Z86" s="83">
        <f t="shared" si="29"/>
        <v>0</v>
      </c>
      <c r="AA86" s="171">
        <f t="shared" si="23"/>
        <v>0</v>
      </c>
      <c r="AB86" s="83">
        <f t="shared" si="30"/>
        <v>0</v>
      </c>
      <c r="AC86" s="83">
        <f t="shared" si="30"/>
        <v>0</v>
      </c>
      <c r="AD86" s="171">
        <f t="shared" si="24"/>
        <v>0</v>
      </c>
      <c r="AE86" s="171">
        <f>IF(AD86=1,SUM(AD$10:AD86),0)</f>
        <v>0</v>
      </c>
      <c r="AF86" s="82" t="str">
        <f t="shared" si="25"/>
        <v/>
      </c>
      <c r="AG86" s="171">
        <f t="shared" si="26"/>
        <v>0</v>
      </c>
    </row>
    <row r="87" spans="1:33" ht="12" customHeight="1" x14ac:dyDescent="0.25">
      <c r="A87" s="497"/>
      <c r="B87" s="15">
        <v>78</v>
      </c>
      <c r="C87" s="468">
        <f t="shared" si="31"/>
        <v>0</v>
      </c>
      <c r="D87" s="469"/>
      <c r="E87" s="470"/>
      <c r="F87" s="67">
        <f t="shared" si="32"/>
        <v>0</v>
      </c>
      <c r="G87" s="67">
        <f t="shared" si="33"/>
        <v>0</v>
      </c>
      <c r="H87" s="67">
        <f t="shared" si="34"/>
        <v>0</v>
      </c>
      <c r="I87" s="67">
        <f t="shared" si="35"/>
        <v>0</v>
      </c>
      <c r="J87" s="67">
        <f t="shared" si="36"/>
        <v>0</v>
      </c>
      <c r="K87" s="16">
        <f t="shared" si="37"/>
        <v>0</v>
      </c>
      <c r="L87" s="67">
        <f t="shared" si="38"/>
        <v>0</v>
      </c>
      <c r="M87" s="17">
        <f>IF(L87&gt;0,VLOOKUP(I87,Labour!$AR$1:$AT$15,3,FALSE),0)</f>
        <v>0</v>
      </c>
      <c r="N87" s="70">
        <f t="shared" si="39"/>
        <v>0</v>
      </c>
      <c r="R87" s="83">
        <f t="shared" si="27"/>
        <v>0</v>
      </c>
      <c r="S87" s="83">
        <f t="shared" si="27"/>
        <v>0</v>
      </c>
      <c r="T87" s="83">
        <f t="shared" si="27"/>
        <v>0</v>
      </c>
      <c r="U87" s="83">
        <f t="shared" si="27"/>
        <v>0</v>
      </c>
      <c r="V87" s="83">
        <f t="shared" si="28"/>
        <v>0</v>
      </c>
      <c r="W87" s="83">
        <f t="shared" si="28"/>
        <v>0</v>
      </c>
      <c r="X87" s="83">
        <f t="shared" si="29"/>
        <v>0</v>
      </c>
      <c r="Y87" s="83">
        <f t="shared" si="29"/>
        <v>0</v>
      </c>
      <c r="Z87" s="83">
        <f t="shared" si="29"/>
        <v>0</v>
      </c>
      <c r="AA87" s="171">
        <f t="shared" si="23"/>
        <v>0</v>
      </c>
      <c r="AB87" s="83">
        <f t="shared" si="30"/>
        <v>0</v>
      </c>
      <c r="AC87" s="83">
        <f t="shared" si="30"/>
        <v>0</v>
      </c>
      <c r="AD87" s="171">
        <f t="shared" si="24"/>
        <v>0</v>
      </c>
      <c r="AE87" s="171">
        <f>IF(AD87=1,SUM(AD$10:AD87),0)</f>
        <v>0</v>
      </c>
      <c r="AF87" s="82" t="str">
        <f t="shared" si="25"/>
        <v/>
      </c>
      <c r="AG87" s="171">
        <f t="shared" si="26"/>
        <v>0</v>
      </c>
    </row>
    <row r="88" spans="1:33" ht="12" customHeight="1" x14ac:dyDescent="0.25">
      <c r="A88" s="497"/>
      <c r="B88" s="15">
        <v>79</v>
      </c>
      <c r="C88" s="468">
        <f t="shared" si="31"/>
        <v>0</v>
      </c>
      <c r="D88" s="469"/>
      <c r="E88" s="470"/>
      <c r="F88" s="67">
        <f t="shared" si="32"/>
        <v>0</v>
      </c>
      <c r="G88" s="67">
        <f t="shared" si="33"/>
        <v>0</v>
      </c>
      <c r="H88" s="67">
        <f t="shared" si="34"/>
        <v>0</v>
      </c>
      <c r="I88" s="67">
        <f t="shared" si="35"/>
        <v>0</v>
      </c>
      <c r="J88" s="67">
        <f t="shared" si="36"/>
        <v>0</v>
      </c>
      <c r="K88" s="16">
        <f t="shared" si="37"/>
        <v>0</v>
      </c>
      <c r="L88" s="67">
        <f t="shared" si="38"/>
        <v>0</v>
      </c>
      <c r="M88" s="17">
        <f>IF(L88&gt;0,VLOOKUP(I88,Labour!$AR$1:$AT$15,3,FALSE),0)</f>
        <v>0</v>
      </c>
      <c r="N88" s="70">
        <f t="shared" si="39"/>
        <v>0</v>
      </c>
      <c r="R88" s="83">
        <f t="shared" si="27"/>
        <v>0</v>
      </c>
      <c r="S88" s="83">
        <f t="shared" si="27"/>
        <v>0</v>
      </c>
      <c r="T88" s="83">
        <f t="shared" si="27"/>
        <v>0</v>
      </c>
      <c r="U88" s="83">
        <f t="shared" si="27"/>
        <v>0</v>
      </c>
      <c r="V88" s="83">
        <f t="shared" si="28"/>
        <v>0</v>
      </c>
      <c r="W88" s="83">
        <f t="shared" si="28"/>
        <v>0</v>
      </c>
      <c r="X88" s="83">
        <f t="shared" si="29"/>
        <v>0</v>
      </c>
      <c r="Y88" s="83">
        <f t="shared" si="29"/>
        <v>0</v>
      </c>
      <c r="Z88" s="83">
        <f t="shared" si="29"/>
        <v>0</v>
      </c>
      <c r="AA88" s="171">
        <f t="shared" si="23"/>
        <v>0</v>
      </c>
      <c r="AB88" s="83">
        <f t="shared" si="30"/>
        <v>0</v>
      </c>
      <c r="AC88" s="83">
        <f t="shared" si="30"/>
        <v>0</v>
      </c>
      <c r="AD88" s="171">
        <f t="shared" si="24"/>
        <v>0</v>
      </c>
      <c r="AE88" s="171">
        <f>IF(AD88=1,SUM(AD$10:AD88),0)</f>
        <v>0</v>
      </c>
      <c r="AF88" s="82" t="str">
        <f t="shared" si="25"/>
        <v/>
      </c>
      <c r="AG88" s="171">
        <f t="shared" si="26"/>
        <v>0</v>
      </c>
    </row>
    <row r="89" spans="1:33" ht="12" customHeight="1" x14ac:dyDescent="0.25">
      <c r="A89" s="497"/>
      <c r="B89" s="15">
        <v>80</v>
      </c>
      <c r="C89" s="468">
        <f t="shared" si="31"/>
        <v>0</v>
      </c>
      <c r="D89" s="469"/>
      <c r="E89" s="470"/>
      <c r="F89" s="67">
        <f t="shared" si="32"/>
        <v>0</v>
      </c>
      <c r="G89" s="67">
        <f t="shared" si="33"/>
        <v>0</v>
      </c>
      <c r="H89" s="67">
        <f t="shared" si="34"/>
        <v>0</v>
      </c>
      <c r="I89" s="67">
        <f t="shared" si="35"/>
        <v>0</v>
      </c>
      <c r="J89" s="67">
        <f t="shared" si="36"/>
        <v>0</v>
      </c>
      <c r="K89" s="16">
        <f t="shared" si="37"/>
        <v>0</v>
      </c>
      <c r="L89" s="67">
        <f t="shared" si="38"/>
        <v>0</v>
      </c>
      <c r="M89" s="17">
        <f>IF(L89&gt;0,VLOOKUP(I89,Labour!$AR$1:$AT$15,3,FALSE),0)</f>
        <v>0</v>
      </c>
      <c r="N89" s="70">
        <f t="shared" si="39"/>
        <v>0</v>
      </c>
      <c r="R89" s="83">
        <f t="shared" si="27"/>
        <v>0</v>
      </c>
      <c r="S89" s="83">
        <f t="shared" si="27"/>
        <v>0</v>
      </c>
      <c r="T89" s="83">
        <f t="shared" si="27"/>
        <v>0</v>
      </c>
      <c r="U89" s="83">
        <f t="shared" si="27"/>
        <v>0</v>
      </c>
      <c r="V89" s="83">
        <f t="shared" si="28"/>
        <v>0</v>
      </c>
      <c r="W89" s="83">
        <f t="shared" si="28"/>
        <v>0</v>
      </c>
      <c r="X89" s="83">
        <f t="shared" si="29"/>
        <v>0</v>
      </c>
      <c r="Y89" s="83">
        <f t="shared" si="29"/>
        <v>0</v>
      </c>
      <c r="Z89" s="83">
        <f t="shared" si="29"/>
        <v>0</v>
      </c>
      <c r="AA89" s="171">
        <f t="shared" si="23"/>
        <v>0</v>
      </c>
      <c r="AB89" s="83">
        <f t="shared" si="30"/>
        <v>0</v>
      </c>
      <c r="AC89" s="83">
        <f t="shared" si="30"/>
        <v>0</v>
      </c>
      <c r="AD89" s="171">
        <f t="shared" si="24"/>
        <v>0</v>
      </c>
      <c r="AE89" s="171">
        <f>IF(AD89=1,SUM(AD$10:AD89),0)</f>
        <v>0</v>
      </c>
      <c r="AF89" s="82" t="str">
        <f t="shared" si="25"/>
        <v/>
      </c>
      <c r="AG89" s="171">
        <f t="shared" si="26"/>
        <v>0</v>
      </c>
    </row>
    <row r="90" spans="1:33" ht="12" customHeight="1" x14ac:dyDescent="0.25">
      <c r="A90" s="497"/>
      <c r="B90" s="15">
        <v>81</v>
      </c>
      <c r="C90" s="468">
        <f t="shared" si="31"/>
        <v>0</v>
      </c>
      <c r="D90" s="469"/>
      <c r="E90" s="470"/>
      <c r="F90" s="67">
        <f t="shared" si="32"/>
        <v>0</v>
      </c>
      <c r="G90" s="67">
        <f t="shared" si="33"/>
        <v>0</v>
      </c>
      <c r="H90" s="67">
        <f t="shared" si="34"/>
        <v>0</v>
      </c>
      <c r="I90" s="67">
        <f t="shared" si="35"/>
        <v>0</v>
      </c>
      <c r="J90" s="67">
        <f t="shared" si="36"/>
        <v>0</v>
      </c>
      <c r="K90" s="16">
        <f t="shared" si="37"/>
        <v>0</v>
      </c>
      <c r="L90" s="67">
        <f t="shared" si="38"/>
        <v>0</v>
      </c>
      <c r="M90" s="17">
        <f>IF(L90&gt;0,VLOOKUP(I90,Labour!$AR$1:$AT$15,3,FALSE),0)</f>
        <v>0</v>
      </c>
      <c r="N90" s="70">
        <f t="shared" si="39"/>
        <v>0</v>
      </c>
      <c r="R90" s="83">
        <f t="shared" si="27"/>
        <v>0</v>
      </c>
      <c r="S90" s="83">
        <f t="shared" si="27"/>
        <v>0</v>
      </c>
      <c r="T90" s="83">
        <f t="shared" si="27"/>
        <v>0</v>
      </c>
      <c r="U90" s="83">
        <f t="shared" si="27"/>
        <v>0</v>
      </c>
      <c r="V90" s="83">
        <f t="shared" si="28"/>
        <v>0</v>
      </c>
      <c r="W90" s="83">
        <f t="shared" si="28"/>
        <v>0</v>
      </c>
      <c r="X90" s="83">
        <f t="shared" si="29"/>
        <v>0</v>
      </c>
      <c r="Y90" s="83">
        <f t="shared" si="29"/>
        <v>0</v>
      </c>
      <c r="Z90" s="83">
        <f t="shared" si="29"/>
        <v>0</v>
      </c>
      <c r="AA90" s="171">
        <f t="shared" si="23"/>
        <v>0</v>
      </c>
      <c r="AB90" s="83">
        <f t="shared" si="30"/>
        <v>0</v>
      </c>
      <c r="AC90" s="83">
        <f t="shared" si="30"/>
        <v>0</v>
      </c>
      <c r="AD90" s="171">
        <f t="shared" si="24"/>
        <v>0</v>
      </c>
      <c r="AE90" s="171">
        <f>IF(AD90=1,SUM(AD$10:AD90),0)</f>
        <v>0</v>
      </c>
      <c r="AF90" s="82" t="str">
        <f t="shared" si="25"/>
        <v/>
      </c>
      <c r="AG90" s="171">
        <f t="shared" si="26"/>
        <v>0</v>
      </c>
    </row>
    <row r="91" spans="1:33" ht="12" customHeight="1" x14ac:dyDescent="0.25">
      <c r="A91" s="497"/>
      <c r="B91" s="15">
        <v>82</v>
      </c>
      <c r="C91" s="468">
        <f t="shared" si="31"/>
        <v>0</v>
      </c>
      <c r="D91" s="469"/>
      <c r="E91" s="470"/>
      <c r="F91" s="67">
        <f t="shared" si="32"/>
        <v>0</v>
      </c>
      <c r="G91" s="67">
        <f t="shared" si="33"/>
        <v>0</v>
      </c>
      <c r="H91" s="67">
        <f t="shared" si="34"/>
        <v>0</v>
      </c>
      <c r="I91" s="67">
        <f t="shared" si="35"/>
        <v>0</v>
      </c>
      <c r="J91" s="67">
        <f t="shared" si="36"/>
        <v>0</v>
      </c>
      <c r="K91" s="16">
        <f t="shared" si="37"/>
        <v>0</v>
      </c>
      <c r="L91" s="67">
        <f t="shared" si="38"/>
        <v>0</v>
      </c>
      <c r="M91" s="17">
        <f>IF(L91&gt;0,VLOOKUP(I91,Labour!$AR$1:$AT$15,3,FALSE),0)</f>
        <v>0</v>
      </c>
      <c r="N91" s="70">
        <f t="shared" si="39"/>
        <v>0</v>
      </c>
      <c r="R91" s="83">
        <f t="shared" si="27"/>
        <v>0</v>
      </c>
      <c r="S91" s="83">
        <f t="shared" si="27"/>
        <v>0</v>
      </c>
      <c r="T91" s="83">
        <f t="shared" si="27"/>
        <v>0</v>
      </c>
      <c r="U91" s="83">
        <f t="shared" si="27"/>
        <v>0</v>
      </c>
      <c r="V91" s="83">
        <f t="shared" si="28"/>
        <v>0</v>
      </c>
      <c r="W91" s="83">
        <f t="shared" si="28"/>
        <v>0</v>
      </c>
      <c r="X91" s="83">
        <f t="shared" si="29"/>
        <v>0</v>
      </c>
      <c r="Y91" s="83">
        <f t="shared" si="29"/>
        <v>0</v>
      </c>
      <c r="Z91" s="83">
        <f t="shared" si="29"/>
        <v>0</v>
      </c>
      <c r="AA91" s="171">
        <f t="shared" si="23"/>
        <v>0</v>
      </c>
      <c r="AB91" s="83">
        <f t="shared" si="30"/>
        <v>0</v>
      </c>
      <c r="AC91" s="83">
        <f t="shared" si="30"/>
        <v>0</v>
      </c>
      <c r="AD91" s="171">
        <f t="shared" si="24"/>
        <v>0</v>
      </c>
      <c r="AE91" s="171">
        <f>IF(AD91=1,SUM(AD$10:AD91),0)</f>
        <v>0</v>
      </c>
      <c r="AF91" s="82" t="str">
        <f t="shared" si="25"/>
        <v/>
      </c>
      <c r="AG91" s="171">
        <f t="shared" si="26"/>
        <v>0</v>
      </c>
    </row>
    <row r="92" spans="1:33" ht="12" customHeight="1" x14ac:dyDescent="0.25">
      <c r="A92" s="497"/>
      <c r="B92" s="15">
        <v>83</v>
      </c>
      <c r="C92" s="468">
        <f t="shared" si="31"/>
        <v>0</v>
      </c>
      <c r="D92" s="469"/>
      <c r="E92" s="470"/>
      <c r="F92" s="67">
        <f t="shared" si="32"/>
        <v>0</v>
      </c>
      <c r="G92" s="67">
        <f t="shared" si="33"/>
        <v>0</v>
      </c>
      <c r="H92" s="67">
        <f t="shared" si="34"/>
        <v>0</v>
      </c>
      <c r="I92" s="67">
        <f t="shared" si="35"/>
        <v>0</v>
      </c>
      <c r="J92" s="67">
        <f t="shared" si="36"/>
        <v>0</v>
      </c>
      <c r="K92" s="16">
        <f t="shared" si="37"/>
        <v>0</v>
      </c>
      <c r="L92" s="67">
        <f t="shared" si="38"/>
        <v>0</v>
      </c>
      <c r="M92" s="17">
        <f>IF(L92&gt;0,VLOOKUP(I92,Labour!$AR$1:$AT$15,3,FALSE),0)</f>
        <v>0</v>
      </c>
      <c r="N92" s="70">
        <f t="shared" si="39"/>
        <v>0</v>
      </c>
      <c r="R92" s="83">
        <f t="shared" si="27"/>
        <v>0</v>
      </c>
      <c r="S92" s="83">
        <f t="shared" si="27"/>
        <v>0</v>
      </c>
      <c r="T92" s="83">
        <f t="shared" si="27"/>
        <v>0</v>
      </c>
      <c r="U92" s="83">
        <f t="shared" si="27"/>
        <v>0</v>
      </c>
      <c r="V92" s="83">
        <f t="shared" si="28"/>
        <v>0</v>
      </c>
      <c r="W92" s="83">
        <f t="shared" si="28"/>
        <v>0</v>
      </c>
      <c r="X92" s="83">
        <f t="shared" si="29"/>
        <v>0</v>
      </c>
      <c r="Y92" s="83">
        <f t="shared" si="29"/>
        <v>0</v>
      </c>
      <c r="Z92" s="83">
        <f t="shared" si="29"/>
        <v>0</v>
      </c>
      <c r="AA92" s="171">
        <f t="shared" si="23"/>
        <v>0</v>
      </c>
      <c r="AB92" s="83">
        <f t="shared" si="30"/>
        <v>0</v>
      </c>
      <c r="AC92" s="83">
        <f t="shared" si="30"/>
        <v>0</v>
      </c>
      <c r="AD92" s="171">
        <f t="shared" si="24"/>
        <v>0</v>
      </c>
      <c r="AE92" s="171">
        <f>IF(AD92=1,SUM(AD$10:AD92),0)</f>
        <v>0</v>
      </c>
      <c r="AF92" s="82" t="str">
        <f t="shared" si="25"/>
        <v/>
      </c>
      <c r="AG92" s="171">
        <f t="shared" si="26"/>
        <v>0</v>
      </c>
    </row>
    <row r="93" spans="1:33" ht="12" customHeight="1" x14ac:dyDescent="0.25">
      <c r="A93" s="497"/>
      <c r="B93" s="15">
        <v>84</v>
      </c>
      <c r="C93" s="468">
        <f t="shared" ref="C93:C107" si="40">R93</f>
        <v>0</v>
      </c>
      <c r="D93" s="469"/>
      <c r="E93" s="470"/>
      <c r="F93" s="67">
        <f t="shared" ref="F93:F107" si="41">S93</f>
        <v>0</v>
      </c>
      <c r="G93" s="67">
        <f t="shared" ref="G93:G107" si="42">T93</f>
        <v>0</v>
      </c>
      <c r="H93" s="67">
        <f t="shared" ref="H93:H107" si="43">U93</f>
        <v>0</v>
      </c>
      <c r="I93" s="67">
        <f t="shared" ref="I93:I107" si="44">X93</f>
        <v>0</v>
      </c>
      <c r="J93" s="67">
        <f t="shared" ref="J93:J107" si="45">AA93</f>
        <v>0</v>
      </c>
      <c r="K93" s="16">
        <f t="shared" ref="K93:K107" si="46">AB93</f>
        <v>0</v>
      </c>
      <c r="L93" s="67">
        <f t="shared" ref="L93:L107" si="47">AC93</f>
        <v>0</v>
      </c>
      <c r="M93" s="17">
        <f>IF(L93&gt;0,VLOOKUP(I93,Labour!$AR$1:$AT$15,3,FALSE),0)</f>
        <v>0</v>
      </c>
      <c r="N93" s="70">
        <f t="shared" ref="N93:N107" si="48">J93*K93+L93*M93</f>
        <v>0</v>
      </c>
      <c r="R93" s="83">
        <f t="shared" si="27"/>
        <v>0</v>
      </c>
      <c r="S93" s="83">
        <f t="shared" si="27"/>
        <v>0</v>
      </c>
      <c r="T93" s="83">
        <f t="shared" si="27"/>
        <v>0</v>
      </c>
      <c r="U93" s="83">
        <f t="shared" si="27"/>
        <v>0</v>
      </c>
      <c r="V93" s="83">
        <f t="shared" si="28"/>
        <v>0</v>
      </c>
      <c r="W93" s="83">
        <f t="shared" si="28"/>
        <v>0</v>
      </c>
      <c r="X93" s="83">
        <f t="shared" si="29"/>
        <v>0</v>
      </c>
      <c r="Y93" s="83">
        <f t="shared" si="29"/>
        <v>0</v>
      </c>
      <c r="Z93" s="83">
        <f t="shared" si="29"/>
        <v>0</v>
      </c>
      <c r="AA93" s="171">
        <f t="shared" si="23"/>
        <v>0</v>
      </c>
      <c r="AB93" s="83">
        <f t="shared" si="30"/>
        <v>0</v>
      </c>
      <c r="AC93" s="83">
        <f t="shared" si="30"/>
        <v>0</v>
      </c>
      <c r="AD93" s="171">
        <f t="shared" si="24"/>
        <v>0</v>
      </c>
      <c r="AE93" s="171">
        <f>IF(AD93=1,SUM(AD$10:AD93),0)</f>
        <v>0</v>
      </c>
      <c r="AF93" s="82" t="str">
        <f t="shared" si="25"/>
        <v/>
      </c>
      <c r="AG93" s="171">
        <f t="shared" si="26"/>
        <v>0</v>
      </c>
    </row>
    <row r="94" spans="1:33" ht="12" customHeight="1" x14ac:dyDescent="0.25">
      <c r="A94" s="497"/>
      <c r="B94" s="15">
        <v>85</v>
      </c>
      <c r="C94" s="468">
        <f t="shared" si="40"/>
        <v>0</v>
      </c>
      <c r="D94" s="469"/>
      <c r="E94" s="470"/>
      <c r="F94" s="67">
        <f t="shared" si="41"/>
        <v>0</v>
      </c>
      <c r="G94" s="67">
        <f t="shared" si="42"/>
        <v>0</v>
      </c>
      <c r="H94" s="67">
        <f t="shared" si="43"/>
        <v>0</v>
      </c>
      <c r="I94" s="67">
        <f t="shared" si="44"/>
        <v>0</v>
      </c>
      <c r="J94" s="67">
        <f t="shared" si="45"/>
        <v>0</v>
      </c>
      <c r="K94" s="16">
        <f t="shared" si="46"/>
        <v>0</v>
      </c>
      <c r="L94" s="67">
        <f t="shared" si="47"/>
        <v>0</v>
      </c>
      <c r="M94" s="17">
        <f>IF(L94&gt;0,VLOOKUP(I94,Labour!$AR$1:$AT$15,3,FALSE),0)</f>
        <v>0</v>
      </c>
      <c r="N94" s="70">
        <f t="shared" si="48"/>
        <v>0</v>
      </c>
      <c r="R94" s="83">
        <f t="shared" si="27"/>
        <v>0</v>
      </c>
      <c r="S94" s="83">
        <f t="shared" si="27"/>
        <v>0</v>
      </c>
      <c r="T94" s="83">
        <f t="shared" si="27"/>
        <v>0</v>
      </c>
      <c r="U94" s="83">
        <f t="shared" si="27"/>
        <v>0</v>
      </c>
      <c r="V94" s="83">
        <f t="shared" si="28"/>
        <v>0</v>
      </c>
      <c r="W94" s="83">
        <f t="shared" si="28"/>
        <v>0</v>
      </c>
      <c r="X94" s="83">
        <f t="shared" si="29"/>
        <v>0</v>
      </c>
      <c r="Y94" s="83">
        <f t="shared" si="29"/>
        <v>0</v>
      </c>
      <c r="Z94" s="83">
        <f t="shared" si="29"/>
        <v>0</v>
      </c>
      <c r="AA94" s="171">
        <f t="shared" si="23"/>
        <v>0</v>
      </c>
      <c r="AB94" s="83">
        <f t="shared" si="30"/>
        <v>0</v>
      </c>
      <c r="AC94" s="83">
        <f t="shared" si="30"/>
        <v>0</v>
      </c>
      <c r="AD94" s="171">
        <f t="shared" si="24"/>
        <v>0</v>
      </c>
      <c r="AE94" s="171">
        <f>IF(AD94=1,SUM(AD$10:AD94),0)</f>
        <v>0</v>
      </c>
      <c r="AF94" s="82" t="str">
        <f t="shared" si="25"/>
        <v/>
      </c>
      <c r="AG94" s="171">
        <f t="shared" si="26"/>
        <v>0</v>
      </c>
    </row>
    <row r="95" spans="1:33" ht="12" customHeight="1" x14ac:dyDescent="0.25">
      <c r="A95" s="497"/>
      <c r="B95" s="15">
        <v>86</v>
      </c>
      <c r="C95" s="468">
        <f t="shared" si="40"/>
        <v>0</v>
      </c>
      <c r="D95" s="469"/>
      <c r="E95" s="470"/>
      <c r="F95" s="67">
        <f t="shared" si="41"/>
        <v>0</v>
      </c>
      <c r="G95" s="67">
        <f t="shared" si="42"/>
        <v>0</v>
      </c>
      <c r="H95" s="67">
        <f t="shared" si="43"/>
        <v>0</v>
      </c>
      <c r="I95" s="67">
        <f t="shared" si="44"/>
        <v>0</v>
      </c>
      <c r="J95" s="67">
        <f t="shared" si="45"/>
        <v>0</v>
      </c>
      <c r="K95" s="16">
        <f t="shared" si="46"/>
        <v>0</v>
      </c>
      <c r="L95" s="67">
        <f t="shared" si="47"/>
        <v>0</v>
      </c>
      <c r="M95" s="17">
        <f>IF(L95&gt;0,VLOOKUP(I95,Labour!$AR$1:$AT$15,3,FALSE),0)</f>
        <v>0</v>
      </c>
      <c r="N95" s="70">
        <f t="shared" si="48"/>
        <v>0</v>
      </c>
      <c r="R95" s="83">
        <f t="shared" si="27"/>
        <v>0</v>
      </c>
      <c r="S95" s="83">
        <f t="shared" si="27"/>
        <v>0</v>
      </c>
      <c r="T95" s="83">
        <f t="shared" si="27"/>
        <v>0</v>
      </c>
      <c r="U95" s="83">
        <f t="shared" si="27"/>
        <v>0</v>
      </c>
      <c r="V95" s="83">
        <f t="shared" si="28"/>
        <v>0</v>
      </c>
      <c r="W95" s="83">
        <f t="shared" si="28"/>
        <v>0</v>
      </c>
      <c r="X95" s="83">
        <f t="shared" si="29"/>
        <v>0</v>
      </c>
      <c r="Y95" s="83">
        <f t="shared" si="29"/>
        <v>0</v>
      </c>
      <c r="Z95" s="83">
        <f t="shared" si="29"/>
        <v>0</v>
      </c>
      <c r="AA95" s="171">
        <f t="shared" si="23"/>
        <v>0</v>
      </c>
      <c r="AB95" s="83">
        <f t="shared" si="30"/>
        <v>0</v>
      </c>
      <c r="AC95" s="83">
        <f t="shared" si="30"/>
        <v>0</v>
      </c>
      <c r="AD95" s="171">
        <f t="shared" si="24"/>
        <v>0</v>
      </c>
      <c r="AE95" s="171">
        <f>IF(AD95=1,SUM(AD$10:AD95),0)</f>
        <v>0</v>
      </c>
      <c r="AF95" s="82" t="str">
        <f t="shared" si="25"/>
        <v/>
      </c>
      <c r="AG95" s="171">
        <f t="shared" si="26"/>
        <v>0</v>
      </c>
    </row>
    <row r="96" spans="1:33" ht="12" customHeight="1" x14ac:dyDescent="0.25">
      <c r="A96" s="497"/>
      <c r="B96" s="15">
        <v>87</v>
      </c>
      <c r="C96" s="468">
        <f t="shared" si="40"/>
        <v>0</v>
      </c>
      <c r="D96" s="469"/>
      <c r="E96" s="470"/>
      <c r="F96" s="67">
        <f t="shared" si="41"/>
        <v>0</v>
      </c>
      <c r="G96" s="67">
        <f t="shared" si="42"/>
        <v>0</v>
      </c>
      <c r="H96" s="67">
        <f t="shared" si="43"/>
        <v>0</v>
      </c>
      <c r="I96" s="67">
        <f t="shared" si="44"/>
        <v>0</v>
      </c>
      <c r="J96" s="67">
        <f t="shared" si="45"/>
        <v>0</v>
      </c>
      <c r="K96" s="16">
        <f t="shared" si="46"/>
        <v>0</v>
      </c>
      <c r="L96" s="67">
        <f t="shared" si="47"/>
        <v>0</v>
      </c>
      <c r="M96" s="17">
        <f>IF(L96&gt;0,VLOOKUP(I96,Labour!$AR$1:$AT$15,3,FALSE),0)</f>
        <v>0</v>
      </c>
      <c r="N96" s="70">
        <f t="shared" si="48"/>
        <v>0</v>
      </c>
      <c r="R96" s="83">
        <f t="shared" si="27"/>
        <v>0</v>
      </c>
      <c r="S96" s="83">
        <f t="shared" si="27"/>
        <v>0</v>
      </c>
      <c r="T96" s="83">
        <f t="shared" si="27"/>
        <v>0</v>
      </c>
      <c r="U96" s="83">
        <f t="shared" si="27"/>
        <v>0</v>
      </c>
      <c r="V96" s="83">
        <f t="shared" si="28"/>
        <v>0</v>
      </c>
      <c r="W96" s="83">
        <f t="shared" si="28"/>
        <v>0</v>
      </c>
      <c r="X96" s="83">
        <f t="shared" si="29"/>
        <v>0</v>
      </c>
      <c r="Y96" s="83">
        <f t="shared" si="29"/>
        <v>0</v>
      </c>
      <c r="Z96" s="83">
        <f t="shared" si="29"/>
        <v>0</v>
      </c>
      <c r="AA96" s="171">
        <f t="shared" si="23"/>
        <v>0</v>
      </c>
      <c r="AB96" s="83">
        <f t="shared" si="30"/>
        <v>0</v>
      </c>
      <c r="AC96" s="83">
        <f t="shared" si="30"/>
        <v>0</v>
      </c>
      <c r="AD96" s="171">
        <f t="shared" si="24"/>
        <v>0</v>
      </c>
      <c r="AE96" s="171">
        <f>IF(AD96=1,SUM(AD$10:AD96),0)</f>
        <v>0</v>
      </c>
      <c r="AF96" s="82" t="str">
        <f t="shared" si="25"/>
        <v/>
      </c>
      <c r="AG96" s="171">
        <f t="shared" si="26"/>
        <v>0</v>
      </c>
    </row>
    <row r="97" spans="1:33" ht="12" customHeight="1" x14ac:dyDescent="0.25">
      <c r="A97" s="497"/>
      <c r="B97" s="15">
        <v>88</v>
      </c>
      <c r="C97" s="468">
        <f t="shared" si="40"/>
        <v>0</v>
      </c>
      <c r="D97" s="469"/>
      <c r="E97" s="470"/>
      <c r="F97" s="67">
        <f t="shared" si="41"/>
        <v>0</v>
      </c>
      <c r="G97" s="67">
        <f t="shared" si="42"/>
        <v>0</v>
      </c>
      <c r="H97" s="67">
        <f t="shared" si="43"/>
        <v>0</v>
      </c>
      <c r="I97" s="67">
        <f t="shared" si="44"/>
        <v>0</v>
      </c>
      <c r="J97" s="67">
        <f t="shared" si="45"/>
        <v>0</v>
      </c>
      <c r="K97" s="16">
        <f t="shared" si="46"/>
        <v>0</v>
      </c>
      <c r="L97" s="67">
        <f t="shared" si="47"/>
        <v>0</v>
      </c>
      <c r="M97" s="17">
        <f>IF(L97&gt;0,VLOOKUP(I97,Labour!$AR$1:$AT$15,3,FALSE),0)</f>
        <v>0</v>
      </c>
      <c r="N97" s="70">
        <f t="shared" si="48"/>
        <v>0</v>
      </c>
      <c r="R97" s="83">
        <f t="shared" si="27"/>
        <v>0</v>
      </c>
      <c r="S97" s="83">
        <f t="shared" si="27"/>
        <v>0</v>
      </c>
      <c r="T97" s="83">
        <f t="shared" si="27"/>
        <v>0</v>
      </c>
      <c r="U97" s="83">
        <f t="shared" si="27"/>
        <v>0</v>
      </c>
      <c r="V97" s="83">
        <f t="shared" si="28"/>
        <v>0</v>
      </c>
      <c r="W97" s="83">
        <f t="shared" si="28"/>
        <v>0</v>
      </c>
      <c r="X97" s="83">
        <f t="shared" si="29"/>
        <v>0</v>
      </c>
      <c r="Y97" s="83">
        <f t="shared" si="29"/>
        <v>0</v>
      </c>
      <c r="Z97" s="83">
        <f t="shared" si="29"/>
        <v>0</v>
      </c>
      <c r="AA97" s="171">
        <f t="shared" si="23"/>
        <v>0</v>
      </c>
      <c r="AB97" s="83">
        <f t="shared" si="30"/>
        <v>0</v>
      </c>
      <c r="AC97" s="83">
        <f t="shared" si="30"/>
        <v>0</v>
      </c>
      <c r="AD97" s="171">
        <f t="shared" si="24"/>
        <v>0</v>
      </c>
      <c r="AE97" s="171">
        <f>IF(AD97=1,SUM(AD$10:AD97),0)</f>
        <v>0</v>
      </c>
      <c r="AF97" s="82" t="str">
        <f t="shared" si="25"/>
        <v/>
      </c>
      <c r="AG97" s="171">
        <f t="shared" si="26"/>
        <v>0</v>
      </c>
    </row>
    <row r="98" spans="1:33" ht="12" customHeight="1" x14ac:dyDescent="0.25">
      <c r="A98" s="497"/>
      <c r="B98" s="15">
        <v>89</v>
      </c>
      <c r="C98" s="468">
        <f t="shared" si="40"/>
        <v>0</v>
      </c>
      <c r="D98" s="469"/>
      <c r="E98" s="470"/>
      <c r="F98" s="67">
        <f t="shared" si="41"/>
        <v>0</v>
      </c>
      <c r="G98" s="67">
        <f t="shared" si="42"/>
        <v>0</v>
      </c>
      <c r="H98" s="67">
        <f t="shared" si="43"/>
        <v>0</v>
      </c>
      <c r="I98" s="67">
        <f t="shared" si="44"/>
        <v>0</v>
      </c>
      <c r="J98" s="67">
        <f t="shared" si="45"/>
        <v>0</v>
      </c>
      <c r="K98" s="16">
        <f t="shared" si="46"/>
        <v>0</v>
      </c>
      <c r="L98" s="67">
        <f t="shared" si="47"/>
        <v>0</v>
      </c>
      <c r="M98" s="17">
        <f>IF(L98&gt;0,VLOOKUP(I98,Labour!$AR$1:$AT$15,3,FALSE),0)</f>
        <v>0</v>
      </c>
      <c r="N98" s="70">
        <f t="shared" si="48"/>
        <v>0</v>
      </c>
      <c r="R98" s="83">
        <f t="shared" si="27"/>
        <v>0</v>
      </c>
      <c r="S98" s="83">
        <f t="shared" si="27"/>
        <v>0</v>
      </c>
      <c r="T98" s="83">
        <f t="shared" si="27"/>
        <v>0</v>
      </c>
      <c r="U98" s="83">
        <f t="shared" si="27"/>
        <v>0</v>
      </c>
      <c r="V98" s="83">
        <f t="shared" si="28"/>
        <v>0</v>
      </c>
      <c r="W98" s="83">
        <f t="shared" si="28"/>
        <v>0</v>
      </c>
      <c r="X98" s="83">
        <f t="shared" si="29"/>
        <v>0</v>
      </c>
      <c r="Y98" s="83">
        <f t="shared" si="29"/>
        <v>0</v>
      </c>
      <c r="Z98" s="83">
        <f t="shared" si="29"/>
        <v>0</v>
      </c>
      <c r="AA98" s="171">
        <f t="shared" si="23"/>
        <v>0</v>
      </c>
      <c r="AB98" s="83">
        <f t="shared" si="30"/>
        <v>0</v>
      </c>
      <c r="AC98" s="83">
        <f t="shared" si="30"/>
        <v>0</v>
      </c>
      <c r="AD98" s="171">
        <f t="shared" si="24"/>
        <v>0</v>
      </c>
      <c r="AE98" s="171">
        <f>IF(AD98=1,SUM(AD$10:AD98),0)</f>
        <v>0</v>
      </c>
      <c r="AF98" s="82" t="str">
        <f t="shared" si="25"/>
        <v/>
      </c>
      <c r="AG98" s="171">
        <f t="shared" si="26"/>
        <v>0</v>
      </c>
    </row>
    <row r="99" spans="1:33" ht="12" customHeight="1" x14ac:dyDescent="0.25">
      <c r="A99" s="497"/>
      <c r="B99" s="15">
        <v>90</v>
      </c>
      <c r="C99" s="468">
        <f t="shared" si="40"/>
        <v>0</v>
      </c>
      <c r="D99" s="469"/>
      <c r="E99" s="470"/>
      <c r="F99" s="67">
        <f t="shared" si="41"/>
        <v>0</v>
      </c>
      <c r="G99" s="67">
        <f t="shared" si="42"/>
        <v>0</v>
      </c>
      <c r="H99" s="67">
        <f t="shared" si="43"/>
        <v>0</v>
      </c>
      <c r="I99" s="67">
        <f t="shared" si="44"/>
        <v>0</v>
      </c>
      <c r="J99" s="67">
        <f t="shared" si="45"/>
        <v>0</v>
      </c>
      <c r="K99" s="16">
        <f t="shared" si="46"/>
        <v>0</v>
      </c>
      <c r="L99" s="67">
        <f t="shared" si="47"/>
        <v>0</v>
      </c>
      <c r="M99" s="17">
        <f>IF(L99&gt;0,VLOOKUP(I99,Labour!$AR$1:$AT$15,3,FALSE),0)</f>
        <v>0</v>
      </c>
      <c r="N99" s="70">
        <f t="shared" si="48"/>
        <v>0</v>
      </c>
      <c r="R99" s="83">
        <f t="shared" si="27"/>
        <v>0</v>
      </c>
      <c r="S99" s="83">
        <f t="shared" si="27"/>
        <v>0</v>
      </c>
      <c r="T99" s="83">
        <f t="shared" si="27"/>
        <v>0</v>
      </c>
      <c r="U99" s="83">
        <f t="shared" si="27"/>
        <v>0</v>
      </c>
      <c r="V99" s="83">
        <f t="shared" si="28"/>
        <v>0</v>
      </c>
      <c r="W99" s="83">
        <f t="shared" si="28"/>
        <v>0</v>
      </c>
      <c r="X99" s="83">
        <f t="shared" si="29"/>
        <v>0</v>
      </c>
      <c r="Y99" s="83">
        <f t="shared" si="29"/>
        <v>0</v>
      </c>
      <c r="Z99" s="83">
        <f t="shared" si="29"/>
        <v>0</v>
      </c>
      <c r="AA99" s="171">
        <f t="shared" si="23"/>
        <v>0</v>
      </c>
      <c r="AB99" s="83">
        <f t="shared" si="30"/>
        <v>0</v>
      </c>
      <c r="AC99" s="83">
        <f t="shared" si="30"/>
        <v>0</v>
      </c>
      <c r="AD99" s="171">
        <f t="shared" si="24"/>
        <v>0</v>
      </c>
      <c r="AE99" s="171">
        <f>IF(AD99=1,SUM(AD$10:AD99),0)</f>
        <v>0</v>
      </c>
      <c r="AF99" s="82" t="str">
        <f t="shared" si="25"/>
        <v/>
      </c>
      <c r="AG99" s="171">
        <f t="shared" si="26"/>
        <v>0</v>
      </c>
    </row>
    <row r="100" spans="1:33" ht="12" customHeight="1" x14ac:dyDescent="0.25">
      <c r="A100" s="497"/>
      <c r="B100" s="15">
        <v>91</v>
      </c>
      <c r="C100" s="468">
        <f t="shared" si="40"/>
        <v>0</v>
      </c>
      <c r="D100" s="469"/>
      <c r="E100" s="470"/>
      <c r="F100" s="67">
        <f t="shared" si="41"/>
        <v>0</v>
      </c>
      <c r="G100" s="67">
        <f t="shared" si="42"/>
        <v>0</v>
      </c>
      <c r="H100" s="67">
        <f t="shared" si="43"/>
        <v>0</v>
      </c>
      <c r="I100" s="67">
        <f t="shared" si="44"/>
        <v>0</v>
      </c>
      <c r="J100" s="67">
        <f t="shared" si="45"/>
        <v>0</v>
      </c>
      <c r="K100" s="16">
        <f t="shared" si="46"/>
        <v>0</v>
      </c>
      <c r="L100" s="67">
        <f t="shared" si="47"/>
        <v>0</v>
      </c>
      <c r="M100" s="17">
        <f>IF(L100&gt;0,VLOOKUP(I100,Labour!$AR$1:$AT$15,3,FALSE),0)</f>
        <v>0</v>
      </c>
      <c r="N100" s="70">
        <f t="shared" si="48"/>
        <v>0</v>
      </c>
      <c r="R100" s="83">
        <f t="shared" si="27"/>
        <v>0</v>
      </c>
      <c r="S100" s="83">
        <f t="shared" si="27"/>
        <v>0</v>
      </c>
      <c r="T100" s="83">
        <f t="shared" si="27"/>
        <v>0</v>
      </c>
      <c r="U100" s="83">
        <f t="shared" si="27"/>
        <v>0</v>
      </c>
      <c r="V100" s="83">
        <f t="shared" si="28"/>
        <v>0</v>
      </c>
      <c r="W100" s="83">
        <f t="shared" si="28"/>
        <v>0</v>
      </c>
      <c r="X100" s="83">
        <f t="shared" si="29"/>
        <v>0</v>
      </c>
      <c r="Y100" s="83">
        <f t="shared" si="29"/>
        <v>0</v>
      </c>
      <c r="Z100" s="83">
        <f t="shared" si="29"/>
        <v>0</v>
      </c>
      <c r="AA100" s="171">
        <f t="shared" si="23"/>
        <v>0</v>
      </c>
      <c r="AB100" s="83">
        <f t="shared" si="30"/>
        <v>0</v>
      </c>
      <c r="AC100" s="83">
        <f t="shared" si="30"/>
        <v>0</v>
      </c>
      <c r="AD100" s="171">
        <f t="shared" si="24"/>
        <v>0</v>
      </c>
      <c r="AE100" s="171">
        <f>IF(AD100=1,SUM(AD$10:AD100),0)</f>
        <v>0</v>
      </c>
      <c r="AF100" s="82" t="str">
        <f t="shared" si="25"/>
        <v/>
      </c>
      <c r="AG100" s="171">
        <f t="shared" si="26"/>
        <v>0</v>
      </c>
    </row>
    <row r="101" spans="1:33" ht="12" customHeight="1" x14ac:dyDescent="0.25">
      <c r="A101" s="497"/>
      <c r="B101" s="15">
        <v>92</v>
      </c>
      <c r="C101" s="468">
        <f t="shared" si="40"/>
        <v>0</v>
      </c>
      <c r="D101" s="469"/>
      <c r="E101" s="470"/>
      <c r="F101" s="67">
        <f t="shared" si="41"/>
        <v>0</v>
      </c>
      <c r="G101" s="67">
        <f t="shared" si="42"/>
        <v>0</v>
      </c>
      <c r="H101" s="67">
        <f t="shared" si="43"/>
        <v>0</v>
      </c>
      <c r="I101" s="67">
        <f t="shared" si="44"/>
        <v>0</v>
      </c>
      <c r="J101" s="67">
        <f t="shared" si="45"/>
        <v>0</v>
      </c>
      <c r="K101" s="16">
        <f t="shared" si="46"/>
        <v>0</v>
      </c>
      <c r="L101" s="67">
        <f t="shared" si="47"/>
        <v>0</v>
      </c>
      <c r="M101" s="17">
        <f>IF(L101&gt;0,VLOOKUP(I101,Labour!$AR$1:$AT$15,3,FALSE),0)</f>
        <v>0</v>
      </c>
      <c r="N101" s="70">
        <f t="shared" si="48"/>
        <v>0</v>
      </c>
      <c r="R101" s="83">
        <f t="shared" si="27"/>
        <v>0</v>
      </c>
      <c r="S101" s="83">
        <f t="shared" si="27"/>
        <v>0</v>
      </c>
      <c r="T101" s="83">
        <f t="shared" si="27"/>
        <v>0</v>
      </c>
      <c r="U101" s="83">
        <f t="shared" si="27"/>
        <v>0</v>
      </c>
      <c r="V101" s="83">
        <f t="shared" si="28"/>
        <v>0</v>
      </c>
      <c r="W101" s="83">
        <f t="shared" si="28"/>
        <v>0</v>
      </c>
      <c r="X101" s="83">
        <f t="shared" si="29"/>
        <v>0</v>
      </c>
      <c r="Y101" s="83">
        <f t="shared" si="29"/>
        <v>0</v>
      </c>
      <c r="Z101" s="83">
        <f t="shared" si="29"/>
        <v>0</v>
      </c>
      <c r="AA101" s="171">
        <f t="shared" si="23"/>
        <v>0</v>
      </c>
      <c r="AB101" s="83">
        <f t="shared" si="30"/>
        <v>0</v>
      </c>
      <c r="AC101" s="83">
        <f t="shared" si="30"/>
        <v>0</v>
      </c>
      <c r="AD101" s="171">
        <f t="shared" si="24"/>
        <v>0</v>
      </c>
      <c r="AE101" s="171">
        <f>IF(AD101=1,SUM(AD$10:AD101),0)</f>
        <v>0</v>
      </c>
      <c r="AF101" s="82" t="str">
        <f t="shared" si="25"/>
        <v/>
      </c>
      <c r="AG101" s="171">
        <f t="shared" si="26"/>
        <v>0</v>
      </c>
    </row>
    <row r="102" spans="1:33" ht="12" customHeight="1" x14ac:dyDescent="0.25">
      <c r="A102" s="497"/>
      <c r="B102" s="15">
        <v>93</v>
      </c>
      <c r="C102" s="468">
        <f t="shared" si="40"/>
        <v>0</v>
      </c>
      <c r="D102" s="469"/>
      <c r="E102" s="470"/>
      <c r="F102" s="67">
        <f t="shared" si="41"/>
        <v>0</v>
      </c>
      <c r="G102" s="67">
        <f t="shared" si="42"/>
        <v>0</v>
      </c>
      <c r="H102" s="67">
        <f t="shared" si="43"/>
        <v>0</v>
      </c>
      <c r="I102" s="67">
        <f t="shared" si="44"/>
        <v>0</v>
      </c>
      <c r="J102" s="67">
        <f t="shared" si="45"/>
        <v>0</v>
      </c>
      <c r="K102" s="16">
        <f t="shared" si="46"/>
        <v>0</v>
      </c>
      <c r="L102" s="67">
        <f t="shared" si="47"/>
        <v>0</v>
      </c>
      <c r="M102" s="17">
        <f>IF(L102&gt;0,VLOOKUP(I102,Labour!$AR$1:$AT$15,3,FALSE),0)</f>
        <v>0</v>
      </c>
      <c r="N102" s="70">
        <f t="shared" si="48"/>
        <v>0</v>
      </c>
      <c r="R102" s="83">
        <f t="shared" si="27"/>
        <v>0</v>
      </c>
      <c r="S102" s="83">
        <f t="shared" si="27"/>
        <v>0</v>
      </c>
      <c r="T102" s="83">
        <f t="shared" si="27"/>
        <v>0</v>
      </c>
      <c r="U102" s="83">
        <f t="shared" si="27"/>
        <v>0</v>
      </c>
      <c r="V102" s="83">
        <f t="shared" si="28"/>
        <v>0</v>
      </c>
      <c r="W102" s="83">
        <f t="shared" si="28"/>
        <v>0</v>
      </c>
      <c r="X102" s="83">
        <f t="shared" si="29"/>
        <v>0</v>
      </c>
      <c r="Y102" s="83">
        <f t="shared" si="29"/>
        <v>0</v>
      </c>
      <c r="Z102" s="83">
        <f t="shared" si="29"/>
        <v>0</v>
      </c>
      <c r="AA102" s="171">
        <f t="shared" si="23"/>
        <v>0</v>
      </c>
      <c r="AB102" s="83">
        <f t="shared" si="30"/>
        <v>0</v>
      </c>
      <c r="AC102" s="83">
        <f t="shared" si="30"/>
        <v>0</v>
      </c>
      <c r="AD102" s="171">
        <f t="shared" si="24"/>
        <v>0</v>
      </c>
      <c r="AE102" s="171">
        <f>IF(AD102=1,SUM(AD$10:AD102),0)</f>
        <v>0</v>
      </c>
      <c r="AF102" s="82" t="str">
        <f t="shared" si="25"/>
        <v/>
      </c>
      <c r="AG102" s="171">
        <f t="shared" si="26"/>
        <v>0</v>
      </c>
    </row>
    <row r="103" spans="1:33" ht="12" customHeight="1" x14ac:dyDescent="0.25">
      <c r="A103" s="497"/>
      <c r="B103" s="15">
        <v>94</v>
      </c>
      <c r="C103" s="468">
        <f t="shared" si="40"/>
        <v>0</v>
      </c>
      <c r="D103" s="469"/>
      <c r="E103" s="470"/>
      <c r="F103" s="67">
        <f t="shared" si="41"/>
        <v>0</v>
      </c>
      <c r="G103" s="67">
        <f t="shared" si="42"/>
        <v>0</v>
      </c>
      <c r="H103" s="67">
        <f t="shared" si="43"/>
        <v>0</v>
      </c>
      <c r="I103" s="67">
        <f t="shared" si="44"/>
        <v>0</v>
      </c>
      <c r="J103" s="67">
        <f t="shared" si="45"/>
        <v>0</v>
      </c>
      <c r="K103" s="16">
        <f t="shared" si="46"/>
        <v>0</v>
      </c>
      <c r="L103" s="67">
        <f t="shared" si="47"/>
        <v>0</v>
      </c>
      <c r="M103" s="17">
        <f>IF(L103&gt;0,VLOOKUP(I103,Labour!$AR$1:$AT$15,3,FALSE),0)</f>
        <v>0</v>
      </c>
      <c r="N103" s="70">
        <f t="shared" si="48"/>
        <v>0</v>
      </c>
      <c r="R103" s="83">
        <f t="shared" si="27"/>
        <v>0</v>
      </c>
      <c r="S103" s="83">
        <f t="shared" si="27"/>
        <v>0</v>
      </c>
      <c r="T103" s="83">
        <f t="shared" si="27"/>
        <v>0</v>
      </c>
      <c r="U103" s="83">
        <f t="shared" ref="T103:U109" si="49">IF($B103&lt;=$U$3,VLOOKUP($B103,NTABLE,U$9,FALSE),0)</f>
        <v>0</v>
      </c>
      <c r="V103" s="83">
        <f t="shared" si="28"/>
        <v>0</v>
      </c>
      <c r="W103" s="83">
        <f t="shared" si="28"/>
        <v>0</v>
      </c>
      <c r="X103" s="83">
        <f t="shared" si="29"/>
        <v>0</v>
      </c>
      <c r="Y103" s="83">
        <f t="shared" si="29"/>
        <v>0</v>
      </c>
      <c r="Z103" s="83">
        <f t="shared" si="29"/>
        <v>0</v>
      </c>
      <c r="AA103" s="171">
        <f t="shared" ref="AA103:AA109" si="50">Y103+Z103</f>
        <v>0</v>
      </c>
      <c r="AB103" s="83">
        <f t="shared" si="30"/>
        <v>0</v>
      </c>
      <c r="AC103" s="83">
        <f t="shared" si="30"/>
        <v>0</v>
      </c>
      <c r="AD103" s="171">
        <f t="shared" ref="AD103:AD109" si="51">IF(AND(T103&lt;&gt;0,X103="op"),1,0)</f>
        <v>0</v>
      </c>
      <c r="AE103" s="171">
        <f>IF(AD103=1,SUM(AD$10:AD103),0)</f>
        <v>0</v>
      </c>
      <c r="AF103" s="82" t="str">
        <f t="shared" ref="AF103:AF109" si="52">IF(AND(AD103=1,AE103&lt;$AD$7),S103&amp;", ",IF(AND(AD103=1,AE103=$AD$7),S103,""))</f>
        <v/>
      </c>
      <c r="AG103" s="171">
        <f t="shared" ref="AG103:AG109" si="53">IF(AD103=1,T103,0)</f>
        <v>0</v>
      </c>
    </row>
    <row r="104" spans="1:33" ht="12" customHeight="1" x14ac:dyDescent="0.25">
      <c r="A104" s="497"/>
      <c r="B104" s="15">
        <v>95</v>
      </c>
      <c r="C104" s="468">
        <f t="shared" si="40"/>
        <v>0</v>
      </c>
      <c r="D104" s="469"/>
      <c r="E104" s="470"/>
      <c r="F104" s="67">
        <f t="shared" si="41"/>
        <v>0</v>
      </c>
      <c r="G104" s="67">
        <f t="shared" si="42"/>
        <v>0</v>
      </c>
      <c r="H104" s="67">
        <f t="shared" si="43"/>
        <v>0</v>
      </c>
      <c r="I104" s="67">
        <f t="shared" si="44"/>
        <v>0</v>
      </c>
      <c r="J104" s="67">
        <f t="shared" si="45"/>
        <v>0</v>
      </c>
      <c r="K104" s="16">
        <f t="shared" si="46"/>
        <v>0</v>
      </c>
      <c r="L104" s="67">
        <f t="shared" si="47"/>
        <v>0</v>
      </c>
      <c r="M104" s="17">
        <f>IF(L104&gt;0,VLOOKUP(I104,Labour!$AR$1:$AT$15,3,FALSE),0)</f>
        <v>0</v>
      </c>
      <c r="N104" s="70">
        <f t="shared" si="48"/>
        <v>0</v>
      </c>
      <c r="R104" s="83">
        <f t="shared" ref="R104:S109" si="54">IF($B104&lt;=$U$3,VLOOKUP($B104,NTABLE,R$9,FALSE),0)</f>
        <v>0</v>
      </c>
      <c r="S104" s="83">
        <f t="shared" si="54"/>
        <v>0</v>
      </c>
      <c r="T104" s="83">
        <f t="shared" si="49"/>
        <v>0</v>
      </c>
      <c r="U104" s="83">
        <f t="shared" si="49"/>
        <v>0</v>
      </c>
      <c r="V104" s="83">
        <f t="shared" ref="V104:W109" si="55">IF($B104&lt;=$U$3,IF(VLOOKUP($B104,NTABLE,V$9,FALSE)=V$8,$U104,0),0)</f>
        <v>0</v>
      </c>
      <c r="W104" s="83">
        <f t="shared" si="55"/>
        <v>0</v>
      </c>
      <c r="X104" s="83">
        <f t="shared" ref="X104:Z109" si="56">IF($B104&lt;=$U$3,VLOOKUP($B104,NTABLE,X$9,FALSE),0)</f>
        <v>0</v>
      </c>
      <c r="Y104" s="83">
        <f t="shared" si="56"/>
        <v>0</v>
      </c>
      <c r="Z104" s="83">
        <f t="shared" si="56"/>
        <v>0</v>
      </c>
      <c r="AA104" s="171">
        <f t="shared" si="50"/>
        <v>0</v>
      </c>
      <c r="AB104" s="83">
        <f t="shared" ref="AB104:AC109" si="57">IF($B104&lt;=$U$3,VLOOKUP($B104,NTABLE,AB$9,FALSE),0)</f>
        <v>0</v>
      </c>
      <c r="AC104" s="83">
        <f t="shared" si="57"/>
        <v>0</v>
      </c>
      <c r="AD104" s="171">
        <f t="shared" si="51"/>
        <v>0</v>
      </c>
      <c r="AE104" s="171">
        <f>IF(AD104=1,SUM(AD$10:AD104),0)</f>
        <v>0</v>
      </c>
      <c r="AF104" s="82" t="str">
        <f t="shared" si="52"/>
        <v/>
      </c>
      <c r="AG104" s="171">
        <f t="shared" si="53"/>
        <v>0</v>
      </c>
    </row>
    <row r="105" spans="1:33" ht="12" customHeight="1" x14ac:dyDescent="0.25">
      <c r="A105" s="497"/>
      <c r="B105" s="15">
        <v>96</v>
      </c>
      <c r="C105" s="468">
        <f t="shared" si="40"/>
        <v>0</v>
      </c>
      <c r="D105" s="469"/>
      <c r="E105" s="470"/>
      <c r="F105" s="67">
        <f t="shared" si="41"/>
        <v>0</v>
      </c>
      <c r="G105" s="67">
        <f t="shared" si="42"/>
        <v>0</v>
      </c>
      <c r="H105" s="67">
        <f t="shared" si="43"/>
        <v>0</v>
      </c>
      <c r="I105" s="67">
        <f t="shared" si="44"/>
        <v>0</v>
      </c>
      <c r="J105" s="67">
        <f t="shared" si="45"/>
        <v>0</v>
      </c>
      <c r="K105" s="16">
        <f t="shared" si="46"/>
        <v>0</v>
      </c>
      <c r="L105" s="67">
        <f t="shared" si="47"/>
        <v>0</v>
      </c>
      <c r="M105" s="17">
        <f>IF(L105&gt;0,VLOOKUP(I105,Labour!$AR$1:$AT$15,3,FALSE),0)</f>
        <v>0</v>
      </c>
      <c r="N105" s="70">
        <f t="shared" si="48"/>
        <v>0</v>
      </c>
      <c r="R105" s="83">
        <f t="shared" si="54"/>
        <v>0</v>
      </c>
      <c r="S105" s="83">
        <f t="shared" si="54"/>
        <v>0</v>
      </c>
      <c r="T105" s="83">
        <f t="shared" si="49"/>
        <v>0</v>
      </c>
      <c r="U105" s="83">
        <f t="shared" si="49"/>
        <v>0</v>
      </c>
      <c r="V105" s="83">
        <f t="shared" si="55"/>
        <v>0</v>
      </c>
      <c r="W105" s="83">
        <f t="shared" si="55"/>
        <v>0</v>
      </c>
      <c r="X105" s="83">
        <f t="shared" si="56"/>
        <v>0</v>
      </c>
      <c r="Y105" s="83">
        <f t="shared" si="56"/>
        <v>0</v>
      </c>
      <c r="Z105" s="83">
        <f t="shared" si="56"/>
        <v>0</v>
      </c>
      <c r="AA105" s="171">
        <f t="shared" si="50"/>
        <v>0</v>
      </c>
      <c r="AB105" s="83">
        <f t="shared" si="57"/>
        <v>0</v>
      </c>
      <c r="AC105" s="83">
        <f t="shared" si="57"/>
        <v>0</v>
      </c>
      <c r="AD105" s="171">
        <f t="shared" si="51"/>
        <v>0</v>
      </c>
      <c r="AE105" s="171">
        <f>IF(AD105=1,SUM(AD$10:AD105),0)</f>
        <v>0</v>
      </c>
      <c r="AF105" s="82" t="str">
        <f t="shared" si="52"/>
        <v/>
      </c>
      <c r="AG105" s="171">
        <f t="shared" si="53"/>
        <v>0</v>
      </c>
    </row>
    <row r="106" spans="1:33" ht="12" customHeight="1" x14ac:dyDescent="0.25">
      <c r="A106" s="497"/>
      <c r="B106" s="15">
        <v>97</v>
      </c>
      <c r="C106" s="468">
        <f t="shared" si="40"/>
        <v>0</v>
      </c>
      <c r="D106" s="469"/>
      <c r="E106" s="470"/>
      <c r="F106" s="67">
        <f t="shared" si="41"/>
        <v>0</v>
      </c>
      <c r="G106" s="67">
        <f t="shared" si="42"/>
        <v>0</v>
      </c>
      <c r="H106" s="67">
        <f t="shared" si="43"/>
        <v>0</v>
      </c>
      <c r="I106" s="67">
        <f t="shared" si="44"/>
        <v>0</v>
      </c>
      <c r="J106" s="67">
        <f t="shared" si="45"/>
        <v>0</v>
      </c>
      <c r="K106" s="16">
        <f t="shared" si="46"/>
        <v>0</v>
      </c>
      <c r="L106" s="67">
        <f t="shared" si="47"/>
        <v>0</v>
      </c>
      <c r="M106" s="17">
        <f>IF(L106&gt;0,VLOOKUP(I106,Labour!$AR$1:$AT$15,3,FALSE),0)</f>
        <v>0</v>
      </c>
      <c r="N106" s="70">
        <f t="shared" si="48"/>
        <v>0</v>
      </c>
      <c r="R106" s="83">
        <f t="shared" si="54"/>
        <v>0</v>
      </c>
      <c r="S106" s="83">
        <f t="shared" si="54"/>
        <v>0</v>
      </c>
      <c r="T106" s="83">
        <f t="shared" si="49"/>
        <v>0</v>
      </c>
      <c r="U106" s="83">
        <f t="shared" si="49"/>
        <v>0</v>
      </c>
      <c r="V106" s="83">
        <f t="shared" si="55"/>
        <v>0</v>
      </c>
      <c r="W106" s="83">
        <f t="shared" si="55"/>
        <v>0</v>
      </c>
      <c r="X106" s="83">
        <f t="shared" si="56"/>
        <v>0</v>
      </c>
      <c r="Y106" s="83">
        <f t="shared" si="56"/>
        <v>0</v>
      </c>
      <c r="Z106" s="83">
        <f t="shared" si="56"/>
        <v>0</v>
      </c>
      <c r="AA106" s="171">
        <f t="shared" si="50"/>
        <v>0</v>
      </c>
      <c r="AB106" s="83">
        <f t="shared" si="57"/>
        <v>0</v>
      </c>
      <c r="AC106" s="83">
        <f t="shared" si="57"/>
        <v>0</v>
      </c>
      <c r="AD106" s="171">
        <f t="shared" si="51"/>
        <v>0</v>
      </c>
      <c r="AE106" s="171">
        <f>IF(AD106=1,SUM(AD$10:AD106),0)</f>
        <v>0</v>
      </c>
      <c r="AF106" s="82" t="str">
        <f t="shared" si="52"/>
        <v/>
      </c>
      <c r="AG106" s="171">
        <f t="shared" si="53"/>
        <v>0</v>
      </c>
    </row>
    <row r="107" spans="1:33" ht="12" customHeight="1" x14ac:dyDescent="0.25">
      <c r="A107" s="497"/>
      <c r="B107" s="15">
        <v>98</v>
      </c>
      <c r="C107" s="468">
        <f t="shared" si="40"/>
        <v>0</v>
      </c>
      <c r="D107" s="469"/>
      <c r="E107" s="470"/>
      <c r="F107" s="67">
        <f t="shared" si="41"/>
        <v>0</v>
      </c>
      <c r="G107" s="67">
        <f t="shared" si="42"/>
        <v>0</v>
      </c>
      <c r="H107" s="67">
        <f t="shared" si="43"/>
        <v>0</v>
      </c>
      <c r="I107" s="67">
        <f t="shared" si="44"/>
        <v>0</v>
      </c>
      <c r="J107" s="67">
        <f t="shared" si="45"/>
        <v>0</v>
      </c>
      <c r="K107" s="16">
        <f t="shared" si="46"/>
        <v>0</v>
      </c>
      <c r="L107" s="67">
        <f t="shared" si="47"/>
        <v>0</v>
      </c>
      <c r="M107" s="17">
        <f>IF(L107&gt;0,VLOOKUP(I107,Labour!$AR$1:$AT$15,3,FALSE),0)</f>
        <v>0</v>
      </c>
      <c r="N107" s="70">
        <f t="shared" si="48"/>
        <v>0</v>
      </c>
      <c r="R107" s="83">
        <f t="shared" si="54"/>
        <v>0</v>
      </c>
      <c r="S107" s="83">
        <f t="shared" si="54"/>
        <v>0</v>
      </c>
      <c r="T107" s="83">
        <f t="shared" si="49"/>
        <v>0</v>
      </c>
      <c r="U107" s="83">
        <f t="shared" si="49"/>
        <v>0</v>
      </c>
      <c r="V107" s="83">
        <f t="shared" si="55"/>
        <v>0</v>
      </c>
      <c r="W107" s="83">
        <f t="shared" si="55"/>
        <v>0</v>
      </c>
      <c r="X107" s="83">
        <f t="shared" si="56"/>
        <v>0</v>
      </c>
      <c r="Y107" s="83">
        <f t="shared" si="56"/>
        <v>0</v>
      </c>
      <c r="Z107" s="83">
        <f t="shared" si="56"/>
        <v>0</v>
      </c>
      <c r="AA107" s="171">
        <f t="shared" si="50"/>
        <v>0</v>
      </c>
      <c r="AB107" s="83">
        <f t="shared" si="57"/>
        <v>0</v>
      </c>
      <c r="AC107" s="83">
        <f t="shared" si="57"/>
        <v>0</v>
      </c>
      <c r="AD107" s="171">
        <f t="shared" si="51"/>
        <v>0</v>
      </c>
      <c r="AE107" s="171">
        <f>IF(AD107=1,SUM(AD$10:AD107),0)</f>
        <v>0</v>
      </c>
      <c r="AF107" s="82" t="str">
        <f t="shared" si="52"/>
        <v/>
      </c>
      <c r="AG107" s="171">
        <f t="shared" si="53"/>
        <v>0</v>
      </c>
    </row>
    <row r="108" spans="1:33" ht="12" customHeight="1" x14ac:dyDescent="0.25">
      <c r="A108" s="497"/>
      <c r="B108" s="15">
        <v>99</v>
      </c>
      <c r="C108" s="468">
        <f t="shared" si="31"/>
        <v>0</v>
      </c>
      <c r="D108" s="469"/>
      <c r="E108" s="470"/>
      <c r="F108" s="67">
        <f t="shared" si="32"/>
        <v>0</v>
      </c>
      <c r="G108" s="67">
        <f t="shared" si="33"/>
        <v>0</v>
      </c>
      <c r="H108" s="67">
        <f t="shared" si="34"/>
        <v>0</v>
      </c>
      <c r="I108" s="67">
        <f t="shared" si="35"/>
        <v>0</v>
      </c>
      <c r="J108" s="67">
        <f t="shared" si="36"/>
        <v>0</v>
      </c>
      <c r="K108" s="16">
        <f t="shared" si="37"/>
        <v>0</v>
      </c>
      <c r="L108" s="67">
        <f t="shared" si="38"/>
        <v>0</v>
      </c>
      <c r="M108" s="17">
        <f>IF(L108&gt;0,VLOOKUP(I108,Labour!$AR$1:$AT$15,3,FALSE),0)</f>
        <v>0</v>
      </c>
      <c r="N108" s="70">
        <f t="shared" si="39"/>
        <v>0</v>
      </c>
      <c r="R108" s="83">
        <f t="shared" si="54"/>
        <v>0</v>
      </c>
      <c r="S108" s="83">
        <f t="shared" si="54"/>
        <v>0</v>
      </c>
      <c r="T108" s="83">
        <f t="shared" si="49"/>
        <v>0</v>
      </c>
      <c r="U108" s="83">
        <f t="shared" si="49"/>
        <v>0</v>
      </c>
      <c r="V108" s="83">
        <f t="shared" si="55"/>
        <v>0</v>
      </c>
      <c r="W108" s="83">
        <f t="shared" si="55"/>
        <v>0</v>
      </c>
      <c r="X108" s="83">
        <f t="shared" si="56"/>
        <v>0</v>
      </c>
      <c r="Y108" s="83">
        <f t="shared" si="56"/>
        <v>0</v>
      </c>
      <c r="Z108" s="83">
        <f t="shared" si="56"/>
        <v>0</v>
      </c>
      <c r="AA108" s="171">
        <f t="shared" si="50"/>
        <v>0</v>
      </c>
      <c r="AB108" s="83">
        <f t="shared" si="57"/>
        <v>0</v>
      </c>
      <c r="AC108" s="83">
        <f t="shared" si="57"/>
        <v>0</v>
      </c>
      <c r="AD108" s="171">
        <f t="shared" si="51"/>
        <v>0</v>
      </c>
      <c r="AE108" s="171">
        <f>IF(AD108=1,SUM(AD$10:AD108),0)</f>
        <v>0</v>
      </c>
      <c r="AF108" s="82" t="str">
        <f t="shared" si="52"/>
        <v/>
      </c>
      <c r="AG108" s="171">
        <f t="shared" si="53"/>
        <v>0</v>
      </c>
    </row>
    <row r="109" spans="1:33" ht="12" customHeight="1" thickBot="1" x14ac:dyDescent="0.3">
      <c r="A109" s="497"/>
      <c r="B109" s="179">
        <v>100</v>
      </c>
      <c r="C109" s="468">
        <f t="shared" si="14"/>
        <v>0</v>
      </c>
      <c r="D109" s="469"/>
      <c r="E109" s="470"/>
      <c r="F109" s="67">
        <f t="shared" si="15"/>
        <v>0</v>
      </c>
      <c r="G109" s="67">
        <f t="shared" si="16"/>
        <v>0</v>
      </c>
      <c r="H109" s="67">
        <f t="shared" si="17"/>
        <v>0</v>
      </c>
      <c r="I109" s="67">
        <f t="shared" si="18"/>
        <v>0</v>
      </c>
      <c r="J109" s="67">
        <f t="shared" si="19"/>
        <v>0</v>
      </c>
      <c r="K109" s="16">
        <f t="shared" si="20"/>
        <v>0</v>
      </c>
      <c r="L109" s="67">
        <f t="shared" si="21"/>
        <v>0</v>
      </c>
      <c r="M109" s="17">
        <f>IF(L109&gt;0,VLOOKUP(I109,Labour!$AR$1:$AT$15,3,FALSE),0)</f>
        <v>0</v>
      </c>
      <c r="N109" s="70">
        <f t="shared" si="22"/>
        <v>0</v>
      </c>
      <c r="R109" s="83">
        <f t="shared" si="54"/>
        <v>0</v>
      </c>
      <c r="S109" s="83">
        <f t="shared" si="54"/>
        <v>0</v>
      </c>
      <c r="T109" s="83">
        <f t="shared" si="49"/>
        <v>0</v>
      </c>
      <c r="U109" s="83">
        <f t="shared" si="49"/>
        <v>0</v>
      </c>
      <c r="V109" s="83">
        <f t="shared" si="55"/>
        <v>0</v>
      </c>
      <c r="W109" s="83">
        <f t="shared" si="55"/>
        <v>0</v>
      </c>
      <c r="X109" s="83">
        <f t="shared" si="56"/>
        <v>0</v>
      </c>
      <c r="Y109" s="83">
        <f t="shared" si="56"/>
        <v>0</v>
      </c>
      <c r="Z109" s="83">
        <f t="shared" si="56"/>
        <v>0</v>
      </c>
      <c r="AA109" s="171">
        <f t="shared" si="50"/>
        <v>0</v>
      </c>
      <c r="AB109" s="83">
        <f t="shared" si="57"/>
        <v>0</v>
      </c>
      <c r="AC109" s="83">
        <f t="shared" si="57"/>
        <v>0</v>
      </c>
      <c r="AD109" s="171">
        <f t="shared" si="51"/>
        <v>0</v>
      </c>
      <c r="AE109" s="171">
        <f>IF(AD109=1,SUM(AD$10:AD109),0)</f>
        <v>0</v>
      </c>
      <c r="AF109" s="82" t="str">
        <f t="shared" si="52"/>
        <v/>
      </c>
      <c r="AG109" s="171">
        <f t="shared" si="53"/>
        <v>0</v>
      </c>
    </row>
    <row r="110" spans="1:33" ht="18" customHeight="1" thickTop="1" thickBot="1" x14ac:dyDescent="0.35">
      <c r="A110" s="506" t="s">
        <v>70</v>
      </c>
      <c r="B110" s="507"/>
      <c r="C110" s="507"/>
      <c r="D110" s="507"/>
      <c r="E110" s="507"/>
      <c r="F110" s="507"/>
      <c r="G110" s="507"/>
      <c r="H110" s="507"/>
      <c r="I110" s="507"/>
      <c r="J110" s="507"/>
      <c r="K110" s="507"/>
      <c r="L110" s="507"/>
      <c r="M110" s="507"/>
      <c r="N110" s="32">
        <f>SUM(N10:N109)</f>
        <v>0</v>
      </c>
      <c r="R110" s="88">
        <f>M!R110-1</f>
        <v>22</v>
      </c>
      <c r="S110" s="138">
        <f>R110+2</f>
        <v>24</v>
      </c>
      <c r="T110" s="138">
        <f>R110+6</f>
        <v>28</v>
      </c>
      <c r="U110" s="87">
        <f>R110+21</f>
        <v>43</v>
      </c>
      <c r="V110" s="87"/>
      <c r="W110" s="87"/>
      <c r="X110" s="138">
        <f>M!X110-1</f>
        <v>25</v>
      </c>
      <c r="Y110" s="120"/>
    </row>
    <row r="111" spans="1:33" s="10" customFormat="1" ht="26.25" customHeight="1" thickTop="1" thickBot="1" x14ac:dyDescent="0.35">
      <c r="A111" s="494"/>
      <c r="B111" s="495"/>
      <c r="C111" s="508" t="s">
        <v>123</v>
      </c>
      <c r="D111" s="509"/>
      <c r="E111" s="471" t="s">
        <v>95</v>
      </c>
      <c r="F111" s="472"/>
      <c r="G111" s="472"/>
      <c r="H111" s="473"/>
      <c r="I111" s="488" t="s">
        <v>98</v>
      </c>
      <c r="J111" s="489"/>
      <c r="K111" s="490"/>
      <c r="L111" s="8" t="s">
        <v>97</v>
      </c>
      <c r="M111" s="6" t="s">
        <v>96</v>
      </c>
      <c r="N111" s="134" t="s">
        <v>68</v>
      </c>
      <c r="R111" s="79" t="s">
        <v>94</v>
      </c>
      <c r="S111" s="80" t="s">
        <v>95</v>
      </c>
      <c r="T111" s="81" t="s">
        <v>98</v>
      </c>
      <c r="U111" s="78" t="s">
        <v>97</v>
      </c>
      <c r="V111" s="78"/>
      <c r="W111" s="78"/>
      <c r="X111" s="78" t="s">
        <v>96</v>
      </c>
      <c r="Y111" s="120"/>
      <c r="Z111" s="120"/>
      <c r="AA111" s="120"/>
      <c r="AB111" s="120"/>
    </row>
    <row r="112" spans="1:33" ht="12.75" customHeight="1" thickTop="1" x14ac:dyDescent="0.3">
      <c r="A112" s="496" t="s">
        <v>94</v>
      </c>
      <c r="B112" s="11">
        <v>1</v>
      </c>
      <c r="C112" s="474">
        <f>R112</f>
        <v>0</v>
      </c>
      <c r="D112" s="475"/>
      <c r="E112" s="474" t="str">
        <f>S112</f>
        <v/>
      </c>
      <c r="F112" s="475"/>
      <c r="G112" s="475"/>
      <c r="H112" s="476"/>
      <c r="I112" s="474">
        <f>T112</f>
        <v>0</v>
      </c>
      <c r="J112" s="475"/>
      <c r="K112" s="476"/>
      <c r="L112" s="12" t="str">
        <f>U112</f>
        <v/>
      </c>
      <c r="M112" s="14">
        <f t="shared" ref="M112:M161" si="58">X112</f>
        <v>0</v>
      </c>
      <c r="N112" s="69" t="e">
        <f>L112*M112</f>
        <v>#VALUE!</v>
      </c>
      <c r="R112" s="58">
        <f t="shared" ref="R112:R143" si="59">IF($B112&lt;=$U$4,VLOOKUP($B112,NEQUIP,R$110,FALSE),0)</f>
        <v>0</v>
      </c>
      <c r="S112" s="83" t="str">
        <f t="shared" ref="S112:S143" si="60">IF(R112=$Y$4,Y5,IF($B112&lt;=$U$4,VLOOKUP($B112,NEQUIP,S$110,FALSE),0))</f>
        <v/>
      </c>
      <c r="T112" s="58">
        <f t="shared" ref="T112:U131" si="61">IF($B112&lt;=$U$4,VLOOKUP($B112,NEQUIP,T$110,FALSE),0)</f>
        <v>0</v>
      </c>
      <c r="U112" s="58" t="str">
        <f t="shared" si="61"/>
        <v/>
      </c>
      <c r="V112" s="58"/>
      <c r="W112" s="58"/>
      <c r="X112" s="58">
        <f t="shared" ref="X112:X143" si="62">IF($B112&lt;=$U$4,VLOOKUP($B112,NEQUIP,X$110,FALSE),0)</f>
        <v>0</v>
      </c>
      <c r="Y112" s="120"/>
      <c r="Z112" s="120"/>
      <c r="AA112" s="120"/>
      <c r="AB112" s="120"/>
    </row>
    <row r="113" spans="1:28" ht="12" customHeight="1" x14ac:dyDescent="0.3">
      <c r="A113" s="497"/>
      <c r="B113" s="15">
        <v>2</v>
      </c>
      <c r="C113" s="468">
        <f t="shared" ref="C113:C161" si="63">R113</f>
        <v>0</v>
      </c>
      <c r="D113" s="470"/>
      <c r="E113" s="468" t="str">
        <f t="shared" ref="E113:E161" si="64">S113</f>
        <v/>
      </c>
      <c r="F113" s="469"/>
      <c r="G113" s="469"/>
      <c r="H113" s="470"/>
      <c r="I113" s="468">
        <f t="shared" ref="I113:I161" si="65">T113</f>
        <v>0</v>
      </c>
      <c r="J113" s="469"/>
      <c r="K113" s="470"/>
      <c r="L113" s="67" t="str">
        <f t="shared" ref="L113:L161" si="66">U113</f>
        <v/>
      </c>
      <c r="M113" s="17">
        <f t="shared" si="58"/>
        <v>0</v>
      </c>
      <c r="N113" s="70" t="e">
        <f t="shared" ref="N113:N161" si="67">L113*M113</f>
        <v>#VALUE!</v>
      </c>
      <c r="R113" s="58">
        <f t="shared" si="59"/>
        <v>0</v>
      </c>
      <c r="S113" s="83" t="str">
        <f t="shared" si="60"/>
        <v/>
      </c>
      <c r="T113" s="58">
        <f t="shared" si="61"/>
        <v>0</v>
      </c>
      <c r="U113" s="58" t="str">
        <f t="shared" si="61"/>
        <v/>
      </c>
      <c r="V113" s="58"/>
      <c r="W113" s="58"/>
      <c r="X113" s="58">
        <f t="shared" si="62"/>
        <v>0</v>
      </c>
      <c r="Y113" s="120"/>
      <c r="Z113" s="120"/>
      <c r="AA113" s="120"/>
      <c r="AB113" s="120"/>
    </row>
    <row r="114" spans="1:28" ht="12" customHeight="1" x14ac:dyDescent="0.3">
      <c r="A114" s="497"/>
      <c r="B114" s="15">
        <v>3</v>
      </c>
      <c r="C114" s="468">
        <f t="shared" si="63"/>
        <v>0</v>
      </c>
      <c r="D114" s="470"/>
      <c r="E114" s="468" t="str">
        <f t="shared" si="64"/>
        <v/>
      </c>
      <c r="F114" s="469"/>
      <c r="G114" s="469"/>
      <c r="H114" s="470"/>
      <c r="I114" s="468">
        <f t="shared" si="65"/>
        <v>0</v>
      </c>
      <c r="J114" s="469"/>
      <c r="K114" s="470"/>
      <c r="L114" s="67" t="str">
        <f t="shared" si="66"/>
        <v/>
      </c>
      <c r="M114" s="17">
        <f t="shared" si="58"/>
        <v>0</v>
      </c>
      <c r="N114" s="70" t="e">
        <f t="shared" si="67"/>
        <v>#VALUE!</v>
      </c>
      <c r="R114" s="58">
        <f t="shared" si="59"/>
        <v>0</v>
      </c>
      <c r="S114" s="83" t="str">
        <f t="shared" si="60"/>
        <v/>
      </c>
      <c r="T114" s="58">
        <f t="shared" si="61"/>
        <v>0</v>
      </c>
      <c r="U114" s="58" t="str">
        <f t="shared" si="61"/>
        <v/>
      </c>
      <c r="V114" s="58"/>
      <c r="W114" s="58"/>
      <c r="X114" s="58">
        <f t="shared" si="62"/>
        <v>0</v>
      </c>
      <c r="Y114" s="120"/>
      <c r="Z114" s="120"/>
      <c r="AA114" s="120"/>
      <c r="AB114" s="120"/>
    </row>
    <row r="115" spans="1:28" ht="12" customHeight="1" x14ac:dyDescent="0.3">
      <c r="A115" s="497"/>
      <c r="B115" s="15">
        <v>4</v>
      </c>
      <c r="C115" s="468">
        <f t="shared" si="63"/>
        <v>0</v>
      </c>
      <c r="D115" s="470"/>
      <c r="E115" s="468" t="str">
        <f t="shared" si="64"/>
        <v/>
      </c>
      <c r="F115" s="469"/>
      <c r="G115" s="469"/>
      <c r="H115" s="470"/>
      <c r="I115" s="468">
        <f t="shared" si="65"/>
        <v>0</v>
      </c>
      <c r="J115" s="469"/>
      <c r="K115" s="470"/>
      <c r="L115" s="67" t="str">
        <f t="shared" si="66"/>
        <v/>
      </c>
      <c r="M115" s="17">
        <f t="shared" si="58"/>
        <v>0</v>
      </c>
      <c r="N115" s="70" t="e">
        <f t="shared" si="67"/>
        <v>#VALUE!</v>
      </c>
      <c r="R115" s="58">
        <f t="shared" si="59"/>
        <v>0</v>
      </c>
      <c r="S115" s="83" t="str">
        <f t="shared" si="60"/>
        <v/>
      </c>
      <c r="T115" s="58">
        <f t="shared" si="61"/>
        <v>0</v>
      </c>
      <c r="U115" s="58" t="str">
        <f t="shared" si="61"/>
        <v/>
      </c>
      <c r="V115" s="58"/>
      <c r="W115" s="58"/>
      <c r="X115" s="58">
        <f t="shared" si="62"/>
        <v>0</v>
      </c>
      <c r="Y115" s="120"/>
      <c r="Z115" s="120"/>
      <c r="AA115" s="120"/>
      <c r="AB115" s="120"/>
    </row>
    <row r="116" spans="1:28" ht="12" customHeight="1" x14ac:dyDescent="0.3">
      <c r="A116" s="497"/>
      <c r="B116" s="15">
        <v>5</v>
      </c>
      <c r="C116" s="468">
        <f t="shared" si="63"/>
        <v>0</v>
      </c>
      <c r="D116" s="470"/>
      <c r="E116" s="468" t="str">
        <f t="shared" si="64"/>
        <v/>
      </c>
      <c r="F116" s="469"/>
      <c r="G116" s="469"/>
      <c r="H116" s="470"/>
      <c r="I116" s="468">
        <f t="shared" si="65"/>
        <v>0</v>
      </c>
      <c r="J116" s="469"/>
      <c r="K116" s="470"/>
      <c r="L116" s="67" t="str">
        <f t="shared" si="66"/>
        <v/>
      </c>
      <c r="M116" s="17">
        <f t="shared" si="58"/>
        <v>0</v>
      </c>
      <c r="N116" s="70" t="e">
        <f t="shared" si="67"/>
        <v>#VALUE!</v>
      </c>
      <c r="R116" s="58">
        <f t="shared" si="59"/>
        <v>0</v>
      </c>
      <c r="S116" s="83" t="str">
        <f t="shared" si="60"/>
        <v/>
      </c>
      <c r="T116" s="58">
        <f t="shared" si="61"/>
        <v>0</v>
      </c>
      <c r="U116" s="58" t="str">
        <f t="shared" si="61"/>
        <v/>
      </c>
      <c r="V116" s="58"/>
      <c r="W116" s="58"/>
      <c r="X116" s="58">
        <f t="shared" si="62"/>
        <v>0</v>
      </c>
      <c r="Y116" s="120"/>
      <c r="Z116" s="120"/>
      <c r="AA116" s="120"/>
      <c r="AB116" s="120"/>
    </row>
    <row r="117" spans="1:28" ht="12" customHeight="1" x14ac:dyDescent="0.3">
      <c r="A117" s="497"/>
      <c r="B117" s="15">
        <v>6</v>
      </c>
      <c r="C117" s="468">
        <f t="shared" si="63"/>
        <v>0</v>
      </c>
      <c r="D117" s="470"/>
      <c r="E117" s="468" t="str">
        <f t="shared" si="64"/>
        <v/>
      </c>
      <c r="F117" s="469"/>
      <c r="G117" s="469"/>
      <c r="H117" s="470"/>
      <c r="I117" s="468">
        <f t="shared" si="65"/>
        <v>0</v>
      </c>
      <c r="J117" s="469"/>
      <c r="K117" s="470"/>
      <c r="L117" s="67" t="str">
        <f t="shared" si="66"/>
        <v/>
      </c>
      <c r="M117" s="17">
        <f t="shared" si="58"/>
        <v>0</v>
      </c>
      <c r="N117" s="70" t="e">
        <f t="shared" si="67"/>
        <v>#VALUE!</v>
      </c>
      <c r="R117" s="58">
        <f t="shared" si="59"/>
        <v>0</v>
      </c>
      <c r="S117" s="83" t="str">
        <f t="shared" si="60"/>
        <v/>
      </c>
      <c r="T117" s="58">
        <f t="shared" si="61"/>
        <v>0</v>
      </c>
      <c r="U117" s="58" t="str">
        <f t="shared" si="61"/>
        <v/>
      </c>
      <c r="V117" s="58"/>
      <c r="W117" s="58"/>
      <c r="X117" s="58">
        <f t="shared" si="62"/>
        <v>0</v>
      </c>
      <c r="Y117" s="120"/>
      <c r="Z117" s="120"/>
      <c r="AA117" s="120"/>
      <c r="AB117" s="120"/>
    </row>
    <row r="118" spans="1:28" ht="12" customHeight="1" x14ac:dyDescent="0.3">
      <c r="A118" s="497"/>
      <c r="B118" s="15">
        <v>7</v>
      </c>
      <c r="C118" s="468">
        <f t="shared" si="63"/>
        <v>0</v>
      </c>
      <c r="D118" s="470"/>
      <c r="E118" s="468" t="str">
        <f t="shared" si="64"/>
        <v/>
      </c>
      <c r="F118" s="469"/>
      <c r="G118" s="469"/>
      <c r="H118" s="470"/>
      <c r="I118" s="468">
        <f t="shared" si="65"/>
        <v>0</v>
      </c>
      <c r="J118" s="469"/>
      <c r="K118" s="470"/>
      <c r="L118" s="67" t="str">
        <f t="shared" si="66"/>
        <v/>
      </c>
      <c r="M118" s="17">
        <f t="shared" si="58"/>
        <v>0</v>
      </c>
      <c r="N118" s="70" t="e">
        <f t="shared" si="67"/>
        <v>#VALUE!</v>
      </c>
      <c r="R118" s="58">
        <f t="shared" si="59"/>
        <v>0</v>
      </c>
      <c r="S118" s="83" t="str">
        <f t="shared" si="60"/>
        <v/>
      </c>
      <c r="T118" s="58">
        <f t="shared" si="61"/>
        <v>0</v>
      </c>
      <c r="U118" s="58" t="str">
        <f t="shared" si="61"/>
        <v/>
      </c>
      <c r="V118" s="58"/>
      <c r="W118" s="58"/>
      <c r="X118" s="58">
        <f t="shared" si="62"/>
        <v>0</v>
      </c>
      <c r="Y118" s="120"/>
      <c r="Z118" s="120"/>
      <c r="AA118" s="120"/>
      <c r="AB118" s="120"/>
    </row>
    <row r="119" spans="1:28" ht="12" customHeight="1" x14ac:dyDescent="0.3">
      <c r="A119" s="497"/>
      <c r="B119" s="15">
        <v>8</v>
      </c>
      <c r="C119" s="468">
        <f t="shared" si="63"/>
        <v>0</v>
      </c>
      <c r="D119" s="470"/>
      <c r="E119" s="468" t="str">
        <f t="shared" si="64"/>
        <v/>
      </c>
      <c r="F119" s="469"/>
      <c r="G119" s="469"/>
      <c r="H119" s="470"/>
      <c r="I119" s="468">
        <f t="shared" si="65"/>
        <v>0</v>
      </c>
      <c r="J119" s="469"/>
      <c r="K119" s="470"/>
      <c r="L119" s="67" t="str">
        <f t="shared" si="66"/>
        <v/>
      </c>
      <c r="M119" s="17">
        <f t="shared" si="58"/>
        <v>0</v>
      </c>
      <c r="N119" s="70" t="e">
        <f t="shared" si="67"/>
        <v>#VALUE!</v>
      </c>
      <c r="R119" s="58">
        <f t="shared" si="59"/>
        <v>0</v>
      </c>
      <c r="S119" s="83" t="str">
        <f t="shared" si="60"/>
        <v/>
      </c>
      <c r="T119" s="58">
        <f t="shared" si="61"/>
        <v>0</v>
      </c>
      <c r="U119" s="58" t="str">
        <f t="shared" si="61"/>
        <v/>
      </c>
      <c r="V119" s="58"/>
      <c r="W119" s="58"/>
      <c r="X119" s="58">
        <f t="shared" si="62"/>
        <v>0</v>
      </c>
      <c r="Y119" s="120"/>
      <c r="Z119" s="120"/>
      <c r="AA119" s="120"/>
      <c r="AB119" s="120"/>
    </row>
    <row r="120" spans="1:28" ht="12" customHeight="1" x14ac:dyDescent="0.3">
      <c r="A120" s="497"/>
      <c r="B120" s="15">
        <v>9</v>
      </c>
      <c r="C120" s="468">
        <f t="shared" si="63"/>
        <v>0</v>
      </c>
      <c r="D120" s="470"/>
      <c r="E120" s="468" t="str">
        <f t="shared" si="64"/>
        <v/>
      </c>
      <c r="F120" s="469"/>
      <c r="G120" s="469"/>
      <c r="H120" s="470"/>
      <c r="I120" s="468">
        <f t="shared" si="65"/>
        <v>0</v>
      </c>
      <c r="J120" s="469"/>
      <c r="K120" s="470"/>
      <c r="L120" s="67" t="str">
        <f t="shared" si="66"/>
        <v/>
      </c>
      <c r="M120" s="17">
        <f t="shared" si="58"/>
        <v>0</v>
      </c>
      <c r="N120" s="70" t="e">
        <f t="shared" si="67"/>
        <v>#VALUE!</v>
      </c>
      <c r="R120" s="58">
        <f t="shared" si="59"/>
        <v>0</v>
      </c>
      <c r="S120" s="83" t="str">
        <f t="shared" si="60"/>
        <v/>
      </c>
      <c r="T120" s="58">
        <f t="shared" si="61"/>
        <v>0</v>
      </c>
      <c r="U120" s="58" t="str">
        <f t="shared" si="61"/>
        <v/>
      </c>
      <c r="V120" s="58"/>
      <c r="W120" s="58"/>
      <c r="X120" s="58">
        <f t="shared" si="62"/>
        <v>0</v>
      </c>
      <c r="Y120" s="120"/>
      <c r="Z120" s="120"/>
      <c r="AA120" s="120"/>
      <c r="AB120" s="120"/>
    </row>
    <row r="121" spans="1:28" ht="12" customHeight="1" x14ac:dyDescent="0.3">
      <c r="A121" s="497"/>
      <c r="B121" s="15">
        <v>10</v>
      </c>
      <c r="C121" s="468">
        <f t="shared" si="63"/>
        <v>0</v>
      </c>
      <c r="D121" s="470"/>
      <c r="E121" s="468" t="str">
        <f t="shared" si="64"/>
        <v/>
      </c>
      <c r="F121" s="469"/>
      <c r="G121" s="469"/>
      <c r="H121" s="470"/>
      <c r="I121" s="468">
        <f t="shared" si="65"/>
        <v>0</v>
      </c>
      <c r="J121" s="469"/>
      <c r="K121" s="470"/>
      <c r="L121" s="67" t="str">
        <f t="shared" si="66"/>
        <v/>
      </c>
      <c r="M121" s="17">
        <f t="shared" si="58"/>
        <v>0</v>
      </c>
      <c r="N121" s="70" t="e">
        <f t="shared" si="67"/>
        <v>#VALUE!</v>
      </c>
      <c r="R121" s="58">
        <f t="shared" si="59"/>
        <v>0</v>
      </c>
      <c r="S121" s="83" t="str">
        <f t="shared" si="60"/>
        <v/>
      </c>
      <c r="T121" s="58">
        <f t="shared" si="61"/>
        <v>0</v>
      </c>
      <c r="U121" s="58" t="str">
        <f t="shared" si="61"/>
        <v/>
      </c>
      <c r="V121" s="58"/>
      <c r="W121" s="58"/>
      <c r="X121" s="58">
        <f t="shared" si="62"/>
        <v>0</v>
      </c>
      <c r="Y121" s="120"/>
      <c r="Z121" s="120"/>
      <c r="AA121" s="120"/>
      <c r="AB121" s="120"/>
    </row>
    <row r="122" spans="1:28" ht="12" customHeight="1" x14ac:dyDescent="0.3">
      <c r="A122" s="497"/>
      <c r="B122" s="15">
        <v>11</v>
      </c>
      <c r="C122" s="468">
        <f t="shared" si="63"/>
        <v>0</v>
      </c>
      <c r="D122" s="470"/>
      <c r="E122" s="468" t="str">
        <f t="shared" si="64"/>
        <v/>
      </c>
      <c r="F122" s="469"/>
      <c r="G122" s="469"/>
      <c r="H122" s="470"/>
      <c r="I122" s="468">
        <f t="shared" si="65"/>
        <v>0</v>
      </c>
      <c r="J122" s="469"/>
      <c r="K122" s="470"/>
      <c r="L122" s="67" t="str">
        <f t="shared" si="66"/>
        <v/>
      </c>
      <c r="M122" s="17">
        <f t="shared" si="58"/>
        <v>0</v>
      </c>
      <c r="N122" s="70" t="e">
        <f t="shared" si="67"/>
        <v>#VALUE!</v>
      </c>
      <c r="R122" s="58">
        <f t="shared" si="59"/>
        <v>0</v>
      </c>
      <c r="S122" s="83" t="str">
        <f t="shared" si="60"/>
        <v/>
      </c>
      <c r="T122" s="58">
        <f t="shared" si="61"/>
        <v>0</v>
      </c>
      <c r="U122" s="58" t="str">
        <f t="shared" si="61"/>
        <v/>
      </c>
      <c r="V122" s="58"/>
      <c r="W122" s="58"/>
      <c r="X122" s="58">
        <f t="shared" si="62"/>
        <v>0</v>
      </c>
      <c r="Y122" s="120"/>
      <c r="Z122" s="120"/>
      <c r="AA122" s="120"/>
      <c r="AB122" s="120"/>
    </row>
    <row r="123" spans="1:28" ht="12" customHeight="1" x14ac:dyDescent="0.3">
      <c r="A123" s="497"/>
      <c r="B123" s="15">
        <v>12</v>
      </c>
      <c r="C123" s="468">
        <f t="shared" si="63"/>
        <v>0</v>
      </c>
      <c r="D123" s="470"/>
      <c r="E123" s="468" t="str">
        <f t="shared" si="64"/>
        <v/>
      </c>
      <c r="F123" s="469"/>
      <c r="G123" s="469"/>
      <c r="H123" s="470"/>
      <c r="I123" s="468">
        <f t="shared" si="65"/>
        <v>0</v>
      </c>
      <c r="J123" s="469"/>
      <c r="K123" s="470"/>
      <c r="L123" s="67" t="str">
        <f t="shared" si="66"/>
        <v/>
      </c>
      <c r="M123" s="17">
        <f t="shared" si="58"/>
        <v>0</v>
      </c>
      <c r="N123" s="70" t="e">
        <f t="shared" si="67"/>
        <v>#VALUE!</v>
      </c>
      <c r="R123" s="58">
        <f t="shared" si="59"/>
        <v>0</v>
      </c>
      <c r="S123" s="83" t="str">
        <f t="shared" si="60"/>
        <v/>
      </c>
      <c r="T123" s="58">
        <f t="shared" si="61"/>
        <v>0</v>
      </c>
      <c r="U123" s="58" t="str">
        <f t="shared" si="61"/>
        <v/>
      </c>
      <c r="V123" s="58"/>
      <c r="W123" s="58"/>
      <c r="X123" s="58">
        <f t="shared" si="62"/>
        <v>0</v>
      </c>
      <c r="Y123" s="120"/>
      <c r="Z123" s="120"/>
      <c r="AA123" s="120"/>
      <c r="AB123" s="120"/>
    </row>
    <row r="124" spans="1:28" ht="12" customHeight="1" x14ac:dyDescent="0.3">
      <c r="A124" s="497"/>
      <c r="B124" s="15">
        <v>13</v>
      </c>
      <c r="C124" s="468">
        <f t="shared" si="63"/>
        <v>0</v>
      </c>
      <c r="D124" s="470"/>
      <c r="E124" s="468" t="str">
        <f t="shared" si="64"/>
        <v/>
      </c>
      <c r="F124" s="469"/>
      <c r="G124" s="469"/>
      <c r="H124" s="470"/>
      <c r="I124" s="468">
        <f t="shared" si="65"/>
        <v>0</v>
      </c>
      <c r="J124" s="469"/>
      <c r="K124" s="470"/>
      <c r="L124" s="67" t="str">
        <f t="shared" si="66"/>
        <v/>
      </c>
      <c r="M124" s="17">
        <f t="shared" si="58"/>
        <v>0</v>
      </c>
      <c r="N124" s="70" t="e">
        <f t="shared" si="67"/>
        <v>#VALUE!</v>
      </c>
      <c r="R124" s="58">
        <f t="shared" si="59"/>
        <v>0</v>
      </c>
      <c r="S124" s="83" t="str">
        <f t="shared" si="60"/>
        <v/>
      </c>
      <c r="T124" s="58">
        <f t="shared" si="61"/>
        <v>0</v>
      </c>
      <c r="U124" s="58" t="str">
        <f t="shared" si="61"/>
        <v/>
      </c>
      <c r="V124" s="58"/>
      <c r="W124" s="58"/>
      <c r="X124" s="58">
        <f t="shared" si="62"/>
        <v>0</v>
      </c>
      <c r="Y124" s="120"/>
      <c r="Z124" s="120"/>
      <c r="AA124" s="120"/>
      <c r="AB124" s="120"/>
    </row>
    <row r="125" spans="1:28" ht="12" customHeight="1" x14ac:dyDescent="0.3">
      <c r="A125" s="497"/>
      <c r="B125" s="15">
        <v>14</v>
      </c>
      <c r="C125" s="468">
        <f t="shared" si="63"/>
        <v>0</v>
      </c>
      <c r="D125" s="470"/>
      <c r="E125" s="468" t="str">
        <f t="shared" si="64"/>
        <v/>
      </c>
      <c r="F125" s="469"/>
      <c r="G125" s="469"/>
      <c r="H125" s="470"/>
      <c r="I125" s="468">
        <f t="shared" si="65"/>
        <v>0</v>
      </c>
      <c r="J125" s="469"/>
      <c r="K125" s="470"/>
      <c r="L125" s="67" t="str">
        <f t="shared" si="66"/>
        <v/>
      </c>
      <c r="M125" s="17">
        <f t="shared" si="58"/>
        <v>0</v>
      </c>
      <c r="N125" s="70" t="e">
        <f t="shared" si="67"/>
        <v>#VALUE!</v>
      </c>
      <c r="R125" s="58">
        <f t="shared" si="59"/>
        <v>0</v>
      </c>
      <c r="S125" s="83" t="str">
        <f t="shared" si="60"/>
        <v/>
      </c>
      <c r="T125" s="58">
        <f t="shared" si="61"/>
        <v>0</v>
      </c>
      <c r="U125" s="58" t="str">
        <f t="shared" si="61"/>
        <v/>
      </c>
      <c r="V125" s="58"/>
      <c r="W125" s="58"/>
      <c r="X125" s="58">
        <f t="shared" si="62"/>
        <v>0</v>
      </c>
      <c r="Y125" s="120"/>
      <c r="Z125" s="120"/>
      <c r="AA125" s="120"/>
      <c r="AB125" s="120"/>
    </row>
    <row r="126" spans="1:28" ht="12" customHeight="1" x14ac:dyDescent="0.3">
      <c r="A126" s="497"/>
      <c r="B126" s="15">
        <v>15</v>
      </c>
      <c r="C126" s="468">
        <f t="shared" si="63"/>
        <v>0</v>
      </c>
      <c r="D126" s="470"/>
      <c r="E126" s="468" t="str">
        <f t="shared" si="64"/>
        <v/>
      </c>
      <c r="F126" s="469"/>
      <c r="G126" s="469"/>
      <c r="H126" s="470"/>
      <c r="I126" s="468">
        <f t="shared" si="65"/>
        <v>0</v>
      </c>
      <c r="J126" s="469"/>
      <c r="K126" s="470"/>
      <c r="L126" s="67" t="str">
        <f t="shared" si="66"/>
        <v/>
      </c>
      <c r="M126" s="17">
        <f t="shared" si="58"/>
        <v>0</v>
      </c>
      <c r="N126" s="70" t="e">
        <f t="shared" si="67"/>
        <v>#VALUE!</v>
      </c>
      <c r="R126" s="58">
        <f t="shared" si="59"/>
        <v>0</v>
      </c>
      <c r="S126" s="83" t="str">
        <f t="shared" si="60"/>
        <v/>
      </c>
      <c r="T126" s="58">
        <f t="shared" si="61"/>
        <v>0</v>
      </c>
      <c r="U126" s="58" t="str">
        <f t="shared" si="61"/>
        <v/>
      </c>
      <c r="V126" s="58"/>
      <c r="W126" s="58"/>
      <c r="X126" s="58">
        <f t="shared" si="62"/>
        <v>0</v>
      </c>
      <c r="Y126" s="120"/>
      <c r="Z126" s="120"/>
      <c r="AA126" s="120"/>
      <c r="AB126" s="120"/>
    </row>
    <row r="127" spans="1:28" ht="12" customHeight="1" x14ac:dyDescent="0.3">
      <c r="A127" s="497"/>
      <c r="B127" s="15">
        <v>16</v>
      </c>
      <c r="C127" s="468">
        <f t="shared" ref="C127:C159" si="68">R127</f>
        <v>0</v>
      </c>
      <c r="D127" s="470"/>
      <c r="E127" s="468" t="str">
        <f t="shared" ref="E127:E157" si="69">S127</f>
        <v/>
      </c>
      <c r="F127" s="469"/>
      <c r="G127" s="469"/>
      <c r="H127" s="470"/>
      <c r="I127" s="468">
        <f t="shared" si="65"/>
        <v>0</v>
      </c>
      <c r="J127" s="469"/>
      <c r="K127" s="470"/>
      <c r="L127" s="67" t="str">
        <f t="shared" si="66"/>
        <v/>
      </c>
      <c r="M127" s="17">
        <f t="shared" si="58"/>
        <v>0</v>
      </c>
      <c r="N127" s="70" t="e">
        <f t="shared" si="67"/>
        <v>#VALUE!</v>
      </c>
      <c r="R127" s="58">
        <f t="shared" si="59"/>
        <v>0</v>
      </c>
      <c r="S127" s="83" t="str">
        <f t="shared" si="60"/>
        <v/>
      </c>
      <c r="T127" s="58">
        <f t="shared" si="61"/>
        <v>0</v>
      </c>
      <c r="U127" s="58" t="str">
        <f t="shared" si="61"/>
        <v/>
      </c>
      <c r="V127" s="58"/>
      <c r="W127" s="58"/>
      <c r="X127" s="58">
        <f t="shared" si="62"/>
        <v>0</v>
      </c>
      <c r="Y127" s="120"/>
      <c r="Z127" s="120"/>
      <c r="AA127" s="120"/>
      <c r="AB127" s="120"/>
    </row>
    <row r="128" spans="1:28" ht="12" customHeight="1" x14ac:dyDescent="0.3">
      <c r="A128" s="497"/>
      <c r="B128" s="15">
        <v>17</v>
      </c>
      <c r="C128" s="468">
        <f t="shared" si="68"/>
        <v>0</v>
      </c>
      <c r="D128" s="470"/>
      <c r="E128" s="468" t="str">
        <f t="shared" si="69"/>
        <v/>
      </c>
      <c r="F128" s="469"/>
      <c r="G128" s="469"/>
      <c r="H128" s="470"/>
      <c r="I128" s="468">
        <f t="shared" si="65"/>
        <v>0</v>
      </c>
      <c r="J128" s="469"/>
      <c r="K128" s="470"/>
      <c r="L128" s="67" t="str">
        <f t="shared" si="66"/>
        <v/>
      </c>
      <c r="M128" s="17">
        <f t="shared" si="58"/>
        <v>0</v>
      </c>
      <c r="N128" s="70" t="e">
        <f t="shared" si="67"/>
        <v>#VALUE!</v>
      </c>
      <c r="R128" s="58">
        <f t="shared" si="59"/>
        <v>0</v>
      </c>
      <c r="S128" s="83" t="str">
        <f t="shared" si="60"/>
        <v/>
      </c>
      <c r="T128" s="58">
        <f t="shared" si="61"/>
        <v>0</v>
      </c>
      <c r="U128" s="58" t="str">
        <f t="shared" si="61"/>
        <v/>
      </c>
      <c r="V128" s="58"/>
      <c r="W128" s="58"/>
      <c r="X128" s="58">
        <f t="shared" si="62"/>
        <v>0</v>
      </c>
      <c r="Y128" s="120"/>
      <c r="Z128" s="120"/>
      <c r="AA128" s="120"/>
      <c r="AB128" s="120"/>
    </row>
    <row r="129" spans="1:30" ht="12" customHeight="1" x14ac:dyDescent="0.3">
      <c r="A129" s="497"/>
      <c r="B129" s="15">
        <v>18</v>
      </c>
      <c r="C129" s="468">
        <f t="shared" ref="C129:C148" si="70">R129</f>
        <v>0</v>
      </c>
      <c r="D129" s="470"/>
      <c r="E129" s="468" t="str">
        <f t="shared" ref="E129:E148" si="71">S129</f>
        <v/>
      </c>
      <c r="F129" s="469"/>
      <c r="G129" s="469"/>
      <c r="H129" s="470"/>
      <c r="I129" s="468">
        <f t="shared" ref="I129:I148" si="72">T129</f>
        <v>0</v>
      </c>
      <c r="J129" s="469"/>
      <c r="K129" s="470"/>
      <c r="L129" s="67" t="str">
        <f t="shared" ref="L129:L148" si="73">U129</f>
        <v/>
      </c>
      <c r="M129" s="17">
        <f t="shared" ref="M129:M148" si="74">X129</f>
        <v>0</v>
      </c>
      <c r="N129" s="70" t="e">
        <f t="shared" ref="N129:N148" si="75">L129*M129</f>
        <v>#VALUE!</v>
      </c>
      <c r="R129" s="58">
        <f t="shared" si="59"/>
        <v>0</v>
      </c>
      <c r="S129" s="83" t="str">
        <f t="shared" si="60"/>
        <v/>
      </c>
      <c r="T129" s="58">
        <f t="shared" si="61"/>
        <v>0</v>
      </c>
      <c r="U129" s="58" t="str">
        <f t="shared" si="61"/>
        <v/>
      </c>
      <c r="V129" s="58"/>
      <c r="W129" s="58"/>
      <c r="X129" s="58">
        <f t="shared" si="62"/>
        <v>0</v>
      </c>
      <c r="Y129" s="144"/>
      <c r="Z129" s="144"/>
      <c r="AA129" s="144"/>
      <c r="AB129" s="144"/>
      <c r="AD129" s="178"/>
    </row>
    <row r="130" spans="1:30" ht="12" customHeight="1" x14ac:dyDescent="0.3">
      <c r="A130" s="497"/>
      <c r="B130" s="15">
        <v>19</v>
      </c>
      <c r="C130" s="468">
        <f t="shared" si="70"/>
        <v>0</v>
      </c>
      <c r="D130" s="470"/>
      <c r="E130" s="468" t="str">
        <f t="shared" si="71"/>
        <v/>
      </c>
      <c r="F130" s="469"/>
      <c r="G130" s="469"/>
      <c r="H130" s="470"/>
      <c r="I130" s="468">
        <f t="shared" si="72"/>
        <v>0</v>
      </c>
      <c r="J130" s="469"/>
      <c r="K130" s="470"/>
      <c r="L130" s="67" t="str">
        <f t="shared" si="73"/>
        <v/>
      </c>
      <c r="M130" s="17">
        <f t="shared" si="74"/>
        <v>0</v>
      </c>
      <c r="N130" s="70" t="e">
        <f t="shared" si="75"/>
        <v>#VALUE!</v>
      </c>
      <c r="R130" s="58">
        <f t="shared" si="59"/>
        <v>0</v>
      </c>
      <c r="S130" s="83" t="str">
        <f t="shared" si="60"/>
        <v/>
      </c>
      <c r="T130" s="58">
        <f t="shared" si="61"/>
        <v>0</v>
      </c>
      <c r="U130" s="58" t="str">
        <f t="shared" si="61"/>
        <v/>
      </c>
      <c r="V130" s="58"/>
      <c r="W130" s="58"/>
      <c r="X130" s="58">
        <f t="shared" si="62"/>
        <v>0</v>
      </c>
      <c r="Y130" s="144"/>
      <c r="Z130" s="144"/>
      <c r="AA130" s="144"/>
      <c r="AB130" s="144"/>
      <c r="AD130" s="178"/>
    </row>
    <row r="131" spans="1:30" ht="12" customHeight="1" x14ac:dyDescent="0.3">
      <c r="A131" s="497"/>
      <c r="B131" s="15">
        <v>20</v>
      </c>
      <c r="C131" s="468">
        <f t="shared" si="70"/>
        <v>0</v>
      </c>
      <c r="D131" s="470"/>
      <c r="E131" s="468" t="str">
        <f t="shared" si="71"/>
        <v/>
      </c>
      <c r="F131" s="469"/>
      <c r="G131" s="469"/>
      <c r="H131" s="470"/>
      <c r="I131" s="468">
        <f t="shared" si="72"/>
        <v>0</v>
      </c>
      <c r="J131" s="469"/>
      <c r="K131" s="470"/>
      <c r="L131" s="67" t="str">
        <f t="shared" si="73"/>
        <v/>
      </c>
      <c r="M131" s="17">
        <f t="shared" si="74"/>
        <v>0</v>
      </c>
      <c r="N131" s="70" t="e">
        <f t="shared" si="75"/>
        <v>#VALUE!</v>
      </c>
      <c r="R131" s="58">
        <f t="shared" si="59"/>
        <v>0</v>
      </c>
      <c r="S131" s="83" t="str">
        <f t="shared" si="60"/>
        <v/>
      </c>
      <c r="T131" s="58">
        <f t="shared" si="61"/>
        <v>0</v>
      </c>
      <c r="U131" s="58" t="str">
        <f t="shared" si="61"/>
        <v/>
      </c>
      <c r="V131" s="58"/>
      <c r="W131" s="58"/>
      <c r="X131" s="58">
        <f t="shared" si="62"/>
        <v>0</v>
      </c>
      <c r="Y131" s="144"/>
      <c r="Z131" s="144"/>
      <c r="AA131" s="144"/>
      <c r="AB131" s="144"/>
      <c r="AD131" s="178"/>
    </row>
    <row r="132" spans="1:30" ht="12" customHeight="1" x14ac:dyDescent="0.3">
      <c r="A132" s="497"/>
      <c r="B132" s="15">
        <v>21</v>
      </c>
      <c r="C132" s="468">
        <f t="shared" si="70"/>
        <v>0</v>
      </c>
      <c r="D132" s="470"/>
      <c r="E132" s="468" t="str">
        <f t="shared" si="71"/>
        <v/>
      </c>
      <c r="F132" s="469"/>
      <c r="G132" s="469"/>
      <c r="H132" s="470"/>
      <c r="I132" s="468">
        <f t="shared" si="72"/>
        <v>0</v>
      </c>
      <c r="J132" s="469"/>
      <c r="K132" s="470"/>
      <c r="L132" s="67" t="str">
        <f t="shared" si="73"/>
        <v/>
      </c>
      <c r="M132" s="17">
        <f t="shared" si="74"/>
        <v>0</v>
      </c>
      <c r="N132" s="70" t="e">
        <f t="shared" si="75"/>
        <v>#VALUE!</v>
      </c>
      <c r="R132" s="58">
        <f t="shared" si="59"/>
        <v>0</v>
      </c>
      <c r="S132" s="83" t="str">
        <f t="shared" si="60"/>
        <v/>
      </c>
      <c r="T132" s="58">
        <f t="shared" ref="T132:U151" si="76">IF($B132&lt;=$U$4,VLOOKUP($B132,NEQUIP,T$110,FALSE),0)</f>
        <v>0</v>
      </c>
      <c r="U132" s="58" t="str">
        <f t="shared" si="76"/>
        <v/>
      </c>
      <c r="V132" s="58"/>
      <c r="W132" s="58"/>
      <c r="X132" s="58">
        <f t="shared" si="62"/>
        <v>0</v>
      </c>
      <c r="Y132" s="144"/>
      <c r="Z132" s="144"/>
      <c r="AA132" s="144"/>
      <c r="AB132" s="144"/>
      <c r="AD132" s="178"/>
    </row>
    <row r="133" spans="1:30" ht="12" customHeight="1" x14ac:dyDescent="0.3">
      <c r="A133" s="497"/>
      <c r="B133" s="15">
        <v>22</v>
      </c>
      <c r="C133" s="468">
        <f t="shared" si="70"/>
        <v>0</v>
      </c>
      <c r="D133" s="470"/>
      <c r="E133" s="468" t="str">
        <f t="shared" si="71"/>
        <v/>
      </c>
      <c r="F133" s="469"/>
      <c r="G133" s="469"/>
      <c r="H133" s="470"/>
      <c r="I133" s="468">
        <f t="shared" si="72"/>
        <v>0</v>
      </c>
      <c r="J133" s="469"/>
      <c r="K133" s="470"/>
      <c r="L133" s="67" t="str">
        <f t="shared" si="73"/>
        <v/>
      </c>
      <c r="M133" s="17">
        <f t="shared" si="74"/>
        <v>0</v>
      </c>
      <c r="N133" s="70" t="e">
        <f t="shared" si="75"/>
        <v>#VALUE!</v>
      </c>
      <c r="R133" s="58">
        <f t="shared" si="59"/>
        <v>0</v>
      </c>
      <c r="S133" s="83" t="str">
        <f t="shared" si="60"/>
        <v/>
      </c>
      <c r="T133" s="58">
        <f t="shared" si="76"/>
        <v>0</v>
      </c>
      <c r="U133" s="58" t="str">
        <f t="shared" si="76"/>
        <v/>
      </c>
      <c r="V133" s="58"/>
      <c r="W133" s="58"/>
      <c r="X133" s="58">
        <f t="shared" si="62"/>
        <v>0</v>
      </c>
      <c r="Y133" s="144"/>
      <c r="Z133" s="144"/>
      <c r="AA133" s="144"/>
      <c r="AB133" s="144"/>
      <c r="AD133" s="178"/>
    </row>
    <row r="134" spans="1:30" ht="12" customHeight="1" x14ac:dyDescent="0.3">
      <c r="A134" s="497"/>
      <c r="B134" s="15">
        <v>23</v>
      </c>
      <c r="C134" s="468">
        <f t="shared" si="70"/>
        <v>0</v>
      </c>
      <c r="D134" s="470"/>
      <c r="E134" s="468" t="str">
        <f t="shared" si="71"/>
        <v/>
      </c>
      <c r="F134" s="469"/>
      <c r="G134" s="469"/>
      <c r="H134" s="470"/>
      <c r="I134" s="468">
        <f t="shared" si="72"/>
        <v>0</v>
      </c>
      <c r="J134" s="469"/>
      <c r="K134" s="470"/>
      <c r="L134" s="67" t="str">
        <f t="shared" si="73"/>
        <v/>
      </c>
      <c r="M134" s="17">
        <f t="shared" si="74"/>
        <v>0</v>
      </c>
      <c r="N134" s="70" t="e">
        <f t="shared" si="75"/>
        <v>#VALUE!</v>
      </c>
      <c r="R134" s="58">
        <f t="shared" si="59"/>
        <v>0</v>
      </c>
      <c r="S134" s="83" t="str">
        <f t="shared" si="60"/>
        <v/>
      </c>
      <c r="T134" s="58">
        <f t="shared" si="76"/>
        <v>0</v>
      </c>
      <c r="U134" s="58" t="str">
        <f t="shared" si="76"/>
        <v/>
      </c>
      <c r="V134" s="58"/>
      <c r="W134" s="58"/>
      <c r="X134" s="58">
        <f t="shared" si="62"/>
        <v>0</v>
      </c>
      <c r="Y134" s="144"/>
      <c r="Z134" s="144"/>
      <c r="AA134" s="144"/>
      <c r="AB134" s="144"/>
      <c r="AD134" s="178"/>
    </row>
    <row r="135" spans="1:30" ht="12" customHeight="1" x14ac:dyDescent="0.3">
      <c r="A135" s="497"/>
      <c r="B135" s="15">
        <v>24</v>
      </c>
      <c r="C135" s="468">
        <f t="shared" si="70"/>
        <v>0</v>
      </c>
      <c r="D135" s="470"/>
      <c r="E135" s="468" t="str">
        <f t="shared" si="71"/>
        <v/>
      </c>
      <c r="F135" s="469"/>
      <c r="G135" s="469"/>
      <c r="H135" s="470"/>
      <c r="I135" s="468">
        <f t="shared" si="72"/>
        <v>0</v>
      </c>
      <c r="J135" s="469"/>
      <c r="K135" s="470"/>
      <c r="L135" s="67" t="str">
        <f t="shared" si="73"/>
        <v/>
      </c>
      <c r="M135" s="17">
        <f t="shared" si="74"/>
        <v>0</v>
      </c>
      <c r="N135" s="70" t="e">
        <f t="shared" si="75"/>
        <v>#VALUE!</v>
      </c>
      <c r="R135" s="58">
        <f t="shared" si="59"/>
        <v>0</v>
      </c>
      <c r="S135" s="83" t="str">
        <f t="shared" si="60"/>
        <v/>
      </c>
      <c r="T135" s="58">
        <f t="shared" si="76"/>
        <v>0</v>
      </c>
      <c r="U135" s="58" t="str">
        <f t="shared" si="76"/>
        <v/>
      </c>
      <c r="V135" s="58"/>
      <c r="W135" s="58"/>
      <c r="X135" s="58">
        <f t="shared" si="62"/>
        <v>0</v>
      </c>
      <c r="Y135" s="144"/>
      <c r="Z135" s="144"/>
      <c r="AA135" s="144"/>
      <c r="AB135" s="144"/>
      <c r="AD135" s="178"/>
    </row>
    <row r="136" spans="1:30" ht="12" customHeight="1" x14ac:dyDescent="0.3">
      <c r="A136" s="497"/>
      <c r="B136" s="15">
        <v>25</v>
      </c>
      <c r="C136" s="468">
        <f t="shared" si="70"/>
        <v>0</v>
      </c>
      <c r="D136" s="470"/>
      <c r="E136" s="468" t="str">
        <f t="shared" si="71"/>
        <v/>
      </c>
      <c r="F136" s="469"/>
      <c r="G136" s="469"/>
      <c r="H136" s="470"/>
      <c r="I136" s="468">
        <f t="shared" si="72"/>
        <v>0</v>
      </c>
      <c r="J136" s="469"/>
      <c r="K136" s="470"/>
      <c r="L136" s="67" t="str">
        <f t="shared" si="73"/>
        <v/>
      </c>
      <c r="M136" s="17">
        <f t="shared" si="74"/>
        <v>0</v>
      </c>
      <c r="N136" s="70" t="e">
        <f t="shared" si="75"/>
        <v>#VALUE!</v>
      </c>
      <c r="R136" s="58">
        <f t="shared" si="59"/>
        <v>0</v>
      </c>
      <c r="S136" s="83" t="str">
        <f t="shared" si="60"/>
        <v/>
      </c>
      <c r="T136" s="58">
        <f t="shared" si="76"/>
        <v>0</v>
      </c>
      <c r="U136" s="58" t="str">
        <f t="shared" si="76"/>
        <v/>
      </c>
      <c r="V136" s="58"/>
      <c r="W136" s="58"/>
      <c r="X136" s="58">
        <f t="shared" si="62"/>
        <v>0</v>
      </c>
      <c r="Y136" s="144"/>
      <c r="Z136" s="144"/>
      <c r="AA136" s="144"/>
      <c r="AB136" s="144"/>
      <c r="AD136" s="178"/>
    </row>
    <row r="137" spans="1:30" ht="12" customHeight="1" x14ac:dyDescent="0.3">
      <c r="A137" s="497"/>
      <c r="B137" s="15">
        <v>26</v>
      </c>
      <c r="C137" s="468">
        <f t="shared" si="70"/>
        <v>0</v>
      </c>
      <c r="D137" s="470"/>
      <c r="E137" s="468" t="str">
        <f t="shared" si="71"/>
        <v/>
      </c>
      <c r="F137" s="469"/>
      <c r="G137" s="469"/>
      <c r="H137" s="470"/>
      <c r="I137" s="468">
        <f t="shared" si="72"/>
        <v>0</v>
      </c>
      <c r="J137" s="469"/>
      <c r="K137" s="470"/>
      <c r="L137" s="67" t="str">
        <f t="shared" si="73"/>
        <v/>
      </c>
      <c r="M137" s="17">
        <f t="shared" si="74"/>
        <v>0</v>
      </c>
      <c r="N137" s="70" t="e">
        <f t="shared" si="75"/>
        <v>#VALUE!</v>
      </c>
      <c r="R137" s="58">
        <f t="shared" si="59"/>
        <v>0</v>
      </c>
      <c r="S137" s="83" t="str">
        <f t="shared" si="60"/>
        <v/>
      </c>
      <c r="T137" s="58">
        <f t="shared" si="76"/>
        <v>0</v>
      </c>
      <c r="U137" s="58" t="str">
        <f t="shared" si="76"/>
        <v/>
      </c>
      <c r="V137" s="58"/>
      <c r="W137" s="58"/>
      <c r="X137" s="58">
        <f t="shared" si="62"/>
        <v>0</v>
      </c>
      <c r="Y137" s="144"/>
      <c r="Z137" s="144"/>
      <c r="AA137" s="144"/>
      <c r="AB137" s="144"/>
      <c r="AD137" s="178"/>
    </row>
    <row r="138" spans="1:30" ht="12" customHeight="1" x14ac:dyDescent="0.3">
      <c r="A138" s="497"/>
      <c r="B138" s="15">
        <v>27</v>
      </c>
      <c r="C138" s="468">
        <f t="shared" si="70"/>
        <v>0</v>
      </c>
      <c r="D138" s="470"/>
      <c r="E138" s="468" t="str">
        <f t="shared" si="71"/>
        <v/>
      </c>
      <c r="F138" s="469"/>
      <c r="G138" s="469"/>
      <c r="H138" s="470"/>
      <c r="I138" s="468">
        <f t="shared" si="72"/>
        <v>0</v>
      </c>
      <c r="J138" s="469"/>
      <c r="K138" s="470"/>
      <c r="L138" s="67" t="str">
        <f t="shared" si="73"/>
        <v/>
      </c>
      <c r="M138" s="17">
        <f t="shared" si="74"/>
        <v>0</v>
      </c>
      <c r="N138" s="70" t="e">
        <f t="shared" si="75"/>
        <v>#VALUE!</v>
      </c>
      <c r="R138" s="58">
        <f t="shared" si="59"/>
        <v>0</v>
      </c>
      <c r="S138" s="83" t="str">
        <f t="shared" si="60"/>
        <v/>
      </c>
      <c r="T138" s="58">
        <f t="shared" si="76"/>
        <v>0</v>
      </c>
      <c r="U138" s="58" t="str">
        <f t="shared" si="76"/>
        <v/>
      </c>
      <c r="V138" s="58"/>
      <c r="W138" s="58"/>
      <c r="X138" s="58">
        <f t="shared" si="62"/>
        <v>0</v>
      </c>
      <c r="Y138" s="144"/>
      <c r="Z138" s="144"/>
      <c r="AA138" s="144"/>
      <c r="AB138" s="144"/>
      <c r="AD138" s="178"/>
    </row>
    <row r="139" spans="1:30" ht="12" customHeight="1" x14ac:dyDescent="0.3">
      <c r="A139" s="497"/>
      <c r="B139" s="15">
        <v>28</v>
      </c>
      <c r="C139" s="468">
        <f t="shared" si="70"/>
        <v>0</v>
      </c>
      <c r="D139" s="470"/>
      <c r="E139" s="468" t="str">
        <f t="shared" si="71"/>
        <v/>
      </c>
      <c r="F139" s="469"/>
      <c r="G139" s="469"/>
      <c r="H139" s="470"/>
      <c r="I139" s="468">
        <f t="shared" si="72"/>
        <v>0</v>
      </c>
      <c r="J139" s="469"/>
      <c r="K139" s="470"/>
      <c r="L139" s="67" t="str">
        <f t="shared" si="73"/>
        <v/>
      </c>
      <c r="M139" s="17">
        <f t="shared" si="74"/>
        <v>0</v>
      </c>
      <c r="N139" s="70" t="e">
        <f t="shared" si="75"/>
        <v>#VALUE!</v>
      </c>
      <c r="R139" s="58">
        <f t="shared" si="59"/>
        <v>0</v>
      </c>
      <c r="S139" s="83" t="str">
        <f t="shared" si="60"/>
        <v/>
      </c>
      <c r="T139" s="58">
        <f t="shared" si="76"/>
        <v>0</v>
      </c>
      <c r="U139" s="58" t="str">
        <f t="shared" si="76"/>
        <v/>
      </c>
      <c r="V139" s="58"/>
      <c r="W139" s="58"/>
      <c r="X139" s="58">
        <f t="shared" si="62"/>
        <v>0</v>
      </c>
      <c r="Y139" s="144"/>
      <c r="Z139" s="144"/>
      <c r="AA139" s="144"/>
      <c r="AB139" s="144"/>
      <c r="AD139" s="178"/>
    </row>
    <row r="140" spans="1:30" ht="12" customHeight="1" x14ac:dyDescent="0.3">
      <c r="A140" s="497"/>
      <c r="B140" s="15">
        <v>29</v>
      </c>
      <c r="C140" s="468">
        <f t="shared" si="70"/>
        <v>0</v>
      </c>
      <c r="D140" s="470"/>
      <c r="E140" s="468" t="str">
        <f t="shared" si="71"/>
        <v/>
      </c>
      <c r="F140" s="469"/>
      <c r="G140" s="469"/>
      <c r="H140" s="470"/>
      <c r="I140" s="468">
        <f t="shared" si="72"/>
        <v>0</v>
      </c>
      <c r="J140" s="469"/>
      <c r="K140" s="470"/>
      <c r="L140" s="67" t="str">
        <f t="shared" si="73"/>
        <v/>
      </c>
      <c r="M140" s="17">
        <f t="shared" si="74"/>
        <v>0</v>
      </c>
      <c r="N140" s="70" t="e">
        <f t="shared" si="75"/>
        <v>#VALUE!</v>
      </c>
      <c r="R140" s="58">
        <f t="shared" si="59"/>
        <v>0</v>
      </c>
      <c r="S140" s="83" t="str">
        <f t="shared" si="60"/>
        <v/>
      </c>
      <c r="T140" s="58">
        <f t="shared" si="76"/>
        <v>0</v>
      </c>
      <c r="U140" s="58" t="str">
        <f t="shared" si="76"/>
        <v/>
      </c>
      <c r="V140" s="58"/>
      <c r="W140" s="58"/>
      <c r="X140" s="58">
        <f t="shared" si="62"/>
        <v>0</v>
      </c>
      <c r="Y140" s="144"/>
      <c r="Z140" s="144"/>
      <c r="AA140" s="144"/>
      <c r="AB140" s="144"/>
      <c r="AD140" s="178"/>
    </row>
    <row r="141" spans="1:30" ht="12" customHeight="1" x14ac:dyDescent="0.3">
      <c r="A141" s="497"/>
      <c r="B141" s="15">
        <v>30</v>
      </c>
      <c r="C141" s="468">
        <f t="shared" si="70"/>
        <v>0</v>
      </c>
      <c r="D141" s="470"/>
      <c r="E141" s="468" t="str">
        <f t="shared" si="71"/>
        <v/>
      </c>
      <c r="F141" s="469"/>
      <c r="G141" s="469"/>
      <c r="H141" s="470"/>
      <c r="I141" s="468">
        <f t="shared" si="72"/>
        <v>0</v>
      </c>
      <c r="J141" s="469"/>
      <c r="K141" s="470"/>
      <c r="L141" s="67" t="str">
        <f t="shared" si="73"/>
        <v/>
      </c>
      <c r="M141" s="17">
        <f t="shared" si="74"/>
        <v>0</v>
      </c>
      <c r="N141" s="70" t="e">
        <f t="shared" si="75"/>
        <v>#VALUE!</v>
      </c>
      <c r="R141" s="58">
        <f t="shared" si="59"/>
        <v>0</v>
      </c>
      <c r="S141" s="83" t="str">
        <f t="shared" si="60"/>
        <v/>
      </c>
      <c r="T141" s="58">
        <f t="shared" si="76"/>
        <v>0</v>
      </c>
      <c r="U141" s="58" t="str">
        <f t="shared" si="76"/>
        <v/>
      </c>
      <c r="V141" s="58"/>
      <c r="W141" s="58"/>
      <c r="X141" s="58">
        <f t="shared" si="62"/>
        <v>0</v>
      </c>
      <c r="Y141" s="144"/>
      <c r="Z141" s="144"/>
      <c r="AA141" s="144"/>
      <c r="AB141" s="144"/>
      <c r="AD141" s="178"/>
    </row>
    <row r="142" spans="1:30" ht="12" customHeight="1" x14ac:dyDescent="0.3">
      <c r="A142" s="497"/>
      <c r="B142" s="15">
        <v>31</v>
      </c>
      <c r="C142" s="468">
        <f t="shared" si="70"/>
        <v>0</v>
      </c>
      <c r="D142" s="470"/>
      <c r="E142" s="468" t="str">
        <f t="shared" si="71"/>
        <v/>
      </c>
      <c r="F142" s="469"/>
      <c r="G142" s="469"/>
      <c r="H142" s="470"/>
      <c r="I142" s="468">
        <f t="shared" si="72"/>
        <v>0</v>
      </c>
      <c r="J142" s="469"/>
      <c r="K142" s="470"/>
      <c r="L142" s="67" t="str">
        <f t="shared" si="73"/>
        <v/>
      </c>
      <c r="M142" s="17">
        <f t="shared" si="74"/>
        <v>0</v>
      </c>
      <c r="N142" s="70" t="e">
        <f t="shared" si="75"/>
        <v>#VALUE!</v>
      </c>
      <c r="R142" s="58">
        <f t="shared" si="59"/>
        <v>0</v>
      </c>
      <c r="S142" s="83" t="str">
        <f t="shared" si="60"/>
        <v/>
      </c>
      <c r="T142" s="58">
        <f t="shared" si="76"/>
        <v>0</v>
      </c>
      <c r="U142" s="58" t="str">
        <f t="shared" si="76"/>
        <v/>
      </c>
      <c r="V142" s="58"/>
      <c r="W142" s="58"/>
      <c r="X142" s="58">
        <f t="shared" si="62"/>
        <v>0</v>
      </c>
      <c r="Y142" s="144"/>
      <c r="Z142" s="144"/>
      <c r="AA142" s="144"/>
      <c r="AB142" s="144"/>
      <c r="AD142" s="178"/>
    </row>
    <row r="143" spans="1:30" ht="12" customHeight="1" x14ac:dyDescent="0.3">
      <c r="A143" s="497"/>
      <c r="B143" s="15">
        <v>32</v>
      </c>
      <c r="C143" s="468">
        <f t="shared" si="70"/>
        <v>0</v>
      </c>
      <c r="D143" s="470"/>
      <c r="E143" s="468" t="str">
        <f t="shared" si="71"/>
        <v/>
      </c>
      <c r="F143" s="469"/>
      <c r="G143" s="469"/>
      <c r="H143" s="470"/>
      <c r="I143" s="468">
        <f t="shared" si="72"/>
        <v>0</v>
      </c>
      <c r="J143" s="469"/>
      <c r="K143" s="470"/>
      <c r="L143" s="67" t="str">
        <f t="shared" si="73"/>
        <v/>
      </c>
      <c r="M143" s="17">
        <f t="shared" si="74"/>
        <v>0</v>
      </c>
      <c r="N143" s="70" t="e">
        <f t="shared" si="75"/>
        <v>#VALUE!</v>
      </c>
      <c r="R143" s="58">
        <f t="shared" si="59"/>
        <v>0</v>
      </c>
      <c r="S143" s="83" t="str">
        <f t="shared" si="60"/>
        <v/>
      </c>
      <c r="T143" s="58">
        <f t="shared" si="76"/>
        <v>0</v>
      </c>
      <c r="U143" s="58" t="str">
        <f t="shared" si="76"/>
        <v/>
      </c>
      <c r="V143" s="58"/>
      <c r="W143" s="58"/>
      <c r="X143" s="58">
        <f t="shared" si="62"/>
        <v>0</v>
      </c>
      <c r="Y143" s="144"/>
      <c r="Z143" s="144"/>
      <c r="AA143" s="144"/>
      <c r="AB143" s="144"/>
      <c r="AD143" s="178"/>
    </row>
    <row r="144" spans="1:30" ht="12" customHeight="1" x14ac:dyDescent="0.3">
      <c r="A144" s="497"/>
      <c r="B144" s="15">
        <v>33</v>
      </c>
      <c r="C144" s="468">
        <f t="shared" si="70"/>
        <v>0</v>
      </c>
      <c r="D144" s="470"/>
      <c r="E144" s="468" t="str">
        <f t="shared" si="71"/>
        <v/>
      </c>
      <c r="F144" s="469"/>
      <c r="G144" s="469"/>
      <c r="H144" s="470"/>
      <c r="I144" s="468">
        <f t="shared" si="72"/>
        <v>0</v>
      </c>
      <c r="J144" s="469"/>
      <c r="K144" s="470"/>
      <c r="L144" s="67" t="str">
        <f t="shared" si="73"/>
        <v/>
      </c>
      <c r="M144" s="17">
        <f t="shared" si="74"/>
        <v>0</v>
      </c>
      <c r="N144" s="70" t="e">
        <f t="shared" si="75"/>
        <v>#VALUE!</v>
      </c>
      <c r="R144" s="58">
        <f t="shared" ref="R144:R161" si="77">IF($B144&lt;=$U$4,VLOOKUP($B144,NEQUIP,R$110,FALSE),0)</f>
        <v>0</v>
      </c>
      <c r="S144" s="83" t="str">
        <f t="shared" ref="S144:S161" si="78">IF(R144=$Y$4,Y37,IF($B144&lt;=$U$4,VLOOKUP($B144,NEQUIP,S$110,FALSE),0))</f>
        <v/>
      </c>
      <c r="T144" s="58">
        <f t="shared" si="76"/>
        <v>0</v>
      </c>
      <c r="U144" s="58" t="str">
        <f t="shared" si="76"/>
        <v/>
      </c>
      <c r="V144" s="58"/>
      <c r="W144" s="58"/>
      <c r="X144" s="58">
        <f t="shared" ref="X144:X161" si="79">IF($B144&lt;=$U$4,VLOOKUP($B144,NEQUIP,X$110,FALSE),0)</f>
        <v>0</v>
      </c>
      <c r="Y144" s="144"/>
      <c r="Z144" s="144"/>
      <c r="AA144" s="144"/>
      <c r="AB144" s="144"/>
      <c r="AD144" s="178"/>
    </row>
    <row r="145" spans="1:30" ht="12" customHeight="1" x14ac:dyDescent="0.3">
      <c r="A145" s="497"/>
      <c r="B145" s="15">
        <v>34</v>
      </c>
      <c r="C145" s="468">
        <f t="shared" si="70"/>
        <v>0</v>
      </c>
      <c r="D145" s="470"/>
      <c r="E145" s="468" t="str">
        <f t="shared" si="71"/>
        <v/>
      </c>
      <c r="F145" s="469"/>
      <c r="G145" s="469"/>
      <c r="H145" s="470"/>
      <c r="I145" s="468">
        <f t="shared" si="72"/>
        <v>0</v>
      </c>
      <c r="J145" s="469"/>
      <c r="K145" s="470"/>
      <c r="L145" s="67" t="str">
        <f t="shared" si="73"/>
        <v/>
      </c>
      <c r="M145" s="17">
        <f t="shared" si="74"/>
        <v>0</v>
      </c>
      <c r="N145" s="70" t="e">
        <f t="shared" si="75"/>
        <v>#VALUE!</v>
      </c>
      <c r="R145" s="58">
        <f t="shared" si="77"/>
        <v>0</v>
      </c>
      <c r="S145" s="83" t="str">
        <f t="shared" si="78"/>
        <v/>
      </c>
      <c r="T145" s="58">
        <f t="shared" si="76"/>
        <v>0</v>
      </c>
      <c r="U145" s="58" t="str">
        <f t="shared" si="76"/>
        <v/>
      </c>
      <c r="V145" s="58"/>
      <c r="W145" s="58"/>
      <c r="X145" s="58">
        <f t="shared" si="79"/>
        <v>0</v>
      </c>
      <c r="Y145" s="144"/>
      <c r="Z145" s="144"/>
      <c r="AA145" s="144"/>
      <c r="AB145" s="144"/>
      <c r="AD145" s="178"/>
    </row>
    <row r="146" spans="1:30" ht="12" customHeight="1" x14ac:dyDescent="0.3">
      <c r="A146" s="497"/>
      <c r="B146" s="15">
        <v>35</v>
      </c>
      <c r="C146" s="468">
        <f t="shared" si="70"/>
        <v>0</v>
      </c>
      <c r="D146" s="470"/>
      <c r="E146" s="468" t="str">
        <f t="shared" si="71"/>
        <v/>
      </c>
      <c r="F146" s="469"/>
      <c r="G146" s="469"/>
      <c r="H146" s="470"/>
      <c r="I146" s="468">
        <f t="shared" si="72"/>
        <v>0</v>
      </c>
      <c r="J146" s="469"/>
      <c r="K146" s="470"/>
      <c r="L146" s="67" t="str">
        <f t="shared" si="73"/>
        <v/>
      </c>
      <c r="M146" s="17">
        <f t="shared" si="74"/>
        <v>0</v>
      </c>
      <c r="N146" s="70" t="e">
        <f t="shared" si="75"/>
        <v>#VALUE!</v>
      </c>
      <c r="R146" s="58">
        <f t="shared" si="77"/>
        <v>0</v>
      </c>
      <c r="S146" s="83" t="str">
        <f t="shared" si="78"/>
        <v/>
      </c>
      <c r="T146" s="58">
        <f t="shared" si="76"/>
        <v>0</v>
      </c>
      <c r="U146" s="58" t="str">
        <f t="shared" si="76"/>
        <v/>
      </c>
      <c r="V146" s="58"/>
      <c r="W146" s="58"/>
      <c r="X146" s="58">
        <f t="shared" si="79"/>
        <v>0</v>
      </c>
      <c r="Y146" s="144"/>
      <c r="Z146" s="144"/>
      <c r="AA146" s="144"/>
      <c r="AB146" s="144"/>
      <c r="AD146" s="178"/>
    </row>
    <row r="147" spans="1:30" ht="12" customHeight="1" x14ac:dyDescent="0.3">
      <c r="A147" s="497"/>
      <c r="B147" s="15">
        <v>36</v>
      </c>
      <c r="C147" s="468">
        <f t="shared" si="70"/>
        <v>0</v>
      </c>
      <c r="D147" s="470"/>
      <c r="E147" s="468" t="str">
        <f t="shared" si="71"/>
        <v/>
      </c>
      <c r="F147" s="469"/>
      <c r="G147" s="469"/>
      <c r="H147" s="470"/>
      <c r="I147" s="468">
        <f t="shared" si="72"/>
        <v>0</v>
      </c>
      <c r="J147" s="469"/>
      <c r="K147" s="470"/>
      <c r="L147" s="67" t="str">
        <f t="shared" si="73"/>
        <v/>
      </c>
      <c r="M147" s="17">
        <f t="shared" si="74"/>
        <v>0</v>
      </c>
      <c r="N147" s="70" t="e">
        <f t="shared" si="75"/>
        <v>#VALUE!</v>
      </c>
      <c r="R147" s="58">
        <f t="shared" si="77"/>
        <v>0</v>
      </c>
      <c r="S147" s="83" t="str">
        <f t="shared" si="78"/>
        <v/>
      </c>
      <c r="T147" s="58">
        <f t="shared" si="76"/>
        <v>0</v>
      </c>
      <c r="U147" s="58" t="str">
        <f t="shared" si="76"/>
        <v/>
      </c>
      <c r="V147" s="58"/>
      <c r="W147" s="58"/>
      <c r="X147" s="58">
        <f t="shared" si="79"/>
        <v>0</v>
      </c>
      <c r="Y147" s="144"/>
      <c r="Z147" s="144"/>
      <c r="AA147" s="144"/>
      <c r="AB147" s="144"/>
      <c r="AD147" s="178"/>
    </row>
    <row r="148" spans="1:30" ht="12" customHeight="1" x14ac:dyDescent="0.3">
      <c r="A148" s="497"/>
      <c r="B148" s="15">
        <v>37</v>
      </c>
      <c r="C148" s="468">
        <f t="shared" si="70"/>
        <v>0</v>
      </c>
      <c r="D148" s="470"/>
      <c r="E148" s="468" t="str">
        <f t="shared" si="71"/>
        <v/>
      </c>
      <c r="F148" s="469"/>
      <c r="G148" s="469"/>
      <c r="H148" s="470"/>
      <c r="I148" s="468">
        <f t="shared" si="72"/>
        <v>0</v>
      </c>
      <c r="J148" s="469"/>
      <c r="K148" s="470"/>
      <c r="L148" s="67" t="str">
        <f t="shared" si="73"/>
        <v/>
      </c>
      <c r="M148" s="17">
        <f t="shared" si="74"/>
        <v>0</v>
      </c>
      <c r="N148" s="70" t="e">
        <f t="shared" si="75"/>
        <v>#VALUE!</v>
      </c>
      <c r="R148" s="58">
        <f t="shared" si="77"/>
        <v>0</v>
      </c>
      <c r="S148" s="83" t="str">
        <f t="shared" si="78"/>
        <v/>
      </c>
      <c r="T148" s="58">
        <f t="shared" si="76"/>
        <v>0</v>
      </c>
      <c r="U148" s="58" t="str">
        <f t="shared" si="76"/>
        <v/>
      </c>
      <c r="V148" s="58"/>
      <c r="W148" s="58"/>
      <c r="X148" s="58">
        <f t="shared" si="79"/>
        <v>0</v>
      </c>
      <c r="Y148" s="144"/>
      <c r="Z148" s="144"/>
      <c r="AA148" s="144"/>
      <c r="AB148" s="144"/>
      <c r="AD148" s="178"/>
    </row>
    <row r="149" spans="1:30" ht="12" customHeight="1" x14ac:dyDescent="0.3">
      <c r="A149" s="497"/>
      <c r="B149" s="15">
        <v>38</v>
      </c>
      <c r="C149" s="468">
        <f t="shared" si="68"/>
        <v>0</v>
      </c>
      <c r="D149" s="470"/>
      <c r="E149" s="468" t="str">
        <f t="shared" si="69"/>
        <v/>
      </c>
      <c r="F149" s="469"/>
      <c r="G149" s="469"/>
      <c r="H149" s="470"/>
      <c r="I149" s="468">
        <f t="shared" si="65"/>
        <v>0</v>
      </c>
      <c r="J149" s="469"/>
      <c r="K149" s="470"/>
      <c r="L149" s="67" t="str">
        <f t="shared" si="66"/>
        <v/>
      </c>
      <c r="M149" s="17">
        <f t="shared" si="58"/>
        <v>0</v>
      </c>
      <c r="N149" s="70" t="e">
        <f t="shared" si="67"/>
        <v>#VALUE!</v>
      </c>
      <c r="R149" s="58">
        <f t="shared" si="77"/>
        <v>0</v>
      </c>
      <c r="S149" s="83" t="str">
        <f t="shared" si="78"/>
        <v/>
      </c>
      <c r="T149" s="58">
        <f t="shared" si="76"/>
        <v>0</v>
      </c>
      <c r="U149" s="58" t="str">
        <f t="shared" si="76"/>
        <v/>
      </c>
      <c r="V149" s="58"/>
      <c r="W149" s="58"/>
      <c r="X149" s="58">
        <f t="shared" si="79"/>
        <v>0</v>
      </c>
      <c r="Y149" s="120"/>
      <c r="Z149" s="120"/>
      <c r="AA149" s="120"/>
      <c r="AB149" s="120"/>
    </row>
    <row r="150" spans="1:30" ht="12" customHeight="1" x14ac:dyDescent="0.3">
      <c r="A150" s="497"/>
      <c r="B150" s="15">
        <v>39</v>
      </c>
      <c r="C150" s="468">
        <f t="shared" si="68"/>
        <v>0</v>
      </c>
      <c r="D150" s="470"/>
      <c r="E150" s="468" t="str">
        <f t="shared" si="69"/>
        <v/>
      </c>
      <c r="F150" s="469"/>
      <c r="G150" s="469"/>
      <c r="H150" s="470"/>
      <c r="I150" s="468">
        <f t="shared" si="65"/>
        <v>0</v>
      </c>
      <c r="J150" s="469"/>
      <c r="K150" s="470"/>
      <c r="L150" s="67" t="str">
        <f t="shared" si="66"/>
        <v/>
      </c>
      <c r="M150" s="17">
        <f t="shared" si="58"/>
        <v>0</v>
      </c>
      <c r="N150" s="70" t="e">
        <f t="shared" si="67"/>
        <v>#VALUE!</v>
      </c>
      <c r="R150" s="58">
        <f t="shared" si="77"/>
        <v>0</v>
      </c>
      <c r="S150" s="83" t="str">
        <f t="shared" si="78"/>
        <v/>
      </c>
      <c r="T150" s="58">
        <f t="shared" si="76"/>
        <v>0</v>
      </c>
      <c r="U150" s="58" t="str">
        <f t="shared" si="76"/>
        <v/>
      </c>
      <c r="V150" s="58"/>
      <c r="W150" s="58"/>
      <c r="X150" s="58">
        <f t="shared" si="79"/>
        <v>0</v>
      </c>
      <c r="Y150" s="120"/>
      <c r="Z150" s="120"/>
      <c r="AA150" s="120"/>
      <c r="AB150" s="120"/>
    </row>
    <row r="151" spans="1:30" ht="12" customHeight="1" x14ac:dyDescent="0.3">
      <c r="A151" s="497"/>
      <c r="B151" s="15">
        <v>40</v>
      </c>
      <c r="C151" s="468">
        <f t="shared" ref="C151:C155" si="80">R151</f>
        <v>0</v>
      </c>
      <c r="D151" s="470"/>
      <c r="E151" s="468" t="str">
        <f t="shared" ref="E151:E155" si="81">S151</f>
        <v/>
      </c>
      <c r="F151" s="469"/>
      <c r="G151" s="469"/>
      <c r="H151" s="470"/>
      <c r="I151" s="468">
        <f t="shared" ref="I151:I155" si="82">T151</f>
        <v>0</v>
      </c>
      <c r="J151" s="469"/>
      <c r="K151" s="470"/>
      <c r="L151" s="67" t="str">
        <f t="shared" ref="L151:L155" si="83">U151</f>
        <v/>
      </c>
      <c r="M151" s="17">
        <f t="shared" ref="M151:M155" si="84">X151</f>
        <v>0</v>
      </c>
      <c r="N151" s="70" t="e">
        <f t="shared" ref="N151:N155" si="85">L151*M151</f>
        <v>#VALUE!</v>
      </c>
      <c r="R151" s="58">
        <f t="shared" si="77"/>
        <v>0</v>
      </c>
      <c r="S151" s="83" t="str">
        <f t="shared" si="78"/>
        <v/>
      </c>
      <c r="T151" s="58">
        <f t="shared" si="76"/>
        <v>0</v>
      </c>
      <c r="U151" s="58" t="str">
        <f t="shared" si="76"/>
        <v/>
      </c>
      <c r="V151" s="58"/>
      <c r="W151" s="58"/>
      <c r="X151" s="58">
        <f t="shared" si="79"/>
        <v>0</v>
      </c>
      <c r="Y151" s="144"/>
      <c r="Z151" s="144"/>
      <c r="AA151" s="144"/>
      <c r="AB151" s="144"/>
      <c r="AD151" s="178"/>
    </row>
    <row r="152" spans="1:30" ht="12" customHeight="1" x14ac:dyDescent="0.3">
      <c r="A152" s="497"/>
      <c r="B152" s="15">
        <v>41</v>
      </c>
      <c r="C152" s="468">
        <f t="shared" si="80"/>
        <v>0</v>
      </c>
      <c r="D152" s="470"/>
      <c r="E152" s="468" t="str">
        <f t="shared" si="81"/>
        <v/>
      </c>
      <c r="F152" s="469"/>
      <c r="G152" s="469"/>
      <c r="H152" s="470"/>
      <c r="I152" s="468">
        <f t="shared" si="82"/>
        <v>0</v>
      </c>
      <c r="J152" s="469"/>
      <c r="K152" s="470"/>
      <c r="L152" s="67" t="str">
        <f t="shared" si="83"/>
        <v/>
      </c>
      <c r="M152" s="17">
        <f t="shared" si="84"/>
        <v>0</v>
      </c>
      <c r="N152" s="70" t="e">
        <f t="shared" si="85"/>
        <v>#VALUE!</v>
      </c>
      <c r="R152" s="58">
        <f t="shared" si="77"/>
        <v>0</v>
      </c>
      <c r="S152" s="83" t="str">
        <f t="shared" si="78"/>
        <v/>
      </c>
      <c r="T152" s="58">
        <f t="shared" ref="T152:U161" si="86">IF($B152&lt;=$U$4,VLOOKUP($B152,NEQUIP,T$110,FALSE),0)</f>
        <v>0</v>
      </c>
      <c r="U152" s="58" t="str">
        <f t="shared" si="86"/>
        <v/>
      </c>
      <c r="V152" s="58"/>
      <c r="W152" s="58"/>
      <c r="X152" s="58">
        <f t="shared" si="79"/>
        <v>0</v>
      </c>
      <c r="Y152" s="144"/>
      <c r="Z152" s="144"/>
      <c r="AA152" s="144"/>
      <c r="AB152" s="144"/>
      <c r="AD152" s="178"/>
    </row>
    <row r="153" spans="1:30" ht="12" customHeight="1" x14ac:dyDescent="0.3">
      <c r="A153" s="497"/>
      <c r="B153" s="15">
        <v>42</v>
      </c>
      <c r="C153" s="468">
        <f t="shared" si="80"/>
        <v>0</v>
      </c>
      <c r="D153" s="470"/>
      <c r="E153" s="468" t="str">
        <f t="shared" si="81"/>
        <v/>
      </c>
      <c r="F153" s="469"/>
      <c r="G153" s="469"/>
      <c r="H153" s="470"/>
      <c r="I153" s="468">
        <f t="shared" si="82"/>
        <v>0</v>
      </c>
      <c r="J153" s="469"/>
      <c r="K153" s="470"/>
      <c r="L153" s="67" t="str">
        <f t="shared" si="83"/>
        <v/>
      </c>
      <c r="M153" s="17">
        <f t="shared" si="84"/>
        <v>0</v>
      </c>
      <c r="N153" s="70" t="e">
        <f t="shared" si="85"/>
        <v>#VALUE!</v>
      </c>
      <c r="R153" s="58">
        <f t="shared" si="77"/>
        <v>0</v>
      </c>
      <c r="S153" s="83" t="str">
        <f t="shared" si="78"/>
        <v/>
      </c>
      <c r="T153" s="58">
        <f t="shared" si="86"/>
        <v>0</v>
      </c>
      <c r="U153" s="58" t="str">
        <f t="shared" si="86"/>
        <v/>
      </c>
      <c r="V153" s="58"/>
      <c r="W153" s="58"/>
      <c r="X153" s="58">
        <f t="shared" si="79"/>
        <v>0</v>
      </c>
      <c r="Y153" s="144"/>
      <c r="Z153" s="144"/>
      <c r="AA153" s="144"/>
      <c r="AB153" s="144"/>
      <c r="AD153" s="178"/>
    </row>
    <row r="154" spans="1:30" ht="12" customHeight="1" x14ac:dyDescent="0.3">
      <c r="A154" s="497"/>
      <c r="B154" s="15">
        <v>43</v>
      </c>
      <c r="C154" s="468">
        <f t="shared" si="80"/>
        <v>0</v>
      </c>
      <c r="D154" s="470"/>
      <c r="E154" s="468" t="str">
        <f t="shared" si="81"/>
        <v/>
      </c>
      <c r="F154" s="469"/>
      <c r="G154" s="469"/>
      <c r="H154" s="470"/>
      <c r="I154" s="468">
        <f t="shared" si="82"/>
        <v>0</v>
      </c>
      <c r="J154" s="469"/>
      <c r="K154" s="470"/>
      <c r="L154" s="67" t="str">
        <f t="shared" si="83"/>
        <v/>
      </c>
      <c r="M154" s="17">
        <f t="shared" si="84"/>
        <v>0</v>
      </c>
      <c r="N154" s="70" t="e">
        <f t="shared" si="85"/>
        <v>#VALUE!</v>
      </c>
      <c r="R154" s="58">
        <f t="shared" si="77"/>
        <v>0</v>
      </c>
      <c r="S154" s="83" t="str">
        <f t="shared" si="78"/>
        <v/>
      </c>
      <c r="T154" s="58">
        <f t="shared" si="86"/>
        <v>0</v>
      </c>
      <c r="U154" s="58" t="str">
        <f t="shared" si="86"/>
        <v/>
      </c>
      <c r="V154" s="58"/>
      <c r="W154" s="58"/>
      <c r="X154" s="58">
        <f t="shared" si="79"/>
        <v>0</v>
      </c>
      <c r="Y154" s="144"/>
      <c r="Z154" s="144"/>
      <c r="AA154" s="144"/>
      <c r="AB154" s="144"/>
      <c r="AD154" s="178"/>
    </row>
    <row r="155" spans="1:30" ht="12" customHeight="1" x14ac:dyDescent="0.3">
      <c r="A155" s="497"/>
      <c r="B155" s="15">
        <v>44</v>
      </c>
      <c r="C155" s="468">
        <f t="shared" si="80"/>
        <v>0</v>
      </c>
      <c r="D155" s="470"/>
      <c r="E155" s="468" t="str">
        <f t="shared" si="81"/>
        <v/>
      </c>
      <c r="F155" s="469"/>
      <c r="G155" s="469"/>
      <c r="H155" s="470"/>
      <c r="I155" s="468">
        <f t="shared" si="82"/>
        <v>0</v>
      </c>
      <c r="J155" s="469"/>
      <c r="K155" s="470"/>
      <c r="L155" s="67" t="str">
        <f t="shared" si="83"/>
        <v/>
      </c>
      <c r="M155" s="17">
        <f t="shared" si="84"/>
        <v>0</v>
      </c>
      <c r="N155" s="70" t="e">
        <f t="shared" si="85"/>
        <v>#VALUE!</v>
      </c>
      <c r="R155" s="58">
        <f t="shared" si="77"/>
        <v>0</v>
      </c>
      <c r="S155" s="83" t="str">
        <f t="shared" si="78"/>
        <v/>
      </c>
      <c r="T155" s="58">
        <f t="shared" si="86"/>
        <v>0</v>
      </c>
      <c r="U155" s="58" t="str">
        <f t="shared" si="86"/>
        <v/>
      </c>
      <c r="V155" s="58"/>
      <c r="W155" s="58"/>
      <c r="X155" s="58">
        <f t="shared" si="79"/>
        <v>0</v>
      </c>
      <c r="Y155" s="144"/>
      <c r="Z155" s="144"/>
      <c r="AA155" s="144"/>
      <c r="AB155" s="144"/>
      <c r="AD155" s="178"/>
    </row>
    <row r="156" spans="1:30" ht="12" customHeight="1" x14ac:dyDescent="0.3">
      <c r="A156" s="497"/>
      <c r="B156" s="15">
        <v>45</v>
      </c>
      <c r="C156" s="468">
        <f t="shared" si="68"/>
        <v>0</v>
      </c>
      <c r="D156" s="470"/>
      <c r="E156" s="468" t="str">
        <f t="shared" si="69"/>
        <v/>
      </c>
      <c r="F156" s="469"/>
      <c r="G156" s="469"/>
      <c r="H156" s="470"/>
      <c r="I156" s="468">
        <f t="shared" si="65"/>
        <v>0</v>
      </c>
      <c r="J156" s="469"/>
      <c r="K156" s="470"/>
      <c r="L156" s="67" t="str">
        <f t="shared" si="66"/>
        <v/>
      </c>
      <c r="M156" s="17">
        <f t="shared" si="58"/>
        <v>0</v>
      </c>
      <c r="N156" s="70" t="e">
        <f t="shared" si="67"/>
        <v>#VALUE!</v>
      </c>
      <c r="R156" s="58">
        <f t="shared" si="77"/>
        <v>0</v>
      </c>
      <c r="S156" s="83" t="str">
        <f t="shared" si="78"/>
        <v/>
      </c>
      <c r="T156" s="58">
        <f t="shared" si="86"/>
        <v>0</v>
      </c>
      <c r="U156" s="58" t="str">
        <f t="shared" si="86"/>
        <v/>
      </c>
      <c r="V156" s="58"/>
      <c r="W156" s="58"/>
      <c r="X156" s="58">
        <f t="shared" si="79"/>
        <v>0</v>
      </c>
      <c r="Y156" s="120"/>
      <c r="Z156" s="120"/>
      <c r="AA156" s="120"/>
      <c r="AB156" s="120"/>
    </row>
    <row r="157" spans="1:30" ht="12" customHeight="1" x14ac:dyDescent="0.3">
      <c r="A157" s="497"/>
      <c r="B157" s="15">
        <v>46</v>
      </c>
      <c r="C157" s="468">
        <f t="shared" si="68"/>
        <v>0</v>
      </c>
      <c r="D157" s="470"/>
      <c r="E157" s="468" t="str">
        <f t="shared" si="69"/>
        <v/>
      </c>
      <c r="F157" s="469"/>
      <c r="G157" s="469"/>
      <c r="H157" s="470"/>
      <c r="I157" s="468">
        <f t="shared" si="65"/>
        <v>0</v>
      </c>
      <c r="J157" s="469"/>
      <c r="K157" s="470"/>
      <c r="L157" s="67" t="str">
        <f t="shared" si="66"/>
        <v/>
      </c>
      <c r="M157" s="17">
        <f t="shared" si="58"/>
        <v>0</v>
      </c>
      <c r="N157" s="70" t="e">
        <f t="shared" si="67"/>
        <v>#VALUE!</v>
      </c>
      <c r="R157" s="58">
        <f t="shared" si="77"/>
        <v>0</v>
      </c>
      <c r="S157" s="83" t="str">
        <f t="shared" si="78"/>
        <v/>
      </c>
      <c r="T157" s="58">
        <f t="shared" si="86"/>
        <v>0</v>
      </c>
      <c r="U157" s="58" t="str">
        <f t="shared" si="86"/>
        <v/>
      </c>
      <c r="V157" s="58"/>
      <c r="W157" s="58"/>
      <c r="X157" s="58">
        <f t="shared" si="79"/>
        <v>0</v>
      </c>
      <c r="Y157" s="120"/>
      <c r="Z157" s="120"/>
      <c r="AA157" s="120"/>
      <c r="AB157" s="120"/>
    </row>
    <row r="158" spans="1:30" ht="12" customHeight="1" x14ac:dyDescent="0.3">
      <c r="A158" s="497"/>
      <c r="B158" s="15">
        <v>47</v>
      </c>
      <c r="C158" s="468">
        <f t="shared" si="68"/>
        <v>0</v>
      </c>
      <c r="D158" s="470"/>
      <c r="E158" s="468" t="str">
        <f t="shared" si="64"/>
        <v/>
      </c>
      <c r="F158" s="469"/>
      <c r="G158" s="469"/>
      <c r="H158" s="470"/>
      <c r="I158" s="468">
        <f t="shared" si="65"/>
        <v>0</v>
      </c>
      <c r="J158" s="469"/>
      <c r="K158" s="470"/>
      <c r="L158" s="67" t="str">
        <f t="shared" si="66"/>
        <v/>
      </c>
      <c r="M158" s="17">
        <f t="shared" si="58"/>
        <v>0</v>
      </c>
      <c r="N158" s="70" t="e">
        <f t="shared" si="67"/>
        <v>#VALUE!</v>
      </c>
      <c r="R158" s="58">
        <f t="shared" si="77"/>
        <v>0</v>
      </c>
      <c r="S158" s="83" t="str">
        <f t="shared" si="78"/>
        <v/>
      </c>
      <c r="T158" s="58">
        <f t="shared" si="86"/>
        <v>0</v>
      </c>
      <c r="U158" s="58" t="str">
        <f t="shared" si="86"/>
        <v/>
      </c>
      <c r="V158" s="58"/>
      <c r="W158" s="58"/>
      <c r="X158" s="58">
        <f t="shared" si="79"/>
        <v>0</v>
      </c>
      <c r="Y158" s="120"/>
      <c r="Z158" s="120"/>
      <c r="AA158" s="120"/>
      <c r="AB158" s="120"/>
    </row>
    <row r="159" spans="1:30" ht="12" customHeight="1" x14ac:dyDescent="0.3">
      <c r="A159" s="497"/>
      <c r="B159" s="15">
        <v>48</v>
      </c>
      <c r="C159" s="468">
        <f t="shared" si="68"/>
        <v>0</v>
      </c>
      <c r="D159" s="470"/>
      <c r="E159" s="468" t="str">
        <f t="shared" si="64"/>
        <v/>
      </c>
      <c r="F159" s="469"/>
      <c r="G159" s="469"/>
      <c r="H159" s="470"/>
      <c r="I159" s="468">
        <f t="shared" si="65"/>
        <v>0</v>
      </c>
      <c r="J159" s="469"/>
      <c r="K159" s="470"/>
      <c r="L159" s="67" t="str">
        <f t="shared" si="66"/>
        <v/>
      </c>
      <c r="M159" s="17">
        <f t="shared" si="58"/>
        <v>0</v>
      </c>
      <c r="N159" s="70" t="e">
        <f t="shared" si="67"/>
        <v>#VALUE!</v>
      </c>
      <c r="R159" s="58">
        <f t="shared" si="77"/>
        <v>0</v>
      </c>
      <c r="S159" s="83" t="str">
        <f t="shared" si="78"/>
        <v/>
      </c>
      <c r="T159" s="58">
        <f t="shared" si="86"/>
        <v>0</v>
      </c>
      <c r="U159" s="58" t="str">
        <f t="shared" si="86"/>
        <v/>
      </c>
      <c r="V159" s="58"/>
      <c r="W159" s="58"/>
      <c r="X159" s="58">
        <f t="shared" si="79"/>
        <v>0</v>
      </c>
      <c r="Y159" s="120"/>
      <c r="Z159" s="120"/>
      <c r="AA159" s="120"/>
      <c r="AB159" s="120"/>
    </row>
    <row r="160" spans="1:30" ht="12" customHeight="1" x14ac:dyDescent="0.3">
      <c r="A160" s="497"/>
      <c r="B160" s="15">
        <v>49</v>
      </c>
      <c r="C160" s="468">
        <f t="shared" si="63"/>
        <v>0</v>
      </c>
      <c r="D160" s="470"/>
      <c r="E160" s="468" t="str">
        <f t="shared" si="64"/>
        <v/>
      </c>
      <c r="F160" s="469"/>
      <c r="G160" s="469"/>
      <c r="H160" s="470"/>
      <c r="I160" s="468">
        <f t="shared" si="65"/>
        <v>0</v>
      </c>
      <c r="J160" s="469"/>
      <c r="K160" s="470"/>
      <c r="L160" s="67" t="str">
        <f t="shared" si="66"/>
        <v/>
      </c>
      <c r="M160" s="17">
        <f t="shared" si="58"/>
        <v>0</v>
      </c>
      <c r="N160" s="70" t="e">
        <f t="shared" si="67"/>
        <v>#VALUE!</v>
      </c>
      <c r="R160" s="58">
        <f t="shared" si="77"/>
        <v>0</v>
      </c>
      <c r="S160" s="83" t="str">
        <f t="shared" si="78"/>
        <v/>
      </c>
      <c r="T160" s="58">
        <f t="shared" si="86"/>
        <v>0</v>
      </c>
      <c r="U160" s="58" t="str">
        <f t="shared" si="86"/>
        <v/>
      </c>
      <c r="V160" s="58"/>
      <c r="W160" s="58"/>
      <c r="X160" s="58">
        <f t="shared" si="79"/>
        <v>0</v>
      </c>
      <c r="Y160" s="120"/>
      <c r="Z160" s="120"/>
      <c r="AA160" s="120"/>
      <c r="AB160" s="120"/>
    </row>
    <row r="161" spans="1:30" ht="12" customHeight="1" thickBot="1" x14ac:dyDescent="0.35">
      <c r="A161" s="497"/>
      <c r="B161" s="15">
        <v>50</v>
      </c>
      <c r="C161" s="498">
        <f t="shared" si="63"/>
        <v>0</v>
      </c>
      <c r="D161" s="499"/>
      <c r="E161" s="498" t="str">
        <f t="shared" si="64"/>
        <v/>
      </c>
      <c r="F161" s="560"/>
      <c r="G161" s="560"/>
      <c r="H161" s="499"/>
      <c r="I161" s="498">
        <f t="shared" si="65"/>
        <v>0</v>
      </c>
      <c r="J161" s="560"/>
      <c r="K161" s="499"/>
      <c r="L161" s="67" t="str">
        <f t="shared" si="66"/>
        <v/>
      </c>
      <c r="M161" s="17">
        <f t="shared" si="58"/>
        <v>0</v>
      </c>
      <c r="N161" s="70" t="e">
        <f t="shared" si="67"/>
        <v>#VALUE!</v>
      </c>
      <c r="R161" s="58">
        <f t="shared" si="77"/>
        <v>0</v>
      </c>
      <c r="S161" s="83" t="str">
        <f t="shared" si="78"/>
        <v/>
      </c>
      <c r="T161" s="58">
        <f t="shared" si="86"/>
        <v>0</v>
      </c>
      <c r="U161" s="58" t="str">
        <f t="shared" si="86"/>
        <v/>
      </c>
      <c r="V161" s="58"/>
      <c r="W161" s="58"/>
      <c r="X161" s="58">
        <f t="shared" si="79"/>
        <v>0</v>
      </c>
      <c r="Y161" s="120"/>
      <c r="Z161" s="120"/>
      <c r="AA161" s="120"/>
      <c r="AB161" s="120"/>
    </row>
    <row r="162" spans="1:30" ht="18" customHeight="1" thickTop="1" thickBot="1" x14ac:dyDescent="0.3">
      <c r="A162" s="506" t="s">
        <v>125</v>
      </c>
      <c r="B162" s="507"/>
      <c r="C162" s="507"/>
      <c r="D162" s="507"/>
      <c r="E162" s="507"/>
      <c r="F162" s="507"/>
      <c r="G162" s="507"/>
      <c r="H162" s="507"/>
      <c r="I162" s="507"/>
      <c r="J162" s="507"/>
      <c r="K162" s="507"/>
      <c r="L162" s="507"/>
      <c r="M162" s="507"/>
      <c r="N162" s="32" t="e">
        <f>SUM(N112:N161)</f>
        <v>#VALUE!</v>
      </c>
    </row>
    <row r="163" spans="1:30" ht="14.25" customHeight="1" thickTop="1" x14ac:dyDescent="0.3">
      <c r="A163" s="565"/>
      <c r="B163" s="566"/>
      <c r="C163" s="478" t="s">
        <v>131</v>
      </c>
      <c r="D163" s="580"/>
      <c r="E163" s="573" t="s">
        <v>130</v>
      </c>
      <c r="F163" s="574"/>
      <c r="G163" s="478" t="s">
        <v>129</v>
      </c>
      <c r="H163" s="479"/>
      <c r="I163" s="550" t="s">
        <v>98</v>
      </c>
      <c r="J163" s="551"/>
      <c r="K163" s="569" t="s">
        <v>128</v>
      </c>
      <c r="L163" s="570"/>
      <c r="M163" s="72" t="s">
        <v>99</v>
      </c>
      <c r="N163" s="486" t="s">
        <v>68</v>
      </c>
      <c r="R163" s="120"/>
      <c r="S163" s="120"/>
      <c r="T163" s="120"/>
      <c r="U163" s="120"/>
      <c r="V163" s="120"/>
      <c r="W163" s="120"/>
      <c r="X163" s="120"/>
      <c r="Y163" s="120"/>
      <c r="Z163" s="120"/>
      <c r="AA163" s="120"/>
      <c r="AB163" s="120"/>
    </row>
    <row r="164" spans="1:30" s="10" customFormat="1" ht="13.5" customHeight="1" thickBot="1" x14ac:dyDescent="0.35">
      <c r="A164" s="567"/>
      <c r="B164" s="568"/>
      <c r="C164" s="480"/>
      <c r="D164" s="581"/>
      <c r="E164" s="510"/>
      <c r="F164" s="512"/>
      <c r="G164" s="480"/>
      <c r="H164" s="481"/>
      <c r="I164" s="552"/>
      <c r="J164" s="553"/>
      <c r="K164" s="571"/>
      <c r="L164" s="572"/>
      <c r="M164" s="158">
        <f>Labour!AO14</f>
        <v>0.15</v>
      </c>
      <c r="N164" s="487"/>
      <c r="R164" s="120"/>
      <c r="S164" s="120"/>
      <c r="T164" s="120"/>
      <c r="U164" s="120"/>
      <c r="V164" s="120"/>
      <c r="W164" s="120"/>
      <c r="X164" s="120"/>
      <c r="Y164" s="120"/>
      <c r="Z164" s="120"/>
      <c r="AA164" s="120"/>
      <c r="AB164" s="120"/>
    </row>
    <row r="165" spans="1:30" ht="12.75" customHeight="1" thickTop="1" x14ac:dyDescent="0.3">
      <c r="A165" s="491" t="s">
        <v>124</v>
      </c>
      <c r="B165" s="11">
        <v>1</v>
      </c>
      <c r="C165" s="601">
        <f>Labour!EF11</f>
        <v>0</v>
      </c>
      <c r="D165" s="602"/>
      <c r="E165" s="597">
        <f>Labour!EG11</f>
        <v>0</v>
      </c>
      <c r="F165" s="598"/>
      <c r="G165" s="597">
        <f>Labour!EH11</f>
        <v>0</v>
      </c>
      <c r="H165" s="598"/>
      <c r="I165" s="603">
        <f>Labour!EI11</f>
        <v>0</v>
      </c>
      <c r="J165" s="604"/>
      <c r="K165" s="605">
        <f>Labour!EJ11</f>
        <v>0</v>
      </c>
      <c r="L165" s="606"/>
      <c r="M165" s="14">
        <f>K165*$M$164</f>
        <v>0</v>
      </c>
      <c r="N165" s="69">
        <f>K165+M165</f>
        <v>0</v>
      </c>
      <c r="R165" s="120"/>
      <c r="S165" s="120"/>
      <c r="T165" s="120"/>
      <c r="U165" s="120"/>
      <c r="V165" s="120"/>
      <c r="W165" s="120"/>
      <c r="X165" s="120"/>
      <c r="Y165" s="120"/>
      <c r="Z165" s="120"/>
      <c r="AA165" s="120"/>
      <c r="AB165" s="120"/>
    </row>
    <row r="166" spans="1:30" ht="12" customHeight="1" x14ac:dyDescent="0.3">
      <c r="A166" s="492"/>
      <c r="B166" s="15">
        <v>2</v>
      </c>
      <c r="C166" s="595">
        <f>Labour!EF12</f>
        <v>0</v>
      </c>
      <c r="D166" s="596"/>
      <c r="E166" s="597">
        <f>Labour!EG12</f>
        <v>0</v>
      </c>
      <c r="F166" s="598"/>
      <c r="G166" s="597">
        <f>Labour!EH12</f>
        <v>0</v>
      </c>
      <c r="H166" s="598"/>
      <c r="I166" s="599">
        <f>Labour!EI12</f>
        <v>0</v>
      </c>
      <c r="J166" s="600"/>
      <c r="K166" s="597">
        <f>Labour!EJ12</f>
        <v>0</v>
      </c>
      <c r="L166" s="598"/>
      <c r="M166" s="17">
        <f>K166*$M$164</f>
        <v>0</v>
      </c>
      <c r="N166" s="70">
        <f>K166+M166</f>
        <v>0</v>
      </c>
      <c r="R166" s="120"/>
      <c r="S166" s="120"/>
      <c r="T166" s="120"/>
      <c r="U166" s="120"/>
      <c r="V166" s="120"/>
      <c r="W166" s="120"/>
      <c r="X166" s="120"/>
      <c r="Y166" s="120"/>
      <c r="Z166" s="120"/>
      <c r="AA166" s="120"/>
      <c r="AB166" s="120"/>
    </row>
    <row r="167" spans="1:30" ht="12" customHeight="1" x14ac:dyDescent="0.3">
      <c r="A167" s="492"/>
      <c r="B167" s="15">
        <v>3</v>
      </c>
      <c r="C167" s="595">
        <f>Labour!EF13</f>
        <v>0</v>
      </c>
      <c r="D167" s="596"/>
      <c r="E167" s="597">
        <f>Labour!EG13</f>
        <v>0</v>
      </c>
      <c r="F167" s="598"/>
      <c r="G167" s="597">
        <f>Labour!EH13</f>
        <v>0</v>
      </c>
      <c r="H167" s="598"/>
      <c r="I167" s="599">
        <f>Labour!EI13</f>
        <v>0</v>
      </c>
      <c r="J167" s="600"/>
      <c r="K167" s="597">
        <f>Labour!EJ13</f>
        <v>0</v>
      </c>
      <c r="L167" s="598"/>
      <c r="M167" s="17">
        <f>K167*$M$164</f>
        <v>0</v>
      </c>
      <c r="N167" s="70">
        <f>K167+M167</f>
        <v>0</v>
      </c>
      <c r="R167" s="144"/>
      <c r="S167" s="144"/>
      <c r="T167" s="144"/>
      <c r="U167" s="144"/>
      <c r="V167" s="144"/>
      <c r="W167" s="144"/>
      <c r="X167" s="144"/>
      <c r="Y167" s="144"/>
      <c r="Z167" s="144"/>
      <c r="AA167" s="144"/>
      <c r="AB167" s="144"/>
      <c r="AD167" s="178"/>
    </row>
    <row r="168" spans="1:30" ht="12" customHeight="1" x14ac:dyDescent="0.3">
      <c r="A168" s="492"/>
      <c r="B168" s="15">
        <v>4</v>
      </c>
      <c r="C168" s="613">
        <f>Labour!EF13</f>
        <v>0</v>
      </c>
      <c r="D168" s="614"/>
      <c r="E168" s="597">
        <f>Labour!EG13</f>
        <v>0</v>
      </c>
      <c r="F168" s="598"/>
      <c r="G168" s="597">
        <f>Labour!EH13</f>
        <v>0</v>
      </c>
      <c r="H168" s="598"/>
      <c r="I168" s="599">
        <f>Labour!EI13</f>
        <v>0</v>
      </c>
      <c r="J168" s="600"/>
      <c r="K168" s="597">
        <f>Labour!EJ13</f>
        <v>0</v>
      </c>
      <c r="L168" s="598"/>
      <c r="M168" s="17">
        <f>K168*$M$164</f>
        <v>0</v>
      </c>
      <c r="N168" s="70">
        <f>K168+M168</f>
        <v>0</v>
      </c>
      <c r="R168" s="120"/>
      <c r="S168" s="120"/>
      <c r="T168" s="120"/>
      <c r="U168" s="120"/>
      <c r="V168" s="120"/>
      <c r="W168" s="120"/>
      <c r="X168" s="120"/>
      <c r="Y168" s="120"/>
      <c r="Z168" s="120"/>
      <c r="AA168" s="120"/>
      <c r="AB168" s="120"/>
    </row>
    <row r="169" spans="1:30" ht="12" customHeight="1" thickBot="1" x14ac:dyDescent="0.35">
      <c r="A169" s="493"/>
      <c r="B169" s="15">
        <v>5</v>
      </c>
      <c r="C169" s="607">
        <f>Labour!EF14</f>
        <v>0</v>
      </c>
      <c r="D169" s="608"/>
      <c r="E169" s="597">
        <f>Labour!EG14</f>
        <v>0</v>
      </c>
      <c r="F169" s="598"/>
      <c r="G169" s="609">
        <f>Labour!EH14</f>
        <v>0</v>
      </c>
      <c r="H169" s="610"/>
      <c r="I169" s="611">
        <f>Labour!EI14</f>
        <v>0</v>
      </c>
      <c r="J169" s="612"/>
      <c r="K169" s="609">
        <f>Labour!EJ14</f>
        <v>0</v>
      </c>
      <c r="L169" s="610"/>
      <c r="M169" s="17">
        <f>K169*$M$164</f>
        <v>0</v>
      </c>
      <c r="N169" s="70">
        <f>K169+M169</f>
        <v>0</v>
      </c>
      <c r="Z169" s="120"/>
    </row>
    <row r="170" spans="1:30" ht="18" customHeight="1" thickTop="1" thickBot="1" x14ac:dyDescent="0.3">
      <c r="A170" s="506" t="s">
        <v>127</v>
      </c>
      <c r="B170" s="507"/>
      <c r="C170" s="507"/>
      <c r="D170" s="507"/>
      <c r="E170" s="507"/>
      <c r="F170" s="507"/>
      <c r="G170" s="507"/>
      <c r="H170" s="507"/>
      <c r="I170" s="507"/>
      <c r="J170" s="507"/>
      <c r="K170" s="507"/>
      <c r="L170" s="507"/>
      <c r="M170" s="507"/>
      <c r="N170" s="32">
        <f>SUM(N165:N169)</f>
        <v>0</v>
      </c>
    </row>
    <row r="171" spans="1:30" ht="18" customHeight="1" thickTop="1" x14ac:dyDescent="0.25">
      <c r="A171" s="565"/>
      <c r="B171" s="566"/>
      <c r="C171" s="566"/>
      <c r="D171" s="566"/>
      <c r="E171" s="566"/>
      <c r="F171" s="566"/>
      <c r="G171" s="566"/>
      <c r="H171" s="566"/>
      <c r="I171" s="566"/>
      <c r="J171" s="566"/>
      <c r="K171" s="110" t="str">
        <f>Labour!AN12</f>
        <v>Camp Sub:</v>
      </c>
      <c r="L171" s="107">
        <f>R171</f>
        <v>0</v>
      </c>
      <c r="M171" s="114">
        <f>Labour!AO12</f>
        <v>65</v>
      </c>
      <c r="N171" s="106">
        <f>M171*L171</f>
        <v>0</v>
      </c>
      <c r="R171" s="58">
        <f>SUM(V10:V109)</f>
        <v>0</v>
      </c>
    </row>
    <row r="172" spans="1:30" ht="18" customHeight="1" thickBot="1" x14ac:dyDescent="0.3">
      <c r="A172" s="520"/>
      <c r="B172" s="521"/>
      <c r="C172" s="521"/>
      <c r="D172" s="521"/>
      <c r="E172" s="521"/>
      <c r="F172" s="521"/>
      <c r="G172" s="521"/>
      <c r="H172" s="521"/>
      <c r="I172" s="521"/>
      <c r="J172" s="521"/>
      <c r="K172" s="111" t="str">
        <f>Labour!AN13</f>
        <v>Reg Sub:</v>
      </c>
      <c r="L172" s="135">
        <f>R172</f>
        <v>0</v>
      </c>
      <c r="M172" s="103">
        <f>Labour!AO13</f>
        <v>130</v>
      </c>
      <c r="N172" s="104">
        <f>M172*L172</f>
        <v>0</v>
      </c>
      <c r="R172" s="58">
        <f>SUM(W10:W109)</f>
        <v>0</v>
      </c>
    </row>
    <row r="173" spans="1:30" ht="12" customHeight="1" thickTop="1" x14ac:dyDescent="0.25">
      <c r="A173" s="520"/>
      <c r="B173" s="521"/>
      <c r="C173" s="521"/>
      <c r="D173" s="521"/>
      <c r="E173" s="521"/>
      <c r="F173" s="521"/>
      <c r="G173" s="521"/>
      <c r="H173" s="521"/>
      <c r="I173" s="521"/>
      <c r="J173" s="521"/>
      <c r="K173" s="586" t="s">
        <v>72</v>
      </c>
      <c r="L173" s="587"/>
      <c r="M173" s="588"/>
      <c r="N173" s="563">
        <f>N110</f>
        <v>0</v>
      </c>
    </row>
    <row r="174" spans="1:30" s="18" customFormat="1" ht="12" customHeight="1" thickBot="1" x14ac:dyDescent="0.35">
      <c r="A174" s="520"/>
      <c r="B174" s="521"/>
      <c r="C174" s="521"/>
      <c r="D174" s="521"/>
      <c r="E174" s="521"/>
      <c r="F174" s="521"/>
      <c r="G174" s="521"/>
      <c r="H174" s="521"/>
      <c r="I174" s="521"/>
      <c r="J174" s="521"/>
      <c r="K174" s="547"/>
      <c r="L174" s="548"/>
      <c r="M174" s="549"/>
      <c r="N174" s="564"/>
      <c r="AD174" s="85"/>
    </row>
    <row r="175" spans="1:30" ht="12" customHeight="1" x14ac:dyDescent="0.25">
      <c r="A175" s="520"/>
      <c r="B175" s="521"/>
      <c r="C175" s="521"/>
      <c r="D175" s="521"/>
      <c r="E175" s="521"/>
      <c r="F175" s="521"/>
      <c r="G175" s="521"/>
      <c r="H175" s="521"/>
      <c r="I175" s="521"/>
      <c r="J175" s="521"/>
      <c r="K175" s="538" t="s">
        <v>71</v>
      </c>
      <c r="L175" s="539"/>
      <c r="M175" s="540"/>
      <c r="N175" s="578" t="e">
        <f>N162</f>
        <v>#VALUE!</v>
      </c>
    </row>
    <row r="176" spans="1:30" ht="12" customHeight="1" thickBot="1" x14ac:dyDescent="0.3">
      <c r="A176" s="520"/>
      <c r="B176" s="521"/>
      <c r="C176" s="521"/>
      <c r="D176" s="521"/>
      <c r="E176" s="521"/>
      <c r="F176" s="521"/>
      <c r="G176" s="521"/>
      <c r="H176" s="521"/>
      <c r="I176" s="521"/>
      <c r="J176" s="521"/>
      <c r="K176" s="541"/>
      <c r="L176" s="542"/>
      <c r="M176" s="543"/>
      <c r="N176" s="579"/>
    </row>
    <row r="177" spans="1:14" ht="12" customHeight="1" x14ac:dyDescent="0.25">
      <c r="A177" s="520"/>
      <c r="B177" s="521"/>
      <c r="C177" s="521"/>
      <c r="D177" s="521"/>
      <c r="E177" s="521"/>
      <c r="F177" s="521"/>
      <c r="G177" s="521"/>
      <c r="H177" s="521"/>
      <c r="I177" s="521"/>
      <c r="J177" s="521"/>
      <c r="K177" s="538" t="s">
        <v>126</v>
      </c>
      <c r="L177" s="539"/>
      <c r="M177" s="540"/>
      <c r="N177" s="536">
        <f>N170</f>
        <v>0</v>
      </c>
    </row>
    <row r="178" spans="1:14" ht="12" customHeight="1" thickBot="1" x14ac:dyDescent="0.3">
      <c r="A178" s="520"/>
      <c r="B178" s="521"/>
      <c r="C178" s="521"/>
      <c r="D178" s="521"/>
      <c r="E178" s="521"/>
      <c r="F178" s="521"/>
      <c r="G178" s="521"/>
      <c r="H178" s="521"/>
      <c r="I178" s="521"/>
      <c r="J178" s="521"/>
      <c r="K178" s="541"/>
      <c r="L178" s="542"/>
      <c r="M178" s="543"/>
      <c r="N178" s="537"/>
    </row>
    <row r="179" spans="1:14" ht="32.25" customHeight="1" thickBot="1" x14ac:dyDescent="0.3">
      <c r="A179" s="520"/>
      <c r="B179" s="521"/>
      <c r="C179" s="521"/>
      <c r="D179" s="521"/>
      <c r="E179" s="521"/>
      <c r="F179" s="521"/>
      <c r="G179" s="521"/>
      <c r="H179" s="521"/>
      <c r="I179" s="521"/>
      <c r="J179" s="521"/>
      <c r="K179" s="575" t="s">
        <v>73</v>
      </c>
      <c r="L179" s="576"/>
      <c r="M179" s="577"/>
      <c r="N179" s="503" t="e">
        <f>SUM(N171:N178)</f>
        <v>#VALUE!</v>
      </c>
    </row>
    <row r="180" spans="1:14" ht="13.8" thickTop="1" x14ac:dyDescent="0.25">
      <c r="A180" s="520"/>
      <c r="B180" s="521"/>
      <c r="C180" s="521"/>
      <c r="D180" s="521"/>
      <c r="E180" s="521"/>
      <c r="F180" s="521"/>
      <c r="G180" s="521"/>
      <c r="H180" s="521"/>
      <c r="I180" s="521"/>
      <c r="J180" s="521"/>
      <c r="K180" s="561" t="s">
        <v>74</v>
      </c>
      <c r="L180" s="562"/>
      <c r="M180" s="562"/>
      <c r="N180" s="504"/>
    </row>
    <row r="181" spans="1:14" ht="20.25" customHeight="1" x14ac:dyDescent="0.3">
      <c r="A181" s="584"/>
      <c r="B181" s="585"/>
      <c r="C181" s="585"/>
      <c r="D181" s="585"/>
      <c r="E181" s="585"/>
      <c r="F181" s="585"/>
      <c r="G181" s="585"/>
      <c r="H181" s="585"/>
      <c r="I181" s="585"/>
      <c r="J181" s="585"/>
      <c r="K181" s="130" t="str">
        <f>N8</f>
        <v>I1000</v>
      </c>
      <c r="L181" s="131" t="str">
        <f ca="1">RIGHT(YEAR(M3),2)&amp;RIGHT("0"&amp;MONTH(M3),2)&amp;RIGHT("0"&amp;DAY(M3),2)</f>
        <v>170802</v>
      </c>
      <c r="M181" s="132" t="str">
        <f>Labour!EH3</f>
        <v>N</v>
      </c>
      <c r="N181" s="505"/>
    </row>
  </sheetData>
  <mergeCells count="321">
    <mergeCell ref="O4:P4"/>
    <mergeCell ref="A1:N1"/>
    <mergeCell ref="A2:N2"/>
    <mergeCell ref="D3:K3"/>
    <mergeCell ref="M3:N3"/>
    <mergeCell ref="D4:K4"/>
    <mergeCell ref="M4:N4"/>
    <mergeCell ref="A8:C8"/>
    <mergeCell ref="D8:F8"/>
    <mergeCell ref="J8:K8"/>
    <mergeCell ref="L8:M8"/>
    <mergeCell ref="A9:B9"/>
    <mergeCell ref="C9:E9"/>
    <mergeCell ref="A5:C7"/>
    <mergeCell ref="D5:N5"/>
    <mergeCell ref="Y5:AF5"/>
    <mergeCell ref="D6:N6"/>
    <mergeCell ref="D7:N7"/>
    <mergeCell ref="Y7:AA7"/>
    <mergeCell ref="C25:E25"/>
    <mergeCell ref="C27:E27"/>
    <mergeCell ref="C28:E28"/>
    <mergeCell ref="C29:E29"/>
    <mergeCell ref="C30:E30"/>
    <mergeCell ref="C19:E19"/>
    <mergeCell ref="C20:E20"/>
    <mergeCell ref="C21:E21"/>
    <mergeCell ref="C22:E22"/>
    <mergeCell ref="C23:E23"/>
    <mergeCell ref="C24:E24"/>
    <mergeCell ref="C37:E37"/>
    <mergeCell ref="C38:E38"/>
    <mergeCell ref="A110:M110"/>
    <mergeCell ref="A111:B111"/>
    <mergeCell ref="C111:D111"/>
    <mergeCell ref="E111:H111"/>
    <mergeCell ref="I111:K111"/>
    <mergeCell ref="C31:E31"/>
    <mergeCell ref="C32:E32"/>
    <mergeCell ref="C33:E33"/>
    <mergeCell ref="C34:E34"/>
    <mergeCell ref="C35:E35"/>
    <mergeCell ref="C36:E36"/>
    <mergeCell ref="A10:A109"/>
    <mergeCell ref="C10:E10"/>
    <mergeCell ref="C11:E11"/>
    <mergeCell ref="C12:E12"/>
    <mergeCell ref="C13:E13"/>
    <mergeCell ref="C14:E14"/>
    <mergeCell ref="C15:E15"/>
    <mergeCell ref="C16:E16"/>
    <mergeCell ref="C17:E17"/>
    <mergeCell ref="C18:E18"/>
    <mergeCell ref="C26:E26"/>
    <mergeCell ref="C117:D117"/>
    <mergeCell ref="E117:H117"/>
    <mergeCell ref="I117:K117"/>
    <mergeCell ref="C118:D118"/>
    <mergeCell ref="E118:H118"/>
    <mergeCell ref="I118:K118"/>
    <mergeCell ref="C115:D115"/>
    <mergeCell ref="E115:H115"/>
    <mergeCell ref="I115:K115"/>
    <mergeCell ref="C116:D116"/>
    <mergeCell ref="E116:H116"/>
    <mergeCell ref="I116:K116"/>
    <mergeCell ref="C121:D121"/>
    <mergeCell ref="E121:H121"/>
    <mergeCell ref="I121:K121"/>
    <mergeCell ref="C122:D122"/>
    <mergeCell ref="E122:H122"/>
    <mergeCell ref="I122:K122"/>
    <mergeCell ref="C119:D119"/>
    <mergeCell ref="E119:H119"/>
    <mergeCell ref="I119:K119"/>
    <mergeCell ref="C120:D120"/>
    <mergeCell ref="E120:H120"/>
    <mergeCell ref="I120:K120"/>
    <mergeCell ref="C125:D125"/>
    <mergeCell ref="E125:H125"/>
    <mergeCell ref="I125:K125"/>
    <mergeCell ref="C126:D126"/>
    <mergeCell ref="E126:H126"/>
    <mergeCell ref="I126:K126"/>
    <mergeCell ref="C123:D123"/>
    <mergeCell ref="E123:H123"/>
    <mergeCell ref="I123:K123"/>
    <mergeCell ref="C124:D124"/>
    <mergeCell ref="E124:H124"/>
    <mergeCell ref="I124:K124"/>
    <mergeCell ref="E127:H127"/>
    <mergeCell ref="I127:K127"/>
    <mergeCell ref="C128:D128"/>
    <mergeCell ref="E128:H128"/>
    <mergeCell ref="I128:K128"/>
    <mergeCell ref="C137:D137"/>
    <mergeCell ref="E137:H137"/>
    <mergeCell ref="I137:K137"/>
    <mergeCell ref="C138:D138"/>
    <mergeCell ref="E138:H138"/>
    <mergeCell ref="I138:K138"/>
    <mergeCell ref="C129:D129"/>
    <mergeCell ref="E129:H129"/>
    <mergeCell ref="I129:K129"/>
    <mergeCell ref="C130:D130"/>
    <mergeCell ref="E130:H130"/>
    <mergeCell ref="I130:K130"/>
    <mergeCell ref="C131:D131"/>
    <mergeCell ref="E131:H131"/>
    <mergeCell ref="I131:K131"/>
    <mergeCell ref="C132:D132"/>
    <mergeCell ref="E132:H132"/>
    <mergeCell ref="I132:K132"/>
    <mergeCell ref="C133:D133"/>
    <mergeCell ref="E112:H112"/>
    <mergeCell ref="I112:K112"/>
    <mergeCell ref="C113:D113"/>
    <mergeCell ref="E113:H113"/>
    <mergeCell ref="I113:K113"/>
    <mergeCell ref="C114:D114"/>
    <mergeCell ref="E114:H114"/>
    <mergeCell ref="I114:K114"/>
    <mergeCell ref="C158:D158"/>
    <mergeCell ref="E158:H158"/>
    <mergeCell ref="I158:K158"/>
    <mergeCell ref="C156:D156"/>
    <mergeCell ref="E156:H156"/>
    <mergeCell ref="I156:K156"/>
    <mergeCell ref="C157:D157"/>
    <mergeCell ref="E157:H157"/>
    <mergeCell ref="I157:K157"/>
    <mergeCell ref="C149:D149"/>
    <mergeCell ref="E149:H149"/>
    <mergeCell ref="I149:K149"/>
    <mergeCell ref="C150:D150"/>
    <mergeCell ref="E150:H150"/>
    <mergeCell ref="I150:K150"/>
    <mergeCell ref="C127:D127"/>
    <mergeCell ref="N163:N164"/>
    <mergeCell ref="A165:A169"/>
    <mergeCell ref="C165:D165"/>
    <mergeCell ref="E165:F165"/>
    <mergeCell ref="G165:H165"/>
    <mergeCell ref="I165:J165"/>
    <mergeCell ref="K165:L165"/>
    <mergeCell ref="C166:D166"/>
    <mergeCell ref="E166:F166"/>
    <mergeCell ref="G166:H166"/>
    <mergeCell ref="C169:D169"/>
    <mergeCell ref="E169:F169"/>
    <mergeCell ref="G169:H169"/>
    <mergeCell ref="I169:J169"/>
    <mergeCell ref="K169:L169"/>
    <mergeCell ref="I166:J166"/>
    <mergeCell ref="K166:L166"/>
    <mergeCell ref="C168:D168"/>
    <mergeCell ref="E168:F168"/>
    <mergeCell ref="G168:H168"/>
    <mergeCell ref="I168:J168"/>
    <mergeCell ref="K168:L168"/>
    <mergeCell ref="A163:B164"/>
    <mergeCell ref="C163:D164"/>
    <mergeCell ref="A170:M170"/>
    <mergeCell ref="A171:J181"/>
    <mergeCell ref="K173:M174"/>
    <mergeCell ref="N173:N174"/>
    <mergeCell ref="K175:M176"/>
    <mergeCell ref="N175:N176"/>
    <mergeCell ref="K177:M178"/>
    <mergeCell ref="N177:N178"/>
    <mergeCell ref="K179:M179"/>
    <mergeCell ref="N179:N181"/>
    <mergeCell ref="K180:M180"/>
    <mergeCell ref="C39:E39"/>
    <mergeCell ref="C40:E40"/>
    <mergeCell ref="C41:E41"/>
    <mergeCell ref="C42:E42"/>
    <mergeCell ref="C43:E43"/>
    <mergeCell ref="C44:E44"/>
    <mergeCell ref="C45:E45"/>
    <mergeCell ref="C46:E46"/>
    <mergeCell ref="C47:E47"/>
    <mergeCell ref="C48:E48"/>
    <mergeCell ref="C49:E49"/>
    <mergeCell ref="C50:E50"/>
    <mergeCell ref="C51:E51"/>
    <mergeCell ref="C52:E52"/>
    <mergeCell ref="C53:E53"/>
    <mergeCell ref="C54:E54"/>
    <mergeCell ref="C55:E55"/>
    <mergeCell ref="C56:E56"/>
    <mergeCell ref="C57:E57"/>
    <mergeCell ref="C58:E58"/>
    <mergeCell ref="C59:E59"/>
    <mergeCell ref="C60:E60"/>
    <mergeCell ref="C61:E61"/>
    <mergeCell ref="C62:E62"/>
    <mergeCell ref="C63:E63"/>
    <mergeCell ref="C64:E64"/>
    <mergeCell ref="C65:E65"/>
    <mergeCell ref="C66:E66"/>
    <mergeCell ref="C67:E67"/>
    <mergeCell ref="C68:E68"/>
    <mergeCell ref="C109:E109"/>
    <mergeCell ref="C69:E69"/>
    <mergeCell ref="C70:E70"/>
    <mergeCell ref="C71:E71"/>
    <mergeCell ref="C72:E72"/>
    <mergeCell ref="C73:E73"/>
    <mergeCell ref="C74:E74"/>
    <mergeCell ref="C75:E75"/>
    <mergeCell ref="C76:E76"/>
    <mergeCell ref="C77:E77"/>
    <mergeCell ref="C78:E78"/>
    <mergeCell ref="C79:E79"/>
    <mergeCell ref="C80:E80"/>
    <mergeCell ref="C81:E81"/>
    <mergeCell ref="C82:E82"/>
    <mergeCell ref="C83:E83"/>
    <mergeCell ref="C84:E84"/>
    <mergeCell ref="C85:E85"/>
    <mergeCell ref="C86:E86"/>
    <mergeCell ref="C87:E87"/>
    <mergeCell ref="C88:E88"/>
    <mergeCell ref="C89:E89"/>
    <mergeCell ref="C90:E90"/>
    <mergeCell ref="C91:E91"/>
    <mergeCell ref="C92:E92"/>
    <mergeCell ref="C108:E108"/>
    <mergeCell ref="C93:E93"/>
    <mergeCell ref="C94:E94"/>
    <mergeCell ref="C95:E95"/>
    <mergeCell ref="C96:E96"/>
    <mergeCell ref="C97:E97"/>
    <mergeCell ref="C98:E98"/>
    <mergeCell ref="C99:E99"/>
    <mergeCell ref="C100:E100"/>
    <mergeCell ref="C101:E101"/>
    <mergeCell ref="C102:E102"/>
    <mergeCell ref="C103:E103"/>
    <mergeCell ref="C104:E104"/>
    <mergeCell ref="C105:E105"/>
    <mergeCell ref="C106:E106"/>
    <mergeCell ref="C107:E107"/>
    <mergeCell ref="E133:H133"/>
    <mergeCell ref="I133:K133"/>
    <mergeCell ref="C134:D134"/>
    <mergeCell ref="E134:H134"/>
    <mergeCell ref="I134:K134"/>
    <mergeCell ref="C135:D135"/>
    <mergeCell ref="E135:H135"/>
    <mergeCell ref="I135:K135"/>
    <mergeCell ref="C136:D136"/>
    <mergeCell ref="E136:H136"/>
    <mergeCell ref="I136:K136"/>
    <mergeCell ref="C141:D141"/>
    <mergeCell ref="E141:H141"/>
    <mergeCell ref="I141:K141"/>
    <mergeCell ref="C142:D142"/>
    <mergeCell ref="E142:H142"/>
    <mergeCell ref="I142:K142"/>
    <mergeCell ref="C139:D139"/>
    <mergeCell ref="E139:H139"/>
    <mergeCell ref="I139:K139"/>
    <mergeCell ref="C140:D140"/>
    <mergeCell ref="E140:H140"/>
    <mergeCell ref="I140:K140"/>
    <mergeCell ref="C143:D143"/>
    <mergeCell ref="E143:H143"/>
    <mergeCell ref="I143:K143"/>
    <mergeCell ref="C144:D144"/>
    <mergeCell ref="E144:H144"/>
    <mergeCell ref="I144:K144"/>
    <mergeCell ref="C145:D145"/>
    <mergeCell ref="E145:H145"/>
    <mergeCell ref="I145:K145"/>
    <mergeCell ref="C146:D146"/>
    <mergeCell ref="E146:H146"/>
    <mergeCell ref="I146:K146"/>
    <mergeCell ref="C147:D147"/>
    <mergeCell ref="E147:H147"/>
    <mergeCell ref="I147:K147"/>
    <mergeCell ref="C148:D148"/>
    <mergeCell ref="E148:H148"/>
    <mergeCell ref="I148:K148"/>
    <mergeCell ref="C167:D167"/>
    <mergeCell ref="E167:F167"/>
    <mergeCell ref="G167:H167"/>
    <mergeCell ref="I167:J167"/>
    <mergeCell ref="K167:L167"/>
    <mergeCell ref="C152:D152"/>
    <mergeCell ref="E152:H152"/>
    <mergeCell ref="I152:K152"/>
    <mergeCell ref="C153:D153"/>
    <mergeCell ref="E153:H153"/>
    <mergeCell ref="I153:K153"/>
    <mergeCell ref="C154:D154"/>
    <mergeCell ref="E154:H154"/>
    <mergeCell ref="I154:K154"/>
    <mergeCell ref="A162:M162"/>
    <mergeCell ref="E163:F164"/>
    <mergeCell ref="G163:H164"/>
    <mergeCell ref="I163:J164"/>
    <mergeCell ref="I160:K160"/>
    <mergeCell ref="C161:D161"/>
    <mergeCell ref="E161:H161"/>
    <mergeCell ref="I161:K161"/>
    <mergeCell ref="A112:A161"/>
    <mergeCell ref="C112:D112"/>
    <mergeCell ref="K163:L164"/>
    <mergeCell ref="C160:D160"/>
    <mergeCell ref="E160:H160"/>
    <mergeCell ref="C151:D151"/>
    <mergeCell ref="E151:H151"/>
    <mergeCell ref="I151:K151"/>
    <mergeCell ref="C155:D155"/>
    <mergeCell ref="E155:H155"/>
    <mergeCell ref="I155:K155"/>
    <mergeCell ref="C159:D159"/>
    <mergeCell ref="E159:H159"/>
    <mergeCell ref="I159:K159"/>
  </mergeCells>
  <printOptions horizontalCentered="1" verticalCentered="1" gridLines="1"/>
  <pageMargins left="0.2" right="0.2" top="0.02" bottom="0.02" header="0.2" footer="0.5"/>
  <pageSetup scale="69" orientation="portrait" horizontalDpi="300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pageSetUpPr fitToPage="1"/>
  </sheetPr>
  <dimension ref="A1:AG181"/>
  <sheetViews>
    <sheetView workbookViewId="0">
      <selection sqref="A1:N1"/>
    </sheetView>
    <sheetView workbookViewId="1">
      <selection sqref="A1:N1"/>
    </sheetView>
  </sheetViews>
  <sheetFormatPr defaultColWidth="9.109375" defaultRowHeight="13.2" x14ac:dyDescent="0.25"/>
  <cols>
    <col min="1" max="1" width="2.6640625" style="2" customWidth="1"/>
    <col min="2" max="2" width="3.44140625" style="2" customWidth="1"/>
    <col min="3" max="3" width="8.44140625" style="2" customWidth="1"/>
    <col min="4" max="4" width="14.33203125" style="2" customWidth="1"/>
    <col min="5" max="5" width="7.109375" style="2" customWidth="1"/>
    <col min="6" max="6" width="5.6640625" style="2" customWidth="1"/>
    <col min="7" max="7" width="5" style="2" customWidth="1"/>
    <col min="8" max="8" width="4.33203125" style="2" customWidth="1"/>
    <col min="9" max="9" width="7.5546875" style="2" customWidth="1"/>
    <col min="10" max="10" width="9.44140625" style="2" customWidth="1"/>
    <col min="11" max="13" width="9.5546875" style="2" customWidth="1"/>
    <col min="14" max="14" width="16.44140625" style="2" customWidth="1"/>
    <col min="15" max="15" width="9.109375" style="2"/>
    <col min="16" max="16" width="2.88671875" style="2" customWidth="1"/>
    <col min="17" max="17" width="3.6640625" style="2" customWidth="1"/>
    <col min="18" max="18" width="18.33203125" style="2" customWidth="1"/>
    <col min="19" max="19" width="9.109375" style="2" customWidth="1"/>
    <col min="20" max="20" width="10.109375" style="2" customWidth="1"/>
    <col min="21" max="29" width="9.109375" style="2" customWidth="1"/>
    <col min="30" max="30" width="4.44140625" style="178" customWidth="1"/>
    <col min="31" max="31" width="4.109375" style="2" customWidth="1"/>
    <col min="32" max="32" width="4.5546875" style="2" customWidth="1"/>
    <col min="33" max="33" width="9.109375" style="2" customWidth="1"/>
    <col min="34" max="16384" width="9.109375" style="2"/>
  </cols>
  <sheetData>
    <row r="1" spans="1:33" x14ac:dyDescent="0.25">
      <c r="A1" s="517" t="s">
        <v>54</v>
      </c>
      <c r="B1" s="518"/>
      <c r="C1" s="518"/>
      <c r="D1" s="518"/>
      <c r="E1" s="518"/>
      <c r="F1" s="518"/>
      <c r="G1" s="518"/>
      <c r="H1" s="518"/>
      <c r="I1" s="518"/>
      <c r="J1" s="518"/>
      <c r="K1" s="518"/>
      <c r="L1" s="518"/>
      <c r="M1" s="518"/>
      <c r="N1" s="519"/>
    </row>
    <row r="2" spans="1:33" ht="18.75" customHeight="1" x14ac:dyDescent="0.25">
      <c r="A2" s="520" t="s">
        <v>55</v>
      </c>
      <c r="B2" s="521"/>
      <c r="C2" s="521"/>
      <c r="D2" s="521"/>
      <c r="E2" s="521"/>
      <c r="F2" s="521"/>
      <c r="G2" s="521"/>
      <c r="H2" s="521"/>
      <c r="I2" s="521"/>
      <c r="J2" s="521"/>
      <c r="K2" s="521"/>
      <c r="L2" s="521"/>
      <c r="M2" s="521"/>
      <c r="N2" s="522"/>
      <c r="U2" s="76" t="s">
        <v>78</v>
      </c>
      <c r="V2" s="108"/>
      <c r="W2" s="108"/>
    </row>
    <row r="3" spans="1:33" ht="19.5" customHeight="1" x14ac:dyDescent="0.25">
      <c r="A3" s="30" t="s">
        <v>56</v>
      </c>
      <c r="B3" s="68"/>
      <c r="C3" s="68"/>
      <c r="D3" s="523" t="str">
        <f>Labour!AM7</f>
        <v/>
      </c>
      <c r="E3" s="523"/>
      <c r="F3" s="523"/>
      <c r="G3" s="523"/>
      <c r="H3" s="523"/>
      <c r="I3" s="523"/>
      <c r="J3" s="523"/>
      <c r="K3" s="523"/>
      <c r="L3" s="3" t="s">
        <v>57</v>
      </c>
      <c r="M3" s="524">
        <f ca="1">Labour!AM3</f>
        <v>42949</v>
      </c>
      <c r="N3" s="525"/>
      <c r="R3" s="73"/>
      <c r="S3" s="74" t="s">
        <v>134</v>
      </c>
      <c r="T3" s="75">
        <v>100</v>
      </c>
      <c r="U3" s="77">
        <f>Labour!P17</f>
        <v>0</v>
      </c>
      <c r="V3" s="109"/>
      <c r="W3" s="109"/>
    </row>
    <row r="4" spans="1:33" ht="19.5" customHeight="1" x14ac:dyDescent="0.25">
      <c r="A4" s="30" t="s">
        <v>58</v>
      </c>
      <c r="B4" s="68"/>
      <c r="C4" s="68"/>
      <c r="D4" s="616">
        <f>Labour!EF6</f>
        <v>0</v>
      </c>
      <c r="E4" s="617"/>
      <c r="F4" s="617"/>
      <c r="G4" s="617"/>
      <c r="H4" s="617"/>
      <c r="I4" s="617"/>
      <c r="J4" s="617"/>
      <c r="K4" s="617"/>
      <c r="L4" s="3" t="s">
        <v>75</v>
      </c>
      <c r="M4" s="616">
        <f>Labour!EF5</f>
        <v>0</v>
      </c>
      <c r="N4" s="618"/>
      <c r="O4" s="615"/>
      <c r="P4" s="615"/>
      <c r="R4" s="73"/>
      <c r="S4" s="74" t="s">
        <v>135</v>
      </c>
      <c r="T4" s="75">
        <v>50</v>
      </c>
      <c r="U4" s="86">
        <f>Equipment!Q6</f>
        <v>143</v>
      </c>
      <c r="V4" s="109"/>
      <c r="W4" s="109"/>
      <c r="Y4" s="89" t="str">
        <f>Equipment!AK7</f>
        <v>Operator Service Trucks</v>
      </c>
      <c r="Z4" s="82"/>
      <c r="AA4" s="82"/>
      <c r="AB4" s="90">
        <f>SUM(AG10:AG109)</f>
        <v>0</v>
      </c>
    </row>
    <row r="5" spans="1:33" ht="14.4" x14ac:dyDescent="0.3">
      <c r="A5" s="526" t="s">
        <v>59</v>
      </c>
      <c r="B5" s="527"/>
      <c r="C5" s="527"/>
      <c r="D5" s="533"/>
      <c r="E5" s="534"/>
      <c r="F5" s="534"/>
      <c r="G5" s="534"/>
      <c r="H5" s="534"/>
      <c r="I5" s="534"/>
      <c r="J5" s="534"/>
      <c r="K5" s="534"/>
      <c r="L5" s="534"/>
      <c r="M5" s="534"/>
      <c r="N5" s="535"/>
      <c r="Y5" s="477" t="str">
        <f>CONCATENATE(AF10,AF11,AF12,AF13,AF14,AF15,AF16,AF17,AF18,AF19,AF20,AF21,AF22,AF23,AF24,AF25,AF26,AF27,AF28,AF29,AF30,AF31,AF32,AF33,AF34,AF35,AF36,AF37,AF38,AF39,AF40,AF41,AF42,AF43,AF44,AF45,AF46,AF47,AF48,AF49,AF50,AF51,AF52,AF53,AF54,AF55,AF56,AF57,AF58,AF59,AF60,AF61,AF62,AF63,AF64,AF65,AF66,AF67,AF68,AF69,AF70,AF71,AF72,AF73,AF74,AF75,AF76,AF77,AF78,AF79,AF80,AF81,AF82,AF83,AF84,AF85,AF86,AF87,AF88,AF89,AF90,AF91,AF92,AF93,AF94,AF95,AF96,AF97,AF98,AF99,AF100,AF101,AF102,AF103,AF104,AF105,AF106,AF107,AF108,AF109)</f>
        <v/>
      </c>
      <c r="Z5" s="477"/>
      <c r="AA5" s="477"/>
      <c r="AB5" s="477"/>
      <c r="AC5" s="477"/>
      <c r="AD5" s="477"/>
      <c r="AE5" s="477"/>
      <c r="AF5" s="477"/>
    </row>
    <row r="6" spans="1:33" ht="14.4" x14ac:dyDescent="0.3">
      <c r="A6" s="528"/>
      <c r="B6" s="527"/>
      <c r="C6" s="527"/>
      <c r="D6" s="533"/>
      <c r="E6" s="534"/>
      <c r="F6" s="534"/>
      <c r="G6" s="534"/>
      <c r="H6" s="534"/>
      <c r="I6" s="534"/>
      <c r="J6" s="534"/>
      <c r="K6" s="534"/>
      <c r="L6" s="534"/>
      <c r="M6" s="534"/>
      <c r="N6" s="535"/>
    </row>
    <row r="7" spans="1:33" x14ac:dyDescent="0.25">
      <c r="A7" s="528"/>
      <c r="B7" s="527"/>
      <c r="C7" s="527"/>
      <c r="D7" s="590"/>
      <c r="E7" s="590"/>
      <c r="F7" s="590"/>
      <c r="G7" s="590"/>
      <c r="H7" s="590"/>
      <c r="I7" s="590"/>
      <c r="J7" s="590"/>
      <c r="K7" s="590"/>
      <c r="L7" s="590"/>
      <c r="M7" s="590"/>
      <c r="N7" s="591"/>
      <c r="R7" s="20"/>
      <c r="S7" s="20"/>
      <c r="T7" s="20"/>
      <c r="U7" s="20"/>
      <c r="V7" s="20"/>
      <c r="W7" s="20"/>
      <c r="Y7" s="500" t="str">
        <f>J9</f>
        <v>UNITS (hr,day,m)</v>
      </c>
      <c r="Z7" s="501"/>
      <c r="AA7" s="502"/>
      <c r="AB7" s="20"/>
      <c r="AD7" s="178">
        <f>SUM(AD10:AD109)</f>
        <v>0</v>
      </c>
    </row>
    <row r="8" spans="1:33" ht="13.8" thickBot="1" x14ac:dyDescent="0.3">
      <c r="A8" s="513"/>
      <c r="B8" s="514"/>
      <c r="C8" s="514"/>
      <c r="D8" s="514"/>
      <c r="E8" s="514"/>
      <c r="F8" s="514"/>
      <c r="G8" s="174"/>
      <c r="H8" s="175"/>
      <c r="I8" s="174"/>
      <c r="J8" s="515"/>
      <c r="K8" s="515"/>
      <c r="L8" s="516" t="s">
        <v>60</v>
      </c>
      <c r="M8" s="516"/>
      <c r="N8" s="31" t="str">
        <f>Labour!AO5</f>
        <v>I1000</v>
      </c>
      <c r="R8" s="20" t="str">
        <f>C9</f>
        <v>EMPLOYEE</v>
      </c>
      <c r="S8" s="20" t="str">
        <f>F9</f>
        <v>TRK</v>
      </c>
      <c r="T8" s="19" t="s">
        <v>146</v>
      </c>
      <c r="U8" s="20" t="str">
        <f>H9</f>
        <v>SUB</v>
      </c>
      <c r="V8" s="20">
        <f>Labour!AO12</f>
        <v>65</v>
      </c>
      <c r="W8" s="20">
        <f>Labour!AO13</f>
        <v>130</v>
      </c>
      <c r="X8" s="20" t="str">
        <f>I9</f>
        <v>CLASS</v>
      </c>
      <c r="Y8" s="21" t="s">
        <v>19</v>
      </c>
      <c r="Z8" s="22" t="s">
        <v>21</v>
      </c>
      <c r="AA8" s="23" t="s">
        <v>12</v>
      </c>
      <c r="AB8" s="20" t="str">
        <f>K9</f>
        <v>Rate</v>
      </c>
      <c r="AC8" s="20" t="str">
        <f>L9</f>
        <v>OT HRS</v>
      </c>
      <c r="AD8" s="29" t="s">
        <v>147</v>
      </c>
    </row>
    <row r="9" spans="1:33" s="178" customFormat="1" ht="26.25" customHeight="1" thickTop="1" thickBot="1" x14ac:dyDescent="0.3">
      <c r="A9" s="494"/>
      <c r="B9" s="495"/>
      <c r="C9" s="510" t="s">
        <v>76</v>
      </c>
      <c r="D9" s="511"/>
      <c r="E9" s="512"/>
      <c r="F9" s="5" t="s">
        <v>61</v>
      </c>
      <c r="G9" s="8" t="s">
        <v>145</v>
      </c>
      <c r="H9" s="6" t="s">
        <v>62</v>
      </c>
      <c r="I9" s="172" t="s">
        <v>63</v>
      </c>
      <c r="J9" s="8" t="s">
        <v>64</v>
      </c>
      <c r="K9" s="9" t="s">
        <v>65</v>
      </c>
      <c r="L9" s="8" t="s">
        <v>66</v>
      </c>
      <c r="M9" s="6" t="s">
        <v>67</v>
      </c>
      <c r="N9" s="172" t="s">
        <v>68</v>
      </c>
      <c r="R9" s="88">
        <f>Labour!P5</f>
        <v>25</v>
      </c>
      <c r="S9" s="176">
        <f>R9+11</f>
        <v>36</v>
      </c>
      <c r="T9" s="171">
        <f>Labour!P6</f>
        <v>130</v>
      </c>
      <c r="U9" s="176">
        <f>T9+1</f>
        <v>131</v>
      </c>
      <c r="V9" s="176">
        <f>R9+9</f>
        <v>34</v>
      </c>
      <c r="W9" s="176">
        <f>V9</f>
        <v>34</v>
      </c>
      <c r="X9" s="176">
        <f>R9+5</f>
        <v>30</v>
      </c>
      <c r="Y9" s="176">
        <f>T9-3</f>
        <v>127</v>
      </c>
      <c r="Z9" s="176">
        <f>T9-1</f>
        <v>129</v>
      </c>
      <c r="AA9" s="24"/>
      <c r="AB9" s="176">
        <f>R9+6</f>
        <v>31</v>
      </c>
      <c r="AC9" s="177">
        <f>T9-2</f>
        <v>128</v>
      </c>
      <c r="AD9" s="29" t="s">
        <v>5</v>
      </c>
    </row>
    <row r="10" spans="1:33" ht="12.75" customHeight="1" thickTop="1" x14ac:dyDescent="0.25">
      <c r="A10" s="496" t="s">
        <v>69</v>
      </c>
      <c r="B10" s="11">
        <v>1</v>
      </c>
      <c r="C10" s="474">
        <f>R10</f>
        <v>0</v>
      </c>
      <c r="D10" s="475"/>
      <c r="E10" s="476"/>
      <c r="F10" s="12">
        <f>S10</f>
        <v>0</v>
      </c>
      <c r="G10" s="12">
        <f>T10</f>
        <v>0</v>
      </c>
      <c r="H10" s="12">
        <f>U10</f>
        <v>0</v>
      </c>
      <c r="I10" s="12">
        <f t="shared" ref="I10:I73" si="0">X10</f>
        <v>0</v>
      </c>
      <c r="J10" s="67">
        <f>AA10</f>
        <v>0</v>
      </c>
      <c r="K10" s="13">
        <f>AB10</f>
        <v>0</v>
      </c>
      <c r="L10" s="12">
        <f>AC10</f>
        <v>0</v>
      </c>
      <c r="M10" s="14">
        <f>IF(L10&gt;0,VLOOKUP(I10,Labour!$AR$1:$AT$15,3,FALSE),0)</f>
        <v>0</v>
      </c>
      <c r="N10" s="69">
        <f t="shared" ref="N10:N73" si="1">J10*K10+L10*M10</f>
        <v>0</v>
      </c>
      <c r="R10" s="83">
        <f t="shared" ref="R10:T29" si="2">IF($B10&lt;=$U$3,VLOOKUP($B10,OTABLE,R$9,FALSE),0)</f>
        <v>0</v>
      </c>
      <c r="S10" s="83">
        <f t="shared" si="2"/>
        <v>0</v>
      </c>
      <c r="T10" s="83">
        <f t="shared" si="2"/>
        <v>0</v>
      </c>
      <c r="U10" s="83">
        <f>IF($B10&lt;=$U$3,VLOOKUP($B10,OTABLE,U9,FALSE),0)</f>
        <v>0</v>
      </c>
      <c r="V10" s="83">
        <f t="shared" ref="V10:W29" si="3">IF($B10&lt;=$U$3,IF(VLOOKUP($B10,OTABLE,V$9,FALSE)=V$8,$U10,0),0)</f>
        <v>0</v>
      </c>
      <c r="W10" s="83">
        <f t="shared" si="3"/>
        <v>0</v>
      </c>
      <c r="X10" s="83">
        <f t="shared" ref="X10:Z29" si="4">IF($B10&lt;=$U$3,VLOOKUP($B10,OTABLE,X$9,FALSE),0)</f>
        <v>0</v>
      </c>
      <c r="Y10" s="83">
        <f t="shared" si="4"/>
        <v>0</v>
      </c>
      <c r="Z10" s="83">
        <f t="shared" si="4"/>
        <v>0</v>
      </c>
      <c r="AA10" s="171">
        <f>Y10+Z10</f>
        <v>0</v>
      </c>
      <c r="AB10" s="83">
        <f t="shared" ref="AB10:AC29" si="5">IF($B10&lt;=$U$3,VLOOKUP($B10,OTABLE,AB$9,FALSE),0)</f>
        <v>0</v>
      </c>
      <c r="AC10" s="83">
        <f t="shared" si="5"/>
        <v>0</v>
      </c>
      <c r="AD10" s="171">
        <f>IF(AND(T10&lt;&gt;0,X10="op"),1,0)</f>
        <v>0</v>
      </c>
      <c r="AE10" s="171">
        <f>AD10</f>
        <v>0</v>
      </c>
      <c r="AF10" s="82" t="str">
        <f>IF(AND(AD10=1,AE10&lt;$AD$7),S10&amp;", ",IF(AND(AD10=1,AE10=$AD$7),S10,""))</f>
        <v/>
      </c>
      <c r="AG10" s="171">
        <f>IF(AD10=1,T10,0)</f>
        <v>0</v>
      </c>
    </row>
    <row r="11" spans="1:33" ht="12" customHeight="1" x14ac:dyDescent="0.25">
      <c r="A11" s="497"/>
      <c r="B11" s="15">
        <v>2</v>
      </c>
      <c r="C11" s="468">
        <f t="shared" ref="C11:C74" si="6">R11</f>
        <v>0</v>
      </c>
      <c r="D11" s="469"/>
      <c r="E11" s="470"/>
      <c r="F11" s="67">
        <f t="shared" ref="F11:H38" si="7">S11</f>
        <v>0</v>
      </c>
      <c r="G11" s="67">
        <f t="shared" si="7"/>
        <v>0</v>
      </c>
      <c r="H11" s="67">
        <f t="shared" si="7"/>
        <v>0</v>
      </c>
      <c r="I11" s="67">
        <f t="shared" si="0"/>
        <v>0</v>
      </c>
      <c r="J11" s="67">
        <f t="shared" ref="J11:L38" si="8">AA11</f>
        <v>0</v>
      </c>
      <c r="K11" s="16">
        <f t="shared" si="8"/>
        <v>0</v>
      </c>
      <c r="L11" s="67">
        <f t="shared" si="8"/>
        <v>0</v>
      </c>
      <c r="M11" s="17">
        <f>IF(L11&gt;0,VLOOKUP(I11,Labour!$AR$1:$AT$15,3,FALSE),0)</f>
        <v>0</v>
      </c>
      <c r="N11" s="70">
        <f t="shared" si="1"/>
        <v>0</v>
      </c>
      <c r="R11" s="83">
        <f t="shared" si="2"/>
        <v>0</v>
      </c>
      <c r="S11" s="83">
        <f t="shared" si="2"/>
        <v>0</v>
      </c>
      <c r="T11" s="83">
        <f t="shared" si="2"/>
        <v>0</v>
      </c>
      <c r="U11" s="83">
        <f t="shared" ref="U11:U42" si="9">IF($B11&lt;=$U$3,VLOOKUP($B11,OTABLE,U$9,FALSE),0)</f>
        <v>0</v>
      </c>
      <c r="V11" s="83">
        <f t="shared" si="3"/>
        <v>0</v>
      </c>
      <c r="W11" s="83">
        <f t="shared" si="3"/>
        <v>0</v>
      </c>
      <c r="X11" s="83">
        <f t="shared" si="4"/>
        <v>0</v>
      </c>
      <c r="Y11" s="83">
        <f t="shared" si="4"/>
        <v>0</v>
      </c>
      <c r="Z11" s="83">
        <f t="shared" si="4"/>
        <v>0</v>
      </c>
      <c r="AA11" s="171">
        <f t="shared" ref="AA11:AA74" si="10">Y11+Z11</f>
        <v>0</v>
      </c>
      <c r="AB11" s="83">
        <f t="shared" si="5"/>
        <v>0</v>
      </c>
      <c r="AC11" s="83">
        <f t="shared" si="5"/>
        <v>0</v>
      </c>
      <c r="AD11" s="171">
        <f t="shared" ref="AD11:AD74" si="11">IF(AND(T11&lt;&gt;0,X11="op"),1,0)</f>
        <v>0</v>
      </c>
      <c r="AE11" s="171">
        <f>IF(AD11=1,SUM(AD$10:AD11),0)</f>
        <v>0</v>
      </c>
      <c r="AF11" s="82" t="str">
        <f t="shared" ref="AF11:AF74" si="12">IF(AND(AD11=1,AE11&lt;$AD$7),S11&amp;", ",IF(AND(AD11=1,AE11=$AD$7),S11,""))</f>
        <v/>
      </c>
      <c r="AG11" s="171">
        <f t="shared" ref="AG11:AG74" si="13">IF(AD11=1,T11,0)</f>
        <v>0</v>
      </c>
    </row>
    <row r="12" spans="1:33" ht="12" customHeight="1" x14ac:dyDescent="0.25">
      <c r="A12" s="497"/>
      <c r="B12" s="15">
        <v>3</v>
      </c>
      <c r="C12" s="468">
        <f t="shared" si="6"/>
        <v>0</v>
      </c>
      <c r="D12" s="469"/>
      <c r="E12" s="470"/>
      <c r="F12" s="67">
        <f t="shared" si="7"/>
        <v>0</v>
      </c>
      <c r="G12" s="67">
        <f t="shared" si="7"/>
        <v>0</v>
      </c>
      <c r="H12" s="67">
        <f t="shared" si="7"/>
        <v>0</v>
      </c>
      <c r="I12" s="67">
        <f t="shared" si="0"/>
        <v>0</v>
      </c>
      <c r="J12" s="67">
        <f t="shared" si="8"/>
        <v>0</v>
      </c>
      <c r="K12" s="16">
        <f t="shared" si="8"/>
        <v>0</v>
      </c>
      <c r="L12" s="67">
        <f t="shared" si="8"/>
        <v>0</v>
      </c>
      <c r="M12" s="17">
        <f>IF(L12&gt;0,VLOOKUP(I12,Labour!$AR$1:$AT$15,3,FALSE),0)</f>
        <v>0</v>
      </c>
      <c r="N12" s="70">
        <f t="shared" si="1"/>
        <v>0</v>
      </c>
      <c r="R12" s="83">
        <f t="shared" si="2"/>
        <v>0</v>
      </c>
      <c r="S12" s="83">
        <f t="shared" si="2"/>
        <v>0</v>
      </c>
      <c r="T12" s="83">
        <f t="shared" si="2"/>
        <v>0</v>
      </c>
      <c r="U12" s="83">
        <f t="shared" si="9"/>
        <v>0</v>
      </c>
      <c r="V12" s="83">
        <f t="shared" si="3"/>
        <v>0</v>
      </c>
      <c r="W12" s="83">
        <f t="shared" si="3"/>
        <v>0</v>
      </c>
      <c r="X12" s="83">
        <f t="shared" si="4"/>
        <v>0</v>
      </c>
      <c r="Y12" s="83">
        <f t="shared" si="4"/>
        <v>0</v>
      </c>
      <c r="Z12" s="83">
        <f t="shared" si="4"/>
        <v>0</v>
      </c>
      <c r="AA12" s="171">
        <f t="shared" si="10"/>
        <v>0</v>
      </c>
      <c r="AB12" s="83">
        <f t="shared" si="5"/>
        <v>0</v>
      </c>
      <c r="AC12" s="83">
        <f t="shared" si="5"/>
        <v>0</v>
      </c>
      <c r="AD12" s="171">
        <f t="shared" si="11"/>
        <v>0</v>
      </c>
      <c r="AE12" s="171">
        <f>IF(AD12=1,SUM(AD$10:AD12),0)</f>
        <v>0</v>
      </c>
      <c r="AF12" s="82" t="str">
        <f t="shared" si="12"/>
        <v/>
      </c>
      <c r="AG12" s="171">
        <f t="shared" si="13"/>
        <v>0</v>
      </c>
    </row>
    <row r="13" spans="1:33" ht="12" customHeight="1" x14ac:dyDescent="0.25">
      <c r="A13" s="497"/>
      <c r="B13" s="15">
        <v>4</v>
      </c>
      <c r="C13" s="468">
        <f t="shared" si="6"/>
        <v>0</v>
      </c>
      <c r="D13" s="469"/>
      <c r="E13" s="470"/>
      <c r="F13" s="67">
        <f t="shared" si="7"/>
        <v>0</v>
      </c>
      <c r="G13" s="67">
        <f t="shared" si="7"/>
        <v>0</v>
      </c>
      <c r="H13" s="67">
        <f t="shared" si="7"/>
        <v>0</v>
      </c>
      <c r="I13" s="67">
        <f t="shared" si="0"/>
        <v>0</v>
      </c>
      <c r="J13" s="67">
        <f t="shared" si="8"/>
        <v>0</v>
      </c>
      <c r="K13" s="16">
        <f t="shared" si="8"/>
        <v>0</v>
      </c>
      <c r="L13" s="67">
        <f t="shared" si="8"/>
        <v>0</v>
      </c>
      <c r="M13" s="17">
        <f>IF(L13&gt;0,VLOOKUP(I13,Labour!$AR$1:$AT$15,3,FALSE),0)</f>
        <v>0</v>
      </c>
      <c r="N13" s="70">
        <f t="shared" si="1"/>
        <v>0</v>
      </c>
      <c r="R13" s="83">
        <f t="shared" si="2"/>
        <v>0</v>
      </c>
      <c r="S13" s="83">
        <f t="shared" si="2"/>
        <v>0</v>
      </c>
      <c r="T13" s="83">
        <f t="shared" si="2"/>
        <v>0</v>
      </c>
      <c r="U13" s="83">
        <f t="shared" si="9"/>
        <v>0</v>
      </c>
      <c r="V13" s="83">
        <f t="shared" si="3"/>
        <v>0</v>
      </c>
      <c r="W13" s="83">
        <f t="shared" si="3"/>
        <v>0</v>
      </c>
      <c r="X13" s="83">
        <f t="shared" si="4"/>
        <v>0</v>
      </c>
      <c r="Y13" s="83">
        <f t="shared" si="4"/>
        <v>0</v>
      </c>
      <c r="Z13" s="83">
        <f t="shared" si="4"/>
        <v>0</v>
      </c>
      <c r="AA13" s="171">
        <f t="shared" si="10"/>
        <v>0</v>
      </c>
      <c r="AB13" s="83">
        <f t="shared" si="5"/>
        <v>0</v>
      </c>
      <c r="AC13" s="83">
        <f t="shared" si="5"/>
        <v>0</v>
      </c>
      <c r="AD13" s="171">
        <f t="shared" si="11"/>
        <v>0</v>
      </c>
      <c r="AE13" s="171">
        <f>IF(AD13=1,SUM(AD$10:AD13),0)</f>
        <v>0</v>
      </c>
      <c r="AF13" s="82" t="str">
        <f t="shared" si="12"/>
        <v/>
      </c>
      <c r="AG13" s="171">
        <f t="shared" si="13"/>
        <v>0</v>
      </c>
    </row>
    <row r="14" spans="1:33" ht="12" customHeight="1" x14ac:dyDescent="0.25">
      <c r="A14" s="497"/>
      <c r="B14" s="15">
        <v>5</v>
      </c>
      <c r="C14" s="468">
        <f t="shared" si="6"/>
        <v>0</v>
      </c>
      <c r="D14" s="469"/>
      <c r="E14" s="470"/>
      <c r="F14" s="67">
        <f t="shared" si="7"/>
        <v>0</v>
      </c>
      <c r="G14" s="67">
        <f t="shared" si="7"/>
        <v>0</v>
      </c>
      <c r="H14" s="67">
        <f t="shared" si="7"/>
        <v>0</v>
      </c>
      <c r="I14" s="67">
        <f t="shared" si="0"/>
        <v>0</v>
      </c>
      <c r="J14" s="67">
        <f t="shared" si="8"/>
        <v>0</v>
      </c>
      <c r="K14" s="16">
        <f t="shared" si="8"/>
        <v>0</v>
      </c>
      <c r="L14" s="67">
        <f t="shared" si="8"/>
        <v>0</v>
      </c>
      <c r="M14" s="17">
        <f>IF(L14&gt;0,VLOOKUP(I14,Labour!$AR$1:$AT$15,3,FALSE),0)</f>
        <v>0</v>
      </c>
      <c r="N14" s="70">
        <f t="shared" si="1"/>
        <v>0</v>
      </c>
      <c r="R14" s="83">
        <f t="shared" si="2"/>
        <v>0</v>
      </c>
      <c r="S14" s="83">
        <f t="shared" si="2"/>
        <v>0</v>
      </c>
      <c r="T14" s="83">
        <f t="shared" si="2"/>
        <v>0</v>
      </c>
      <c r="U14" s="83">
        <f t="shared" si="9"/>
        <v>0</v>
      </c>
      <c r="V14" s="83">
        <f t="shared" si="3"/>
        <v>0</v>
      </c>
      <c r="W14" s="83">
        <f t="shared" si="3"/>
        <v>0</v>
      </c>
      <c r="X14" s="83">
        <f t="shared" si="4"/>
        <v>0</v>
      </c>
      <c r="Y14" s="83">
        <f t="shared" si="4"/>
        <v>0</v>
      </c>
      <c r="Z14" s="83">
        <f t="shared" si="4"/>
        <v>0</v>
      </c>
      <c r="AA14" s="171">
        <f t="shared" si="10"/>
        <v>0</v>
      </c>
      <c r="AB14" s="83">
        <f t="shared" si="5"/>
        <v>0</v>
      </c>
      <c r="AC14" s="83">
        <f t="shared" si="5"/>
        <v>0</v>
      </c>
      <c r="AD14" s="171">
        <f t="shared" si="11"/>
        <v>0</v>
      </c>
      <c r="AE14" s="171">
        <f>IF(AD14=1,SUM(AD$10:AD14),0)</f>
        <v>0</v>
      </c>
      <c r="AF14" s="82" t="str">
        <f t="shared" si="12"/>
        <v/>
      </c>
      <c r="AG14" s="171">
        <f t="shared" si="13"/>
        <v>0</v>
      </c>
    </row>
    <row r="15" spans="1:33" ht="12" customHeight="1" x14ac:dyDescent="0.25">
      <c r="A15" s="497"/>
      <c r="B15" s="15">
        <v>6</v>
      </c>
      <c r="C15" s="468">
        <f t="shared" si="6"/>
        <v>0</v>
      </c>
      <c r="D15" s="469"/>
      <c r="E15" s="470"/>
      <c r="F15" s="67">
        <f t="shared" si="7"/>
        <v>0</v>
      </c>
      <c r="G15" s="67">
        <f t="shared" si="7"/>
        <v>0</v>
      </c>
      <c r="H15" s="67">
        <f t="shared" si="7"/>
        <v>0</v>
      </c>
      <c r="I15" s="67">
        <f t="shared" si="0"/>
        <v>0</v>
      </c>
      <c r="J15" s="67">
        <f t="shared" si="8"/>
        <v>0</v>
      </c>
      <c r="K15" s="16">
        <f t="shared" si="8"/>
        <v>0</v>
      </c>
      <c r="L15" s="67">
        <f t="shared" si="8"/>
        <v>0</v>
      </c>
      <c r="M15" s="17">
        <f>IF(L15&gt;0,VLOOKUP(I15,Labour!$AR$1:$AT$15,3,FALSE),0)</f>
        <v>0</v>
      </c>
      <c r="N15" s="70">
        <f t="shared" si="1"/>
        <v>0</v>
      </c>
      <c r="R15" s="83">
        <f t="shared" si="2"/>
        <v>0</v>
      </c>
      <c r="S15" s="83">
        <f t="shared" si="2"/>
        <v>0</v>
      </c>
      <c r="T15" s="83">
        <f t="shared" si="2"/>
        <v>0</v>
      </c>
      <c r="U15" s="83">
        <f t="shared" si="9"/>
        <v>0</v>
      </c>
      <c r="V15" s="83">
        <f t="shared" si="3"/>
        <v>0</v>
      </c>
      <c r="W15" s="83">
        <f t="shared" si="3"/>
        <v>0</v>
      </c>
      <c r="X15" s="83">
        <f t="shared" si="4"/>
        <v>0</v>
      </c>
      <c r="Y15" s="83">
        <f t="shared" si="4"/>
        <v>0</v>
      </c>
      <c r="Z15" s="83">
        <f t="shared" si="4"/>
        <v>0</v>
      </c>
      <c r="AA15" s="171">
        <f t="shared" si="10"/>
        <v>0</v>
      </c>
      <c r="AB15" s="83">
        <f t="shared" si="5"/>
        <v>0</v>
      </c>
      <c r="AC15" s="83">
        <f t="shared" si="5"/>
        <v>0</v>
      </c>
      <c r="AD15" s="171">
        <f t="shared" si="11"/>
        <v>0</v>
      </c>
      <c r="AE15" s="171">
        <f>IF(AD15=1,SUM(AD$10:AD15),0)</f>
        <v>0</v>
      </c>
      <c r="AF15" s="82" t="str">
        <f t="shared" si="12"/>
        <v/>
      </c>
      <c r="AG15" s="171">
        <f t="shared" si="13"/>
        <v>0</v>
      </c>
    </row>
    <row r="16" spans="1:33" ht="12" customHeight="1" x14ac:dyDescent="0.25">
      <c r="A16" s="497"/>
      <c r="B16" s="15">
        <v>7</v>
      </c>
      <c r="C16" s="468">
        <f t="shared" si="6"/>
        <v>0</v>
      </c>
      <c r="D16" s="469"/>
      <c r="E16" s="470"/>
      <c r="F16" s="67">
        <f t="shared" si="7"/>
        <v>0</v>
      </c>
      <c r="G16" s="67">
        <f t="shared" si="7"/>
        <v>0</v>
      </c>
      <c r="H16" s="67">
        <f t="shared" si="7"/>
        <v>0</v>
      </c>
      <c r="I16" s="67">
        <f t="shared" si="0"/>
        <v>0</v>
      </c>
      <c r="J16" s="67">
        <f t="shared" si="8"/>
        <v>0</v>
      </c>
      <c r="K16" s="16">
        <f t="shared" si="8"/>
        <v>0</v>
      </c>
      <c r="L16" s="67">
        <f t="shared" si="8"/>
        <v>0</v>
      </c>
      <c r="M16" s="17">
        <f>IF(L16&gt;0,VLOOKUP(I16,Labour!$AR$1:$AT$15,3,FALSE),0)</f>
        <v>0</v>
      </c>
      <c r="N16" s="70">
        <f t="shared" si="1"/>
        <v>0</v>
      </c>
      <c r="R16" s="83">
        <f t="shared" si="2"/>
        <v>0</v>
      </c>
      <c r="S16" s="83">
        <f t="shared" si="2"/>
        <v>0</v>
      </c>
      <c r="T16" s="83">
        <f t="shared" si="2"/>
        <v>0</v>
      </c>
      <c r="U16" s="83">
        <f t="shared" si="9"/>
        <v>0</v>
      </c>
      <c r="V16" s="83">
        <f t="shared" si="3"/>
        <v>0</v>
      </c>
      <c r="W16" s="83">
        <f t="shared" si="3"/>
        <v>0</v>
      </c>
      <c r="X16" s="83">
        <f t="shared" si="4"/>
        <v>0</v>
      </c>
      <c r="Y16" s="83">
        <f t="shared" si="4"/>
        <v>0</v>
      </c>
      <c r="Z16" s="83">
        <f t="shared" si="4"/>
        <v>0</v>
      </c>
      <c r="AA16" s="171">
        <f t="shared" si="10"/>
        <v>0</v>
      </c>
      <c r="AB16" s="83">
        <f t="shared" si="5"/>
        <v>0</v>
      </c>
      <c r="AC16" s="83">
        <f t="shared" si="5"/>
        <v>0</v>
      </c>
      <c r="AD16" s="171">
        <f t="shared" si="11"/>
        <v>0</v>
      </c>
      <c r="AE16" s="171">
        <f>IF(AD16=1,SUM(AD$10:AD16),0)</f>
        <v>0</v>
      </c>
      <c r="AF16" s="82" t="str">
        <f t="shared" si="12"/>
        <v/>
      </c>
      <c r="AG16" s="171">
        <f t="shared" si="13"/>
        <v>0</v>
      </c>
    </row>
    <row r="17" spans="1:33" ht="12" customHeight="1" x14ac:dyDescent="0.25">
      <c r="A17" s="497"/>
      <c r="B17" s="15">
        <v>8</v>
      </c>
      <c r="C17" s="468">
        <f t="shared" si="6"/>
        <v>0</v>
      </c>
      <c r="D17" s="469"/>
      <c r="E17" s="470"/>
      <c r="F17" s="67">
        <f t="shared" si="7"/>
        <v>0</v>
      </c>
      <c r="G17" s="67">
        <f t="shared" si="7"/>
        <v>0</v>
      </c>
      <c r="H17" s="67">
        <f t="shared" si="7"/>
        <v>0</v>
      </c>
      <c r="I17" s="67">
        <f t="shared" si="0"/>
        <v>0</v>
      </c>
      <c r="J17" s="67">
        <f t="shared" si="8"/>
        <v>0</v>
      </c>
      <c r="K17" s="16">
        <f t="shared" si="8"/>
        <v>0</v>
      </c>
      <c r="L17" s="67">
        <f t="shared" si="8"/>
        <v>0</v>
      </c>
      <c r="M17" s="17">
        <f>IF(L17&gt;0,VLOOKUP(I17,Labour!$AR$1:$AT$15,3,FALSE),0)</f>
        <v>0</v>
      </c>
      <c r="N17" s="70">
        <f t="shared" si="1"/>
        <v>0</v>
      </c>
      <c r="R17" s="83">
        <f t="shared" si="2"/>
        <v>0</v>
      </c>
      <c r="S17" s="83">
        <f t="shared" si="2"/>
        <v>0</v>
      </c>
      <c r="T17" s="83">
        <f t="shared" si="2"/>
        <v>0</v>
      </c>
      <c r="U17" s="83">
        <f t="shared" si="9"/>
        <v>0</v>
      </c>
      <c r="V17" s="83">
        <f t="shared" si="3"/>
        <v>0</v>
      </c>
      <c r="W17" s="83">
        <f t="shared" si="3"/>
        <v>0</v>
      </c>
      <c r="X17" s="83">
        <f t="shared" si="4"/>
        <v>0</v>
      </c>
      <c r="Y17" s="83">
        <f t="shared" si="4"/>
        <v>0</v>
      </c>
      <c r="Z17" s="83">
        <f t="shared" si="4"/>
        <v>0</v>
      </c>
      <c r="AA17" s="171">
        <f t="shared" si="10"/>
        <v>0</v>
      </c>
      <c r="AB17" s="83">
        <f t="shared" si="5"/>
        <v>0</v>
      </c>
      <c r="AC17" s="83">
        <f t="shared" si="5"/>
        <v>0</v>
      </c>
      <c r="AD17" s="171">
        <f t="shared" si="11"/>
        <v>0</v>
      </c>
      <c r="AE17" s="171">
        <f>IF(AD17=1,SUM(AD$10:AD17),0)</f>
        <v>0</v>
      </c>
      <c r="AF17" s="82" t="str">
        <f t="shared" si="12"/>
        <v/>
      </c>
      <c r="AG17" s="171">
        <f t="shared" si="13"/>
        <v>0</v>
      </c>
    </row>
    <row r="18" spans="1:33" ht="12" customHeight="1" x14ac:dyDescent="0.25">
      <c r="A18" s="497"/>
      <c r="B18" s="15">
        <v>9</v>
      </c>
      <c r="C18" s="468">
        <f t="shared" si="6"/>
        <v>0</v>
      </c>
      <c r="D18" s="469"/>
      <c r="E18" s="470"/>
      <c r="F18" s="67">
        <f t="shared" si="7"/>
        <v>0</v>
      </c>
      <c r="G18" s="67">
        <f t="shared" si="7"/>
        <v>0</v>
      </c>
      <c r="H18" s="67">
        <f t="shared" si="7"/>
        <v>0</v>
      </c>
      <c r="I18" s="67">
        <f t="shared" si="0"/>
        <v>0</v>
      </c>
      <c r="J18" s="67">
        <f t="shared" si="8"/>
        <v>0</v>
      </c>
      <c r="K18" s="16">
        <f t="shared" si="8"/>
        <v>0</v>
      </c>
      <c r="L18" s="67">
        <f t="shared" si="8"/>
        <v>0</v>
      </c>
      <c r="M18" s="17">
        <f>IF(L18&gt;0,VLOOKUP(I18,Labour!$AR$1:$AT$15,3,FALSE),0)</f>
        <v>0</v>
      </c>
      <c r="N18" s="70">
        <f t="shared" si="1"/>
        <v>0</v>
      </c>
      <c r="R18" s="83">
        <f t="shared" si="2"/>
        <v>0</v>
      </c>
      <c r="S18" s="83">
        <f t="shared" si="2"/>
        <v>0</v>
      </c>
      <c r="T18" s="83">
        <f t="shared" si="2"/>
        <v>0</v>
      </c>
      <c r="U18" s="83">
        <f t="shared" si="9"/>
        <v>0</v>
      </c>
      <c r="V18" s="83">
        <f t="shared" si="3"/>
        <v>0</v>
      </c>
      <c r="W18" s="83">
        <f t="shared" si="3"/>
        <v>0</v>
      </c>
      <c r="X18" s="83">
        <f t="shared" si="4"/>
        <v>0</v>
      </c>
      <c r="Y18" s="83">
        <f t="shared" si="4"/>
        <v>0</v>
      </c>
      <c r="Z18" s="83">
        <f t="shared" si="4"/>
        <v>0</v>
      </c>
      <c r="AA18" s="171">
        <f t="shared" si="10"/>
        <v>0</v>
      </c>
      <c r="AB18" s="83">
        <f t="shared" si="5"/>
        <v>0</v>
      </c>
      <c r="AC18" s="83">
        <f t="shared" si="5"/>
        <v>0</v>
      </c>
      <c r="AD18" s="171">
        <f t="shared" si="11"/>
        <v>0</v>
      </c>
      <c r="AE18" s="171">
        <f>IF(AD18=1,SUM(AD$10:AD18),0)</f>
        <v>0</v>
      </c>
      <c r="AF18" s="82" t="str">
        <f t="shared" si="12"/>
        <v/>
      </c>
      <c r="AG18" s="171">
        <f t="shared" si="13"/>
        <v>0</v>
      </c>
    </row>
    <row r="19" spans="1:33" ht="12" customHeight="1" x14ac:dyDescent="0.25">
      <c r="A19" s="497"/>
      <c r="B19" s="15">
        <v>10</v>
      </c>
      <c r="C19" s="468">
        <f t="shared" si="6"/>
        <v>0</v>
      </c>
      <c r="D19" s="469"/>
      <c r="E19" s="470"/>
      <c r="F19" s="67">
        <f t="shared" si="7"/>
        <v>0</v>
      </c>
      <c r="G19" s="67">
        <f t="shared" si="7"/>
        <v>0</v>
      </c>
      <c r="H19" s="67">
        <f t="shared" si="7"/>
        <v>0</v>
      </c>
      <c r="I19" s="67">
        <f t="shared" si="0"/>
        <v>0</v>
      </c>
      <c r="J19" s="67">
        <f t="shared" si="8"/>
        <v>0</v>
      </c>
      <c r="K19" s="16">
        <f t="shared" si="8"/>
        <v>0</v>
      </c>
      <c r="L19" s="67">
        <f t="shared" si="8"/>
        <v>0</v>
      </c>
      <c r="M19" s="17">
        <f>IF(L19&gt;0,VLOOKUP(I19,Labour!$AR$1:$AT$15,3,FALSE),0)</f>
        <v>0</v>
      </c>
      <c r="N19" s="70">
        <f t="shared" si="1"/>
        <v>0</v>
      </c>
      <c r="R19" s="83">
        <f t="shared" si="2"/>
        <v>0</v>
      </c>
      <c r="S19" s="83">
        <f t="shared" si="2"/>
        <v>0</v>
      </c>
      <c r="T19" s="83">
        <f t="shared" si="2"/>
        <v>0</v>
      </c>
      <c r="U19" s="83">
        <f t="shared" si="9"/>
        <v>0</v>
      </c>
      <c r="V19" s="83">
        <f t="shared" si="3"/>
        <v>0</v>
      </c>
      <c r="W19" s="83">
        <f t="shared" si="3"/>
        <v>0</v>
      </c>
      <c r="X19" s="83">
        <f t="shared" si="4"/>
        <v>0</v>
      </c>
      <c r="Y19" s="83">
        <f t="shared" si="4"/>
        <v>0</v>
      </c>
      <c r="Z19" s="83">
        <f t="shared" si="4"/>
        <v>0</v>
      </c>
      <c r="AA19" s="171">
        <f t="shared" si="10"/>
        <v>0</v>
      </c>
      <c r="AB19" s="83">
        <f t="shared" si="5"/>
        <v>0</v>
      </c>
      <c r="AC19" s="83">
        <f t="shared" si="5"/>
        <v>0</v>
      </c>
      <c r="AD19" s="171">
        <f t="shared" si="11"/>
        <v>0</v>
      </c>
      <c r="AE19" s="171">
        <f>IF(AD19=1,SUM(AD$10:AD19),0)</f>
        <v>0</v>
      </c>
      <c r="AF19" s="82" t="str">
        <f t="shared" si="12"/>
        <v/>
      </c>
      <c r="AG19" s="171">
        <f t="shared" si="13"/>
        <v>0</v>
      </c>
    </row>
    <row r="20" spans="1:33" ht="12" customHeight="1" x14ac:dyDescent="0.25">
      <c r="A20" s="497"/>
      <c r="B20" s="15">
        <v>11</v>
      </c>
      <c r="C20" s="468">
        <f t="shared" si="6"/>
        <v>0</v>
      </c>
      <c r="D20" s="469"/>
      <c r="E20" s="470"/>
      <c r="F20" s="67">
        <f t="shared" si="7"/>
        <v>0</v>
      </c>
      <c r="G20" s="67">
        <f t="shared" si="7"/>
        <v>0</v>
      </c>
      <c r="H20" s="67">
        <f t="shared" si="7"/>
        <v>0</v>
      </c>
      <c r="I20" s="67">
        <f t="shared" si="0"/>
        <v>0</v>
      </c>
      <c r="J20" s="67">
        <f t="shared" si="8"/>
        <v>0</v>
      </c>
      <c r="K20" s="16">
        <f t="shared" si="8"/>
        <v>0</v>
      </c>
      <c r="L20" s="67">
        <f t="shared" si="8"/>
        <v>0</v>
      </c>
      <c r="M20" s="17">
        <f>IF(L20&gt;0,VLOOKUP(I20,Labour!$AR$1:$AT$15,3,FALSE),0)</f>
        <v>0</v>
      </c>
      <c r="N20" s="70">
        <f t="shared" si="1"/>
        <v>0</v>
      </c>
      <c r="R20" s="83">
        <f t="shared" si="2"/>
        <v>0</v>
      </c>
      <c r="S20" s="83">
        <f t="shared" si="2"/>
        <v>0</v>
      </c>
      <c r="T20" s="83">
        <f t="shared" si="2"/>
        <v>0</v>
      </c>
      <c r="U20" s="83">
        <f t="shared" si="9"/>
        <v>0</v>
      </c>
      <c r="V20" s="83">
        <f t="shared" si="3"/>
        <v>0</v>
      </c>
      <c r="W20" s="83">
        <f t="shared" si="3"/>
        <v>0</v>
      </c>
      <c r="X20" s="83">
        <f t="shared" si="4"/>
        <v>0</v>
      </c>
      <c r="Y20" s="83">
        <f t="shared" si="4"/>
        <v>0</v>
      </c>
      <c r="Z20" s="83">
        <f t="shared" si="4"/>
        <v>0</v>
      </c>
      <c r="AA20" s="171">
        <f t="shared" si="10"/>
        <v>0</v>
      </c>
      <c r="AB20" s="83">
        <f t="shared" si="5"/>
        <v>0</v>
      </c>
      <c r="AC20" s="83">
        <f t="shared" si="5"/>
        <v>0</v>
      </c>
      <c r="AD20" s="171">
        <f t="shared" si="11"/>
        <v>0</v>
      </c>
      <c r="AE20" s="171">
        <f>IF(AD20=1,SUM(AD$10:AD20),0)</f>
        <v>0</v>
      </c>
      <c r="AF20" s="82" t="str">
        <f t="shared" si="12"/>
        <v/>
      </c>
      <c r="AG20" s="171">
        <f t="shared" si="13"/>
        <v>0</v>
      </c>
    </row>
    <row r="21" spans="1:33" ht="12" customHeight="1" x14ac:dyDescent="0.25">
      <c r="A21" s="497"/>
      <c r="B21" s="15">
        <v>12</v>
      </c>
      <c r="C21" s="468">
        <f t="shared" si="6"/>
        <v>0</v>
      </c>
      <c r="D21" s="469"/>
      <c r="E21" s="470"/>
      <c r="F21" s="67">
        <f t="shared" si="7"/>
        <v>0</v>
      </c>
      <c r="G21" s="67">
        <f t="shared" si="7"/>
        <v>0</v>
      </c>
      <c r="H21" s="67">
        <f t="shared" si="7"/>
        <v>0</v>
      </c>
      <c r="I21" s="67">
        <f t="shared" si="0"/>
        <v>0</v>
      </c>
      <c r="J21" s="67">
        <f t="shared" si="8"/>
        <v>0</v>
      </c>
      <c r="K21" s="16">
        <f t="shared" si="8"/>
        <v>0</v>
      </c>
      <c r="L21" s="67">
        <f t="shared" si="8"/>
        <v>0</v>
      </c>
      <c r="M21" s="17">
        <f>IF(L21&gt;0,VLOOKUP(I21,Labour!$AR$1:$AT$15,3,FALSE),0)</f>
        <v>0</v>
      </c>
      <c r="N21" s="70">
        <f t="shared" si="1"/>
        <v>0</v>
      </c>
      <c r="R21" s="83">
        <f t="shared" si="2"/>
        <v>0</v>
      </c>
      <c r="S21" s="83">
        <f t="shared" si="2"/>
        <v>0</v>
      </c>
      <c r="T21" s="83">
        <f t="shared" si="2"/>
        <v>0</v>
      </c>
      <c r="U21" s="83">
        <f t="shared" si="9"/>
        <v>0</v>
      </c>
      <c r="V21" s="83">
        <f t="shared" si="3"/>
        <v>0</v>
      </c>
      <c r="W21" s="83">
        <f t="shared" si="3"/>
        <v>0</v>
      </c>
      <c r="X21" s="83">
        <f t="shared" si="4"/>
        <v>0</v>
      </c>
      <c r="Y21" s="83">
        <f t="shared" si="4"/>
        <v>0</v>
      </c>
      <c r="Z21" s="83">
        <f t="shared" si="4"/>
        <v>0</v>
      </c>
      <c r="AA21" s="171">
        <f t="shared" si="10"/>
        <v>0</v>
      </c>
      <c r="AB21" s="83">
        <f t="shared" si="5"/>
        <v>0</v>
      </c>
      <c r="AC21" s="83">
        <f t="shared" si="5"/>
        <v>0</v>
      </c>
      <c r="AD21" s="171">
        <f t="shared" si="11"/>
        <v>0</v>
      </c>
      <c r="AE21" s="171">
        <f>IF(AD21=1,SUM(AD$10:AD21),0)</f>
        <v>0</v>
      </c>
      <c r="AF21" s="82" t="str">
        <f t="shared" si="12"/>
        <v/>
      </c>
      <c r="AG21" s="171">
        <f t="shared" si="13"/>
        <v>0</v>
      </c>
    </row>
    <row r="22" spans="1:33" ht="12" customHeight="1" x14ac:dyDescent="0.25">
      <c r="A22" s="497"/>
      <c r="B22" s="15">
        <v>13</v>
      </c>
      <c r="C22" s="468">
        <f t="shared" si="6"/>
        <v>0</v>
      </c>
      <c r="D22" s="469"/>
      <c r="E22" s="470"/>
      <c r="F22" s="67">
        <f t="shared" si="7"/>
        <v>0</v>
      </c>
      <c r="G22" s="67">
        <f t="shared" si="7"/>
        <v>0</v>
      </c>
      <c r="H22" s="67">
        <f t="shared" si="7"/>
        <v>0</v>
      </c>
      <c r="I22" s="67">
        <f t="shared" si="0"/>
        <v>0</v>
      </c>
      <c r="J22" s="67">
        <f t="shared" si="8"/>
        <v>0</v>
      </c>
      <c r="K22" s="16">
        <f t="shared" si="8"/>
        <v>0</v>
      </c>
      <c r="L22" s="67">
        <f t="shared" si="8"/>
        <v>0</v>
      </c>
      <c r="M22" s="17">
        <f>IF(L22&gt;0,VLOOKUP(I22,Labour!$AR$1:$AT$15,3,FALSE),0)</f>
        <v>0</v>
      </c>
      <c r="N22" s="70">
        <f t="shared" si="1"/>
        <v>0</v>
      </c>
      <c r="R22" s="83">
        <f t="shared" si="2"/>
        <v>0</v>
      </c>
      <c r="S22" s="83">
        <f t="shared" si="2"/>
        <v>0</v>
      </c>
      <c r="T22" s="83">
        <f t="shared" si="2"/>
        <v>0</v>
      </c>
      <c r="U22" s="83">
        <f t="shared" si="9"/>
        <v>0</v>
      </c>
      <c r="V22" s="83">
        <f t="shared" si="3"/>
        <v>0</v>
      </c>
      <c r="W22" s="83">
        <f t="shared" si="3"/>
        <v>0</v>
      </c>
      <c r="X22" s="83">
        <f t="shared" si="4"/>
        <v>0</v>
      </c>
      <c r="Y22" s="83">
        <f t="shared" si="4"/>
        <v>0</v>
      </c>
      <c r="Z22" s="83">
        <f t="shared" si="4"/>
        <v>0</v>
      </c>
      <c r="AA22" s="171">
        <f t="shared" si="10"/>
        <v>0</v>
      </c>
      <c r="AB22" s="83">
        <f t="shared" si="5"/>
        <v>0</v>
      </c>
      <c r="AC22" s="83">
        <f t="shared" si="5"/>
        <v>0</v>
      </c>
      <c r="AD22" s="171">
        <f t="shared" si="11"/>
        <v>0</v>
      </c>
      <c r="AE22" s="171">
        <f>IF(AD22=1,SUM(AD$10:AD22),0)</f>
        <v>0</v>
      </c>
      <c r="AF22" s="82" t="str">
        <f t="shared" si="12"/>
        <v/>
      </c>
      <c r="AG22" s="171">
        <f t="shared" si="13"/>
        <v>0</v>
      </c>
    </row>
    <row r="23" spans="1:33" ht="12" customHeight="1" x14ac:dyDescent="0.25">
      <c r="A23" s="497"/>
      <c r="B23" s="15">
        <v>14</v>
      </c>
      <c r="C23" s="468">
        <f t="shared" si="6"/>
        <v>0</v>
      </c>
      <c r="D23" s="469"/>
      <c r="E23" s="470"/>
      <c r="F23" s="67">
        <f t="shared" si="7"/>
        <v>0</v>
      </c>
      <c r="G23" s="67">
        <f t="shared" si="7"/>
        <v>0</v>
      </c>
      <c r="H23" s="67">
        <f t="shared" si="7"/>
        <v>0</v>
      </c>
      <c r="I23" s="67">
        <f t="shared" si="0"/>
        <v>0</v>
      </c>
      <c r="J23" s="67">
        <f t="shared" si="8"/>
        <v>0</v>
      </c>
      <c r="K23" s="16">
        <f t="shared" si="8"/>
        <v>0</v>
      </c>
      <c r="L23" s="67">
        <f t="shared" si="8"/>
        <v>0</v>
      </c>
      <c r="M23" s="17">
        <f>IF(L23&gt;0,VLOOKUP(I23,Labour!$AR$1:$AT$15,3,FALSE),0)</f>
        <v>0</v>
      </c>
      <c r="N23" s="70">
        <f t="shared" si="1"/>
        <v>0</v>
      </c>
      <c r="R23" s="83">
        <f t="shared" si="2"/>
        <v>0</v>
      </c>
      <c r="S23" s="83">
        <f t="shared" si="2"/>
        <v>0</v>
      </c>
      <c r="T23" s="83">
        <f t="shared" si="2"/>
        <v>0</v>
      </c>
      <c r="U23" s="83">
        <f t="shared" si="9"/>
        <v>0</v>
      </c>
      <c r="V23" s="83">
        <f t="shared" si="3"/>
        <v>0</v>
      </c>
      <c r="W23" s="83">
        <f t="shared" si="3"/>
        <v>0</v>
      </c>
      <c r="X23" s="83">
        <f t="shared" si="4"/>
        <v>0</v>
      </c>
      <c r="Y23" s="83">
        <f t="shared" si="4"/>
        <v>0</v>
      </c>
      <c r="Z23" s="83">
        <f t="shared" si="4"/>
        <v>0</v>
      </c>
      <c r="AA23" s="171">
        <f t="shared" si="10"/>
        <v>0</v>
      </c>
      <c r="AB23" s="83">
        <f t="shared" si="5"/>
        <v>0</v>
      </c>
      <c r="AC23" s="83">
        <f t="shared" si="5"/>
        <v>0</v>
      </c>
      <c r="AD23" s="171">
        <f t="shared" si="11"/>
        <v>0</v>
      </c>
      <c r="AE23" s="171">
        <f>IF(AD23=1,SUM(AD$10:AD23),0)</f>
        <v>0</v>
      </c>
      <c r="AF23" s="82" t="str">
        <f t="shared" si="12"/>
        <v/>
      </c>
      <c r="AG23" s="171">
        <f t="shared" si="13"/>
        <v>0</v>
      </c>
    </row>
    <row r="24" spans="1:33" ht="12" customHeight="1" x14ac:dyDescent="0.25">
      <c r="A24" s="497"/>
      <c r="B24" s="15">
        <v>15</v>
      </c>
      <c r="C24" s="468">
        <f t="shared" si="6"/>
        <v>0</v>
      </c>
      <c r="D24" s="469"/>
      <c r="E24" s="470"/>
      <c r="F24" s="67">
        <f t="shared" si="7"/>
        <v>0</v>
      </c>
      <c r="G24" s="67">
        <f t="shared" si="7"/>
        <v>0</v>
      </c>
      <c r="H24" s="67">
        <f t="shared" si="7"/>
        <v>0</v>
      </c>
      <c r="I24" s="67">
        <f t="shared" si="0"/>
        <v>0</v>
      </c>
      <c r="J24" s="67">
        <f t="shared" si="8"/>
        <v>0</v>
      </c>
      <c r="K24" s="16">
        <f t="shared" si="8"/>
        <v>0</v>
      </c>
      <c r="L24" s="67">
        <f t="shared" si="8"/>
        <v>0</v>
      </c>
      <c r="M24" s="17">
        <f>IF(L24&gt;0,VLOOKUP(I24,Labour!$AR$1:$AT$15,3,FALSE),0)</f>
        <v>0</v>
      </c>
      <c r="N24" s="70">
        <f t="shared" si="1"/>
        <v>0</v>
      </c>
      <c r="R24" s="83">
        <f t="shared" si="2"/>
        <v>0</v>
      </c>
      <c r="S24" s="83">
        <f t="shared" si="2"/>
        <v>0</v>
      </c>
      <c r="T24" s="83">
        <f t="shared" si="2"/>
        <v>0</v>
      </c>
      <c r="U24" s="83">
        <f t="shared" si="9"/>
        <v>0</v>
      </c>
      <c r="V24" s="83">
        <f t="shared" si="3"/>
        <v>0</v>
      </c>
      <c r="W24" s="83">
        <f t="shared" si="3"/>
        <v>0</v>
      </c>
      <c r="X24" s="83">
        <f t="shared" si="4"/>
        <v>0</v>
      </c>
      <c r="Y24" s="83">
        <f t="shared" si="4"/>
        <v>0</v>
      </c>
      <c r="Z24" s="83">
        <f t="shared" si="4"/>
        <v>0</v>
      </c>
      <c r="AA24" s="171">
        <f t="shared" si="10"/>
        <v>0</v>
      </c>
      <c r="AB24" s="83">
        <f t="shared" si="5"/>
        <v>0</v>
      </c>
      <c r="AC24" s="83">
        <f t="shared" si="5"/>
        <v>0</v>
      </c>
      <c r="AD24" s="171">
        <f t="shared" si="11"/>
        <v>0</v>
      </c>
      <c r="AE24" s="171">
        <f>IF(AD24=1,SUM(AD$10:AD24),0)</f>
        <v>0</v>
      </c>
      <c r="AF24" s="82" t="str">
        <f t="shared" si="12"/>
        <v/>
      </c>
      <c r="AG24" s="171">
        <f t="shared" si="13"/>
        <v>0</v>
      </c>
    </row>
    <row r="25" spans="1:33" ht="12" customHeight="1" x14ac:dyDescent="0.25">
      <c r="A25" s="497"/>
      <c r="B25" s="15">
        <v>16</v>
      </c>
      <c r="C25" s="468">
        <f t="shared" si="6"/>
        <v>0</v>
      </c>
      <c r="D25" s="469"/>
      <c r="E25" s="470"/>
      <c r="F25" s="67">
        <f t="shared" si="7"/>
        <v>0</v>
      </c>
      <c r="G25" s="67">
        <f t="shared" si="7"/>
        <v>0</v>
      </c>
      <c r="H25" s="67">
        <f t="shared" si="7"/>
        <v>0</v>
      </c>
      <c r="I25" s="67">
        <f t="shared" si="0"/>
        <v>0</v>
      </c>
      <c r="J25" s="67">
        <f t="shared" si="8"/>
        <v>0</v>
      </c>
      <c r="K25" s="16">
        <f t="shared" si="8"/>
        <v>0</v>
      </c>
      <c r="L25" s="67">
        <f t="shared" si="8"/>
        <v>0</v>
      </c>
      <c r="M25" s="17">
        <f>IF(L25&gt;0,VLOOKUP(I25,Labour!$AR$1:$AT$15,3,FALSE),0)</f>
        <v>0</v>
      </c>
      <c r="N25" s="70">
        <f t="shared" si="1"/>
        <v>0</v>
      </c>
      <c r="R25" s="83">
        <f t="shared" si="2"/>
        <v>0</v>
      </c>
      <c r="S25" s="83">
        <f t="shared" si="2"/>
        <v>0</v>
      </c>
      <c r="T25" s="83">
        <f t="shared" si="2"/>
        <v>0</v>
      </c>
      <c r="U25" s="83">
        <f t="shared" si="9"/>
        <v>0</v>
      </c>
      <c r="V25" s="83">
        <f t="shared" si="3"/>
        <v>0</v>
      </c>
      <c r="W25" s="83">
        <f t="shared" si="3"/>
        <v>0</v>
      </c>
      <c r="X25" s="83">
        <f t="shared" si="4"/>
        <v>0</v>
      </c>
      <c r="Y25" s="83">
        <f t="shared" si="4"/>
        <v>0</v>
      </c>
      <c r="Z25" s="83">
        <f t="shared" si="4"/>
        <v>0</v>
      </c>
      <c r="AA25" s="171">
        <f t="shared" si="10"/>
        <v>0</v>
      </c>
      <c r="AB25" s="83">
        <f t="shared" si="5"/>
        <v>0</v>
      </c>
      <c r="AC25" s="83">
        <f t="shared" si="5"/>
        <v>0</v>
      </c>
      <c r="AD25" s="171">
        <f t="shared" si="11"/>
        <v>0</v>
      </c>
      <c r="AE25" s="171">
        <f>IF(AD25=1,SUM(AD$10:AD25),0)</f>
        <v>0</v>
      </c>
      <c r="AF25" s="82" t="str">
        <f t="shared" si="12"/>
        <v/>
      </c>
      <c r="AG25" s="171">
        <f t="shared" si="13"/>
        <v>0</v>
      </c>
    </row>
    <row r="26" spans="1:33" ht="12" customHeight="1" x14ac:dyDescent="0.25">
      <c r="A26" s="497"/>
      <c r="B26" s="15">
        <v>17</v>
      </c>
      <c r="C26" s="468">
        <f t="shared" si="6"/>
        <v>0</v>
      </c>
      <c r="D26" s="469"/>
      <c r="E26" s="470"/>
      <c r="F26" s="67">
        <f t="shared" si="7"/>
        <v>0</v>
      </c>
      <c r="G26" s="67">
        <f t="shared" si="7"/>
        <v>0</v>
      </c>
      <c r="H26" s="67">
        <f t="shared" si="7"/>
        <v>0</v>
      </c>
      <c r="I26" s="67">
        <f t="shared" si="0"/>
        <v>0</v>
      </c>
      <c r="J26" s="67">
        <f t="shared" si="8"/>
        <v>0</v>
      </c>
      <c r="K26" s="16">
        <f t="shared" si="8"/>
        <v>0</v>
      </c>
      <c r="L26" s="67">
        <f t="shared" si="8"/>
        <v>0</v>
      </c>
      <c r="M26" s="17">
        <f>IF(L26&gt;0,VLOOKUP(I26,Labour!$AR$1:$AT$15,3,FALSE),0)</f>
        <v>0</v>
      </c>
      <c r="N26" s="70">
        <f t="shared" si="1"/>
        <v>0</v>
      </c>
      <c r="R26" s="83">
        <f t="shared" si="2"/>
        <v>0</v>
      </c>
      <c r="S26" s="83">
        <f t="shared" si="2"/>
        <v>0</v>
      </c>
      <c r="T26" s="83">
        <f t="shared" si="2"/>
        <v>0</v>
      </c>
      <c r="U26" s="83">
        <f t="shared" si="9"/>
        <v>0</v>
      </c>
      <c r="V26" s="83">
        <f t="shared" si="3"/>
        <v>0</v>
      </c>
      <c r="W26" s="83">
        <f t="shared" si="3"/>
        <v>0</v>
      </c>
      <c r="X26" s="83">
        <f t="shared" si="4"/>
        <v>0</v>
      </c>
      <c r="Y26" s="83">
        <f t="shared" si="4"/>
        <v>0</v>
      </c>
      <c r="Z26" s="83">
        <f t="shared" si="4"/>
        <v>0</v>
      </c>
      <c r="AA26" s="171">
        <f t="shared" si="10"/>
        <v>0</v>
      </c>
      <c r="AB26" s="83">
        <f t="shared" si="5"/>
        <v>0</v>
      </c>
      <c r="AC26" s="83">
        <f t="shared" si="5"/>
        <v>0</v>
      </c>
      <c r="AD26" s="171">
        <f t="shared" si="11"/>
        <v>0</v>
      </c>
      <c r="AE26" s="171">
        <f>IF(AD26=1,SUM(AD$10:AD26),0)</f>
        <v>0</v>
      </c>
      <c r="AF26" s="82" t="str">
        <f t="shared" si="12"/>
        <v/>
      </c>
      <c r="AG26" s="171">
        <f t="shared" si="13"/>
        <v>0</v>
      </c>
    </row>
    <row r="27" spans="1:33" ht="12" customHeight="1" x14ac:dyDescent="0.25">
      <c r="A27" s="497"/>
      <c r="B27" s="15">
        <v>18</v>
      </c>
      <c r="C27" s="468">
        <f t="shared" si="6"/>
        <v>0</v>
      </c>
      <c r="D27" s="469"/>
      <c r="E27" s="470"/>
      <c r="F27" s="67">
        <f t="shared" si="7"/>
        <v>0</v>
      </c>
      <c r="G27" s="67">
        <f t="shared" si="7"/>
        <v>0</v>
      </c>
      <c r="H27" s="67">
        <f t="shared" si="7"/>
        <v>0</v>
      </c>
      <c r="I27" s="67">
        <f t="shared" si="0"/>
        <v>0</v>
      </c>
      <c r="J27" s="67">
        <f t="shared" si="8"/>
        <v>0</v>
      </c>
      <c r="K27" s="16">
        <f t="shared" si="8"/>
        <v>0</v>
      </c>
      <c r="L27" s="67">
        <f t="shared" si="8"/>
        <v>0</v>
      </c>
      <c r="M27" s="17">
        <f>IF(L27&gt;0,VLOOKUP(I27,Labour!$AR$1:$AT$15,3,FALSE),0)</f>
        <v>0</v>
      </c>
      <c r="N27" s="70">
        <f t="shared" si="1"/>
        <v>0</v>
      </c>
      <c r="R27" s="83">
        <f t="shared" si="2"/>
        <v>0</v>
      </c>
      <c r="S27" s="83">
        <f t="shared" si="2"/>
        <v>0</v>
      </c>
      <c r="T27" s="83">
        <f t="shared" si="2"/>
        <v>0</v>
      </c>
      <c r="U27" s="83">
        <f t="shared" si="9"/>
        <v>0</v>
      </c>
      <c r="V27" s="83">
        <f t="shared" si="3"/>
        <v>0</v>
      </c>
      <c r="W27" s="83">
        <f t="shared" si="3"/>
        <v>0</v>
      </c>
      <c r="X27" s="83">
        <f t="shared" si="4"/>
        <v>0</v>
      </c>
      <c r="Y27" s="83">
        <f t="shared" si="4"/>
        <v>0</v>
      </c>
      <c r="Z27" s="83">
        <f t="shared" si="4"/>
        <v>0</v>
      </c>
      <c r="AA27" s="171">
        <f t="shared" si="10"/>
        <v>0</v>
      </c>
      <c r="AB27" s="83">
        <f t="shared" si="5"/>
        <v>0</v>
      </c>
      <c r="AC27" s="83">
        <f t="shared" si="5"/>
        <v>0</v>
      </c>
      <c r="AD27" s="171">
        <f t="shared" si="11"/>
        <v>0</v>
      </c>
      <c r="AE27" s="171">
        <f>IF(AD27=1,SUM(AD$10:AD27),0)</f>
        <v>0</v>
      </c>
      <c r="AF27" s="82" t="str">
        <f t="shared" si="12"/>
        <v/>
      </c>
      <c r="AG27" s="171">
        <f t="shared" si="13"/>
        <v>0</v>
      </c>
    </row>
    <row r="28" spans="1:33" ht="12" customHeight="1" x14ac:dyDescent="0.25">
      <c r="A28" s="497"/>
      <c r="B28" s="15">
        <v>19</v>
      </c>
      <c r="C28" s="468">
        <f t="shared" si="6"/>
        <v>0</v>
      </c>
      <c r="D28" s="469"/>
      <c r="E28" s="470"/>
      <c r="F28" s="67">
        <f t="shared" si="7"/>
        <v>0</v>
      </c>
      <c r="G28" s="67">
        <f t="shared" si="7"/>
        <v>0</v>
      </c>
      <c r="H28" s="67">
        <f t="shared" si="7"/>
        <v>0</v>
      </c>
      <c r="I28" s="67">
        <f t="shared" si="0"/>
        <v>0</v>
      </c>
      <c r="J28" s="67">
        <f t="shared" si="8"/>
        <v>0</v>
      </c>
      <c r="K28" s="16">
        <f t="shared" si="8"/>
        <v>0</v>
      </c>
      <c r="L28" s="67">
        <f t="shared" si="8"/>
        <v>0</v>
      </c>
      <c r="M28" s="17">
        <f>IF(L28&gt;0,VLOOKUP(I28,Labour!$AR$1:$AT$15,3,FALSE),0)</f>
        <v>0</v>
      </c>
      <c r="N28" s="70">
        <f t="shared" si="1"/>
        <v>0</v>
      </c>
      <c r="R28" s="83">
        <f t="shared" si="2"/>
        <v>0</v>
      </c>
      <c r="S28" s="83">
        <f t="shared" si="2"/>
        <v>0</v>
      </c>
      <c r="T28" s="83">
        <f t="shared" si="2"/>
        <v>0</v>
      </c>
      <c r="U28" s="83">
        <f t="shared" si="9"/>
        <v>0</v>
      </c>
      <c r="V28" s="83">
        <f t="shared" si="3"/>
        <v>0</v>
      </c>
      <c r="W28" s="83">
        <f t="shared" si="3"/>
        <v>0</v>
      </c>
      <c r="X28" s="83">
        <f t="shared" si="4"/>
        <v>0</v>
      </c>
      <c r="Y28" s="83">
        <f t="shared" si="4"/>
        <v>0</v>
      </c>
      <c r="Z28" s="83">
        <f t="shared" si="4"/>
        <v>0</v>
      </c>
      <c r="AA28" s="171">
        <f t="shared" si="10"/>
        <v>0</v>
      </c>
      <c r="AB28" s="83">
        <f t="shared" si="5"/>
        <v>0</v>
      </c>
      <c r="AC28" s="83">
        <f t="shared" si="5"/>
        <v>0</v>
      </c>
      <c r="AD28" s="171">
        <f t="shared" si="11"/>
        <v>0</v>
      </c>
      <c r="AE28" s="171">
        <f>IF(AD28=1,SUM(AD$10:AD28),0)</f>
        <v>0</v>
      </c>
      <c r="AF28" s="82" t="str">
        <f t="shared" si="12"/>
        <v/>
      </c>
      <c r="AG28" s="171">
        <f t="shared" si="13"/>
        <v>0</v>
      </c>
    </row>
    <row r="29" spans="1:33" ht="12" customHeight="1" x14ac:dyDescent="0.25">
      <c r="A29" s="497"/>
      <c r="B29" s="15">
        <v>20</v>
      </c>
      <c r="C29" s="468">
        <f t="shared" si="6"/>
        <v>0</v>
      </c>
      <c r="D29" s="469"/>
      <c r="E29" s="470"/>
      <c r="F29" s="67">
        <f t="shared" si="7"/>
        <v>0</v>
      </c>
      <c r="G29" s="67">
        <f t="shared" si="7"/>
        <v>0</v>
      </c>
      <c r="H29" s="67">
        <f t="shared" si="7"/>
        <v>0</v>
      </c>
      <c r="I29" s="67">
        <f t="shared" si="0"/>
        <v>0</v>
      </c>
      <c r="J29" s="67">
        <f t="shared" si="8"/>
        <v>0</v>
      </c>
      <c r="K29" s="16">
        <f t="shared" si="8"/>
        <v>0</v>
      </c>
      <c r="L29" s="67">
        <f t="shared" si="8"/>
        <v>0</v>
      </c>
      <c r="M29" s="17">
        <f>IF(L29&gt;0,VLOOKUP(I29,Labour!$AR$1:$AT$15,3,FALSE),0)</f>
        <v>0</v>
      </c>
      <c r="N29" s="70">
        <f t="shared" si="1"/>
        <v>0</v>
      </c>
      <c r="R29" s="83">
        <f t="shared" si="2"/>
        <v>0</v>
      </c>
      <c r="S29" s="83">
        <f t="shared" si="2"/>
        <v>0</v>
      </c>
      <c r="T29" s="83">
        <f t="shared" si="2"/>
        <v>0</v>
      </c>
      <c r="U29" s="83">
        <f t="shared" si="9"/>
        <v>0</v>
      </c>
      <c r="V29" s="83">
        <f t="shared" si="3"/>
        <v>0</v>
      </c>
      <c r="W29" s="83">
        <f t="shared" si="3"/>
        <v>0</v>
      </c>
      <c r="X29" s="83">
        <f t="shared" si="4"/>
        <v>0</v>
      </c>
      <c r="Y29" s="83">
        <f t="shared" si="4"/>
        <v>0</v>
      </c>
      <c r="Z29" s="83">
        <f t="shared" si="4"/>
        <v>0</v>
      </c>
      <c r="AA29" s="171">
        <f t="shared" si="10"/>
        <v>0</v>
      </c>
      <c r="AB29" s="83">
        <f t="shared" si="5"/>
        <v>0</v>
      </c>
      <c r="AC29" s="83">
        <f t="shared" si="5"/>
        <v>0</v>
      </c>
      <c r="AD29" s="171">
        <f t="shared" si="11"/>
        <v>0</v>
      </c>
      <c r="AE29" s="171">
        <f>IF(AD29=1,SUM(AD$10:AD29),0)</f>
        <v>0</v>
      </c>
      <c r="AF29" s="82" t="str">
        <f t="shared" si="12"/>
        <v/>
      </c>
      <c r="AG29" s="171">
        <f t="shared" si="13"/>
        <v>0</v>
      </c>
    </row>
    <row r="30" spans="1:33" ht="12" customHeight="1" x14ac:dyDescent="0.25">
      <c r="A30" s="497"/>
      <c r="B30" s="15">
        <v>21</v>
      </c>
      <c r="C30" s="468">
        <f t="shared" si="6"/>
        <v>0</v>
      </c>
      <c r="D30" s="469"/>
      <c r="E30" s="470"/>
      <c r="F30" s="67">
        <f t="shared" si="7"/>
        <v>0</v>
      </c>
      <c r="G30" s="67">
        <f t="shared" si="7"/>
        <v>0</v>
      </c>
      <c r="H30" s="67">
        <f t="shared" si="7"/>
        <v>0</v>
      </c>
      <c r="I30" s="67">
        <f t="shared" si="0"/>
        <v>0</v>
      </c>
      <c r="J30" s="67">
        <f t="shared" si="8"/>
        <v>0</v>
      </c>
      <c r="K30" s="16">
        <f t="shared" si="8"/>
        <v>0</v>
      </c>
      <c r="L30" s="67">
        <f t="shared" si="8"/>
        <v>0</v>
      </c>
      <c r="M30" s="17">
        <f>IF(L30&gt;0,VLOOKUP(I30,Labour!$AR$1:$AT$15,3,FALSE),0)</f>
        <v>0</v>
      </c>
      <c r="N30" s="70">
        <f t="shared" si="1"/>
        <v>0</v>
      </c>
      <c r="R30" s="83">
        <f t="shared" ref="R30:T49" si="14">IF($B30&lt;=$U$3,VLOOKUP($B30,OTABLE,R$9,FALSE),0)</f>
        <v>0</v>
      </c>
      <c r="S30" s="83">
        <f t="shared" si="14"/>
        <v>0</v>
      </c>
      <c r="T30" s="83">
        <f t="shared" si="14"/>
        <v>0</v>
      </c>
      <c r="U30" s="83">
        <f t="shared" si="9"/>
        <v>0</v>
      </c>
      <c r="V30" s="83">
        <f t="shared" ref="V30:W49" si="15">IF($B30&lt;=$U$3,IF(VLOOKUP($B30,OTABLE,V$9,FALSE)=V$8,$U30,0),0)</f>
        <v>0</v>
      </c>
      <c r="W30" s="83">
        <f t="shared" si="15"/>
        <v>0</v>
      </c>
      <c r="X30" s="83">
        <f t="shared" ref="X30:Z49" si="16">IF($B30&lt;=$U$3,VLOOKUP($B30,OTABLE,X$9,FALSE),0)</f>
        <v>0</v>
      </c>
      <c r="Y30" s="83">
        <f t="shared" si="16"/>
        <v>0</v>
      </c>
      <c r="Z30" s="83">
        <f t="shared" si="16"/>
        <v>0</v>
      </c>
      <c r="AA30" s="171">
        <f t="shared" si="10"/>
        <v>0</v>
      </c>
      <c r="AB30" s="83">
        <f t="shared" ref="AB30:AC49" si="17">IF($B30&lt;=$U$3,VLOOKUP($B30,OTABLE,AB$9,FALSE),0)</f>
        <v>0</v>
      </c>
      <c r="AC30" s="83">
        <f t="shared" si="17"/>
        <v>0</v>
      </c>
      <c r="AD30" s="171">
        <f t="shared" si="11"/>
        <v>0</v>
      </c>
      <c r="AE30" s="171">
        <f>IF(AD30=1,SUM(AD$10:AD30),0)</f>
        <v>0</v>
      </c>
      <c r="AF30" s="82" t="str">
        <f t="shared" si="12"/>
        <v/>
      </c>
      <c r="AG30" s="171">
        <f t="shared" si="13"/>
        <v>0</v>
      </c>
    </row>
    <row r="31" spans="1:33" ht="12" customHeight="1" x14ac:dyDescent="0.25">
      <c r="A31" s="497"/>
      <c r="B31" s="15">
        <v>22</v>
      </c>
      <c r="C31" s="468">
        <f t="shared" si="6"/>
        <v>0</v>
      </c>
      <c r="D31" s="469"/>
      <c r="E31" s="470"/>
      <c r="F31" s="67">
        <f t="shared" si="7"/>
        <v>0</v>
      </c>
      <c r="G31" s="67">
        <f t="shared" si="7"/>
        <v>0</v>
      </c>
      <c r="H31" s="67">
        <f t="shared" si="7"/>
        <v>0</v>
      </c>
      <c r="I31" s="67">
        <f t="shared" si="0"/>
        <v>0</v>
      </c>
      <c r="J31" s="67">
        <f t="shared" si="8"/>
        <v>0</v>
      </c>
      <c r="K31" s="16">
        <f t="shared" si="8"/>
        <v>0</v>
      </c>
      <c r="L31" s="67">
        <f t="shared" si="8"/>
        <v>0</v>
      </c>
      <c r="M31" s="17">
        <f>IF(L31&gt;0,VLOOKUP(I31,Labour!$AR$1:$AT$15,3,FALSE),0)</f>
        <v>0</v>
      </c>
      <c r="N31" s="70">
        <f t="shared" si="1"/>
        <v>0</v>
      </c>
      <c r="R31" s="83">
        <f t="shared" si="14"/>
        <v>0</v>
      </c>
      <c r="S31" s="83">
        <f t="shared" si="14"/>
        <v>0</v>
      </c>
      <c r="T31" s="83">
        <f t="shared" si="14"/>
        <v>0</v>
      </c>
      <c r="U31" s="83">
        <f t="shared" si="9"/>
        <v>0</v>
      </c>
      <c r="V31" s="83">
        <f t="shared" si="15"/>
        <v>0</v>
      </c>
      <c r="W31" s="83">
        <f t="shared" si="15"/>
        <v>0</v>
      </c>
      <c r="X31" s="83">
        <f t="shared" si="16"/>
        <v>0</v>
      </c>
      <c r="Y31" s="83">
        <f t="shared" si="16"/>
        <v>0</v>
      </c>
      <c r="Z31" s="83">
        <f t="shared" si="16"/>
        <v>0</v>
      </c>
      <c r="AA31" s="171">
        <f t="shared" si="10"/>
        <v>0</v>
      </c>
      <c r="AB31" s="83">
        <f t="shared" si="17"/>
        <v>0</v>
      </c>
      <c r="AC31" s="83">
        <f t="shared" si="17"/>
        <v>0</v>
      </c>
      <c r="AD31" s="171">
        <f t="shared" si="11"/>
        <v>0</v>
      </c>
      <c r="AE31" s="171">
        <f>IF(AD31=1,SUM(AD$10:AD31),0)</f>
        <v>0</v>
      </c>
      <c r="AF31" s="82" t="str">
        <f t="shared" si="12"/>
        <v/>
      </c>
      <c r="AG31" s="171">
        <f t="shared" si="13"/>
        <v>0</v>
      </c>
    </row>
    <row r="32" spans="1:33" ht="12" customHeight="1" x14ac:dyDescent="0.25">
      <c r="A32" s="497"/>
      <c r="B32" s="15">
        <v>23</v>
      </c>
      <c r="C32" s="468">
        <f t="shared" si="6"/>
        <v>0</v>
      </c>
      <c r="D32" s="469"/>
      <c r="E32" s="470"/>
      <c r="F32" s="67">
        <f t="shared" si="7"/>
        <v>0</v>
      </c>
      <c r="G32" s="67">
        <f t="shared" si="7"/>
        <v>0</v>
      </c>
      <c r="H32" s="67">
        <f t="shared" si="7"/>
        <v>0</v>
      </c>
      <c r="I32" s="67">
        <f t="shared" si="0"/>
        <v>0</v>
      </c>
      <c r="J32" s="67">
        <f t="shared" si="8"/>
        <v>0</v>
      </c>
      <c r="K32" s="16">
        <f t="shared" si="8"/>
        <v>0</v>
      </c>
      <c r="L32" s="67">
        <f t="shared" si="8"/>
        <v>0</v>
      </c>
      <c r="M32" s="17">
        <f>IF(L32&gt;0,VLOOKUP(I32,Labour!$AR$1:$AT$15,3,FALSE),0)</f>
        <v>0</v>
      </c>
      <c r="N32" s="70">
        <f t="shared" si="1"/>
        <v>0</v>
      </c>
      <c r="R32" s="83">
        <f t="shared" si="14"/>
        <v>0</v>
      </c>
      <c r="S32" s="83">
        <f t="shared" si="14"/>
        <v>0</v>
      </c>
      <c r="T32" s="83">
        <f t="shared" si="14"/>
        <v>0</v>
      </c>
      <c r="U32" s="83">
        <f t="shared" si="9"/>
        <v>0</v>
      </c>
      <c r="V32" s="83">
        <f t="shared" si="15"/>
        <v>0</v>
      </c>
      <c r="W32" s="83">
        <f t="shared" si="15"/>
        <v>0</v>
      </c>
      <c r="X32" s="83">
        <f t="shared" si="16"/>
        <v>0</v>
      </c>
      <c r="Y32" s="83">
        <f t="shared" si="16"/>
        <v>0</v>
      </c>
      <c r="Z32" s="83">
        <f t="shared" si="16"/>
        <v>0</v>
      </c>
      <c r="AA32" s="171">
        <f t="shared" si="10"/>
        <v>0</v>
      </c>
      <c r="AB32" s="83">
        <f t="shared" si="17"/>
        <v>0</v>
      </c>
      <c r="AC32" s="83">
        <f t="shared" si="17"/>
        <v>0</v>
      </c>
      <c r="AD32" s="171">
        <f t="shared" si="11"/>
        <v>0</v>
      </c>
      <c r="AE32" s="171">
        <f>IF(AD32=1,SUM(AD$10:AD32),0)</f>
        <v>0</v>
      </c>
      <c r="AF32" s="82" t="str">
        <f t="shared" si="12"/>
        <v/>
      </c>
      <c r="AG32" s="171">
        <f t="shared" si="13"/>
        <v>0</v>
      </c>
    </row>
    <row r="33" spans="1:33" ht="12" customHeight="1" x14ac:dyDescent="0.25">
      <c r="A33" s="497"/>
      <c r="B33" s="15">
        <v>24</v>
      </c>
      <c r="C33" s="468">
        <f t="shared" si="6"/>
        <v>0</v>
      </c>
      <c r="D33" s="469"/>
      <c r="E33" s="470"/>
      <c r="F33" s="67">
        <f t="shared" si="7"/>
        <v>0</v>
      </c>
      <c r="G33" s="67">
        <f t="shared" si="7"/>
        <v>0</v>
      </c>
      <c r="H33" s="67">
        <f t="shared" si="7"/>
        <v>0</v>
      </c>
      <c r="I33" s="67">
        <f t="shared" si="0"/>
        <v>0</v>
      </c>
      <c r="J33" s="67">
        <f t="shared" si="8"/>
        <v>0</v>
      </c>
      <c r="K33" s="16">
        <f t="shared" si="8"/>
        <v>0</v>
      </c>
      <c r="L33" s="67">
        <f t="shared" si="8"/>
        <v>0</v>
      </c>
      <c r="M33" s="17">
        <f>IF(L33&gt;0,VLOOKUP(I33,Labour!$AR$1:$AT$15,3,FALSE),0)</f>
        <v>0</v>
      </c>
      <c r="N33" s="70">
        <f t="shared" si="1"/>
        <v>0</v>
      </c>
      <c r="R33" s="83">
        <f t="shared" si="14"/>
        <v>0</v>
      </c>
      <c r="S33" s="83">
        <f t="shared" si="14"/>
        <v>0</v>
      </c>
      <c r="T33" s="83">
        <f t="shared" si="14"/>
        <v>0</v>
      </c>
      <c r="U33" s="83">
        <f t="shared" si="9"/>
        <v>0</v>
      </c>
      <c r="V33" s="83">
        <f t="shared" si="15"/>
        <v>0</v>
      </c>
      <c r="W33" s="83">
        <f t="shared" si="15"/>
        <v>0</v>
      </c>
      <c r="X33" s="83">
        <f t="shared" si="16"/>
        <v>0</v>
      </c>
      <c r="Y33" s="83">
        <f t="shared" si="16"/>
        <v>0</v>
      </c>
      <c r="Z33" s="83">
        <f t="shared" si="16"/>
        <v>0</v>
      </c>
      <c r="AA33" s="171">
        <f t="shared" si="10"/>
        <v>0</v>
      </c>
      <c r="AB33" s="83">
        <f t="shared" si="17"/>
        <v>0</v>
      </c>
      <c r="AC33" s="83">
        <f t="shared" si="17"/>
        <v>0</v>
      </c>
      <c r="AD33" s="171">
        <f t="shared" si="11"/>
        <v>0</v>
      </c>
      <c r="AE33" s="171">
        <f>IF(AD33=1,SUM(AD$10:AD33),0)</f>
        <v>0</v>
      </c>
      <c r="AF33" s="82" t="str">
        <f t="shared" si="12"/>
        <v/>
      </c>
      <c r="AG33" s="171">
        <f t="shared" si="13"/>
        <v>0</v>
      </c>
    </row>
    <row r="34" spans="1:33" ht="12" customHeight="1" x14ac:dyDescent="0.25">
      <c r="A34" s="497"/>
      <c r="B34" s="15">
        <v>25</v>
      </c>
      <c r="C34" s="468">
        <f t="shared" si="6"/>
        <v>0</v>
      </c>
      <c r="D34" s="469"/>
      <c r="E34" s="470"/>
      <c r="F34" s="67">
        <f t="shared" si="7"/>
        <v>0</v>
      </c>
      <c r="G34" s="67">
        <f t="shared" si="7"/>
        <v>0</v>
      </c>
      <c r="H34" s="67">
        <f t="shared" si="7"/>
        <v>0</v>
      </c>
      <c r="I34" s="67">
        <f t="shared" si="0"/>
        <v>0</v>
      </c>
      <c r="J34" s="67">
        <f t="shared" si="8"/>
        <v>0</v>
      </c>
      <c r="K34" s="16">
        <f t="shared" si="8"/>
        <v>0</v>
      </c>
      <c r="L34" s="67">
        <f t="shared" si="8"/>
        <v>0</v>
      </c>
      <c r="M34" s="17">
        <f>IF(L34&gt;0,VLOOKUP(I34,Labour!$AR$1:$AT$15,3,FALSE),0)</f>
        <v>0</v>
      </c>
      <c r="N34" s="70">
        <f t="shared" si="1"/>
        <v>0</v>
      </c>
      <c r="R34" s="83">
        <f t="shared" si="14"/>
        <v>0</v>
      </c>
      <c r="S34" s="83">
        <f t="shared" si="14"/>
        <v>0</v>
      </c>
      <c r="T34" s="83">
        <f t="shared" si="14"/>
        <v>0</v>
      </c>
      <c r="U34" s="83">
        <f t="shared" si="9"/>
        <v>0</v>
      </c>
      <c r="V34" s="83">
        <f t="shared" si="15"/>
        <v>0</v>
      </c>
      <c r="W34" s="83">
        <f t="shared" si="15"/>
        <v>0</v>
      </c>
      <c r="X34" s="83">
        <f t="shared" si="16"/>
        <v>0</v>
      </c>
      <c r="Y34" s="83">
        <f t="shared" si="16"/>
        <v>0</v>
      </c>
      <c r="Z34" s="83">
        <f t="shared" si="16"/>
        <v>0</v>
      </c>
      <c r="AA34" s="171">
        <f t="shared" si="10"/>
        <v>0</v>
      </c>
      <c r="AB34" s="83">
        <f t="shared" si="17"/>
        <v>0</v>
      </c>
      <c r="AC34" s="83">
        <f t="shared" si="17"/>
        <v>0</v>
      </c>
      <c r="AD34" s="171">
        <f t="shared" si="11"/>
        <v>0</v>
      </c>
      <c r="AE34" s="171">
        <f>IF(AD34=1,SUM(AD$10:AD34),0)</f>
        <v>0</v>
      </c>
      <c r="AF34" s="82" t="str">
        <f t="shared" si="12"/>
        <v/>
      </c>
      <c r="AG34" s="171">
        <f t="shared" si="13"/>
        <v>0</v>
      </c>
    </row>
    <row r="35" spans="1:33" ht="12" customHeight="1" x14ac:dyDescent="0.25">
      <c r="A35" s="497"/>
      <c r="B35" s="15">
        <v>26</v>
      </c>
      <c r="C35" s="468">
        <f t="shared" si="6"/>
        <v>0</v>
      </c>
      <c r="D35" s="469"/>
      <c r="E35" s="470"/>
      <c r="F35" s="67">
        <f t="shared" si="7"/>
        <v>0</v>
      </c>
      <c r="G35" s="67">
        <f t="shared" si="7"/>
        <v>0</v>
      </c>
      <c r="H35" s="67">
        <f t="shared" si="7"/>
        <v>0</v>
      </c>
      <c r="I35" s="67">
        <f t="shared" si="0"/>
        <v>0</v>
      </c>
      <c r="J35" s="67">
        <f t="shared" si="8"/>
        <v>0</v>
      </c>
      <c r="K35" s="16">
        <f t="shared" si="8"/>
        <v>0</v>
      </c>
      <c r="L35" s="67">
        <f t="shared" si="8"/>
        <v>0</v>
      </c>
      <c r="M35" s="17">
        <f>IF(L35&gt;0,VLOOKUP(I35,Labour!$AR$1:$AT$15,3,FALSE),0)</f>
        <v>0</v>
      </c>
      <c r="N35" s="70">
        <f t="shared" si="1"/>
        <v>0</v>
      </c>
      <c r="R35" s="83">
        <f t="shared" si="14"/>
        <v>0</v>
      </c>
      <c r="S35" s="83">
        <f t="shared" si="14"/>
        <v>0</v>
      </c>
      <c r="T35" s="83">
        <f t="shared" si="14"/>
        <v>0</v>
      </c>
      <c r="U35" s="83">
        <f t="shared" si="9"/>
        <v>0</v>
      </c>
      <c r="V35" s="83">
        <f t="shared" si="15"/>
        <v>0</v>
      </c>
      <c r="W35" s="83">
        <f t="shared" si="15"/>
        <v>0</v>
      </c>
      <c r="X35" s="83">
        <f t="shared" si="16"/>
        <v>0</v>
      </c>
      <c r="Y35" s="83">
        <f t="shared" si="16"/>
        <v>0</v>
      </c>
      <c r="Z35" s="83">
        <f t="shared" si="16"/>
        <v>0</v>
      </c>
      <c r="AA35" s="171">
        <f t="shared" si="10"/>
        <v>0</v>
      </c>
      <c r="AB35" s="83">
        <f t="shared" si="17"/>
        <v>0</v>
      </c>
      <c r="AC35" s="83">
        <f t="shared" si="17"/>
        <v>0</v>
      </c>
      <c r="AD35" s="171">
        <f t="shared" si="11"/>
        <v>0</v>
      </c>
      <c r="AE35" s="171">
        <f>IF(AD35=1,SUM(AD$10:AD35),0)</f>
        <v>0</v>
      </c>
      <c r="AF35" s="82" t="str">
        <f t="shared" si="12"/>
        <v/>
      </c>
      <c r="AG35" s="171">
        <f t="shared" si="13"/>
        <v>0</v>
      </c>
    </row>
    <row r="36" spans="1:33" ht="12" customHeight="1" x14ac:dyDescent="0.25">
      <c r="A36" s="497"/>
      <c r="B36" s="15">
        <v>27</v>
      </c>
      <c r="C36" s="468">
        <f t="shared" si="6"/>
        <v>0</v>
      </c>
      <c r="D36" s="469"/>
      <c r="E36" s="470"/>
      <c r="F36" s="67">
        <f t="shared" si="7"/>
        <v>0</v>
      </c>
      <c r="G36" s="67">
        <f t="shared" si="7"/>
        <v>0</v>
      </c>
      <c r="H36" s="67">
        <f t="shared" si="7"/>
        <v>0</v>
      </c>
      <c r="I36" s="67">
        <f t="shared" si="0"/>
        <v>0</v>
      </c>
      <c r="J36" s="67">
        <f t="shared" si="8"/>
        <v>0</v>
      </c>
      <c r="K36" s="16">
        <f t="shared" si="8"/>
        <v>0</v>
      </c>
      <c r="L36" s="67">
        <f t="shared" si="8"/>
        <v>0</v>
      </c>
      <c r="M36" s="17">
        <f>IF(L36&gt;0,VLOOKUP(I36,Labour!$AR$1:$AT$15,3,FALSE),0)</f>
        <v>0</v>
      </c>
      <c r="N36" s="70">
        <f t="shared" si="1"/>
        <v>0</v>
      </c>
      <c r="R36" s="83">
        <f t="shared" si="14"/>
        <v>0</v>
      </c>
      <c r="S36" s="83">
        <f t="shared" si="14"/>
        <v>0</v>
      </c>
      <c r="T36" s="83">
        <f t="shared" si="14"/>
        <v>0</v>
      </c>
      <c r="U36" s="83">
        <f t="shared" si="9"/>
        <v>0</v>
      </c>
      <c r="V36" s="83">
        <f t="shared" si="15"/>
        <v>0</v>
      </c>
      <c r="W36" s="83">
        <f t="shared" si="15"/>
        <v>0</v>
      </c>
      <c r="X36" s="83">
        <f t="shared" si="16"/>
        <v>0</v>
      </c>
      <c r="Y36" s="83">
        <f t="shared" si="16"/>
        <v>0</v>
      </c>
      <c r="Z36" s="83">
        <f t="shared" si="16"/>
        <v>0</v>
      </c>
      <c r="AA36" s="171">
        <f t="shared" si="10"/>
        <v>0</v>
      </c>
      <c r="AB36" s="83">
        <f t="shared" si="17"/>
        <v>0</v>
      </c>
      <c r="AC36" s="83">
        <f t="shared" si="17"/>
        <v>0</v>
      </c>
      <c r="AD36" s="171">
        <f t="shared" si="11"/>
        <v>0</v>
      </c>
      <c r="AE36" s="171">
        <f>IF(AD36=1,SUM(AD$10:AD36),0)</f>
        <v>0</v>
      </c>
      <c r="AF36" s="82" t="str">
        <f t="shared" si="12"/>
        <v/>
      </c>
      <c r="AG36" s="171">
        <f t="shared" si="13"/>
        <v>0</v>
      </c>
    </row>
    <row r="37" spans="1:33" ht="12" customHeight="1" x14ac:dyDescent="0.25">
      <c r="A37" s="497"/>
      <c r="B37" s="15">
        <v>28</v>
      </c>
      <c r="C37" s="468">
        <f t="shared" si="6"/>
        <v>0</v>
      </c>
      <c r="D37" s="469"/>
      <c r="E37" s="470"/>
      <c r="F37" s="67">
        <f t="shared" si="7"/>
        <v>0</v>
      </c>
      <c r="G37" s="67">
        <f t="shared" si="7"/>
        <v>0</v>
      </c>
      <c r="H37" s="67">
        <f t="shared" si="7"/>
        <v>0</v>
      </c>
      <c r="I37" s="67">
        <f t="shared" si="0"/>
        <v>0</v>
      </c>
      <c r="J37" s="67">
        <f t="shared" si="8"/>
        <v>0</v>
      </c>
      <c r="K37" s="16">
        <f t="shared" si="8"/>
        <v>0</v>
      </c>
      <c r="L37" s="67">
        <f t="shared" si="8"/>
        <v>0</v>
      </c>
      <c r="M37" s="17">
        <f>IF(L37&gt;0,VLOOKUP(I37,Labour!$AR$1:$AT$15,3,FALSE),0)</f>
        <v>0</v>
      </c>
      <c r="N37" s="70">
        <f t="shared" si="1"/>
        <v>0</v>
      </c>
      <c r="R37" s="83">
        <f t="shared" si="14"/>
        <v>0</v>
      </c>
      <c r="S37" s="83">
        <f t="shared" si="14"/>
        <v>0</v>
      </c>
      <c r="T37" s="83">
        <f t="shared" si="14"/>
        <v>0</v>
      </c>
      <c r="U37" s="83">
        <f t="shared" si="9"/>
        <v>0</v>
      </c>
      <c r="V37" s="83">
        <f t="shared" si="15"/>
        <v>0</v>
      </c>
      <c r="W37" s="83">
        <f t="shared" si="15"/>
        <v>0</v>
      </c>
      <c r="X37" s="83">
        <f t="shared" si="16"/>
        <v>0</v>
      </c>
      <c r="Y37" s="83">
        <f t="shared" si="16"/>
        <v>0</v>
      </c>
      <c r="Z37" s="83">
        <f t="shared" si="16"/>
        <v>0</v>
      </c>
      <c r="AA37" s="171">
        <f t="shared" si="10"/>
        <v>0</v>
      </c>
      <c r="AB37" s="83">
        <f t="shared" si="17"/>
        <v>0</v>
      </c>
      <c r="AC37" s="83">
        <f t="shared" si="17"/>
        <v>0</v>
      </c>
      <c r="AD37" s="171">
        <f t="shared" si="11"/>
        <v>0</v>
      </c>
      <c r="AE37" s="171">
        <f>IF(AD37=1,SUM(AD$10:AD37),0)</f>
        <v>0</v>
      </c>
      <c r="AF37" s="82" t="str">
        <f t="shared" si="12"/>
        <v/>
      </c>
      <c r="AG37" s="171">
        <f t="shared" si="13"/>
        <v>0</v>
      </c>
    </row>
    <row r="38" spans="1:33" ht="12" customHeight="1" x14ac:dyDescent="0.25">
      <c r="A38" s="497"/>
      <c r="B38" s="15">
        <v>29</v>
      </c>
      <c r="C38" s="468">
        <f t="shared" si="6"/>
        <v>0</v>
      </c>
      <c r="D38" s="469"/>
      <c r="E38" s="470"/>
      <c r="F38" s="67">
        <f t="shared" si="7"/>
        <v>0</v>
      </c>
      <c r="G38" s="67">
        <f t="shared" si="7"/>
        <v>0</v>
      </c>
      <c r="H38" s="67">
        <f t="shared" si="7"/>
        <v>0</v>
      </c>
      <c r="I38" s="67">
        <f t="shared" si="0"/>
        <v>0</v>
      </c>
      <c r="J38" s="67">
        <f t="shared" si="8"/>
        <v>0</v>
      </c>
      <c r="K38" s="16">
        <f t="shared" si="8"/>
        <v>0</v>
      </c>
      <c r="L38" s="67">
        <f t="shared" si="8"/>
        <v>0</v>
      </c>
      <c r="M38" s="17">
        <f>IF(L38&gt;0,VLOOKUP(I38,Labour!$AR$1:$AT$15,3,FALSE),0)</f>
        <v>0</v>
      </c>
      <c r="N38" s="70">
        <f t="shared" si="1"/>
        <v>0</v>
      </c>
      <c r="R38" s="83">
        <f t="shared" si="14"/>
        <v>0</v>
      </c>
      <c r="S38" s="83">
        <f t="shared" si="14"/>
        <v>0</v>
      </c>
      <c r="T38" s="83">
        <f t="shared" si="14"/>
        <v>0</v>
      </c>
      <c r="U38" s="83">
        <f t="shared" si="9"/>
        <v>0</v>
      </c>
      <c r="V38" s="83">
        <f t="shared" si="15"/>
        <v>0</v>
      </c>
      <c r="W38" s="83">
        <f t="shared" si="15"/>
        <v>0</v>
      </c>
      <c r="X38" s="83">
        <f t="shared" si="16"/>
        <v>0</v>
      </c>
      <c r="Y38" s="83">
        <f t="shared" si="16"/>
        <v>0</v>
      </c>
      <c r="Z38" s="83">
        <f t="shared" si="16"/>
        <v>0</v>
      </c>
      <c r="AA38" s="171">
        <f t="shared" si="10"/>
        <v>0</v>
      </c>
      <c r="AB38" s="83">
        <f t="shared" si="17"/>
        <v>0</v>
      </c>
      <c r="AC38" s="83">
        <f t="shared" si="17"/>
        <v>0</v>
      </c>
      <c r="AD38" s="171">
        <f t="shared" si="11"/>
        <v>0</v>
      </c>
      <c r="AE38" s="171">
        <f>IF(AD38=1,SUM(AD$10:AD38),0)</f>
        <v>0</v>
      </c>
      <c r="AF38" s="82" t="str">
        <f t="shared" si="12"/>
        <v/>
      </c>
      <c r="AG38" s="171">
        <f t="shared" si="13"/>
        <v>0</v>
      </c>
    </row>
    <row r="39" spans="1:33" ht="12" customHeight="1" x14ac:dyDescent="0.25">
      <c r="A39" s="497"/>
      <c r="B39" s="15">
        <v>30</v>
      </c>
      <c r="C39" s="468">
        <f t="shared" si="6"/>
        <v>0</v>
      </c>
      <c r="D39" s="469"/>
      <c r="E39" s="470"/>
      <c r="F39" s="67">
        <f t="shared" ref="F39:H109" si="18">S39</f>
        <v>0</v>
      </c>
      <c r="G39" s="67">
        <f t="shared" si="18"/>
        <v>0</v>
      </c>
      <c r="H39" s="67">
        <f t="shared" si="18"/>
        <v>0</v>
      </c>
      <c r="I39" s="67">
        <f t="shared" si="0"/>
        <v>0</v>
      </c>
      <c r="J39" s="67">
        <f t="shared" ref="J39:L109" si="19">AA39</f>
        <v>0</v>
      </c>
      <c r="K39" s="16">
        <f t="shared" si="19"/>
        <v>0</v>
      </c>
      <c r="L39" s="67">
        <f t="shared" si="19"/>
        <v>0</v>
      </c>
      <c r="M39" s="17">
        <f>IF(L39&gt;0,VLOOKUP(I39,Labour!$AR$1:$AT$15,3,FALSE),0)</f>
        <v>0</v>
      </c>
      <c r="N39" s="70">
        <f t="shared" si="1"/>
        <v>0</v>
      </c>
      <c r="R39" s="83">
        <f t="shared" si="14"/>
        <v>0</v>
      </c>
      <c r="S39" s="83">
        <f t="shared" si="14"/>
        <v>0</v>
      </c>
      <c r="T39" s="83">
        <f t="shared" si="14"/>
        <v>0</v>
      </c>
      <c r="U39" s="83">
        <f t="shared" si="9"/>
        <v>0</v>
      </c>
      <c r="V39" s="83">
        <f t="shared" si="15"/>
        <v>0</v>
      </c>
      <c r="W39" s="83">
        <f t="shared" si="15"/>
        <v>0</v>
      </c>
      <c r="X39" s="83">
        <f t="shared" si="16"/>
        <v>0</v>
      </c>
      <c r="Y39" s="83">
        <f t="shared" si="16"/>
        <v>0</v>
      </c>
      <c r="Z39" s="83">
        <f t="shared" si="16"/>
        <v>0</v>
      </c>
      <c r="AA39" s="171">
        <f t="shared" si="10"/>
        <v>0</v>
      </c>
      <c r="AB39" s="83">
        <f t="shared" si="17"/>
        <v>0</v>
      </c>
      <c r="AC39" s="83">
        <f t="shared" si="17"/>
        <v>0</v>
      </c>
      <c r="AD39" s="171">
        <f t="shared" si="11"/>
        <v>0</v>
      </c>
      <c r="AE39" s="171">
        <f>IF(AD39=1,SUM(AD$10:AD39),0)</f>
        <v>0</v>
      </c>
      <c r="AF39" s="82" t="str">
        <f t="shared" si="12"/>
        <v/>
      </c>
      <c r="AG39" s="171">
        <f t="shared" si="13"/>
        <v>0</v>
      </c>
    </row>
    <row r="40" spans="1:33" ht="12" customHeight="1" x14ac:dyDescent="0.25">
      <c r="A40" s="497"/>
      <c r="B40" s="15">
        <v>31</v>
      </c>
      <c r="C40" s="468">
        <f t="shared" si="6"/>
        <v>0</v>
      </c>
      <c r="D40" s="469"/>
      <c r="E40" s="470"/>
      <c r="F40" s="67">
        <f t="shared" si="18"/>
        <v>0</v>
      </c>
      <c r="G40" s="67">
        <f t="shared" si="18"/>
        <v>0</v>
      </c>
      <c r="H40" s="67">
        <f t="shared" si="18"/>
        <v>0</v>
      </c>
      <c r="I40" s="67">
        <f t="shared" si="0"/>
        <v>0</v>
      </c>
      <c r="J40" s="67">
        <f t="shared" si="19"/>
        <v>0</v>
      </c>
      <c r="K40" s="16">
        <f t="shared" si="19"/>
        <v>0</v>
      </c>
      <c r="L40" s="67">
        <f t="shared" si="19"/>
        <v>0</v>
      </c>
      <c r="M40" s="17">
        <f>IF(L40&gt;0,VLOOKUP(I40,Labour!$AR$1:$AT$15,3,FALSE),0)</f>
        <v>0</v>
      </c>
      <c r="N40" s="70">
        <f t="shared" si="1"/>
        <v>0</v>
      </c>
      <c r="R40" s="83">
        <f t="shared" si="14"/>
        <v>0</v>
      </c>
      <c r="S40" s="83">
        <f t="shared" si="14"/>
        <v>0</v>
      </c>
      <c r="T40" s="83">
        <f t="shared" si="14"/>
        <v>0</v>
      </c>
      <c r="U40" s="83">
        <f t="shared" si="9"/>
        <v>0</v>
      </c>
      <c r="V40" s="83">
        <f t="shared" si="15"/>
        <v>0</v>
      </c>
      <c r="W40" s="83">
        <f t="shared" si="15"/>
        <v>0</v>
      </c>
      <c r="X40" s="83">
        <f t="shared" si="16"/>
        <v>0</v>
      </c>
      <c r="Y40" s="83">
        <f t="shared" si="16"/>
        <v>0</v>
      </c>
      <c r="Z40" s="83">
        <f t="shared" si="16"/>
        <v>0</v>
      </c>
      <c r="AA40" s="171">
        <f t="shared" si="10"/>
        <v>0</v>
      </c>
      <c r="AB40" s="83">
        <f t="shared" si="17"/>
        <v>0</v>
      </c>
      <c r="AC40" s="83">
        <f t="shared" si="17"/>
        <v>0</v>
      </c>
      <c r="AD40" s="171">
        <f t="shared" si="11"/>
        <v>0</v>
      </c>
      <c r="AE40" s="171">
        <f>IF(AD40=1,SUM(AD$10:AD40),0)</f>
        <v>0</v>
      </c>
      <c r="AF40" s="82" t="str">
        <f t="shared" si="12"/>
        <v/>
      </c>
      <c r="AG40" s="171">
        <f t="shared" si="13"/>
        <v>0</v>
      </c>
    </row>
    <row r="41" spans="1:33" ht="12" customHeight="1" x14ac:dyDescent="0.25">
      <c r="A41" s="497"/>
      <c r="B41" s="15">
        <v>32</v>
      </c>
      <c r="C41" s="468">
        <f t="shared" si="6"/>
        <v>0</v>
      </c>
      <c r="D41" s="469"/>
      <c r="E41" s="470"/>
      <c r="F41" s="67">
        <f t="shared" si="18"/>
        <v>0</v>
      </c>
      <c r="G41" s="67">
        <f t="shared" si="18"/>
        <v>0</v>
      </c>
      <c r="H41" s="67">
        <f t="shared" si="18"/>
        <v>0</v>
      </c>
      <c r="I41" s="67">
        <f t="shared" si="0"/>
        <v>0</v>
      </c>
      <c r="J41" s="67">
        <f t="shared" si="19"/>
        <v>0</v>
      </c>
      <c r="K41" s="16">
        <f t="shared" si="19"/>
        <v>0</v>
      </c>
      <c r="L41" s="67">
        <f t="shared" si="19"/>
        <v>0</v>
      </c>
      <c r="M41" s="17">
        <f>IF(L41&gt;0,VLOOKUP(I41,Labour!$AR$1:$AT$15,3,FALSE),0)</f>
        <v>0</v>
      </c>
      <c r="N41" s="70">
        <f t="shared" si="1"/>
        <v>0</v>
      </c>
      <c r="R41" s="83">
        <f t="shared" si="14"/>
        <v>0</v>
      </c>
      <c r="S41" s="83">
        <f t="shared" si="14"/>
        <v>0</v>
      </c>
      <c r="T41" s="83">
        <f t="shared" si="14"/>
        <v>0</v>
      </c>
      <c r="U41" s="83">
        <f t="shared" si="9"/>
        <v>0</v>
      </c>
      <c r="V41" s="83">
        <f t="shared" si="15"/>
        <v>0</v>
      </c>
      <c r="W41" s="83">
        <f t="shared" si="15"/>
        <v>0</v>
      </c>
      <c r="X41" s="83">
        <f t="shared" si="16"/>
        <v>0</v>
      </c>
      <c r="Y41" s="83">
        <f t="shared" si="16"/>
        <v>0</v>
      </c>
      <c r="Z41" s="83">
        <f t="shared" si="16"/>
        <v>0</v>
      </c>
      <c r="AA41" s="171">
        <f t="shared" si="10"/>
        <v>0</v>
      </c>
      <c r="AB41" s="83">
        <f t="shared" si="17"/>
        <v>0</v>
      </c>
      <c r="AC41" s="83">
        <f t="shared" si="17"/>
        <v>0</v>
      </c>
      <c r="AD41" s="171">
        <f t="shared" si="11"/>
        <v>0</v>
      </c>
      <c r="AE41" s="171">
        <f>IF(AD41=1,SUM(AD$10:AD41),0)</f>
        <v>0</v>
      </c>
      <c r="AF41" s="82" t="str">
        <f t="shared" si="12"/>
        <v/>
      </c>
      <c r="AG41" s="171">
        <f t="shared" si="13"/>
        <v>0</v>
      </c>
    </row>
    <row r="42" spans="1:33" ht="12" customHeight="1" x14ac:dyDescent="0.25">
      <c r="A42" s="497"/>
      <c r="B42" s="15">
        <v>33</v>
      </c>
      <c r="C42" s="468">
        <f t="shared" si="6"/>
        <v>0</v>
      </c>
      <c r="D42" s="469"/>
      <c r="E42" s="470"/>
      <c r="F42" s="67">
        <f t="shared" si="18"/>
        <v>0</v>
      </c>
      <c r="G42" s="67">
        <f t="shared" si="18"/>
        <v>0</v>
      </c>
      <c r="H42" s="67">
        <f t="shared" si="18"/>
        <v>0</v>
      </c>
      <c r="I42" s="67">
        <f t="shared" si="0"/>
        <v>0</v>
      </c>
      <c r="J42" s="67">
        <f t="shared" si="19"/>
        <v>0</v>
      </c>
      <c r="K42" s="16">
        <f t="shared" si="19"/>
        <v>0</v>
      </c>
      <c r="L42" s="67">
        <f t="shared" si="19"/>
        <v>0</v>
      </c>
      <c r="M42" s="17">
        <f>IF(L42&gt;0,VLOOKUP(I42,Labour!$AR$1:$AT$15,3,FALSE),0)</f>
        <v>0</v>
      </c>
      <c r="N42" s="70">
        <f t="shared" si="1"/>
        <v>0</v>
      </c>
      <c r="R42" s="83">
        <f t="shared" si="14"/>
        <v>0</v>
      </c>
      <c r="S42" s="83">
        <f t="shared" si="14"/>
        <v>0</v>
      </c>
      <c r="T42" s="83">
        <f t="shared" si="14"/>
        <v>0</v>
      </c>
      <c r="U42" s="83">
        <f t="shared" si="9"/>
        <v>0</v>
      </c>
      <c r="V42" s="83">
        <f t="shared" si="15"/>
        <v>0</v>
      </c>
      <c r="W42" s="83">
        <f t="shared" si="15"/>
        <v>0</v>
      </c>
      <c r="X42" s="83">
        <f t="shared" si="16"/>
        <v>0</v>
      </c>
      <c r="Y42" s="83">
        <f t="shared" si="16"/>
        <v>0</v>
      </c>
      <c r="Z42" s="83">
        <f t="shared" si="16"/>
        <v>0</v>
      </c>
      <c r="AA42" s="171">
        <f t="shared" si="10"/>
        <v>0</v>
      </c>
      <c r="AB42" s="83">
        <f t="shared" si="17"/>
        <v>0</v>
      </c>
      <c r="AC42" s="83">
        <f t="shared" si="17"/>
        <v>0</v>
      </c>
      <c r="AD42" s="171">
        <f t="shared" si="11"/>
        <v>0</v>
      </c>
      <c r="AE42" s="171">
        <f>IF(AD42=1,SUM(AD$10:AD42),0)</f>
        <v>0</v>
      </c>
      <c r="AF42" s="82" t="str">
        <f t="shared" si="12"/>
        <v/>
      </c>
      <c r="AG42" s="171">
        <f t="shared" si="13"/>
        <v>0</v>
      </c>
    </row>
    <row r="43" spans="1:33" ht="12" customHeight="1" x14ac:dyDescent="0.25">
      <c r="A43" s="497"/>
      <c r="B43" s="15">
        <v>34</v>
      </c>
      <c r="C43" s="468">
        <f t="shared" si="6"/>
        <v>0</v>
      </c>
      <c r="D43" s="469"/>
      <c r="E43" s="470"/>
      <c r="F43" s="67">
        <f t="shared" si="18"/>
        <v>0</v>
      </c>
      <c r="G43" s="67">
        <f t="shared" si="18"/>
        <v>0</v>
      </c>
      <c r="H43" s="67">
        <f t="shared" si="18"/>
        <v>0</v>
      </c>
      <c r="I43" s="67">
        <f t="shared" si="0"/>
        <v>0</v>
      </c>
      <c r="J43" s="67">
        <f t="shared" si="19"/>
        <v>0</v>
      </c>
      <c r="K43" s="16">
        <f t="shared" si="19"/>
        <v>0</v>
      </c>
      <c r="L43" s="67">
        <f t="shared" si="19"/>
        <v>0</v>
      </c>
      <c r="M43" s="17">
        <f>IF(L43&gt;0,VLOOKUP(I43,Labour!$AR$1:$AT$15,3,FALSE),0)</f>
        <v>0</v>
      </c>
      <c r="N43" s="70">
        <f t="shared" si="1"/>
        <v>0</v>
      </c>
      <c r="R43" s="83">
        <f t="shared" si="14"/>
        <v>0</v>
      </c>
      <c r="S43" s="83">
        <f t="shared" si="14"/>
        <v>0</v>
      </c>
      <c r="T43" s="83">
        <f t="shared" si="14"/>
        <v>0</v>
      </c>
      <c r="U43" s="83">
        <f t="shared" ref="U43:U74" si="20">IF($B43&lt;=$U$3,VLOOKUP($B43,OTABLE,U$9,FALSE),0)</f>
        <v>0</v>
      </c>
      <c r="V43" s="83">
        <f t="shared" si="15"/>
        <v>0</v>
      </c>
      <c r="W43" s="83">
        <f t="shared" si="15"/>
        <v>0</v>
      </c>
      <c r="X43" s="83">
        <f t="shared" si="16"/>
        <v>0</v>
      </c>
      <c r="Y43" s="83">
        <f t="shared" si="16"/>
        <v>0</v>
      </c>
      <c r="Z43" s="83">
        <f t="shared" si="16"/>
        <v>0</v>
      </c>
      <c r="AA43" s="171">
        <f t="shared" si="10"/>
        <v>0</v>
      </c>
      <c r="AB43" s="83">
        <f t="shared" si="17"/>
        <v>0</v>
      </c>
      <c r="AC43" s="83">
        <f t="shared" si="17"/>
        <v>0</v>
      </c>
      <c r="AD43" s="171">
        <f t="shared" si="11"/>
        <v>0</v>
      </c>
      <c r="AE43" s="171">
        <f>IF(AD43=1,SUM(AD$10:AD43),0)</f>
        <v>0</v>
      </c>
      <c r="AF43" s="82" t="str">
        <f t="shared" si="12"/>
        <v/>
      </c>
      <c r="AG43" s="171">
        <f t="shared" si="13"/>
        <v>0</v>
      </c>
    </row>
    <row r="44" spans="1:33" ht="12" customHeight="1" x14ac:dyDescent="0.25">
      <c r="A44" s="497"/>
      <c r="B44" s="15">
        <v>35</v>
      </c>
      <c r="C44" s="468">
        <f t="shared" si="6"/>
        <v>0</v>
      </c>
      <c r="D44" s="469"/>
      <c r="E44" s="470"/>
      <c r="F44" s="67">
        <f t="shared" si="18"/>
        <v>0</v>
      </c>
      <c r="G44" s="67">
        <f t="shared" si="18"/>
        <v>0</v>
      </c>
      <c r="H44" s="67">
        <f t="shared" si="18"/>
        <v>0</v>
      </c>
      <c r="I44" s="67">
        <f t="shared" si="0"/>
        <v>0</v>
      </c>
      <c r="J44" s="67">
        <f t="shared" si="19"/>
        <v>0</v>
      </c>
      <c r="K44" s="16">
        <f t="shared" si="19"/>
        <v>0</v>
      </c>
      <c r="L44" s="67">
        <f t="shared" si="19"/>
        <v>0</v>
      </c>
      <c r="M44" s="17">
        <f>IF(L44&gt;0,VLOOKUP(I44,Labour!$AR$1:$AT$15,3,FALSE),0)</f>
        <v>0</v>
      </c>
      <c r="N44" s="70">
        <f t="shared" si="1"/>
        <v>0</v>
      </c>
      <c r="R44" s="83">
        <f t="shared" si="14"/>
        <v>0</v>
      </c>
      <c r="S44" s="83">
        <f t="shared" si="14"/>
        <v>0</v>
      </c>
      <c r="T44" s="83">
        <f t="shared" si="14"/>
        <v>0</v>
      </c>
      <c r="U44" s="83">
        <f t="shared" si="20"/>
        <v>0</v>
      </c>
      <c r="V44" s="83">
        <f t="shared" si="15"/>
        <v>0</v>
      </c>
      <c r="W44" s="83">
        <f t="shared" si="15"/>
        <v>0</v>
      </c>
      <c r="X44" s="83">
        <f t="shared" si="16"/>
        <v>0</v>
      </c>
      <c r="Y44" s="83">
        <f t="shared" si="16"/>
        <v>0</v>
      </c>
      <c r="Z44" s="83">
        <f t="shared" si="16"/>
        <v>0</v>
      </c>
      <c r="AA44" s="171">
        <f t="shared" si="10"/>
        <v>0</v>
      </c>
      <c r="AB44" s="83">
        <f t="shared" si="17"/>
        <v>0</v>
      </c>
      <c r="AC44" s="83">
        <f t="shared" si="17"/>
        <v>0</v>
      </c>
      <c r="AD44" s="171">
        <f t="shared" si="11"/>
        <v>0</v>
      </c>
      <c r="AE44" s="171">
        <f>IF(AD44=1,SUM(AD$10:AD44),0)</f>
        <v>0</v>
      </c>
      <c r="AF44" s="82" t="str">
        <f t="shared" si="12"/>
        <v/>
      </c>
      <c r="AG44" s="171">
        <f t="shared" si="13"/>
        <v>0</v>
      </c>
    </row>
    <row r="45" spans="1:33" ht="12" customHeight="1" x14ac:dyDescent="0.25">
      <c r="A45" s="497"/>
      <c r="B45" s="15">
        <v>36</v>
      </c>
      <c r="C45" s="468">
        <f t="shared" si="6"/>
        <v>0</v>
      </c>
      <c r="D45" s="469"/>
      <c r="E45" s="470"/>
      <c r="F45" s="67">
        <f t="shared" si="18"/>
        <v>0</v>
      </c>
      <c r="G45" s="67">
        <f t="shared" si="18"/>
        <v>0</v>
      </c>
      <c r="H45" s="67">
        <f t="shared" si="18"/>
        <v>0</v>
      </c>
      <c r="I45" s="67">
        <f t="shared" si="0"/>
        <v>0</v>
      </c>
      <c r="J45" s="67">
        <f t="shared" si="19"/>
        <v>0</v>
      </c>
      <c r="K45" s="16">
        <f t="shared" si="19"/>
        <v>0</v>
      </c>
      <c r="L45" s="67">
        <f t="shared" si="19"/>
        <v>0</v>
      </c>
      <c r="M45" s="17">
        <f>IF(L45&gt;0,VLOOKUP(I45,Labour!$AR$1:$AT$15,3,FALSE),0)</f>
        <v>0</v>
      </c>
      <c r="N45" s="70">
        <f t="shared" si="1"/>
        <v>0</v>
      </c>
      <c r="R45" s="83">
        <f t="shared" si="14"/>
        <v>0</v>
      </c>
      <c r="S45" s="83">
        <f t="shared" si="14"/>
        <v>0</v>
      </c>
      <c r="T45" s="83">
        <f t="shared" si="14"/>
        <v>0</v>
      </c>
      <c r="U45" s="83">
        <f t="shared" si="20"/>
        <v>0</v>
      </c>
      <c r="V45" s="83">
        <f t="shared" si="15"/>
        <v>0</v>
      </c>
      <c r="W45" s="83">
        <f t="shared" si="15"/>
        <v>0</v>
      </c>
      <c r="X45" s="83">
        <f t="shared" si="16"/>
        <v>0</v>
      </c>
      <c r="Y45" s="83">
        <f t="shared" si="16"/>
        <v>0</v>
      </c>
      <c r="Z45" s="83">
        <f t="shared" si="16"/>
        <v>0</v>
      </c>
      <c r="AA45" s="171">
        <f t="shared" si="10"/>
        <v>0</v>
      </c>
      <c r="AB45" s="83">
        <f t="shared" si="17"/>
        <v>0</v>
      </c>
      <c r="AC45" s="83">
        <f t="shared" si="17"/>
        <v>0</v>
      </c>
      <c r="AD45" s="171">
        <f t="shared" si="11"/>
        <v>0</v>
      </c>
      <c r="AE45" s="171">
        <f>IF(AD45=1,SUM(AD$10:AD45),0)</f>
        <v>0</v>
      </c>
      <c r="AF45" s="82" t="str">
        <f t="shared" si="12"/>
        <v/>
      </c>
      <c r="AG45" s="171">
        <f t="shared" si="13"/>
        <v>0</v>
      </c>
    </row>
    <row r="46" spans="1:33" ht="12" customHeight="1" x14ac:dyDescent="0.25">
      <c r="A46" s="497"/>
      <c r="B46" s="15">
        <v>37</v>
      </c>
      <c r="C46" s="468">
        <f t="shared" si="6"/>
        <v>0</v>
      </c>
      <c r="D46" s="469"/>
      <c r="E46" s="470"/>
      <c r="F46" s="67">
        <f t="shared" si="18"/>
        <v>0</v>
      </c>
      <c r="G46" s="67">
        <f t="shared" si="18"/>
        <v>0</v>
      </c>
      <c r="H46" s="67">
        <f t="shared" si="18"/>
        <v>0</v>
      </c>
      <c r="I46" s="67">
        <f t="shared" si="0"/>
        <v>0</v>
      </c>
      <c r="J46" s="67">
        <f t="shared" si="19"/>
        <v>0</v>
      </c>
      <c r="K46" s="16">
        <f t="shared" si="19"/>
        <v>0</v>
      </c>
      <c r="L46" s="67">
        <f t="shared" si="19"/>
        <v>0</v>
      </c>
      <c r="M46" s="17">
        <f>IF(L46&gt;0,VLOOKUP(I46,Labour!$AR$1:$AT$15,3,FALSE),0)</f>
        <v>0</v>
      </c>
      <c r="N46" s="70">
        <f t="shared" si="1"/>
        <v>0</v>
      </c>
      <c r="R46" s="83">
        <f t="shared" si="14"/>
        <v>0</v>
      </c>
      <c r="S46" s="83">
        <f t="shared" si="14"/>
        <v>0</v>
      </c>
      <c r="T46" s="83">
        <f t="shared" si="14"/>
        <v>0</v>
      </c>
      <c r="U46" s="83">
        <f t="shared" si="20"/>
        <v>0</v>
      </c>
      <c r="V46" s="83">
        <f t="shared" si="15"/>
        <v>0</v>
      </c>
      <c r="W46" s="83">
        <f t="shared" si="15"/>
        <v>0</v>
      </c>
      <c r="X46" s="83">
        <f t="shared" si="16"/>
        <v>0</v>
      </c>
      <c r="Y46" s="83">
        <f t="shared" si="16"/>
        <v>0</v>
      </c>
      <c r="Z46" s="83">
        <f t="shared" si="16"/>
        <v>0</v>
      </c>
      <c r="AA46" s="171">
        <f t="shared" si="10"/>
        <v>0</v>
      </c>
      <c r="AB46" s="83">
        <f t="shared" si="17"/>
        <v>0</v>
      </c>
      <c r="AC46" s="83">
        <f t="shared" si="17"/>
        <v>0</v>
      </c>
      <c r="AD46" s="171">
        <f t="shared" si="11"/>
        <v>0</v>
      </c>
      <c r="AE46" s="171">
        <f>IF(AD46=1,SUM(AD$10:AD46),0)</f>
        <v>0</v>
      </c>
      <c r="AF46" s="82" t="str">
        <f t="shared" si="12"/>
        <v/>
      </c>
      <c r="AG46" s="171">
        <f t="shared" si="13"/>
        <v>0</v>
      </c>
    </row>
    <row r="47" spans="1:33" ht="12" customHeight="1" x14ac:dyDescent="0.25">
      <c r="A47" s="497"/>
      <c r="B47" s="15">
        <v>38</v>
      </c>
      <c r="C47" s="468">
        <f t="shared" si="6"/>
        <v>0</v>
      </c>
      <c r="D47" s="469"/>
      <c r="E47" s="470"/>
      <c r="F47" s="67">
        <f t="shared" si="18"/>
        <v>0</v>
      </c>
      <c r="G47" s="67">
        <f t="shared" si="18"/>
        <v>0</v>
      </c>
      <c r="H47" s="67">
        <f t="shared" si="18"/>
        <v>0</v>
      </c>
      <c r="I47" s="67">
        <f t="shared" si="0"/>
        <v>0</v>
      </c>
      <c r="J47" s="67">
        <f t="shared" si="19"/>
        <v>0</v>
      </c>
      <c r="K47" s="16">
        <f t="shared" si="19"/>
        <v>0</v>
      </c>
      <c r="L47" s="67">
        <f t="shared" si="19"/>
        <v>0</v>
      </c>
      <c r="M47" s="17">
        <f>IF(L47&gt;0,VLOOKUP(I47,Labour!$AR$1:$AT$15,3,FALSE),0)</f>
        <v>0</v>
      </c>
      <c r="N47" s="70">
        <f t="shared" si="1"/>
        <v>0</v>
      </c>
      <c r="R47" s="83">
        <f t="shared" si="14"/>
        <v>0</v>
      </c>
      <c r="S47" s="83">
        <f t="shared" si="14"/>
        <v>0</v>
      </c>
      <c r="T47" s="83">
        <f t="shared" si="14"/>
        <v>0</v>
      </c>
      <c r="U47" s="83">
        <f t="shared" si="20"/>
        <v>0</v>
      </c>
      <c r="V47" s="83">
        <f t="shared" si="15"/>
        <v>0</v>
      </c>
      <c r="W47" s="83">
        <f t="shared" si="15"/>
        <v>0</v>
      </c>
      <c r="X47" s="83">
        <f t="shared" si="16"/>
        <v>0</v>
      </c>
      <c r="Y47" s="83">
        <f t="shared" si="16"/>
        <v>0</v>
      </c>
      <c r="Z47" s="83">
        <f t="shared" si="16"/>
        <v>0</v>
      </c>
      <c r="AA47" s="171">
        <f t="shared" si="10"/>
        <v>0</v>
      </c>
      <c r="AB47" s="83">
        <f t="shared" si="17"/>
        <v>0</v>
      </c>
      <c r="AC47" s="83">
        <f t="shared" si="17"/>
        <v>0</v>
      </c>
      <c r="AD47" s="171">
        <f t="shared" si="11"/>
        <v>0</v>
      </c>
      <c r="AE47" s="171">
        <f>IF(AD47=1,SUM(AD$10:AD47),0)</f>
        <v>0</v>
      </c>
      <c r="AF47" s="82" t="str">
        <f t="shared" si="12"/>
        <v/>
      </c>
      <c r="AG47" s="171">
        <f t="shared" si="13"/>
        <v>0</v>
      </c>
    </row>
    <row r="48" spans="1:33" ht="12" customHeight="1" x14ac:dyDescent="0.25">
      <c r="A48" s="497"/>
      <c r="B48" s="15">
        <v>39</v>
      </c>
      <c r="C48" s="468">
        <f t="shared" si="6"/>
        <v>0</v>
      </c>
      <c r="D48" s="469"/>
      <c r="E48" s="470"/>
      <c r="F48" s="67">
        <f t="shared" si="18"/>
        <v>0</v>
      </c>
      <c r="G48" s="67">
        <f t="shared" si="18"/>
        <v>0</v>
      </c>
      <c r="H48" s="67">
        <f t="shared" si="18"/>
        <v>0</v>
      </c>
      <c r="I48" s="67">
        <f t="shared" si="0"/>
        <v>0</v>
      </c>
      <c r="J48" s="67">
        <f t="shared" si="19"/>
        <v>0</v>
      </c>
      <c r="K48" s="16">
        <f t="shared" si="19"/>
        <v>0</v>
      </c>
      <c r="L48" s="67">
        <f t="shared" si="19"/>
        <v>0</v>
      </c>
      <c r="M48" s="17">
        <f>IF(L48&gt;0,VLOOKUP(I48,Labour!$AR$1:$AT$15,3,FALSE),0)</f>
        <v>0</v>
      </c>
      <c r="N48" s="70">
        <f t="shared" si="1"/>
        <v>0</v>
      </c>
      <c r="R48" s="83">
        <f t="shared" si="14"/>
        <v>0</v>
      </c>
      <c r="S48" s="83">
        <f t="shared" si="14"/>
        <v>0</v>
      </c>
      <c r="T48" s="83">
        <f t="shared" si="14"/>
        <v>0</v>
      </c>
      <c r="U48" s="83">
        <f t="shared" si="20"/>
        <v>0</v>
      </c>
      <c r="V48" s="83">
        <f t="shared" si="15"/>
        <v>0</v>
      </c>
      <c r="W48" s="83">
        <f t="shared" si="15"/>
        <v>0</v>
      </c>
      <c r="X48" s="83">
        <f t="shared" si="16"/>
        <v>0</v>
      </c>
      <c r="Y48" s="83">
        <f t="shared" si="16"/>
        <v>0</v>
      </c>
      <c r="Z48" s="83">
        <f t="shared" si="16"/>
        <v>0</v>
      </c>
      <c r="AA48" s="171">
        <f t="shared" si="10"/>
        <v>0</v>
      </c>
      <c r="AB48" s="83">
        <f t="shared" si="17"/>
        <v>0</v>
      </c>
      <c r="AC48" s="83">
        <f t="shared" si="17"/>
        <v>0</v>
      </c>
      <c r="AD48" s="171">
        <f t="shared" si="11"/>
        <v>0</v>
      </c>
      <c r="AE48" s="171">
        <f>IF(AD48=1,SUM(AD$10:AD48),0)</f>
        <v>0</v>
      </c>
      <c r="AF48" s="82" t="str">
        <f t="shared" si="12"/>
        <v/>
      </c>
      <c r="AG48" s="171">
        <f t="shared" si="13"/>
        <v>0</v>
      </c>
    </row>
    <row r="49" spans="1:33" ht="12" customHeight="1" x14ac:dyDescent="0.25">
      <c r="A49" s="497"/>
      <c r="B49" s="15">
        <v>40</v>
      </c>
      <c r="C49" s="468">
        <f t="shared" si="6"/>
        <v>0</v>
      </c>
      <c r="D49" s="469"/>
      <c r="E49" s="470"/>
      <c r="F49" s="67">
        <f t="shared" si="18"/>
        <v>0</v>
      </c>
      <c r="G49" s="67">
        <f t="shared" si="18"/>
        <v>0</v>
      </c>
      <c r="H49" s="67">
        <f t="shared" si="18"/>
        <v>0</v>
      </c>
      <c r="I49" s="67">
        <f t="shared" si="0"/>
        <v>0</v>
      </c>
      <c r="J49" s="67">
        <f t="shared" si="19"/>
        <v>0</v>
      </c>
      <c r="K49" s="16">
        <f t="shared" si="19"/>
        <v>0</v>
      </c>
      <c r="L49" s="67">
        <f t="shared" si="19"/>
        <v>0</v>
      </c>
      <c r="M49" s="17">
        <f>IF(L49&gt;0,VLOOKUP(I49,Labour!$AR$1:$AT$15,3,FALSE),0)</f>
        <v>0</v>
      </c>
      <c r="N49" s="70">
        <f t="shared" si="1"/>
        <v>0</v>
      </c>
      <c r="R49" s="83">
        <f t="shared" si="14"/>
        <v>0</v>
      </c>
      <c r="S49" s="83">
        <f t="shared" si="14"/>
        <v>0</v>
      </c>
      <c r="T49" s="83">
        <f t="shared" si="14"/>
        <v>0</v>
      </c>
      <c r="U49" s="83">
        <f t="shared" si="20"/>
        <v>0</v>
      </c>
      <c r="V49" s="83">
        <f t="shared" si="15"/>
        <v>0</v>
      </c>
      <c r="W49" s="83">
        <f t="shared" si="15"/>
        <v>0</v>
      </c>
      <c r="X49" s="83">
        <f t="shared" si="16"/>
        <v>0</v>
      </c>
      <c r="Y49" s="83">
        <f t="shared" si="16"/>
        <v>0</v>
      </c>
      <c r="Z49" s="83">
        <f t="shared" si="16"/>
        <v>0</v>
      </c>
      <c r="AA49" s="171">
        <f t="shared" si="10"/>
        <v>0</v>
      </c>
      <c r="AB49" s="83">
        <f t="shared" si="17"/>
        <v>0</v>
      </c>
      <c r="AC49" s="83">
        <f t="shared" si="17"/>
        <v>0</v>
      </c>
      <c r="AD49" s="171">
        <f t="shared" si="11"/>
        <v>0</v>
      </c>
      <c r="AE49" s="171">
        <f>IF(AD49=1,SUM(AD$10:AD49),0)</f>
        <v>0</v>
      </c>
      <c r="AF49" s="82" t="str">
        <f t="shared" si="12"/>
        <v/>
      </c>
      <c r="AG49" s="171">
        <f t="shared" si="13"/>
        <v>0</v>
      </c>
    </row>
    <row r="50" spans="1:33" ht="12" customHeight="1" x14ac:dyDescent="0.25">
      <c r="A50" s="497"/>
      <c r="B50" s="15">
        <v>41</v>
      </c>
      <c r="C50" s="468">
        <f t="shared" si="6"/>
        <v>0</v>
      </c>
      <c r="D50" s="469"/>
      <c r="E50" s="470"/>
      <c r="F50" s="67">
        <f t="shared" si="18"/>
        <v>0</v>
      </c>
      <c r="G50" s="67">
        <f t="shared" si="18"/>
        <v>0</v>
      </c>
      <c r="H50" s="67">
        <f t="shared" si="18"/>
        <v>0</v>
      </c>
      <c r="I50" s="67">
        <f t="shared" si="0"/>
        <v>0</v>
      </c>
      <c r="J50" s="67">
        <f t="shared" si="19"/>
        <v>0</v>
      </c>
      <c r="K50" s="16">
        <f t="shared" si="19"/>
        <v>0</v>
      </c>
      <c r="L50" s="67">
        <f t="shared" si="19"/>
        <v>0</v>
      </c>
      <c r="M50" s="17">
        <f>IF(L50&gt;0,VLOOKUP(I50,Labour!$AR$1:$AT$15,3,FALSE),0)</f>
        <v>0</v>
      </c>
      <c r="N50" s="70">
        <f t="shared" si="1"/>
        <v>0</v>
      </c>
      <c r="R50" s="83">
        <f t="shared" ref="R50:T69" si="21">IF($B50&lt;=$U$3,VLOOKUP($B50,OTABLE,R$9,FALSE),0)</f>
        <v>0</v>
      </c>
      <c r="S50" s="83">
        <f t="shared" si="21"/>
        <v>0</v>
      </c>
      <c r="T50" s="83">
        <f t="shared" si="21"/>
        <v>0</v>
      </c>
      <c r="U50" s="83">
        <f t="shared" si="20"/>
        <v>0</v>
      </c>
      <c r="V50" s="83">
        <f t="shared" ref="V50:W69" si="22">IF($B50&lt;=$U$3,IF(VLOOKUP($B50,OTABLE,V$9,FALSE)=V$8,$U50,0),0)</f>
        <v>0</v>
      </c>
      <c r="W50" s="83">
        <f t="shared" si="22"/>
        <v>0</v>
      </c>
      <c r="X50" s="83">
        <f t="shared" ref="X50:Z69" si="23">IF($B50&lt;=$U$3,VLOOKUP($B50,OTABLE,X$9,FALSE),0)</f>
        <v>0</v>
      </c>
      <c r="Y50" s="83">
        <f t="shared" si="23"/>
        <v>0</v>
      </c>
      <c r="Z50" s="83">
        <f t="shared" si="23"/>
        <v>0</v>
      </c>
      <c r="AA50" s="171">
        <f t="shared" si="10"/>
        <v>0</v>
      </c>
      <c r="AB50" s="83">
        <f t="shared" ref="AB50:AC69" si="24">IF($B50&lt;=$U$3,VLOOKUP($B50,OTABLE,AB$9,FALSE),0)</f>
        <v>0</v>
      </c>
      <c r="AC50" s="83">
        <f t="shared" si="24"/>
        <v>0</v>
      </c>
      <c r="AD50" s="171">
        <f t="shared" si="11"/>
        <v>0</v>
      </c>
      <c r="AE50" s="171">
        <f>IF(AD50=1,SUM(AD$10:AD50),0)</f>
        <v>0</v>
      </c>
      <c r="AF50" s="82" t="str">
        <f t="shared" si="12"/>
        <v/>
      </c>
      <c r="AG50" s="171">
        <f t="shared" si="13"/>
        <v>0</v>
      </c>
    </row>
    <row r="51" spans="1:33" ht="12" customHeight="1" x14ac:dyDescent="0.25">
      <c r="A51" s="497"/>
      <c r="B51" s="15">
        <v>42</v>
      </c>
      <c r="C51" s="468">
        <f t="shared" si="6"/>
        <v>0</v>
      </c>
      <c r="D51" s="469"/>
      <c r="E51" s="470"/>
      <c r="F51" s="67">
        <f t="shared" si="18"/>
        <v>0</v>
      </c>
      <c r="G51" s="67">
        <f t="shared" si="18"/>
        <v>0</v>
      </c>
      <c r="H51" s="67">
        <f t="shared" si="18"/>
        <v>0</v>
      </c>
      <c r="I51" s="67">
        <f t="shared" si="0"/>
        <v>0</v>
      </c>
      <c r="J51" s="67">
        <f t="shared" si="19"/>
        <v>0</v>
      </c>
      <c r="K51" s="16">
        <f t="shared" si="19"/>
        <v>0</v>
      </c>
      <c r="L51" s="67">
        <f t="shared" si="19"/>
        <v>0</v>
      </c>
      <c r="M51" s="17">
        <f>IF(L51&gt;0,VLOOKUP(I51,Labour!$AR$1:$AT$15,3,FALSE),0)</f>
        <v>0</v>
      </c>
      <c r="N51" s="70">
        <f t="shared" si="1"/>
        <v>0</v>
      </c>
      <c r="R51" s="83">
        <f t="shared" si="21"/>
        <v>0</v>
      </c>
      <c r="S51" s="83">
        <f t="shared" si="21"/>
        <v>0</v>
      </c>
      <c r="T51" s="83">
        <f t="shared" si="21"/>
        <v>0</v>
      </c>
      <c r="U51" s="83">
        <f t="shared" si="20"/>
        <v>0</v>
      </c>
      <c r="V51" s="83">
        <f t="shared" si="22"/>
        <v>0</v>
      </c>
      <c r="W51" s="83">
        <f t="shared" si="22"/>
        <v>0</v>
      </c>
      <c r="X51" s="83">
        <f t="shared" si="23"/>
        <v>0</v>
      </c>
      <c r="Y51" s="83">
        <f t="shared" si="23"/>
        <v>0</v>
      </c>
      <c r="Z51" s="83">
        <f t="shared" si="23"/>
        <v>0</v>
      </c>
      <c r="AA51" s="171">
        <f t="shared" si="10"/>
        <v>0</v>
      </c>
      <c r="AB51" s="83">
        <f t="shared" si="24"/>
        <v>0</v>
      </c>
      <c r="AC51" s="83">
        <f t="shared" si="24"/>
        <v>0</v>
      </c>
      <c r="AD51" s="171">
        <f t="shared" si="11"/>
        <v>0</v>
      </c>
      <c r="AE51" s="171">
        <f>IF(AD51=1,SUM(AD$10:AD51),0)</f>
        <v>0</v>
      </c>
      <c r="AF51" s="82" t="str">
        <f t="shared" si="12"/>
        <v/>
      </c>
      <c r="AG51" s="171">
        <f t="shared" si="13"/>
        <v>0</v>
      </c>
    </row>
    <row r="52" spans="1:33" ht="12" customHeight="1" x14ac:dyDescent="0.25">
      <c r="A52" s="497"/>
      <c r="B52" s="15">
        <v>43</v>
      </c>
      <c r="C52" s="468">
        <f t="shared" si="6"/>
        <v>0</v>
      </c>
      <c r="D52" s="469"/>
      <c r="E52" s="470"/>
      <c r="F52" s="67">
        <f t="shared" si="18"/>
        <v>0</v>
      </c>
      <c r="G52" s="67">
        <f t="shared" si="18"/>
        <v>0</v>
      </c>
      <c r="H52" s="67">
        <f t="shared" si="18"/>
        <v>0</v>
      </c>
      <c r="I52" s="67">
        <f t="shared" si="0"/>
        <v>0</v>
      </c>
      <c r="J52" s="67">
        <f t="shared" si="19"/>
        <v>0</v>
      </c>
      <c r="K52" s="16">
        <f t="shared" si="19"/>
        <v>0</v>
      </c>
      <c r="L52" s="67">
        <f t="shared" si="19"/>
        <v>0</v>
      </c>
      <c r="M52" s="17">
        <f>IF(L52&gt;0,VLOOKUP(I52,Labour!$AR$1:$AT$15,3,FALSE),0)</f>
        <v>0</v>
      </c>
      <c r="N52" s="70">
        <f t="shared" si="1"/>
        <v>0</v>
      </c>
      <c r="R52" s="83">
        <f t="shared" si="21"/>
        <v>0</v>
      </c>
      <c r="S52" s="83">
        <f t="shared" si="21"/>
        <v>0</v>
      </c>
      <c r="T52" s="83">
        <f t="shared" si="21"/>
        <v>0</v>
      </c>
      <c r="U52" s="83">
        <f t="shared" si="20"/>
        <v>0</v>
      </c>
      <c r="V52" s="83">
        <f t="shared" si="22"/>
        <v>0</v>
      </c>
      <c r="W52" s="83">
        <f t="shared" si="22"/>
        <v>0</v>
      </c>
      <c r="X52" s="83">
        <f t="shared" si="23"/>
        <v>0</v>
      </c>
      <c r="Y52" s="83">
        <f t="shared" si="23"/>
        <v>0</v>
      </c>
      <c r="Z52" s="83">
        <f t="shared" si="23"/>
        <v>0</v>
      </c>
      <c r="AA52" s="171">
        <f t="shared" si="10"/>
        <v>0</v>
      </c>
      <c r="AB52" s="83">
        <f t="shared" si="24"/>
        <v>0</v>
      </c>
      <c r="AC52" s="83">
        <f t="shared" si="24"/>
        <v>0</v>
      </c>
      <c r="AD52" s="171">
        <f t="shared" si="11"/>
        <v>0</v>
      </c>
      <c r="AE52" s="171">
        <f>IF(AD52=1,SUM(AD$10:AD52),0)</f>
        <v>0</v>
      </c>
      <c r="AF52" s="82" t="str">
        <f t="shared" si="12"/>
        <v/>
      </c>
      <c r="AG52" s="171">
        <f t="shared" si="13"/>
        <v>0</v>
      </c>
    </row>
    <row r="53" spans="1:33" ht="12" customHeight="1" x14ac:dyDescent="0.25">
      <c r="A53" s="497"/>
      <c r="B53" s="15">
        <v>44</v>
      </c>
      <c r="C53" s="468">
        <f t="shared" si="6"/>
        <v>0</v>
      </c>
      <c r="D53" s="469"/>
      <c r="E53" s="470"/>
      <c r="F53" s="67">
        <f t="shared" si="18"/>
        <v>0</v>
      </c>
      <c r="G53" s="67">
        <f t="shared" si="18"/>
        <v>0</v>
      </c>
      <c r="H53" s="67">
        <f t="shared" si="18"/>
        <v>0</v>
      </c>
      <c r="I53" s="67">
        <f t="shared" si="0"/>
        <v>0</v>
      </c>
      <c r="J53" s="67">
        <f t="shared" si="19"/>
        <v>0</v>
      </c>
      <c r="K53" s="16">
        <f t="shared" si="19"/>
        <v>0</v>
      </c>
      <c r="L53" s="67">
        <f t="shared" si="19"/>
        <v>0</v>
      </c>
      <c r="M53" s="17">
        <f>IF(L53&gt;0,VLOOKUP(I53,Labour!$AR$1:$AT$15,3,FALSE),0)</f>
        <v>0</v>
      </c>
      <c r="N53" s="70">
        <f t="shared" si="1"/>
        <v>0</v>
      </c>
      <c r="R53" s="83">
        <f t="shared" si="21"/>
        <v>0</v>
      </c>
      <c r="S53" s="83">
        <f t="shared" si="21"/>
        <v>0</v>
      </c>
      <c r="T53" s="83">
        <f t="shared" si="21"/>
        <v>0</v>
      </c>
      <c r="U53" s="83">
        <f t="shared" si="20"/>
        <v>0</v>
      </c>
      <c r="V53" s="83">
        <f t="shared" si="22"/>
        <v>0</v>
      </c>
      <c r="W53" s="83">
        <f t="shared" si="22"/>
        <v>0</v>
      </c>
      <c r="X53" s="83">
        <f t="shared" si="23"/>
        <v>0</v>
      </c>
      <c r="Y53" s="83">
        <f t="shared" si="23"/>
        <v>0</v>
      </c>
      <c r="Z53" s="83">
        <f t="shared" si="23"/>
        <v>0</v>
      </c>
      <c r="AA53" s="171">
        <f t="shared" si="10"/>
        <v>0</v>
      </c>
      <c r="AB53" s="83">
        <f t="shared" si="24"/>
        <v>0</v>
      </c>
      <c r="AC53" s="83">
        <f t="shared" si="24"/>
        <v>0</v>
      </c>
      <c r="AD53" s="171">
        <f t="shared" si="11"/>
        <v>0</v>
      </c>
      <c r="AE53" s="171">
        <f>IF(AD53=1,SUM(AD$10:AD53),0)</f>
        <v>0</v>
      </c>
      <c r="AF53" s="82" t="str">
        <f t="shared" si="12"/>
        <v/>
      </c>
      <c r="AG53" s="171">
        <f t="shared" si="13"/>
        <v>0</v>
      </c>
    </row>
    <row r="54" spans="1:33" ht="12" customHeight="1" x14ac:dyDescent="0.25">
      <c r="A54" s="497"/>
      <c r="B54" s="15">
        <v>45</v>
      </c>
      <c r="C54" s="468">
        <f t="shared" si="6"/>
        <v>0</v>
      </c>
      <c r="D54" s="469"/>
      <c r="E54" s="470"/>
      <c r="F54" s="67">
        <f t="shared" si="18"/>
        <v>0</v>
      </c>
      <c r="G54" s="67">
        <f t="shared" si="18"/>
        <v>0</v>
      </c>
      <c r="H54" s="67">
        <f t="shared" si="18"/>
        <v>0</v>
      </c>
      <c r="I54" s="67">
        <f t="shared" si="0"/>
        <v>0</v>
      </c>
      <c r="J54" s="67">
        <f t="shared" si="19"/>
        <v>0</v>
      </c>
      <c r="K54" s="16">
        <f t="shared" si="19"/>
        <v>0</v>
      </c>
      <c r="L54" s="67">
        <f t="shared" si="19"/>
        <v>0</v>
      </c>
      <c r="M54" s="17">
        <f>IF(L54&gt;0,VLOOKUP(I54,Labour!$AR$1:$AT$15,3,FALSE),0)</f>
        <v>0</v>
      </c>
      <c r="N54" s="70">
        <f t="shared" si="1"/>
        <v>0</v>
      </c>
      <c r="R54" s="83">
        <f t="shared" si="21"/>
        <v>0</v>
      </c>
      <c r="S54" s="83">
        <f t="shared" si="21"/>
        <v>0</v>
      </c>
      <c r="T54" s="83">
        <f t="shared" si="21"/>
        <v>0</v>
      </c>
      <c r="U54" s="83">
        <f t="shared" si="20"/>
        <v>0</v>
      </c>
      <c r="V54" s="83">
        <f t="shared" si="22"/>
        <v>0</v>
      </c>
      <c r="W54" s="83">
        <f t="shared" si="22"/>
        <v>0</v>
      </c>
      <c r="X54" s="83">
        <f t="shared" si="23"/>
        <v>0</v>
      </c>
      <c r="Y54" s="83">
        <f t="shared" si="23"/>
        <v>0</v>
      </c>
      <c r="Z54" s="83">
        <f t="shared" si="23"/>
        <v>0</v>
      </c>
      <c r="AA54" s="171">
        <f t="shared" si="10"/>
        <v>0</v>
      </c>
      <c r="AB54" s="83">
        <f t="shared" si="24"/>
        <v>0</v>
      </c>
      <c r="AC54" s="83">
        <f t="shared" si="24"/>
        <v>0</v>
      </c>
      <c r="AD54" s="171">
        <f t="shared" si="11"/>
        <v>0</v>
      </c>
      <c r="AE54" s="171">
        <f>IF(AD54=1,SUM(AD$10:AD54),0)</f>
        <v>0</v>
      </c>
      <c r="AF54" s="82" t="str">
        <f t="shared" si="12"/>
        <v/>
      </c>
      <c r="AG54" s="171">
        <f t="shared" si="13"/>
        <v>0</v>
      </c>
    </row>
    <row r="55" spans="1:33" ht="12" customHeight="1" x14ac:dyDescent="0.25">
      <c r="A55" s="497"/>
      <c r="B55" s="15">
        <v>46</v>
      </c>
      <c r="C55" s="468">
        <f t="shared" si="6"/>
        <v>0</v>
      </c>
      <c r="D55" s="469"/>
      <c r="E55" s="470"/>
      <c r="F55" s="67">
        <f t="shared" si="18"/>
        <v>0</v>
      </c>
      <c r="G55" s="67">
        <f t="shared" si="18"/>
        <v>0</v>
      </c>
      <c r="H55" s="67">
        <f t="shared" si="18"/>
        <v>0</v>
      </c>
      <c r="I55" s="67">
        <f t="shared" si="0"/>
        <v>0</v>
      </c>
      <c r="J55" s="67">
        <f t="shared" si="19"/>
        <v>0</v>
      </c>
      <c r="K55" s="16">
        <f t="shared" si="19"/>
        <v>0</v>
      </c>
      <c r="L55" s="67">
        <f t="shared" si="19"/>
        <v>0</v>
      </c>
      <c r="M55" s="17">
        <f>IF(L55&gt;0,VLOOKUP(I55,Labour!$AR$1:$AT$15,3,FALSE),0)</f>
        <v>0</v>
      </c>
      <c r="N55" s="70">
        <f t="shared" si="1"/>
        <v>0</v>
      </c>
      <c r="R55" s="83">
        <f t="shared" si="21"/>
        <v>0</v>
      </c>
      <c r="S55" s="83">
        <f t="shared" si="21"/>
        <v>0</v>
      </c>
      <c r="T55" s="83">
        <f t="shared" si="21"/>
        <v>0</v>
      </c>
      <c r="U55" s="83">
        <f t="shared" si="20"/>
        <v>0</v>
      </c>
      <c r="V55" s="83">
        <f t="shared" si="22"/>
        <v>0</v>
      </c>
      <c r="W55" s="83">
        <f t="shared" si="22"/>
        <v>0</v>
      </c>
      <c r="X55" s="83">
        <f t="shared" si="23"/>
        <v>0</v>
      </c>
      <c r="Y55" s="83">
        <f t="shared" si="23"/>
        <v>0</v>
      </c>
      <c r="Z55" s="83">
        <f t="shared" si="23"/>
        <v>0</v>
      </c>
      <c r="AA55" s="171">
        <f t="shared" si="10"/>
        <v>0</v>
      </c>
      <c r="AB55" s="83">
        <f t="shared" si="24"/>
        <v>0</v>
      </c>
      <c r="AC55" s="83">
        <f t="shared" si="24"/>
        <v>0</v>
      </c>
      <c r="AD55" s="171">
        <f t="shared" si="11"/>
        <v>0</v>
      </c>
      <c r="AE55" s="171">
        <f>IF(AD55=1,SUM(AD$10:AD55),0)</f>
        <v>0</v>
      </c>
      <c r="AF55" s="82" t="str">
        <f t="shared" si="12"/>
        <v/>
      </c>
      <c r="AG55" s="171">
        <f t="shared" si="13"/>
        <v>0</v>
      </c>
    </row>
    <row r="56" spans="1:33" ht="12" customHeight="1" x14ac:dyDescent="0.25">
      <c r="A56" s="497"/>
      <c r="B56" s="15">
        <v>47</v>
      </c>
      <c r="C56" s="468">
        <f t="shared" si="6"/>
        <v>0</v>
      </c>
      <c r="D56" s="469"/>
      <c r="E56" s="470"/>
      <c r="F56" s="67">
        <f t="shared" si="18"/>
        <v>0</v>
      </c>
      <c r="G56" s="67">
        <f t="shared" si="18"/>
        <v>0</v>
      </c>
      <c r="H56" s="67">
        <f t="shared" si="18"/>
        <v>0</v>
      </c>
      <c r="I56" s="67">
        <f t="shared" si="0"/>
        <v>0</v>
      </c>
      <c r="J56" s="67">
        <f t="shared" si="19"/>
        <v>0</v>
      </c>
      <c r="K56" s="16">
        <f t="shared" si="19"/>
        <v>0</v>
      </c>
      <c r="L56" s="67">
        <f t="shared" si="19"/>
        <v>0</v>
      </c>
      <c r="M56" s="17">
        <f>IF(L56&gt;0,VLOOKUP(I56,Labour!$AR$1:$AT$15,3,FALSE),0)</f>
        <v>0</v>
      </c>
      <c r="N56" s="70">
        <f t="shared" si="1"/>
        <v>0</v>
      </c>
      <c r="R56" s="83">
        <f t="shared" si="21"/>
        <v>0</v>
      </c>
      <c r="S56" s="83">
        <f t="shared" si="21"/>
        <v>0</v>
      </c>
      <c r="T56" s="83">
        <f t="shared" si="21"/>
        <v>0</v>
      </c>
      <c r="U56" s="83">
        <f t="shared" si="20"/>
        <v>0</v>
      </c>
      <c r="V56" s="83">
        <f t="shared" si="22"/>
        <v>0</v>
      </c>
      <c r="W56" s="83">
        <f t="shared" si="22"/>
        <v>0</v>
      </c>
      <c r="X56" s="83">
        <f t="shared" si="23"/>
        <v>0</v>
      </c>
      <c r="Y56" s="83">
        <f t="shared" si="23"/>
        <v>0</v>
      </c>
      <c r="Z56" s="83">
        <f t="shared" si="23"/>
        <v>0</v>
      </c>
      <c r="AA56" s="171">
        <f t="shared" si="10"/>
        <v>0</v>
      </c>
      <c r="AB56" s="83">
        <f t="shared" si="24"/>
        <v>0</v>
      </c>
      <c r="AC56" s="83">
        <f t="shared" si="24"/>
        <v>0</v>
      </c>
      <c r="AD56" s="171">
        <f t="shared" si="11"/>
        <v>0</v>
      </c>
      <c r="AE56" s="171">
        <f>IF(AD56=1,SUM(AD$10:AD56),0)</f>
        <v>0</v>
      </c>
      <c r="AF56" s="82" t="str">
        <f t="shared" si="12"/>
        <v/>
      </c>
      <c r="AG56" s="171">
        <f t="shared" si="13"/>
        <v>0</v>
      </c>
    </row>
    <row r="57" spans="1:33" ht="12" customHeight="1" x14ac:dyDescent="0.25">
      <c r="A57" s="497"/>
      <c r="B57" s="15">
        <v>48</v>
      </c>
      <c r="C57" s="468">
        <f t="shared" si="6"/>
        <v>0</v>
      </c>
      <c r="D57" s="469"/>
      <c r="E57" s="470"/>
      <c r="F57" s="67">
        <f t="shared" si="18"/>
        <v>0</v>
      </c>
      <c r="G57" s="67">
        <f t="shared" si="18"/>
        <v>0</v>
      </c>
      <c r="H57" s="67">
        <f t="shared" si="18"/>
        <v>0</v>
      </c>
      <c r="I57" s="67">
        <f t="shared" si="0"/>
        <v>0</v>
      </c>
      <c r="J57" s="67">
        <f t="shared" si="19"/>
        <v>0</v>
      </c>
      <c r="K57" s="16">
        <f t="shared" si="19"/>
        <v>0</v>
      </c>
      <c r="L57" s="67">
        <f t="shared" si="19"/>
        <v>0</v>
      </c>
      <c r="M57" s="17">
        <f>IF(L57&gt;0,VLOOKUP(I57,Labour!$AR$1:$AT$15,3,FALSE),0)</f>
        <v>0</v>
      </c>
      <c r="N57" s="70">
        <f t="shared" si="1"/>
        <v>0</v>
      </c>
      <c r="R57" s="83">
        <f t="shared" si="21"/>
        <v>0</v>
      </c>
      <c r="S57" s="83">
        <f t="shared" si="21"/>
        <v>0</v>
      </c>
      <c r="T57" s="83">
        <f t="shared" si="21"/>
        <v>0</v>
      </c>
      <c r="U57" s="83">
        <f t="shared" si="20"/>
        <v>0</v>
      </c>
      <c r="V57" s="83">
        <f t="shared" si="22"/>
        <v>0</v>
      </c>
      <c r="W57" s="83">
        <f t="shared" si="22"/>
        <v>0</v>
      </c>
      <c r="X57" s="83">
        <f t="shared" si="23"/>
        <v>0</v>
      </c>
      <c r="Y57" s="83">
        <f t="shared" si="23"/>
        <v>0</v>
      </c>
      <c r="Z57" s="83">
        <f t="shared" si="23"/>
        <v>0</v>
      </c>
      <c r="AA57" s="171">
        <f t="shared" si="10"/>
        <v>0</v>
      </c>
      <c r="AB57" s="83">
        <f t="shared" si="24"/>
        <v>0</v>
      </c>
      <c r="AC57" s="83">
        <f t="shared" si="24"/>
        <v>0</v>
      </c>
      <c r="AD57" s="171">
        <f t="shared" si="11"/>
        <v>0</v>
      </c>
      <c r="AE57" s="171">
        <f>IF(AD57=1,SUM(AD$10:AD57),0)</f>
        <v>0</v>
      </c>
      <c r="AF57" s="82" t="str">
        <f t="shared" si="12"/>
        <v/>
      </c>
      <c r="AG57" s="171">
        <f t="shared" si="13"/>
        <v>0</v>
      </c>
    </row>
    <row r="58" spans="1:33" ht="12" customHeight="1" x14ac:dyDescent="0.25">
      <c r="A58" s="497"/>
      <c r="B58" s="15">
        <v>49</v>
      </c>
      <c r="C58" s="468">
        <f t="shared" si="6"/>
        <v>0</v>
      </c>
      <c r="D58" s="469"/>
      <c r="E58" s="470"/>
      <c r="F58" s="67">
        <f t="shared" si="18"/>
        <v>0</v>
      </c>
      <c r="G58" s="67">
        <f t="shared" si="18"/>
        <v>0</v>
      </c>
      <c r="H58" s="67">
        <f t="shared" si="18"/>
        <v>0</v>
      </c>
      <c r="I58" s="67">
        <f t="shared" si="0"/>
        <v>0</v>
      </c>
      <c r="J58" s="67">
        <f t="shared" si="19"/>
        <v>0</v>
      </c>
      <c r="K58" s="16">
        <f t="shared" si="19"/>
        <v>0</v>
      </c>
      <c r="L58" s="67">
        <f t="shared" si="19"/>
        <v>0</v>
      </c>
      <c r="M58" s="17">
        <f>IF(L58&gt;0,VLOOKUP(I58,Labour!$AR$1:$AT$15,3,FALSE),0)</f>
        <v>0</v>
      </c>
      <c r="N58" s="70">
        <f t="shared" si="1"/>
        <v>0</v>
      </c>
      <c r="R58" s="83">
        <f t="shared" si="21"/>
        <v>0</v>
      </c>
      <c r="S58" s="83">
        <f t="shared" si="21"/>
        <v>0</v>
      </c>
      <c r="T58" s="83">
        <f t="shared" si="21"/>
        <v>0</v>
      </c>
      <c r="U58" s="83">
        <f t="shared" si="20"/>
        <v>0</v>
      </c>
      <c r="V58" s="83">
        <f t="shared" si="22"/>
        <v>0</v>
      </c>
      <c r="W58" s="83">
        <f t="shared" si="22"/>
        <v>0</v>
      </c>
      <c r="X58" s="83">
        <f t="shared" si="23"/>
        <v>0</v>
      </c>
      <c r="Y58" s="83">
        <f t="shared" si="23"/>
        <v>0</v>
      </c>
      <c r="Z58" s="83">
        <f t="shared" si="23"/>
        <v>0</v>
      </c>
      <c r="AA58" s="171">
        <f t="shared" si="10"/>
        <v>0</v>
      </c>
      <c r="AB58" s="83">
        <f t="shared" si="24"/>
        <v>0</v>
      </c>
      <c r="AC58" s="83">
        <f t="shared" si="24"/>
        <v>0</v>
      </c>
      <c r="AD58" s="171">
        <f t="shared" si="11"/>
        <v>0</v>
      </c>
      <c r="AE58" s="171">
        <f>IF(AD58=1,SUM(AD$10:AD58),0)</f>
        <v>0</v>
      </c>
      <c r="AF58" s="82" t="str">
        <f t="shared" si="12"/>
        <v/>
      </c>
      <c r="AG58" s="171">
        <f t="shared" si="13"/>
        <v>0</v>
      </c>
    </row>
    <row r="59" spans="1:33" ht="12" customHeight="1" x14ac:dyDescent="0.25">
      <c r="A59" s="497"/>
      <c r="B59" s="15">
        <v>50</v>
      </c>
      <c r="C59" s="468">
        <f t="shared" si="6"/>
        <v>0</v>
      </c>
      <c r="D59" s="469"/>
      <c r="E59" s="470"/>
      <c r="F59" s="67">
        <f t="shared" si="18"/>
        <v>0</v>
      </c>
      <c r="G59" s="67">
        <f t="shared" si="18"/>
        <v>0</v>
      </c>
      <c r="H59" s="67">
        <f t="shared" si="18"/>
        <v>0</v>
      </c>
      <c r="I59" s="67">
        <f t="shared" si="0"/>
        <v>0</v>
      </c>
      <c r="J59" s="67">
        <f t="shared" si="19"/>
        <v>0</v>
      </c>
      <c r="K59" s="16">
        <f t="shared" si="19"/>
        <v>0</v>
      </c>
      <c r="L59" s="67">
        <f t="shared" si="19"/>
        <v>0</v>
      </c>
      <c r="M59" s="17">
        <f>IF(L59&gt;0,VLOOKUP(I59,Labour!$AR$1:$AT$15,3,FALSE),0)</f>
        <v>0</v>
      </c>
      <c r="N59" s="70">
        <f t="shared" si="1"/>
        <v>0</v>
      </c>
      <c r="R59" s="83">
        <f t="shared" si="21"/>
        <v>0</v>
      </c>
      <c r="S59" s="83">
        <f t="shared" si="21"/>
        <v>0</v>
      </c>
      <c r="T59" s="83">
        <f t="shared" si="21"/>
        <v>0</v>
      </c>
      <c r="U59" s="83">
        <f t="shared" si="20"/>
        <v>0</v>
      </c>
      <c r="V59" s="83">
        <f t="shared" si="22"/>
        <v>0</v>
      </c>
      <c r="W59" s="83">
        <f t="shared" si="22"/>
        <v>0</v>
      </c>
      <c r="X59" s="83">
        <f t="shared" si="23"/>
        <v>0</v>
      </c>
      <c r="Y59" s="83">
        <f t="shared" si="23"/>
        <v>0</v>
      </c>
      <c r="Z59" s="83">
        <f t="shared" si="23"/>
        <v>0</v>
      </c>
      <c r="AA59" s="171">
        <f t="shared" si="10"/>
        <v>0</v>
      </c>
      <c r="AB59" s="83">
        <f t="shared" si="24"/>
        <v>0</v>
      </c>
      <c r="AC59" s="83">
        <f t="shared" si="24"/>
        <v>0</v>
      </c>
      <c r="AD59" s="171">
        <f t="shared" si="11"/>
        <v>0</v>
      </c>
      <c r="AE59" s="171">
        <f>IF(AD59=1,SUM(AD$10:AD59),0)</f>
        <v>0</v>
      </c>
      <c r="AF59" s="82" t="str">
        <f t="shared" si="12"/>
        <v/>
      </c>
      <c r="AG59" s="171">
        <f t="shared" si="13"/>
        <v>0</v>
      </c>
    </row>
    <row r="60" spans="1:33" ht="12" customHeight="1" x14ac:dyDescent="0.25">
      <c r="A60" s="497"/>
      <c r="B60" s="15">
        <v>51</v>
      </c>
      <c r="C60" s="468">
        <f t="shared" si="6"/>
        <v>0</v>
      </c>
      <c r="D60" s="469"/>
      <c r="E60" s="470"/>
      <c r="F60" s="67">
        <f t="shared" si="18"/>
        <v>0</v>
      </c>
      <c r="G60" s="67">
        <f t="shared" si="18"/>
        <v>0</v>
      </c>
      <c r="H60" s="67">
        <f t="shared" si="18"/>
        <v>0</v>
      </c>
      <c r="I60" s="67">
        <f t="shared" si="0"/>
        <v>0</v>
      </c>
      <c r="J60" s="67">
        <f t="shared" si="19"/>
        <v>0</v>
      </c>
      <c r="K60" s="16">
        <f t="shared" si="19"/>
        <v>0</v>
      </c>
      <c r="L60" s="67">
        <f t="shared" si="19"/>
        <v>0</v>
      </c>
      <c r="M60" s="17">
        <f>IF(L60&gt;0,VLOOKUP(I60,Labour!$AR$1:$AT$15,3,FALSE),0)</f>
        <v>0</v>
      </c>
      <c r="N60" s="70">
        <f t="shared" si="1"/>
        <v>0</v>
      </c>
      <c r="R60" s="83">
        <f t="shared" si="21"/>
        <v>0</v>
      </c>
      <c r="S60" s="83">
        <f t="shared" si="21"/>
        <v>0</v>
      </c>
      <c r="T60" s="83">
        <f t="shared" si="21"/>
        <v>0</v>
      </c>
      <c r="U60" s="83">
        <f t="shared" si="20"/>
        <v>0</v>
      </c>
      <c r="V60" s="83">
        <f t="shared" si="22"/>
        <v>0</v>
      </c>
      <c r="W60" s="83">
        <f t="shared" si="22"/>
        <v>0</v>
      </c>
      <c r="X60" s="83">
        <f t="shared" si="23"/>
        <v>0</v>
      </c>
      <c r="Y60" s="83">
        <f t="shared" si="23"/>
        <v>0</v>
      </c>
      <c r="Z60" s="83">
        <f t="shared" si="23"/>
        <v>0</v>
      </c>
      <c r="AA60" s="171">
        <f t="shared" si="10"/>
        <v>0</v>
      </c>
      <c r="AB60" s="83">
        <f t="shared" si="24"/>
        <v>0</v>
      </c>
      <c r="AC60" s="83">
        <f t="shared" si="24"/>
        <v>0</v>
      </c>
      <c r="AD60" s="171">
        <f t="shared" si="11"/>
        <v>0</v>
      </c>
      <c r="AE60" s="171">
        <f>IF(AD60=1,SUM(AD$10:AD60),0)</f>
        <v>0</v>
      </c>
      <c r="AF60" s="82" t="str">
        <f t="shared" si="12"/>
        <v/>
      </c>
      <c r="AG60" s="171">
        <f t="shared" si="13"/>
        <v>0</v>
      </c>
    </row>
    <row r="61" spans="1:33" ht="12" customHeight="1" x14ac:dyDescent="0.25">
      <c r="A61" s="497"/>
      <c r="B61" s="15">
        <v>52</v>
      </c>
      <c r="C61" s="468">
        <f t="shared" si="6"/>
        <v>0</v>
      </c>
      <c r="D61" s="469"/>
      <c r="E61" s="470"/>
      <c r="F61" s="67">
        <f t="shared" si="18"/>
        <v>0</v>
      </c>
      <c r="G61" s="67">
        <f t="shared" si="18"/>
        <v>0</v>
      </c>
      <c r="H61" s="67">
        <f t="shared" si="18"/>
        <v>0</v>
      </c>
      <c r="I61" s="67">
        <f t="shared" si="0"/>
        <v>0</v>
      </c>
      <c r="J61" s="67">
        <f t="shared" si="19"/>
        <v>0</v>
      </c>
      <c r="K61" s="16">
        <f t="shared" si="19"/>
        <v>0</v>
      </c>
      <c r="L61" s="67">
        <f t="shared" si="19"/>
        <v>0</v>
      </c>
      <c r="M61" s="17">
        <f>IF(L61&gt;0,VLOOKUP(I61,Labour!$AR$1:$AT$15,3,FALSE),0)</f>
        <v>0</v>
      </c>
      <c r="N61" s="70">
        <f t="shared" si="1"/>
        <v>0</v>
      </c>
      <c r="R61" s="83">
        <f t="shared" si="21"/>
        <v>0</v>
      </c>
      <c r="S61" s="83">
        <f t="shared" si="21"/>
        <v>0</v>
      </c>
      <c r="T61" s="83">
        <f t="shared" si="21"/>
        <v>0</v>
      </c>
      <c r="U61" s="83">
        <f t="shared" si="20"/>
        <v>0</v>
      </c>
      <c r="V61" s="83">
        <f t="shared" si="22"/>
        <v>0</v>
      </c>
      <c r="W61" s="83">
        <f t="shared" si="22"/>
        <v>0</v>
      </c>
      <c r="X61" s="83">
        <f t="shared" si="23"/>
        <v>0</v>
      </c>
      <c r="Y61" s="83">
        <f t="shared" si="23"/>
        <v>0</v>
      </c>
      <c r="Z61" s="83">
        <f t="shared" si="23"/>
        <v>0</v>
      </c>
      <c r="AA61" s="171">
        <f t="shared" si="10"/>
        <v>0</v>
      </c>
      <c r="AB61" s="83">
        <f t="shared" si="24"/>
        <v>0</v>
      </c>
      <c r="AC61" s="83">
        <f t="shared" si="24"/>
        <v>0</v>
      </c>
      <c r="AD61" s="171">
        <f t="shared" si="11"/>
        <v>0</v>
      </c>
      <c r="AE61" s="171">
        <f>IF(AD61=1,SUM(AD$10:AD61),0)</f>
        <v>0</v>
      </c>
      <c r="AF61" s="82" t="str">
        <f t="shared" si="12"/>
        <v/>
      </c>
      <c r="AG61" s="171">
        <f t="shared" si="13"/>
        <v>0</v>
      </c>
    </row>
    <row r="62" spans="1:33" ht="12" customHeight="1" x14ac:dyDescent="0.25">
      <c r="A62" s="497"/>
      <c r="B62" s="15">
        <v>53</v>
      </c>
      <c r="C62" s="468">
        <f t="shared" si="6"/>
        <v>0</v>
      </c>
      <c r="D62" s="469"/>
      <c r="E62" s="470"/>
      <c r="F62" s="67">
        <f t="shared" si="18"/>
        <v>0</v>
      </c>
      <c r="G62" s="67">
        <f t="shared" si="18"/>
        <v>0</v>
      </c>
      <c r="H62" s="67">
        <f t="shared" si="18"/>
        <v>0</v>
      </c>
      <c r="I62" s="67">
        <f t="shared" si="0"/>
        <v>0</v>
      </c>
      <c r="J62" s="67">
        <f t="shared" si="19"/>
        <v>0</v>
      </c>
      <c r="K62" s="16">
        <f t="shared" si="19"/>
        <v>0</v>
      </c>
      <c r="L62" s="67">
        <f t="shared" si="19"/>
        <v>0</v>
      </c>
      <c r="M62" s="17">
        <f>IF(L62&gt;0,VLOOKUP(I62,Labour!$AR$1:$AT$15,3,FALSE),0)</f>
        <v>0</v>
      </c>
      <c r="N62" s="70">
        <f t="shared" si="1"/>
        <v>0</v>
      </c>
      <c r="R62" s="83">
        <f t="shared" si="21"/>
        <v>0</v>
      </c>
      <c r="S62" s="83">
        <f t="shared" si="21"/>
        <v>0</v>
      </c>
      <c r="T62" s="83">
        <f t="shared" si="21"/>
        <v>0</v>
      </c>
      <c r="U62" s="83">
        <f t="shared" si="20"/>
        <v>0</v>
      </c>
      <c r="V62" s="83">
        <f t="shared" si="22"/>
        <v>0</v>
      </c>
      <c r="W62" s="83">
        <f t="shared" si="22"/>
        <v>0</v>
      </c>
      <c r="X62" s="83">
        <f t="shared" si="23"/>
        <v>0</v>
      </c>
      <c r="Y62" s="83">
        <f t="shared" si="23"/>
        <v>0</v>
      </c>
      <c r="Z62" s="83">
        <f t="shared" si="23"/>
        <v>0</v>
      </c>
      <c r="AA62" s="171">
        <f t="shared" si="10"/>
        <v>0</v>
      </c>
      <c r="AB62" s="83">
        <f t="shared" si="24"/>
        <v>0</v>
      </c>
      <c r="AC62" s="83">
        <f t="shared" si="24"/>
        <v>0</v>
      </c>
      <c r="AD62" s="171">
        <f t="shared" si="11"/>
        <v>0</v>
      </c>
      <c r="AE62" s="171">
        <f>IF(AD62=1,SUM(AD$10:AD62),0)</f>
        <v>0</v>
      </c>
      <c r="AF62" s="82" t="str">
        <f t="shared" si="12"/>
        <v/>
      </c>
      <c r="AG62" s="171">
        <f t="shared" si="13"/>
        <v>0</v>
      </c>
    </row>
    <row r="63" spans="1:33" ht="12" customHeight="1" x14ac:dyDescent="0.25">
      <c r="A63" s="497"/>
      <c r="B63" s="15">
        <v>54</v>
      </c>
      <c r="C63" s="468">
        <f t="shared" si="6"/>
        <v>0</v>
      </c>
      <c r="D63" s="469"/>
      <c r="E63" s="470"/>
      <c r="F63" s="67">
        <f t="shared" si="18"/>
        <v>0</v>
      </c>
      <c r="G63" s="67">
        <f t="shared" si="18"/>
        <v>0</v>
      </c>
      <c r="H63" s="67">
        <f t="shared" si="18"/>
        <v>0</v>
      </c>
      <c r="I63" s="67">
        <f t="shared" si="0"/>
        <v>0</v>
      </c>
      <c r="J63" s="67">
        <f t="shared" si="19"/>
        <v>0</v>
      </c>
      <c r="K63" s="16">
        <f t="shared" si="19"/>
        <v>0</v>
      </c>
      <c r="L63" s="67">
        <f t="shared" si="19"/>
        <v>0</v>
      </c>
      <c r="M63" s="17">
        <f>IF(L63&gt;0,VLOOKUP(I63,Labour!$AR$1:$AT$15,3,FALSE),0)</f>
        <v>0</v>
      </c>
      <c r="N63" s="70">
        <f t="shared" si="1"/>
        <v>0</v>
      </c>
      <c r="R63" s="83">
        <f t="shared" si="21"/>
        <v>0</v>
      </c>
      <c r="S63" s="83">
        <f t="shared" si="21"/>
        <v>0</v>
      </c>
      <c r="T63" s="83">
        <f t="shared" si="21"/>
        <v>0</v>
      </c>
      <c r="U63" s="83">
        <f t="shared" si="20"/>
        <v>0</v>
      </c>
      <c r="V63" s="83">
        <f t="shared" si="22"/>
        <v>0</v>
      </c>
      <c r="W63" s="83">
        <f t="shared" si="22"/>
        <v>0</v>
      </c>
      <c r="X63" s="83">
        <f t="shared" si="23"/>
        <v>0</v>
      </c>
      <c r="Y63" s="83">
        <f t="shared" si="23"/>
        <v>0</v>
      </c>
      <c r="Z63" s="83">
        <f t="shared" si="23"/>
        <v>0</v>
      </c>
      <c r="AA63" s="171">
        <f t="shared" si="10"/>
        <v>0</v>
      </c>
      <c r="AB63" s="83">
        <f t="shared" si="24"/>
        <v>0</v>
      </c>
      <c r="AC63" s="83">
        <f t="shared" si="24"/>
        <v>0</v>
      </c>
      <c r="AD63" s="171">
        <f t="shared" si="11"/>
        <v>0</v>
      </c>
      <c r="AE63" s="171">
        <f>IF(AD63=1,SUM(AD$10:AD63),0)</f>
        <v>0</v>
      </c>
      <c r="AF63" s="82" t="str">
        <f t="shared" si="12"/>
        <v/>
      </c>
      <c r="AG63" s="171">
        <f t="shared" si="13"/>
        <v>0</v>
      </c>
    </row>
    <row r="64" spans="1:33" ht="12" customHeight="1" x14ac:dyDescent="0.25">
      <c r="A64" s="497"/>
      <c r="B64" s="15">
        <v>55</v>
      </c>
      <c r="C64" s="468">
        <f t="shared" si="6"/>
        <v>0</v>
      </c>
      <c r="D64" s="469"/>
      <c r="E64" s="470"/>
      <c r="F64" s="67">
        <f t="shared" si="18"/>
        <v>0</v>
      </c>
      <c r="G64" s="67">
        <f t="shared" si="18"/>
        <v>0</v>
      </c>
      <c r="H64" s="67">
        <f t="shared" si="18"/>
        <v>0</v>
      </c>
      <c r="I64" s="67">
        <f t="shared" si="0"/>
        <v>0</v>
      </c>
      <c r="J64" s="67">
        <f t="shared" si="19"/>
        <v>0</v>
      </c>
      <c r="K64" s="16">
        <f t="shared" si="19"/>
        <v>0</v>
      </c>
      <c r="L64" s="67">
        <f t="shared" si="19"/>
        <v>0</v>
      </c>
      <c r="M64" s="17">
        <f>IF(L64&gt;0,VLOOKUP(I64,Labour!$AR$1:$AT$15,3,FALSE),0)</f>
        <v>0</v>
      </c>
      <c r="N64" s="70">
        <f t="shared" si="1"/>
        <v>0</v>
      </c>
      <c r="R64" s="83">
        <f t="shared" si="21"/>
        <v>0</v>
      </c>
      <c r="S64" s="83">
        <f t="shared" si="21"/>
        <v>0</v>
      </c>
      <c r="T64" s="83">
        <f t="shared" si="21"/>
        <v>0</v>
      </c>
      <c r="U64" s="83">
        <f t="shared" si="20"/>
        <v>0</v>
      </c>
      <c r="V64" s="83">
        <f t="shared" si="22"/>
        <v>0</v>
      </c>
      <c r="W64" s="83">
        <f t="shared" si="22"/>
        <v>0</v>
      </c>
      <c r="X64" s="83">
        <f t="shared" si="23"/>
        <v>0</v>
      </c>
      <c r="Y64" s="83">
        <f t="shared" si="23"/>
        <v>0</v>
      </c>
      <c r="Z64" s="83">
        <f t="shared" si="23"/>
        <v>0</v>
      </c>
      <c r="AA64" s="171">
        <f t="shared" si="10"/>
        <v>0</v>
      </c>
      <c r="AB64" s="83">
        <f t="shared" si="24"/>
        <v>0</v>
      </c>
      <c r="AC64" s="83">
        <f t="shared" si="24"/>
        <v>0</v>
      </c>
      <c r="AD64" s="171">
        <f t="shared" si="11"/>
        <v>0</v>
      </c>
      <c r="AE64" s="171">
        <f>IF(AD64=1,SUM(AD$10:AD64),0)</f>
        <v>0</v>
      </c>
      <c r="AF64" s="82" t="str">
        <f t="shared" si="12"/>
        <v/>
      </c>
      <c r="AG64" s="171">
        <f t="shared" si="13"/>
        <v>0</v>
      </c>
    </row>
    <row r="65" spans="1:33" ht="12" customHeight="1" x14ac:dyDescent="0.25">
      <c r="A65" s="497"/>
      <c r="B65" s="15">
        <v>56</v>
      </c>
      <c r="C65" s="468">
        <f t="shared" si="6"/>
        <v>0</v>
      </c>
      <c r="D65" s="469"/>
      <c r="E65" s="470"/>
      <c r="F65" s="67">
        <f t="shared" si="18"/>
        <v>0</v>
      </c>
      <c r="G65" s="67">
        <f t="shared" si="18"/>
        <v>0</v>
      </c>
      <c r="H65" s="67">
        <f t="shared" si="18"/>
        <v>0</v>
      </c>
      <c r="I65" s="67">
        <f t="shared" si="0"/>
        <v>0</v>
      </c>
      <c r="J65" s="67">
        <f t="shared" si="19"/>
        <v>0</v>
      </c>
      <c r="K65" s="16">
        <f t="shared" si="19"/>
        <v>0</v>
      </c>
      <c r="L65" s="67">
        <f t="shared" si="19"/>
        <v>0</v>
      </c>
      <c r="M65" s="17">
        <f>IF(L65&gt;0,VLOOKUP(I65,Labour!$AR$1:$AT$15,3,FALSE),0)</f>
        <v>0</v>
      </c>
      <c r="N65" s="70">
        <f t="shared" si="1"/>
        <v>0</v>
      </c>
      <c r="R65" s="83">
        <f t="shared" si="21"/>
        <v>0</v>
      </c>
      <c r="S65" s="83">
        <f t="shared" si="21"/>
        <v>0</v>
      </c>
      <c r="T65" s="83">
        <f t="shared" si="21"/>
        <v>0</v>
      </c>
      <c r="U65" s="83">
        <f t="shared" si="20"/>
        <v>0</v>
      </c>
      <c r="V65" s="83">
        <f t="shared" si="22"/>
        <v>0</v>
      </c>
      <c r="W65" s="83">
        <f t="shared" si="22"/>
        <v>0</v>
      </c>
      <c r="X65" s="83">
        <f t="shared" si="23"/>
        <v>0</v>
      </c>
      <c r="Y65" s="83">
        <f t="shared" si="23"/>
        <v>0</v>
      </c>
      <c r="Z65" s="83">
        <f t="shared" si="23"/>
        <v>0</v>
      </c>
      <c r="AA65" s="171">
        <f t="shared" si="10"/>
        <v>0</v>
      </c>
      <c r="AB65" s="83">
        <f t="shared" si="24"/>
        <v>0</v>
      </c>
      <c r="AC65" s="83">
        <f t="shared" si="24"/>
        <v>0</v>
      </c>
      <c r="AD65" s="171">
        <f t="shared" si="11"/>
        <v>0</v>
      </c>
      <c r="AE65" s="171">
        <f>IF(AD65=1,SUM(AD$10:AD65),0)</f>
        <v>0</v>
      </c>
      <c r="AF65" s="82" t="str">
        <f t="shared" si="12"/>
        <v/>
      </c>
      <c r="AG65" s="171">
        <f t="shared" si="13"/>
        <v>0</v>
      </c>
    </row>
    <row r="66" spans="1:33" ht="12" customHeight="1" x14ac:dyDescent="0.25">
      <c r="A66" s="497"/>
      <c r="B66" s="15">
        <v>57</v>
      </c>
      <c r="C66" s="468">
        <f t="shared" si="6"/>
        <v>0</v>
      </c>
      <c r="D66" s="469"/>
      <c r="E66" s="470"/>
      <c r="F66" s="67">
        <f t="shared" si="18"/>
        <v>0</v>
      </c>
      <c r="G66" s="67">
        <f t="shared" si="18"/>
        <v>0</v>
      </c>
      <c r="H66" s="67">
        <f t="shared" si="18"/>
        <v>0</v>
      </c>
      <c r="I66" s="67">
        <f t="shared" si="0"/>
        <v>0</v>
      </c>
      <c r="J66" s="67">
        <f t="shared" si="19"/>
        <v>0</v>
      </c>
      <c r="K66" s="16">
        <f t="shared" si="19"/>
        <v>0</v>
      </c>
      <c r="L66" s="67">
        <f t="shared" si="19"/>
        <v>0</v>
      </c>
      <c r="M66" s="17">
        <f>IF(L66&gt;0,VLOOKUP(I66,Labour!$AR$1:$AT$15,3,FALSE),0)</f>
        <v>0</v>
      </c>
      <c r="N66" s="70">
        <f t="shared" si="1"/>
        <v>0</v>
      </c>
      <c r="R66" s="83">
        <f t="shared" si="21"/>
        <v>0</v>
      </c>
      <c r="S66" s="83">
        <f t="shared" si="21"/>
        <v>0</v>
      </c>
      <c r="T66" s="83">
        <f t="shared" si="21"/>
        <v>0</v>
      </c>
      <c r="U66" s="83">
        <f t="shared" si="20"/>
        <v>0</v>
      </c>
      <c r="V66" s="83">
        <f t="shared" si="22"/>
        <v>0</v>
      </c>
      <c r="W66" s="83">
        <f t="shared" si="22"/>
        <v>0</v>
      </c>
      <c r="X66" s="83">
        <f t="shared" si="23"/>
        <v>0</v>
      </c>
      <c r="Y66" s="83">
        <f t="shared" si="23"/>
        <v>0</v>
      </c>
      <c r="Z66" s="83">
        <f t="shared" si="23"/>
        <v>0</v>
      </c>
      <c r="AA66" s="171">
        <f t="shared" si="10"/>
        <v>0</v>
      </c>
      <c r="AB66" s="83">
        <f t="shared" si="24"/>
        <v>0</v>
      </c>
      <c r="AC66" s="83">
        <f t="shared" si="24"/>
        <v>0</v>
      </c>
      <c r="AD66" s="171">
        <f t="shared" si="11"/>
        <v>0</v>
      </c>
      <c r="AE66" s="171">
        <f>IF(AD66=1,SUM(AD$10:AD66),0)</f>
        <v>0</v>
      </c>
      <c r="AF66" s="82" t="str">
        <f t="shared" si="12"/>
        <v/>
      </c>
      <c r="AG66" s="171">
        <f t="shared" si="13"/>
        <v>0</v>
      </c>
    </row>
    <row r="67" spans="1:33" ht="12" customHeight="1" x14ac:dyDescent="0.25">
      <c r="A67" s="497"/>
      <c r="B67" s="15">
        <v>58</v>
      </c>
      <c r="C67" s="468">
        <f t="shared" si="6"/>
        <v>0</v>
      </c>
      <c r="D67" s="469"/>
      <c r="E67" s="470"/>
      <c r="F67" s="67">
        <f t="shared" si="18"/>
        <v>0</v>
      </c>
      <c r="G67" s="67">
        <f t="shared" si="18"/>
        <v>0</v>
      </c>
      <c r="H67" s="67">
        <f t="shared" si="18"/>
        <v>0</v>
      </c>
      <c r="I67" s="67">
        <f t="shared" si="0"/>
        <v>0</v>
      </c>
      <c r="J67" s="67">
        <f t="shared" si="19"/>
        <v>0</v>
      </c>
      <c r="K67" s="16">
        <f t="shared" si="19"/>
        <v>0</v>
      </c>
      <c r="L67" s="67">
        <f t="shared" si="19"/>
        <v>0</v>
      </c>
      <c r="M67" s="17">
        <f>IF(L67&gt;0,VLOOKUP(I67,Labour!$AR$1:$AT$15,3,FALSE),0)</f>
        <v>0</v>
      </c>
      <c r="N67" s="70">
        <f t="shared" si="1"/>
        <v>0</v>
      </c>
      <c r="R67" s="83">
        <f t="shared" si="21"/>
        <v>0</v>
      </c>
      <c r="S67" s="83">
        <f t="shared" si="21"/>
        <v>0</v>
      </c>
      <c r="T67" s="83">
        <f t="shared" si="21"/>
        <v>0</v>
      </c>
      <c r="U67" s="83">
        <f t="shared" si="20"/>
        <v>0</v>
      </c>
      <c r="V67" s="83">
        <f t="shared" si="22"/>
        <v>0</v>
      </c>
      <c r="W67" s="83">
        <f t="shared" si="22"/>
        <v>0</v>
      </c>
      <c r="X67" s="83">
        <f t="shared" si="23"/>
        <v>0</v>
      </c>
      <c r="Y67" s="83">
        <f t="shared" si="23"/>
        <v>0</v>
      </c>
      <c r="Z67" s="83">
        <f t="shared" si="23"/>
        <v>0</v>
      </c>
      <c r="AA67" s="171">
        <f t="shared" si="10"/>
        <v>0</v>
      </c>
      <c r="AB67" s="83">
        <f t="shared" si="24"/>
        <v>0</v>
      </c>
      <c r="AC67" s="83">
        <f t="shared" si="24"/>
        <v>0</v>
      </c>
      <c r="AD67" s="171">
        <f t="shared" si="11"/>
        <v>0</v>
      </c>
      <c r="AE67" s="171">
        <f>IF(AD67=1,SUM(AD$10:AD67),0)</f>
        <v>0</v>
      </c>
      <c r="AF67" s="82" t="str">
        <f t="shared" si="12"/>
        <v/>
      </c>
      <c r="AG67" s="171">
        <f t="shared" si="13"/>
        <v>0</v>
      </c>
    </row>
    <row r="68" spans="1:33" ht="12" customHeight="1" x14ac:dyDescent="0.25">
      <c r="A68" s="497"/>
      <c r="B68" s="15">
        <v>59</v>
      </c>
      <c r="C68" s="468">
        <f t="shared" si="6"/>
        <v>0</v>
      </c>
      <c r="D68" s="469"/>
      <c r="E68" s="470"/>
      <c r="F68" s="67">
        <f t="shared" si="18"/>
        <v>0</v>
      </c>
      <c r="G68" s="67">
        <f t="shared" si="18"/>
        <v>0</v>
      </c>
      <c r="H68" s="67">
        <f t="shared" si="18"/>
        <v>0</v>
      </c>
      <c r="I68" s="67">
        <f t="shared" si="0"/>
        <v>0</v>
      </c>
      <c r="J68" s="67">
        <f t="shared" si="19"/>
        <v>0</v>
      </c>
      <c r="K68" s="16">
        <f t="shared" si="19"/>
        <v>0</v>
      </c>
      <c r="L68" s="67">
        <f t="shared" si="19"/>
        <v>0</v>
      </c>
      <c r="M68" s="17">
        <f>IF(L68&gt;0,VLOOKUP(I68,Labour!$AR$1:$AT$15,3,FALSE),0)</f>
        <v>0</v>
      </c>
      <c r="N68" s="70">
        <f t="shared" si="1"/>
        <v>0</v>
      </c>
      <c r="R68" s="83">
        <f t="shared" si="21"/>
        <v>0</v>
      </c>
      <c r="S68" s="83">
        <f t="shared" si="21"/>
        <v>0</v>
      </c>
      <c r="T68" s="83">
        <f t="shared" si="21"/>
        <v>0</v>
      </c>
      <c r="U68" s="83">
        <f t="shared" si="20"/>
        <v>0</v>
      </c>
      <c r="V68" s="83">
        <f t="shared" si="22"/>
        <v>0</v>
      </c>
      <c r="W68" s="83">
        <f t="shared" si="22"/>
        <v>0</v>
      </c>
      <c r="X68" s="83">
        <f t="shared" si="23"/>
        <v>0</v>
      </c>
      <c r="Y68" s="83">
        <f t="shared" si="23"/>
        <v>0</v>
      </c>
      <c r="Z68" s="83">
        <f t="shared" si="23"/>
        <v>0</v>
      </c>
      <c r="AA68" s="171">
        <f t="shared" si="10"/>
        <v>0</v>
      </c>
      <c r="AB68" s="83">
        <f t="shared" si="24"/>
        <v>0</v>
      </c>
      <c r="AC68" s="83">
        <f t="shared" si="24"/>
        <v>0</v>
      </c>
      <c r="AD68" s="171">
        <f t="shared" si="11"/>
        <v>0</v>
      </c>
      <c r="AE68" s="171">
        <f>IF(AD68=1,SUM(AD$10:AD68),0)</f>
        <v>0</v>
      </c>
      <c r="AF68" s="82" t="str">
        <f t="shared" si="12"/>
        <v/>
      </c>
      <c r="AG68" s="171">
        <f t="shared" si="13"/>
        <v>0</v>
      </c>
    </row>
    <row r="69" spans="1:33" ht="12" customHeight="1" x14ac:dyDescent="0.25">
      <c r="A69" s="497"/>
      <c r="B69" s="15">
        <v>60</v>
      </c>
      <c r="C69" s="468">
        <f t="shared" si="6"/>
        <v>0</v>
      </c>
      <c r="D69" s="469"/>
      <c r="E69" s="470"/>
      <c r="F69" s="67">
        <f t="shared" si="18"/>
        <v>0</v>
      </c>
      <c r="G69" s="67">
        <f t="shared" si="18"/>
        <v>0</v>
      </c>
      <c r="H69" s="67">
        <f t="shared" si="18"/>
        <v>0</v>
      </c>
      <c r="I69" s="67">
        <f t="shared" si="0"/>
        <v>0</v>
      </c>
      <c r="J69" s="67">
        <f t="shared" si="19"/>
        <v>0</v>
      </c>
      <c r="K69" s="16">
        <f t="shared" si="19"/>
        <v>0</v>
      </c>
      <c r="L69" s="67">
        <f t="shared" si="19"/>
        <v>0</v>
      </c>
      <c r="M69" s="17">
        <f>IF(L69&gt;0,VLOOKUP(I69,Labour!$AR$1:$AT$15,3,FALSE),0)</f>
        <v>0</v>
      </c>
      <c r="N69" s="70">
        <f t="shared" si="1"/>
        <v>0</v>
      </c>
      <c r="R69" s="83">
        <f t="shared" si="21"/>
        <v>0</v>
      </c>
      <c r="S69" s="83">
        <f t="shared" si="21"/>
        <v>0</v>
      </c>
      <c r="T69" s="83">
        <f t="shared" si="21"/>
        <v>0</v>
      </c>
      <c r="U69" s="83">
        <f t="shared" si="20"/>
        <v>0</v>
      </c>
      <c r="V69" s="83">
        <f t="shared" si="22"/>
        <v>0</v>
      </c>
      <c r="W69" s="83">
        <f t="shared" si="22"/>
        <v>0</v>
      </c>
      <c r="X69" s="83">
        <f t="shared" si="23"/>
        <v>0</v>
      </c>
      <c r="Y69" s="83">
        <f t="shared" si="23"/>
        <v>0</v>
      </c>
      <c r="Z69" s="83">
        <f t="shared" si="23"/>
        <v>0</v>
      </c>
      <c r="AA69" s="171">
        <f t="shared" si="10"/>
        <v>0</v>
      </c>
      <c r="AB69" s="83">
        <f t="shared" si="24"/>
        <v>0</v>
      </c>
      <c r="AC69" s="83">
        <f t="shared" si="24"/>
        <v>0</v>
      </c>
      <c r="AD69" s="171">
        <f t="shared" si="11"/>
        <v>0</v>
      </c>
      <c r="AE69" s="171">
        <f>IF(AD69=1,SUM(AD$10:AD69),0)</f>
        <v>0</v>
      </c>
      <c r="AF69" s="82" t="str">
        <f t="shared" si="12"/>
        <v/>
      </c>
      <c r="AG69" s="171">
        <f t="shared" si="13"/>
        <v>0</v>
      </c>
    </row>
    <row r="70" spans="1:33" ht="12" customHeight="1" x14ac:dyDescent="0.25">
      <c r="A70" s="497"/>
      <c r="B70" s="15">
        <v>61</v>
      </c>
      <c r="C70" s="468">
        <f t="shared" si="6"/>
        <v>0</v>
      </c>
      <c r="D70" s="469"/>
      <c r="E70" s="470"/>
      <c r="F70" s="67">
        <f t="shared" si="18"/>
        <v>0</v>
      </c>
      <c r="G70" s="67">
        <f t="shared" si="18"/>
        <v>0</v>
      </c>
      <c r="H70" s="67">
        <f t="shared" si="18"/>
        <v>0</v>
      </c>
      <c r="I70" s="67">
        <f t="shared" si="0"/>
        <v>0</v>
      </c>
      <c r="J70" s="67">
        <f t="shared" si="19"/>
        <v>0</v>
      </c>
      <c r="K70" s="16">
        <f t="shared" si="19"/>
        <v>0</v>
      </c>
      <c r="L70" s="67">
        <f t="shared" si="19"/>
        <v>0</v>
      </c>
      <c r="M70" s="17">
        <f>IF(L70&gt;0,VLOOKUP(I70,Labour!$AR$1:$AT$15,3,FALSE),0)</f>
        <v>0</v>
      </c>
      <c r="N70" s="70">
        <f t="shared" si="1"/>
        <v>0</v>
      </c>
      <c r="R70" s="83">
        <f t="shared" ref="R70:T89" si="25">IF($B70&lt;=$U$3,VLOOKUP($B70,OTABLE,R$9,FALSE),0)</f>
        <v>0</v>
      </c>
      <c r="S70" s="83">
        <f t="shared" si="25"/>
        <v>0</v>
      </c>
      <c r="T70" s="83">
        <f t="shared" si="25"/>
        <v>0</v>
      </c>
      <c r="U70" s="83">
        <f t="shared" si="20"/>
        <v>0</v>
      </c>
      <c r="V70" s="83">
        <f t="shared" ref="V70:W89" si="26">IF($B70&lt;=$U$3,IF(VLOOKUP($B70,OTABLE,V$9,FALSE)=V$8,$U70,0),0)</f>
        <v>0</v>
      </c>
      <c r="W70" s="83">
        <f t="shared" si="26"/>
        <v>0</v>
      </c>
      <c r="X70" s="83">
        <f t="shared" ref="X70:Z89" si="27">IF($B70&lt;=$U$3,VLOOKUP($B70,OTABLE,X$9,FALSE),0)</f>
        <v>0</v>
      </c>
      <c r="Y70" s="83">
        <f t="shared" si="27"/>
        <v>0</v>
      </c>
      <c r="Z70" s="83">
        <f t="shared" si="27"/>
        <v>0</v>
      </c>
      <c r="AA70" s="171">
        <f t="shared" si="10"/>
        <v>0</v>
      </c>
      <c r="AB70" s="83">
        <f t="shared" ref="AB70:AC89" si="28">IF($B70&lt;=$U$3,VLOOKUP($B70,OTABLE,AB$9,FALSE),0)</f>
        <v>0</v>
      </c>
      <c r="AC70" s="83">
        <f t="shared" si="28"/>
        <v>0</v>
      </c>
      <c r="AD70" s="171">
        <f t="shared" si="11"/>
        <v>0</v>
      </c>
      <c r="AE70" s="171">
        <f>IF(AD70=1,SUM(AD$10:AD70),0)</f>
        <v>0</v>
      </c>
      <c r="AF70" s="82" t="str">
        <f t="shared" si="12"/>
        <v/>
      </c>
      <c r="AG70" s="171">
        <f t="shared" si="13"/>
        <v>0</v>
      </c>
    </row>
    <row r="71" spans="1:33" ht="12" customHeight="1" x14ac:dyDescent="0.25">
      <c r="A71" s="497"/>
      <c r="B71" s="15">
        <v>62</v>
      </c>
      <c r="C71" s="468">
        <f t="shared" si="6"/>
        <v>0</v>
      </c>
      <c r="D71" s="469"/>
      <c r="E71" s="470"/>
      <c r="F71" s="67">
        <f t="shared" si="18"/>
        <v>0</v>
      </c>
      <c r="G71" s="67">
        <f t="shared" si="18"/>
        <v>0</v>
      </c>
      <c r="H71" s="67">
        <f t="shared" si="18"/>
        <v>0</v>
      </c>
      <c r="I71" s="67">
        <f t="shared" si="0"/>
        <v>0</v>
      </c>
      <c r="J71" s="67">
        <f t="shared" si="19"/>
        <v>0</v>
      </c>
      <c r="K71" s="16">
        <f t="shared" si="19"/>
        <v>0</v>
      </c>
      <c r="L71" s="67">
        <f t="shared" si="19"/>
        <v>0</v>
      </c>
      <c r="M71" s="17">
        <f>IF(L71&gt;0,VLOOKUP(I71,Labour!$AR$1:$AT$15,3,FALSE),0)</f>
        <v>0</v>
      </c>
      <c r="N71" s="70">
        <f t="shared" si="1"/>
        <v>0</v>
      </c>
      <c r="R71" s="83">
        <f t="shared" si="25"/>
        <v>0</v>
      </c>
      <c r="S71" s="83">
        <f t="shared" si="25"/>
        <v>0</v>
      </c>
      <c r="T71" s="83">
        <f t="shared" si="25"/>
        <v>0</v>
      </c>
      <c r="U71" s="83">
        <f t="shared" si="20"/>
        <v>0</v>
      </c>
      <c r="V71" s="83">
        <f t="shared" si="26"/>
        <v>0</v>
      </c>
      <c r="W71" s="83">
        <f t="shared" si="26"/>
        <v>0</v>
      </c>
      <c r="X71" s="83">
        <f t="shared" si="27"/>
        <v>0</v>
      </c>
      <c r="Y71" s="83">
        <f t="shared" si="27"/>
        <v>0</v>
      </c>
      <c r="Z71" s="83">
        <f t="shared" si="27"/>
        <v>0</v>
      </c>
      <c r="AA71" s="171">
        <f t="shared" si="10"/>
        <v>0</v>
      </c>
      <c r="AB71" s="83">
        <f t="shared" si="28"/>
        <v>0</v>
      </c>
      <c r="AC71" s="83">
        <f t="shared" si="28"/>
        <v>0</v>
      </c>
      <c r="AD71" s="171">
        <f t="shared" si="11"/>
        <v>0</v>
      </c>
      <c r="AE71" s="171">
        <f>IF(AD71=1,SUM(AD$10:AD71),0)</f>
        <v>0</v>
      </c>
      <c r="AF71" s="82" t="str">
        <f t="shared" si="12"/>
        <v/>
      </c>
      <c r="AG71" s="171">
        <f t="shared" si="13"/>
        <v>0</v>
      </c>
    </row>
    <row r="72" spans="1:33" ht="12" customHeight="1" x14ac:dyDescent="0.25">
      <c r="A72" s="497"/>
      <c r="B72" s="15">
        <v>63</v>
      </c>
      <c r="C72" s="468">
        <f t="shared" si="6"/>
        <v>0</v>
      </c>
      <c r="D72" s="469"/>
      <c r="E72" s="470"/>
      <c r="F72" s="67">
        <f t="shared" si="18"/>
        <v>0</v>
      </c>
      <c r="G72" s="67">
        <f t="shared" si="18"/>
        <v>0</v>
      </c>
      <c r="H72" s="67">
        <f t="shared" si="18"/>
        <v>0</v>
      </c>
      <c r="I72" s="67">
        <f t="shared" si="0"/>
        <v>0</v>
      </c>
      <c r="J72" s="67">
        <f t="shared" si="19"/>
        <v>0</v>
      </c>
      <c r="K72" s="16">
        <f t="shared" si="19"/>
        <v>0</v>
      </c>
      <c r="L72" s="67">
        <f t="shared" si="19"/>
        <v>0</v>
      </c>
      <c r="M72" s="17">
        <f>IF(L72&gt;0,VLOOKUP(I72,Labour!$AR$1:$AT$15,3,FALSE),0)</f>
        <v>0</v>
      </c>
      <c r="N72" s="70">
        <f t="shared" si="1"/>
        <v>0</v>
      </c>
      <c r="R72" s="83">
        <f t="shared" si="25"/>
        <v>0</v>
      </c>
      <c r="S72" s="83">
        <f t="shared" si="25"/>
        <v>0</v>
      </c>
      <c r="T72" s="83">
        <f t="shared" si="25"/>
        <v>0</v>
      </c>
      <c r="U72" s="83">
        <f t="shared" si="20"/>
        <v>0</v>
      </c>
      <c r="V72" s="83">
        <f t="shared" si="26"/>
        <v>0</v>
      </c>
      <c r="W72" s="83">
        <f t="shared" si="26"/>
        <v>0</v>
      </c>
      <c r="X72" s="83">
        <f t="shared" si="27"/>
        <v>0</v>
      </c>
      <c r="Y72" s="83">
        <f t="shared" si="27"/>
        <v>0</v>
      </c>
      <c r="Z72" s="83">
        <f t="shared" si="27"/>
        <v>0</v>
      </c>
      <c r="AA72" s="171">
        <f t="shared" si="10"/>
        <v>0</v>
      </c>
      <c r="AB72" s="83">
        <f t="shared" si="28"/>
        <v>0</v>
      </c>
      <c r="AC72" s="83">
        <f t="shared" si="28"/>
        <v>0</v>
      </c>
      <c r="AD72" s="171">
        <f t="shared" si="11"/>
        <v>0</v>
      </c>
      <c r="AE72" s="171">
        <f>IF(AD72=1,SUM(AD$10:AD72),0)</f>
        <v>0</v>
      </c>
      <c r="AF72" s="82" t="str">
        <f t="shared" si="12"/>
        <v/>
      </c>
      <c r="AG72" s="171">
        <f t="shared" si="13"/>
        <v>0</v>
      </c>
    </row>
    <row r="73" spans="1:33" ht="12" customHeight="1" x14ac:dyDescent="0.25">
      <c r="A73" s="497"/>
      <c r="B73" s="15">
        <v>64</v>
      </c>
      <c r="C73" s="468">
        <f t="shared" si="6"/>
        <v>0</v>
      </c>
      <c r="D73" s="469"/>
      <c r="E73" s="470"/>
      <c r="F73" s="67">
        <f t="shared" si="18"/>
        <v>0</v>
      </c>
      <c r="G73" s="67">
        <f t="shared" si="18"/>
        <v>0</v>
      </c>
      <c r="H73" s="67">
        <f t="shared" si="18"/>
        <v>0</v>
      </c>
      <c r="I73" s="67">
        <f t="shared" si="0"/>
        <v>0</v>
      </c>
      <c r="J73" s="67">
        <f t="shared" si="19"/>
        <v>0</v>
      </c>
      <c r="K73" s="16">
        <f t="shared" si="19"/>
        <v>0</v>
      </c>
      <c r="L73" s="67">
        <f t="shared" si="19"/>
        <v>0</v>
      </c>
      <c r="M73" s="17">
        <f>IF(L73&gt;0,VLOOKUP(I73,Labour!$AR$1:$AT$15,3,FALSE),0)</f>
        <v>0</v>
      </c>
      <c r="N73" s="70">
        <f t="shared" si="1"/>
        <v>0</v>
      </c>
      <c r="R73" s="83">
        <f t="shared" si="25"/>
        <v>0</v>
      </c>
      <c r="S73" s="83">
        <f t="shared" si="25"/>
        <v>0</v>
      </c>
      <c r="T73" s="83">
        <f t="shared" si="25"/>
        <v>0</v>
      </c>
      <c r="U73" s="83">
        <f t="shared" si="20"/>
        <v>0</v>
      </c>
      <c r="V73" s="83">
        <f t="shared" si="26"/>
        <v>0</v>
      </c>
      <c r="W73" s="83">
        <f t="shared" si="26"/>
        <v>0</v>
      </c>
      <c r="X73" s="83">
        <f t="shared" si="27"/>
        <v>0</v>
      </c>
      <c r="Y73" s="83">
        <f t="shared" si="27"/>
        <v>0</v>
      </c>
      <c r="Z73" s="83">
        <f t="shared" si="27"/>
        <v>0</v>
      </c>
      <c r="AA73" s="171">
        <f t="shared" si="10"/>
        <v>0</v>
      </c>
      <c r="AB73" s="83">
        <f t="shared" si="28"/>
        <v>0</v>
      </c>
      <c r="AC73" s="83">
        <f t="shared" si="28"/>
        <v>0</v>
      </c>
      <c r="AD73" s="171">
        <f t="shared" si="11"/>
        <v>0</v>
      </c>
      <c r="AE73" s="171">
        <f>IF(AD73=1,SUM(AD$10:AD73),0)</f>
        <v>0</v>
      </c>
      <c r="AF73" s="82" t="str">
        <f t="shared" si="12"/>
        <v/>
      </c>
      <c r="AG73" s="171">
        <f t="shared" si="13"/>
        <v>0</v>
      </c>
    </row>
    <row r="74" spans="1:33" ht="12" customHeight="1" x14ac:dyDescent="0.25">
      <c r="A74" s="497"/>
      <c r="B74" s="15">
        <v>65</v>
      </c>
      <c r="C74" s="468">
        <f t="shared" si="6"/>
        <v>0</v>
      </c>
      <c r="D74" s="469"/>
      <c r="E74" s="470"/>
      <c r="F74" s="67">
        <f t="shared" si="18"/>
        <v>0</v>
      </c>
      <c r="G74" s="67">
        <f t="shared" si="18"/>
        <v>0</v>
      </c>
      <c r="H74" s="67">
        <f t="shared" si="18"/>
        <v>0</v>
      </c>
      <c r="I74" s="67">
        <f t="shared" ref="I74:I109" si="29">X74</f>
        <v>0</v>
      </c>
      <c r="J74" s="67">
        <f t="shared" si="19"/>
        <v>0</v>
      </c>
      <c r="K74" s="16">
        <f t="shared" si="19"/>
        <v>0</v>
      </c>
      <c r="L74" s="67">
        <f t="shared" si="19"/>
        <v>0</v>
      </c>
      <c r="M74" s="17">
        <f>IF(L74&gt;0,VLOOKUP(I74,Labour!$AR$1:$AT$15,3,FALSE),0)</f>
        <v>0</v>
      </c>
      <c r="N74" s="70">
        <f t="shared" ref="N74:N109" si="30">J74*K74+L74*M74</f>
        <v>0</v>
      </c>
      <c r="R74" s="83">
        <f t="shared" si="25"/>
        <v>0</v>
      </c>
      <c r="S74" s="83">
        <f t="shared" si="25"/>
        <v>0</v>
      </c>
      <c r="T74" s="83">
        <f t="shared" si="25"/>
        <v>0</v>
      </c>
      <c r="U74" s="83">
        <f t="shared" si="20"/>
        <v>0</v>
      </c>
      <c r="V74" s="83">
        <f t="shared" si="26"/>
        <v>0</v>
      </c>
      <c r="W74" s="83">
        <f t="shared" si="26"/>
        <v>0</v>
      </c>
      <c r="X74" s="83">
        <f t="shared" si="27"/>
        <v>0</v>
      </c>
      <c r="Y74" s="83">
        <f t="shared" si="27"/>
        <v>0</v>
      </c>
      <c r="Z74" s="83">
        <f t="shared" si="27"/>
        <v>0</v>
      </c>
      <c r="AA74" s="171">
        <f t="shared" si="10"/>
        <v>0</v>
      </c>
      <c r="AB74" s="83">
        <f t="shared" si="28"/>
        <v>0</v>
      </c>
      <c r="AC74" s="83">
        <f t="shared" si="28"/>
        <v>0</v>
      </c>
      <c r="AD74" s="171">
        <f t="shared" si="11"/>
        <v>0</v>
      </c>
      <c r="AE74" s="171">
        <f>IF(AD74=1,SUM(AD$10:AD74),0)</f>
        <v>0</v>
      </c>
      <c r="AF74" s="82" t="str">
        <f t="shared" si="12"/>
        <v/>
      </c>
      <c r="AG74" s="171">
        <f t="shared" si="13"/>
        <v>0</v>
      </c>
    </row>
    <row r="75" spans="1:33" ht="12" customHeight="1" x14ac:dyDescent="0.25">
      <c r="A75" s="497"/>
      <c r="B75" s="15">
        <v>66</v>
      </c>
      <c r="C75" s="468">
        <f t="shared" ref="C75:C109" si="31">R75</f>
        <v>0</v>
      </c>
      <c r="D75" s="469"/>
      <c r="E75" s="470"/>
      <c r="F75" s="67">
        <f t="shared" si="18"/>
        <v>0</v>
      </c>
      <c r="G75" s="67">
        <f t="shared" si="18"/>
        <v>0</v>
      </c>
      <c r="H75" s="67">
        <f t="shared" si="18"/>
        <v>0</v>
      </c>
      <c r="I75" s="67">
        <f t="shared" si="29"/>
        <v>0</v>
      </c>
      <c r="J75" s="67">
        <f t="shared" si="19"/>
        <v>0</v>
      </c>
      <c r="K75" s="16">
        <f t="shared" si="19"/>
        <v>0</v>
      </c>
      <c r="L75" s="67">
        <f t="shared" si="19"/>
        <v>0</v>
      </c>
      <c r="M75" s="17">
        <f>IF(L75&gt;0,VLOOKUP(I75,Labour!$AR$1:$AT$15,3,FALSE),0)</f>
        <v>0</v>
      </c>
      <c r="N75" s="70">
        <f t="shared" si="30"/>
        <v>0</v>
      </c>
      <c r="R75" s="83">
        <f t="shared" si="25"/>
        <v>0</v>
      </c>
      <c r="S75" s="83">
        <f t="shared" si="25"/>
        <v>0</v>
      </c>
      <c r="T75" s="83">
        <f t="shared" si="25"/>
        <v>0</v>
      </c>
      <c r="U75" s="83">
        <f t="shared" ref="U75:U109" si="32">IF($B75&lt;=$U$3,VLOOKUP($B75,OTABLE,U$9,FALSE),0)</f>
        <v>0</v>
      </c>
      <c r="V75" s="83">
        <f t="shared" si="26"/>
        <v>0</v>
      </c>
      <c r="W75" s="83">
        <f t="shared" si="26"/>
        <v>0</v>
      </c>
      <c r="X75" s="83">
        <f t="shared" si="27"/>
        <v>0</v>
      </c>
      <c r="Y75" s="83">
        <f t="shared" si="27"/>
        <v>0</v>
      </c>
      <c r="Z75" s="83">
        <f t="shared" si="27"/>
        <v>0</v>
      </c>
      <c r="AA75" s="171">
        <f t="shared" ref="AA75:AA109" si="33">Y75+Z75</f>
        <v>0</v>
      </c>
      <c r="AB75" s="83">
        <f t="shared" si="28"/>
        <v>0</v>
      </c>
      <c r="AC75" s="83">
        <f t="shared" si="28"/>
        <v>0</v>
      </c>
      <c r="AD75" s="171">
        <f t="shared" ref="AD75:AD109" si="34">IF(AND(T75&lt;&gt;0,X75="op"),1,0)</f>
        <v>0</v>
      </c>
      <c r="AE75" s="171">
        <f>IF(AD75=1,SUM(AD$10:AD75),0)</f>
        <v>0</v>
      </c>
      <c r="AF75" s="82" t="str">
        <f t="shared" ref="AF75:AF109" si="35">IF(AND(AD75=1,AE75&lt;$AD$7),S75&amp;", ",IF(AND(AD75=1,AE75=$AD$7),S75,""))</f>
        <v/>
      </c>
      <c r="AG75" s="171">
        <f t="shared" ref="AG75:AG109" si="36">IF(AD75=1,T75,0)</f>
        <v>0</v>
      </c>
    </row>
    <row r="76" spans="1:33" ht="12" customHeight="1" x14ac:dyDescent="0.25">
      <c r="A76" s="497"/>
      <c r="B76" s="15">
        <v>67</v>
      </c>
      <c r="C76" s="468">
        <f t="shared" si="31"/>
        <v>0</v>
      </c>
      <c r="D76" s="469"/>
      <c r="E76" s="470"/>
      <c r="F76" s="67">
        <f t="shared" si="18"/>
        <v>0</v>
      </c>
      <c r="G76" s="67">
        <f t="shared" si="18"/>
        <v>0</v>
      </c>
      <c r="H76" s="67">
        <f t="shared" si="18"/>
        <v>0</v>
      </c>
      <c r="I76" s="67">
        <f t="shared" si="29"/>
        <v>0</v>
      </c>
      <c r="J76" s="67">
        <f t="shared" si="19"/>
        <v>0</v>
      </c>
      <c r="K76" s="16">
        <f t="shared" si="19"/>
        <v>0</v>
      </c>
      <c r="L76" s="67">
        <f t="shared" si="19"/>
        <v>0</v>
      </c>
      <c r="M76" s="17">
        <f>IF(L76&gt;0,VLOOKUP(I76,Labour!$AR$1:$AT$15,3,FALSE),0)</f>
        <v>0</v>
      </c>
      <c r="N76" s="70">
        <f t="shared" si="30"/>
        <v>0</v>
      </c>
      <c r="R76" s="83">
        <f t="shared" si="25"/>
        <v>0</v>
      </c>
      <c r="S76" s="83">
        <f t="shared" si="25"/>
        <v>0</v>
      </c>
      <c r="T76" s="83">
        <f t="shared" si="25"/>
        <v>0</v>
      </c>
      <c r="U76" s="83">
        <f t="shared" si="32"/>
        <v>0</v>
      </c>
      <c r="V76" s="83">
        <f t="shared" si="26"/>
        <v>0</v>
      </c>
      <c r="W76" s="83">
        <f t="shared" si="26"/>
        <v>0</v>
      </c>
      <c r="X76" s="83">
        <f t="shared" si="27"/>
        <v>0</v>
      </c>
      <c r="Y76" s="83">
        <f t="shared" si="27"/>
        <v>0</v>
      </c>
      <c r="Z76" s="83">
        <f t="shared" si="27"/>
        <v>0</v>
      </c>
      <c r="AA76" s="171">
        <f t="shared" si="33"/>
        <v>0</v>
      </c>
      <c r="AB76" s="83">
        <f t="shared" si="28"/>
        <v>0</v>
      </c>
      <c r="AC76" s="83">
        <f t="shared" si="28"/>
        <v>0</v>
      </c>
      <c r="AD76" s="171">
        <f t="shared" si="34"/>
        <v>0</v>
      </c>
      <c r="AE76" s="171">
        <f>IF(AD76=1,SUM(AD$10:AD76),0)</f>
        <v>0</v>
      </c>
      <c r="AF76" s="82" t="str">
        <f t="shared" si="35"/>
        <v/>
      </c>
      <c r="AG76" s="171">
        <f t="shared" si="36"/>
        <v>0</v>
      </c>
    </row>
    <row r="77" spans="1:33" ht="12" customHeight="1" x14ac:dyDescent="0.25">
      <c r="A77" s="497"/>
      <c r="B77" s="15">
        <v>68</v>
      </c>
      <c r="C77" s="468">
        <f t="shared" si="31"/>
        <v>0</v>
      </c>
      <c r="D77" s="469"/>
      <c r="E77" s="470"/>
      <c r="F77" s="67">
        <f t="shared" si="18"/>
        <v>0</v>
      </c>
      <c r="G77" s="67">
        <f t="shared" si="18"/>
        <v>0</v>
      </c>
      <c r="H77" s="67">
        <f t="shared" si="18"/>
        <v>0</v>
      </c>
      <c r="I77" s="67">
        <f t="shared" si="29"/>
        <v>0</v>
      </c>
      <c r="J77" s="67">
        <f t="shared" si="19"/>
        <v>0</v>
      </c>
      <c r="K77" s="16">
        <f t="shared" si="19"/>
        <v>0</v>
      </c>
      <c r="L77" s="67">
        <f t="shared" si="19"/>
        <v>0</v>
      </c>
      <c r="M77" s="17">
        <f>IF(L77&gt;0,VLOOKUP(I77,Labour!$AR$1:$AT$15,3,FALSE),0)</f>
        <v>0</v>
      </c>
      <c r="N77" s="70">
        <f t="shared" si="30"/>
        <v>0</v>
      </c>
      <c r="R77" s="83">
        <f t="shared" si="25"/>
        <v>0</v>
      </c>
      <c r="S77" s="83">
        <f t="shared" si="25"/>
        <v>0</v>
      </c>
      <c r="T77" s="83">
        <f t="shared" si="25"/>
        <v>0</v>
      </c>
      <c r="U77" s="83">
        <f t="shared" si="32"/>
        <v>0</v>
      </c>
      <c r="V77" s="83">
        <f t="shared" si="26"/>
        <v>0</v>
      </c>
      <c r="W77" s="83">
        <f t="shared" si="26"/>
        <v>0</v>
      </c>
      <c r="X77" s="83">
        <f t="shared" si="27"/>
        <v>0</v>
      </c>
      <c r="Y77" s="83">
        <f t="shared" si="27"/>
        <v>0</v>
      </c>
      <c r="Z77" s="83">
        <f t="shared" si="27"/>
        <v>0</v>
      </c>
      <c r="AA77" s="171">
        <f t="shared" si="33"/>
        <v>0</v>
      </c>
      <c r="AB77" s="83">
        <f t="shared" si="28"/>
        <v>0</v>
      </c>
      <c r="AC77" s="83">
        <f t="shared" si="28"/>
        <v>0</v>
      </c>
      <c r="AD77" s="171">
        <f t="shared" si="34"/>
        <v>0</v>
      </c>
      <c r="AE77" s="171">
        <f>IF(AD77=1,SUM(AD$10:AD77),0)</f>
        <v>0</v>
      </c>
      <c r="AF77" s="82" t="str">
        <f t="shared" si="35"/>
        <v/>
      </c>
      <c r="AG77" s="171">
        <f t="shared" si="36"/>
        <v>0</v>
      </c>
    </row>
    <row r="78" spans="1:33" ht="12" customHeight="1" x14ac:dyDescent="0.25">
      <c r="A78" s="497"/>
      <c r="B78" s="15">
        <v>69</v>
      </c>
      <c r="C78" s="468">
        <f t="shared" si="31"/>
        <v>0</v>
      </c>
      <c r="D78" s="469"/>
      <c r="E78" s="470"/>
      <c r="F78" s="67">
        <f t="shared" si="18"/>
        <v>0</v>
      </c>
      <c r="G78" s="67">
        <f t="shared" si="18"/>
        <v>0</v>
      </c>
      <c r="H78" s="67">
        <f t="shared" si="18"/>
        <v>0</v>
      </c>
      <c r="I78" s="67">
        <f t="shared" si="29"/>
        <v>0</v>
      </c>
      <c r="J78" s="67">
        <f t="shared" si="19"/>
        <v>0</v>
      </c>
      <c r="K78" s="16">
        <f t="shared" si="19"/>
        <v>0</v>
      </c>
      <c r="L78" s="67">
        <f t="shared" si="19"/>
        <v>0</v>
      </c>
      <c r="M78" s="17">
        <f>IF(L78&gt;0,VLOOKUP(I78,Labour!$AR$1:$AT$15,3,FALSE),0)</f>
        <v>0</v>
      </c>
      <c r="N78" s="70">
        <f t="shared" si="30"/>
        <v>0</v>
      </c>
      <c r="R78" s="83">
        <f t="shared" si="25"/>
        <v>0</v>
      </c>
      <c r="S78" s="83">
        <f t="shared" si="25"/>
        <v>0</v>
      </c>
      <c r="T78" s="83">
        <f t="shared" si="25"/>
        <v>0</v>
      </c>
      <c r="U78" s="83">
        <f t="shared" si="32"/>
        <v>0</v>
      </c>
      <c r="V78" s="83">
        <f t="shared" si="26"/>
        <v>0</v>
      </c>
      <c r="W78" s="83">
        <f t="shared" si="26"/>
        <v>0</v>
      </c>
      <c r="X78" s="83">
        <f t="shared" si="27"/>
        <v>0</v>
      </c>
      <c r="Y78" s="83">
        <f t="shared" si="27"/>
        <v>0</v>
      </c>
      <c r="Z78" s="83">
        <f t="shared" si="27"/>
        <v>0</v>
      </c>
      <c r="AA78" s="171">
        <f t="shared" si="33"/>
        <v>0</v>
      </c>
      <c r="AB78" s="83">
        <f t="shared" si="28"/>
        <v>0</v>
      </c>
      <c r="AC78" s="83">
        <f t="shared" si="28"/>
        <v>0</v>
      </c>
      <c r="AD78" s="171">
        <f t="shared" si="34"/>
        <v>0</v>
      </c>
      <c r="AE78" s="171">
        <f>IF(AD78=1,SUM(AD$10:AD78),0)</f>
        <v>0</v>
      </c>
      <c r="AF78" s="82" t="str">
        <f t="shared" si="35"/>
        <v/>
      </c>
      <c r="AG78" s="171">
        <f t="shared" si="36"/>
        <v>0</v>
      </c>
    </row>
    <row r="79" spans="1:33" ht="12" customHeight="1" x14ac:dyDescent="0.25">
      <c r="A79" s="497"/>
      <c r="B79" s="15">
        <v>70</v>
      </c>
      <c r="C79" s="468">
        <f t="shared" si="31"/>
        <v>0</v>
      </c>
      <c r="D79" s="469"/>
      <c r="E79" s="470"/>
      <c r="F79" s="67">
        <f t="shared" si="18"/>
        <v>0</v>
      </c>
      <c r="G79" s="67">
        <f t="shared" si="18"/>
        <v>0</v>
      </c>
      <c r="H79" s="67">
        <f t="shared" si="18"/>
        <v>0</v>
      </c>
      <c r="I79" s="67">
        <f t="shared" si="29"/>
        <v>0</v>
      </c>
      <c r="J79" s="67">
        <f t="shared" si="19"/>
        <v>0</v>
      </c>
      <c r="K79" s="16">
        <f t="shared" si="19"/>
        <v>0</v>
      </c>
      <c r="L79" s="67">
        <f t="shared" si="19"/>
        <v>0</v>
      </c>
      <c r="M79" s="17">
        <f>IF(L79&gt;0,VLOOKUP(I79,Labour!$AR$1:$AT$15,3,FALSE),0)</f>
        <v>0</v>
      </c>
      <c r="N79" s="70">
        <f t="shared" si="30"/>
        <v>0</v>
      </c>
      <c r="R79" s="83">
        <f t="shared" si="25"/>
        <v>0</v>
      </c>
      <c r="S79" s="83">
        <f t="shared" si="25"/>
        <v>0</v>
      </c>
      <c r="T79" s="83">
        <f t="shared" si="25"/>
        <v>0</v>
      </c>
      <c r="U79" s="83">
        <f t="shared" si="32"/>
        <v>0</v>
      </c>
      <c r="V79" s="83">
        <f t="shared" si="26"/>
        <v>0</v>
      </c>
      <c r="W79" s="83">
        <f t="shared" si="26"/>
        <v>0</v>
      </c>
      <c r="X79" s="83">
        <f t="shared" si="27"/>
        <v>0</v>
      </c>
      <c r="Y79" s="83">
        <f t="shared" si="27"/>
        <v>0</v>
      </c>
      <c r="Z79" s="83">
        <f t="shared" si="27"/>
        <v>0</v>
      </c>
      <c r="AA79" s="171">
        <f t="shared" si="33"/>
        <v>0</v>
      </c>
      <c r="AB79" s="83">
        <f t="shared" si="28"/>
        <v>0</v>
      </c>
      <c r="AC79" s="83">
        <f t="shared" si="28"/>
        <v>0</v>
      </c>
      <c r="AD79" s="171">
        <f t="shared" si="34"/>
        <v>0</v>
      </c>
      <c r="AE79" s="171">
        <f>IF(AD79=1,SUM(AD$10:AD79),0)</f>
        <v>0</v>
      </c>
      <c r="AF79" s="82" t="str">
        <f t="shared" si="35"/>
        <v/>
      </c>
      <c r="AG79" s="171">
        <f t="shared" si="36"/>
        <v>0</v>
      </c>
    </row>
    <row r="80" spans="1:33" ht="12" customHeight="1" x14ac:dyDescent="0.25">
      <c r="A80" s="497"/>
      <c r="B80" s="15">
        <v>71</v>
      </c>
      <c r="C80" s="468">
        <f t="shared" si="31"/>
        <v>0</v>
      </c>
      <c r="D80" s="469"/>
      <c r="E80" s="470"/>
      <c r="F80" s="67">
        <f t="shared" si="18"/>
        <v>0</v>
      </c>
      <c r="G80" s="67">
        <f t="shared" si="18"/>
        <v>0</v>
      </c>
      <c r="H80" s="67">
        <f t="shared" si="18"/>
        <v>0</v>
      </c>
      <c r="I80" s="67">
        <f t="shared" si="29"/>
        <v>0</v>
      </c>
      <c r="J80" s="67">
        <f t="shared" si="19"/>
        <v>0</v>
      </c>
      <c r="K80" s="16">
        <f t="shared" si="19"/>
        <v>0</v>
      </c>
      <c r="L80" s="67">
        <f t="shared" si="19"/>
        <v>0</v>
      </c>
      <c r="M80" s="17">
        <f>IF(L80&gt;0,VLOOKUP(I80,Labour!$AR$1:$AT$15,3,FALSE),0)</f>
        <v>0</v>
      </c>
      <c r="N80" s="70">
        <f t="shared" si="30"/>
        <v>0</v>
      </c>
      <c r="R80" s="83">
        <f t="shared" si="25"/>
        <v>0</v>
      </c>
      <c r="S80" s="83">
        <f t="shared" si="25"/>
        <v>0</v>
      </c>
      <c r="T80" s="83">
        <f t="shared" si="25"/>
        <v>0</v>
      </c>
      <c r="U80" s="83">
        <f t="shared" si="32"/>
        <v>0</v>
      </c>
      <c r="V80" s="83">
        <f t="shared" si="26"/>
        <v>0</v>
      </c>
      <c r="W80" s="83">
        <f t="shared" si="26"/>
        <v>0</v>
      </c>
      <c r="X80" s="83">
        <f t="shared" si="27"/>
        <v>0</v>
      </c>
      <c r="Y80" s="83">
        <f t="shared" si="27"/>
        <v>0</v>
      </c>
      <c r="Z80" s="83">
        <f t="shared" si="27"/>
        <v>0</v>
      </c>
      <c r="AA80" s="171">
        <f t="shared" si="33"/>
        <v>0</v>
      </c>
      <c r="AB80" s="83">
        <f t="shared" si="28"/>
        <v>0</v>
      </c>
      <c r="AC80" s="83">
        <f t="shared" si="28"/>
        <v>0</v>
      </c>
      <c r="AD80" s="171">
        <f t="shared" si="34"/>
        <v>0</v>
      </c>
      <c r="AE80" s="171">
        <f>IF(AD80=1,SUM(AD$10:AD80),0)</f>
        <v>0</v>
      </c>
      <c r="AF80" s="82" t="str">
        <f t="shared" si="35"/>
        <v/>
      </c>
      <c r="AG80" s="171">
        <f t="shared" si="36"/>
        <v>0</v>
      </c>
    </row>
    <row r="81" spans="1:33" ht="12" customHeight="1" x14ac:dyDescent="0.25">
      <c r="A81" s="497"/>
      <c r="B81" s="15">
        <v>72</v>
      </c>
      <c r="C81" s="468">
        <f t="shared" si="31"/>
        <v>0</v>
      </c>
      <c r="D81" s="469"/>
      <c r="E81" s="470"/>
      <c r="F81" s="67">
        <f t="shared" si="18"/>
        <v>0</v>
      </c>
      <c r="G81" s="67">
        <f t="shared" si="18"/>
        <v>0</v>
      </c>
      <c r="H81" s="67">
        <f t="shared" si="18"/>
        <v>0</v>
      </c>
      <c r="I81" s="67">
        <f t="shared" si="29"/>
        <v>0</v>
      </c>
      <c r="J81" s="67">
        <f t="shared" si="19"/>
        <v>0</v>
      </c>
      <c r="K81" s="16">
        <f t="shared" si="19"/>
        <v>0</v>
      </c>
      <c r="L81" s="67">
        <f t="shared" si="19"/>
        <v>0</v>
      </c>
      <c r="M81" s="17">
        <f>IF(L81&gt;0,VLOOKUP(I81,Labour!$AR$1:$AT$15,3,FALSE),0)</f>
        <v>0</v>
      </c>
      <c r="N81" s="70">
        <f t="shared" si="30"/>
        <v>0</v>
      </c>
      <c r="R81" s="83">
        <f t="shared" si="25"/>
        <v>0</v>
      </c>
      <c r="S81" s="83">
        <f t="shared" si="25"/>
        <v>0</v>
      </c>
      <c r="T81" s="83">
        <f t="shared" si="25"/>
        <v>0</v>
      </c>
      <c r="U81" s="83">
        <f t="shared" si="32"/>
        <v>0</v>
      </c>
      <c r="V81" s="83">
        <f t="shared" si="26"/>
        <v>0</v>
      </c>
      <c r="W81" s="83">
        <f t="shared" si="26"/>
        <v>0</v>
      </c>
      <c r="X81" s="83">
        <f t="shared" si="27"/>
        <v>0</v>
      </c>
      <c r="Y81" s="83">
        <f t="shared" si="27"/>
        <v>0</v>
      </c>
      <c r="Z81" s="83">
        <f t="shared" si="27"/>
        <v>0</v>
      </c>
      <c r="AA81" s="171">
        <f t="shared" si="33"/>
        <v>0</v>
      </c>
      <c r="AB81" s="83">
        <f t="shared" si="28"/>
        <v>0</v>
      </c>
      <c r="AC81" s="83">
        <f t="shared" si="28"/>
        <v>0</v>
      </c>
      <c r="AD81" s="171">
        <f t="shared" si="34"/>
        <v>0</v>
      </c>
      <c r="AE81" s="171">
        <f>IF(AD81=1,SUM(AD$10:AD81),0)</f>
        <v>0</v>
      </c>
      <c r="AF81" s="82" t="str">
        <f t="shared" si="35"/>
        <v/>
      </c>
      <c r="AG81" s="171">
        <f t="shared" si="36"/>
        <v>0</v>
      </c>
    </row>
    <row r="82" spans="1:33" ht="12" customHeight="1" x14ac:dyDescent="0.25">
      <c r="A82" s="497"/>
      <c r="B82" s="15">
        <v>73</v>
      </c>
      <c r="C82" s="468">
        <f t="shared" si="31"/>
        <v>0</v>
      </c>
      <c r="D82" s="469"/>
      <c r="E82" s="470"/>
      <c r="F82" s="67">
        <f t="shared" si="18"/>
        <v>0</v>
      </c>
      <c r="G82" s="67">
        <f t="shared" si="18"/>
        <v>0</v>
      </c>
      <c r="H82" s="67">
        <f t="shared" si="18"/>
        <v>0</v>
      </c>
      <c r="I82" s="67">
        <f t="shared" si="29"/>
        <v>0</v>
      </c>
      <c r="J82" s="67">
        <f t="shared" si="19"/>
        <v>0</v>
      </c>
      <c r="K82" s="16">
        <f t="shared" si="19"/>
        <v>0</v>
      </c>
      <c r="L82" s="67">
        <f t="shared" si="19"/>
        <v>0</v>
      </c>
      <c r="M82" s="17">
        <f>IF(L82&gt;0,VLOOKUP(I82,Labour!$AR$1:$AT$15,3,FALSE),0)</f>
        <v>0</v>
      </c>
      <c r="N82" s="70">
        <f t="shared" si="30"/>
        <v>0</v>
      </c>
      <c r="R82" s="83">
        <f t="shared" si="25"/>
        <v>0</v>
      </c>
      <c r="S82" s="83">
        <f t="shared" si="25"/>
        <v>0</v>
      </c>
      <c r="T82" s="83">
        <f t="shared" si="25"/>
        <v>0</v>
      </c>
      <c r="U82" s="83">
        <f t="shared" si="32"/>
        <v>0</v>
      </c>
      <c r="V82" s="83">
        <f t="shared" si="26"/>
        <v>0</v>
      </c>
      <c r="W82" s="83">
        <f t="shared" si="26"/>
        <v>0</v>
      </c>
      <c r="X82" s="83">
        <f t="shared" si="27"/>
        <v>0</v>
      </c>
      <c r="Y82" s="83">
        <f t="shared" si="27"/>
        <v>0</v>
      </c>
      <c r="Z82" s="83">
        <f t="shared" si="27"/>
        <v>0</v>
      </c>
      <c r="AA82" s="171">
        <f t="shared" si="33"/>
        <v>0</v>
      </c>
      <c r="AB82" s="83">
        <f t="shared" si="28"/>
        <v>0</v>
      </c>
      <c r="AC82" s="83">
        <f t="shared" si="28"/>
        <v>0</v>
      </c>
      <c r="AD82" s="171">
        <f t="shared" si="34"/>
        <v>0</v>
      </c>
      <c r="AE82" s="171">
        <f>IF(AD82=1,SUM(AD$10:AD82),0)</f>
        <v>0</v>
      </c>
      <c r="AF82" s="82" t="str">
        <f t="shared" si="35"/>
        <v/>
      </c>
      <c r="AG82" s="171">
        <f t="shared" si="36"/>
        <v>0</v>
      </c>
    </row>
    <row r="83" spans="1:33" ht="12" customHeight="1" x14ac:dyDescent="0.25">
      <c r="A83" s="497"/>
      <c r="B83" s="15">
        <v>74</v>
      </c>
      <c r="C83" s="468">
        <f t="shared" si="31"/>
        <v>0</v>
      </c>
      <c r="D83" s="469"/>
      <c r="E83" s="470"/>
      <c r="F83" s="67">
        <f t="shared" si="18"/>
        <v>0</v>
      </c>
      <c r="G83" s="67">
        <f t="shared" si="18"/>
        <v>0</v>
      </c>
      <c r="H83" s="67">
        <f t="shared" si="18"/>
        <v>0</v>
      </c>
      <c r="I83" s="67">
        <f t="shared" si="29"/>
        <v>0</v>
      </c>
      <c r="J83" s="67">
        <f t="shared" si="19"/>
        <v>0</v>
      </c>
      <c r="K83" s="16">
        <f t="shared" si="19"/>
        <v>0</v>
      </c>
      <c r="L83" s="67">
        <f t="shared" si="19"/>
        <v>0</v>
      </c>
      <c r="M83" s="17">
        <f>IF(L83&gt;0,VLOOKUP(I83,Labour!$AR$1:$AT$15,3,FALSE),0)</f>
        <v>0</v>
      </c>
      <c r="N83" s="70">
        <f t="shared" si="30"/>
        <v>0</v>
      </c>
      <c r="R83" s="83">
        <f t="shared" si="25"/>
        <v>0</v>
      </c>
      <c r="S83" s="83">
        <f t="shared" si="25"/>
        <v>0</v>
      </c>
      <c r="T83" s="83">
        <f t="shared" si="25"/>
        <v>0</v>
      </c>
      <c r="U83" s="83">
        <f t="shared" si="32"/>
        <v>0</v>
      </c>
      <c r="V83" s="83">
        <f t="shared" si="26"/>
        <v>0</v>
      </c>
      <c r="W83" s="83">
        <f t="shared" si="26"/>
        <v>0</v>
      </c>
      <c r="X83" s="83">
        <f t="shared" si="27"/>
        <v>0</v>
      </c>
      <c r="Y83" s="83">
        <f t="shared" si="27"/>
        <v>0</v>
      </c>
      <c r="Z83" s="83">
        <f t="shared" si="27"/>
        <v>0</v>
      </c>
      <c r="AA83" s="171">
        <f t="shared" si="33"/>
        <v>0</v>
      </c>
      <c r="AB83" s="83">
        <f t="shared" si="28"/>
        <v>0</v>
      </c>
      <c r="AC83" s="83">
        <f t="shared" si="28"/>
        <v>0</v>
      </c>
      <c r="AD83" s="171">
        <f t="shared" si="34"/>
        <v>0</v>
      </c>
      <c r="AE83" s="171">
        <f>IF(AD83=1,SUM(AD$10:AD83),0)</f>
        <v>0</v>
      </c>
      <c r="AF83" s="82" t="str">
        <f t="shared" si="35"/>
        <v/>
      </c>
      <c r="AG83" s="171">
        <f t="shared" si="36"/>
        <v>0</v>
      </c>
    </row>
    <row r="84" spans="1:33" ht="12" customHeight="1" x14ac:dyDescent="0.25">
      <c r="A84" s="497"/>
      <c r="B84" s="15">
        <v>75</v>
      </c>
      <c r="C84" s="468">
        <f t="shared" si="31"/>
        <v>0</v>
      </c>
      <c r="D84" s="469"/>
      <c r="E84" s="470"/>
      <c r="F84" s="67">
        <f t="shared" si="18"/>
        <v>0</v>
      </c>
      <c r="G84" s="67">
        <f t="shared" si="18"/>
        <v>0</v>
      </c>
      <c r="H84" s="67">
        <f t="shared" si="18"/>
        <v>0</v>
      </c>
      <c r="I84" s="67">
        <f t="shared" si="29"/>
        <v>0</v>
      </c>
      <c r="J84" s="67">
        <f t="shared" si="19"/>
        <v>0</v>
      </c>
      <c r="K84" s="16">
        <f t="shared" si="19"/>
        <v>0</v>
      </c>
      <c r="L84" s="67">
        <f t="shared" si="19"/>
        <v>0</v>
      </c>
      <c r="M84" s="17">
        <f>IF(L84&gt;0,VLOOKUP(I84,Labour!$AR$1:$AT$15,3,FALSE),0)</f>
        <v>0</v>
      </c>
      <c r="N84" s="70">
        <f t="shared" si="30"/>
        <v>0</v>
      </c>
      <c r="R84" s="83">
        <f t="shared" si="25"/>
        <v>0</v>
      </c>
      <c r="S84" s="83">
        <f t="shared" si="25"/>
        <v>0</v>
      </c>
      <c r="T84" s="83">
        <f t="shared" si="25"/>
        <v>0</v>
      </c>
      <c r="U84" s="83">
        <f t="shared" si="32"/>
        <v>0</v>
      </c>
      <c r="V84" s="83">
        <f t="shared" si="26"/>
        <v>0</v>
      </c>
      <c r="W84" s="83">
        <f t="shared" si="26"/>
        <v>0</v>
      </c>
      <c r="X84" s="83">
        <f t="shared" si="27"/>
        <v>0</v>
      </c>
      <c r="Y84" s="83">
        <f t="shared" si="27"/>
        <v>0</v>
      </c>
      <c r="Z84" s="83">
        <f t="shared" si="27"/>
        <v>0</v>
      </c>
      <c r="AA84" s="171">
        <f t="shared" si="33"/>
        <v>0</v>
      </c>
      <c r="AB84" s="83">
        <f t="shared" si="28"/>
        <v>0</v>
      </c>
      <c r="AC84" s="83">
        <f t="shared" si="28"/>
        <v>0</v>
      </c>
      <c r="AD84" s="171">
        <f t="shared" si="34"/>
        <v>0</v>
      </c>
      <c r="AE84" s="171">
        <f>IF(AD84=1,SUM(AD$10:AD84),0)</f>
        <v>0</v>
      </c>
      <c r="AF84" s="82" t="str">
        <f t="shared" si="35"/>
        <v/>
      </c>
      <c r="AG84" s="171">
        <f t="shared" si="36"/>
        <v>0</v>
      </c>
    </row>
    <row r="85" spans="1:33" ht="12" customHeight="1" x14ac:dyDescent="0.25">
      <c r="A85" s="497"/>
      <c r="B85" s="15">
        <v>76</v>
      </c>
      <c r="C85" s="468">
        <f t="shared" si="31"/>
        <v>0</v>
      </c>
      <c r="D85" s="469"/>
      <c r="E85" s="470"/>
      <c r="F85" s="67">
        <f t="shared" si="18"/>
        <v>0</v>
      </c>
      <c r="G85" s="67">
        <f t="shared" si="18"/>
        <v>0</v>
      </c>
      <c r="H85" s="67">
        <f t="shared" si="18"/>
        <v>0</v>
      </c>
      <c r="I85" s="67">
        <f t="shared" si="29"/>
        <v>0</v>
      </c>
      <c r="J85" s="67">
        <f t="shared" si="19"/>
        <v>0</v>
      </c>
      <c r="K85" s="16">
        <f t="shared" si="19"/>
        <v>0</v>
      </c>
      <c r="L85" s="67">
        <f t="shared" si="19"/>
        <v>0</v>
      </c>
      <c r="M85" s="17">
        <f>IF(L85&gt;0,VLOOKUP(I85,Labour!$AR$1:$AT$15,3,FALSE),0)</f>
        <v>0</v>
      </c>
      <c r="N85" s="70">
        <f t="shared" si="30"/>
        <v>0</v>
      </c>
      <c r="R85" s="83">
        <f t="shared" si="25"/>
        <v>0</v>
      </c>
      <c r="S85" s="83">
        <f t="shared" si="25"/>
        <v>0</v>
      </c>
      <c r="T85" s="83">
        <f t="shared" si="25"/>
        <v>0</v>
      </c>
      <c r="U85" s="83">
        <f t="shared" si="32"/>
        <v>0</v>
      </c>
      <c r="V85" s="83">
        <f t="shared" si="26"/>
        <v>0</v>
      </c>
      <c r="W85" s="83">
        <f t="shared" si="26"/>
        <v>0</v>
      </c>
      <c r="X85" s="83">
        <f t="shared" si="27"/>
        <v>0</v>
      </c>
      <c r="Y85" s="83">
        <f t="shared" si="27"/>
        <v>0</v>
      </c>
      <c r="Z85" s="83">
        <f t="shared" si="27"/>
        <v>0</v>
      </c>
      <c r="AA85" s="171">
        <f t="shared" si="33"/>
        <v>0</v>
      </c>
      <c r="AB85" s="83">
        <f t="shared" si="28"/>
        <v>0</v>
      </c>
      <c r="AC85" s="83">
        <f t="shared" si="28"/>
        <v>0</v>
      </c>
      <c r="AD85" s="171">
        <f t="shared" si="34"/>
        <v>0</v>
      </c>
      <c r="AE85" s="171">
        <f>IF(AD85=1,SUM(AD$10:AD85),0)</f>
        <v>0</v>
      </c>
      <c r="AF85" s="82" t="str">
        <f t="shared" si="35"/>
        <v/>
      </c>
      <c r="AG85" s="171">
        <f t="shared" si="36"/>
        <v>0</v>
      </c>
    </row>
    <row r="86" spans="1:33" ht="12" customHeight="1" x14ac:dyDescent="0.25">
      <c r="A86" s="497"/>
      <c r="B86" s="15">
        <v>77</v>
      </c>
      <c r="C86" s="468">
        <f t="shared" si="31"/>
        <v>0</v>
      </c>
      <c r="D86" s="469"/>
      <c r="E86" s="470"/>
      <c r="F86" s="67">
        <f t="shared" si="18"/>
        <v>0</v>
      </c>
      <c r="G86" s="67">
        <f t="shared" si="18"/>
        <v>0</v>
      </c>
      <c r="H86" s="67">
        <f t="shared" si="18"/>
        <v>0</v>
      </c>
      <c r="I86" s="67">
        <f t="shared" si="29"/>
        <v>0</v>
      </c>
      <c r="J86" s="67">
        <f t="shared" si="19"/>
        <v>0</v>
      </c>
      <c r="K86" s="16">
        <f t="shared" si="19"/>
        <v>0</v>
      </c>
      <c r="L86" s="67">
        <f t="shared" si="19"/>
        <v>0</v>
      </c>
      <c r="M86" s="17">
        <f>IF(L86&gt;0,VLOOKUP(I86,Labour!$AR$1:$AT$15,3,FALSE),0)</f>
        <v>0</v>
      </c>
      <c r="N86" s="70">
        <f t="shared" si="30"/>
        <v>0</v>
      </c>
      <c r="R86" s="83">
        <f t="shared" si="25"/>
        <v>0</v>
      </c>
      <c r="S86" s="83">
        <f t="shared" si="25"/>
        <v>0</v>
      </c>
      <c r="T86" s="83">
        <f t="shared" si="25"/>
        <v>0</v>
      </c>
      <c r="U86" s="83">
        <f t="shared" si="32"/>
        <v>0</v>
      </c>
      <c r="V86" s="83">
        <f t="shared" si="26"/>
        <v>0</v>
      </c>
      <c r="W86" s="83">
        <f t="shared" si="26"/>
        <v>0</v>
      </c>
      <c r="X86" s="83">
        <f t="shared" si="27"/>
        <v>0</v>
      </c>
      <c r="Y86" s="83">
        <f t="shared" si="27"/>
        <v>0</v>
      </c>
      <c r="Z86" s="83">
        <f t="shared" si="27"/>
        <v>0</v>
      </c>
      <c r="AA86" s="171">
        <f t="shared" si="33"/>
        <v>0</v>
      </c>
      <c r="AB86" s="83">
        <f t="shared" si="28"/>
        <v>0</v>
      </c>
      <c r="AC86" s="83">
        <f t="shared" si="28"/>
        <v>0</v>
      </c>
      <c r="AD86" s="171">
        <f t="shared" si="34"/>
        <v>0</v>
      </c>
      <c r="AE86" s="171">
        <f>IF(AD86=1,SUM(AD$10:AD86),0)</f>
        <v>0</v>
      </c>
      <c r="AF86" s="82" t="str">
        <f t="shared" si="35"/>
        <v/>
      </c>
      <c r="AG86" s="171">
        <f t="shared" si="36"/>
        <v>0</v>
      </c>
    </row>
    <row r="87" spans="1:33" ht="12" customHeight="1" x14ac:dyDescent="0.25">
      <c r="A87" s="497"/>
      <c r="B87" s="15">
        <v>78</v>
      </c>
      <c r="C87" s="468">
        <f t="shared" si="31"/>
        <v>0</v>
      </c>
      <c r="D87" s="469"/>
      <c r="E87" s="470"/>
      <c r="F87" s="67">
        <f t="shared" si="18"/>
        <v>0</v>
      </c>
      <c r="G87" s="67">
        <f t="shared" si="18"/>
        <v>0</v>
      </c>
      <c r="H87" s="67">
        <f t="shared" si="18"/>
        <v>0</v>
      </c>
      <c r="I87" s="67">
        <f t="shared" si="29"/>
        <v>0</v>
      </c>
      <c r="J87" s="67">
        <f t="shared" si="19"/>
        <v>0</v>
      </c>
      <c r="K87" s="16">
        <f t="shared" si="19"/>
        <v>0</v>
      </c>
      <c r="L87" s="67">
        <f t="shared" si="19"/>
        <v>0</v>
      </c>
      <c r="M87" s="17">
        <f>IF(L87&gt;0,VLOOKUP(I87,Labour!$AR$1:$AT$15,3,FALSE),0)</f>
        <v>0</v>
      </c>
      <c r="N87" s="70">
        <f t="shared" si="30"/>
        <v>0</v>
      </c>
      <c r="R87" s="83">
        <f t="shared" si="25"/>
        <v>0</v>
      </c>
      <c r="S87" s="83">
        <f t="shared" si="25"/>
        <v>0</v>
      </c>
      <c r="T87" s="83">
        <f t="shared" si="25"/>
        <v>0</v>
      </c>
      <c r="U87" s="83">
        <f t="shared" si="32"/>
        <v>0</v>
      </c>
      <c r="V87" s="83">
        <f t="shared" si="26"/>
        <v>0</v>
      </c>
      <c r="W87" s="83">
        <f t="shared" si="26"/>
        <v>0</v>
      </c>
      <c r="X87" s="83">
        <f t="shared" si="27"/>
        <v>0</v>
      </c>
      <c r="Y87" s="83">
        <f t="shared" si="27"/>
        <v>0</v>
      </c>
      <c r="Z87" s="83">
        <f t="shared" si="27"/>
        <v>0</v>
      </c>
      <c r="AA87" s="171">
        <f t="shared" si="33"/>
        <v>0</v>
      </c>
      <c r="AB87" s="83">
        <f t="shared" si="28"/>
        <v>0</v>
      </c>
      <c r="AC87" s="83">
        <f t="shared" si="28"/>
        <v>0</v>
      </c>
      <c r="AD87" s="171">
        <f t="shared" si="34"/>
        <v>0</v>
      </c>
      <c r="AE87" s="171">
        <f>IF(AD87=1,SUM(AD$10:AD87),0)</f>
        <v>0</v>
      </c>
      <c r="AF87" s="82" t="str">
        <f t="shared" si="35"/>
        <v/>
      </c>
      <c r="AG87" s="171">
        <f t="shared" si="36"/>
        <v>0</v>
      </c>
    </row>
    <row r="88" spans="1:33" ht="12" customHeight="1" x14ac:dyDescent="0.25">
      <c r="A88" s="497"/>
      <c r="B88" s="15">
        <v>79</v>
      </c>
      <c r="C88" s="468">
        <f t="shared" si="31"/>
        <v>0</v>
      </c>
      <c r="D88" s="469"/>
      <c r="E88" s="470"/>
      <c r="F88" s="67">
        <f t="shared" si="18"/>
        <v>0</v>
      </c>
      <c r="G88" s="67">
        <f t="shared" si="18"/>
        <v>0</v>
      </c>
      <c r="H88" s="67">
        <f t="shared" si="18"/>
        <v>0</v>
      </c>
      <c r="I88" s="67">
        <f t="shared" si="29"/>
        <v>0</v>
      </c>
      <c r="J88" s="67">
        <f t="shared" si="19"/>
        <v>0</v>
      </c>
      <c r="K88" s="16">
        <f t="shared" si="19"/>
        <v>0</v>
      </c>
      <c r="L88" s="67">
        <f t="shared" si="19"/>
        <v>0</v>
      </c>
      <c r="M88" s="17">
        <f>IF(L88&gt;0,VLOOKUP(I88,Labour!$AR$1:$AT$15,3,FALSE),0)</f>
        <v>0</v>
      </c>
      <c r="N88" s="70">
        <f t="shared" si="30"/>
        <v>0</v>
      </c>
      <c r="R88" s="83">
        <f t="shared" si="25"/>
        <v>0</v>
      </c>
      <c r="S88" s="83">
        <f t="shared" si="25"/>
        <v>0</v>
      </c>
      <c r="T88" s="83">
        <f t="shared" si="25"/>
        <v>0</v>
      </c>
      <c r="U88" s="83">
        <f t="shared" si="32"/>
        <v>0</v>
      </c>
      <c r="V88" s="83">
        <f t="shared" si="26"/>
        <v>0</v>
      </c>
      <c r="W88" s="83">
        <f t="shared" si="26"/>
        <v>0</v>
      </c>
      <c r="X88" s="83">
        <f t="shared" si="27"/>
        <v>0</v>
      </c>
      <c r="Y88" s="83">
        <f t="shared" si="27"/>
        <v>0</v>
      </c>
      <c r="Z88" s="83">
        <f t="shared" si="27"/>
        <v>0</v>
      </c>
      <c r="AA88" s="171">
        <f t="shared" si="33"/>
        <v>0</v>
      </c>
      <c r="AB88" s="83">
        <f t="shared" si="28"/>
        <v>0</v>
      </c>
      <c r="AC88" s="83">
        <f t="shared" si="28"/>
        <v>0</v>
      </c>
      <c r="AD88" s="171">
        <f t="shared" si="34"/>
        <v>0</v>
      </c>
      <c r="AE88" s="171">
        <f>IF(AD88=1,SUM(AD$10:AD88),0)</f>
        <v>0</v>
      </c>
      <c r="AF88" s="82" t="str">
        <f t="shared" si="35"/>
        <v/>
      </c>
      <c r="AG88" s="171">
        <f t="shared" si="36"/>
        <v>0</v>
      </c>
    </row>
    <row r="89" spans="1:33" ht="12" customHeight="1" x14ac:dyDescent="0.25">
      <c r="A89" s="497"/>
      <c r="B89" s="15">
        <v>80</v>
      </c>
      <c r="C89" s="468">
        <f t="shared" si="31"/>
        <v>0</v>
      </c>
      <c r="D89" s="469"/>
      <c r="E89" s="470"/>
      <c r="F89" s="67">
        <f t="shared" si="18"/>
        <v>0</v>
      </c>
      <c r="G89" s="67">
        <f t="shared" si="18"/>
        <v>0</v>
      </c>
      <c r="H89" s="67">
        <f t="shared" si="18"/>
        <v>0</v>
      </c>
      <c r="I89" s="67">
        <f t="shared" si="29"/>
        <v>0</v>
      </c>
      <c r="J89" s="67">
        <f t="shared" si="19"/>
        <v>0</v>
      </c>
      <c r="K89" s="16">
        <f t="shared" si="19"/>
        <v>0</v>
      </c>
      <c r="L89" s="67">
        <f t="shared" si="19"/>
        <v>0</v>
      </c>
      <c r="M89" s="17">
        <f>IF(L89&gt;0,VLOOKUP(I89,Labour!$AR$1:$AT$15,3,FALSE),0)</f>
        <v>0</v>
      </c>
      <c r="N89" s="70">
        <f t="shared" si="30"/>
        <v>0</v>
      </c>
      <c r="R89" s="83">
        <f t="shared" si="25"/>
        <v>0</v>
      </c>
      <c r="S89" s="83">
        <f t="shared" si="25"/>
        <v>0</v>
      </c>
      <c r="T89" s="83">
        <f t="shared" si="25"/>
        <v>0</v>
      </c>
      <c r="U89" s="83">
        <f t="shared" si="32"/>
        <v>0</v>
      </c>
      <c r="V89" s="83">
        <f t="shared" si="26"/>
        <v>0</v>
      </c>
      <c r="W89" s="83">
        <f t="shared" si="26"/>
        <v>0</v>
      </c>
      <c r="X89" s="83">
        <f t="shared" si="27"/>
        <v>0</v>
      </c>
      <c r="Y89" s="83">
        <f t="shared" si="27"/>
        <v>0</v>
      </c>
      <c r="Z89" s="83">
        <f t="shared" si="27"/>
        <v>0</v>
      </c>
      <c r="AA89" s="171">
        <f t="shared" si="33"/>
        <v>0</v>
      </c>
      <c r="AB89" s="83">
        <f t="shared" si="28"/>
        <v>0</v>
      </c>
      <c r="AC89" s="83">
        <f t="shared" si="28"/>
        <v>0</v>
      </c>
      <c r="AD89" s="171">
        <f t="shared" si="34"/>
        <v>0</v>
      </c>
      <c r="AE89" s="171">
        <f>IF(AD89=1,SUM(AD$10:AD89),0)</f>
        <v>0</v>
      </c>
      <c r="AF89" s="82" t="str">
        <f t="shared" si="35"/>
        <v/>
      </c>
      <c r="AG89" s="171">
        <f t="shared" si="36"/>
        <v>0</v>
      </c>
    </row>
    <row r="90" spans="1:33" ht="12" customHeight="1" x14ac:dyDescent="0.25">
      <c r="A90" s="497"/>
      <c r="B90" s="15">
        <v>81</v>
      </c>
      <c r="C90" s="468">
        <f t="shared" si="31"/>
        <v>0</v>
      </c>
      <c r="D90" s="469"/>
      <c r="E90" s="470"/>
      <c r="F90" s="67">
        <f t="shared" si="18"/>
        <v>0</v>
      </c>
      <c r="G90" s="67">
        <f t="shared" si="18"/>
        <v>0</v>
      </c>
      <c r="H90" s="67">
        <f t="shared" si="18"/>
        <v>0</v>
      </c>
      <c r="I90" s="67">
        <f t="shared" si="29"/>
        <v>0</v>
      </c>
      <c r="J90" s="67">
        <f t="shared" si="19"/>
        <v>0</v>
      </c>
      <c r="K90" s="16">
        <f t="shared" si="19"/>
        <v>0</v>
      </c>
      <c r="L90" s="67">
        <f t="shared" si="19"/>
        <v>0</v>
      </c>
      <c r="M90" s="17">
        <f>IF(L90&gt;0,VLOOKUP(I90,Labour!$AR$1:$AT$15,3,FALSE),0)</f>
        <v>0</v>
      </c>
      <c r="N90" s="70">
        <f t="shared" si="30"/>
        <v>0</v>
      </c>
      <c r="R90" s="83">
        <f t="shared" ref="R90:T109" si="37">IF($B90&lt;=$U$3,VLOOKUP($B90,OTABLE,R$9,FALSE),0)</f>
        <v>0</v>
      </c>
      <c r="S90" s="83">
        <f t="shared" si="37"/>
        <v>0</v>
      </c>
      <c r="T90" s="83">
        <f t="shared" si="37"/>
        <v>0</v>
      </c>
      <c r="U90" s="83">
        <f t="shared" si="32"/>
        <v>0</v>
      </c>
      <c r="V90" s="83">
        <f t="shared" ref="V90:W109" si="38">IF($B90&lt;=$U$3,IF(VLOOKUP($B90,OTABLE,V$9,FALSE)=V$8,$U90,0),0)</f>
        <v>0</v>
      </c>
      <c r="W90" s="83">
        <f t="shared" si="38"/>
        <v>0</v>
      </c>
      <c r="X90" s="83">
        <f t="shared" ref="X90:Z109" si="39">IF($B90&lt;=$U$3,VLOOKUP($B90,OTABLE,X$9,FALSE),0)</f>
        <v>0</v>
      </c>
      <c r="Y90" s="83">
        <f t="shared" si="39"/>
        <v>0</v>
      </c>
      <c r="Z90" s="83">
        <f t="shared" si="39"/>
        <v>0</v>
      </c>
      <c r="AA90" s="171">
        <f t="shared" si="33"/>
        <v>0</v>
      </c>
      <c r="AB90" s="83">
        <f t="shared" ref="AB90:AC109" si="40">IF($B90&lt;=$U$3,VLOOKUP($B90,OTABLE,AB$9,FALSE),0)</f>
        <v>0</v>
      </c>
      <c r="AC90" s="83">
        <f t="shared" si="40"/>
        <v>0</v>
      </c>
      <c r="AD90" s="171">
        <f t="shared" si="34"/>
        <v>0</v>
      </c>
      <c r="AE90" s="171">
        <f>IF(AD90=1,SUM(AD$10:AD90),0)</f>
        <v>0</v>
      </c>
      <c r="AF90" s="82" t="str">
        <f t="shared" si="35"/>
        <v/>
      </c>
      <c r="AG90" s="171">
        <f t="shared" si="36"/>
        <v>0</v>
      </c>
    </row>
    <row r="91" spans="1:33" ht="12" customHeight="1" x14ac:dyDescent="0.25">
      <c r="A91" s="497"/>
      <c r="B91" s="15">
        <v>82</v>
      </c>
      <c r="C91" s="468">
        <f t="shared" si="31"/>
        <v>0</v>
      </c>
      <c r="D91" s="469"/>
      <c r="E91" s="470"/>
      <c r="F91" s="67">
        <f t="shared" si="18"/>
        <v>0</v>
      </c>
      <c r="G91" s="67">
        <f t="shared" si="18"/>
        <v>0</v>
      </c>
      <c r="H91" s="67">
        <f t="shared" si="18"/>
        <v>0</v>
      </c>
      <c r="I91" s="67">
        <f t="shared" si="29"/>
        <v>0</v>
      </c>
      <c r="J91" s="67">
        <f t="shared" si="19"/>
        <v>0</v>
      </c>
      <c r="K91" s="16">
        <f t="shared" si="19"/>
        <v>0</v>
      </c>
      <c r="L91" s="67">
        <f t="shared" si="19"/>
        <v>0</v>
      </c>
      <c r="M91" s="17">
        <f>IF(L91&gt;0,VLOOKUP(I91,Labour!$AR$1:$AT$15,3,FALSE),0)</f>
        <v>0</v>
      </c>
      <c r="N91" s="70">
        <f t="shared" si="30"/>
        <v>0</v>
      </c>
      <c r="R91" s="83">
        <f t="shared" si="37"/>
        <v>0</v>
      </c>
      <c r="S91" s="83">
        <f t="shared" si="37"/>
        <v>0</v>
      </c>
      <c r="T91" s="83">
        <f t="shared" si="37"/>
        <v>0</v>
      </c>
      <c r="U91" s="83">
        <f t="shared" si="32"/>
        <v>0</v>
      </c>
      <c r="V91" s="83">
        <f t="shared" si="38"/>
        <v>0</v>
      </c>
      <c r="W91" s="83">
        <f t="shared" si="38"/>
        <v>0</v>
      </c>
      <c r="X91" s="83">
        <f t="shared" si="39"/>
        <v>0</v>
      </c>
      <c r="Y91" s="83">
        <f t="shared" si="39"/>
        <v>0</v>
      </c>
      <c r="Z91" s="83">
        <f t="shared" si="39"/>
        <v>0</v>
      </c>
      <c r="AA91" s="171">
        <f t="shared" si="33"/>
        <v>0</v>
      </c>
      <c r="AB91" s="83">
        <f t="shared" si="40"/>
        <v>0</v>
      </c>
      <c r="AC91" s="83">
        <f t="shared" si="40"/>
        <v>0</v>
      </c>
      <c r="AD91" s="171">
        <f t="shared" si="34"/>
        <v>0</v>
      </c>
      <c r="AE91" s="171">
        <f>IF(AD91=1,SUM(AD$10:AD91),0)</f>
        <v>0</v>
      </c>
      <c r="AF91" s="82" t="str">
        <f t="shared" si="35"/>
        <v/>
      </c>
      <c r="AG91" s="171">
        <f t="shared" si="36"/>
        <v>0</v>
      </c>
    </row>
    <row r="92" spans="1:33" ht="12" customHeight="1" x14ac:dyDescent="0.25">
      <c r="A92" s="497"/>
      <c r="B92" s="15">
        <v>83</v>
      </c>
      <c r="C92" s="468">
        <f t="shared" si="31"/>
        <v>0</v>
      </c>
      <c r="D92" s="469"/>
      <c r="E92" s="470"/>
      <c r="F92" s="67">
        <f t="shared" si="18"/>
        <v>0</v>
      </c>
      <c r="G92" s="67">
        <f t="shared" si="18"/>
        <v>0</v>
      </c>
      <c r="H92" s="67">
        <f t="shared" si="18"/>
        <v>0</v>
      </c>
      <c r="I92" s="67">
        <f t="shared" si="29"/>
        <v>0</v>
      </c>
      <c r="J92" s="67">
        <f t="shared" si="19"/>
        <v>0</v>
      </c>
      <c r="K92" s="16">
        <f t="shared" si="19"/>
        <v>0</v>
      </c>
      <c r="L92" s="67">
        <f t="shared" si="19"/>
        <v>0</v>
      </c>
      <c r="M92" s="17">
        <f>IF(L92&gt;0,VLOOKUP(I92,Labour!$AR$1:$AT$15,3,FALSE),0)</f>
        <v>0</v>
      </c>
      <c r="N92" s="70">
        <f t="shared" si="30"/>
        <v>0</v>
      </c>
      <c r="R92" s="83">
        <f t="shared" si="37"/>
        <v>0</v>
      </c>
      <c r="S92" s="83">
        <f t="shared" si="37"/>
        <v>0</v>
      </c>
      <c r="T92" s="83">
        <f t="shared" si="37"/>
        <v>0</v>
      </c>
      <c r="U92" s="83">
        <f t="shared" si="32"/>
        <v>0</v>
      </c>
      <c r="V92" s="83">
        <f t="shared" si="38"/>
        <v>0</v>
      </c>
      <c r="W92" s="83">
        <f t="shared" si="38"/>
        <v>0</v>
      </c>
      <c r="X92" s="83">
        <f t="shared" si="39"/>
        <v>0</v>
      </c>
      <c r="Y92" s="83">
        <f t="shared" si="39"/>
        <v>0</v>
      </c>
      <c r="Z92" s="83">
        <f t="shared" si="39"/>
        <v>0</v>
      </c>
      <c r="AA92" s="171">
        <f t="shared" si="33"/>
        <v>0</v>
      </c>
      <c r="AB92" s="83">
        <f t="shared" si="40"/>
        <v>0</v>
      </c>
      <c r="AC92" s="83">
        <f t="shared" si="40"/>
        <v>0</v>
      </c>
      <c r="AD92" s="171">
        <f t="shared" si="34"/>
        <v>0</v>
      </c>
      <c r="AE92" s="171">
        <f>IF(AD92=1,SUM(AD$10:AD92),0)</f>
        <v>0</v>
      </c>
      <c r="AF92" s="82" t="str">
        <f t="shared" si="35"/>
        <v/>
      </c>
      <c r="AG92" s="171">
        <f t="shared" si="36"/>
        <v>0</v>
      </c>
    </row>
    <row r="93" spans="1:33" ht="12" customHeight="1" x14ac:dyDescent="0.25">
      <c r="A93" s="497"/>
      <c r="B93" s="15">
        <v>84</v>
      </c>
      <c r="C93" s="468">
        <f t="shared" si="31"/>
        <v>0</v>
      </c>
      <c r="D93" s="469"/>
      <c r="E93" s="470"/>
      <c r="F93" s="67">
        <f t="shared" si="18"/>
        <v>0</v>
      </c>
      <c r="G93" s="67">
        <f t="shared" si="18"/>
        <v>0</v>
      </c>
      <c r="H93" s="67">
        <f t="shared" si="18"/>
        <v>0</v>
      </c>
      <c r="I93" s="67">
        <f t="shared" si="29"/>
        <v>0</v>
      </c>
      <c r="J93" s="67">
        <f t="shared" si="19"/>
        <v>0</v>
      </c>
      <c r="K93" s="16">
        <f t="shared" si="19"/>
        <v>0</v>
      </c>
      <c r="L93" s="67">
        <f t="shared" si="19"/>
        <v>0</v>
      </c>
      <c r="M93" s="17">
        <f>IF(L93&gt;0,VLOOKUP(I93,Labour!$AR$1:$AT$15,3,FALSE),0)</f>
        <v>0</v>
      </c>
      <c r="N93" s="70">
        <f t="shared" si="30"/>
        <v>0</v>
      </c>
      <c r="R93" s="83">
        <f t="shared" si="37"/>
        <v>0</v>
      </c>
      <c r="S93" s="83">
        <f t="shared" si="37"/>
        <v>0</v>
      </c>
      <c r="T93" s="83">
        <f t="shared" si="37"/>
        <v>0</v>
      </c>
      <c r="U93" s="83">
        <f t="shared" si="32"/>
        <v>0</v>
      </c>
      <c r="V93" s="83">
        <f t="shared" si="38"/>
        <v>0</v>
      </c>
      <c r="W93" s="83">
        <f t="shared" si="38"/>
        <v>0</v>
      </c>
      <c r="X93" s="83">
        <f t="shared" si="39"/>
        <v>0</v>
      </c>
      <c r="Y93" s="83">
        <f t="shared" si="39"/>
        <v>0</v>
      </c>
      <c r="Z93" s="83">
        <f t="shared" si="39"/>
        <v>0</v>
      </c>
      <c r="AA93" s="171">
        <f t="shared" si="33"/>
        <v>0</v>
      </c>
      <c r="AB93" s="83">
        <f t="shared" si="40"/>
        <v>0</v>
      </c>
      <c r="AC93" s="83">
        <f t="shared" si="40"/>
        <v>0</v>
      </c>
      <c r="AD93" s="171">
        <f t="shared" si="34"/>
        <v>0</v>
      </c>
      <c r="AE93" s="171">
        <f>IF(AD93=1,SUM(AD$10:AD93),0)</f>
        <v>0</v>
      </c>
      <c r="AF93" s="82" t="str">
        <f t="shared" si="35"/>
        <v/>
      </c>
      <c r="AG93" s="171">
        <f t="shared" si="36"/>
        <v>0</v>
      </c>
    </row>
    <row r="94" spans="1:33" ht="12" customHeight="1" x14ac:dyDescent="0.25">
      <c r="A94" s="497"/>
      <c r="B94" s="15">
        <v>85</v>
      </c>
      <c r="C94" s="468">
        <f t="shared" si="31"/>
        <v>0</v>
      </c>
      <c r="D94" s="469"/>
      <c r="E94" s="470"/>
      <c r="F94" s="67">
        <f t="shared" si="18"/>
        <v>0</v>
      </c>
      <c r="G94" s="67">
        <f t="shared" si="18"/>
        <v>0</v>
      </c>
      <c r="H94" s="67">
        <f t="shared" si="18"/>
        <v>0</v>
      </c>
      <c r="I94" s="67">
        <f t="shared" si="29"/>
        <v>0</v>
      </c>
      <c r="J94" s="67">
        <f t="shared" si="19"/>
        <v>0</v>
      </c>
      <c r="K94" s="16">
        <f t="shared" si="19"/>
        <v>0</v>
      </c>
      <c r="L94" s="67">
        <f t="shared" si="19"/>
        <v>0</v>
      </c>
      <c r="M94" s="17">
        <f>IF(L94&gt;0,VLOOKUP(I94,Labour!$AR$1:$AT$15,3,FALSE),0)</f>
        <v>0</v>
      </c>
      <c r="N94" s="70">
        <f t="shared" si="30"/>
        <v>0</v>
      </c>
      <c r="R94" s="83">
        <f t="shared" si="37"/>
        <v>0</v>
      </c>
      <c r="S94" s="83">
        <f t="shared" si="37"/>
        <v>0</v>
      </c>
      <c r="T94" s="83">
        <f t="shared" si="37"/>
        <v>0</v>
      </c>
      <c r="U94" s="83">
        <f t="shared" si="32"/>
        <v>0</v>
      </c>
      <c r="V94" s="83">
        <f t="shared" si="38"/>
        <v>0</v>
      </c>
      <c r="W94" s="83">
        <f t="shared" si="38"/>
        <v>0</v>
      </c>
      <c r="X94" s="83">
        <f t="shared" si="39"/>
        <v>0</v>
      </c>
      <c r="Y94" s="83">
        <f t="shared" si="39"/>
        <v>0</v>
      </c>
      <c r="Z94" s="83">
        <f t="shared" si="39"/>
        <v>0</v>
      </c>
      <c r="AA94" s="171">
        <f t="shared" si="33"/>
        <v>0</v>
      </c>
      <c r="AB94" s="83">
        <f t="shared" si="40"/>
        <v>0</v>
      </c>
      <c r="AC94" s="83">
        <f t="shared" si="40"/>
        <v>0</v>
      </c>
      <c r="AD94" s="171">
        <f t="shared" si="34"/>
        <v>0</v>
      </c>
      <c r="AE94" s="171">
        <f>IF(AD94=1,SUM(AD$10:AD94),0)</f>
        <v>0</v>
      </c>
      <c r="AF94" s="82" t="str">
        <f t="shared" si="35"/>
        <v/>
      </c>
      <c r="AG94" s="171">
        <f t="shared" si="36"/>
        <v>0</v>
      </c>
    </row>
    <row r="95" spans="1:33" ht="12" customHeight="1" x14ac:dyDescent="0.25">
      <c r="A95" s="497"/>
      <c r="B95" s="15">
        <v>86</v>
      </c>
      <c r="C95" s="468">
        <f t="shared" si="31"/>
        <v>0</v>
      </c>
      <c r="D95" s="469"/>
      <c r="E95" s="470"/>
      <c r="F95" s="67">
        <f t="shared" si="18"/>
        <v>0</v>
      </c>
      <c r="G95" s="67">
        <f t="shared" si="18"/>
        <v>0</v>
      </c>
      <c r="H95" s="67">
        <f t="shared" si="18"/>
        <v>0</v>
      </c>
      <c r="I95" s="67">
        <f t="shared" si="29"/>
        <v>0</v>
      </c>
      <c r="J95" s="67">
        <f t="shared" si="19"/>
        <v>0</v>
      </c>
      <c r="K95" s="16">
        <f t="shared" si="19"/>
        <v>0</v>
      </c>
      <c r="L95" s="67">
        <f t="shared" si="19"/>
        <v>0</v>
      </c>
      <c r="M95" s="17">
        <f>IF(L95&gt;0,VLOOKUP(I95,Labour!$AR$1:$AT$15,3,FALSE),0)</f>
        <v>0</v>
      </c>
      <c r="N95" s="70">
        <f t="shared" si="30"/>
        <v>0</v>
      </c>
      <c r="R95" s="83">
        <f t="shared" si="37"/>
        <v>0</v>
      </c>
      <c r="S95" s="83">
        <f t="shared" si="37"/>
        <v>0</v>
      </c>
      <c r="T95" s="83">
        <f t="shared" si="37"/>
        <v>0</v>
      </c>
      <c r="U95" s="83">
        <f t="shared" si="32"/>
        <v>0</v>
      </c>
      <c r="V95" s="83">
        <f t="shared" si="38"/>
        <v>0</v>
      </c>
      <c r="W95" s="83">
        <f t="shared" si="38"/>
        <v>0</v>
      </c>
      <c r="X95" s="83">
        <f t="shared" si="39"/>
        <v>0</v>
      </c>
      <c r="Y95" s="83">
        <f t="shared" si="39"/>
        <v>0</v>
      </c>
      <c r="Z95" s="83">
        <f t="shared" si="39"/>
        <v>0</v>
      </c>
      <c r="AA95" s="171">
        <f t="shared" si="33"/>
        <v>0</v>
      </c>
      <c r="AB95" s="83">
        <f t="shared" si="40"/>
        <v>0</v>
      </c>
      <c r="AC95" s="83">
        <f t="shared" si="40"/>
        <v>0</v>
      </c>
      <c r="AD95" s="171">
        <f t="shared" si="34"/>
        <v>0</v>
      </c>
      <c r="AE95" s="171">
        <f>IF(AD95=1,SUM(AD$10:AD95),0)</f>
        <v>0</v>
      </c>
      <c r="AF95" s="82" t="str">
        <f t="shared" si="35"/>
        <v/>
      </c>
      <c r="AG95" s="171">
        <f t="shared" si="36"/>
        <v>0</v>
      </c>
    </row>
    <row r="96" spans="1:33" ht="12" customHeight="1" x14ac:dyDescent="0.25">
      <c r="A96" s="497"/>
      <c r="B96" s="15">
        <v>87</v>
      </c>
      <c r="C96" s="468">
        <f t="shared" si="31"/>
        <v>0</v>
      </c>
      <c r="D96" s="469"/>
      <c r="E96" s="470"/>
      <c r="F96" s="67">
        <f t="shared" si="18"/>
        <v>0</v>
      </c>
      <c r="G96" s="67">
        <f t="shared" si="18"/>
        <v>0</v>
      </c>
      <c r="H96" s="67">
        <f t="shared" si="18"/>
        <v>0</v>
      </c>
      <c r="I96" s="67">
        <f t="shared" si="29"/>
        <v>0</v>
      </c>
      <c r="J96" s="67">
        <f t="shared" si="19"/>
        <v>0</v>
      </c>
      <c r="K96" s="16">
        <f t="shared" si="19"/>
        <v>0</v>
      </c>
      <c r="L96" s="67">
        <f t="shared" si="19"/>
        <v>0</v>
      </c>
      <c r="M96" s="17">
        <f>IF(L96&gt;0,VLOOKUP(I96,Labour!$AR$1:$AT$15,3,FALSE),0)</f>
        <v>0</v>
      </c>
      <c r="N96" s="70">
        <f t="shared" si="30"/>
        <v>0</v>
      </c>
      <c r="R96" s="83">
        <f t="shared" si="37"/>
        <v>0</v>
      </c>
      <c r="S96" s="83">
        <f t="shared" si="37"/>
        <v>0</v>
      </c>
      <c r="T96" s="83">
        <f t="shared" si="37"/>
        <v>0</v>
      </c>
      <c r="U96" s="83">
        <f t="shared" si="32"/>
        <v>0</v>
      </c>
      <c r="V96" s="83">
        <f t="shared" si="38"/>
        <v>0</v>
      </c>
      <c r="W96" s="83">
        <f t="shared" si="38"/>
        <v>0</v>
      </c>
      <c r="X96" s="83">
        <f t="shared" si="39"/>
        <v>0</v>
      </c>
      <c r="Y96" s="83">
        <f t="shared" si="39"/>
        <v>0</v>
      </c>
      <c r="Z96" s="83">
        <f t="shared" si="39"/>
        <v>0</v>
      </c>
      <c r="AA96" s="171">
        <f t="shared" si="33"/>
        <v>0</v>
      </c>
      <c r="AB96" s="83">
        <f t="shared" si="40"/>
        <v>0</v>
      </c>
      <c r="AC96" s="83">
        <f t="shared" si="40"/>
        <v>0</v>
      </c>
      <c r="AD96" s="171">
        <f t="shared" si="34"/>
        <v>0</v>
      </c>
      <c r="AE96" s="171">
        <f>IF(AD96=1,SUM(AD$10:AD96),0)</f>
        <v>0</v>
      </c>
      <c r="AF96" s="82" t="str">
        <f t="shared" si="35"/>
        <v/>
      </c>
      <c r="AG96" s="171">
        <f t="shared" si="36"/>
        <v>0</v>
      </c>
    </row>
    <row r="97" spans="1:33" ht="12" customHeight="1" x14ac:dyDescent="0.25">
      <c r="A97" s="497"/>
      <c r="B97" s="15">
        <v>88</v>
      </c>
      <c r="C97" s="468">
        <f t="shared" si="31"/>
        <v>0</v>
      </c>
      <c r="D97" s="469"/>
      <c r="E97" s="470"/>
      <c r="F97" s="67">
        <f t="shared" si="18"/>
        <v>0</v>
      </c>
      <c r="G97" s="67">
        <f t="shared" si="18"/>
        <v>0</v>
      </c>
      <c r="H97" s="67">
        <f t="shared" si="18"/>
        <v>0</v>
      </c>
      <c r="I97" s="67">
        <f t="shared" si="29"/>
        <v>0</v>
      </c>
      <c r="J97" s="67">
        <f t="shared" si="19"/>
        <v>0</v>
      </c>
      <c r="K97" s="16">
        <f t="shared" si="19"/>
        <v>0</v>
      </c>
      <c r="L97" s="67">
        <f t="shared" si="19"/>
        <v>0</v>
      </c>
      <c r="M97" s="17">
        <f>IF(L97&gt;0,VLOOKUP(I97,Labour!$AR$1:$AT$15,3,FALSE),0)</f>
        <v>0</v>
      </c>
      <c r="N97" s="70">
        <f t="shared" si="30"/>
        <v>0</v>
      </c>
      <c r="R97" s="83">
        <f t="shared" si="37"/>
        <v>0</v>
      </c>
      <c r="S97" s="83">
        <f t="shared" si="37"/>
        <v>0</v>
      </c>
      <c r="T97" s="83">
        <f t="shared" si="37"/>
        <v>0</v>
      </c>
      <c r="U97" s="83">
        <f t="shared" si="32"/>
        <v>0</v>
      </c>
      <c r="V97" s="83">
        <f t="shared" si="38"/>
        <v>0</v>
      </c>
      <c r="W97" s="83">
        <f t="shared" si="38"/>
        <v>0</v>
      </c>
      <c r="X97" s="83">
        <f t="shared" si="39"/>
        <v>0</v>
      </c>
      <c r="Y97" s="83">
        <f t="shared" si="39"/>
        <v>0</v>
      </c>
      <c r="Z97" s="83">
        <f t="shared" si="39"/>
        <v>0</v>
      </c>
      <c r="AA97" s="171">
        <f t="shared" si="33"/>
        <v>0</v>
      </c>
      <c r="AB97" s="83">
        <f t="shared" si="40"/>
        <v>0</v>
      </c>
      <c r="AC97" s="83">
        <f t="shared" si="40"/>
        <v>0</v>
      </c>
      <c r="AD97" s="171">
        <f t="shared" si="34"/>
        <v>0</v>
      </c>
      <c r="AE97" s="171">
        <f>IF(AD97=1,SUM(AD$10:AD97),0)</f>
        <v>0</v>
      </c>
      <c r="AF97" s="82" t="str">
        <f t="shared" si="35"/>
        <v/>
      </c>
      <c r="AG97" s="171">
        <f t="shared" si="36"/>
        <v>0</v>
      </c>
    </row>
    <row r="98" spans="1:33" ht="12" customHeight="1" x14ac:dyDescent="0.25">
      <c r="A98" s="497"/>
      <c r="B98" s="15">
        <v>89</v>
      </c>
      <c r="C98" s="468">
        <f t="shared" si="31"/>
        <v>0</v>
      </c>
      <c r="D98" s="469"/>
      <c r="E98" s="470"/>
      <c r="F98" s="67">
        <f t="shared" si="18"/>
        <v>0</v>
      </c>
      <c r="G98" s="67">
        <f t="shared" si="18"/>
        <v>0</v>
      </c>
      <c r="H98" s="67">
        <f t="shared" si="18"/>
        <v>0</v>
      </c>
      <c r="I98" s="67">
        <f t="shared" si="29"/>
        <v>0</v>
      </c>
      <c r="J98" s="67">
        <f t="shared" si="19"/>
        <v>0</v>
      </c>
      <c r="K98" s="16">
        <f t="shared" si="19"/>
        <v>0</v>
      </c>
      <c r="L98" s="67">
        <f t="shared" si="19"/>
        <v>0</v>
      </c>
      <c r="M98" s="17">
        <f>IF(L98&gt;0,VLOOKUP(I98,Labour!$AR$1:$AT$15,3,FALSE),0)</f>
        <v>0</v>
      </c>
      <c r="N98" s="70">
        <f t="shared" si="30"/>
        <v>0</v>
      </c>
      <c r="R98" s="83">
        <f t="shared" si="37"/>
        <v>0</v>
      </c>
      <c r="S98" s="83">
        <f t="shared" si="37"/>
        <v>0</v>
      </c>
      <c r="T98" s="83">
        <f t="shared" si="37"/>
        <v>0</v>
      </c>
      <c r="U98" s="83">
        <f t="shared" si="32"/>
        <v>0</v>
      </c>
      <c r="V98" s="83">
        <f t="shared" si="38"/>
        <v>0</v>
      </c>
      <c r="W98" s="83">
        <f t="shared" si="38"/>
        <v>0</v>
      </c>
      <c r="X98" s="83">
        <f t="shared" si="39"/>
        <v>0</v>
      </c>
      <c r="Y98" s="83">
        <f t="shared" si="39"/>
        <v>0</v>
      </c>
      <c r="Z98" s="83">
        <f t="shared" si="39"/>
        <v>0</v>
      </c>
      <c r="AA98" s="171">
        <f t="shared" si="33"/>
        <v>0</v>
      </c>
      <c r="AB98" s="83">
        <f t="shared" si="40"/>
        <v>0</v>
      </c>
      <c r="AC98" s="83">
        <f t="shared" si="40"/>
        <v>0</v>
      </c>
      <c r="AD98" s="171">
        <f t="shared" si="34"/>
        <v>0</v>
      </c>
      <c r="AE98" s="171">
        <f>IF(AD98=1,SUM(AD$10:AD98),0)</f>
        <v>0</v>
      </c>
      <c r="AF98" s="82" t="str">
        <f t="shared" si="35"/>
        <v/>
      </c>
      <c r="AG98" s="171">
        <f t="shared" si="36"/>
        <v>0</v>
      </c>
    </row>
    <row r="99" spans="1:33" ht="12" customHeight="1" x14ac:dyDescent="0.25">
      <c r="A99" s="497"/>
      <c r="B99" s="15">
        <v>90</v>
      </c>
      <c r="C99" s="468">
        <f t="shared" si="31"/>
        <v>0</v>
      </c>
      <c r="D99" s="469"/>
      <c r="E99" s="470"/>
      <c r="F99" s="67">
        <f t="shared" si="18"/>
        <v>0</v>
      </c>
      <c r="G99" s="67">
        <f t="shared" si="18"/>
        <v>0</v>
      </c>
      <c r="H99" s="67">
        <f t="shared" si="18"/>
        <v>0</v>
      </c>
      <c r="I99" s="67">
        <f t="shared" si="29"/>
        <v>0</v>
      </c>
      <c r="J99" s="67">
        <f t="shared" si="19"/>
        <v>0</v>
      </c>
      <c r="K99" s="16">
        <f t="shared" si="19"/>
        <v>0</v>
      </c>
      <c r="L99" s="67">
        <f t="shared" si="19"/>
        <v>0</v>
      </c>
      <c r="M99" s="17">
        <f>IF(L99&gt;0,VLOOKUP(I99,Labour!$AR$1:$AT$15,3,FALSE),0)</f>
        <v>0</v>
      </c>
      <c r="N99" s="70">
        <f t="shared" si="30"/>
        <v>0</v>
      </c>
      <c r="R99" s="83">
        <f t="shared" si="37"/>
        <v>0</v>
      </c>
      <c r="S99" s="83">
        <f t="shared" si="37"/>
        <v>0</v>
      </c>
      <c r="T99" s="83">
        <f t="shared" si="37"/>
        <v>0</v>
      </c>
      <c r="U99" s="83">
        <f t="shared" si="32"/>
        <v>0</v>
      </c>
      <c r="V99" s="83">
        <f t="shared" si="38"/>
        <v>0</v>
      </c>
      <c r="W99" s="83">
        <f t="shared" si="38"/>
        <v>0</v>
      </c>
      <c r="X99" s="83">
        <f t="shared" si="39"/>
        <v>0</v>
      </c>
      <c r="Y99" s="83">
        <f t="shared" si="39"/>
        <v>0</v>
      </c>
      <c r="Z99" s="83">
        <f t="shared" si="39"/>
        <v>0</v>
      </c>
      <c r="AA99" s="171">
        <f t="shared" si="33"/>
        <v>0</v>
      </c>
      <c r="AB99" s="83">
        <f t="shared" si="40"/>
        <v>0</v>
      </c>
      <c r="AC99" s="83">
        <f t="shared" si="40"/>
        <v>0</v>
      </c>
      <c r="AD99" s="171">
        <f t="shared" si="34"/>
        <v>0</v>
      </c>
      <c r="AE99" s="171">
        <f>IF(AD99=1,SUM(AD$10:AD99),0)</f>
        <v>0</v>
      </c>
      <c r="AF99" s="82" t="str">
        <f t="shared" si="35"/>
        <v/>
      </c>
      <c r="AG99" s="171">
        <f t="shared" si="36"/>
        <v>0</v>
      </c>
    </row>
    <row r="100" spans="1:33" ht="12" customHeight="1" x14ac:dyDescent="0.25">
      <c r="A100" s="497"/>
      <c r="B100" s="15">
        <v>91</v>
      </c>
      <c r="C100" s="468">
        <f t="shared" si="31"/>
        <v>0</v>
      </c>
      <c r="D100" s="469"/>
      <c r="E100" s="470"/>
      <c r="F100" s="67">
        <f t="shared" si="18"/>
        <v>0</v>
      </c>
      <c r="G100" s="67">
        <f t="shared" si="18"/>
        <v>0</v>
      </c>
      <c r="H100" s="67">
        <f t="shared" si="18"/>
        <v>0</v>
      </c>
      <c r="I100" s="67">
        <f t="shared" si="29"/>
        <v>0</v>
      </c>
      <c r="J100" s="67">
        <f t="shared" si="19"/>
        <v>0</v>
      </c>
      <c r="K100" s="16">
        <f t="shared" si="19"/>
        <v>0</v>
      </c>
      <c r="L100" s="67">
        <f t="shared" si="19"/>
        <v>0</v>
      </c>
      <c r="M100" s="17">
        <f>IF(L100&gt;0,VLOOKUP(I100,Labour!$AR$1:$AT$15,3,FALSE),0)</f>
        <v>0</v>
      </c>
      <c r="N100" s="70">
        <f t="shared" si="30"/>
        <v>0</v>
      </c>
      <c r="R100" s="83">
        <f t="shared" si="37"/>
        <v>0</v>
      </c>
      <c r="S100" s="83">
        <f t="shared" si="37"/>
        <v>0</v>
      </c>
      <c r="T100" s="83">
        <f t="shared" si="37"/>
        <v>0</v>
      </c>
      <c r="U100" s="83">
        <f t="shared" si="32"/>
        <v>0</v>
      </c>
      <c r="V100" s="83">
        <f t="shared" si="38"/>
        <v>0</v>
      </c>
      <c r="W100" s="83">
        <f t="shared" si="38"/>
        <v>0</v>
      </c>
      <c r="X100" s="83">
        <f t="shared" si="39"/>
        <v>0</v>
      </c>
      <c r="Y100" s="83">
        <f t="shared" si="39"/>
        <v>0</v>
      </c>
      <c r="Z100" s="83">
        <f t="shared" si="39"/>
        <v>0</v>
      </c>
      <c r="AA100" s="171">
        <f t="shared" si="33"/>
        <v>0</v>
      </c>
      <c r="AB100" s="83">
        <f t="shared" si="40"/>
        <v>0</v>
      </c>
      <c r="AC100" s="83">
        <f t="shared" si="40"/>
        <v>0</v>
      </c>
      <c r="AD100" s="171">
        <f t="shared" si="34"/>
        <v>0</v>
      </c>
      <c r="AE100" s="171">
        <f>IF(AD100=1,SUM(AD$10:AD100),0)</f>
        <v>0</v>
      </c>
      <c r="AF100" s="82" t="str">
        <f t="shared" si="35"/>
        <v/>
      </c>
      <c r="AG100" s="171">
        <f t="shared" si="36"/>
        <v>0</v>
      </c>
    </row>
    <row r="101" spans="1:33" ht="12" customHeight="1" x14ac:dyDescent="0.25">
      <c r="A101" s="497"/>
      <c r="B101" s="15">
        <v>92</v>
      </c>
      <c r="C101" s="468">
        <f t="shared" si="31"/>
        <v>0</v>
      </c>
      <c r="D101" s="469"/>
      <c r="E101" s="470"/>
      <c r="F101" s="67">
        <f t="shared" si="18"/>
        <v>0</v>
      </c>
      <c r="G101" s="67">
        <f t="shared" si="18"/>
        <v>0</v>
      </c>
      <c r="H101" s="67">
        <f t="shared" si="18"/>
        <v>0</v>
      </c>
      <c r="I101" s="67">
        <f t="shared" si="29"/>
        <v>0</v>
      </c>
      <c r="J101" s="67">
        <f t="shared" si="19"/>
        <v>0</v>
      </c>
      <c r="K101" s="16">
        <f t="shared" si="19"/>
        <v>0</v>
      </c>
      <c r="L101" s="67">
        <f t="shared" si="19"/>
        <v>0</v>
      </c>
      <c r="M101" s="17">
        <f>IF(L101&gt;0,VLOOKUP(I101,Labour!$AR$1:$AT$15,3,FALSE),0)</f>
        <v>0</v>
      </c>
      <c r="N101" s="70">
        <f t="shared" si="30"/>
        <v>0</v>
      </c>
      <c r="R101" s="83">
        <f t="shared" si="37"/>
        <v>0</v>
      </c>
      <c r="S101" s="83">
        <f t="shared" si="37"/>
        <v>0</v>
      </c>
      <c r="T101" s="83">
        <f t="shared" si="37"/>
        <v>0</v>
      </c>
      <c r="U101" s="83">
        <f t="shared" si="32"/>
        <v>0</v>
      </c>
      <c r="V101" s="83">
        <f t="shared" si="38"/>
        <v>0</v>
      </c>
      <c r="W101" s="83">
        <f t="shared" si="38"/>
        <v>0</v>
      </c>
      <c r="X101" s="83">
        <f t="shared" si="39"/>
        <v>0</v>
      </c>
      <c r="Y101" s="83">
        <f t="shared" si="39"/>
        <v>0</v>
      </c>
      <c r="Z101" s="83">
        <f t="shared" si="39"/>
        <v>0</v>
      </c>
      <c r="AA101" s="171">
        <f t="shared" si="33"/>
        <v>0</v>
      </c>
      <c r="AB101" s="83">
        <f t="shared" si="40"/>
        <v>0</v>
      </c>
      <c r="AC101" s="83">
        <f t="shared" si="40"/>
        <v>0</v>
      </c>
      <c r="AD101" s="171">
        <f t="shared" si="34"/>
        <v>0</v>
      </c>
      <c r="AE101" s="171">
        <f>IF(AD101=1,SUM(AD$10:AD101),0)</f>
        <v>0</v>
      </c>
      <c r="AF101" s="82" t="str">
        <f t="shared" si="35"/>
        <v/>
      </c>
      <c r="AG101" s="171">
        <f t="shared" si="36"/>
        <v>0</v>
      </c>
    </row>
    <row r="102" spans="1:33" ht="12" customHeight="1" x14ac:dyDescent="0.25">
      <c r="A102" s="497"/>
      <c r="B102" s="15">
        <v>93</v>
      </c>
      <c r="C102" s="468">
        <f t="shared" si="31"/>
        <v>0</v>
      </c>
      <c r="D102" s="469"/>
      <c r="E102" s="470"/>
      <c r="F102" s="67">
        <f t="shared" si="18"/>
        <v>0</v>
      </c>
      <c r="G102" s="67">
        <f t="shared" si="18"/>
        <v>0</v>
      </c>
      <c r="H102" s="67">
        <f t="shared" si="18"/>
        <v>0</v>
      </c>
      <c r="I102" s="67">
        <f t="shared" si="29"/>
        <v>0</v>
      </c>
      <c r="J102" s="67">
        <f t="shared" si="19"/>
        <v>0</v>
      </c>
      <c r="K102" s="16">
        <f t="shared" si="19"/>
        <v>0</v>
      </c>
      <c r="L102" s="67">
        <f t="shared" si="19"/>
        <v>0</v>
      </c>
      <c r="M102" s="17">
        <f>IF(L102&gt;0,VLOOKUP(I102,Labour!$AR$1:$AT$15,3,FALSE),0)</f>
        <v>0</v>
      </c>
      <c r="N102" s="70">
        <f t="shared" si="30"/>
        <v>0</v>
      </c>
      <c r="R102" s="83">
        <f t="shared" si="37"/>
        <v>0</v>
      </c>
      <c r="S102" s="83">
        <f t="shared" si="37"/>
        <v>0</v>
      </c>
      <c r="T102" s="83">
        <f t="shared" si="37"/>
        <v>0</v>
      </c>
      <c r="U102" s="83">
        <f t="shared" si="32"/>
        <v>0</v>
      </c>
      <c r="V102" s="83">
        <f t="shared" si="38"/>
        <v>0</v>
      </c>
      <c r="W102" s="83">
        <f t="shared" si="38"/>
        <v>0</v>
      </c>
      <c r="X102" s="83">
        <f t="shared" si="39"/>
        <v>0</v>
      </c>
      <c r="Y102" s="83">
        <f t="shared" si="39"/>
        <v>0</v>
      </c>
      <c r="Z102" s="83">
        <f t="shared" si="39"/>
        <v>0</v>
      </c>
      <c r="AA102" s="171">
        <f t="shared" si="33"/>
        <v>0</v>
      </c>
      <c r="AB102" s="83">
        <f t="shared" si="40"/>
        <v>0</v>
      </c>
      <c r="AC102" s="83">
        <f t="shared" si="40"/>
        <v>0</v>
      </c>
      <c r="AD102" s="171">
        <f t="shared" si="34"/>
        <v>0</v>
      </c>
      <c r="AE102" s="171">
        <f>IF(AD102=1,SUM(AD$10:AD102),0)</f>
        <v>0</v>
      </c>
      <c r="AF102" s="82" t="str">
        <f t="shared" si="35"/>
        <v/>
      </c>
      <c r="AG102" s="171">
        <f t="shared" si="36"/>
        <v>0</v>
      </c>
    </row>
    <row r="103" spans="1:33" ht="12" customHeight="1" x14ac:dyDescent="0.25">
      <c r="A103" s="497"/>
      <c r="B103" s="15">
        <v>94</v>
      </c>
      <c r="C103" s="468">
        <f t="shared" si="31"/>
        <v>0</v>
      </c>
      <c r="D103" s="469"/>
      <c r="E103" s="470"/>
      <c r="F103" s="67">
        <f t="shared" si="18"/>
        <v>0</v>
      </c>
      <c r="G103" s="67">
        <f t="shared" si="18"/>
        <v>0</v>
      </c>
      <c r="H103" s="67">
        <f t="shared" si="18"/>
        <v>0</v>
      </c>
      <c r="I103" s="67">
        <f t="shared" si="29"/>
        <v>0</v>
      </c>
      <c r="J103" s="67">
        <f t="shared" si="19"/>
        <v>0</v>
      </c>
      <c r="K103" s="16">
        <f t="shared" si="19"/>
        <v>0</v>
      </c>
      <c r="L103" s="67">
        <f t="shared" si="19"/>
        <v>0</v>
      </c>
      <c r="M103" s="17">
        <f>IF(L103&gt;0,VLOOKUP(I103,Labour!$AR$1:$AT$15,3,FALSE),0)</f>
        <v>0</v>
      </c>
      <c r="N103" s="70">
        <f t="shared" si="30"/>
        <v>0</v>
      </c>
      <c r="R103" s="83">
        <f t="shared" si="37"/>
        <v>0</v>
      </c>
      <c r="S103" s="83">
        <f t="shared" si="37"/>
        <v>0</v>
      </c>
      <c r="T103" s="83">
        <f t="shared" si="37"/>
        <v>0</v>
      </c>
      <c r="U103" s="83">
        <f t="shared" si="32"/>
        <v>0</v>
      </c>
      <c r="V103" s="83">
        <f t="shared" si="38"/>
        <v>0</v>
      </c>
      <c r="W103" s="83">
        <f t="shared" si="38"/>
        <v>0</v>
      </c>
      <c r="X103" s="83">
        <f t="shared" si="39"/>
        <v>0</v>
      </c>
      <c r="Y103" s="83">
        <f t="shared" si="39"/>
        <v>0</v>
      </c>
      <c r="Z103" s="83">
        <f t="shared" si="39"/>
        <v>0</v>
      </c>
      <c r="AA103" s="171">
        <f t="shared" si="33"/>
        <v>0</v>
      </c>
      <c r="AB103" s="83">
        <f t="shared" si="40"/>
        <v>0</v>
      </c>
      <c r="AC103" s="83">
        <f t="shared" si="40"/>
        <v>0</v>
      </c>
      <c r="AD103" s="171">
        <f t="shared" si="34"/>
        <v>0</v>
      </c>
      <c r="AE103" s="171">
        <f>IF(AD103=1,SUM(AD$10:AD103),0)</f>
        <v>0</v>
      </c>
      <c r="AF103" s="82" t="str">
        <f t="shared" si="35"/>
        <v/>
      </c>
      <c r="AG103" s="171">
        <f t="shared" si="36"/>
        <v>0</v>
      </c>
    </row>
    <row r="104" spans="1:33" ht="12" customHeight="1" x14ac:dyDescent="0.25">
      <c r="A104" s="497"/>
      <c r="B104" s="15">
        <v>95</v>
      </c>
      <c r="C104" s="468">
        <f t="shared" si="31"/>
        <v>0</v>
      </c>
      <c r="D104" s="469"/>
      <c r="E104" s="470"/>
      <c r="F104" s="67">
        <f t="shared" si="18"/>
        <v>0</v>
      </c>
      <c r="G104" s="67">
        <f t="shared" si="18"/>
        <v>0</v>
      </c>
      <c r="H104" s="67">
        <f t="shared" si="18"/>
        <v>0</v>
      </c>
      <c r="I104" s="67">
        <f t="shared" si="29"/>
        <v>0</v>
      </c>
      <c r="J104" s="67">
        <f t="shared" si="19"/>
        <v>0</v>
      </c>
      <c r="K104" s="16">
        <f t="shared" si="19"/>
        <v>0</v>
      </c>
      <c r="L104" s="67">
        <f t="shared" si="19"/>
        <v>0</v>
      </c>
      <c r="M104" s="17">
        <f>IF(L104&gt;0,VLOOKUP(I104,Labour!$AR$1:$AT$15,3,FALSE),0)</f>
        <v>0</v>
      </c>
      <c r="N104" s="70">
        <f t="shared" si="30"/>
        <v>0</v>
      </c>
      <c r="R104" s="83">
        <f t="shared" si="37"/>
        <v>0</v>
      </c>
      <c r="S104" s="83">
        <f t="shared" si="37"/>
        <v>0</v>
      </c>
      <c r="T104" s="83">
        <f t="shared" si="37"/>
        <v>0</v>
      </c>
      <c r="U104" s="83">
        <f t="shared" si="32"/>
        <v>0</v>
      </c>
      <c r="V104" s="83">
        <f t="shared" si="38"/>
        <v>0</v>
      </c>
      <c r="W104" s="83">
        <f t="shared" si="38"/>
        <v>0</v>
      </c>
      <c r="X104" s="83">
        <f t="shared" si="39"/>
        <v>0</v>
      </c>
      <c r="Y104" s="83">
        <f t="shared" si="39"/>
        <v>0</v>
      </c>
      <c r="Z104" s="83">
        <f t="shared" si="39"/>
        <v>0</v>
      </c>
      <c r="AA104" s="171">
        <f t="shared" si="33"/>
        <v>0</v>
      </c>
      <c r="AB104" s="83">
        <f t="shared" si="40"/>
        <v>0</v>
      </c>
      <c r="AC104" s="83">
        <f t="shared" si="40"/>
        <v>0</v>
      </c>
      <c r="AD104" s="171">
        <f t="shared" si="34"/>
        <v>0</v>
      </c>
      <c r="AE104" s="171">
        <f>IF(AD104=1,SUM(AD$10:AD104),0)</f>
        <v>0</v>
      </c>
      <c r="AF104" s="82" t="str">
        <f t="shared" si="35"/>
        <v/>
      </c>
      <c r="AG104" s="171">
        <f t="shared" si="36"/>
        <v>0</v>
      </c>
    </row>
    <row r="105" spans="1:33" ht="12" customHeight="1" x14ac:dyDescent="0.25">
      <c r="A105" s="497"/>
      <c r="B105" s="15">
        <v>96</v>
      </c>
      <c r="C105" s="468">
        <f t="shared" si="31"/>
        <v>0</v>
      </c>
      <c r="D105" s="469"/>
      <c r="E105" s="470"/>
      <c r="F105" s="67">
        <f t="shared" si="18"/>
        <v>0</v>
      </c>
      <c r="G105" s="67">
        <f t="shared" si="18"/>
        <v>0</v>
      </c>
      <c r="H105" s="67">
        <f t="shared" si="18"/>
        <v>0</v>
      </c>
      <c r="I105" s="67">
        <f t="shared" si="29"/>
        <v>0</v>
      </c>
      <c r="J105" s="67">
        <f t="shared" si="19"/>
        <v>0</v>
      </c>
      <c r="K105" s="16">
        <f t="shared" si="19"/>
        <v>0</v>
      </c>
      <c r="L105" s="67">
        <f t="shared" si="19"/>
        <v>0</v>
      </c>
      <c r="M105" s="17">
        <f>IF(L105&gt;0,VLOOKUP(I105,Labour!$AR$1:$AT$15,3,FALSE),0)</f>
        <v>0</v>
      </c>
      <c r="N105" s="70">
        <f t="shared" si="30"/>
        <v>0</v>
      </c>
      <c r="R105" s="83">
        <f t="shared" si="37"/>
        <v>0</v>
      </c>
      <c r="S105" s="83">
        <f t="shared" si="37"/>
        <v>0</v>
      </c>
      <c r="T105" s="83">
        <f t="shared" si="37"/>
        <v>0</v>
      </c>
      <c r="U105" s="83">
        <f t="shared" si="32"/>
        <v>0</v>
      </c>
      <c r="V105" s="83">
        <f t="shared" si="38"/>
        <v>0</v>
      </c>
      <c r="W105" s="83">
        <f t="shared" si="38"/>
        <v>0</v>
      </c>
      <c r="X105" s="83">
        <f t="shared" si="39"/>
        <v>0</v>
      </c>
      <c r="Y105" s="83">
        <f t="shared" si="39"/>
        <v>0</v>
      </c>
      <c r="Z105" s="83">
        <f t="shared" si="39"/>
        <v>0</v>
      </c>
      <c r="AA105" s="171">
        <f t="shared" si="33"/>
        <v>0</v>
      </c>
      <c r="AB105" s="83">
        <f t="shared" si="40"/>
        <v>0</v>
      </c>
      <c r="AC105" s="83">
        <f t="shared" si="40"/>
        <v>0</v>
      </c>
      <c r="AD105" s="171">
        <f t="shared" si="34"/>
        <v>0</v>
      </c>
      <c r="AE105" s="171">
        <f>IF(AD105=1,SUM(AD$10:AD105),0)</f>
        <v>0</v>
      </c>
      <c r="AF105" s="82" t="str">
        <f t="shared" si="35"/>
        <v/>
      </c>
      <c r="AG105" s="171">
        <f t="shared" si="36"/>
        <v>0</v>
      </c>
    </row>
    <row r="106" spans="1:33" ht="12" customHeight="1" x14ac:dyDescent="0.25">
      <c r="A106" s="497"/>
      <c r="B106" s="15">
        <v>97</v>
      </c>
      <c r="C106" s="468">
        <f t="shared" si="31"/>
        <v>0</v>
      </c>
      <c r="D106" s="469"/>
      <c r="E106" s="470"/>
      <c r="F106" s="67">
        <f t="shared" si="18"/>
        <v>0</v>
      </c>
      <c r="G106" s="67">
        <f t="shared" si="18"/>
        <v>0</v>
      </c>
      <c r="H106" s="67">
        <f t="shared" si="18"/>
        <v>0</v>
      </c>
      <c r="I106" s="67">
        <f t="shared" si="29"/>
        <v>0</v>
      </c>
      <c r="J106" s="67">
        <f t="shared" si="19"/>
        <v>0</v>
      </c>
      <c r="K106" s="16">
        <f t="shared" si="19"/>
        <v>0</v>
      </c>
      <c r="L106" s="67">
        <f t="shared" si="19"/>
        <v>0</v>
      </c>
      <c r="M106" s="17">
        <f>IF(L106&gt;0,VLOOKUP(I106,Labour!$AR$1:$AT$15,3,FALSE),0)</f>
        <v>0</v>
      </c>
      <c r="N106" s="70">
        <f t="shared" si="30"/>
        <v>0</v>
      </c>
      <c r="R106" s="83">
        <f t="shared" si="37"/>
        <v>0</v>
      </c>
      <c r="S106" s="83">
        <f t="shared" si="37"/>
        <v>0</v>
      </c>
      <c r="T106" s="83">
        <f t="shared" si="37"/>
        <v>0</v>
      </c>
      <c r="U106" s="83">
        <f t="shared" si="32"/>
        <v>0</v>
      </c>
      <c r="V106" s="83">
        <f t="shared" si="38"/>
        <v>0</v>
      </c>
      <c r="W106" s="83">
        <f t="shared" si="38"/>
        <v>0</v>
      </c>
      <c r="X106" s="83">
        <f t="shared" si="39"/>
        <v>0</v>
      </c>
      <c r="Y106" s="83">
        <f t="shared" si="39"/>
        <v>0</v>
      </c>
      <c r="Z106" s="83">
        <f t="shared" si="39"/>
        <v>0</v>
      </c>
      <c r="AA106" s="171">
        <f t="shared" si="33"/>
        <v>0</v>
      </c>
      <c r="AB106" s="83">
        <f t="shared" si="40"/>
        <v>0</v>
      </c>
      <c r="AC106" s="83">
        <f t="shared" si="40"/>
        <v>0</v>
      </c>
      <c r="AD106" s="171">
        <f t="shared" si="34"/>
        <v>0</v>
      </c>
      <c r="AE106" s="171">
        <f>IF(AD106=1,SUM(AD$10:AD106),0)</f>
        <v>0</v>
      </c>
      <c r="AF106" s="82" t="str">
        <f t="shared" si="35"/>
        <v/>
      </c>
      <c r="AG106" s="171">
        <f t="shared" si="36"/>
        <v>0</v>
      </c>
    </row>
    <row r="107" spans="1:33" ht="12" customHeight="1" x14ac:dyDescent="0.25">
      <c r="A107" s="497"/>
      <c r="B107" s="15">
        <v>98</v>
      </c>
      <c r="C107" s="468">
        <f t="shared" si="31"/>
        <v>0</v>
      </c>
      <c r="D107" s="469"/>
      <c r="E107" s="470"/>
      <c r="F107" s="67">
        <f t="shared" si="18"/>
        <v>0</v>
      </c>
      <c r="G107" s="67">
        <f t="shared" si="18"/>
        <v>0</v>
      </c>
      <c r="H107" s="67">
        <f t="shared" si="18"/>
        <v>0</v>
      </c>
      <c r="I107" s="67">
        <f t="shared" si="29"/>
        <v>0</v>
      </c>
      <c r="J107" s="67">
        <f t="shared" si="19"/>
        <v>0</v>
      </c>
      <c r="K107" s="16">
        <f t="shared" si="19"/>
        <v>0</v>
      </c>
      <c r="L107" s="67">
        <f t="shared" si="19"/>
        <v>0</v>
      </c>
      <c r="M107" s="17">
        <f>IF(L107&gt;0,VLOOKUP(I107,Labour!$AR$1:$AT$15,3,FALSE),0)</f>
        <v>0</v>
      </c>
      <c r="N107" s="70">
        <f t="shared" si="30"/>
        <v>0</v>
      </c>
      <c r="R107" s="83">
        <f t="shared" si="37"/>
        <v>0</v>
      </c>
      <c r="S107" s="83">
        <f t="shared" si="37"/>
        <v>0</v>
      </c>
      <c r="T107" s="83">
        <f t="shared" si="37"/>
        <v>0</v>
      </c>
      <c r="U107" s="83">
        <f t="shared" si="32"/>
        <v>0</v>
      </c>
      <c r="V107" s="83">
        <f t="shared" si="38"/>
        <v>0</v>
      </c>
      <c r="W107" s="83">
        <f t="shared" si="38"/>
        <v>0</v>
      </c>
      <c r="X107" s="83">
        <f t="shared" si="39"/>
        <v>0</v>
      </c>
      <c r="Y107" s="83">
        <f t="shared" si="39"/>
        <v>0</v>
      </c>
      <c r="Z107" s="83">
        <f t="shared" si="39"/>
        <v>0</v>
      </c>
      <c r="AA107" s="171">
        <f t="shared" si="33"/>
        <v>0</v>
      </c>
      <c r="AB107" s="83">
        <f t="shared" si="40"/>
        <v>0</v>
      </c>
      <c r="AC107" s="83">
        <f t="shared" si="40"/>
        <v>0</v>
      </c>
      <c r="AD107" s="171">
        <f t="shared" si="34"/>
        <v>0</v>
      </c>
      <c r="AE107" s="171">
        <f>IF(AD107=1,SUM(AD$10:AD107),0)</f>
        <v>0</v>
      </c>
      <c r="AF107" s="82" t="str">
        <f t="shared" si="35"/>
        <v/>
      </c>
      <c r="AG107" s="171">
        <f t="shared" si="36"/>
        <v>0</v>
      </c>
    </row>
    <row r="108" spans="1:33" ht="12" customHeight="1" x14ac:dyDescent="0.25">
      <c r="A108" s="497"/>
      <c r="B108" s="15">
        <v>99</v>
      </c>
      <c r="C108" s="468">
        <f t="shared" si="31"/>
        <v>0</v>
      </c>
      <c r="D108" s="469"/>
      <c r="E108" s="470"/>
      <c r="F108" s="67">
        <f t="shared" si="18"/>
        <v>0</v>
      </c>
      <c r="G108" s="67">
        <f t="shared" si="18"/>
        <v>0</v>
      </c>
      <c r="H108" s="67">
        <f t="shared" si="18"/>
        <v>0</v>
      </c>
      <c r="I108" s="67">
        <f t="shared" si="29"/>
        <v>0</v>
      </c>
      <c r="J108" s="67">
        <f t="shared" si="19"/>
        <v>0</v>
      </c>
      <c r="K108" s="16">
        <f t="shared" si="19"/>
        <v>0</v>
      </c>
      <c r="L108" s="67">
        <f t="shared" si="19"/>
        <v>0</v>
      </c>
      <c r="M108" s="17">
        <f>IF(L108&gt;0,VLOOKUP(I108,Labour!$AR$1:$AT$15,3,FALSE),0)</f>
        <v>0</v>
      </c>
      <c r="N108" s="70">
        <f t="shared" si="30"/>
        <v>0</v>
      </c>
      <c r="R108" s="83">
        <f t="shared" si="37"/>
        <v>0</v>
      </c>
      <c r="S108" s="83">
        <f t="shared" si="37"/>
        <v>0</v>
      </c>
      <c r="T108" s="83">
        <f t="shared" si="37"/>
        <v>0</v>
      </c>
      <c r="U108" s="83">
        <f t="shared" si="32"/>
        <v>0</v>
      </c>
      <c r="V108" s="83">
        <f t="shared" si="38"/>
        <v>0</v>
      </c>
      <c r="W108" s="83">
        <f t="shared" si="38"/>
        <v>0</v>
      </c>
      <c r="X108" s="83">
        <f t="shared" si="39"/>
        <v>0</v>
      </c>
      <c r="Y108" s="83">
        <f t="shared" si="39"/>
        <v>0</v>
      </c>
      <c r="Z108" s="83">
        <f t="shared" si="39"/>
        <v>0</v>
      </c>
      <c r="AA108" s="171">
        <f t="shared" si="33"/>
        <v>0</v>
      </c>
      <c r="AB108" s="83">
        <f t="shared" si="40"/>
        <v>0</v>
      </c>
      <c r="AC108" s="83">
        <f t="shared" si="40"/>
        <v>0</v>
      </c>
      <c r="AD108" s="171">
        <f t="shared" si="34"/>
        <v>0</v>
      </c>
      <c r="AE108" s="171">
        <f>IF(AD108=1,SUM(AD$10:AD108),0)</f>
        <v>0</v>
      </c>
      <c r="AF108" s="82" t="str">
        <f t="shared" si="35"/>
        <v/>
      </c>
      <c r="AG108" s="171">
        <f t="shared" si="36"/>
        <v>0</v>
      </c>
    </row>
    <row r="109" spans="1:33" ht="12" customHeight="1" thickBot="1" x14ac:dyDescent="0.3">
      <c r="A109" s="497"/>
      <c r="B109" s="179">
        <v>100</v>
      </c>
      <c r="C109" s="468">
        <f t="shared" si="31"/>
        <v>0</v>
      </c>
      <c r="D109" s="469"/>
      <c r="E109" s="470"/>
      <c r="F109" s="67">
        <f t="shared" si="18"/>
        <v>0</v>
      </c>
      <c r="G109" s="67">
        <f t="shared" si="18"/>
        <v>0</v>
      </c>
      <c r="H109" s="67">
        <f t="shared" si="18"/>
        <v>0</v>
      </c>
      <c r="I109" s="67">
        <f t="shared" si="29"/>
        <v>0</v>
      </c>
      <c r="J109" s="67">
        <f t="shared" si="19"/>
        <v>0</v>
      </c>
      <c r="K109" s="16">
        <f t="shared" si="19"/>
        <v>0</v>
      </c>
      <c r="L109" s="67">
        <f t="shared" si="19"/>
        <v>0</v>
      </c>
      <c r="M109" s="17">
        <f>IF(L109&gt;0,VLOOKUP(I109,Labour!$AR$1:$AT$15,3,FALSE),0)</f>
        <v>0</v>
      </c>
      <c r="N109" s="70">
        <f t="shared" si="30"/>
        <v>0</v>
      </c>
      <c r="R109" s="83">
        <f t="shared" si="37"/>
        <v>0</v>
      </c>
      <c r="S109" s="83">
        <f t="shared" si="37"/>
        <v>0</v>
      </c>
      <c r="T109" s="83">
        <f t="shared" si="37"/>
        <v>0</v>
      </c>
      <c r="U109" s="83">
        <f t="shared" si="32"/>
        <v>0</v>
      </c>
      <c r="V109" s="83">
        <f t="shared" si="38"/>
        <v>0</v>
      </c>
      <c r="W109" s="83">
        <f t="shared" si="38"/>
        <v>0</v>
      </c>
      <c r="X109" s="83">
        <f t="shared" si="39"/>
        <v>0</v>
      </c>
      <c r="Y109" s="83">
        <f t="shared" si="39"/>
        <v>0</v>
      </c>
      <c r="Z109" s="83">
        <f t="shared" si="39"/>
        <v>0</v>
      </c>
      <c r="AA109" s="171">
        <f t="shared" si="33"/>
        <v>0</v>
      </c>
      <c r="AB109" s="83">
        <f t="shared" si="40"/>
        <v>0</v>
      </c>
      <c r="AC109" s="83">
        <f t="shared" si="40"/>
        <v>0</v>
      </c>
      <c r="AD109" s="171">
        <f t="shared" si="34"/>
        <v>0</v>
      </c>
      <c r="AE109" s="171">
        <f>IF(AD109=1,SUM(AD$10:AD109),0)</f>
        <v>0</v>
      </c>
      <c r="AF109" s="82" t="str">
        <f t="shared" si="35"/>
        <v/>
      </c>
      <c r="AG109" s="171">
        <f t="shared" si="36"/>
        <v>0</v>
      </c>
    </row>
    <row r="110" spans="1:33" ht="18" customHeight="1" thickTop="1" thickBot="1" x14ac:dyDescent="0.35">
      <c r="A110" s="506" t="s">
        <v>70</v>
      </c>
      <c r="B110" s="507"/>
      <c r="C110" s="507"/>
      <c r="D110" s="507"/>
      <c r="E110" s="507"/>
      <c r="F110" s="507"/>
      <c r="G110" s="507"/>
      <c r="H110" s="507"/>
      <c r="I110" s="507"/>
      <c r="J110" s="507"/>
      <c r="K110" s="507"/>
      <c r="L110" s="507"/>
      <c r="M110" s="507"/>
      <c r="N110" s="32">
        <f>SUM(N10:N109)</f>
        <v>0</v>
      </c>
      <c r="R110" s="88">
        <f>N!R110-1</f>
        <v>21</v>
      </c>
      <c r="S110" s="176">
        <f>R110+2</f>
        <v>23</v>
      </c>
      <c r="T110" s="176">
        <f>R110+6</f>
        <v>27</v>
      </c>
      <c r="U110" s="87">
        <f>R110+22</f>
        <v>43</v>
      </c>
      <c r="V110" s="87"/>
      <c r="W110" s="87"/>
      <c r="X110" s="176">
        <f>N!X110-1</f>
        <v>24</v>
      </c>
      <c r="Y110" s="144"/>
    </row>
    <row r="111" spans="1:33" s="178" customFormat="1" ht="26.25" customHeight="1" thickTop="1" thickBot="1" x14ac:dyDescent="0.35">
      <c r="A111" s="494"/>
      <c r="B111" s="495"/>
      <c r="C111" s="508" t="s">
        <v>123</v>
      </c>
      <c r="D111" s="509"/>
      <c r="E111" s="471" t="s">
        <v>95</v>
      </c>
      <c r="F111" s="472"/>
      <c r="G111" s="472"/>
      <c r="H111" s="473"/>
      <c r="I111" s="488" t="s">
        <v>98</v>
      </c>
      <c r="J111" s="489"/>
      <c r="K111" s="490"/>
      <c r="L111" s="8" t="s">
        <v>97</v>
      </c>
      <c r="M111" s="6" t="s">
        <v>96</v>
      </c>
      <c r="N111" s="172" t="s">
        <v>68</v>
      </c>
      <c r="R111" s="79" t="s">
        <v>94</v>
      </c>
      <c r="S111" s="80" t="s">
        <v>95</v>
      </c>
      <c r="T111" s="81" t="s">
        <v>98</v>
      </c>
      <c r="U111" s="78" t="s">
        <v>97</v>
      </c>
      <c r="V111" s="78"/>
      <c r="W111" s="78"/>
      <c r="X111" s="78" t="s">
        <v>96</v>
      </c>
      <c r="Y111" s="144"/>
      <c r="Z111" s="144"/>
      <c r="AA111" s="144"/>
      <c r="AB111" s="144"/>
    </row>
    <row r="112" spans="1:33" ht="12.75" customHeight="1" thickTop="1" x14ac:dyDescent="0.3">
      <c r="A112" s="496" t="s">
        <v>94</v>
      </c>
      <c r="B112" s="11">
        <v>1</v>
      </c>
      <c r="C112" s="474">
        <f>R112</f>
        <v>0</v>
      </c>
      <c r="D112" s="475"/>
      <c r="E112" s="474" t="str">
        <f>S112</f>
        <v/>
      </c>
      <c r="F112" s="475"/>
      <c r="G112" s="475"/>
      <c r="H112" s="476"/>
      <c r="I112" s="474">
        <f>T112</f>
        <v>0</v>
      </c>
      <c r="J112" s="475"/>
      <c r="K112" s="476"/>
      <c r="L112" s="12" t="str">
        <f>U112</f>
        <v/>
      </c>
      <c r="M112" s="14">
        <f t="shared" ref="M112:M161" si="41">X112</f>
        <v>0</v>
      </c>
      <c r="N112" s="69" t="e">
        <f>L112*M112</f>
        <v>#VALUE!</v>
      </c>
      <c r="R112" s="58">
        <f t="shared" ref="R112:R143" si="42">IF($B112&lt;=$U$4,VLOOKUP($B112,OEQUIP,R$110,FALSE),0)</f>
        <v>0</v>
      </c>
      <c r="S112" s="83" t="str">
        <f t="shared" ref="S112:S143" si="43">IF(R112=$Y$4,Y5,IF($B112&lt;=$U$4,VLOOKUP($B112,OEQUIP,S$110,FALSE),0))</f>
        <v/>
      </c>
      <c r="T112" s="58">
        <f t="shared" ref="T112:U131" si="44">IF($B112&lt;=$U$4,VLOOKUP($B112,OEQUIP,T$110,FALSE),0)</f>
        <v>0</v>
      </c>
      <c r="U112" s="58" t="str">
        <f t="shared" si="44"/>
        <v/>
      </c>
      <c r="V112" s="58"/>
      <c r="W112" s="58"/>
      <c r="X112" s="58">
        <f t="shared" ref="X112:X143" si="45">IF($B112&lt;=$U$4,VLOOKUP($B112,OEQUIP,X$110,FALSE),0)</f>
        <v>0</v>
      </c>
      <c r="Y112" s="144"/>
      <c r="Z112" s="144"/>
      <c r="AA112" s="144"/>
      <c r="AB112" s="144"/>
    </row>
    <row r="113" spans="1:28" ht="12" customHeight="1" x14ac:dyDescent="0.3">
      <c r="A113" s="497"/>
      <c r="B113" s="15">
        <v>2</v>
      </c>
      <c r="C113" s="468">
        <f t="shared" ref="C113:C161" si="46">R113</f>
        <v>0</v>
      </c>
      <c r="D113" s="470"/>
      <c r="E113" s="468" t="str">
        <f t="shared" ref="E113:E161" si="47">S113</f>
        <v/>
      </c>
      <c r="F113" s="469"/>
      <c r="G113" s="469"/>
      <c r="H113" s="470"/>
      <c r="I113" s="468">
        <f t="shared" ref="I113:I161" si="48">T113</f>
        <v>0</v>
      </c>
      <c r="J113" s="469"/>
      <c r="K113" s="470"/>
      <c r="L113" s="67" t="str">
        <f t="shared" ref="L113:L161" si="49">U113</f>
        <v/>
      </c>
      <c r="M113" s="17">
        <f t="shared" si="41"/>
        <v>0</v>
      </c>
      <c r="N113" s="70" t="e">
        <f t="shared" ref="N113:N161" si="50">L113*M113</f>
        <v>#VALUE!</v>
      </c>
      <c r="R113" s="58">
        <f t="shared" si="42"/>
        <v>0</v>
      </c>
      <c r="S113" s="83" t="str">
        <f t="shared" si="43"/>
        <v/>
      </c>
      <c r="T113" s="58">
        <f t="shared" si="44"/>
        <v>0</v>
      </c>
      <c r="U113" s="58" t="str">
        <f t="shared" si="44"/>
        <v/>
      </c>
      <c r="V113" s="58"/>
      <c r="W113" s="58"/>
      <c r="X113" s="58">
        <f t="shared" si="45"/>
        <v>0</v>
      </c>
      <c r="Y113" s="144"/>
      <c r="Z113" s="144"/>
      <c r="AA113" s="144"/>
      <c r="AB113" s="144"/>
    </row>
    <row r="114" spans="1:28" ht="12" customHeight="1" x14ac:dyDescent="0.3">
      <c r="A114" s="497"/>
      <c r="B114" s="15">
        <v>3</v>
      </c>
      <c r="C114" s="468">
        <f t="shared" si="46"/>
        <v>0</v>
      </c>
      <c r="D114" s="470"/>
      <c r="E114" s="468" t="str">
        <f t="shared" si="47"/>
        <v/>
      </c>
      <c r="F114" s="469"/>
      <c r="G114" s="469"/>
      <c r="H114" s="470"/>
      <c r="I114" s="468">
        <f t="shared" si="48"/>
        <v>0</v>
      </c>
      <c r="J114" s="469"/>
      <c r="K114" s="470"/>
      <c r="L114" s="67" t="str">
        <f t="shared" si="49"/>
        <v/>
      </c>
      <c r="M114" s="17">
        <f t="shared" si="41"/>
        <v>0</v>
      </c>
      <c r="N114" s="70" t="e">
        <f t="shared" si="50"/>
        <v>#VALUE!</v>
      </c>
      <c r="R114" s="58">
        <f t="shared" si="42"/>
        <v>0</v>
      </c>
      <c r="S114" s="83" t="str">
        <f t="shared" si="43"/>
        <v/>
      </c>
      <c r="T114" s="58">
        <f t="shared" si="44"/>
        <v>0</v>
      </c>
      <c r="U114" s="58" t="str">
        <f t="shared" si="44"/>
        <v/>
      </c>
      <c r="V114" s="58"/>
      <c r="W114" s="58"/>
      <c r="X114" s="58">
        <f t="shared" si="45"/>
        <v>0</v>
      </c>
      <c r="Y114" s="144"/>
      <c r="Z114" s="144"/>
      <c r="AA114" s="144"/>
      <c r="AB114" s="144"/>
    </row>
    <row r="115" spans="1:28" ht="12" customHeight="1" x14ac:dyDescent="0.3">
      <c r="A115" s="497"/>
      <c r="B115" s="15">
        <v>4</v>
      </c>
      <c r="C115" s="468">
        <f t="shared" si="46"/>
        <v>0</v>
      </c>
      <c r="D115" s="470"/>
      <c r="E115" s="468" t="str">
        <f t="shared" si="47"/>
        <v/>
      </c>
      <c r="F115" s="469"/>
      <c r="G115" s="469"/>
      <c r="H115" s="470"/>
      <c r="I115" s="468">
        <f t="shared" si="48"/>
        <v>0</v>
      </c>
      <c r="J115" s="469"/>
      <c r="K115" s="470"/>
      <c r="L115" s="67" t="str">
        <f t="shared" si="49"/>
        <v/>
      </c>
      <c r="M115" s="17">
        <f t="shared" si="41"/>
        <v>0</v>
      </c>
      <c r="N115" s="70" t="e">
        <f t="shared" si="50"/>
        <v>#VALUE!</v>
      </c>
      <c r="R115" s="58">
        <f t="shared" si="42"/>
        <v>0</v>
      </c>
      <c r="S115" s="83" t="str">
        <f t="shared" si="43"/>
        <v/>
      </c>
      <c r="T115" s="58">
        <f t="shared" si="44"/>
        <v>0</v>
      </c>
      <c r="U115" s="58" t="str">
        <f t="shared" si="44"/>
        <v/>
      </c>
      <c r="V115" s="58"/>
      <c r="W115" s="58"/>
      <c r="X115" s="58">
        <f t="shared" si="45"/>
        <v>0</v>
      </c>
      <c r="Y115" s="144"/>
      <c r="Z115" s="144"/>
      <c r="AA115" s="144"/>
      <c r="AB115" s="144"/>
    </row>
    <row r="116" spans="1:28" ht="12" customHeight="1" x14ac:dyDescent="0.3">
      <c r="A116" s="497"/>
      <c r="B116" s="15">
        <v>5</v>
      </c>
      <c r="C116" s="468">
        <f t="shared" si="46"/>
        <v>0</v>
      </c>
      <c r="D116" s="470"/>
      <c r="E116" s="468" t="str">
        <f t="shared" si="47"/>
        <v/>
      </c>
      <c r="F116" s="469"/>
      <c r="G116" s="469"/>
      <c r="H116" s="470"/>
      <c r="I116" s="468">
        <f t="shared" si="48"/>
        <v>0</v>
      </c>
      <c r="J116" s="469"/>
      <c r="K116" s="470"/>
      <c r="L116" s="67" t="str">
        <f t="shared" si="49"/>
        <v/>
      </c>
      <c r="M116" s="17">
        <f t="shared" si="41"/>
        <v>0</v>
      </c>
      <c r="N116" s="70" t="e">
        <f t="shared" si="50"/>
        <v>#VALUE!</v>
      </c>
      <c r="R116" s="58">
        <f t="shared" si="42"/>
        <v>0</v>
      </c>
      <c r="S116" s="83" t="str">
        <f t="shared" si="43"/>
        <v/>
      </c>
      <c r="T116" s="58">
        <f t="shared" si="44"/>
        <v>0</v>
      </c>
      <c r="U116" s="58" t="str">
        <f t="shared" si="44"/>
        <v/>
      </c>
      <c r="V116" s="58"/>
      <c r="W116" s="58"/>
      <c r="X116" s="58">
        <f t="shared" si="45"/>
        <v>0</v>
      </c>
      <c r="Y116" s="144"/>
      <c r="Z116" s="144"/>
      <c r="AA116" s="144"/>
      <c r="AB116" s="144"/>
    </row>
    <row r="117" spans="1:28" ht="12" customHeight="1" x14ac:dyDescent="0.3">
      <c r="A117" s="497"/>
      <c r="B117" s="15">
        <v>6</v>
      </c>
      <c r="C117" s="468">
        <f t="shared" si="46"/>
        <v>0</v>
      </c>
      <c r="D117" s="470"/>
      <c r="E117" s="468" t="str">
        <f t="shared" si="47"/>
        <v/>
      </c>
      <c r="F117" s="469"/>
      <c r="G117" s="469"/>
      <c r="H117" s="470"/>
      <c r="I117" s="468">
        <f t="shared" si="48"/>
        <v>0</v>
      </c>
      <c r="J117" s="469"/>
      <c r="K117" s="470"/>
      <c r="L117" s="67" t="str">
        <f t="shared" si="49"/>
        <v/>
      </c>
      <c r="M117" s="17">
        <f t="shared" si="41"/>
        <v>0</v>
      </c>
      <c r="N117" s="70" t="e">
        <f t="shared" si="50"/>
        <v>#VALUE!</v>
      </c>
      <c r="R117" s="58">
        <f t="shared" si="42"/>
        <v>0</v>
      </c>
      <c r="S117" s="83" t="str">
        <f t="shared" si="43"/>
        <v/>
      </c>
      <c r="T117" s="58">
        <f t="shared" si="44"/>
        <v>0</v>
      </c>
      <c r="U117" s="58" t="str">
        <f t="shared" si="44"/>
        <v/>
      </c>
      <c r="V117" s="58"/>
      <c r="W117" s="58"/>
      <c r="X117" s="58">
        <f t="shared" si="45"/>
        <v>0</v>
      </c>
      <c r="Y117" s="144"/>
      <c r="Z117" s="144"/>
      <c r="AA117" s="144"/>
      <c r="AB117" s="144"/>
    </row>
    <row r="118" spans="1:28" ht="12" customHeight="1" x14ac:dyDescent="0.3">
      <c r="A118" s="497"/>
      <c r="B118" s="15">
        <v>7</v>
      </c>
      <c r="C118" s="468">
        <f t="shared" si="46"/>
        <v>0</v>
      </c>
      <c r="D118" s="470"/>
      <c r="E118" s="468" t="str">
        <f t="shared" si="47"/>
        <v/>
      </c>
      <c r="F118" s="469"/>
      <c r="G118" s="469"/>
      <c r="H118" s="470"/>
      <c r="I118" s="468">
        <f t="shared" si="48"/>
        <v>0</v>
      </c>
      <c r="J118" s="469"/>
      <c r="K118" s="470"/>
      <c r="L118" s="67" t="str">
        <f t="shared" si="49"/>
        <v/>
      </c>
      <c r="M118" s="17">
        <f t="shared" si="41"/>
        <v>0</v>
      </c>
      <c r="N118" s="70" t="e">
        <f t="shared" si="50"/>
        <v>#VALUE!</v>
      </c>
      <c r="R118" s="58">
        <f t="shared" si="42"/>
        <v>0</v>
      </c>
      <c r="S118" s="83" t="str">
        <f t="shared" si="43"/>
        <v/>
      </c>
      <c r="T118" s="58">
        <f t="shared" si="44"/>
        <v>0</v>
      </c>
      <c r="U118" s="58" t="str">
        <f t="shared" si="44"/>
        <v/>
      </c>
      <c r="V118" s="58"/>
      <c r="W118" s="58"/>
      <c r="X118" s="58">
        <f t="shared" si="45"/>
        <v>0</v>
      </c>
      <c r="Y118" s="144"/>
      <c r="Z118" s="144"/>
      <c r="AA118" s="144"/>
      <c r="AB118" s="144"/>
    </row>
    <row r="119" spans="1:28" ht="12" customHeight="1" x14ac:dyDescent="0.3">
      <c r="A119" s="497"/>
      <c r="B119" s="15">
        <v>8</v>
      </c>
      <c r="C119" s="468">
        <f t="shared" si="46"/>
        <v>0</v>
      </c>
      <c r="D119" s="470"/>
      <c r="E119" s="468" t="str">
        <f t="shared" si="47"/>
        <v/>
      </c>
      <c r="F119" s="469"/>
      <c r="G119" s="469"/>
      <c r="H119" s="470"/>
      <c r="I119" s="468">
        <f t="shared" si="48"/>
        <v>0</v>
      </c>
      <c r="J119" s="469"/>
      <c r="K119" s="470"/>
      <c r="L119" s="67" t="str">
        <f t="shared" si="49"/>
        <v/>
      </c>
      <c r="M119" s="17">
        <f t="shared" si="41"/>
        <v>0</v>
      </c>
      <c r="N119" s="70" t="e">
        <f t="shared" si="50"/>
        <v>#VALUE!</v>
      </c>
      <c r="R119" s="58">
        <f t="shared" si="42"/>
        <v>0</v>
      </c>
      <c r="S119" s="83" t="str">
        <f t="shared" si="43"/>
        <v/>
      </c>
      <c r="T119" s="58">
        <f t="shared" si="44"/>
        <v>0</v>
      </c>
      <c r="U119" s="58" t="str">
        <f t="shared" si="44"/>
        <v/>
      </c>
      <c r="V119" s="58"/>
      <c r="W119" s="58"/>
      <c r="X119" s="58">
        <f t="shared" si="45"/>
        <v>0</v>
      </c>
      <c r="Y119" s="144"/>
      <c r="Z119" s="144"/>
      <c r="AA119" s="144"/>
      <c r="AB119" s="144"/>
    </row>
    <row r="120" spans="1:28" ht="12" customHeight="1" x14ac:dyDescent="0.3">
      <c r="A120" s="497"/>
      <c r="B120" s="15">
        <v>9</v>
      </c>
      <c r="C120" s="468">
        <f t="shared" si="46"/>
        <v>0</v>
      </c>
      <c r="D120" s="470"/>
      <c r="E120" s="468" t="str">
        <f t="shared" si="47"/>
        <v/>
      </c>
      <c r="F120" s="469"/>
      <c r="G120" s="469"/>
      <c r="H120" s="470"/>
      <c r="I120" s="468">
        <f t="shared" si="48"/>
        <v>0</v>
      </c>
      <c r="J120" s="469"/>
      <c r="K120" s="470"/>
      <c r="L120" s="67" t="str">
        <f t="shared" si="49"/>
        <v/>
      </c>
      <c r="M120" s="17">
        <f t="shared" si="41"/>
        <v>0</v>
      </c>
      <c r="N120" s="70" t="e">
        <f t="shared" si="50"/>
        <v>#VALUE!</v>
      </c>
      <c r="R120" s="58">
        <f t="shared" si="42"/>
        <v>0</v>
      </c>
      <c r="S120" s="83" t="str">
        <f t="shared" si="43"/>
        <v/>
      </c>
      <c r="T120" s="58">
        <f t="shared" si="44"/>
        <v>0</v>
      </c>
      <c r="U120" s="58" t="str">
        <f t="shared" si="44"/>
        <v/>
      </c>
      <c r="V120" s="58"/>
      <c r="W120" s="58"/>
      <c r="X120" s="58">
        <f t="shared" si="45"/>
        <v>0</v>
      </c>
      <c r="Y120" s="144"/>
      <c r="Z120" s="144"/>
      <c r="AA120" s="144"/>
      <c r="AB120" s="144"/>
    </row>
    <row r="121" spans="1:28" ht="12" customHeight="1" x14ac:dyDescent="0.3">
      <c r="A121" s="497"/>
      <c r="B121" s="15">
        <v>10</v>
      </c>
      <c r="C121" s="468">
        <f t="shared" si="46"/>
        <v>0</v>
      </c>
      <c r="D121" s="470"/>
      <c r="E121" s="468" t="str">
        <f t="shared" si="47"/>
        <v/>
      </c>
      <c r="F121" s="469"/>
      <c r="G121" s="469"/>
      <c r="H121" s="470"/>
      <c r="I121" s="468">
        <f t="shared" si="48"/>
        <v>0</v>
      </c>
      <c r="J121" s="469"/>
      <c r="K121" s="470"/>
      <c r="L121" s="67" t="str">
        <f t="shared" si="49"/>
        <v/>
      </c>
      <c r="M121" s="17">
        <f t="shared" si="41"/>
        <v>0</v>
      </c>
      <c r="N121" s="70" t="e">
        <f t="shared" si="50"/>
        <v>#VALUE!</v>
      </c>
      <c r="R121" s="58">
        <f t="shared" si="42"/>
        <v>0</v>
      </c>
      <c r="S121" s="83" t="str">
        <f t="shared" si="43"/>
        <v/>
      </c>
      <c r="T121" s="58">
        <f t="shared" si="44"/>
        <v>0</v>
      </c>
      <c r="U121" s="58" t="str">
        <f t="shared" si="44"/>
        <v/>
      </c>
      <c r="V121" s="58"/>
      <c r="W121" s="58"/>
      <c r="X121" s="58">
        <f t="shared" si="45"/>
        <v>0</v>
      </c>
      <c r="Y121" s="144"/>
      <c r="Z121" s="144"/>
      <c r="AA121" s="144"/>
      <c r="AB121" s="144"/>
    </row>
    <row r="122" spans="1:28" ht="12" customHeight="1" x14ac:dyDescent="0.3">
      <c r="A122" s="497"/>
      <c r="B122" s="15">
        <v>11</v>
      </c>
      <c r="C122" s="468">
        <f t="shared" si="46"/>
        <v>0</v>
      </c>
      <c r="D122" s="470"/>
      <c r="E122" s="468" t="str">
        <f t="shared" si="47"/>
        <v/>
      </c>
      <c r="F122" s="469"/>
      <c r="G122" s="469"/>
      <c r="H122" s="470"/>
      <c r="I122" s="468">
        <f t="shared" si="48"/>
        <v>0</v>
      </c>
      <c r="J122" s="469"/>
      <c r="K122" s="470"/>
      <c r="L122" s="67" t="str">
        <f t="shared" si="49"/>
        <v/>
      </c>
      <c r="M122" s="17">
        <f t="shared" si="41"/>
        <v>0</v>
      </c>
      <c r="N122" s="70" t="e">
        <f t="shared" si="50"/>
        <v>#VALUE!</v>
      </c>
      <c r="R122" s="58">
        <f t="shared" si="42"/>
        <v>0</v>
      </c>
      <c r="S122" s="83" t="str">
        <f t="shared" si="43"/>
        <v/>
      </c>
      <c r="T122" s="58">
        <f t="shared" si="44"/>
        <v>0</v>
      </c>
      <c r="U122" s="58" t="str">
        <f t="shared" si="44"/>
        <v/>
      </c>
      <c r="V122" s="58"/>
      <c r="W122" s="58"/>
      <c r="X122" s="58">
        <f t="shared" si="45"/>
        <v>0</v>
      </c>
      <c r="Y122" s="144"/>
      <c r="Z122" s="144"/>
      <c r="AA122" s="144"/>
      <c r="AB122" s="144"/>
    </row>
    <row r="123" spans="1:28" ht="12" customHeight="1" x14ac:dyDescent="0.3">
      <c r="A123" s="497"/>
      <c r="B123" s="15">
        <v>12</v>
      </c>
      <c r="C123" s="468">
        <f t="shared" si="46"/>
        <v>0</v>
      </c>
      <c r="D123" s="470"/>
      <c r="E123" s="468" t="str">
        <f t="shared" si="47"/>
        <v/>
      </c>
      <c r="F123" s="469"/>
      <c r="G123" s="469"/>
      <c r="H123" s="470"/>
      <c r="I123" s="468">
        <f t="shared" si="48"/>
        <v>0</v>
      </c>
      <c r="J123" s="469"/>
      <c r="K123" s="470"/>
      <c r="L123" s="67" t="str">
        <f t="shared" si="49"/>
        <v/>
      </c>
      <c r="M123" s="17">
        <f t="shared" si="41"/>
        <v>0</v>
      </c>
      <c r="N123" s="70" t="e">
        <f t="shared" si="50"/>
        <v>#VALUE!</v>
      </c>
      <c r="R123" s="58">
        <f t="shared" si="42"/>
        <v>0</v>
      </c>
      <c r="S123" s="83" t="str">
        <f t="shared" si="43"/>
        <v/>
      </c>
      <c r="T123" s="58">
        <f t="shared" si="44"/>
        <v>0</v>
      </c>
      <c r="U123" s="58" t="str">
        <f t="shared" si="44"/>
        <v/>
      </c>
      <c r="V123" s="58"/>
      <c r="W123" s="58"/>
      <c r="X123" s="58">
        <f t="shared" si="45"/>
        <v>0</v>
      </c>
      <c r="Y123" s="144"/>
      <c r="Z123" s="144"/>
      <c r="AA123" s="144"/>
      <c r="AB123" s="144"/>
    </row>
    <row r="124" spans="1:28" ht="12" customHeight="1" x14ac:dyDescent="0.3">
      <c r="A124" s="497"/>
      <c r="B124" s="15">
        <v>13</v>
      </c>
      <c r="C124" s="468">
        <f t="shared" si="46"/>
        <v>0</v>
      </c>
      <c r="D124" s="470"/>
      <c r="E124" s="468" t="str">
        <f t="shared" si="47"/>
        <v/>
      </c>
      <c r="F124" s="469"/>
      <c r="G124" s="469"/>
      <c r="H124" s="470"/>
      <c r="I124" s="468">
        <f t="shared" si="48"/>
        <v>0</v>
      </c>
      <c r="J124" s="469"/>
      <c r="K124" s="470"/>
      <c r="L124" s="67" t="str">
        <f t="shared" si="49"/>
        <v/>
      </c>
      <c r="M124" s="17">
        <f t="shared" si="41"/>
        <v>0</v>
      </c>
      <c r="N124" s="70" t="e">
        <f t="shared" si="50"/>
        <v>#VALUE!</v>
      </c>
      <c r="R124" s="58">
        <f t="shared" si="42"/>
        <v>0</v>
      </c>
      <c r="S124" s="83" t="str">
        <f t="shared" si="43"/>
        <v/>
      </c>
      <c r="T124" s="58">
        <f t="shared" si="44"/>
        <v>0</v>
      </c>
      <c r="U124" s="58" t="str">
        <f t="shared" si="44"/>
        <v/>
      </c>
      <c r="V124" s="58"/>
      <c r="W124" s="58"/>
      <c r="X124" s="58">
        <f t="shared" si="45"/>
        <v>0</v>
      </c>
      <c r="Y124" s="144"/>
      <c r="Z124" s="144"/>
      <c r="AA124" s="144"/>
      <c r="AB124" s="144"/>
    </row>
    <row r="125" spans="1:28" ht="12" customHeight="1" x14ac:dyDescent="0.3">
      <c r="A125" s="497"/>
      <c r="B125" s="15">
        <v>14</v>
      </c>
      <c r="C125" s="468">
        <f t="shared" si="46"/>
        <v>0</v>
      </c>
      <c r="D125" s="470"/>
      <c r="E125" s="468" t="str">
        <f t="shared" si="47"/>
        <v/>
      </c>
      <c r="F125" s="469"/>
      <c r="G125" s="469"/>
      <c r="H125" s="470"/>
      <c r="I125" s="468">
        <f t="shared" si="48"/>
        <v>0</v>
      </c>
      <c r="J125" s="469"/>
      <c r="K125" s="470"/>
      <c r="L125" s="67" t="str">
        <f t="shared" si="49"/>
        <v/>
      </c>
      <c r="M125" s="17">
        <f t="shared" si="41"/>
        <v>0</v>
      </c>
      <c r="N125" s="70" t="e">
        <f t="shared" si="50"/>
        <v>#VALUE!</v>
      </c>
      <c r="R125" s="58">
        <f t="shared" si="42"/>
        <v>0</v>
      </c>
      <c r="S125" s="83" t="str">
        <f t="shared" si="43"/>
        <v/>
      </c>
      <c r="T125" s="58">
        <f t="shared" si="44"/>
        <v>0</v>
      </c>
      <c r="U125" s="58" t="str">
        <f t="shared" si="44"/>
        <v/>
      </c>
      <c r="V125" s="58"/>
      <c r="W125" s="58"/>
      <c r="X125" s="58">
        <f t="shared" si="45"/>
        <v>0</v>
      </c>
      <c r="Y125" s="144"/>
      <c r="Z125" s="144"/>
      <c r="AA125" s="144"/>
      <c r="AB125" s="144"/>
    </row>
    <row r="126" spans="1:28" ht="12" customHeight="1" x14ac:dyDescent="0.3">
      <c r="A126" s="497"/>
      <c r="B126" s="15">
        <v>15</v>
      </c>
      <c r="C126" s="468">
        <f t="shared" si="46"/>
        <v>0</v>
      </c>
      <c r="D126" s="470"/>
      <c r="E126" s="468" t="str">
        <f t="shared" si="47"/>
        <v/>
      </c>
      <c r="F126" s="469"/>
      <c r="G126" s="469"/>
      <c r="H126" s="470"/>
      <c r="I126" s="468">
        <f t="shared" si="48"/>
        <v>0</v>
      </c>
      <c r="J126" s="469"/>
      <c r="K126" s="470"/>
      <c r="L126" s="67" t="str">
        <f t="shared" si="49"/>
        <v/>
      </c>
      <c r="M126" s="17">
        <f t="shared" si="41"/>
        <v>0</v>
      </c>
      <c r="N126" s="70" t="e">
        <f t="shared" si="50"/>
        <v>#VALUE!</v>
      </c>
      <c r="R126" s="58">
        <f t="shared" si="42"/>
        <v>0</v>
      </c>
      <c r="S126" s="83" t="str">
        <f t="shared" si="43"/>
        <v/>
      </c>
      <c r="T126" s="58">
        <f t="shared" si="44"/>
        <v>0</v>
      </c>
      <c r="U126" s="58" t="str">
        <f t="shared" si="44"/>
        <v/>
      </c>
      <c r="V126" s="58"/>
      <c r="W126" s="58"/>
      <c r="X126" s="58">
        <f t="shared" si="45"/>
        <v>0</v>
      </c>
      <c r="Y126" s="144"/>
      <c r="Z126" s="144"/>
      <c r="AA126" s="144"/>
      <c r="AB126" s="144"/>
    </row>
    <row r="127" spans="1:28" ht="12" customHeight="1" x14ac:dyDescent="0.3">
      <c r="A127" s="497"/>
      <c r="B127" s="15">
        <v>16</v>
      </c>
      <c r="C127" s="468">
        <f t="shared" si="46"/>
        <v>0</v>
      </c>
      <c r="D127" s="470"/>
      <c r="E127" s="468" t="str">
        <f t="shared" si="47"/>
        <v/>
      </c>
      <c r="F127" s="469"/>
      <c r="G127" s="469"/>
      <c r="H127" s="470"/>
      <c r="I127" s="468">
        <f t="shared" si="48"/>
        <v>0</v>
      </c>
      <c r="J127" s="469"/>
      <c r="K127" s="470"/>
      <c r="L127" s="67" t="str">
        <f t="shared" si="49"/>
        <v/>
      </c>
      <c r="M127" s="17">
        <f t="shared" si="41"/>
        <v>0</v>
      </c>
      <c r="N127" s="70" t="e">
        <f t="shared" si="50"/>
        <v>#VALUE!</v>
      </c>
      <c r="R127" s="58">
        <f t="shared" si="42"/>
        <v>0</v>
      </c>
      <c r="S127" s="83" t="str">
        <f t="shared" si="43"/>
        <v/>
      </c>
      <c r="T127" s="58">
        <f t="shared" si="44"/>
        <v>0</v>
      </c>
      <c r="U127" s="58" t="str">
        <f t="shared" si="44"/>
        <v/>
      </c>
      <c r="V127" s="58"/>
      <c r="W127" s="58"/>
      <c r="X127" s="58">
        <f t="shared" si="45"/>
        <v>0</v>
      </c>
      <c r="Y127" s="144"/>
      <c r="Z127" s="144"/>
      <c r="AA127" s="144"/>
      <c r="AB127" s="144"/>
    </row>
    <row r="128" spans="1:28" ht="12" customHeight="1" x14ac:dyDescent="0.3">
      <c r="A128" s="497"/>
      <c r="B128" s="15">
        <v>17</v>
      </c>
      <c r="C128" s="468">
        <f t="shared" si="46"/>
        <v>0</v>
      </c>
      <c r="D128" s="470"/>
      <c r="E128" s="468" t="str">
        <f t="shared" si="47"/>
        <v/>
      </c>
      <c r="F128" s="469"/>
      <c r="G128" s="469"/>
      <c r="H128" s="470"/>
      <c r="I128" s="468">
        <f t="shared" si="48"/>
        <v>0</v>
      </c>
      <c r="J128" s="469"/>
      <c r="K128" s="470"/>
      <c r="L128" s="67" t="str">
        <f t="shared" si="49"/>
        <v/>
      </c>
      <c r="M128" s="17">
        <f t="shared" si="41"/>
        <v>0</v>
      </c>
      <c r="N128" s="70" t="e">
        <f t="shared" si="50"/>
        <v>#VALUE!</v>
      </c>
      <c r="R128" s="58">
        <f t="shared" si="42"/>
        <v>0</v>
      </c>
      <c r="S128" s="83" t="str">
        <f t="shared" si="43"/>
        <v/>
      </c>
      <c r="T128" s="58">
        <f t="shared" si="44"/>
        <v>0</v>
      </c>
      <c r="U128" s="58" t="str">
        <f t="shared" si="44"/>
        <v/>
      </c>
      <c r="V128" s="58"/>
      <c r="W128" s="58"/>
      <c r="X128" s="58">
        <f t="shared" si="45"/>
        <v>0</v>
      </c>
      <c r="Y128" s="144"/>
      <c r="Z128" s="144"/>
      <c r="AA128" s="144"/>
      <c r="AB128" s="144"/>
    </row>
    <row r="129" spans="1:28" ht="12" customHeight="1" x14ac:dyDescent="0.3">
      <c r="A129" s="497"/>
      <c r="B129" s="15">
        <v>18</v>
      </c>
      <c r="C129" s="468">
        <f t="shared" si="46"/>
        <v>0</v>
      </c>
      <c r="D129" s="470"/>
      <c r="E129" s="468" t="str">
        <f t="shared" si="47"/>
        <v/>
      </c>
      <c r="F129" s="469"/>
      <c r="G129" s="469"/>
      <c r="H129" s="470"/>
      <c r="I129" s="468">
        <f t="shared" si="48"/>
        <v>0</v>
      </c>
      <c r="J129" s="469"/>
      <c r="K129" s="470"/>
      <c r="L129" s="67" t="str">
        <f t="shared" si="49"/>
        <v/>
      </c>
      <c r="M129" s="17">
        <f t="shared" si="41"/>
        <v>0</v>
      </c>
      <c r="N129" s="70" t="e">
        <f t="shared" si="50"/>
        <v>#VALUE!</v>
      </c>
      <c r="R129" s="58">
        <f t="shared" si="42"/>
        <v>0</v>
      </c>
      <c r="S129" s="83" t="str">
        <f t="shared" si="43"/>
        <v/>
      </c>
      <c r="T129" s="58">
        <f t="shared" si="44"/>
        <v>0</v>
      </c>
      <c r="U129" s="58" t="str">
        <f t="shared" si="44"/>
        <v/>
      </c>
      <c r="V129" s="58"/>
      <c r="W129" s="58"/>
      <c r="X129" s="58">
        <f t="shared" si="45"/>
        <v>0</v>
      </c>
      <c r="Y129" s="144"/>
      <c r="Z129" s="144"/>
      <c r="AA129" s="144"/>
      <c r="AB129" s="144"/>
    </row>
    <row r="130" spans="1:28" ht="12" customHeight="1" x14ac:dyDescent="0.3">
      <c r="A130" s="497"/>
      <c r="B130" s="15">
        <v>19</v>
      </c>
      <c r="C130" s="468">
        <f t="shared" si="46"/>
        <v>0</v>
      </c>
      <c r="D130" s="470"/>
      <c r="E130" s="468" t="str">
        <f t="shared" si="47"/>
        <v/>
      </c>
      <c r="F130" s="469"/>
      <c r="G130" s="469"/>
      <c r="H130" s="470"/>
      <c r="I130" s="468">
        <f t="shared" si="48"/>
        <v>0</v>
      </c>
      <c r="J130" s="469"/>
      <c r="K130" s="470"/>
      <c r="L130" s="67" t="str">
        <f t="shared" si="49"/>
        <v/>
      </c>
      <c r="M130" s="17">
        <f t="shared" si="41"/>
        <v>0</v>
      </c>
      <c r="N130" s="70" t="e">
        <f t="shared" si="50"/>
        <v>#VALUE!</v>
      </c>
      <c r="R130" s="58">
        <f t="shared" si="42"/>
        <v>0</v>
      </c>
      <c r="S130" s="83" t="str">
        <f t="shared" si="43"/>
        <v/>
      </c>
      <c r="T130" s="58">
        <f t="shared" si="44"/>
        <v>0</v>
      </c>
      <c r="U130" s="58" t="str">
        <f t="shared" si="44"/>
        <v/>
      </c>
      <c r="V130" s="58"/>
      <c r="W130" s="58"/>
      <c r="X130" s="58">
        <f t="shared" si="45"/>
        <v>0</v>
      </c>
      <c r="Y130" s="144"/>
      <c r="Z130" s="144"/>
      <c r="AA130" s="144"/>
      <c r="AB130" s="144"/>
    </row>
    <row r="131" spans="1:28" ht="12" customHeight="1" x14ac:dyDescent="0.3">
      <c r="A131" s="497"/>
      <c r="B131" s="15">
        <v>20</v>
      </c>
      <c r="C131" s="468">
        <f t="shared" si="46"/>
        <v>0</v>
      </c>
      <c r="D131" s="470"/>
      <c r="E131" s="468" t="str">
        <f t="shared" si="47"/>
        <v/>
      </c>
      <c r="F131" s="469"/>
      <c r="G131" s="469"/>
      <c r="H131" s="470"/>
      <c r="I131" s="468">
        <f t="shared" si="48"/>
        <v>0</v>
      </c>
      <c r="J131" s="469"/>
      <c r="K131" s="470"/>
      <c r="L131" s="67" t="str">
        <f t="shared" si="49"/>
        <v/>
      </c>
      <c r="M131" s="17">
        <f t="shared" si="41"/>
        <v>0</v>
      </c>
      <c r="N131" s="70" t="e">
        <f t="shared" si="50"/>
        <v>#VALUE!</v>
      </c>
      <c r="R131" s="58">
        <f t="shared" si="42"/>
        <v>0</v>
      </c>
      <c r="S131" s="83" t="str">
        <f t="shared" si="43"/>
        <v/>
      </c>
      <c r="T131" s="58">
        <f t="shared" si="44"/>
        <v>0</v>
      </c>
      <c r="U131" s="58" t="str">
        <f t="shared" si="44"/>
        <v/>
      </c>
      <c r="V131" s="58"/>
      <c r="W131" s="58"/>
      <c r="X131" s="58">
        <f t="shared" si="45"/>
        <v>0</v>
      </c>
      <c r="Y131" s="144"/>
      <c r="Z131" s="144"/>
      <c r="AA131" s="144"/>
      <c r="AB131" s="144"/>
    </row>
    <row r="132" spans="1:28" ht="12" customHeight="1" x14ac:dyDescent="0.3">
      <c r="A132" s="497"/>
      <c r="B132" s="15">
        <v>21</v>
      </c>
      <c r="C132" s="468">
        <f t="shared" si="46"/>
        <v>0</v>
      </c>
      <c r="D132" s="470"/>
      <c r="E132" s="468" t="str">
        <f t="shared" si="47"/>
        <v/>
      </c>
      <c r="F132" s="469"/>
      <c r="G132" s="469"/>
      <c r="H132" s="470"/>
      <c r="I132" s="468">
        <f t="shared" si="48"/>
        <v>0</v>
      </c>
      <c r="J132" s="469"/>
      <c r="K132" s="470"/>
      <c r="L132" s="67" t="str">
        <f t="shared" si="49"/>
        <v/>
      </c>
      <c r="M132" s="17">
        <f t="shared" si="41"/>
        <v>0</v>
      </c>
      <c r="N132" s="70" t="e">
        <f t="shared" si="50"/>
        <v>#VALUE!</v>
      </c>
      <c r="R132" s="58">
        <f t="shared" si="42"/>
        <v>0</v>
      </c>
      <c r="S132" s="83" t="str">
        <f t="shared" si="43"/>
        <v/>
      </c>
      <c r="T132" s="58">
        <f t="shared" ref="T132:U151" si="51">IF($B132&lt;=$U$4,VLOOKUP($B132,OEQUIP,T$110,FALSE),0)</f>
        <v>0</v>
      </c>
      <c r="U132" s="58" t="str">
        <f t="shared" si="51"/>
        <v/>
      </c>
      <c r="V132" s="58"/>
      <c r="W132" s="58"/>
      <c r="X132" s="58">
        <f t="shared" si="45"/>
        <v>0</v>
      </c>
      <c r="Y132" s="144"/>
      <c r="Z132" s="144"/>
      <c r="AA132" s="144"/>
      <c r="AB132" s="144"/>
    </row>
    <row r="133" spans="1:28" ht="12" customHeight="1" x14ac:dyDescent="0.3">
      <c r="A133" s="497"/>
      <c r="B133" s="15">
        <v>22</v>
      </c>
      <c r="C133" s="468">
        <f t="shared" si="46"/>
        <v>0</v>
      </c>
      <c r="D133" s="470"/>
      <c r="E133" s="468" t="str">
        <f t="shared" si="47"/>
        <v/>
      </c>
      <c r="F133" s="469"/>
      <c r="G133" s="469"/>
      <c r="H133" s="470"/>
      <c r="I133" s="468">
        <f t="shared" si="48"/>
        <v>0</v>
      </c>
      <c r="J133" s="469"/>
      <c r="K133" s="470"/>
      <c r="L133" s="67" t="str">
        <f t="shared" si="49"/>
        <v/>
      </c>
      <c r="M133" s="17">
        <f t="shared" si="41"/>
        <v>0</v>
      </c>
      <c r="N133" s="70" t="e">
        <f t="shared" si="50"/>
        <v>#VALUE!</v>
      </c>
      <c r="R133" s="58">
        <f t="shared" si="42"/>
        <v>0</v>
      </c>
      <c r="S133" s="83" t="str">
        <f t="shared" si="43"/>
        <v/>
      </c>
      <c r="T133" s="58">
        <f t="shared" si="51"/>
        <v>0</v>
      </c>
      <c r="U133" s="58" t="str">
        <f t="shared" si="51"/>
        <v/>
      </c>
      <c r="V133" s="58"/>
      <c r="W133" s="58"/>
      <c r="X133" s="58">
        <f t="shared" si="45"/>
        <v>0</v>
      </c>
      <c r="Y133" s="144"/>
      <c r="Z133" s="144"/>
      <c r="AA133" s="144"/>
      <c r="AB133" s="144"/>
    </row>
    <row r="134" spans="1:28" ht="12" customHeight="1" x14ac:dyDescent="0.3">
      <c r="A134" s="497"/>
      <c r="B134" s="15">
        <v>23</v>
      </c>
      <c r="C134" s="468">
        <f t="shared" si="46"/>
        <v>0</v>
      </c>
      <c r="D134" s="470"/>
      <c r="E134" s="468" t="str">
        <f t="shared" si="47"/>
        <v/>
      </c>
      <c r="F134" s="469"/>
      <c r="G134" s="469"/>
      <c r="H134" s="470"/>
      <c r="I134" s="468">
        <f t="shared" si="48"/>
        <v>0</v>
      </c>
      <c r="J134" s="469"/>
      <c r="K134" s="470"/>
      <c r="L134" s="67" t="str">
        <f t="shared" si="49"/>
        <v/>
      </c>
      <c r="M134" s="17">
        <f t="shared" si="41"/>
        <v>0</v>
      </c>
      <c r="N134" s="70" t="e">
        <f t="shared" si="50"/>
        <v>#VALUE!</v>
      </c>
      <c r="R134" s="58">
        <f t="shared" si="42"/>
        <v>0</v>
      </c>
      <c r="S134" s="83" t="str">
        <f t="shared" si="43"/>
        <v/>
      </c>
      <c r="T134" s="58">
        <f t="shared" si="51"/>
        <v>0</v>
      </c>
      <c r="U134" s="58" t="str">
        <f t="shared" si="51"/>
        <v/>
      </c>
      <c r="V134" s="58"/>
      <c r="W134" s="58"/>
      <c r="X134" s="58">
        <f t="shared" si="45"/>
        <v>0</v>
      </c>
      <c r="Y134" s="144"/>
      <c r="Z134" s="144"/>
      <c r="AA134" s="144"/>
      <c r="AB134" s="144"/>
    </row>
    <row r="135" spans="1:28" ht="12" customHeight="1" x14ac:dyDescent="0.3">
      <c r="A135" s="497"/>
      <c r="B135" s="15">
        <v>24</v>
      </c>
      <c r="C135" s="468">
        <f t="shared" si="46"/>
        <v>0</v>
      </c>
      <c r="D135" s="470"/>
      <c r="E135" s="468" t="str">
        <f t="shared" si="47"/>
        <v/>
      </c>
      <c r="F135" s="469"/>
      <c r="G135" s="469"/>
      <c r="H135" s="470"/>
      <c r="I135" s="468">
        <f t="shared" si="48"/>
        <v>0</v>
      </c>
      <c r="J135" s="469"/>
      <c r="K135" s="470"/>
      <c r="L135" s="67" t="str">
        <f t="shared" si="49"/>
        <v/>
      </c>
      <c r="M135" s="17">
        <f t="shared" si="41"/>
        <v>0</v>
      </c>
      <c r="N135" s="70" t="e">
        <f t="shared" si="50"/>
        <v>#VALUE!</v>
      </c>
      <c r="R135" s="58">
        <f t="shared" si="42"/>
        <v>0</v>
      </c>
      <c r="S135" s="83" t="str">
        <f t="shared" si="43"/>
        <v/>
      </c>
      <c r="T135" s="58">
        <f t="shared" si="51"/>
        <v>0</v>
      </c>
      <c r="U135" s="58" t="str">
        <f t="shared" si="51"/>
        <v/>
      </c>
      <c r="V135" s="58"/>
      <c r="W135" s="58"/>
      <c r="X135" s="58">
        <f t="shared" si="45"/>
        <v>0</v>
      </c>
      <c r="Y135" s="144"/>
      <c r="Z135" s="144"/>
      <c r="AA135" s="144"/>
      <c r="AB135" s="144"/>
    </row>
    <row r="136" spans="1:28" ht="12" customHeight="1" x14ac:dyDescent="0.3">
      <c r="A136" s="497"/>
      <c r="B136" s="15">
        <v>25</v>
      </c>
      <c r="C136" s="468">
        <f t="shared" si="46"/>
        <v>0</v>
      </c>
      <c r="D136" s="470"/>
      <c r="E136" s="468" t="str">
        <f t="shared" si="47"/>
        <v/>
      </c>
      <c r="F136" s="469"/>
      <c r="G136" s="469"/>
      <c r="H136" s="470"/>
      <c r="I136" s="468">
        <f t="shared" si="48"/>
        <v>0</v>
      </c>
      <c r="J136" s="469"/>
      <c r="K136" s="470"/>
      <c r="L136" s="67" t="str">
        <f t="shared" si="49"/>
        <v/>
      </c>
      <c r="M136" s="17">
        <f t="shared" si="41"/>
        <v>0</v>
      </c>
      <c r="N136" s="70" t="e">
        <f t="shared" si="50"/>
        <v>#VALUE!</v>
      </c>
      <c r="R136" s="58">
        <f t="shared" si="42"/>
        <v>0</v>
      </c>
      <c r="S136" s="83" t="str">
        <f t="shared" si="43"/>
        <v/>
      </c>
      <c r="T136" s="58">
        <f t="shared" si="51"/>
        <v>0</v>
      </c>
      <c r="U136" s="58" t="str">
        <f t="shared" si="51"/>
        <v/>
      </c>
      <c r="V136" s="58"/>
      <c r="W136" s="58"/>
      <c r="X136" s="58">
        <f t="shared" si="45"/>
        <v>0</v>
      </c>
      <c r="Y136" s="144"/>
      <c r="Z136" s="144"/>
      <c r="AA136" s="144"/>
      <c r="AB136" s="144"/>
    </row>
    <row r="137" spans="1:28" ht="12" customHeight="1" x14ac:dyDescent="0.3">
      <c r="A137" s="497"/>
      <c r="B137" s="15">
        <v>26</v>
      </c>
      <c r="C137" s="468">
        <f t="shared" si="46"/>
        <v>0</v>
      </c>
      <c r="D137" s="470"/>
      <c r="E137" s="468" t="str">
        <f t="shared" si="47"/>
        <v/>
      </c>
      <c r="F137" s="469"/>
      <c r="G137" s="469"/>
      <c r="H137" s="470"/>
      <c r="I137" s="468">
        <f t="shared" si="48"/>
        <v>0</v>
      </c>
      <c r="J137" s="469"/>
      <c r="K137" s="470"/>
      <c r="L137" s="67" t="str">
        <f t="shared" si="49"/>
        <v/>
      </c>
      <c r="M137" s="17">
        <f t="shared" si="41"/>
        <v>0</v>
      </c>
      <c r="N137" s="70" t="e">
        <f t="shared" si="50"/>
        <v>#VALUE!</v>
      </c>
      <c r="R137" s="58">
        <f t="shared" si="42"/>
        <v>0</v>
      </c>
      <c r="S137" s="83" t="str">
        <f t="shared" si="43"/>
        <v/>
      </c>
      <c r="T137" s="58">
        <f t="shared" si="51"/>
        <v>0</v>
      </c>
      <c r="U137" s="58" t="str">
        <f t="shared" si="51"/>
        <v/>
      </c>
      <c r="V137" s="58"/>
      <c r="W137" s="58"/>
      <c r="X137" s="58">
        <f t="shared" si="45"/>
        <v>0</v>
      </c>
      <c r="Y137" s="144"/>
      <c r="Z137" s="144"/>
      <c r="AA137" s="144"/>
      <c r="AB137" s="144"/>
    </row>
    <row r="138" spans="1:28" ht="12" customHeight="1" x14ac:dyDescent="0.3">
      <c r="A138" s="497"/>
      <c r="B138" s="15">
        <v>27</v>
      </c>
      <c r="C138" s="468">
        <f t="shared" si="46"/>
        <v>0</v>
      </c>
      <c r="D138" s="470"/>
      <c r="E138" s="468" t="str">
        <f t="shared" si="47"/>
        <v/>
      </c>
      <c r="F138" s="469"/>
      <c r="G138" s="469"/>
      <c r="H138" s="470"/>
      <c r="I138" s="468">
        <f t="shared" si="48"/>
        <v>0</v>
      </c>
      <c r="J138" s="469"/>
      <c r="K138" s="470"/>
      <c r="L138" s="67" t="str">
        <f t="shared" si="49"/>
        <v/>
      </c>
      <c r="M138" s="17">
        <f t="shared" si="41"/>
        <v>0</v>
      </c>
      <c r="N138" s="70" t="e">
        <f t="shared" si="50"/>
        <v>#VALUE!</v>
      </c>
      <c r="R138" s="58">
        <f t="shared" si="42"/>
        <v>0</v>
      </c>
      <c r="S138" s="83" t="str">
        <f t="shared" si="43"/>
        <v/>
      </c>
      <c r="T138" s="58">
        <f t="shared" si="51"/>
        <v>0</v>
      </c>
      <c r="U138" s="58" t="str">
        <f t="shared" si="51"/>
        <v/>
      </c>
      <c r="V138" s="58"/>
      <c r="W138" s="58"/>
      <c r="X138" s="58">
        <f t="shared" si="45"/>
        <v>0</v>
      </c>
      <c r="Y138" s="144"/>
      <c r="Z138" s="144"/>
      <c r="AA138" s="144"/>
      <c r="AB138" s="144"/>
    </row>
    <row r="139" spans="1:28" ht="12" customHeight="1" x14ac:dyDescent="0.3">
      <c r="A139" s="497"/>
      <c r="B139" s="15">
        <v>28</v>
      </c>
      <c r="C139" s="468">
        <f t="shared" si="46"/>
        <v>0</v>
      </c>
      <c r="D139" s="470"/>
      <c r="E139" s="468" t="str">
        <f t="shared" si="47"/>
        <v/>
      </c>
      <c r="F139" s="469"/>
      <c r="G139" s="469"/>
      <c r="H139" s="470"/>
      <c r="I139" s="468">
        <f t="shared" si="48"/>
        <v>0</v>
      </c>
      <c r="J139" s="469"/>
      <c r="K139" s="470"/>
      <c r="L139" s="67" t="str">
        <f t="shared" si="49"/>
        <v/>
      </c>
      <c r="M139" s="17">
        <f t="shared" si="41"/>
        <v>0</v>
      </c>
      <c r="N139" s="70" t="e">
        <f t="shared" si="50"/>
        <v>#VALUE!</v>
      </c>
      <c r="R139" s="58">
        <f t="shared" si="42"/>
        <v>0</v>
      </c>
      <c r="S139" s="83" t="str">
        <f t="shared" si="43"/>
        <v/>
      </c>
      <c r="T139" s="58">
        <f t="shared" si="51"/>
        <v>0</v>
      </c>
      <c r="U139" s="58" t="str">
        <f t="shared" si="51"/>
        <v/>
      </c>
      <c r="V139" s="58"/>
      <c r="W139" s="58"/>
      <c r="X139" s="58">
        <f t="shared" si="45"/>
        <v>0</v>
      </c>
      <c r="Y139" s="144"/>
      <c r="Z139" s="144"/>
      <c r="AA139" s="144"/>
      <c r="AB139" s="144"/>
    </row>
    <row r="140" spans="1:28" ht="12" customHeight="1" x14ac:dyDescent="0.3">
      <c r="A140" s="497"/>
      <c r="B140" s="15">
        <v>29</v>
      </c>
      <c r="C140" s="468">
        <f t="shared" si="46"/>
        <v>0</v>
      </c>
      <c r="D140" s="470"/>
      <c r="E140" s="468" t="str">
        <f t="shared" si="47"/>
        <v/>
      </c>
      <c r="F140" s="469"/>
      <c r="G140" s="469"/>
      <c r="H140" s="470"/>
      <c r="I140" s="468">
        <f t="shared" si="48"/>
        <v>0</v>
      </c>
      <c r="J140" s="469"/>
      <c r="K140" s="470"/>
      <c r="L140" s="67" t="str">
        <f t="shared" si="49"/>
        <v/>
      </c>
      <c r="M140" s="17">
        <f t="shared" si="41"/>
        <v>0</v>
      </c>
      <c r="N140" s="70" t="e">
        <f t="shared" si="50"/>
        <v>#VALUE!</v>
      </c>
      <c r="R140" s="58">
        <f t="shared" si="42"/>
        <v>0</v>
      </c>
      <c r="S140" s="83" t="str">
        <f t="shared" si="43"/>
        <v/>
      </c>
      <c r="T140" s="58">
        <f t="shared" si="51"/>
        <v>0</v>
      </c>
      <c r="U140" s="58" t="str">
        <f t="shared" si="51"/>
        <v/>
      </c>
      <c r="V140" s="58"/>
      <c r="W140" s="58"/>
      <c r="X140" s="58">
        <f t="shared" si="45"/>
        <v>0</v>
      </c>
      <c r="Y140" s="144"/>
      <c r="Z140" s="144"/>
      <c r="AA140" s="144"/>
      <c r="AB140" s="144"/>
    </row>
    <row r="141" spans="1:28" ht="12" customHeight="1" x14ac:dyDescent="0.3">
      <c r="A141" s="497"/>
      <c r="B141" s="15">
        <v>30</v>
      </c>
      <c r="C141" s="468">
        <f t="shared" si="46"/>
        <v>0</v>
      </c>
      <c r="D141" s="470"/>
      <c r="E141" s="468" t="str">
        <f t="shared" si="47"/>
        <v/>
      </c>
      <c r="F141" s="469"/>
      <c r="G141" s="469"/>
      <c r="H141" s="470"/>
      <c r="I141" s="468">
        <f t="shared" si="48"/>
        <v>0</v>
      </c>
      <c r="J141" s="469"/>
      <c r="K141" s="470"/>
      <c r="L141" s="67" t="str">
        <f t="shared" si="49"/>
        <v/>
      </c>
      <c r="M141" s="17">
        <f t="shared" si="41"/>
        <v>0</v>
      </c>
      <c r="N141" s="70" t="e">
        <f t="shared" si="50"/>
        <v>#VALUE!</v>
      </c>
      <c r="R141" s="58">
        <f t="shared" si="42"/>
        <v>0</v>
      </c>
      <c r="S141" s="83" t="str">
        <f t="shared" si="43"/>
        <v/>
      </c>
      <c r="T141" s="58">
        <f t="shared" si="51"/>
        <v>0</v>
      </c>
      <c r="U141" s="58" t="str">
        <f t="shared" si="51"/>
        <v/>
      </c>
      <c r="V141" s="58"/>
      <c r="W141" s="58"/>
      <c r="X141" s="58">
        <f t="shared" si="45"/>
        <v>0</v>
      </c>
      <c r="Y141" s="144"/>
      <c r="Z141" s="144"/>
      <c r="AA141" s="144"/>
      <c r="AB141" s="144"/>
    </row>
    <row r="142" spans="1:28" ht="12" customHeight="1" x14ac:dyDescent="0.3">
      <c r="A142" s="497"/>
      <c r="B142" s="15">
        <v>31</v>
      </c>
      <c r="C142" s="468">
        <f t="shared" si="46"/>
        <v>0</v>
      </c>
      <c r="D142" s="470"/>
      <c r="E142" s="468" t="str">
        <f t="shared" si="47"/>
        <v/>
      </c>
      <c r="F142" s="469"/>
      <c r="G142" s="469"/>
      <c r="H142" s="470"/>
      <c r="I142" s="468">
        <f t="shared" si="48"/>
        <v>0</v>
      </c>
      <c r="J142" s="469"/>
      <c r="K142" s="470"/>
      <c r="L142" s="67" t="str">
        <f t="shared" si="49"/>
        <v/>
      </c>
      <c r="M142" s="17">
        <f t="shared" si="41"/>
        <v>0</v>
      </c>
      <c r="N142" s="70" t="e">
        <f t="shared" si="50"/>
        <v>#VALUE!</v>
      </c>
      <c r="R142" s="58">
        <f t="shared" si="42"/>
        <v>0</v>
      </c>
      <c r="S142" s="83" t="str">
        <f t="shared" si="43"/>
        <v/>
      </c>
      <c r="T142" s="58">
        <f t="shared" si="51"/>
        <v>0</v>
      </c>
      <c r="U142" s="58" t="str">
        <f t="shared" si="51"/>
        <v/>
      </c>
      <c r="V142" s="58"/>
      <c r="W142" s="58"/>
      <c r="X142" s="58">
        <f t="shared" si="45"/>
        <v>0</v>
      </c>
      <c r="Y142" s="144"/>
      <c r="Z142" s="144"/>
      <c r="AA142" s="144"/>
      <c r="AB142" s="144"/>
    </row>
    <row r="143" spans="1:28" ht="12" customHeight="1" x14ac:dyDescent="0.3">
      <c r="A143" s="497"/>
      <c r="B143" s="15">
        <v>32</v>
      </c>
      <c r="C143" s="468">
        <f t="shared" si="46"/>
        <v>0</v>
      </c>
      <c r="D143" s="470"/>
      <c r="E143" s="468" t="str">
        <f t="shared" si="47"/>
        <v/>
      </c>
      <c r="F143" s="469"/>
      <c r="G143" s="469"/>
      <c r="H143" s="470"/>
      <c r="I143" s="468">
        <f t="shared" si="48"/>
        <v>0</v>
      </c>
      <c r="J143" s="469"/>
      <c r="K143" s="470"/>
      <c r="L143" s="67" t="str">
        <f t="shared" si="49"/>
        <v/>
      </c>
      <c r="M143" s="17">
        <f t="shared" si="41"/>
        <v>0</v>
      </c>
      <c r="N143" s="70" t="e">
        <f t="shared" si="50"/>
        <v>#VALUE!</v>
      </c>
      <c r="R143" s="58">
        <f t="shared" si="42"/>
        <v>0</v>
      </c>
      <c r="S143" s="83" t="str">
        <f t="shared" si="43"/>
        <v/>
      </c>
      <c r="T143" s="58">
        <f t="shared" si="51"/>
        <v>0</v>
      </c>
      <c r="U143" s="58" t="str">
        <f t="shared" si="51"/>
        <v/>
      </c>
      <c r="V143" s="58"/>
      <c r="W143" s="58"/>
      <c r="X143" s="58">
        <f t="shared" si="45"/>
        <v>0</v>
      </c>
      <c r="Y143" s="144"/>
      <c r="Z143" s="144"/>
      <c r="AA143" s="144"/>
      <c r="AB143" s="144"/>
    </row>
    <row r="144" spans="1:28" ht="12" customHeight="1" x14ac:dyDescent="0.3">
      <c r="A144" s="497"/>
      <c r="B144" s="15">
        <v>33</v>
      </c>
      <c r="C144" s="468">
        <f t="shared" si="46"/>
        <v>0</v>
      </c>
      <c r="D144" s="470"/>
      <c r="E144" s="468" t="str">
        <f t="shared" si="47"/>
        <v/>
      </c>
      <c r="F144" s="469"/>
      <c r="G144" s="469"/>
      <c r="H144" s="470"/>
      <c r="I144" s="468">
        <f t="shared" si="48"/>
        <v>0</v>
      </c>
      <c r="J144" s="469"/>
      <c r="K144" s="470"/>
      <c r="L144" s="67" t="str">
        <f t="shared" si="49"/>
        <v/>
      </c>
      <c r="M144" s="17">
        <f t="shared" si="41"/>
        <v>0</v>
      </c>
      <c r="N144" s="70" t="e">
        <f t="shared" si="50"/>
        <v>#VALUE!</v>
      </c>
      <c r="R144" s="58">
        <f t="shared" ref="R144:R161" si="52">IF($B144&lt;=$U$4,VLOOKUP($B144,OEQUIP,R$110,FALSE),0)</f>
        <v>0</v>
      </c>
      <c r="S144" s="83" t="str">
        <f t="shared" ref="S144:S161" si="53">IF(R144=$Y$4,Y37,IF($B144&lt;=$U$4,VLOOKUP($B144,OEQUIP,S$110,FALSE),0))</f>
        <v/>
      </c>
      <c r="T144" s="58">
        <f t="shared" si="51"/>
        <v>0</v>
      </c>
      <c r="U144" s="58" t="str">
        <f t="shared" si="51"/>
        <v/>
      </c>
      <c r="V144" s="58"/>
      <c r="W144" s="58"/>
      <c r="X144" s="58">
        <f t="shared" ref="X144:X161" si="54">IF($B144&lt;=$U$4,VLOOKUP($B144,OEQUIP,X$110,FALSE),0)</f>
        <v>0</v>
      </c>
      <c r="Y144" s="144"/>
      <c r="Z144" s="144"/>
      <c r="AA144" s="144"/>
      <c r="AB144" s="144"/>
    </row>
    <row r="145" spans="1:28" ht="12" customHeight="1" x14ac:dyDescent="0.3">
      <c r="A145" s="497"/>
      <c r="B145" s="15">
        <v>34</v>
      </c>
      <c r="C145" s="468">
        <f t="shared" si="46"/>
        <v>0</v>
      </c>
      <c r="D145" s="470"/>
      <c r="E145" s="468" t="str">
        <f t="shared" si="47"/>
        <v/>
      </c>
      <c r="F145" s="469"/>
      <c r="G145" s="469"/>
      <c r="H145" s="470"/>
      <c r="I145" s="468">
        <f t="shared" si="48"/>
        <v>0</v>
      </c>
      <c r="J145" s="469"/>
      <c r="K145" s="470"/>
      <c r="L145" s="67" t="str">
        <f t="shared" si="49"/>
        <v/>
      </c>
      <c r="M145" s="17">
        <f t="shared" si="41"/>
        <v>0</v>
      </c>
      <c r="N145" s="70" t="e">
        <f t="shared" si="50"/>
        <v>#VALUE!</v>
      </c>
      <c r="R145" s="58">
        <f t="shared" si="52"/>
        <v>0</v>
      </c>
      <c r="S145" s="83" t="str">
        <f t="shared" si="53"/>
        <v/>
      </c>
      <c r="T145" s="58">
        <f t="shared" si="51"/>
        <v>0</v>
      </c>
      <c r="U145" s="58" t="str">
        <f t="shared" si="51"/>
        <v/>
      </c>
      <c r="V145" s="58"/>
      <c r="W145" s="58"/>
      <c r="X145" s="58">
        <f t="shared" si="54"/>
        <v>0</v>
      </c>
      <c r="Y145" s="144"/>
      <c r="Z145" s="144"/>
      <c r="AA145" s="144"/>
      <c r="AB145" s="144"/>
    </row>
    <row r="146" spans="1:28" ht="12" customHeight="1" x14ac:dyDescent="0.3">
      <c r="A146" s="497"/>
      <c r="B146" s="15">
        <v>35</v>
      </c>
      <c r="C146" s="468">
        <f t="shared" si="46"/>
        <v>0</v>
      </c>
      <c r="D146" s="470"/>
      <c r="E146" s="468" t="str">
        <f t="shared" si="47"/>
        <v/>
      </c>
      <c r="F146" s="469"/>
      <c r="G146" s="469"/>
      <c r="H146" s="470"/>
      <c r="I146" s="468">
        <f t="shared" si="48"/>
        <v>0</v>
      </c>
      <c r="J146" s="469"/>
      <c r="K146" s="470"/>
      <c r="L146" s="67" t="str">
        <f t="shared" si="49"/>
        <v/>
      </c>
      <c r="M146" s="17">
        <f t="shared" si="41"/>
        <v>0</v>
      </c>
      <c r="N146" s="70" t="e">
        <f t="shared" si="50"/>
        <v>#VALUE!</v>
      </c>
      <c r="R146" s="58">
        <f t="shared" si="52"/>
        <v>0</v>
      </c>
      <c r="S146" s="83" t="str">
        <f t="shared" si="53"/>
        <v/>
      </c>
      <c r="T146" s="58">
        <f t="shared" si="51"/>
        <v>0</v>
      </c>
      <c r="U146" s="58" t="str">
        <f t="shared" si="51"/>
        <v/>
      </c>
      <c r="V146" s="58"/>
      <c r="W146" s="58"/>
      <c r="X146" s="58">
        <f t="shared" si="54"/>
        <v>0</v>
      </c>
      <c r="Y146" s="144"/>
      <c r="Z146" s="144"/>
      <c r="AA146" s="144"/>
      <c r="AB146" s="144"/>
    </row>
    <row r="147" spans="1:28" ht="12" customHeight="1" x14ac:dyDescent="0.3">
      <c r="A147" s="497"/>
      <c r="B147" s="15">
        <v>36</v>
      </c>
      <c r="C147" s="468">
        <f t="shared" si="46"/>
        <v>0</v>
      </c>
      <c r="D147" s="470"/>
      <c r="E147" s="468" t="str">
        <f t="shared" si="47"/>
        <v/>
      </c>
      <c r="F147" s="469"/>
      <c r="G147" s="469"/>
      <c r="H147" s="470"/>
      <c r="I147" s="468">
        <f t="shared" si="48"/>
        <v>0</v>
      </c>
      <c r="J147" s="469"/>
      <c r="K147" s="470"/>
      <c r="L147" s="67" t="str">
        <f t="shared" si="49"/>
        <v/>
      </c>
      <c r="M147" s="17">
        <f t="shared" si="41"/>
        <v>0</v>
      </c>
      <c r="N147" s="70" t="e">
        <f t="shared" si="50"/>
        <v>#VALUE!</v>
      </c>
      <c r="R147" s="58">
        <f t="shared" si="52"/>
        <v>0</v>
      </c>
      <c r="S147" s="83" t="str">
        <f t="shared" si="53"/>
        <v/>
      </c>
      <c r="T147" s="58">
        <f t="shared" si="51"/>
        <v>0</v>
      </c>
      <c r="U147" s="58" t="str">
        <f t="shared" si="51"/>
        <v/>
      </c>
      <c r="V147" s="58"/>
      <c r="W147" s="58"/>
      <c r="X147" s="58">
        <f t="shared" si="54"/>
        <v>0</v>
      </c>
      <c r="Y147" s="144"/>
      <c r="Z147" s="144"/>
      <c r="AA147" s="144"/>
      <c r="AB147" s="144"/>
    </row>
    <row r="148" spans="1:28" ht="12" customHeight="1" x14ac:dyDescent="0.3">
      <c r="A148" s="497"/>
      <c r="B148" s="15">
        <v>37</v>
      </c>
      <c r="C148" s="468">
        <f t="shared" si="46"/>
        <v>0</v>
      </c>
      <c r="D148" s="470"/>
      <c r="E148" s="468" t="str">
        <f t="shared" si="47"/>
        <v/>
      </c>
      <c r="F148" s="469"/>
      <c r="G148" s="469"/>
      <c r="H148" s="470"/>
      <c r="I148" s="468">
        <f t="shared" si="48"/>
        <v>0</v>
      </c>
      <c r="J148" s="469"/>
      <c r="K148" s="470"/>
      <c r="L148" s="67" t="str">
        <f t="shared" si="49"/>
        <v/>
      </c>
      <c r="M148" s="17">
        <f t="shared" si="41"/>
        <v>0</v>
      </c>
      <c r="N148" s="70" t="e">
        <f t="shared" si="50"/>
        <v>#VALUE!</v>
      </c>
      <c r="R148" s="58">
        <f t="shared" si="52"/>
        <v>0</v>
      </c>
      <c r="S148" s="83" t="str">
        <f t="shared" si="53"/>
        <v/>
      </c>
      <c r="T148" s="58">
        <f t="shared" si="51"/>
        <v>0</v>
      </c>
      <c r="U148" s="58" t="str">
        <f t="shared" si="51"/>
        <v/>
      </c>
      <c r="V148" s="58"/>
      <c r="W148" s="58"/>
      <c r="X148" s="58">
        <f t="shared" si="54"/>
        <v>0</v>
      </c>
      <c r="Y148" s="144"/>
      <c r="Z148" s="144"/>
      <c r="AA148" s="144"/>
      <c r="AB148" s="144"/>
    </row>
    <row r="149" spans="1:28" ht="12" customHeight="1" x14ac:dyDescent="0.3">
      <c r="A149" s="497"/>
      <c r="B149" s="15">
        <v>38</v>
      </c>
      <c r="C149" s="468">
        <f t="shared" si="46"/>
        <v>0</v>
      </c>
      <c r="D149" s="470"/>
      <c r="E149" s="468" t="str">
        <f t="shared" si="47"/>
        <v/>
      </c>
      <c r="F149" s="469"/>
      <c r="G149" s="469"/>
      <c r="H149" s="470"/>
      <c r="I149" s="468">
        <f t="shared" si="48"/>
        <v>0</v>
      </c>
      <c r="J149" s="469"/>
      <c r="K149" s="470"/>
      <c r="L149" s="67" t="str">
        <f t="shared" si="49"/>
        <v/>
      </c>
      <c r="M149" s="17">
        <f t="shared" si="41"/>
        <v>0</v>
      </c>
      <c r="N149" s="70" t="e">
        <f t="shared" si="50"/>
        <v>#VALUE!</v>
      </c>
      <c r="R149" s="58">
        <f t="shared" si="52"/>
        <v>0</v>
      </c>
      <c r="S149" s="83" t="str">
        <f t="shared" si="53"/>
        <v/>
      </c>
      <c r="T149" s="58">
        <f t="shared" si="51"/>
        <v>0</v>
      </c>
      <c r="U149" s="58" t="str">
        <f t="shared" si="51"/>
        <v/>
      </c>
      <c r="V149" s="58"/>
      <c r="W149" s="58"/>
      <c r="X149" s="58">
        <f t="shared" si="54"/>
        <v>0</v>
      </c>
      <c r="Y149" s="144"/>
      <c r="Z149" s="144"/>
      <c r="AA149" s="144"/>
      <c r="AB149" s="144"/>
    </row>
    <row r="150" spans="1:28" ht="12" customHeight="1" x14ac:dyDescent="0.3">
      <c r="A150" s="497"/>
      <c r="B150" s="15">
        <v>39</v>
      </c>
      <c r="C150" s="468">
        <f t="shared" si="46"/>
        <v>0</v>
      </c>
      <c r="D150" s="470"/>
      <c r="E150" s="468" t="str">
        <f t="shared" si="47"/>
        <v/>
      </c>
      <c r="F150" s="469"/>
      <c r="G150" s="469"/>
      <c r="H150" s="470"/>
      <c r="I150" s="468">
        <f t="shared" si="48"/>
        <v>0</v>
      </c>
      <c r="J150" s="469"/>
      <c r="K150" s="470"/>
      <c r="L150" s="67" t="str">
        <f t="shared" si="49"/>
        <v/>
      </c>
      <c r="M150" s="17">
        <f t="shared" si="41"/>
        <v>0</v>
      </c>
      <c r="N150" s="70" t="e">
        <f t="shared" si="50"/>
        <v>#VALUE!</v>
      </c>
      <c r="R150" s="58">
        <f t="shared" si="52"/>
        <v>0</v>
      </c>
      <c r="S150" s="83" t="str">
        <f t="shared" si="53"/>
        <v/>
      </c>
      <c r="T150" s="58">
        <f t="shared" si="51"/>
        <v>0</v>
      </c>
      <c r="U150" s="58" t="str">
        <f t="shared" si="51"/>
        <v/>
      </c>
      <c r="V150" s="58"/>
      <c r="W150" s="58"/>
      <c r="X150" s="58">
        <f t="shared" si="54"/>
        <v>0</v>
      </c>
      <c r="Y150" s="144"/>
      <c r="Z150" s="144"/>
      <c r="AA150" s="144"/>
      <c r="AB150" s="144"/>
    </row>
    <row r="151" spans="1:28" ht="12" customHeight="1" x14ac:dyDescent="0.3">
      <c r="A151" s="497"/>
      <c r="B151" s="15">
        <v>40</v>
      </c>
      <c r="C151" s="468">
        <f t="shared" si="46"/>
        <v>0</v>
      </c>
      <c r="D151" s="470"/>
      <c r="E151" s="468" t="str">
        <f t="shared" si="47"/>
        <v/>
      </c>
      <c r="F151" s="469"/>
      <c r="G151" s="469"/>
      <c r="H151" s="470"/>
      <c r="I151" s="468">
        <f t="shared" si="48"/>
        <v>0</v>
      </c>
      <c r="J151" s="469"/>
      <c r="K151" s="470"/>
      <c r="L151" s="67" t="str">
        <f t="shared" si="49"/>
        <v/>
      </c>
      <c r="M151" s="17">
        <f t="shared" si="41"/>
        <v>0</v>
      </c>
      <c r="N151" s="70" t="e">
        <f t="shared" si="50"/>
        <v>#VALUE!</v>
      </c>
      <c r="R151" s="58">
        <f t="shared" si="52"/>
        <v>0</v>
      </c>
      <c r="S151" s="83" t="str">
        <f t="shared" si="53"/>
        <v/>
      </c>
      <c r="T151" s="58">
        <f t="shared" si="51"/>
        <v>0</v>
      </c>
      <c r="U151" s="58" t="str">
        <f t="shared" si="51"/>
        <v/>
      </c>
      <c r="V151" s="58"/>
      <c r="W151" s="58"/>
      <c r="X151" s="58">
        <f t="shared" si="54"/>
        <v>0</v>
      </c>
      <c r="Y151" s="144"/>
      <c r="Z151" s="144"/>
      <c r="AA151" s="144"/>
      <c r="AB151" s="144"/>
    </row>
    <row r="152" spans="1:28" ht="12" customHeight="1" x14ac:dyDescent="0.3">
      <c r="A152" s="497"/>
      <c r="B152" s="15">
        <v>41</v>
      </c>
      <c r="C152" s="468">
        <f t="shared" si="46"/>
        <v>0</v>
      </c>
      <c r="D152" s="470"/>
      <c r="E152" s="468" t="str">
        <f t="shared" si="47"/>
        <v/>
      </c>
      <c r="F152" s="469"/>
      <c r="G152" s="469"/>
      <c r="H152" s="470"/>
      <c r="I152" s="468">
        <f t="shared" si="48"/>
        <v>0</v>
      </c>
      <c r="J152" s="469"/>
      <c r="K152" s="470"/>
      <c r="L152" s="67" t="str">
        <f t="shared" si="49"/>
        <v/>
      </c>
      <c r="M152" s="17">
        <f t="shared" si="41"/>
        <v>0</v>
      </c>
      <c r="N152" s="70" t="e">
        <f t="shared" si="50"/>
        <v>#VALUE!</v>
      </c>
      <c r="R152" s="58">
        <f t="shared" si="52"/>
        <v>0</v>
      </c>
      <c r="S152" s="83" t="str">
        <f t="shared" si="53"/>
        <v/>
      </c>
      <c r="T152" s="58">
        <f t="shared" ref="T152:U161" si="55">IF($B152&lt;=$U$4,VLOOKUP($B152,OEQUIP,T$110,FALSE),0)</f>
        <v>0</v>
      </c>
      <c r="U152" s="58" t="str">
        <f t="shared" si="55"/>
        <v/>
      </c>
      <c r="V152" s="58"/>
      <c r="W152" s="58"/>
      <c r="X152" s="58">
        <f t="shared" si="54"/>
        <v>0</v>
      </c>
      <c r="Y152" s="144"/>
      <c r="Z152" s="144"/>
      <c r="AA152" s="144"/>
      <c r="AB152" s="144"/>
    </row>
    <row r="153" spans="1:28" ht="12" customHeight="1" x14ac:dyDescent="0.3">
      <c r="A153" s="497"/>
      <c r="B153" s="15">
        <v>42</v>
      </c>
      <c r="C153" s="468">
        <f t="shared" si="46"/>
        <v>0</v>
      </c>
      <c r="D153" s="470"/>
      <c r="E153" s="468" t="str">
        <f t="shared" si="47"/>
        <v/>
      </c>
      <c r="F153" s="469"/>
      <c r="G153" s="469"/>
      <c r="H153" s="470"/>
      <c r="I153" s="468">
        <f t="shared" si="48"/>
        <v>0</v>
      </c>
      <c r="J153" s="469"/>
      <c r="K153" s="470"/>
      <c r="L153" s="67" t="str">
        <f t="shared" si="49"/>
        <v/>
      </c>
      <c r="M153" s="17">
        <f t="shared" si="41"/>
        <v>0</v>
      </c>
      <c r="N153" s="70" t="e">
        <f t="shared" si="50"/>
        <v>#VALUE!</v>
      </c>
      <c r="R153" s="58">
        <f t="shared" si="52"/>
        <v>0</v>
      </c>
      <c r="S153" s="83" t="str">
        <f t="shared" si="53"/>
        <v/>
      </c>
      <c r="T153" s="58">
        <f t="shared" si="55"/>
        <v>0</v>
      </c>
      <c r="U153" s="58" t="str">
        <f t="shared" si="55"/>
        <v/>
      </c>
      <c r="V153" s="58"/>
      <c r="W153" s="58"/>
      <c r="X153" s="58">
        <f t="shared" si="54"/>
        <v>0</v>
      </c>
      <c r="Y153" s="144"/>
      <c r="Z153" s="144"/>
      <c r="AA153" s="144"/>
      <c r="AB153" s="144"/>
    </row>
    <row r="154" spans="1:28" ht="12" customHeight="1" x14ac:dyDescent="0.3">
      <c r="A154" s="497"/>
      <c r="B154" s="15">
        <v>43</v>
      </c>
      <c r="C154" s="468">
        <f t="shared" si="46"/>
        <v>0</v>
      </c>
      <c r="D154" s="470"/>
      <c r="E154" s="468" t="str">
        <f t="shared" si="47"/>
        <v/>
      </c>
      <c r="F154" s="469"/>
      <c r="G154" s="469"/>
      <c r="H154" s="470"/>
      <c r="I154" s="468">
        <f t="shared" si="48"/>
        <v>0</v>
      </c>
      <c r="J154" s="469"/>
      <c r="K154" s="470"/>
      <c r="L154" s="67" t="str">
        <f t="shared" si="49"/>
        <v/>
      </c>
      <c r="M154" s="17">
        <f t="shared" si="41"/>
        <v>0</v>
      </c>
      <c r="N154" s="70" t="e">
        <f t="shared" si="50"/>
        <v>#VALUE!</v>
      </c>
      <c r="R154" s="58">
        <f t="shared" si="52"/>
        <v>0</v>
      </c>
      <c r="S154" s="83" t="str">
        <f t="shared" si="53"/>
        <v/>
      </c>
      <c r="T154" s="58">
        <f t="shared" si="55"/>
        <v>0</v>
      </c>
      <c r="U154" s="58" t="str">
        <f t="shared" si="55"/>
        <v/>
      </c>
      <c r="V154" s="58"/>
      <c r="W154" s="58"/>
      <c r="X154" s="58">
        <f t="shared" si="54"/>
        <v>0</v>
      </c>
      <c r="Y154" s="144"/>
      <c r="Z154" s="144"/>
      <c r="AA154" s="144"/>
      <c r="AB154" s="144"/>
    </row>
    <row r="155" spans="1:28" ht="12" customHeight="1" x14ac:dyDescent="0.3">
      <c r="A155" s="497"/>
      <c r="B155" s="15">
        <v>44</v>
      </c>
      <c r="C155" s="468">
        <f t="shared" si="46"/>
        <v>0</v>
      </c>
      <c r="D155" s="470"/>
      <c r="E155" s="468" t="str">
        <f t="shared" si="47"/>
        <v/>
      </c>
      <c r="F155" s="469"/>
      <c r="G155" s="469"/>
      <c r="H155" s="470"/>
      <c r="I155" s="468">
        <f t="shared" si="48"/>
        <v>0</v>
      </c>
      <c r="J155" s="469"/>
      <c r="K155" s="470"/>
      <c r="L155" s="67" t="str">
        <f t="shared" si="49"/>
        <v/>
      </c>
      <c r="M155" s="17">
        <f t="shared" si="41"/>
        <v>0</v>
      </c>
      <c r="N155" s="70" t="e">
        <f t="shared" si="50"/>
        <v>#VALUE!</v>
      </c>
      <c r="R155" s="58">
        <f t="shared" si="52"/>
        <v>0</v>
      </c>
      <c r="S155" s="83" t="str">
        <f t="shared" si="53"/>
        <v/>
      </c>
      <c r="T155" s="58">
        <f t="shared" si="55"/>
        <v>0</v>
      </c>
      <c r="U155" s="58" t="str">
        <f t="shared" si="55"/>
        <v/>
      </c>
      <c r="V155" s="58"/>
      <c r="W155" s="58"/>
      <c r="X155" s="58">
        <f t="shared" si="54"/>
        <v>0</v>
      </c>
      <c r="Y155" s="144"/>
      <c r="Z155" s="144"/>
      <c r="AA155" s="144"/>
      <c r="AB155" s="144"/>
    </row>
    <row r="156" spans="1:28" ht="12" customHeight="1" x14ac:dyDescent="0.3">
      <c r="A156" s="497"/>
      <c r="B156" s="15">
        <v>45</v>
      </c>
      <c r="C156" s="468">
        <f t="shared" si="46"/>
        <v>0</v>
      </c>
      <c r="D156" s="470"/>
      <c r="E156" s="468" t="str">
        <f t="shared" si="47"/>
        <v/>
      </c>
      <c r="F156" s="469"/>
      <c r="G156" s="469"/>
      <c r="H156" s="470"/>
      <c r="I156" s="468">
        <f t="shared" si="48"/>
        <v>0</v>
      </c>
      <c r="J156" s="469"/>
      <c r="K156" s="470"/>
      <c r="L156" s="67" t="str">
        <f t="shared" si="49"/>
        <v/>
      </c>
      <c r="M156" s="17">
        <f t="shared" si="41"/>
        <v>0</v>
      </c>
      <c r="N156" s="70" t="e">
        <f t="shared" si="50"/>
        <v>#VALUE!</v>
      </c>
      <c r="R156" s="58">
        <f t="shared" si="52"/>
        <v>0</v>
      </c>
      <c r="S156" s="83" t="str">
        <f t="shared" si="53"/>
        <v/>
      </c>
      <c r="T156" s="58">
        <f t="shared" si="55"/>
        <v>0</v>
      </c>
      <c r="U156" s="58" t="str">
        <f t="shared" si="55"/>
        <v/>
      </c>
      <c r="V156" s="58"/>
      <c r="W156" s="58"/>
      <c r="X156" s="58">
        <f t="shared" si="54"/>
        <v>0</v>
      </c>
      <c r="Y156" s="144"/>
      <c r="Z156" s="144"/>
      <c r="AA156" s="144"/>
      <c r="AB156" s="144"/>
    </row>
    <row r="157" spans="1:28" ht="12" customHeight="1" x14ac:dyDescent="0.3">
      <c r="A157" s="497"/>
      <c r="B157" s="15">
        <v>46</v>
      </c>
      <c r="C157" s="468">
        <f t="shared" si="46"/>
        <v>0</v>
      </c>
      <c r="D157" s="470"/>
      <c r="E157" s="468" t="str">
        <f t="shared" si="47"/>
        <v/>
      </c>
      <c r="F157" s="469"/>
      <c r="G157" s="469"/>
      <c r="H157" s="470"/>
      <c r="I157" s="468">
        <f t="shared" si="48"/>
        <v>0</v>
      </c>
      <c r="J157" s="469"/>
      <c r="K157" s="470"/>
      <c r="L157" s="67" t="str">
        <f t="shared" si="49"/>
        <v/>
      </c>
      <c r="M157" s="17">
        <f t="shared" si="41"/>
        <v>0</v>
      </c>
      <c r="N157" s="70" t="e">
        <f t="shared" si="50"/>
        <v>#VALUE!</v>
      </c>
      <c r="R157" s="58">
        <f t="shared" si="52"/>
        <v>0</v>
      </c>
      <c r="S157" s="83" t="str">
        <f t="shared" si="53"/>
        <v/>
      </c>
      <c r="T157" s="58">
        <f t="shared" si="55"/>
        <v>0</v>
      </c>
      <c r="U157" s="58" t="str">
        <f t="shared" si="55"/>
        <v/>
      </c>
      <c r="V157" s="58"/>
      <c r="W157" s="58"/>
      <c r="X157" s="58">
        <f t="shared" si="54"/>
        <v>0</v>
      </c>
      <c r="Y157" s="144"/>
      <c r="Z157" s="144"/>
      <c r="AA157" s="144"/>
      <c r="AB157" s="144"/>
    </row>
    <row r="158" spans="1:28" ht="12" customHeight="1" x14ac:dyDescent="0.3">
      <c r="A158" s="497"/>
      <c r="B158" s="15">
        <v>47</v>
      </c>
      <c r="C158" s="468">
        <f t="shared" si="46"/>
        <v>0</v>
      </c>
      <c r="D158" s="470"/>
      <c r="E158" s="468" t="str">
        <f t="shared" si="47"/>
        <v/>
      </c>
      <c r="F158" s="469"/>
      <c r="G158" s="469"/>
      <c r="H158" s="470"/>
      <c r="I158" s="468">
        <f t="shared" si="48"/>
        <v>0</v>
      </c>
      <c r="J158" s="469"/>
      <c r="K158" s="470"/>
      <c r="L158" s="67" t="str">
        <f t="shared" si="49"/>
        <v/>
      </c>
      <c r="M158" s="17">
        <f t="shared" si="41"/>
        <v>0</v>
      </c>
      <c r="N158" s="70" t="e">
        <f t="shared" si="50"/>
        <v>#VALUE!</v>
      </c>
      <c r="R158" s="58">
        <f t="shared" si="52"/>
        <v>0</v>
      </c>
      <c r="S158" s="83" t="str">
        <f t="shared" si="53"/>
        <v/>
      </c>
      <c r="T158" s="58">
        <f t="shared" si="55"/>
        <v>0</v>
      </c>
      <c r="U158" s="58" t="str">
        <f t="shared" si="55"/>
        <v/>
      </c>
      <c r="V158" s="58"/>
      <c r="W158" s="58"/>
      <c r="X158" s="58">
        <f t="shared" si="54"/>
        <v>0</v>
      </c>
      <c r="Y158" s="144"/>
      <c r="Z158" s="144"/>
      <c r="AA158" s="144"/>
      <c r="AB158" s="144"/>
    </row>
    <row r="159" spans="1:28" ht="12" customHeight="1" x14ac:dyDescent="0.3">
      <c r="A159" s="497"/>
      <c r="B159" s="15">
        <v>48</v>
      </c>
      <c r="C159" s="468">
        <f t="shared" si="46"/>
        <v>0</v>
      </c>
      <c r="D159" s="470"/>
      <c r="E159" s="468" t="str">
        <f t="shared" si="47"/>
        <v/>
      </c>
      <c r="F159" s="469"/>
      <c r="G159" s="469"/>
      <c r="H159" s="470"/>
      <c r="I159" s="468">
        <f t="shared" si="48"/>
        <v>0</v>
      </c>
      <c r="J159" s="469"/>
      <c r="K159" s="470"/>
      <c r="L159" s="67" t="str">
        <f t="shared" si="49"/>
        <v/>
      </c>
      <c r="M159" s="17">
        <f t="shared" si="41"/>
        <v>0</v>
      </c>
      <c r="N159" s="70" t="e">
        <f t="shared" si="50"/>
        <v>#VALUE!</v>
      </c>
      <c r="R159" s="58">
        <f t="shared" si="52"/>
        <v>0</v>
      </c>
      <c r="S159" s="83" t="str">
        <f t="shared" si="53"/>
        <v/>
      </c>
      <c r="T159" s="58">
        <f t="shared" si="55"/>
        <v>0</v>
      </c>
      <c r="U159" s="58" t="str">
        <f t="shared" si="55"/>
        <v/>
      </c>
      <c r="V159" s="58"/>
      <c r="W159" s="58"/>
      <c r="X159" s="58">
        <f t="shared" si="54"/>
        <v>0</v>
      </c>
      <c r="Y159" s="144"/>
      <c r="Z159" s="144"/>
      <c r="AA159" s="144"/>
      <c r="AB159" s="144"/>
    </row>
    <row r="160" spans="1:28" ht="12" customHeight="1" x14ac:dyDescent="0.3">
      <c r="A160" s="497"/>
      <c r="B160" s="15">
        <v>49</v>
      </c>
      <c r="C160" s="468">
        <f t="shared" si="46"/>
        <v>0</v>
      </c>
      <c r="D160" s="470"/>
      <c r="E160" s="468" t="str">
        <f t="shared" si="47"/>
        <v/>
      </c>
      <c r="F160" s="469"/>
      <c r="G160" s="469"/>
      <c r="H160" s="470"/>
      <c r="I160" s="468">
        <f t="shared" si="48"/>
        <v>0</v>
      </c>
      <c r="J160" s="469"/>
      <c r="K160" s="470"/>
      <c r="L160" s="67" t="str">
        <f t="shared" si="49"/>
        <v/>
      </c>
      <c r="M160" s="17">
        <f t="shared" si="41"/>
        <v>0</v>
      </c>
      <c r="N160" s="70" t="e">
        <f t="shared" si="50"/>
        <v>#VALUE!</v>
      </c>
      <c r="R160" s="58">
        <f t="shared" si="52"/>
        <v>0</v>
      </c>
      <c r="S160" s="83" t="str">
        <f t="shared" si="53"/>
        <v/>
      </c>
      <c r="T160" s="58">
        <f t="shared" si="55"/>
        <v>0</v>
      </c>
      <c r="U160" s="58" t="str">
        <f t="shared" si="55"/>
        <v/>
      </c>
      <c r="V160" s="58"/>
      <c r="W160" s="58"/>
      <c r="X160" s="58">
        <f t="shared" si="54"/>
        <v>0</v>
      </c>
      <c r="Y160" s="144"/>
      <c r="Z160" s="144"/>
      <c r="AA160" s="144"/>
      <c r="AB160" s="144"/>
    </row>
    <row r="161" spans="1:30" ht="12" customHeight="1" thickBot="1" x14ac:dyDescent="0.35">
      <c r="A161" s="497"/>
      <c r="B161" s="15">
        <v>50</v>
      </c>
      <c r="C161" s="498">
        <f t="shared" si="46"/>
        <v>0</v>
      </c>
      <c r="D161" s="499"/>
      <c r="E161" s="498" t="str">
        <f t="shared" si="47"/>
        <v/>
      </c>
      <c r="F161" s="560"/>
      <c r="G161" s="560"/>
      <c r="H161" s="499"/>
      <c r="I161" s="498">
        <f t="shared" si="48"/>
        <v>0</v>
      </c>
      <c r="J161" s="560"/>
      <c r="K161" s="499"/>
      <c r="L161" s="67" t="str">
        <f t="shared" si="49"/>
        <v/>
      </c>
      <c r="M161" s="17">
        <f t="shared" si="41"/>
        <v>0</v>
      </c>
      <c r="N161" s="70" t="e">
        <f t="shared" si="50"/>
        <v>#VALUE!</v>
      </c>
      <c r="R161" s="58">
        <f t="shared" si="52"/>
        <v>0</v>
      </c>
      <c r="S161" s="83" t="str">
        <f t="shared" si="53"/>
        <v/>
      </c>
      <c r="T161" s="58">
        <f t="shared" si="55"/>
        <v>0</v>
      </c>
      <c r="U161" s="58" t="str">
        <f t="shared" si="55"/>
        <v/>
      </c>
      <c r="V161" s="58"/>
      <c r="W161" s="58"/>
      <c r="X161" s="58">
        <f t="shared" si="54"/>
        <v>0</v>
      </c>
      <c r="Y161" s="144"/>
      <c r="Z161" s="144"/>
      <c r="AA161" s="144"/>
      <c r="AB161" s="144"/>
    </row>
    <row r="162" spans="1:30" ht="18" customHeight="1" thickTop="1" thickBot="1" x14ac:dyDescent="0.3">
      <c r="A162" s="506" t="s">
        <v>125</v>
      </c>
      <c r="B162" s="507"/>
      <c r="C162" s="507"/>
      <c r="D162" s="507"/>
      <c r="E162" s="507"/>
      <c r="F162" s="507"/>
      <c r="G162" s="507"/>
      <c r="H162" s="507"/>
      <c r="I162" s="507"/>
      <c r="J162" s="507"/>
      <c r="K162" s="507"/>
      <c r="L162" s="507"/>
      <c r="M162" s="507"/>
      <c r="N162" s="32" t="e">
        <f>SUM(N112:N161)</f>
        <v>#VALUE!</v>
      </c>
    </row>
    <row r="163" spans="1:30" ht="14.25" customHeight="1" thickTop="1" x14ac:dyDescent="0.3">
      <c r="A163" s="565"/>
      <c r="B163" s="566"/>
      <c r="C163" s="478" t="s">
        <v>131</v>
      </c>
      <c r="D163" s="580"/>
      <c r="E163" s="573" t="s">
        <v>130</v>
      </c>
      <c r="F163" s="574"/>
      <c r="G163" s="478" t="s">
        <v>129</v>
      </c>
      <c r="H163" s="479"/>
      <c r="I163" s="550" t="s">
        <v>98</v>
      </c>
      <c r="J163" s="551"/>
      <c r="K163" s="569" t="s">
        <v>128</v>
      </c>
      <c r="L163" s="570"/>
      <c r="M163" s="72" t="s">
        <v>99</v>
      </c>
      <c r="N163" s="486" t="s">
        <v>68</v>
      </c>
      <c r="R163" s="144"/>
      <c r="S163" s="144"/>
      <c r="T163" s="144"/>
      <c r="U163" s="144"/>
      <c r="V163" s="144"/>
      <c r="W163" s="144"/>
      <c r="X163" s="144"/>
      <c r="Y163" s="144"/>
      <c r="Z163" s="144"/>
      <c r="AA163" s="144"/>
      <c r="AB163" s="144"/>
    </row>
    <row r="164" spans="1:30" s="178" customFormat="1" ht="13.5" customHeight="1" thickBot="1" x14ac:dyDescent="0.35">
      <c r="A164" s="567"/>
      <c r="B164" s="568"/>
      <c r="C164" s="480"/>
      <c r="D164" s="581"/>
      <c r="E164" s="510"/>
      <c r="F164" s="512"/>
      <c r="G164" s="480"/>
      <c r="H164" s="481"/>
      <c r="I164" s="552"/>
      <c r="J164" s="553"/>
      <c r="K164" s="571"/>
      <c r="L164" s="572"/>
      <c r="M164" s="158">
        <f>Labour!AO14</f>
        <v>0.15</v>
      </c>
      <c r="N164" s="487"/>
      <c r="R164" s="144"/>
      <c r="S164" s="144"/>
      <c r="T164" s="144"/>
      <c r="U164" s="144"/>
      <c r="V164" s="144"/>
      <c r="W164" s="144"/>
      <c r="X164" s="144"/>
      <c r="Y164" s="144"/>
      <c r="Z164" s="144"/>
      <c r="AA164" s="144"/>
      <c r="AB164" s="144"/>
    </row>
    <row r="165" spans="1:30" ht="12.75" customHeight="1" thickTop="1" x14ac:dyDescent="0.3">
      <c r="A165" s="491" t="s">
        <v>124</v>
      </c>
      <c r="B165" s="11">
        <v>1</v>
      </c>
      <c r="C165" s="601">
        <f>Labour!EL11</f>
        <v>0</v>
      </c>
      <c r="D165" s="602"/>
      <c r="E165" s="594">
        <f>Labour!EM11</f>
        <v>0</v>
      </c>
      <c r="F165" s="598"/>
      <c r="G165" s="594">
        <f>Labour!EN11</f>
        <v>0</v>
      </c>
      <c r="H165" s="598"/>
      <c r="I165" s="603">
        <f>Labour!EO11</f>
        <v>0</v>
      </c>
      <c r="J165" s="604"/>
      <c r="K165" s="605">
        <f>Labour!EP11</f>
        <v>0</v>
      </c>
      <c r="L165" s="606"/>
      <c r="M165" s="14">
        <f>K165*$M$164</f>
        <v>0</v>
      </c>
      <c r="N165" s="69">
        <f>K165+M165</f>
        <v>0</v>
      </c>
      <c r="R165" s="144"/>
      <c r="S165" s="144"/>
      <c r="T165" s="144"/>
      <c r="U165" s="144"/>
      <c r="V165" s="144"/>
      <c r="W165" s="144"/>
      <c r="X165" s="144"/>
      <c r="Y165" s="144"/>
      <c r="Z165" s="144"/>
      <c r="AA165" s="144"/>
      <c r="AB165" s="144"/>
    </row>
    <row r="166" spans="1:30" ht="12" customHeight="1" x14ac:dyDescent="0.3">
      <c r="A166" s="492"/>
      <c r="B166" s="15">
        <v>2</v>
      </c>
      <c r="C166" s="619">
        <f>Labour!EL12</f>
        <v>0</v>
      </c>
      <c r="D166" s="620"/>
      <c r="E166" s="594">
        <f>Labour!EM12</f>
        <v>0</v>
      </c>
      <c r="F166" s="621"/>
      <c r="G166" s="594">
        <f>Labour!EN12</f>
        <v>0</v>
      </c>
      <c r="H166" s="621"/>
      <c r="I166" s="484">
        <f>Labour!EO12</f>
        <v>0</v>
      </c>
      <c r="J166" s="485"/>
      <c r="K166" s="468">
        <f>Labour!EP12</f>
        <v>0</v>
      </c>
      <c r="L166" s="470"/>
      <c r="M166" s="17">
        <f>K166*$M$164</f>
        <v>0</v>
      </c>
      <c r="N166" s="70">
        <f>K166+M166</f>
        <v>0</v>
      </c>
      <c r="R166" s="144"/>
      <c r="S166" s="144"/>
      <c r="T166" s="144"/>
      <c r="U166" s="144"/>
      <c r="V166" s="144"/>
      <c r="W166" s="144"/>
      <c r="X166" s="144"/>
      <c r="Y166" s="144"/>
      <c r="Z166" s="144"/>
      <c r="AA166" s="144"/>
      <c r="AB166" s="144"/>
    </row>
    <row r="167" spans="1:30" ht="12" customHeight="1" x14ac:dyDescent="0.3">
      <c r="A167" s="492"/>
      <c r="B167" s="15">
        <v>3</v>
      </c>
      <c r="C167" s="619">
        <f>Labour!EL13</f>
        <v>0</v>
      </c>
      <c r="D167" s="620"/>
      <c r="E167" s="594">
        <f>Labour!EM13</f>
        <v>0</v>
      </c>
      <c r="F167" s="621"/>
      <c r="G167" s="594">
        <f>Labour!EN13</f>
        <v>0</v>
      </c>
      <c r="H167" s="621"/>
      <c r="I167" s="484">
        <f>Labour!EO13</f>
        <v>0</v>
      </c>
      <c r="J167" s="485"/>
      <c r="K167" s="468">
        <f>Labour!EP13</f>
        <v>0</v>
      </c>
      <c r="L167" s="470"/>
      <c r="M167" s="17">
        <f>K167*$M$164</f>
        <v>0</v>
      </c>
      <c r="N167" s="70">
        <f>K167+M167</f>
        <v>0</v>
      </c>
      <c r="R167" s="144"/>
      <c r="S167" s="144"/>
      <c r="T167" s="144"/>
      <c r="U167" s="144"/>
      <c r="V167" s="144"/>
      <c r="W167" s="144"/>
      <c r="X167" s="144"/>
      <c r="Y167" s="144"/>
      <c r="Z167" s="144"/>
      <c r="AA167" s="144"/>
      <c r="AB167" s="144"/>
    </row>
    <row r="168" spans="1:30" ht="12" customHeight="1" x14ac:dyDescent="0.3">
      <c r="A168" s="492"/>
      <c r="B168" s="15">
        <v>4</v>
      </c>
      <c r="C168" s="622">
        <f>Labour!EL14</f>
        <v>0</v>
      </c>
      <c r="D168" s="623"/>
      <c r="E168" s="594">
        <f>Labour!EM14</f>
        <v>0</v>
      </c>
      <c r="F168" s="621"/>
      <c r="G168" s="468">
        <f>Labour!EN14</f>
        <v>0</v>
      </c>
      <c r="H168" s="470"/>
      <c r="I168" s="484">
        <f>Labour!EO14</f>
        <v>0</v>
      </c>
      <c r="J168" s="485"/>
      <c r="K168" s="468">
        <f>Labour!EP14</f>
        <v>0</v>
      </c>
      <c r="L168" s="470"/>
      <c r="M168" s="17">
        <f>K168*$M$164</f>
        <v>0</v>
      </c>
      <c r="N168" s="70">
        <f>K168+M168</f>
        <v>0</v>
      </c>
      <c r="R168" s="144"/>
      <c r="S168" s="144"/>
      <c r="T168" s="144"/>
      <c r="U168" s="144"/>
      <c r="V168" s="144"/>
      <c r="W168" s="144"/>
      <c r="X168" s="144"/>
      <c r="Y168" s="144"/>
      <c r="Z168" s="144"/>
      <c r="AA168" s="144"/>
      <c r="AB168" s="144"/>
    </row>
    <row r="169" spans="1:30" ht="12" customHeight="1" thickBot="1" x14ac:dyDescent="0.35">
      <c r="A169" s="493"/>
      <c r="B169" s="15">
        <v>5</v>
      </c>
      <c r="C169" s="624">
        <f>Labour!EL15</f>
        <v>0</v>
      </c>
      <c r="D169" s="495"/>
      <c r="E169" s="625">
        <f>Labour!EM15</f>
        <v>0</v>
      </c>
      <c r="F169" s="626"/>
      <c r="G169" s="498">
        <f>Labour!EN15</f>
        <v>0</v>
      </c>
      <c r="H169" s="499"/>
      <c r="I169" s="582">
        <f>Labour!EO15</f>
        <v>0</v>
      </c>
      <c r="J169" s="583"/>
      <c r="K169" s="498">
        <f>Labour!EP15</f>
        <v>0</v>
      </c>
      <c r="L169" s="499"/>
      <c r="M169" s="17">
        <f>K169*$M$164</f>
        <v>0</v>
      </c>
      <c r="N169" s="70">
        <f>K169+M169</f>
        <v>0</v>
      </c>
      <c r="Z169" s="144"/>
    </row>
    <row r="170" spans="1:30" ht="18" customHeight="1" thickTop="1" thickBot="1" x14ac:dyDescent="0.3">
      <c r="A170" s="506" t="s">
        <v>127</v>
      </c>
      <c r="B170" s="507"/>
      <c r="C170" s="507"/>
      <c r="D170" s="507"/>
      <c r="E170" s="507"/>
      <c r="F170" s="507"/>
      <c r="G170" s="507"/>
      <c r="H170" s="507"/>
      <c r="I170" s="507"/>
      <c r="J170" s="507"/>
      <c r="K170" s="507"/>
      <c r="L170" s="507"/>
      <c r="M170" s="507"/>
      <c r="N170" s="32">
        <f>SUM(N165:N169)</f>
        <v>0</v>
      </c>
    </row>
    <row r="171" spans="1:30" ht="18" customHeight="1" thickTop="1" x14ac:dyDescent="0.25">
      <c r="A171" s="565"/>
      <c r="B171" s="566"/>
      <c r="C171" s="566"/>
      <c r="D171" s="566"/>
      <c r="E171" s="566"/>
      <c r="F171" s="566"/>
      <c r="G171" s="566"/>
      <c r="H171" s="566"/>
      <c r="I171" s="566"/>
      <c r="J171" s="566"/>
      <c r="K171" s="110" t="str">
        <f>Labour!AN12</f>
        <v>Camp Sub:</v>
      </c>
      <c r="L171" s="107">
        <f>R171</f>
        <v>0</v>
      </c>
      <c r="M171" s="114">
        <f>Labour!AO12</f>
        <v>65</v>
      </c>
      <c r="N171" s="106">
        <f>M171*L171</f>
        <v>0</v>
      </c>
      <c r="R171" s="58">
        <f>SUM(V10:V109)</f>
        <v>0</v>
      </c>
    </row>
    <row r="172" spans="1:30" ht="18" customHeight="1" thickBot="1" x14ac:dyDescent="0.3">
      <c r="A172" s="520"/>
      <c r="B172" s="521"/>
      <c r="C172" s="521"/>
      <c r="D172" s="521"/>
      <c r="E172" s="521"/>
      <c r="F172" s="521"/>
      <c r="G172" s="521"/>
      <c r="H172" s="521"/>
      <c r="I172" s="521"/>
      <c r="J172" s="521"/>
      <c r="K172" s="111" t="str">
        <f>Labour!AN13</f>
        <v>Reg Sub:</v>
      </c>
      <c r="L172" s="173">
        <f>R172</f>
        <v>0</v>
      </c>
      <c r="M172" s="103">
        <f>Labour!AO13</f>
        <v>130</v>
      </c>
      <c r="N172" s="104">
        <f>M172*L172</f>
        <v>0</v>
      </c>
      <c r="R172" s="58">
        <f>SUM(W10:W109)</f>
        <v>0</v>
      </c>
    </row>
    <row r="173" spans="1:30" ht="12" customHeight="1" thickTop="1" x14ac:dyDescent="0.25">
      <c r="A173" s="520"/>
      <c r="B173" s="521"/>
      <c r="C173" s="521"/>
      <c r="D173" s="521"/>
      <c r="E173" s="521"/>
      <c r="F173" s="521"/>
      <c r="G173" s="521"/>
      <c r="H173" s="521"/>
      <c r="I173" s="521"/>
      <c r="J173" s="521"/>
      <c r="K173" s="586" t="s">
        <v>72</v>
      </c>
      <c r="L173" s="587"/>
      <c r="M173" s="588"/>
      <c r="N173" s="563">
        <f>N110</f>
        <v>0</v>
      </c>
    </row>
    <row r="174" spans="1:30" s="18" customFormat="1" ht="12" customHeight="1" thickBot="1" x14ac:dyDescent="0.35">
      <c r="A174" s="520"/>
      <c r="B174" s="521"/>
      <c r="C174" s="521"/>
      <c r="D174" s="521"/>
      <c r="E174" s="521"/>
      <c r="F174" s="521"/>
      <c r="G174" s="521"/>
      <c r="H174" s="521"/>
      <c r="I174" s="521"/>
      <c r="J174" s="521"/>
      <c r="K174" s="547"/>
      <c r="L174" s="548"/>
      <c r="M174" s="549"/>
      <c r="N174" s="564"/>
      <c r="AD174" s="85"/>
    </row>
    <row r="175" spans="1:30" ht="12" customHeight="1" x14ac:dyDescent="0.25">
      <c r="A175" s="520"/>
      <c r="B175" s="521"/>
      <c r="C175" s="521"/>
      <c r="D175" s="521"/>
      <c r="E175" s="521"/>
      <c r="F175" s="521"/>
      <c r="G175" s="521"/>
      <c r="H175" s="521"/>
      <c r="I175" s="521"/>
      <c r="J175" s="521"/>
      <c r="K175" s="538" t="s">
        <v>71</v>
      </c>
      <c r="L175" s="539"/>
      <c r="M175" s="540"/>
      <c r="N175" s="578" t="e">
        <f>N162</f>
        <v>#VALUE!</v>
      </c>
    </row>
    <row r="176" spans="1:30" ht="12" customHeight="1" thickBot="1" x14ac:dyDescent="0.3">
      <c r="A176" s="520"/>
      <c r="B176" s="521"/>
      <c r="C176" s="521"/>
      <c r="D176" s="521"/>
      <c r="E176" s="521"/>
      <c r="F176" s="521"/>
      <c r="G176" s="521"/>
      <c r="H176" s="521"/>
      <c r="I176" s="521"/>
      <c r="J176" s="521"/>
      <c r="K176" s="541"/>
      <c r="L176" s="542"/>
      <c r="M176" s="543"/>
      <c r="N176" s="579"/>
    </row>
    <row r="177" spans="1:14" ht="12" customHeight="1" x14ac:dyDescent="0.25">
      <c r="A177" s="520"/>
      <c r="B177" s="521"/>
      <c r="C177" s="521"/>
      <c r="D177" s="521"/>
      <c r="E177" s="521"/>
      <c r="F177" s="521"/>
      <c r="G177" s="521"/>
      <c r="H177" s="521"/>
      <c r="I177" s="521"/>
      <c r="J177" s="521"/>
      <c r="K177" s="538" t="s">
        <v>126</v>
      </c>
      <c r="L177" s="539"/>
      <c r="M177" s="540"/>
      <c r="N177" s="536">
        <f>N170</f>
        <v>0</v>
      </c>
    </row>
    <row r="178" spans="1:14" ht="12" customHeight="1" thickBot="1" x14ac:dyDescent="0.3">
      <c r="A178" s="520"/>
      <c r="B178" s="521"/>
      <c r="C178" s="521"/>
      <c r="D178" s="521"/>
      <c r="E178" s="521"/>
      <c r="F178" s="521"/>
      <c r="G178" s="521"/>
      <c r="H178" s="521"/>
      <c r="I178" s="521"/>
      <c r="J178" s="521"/>
      <c r="K178" s="541"/>
      <c r="L178" s="542"/>
      <c r="M178" s="543"/>
      <c r="N178" s="537"/>
    </row>
    <row r="179" spans="1:14" ht="32.25" customHeight="1" thickBot="1" x14ac:dyDescent="0.3">
      <c r="A179" s="520"/>
      <c r="B179" s="521"/>
      <c r="C179" s="521"/>
      <c r="D179" s="521"/>
      <c r="E179" s="521"/>
      <c r="F179" s="521"/>
      <c r="G179" s="521"/>
      <c r="H179" s="521"/>
      <c r="I179" s="521"/>
      <c r="J179" s="521"/>
      <c r="K179" s="575" t="s">
        <v>73</v>
      </c>
      <c r="L179" s="576"/>
      <c r="M179" s="577"/>
      <c r="N179" s="503" t="e">
        <f>SUM(N171:N178)</f>
        <v>#VALUE!</v>
      </c>
    </row>
    <row r="180" spans="1:14" ht="13.8" thickTop="1" x14ac:dyDescent="0.25">
      <c r="A180" s="520"/>
      <c r="B180" s="521"/>
      <c r="C180" s="521"/>
      <c r="D180" s="521"/>
      <c r="E180" s="521"/>
      <c r="F180" s="521"/>
      <c r="G180" s="521"/>
      <c r="H180" s="521"/>
      <c r="I180" s="521"/>
      <c r="J180" s="521"/>
      <c r="K180" s="561" t="s">
        <v>74</v>
      </c>
      <c r="L180" s="562"/>
      <c r="M180" s="562"/>
      <c r="N180" s="504"/>
    </row>
    <row r="181" spans="1:14" ht="20.25" customHeight="1" x14ac:dyDescent="0.3">
      <c r="A181" s="584"/>
      <c r="B181" s="585"/>
      <c r="C181" s="585"/>
      <c r="D181" s="585"/>
      <c r="E181" s="585"/>
      <c r="F181" s="585"/>
      <c r="G181" s="585"/>
      <c r="H181" s="585"/>
      <c r="I181" s="585"/>
      <c r="J181" s="585"/>
      <c r="K181" s="130" t="str">
        <f>N8</f>
        <v>I1000</v>
      </c>
      <c r="L181" s="131" t="str">
        <f ca="1">RIGHT(YEAR(M3),2)&amp;RIGHT("0"&amp;MONTH(M3),2)&amp;RIGHT("0"&amp;DAY(M3),2)</f>
        <v>170802</v>
      </c>
      <c r="M181" s="132" t="str">
        <f>Labour!EH3</f>
        <v>N</v>
      </c>
      <c r="N181" s="505"/>
    </row>
  </sheetData>
  <mergeCells count="321">
    <mergeCell ref="Y5:AF5"/>
    <mergeCell ref="D6:N6"/>
    <mergeCell ref="D7:N7"/>
    <mergeCell ref="Y7:AA7"/>
    <mergeCell ref="A1:N1"/>
    <mergeCell ref="A2:N2"/>
    <mergeCell ref="D3:K3"/>
    <mergeCell ref="M3:N3"/>
    <mergeCell ref="D4:K4"/>
    <mergeCell ref="M4:N4"/>
    <mergeCell ref="A8:C8"/>
    <mergeCell ref="D8:F8"/>
    <mergeCell ref="J8:K8"/>
    <mergeCell ref="L8:M8"/>
    <mergeCell ref="A9:B9"/>
    <mergeCell ref="C9:E9"/>
    <mergeCell ref="O4:P4"/>
    <mergeCell ref="A5:C7"/>
    <mergeCell ref="D5:N5"/>
    <mergeCell ref="C25:E25"/>
    <mergeCell ref="C26:E26"/>
    <mergeCell ref="C27:E27"/>
    <mergeCell ref="C28:E28"/>
    <mergeCell ref="C29:E29"/>
    <mergeCell ref="C30:E30"/>
    <mergeCell ref="C19:E19"/>
    <mergeCell ref="C20:E20"/>
    <mergeCell ref="C21:E21"/>
    <mergeCell ref="C22:E22"/>
    <mergeCell ref="C23:E23"/>
    <mergeCell ref="C24:E24"/>
    <mergeCell ref="C37:E37"/>
    <mergeCell ref="C38:E38"/>
    <mergeCell ref="C39:E39"/>
    <mergeCell ref="C40:E40"/>
    <mergeCell ref="C41:E41"/>
    <mergeCell ref="C42:E42"/>
    <mergeCell ref="C31:E31"/>
    <mergeCell ref="C32:E32"/>
    <mergeCell ref="C33:E33"/>
    <mergeCell ref="C34:E34"/>
    <mergeCell ref="C35:E35"/>
    <mergeCell ref="C36:E36"/>
    <mergeCell ref="C49:E49"/>
    <mergeCell ref="C50:E50"/>
    <mergeCell ref="C51:E51"/>
    <mergeCell ref="C52:E52"/>
    <mergeCell ref="C53:E53"/>
    <mergeCell ref="C54:E54"/>
    <mergeCell ref="C43:E43"/>
    <mergeCell ref="C44:E44"/>
    <mergeCell ref="C45:E45"/>
    <mergeCell ref="C46:E46"/>
    <mergeCell ref="C47:E47"/>
    <mergeCell ref="C48:E48"/>
    <mergeCell ref="C61:E61"/>
    <mergeCell ref="C62:E62"/>
    <mergeCell ref="C63:E63"/>
    <mergeCell ref="C64:E64"/>
    <mergeCell ref="C65:E65"/>
    <mergeCell ref="C66:E66"/>
    <mergeCell ref="C55:E55"/>
    <mergeCell ref="C56:E56"/>
    <mergeCell ref="C57:E57"/>
    <mergeCell ref="C58:E58"/>
    <mergeCell ref="C59:E59"/>
    <mergeCell ref="C60:E60"/>
    <mergeCell ref="C73:E73"/>
    <mergeCell ref="C74:E74"/>
    <mergeCell ref="C75:E75"/>
    <mergeCell ref="C76:E76"/>
    <mergeCell ref="C77:E77"/>
    <mergeCell ref="C78:E78"/>
    <mergeCell ref="C67:E67"/>
    <mergeCell ref="C68:E68"/>
    <mergeCell ref="C69:E69"/>
    <mergeCell ref="C70:E70"/>
    <mergeCell ref="C71:E71"/>
    <mergeCell ref="C72:E72"/>
    <mergeCell ref="C85:E85"/>
    <mergeCell ref="C86:E86"/>
    <mergeCell ref="C87:E87"/>
    <mergeCell ref="C88:E88"/>
    <mergeCell ref="C89:E89"/>
    <mergeCell ref="C90:E90"/>
    <mergeCell ref="C79:E79"/>
    <mergeCell ref="C80:E80"/>
    <mergeCell ref="C81:E81"/>
    <mergeCell ref="C82:E82"/>
    <mergeCell ref="C83:E83"/>
    <mergeCell ref="C84:E84"/>
    <mergeCell ref="C99:E99"/>
    <mergeCell ref="C100:E100"/>
    <mergeCell ref="C101:E101"/>
    <mergeCell ref="C102:E102"/>
    <mergeCell ref="C91:E91"/>
    <mergeCell ref="C92:E92"/>
    <mergeCell ref="C93:E93"/>
    <mergeCell ref="C94:E94"/>
    <mergeCell ref="C95:E95"/>
    <mergeCell ref="C96:E96"/>
    <mergeCell ref="C109:E109"/>
    <mergeCell ref="A110:M110"/>
    <mergeCell ref="A111:B111"/>
    <mergeCell ref="C111:D111"/>
    <mergeCell ref="E111:H111"/>
    <mergeCell ref="I111:K111"/>
    <mergeCell ref="C103:E103"/>
    <mergeCell ref="C104:E104"/>
    <mergeCell ref="C105:E105"/>
    <mergeCell ref="C106:E106"/>
    <mergeCell ref="C107:E107"/>
    <mergeCell ref="C108:E108"/>
    <mergeCell ref="A10:A109"/>
    <mergeCell ref="C10:E10"/>
    <mergeCell ref="C11:E11"/>
    <mergeCell ref="C12:E12"/>
    <mergeCell ref="C13:E13"/>
    <mergeCell ref="C14:E14"/>
    <mergeCell ref="C15:E15"/>
    <mergeCell ref="C16:E16"/>
    <mergeCell ref="C17:E17"/>
    <mergeCell ref="C18:E18"/>
    <mergeCell ref="C97:E97"/>
    <mergeCell ref="C98:E98"/>
    <mergeCell ref="C115:D115"/>
    <mergeCell ref="E115:H115"/>
    <mergeCell ref="I115:K115"/>
    <mergeCell ref="C116:D116"/>
    <mergeCell ref="E116:H116"/>
    <mergeCell ref="I116:K116"/>
    <mergeCell ref="A112:A161"/>
    <mergeCell ref="C112:D112"/>
    <mergeCell ref="E112:H112"/>
    <mergeCell ref="I112:K112"/>
    <mergeCell ref="C113:D113"/>
    <mergeCell ref="E113:H113"/>
    <mergeCell ref="I113:K113"/>
    <mergeCell ref="C114:D114"/>
    <mergeCell ref="E114:H114"/>
    <mergeCell ref="I114:K114"/>
    <mergeCell ref="C119:D119"/>
    <mergeCell ref="E119:H119"/>
    <mergeCell ref="I119:K119"/>
    <mergeCell ref="C120:D120"/>
    <mergeCell ref="E120:H120"/>
    <mergeCell ref="I120:K120"/>
    <mergeCell ref="C117:D117"/>
    <mergeCell ref="E117:H117"/>
    <mergeCell ref="I117:K117"/>
    <mergeCell ref="C118:D118"/>
    <mergeCell ref="E118:H118"/>
    <mergeCell ref="I118:K118"/>
    <mergeCell ref="C123:D123"/>
    <mergeCell ref="E123:H123"/>
    <mergeCell ref="I123:K123"/>
    <mergeCell ref="C124:D124"/>
    <mergeCell ref="E124:H124"/>
    <mergeCell ref="I124:K124"/>
    <mergeCell ref="C121:D121"/>
    <mergeCell ref="E121:H121"/>
    <mergeCell ref="I121:K121"/>
    <mergeCell ref="C122:D122"/>
    <mergeCell ref="E122:H122"/>
    <mergeCell ref="I122:K122"/>
    <mergeCell ref="C127:D127"/>
    <mergeCell ref="E127:H127"/>
    <mergeCell ref="I127:K127"/>
    <mergeCell ref="C128:D128"/>
    <mergeCell ref="E128:H128"/>
    <mergeCell ref="I128:K128"/>
    <mergeCell ref="C125:D125"/>
    <mergeCell ref="E125:H125"/>
    <mergeCell ref="I125:K125"/>
    <mergeCell ref="C126:D126"/>
    <mergeCell ref="E126:H126"/>
    <mergeCell ref="I126:K126"/>
    <mergeCell ref="C131:D131"/>
    <mergeCell ref="E131:H131"/>
    <mergeCell ref="I131:K131"/>
    <mergeCell ref="C132:D132"/>
    <mergeCell ref="E132:H132"/>
    <mergeCell ref="I132:K132"/>
    <mergeCell ref="C129:D129"/>
    <mergeCell ref="E129:H129"/>
    <mergeCell ref="I129:K129"/>
    <mergeCell ref="C130:D130"/>
    <mergeCell ref="E130:H130"/>
    <mergeCell ref="I130:K130"/>
    <mergeCell ref="C135:D135"/>
    <mergeCell ref="E135:H135"/>
    <mergeCell ref="I135:K135"/>
    <mergeCell ref="C136:D136"/>
    <mergeCell ref="E136:H136"/>
    <mergeCell ref="I136:K136"/>
    <mergeCell ref="C133:D133"/>
    <mergeCell ref="E133:H133"/>
    <mergeCell ref="I133:K133"/>
    <mergeCell ref="C134:D134"/>
    <mergeCell ref="E134:H134"/>
    <mergeCell ref="I134:K134"/>
    <mergeCell ref="C139:D139"/>
    <mergeCell ref="E139:H139"/>
    <mergeCell ref="I139:K139"/>
    <mergeCell ref="C140:D140"/>
    <mergeCell ref="E140:H140"/>
    <mergeCell ref="I140:K140"/>
    <mergeCell ref="C137:D137"/>
    <mergeCell ref="E137:H137"/>
    <mergeCell ref="I137:K137"/>
    <mergeCell ref="C138:D138"/>
    <mergeCell ref="E138:H138"/>
    <mergeCell ref="I138:K138"/>
    <mergeCell ref="C143:D143"/>
    <mergeCell ref="E143:H143"/>
    <mergeCell ref="I143:K143"/>
    <mergeCell ref="C144:D144"/>
    <mergeCell ref="E144:H144"/>
    <mergeCell ref="I144:K144"/>
    <mergeCell ref="C141:D141"/>
    <mergeCell ref="E141:H141"/>
    <mergeCell ref="I141:K141"/>
    <mergeCell ref="C142:D142"/>
    <mergeCell ref="E142:H142"/>
    <mergeCell ref="I142:K142"/>
    <mergeCell ref="C147:D147"/>
    <mergeCell ref="E147:H147"/>
    <mergeCell ref="I147:K147"/>
    <mergeCell ref="C148:D148"/>
    <mergeCell ref="E148:H148"/>
    <mergeCell ref="I148:K148"/>
    <mergeCell ref="C145:D145"/>
    <mergeCell ref="E145:H145"/>
    <mergeCell ref="I145:K145"/>
    <mergeCell ref="C146:D146"/>
    <mergeCell ref="E146:H146"/>
    <mergeCell ref="I146:K146"/>
    <mergeCell ref="C151:D151"/>
    <mergeCell ref="E151:H151"/>
    <mergeCell ref="I151:K151"/>
    <mergeCell ref="C152:D152"/>
    <mergeCell ref="E152:H152"/>
    <mergeCell ref="I152:K152"/>
    <mergeCell ref="C149:D149"/>
    <mergeCell ref="E149:H149"/>
    <mergeCell ref="I149:K149"/>
    <mergeCell ref="C150:D150"/>
    <mergeCell ref="E150:H150"/>
    <mergeCell ref="I150:K150"/>
    <mergeCell ref="C155:D155"/>
    <mergeCell ref="E155:H155"/>
    <mergeCell ref="I155:K155"/>
    <mergeCell ref="C156:D156"/>
    <mergeCell ref="E156:H156"/>
    <mergeCell ref="I156:K156"/>
    <mergeCell ref="C153:D153"/>
    <mergeCell ref="E153:H153"/>
    <mergeCell ref="I153:K153"/>
    <mergeCell ref="C154:D154"/>
    <mergeCell ref="E154:H154"/>
    <mergeCell ref="I154:K154"/>
    <mergeCell ref="C159:D159"/>
    <mergeCell ref="E159:H159"/>
    <mergeCell ref="I159:K159"/>
    <mergeCell ref="C160:D160"/>
    <mergeCell ref="E160:H160"/>
    <mergeCell ref="I160:K160"/>
    <mergeCell ref="C157:D157"/>
    <mergeCell ref="E157:H157"/>
    <mergeCell ref="I157:K157"/>
    <mergeCell ref="C158:D158"/>
    <mergeCell ref="E158:H158"/>
    <mergeCell ref="I158:K158"/>
    <mergeCell ref="C161:D161"/>
    <mergeCell ref="E161:H161"/>
    <mergeCell ref="I161:K161"/>
    <mergeCell ref="A162:M162"/>
    <mergeCell ref="A163:B164"/>
    <mergeCell ref="C163:D164"/>
    <mergeCell ref="E163:F164"/>
    <mergeCell ref="G163:H164"/>
    <mergeCell ref="I163:J164"/>
    <mergeCell ref="K163:L164"/>
    <mergeCell ref="I166:J166"/>
    <mergeCell ref="K166:L166"/>
    <mergeCell ref="C167:D167"/>
    <mergeCell ref="E167:F167"/>
    <mergeCell ref="G167:H167"/>
    <mergeCell ref="I167:J167"/>
    <mergeCell ref="K167:L167"/>
    <mergeCell ref="N163:N164"/>
    <mergeCell ref="A165:A169"/>
    <mergeCell ref="C165:D165"/>
    <mergeCell ref="E165:F165"/>
    <mergeCell ref="G165:H165"/>
    <mergeCell ref="I165:J165"/>
    <mergeCell ref="K165:L165"/>
    <mergeCell ref="C166:D166"/>
    <mergeCell ref="E166:F166"/>
    <mergeCell ref="G166:H166"/>
    <mergeCell ref="C168:D168"/>
    <mergeCell ref="E168:F168"/>
    <mergeCell ref="G168:H168"/>
    <mergeCell ref="I168:J168"/>
    <mergeCell ref="K168:L168"/>
    <mergeCell ref="C169:D169"/>
    <mergeCell ref="E169:F169"/>
    <mergeCell ref="G169:H169"/>
    <mergeCell ref="I169:J169"/>
    <mergeCell ref="K169:L169"/>
    <mergeCell ref="K180:M180"/>
    <mergeCell ref="A170:M170"/>
    <mergeCell ref="A171:J181"/>
    <mergeCell ref="K173:M174"/>
    <mergeCell ref="N173:N174"/>
    <mergeCell ref="K175:M176"/>
    <mergeCell ref="N175:N176"/>
    <mergeCell ref="K177:M178"/>
    <mergeCell ref="N177:N178"/>
    <mergeCell ref="K179:M179"/>
    <mergeCell ref="N179:N181"/>
  </mergeCells>
  <printOptions horizontalCentered="1" verticalCentered="1" gridLines="1"/>
  <pageMargins left="0.2" right="0.2" top="0.02" bottom="0.02" header="0.2" footer="0.5"/>
  <pageSetup scale="69" orientation="portrait" horizontalDpi="300" r:id="rId1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pageSetUpPr fitToPage="1"/>
  </sheetPr>
  <dimension ref="A1:AG181"/>
  <sheetViews>
    <sheetView workbookViewId="0">
      <selection sqref="A1:N1"/>
    </sheetView>
    <sheetView workbookViewId="1">
      <selection sqref="A1:N1"/>
    </sheetView>
  </sheetViews>
  <sheetFormatPr defaultColWidth="9.109375" defaultRowHeight="13.2" x14ac:dyDescent="0.25"/>
  <cols>
    <col min="1" max="1" width="2.6640625" style="2" customWidth="1"/>
    <col min="2" max="2" width="3.44140625" style="2" customWidth="1"/>
    <col min="3" max="3" width="8.44140625" style="2" customWidth="1"/>
    <col min="4" max="4" width="14.33203125" style="2" customWidth="1"/>
    <col min="5" max="5" width="7.109375" style="2" customWidth="1"/>
    <col min="6" max="6" width="5.6640625" style="2" customWidth="1"/>
    <col min="7" max="7" width="5" style="2" customWidth="1"/>
    <col min="8" max="8" width="4.33203125" style="2" customWidth="1"/>
    <col min="9" max="9" width="7.5546875" style="2" customWidth="1"/>
    <col min="10" max="10" width="9.44140625" style="2" customWidth="1"/>
    <col min="11" max="13" width="9.5546875" style="2" customWidth="1"/>
    <col min="14" max="14" width="16.44140625" style="2" customWidth="1"/>
    <col min="15" max="15" width="9.109375" style="2"/>
    <col min="16" max="16" width="2.88671875" style="2" customWidth="1"/>
    <col min="17" max="17" width="3.6640625" style="2" customWidth="1"/>
    <col min="18" max="18" width="18.33203125" style="2" customWidth="1"/>
    <col min="19" max="19" width="9.109375" style="2" customWidth="1"/>
    <col min="20" max="20" width="10.109375" style="2" customWidth="1"/>
    <col min="21" max="29" width="9.109375" style="2" customWidth="1"/>
    <col min="30" max="30" width="4.44140625" style="178" customWidth="1"/>
    <col min="31" max="31" width="4.109375" style="2" customWidth="1"/>
    <col min="32" max="32" width="4.5546875" style="2" customWidth="1"/>
    <col min="33" max="33" width="9.109375" style="2" customWidth="1"/>
    <col min="34" max="16384" width="9.109375" style="2"/>
  </cols>
  <sheetData>
    <row r="1" spans="1:33" x14ac:dyDescent="0.25">
      <c r="A1" s="517" t="s">
        <v>54</v>
      </c>
      <c r="B1" s="518"/>
      <c r="C1" s="518"/>
      <c r="D1" s="518"/>
      <c r="E1" s="518"/>
      <c r="F1" s="518"/>
      <c r="G1" s="518"/>
      <c r="H1" s="518"/>
      <c r="I1" s="518"/>
      <c r="J1" s="518"/>
      <c r="K1" s="518"/>
      <c r="L1" s="518"/>
      <c r="M1" s="518"/>
      <c r="N1" s="519"/>
    </row>
    <row r="2" spans="1:33" ht="18.75" customHeight="1" x14ac:dyDescent="0.25">
      <c r="A2" s="520" t="s">
        <v>55</v>
      </c>
      <c r="B2" s="521"/>
      <c r="C2" s="521"/>
      <c r="D2" s="521"/>
      <c r="E2" s="521"/>
      <c r="F2" s="521"/>
      <c r="G2" s="521"/>
      <c r="H2" s="521"/>
      <c r="I2" s="521"/>
      <c r="J2" s="521"/>
      <c r="K2" s="521"/>
      <c r="L2" s="521"/>
      <c r="M2" s="521"/>
      <c r="N2" s="522"/>
      <c r="U2" s="76" t="s">
        <v>78</v>
      </c>
      <c r="V2" s="108"/>
      <c r="W2" s="108"/>
    </row>
    <row r="3" spans="1:33" ht="19.5" customHeight="1" x14ac:dyDescent="0.25">
      <c r="A3" s="30" t="s">
        <v>56</v>
      </c>
      <c r="B3" s="68"/>
      <c r="C3" s="68"/>
      <c r="D3" s="523" t="str">
        <f>Labour!AM7</f>
        <v/>
      </c>
      <c r="E3" s="523"/>
      <c r="F3" s="523"/>
      <c r="G3" s="523"/>
      <c r="H3" s="523"/>
      <c r="I3" s="523"/>
      <c r="J3" s="523"/>
      <c r="K3" s="523"/>
      <c r="L3" s="3" t="s">
        <v>57</v>
      </c>
      <c r="M3" s="524">
        <f ca="1">Labour!AM3</f>
        <v>42949</v>
      </c>
      <c r="N3" s="525"/>
      <c r="R3" s="73"/>
      <c r="S3" s="74" t="s">
        <v>134</v>
      </c>
      <c r="T3" s="75">
        <v>100</v>
      </c>
      <c r="U3" s="77">
        <f>Labour!Q17</f>
        <v>0</v>
      </c>
      <c r="V3" s="109"/>
      <c r="W3" s="109"/>
    </row>
    <row r="4" spans="1:33" ht="19.5" customHeight="1" x14ac:dyDescent="0.25">
      <c r="A4" s="30" t="s">
        <v>58</v>
      </c>
      <c r="B4" s="68"/>
      <c r="C4" s="68"/>
      <c r="D4" s="616">
        <f>Labour!EF6</f>
        <v>0</v>
      </c>
      <c r="E4" s="617"/>
      <c r="F4" s="617"/>
      <c r="G4" s="617"/>
      <c r="H4" s="617"/>
      <c r="I4" s="617"/>
      <c r="J4" s="617"/>
      <c r="K4" s="617"/>
      <c r="L4" s="3" t="s">
        <v>75</v>
      </c>
      <c r="M4" s="616">
        <f>Labour!EF5</f>
        <v>0</v>
      </c>
      <c r="N4" s="618"/>
      <c r="O4" s="615"/>
      <c r="P4" s="615"/>
      <c r="R4" s="73"/>
      <c r="S4" s="74" t="s">
        <v>135</v>
      </c>
      <c r="T4" s="75">
        <v>50</v>
      </c>
      <c r="U4" s="86">
        <f>Equipment!R6</f>
        <v>143</v>
      </c>
      <c r="V4" s="109"/>
      <c r="W4" s="109"/>
      <c r="Y4" s="89" t="str">
        <f>Equipment!AK7</f>
        <v>Operator Service Trucks</v>
      </c>
      <c r="Z4" s="82"/>
      <c r="AA4" s="82"/>
      <c r="AB4" s="90">
        <f>SUM(AG10:AG109)</f>
        <v>0</v>
      </c>
    </row>
    <row r="5" spans="1:33" ht="14.4" x14ac:dyDescent="0.3">
      <c r="A5" s="526" t="s">
        <v>59</v>
      </c>
      <c r="B5" s="527"/>
      <c r="C5" s="527"/>
      <c r="D5" s="533"/>
      <c r="E5" s="534"/>
      <c r="F5" s="534"/>
      <c r="G5" s="534"/>
      <c r="H5" s="534"/>
      <c r="I5" s="534"/>
      <c r="J5" s="534"/>
      <c r="K5" s="534"/>
      <c r="L5" s="534"/>
      <c r="M5" s="534"/>
      <c r="N5" s="535"/>
      <c r="Y5" s="477" t="str">
        <f>CONCATENATE(AF10,AF11,AF12,AF13,AF14,AF15,AF16,AF17,AF18,AF19,AF20,AF21,AF22,AF23,AF24,AF25,AF26,AF27,AF28,AF29,AF30,AF31,AF32,AF33,AF34,AF35,AF36,AF37,AF38,AF39,AF40,AF41,AF42,AF43,AF44,AF45,AF46,AF47,AF48,AF49,AF50,AF51,AF52,AF53,AF54,AF55,AF56,AF57,AF58,AF59,AF60,AF61,AF62,AF63,AF64,AF65,AF66,AF67,AF68,AF69,AF70,AF71,AF72,AF73,AF74,AF75,AF76,AF77,AF78,AF79,AF80,AF81,AF82,AF83,AF84,AF85,AF86,AF87,AF88,AF89,AF90,AF91,AF92,AF93,AF94,AF95,AF96,AF97,AF98,AF99,AF100,AF101,AF102,AF103,AF104,AF105,AF106,AF107,AF108,AF109)</f>
        <v/>
      </c>
      <c r="Z5" s="477"/>
      <c r="AA5" s="477"/>
      <c r="AB5" s="477"/>
      <c r="AC5" s="477"/>
      <c r="AD5" s="477"/>
      <c r="AE5" s="477"/>
      <c r="AF5" s="477"/>
    </row>
    <row r="6" spans="1:33" ht="14.4" x14ac:dyDescent="0.3">
      <c r="A6" s="528"/>
      <c r="B6" s="527"/>
      <c r="C6" s="527"/>
      <c r="D6" s="533"/>
      <c r="E6" s="534"/>
      <c r="F6" s="534"/>
      <c r="G6" s="534"/>
      <c r="H6" s="534"/>
      <c r="I6" s="534"/>
      <c r="J6" s="534"/>
      <c r="K6" s="534"/>
      <c r="L6" s="534"/>
      <c r="M6" s="534"/>
      <c r="N6" s="535"/>
    </row>
    <row r="7" spans="1:33" x14ac:dyDescent="0.25">
      <c r="A7" s="528"/>
      <c r="B7" s="527"/>
      <c r="C7" s="527"/>
      <c r="D7" s="590"/>
      <c r="E7" s="590"/>
      <c r="F7" s="590"/>
      <c r="G7" s="590"/>
      <c r="H7" s="590"/>
      <c r="I7" s="590"/>
      <c r="J7" s="590"/>
      <c r="K7" s="590"/>
      <c r="L7" s="590"/>
      <c r="M7" s="590"/>
      <c r="N7" s="591"/>
      <c r="R7" s="20"/>
      <c r="S7" s="20"/>
      <c r="T7" s="20"/>
      <c r="U7" s="20"/>
      <c r="V7" s="20"/>
      <c r="W7" s="20"/>
      <c r="Y7" s="500" t="str">
        <f>J9</f>
        <v>UNITS (hr,day,m)</v>
      </c>
      <c r="Z7" s="501"/>
      <c r="AA7" s="502"/>
      <c r="AB7" s="20"/>
      <c r="AD7" s="178">
        <f>SUM(AD10:AD109)</f>
        <v>0</v>
      </c>
    </row>
    <row r="8" spans="1:33" ht="13.8" thickBot="1" x14ac:dyDescent="0.3">
      <c r="A8" s="513"/>
      <c r="B8" s="514"/>
      <c r="C8" s="514"/>
      <c r="D8" s="514"/>
      <c r="E8" s="514"/>
      <c r="F8" s="514"/>
      <c r="G8" s="174"/>
      <c r="H8" s="175"/>
      <c r="I8" s="174"/>
      <c r="J8" s="515"/>
      <c r="K8" s="515"/>
      <c r="L8" s="516" t="s">
        <v>60</v>
      </c>
      <c r="M8" s="516"/>
      <c r="N8" s="31" t="str">
        <f>Labour!AO5</f>
        <v>I1000</v>
      </c>
      <c r="R8" s="20" t="str">
        <f>C9</f>
        <v>EMPLOYEE</v>
      </c>
      <c r="S8" s="20" t="str">
        <f>F9</f>
        <v>TRK</v>
      </c>
      <c r="T8" s="19" t="s">
        <v>146</v>
      </c>
      <c r="U8" s="20" t="str">
        <f>H9</f>
        <v>SUB</v>
      </c>
      <c r="V8" s="20">
        <f>Labour!AO12</f>
        <v>65</v>
      </c>
      <c r="W8" s="20">
        <f>Labour!AO13</f>
        <v>130</v>
      </c>
      <c r="X8" s="20" t="str">
        <f>I9</f>
        <v>CLASS</v>
      </c>
      <c r="Y8" s="21" t="s">
        <v>19</v>
      </c>
      <c r="Z8" s="22" t="s">
        <v>21</v>
      </c>
      <c r="AA8" s="23" t="s">
        <v>12</v>
      </c>
      <c r="AB8" s="20" t="str">
        <f>K9</f>
        <v>Rate</v>
      </c>
      <c r="AC8" s="20" t="str">
        <f>L9</f>
        <v>OT HRS</v>
      </c>
      <c r="AD8" s="29" t="s">
        <v>147</v>
      </c>
    </row>
    <row r="9" spans="1:33" s="178" customFormat="1" ht="26.25" customHeight="1" thickTop="1" thickBot="1" x14ac:dyDescent="0.3">
      <c r="A9" s="494"/>
      <c r="B9" s="495"/>
      <c r="C9" s="510" t="s">
        <v>76</v>
      </c>
      <c r="D9" s="511"/>
      <c r="E9" s="512"/>
      <c r="F9" s="5" t="s">
        <v>61</v>
      </c>
      <c r="G9" s="8" t="s">
        <v>145</v>
      </c>
      <c r="H9" s="6" t="s">
        <v>62</v>
      </c>
      <c r="I9" s="172" t="s">
        <v>63</v>
      </c>
      <c r="J9" s="8" t="s">
        <v>64</v>
      </c>
      <c r="K9" s="9" t="s">
        <v>65</v>
      </c>
      <c r="L9" s="8" t="s">
        <v>66</v>
      </c>
      <c r="M9" s="6" t="s">
        <v>67</v>
      </c>
      <c r="N9" s="172" t="s">
        <v>68</v>
      </c>
      <c r="R9" s="88">
        <f>Labour!Q5</f>
        <v>24</v>
      </c>
      <c r="S9" s="176">
        <f>R9+11</f>
        <v>35</v>
      </c>
      <c r="T9" s="171">
        <f>Labour!Q6</f>
        <v>135</v>
      </c>
      <c r="U9" s="176">
        <f>T9+1</f>
        <v>136</v>
      </c>
      <c r="V9" s="176">
        <f>R9+9</f>
        <v>33</v>
      </c>
      <c r="W9" s="176">
        <f>V9</f>
        <v>33</v>
      </c>
      <c r="X9" s="176">
        <f>R9+5</f>
        <v>29</v>
      </c>
      <c r="Y9" s="176">
        <f>T9-3</f>
        <v>132</v>
      </c>
      <c r="Z9" s="176">
        <f>T9-1</f>
        <v>134</v>
      </c>
      <c r="AA9" s="24"/>
      <c r="AB9" s="176">
        <f>R9+6</f>
        <v>30</v>
      </c>
      <c r="AC9" s="177">
        <f>T9-2</f>
        <v>133</v>
      </c>
      <c r="AD9" s="29" t="s">
        <v>5</v>
      </c>
    </row>
    <row r="10" spans="1:33" ht="12.75" customHeight="1" thickTop="1" x14ac:dyDescent="0.25">
      <c r="A10" s="496" t="s">
        <v>69</v>
      </c>
      <c r="B10" s="11">
        <v>1</v>
      </c>
      <c r="C10" s="474">
        <f>R10</f>
        <v>0</v>
      </c>
      <c r="D10" s="475"/>
      <c r="E10" s="476"/>
      <c r="F10" s="12">
        <f>S10</f>
        <v>0</v>
      </c>
      <c r="G10" s="12">
        <f>T10</f>
        <v>0</v>
      </c>
      <c r="H10" s="12">
        <f>U10</f>
        <v>0</v>
      </c>
      <c r="I10" s="12">
        <f t="shared" ref="I10:I73" si="0">X10</f>
        <v>0</v>
      </c>
      <c r="J10" s="67">
        <f>AA10</f>
        <v>0</v>
      </c>
      <c r="K10" s="13">
        <f>AB10</f>
        <v>0</v>
      </c>
      <c r="L10" s="12">
        <f>AC10</f>
        <v>0</v>
      </c>
      <c r="M10" s="14">
        <f>IF(L10&gt;0,VLOOKUP(I10,Labour!$AR$1:$AT$15,3,FALSE),0)</f>
        <v>0</v>
      </c>
      <c r="N10" s="69">
        <f t="shared" ref="N10:N73" si="1">J10*K10+L10*M10</f>
        <v>0</v>
      </c>
      <c r="R10" s="83">
        <f t="shared" ref="R10:U29" si="2">IF($B10&lt;=$U$3,VLOOKUP($B10,PTABLE,R$9,FALSE),0)</f>
        <v>0</v>
      </c>
      <c r="S10" s="83">
        <f t="shared" si="2"/>
        <v>0</v>
      </c>
      <c r="T10" s="83">
        <f t="shared" si="2"/>
        <v>0</v>
      </c>
      <c r="U10" s="83">
        <f t="shared" si="2"/>
        <v>0</v>
      </c>
      <c r="V10" s="83">
        <f t="shared" ref="V10:W29" si="3">IF($B10&lt;=$U$3,IF(VLOOKUP($B10,PTABLE,V$9,FALSE)=V$8,$U10,0),0)</f>
        <v>0</v>
      </c>
      <c r="W10" s="83">
        <f t="shared" si="3"/>
        <v>0</v>
      </c>
      <c r="X10" s="83">
        <f t="shared" ref="X10:Z29" si="4">IF($B10&lt;=$U$3,VLOOKUP($B10,PTABLE,X$9,FALSE),0)</f>
        <v>0</v>
      </c>
      <c r="Y10" s="83">
        <f t="shared" si="4"/>
        <v>0</v>
      </c>
      <c r="Z10" s="83">
        <f t="shared" si="4"/>
        <v>0</v>
      </c>
      <c r="AA10" s="171">
        <f>Y10+Z10</f>
        <v>0</v>
      </c>
      <c r="AB10" s="83">
        <f t="shared" ref="AB10:AC29" si="5">IF($B10&lt;=$U$3,VLOOKUP($B10,PTABLE,AB$9,FALSE),0)</f>
        <v>0</v>
      </c>
      <c r="AC10" s="83">
        <f t="shared" si="5"/>
        <v>0</v>
      </c>
      <c r="AD10" s="171">
        <f>IF(AND(T10&lt;&gt;0,X10="op"),1,0)</f>
        <v>0</v>
      </c>
      <c r="AE10" s="171">
        <f>AD10</f>
        <v>0</v>
      </c>
      <c r="AF10" s="82" t="str">
        <f>IF(AND(AD10=1,AE10&lt;$AD$7),S10&amp;", ",IF(AND(AD10=1,AE10=$AD$7),S10,""))</f>
        <v/>
      </c>
      <c r="AG10" s="171">
        <f>IF(AD10=1,T10,0)</f>
        <v>0</v>
      </c>
    </row>
    <row r="11" spans="1:33" ht="12" customHeight="1" x14ac:dyDescent="0.25">
      <c r="A11" s="497"/>
      <c r="B11" s="15">
        <v>2</v>
      </c>
      <c r="C11" s="468">
        <f t="shared" ref="C11:C74" si="6">R11</f>
        <v>0</v>
      </c>
      <c r="D11" s="469"/>
      <c r="E11" s="470"/>
      <c r="F11" s="67">
        <f t="shared" ref="F11:H38" si="7">S11</f>
        <v>0</v>
      </c>
      <c r="G11" s="67">
        <f t="shared" si="7"/>
        <v>0</v>
      </c>
      <c r="H11" s="67">
        <f t="shared" si="7"/>
        <v>0</v>
      </c>
      <c r="I11" s="67">
        <f t="shared" si="0"/>
        <v>0</v>
      </c>
      <c r="J11" s="67">
        <f t="shared" ref="J11:L38" si="8">AA11</f>
        <v>0</v>
      </c>
      <c r="K11" s="16">
        <f t="shared" si="8"/>
        <v>0</v>
      </c>
      <c r="L11" s="67">
        <f t="shared" si="8"/>
        <v>0</v>
      </c>
      <c r="M11" s="17">
        <f>IF(L11&gt;0,VLOOKUP(I11,Labour!$AR$1:$AT$15,3,FALSE),0)</f>
        <v>0</v>
      </c>
      <c r="N11" s="70">
        <f t="shared" si="1"/>
        <v>0</v>
      </c>
      <c r="R11" s="83">
        <f t="shared" si="2"/>
        <v>0</v>
      </c>
      <c r="S11" s="83">
        <f t="shared" si="2"/>
        <v>0</v>
      </c>
      <c r="T11" s="83">
        <f t="shared" si="2"/>
        <v>0</v>
      </c>
      <c r="U11" s="83">
        <f t="shared" si="2"/>
        <v>0</v>
      </c>
      <c r="V11" s="83">
        <f t="shared" si="3"/>
        <v>0</v>
      </c>
      <c r="W11" s="83">
        <f t="shared" si="3"/>
        <v>0</v>
      </c>
      <c r="X11" s="83">
        <f t="shared" si="4"/>
        <v>0</v>
      </c>
      <c r="Y11" s="83">
        <f t="shared" si="4"/>
        <v>0</v>
      </c>
      <c r="Z11" s="83">
        <f t="shared" si="4"/>
        <v>0</v>
      </c>
      <c r="AA11" s="171">
        <f t="shared" ref="AA11:AA74" si="9">Y11+Z11</f>
        <v>0</v>
      </c>
      <c r="AB11" s="83">
        <f t="shared" si="5"/>
        <v>0</v>
      </c>
      <c r="AC11" s="83">
        <f t="shared" si="5"/>
        <v>0</v>
      </c>
      <c r="AD11" s="171">
        <f t="shared" ref="AD11:AD74" si="10">IF(AND(T11&lt;&gt;0,X11="op"),1,0)</f>
        <v>0</v>
      </c>
      <c r="AE11" s="171">
        <f>IF(AD11=1,SUM(AD$10:AD11),0)</f>
        <v>0</v>
      </c>
      <c r="AF11" s="82" t="str">
        <f t="shared" ref="AF11:AF74" si="11">IF(AND(AD11=1,AE11&lt;$AD$7),S11&amp;", ",IF(AND(AD11=1,AE11=$AD$7),S11,""))</f>
        <v/>
      </c>
      <c r="AG11" s="171">
        <f t="shared" ref="AG11:AG74" si="12">IF(AD11=1,T11,0)</f>
        <v>0</v>
      </c>
    </row>
    <row r="12" spans="1:33" ht="12" customHeight="1" x14ac:dyDescent="0.25">
      <c r="A12" s="497"/>
      <c r="B12" s="15">
        <v>3</v>
      </c>
      <c r="C12" s="468">
        <f t="shared" si="6"/>
        <v>0</v>
      </c>
      <c r="D12" s="469"/>
      <c r="E12" s="470"/>
      <c r="F12" s="67">
        <f t="shared" si="7"/>
        <v>0</v>
      </c>
      <c r="G12" s="67">
        <f t="shared" si="7"/>
        <v>0</v>
      </c>
      <c r="H12" s="67">
        <f t="shared" si="7"/>
        <v>0</v>
      </c>
      <c r="I12" s="67">
        <f t="shared" si="0"/>
        <v>0</v>
      </c>
      <c r="J12" s="67">
        <f t="shared" si="8"/>
        <v>0</v>
      </c>
      <c r="K12" s="16">
        <f t="shared" si="8"/>
        <v>0</v>
      </c>
      <c r="L12" s="67">
        <f t="shared" si="8"/>
        <v>0</v>
      </c>
      <c r="M12" s="17">
        <f>IF(L12&gt;0,VLOOKUP(I12,Labour!$AR$1:$AT$15,3,FALSE),0)</f>
        <v>0</v>
      </c>
      <c r="N12" s="70">
        <f t="shared" si="1"/>
        <v>0</v>
      </c>
      <c r="R12" s="83">
        <f t="shared" si="2"/>
        <v>0</v>
      </c>
      <c r="S12" s="83">
        <f t="shared" si="2"/>
        <v>0</v>
      </c>
      <c r="T12" s="83">
        <f t="shared" si="2"/>
        <v>0</v>
      </c>
      <c r="U12" s="83">
        <f t="shared" si="2"/>
        <v>0</v>
      </c>
      <c r="V12" s="83">
        <f t="shared" si="3"/>
        <v>0</v>
      </c>
      <c r="W12" s="83">
        <f t="shared" si="3"/>
        <v>0</v>
      </c>
      <c r="X12" s="83">
        <f t="shared" si="4"/>
        <v>0</v>
      </c>
      <c r="Y12" s="83">
        <f t="shared" si="4"/>
        <v>0</v>
      </c>
      <c r="Z12" s="83">
        <f t="shared" si="4"/>
        <v>0</v>
      </c>
      <c r="AA12" s="171">
        <f t="shared" si="9"/>
        <v>0</v>
      </c>
      <c r="AB12" s="83">
        <f t="shared" si="5"/>
        <v>0</v>
      </c>
      <c r="AC12" s="83">
        <f t="shared" si="5"/>
        <v>0</v>
      </c>
      <c r="AD12" s="171">
        <f t="shared" si="10"/>
        <v>0</v>
      </c>
      <c r="AE12" s="171">
        <f>IF(AD12=1,SUM(AD$10:AD12),0)</f>
        <v>0</v>
      </c>
      <c r="AF12" s="82" t="str">
        <f t="shared" si="11"/>
        <v/>
      </c>
      <c r="AG12" s="171">
        <f t="shared" si="12"/>
        <v>0</v>
      </c>
    </row>
    <row r="13" spans="1:33" ht="12" customHeight="1" x14ac:dyDescent="0.25">
      <c r="A13" s="497"/>
      <c r="B13" s="15">
        <v>4</v>
      </c>
      <c r="C13" s="468">
        <f t="shared" si="6"/>
        <v>0</v>
      </c>
      <c r="D13" s="469"/>
      <c r="E13" s="470"/>
      <c r="F13" s="67">
        <f t="shared" si="7"/>
        <v>0</v>
      </c>
      <c r="G13" s="67">
        <f t="shared" si="7"/>
        <v>0</v>
      </c>
      <c r="H13" s="67">
        <f t="shared" si="7"/>
        <v>0</v>
      </c>
      <c r="I13" s="67">
        <f t="shared" si="0"/>
        <v>0</v>
      </c>
      <c r="J13" s="67">
        <f t="shared" si="8"/>
        <v>0</v>
      </c>
      <c r="K13" s="16">
        <f t="shared" si="8"/>
        <v>0</v>
      </c>
      <c r="L13" s="67">
        <f t="shared" si="8"/>
        <v>0</v>
      </c>
      <c r="M13" s="17">
        <f>IF(L13&gt;0,VLOOKUP(I13,Labour!$AR$1:$AT$15,3,FALSE),0)</f>
        <v>0</v>
      </c>
      <c r="N13" s="70">
        <f t="shared" si="1"/>
        <v>0</v>
      </c>
      <c r="R13" s="83">
        <f t="shared" si="2"/>
        <v>0</v>
      </c>
      <c r="S13" s="83">
        <f t="shared" si="2"/>
        <v>0</v>
      </c>
      <c r="T13" s="83">
        <f t="shared" si="2"/>
        <v>0</v>
      </c>
      <c r="U13" s="83">
        <f t="shared" si="2"/>
        <v>0</v>
      </c>
      <c r="V13" s="83">
        <f t="shared" si="3"/>
        <v>0</v>
      </c>
      <c r="W13" s="83">
        <f t="shared" si="3"/>
        <v>0</v>
      </c>
      <c r="X13" s="83">
        <f t="shared" si="4"/>
        <v>0</v>
      </c>
      <c r="Y13" s="83">
        <f t="shared" si="4"/>
        <v>0</v>
      </c>
      <c r="Z13" s="83">
        <f t="shared" si="4"/>
        <v>0</v>
      </c>
      <c r="AA13" s="171">
        <f t="shared" si="9"/>
        <v>0</v>
      </c>
      <c r="AB13" s="83">
        <f t="shared" si="5"/>
        <v>0</v>
      </c>
      <c r="AC13" s="83">
        <f t="shared" si="5"/>
        <v>0</v>
      </c>
      <c r="AD13" s="171">
        <f t="shared" si="10"/>
        <v>0</v>
      </c>
      <c r="AE13" s="171">
        <f>IF(AD13=1,SUM(AD$10:AD13),0)</f>
        <v>0</v>
      </c>
      <c r="AF13" s="82" t="str">
        <f t="shared" si="11"/>
        <v/>
      </c>
      <c r="AG13" s="171">
        <f t="shared" si="12"/>
        <v>0</v>
      </c>
    </row>
    <row r="14" spans="1:33" ht="12" customHeight="1" x14ac:dyDescent="0.25">
      <c r="A14" s="497"/>
      <c r="B14" s="15">
        <v>5</v>
      </c>
      <c r="C14" s="468">
        <f t="shared" si="6"/>
        <v>0</v>
      </c>
      <c r="D14" s="469"/>
      <c r="E14" s="470"/>
      <c r="F14" s="67">
        <f t="shared" si="7"/>
        <v>0</v>
      </c>
      <c r="G14" s="67">
        <f t="shared" si="7"/>
        <v>0</v>
      </c>
      <c r="H14" s="67">
        <f t="shared" si="7"/>
        <v>0</v>
      </c>
      <c r="I14" s="67">
        <f t="shared" si="0"/>
        <v>0</v>
      </c>
      <c r="J14" s="67">
        <f t="shared" si="8"/>
        <v>0</v>
      </c>
      <c r="K14" s="16">
        <f t="shared" si="8"/>
        <v>0</v>
      </c>
      <c r="L14" s="67">
        <f t="shared" si="8"/>
        <v>0</v>
      </c>
      <c r="M14" s="17">
        <f>IF(L14&gt;0,VLOOKUP(I14,Labour!$AR$1:$AT$15,3,FALSE),0)</f>
        <v>0</v>
      </c>
      <c r="N14" s="70">
        <f t="shared" si="1"/>
        <v>0</v>
      </c>
      <c r="R14" s="83">
        <f t="shared" si="2"/>
        <v>0</v>
      </c>
      <c r="S14" s="83">
        <f t="shared" si="2"/>
        <v>0</v>
      </c>
      <c r="T14" s="83">
        <f t="shared" si="2"/>
        <v>0</v>
      </c>
      <c r="U14" s="83">
        <f t="shared" si="2"/>
        <v>0</v>
      </c>
      <c r="V14" s="83">
        <f t="shared" si="3"/>
        <v>0</v>
      </c>
      <c r="W14" s="83">
        <f t="shared" si="3"/>
        <v>0</v>
      </c>
      <c r="X14" s="83">
        <f t="shared" si="4"/>
        <v>0</v>
      </c>
      <c r="Y14" s="83">
        <f t="shared" si="4"/>
        <v>0</v>
      </c>
      <c r="Z14" s="83">
        <f t="shared" si="4"/>
        <v>0</v>
      </c>
      <c r="AA14" s="171">
        <f t="shared" si="9"/>
        <v>0</v>
      </c>
      <c r="AB14" s="83">
        <f t="shared" si="5"/>
        <v>0</v>
      </c>
      <c r="AC14" s="83">
        <f t="shared" si="5"/>
        <v>0</v>
      </c>
      <c r="AD14" s="171">
        <f t="shared" si="10"/>
        <v>0</v>
      </c>
      <c r="AE14" s="171">
        <f>IF(AD14=1,SUM(AD$10:AD14),0)</f>
        <v>0</v>
      </c>
      <c r="AF14" s="82" t="str">
        <f t="shared" si="11"/>
        <v/>
      </c>
      <c r="AG14" s="171">
        <f t="shared" si="12"/>
        <v>0</v>
      </c>
    </row>
    <row r="15" spans="1:33" ht="12" customHeight="1" x14ac:dyDescent="0.25">
      <c r="A15" s="497"/>
      <c r="B15" s="15">
        <v>6</v>
      </c>
      <c r="C15" s="468">
        <f t="shared" si="6"/>
        <v>0</v>
      </c>
      <c r="D15" s="469"/>
      <c r="E15" s="470"/>
      <c r="F15" s="67">
        <f t="shared" si="7"/>
        <v>0</v>
      </c>
      <c r="G15" s="67">
        <f t="shared" si="7"/>
        <v>0</v>
      </c>
      <c r="H15" s="67">
        <f t="shared" si="7"/>
        <v>0</v>
      </c>
      <c r="I15" s="67">
        <f t="shared" si="0"/>
        <v>0</v>
      </c>
      <c r="J15" s="67">
        <f t="shared" si="8"/>
        <v>0</v>
      </c>
      <c r="K15" s="16">
        <f t="shared" si="8"/>
        <v>0</v>
      </c>
      <c r="L15" s="67">
        <f t="shared" si="8"/>
        <v>0</v>
      </c>
      <c r="M15" s="17">
        <f>IF(L15&gt;0,VLOOKUP(I15,Labour!$AR$1:$AT$15,3,FALSE),0)</f>
        <v>0</v>
      </c>
      <c r="N15" s="70">
        <f t="shared" si="1"/>
        <v>0</v>
      </c>
      <c r="R15" s="83">
        <f t="shared" si="2"/>
        <v>0</v>
      </c>
      <c r="S15" s="83">
        <f t="shared" si="2"/>
        <v>0</v>
      </c>
      <c r="T15" s="83">
        <f t="shared" si="2"/>
        <v>0</v>
      </c>
      <c r="U15" s="83">
        <f t="shared" si="2"/>
        <v>0</v>
      </c>
      <c r="V15" s="83">
        <f t="shared" si="3"/>
        <v>0</v>
      </c>
      <c r="W15" s="83">
        <f t="shared" si="3"/>
        <v>0</v>
      </c>
      <c r="X15" s="83">
        <f t="shared" si="4"/>
        <v>0</v>
      </c>
      <c r="Y15" s="83">
        <f t="shared" si="4"/>
        <v>0</v>
      </c>
      <c r="Z15" s="83">
        <f t="shared" si="4"/>
        <v>0</v>
      </c>
      <c r="AA15" s="171">
        <f t="shared" si="9"/>
        <v>0</v>
      </c>
      <c r="AB15" s="83">
        <f t="shared" si="5"/>
        <v>0</v>
      </c>
      <c r="AC15" s="83">
        <f t="shared" si="5"/>
        <v>0</v>
      </c>
      <c r="AD15" s="171">
        <f t="shared" si="10"/>
        <v>0</v>
      </c>
      <c r="AE15" s="171">
        <f>IF(AD15=1,SUM(AD$10:AD15),0)</f>
        <v>0</v>
      </c>
      <c r="AF15" s="82" t="str">
        <f t="shared" si="11"/>
        <v/>
      </c>
      <c r="AG15" s="171">
        <f t="shared" si="12"/>
        <v>0</v>
      </c>
    </row>
    <row r="16" spans="1:33" ht="12" customHeight="1" x14ac:dyDescent="0.25">
      <c r="A16" s="497"/>
      <c r="B16" s="15">
        <v>7</v>
      </c>
      <c r="C16" s="468">
        <f t="shared" si="6"/>
        <v>0</v>
      </c>
      <c r="D16" s="469"/>
      <c r="E16" s="470"/>
      <c r="F16" s="67">
        <f t="shared" si="7"/>
        <v>0</v>
      </c>
      <c r="G16" s="67">
        <f t="shared" si="7"/>
        <v>0</v>
      </c>
      <c r="H16" s="67">
        <f t="shared" si="7"/>
        <v>0</v>
      </c>
      <c r="I16" s="67">
        <f t="shared" si="0"/>
        <v>0</v>
      </c>
      <c r="J16" s="67">
        <f t="shared" si="8"/>
        <v>0</v>
      </c>
      <c r="K16" s="16">
        <f t="shared" si="8"/>
        <v>0</v>
      </c>
      <c r="L16" s="67">
        <f t="shared" si="8"/>
        <v>0</v>
      </c>
      <c r="M16" s="17">
        <f>IF(L16&gt;0,VLOOKUP(I16,Labour!$AR$1:$AT$15,3,FALSE),0)</f>
        <v>0</v>
      </c>
      <c r="N16" s="70">
        <f t="shared" si="1"/>
        <v>0</v>
      </c>
      <c r="R16" s="83">
        <f t="shared" si="2"/>
        <v>0</v>
      </c>
      <c r="S16" s="83">
        <f t="shared" si="2"/>
        <v>0</v>
      </c>
      <c r="T16" s="83">
        <f t="shared" si="2"/>
        <v>0</v>
      </c>
      <c r="U16" s="83">
        <f t="shared" si="2"/>
        <v>0</v>
      </c>
      <c r="V16" s="83">
        <f t="shared" si="3"/>
        <v>0</v>
      </c>
      <c r="W16" s="83">
        <f t="shared" si="3"/>
        <v>0</v>
      </c>
      <c r="X16" s="83">
        <f t="shared" si="4"/>
        <v>0</v>
      </c>
      <c r="Y16" s="83">
        <f t="shared" si="4"/>
        <v>0</v>
      </c>
      <c r="Z16" s="83">
        <f t="shared" si="4"/>
        <v>0</v>
      </c>
      <c r="AA16" s="171">
        <f t="shared" si="9"/>
        <v>0</v>
      </c>
      <c r="AB16" s="83">
        <f t="shared" si="5"/>
        <v>0</v>
      </c>
      <c r="AC16" s="83">
        <f t="shared" si="5"/>
        <v>0</v>
      </c>
      <c r="AD16" s="171">
        <f t="shared" si="10"/>
        <v>0</v>
      </c>
      <c r="AE16" s="171">
        <f>IF(AD16=1,SUM(AD$10:AD16),0)</f>
        <v>0</v>
      </c>
      <c r="AF16" s="82" t="str">
        <f t="shared" si="11"/>
        <v/>
      </c>
      <c r="AG16" s="171">
        <f t="shared" si="12"/>
        <v>0</v>
      </c>
    </row>
    <row r="17" spans="1:33" ht="12" customHeight="1" x14ac:dyDescent="0.25">
      <c r="A17" s="497"/>
      <c r="B17" s="15">
        <v>8</v>
      </c>
      <c r="C17" s="468">
        <f t="shared" si="6"/>
        <v>0</v>
      </c>
      <c r="D17" s="469"/>
      <c r="E17" s="470"/>
      <c r="F17" s="67">
        <f t="shared" si="7"/>
        <v>0</v>
      </c>
      <c r="G17" s="67">
        <f t="shared" si="7"/>
        <v>0</v>
      </c>
      <c r="H17" s="67">
        <f t="shared" si="7"/>
        <v>0</v>
      </c>
      <c r="I17" s="67">
        <f t="shared" si="0"/>
        <v>0</v>
      </c>
      <c r="J17" s="67">
        <f t="shared" si="8"/>
        <v>0</v>
      </c>
      <c r="K17" s="16">
        <f t="shared" si="8"/>
        <v>0</v>
      </c>
      <c r="L17" s="67">
        <f t="shared" si="8"/>
        <v>0</v>
      </c>
      <c r="M17" s="17">
        <f>IF(L17&gt;0,VLOOKUP(I17,Labour!$AR$1:$AT$15,3,FALSE),0)</f>
        <v>0</v>
      </c>
      <c r="N17" s="70">
        <f t="shared" si="1"/>
        <v>0</v>
      </c>
      <c r="R17" s="83">
        <f t="shared" si="2"/>
        <v>0</v>
      </c>
      <c r="S17" s="83">
        <f t="shared" si="2"/>
        <v>0</v>
      </c>
      <c r="T17" s="83">
        <f t="shared" si="2"/>
        <v>0</v>
      </c>
      <c r="U17" s="83">
        <f t="shared" si="2"/>
        <v>0</v>
      </c>
      <c r="V17" s="83">
        <f t="shared" si="3"/>
        <v>0</v>
      </c>
      <c r="W17" s="83">
        <f t="shared" si="3"/>
        <v>0</v>
      </c>
      <c r="X17" s="83">
        <f t="shared" si="4"/>
        <v>0</v>
      </c>
      <c r="Y17" s="83">
        <f t="shared" si="4"/>
        <v>0</v>
      </c>
      <c r="Z17" s="83">
        <f t="shared" si="4"/>
        <v>0</v>
      </c>
      <c r="AA17" s="171">
        <f t="shared" si="9"/>
        <v>0</v>
      </c>
      <c r="AB17" s="83">
        <f t="shared" si="5"/>
        <v>0</v>
      </c>
      <c r="AC17" s="83">
        <f t="shared" si="5"/>
        <v>0</v>
      </c>
      <c r="AD17" s="171">
        <f t="shared" si="10"/>
        <v>0</v>
      </c>
      <c r="AE17" s="171">
        <f>IF(AD17=1,SUM(AD$10:AD17),0)</f>
        <v>0</v>
      </c>
      <c r="AF17" s="82" t="str">
        <f t="shared" si="11"/>
        <v/>
      </c>
      <c r="AG17" s="171">
        <f t="shared" si="12"/>
        <v>0</v>
      </c>
    </row>
    <row r="18" spans="1:33" ht="12" customHeight="1" x14ac:dyDescent="0.25">
      <c r="A18" s="497"/>
      <c r="B18" s="15">
        <v>9</v>
      </c>
      <c r="C18" s="468">
        <f t="shared" si="6"/>
        <v>0</v>
      </c>
      <c r="D18" s="469"/>
      <c r="E18" s="470"/>
      <c r="F18" s="67">
        <f t="shared" si="7"/>
        <v>0</v>
      </c>
      <c r="G18" s="67">
        <f t="shared" si="7"/>
        <v>0</v>
      </c>
      <c r="H18" s="67">
        <f t="shared" si="7"/>
        <v>0</v>
      </c>
      <c r="I18" s="67">
        <f t="shared" si="0"/>
        <v>0</v>
      </c>
      <c r="J18" s="67">
        <f t="shared" si="8"/>
        <v>0</v>
      </c>
      <c r="K18" s="16">
        <f t="shared" si="8"/>
        <v>0</v>
      </c>
      <c r="L18" s="67">
        <f t="shared" si="8"/>
        <v>0</v>
      </c>
      <c r="M18" s="17">
        <f>IF(L18&gt;0,VLOOKUP(I18,Labour!$AR$1:$AT$15,3,FALSE),0)</f>
        <v>0</v>
      </c>
      <c r="N18" s="70">
        <f t="shared" si="1"/>
        <v>0</v>
      </c>
      <c r="R18" s="83">
        <f t="shared" si="2"/>
        <v>0</v>
      </c>
      <c r="S18" s="83">
        <f t="shared" si="2"/>
        <v>0</v>
      </c>
      <c r="T18" s="83">
        <f t="shared" si="2"/>
        <v>0</v>
      </c>
      <c r="U18" s="83">
        <f t="shared" si="2"/>
        <v>0</v>
      </c>
      <c r="V18" s="83">
        <f t="shared" si="3"/>
        <v>0</v>
      </c>
      <c r="W18" s="83">
        <f t="shared" si="3"/>
        <v>0</v>
      </c>
      <c r="X18" s="83">
        <f t="shared" si="4"/>
        <v>0</v>
      </c>
      <c r="Y18" s="83">
        <f t="shared" si="4"/>
        <v>0</v>
      </c>
      <c r="Z18" s="83">
        <f t="shared" si="4"/>
        <v>0</v>
      </c>
      <c r="AA18" s="171">
        <f t="shared" si="9"/>
        <v>0</v>
      </c>
      <c r="AB18" s="83">
        <f t="shared" si="5"/>
        <v>0</v>
      </c>
      <c r="AC18" s="83">
        <f t="shared" si="5"/>
        <v>0</v>
      </c>
      <c r="AD18" s="171">
        <f t="shared" si="10"/>
        <v>0</v>
      </c>
      <c r="AE18" s="171">
        <f>IF(AD18=1,SUM(AD$10:AD18),0)</f>
        <v>0</v>
      </c>
      <c r="AF18" s="82" t="str">
        <f t="shared" si="11"/>
        <v/>
      </c>
      <c r="AG18" s="171">
        <f t="shared" si="12"/>
        <v>0</v>
      </c>
    </row>
    <row r="19" spans="1:33" ht="12" customHeight="1" x14ac:dyDescent="0.25">
      <c r="A19" s="497"/>
      <c r="B19" s="15">
        <v>10</v>
      </c>
      <c r="C19" s="468">
        <f t="shared" si="6"/>
        <v>0</v>
      </c>
      <c r="D19" s="469"/>
      <c r="E19" s="470"/>
      <c r="F19" s="67">
        <f t="shared" si="7"/>
        <v>0</v>
      </c>
      <c r="G19" s="67">
        <f t="shared" si="7"/>
        <v>0</v>
      </c>
      <c r="H19" s="67">
        <f t="shared" si="7"/>
        <v>0</v>
      </c>
      <c r="I19" s="67">
        <f t="shared" si="0"/>
        <v>0</v>
      </c>
      <c r="J19" s="67">
        <f t="shared" si="8"/>
        <v>0</v>
      </c>
      <c r="K19" s="16">
        <f t="shared" si="8"/>
        <v>0</v>
      </c>
      <c r="L19" s="67">
        <f t="shared" si="8"/>
        <v>0</v>
      </c>
      <c r="M19" s="17">
        <f>IF(L19&gt;0,VLOOKUP(I19,Labour!$AR$1:$AT$15,3,FALSE),0)</f>
        <v>0</v>
      </c>
      <c r="N19" s="70">
        <f t="shared" si="1"/>
        <v>0</v>
      </c>
      <c r="R19" s="83">
        <f t="shared" si="2"/>
        <v>0</v>
      </c>
      <c r="S19" s="83">
        <f t="shared" si="2"/>
        <v>0</v>
      </c>
      <c r="T19" s="83">
        <f t="shared" si="2"/>
        <v>0</v>
      </c>
      <c r="U19" s="83">
        <f t="shared" si="2"/>
        <v>0</v>
      </c>
      <c r="V19" s="83">
        <f t="shared" si="3"/>
        <v>0</v>
      </c>
      <c r="W19" s="83">
        <f t="shared" si="3"/>
        <v>0</v>
      </c>
      <c r="X19" s="83">
        <f t="shared" si="4"/>
        <v>0</v>
      </c>
      <c r="Y19" s="83">
        <f t="shared" si="4"/>
        <v>0</v>
      </c>
      <c r="Z19" s="83">
        <f t="shared" si="4"/>
        <v>0</v>
      </c>
      <c r="AA19" s="171">
        <f t="shared" si="9"/>
        <v>0</v>
      </c>
      <c r="AB19" s="83">
        <f t="shared" si="5"/>
        <v>0</v>
      </c>
      <c r="AC19" s="83">
        <f t="shared" si="5"/>
        <v>0</v>
      </c>
      <c r="AD19" s="171">
        <f t="shared" si="10"/>
        <v>0</v>
      </c>
      <c r="AE19" s="171">
        <f>IF(AD19=1,SUM(AD$10:AD19),0)</f>
        <v>0</v>
      </c>
      <c r="AF19" s="82" t="str">
        <f t="shared" si="11"/>
        <v/>
      </c>
      <c r="AG19" s="171">
        <f t="shared" si="12"/>
        <v>0</v>
      </c>
    </row>
    <row r="20" spans="1:33" ht="12" customHeight="1" x14ac:dyDescent="0.25">
      <c r="A20" s="497"/>
      <c r="B20" s="15">
        <v>11</v>
      </c>
      <c r="C20" s="468">
        <f t="shared" si="6"/>
        <v>0</v>
      </c>
      <c r="D20" s="469"/>
      <c r="E20" s="470"/>
      <c r="F20" s="67">
        <f t="shared" si="7"/>
        <v>0</v>
      </c>
      <c r="G20" s="67">
        <f t="shared" si="7"/>
        <v>0</v>
      </c>
      <c r="H20" s="67">
        <f t="shared" si="7"/>
        <v>0</v>
      </c>
      <c r="I20" s="67">
        <f t="shared" si="0"/>
        <v>0</v>
      </c>
      <c r="J20" s="67">
        <f t="shared" si="8"/>
        <v>0</v>
      </c>
      <c r="K20" s="16">
        <f t="shared" si="8"/>
        <v>0</v>
      </c>
      <c r="L20" s="67">
        <f t="shared" si="8"/>
        <v>0</v>
      </c>
      <c r="M20" s="17">
        <f>IF(L20&gt;0,VLOOKUP(I20,Labour!$AR$1:$AT$15,3,FALSE),0)</f>
        <v>0</v>
      </c>
      <c r="N20" s="70">
        <f t="shared" si="1"/>
        <v>0</v>
      </c>
      <c r="R20" s="83">
        <f t="shared" si="2"/>
        <v>0</v>
      </c>
      <c r="S20" s="83">
        <f t="shared" si="2"/>
        <v>0</v>
      </c>
      <c r="T20" s="83">
        <f t="shared" si="2"/>
        <v>0</v>
      </c>
      <c r="U20" s="83">
        <f t="shared" si="2"/>
        <v>0</v>
      </c>
      <c r="V20" s="83">
        <f t="shared" si="3"/>
        <v>0</v>
      </c>
      <c r="W20" s="83">
        <f t="shared" si="3"/>
        <v>0</v>
      </c>
      <c r="X20" s="83">
        <f t="shared" si="4"/>
        <v>0</v>
      </c>
      <c r="Y20" s="83">
        <f t="shared" si="4"/>
        <v>0</v>
      </c>
      <c r="Z20" s="83">
        <f t="shared" si="4"/>
        <v>0</v>
      </c>
      <c r="AA20" s="171">
        <f t="shared" si="9"/>
        <v>0</v>
      </c>
      <c r="AB20" s="83">
        <f t="shared" si="5"/>
        <v>0</v>
      </c>
      <c r="AC20" s="83">
        <f t="shared" si="5"/>
        <v>0</v>
      </c>
      <c r="AD20" s="171">
        <f t="shared" si="10"/>
        <v>0</v>
      </c>
      <c r="AE20" s="171">
        <f>IF(AD20=1,SUM(AD$10:AD20),0)</f>
        <v>0</v>
      </c>
      <c r="AF20" s="82" t="str">
        <f t="shared" si="11"/>
        <v/>
      </c>
      <c r="AG20" s="171">
        <f t="shared" si="12"/>
        <v>0</v>
      </c>
    </row>
    <row r="21" spans="1:33" ht="12" customHeight="1" x14ac:dyDescent="0.25">
      <c r="A21" s="497"/>
      <c r="B21" s="15">
        <v>12</v>
      </c>
      <c r="C21" s="468">
        <f t="shared" si="6"/>
        <v>0</v>
      </c>
      <c r="D21" s="469"/>
      <c r="E21" s="470"/>
      <c r="F21" s="67">
        <f t="shared" si="7"/>
        <v>0</v>
      </c>
      <c r="G21" s="67">
        <f t="shared" si="7"/>
        <v>0</v>
      </c>
      <c r="H21" s="67">
        <f t="shared" si="7"/>
        <v>0</v>
      </c>
      <c r="I21" s="67">
        <f t="shared" si="0"/>
        <v>0</v>
      </c>
      <c r="J21" s="67">
        <f t="shared" si="8"/>
        <v>0</v>
      </c>
      <c r="K21" s="16">
        <f t="shared" si="8"/>
        <v>0</v>
      </c>
      <c r="L21" s="67">
        <f t="shared" si="8"/>
        <v>0</v>
      </c>
      <c r="M21" s="17">
        <f>IF(L21&gt;0,VLOOKUP(I21,Labour!$AR$1:$AT$15,3,FALSE),0)</f>
        <v>0</v>
      </c>
      <c r="N21" s="70">
        <f t="shared" si="1"/>
        <v>0</v>
      </c>
      <c r="R21" s="83">
        <f t="shared" si="2"/>
        <v>0</v>
      </c>
      <c r="S21" s="83">
        <f t="shared" si="2"/>
        <v>0</v>
      </c>
      <c r="T21" s="83">
        <f t="shared" si="2"/>
        <v>0</v>
      </c>
      <c r="U21" s="83">
        <f t="shared" si="2"/>
        <v>0</v>
      </c>
      <c r="V21" s="83">
        <f t="shared" si="3"/>
        <v>0</v>
      </c>
      <c r="W21" s="83">
        <f t="shared" si="3"/>
        <v>0</v>
      </c>
      <c r="X21" s="83">
        <f t="shared" si="4"/>
        <v>0</v>
      </c>
      <c r="Y21" s="83">
        <f t="shared" si="4"/>
        <v>0</v>
      </c>
      <c r="Z21" s="83">
        <f t="shared" si="4"/>
        <v>0</v>
      </c>
      <c r="AA21" s="171">
        <f t="shared" si="9"/>
        <v>0</v>
      </c>
      <c r="AB21" s="83">
        <f t="shared" si="5"/>
        <v>0</v>
      </c>
      <c r="AC21" s="83">
        <f t="shared" si="5"/>
        <v>0</v>
      </c>
      <c r="AD21" s="171">
        <f t="shared" si="10"/>
        <v>0</v>
      </c>
      <c r="AE21" s="171">
        <f>IF(AD21=1,SUM(AD$10:AD21),0)</f>
        <v>0</v>
      </c>
      <c r="AF21" s="82" t="str">
        <f t="shared" si="11"/>
        <v/>
      </c>
      <c r="AG21" s="171">
        <f t="shared" si="12"/>
        <v>0</v>
      </c>
    </row>
    <row r="22" spans="1:33" ht="12" customHeight="1" x14ac:dyDescent="0.25">
      <c r="A22" s="497"/>
      <c r="B22" s="15">
        <v>13</v>
      </c>
      <c r="C22" s="468">
        <f t="shared" si="6"/>
        <v>0</v>
      </c>
      <c r="D22" s="469"/>
      <c r="E22" s="470"/>
      <c r="F22" s="67">
        <f t="shared" si="7"/>
        <v>0</v>
      </c>
      <c r="G22" s="67">
        <f t="shared" si="7"/>
        <v>0</v>
      </c>
      <c r="H22" s="67">
        <f t="shared" si="7"/>
        <v>0</v>
      </c>
      <c r="I22" s="67">
        <f t="shared" si="0"/>
        <v>0</v>
      </c>
      <c r="J22" s="67">
        <f t="shared" si="8"/>
        <v>0</v>
      </c>
      <c r="K22" s="16">
        <f t="shared" si="8"/>
        <v>0</v>
      </c>
      <c r="L22" s="67">
        <f t="shared" si="8"/>
        <v>0</v>
      </c>
      <c r="M22" s="17">
        <f>IF(L22&gt;0,VLOOKUP(I22,Labour!$AR$1:$AT$15,3,FALSE),0)</f>
        <v>0</v>
      </c>
      <c r="N22" s="70">
        <f t="shared" si="1"/>
        <v>0</v>
      </c>
      <c r="R22" s="83">
        <f t="shared" si="2"/>
        <v>0</v>
      </c>
      <c r="S22" s="83">
        <f t="shared" si="2"/>
        <v>0</v>
      </c>
      <c r="T22" s="83">
        <f t="shared" si="2"/>
        <v>0</v>
      </c>
      <c r="U22" s="83">
        <f t="shared" si="2"/>
        <v>0</v>
      </c>
      <c r="V22" s="83">
        <f t="shared" si="3"/>
        <v>0</v>
      </c>
      <c r="W22" s="83">
        <f t="shared" si="3"/>
        <v>0</v>
      </c>
      <c r="X22" s="83">
        <f t="shared" si="4"/>
        <v>0</v>
      </c>
      <c r="Y22" s="83">
        <f t="shared" si="4"/>
        <v>0</v>
      </c>
      <c r="Z22" s="83">
        <f t="shared" si="4"/>
        <v>0</v>
      </c>
      <c r="AA22" s="171">
        <f t="shared" si="9"/>
        <v>0</v>
      </c>
      <c r="AB22" s="83">
        <f t="shared" si="5"/>
        <v>0</v>
      </c>
      <c r="AC22" s="83">
        <f t="shared" si="5"/>
        <v>0</v>
      </c>
      <c r="AD22" s="171">
        <f t="shared" si="10"/>
        <v>0</v>
      </c>
      <c r="AE22" s="171">
        <f>IF(AD22=1,SUM(AD$10:AD22),0)</f>
        <v>0</v>
      </c>
      <c r="AF22" s="82" t="str">
        <f t="shared" si="11"/>
        <v/>
      </c>
      <c r="AG22" s="171">
        <f t="shared" si="12"/>
        <v>0</v>
      </c>
    </row>
    <row r="23" spans="1:33" ht="12" customHeight="1" x14ac:dyDescent="0.25">
      <c r="A23" s="497"/>
      <c r="B23" s="15">
        <v>14</v>
      </c>
      <c r="C23" s="468">
        <f t="shared" si="6"/>
        <v>0</v>
      </c>
      <c r="D23" s="469"/>
      <c r="E23" s="470"/>
      <c r="F23" s="67">
        <f t="shared" si="7"/>
        <v>0</v>
      </c>
      <c r="G23" s="67">
        <f t="shared" si="7"/>
        <v>0</v>
      </c>
      <c r="H23" s="67">
        <f t="shared" si="7"/>
        <v>0</v>
      </c>
      <c r="I23" s="67">
        <f t="shared" si="0"/>
        <v>0</v>
      </c>
      <c r="J23" s="67">
        <f t="shared" si="8"/>
        <v>0</v>
      </c>
      <c r="K23" s="16">
        <f t="shared" si="8"/>
        <v>0</v>
      </c>
      <c r="L23" s="67">
        <f t="shared" si="8"/>
        <v>0</v>
      </c>
      <c r="M23" s="17">
        <f>IF(L23&gt;0,VLOOKUP(I23,Labour!$AR$1:$AT$15,3,FALSE),0)</f>
        <v>0</v>
      </c>
      <c r="N23" s="70">
        <f t="shared" si="1"/>
        <v>0</v>
      </c>
      <c r="R23" s="83">
        <f t="shared" si="2"/>
        <v>0</v>
      </c>
      <c r="S23" s="83">
        <f t="shared" si="2"/>
        <v>0</v>
      </c>
      <c r="T23" s="83">
        <f t="shared" si="2"/>
        <v>0</v>
      </c>
      <c r="U23" s="83">
        <f t="shared" si="2"/>
        <v>0</v>
      </c>
      <c r="V23" s="83">
        <f t="shared" si="3"/>
        <v>0</v>
      </c>
      <c r="W23" s="83">
        <f t="shared" si="3"/>
        <v>0</v>
      </c>
      <c r="X23" s="83">
        <f t="shared" si="4"/>
        <v>0</v>
      </c>
      <c r="Y23" s="83">
        <f t="shared" si="4"/>
        <v>0</v>
      </c>
      <c r="Z23" s="83">
        <f t="shared" si="4"/>
        <v>0</v>
      </c>
      <c r="AA23" s="171">
        <f t="shared" si="9"/>
        <v>0</v>
      </c>
      <c r="AB23" s="83">
        <f t="shared" si="5"/>
        <v>0</v>
      </c>
      <c r="AC23" s="83">
        <f t="shared" si="5"/>
        <v>0</v>
      </c>
      <c r="AD23" s="171">
        <f t="shared" si="10"/>
        <v>0</v>
      </c>
      <c r="AE23" s="171">
        <f>IF(AD23=1,SUM(AD$10:AD23),0)</f>
        <v>0</v>
      </c>
      <c r="AF23" s="82" t="str">
        <f t="shared" si="11"/>
        <v/>
      </c>
      <c r="AG23" s="171">
        <f t="shared" si="12"/>
        <v>0</v>
      </c>
    </row>
    <row r="24" spans="1:33" ht="12" customHeight="1" x14ac:dyDescent="0.25">
      <c r="A24" s="497"/>
      <c r="B24" s="15">
        <v>15</v>
      </c>
      <c r="C24" s="468">
        <f t="shared" si="6"/>
        <v>0</v>
      </c>
      <c r="D24" s="469"/>
      <c r="E24" s="470"/>
      <c r="F24" s="67">
        <f t="shared" si="7"/>
        <v>0</v>
      </c>
      <c r="G24" s="67">
        <f t="shared" si="7"/>
        <v>0</v>
      </c>
      <c r="H24" s="67">
        <f t="shared" si="7"/>
        <v>0</v>
      </c>
      <c r="I24" s="67">
        <f t="shared" si="0"/>
        <v>0</v>
      </c>
      <c r="J24" s="67">
        <f t="shared" si="8"/>
        <v>0</v>
      </c>
      <c r="K24" s="16">
        <f t="shared" si="8"/>
        <v>0</v>
      </c>
      <c r="L24" s="67">
        <f t="shared" si="8"/>
        <v>0</v>
      </c>
      <c r="M24" s="17">
        <f>IF(L24&gt;0,VLOOKUP(I24,Labour!$AR$1:$AT$15,3,FALSE),0)</f>
        <v>0</v>
      </c>
      <c r="N24" s="70">
        <f t="shared" si="1"/>
        <v>0</v>
      </c>
      <c r="R24" s="83">
        <f t="shared" si="2"/>
        <v>0</v>
      </c>
      <c r="S24" s="83">
        <f t="shared" si="2"/>
        <v>0</v>
      </c>
      <c r="T24" s="83">
        <f t="shared" si="2"/>
        <v>0</v>
      </c>
      <c r="U24" s="83">
        <f t="shared" si="2"/>
        <v>0</v>
      </c>
      <c r="V24" s="83">
        <f t="shared" si="3"/>
        <v>0</v>
      </c>
      <c r="W24" s="83">
        <f t="shared" si="3"/>
        <v>0</v>
      </c>
      <c r="X24" s="83">
        <f t="shared" si="4"/>
        <v>0</v>
      </c>
      <c r="Y24" s="83">
        <f t="shared" si="4"/>
        <v>0</v>
      </c>
      <c r="Z24" s="83">
        <f t="shared" si="4"/>
        <v>0</v>
      </c>
      <c r="AA24" s="171">
        <f t="shared" si="9"/>
        <v>0</v>
      </c>
      <c r="AB24" s="83">
        <f t="shared" si="5"/>
        <v>0</v>
      </c>
      <c r="AC24" s="83">
        <f t="shared" si="5"/>
        <v>0</v>
      </c>
      <c r="AD24" s="171">
        <f t="shared" si="10"/>
        <v>0</v>
      </c>
      <c r="AE24" s="171">
        <f>IF(AD24=1,SUM(AD$10:AD24),0)</f>
        <v>0</v>
      </c>
      <c r="AF24" s="82" t="str">
        <f t="shared" si="11"/>
        <v/>
      </c>
      <c r="AG24" s="171">
        <f t="shared" si="12"/>
        <v>0</v>
      </c>
    </row>
    <row r="25" spans="1:33" ht="12" customHeight="1" x14ac:dyDescent="0.25">
      <c r="A25" s="497"/>
      <c r="B25" s="15">
        <v>16</v>
      </c>
      <c r="C25" s="468">
        <f t="shared" si="6"/>
        <v>0</v>
      </c>
      <c r="D25" s="469"/>
      <c r="E25" s="470"/>
      <c r="F25" s="67">
        <f t="shared" si="7"/>
        <v>0</v>
      </c>
      <c r="G25" s="67">
        <f t="shared" si="7"/>
        <v>0</v>
      </c>
      <c r="H25" s="67">
        <f t="shared" si="7"/>
        <v>0</v>
      </c>
      <c r="I25" s="67">
        <f t="shared" si="0"/>
        <v>0</v>
      </c>
      <c r="J25" s="67">
        <f t="shared" si="8"/>
        <v>0</v>
      </c>
      <c r="K25" s="16">
        <f t="shared" si="8"/>
        <v>0</v>
      </c>
      <c r="L25" s="67">
        <f t="shared" si="8"/>
        <v>0</v>
      </c>
      <c r="M25" s="17">
        <f>IF(L25&gt;0,VLOOKUP(I25,Labour!$AR$1:$AT$15,3,FALSE),0)</f>
        <v>0</v>
      </c>
      <c r="N25" s="70">
        <f t="shared" si="1"/>
        <v>0</v>
      </c>
      <c r="R25" s="83">
        <f t="shared" si="2"/>
        <v>0</v>
      </c>
      <c r="S25" s="83">
        <f t="shared" si="2"/>
        <v>0</v>
      </c>
      <c r="T25" s="83">
        <f t="shared" si="2"/>
        <v>0</v>
      </c>
      <c r="U25" s="83">
        <f t="shared" si="2"/>
        <v>0</v>
      </c>
      <c r="V25" s="83">
        <f t="shared" si="3"/>
        <v>0</v>
      </c>
      <c r="W25" s="83">
        <f t="shared" si="3"/>
        <v>0</v>
      </c>
      <c r="X25" s="83">
        <f t="shared" si="4"/>
        <v>0</v>
      </c>
      <c r="Y25" s="83">
        <f t="shared" si="4"/>
        <v>0</v>
      </c>
      <c r="Z25" s="83">
        <f t="shared" si="4"/>
        <v>0</v>
      </c>
      <c r="AA25" s="171">
        <f t="shared" si="9"/>
        <v>0</v>
      </c>
      <c r="AB25" s="83">
        <f t="shared" si="5"/>
        <v>0</v>
      </c>
      <c r="AC25" s="83">
        <f t="shared" si="5"/>
        <v>0</v>
      </c>
      <c r="AD25" s="171">
        <f t="shared" si="10"/>
        <v>0</v>
      </c>
      <c r="AE25" s="171">
        <f>IF(AD25=1,SUM(AD$10:AD25),0)</f>
        <v>0</v>
      </c>
      <c r="AF25" s="82" t="str">
        <f t="shared" si="11"/>
        <v/>
      </c>
      <c r="AG25" s="171">
        <f t="shared" si="12"/>
        <v>0</v>
      </c>
    </row>
    <row r="26" spans="1:33" ht="12" customHeight="1" x14ac:dyDescent="0.25">
      <c r="A26" s="497"/>
      <c r="B26" s="15">
        <v>17</v>
      </c>
      <c r="C26" s="468">
        <f t="shared" si="6"/>
        <v>0</v>
      </c>
      <c r="D26" s="469"/>
      <c r="E26" s="470"/>
      <c r="F26" s="67">
        <f t="shared" si="7"/>
        <v>0</v>
      </c>
      <c r="G26" s="67">
        <f t="shared" si="7"/>
        <v>0</v>
      </c>
      <c r="H26" s="67">
        <f t="shared" si="7"/>
        <v>0</v>
      </c>
      <c r="I26" s="67">
        <f t="shared" si="0"/>
        <v>0</v>
      </c>
      <c r="J26" s="67">
        <f t="shared" si="8"/>
        <v>0</v>
      </c>
      <c r="K26" s="16">
        <f t="shared" si="8"/>
        <v>0</v>
      </c>
      <c r="L26" s="67">
        <f t="shared" si="8"/>
        <v>0</v>
      </c>
      <c r="M26" s="17">
        <f>IF(L26&gt;0,VLOOKUP(I26,Labour!$AR$1:$AT$15,3,FALSE),0)</f>
        <v>0</v>
      </c>
      <c r="N26" s="70">
        <f t="shared" si="1"/>
        <v>0</v>
      </c>
      <c r="R26" s="83">
        <f t="shared" si="2"/>
        <v>0</v>
      </c>
      <c r="S26" s="83">
        <f t="shared" si="2"/>
        <v>0</v>
      </c>
      <c r="T26" s="83">
        <f t="shared" si="2"/>
        <v>0</v>
      </c>
      <c r="U26" s="83">
        <f t="shared" si="2"/>
        <v>0</v>
      </c>
      <c r="V26" s="83">
        <f t="shared" si="3"/>
        <v>0</v>
      </c>
      <c r="W26" s="83">
        <f t="shared" si="3"/>
        <v>0</v>
      </c>
      <c r="X26" s="83">
        <f t="shared" si="4"/>
        <v>0</v>
      </c>
      <c r="Y26" s="83">
        <f t="shared" si="4"/>
        <v>0</v>
      </c>
      <c r="Z26" s="83">
        <f t="shared" si="4"/>
        <v>0</v>
      </c>
      <c r="AA26" s="171">
        <f t="shared" si="9"/>
        <v>0</v>
      </c>
      <c r="AB26" s="83">
        <f t="shared" si="5"/>
        <v>0</v>
      </c>
      <c r="AC26" s="83">
        <f t="shared" si="5"/>
        <v>0</v>
      </c>
      <c r="AD26" s="171">
        <f t="shared" si="10"/>
        <v>0</v>
      </c>
      <c r="AE26" s="171">
        <f>IF(AD26=1,SUM(AD$10:AD26),0)</f>
        <v>0</v>
      </c>
      <c r="AF26" s="82" t="str">
        <f t="shared" si="11"/>
        <v/>
      </c>
      <c r="AG26" s="171">
        <f t="shared" si="12"/>
        <v>0</v>
      </c>
    </row>
    <row r="27" spans="1:33" ht="12" customHeight="1" x14ac:dyDescent="0.25">
      <c r="A27" s="497"/>
      <c r="B27" s="15">
        <v>18</v>
      </c>
      <c r="C27" s="468">
        <f t="shared" si="6"/>
        <v>0</v>
      </c>
      <c r="D27" s="469"/>
      <c r="E27" s="470"/>
      <c r="F27" s="67">
        <f t="shared" si="7"/>
        <v>0</v>
      </c>
      <c r="G27" s="67">
        <f t="shared" si="7"/>
        <v>0</v>
      </c>
      <c r="H27" s="67">
        <f t="shared" si="7"/>
        <v>0</v>
      </c>
      <c r="I27" s="67">
        <f t="shared" si="0"/>
        <v>0</v>
      </c>
      <c r="J27" s="67">
        <f t="shared" si="8"/>
        <v>0</v>
      </c>
      <c r="K27" s="16">
        <f t="shared" si="8"/>
        <v>0</v>
      </c>
      <c r="L27" s="67">
        <f t="shared" si="8"/>
        <v>0</v>
      </c>
      <c r="M27" s="17">
        <f>IF(L27&gt;0,VLOOKUP(I27,Labour!$AR$1:$AT$15,3,FALSE),0)</f>
        <v>0</v>
      </c>
      <c r="N27" s="70">
        <f t="shared" si="1"/>
        <v>0</v>
      </c>
      <c r="R27" s="83">
        <f t="shared" si="2"/>
        <v>0</v>
      </c>
      <c r="S27" s="83">
        <f t="shared" si="2"/>
        <v>0</v>
      </c>
      <c r="T27" s="83">
        <f t="shared" si="2"/>
        <v>0</v>
      </c>
      <c r="U27" s="83">
        <f t="shared" si="2"/>
        <v>0</v>
      </c>
      <c r="V27" s="83">
        <f t="shared" si="3"/>
        <v>0</v>
      </c>
      <c r="W27" s="83">
        <f t="shared" si="3"/>
        <v>0</v>
      </c>
      <c r="X27" s="83">
        <f t="shared" si="4"/>
        <v>0</v>
      </c>
      <c r="Y27" s="83">
        <f t="shared" si="4"/>
        <v>0</v>
      </c>
      <c r="Z27" s="83">
        <f t="shared" si="4"/>
        <v>0</v>
      </c>
      <c r="AA27" s="171">
        <f t="shared" si="9"/>
        <v>0</v>
      </c>
      <c r="AB27" s="83">
        <f t="shared" si="5"/>
        <v>0</v>
      </c>
      <c r="AC27" s="83">
        <f t="shared" si="5"/>
        <v>0</v>
      </c>
      <c r="AD27" s="171">
        <f t="shared" si="10"/>
        <v>0</v>
      </c>
      <c r="AE27" s="171">
        <f>IF(AD27=1,SUM(AD$10:AD27),0)</f>
        <v>0</v>
      </c>
      <c r="AF27" s="82" t="str">
        <f t="shared" si="11"/>
        <v/>
      </c>
      <c r="AG27" s="171">
        <f t="shared" si="12"/>
        <v>0</v>
      </c>
    </row>
    <row r="28" spans="1:33" ht="12" customHeight="1" x14ac:dyDescent="0.25">
      <c r="A28" s="497"/>
      <c r="B28" s="15">
        <v>19</v>
      </c>
      <c r="C28" s="468">
        <f t="shared" si="6"/>
        <v>0</v>
      </c>
      <c r="D28" s="469"/>
      <c r="E28" s="470"/>
      <c r="F28" s="67">
        <f t="shared" si="7"/>
        <v>0</v>
      </c>
      <c r="G28" s="67">
        <f t="shared" si="7"/>
        <v>0</v>
      </c>
      <c r="H28" s="67">
        <f t="shared" si="7"/>
        <v>0</v>
      </c>
      <c r="I28" s="67">
        <f t="shared" si="0"/>
        <v>0</v>
      </c>
      <c r="J28" s="67">
        <f t="shared" si="8"/>
        <v>0</v>
      </c>
      <c r="K28" s="16">
        <f t="shared" si="8"/>
        <v>0</v>
      </c>
      <c r="L28" s="67">
        <f t="shared" si="8"/>
        <v>0</v>
      </c>
      <c r="M28" s="17">
        <f>IF(L28&gt;0,VLOOKUP(I28,Labour!$AR$1:$AT$15,3,FALSE),0)</f>
        <v>0</v>
      </c>
      <c r="N28" s="70">
        <f t="shared" si="1"/>
        <v>0</v>
      </c>
      <c r="R28" s="83">
        <f t="shared" si="2"/>
        <v>0</v>
      </c>
      <c r="S28" s="83">
        <f t="shared" si="2"/>
        <v>0</v>
      </c>
      <c r="T28" s="83">
        <f t="shared" si="2"/>
        <v>0</v>
      </c>
      <c r="U28" s="83">
        <f t="shared" si="2"/>
        <v>0</v>
      </c>
      <c r="V28" s="83">
        <f t="shared" si="3"/>
        <v>0</v>
      </c>
      <c r="W28" s="83">
        <f t="shared" si="3"/>
        <v>0</v>
      </c>
      <c r="X28" s="83">
        <f t="shared" si="4"/>
        <v>0</v>
      </c>
      <c r="Y28" s="83">
        <f t="shared" si="4"/>
        <v>0</v>
      </c>
      <c r="Z28" s="83">
        <f t="shared" si="4"/>
        <v>0</v>
      </c>
      <c r="AA28" s="171">
        <f t="shared" si="9"/>
        <v>0</v>
      </c>
      <c r="AB28" s="83">
        <f t="shared" si="5"/>
        <v>0</v>
      </c>
      <c r="AC28" s="83">
        <f t="shared" si="5"/>
        <v>0</v>
      </c>
      <c r="AD28" s="171">
        <f t="shared" si="10"/>
        <v>0</v>
      </c>
      <c r="AE28" s="171">
        <f>IF(AD28=1,SUM(AD$10:AD28),0)</f>
        <v>0</v>
      </c>
      <c r="AF28" s="82" t="str">
        <f t="shared" si="11"/>
        <v/>
      </c>
      <c r="AG28" s="171">
        <f t="shared" si="12"/>
        <v>0</v>
      </c>
    </row>
    <row r="29" spans="1:33" ht="12" customHeight="1" x14ac:dyDescent="0.25">
      <c r="A29" s="497"/>
      <c r="B29" s="15">
        <v>20</v>
      </c>
      <c r="C29" s="468">
        <f t="shared" si="6"/>
        <v>0</v>
      </c>
      <c r="D29" s="469"/>
      <c r="E29" s="470"/>
      <c r="F29" s="67">
        <f t="shared" si="7"/>
        <v>0</v>
      </c>
      <c r="G29" s="67">
        <f t="shared" si="7"/>
        <v>0</v>
      </c>
      <c r="H29" s="67">
        <f t="shared" si="7"/>
        <v>0</v>
      </c>
      <c r="I29" s="67">
        <f t="shared" si="0"/>
        <v>0</v>
      </c>
      <c r="J29" s="67">
        <f t="shared" si="8"/>
        <v>0</v>
      </c>
      <c r="K29" s="16">
        <f t="shared" si="8"/>
        <v>0</v>
      </c>
      <c r="L29" s="67">
        <f t="shared" si="8"/>
        <v>0</v>
      </c>
      <c r="M29" s="17">
        <f>IF(L29&gt;0,VLOOKUP(I29,Labour!$AR$1:$AT$15,3,FALSE),0)</f>
        <v>0</v>
      </c>
      <c r="N29" s="70">
        <f t="shared" si="1"/>
        <v>0</v>
      </c>
      <c r="R29" s="83">
        <f t="shared" si="2"/>
        <v>0</v>
      </c>
      <c r="S29" s="83">
        <f t="shared" si="2"/>
        <v>0</v>
      </c>
      <c r="T29" s="83">
        <f t="shared" si="2"/>
        <v>0</v>
      </c>
      <c r="U29" s="83">
        <f t="shared" si="2"/>
        <v>0</v>
      </c>
      <c r="V29" s="83">
        <f t="shared" si="3"/>
        <v>0</v>
      </c>
      <c r="W29" s="83">
        <f t="shared" si="3"/>
        <v>0</v>
      </c>
      <c r="X29" s="83">
        <f t="shared" si="4"/>
        <v>0</v>
      </c>
      <c r="Y29" s="83">
        <f t="shared" si="4"/>
        <v>0</v>
      </c>
      <c r="Z29" s="83">
        <f t="shared" si="4"/>
        <v>0</v>
      </c>
      <c r="AA29" s="171">
        <f t="shared" si="9"/>
        <v>0</v>
      </c>
      <c r="AB29" s="83">
        <f t="shared" si="5"/>
        <v>0</v>
      </c>
      <c r="AC29" s="83">
        <f t="shared" si="5"/>
        <v>0</v>
      </c>
      <c r="AD29" s="171">
        <f t="shared" si="10"/>
        <v>0</v>
      </c>
      <c r="AE29" s="171">
        <f>IF(AD29=1,SUM(AD$10:AD29),0)</f>
        <v>0</v>
      </c>
      <c r="AF29" s="82" t="str">
        <f t="shared" si="11"/>
        <v/>
      </c>
      <c r="AG29" s="171">
        <f t="shared" si="12"/>
        <v>0</v>
      </c>
    </row>
    <row r="30" spans="1:33" ht="12" customHeight="1" x14ac:dyDescent="0.25">
      <c r="A30" s="497"/>
      <c r="B30" s="15">
        <v>21</v>
      </c>
      <c r="C30" s="468">
        <f t="shared" si="6"/>
        <v>0</v>
      </c>
      <c r="D30" s="469"/>
      <c r="E30" s="470"/>
      <c r="F30" s="67">
        <f t="shared" si="7"/>
        <v>0</v>
      </c>
      <c r="G30" s="67">
        <f t="shared" si="7"/>
        <v>0</v>
      </c>
      <c r="H30" s="67">
        <f t="shared" si="7"/>
        <v>0</v>
      </c>
      <c r="I30" s="67">
        <f t="shared" si="0"/>
        <v>0</v>
      </c>
      <c r="J30" s="67">
        <f t="shared" si="8"/>
        <v>0</v>
      </c>
      <c r="K30" s="16">
        <f t="shared" si="8"/>
        <v>0</v>
      </c>
      <c r="L30" s="67">
        <f t="shared" si="8"/>
        <v>0</v>
      </c>
      <c r="M30" s="17">
        <f>IF(L30&gt;0,VLOOKUP(I30,Labour!$AR$1:$AT$15,3,FALSE),0)</f>
        <v>0</v>
      </c>
      <c r="N30" s="70">
        <f t="shared" si="1"/>
        <v>0</v>
      </c>
      <c r="R30" s="83">
        <f t="shared" ref="R30:U49" si="13">IF($B30&lt;=$U$3,VLOOKUP($B30,PTABLE,R$9,FALSE),0)</f>
        <v>0</v>
      </c>
      <c r="S30" s="83">
        <f t="shared" si="13"/>
        <v>0</v>
      </c>
      <c r="T30" s="83">
        <f t="shared" si="13"/>
        <v>0</v>
      </c>
      <c r="U30" s="83">
        <f t="shared" si="13"/>
        <v>0</v>
      </c>
      <c r="V30" s="83">
        <f t="shared" ref="V30:W49" si="14">IF($B30&lt;=$U$3,IF(VLOOKUP($B30,PTABLE,V$9,FALSE)=V$8,$U30,0),0)</f>
        <v>0</v>
      </c>
      <c r="W30" s="83">
        <f t="shared" si="14"/>
        <v>0</v>
      </c>
      <c r="X30" s="83">
        <f t="shared" ref="X30:Z49" si="15">IF($B30&lt;=$U$3,VLOOKUP($B30,PTABLE,X$9,FALSE),0)</f>
        <v>0</v>
      </c>
      <c r="Y30" s="83">
        <f t="shared" si="15"/>
        <v>0</v>
      </c>
      <c r="Z30" s="83">
        <f t="shared" si="15"/>
        <v>0</v>
      </c>
      <c r="AA30" s="171">
        <f t="shared" si="9"/>
        <v>0</v>
      </c>
      <c r="AB30" s="83">
        <f t="shared" ref="AB30:AC49" si="16">IF($B30&lt;=$U$3,VLOOKUP($B30,PTABLE,AB$9,FALSE),0)</f>
        <v>0</v>
      </c>
      <c r="AC30" s="83">
        <f t="shared" si="16"/>
        <v>0</v>
      </c>
      <c r="AD30" s="171">
        <f t="shared" si="10"/>
        <v>0</v>
      </c>
      <c r="AE30" s="171">
        <f>IF(AD30=1,SUM(AD$10:AD30),0)</f>
        <v>0</v>
      </c>
      <c r="AF30" s="82" t="str">
        <f t="shared" si="11"/>
        <v/>
      </c>
      <c r="AG30" s="171">
        <f t="shared" si="12"/>
        <v>0</v>
      </c>
    </row>
    <row r="31" spans="1:33" ht="12" customHeight="1" x14ac:dyDescent="0.25">
      <c r="A31" s="497"/>
      <c r="B31" s="15">
        <v>22</v>
      </c>
      <c r="C31" s="468">
        <f t="shared" si="6"/>
        <v>0</v>
      </c>
      <c r="D31" s="469"/>
      <c r="E31" s="470"/>
      <c r="F31" s="67">
        <f t="shared" si="7"/>
        <v>0</v>
      </c>
      <c r="G31" s="67">
        <f t="shared" si="7"/>
        <v>0</v>
      </c>
      <c r="H31" s="67">
        <f t="shared" si="7"/>
        <v>0</v>
      </c>
      <c r="I31" s="67">
        <f t="shared" si="0"/>
        <v>0</v>
      </c>
      <c r="J31" s="67">
        <f t="shared" si="8"/>
        <v>0</v>
      </c>
      <c r="K31" s="16">
        <f t="shared" si="8"/>
        <v>0</v>
      </c>
      <c r="L31" s="67">
        <f t="shared" si="8"/>
        <v>0</v>
      </c>
      <c r="M31" s="17">
        <f>IF(L31&gt;0,VLOOKUP(I31,Labour!$AR$1:$AT$15,3,FALSE),0)</f>
        <v>0</v>
      </c>
      <c r="N31" s="70">
        <f t="shared" si="1"/>
        <v>0</v>
      </c>
      <c r="R31" s="83">
        <f t="shared" si="13"/>
        <v>0</v>
      </c>
      <c r="S31" s="83">
        <f t="shared" si="13"/>
        <v>0</v>
      </c>
      <c r="T31" s="83">
        <f t="shared" si="13"/>
        <v>0</v>
      </c>
      <c r="U31" s="83">
        <f t="shared" si="13"/>
        <v>0</v>
      </c>
      <c r="V31" s="83">
        <f t="shared" si="14"/>
        <v>0</v>
      </c>
      <c r="W31" s="83">
        <f t="shared" si="14"/>
        <v>0</v>
      </c>
      <c r="X31" s="83">
        <f t="shared" si="15"/>
        <v>0</v>
      </c>
      <c r="Y31" s="83">
        <f t="shared" si="15"/>
        <v>0</v>
      </c>
      <c r="Z31" s="83">
        <f t="shared" si="15"/>
        <v>0</v>
      </c>
      <c r="AA31" s="171">
        <f t="shared" si="9"/>
        <v>0</v>
      </c>
      <c r="AB31" s="83">
        <f t="shared" si="16"/>
        <v>0</v>
      </c>
      <c r="AC31" s="83">
        <f t="shared" si="16"/>
        <v>0</v>
      </c>
      <c r="AD31" s="171">
        <f t="shared" si="10"/>
        <v>0</v>
      </c>
      <c r="AE31" s="171">
        <f>IF(AD31=1,SUM(AD$10:AD31),0)</f>
        <v>0</v>
      </c>
      <c r="AF31" s="82" t="str">
        <f t="shared" si="11"/>
        <v/>
      </c>
      <c r="AG31" s="171">
        <f t="shared" si="12"/>
        <v>0</v>
      </c>
    </row>
    <row r="32" spans="1:33" ht="12" customHeight="1" x14ac:dyDescent="0.25">
      <c r="A32" s="497"/>
      <c r="B32" s="15">
        <v>23</v>
      </c>
      <c r="C32" s="468">
        <f t="shared" si="6"/>
        <v>0</v>
      </c>
      <c r="D32" s="469"/>
      <c r="E32" s="470"/>
      <c r="F32" s="67">
        <f t="shared" si="7"/>
        <v>0</v>
      </c>
      <c r="G32" s="67">
        <f t="shared" si="7"/>
        <v>0</v>
      </c>
      <c r="H32" s="67">
        <f t="shared" si="7"/>
        <v>0</v>
      </c>
      <c r="I32" s="67">
        <f t="shared" si="0"/>
        <v>0</v>
      </c>
      <c r="J32" s="67">
        <f t="shared" si="8"/>
        <v>0</v>
      </c>
      <c r="K32" s="16">
        <f t="shared" si="8"/>
        <v>0</v>
      </c>
      <c r="L32" s="67">
        <f t="shared" si="8"/>
        <v>0</v>
      </c>
      <c r="M32" s="17">
        <f>IF(L32&gt;0,VLOOKUP(I32,Labour!$AR$1:$AT$15,3,FALSE),0)</f>
        <v>0</v>
      </c>
      <c r="N32" s="70">
        <f t="shared" si="1"/>
        <v>0</v>
      </c>
      <c r="R32" s="83">
        <f t="shared" si="13"/>
        <v>0</v>
      </c>
      <c r="S32" s="83">
        <f t="shared" si="13"/>
        <v>0</v>
      </c>
      <c r="T32" s="83">
        <f t="shared" si="13"/>
        <v>0</v>
      </c>
      <c r="U32" s="83">
        <f t="shared" si="13"/>
        <v>0</v>
      </c>
      <c r="V32" s="83">
        <f t="shared" si="14"/>
        <v>0</v>
      </c>
      <c r="W32" s="83">
        <f t="shared" si="14"/>
        <v>0</v>
      </c>
      <c r="X32" s="83">
        <f t="shared" si="15"/>
        <v>0</v>
      </c>
      <c r="Y32" s="83">
        <f t="shared" si="15"/>
        <v>0</v>
      </c>
      <c r="Z32" s="83">
        <f t="shared" si="15"/>
        <v>0</v>
      </c>
      <c r="AA32" s="171">
        <f t="shared" si="9"/>
        <v>0</v>
      </c>
      <c r="AB32" s="83">
        <f t="shared" si="16"/>
        <v>0</v>
      </c>
      <c r="AC32" s="83">
        <f t="shared" si="16"/>
        <v>0</v>
      </c>
      <c r="AD32" s="171">
        <f t="shared" si="10"/>
        <v>0</v>
      </c>
      <c r="AE32" s="171">
        <f>IF(AD32=1,SUM(AD$10:AD32),0)</f>
        <v>0</v>
      </c>
      <c r="AF32" s="82" t="str">
        <f t="shared" si="11"/>
        <v/>
      </c>
      <c r="AG32" s="171">
        <f t="shared" si="12"/>
        <v>0</v>
      </c>
    </row>
    <row r="33" spans="1:33" ht="12" customHeight="1" x14ac:dyDescent="0.25">
      <c r="A33" s="497"/>
      <c r="B33" s="15">
        <v>24</v>
      </c>
      <c r="C33" s="468">
        <f t="shared" si="6"/>
        <v>0</v>
      </c>
      <c r="D33" s="469"/>
      <c r="E33" s="470"/>
      <c r="F33" s="67">
        <f t="shared" si="7"/>
        <v>0</v>
      </c>
      <c r="G33" s="67">
        <f t="shared" si="7"/>
        <v>0</v>
      </c>
      <c r="H33" s="67">
        <f t="shared" si="7"/>
        <v>0</v>
      </c>
      <c r="I33" s="67">
        <f t="shared" si="0"/>
        <v>0</v>
      </c>
      <c r="J33" s="67">
        <f t="shared" si="8"/>
        <v>0</v>
      </c>
      <c r="K33" s="16">
        <f t="shared" si="8"/>
        <v>0</v>
      </c>
      <c r="L33" s="67">
        <f t="shared" si="8"/>
        <v>0</v>
      </c>
      <c r="M33" s="17">
        <f>IF(L33&gt;0,VLOOKUP(I33,Labour!$AR$1:$AT$15,3,FALSE),0)</f>
        <v>0</v>
      </c>
      <c r="N33" s="70">
        <f t="shared" si="1"/>
        <v>0</v>
      </c>
      <c r="R33" s="83">
        <f t="shared" si="13"/>
        <v>0</v>
      </c>
      <c r="S33" s="83">
        <f t="shared" si="13"/>
        <v>0</v>
      </c>
      <c r="T33" s="83">
        <f t="shared" si="13"/>
        <v>0</v>
      </c>
      <c r="U33" s="83">
        <f t="shared" si="13"/>
        <v>0</v>
      </c>
      <c r="V33" s="83">
        <f t="shared" si="14"/>
        <v>0</v>
      </c>
      <c r="W33" s="83">
        <f t="shared" si="14"/>
        <v>0</v>
      </c>
      <c r="X33" s="83">
        <f t="shared" si="15"/>
        <v>0</v>
      </c>
      <c r="Y33" s="83">
        <f t="shared" si="15"/>
        <v>0</v>
      </c>
      <c r="Z33" s="83">
        <f t="shared" si="15"/>
        <v>0</v>
      </c>
      <c r="AA33" s="171">
        <f t="shared" si="9"/>
        <v>0</v>
      </c>
      <c r="AB33" s="83">
        <f t="shared" si="16"/>
        <v>0</v>
      </c>
      <c r="AC33" s="83">
        <f t="shared" si="16"/>
        <v>0</v>
      </c>
      <c r="AD33" s="171">
        <f t="shared" si="10"/>
        <v>0</v>
      </c>
      <c r="AE33" s="171">
        <f>IF(AD33=1,SUM(AD$10:AD33),0)</f>
        <v>0</v>
      </c>
      <c r="AF33" s="82" t="str">
        <f t="shared" si="11"/>
        <v/>
      </c>
      <c r="AG33" s="171">
        <f t="shared" si="12"/>
        <v>0</v>
      </c>
    </row>
    <row r="34" spans="1:33" ht="12" customHeight="1" x14ac:dyDescent="0.25">
      <c r="A34" s="497"/>
      <c r="B34" s="15">
        <v>25</v>
      </c>
      <c r="C34" s="468">
        <f t="shared" si="6"/>
        <v>0</v>
      </c>
      <c r="D34" s="469"/>
      <c r="E34" s="470"/>
      <c r="F34" s="67">
        <f t="shared" si="7"/>
        <v>0</v>
      </c>
      <c r="G34" s="67">
        <f t="shared" si="7"/>
        <v>0</v>
      </c>
      <c r="H34" s="67">
        <f t="shared" si="7"/>
        <v>0</v>
      </c>
      <c r="I34" s="67">
        <f t="shared" si="0"/>
        <v>0</v>
      </c>
      <c r="J34" s="67">
        <f t="shared" si="8"/>
        <v>0</v>
      </c>
      <c r="K34" s="16">
        <f t="shared" si="8"/>
        <v>0</v>
      </c>
      <c r="L34" s="67">
        <f t="shared" si="8"/>
        <v>0</v>
      </c>
      <c r="M34" s="17">
        <f>IF(L34&gt;0,VLOOKUP(I34,Labour!$AR$1:$AT$15,3,FALSE),0)</f>
        <v>0</v>
      </c>
      <c r="N34" s="70">
        <f t="shared" si="1"/>
        <v>0</v>
      </c>
      <c r="R34" s="83">
        <f t="shared" si="13"/>
        <v>0</v>
      </c>
      <c r="S34" s="83">
        <f t="shared" si="13"/>
        <v>0</v>
      </c>
      <c r="T34" s="83">
        <f t="shared" si="13"/>
        <v>0</v>
      </c>
      <c r="U34" s="83">
        <f t="shared" si="13"/>
        <v>0</v>
      </c>
      <c r="V34" s="83">
        <f t="shared" si="14"/>
        <v>0</v>
      </c>
      <c r="W34" s="83">
        <f t="shared" si="14"/>
        <v>0</v>
      </c>
      <c r="X34" s="83">
        <f t="shared" si="15"/>
        <v>0</v>
      </c>
      <c r="Y34" s="83">
        <f t="shared" si="15"/>
        <v>0</v>
      </c>
      <c r="Z34" s="83">
        <f t="shared" si="15"/>
        <v>0</v>
      </c>
      <c r="AA34" s="171">
        <f t="shared" si="9"/>
        <v>0</v>
      </c>
      <c r="AB34" s="83">
        <f t="shared" si="16"/>
        <v>0</v>
      </c>
      <c r="AC34" s="83">
        <f t="shared" si="16"/>
        <v>0</v>
      </c>
      <c r="AD34" s="171">
        <f t="shared" si="10"/>
        <v>0</v>
      </c>
      <c r="AE34" s="171">
        <f>IF(AD34=1,SUM(AD$10:AD34),0)</f>
        <v>0</v>
      </c>
      <c r="AF34" s="82" t="str">
        <f t="shared" si="11"/>
        <v/>
      </c>
      <c r="AG34" s="171">
        <f t="shared" si="12"/>
        <v>0</v>
      </c>
    </row>
    <row r="35" spans="1:33" ht="12" customHeight="1" x14ac:dyDescent="0.25">
      <c r="A35" s="497"/>
      <c r="B35" s="15">
        <v>26</v>
      </c>
      <c r="C35" s="468">
        <f t="shared" si="6"/>
        <v>0</v>
      </c>
      <c r="D35" s="469"/>
      <c r="E35" s="470"/>
      <c r="F35" s="67">
        <f t="shared" si="7"/>
        <v>0</v>
      </c>
      <c r="G35" s="67">
        <f t="shared" si="7"/>
        <v>0</v>
      </c>
      <c r="H35" s="67">
        <f t="shared" si="7"/>
        <v>0</v>
      </c>
      <c r="I35" s="67">
        <f t="shared" si="0"/>
        <v>0</v>
      </c>
      <c r="J35" s="67">
        <f t="shared" si="8"/>
        <v>0</v>
      </c>
      <c r="K35" s="16">
        <f t="shared" si="8"/>
        <v>0</v>
      </c>
      <c r="L35" s="67">
        <f t="shared" si="8"/>
        <v>0</v>
      </c>
      <c r="M35" s="17">
        <f>IF(L35&gt;0,VLOOKUP(I35,Labour!$AR$1:$AT$15,3,FALSE),0)</f>
        <v>0</v>
      </c>
      <c r="N35" s="70">
        <f t="shared" si="1"/>
        <v>0</v>
      </c>
      <c r="R35" s="83">
        <f t="shared" si="13"/>
        <v>0</v>
      </c>
      <c r="S35" s="83">
        <f t="shared" si="13"/>
        <v>0</v>
      </c>
      <c r="T35" s="83">
        <f t="shared" si="13"/>
        <v>0</v>
      </c>
      <c r="U35" s="83">
        <f t="shared" si="13"/>
        <v>0</v>
      </c>
      <c r="V35" s="83">
        <f t="shared" si="14"/>
        <v>0</v>
      </c>
      <c r="W35" s="83">
        <f t="shared" si="14"/>
        <v>0</v>
      </c>
      <c r="X35" s="83">
        <f t="shared" si="15"/>
        <v>0</v>
      </c>
      <c r="Y35" s="83">
        <f t="shared" si="15"/>
        <v>0</v>
      </c>
      <c r="Z35" s="83">
        <f t="shared" si="15"/>
        <v>0</v>
      </c>
      <c r="AA35" s="171">
        <f t="shared" si="9"/>
        <v>0</v>
      </c>
      <c r="AB35" s="83">
        <f t="shared" si="16"/>
        <v>0</v>
      </c>
      <c r="AC35" s="83">
        <f t="shared" si="16"/>
        <v>0</v>
      </c>
      <c r="AD35" s="171">
        <f t="shared" si="10"/>
        <v>0</v>
      </c>
      <c r="AE35" s="171">
        <f>IF(AD35=1,SUM(AD$10:AD35),0)</f>
        <v>0</v>
      </c>
      <c r="AF35" s="82" t="str">
        <f t="shared" si="11"/>
        <v/>
      </c>
      <c r="AG35" s="171">
        <f t="shared" si="12"/>
        <v>0</v>
      </c>
    </row>
    <row r="36" spans="1:33" ht="12" customHeight="1" x14ac:dyDescent="0.25">
      <c r="A36" s="497"/>
      <c r="B36" s="15">
        <v>27</v>
      </c>
      <c r="C36" s="468">
        <f t="shared" si="6"/>
        <v>0</v>
      </c>
      <c r="D36" s="469"/>
      <c r="E36" s="470"/>
      <c r="F36" s="67">
        <f t="shared" si="7"/>
        <v>0</v>
      </c>
      <c r="G36" s="67">
        <f t="shared" si="7"/>
        <v>0</v>
      </c>
      <c r="H36" s="67">
        <f t="shared" si="7"/>
        <v>0</v>
      </c>
      <c r="I36" s="67">
        <f t="shared" si="0"/>
        <v>0</v>
      </c>
      <c r="J36" s="67">
        <f t="shared" si="8"/>
        <v>0</v>
      </c>
      <c r="K36" s="16">
        <f t="shared" si="8"/>
        <v>0</v>
      </c>
      <c r="L36" s="67">
        <f t="shared" si="8"/>
        <v>0</v>
      </c>
      <c r="M36" s="17">
        <f>IF(L36&gt;0,VLOOKUP(I36,Labour!$AR$1:$AT$15,3,FALSE),0)</f>
        <v>0</v>
      </c>
      <c r="N36" s="70">
        <f t="shared" si="1"/>
        <v>0</v>
      </c>
      <c r="R36" s="83">
        <f t="shared" si="13"/>
        <v>0</v>
      </c>
      <c r="S36" s="83">
        <f t="shared" si="13"/>
        <v>0</v>
      </c>
      <c r="T36" s="83">
        <f t="shared" si="13"/>
        <v>0</v>
      </c>
      <c r="U36" s="83">
        <f t="shared" si="13"/>
        <v>0</v>
      </c>
      <c r="V36" s="83">
        <f t="shared" si="14"/>
        <v>0</v>
      </c>
      <c r="W36" s="83">
        <f t="shared" si="14"/>
        <v>0</v>
      </c>
      <c r="X36" s="83">
        <f t="shared" si="15"/>
        <v>0</v>
      </c>
      <c r="Y36" s="83">
        <f t="shared" si="15"/>
        <v>0</v>
      </c>
      <c r="Z36" s="83">
        <f t="shared" si="15"/>
        <v>0</v>
      </c>
      <c r="AA36" s="171">
        <f t="shared" si="9"/>
        <v>0</v>
      </c>
      <c r="AB36" s="83">
        <f t="shared" si="16"/>
        <v>0</v>
      </c>
      <c r="AC36" s="83">
        <f t="shared" si="16"/>
        <v>0</v>
      </c>
      <c r="AD36" s="171">
        <f t="shared" si="10"/>
        <v>0</v>
      </c>
      <c r="AE36" s="171">
        <f>IF(AD36=1,SUM(AD$10:AD36),0)</f>
        <v>0</v>
      </c>
      <c r="AF36" s="82" t="str">
        <f t="shared" si="11"/>
        <v/>
      </c>
      <c r="AG36" s="171">
        <f t="shared" si="12"/>
        <v>0</v>
      </c>
    </row>
    <row r="37" spans="1:33" ht="12" customHeight="1" x14ac:dyDescent="0.25">
      <c r="A37" s="497"/>
      <c r="B37" s="15">
        <v>28</v>
      </c>
      <c r="C37" s="468">
        <f t="shared" si="6"/>
        <v>0</v>
      </c>
      <c r="D37" s="469"/>
      <c r="E37" s="470"/>
      <c r="F37" s="67">
        <f t="shared" si="7"/>
        <v>0</v>
      </c>
      <c r="G37" s="67">
        <f t="shared" si="7"/>
        <v>0</v>
      </c>
      <c r="H37" s="67">
        <f t="shared" si="7"/>
        <v>0</v>
      </c>
      <c r="I37" s="67">
        <f t="shared" si="0"/>
        <v>0</v>
      </c>
      <c r="J37" s="67">
        <f t="shared" si="8"/>
        <v>0</v>
      </c>
      <c r="K37" s="16">
        <f t="shared" si="8"/>
        <v>0</v>
      </c>
      <c r="L37" s="67">
        <f t="shared" si="8"/>
        <v>0</v>
      </c>
      <c r="M37" s="17">
        <f>IF(L37&gt;0,VLOOKUP(I37,Labour!$AR$1:$AT$15,3,FALSE),0)</f>
        <v>0</v>
      </c>
      <c r="N37" s="70">
        <f t="shared" si="1"/>
        <v>0</v>
      </c>
      <c r="R37" s="83">
        <f t="shared" si="13"/>
        <v>0</v>
      </c>
      <c r="S37" s="83">
        <f t="shared" si="13"/>
        <v>0</v>
      </c>
      <c r="T37" s="83">
        <f t="shared" si="13"/>
        <v>0</v>
      </c>
      <c r="U37" s="83">
        <f t="shared" si="13"/>
        <v>0</v>
      </c>
      <c r="V37" s="83">
        <f t="shared" si="14"/>
        <v>0</v>
      </c>
      <c r="W37" s="83">
        <f t="shared" si="14"/>
        <v>0</v>
      </c>
      <c r="X37" s="83">
        <f t="shared" si="15"/>
        <v>0</v>
      </c>
      <c r="Y37" s="83">
        <f t="shared" si="15"/>
        <v>0</v>
      </c>
      <c r="Z37" s="83">
        <f t="shared" si="15"/>
        <v>0</v>
      </c>
      <c r="AA37" s="171">
        <f t="shared" si="9"/>
        <v>0</v>
      </c>
      <c r="AB37" s="83">
        <f t="shared" si="16"/>
        <v>0</v>
      </c>
      <c r="AC37" s="83">
        <f t="shared" si="16"/>
        <v>0</v>
      </c>
      <c r="AD37" s="171">
        <f t="shared" si="10"/>
        <v>0</v>
      </c>
      <c r="AE37" s="171">
        <f>IF(AD37=1,SUM(AD$10:AD37),0)</f>
        <v>0</v>
      </c>
      <c r="AF37" s="82" t="str">
        <f t="shared" si="11"/>
        <v/>
      </c>
      <c r="AG37" s="171">
        <f t="shared" si="12"/>
        <v>0</v>
      </c>
    </row>
    <row r="38" spans="1:33" ht="12" customHeight="1" x14ac:dyDescent="0.25">
      <c r="A38" s="497"/>
      <c r="B38" s="15">
        <v>29</v>
      </c>
      <c r="C38" s="468">
        <f t="shared" si="6"/>
        <v>0</v>
      </c>
      <c r="D38" s="469"/>
      <c r="E38" s="470"/>
      <c r="F38" s="67">
        <f t="shared" si="7"/>
        <v>0</v>
      </c>
      <c r="G38" s="67">
        <f t="shared" si="7"/>
        <v>0</v>
      </c>
      <c r="H38" s="67">
        <f t="shared" si="7"/>
        <v>0</v>
      </c>
      <c r="I38" s="67">
        <f t="shared" si="0"/>
        <v>0</v>
      </c>
      <c r="J38" s="67">
        <f t="shared" si="8"/>
        <v>0</v>
      </c>
      <c r="K38" s="16">
        <f t="shared" si="8"/>
        <v>0</v>
      </c>
      <c r="L38" s="67">
        <f t="shared" si="8"/>
        <v>0</v>
      </c>
      <c r="M38" s="17">
        <f>IF(L38&gt;0,VLOOKUP(I38,Labour!$AR$1:$AT$15,3,FALSE),0)</f>
        <v>0</v>
      </c>
      <c r="N38" s="70">
        <f t="shared" si="1"/>
        <v>0</v>
      </c>
      <c r="R38" s="83">
        <f t="shared" si="13"/>
        <v>0</v>
      </c>
      <c r="S38" s="83">
        <f t="shared" si="13"/>
        <v>0</v>
      </c>
      <c r="T38" s="83">
        <f t="shared" si="13"/>
        <v>0</v>
      </c>
      <c r="U38" s="83">
        <f t="shared" si="13"/>
        <v>0</v>
      </c>
      <c r="V38" s="83">
        <f t="shared" si="14"/>
        <v>0</v>
      </c>
      <c r="W38" s="83">
        <f t="shared" si="14"/>
        <v>0</v>
      </c>
      <c r="X38" s="83">
        <f t="shared" si="15"/>
        <v>0</v>
      </c>
      <c r="Y38" s="83">
        <f t="shared" si="15"/>
        <v>0</v>
      </c>
      <c r="Z38" s="83">
        <f t="shared" si="15"/>
        <v>0</v>
      </c>
      <c r="AA38" s="171">
        <f t="shared" si="9"/>
        <v>0</v>
      </c>
      <c r="AB38" s="83">
        <f t="shared" si="16"/>
        <v>0</v>
      </c>
      <c r="AC38" s="83">
        <f t="shared" si="16"/>
        <v>0</v>
      </c>
      <c r="AD38" s="171">
        <f t="shared" si="10"/>
        <v>0</v>
      </c>
      <c r="AE38" s="171">
        <f>IF(AD38=1,SUM(AD$10:AD38),0)</f>
        <v>0</v>
      </c>
      <c r="AF38" s="82" t="str">
        <f t="shared" si="11"/>
        <v/>
      </c>
      <c r="AG38" s="171">
        <f t="shared" si="12"/>
        <v>0</v>
      </c>
    </row>
    <row r="39" spans="1:33" ht="12" customHeight="1" x14ac:dyDescent="0.25">
      <c r="A39" s="497"/>
      <c r="B39" s="15">
        <v>30</v>
      </c>
      <c r="C39" s="468">
        <f t="shared" si="6"/>
        <v>0</v>
      </c>
      <c r="D39" s="469"/>
      <c r="E39" s="470"/>
      <c r="F39" s="67">
        <f t="shared" ref="F39:H109" si="17">S39</f>
        <v>0</v>
      </c>
      <c r="G39" s="67">
        <f t="shared" si="17"/>
        <v>0</v>
      </c>
      <c r="H39" s="67">
        <f t="shared" si="17"/>
        <v>0</v>
      </c>
      <c r="I39" s="67">
        <f t="shared" si="0"/>
        <v>0</v>
      </c>
      <c r="J39" s="67">
        <f t="shared" ref="J39:L109" si="18">AA39</f>
        <v>0</v>
      </c>
      <c r="K39" s="16">
        <f t="shared" si="18"/>
        <v>0</v>
      </c>
      <c r="L39" s="67">
        <f t="shared" si="18"/>
        <v>0</v>
      </c>
      <c r="M39" s="17">
        <f>IF(L39&gt;0,VLOOKUP(I39,Labour!$AR$1:$AT$15,3,FALSE),0)</f>
        <v>0</v>
      </c>
      <c r="N39" s="70">
        <f t="shared" si="1"/>
        <v>0</v>
      </c>
      <c r="R39" s="83">
        <f t="shared" si="13"/>
        <v>0</v>
      </c>
      <c r="S39" s="83">
        <f t="shared" si="13"/>
        <v>0</v>
      </c>
      <c r="T39" s="83">
        <f t="shared" si="13"/>
        <v>0</v>
      </c>
      <c r="U39" s="83">
        <f t="shared" si="13"/>
        <v>0</v>
      </c>
      <c r="V39" s="83">
        <f t="shared" si="14"/>
        <v>0</v>
      </c>
      <c r="W39" s="83">
        <f t="shared" si="14"/>
        <v>0</v>
      </c>
      <c r="X39" s="83">
        <f t="shared" si="15"/>
        <v>0</v>
      </c>
      <c r="Y39" s="83">
        <f t="shared" si="15"/>
        <v>0</v>
      </c>
      <c r="Z39" s="83">
        <f t="shared" si="15"/>
        <v>0</v>
      </c>
      <c r="AA39" s="171">
        <f t="shared" si="9"/>
        <v>0</v>
      </c>
      <c r="AB39" s="83">
        <f t="shared" si="16"/>
        <v>0</v>
      </c>
      <c r="AC39" s="83">
        <f t="shared" si="16"/>
        <v>0</v>
      </c>
      <c r="AD39" s="171">
        <f t="shared" si="10"/>
        <v>0</v>
      </c>
      <c r="AE39" s="171">
        <f>IF(AD39=1,SUM(AD$10:AD39),0)</f>
        <v>0</v>
      </c>
      <c r="AF39" s="82" t="str">
        <f t="shared" si="11"/>
        <v/>
      </c>
      <c r="AG39" s="171">
        <f t="shared" si="12"/>
        <v>0</v>
      </c>
    </row>
    <row r="40" spans="1:33" ht="12" customHeight="1" x14ac:dyDescent="0.25">
      <c r="A40" s="497"/>
      <c r="B40" s="15">
        <v>31</v>
      </c>
      <c r="C40" s="468">
        <f t="shared" si="6"/>
        <v>0</v>
      </c>
      <c r="D40" s="469"/>
      <c r="E40" s="470"/>
      <c r="F40" s="67">
        <f t="shared" si="17"/>
        <v>0</v>
      </c>
      <c r="G40" s="67">
        <f t="shared" si="17"/>
        <v>0</v>
      </c>
      <c r="H40" s="67">
        <f t="shared" si="17"/>
        <v>0</v>
      </c>
      <c r="I40" s="67">
        <f t="shared" si="0"/>
        <v>0</v>
      </c>
      <c r="J40" s="67">
        <f t="shared" si="18"/>
        <v>0</v>
      </c>
      <c r="K40" s="16">
        <f t="shared" si="18"/>
        <v>0</v>
      </c>
      <c r="L40" s="67">
        <f t="shared" si="18"/>
        <v>0</v>
      </c>
      <c r="M40" s="17">
        <f>IF(L40&gt;0,VLOOKUP(I40,Labour!$AR$1:$AT$15,3,FALSE),0)</f>
        <v>0</v>
      </c>
      <c r="N40" s="70">
        <f t="shared" si="1"/>
        <v>0</v>
      </c>
      <c r="R40" s="83">
        <f t="shared" si="13"/>
        <v>0</v>
      </c>
      <c r="S40" s="83">
        <f t="shared" si="13"/>
        <v>0</v>
      </c>
      <c r="T40" s="83">
        <f t="shared" si="13"/>
        <v>0</v>
      </c>
      <c r="U40" s="83">
        <f t="shared" si="13"/>
        <v>0</v>
      </c>
      <c r="V40" s="83">
        <f t="shared" si="14"/>
        <v>0</v>
      </c>
      <c r="W40" s="83">
        <f t="shared" si="14"/>
        <v>0</v>
      </c>
      <c r="X40" s="83">
        <f t="shared" si="15"/>
        <v>0</v>
      </c>
      <c r="Y40" s="83">
        <f t="shared" si="15"/>
        <v>0</v>
      </c>
      <c r="Z40" s="83">
        <f t="shared" si="15"/>
        <v>0</v>
      </c>
      <c r="AA40" s="171">
        <f t="shared" si="9"/>
        <v>0</v>
      </c>
      <c r="AB40" s="83">
        <f t="shared" si="16"/>
        <v>0</v>
      </c>
      <c r="AC40" s="83">
        <f t="shared" si="16"/>
        <v>0</v>
      </c>
      <c r="AD40" s="171">
        <f t="shared" si="10"/>
        <v>0</v>
      </c>
      <c r="AE40" s="171">
        <f>IF(AD40=1,SUM(AD$10:AD40),0)</f>
        <v>0</v>
      </c>
      <c r="AF40" s="82" t="str">
        <f t="shared" si="11"/>
        <v/>
      </c>
      <c r="AG40" s="171">
        <f t="shared" si="12"/>
        <v>0</v>
      </c>
    </row>
    <row r="41" spans="1:33" ht="12" customHeight="1" x14ac:dyDescent="0.25">
      <c r="A41" s="497"/>
      <c r="B41" s="15">
        <v>32</v>
      </c>
      <c r="C41" s="468">
        <f t="shared" si="6"/>
        <v>0</v>
      </c>
      <c r="D41" s="469"/>
      <c r="E41" s="470"/>
      <c r="F41" s="67">
        <f t="shared" si="17"/>
        <v>0</v>
      </c>
      <c r="G41" s="67">
        <f t="shared" si="17"/>
        <v>0</v>
      </c>
      <c r="H41" s="67">
        <f t="shared" si="17"/>
        <v>0</v>
      </c>
      <c r="I41" s="67">
        <f t="shared" si="0"/>
        <v>0</v>
      </c>
      <c r="J41" s="67">
        <f t="shared" si="18"/>
        <v>0</v>
      </c>
      <c r="K41" s="16">
        <f t="shared" si="18"/>
        <v>0</v>
      </c>
      <c r="L41" s="67">
        <f t="shared" si="18"/>
        <v>0</v>
      </c>
      <c r="M41" s="17">
        <f>IF(L41&gt;0,VLOOKUP(I41,Labour!$AR$1:$AT$15,3,FALSE),0)</f>
        <v>0</v>
      </c>
      <c r="N41" s="70">
        <f t="shared" si="1"/>
        <v>0</v>
      </c>
      <c r="R41" s="83">
        <f t="shared" si="13"/>
        <v>0</v>
      </c>
      <c r="S41" s="83">
        <f t="shared" si="13"/>
        <v>0</v>
      </c>
      <c r="T41" s="83">
        <f t="shared" si="13"/>
        <v>0</v>
      </c>
      <c r="U41" s="83">
        <f t="shared" si="13"/>
        <v>0</v>
      </c>
      <c r="V41" s="83">
        <f t="shared" si="14"/>
        <v>0</v>
      </c>
      <c r="W41" s="83">
        <f t="shared" si="14"/>
        <v>0</v>
      </c>
      <c r="X41" s="83">
        <f t="shared" si="15"/>
        <v>0</v>
      </c>
      <c r="Y41" s="83">
        <f t="shared" si="15"/>
        <v>0</v>
      </c>
      <c r="Z41" s="83">
        <f t="shared" si="15"/>
        <v>0</v>
      </c>
      <c r="AA41" s="171">
        <f t="shared" si="9"/>
        <v>0</v>
      </c>
      <c r="AB41" s="83">
        <f t="shared" si="16"/>
        <v>0</v>
      </c>
      <c r="AC41" s="83">
        <f t="shared" si="16"/>
        <v>0</v>
      </c>
      <c r="AD41" s="171">
        <f t="shared" si="10"/>
        <v>0</v>
      </c>
      <c r="AE41" s="171">
        <f>IF(AD41=1,SUM(AD$10:AD41),0)</f>
        <v>0</v>
      </c>
      <c r="AF41" s="82" t="str">
        <f t="shared" si="11"/>
        <v/>
      </c>
      <c r="AG41" s="171">
        <f t="shared" si="12"/>
        <v>0</v>
      </c>
    </row>
    <row r="42" spans="1:33" ht="12" customHeight="1" x14ac:dyDescent="0.25">
      <c r="A42" s="497"/>
      <c r="B42" s="15">
        <v>33</v>
      </c>
      <c r="C42" s="468">
        <f t="shared" si="6"/>
        <v>0</v>
      </c>
      <c r="D42" s="469"/>
      <c r="E42" s="470"/>
      <c r="F42" s="67">
        <f t="shared" si="17"/>
        <v>0</v>
      </c>
      <c r="G42" s="67">
        <f t="shared" si="17"/>
        <v>0</v>
      </c>
      <c r="H42" s="67">
        <f t="shared" si="17"/>
        <v>0</v>
      </c>
      <c r="I42" s="67">
        <f t="shared" si="0"/>
        <v>0</v>
      </c>
      <c r="J42" s="67">
        <f t="shared" si="18"/>
        <v>0</v>
      </c>
      <c r="K42" s="16">
        <f t="shared" si="18"/>
        <v>0</v>
      </c>
      <c r="L42" s="67">
        <f t="shared" si="18"/>
        <v>0</v>
      </c>
      <c r="M42" s="17">
        <f>IF(L42&gt;0,VLOOKUP(I42,Labour!$AR$1:$AT$15,3,FALSE),0)</f>
        <v>0</v>
      </c>
      <c r="N42" s="70">
        <f t="shared" si="1"/>
        <v>0</v>
      </c>
      <c r="R42" s="83">
        <f t="shared" si="13"/>
        <v>0</v>
      </c>
      <c r="S42" s="83">
        <f t="shared" si="13"/>
        <v>0</v>
      </c>
      <c r="T42" s="83">
        <f t="shared" si="13"/>
        <v>0</v>
      </c>
      <c r="U42" s="83">
        <f t="shared" si="13"/>
        <v>0</v>
      </c>
      <c r="V42" s="83">
        <f t="shared" si="14"/>
        <v>0</v>
      </c>
      <c r="W42" s="83">
        <f t="shared" si="14"/>
        <v>0</v>
      </c>
      <c r="X42" s="83">
        <f t="shared" si="15"/>
        <v>0</v>
      </c>
      <c r="Y42" s="83">
        <f t="shared" si="15"/>
        <v>0</v>
      </c>
      <c r="Z42" s="83">
        <f t="shared" si="15"/>
        <v>0</v>
      </c>
      <c r="AA42" s="171">
        <f t="shared" si="9"/>
        <v>0</v>
      </c>
      <c r="AB42" s="83">
        <f t="shared" si="16"/>
        <v>0</v>
      </c>
      <c r="AC42" s="83">
        <f t="shared" si="16"/>
        <v>0</v>
      </c>
      <c r="AD42" s="171">
        <f t="shared" si="10"/>
        <v>0</v>
      </c>
      <c r="AE42" s="171">
        <f>IF(AD42=1,SUM(AD$10:AD42),0)</f>
        <v>0</v>
      </c>
      <c r="AF42" s="82" t="str">
        <f t="shared" si="11"/>
        <v/>
      </c>
      <c r="AG42" s="171">
        <f t="shared" si="12"/>
        <v>0</v>
      </c>
    </row>
    <row r="43" spans="1:33" ht="12" customHeight="1" x14ac:dyDescent="0.25">
      <c r="A43" s="497"/>
      <c r="B43" s="15">
        <v>34</v>
      </c>
      <c r="C43" s="468">
        <f t="shared" si="6"/>
        <v>0</v>
      </c>
      <c r="D43" s="469"/>
      <c r="E43" s="470"/>
      <c r="F43" s="67">
        <f t="shared" si="17"/>
        <v>0</v>
      </c>
      <c r="G43" s="67">
        <f t="shared" si="17"/>
        <v>0</v>
      </c>
      <c r="H43" s="67">
        <f t="shared" si="17"/>
        <v>0</v>
      </c>
      <c r="I43" s="67">
        <f t="shared" si="0"/>
        <v>0</v>
      </c>
      <c r="J43" s="67">
        <f t="shared" si="18"/>
        <v>0</v>
      </c>
      <c r="K43" s="16">
        <f t="shared" si="18"/>
        <v>0</v>
      </c>
      <c r="L43" s="67">
        <f t="shared" si="18"/>
        <v>0</v>
      </c>
      <c r="M43" s="17">
        <f>IF(L43&gt;0,VLOOKUP(I43,Labour!$AR$1:$AT$15,3,FALSE),0)</f>
        <v>0</v>
      </c>
      <c r="N43" s="70">
        <f t="shared" si="1"/>
        <v>0</v>
      </c>
      <c r="R43" s="83">
        <f t="shared" si="13"/>
        <v>0</v>
      </c>
      <c r="S43" s="83">
        <f t="shared" si="13"/>
        <v>0</v>
      </c>
      <c r="T43" s="83">
        <f t="shared" si="13"/>
        <v>0</v>
      </c>
      <c r="U43" s="83">
        <f t="shared" si="13"/>
        <v>0</v>
      </c>
      <c r="V43" s="83">
        <f t="shared" si="14"/>
        <v>0</v>
      </c>
      <c r="W43" s="83">
        <f t="shared" si="14"/>
        <v>0</v>
      </c>
      <c r="X43" s="83">
        <f t="shared" si="15"/>
        <v>0</v>
      </c>
      <c r="Y43" s="83">
        <f t="shared" si="15"/>
        <v>0</v>
      </c>
      <c r="Z43" s="83">
        <f t="shared" si="15"/>
        <v>0</v>
      </c>
      <c r="AA43" s="171">
        <f t="shared" si="9"/>
        <v>0</v>
      </c>
      <c r="AB43" s="83">
        <f t="shared" si="16"/>
        <v>0</v>
      </c>
      <c r="AC43" s="83">
        <f t="shared" si="16"/>
        <v>0</v>
      </c>
      <c r="AD43" s="171">
        <f t="shared" si="10"/>
        <v>0</v>
      </c>
      <c r="AE43" s="171">
        <f>IF(AD43=1,SUM(AD$10:AD43),0)</f>
        <v>0</v>
      </c>
      <c r="AF43" s="82" t="str">
        <f t="shared" si="11"/>
        <v/>
      </c>
      <c r="AG43" s="171">
        <f t="shared" si="12"/>
        <v>0</v>
      </c>
    </row>
    <row r="44" spans="1:33" ht="12" customHeight="1" x14ac:dyDescent="0.25">
      <c r="A44" s="497"/>
      <c r="B44" s="15">
        <v>35</v>
      </c>
      <c r="C44" s="468">
        <f t="shared" si="6"/>
        <v>0</v>
      </c>
      <c r="D44" s="469"/>
      <c r="E44" s="470"/>
      <c r="F44" s="67">
        <f t="shared" si="17"/>
        <v>0</v>
      </c>
      <c r="G44" s="67">
        <f t="shared" si="17"/>
        <v>0</v>
      </c>
      <c r="H44" s="67">
        <f t="shared" si="17"/>
        <v>0</v>
      </c>
      <c r="I44" s="67">
        <f t="shared" si="0"/>
        <v>0</v>
      </c>
      <c r="J44" s="67">
        <f t="shared" si="18"/>
        <v>0</v>
      </c>
      <c r="K44" s="16">
        <f t="shared" si="18"/>
        <v>0</v>
      </c>
      <c r="L44" s="67">
        <f t="shared" si="18"/>
        <v>0</v>
      </c>
      <c r="M44" s="17">
        <f>IF(L44&gt;0,VLOOKUP(I44,Labour!$AR$1:$AT$15,3,FALSE),0)</f>
        <v>0</v>
      </c>
      <c r="N44" s="70">
        <f t="shared" si="1"/>
        <v>0</v>
      </c>
      <c r="R44" s="83">
        <f t="shared" si="13"/>
        <v>0</v>
      </c>
      <c r="S44" s="83">
        <f t="shared" si="13"/>
        <v>0</v>
      </c>
      <c r="T44" s="83">
        <f t="shared" si="13"/>
        <v>0</v>
      </c>
      <c r="U44" s="83">
        <f t="shared" si="13"/>
        <v>0</v>
      </c>
      <c r="V44" s="83">
        <f t="shared" si="14"/>
        <v>0</v>
      </c>
      <c r="W44" s="83">
        <f t="shared" si="14"/>
        <v>0</v>
      </c>
      <c r="X44" s="83">
        <f t="shared" si="15"/>
        <v>0</v>
      </c>
      <c r="Y44" s="83">
        <f t="shared" si="15"/>
        <v>0</v>
      </c>
      <c r="Z44" s="83">
        <f t="shared" si="15"/>
        <v>0</v>
      </c>
      <c r="AA44" s="171">
        <f t="shared" si="9"/>
        <v>0</v>
      </c>
      <c r="AB44" s="83">
        <f t="shared" si="16"/>
        <v>0</v>
      </c>
      <c r="AC44" s="83">
        <f t="shared" si="16"/>
        <v>0</v>
      </c>
      <c r="AD44" s="171">
        <f t="shared" si="10"/>
        <v>0</v>
      </c>
      <c r="AE44" s="171">
        <f>IF(AD44=1,SUM(AD$10:AD44),0)</f>
        <v>0</v>
      </c>
      <c r="AF44" s="82" t="str">
        <f t="shared" si="11"/>
        <v/>
      </c>
      <c r="AG44" s="171">
        <f t="shared" si="12"/>
        <v>0</v>
      </c>
    </row>
    <row r="45" spans="1:33" ht="12" customHeight="1" x14ac:dyDescent="0.25">
      <c r="A45" s="497"/>
      <c r="B45" s="15">
        <v>36</v>
      </c>
      <c r="C45" s="468">
        <f t="shared" si="6"/>
        <v>0</v>
      </c>
      <c r="D45" s="469"/>
      <c r="E45" s="470"/>
      <c r="F45" s="67">
        <f t="shared" si="17"/>
        <v>0</v>
      </c>
      <c r="G45" s="67">
        <f t="shared" si="17"/>
        <v>0</v>
      </c>
      <c r="H45" s="67">
        <f t="shared" si="17"/>
        <v>0</v>
      </c>
      <c r="I45" s="67">
        <f t="shared" si="0"/>
        <v>0</v>
      </c>
      <c r="J45" s="67">
        <f t="shared" si="18"/>
        <v>0</v>
      </c>
      <c r="K45" s="16">
        <f t="shared" si="18"/>
        <v>0</v>
      </c>
      <c r="L45" s="67">
        <f t="shared" si="18"/>
        <v>0</v>
      </c>
      <c r="M45" s="17">
        <f>IF(L45&gt;0,VLOOKUP(I45,Labour!$AR$1:$AT$15,3,FALSE),0)</f>
        <v>0</v>
      </c>
      <c r="N45" s="70">
        <f t="shared" si="1"/>
        <v>0</v>
      </c>
      <c r="R45" s="83">
        <f t="shared" si="13"/>
        <v>0</v>
      </c>
      <c r="S45" s="83">
        <f t="shared" si="13"/>
        <v>0</v>
      </c>
      <c r="T45" s="83">
        <f t="shared" si="13"/>
        <v>0</v>
      </c>
      <c r="U45" s="83">
        <f t="shared" si="13"/>
        <v>0</v>
      </c>
      <c r="V45" s="83">
        <f t="shared" si="14"/>
        <v>0</v>
      </c>
      <c r="W45" s="83">
        <f t="shared" si="14"/>
        <v>0</v>
      </c>
      <c r="X45" s="83">
        <f t="shared" si="15"/>
        <v>0</v>
      </c>
      <c r="Y45" s="83">
        <f t="shared" si="15"/>
        <v>0</v>
      </c>
      <c r="Z45" s="83">
        <f t="shared" si="15"/>
        <v>0</v>
      </c>
      <c r="AA45" s="171">
        <f t="shared" si="9"/>
        <v>0</v>
      </c>
      <c r="AB45" s="83">
        <f t="shared" si="16"/>
        <v>0</v>
      </c>
      <c r="AC45" s="83">
        <f t="shared" si="16"/>
        <v>0</v>
      </c>
      <c r="AD45" s="171">
        <f t="shared" si="10"/>
        <v>0</v>
      </c>
      <c r="AE45" s="171">
        <f>IF(AD45=1,SUM(AD$10:AD45),0)</f>
        <v>0</v>
      </c>
      <c r="AF45" s="82" t="str">
        <f t="shared" si="11"/>
        <v/>
      </c>
      <c r="AG45" s="171">
        <f t="shared" si="12"/>
        <v>0</v>
      </c>
    </row>
    <row r="46" spans="1:33" ht="12" customHeight="1" x14ac:dyDescent="0.25">
      <c r="A46" s="497"/>
      <c r="B46" s="15">
        <v>37</v>
      </c>
      <c r="C46" s="468">
        <f t="shared" si="6"/>
        <v>0</v>
      </c>
      <c r="D46" s="469"/>
      <c r="E46" s="470"/>
      <c r="F46" s="67">
        <f t="shared" si="17"/>
        <v>0</v>
      </c>
      <c r="G46" s="67">
        <f t="shared" si="17"/>
        <v>0</v>
      </c>
      <c r="H46" s="67">
        <f t="shared" si="17"/>
        <v>0</v>
      </c>
      <c r="I46" s="67">
        <f t="shared" si="0"/>
        <v>0</v>
      </c>
      <c r="J46" s="67">
        <f t="shared" si="18"/>
        <v>0</v>
      </c>
      <c r="K46" s="16">
        <f t="shared" si="18"/>
        <v>0</v>
      </c>
      <c r="L46" s="67">
        <f t="shared" si="18"/>
        <v>0</v>
      </c>
      <c r="M46" s="17">
        <f>IF(L46&gt;0,VLOOKUP(I46,Labour!$AR$1:$AT$15,3,FALSE),0)</f>
        <v>0</v>
      </c>
      <c r="N46" s="70">
        <f t="shared" si="1"/>
        <v>0</v>
      </c>
      <c r="R46" s="83">
        <f t="shared" si="13"/>
        <v>0</v>
      </c>
      <c r="S46" s="83">
        <f t="shared" si="13"/>
        <v>0</v>
      </c>
      <c r="T46" s="83">
        <f t="shared" si="13"/>
        <v>0</v>
      </c>
      <c r="U46" s="83">
        <f t="shared" si="13"/>
        <v>0</v>
      </c>
      <c r="V46" s="83">
        <f t="shared" si="14"/>
        <v>0</v>
      </c>
      <c r="W46" s="83">
        <f t="shared" si="14"/>
        <v>0</v>
      </c>
      <c r="X46" s="83">
        <f t="shared" si="15"/>
        <v>0</v>
      </c>
      <c r="Y46" s="83">
        <f t="shared" si="15"/>
        <v>0</v>
      </c>
      <c r="Z46" s="83">
        <f t="shared" si="15"/>
        <v>0</v>
      </c>
      <c r="AA46" s="171">
        <f t="shared" si="9"/>
        <v>0</v>
      </c>
      <c r="AB46" s="83">
        <f t="shared" si="16"/>
        <v>0</v>
      </c>
      <c r="AC46" s="83">
        <f t="shared" si="16"/>
        <v>0</v>
      </c>
      <c r="AD46" s="171">
        <f t="shared" si="10"/>
        <v>0</v>
      </c>
      <c r="AE46" s="171">
        <f>IF(AD46=1,SUM(AD$10:AD46),0)</f>
        <v>0</v>
      </c>
      <c r="AF46" s="82" t="str">
        <f t="shared" si="11"/>
        <v/>
      </c>
      <c r="AG46" s="171">
        <f t="shared" si="12"/>
        <v>0</v>
      </c>
    </row>
    <row r="47" spans="1:33" ht="12" customHeight="1" x14ac:dyDescent="0.25">
      <c r="A47" s="497"/>
      <c r="B47" s="15">
        <v>38</v>
      </c>
      <c r="C47" s="468">
        <f t="shared" si="6"/>
        <v>0</v>
      </c>
      <c r="D47" s="469"/>
      <c r="E47" s="470"/>
      <c r="F47" s="67">
        <f t="shared" si="17"/>
        <v>0</v>
      </c>
      <c r="G47" s="67">
        <f t="shared" si="17"/>
        <v>0</v>
      </c>
      <c r="H47" s="67">
        <f t="shared" si="17"/>
        <v>0</v>
      </c>
      <c r="I47" s="67">
        <f t="shared" si="0"/>
        <v>0</v>
      </c>
      <c r="J47" s="67">
        <f t="shared" si="18"/>
        <v>0</v>
      </c>
      <c r="K47" s="16">
        <f t="shared" si="18"/>
        <v>0</v>
      </c>
      <c r="L47" s="67">
        <f t="shared" si="18"/>
        <v>0</v>
      </c>
      <c r="M47" s="17">
        <f>IF(L47&gt;0,VLOOKUP(I47,Labour!$AR$1:$AT$15,3,FALSE),0)</f>
        <v>0</v>
      </c>
      <c r="N47" s="70">
        <f t="shared" si="1"/>
        <v>0</v>
      </c>
      <c r="R47" s="83">
        <f t="shared" si="13"/>
        <v>0</v>
      </c>
      <c r="S47" s="83">
        <f t="shared" si="13"/>
        <v>0</v>
      </c>
      <c r="T47" s="83">
        <f t="shared" si="13"/>
        <v>0</v>
      </c>
      <c r="U47" s="83">
        <f t="shared" si="13"/>
        <v>0</v>
      </c>
      <c r="V47" s="83">
        <f t="shared" si="14"/>
        <v>0</v>
      </c>
      <c r="W47" s="83">
        <f t="shared" si="14"/>
        <v>0</v>
      </c>
      <c r="X47" s="83">
        <f t="shared" si="15"/>
        <v>0</v>
      </c>
      <c r="Y47" s="83">
        <f t="shared" si="15"/>
        <v>0</v>
      </c>
      <c r="Z47" s="83">
        <f t="shared" si="15"/>
        <v>0</v>
      </c>
      <c r="AA47" s="171">
        <f t="shared" si="9"/>
        <v>0</v>
      </c>
      <c r="AB47" s="83">
        <f t="shared" si="16"/>
        <v>0</v>
      </c>
      <c r="AC47" s="83">
        <f t="shared" si="16"/>
        <v>0</v>
      </c>
      <c r="AD47" s="171">
        <f t="shared" si="10"/>
        <v>0</v>
      </c>
      <c r="AE47" s="171">
        <f>IF(AD47=1,SUM(AD$10:AD47),0)</f>
        <v>0</v>
      </c>
      <c r="AF47" s="82" t="str">
        <f t="shared" si="11"/>
        <v/>
      </c>
      <c r="AG47" s="171">
        <f t="shared" si="12"/>
        <v>0</v>
      </c>
    </row>
    <row r="48" spans="1:33" ht="12" customHeight="1" x14ac:dyDescent="0.25">
      <c r="A48" s="497"/>
      <c r="B48" s="15">
        <v>39</v>
      </c>
      <c r="C48" s="468">
        <f t="shared" si="6"/>
        <v>0</v>
      </c>
      <c r="D48" s="469"/>
      <c r="E48" s="470"/>
      <c r="F48" s="67">
        <f t="shared" si="17"/>
        <v>0</v>
      </c>
      <c r="G48" s="67">
        <f t="shared" si="17"/>
        <v>0</v>
      </c>
      <c r="H48" s="67">
        <f t="shared" si="17"/>
        <v>0</v>
      </c>
      <c r="I48" s="67">
        <f t="shared" si="0"/>
        <v>0</v>
      </c>
      <c r="J48" s="67">
        <f t="shared" si="18"/>
        <v>0</v>
      </c>
      <c r="K48" s="16">
        <f t="shared" si="18"/>
        <v>0</v>
      </c>
      <c r="L48" s="67">
        <f t="shared" si="18"/>
        <v>0</v>
      </c>
      <c r="M48" s="17">
        <f>IF(L48&gt;0,VLOOKUP(I48,Labour!$AR$1:$AT$15,3,FALSE),0)</f>
        <v>0</v>
      </c>
      <c r="N48" s="70">
        <f t="shared" si="1"/>
        <v>0</v>
      </c>
      <c r="R48" s="83">
        <f t="shared" si="13"/>
        <v>0</v>
      </c>
      <c r="S48" s="83">
        <f t="shared" si="13"/>
        <v>0</v>
      </c>
      <c r="T48" s="83">
        <f t="shared" si="13"/>
        <v>0</v>
      </c>
      <c r="U48" s="83">
        <f t="shared" si="13"/>
        <v>0</v>
      </c>
      <c r="V48" s="83">
        <f t="shared" si="14"/>
        <v>0</v>
      </c>
      <c r="W48" s="83">
        <f t="shared" si="14"/>
        <v>0</v>
      </c>
      <c r="X48" s="83">
        <f t="shared" si="15"/>
        <v>0</v>
      </c>
      <c r="Y48" s="83">
        <f t="shared" si="15"/>
        <v>0</v>
      </c>
      <c r="Z48" s="83">
        <f t="shared" si="15"/>
        <v>0</v>
      </c>
      <c r="AA48" s="171">
        <f t="shared" si="9"/>
        <v>0</v>
      </c>
      <c r="AB48" s="83">
        <f t="shared" si="16"/>
        <v>0</v>
      </c>
      <c r="AC48" s="83">
        <f t="shared" si="16"/>
        <v>0</v>
      </c>
      <c r="AD48" s="171">
        <f t="shared" si="10"/>
        <v>0</v>
      </c>
      <c r="AE48" s="171">
        <f>IF(AD48=1,SUM(AD$10:AD48),0)</f>
        <v>0</v>
      </c>
      <c r="AF48" s="82" t="str">
        <f t="shared" si="11"/>
        <v/>
      </c>
      <c r="AG48" s="171">
        <f t="shared" si="12"/>
        <v>0</v>
      </c>
    </row>
    <row r="49" spans="1:33" ht="12" customHeight="1" x14ac:dyDescent="0.25">
      <c r="A49" s="497"/>
      <c r="B49" s="15">
        <v>40</v>
      </c>
      <c r="C49" s="468">
        <f t="shared" si="6"/>
        <v>0</v>
      </c>
      <c r="D49" s="469"/>
      <c r="E49" s="470"/>
      <c r="F49" s="67">
        <f t="shared" si="17"/>
        <v>0</v>
      </c>
      <c r="G49" s="67">
        <f t="shared" si="17"/>
        <v>0</v>
      </c>
      <c r="H49" s="67">
        <f t="shared" si="17"/>
        <v>0</v>
      </c>
      <c r="I49" s="67">
        <f t="shared" si="0"/>
        <v>0</v>
      </c>
      <c r="J49" s="67">
        <f t="shared" si="18"/>
        <v>0</v>
      </c>
      <c r="K49" s="16">
        <f t="shared" si="18"/>
        <v>0</v>
      </c>
      <c r="L49" s="67">
        <f t="shared" si="18"/>
        <v>0</v>
      </c>
      <c r="M49" s="17">
        <f>IF(L49&gt;0,VLOOKUP(I49,Labour!$AR$1:$AT$15,3,FALSE),0)</f>
        <v>0</v>
      </c>
      <c r="N49" s="70">
        <f t="shared" si="1"/>
        <v>0</v>
      </c>
      <c r="R49" s="83">
        <f t="shared" si="13"/>
        <v>0</v>
      </c>
      <c r="S49" s="83">
        <f t="shared" si="13"/>
        <v>0</v>
      </c>
      <c r="T49" s="83">
        <f t="shared" si="13"/>
        <v>0</v>
      </c>
      <c r="U49" s="83">
        <f t="shared" si="13"/>
        <v>0</v>
      </c>
      <c r="V49" s="83">
        <f t="shared" si="14"/>
        <v>0</v>
      </c>
      <c r="W49" s="83">
        <f t="shared" si="14"/>
        <v>0</v>
      </c>
      <c r="X49" s="83">
        <f t="shared" si="15"/>
        <v>0</v>
      </c>
      <c r="Y49" s="83">
        <f t="shared" si="15"/>
        <v>0</v>
      </c>
      <c r="Z49" s="83">
        <f t="shared" si="15"/>
        <v>0</v>
      </c>
      <c r="AA49" s="171">
        <f t="shared" si="9"/>
        <v>0</v>
      </c>
      <c r="AB49" s="83">
        <f t="shared" si="16"/>
        <v>0</v>
      </c>
      <c r="AC49" s="83">
        <f t="shared" si="16"/>
        <v>0</v>
      </c>
      <c r="AD49" s="171">
        <f t="shared" si="10"/>
        <v>0</v>
      </c>
      <c r="AE49" s="171">
        <f>IF(AD49=1,SUM(AD$10:AD49),0)</f>
        <v>0</v>
      </c>
      <c r="AF49" s="82" t="str">
        <f t="shared" si="11"/>
        <v/>
      </c>
      <c r="AG49" s="171">
        <f t="shared" si="12"/>
        <v>0</v>
      </c>
    </row>
    <row r="50" spans="1:33" ht="12" customHeight="1" x14ac:dyDescent="0.25">
      <c r="A50" s="497"/>
      <c r="B50" s="15">
        <v>41</v>
      </c>
      <c r="C50" s="468">
        <f t="shared" si="6"/>
        <v>0</v>
      </c>
      <c r="D50" s="469"/>
      <c r="E50" s="470"/>
      <c r="F50" s="67">
        <f t="shared" si="17"/>
        <v>0</v>
      </c>
      <c r="G50" s="67">
        <f t="shared" si="17"/>
        <v>0</v>
      </c>
      <c r="H50" s="67">
        <f t="shared" si="17"/>
        <v>0</v>
      </c>
      <c r="I50" s="67">
        <f t="shared" si="0"/>
        <v>0</v>
      </c>
      <c r="J50" s="67">
        <f t="shared" si="18"/>
        <v>0</v>
      </c>
      <c r="K50" s="16">
        <f t="shared" si="18"/>
        <v>0</v>
      </c>
      <c r="L50" s="67">
        <f t="shared" si="18"/>
        <v>0</v>
      </c>
      <c r="M50" s="17">
        <f>IF(L50&gt;0,VLOOKUP(I50,Labour!$AR$1:$AT$15,3,FALSE),0)</f>
        <v>0</v>
      </c>
      <c r="N50" s="70">
        <f t="shared" si="1"/>
        <v>0</v>
      </c>
      <c r="R50" s="83">
        <f t="shared" ref="R50:U69" si="19">IF($B50&lt;=$U$3,VLOOKUP($B50,PTABLE,R$9,FALSE),0)</f>
        <v>0</v>
      </c>
      <c r="S50" s="83">
        <f t="shared" si="19"/>
        <v>0</v>
      </c>
      <c r="T50" s="83">
        <f t="shared" si="19"/>
        <v>0</v>
      </c>
      <c r="U50" s="83">
        <f t="shared" si="19"/>
        <v>0</v>
      </c>
      <c r="V50" s="83">
        <f t="shared" ref="V50:W69" si="20">IF($B50&lt;=$U$3,IF(VLOOKUP($B50,PTABLE,V$9,FALSE)=V$8,$U50,0),0)</f>
        <v>0</v>
      </c>
      <c r="W50" s="83">
        <f t="shared" si="20"/>
        <v>0</v>
      </c>
      <c r="X50" s="83">
        <f t="shared" ref="X50:Z69" si="21">IF($B50&lt;=$U$3,VLOOKUP($B50,PTABLE,X$9,FALSE),0)</f>
        <v>0</v>
      </c>
      <c r="Y50" s="83">
        <f t="shared" si="21"/>
        <v>0</v>
      </c>
      <c r="Z50" s="83">
        <f t="shared" si="21"/>
        <v>0</v>
      </c>
      <c r="AA50" s="171">
        <f t="shared" si="9"/>
        <v>0</v>
      </c>
      <c r="AB50" s="83">
        <f t="shared" ref="AB50:AC69" si="22">IF($B50&lt;=$U$3,VLOOKUP($B50,PTABLE,AB$9,FALSE),0)</f>
        <v>0</v>
      </c>
      <c r="AC50" s="83">
        <f t="shared" si="22"/>
        <v>0</v>
      </c>
      <c r="AD50" s="171">
        <f t="shared" si="10"/>
        <v>0</v>
      </c>
      <c r="AE50" s="171">
        <f>IF(AD50=1,SUM(AD$10:AD50),0)</f>
        <v>0</v>
      </c>
      <c r="AF50" s="82" t="str">
        <f t="shared" si="11"/>
        <v/>
      </c>
      <c r="AG50" s="171">
        <f t="shared" si="12"/>
        <v>0</v>
      </c>
    </row>
    <row r="51" spans="1:33" ht="12" customHeight="1" x14ac:dyDescent="0.25">
      <c r="A51" s="497"/>
      <c r="B51" s="15">
        <v>42</v>
      </c>
      <c r="C51" s="468">
        <f t="shared" si="6"/>
        <v>0</v>
      </c>
      <c r="D51" s="469"/>
      <c r="E51" s="470"/>
      <c r="F51" s="67">
        <f t="shared" si="17"/>
        <v>0</v>
      </c>
      <c r="G51" s="67">
        <f t="shared" si="17"/>
        <v>0</v>
      </c>
      <c r="H51" s="67">
        <f t="shared" si="17"/>
        <v>0</v>
      </c>
      <c r="I51" s="67">
        <f t="shared" si="0"/>
        <v>0</v>
      </c>
      <c r="J51" s="67">
        <f t="shared" si="18"/>
        <v>0</v>
      </c>
      <c r="K51" s="16">
        <f t="shared" si="18"/>
        <v>0</v>
      </c>
      <c r="L51" s="67">
        <f t="shared" si="18"/>
        <v>0</v>
      </c>
      <c r="M51" s="17">
        <f>IF(L51&gt;0,VLOOKUP(I51,Labour!$AR$1:$AT$15,3,FALSE),0)</f>
        <v>0</v>
      </c>
      <c r="N51" s="70">
        <f t="shared" si="1"/>
        <v>0</v>
      </c>
      <c r="R51" s="83">
        <f t="shared" si="19"/>
        <v>0</v>
      </c>
      <c r="S51" s="83">
        <f t="shared" si="19"/>
        <v>0</v>
      </c>
      <c r="T51" s="83">
        <f t="shared" si="19"/>
        <v>0</v>
      </c>
      <c r="U51" s="83">
        <f t="shared" si="19"/>
        <v>0</v>
      </c>
      <c r="V51" s="83">
        <f t="shared" si="20"/>
        <v>0</v>
      </c>
      <c r="W51" s="83">
        <f t="shared" si="20"/>
        <v>0</v>
      </c>
      <c r="X51" s="83">
        <f t="shared" si="21"/>
        <v>0</v>
      </c>
      <c r="Y51" s="83">
        <f t="shared" si="21"/>
        <v>0</v>
      </c>
      <c r="Z51" s="83">
        <f t="shared" si="21"/>
        <v>0</v>
      </c>
      <c r="AA51" s="171">
        <f t="shared" si="9"/>
        <v>0</v>
      </c>
      <c r="AB51" s="83">
        <f t="shared" si="22"/>
        <v>0</v>
      </c>
      <c r="AC51" s="83">
        <f t="shared" si="22"/>
        <v>0</v>
      </c>
      <c r="AD51" s="171">
        <f t="shared" si="10"/>
        <v>0</v>
      </c>
      <c r="AE51" s="171">
        <f>IF(AD51=1,SUM(AD$10:AD51),0)</f>
        <v>0</v>
      </c>
      <c r="AF51" s="82" t="str">
        <f t="shared" si="11"/>
        <v/>
      </c>
      <c r="AG51" s="171">
        <f t="shared" si="12"/>
        <v>0</v>
      </c>
    </row>
    <row r="52" spans="1:33" ht="12" customHeight="1" x14ac:dyDescent="0.25">
      <c r="A52" s="497"/>
      <c r="B52" s="15">
        <v>43</v>
      </c>
      <c r="C52" s="468">
        <f t="shared" si="6"/>
        <v>0</v>
      </c>
      <c r="D52" s="469"/>
      <c r="E52" s="470"/>
      <c r="F52" s="67">
        <f t="shared" si="17"/>
        <v>0</v>
      </c>
      <c r="G52" s="67">
        <f t="shared" si="17"/>
        <v>0</v>
      </c>
      <c r="H52" s="67">
        <f t="shared" si="17"/>
        <v>0</v>
      </c>
      <c r="I52" s="67">
        <f t="shared" si="0"/>
        <v>0</v>
      </c>
      <c r="J52" s="67">
        <f t="shared" si="18"/>
        <v>0</v>
      </c>
      <c r="K52" s="16">
        <f t="shared" si="18"/>
        <v>0</v>
      </c>
      <c r="L52" s="67">
        <f t="shared" si="18"/>
        <v>0</v>
      </c>
      <c r="M52" s="17">
        <f>IF(L52&gt;0,VLOOKUP(I52,Labour!$AR$1:$AT$15,3,FALSE),0)</f>
        <v>0</v>
      </c>
      <c r="N52" s="70">
        <f t="shared" si="1"/>
        <v>0</v>
      </c>
      <c r="R52" s="83">
        <f t="shared" si="19"/>
        <v>0</v>
      </c>
      <c r="S52" s="83">
        <f t="shared" si="19"/>
        <v>0</v>
      </c>
      <c r="T52" s="83">
        <f t="shared" si="19"/>
        <v>0</v>
      </c>
      <c r="U52" s="83">
        <f t="shared" si="19"/>
        <v>0</v>
      </c>
      <c r="V52" s="83">
        <f t="shared" si="20"/>
        <v>0</v>
      </c>
      <c r="W52" s="83">
        <f t="shared" si="20"/>
        <v>0</v>
      </c>
      <c r="X52" s="83">
        <f t="shared" si="21"/>
        <v>0</v>
      </c>
      <c r="Y52" s="83">
        <f t="shared" si="21"/>
        <v>0</v>
      </c>
      <c r="Z52" s="83">
        <f t="shared" si="21"/>
        <v>0</v>
      </c>
      <c r="AA52" s="171">
        <f t="shared" si="9"/>
        <v>0</v>
      </c>
      <c r="AB52" s="83">
        <f t="shared" si="22"/>
        <v>0</v>
      </c>
      <c r="AC52" s="83">
        <f t="shared" si="22"/>
        <v>0</v>
      </c>
      <c r="AD52" s="171">
        <f t="shared" si="10"/>
        <v>0</v>
      </c>
      <c r="AE52" s="171">
        <f>IF(AD52=1,SUM(AD$10:AD52),0)</f>
        <v>0</v>
      </c>
      <c r="AF52" s="82" t="str">
        <f t="shared" si="11"/>
        <v/>
      </c>
      <c r="AG52" s="171">
        <f t="shared" si="12"/>
        <v>0</v>
      </c>
    </row>
    <row r="53" spans="1:33" ht="12" customHeight="1" x14ac:dyDescent="0.25">
      <c r="A53" s="497"/>
      <c r="B53" s="15">
        <v>44</v>
      </c>
      <c r="C53" s="468">
        <f t="shared" si="6"/>
        <v>0</v>
      </c>
      <c r="D53" s="469"/>
      <c r="E53" s="470"/>
      <c r="F53" s="67">
        <f t="shared" si="17"/>
        <v>0</v>
      </c>
      <c r="G53" s="67">
        <f t="shared" si="17"/>
        <v>0</v>
      </c>
      <c r="H53" s="67">
        <f t="shared" si="17"/>
        <v>0</v>
      </c>
      <c r="I53" s="67">
        <f t="shared" si="0"/>
        <v>0</v>
      </c>
      <c r="J53" s="67">
        <f t="shared" si="18"/>
        <v>0</v>
      </c>
      <c r="K53" s="16">
        <f t="shared" si="18"/>
        <v>0</v>
      </c>
      <c r="L53" s="67">
        <f t="shared" si="18"/>
        <v>0</v>
      </c>
      <c r="M53" s="17">
        <f>IF(L53&gt;0,VLOOKUP(I53,Labour!$AR$1:$AT$15,3,FALSE),0)</f>
        <v>0</v>
      </c>
      <c r="N53" s="70">
        <f t="shared" si="1"/>
        <v>0</v>
      </c>
      <c r="R53" s="83">
        <f t="shared" si="19"/>
        <v>0</v>
      </c>
      <c r="S53" s="83">
        <f t="shared" si="19"/>
        <v>0</v>
      </c>
      <c r="T53" s="83">
        <f t="shared" si="19"/>
        <v>0</v>
      </c>
      <c r="U53" s="83">
        <f t="shared" si="19"/>
        <v>0</v>
      </c>
      <c r="V53" s="83">
        <f t="shared" si="20"/>
        <v>0</v>
      </c>
      <c r="W53" s="83">
        <f t="shared" si="20"/>
        <v>0</v>
      </c>
      <c r="X53" s="83">
        <f t="shared" si="21"/>
        <v>0</v>
      </c>
      <c r="Y53" s="83">
        <f t="shared" si="21"/>
        <v>0</v>
      </c>
      <c r="Z53" s="83">
        <f t="shared" si="21"/>
        <v>0</v>
      </c>
      <c r="AA53" s="171">
        <f t="shared" si="9"/>
        <v>0</v>
      </c>
      <c r="AB53" s="83">
        <f t="shared" si="22"/>
        <v>0</v>
      </c>
      <c r="AC53" s="83">
        <f t="shared" si="22"/>
        <v>0</v>
      </c>
      <c r="AD53" s="171">
        <f t="shared" si="10"/>
        <v>0</v>
      </c>
      <c r="AE53" s="171">
        <f>IF(AD53=1,SUM(AD$10:AD53),0)</f>
        <v>0</v>
      </c>
      <c r="AF53" s="82" t="str">
        <f t="shared" si="11"/>
        <v/>
      </c>
      <c r="AG53" s="171">
        <f t="shared" si="12"/>
        <v>0</v>
      </c>
    </row>
    <row r="54" spans="1:33" ht="12" customHeight="1" x14ac:dyDescent="0.25">
      <c r="A54" s="497"/>
      <c r="B54" s="15">
        <v>45</v>
      </c>
      <c r="C54" s="468">
        <f t="shared" si="6"/>
        <v>0</v>
      </c>
      <c r="D54" s="469"/>
      <c r="E54" s="470"/>
      <c r="F54" s="67">
        <f t="shared" si="17"/>
        <v>0</v>
      </c>
      <c r="G54" s="67">
        <f t="shared" si="17"/>
        <v>0</v>
      </c>
      <c r="H54" s="67">
        <f t="shared" si="17"/>
        <v>0</v>
      </c>
      <c r="I54" s="67">
        <f t="shared" si="0"/>
        <v>0</v>
      </c>
      <c r="J54" s="67">
        <f t="shared" si="18"/>
        <v>0</v>
      </c>
      <c r="K54" s="16">
        <f t="shared" si="18"/>
        <v>0</v>
      </c>
      <c r="L54" s="67">
        <f t="shared" si="18"/>
        <v>0</v>
      </c>
      <c r="M54" s="17">
        <f>IF(L54&gt;0,VLOOKUP(I54,Labour!$AR$1:$AT$15,3,FALSE),0)</f>
        <v>0</v>
      </c>
      <c r="N54" s="70">
        <f t="shared" si="1"/>
        <v>0</v>
      </c>
      <c r="R54" s="83">
        <f t="shared" si="19"/>
        <v>0</v>
      </c>
      <c r="S54" s="83">
        <f t="shared" si="19"/>
        <v>0</v>
      </c>
      <c r="T54" s="83">
        <f t="shared" si="19"/>
        <v>0</v>
      </c>
      <c r="U54" s="83">
        <f t="shared" si="19"/>
        <v>0</v>
      </c>
      <c r="V54" s="83">
        <f t="shared" si="20"/>
        <v>0</v>
      </c>
      <c r="W54" s="83">
        <f t="shared" si="20"/>
        <v>0</v>
      </c>
      <c r="X54" s="83">
        <f t="shared" si="21"/>
        <v>0</v>
      </c>
      <c r="Y54" s="83">
        <f t="shared" si="21"/>
        <v>0</v>
      </c>
      <c r="Z54" s="83">
        <f t="shared" si="21"/>
        <v>0</v>
      </c>
      <c r="AA54" s="171">
        <f t="shared" si="9"/>
        <v>0</v>
      </c>
      <c r="AB54" s="83">
        <f t="shared" si="22"/>
        <v>0</v>
      </c>
      <c r="AC54" s="83">
        <f t="shared" si="22"/>
        <v>0</v>
      </c>
      <c r="AD54" s="171">
        <f t="shared" si="10"/>
        <v>0</v>
      </c>
      <c r="AE54" s="171">
        <f>IF(AD54=1,SUM(AD$10:AD54),0)</f>
        <v>0</v>
      </c>
      <c r="AF54" s="82" t="str">
        <f t="shared" si="11"/>
        <v/>
      </c>
      <c r="AG54" s="171">
        <f t="shared" si="12"/>
        <v>0</v>
      </c>
    </row>
    <row r="55" spans="1:33" ht="12" customHeight="1" x14ac:dyDescent="0.25">
      <c r="A55" s="497"/>
      <c r="B55" s="15">
        <v>46</v>
      </c>
      <c r="C55" s="468">
        <f t="shared" si="6"/>
        <v>0</v>
      </c>
      <c r="D55" s="469"/>
      <c r="E55" s="470"/>
      <c r="F55" s="67">
        <f t="shared" si="17"/>
        <v>0</v>
      </c>
      <c r="G55" s="67">
        <f t="shared" si="17"/>
        <v>0</v>
      </c>
      <c r="H55" s="67">
        <f t="shared" si="17"/>
        <v>0</v>
      </c>
      <c r="I55" s="67">
        <f t="shared" si="0"/>
        <v>0</v>
      </c>
      <c r="J55" s="67">
        <f t="shared" si="18"/>
        <v>0</v>
      </c>
      <c r="K55" s="16">
        <f t="shared" si="18"/>
        <v>0</v>
      </c>
      <c r="L55" s="67">
        <f t="shared" si="18"/>
        <v>0</v>
      </c>
      <c r="M55" s="17">
        <f>IF(L55&gt;0,VLOOKUP(I55,Labour!$AR$1:$AT$15,3,FALSE),0)</f>
        <v>0</v>
      </c>
      <c r="N55" s="70">
        <f t="shared" si="1"/>
        <v>0</v>
      </c>
      <c r="R55" s="83">
        <f t="shared" si="19"/>
        <v>0</v>
      </c>
      <c r="S55" s="83">
        <f t="shared" si="19"/>
        <v>0</v>
      </c>
      <c r="T55" s="83">
        <f t="shared" si="19"/>
        <v>0</v>
      </c>
      <c r="U55" s="83">
        <f t="shared" si="19"/>
        <v>0</v>
      </c>
      <c r="V55" s="83">
        <f t="shared" si="20"/>
        <v>0</v>
      </c>
      <c r="W55" s="83">
        <f t="shared" si="20"/>
        <v>0</v>
      </c>
      <c r="X55" s="83">
        <f t="shared" si="21"/>
        <v>0</v>
      </c>
      <c r="Y55" s="83">
        <f t="shared" si="21"/>
        <v>0</v>
      </c>
      <c r="Z55" s="83">
        <f t="shared" si="21"/>
        <v>0</v>
      </c>
      <c r="AA55" s="171">
        <f t="shared" si="9"/>
        <v>0</v>
      </c>
      <c r="AB55" s="83">
        <f t="shared" si="22"/>
        <v>0</v>
      </c>
      <c r="AC55" s="83">
        <f t="shared" si="22"/>
        <v>0</v>
      </c>
      <c r="AD55" s="171">
        <f t="shared" si="10"/>
        <v>0</v>
      </c>
      <c r="AE55" s="171">
        <f>IF(AD55=1,SUM(AD$10:AD55),0)</f>
        <v>0</v>
      </c>
      <c r="AF55" s="82" t="str">
        <f t="shared" si="11"/>
        <v/>
      </c>
      <c r="AG55" s="171">
        <f t="shared" si="12"/>
        <v>0</v>
      </c>
    </row>
    <row r="56" spans="1:33" ht="12" customHeight="1" x14ac:dyDescent="0.25">
      <c r="A56" s="497"/>
      <c r="B56" s="15">
        <v>47</v>
      </c>
      <c r="C56" s="468">
        <f t="shared" si="6"/>
        <v>0</v>
      </c>
      <c r="D56" s="469"/>
      <c r="E56" s="470"/>
      <c r="F56" s="67">
        <f t="shared" si="17"/>
        <v>0</v>
      </c>
      <c r="G56" s="67">
        <f t="shared" si="17"/>
        <v>0</v>
      </c>
      <c r="H56" s="67">
        <f t="shared" si="17"/>
        <v>0</v>
      </c>
      <c r="I56" s="67">
        <f t="shared" si="0"/>
        <v>0</v>
      </c>
      <c r="J56" s="67">
        <f t="shared" si="18"/>
        <v>0</v>
      </c>
      <c r="K56" s="16">
        <f t="shared" si="18"/>
        <v>0</v>
      </c>
      <c r="L56" s="67">
        <f t="shared" si="18"/>
        <v>0</v>
      </c>
      <c r="M56" s="17">
        <f>IF(L56&gt;0,VLOOKUP(I56,Labour!$AR$1:$AT$15,3,FALSE),0)</f>
        <v>0</v>
      </c>
      <c r="N56" s="70">
        <f t="shared" si="1"/>
        <v>0</v>
      </c>
      <c r="R56" s="83">
        <f t="shared" si="19"/>
        <v>0</v>
      </c>
      <c r="S56" s="83">
        <f t="shared" si="19"/>
        <v>0</v>
      </c>
      <c r="T56" s="83">
        <f t="shared" si="19"/>
        <v>0</v>
      </c>
      <c r="U56" s="83">
        <f t="shared" si="19"/>
        <v>0</v>
      </c>
      <c r="V56" s="83">
        <f t="shared" si="20"/>
        <v>0</v>
      </c>
      <c r="W56" s="83">
        <f t="shared" si="20"/>
        <v>0</v>
      </c>
      <c r="X56" s="83">
        <f t="shared" si="21"/>
        <v>0</v>
      </c>
      <c r="Y56" s="83">
        <f t="shared" si="21"/>
        <v>0</v>
      </c>
      <c r="Z56" s="83">
        <f t="shared" si="21"/>
        <v>0</v>
      </c>
      <c r="AA56" s="171">
        <f t="shared" si="9"/>
        <v>0</v>
      </c>
      <c r="AB56" s="83">
        <f t="shared" si="22"/>
        <v>0</v>
      </c>
      <c r="AC56" s="83">
        <f t="shared" si="22"/>
        <v>0</v>
      </c>
      <c r="AD56" s="171">
        <f t="shared" si="10"/>
        <v>0</v>
      </c>
      <c r="AE56" s="171">
        <f>IF(AD56=1,SUM(AD$10:AD56),0)</f>
        <v>0</v>
      </c>
      <c r="AF56" s="82" t="str">
        <f t="shared" si="11"/>
        <v/>
      </c>
      <c r="AG56" s="171">
        <f t="shared" si="12"/>
        <v>0</v>
      </c>
    </row>
    <row r="57" spans="1:33" ht="12" customHeight="1" x14ac:dyDescent="0.25">
      <c r="A57" s="497"/>
      <c r="B57" s="15">
        <v>48</v>
      </c>
      <c r="C57" s="468">
        <f t="shared" si="6"/>
        <v>0</v>
      </c>
      <c r="D57" s="469"/>
      <c r="E57" s="470"/>
      <c r="F57" s="67">
        <f t="shared" si="17"/>
        <v>0</v>
      </c>
      <c r="G57" s="67">
        <f t="shared" si="17"/>
        <v>0</v>
      </c>
      <c r="H57" s="67">
        <f t="shared" si="17"/>
        <v>0</v>
      </c>
      <c r="I57" s="67">
        <f t="shared" si="0"/>
        <v>0</v>
      </c>
      <c r="J57" s="67">
        <f t="shared" si="18"/>
        <v>0</v>
      </c>
      <c r="K57" s="16">
        <f t="shared" si="18"/>
        <v>0</v>
      </c>
      <c r="L57" s="67">
        <f t="shared" si="18"/>
        <v>0</v>
      </c>
      <c r="M57" s="17">
        <f>IF(L57&gt;0,VLOOKUP(I57,Labour!$AR$1:$AT$15,3,FALSE),0)</f>
        <v>0</v>
      </c>
      <c r="N57" s="70">
        <f t="shared" si="1"/>
        <v>0</v>
      </c>
      <c r="R57" s="83">
        <f t="shared" si="19"/>
        <v>0</v>
      </c>
      <c r="S57" s="83">
        <f t="shared" si="19"/>
        <v>0</v>
      </c>
      <c r="T57" s="83">
        <f t="shared" si="19"/>
        <v>0</v>
      </c>
      <c r="U57" s="83">
        <f t="shared" si="19"/>
        <v>0</v>
      </c>
      <c r="V57" s="83">
        <f t="shared" si="20"/>
        <v>0</v>
      </c>
      <c r="W57" s="83">
        <f t="shared" si="20"/>
        <v>0</v>
      </c>
      <c r="X57" s="83">
        <f t="shared" si="21"/>
        <v>0</v>
      </c>
      <c r="Y57" s="83">
        <f t="shared" si="21"/>
        <v>0</v>
      </c>
      <c r="Z57" s="83">
        <f t="shared" si="21"/>
        <v>0</v>
      </c>
      <c r="AA57" s="171">
        <f t="shared" si="9"/>
        <v>0</v>
      </c>
      <c r="AB57" s="83">
        <f t="shared" si="22"/>
        <v>0</v>
      </c>
      <c r="AC57" s="83">
        <f t="shared" si="22"/>
        <v>0</v>
      </c>
      <c r="AD57" s="171">
        <f t="shared" si="10"/>
        <v>0</v>
      </c>
      <c r="AE57" s="171">
        <f>IF(AD57=1,SUM(AD$10:AD57),0)</f>
        <v>0</v>
      </c>
      <c r="AF57" s="82" t="str">
        <f t="shared" si="11"/>
        <v/>
      </c>
      <c r="AG57" s="171">
        <f t="shared" si="12"/>
        <v>0</v>
      </c>
    </row>
    <row r="58" spans="1:33" ht="12" customHeight="1" x14ac:dyDescent="0.25">
      <c r="A58" s="497"/>
      <c r="B58" s="15">
        <v>49</v>
      </c>
      <c r="C58" s="468">
        <f t="shared" si="6"/>
        <v>0</v>
      </c>
      <c r="D58" s="469"/>
      <c r="E58" s="470"/>
      <c r="F58" s="67">
        <f t="shared" si="17"/>
        <v>0</v>
      </c>
      <c r="G58" s="67">
        <f t="shared" si="17"/>
        <v>0</v>
      </c>
      <c r="H58" s="67">
        <f t="shared" si="17"/>
        <v>0</v>
      </c>
      <c r="I58" s="67">
        <f t="shared" si="0"/>
        <v>0</v>
      </c>
      <c r="J58" s="67">
        <f t="shared" si="18"/>
        <v>0</v>
      </c>
      <c r="K58" s="16">
        <f t="shared" si="18"/>
        <v>0</v>
      </c>
      <c r="L58" s="67">
        <f t="shared" si="18"/>
        <v>0</v>
      </c>
      <c r="M58" s="17">
        <f>IF(L58&gt;0,VLOOKUP(I58,Labour!$AR$1:$AT$15,3,FALSE),0)</f>
        <v>0</v>
      </c>
      <c r="N58" s="70">
        <f t="shared" si="1"/>
        <v>0</v>
      </c>
      <c r="R58" s="83">
        <f t="shared" si="19"/>
        <v>0</v>
      </c>
      <c r="S58" s="83">
        <f t="shared" si="19"/>
        <v>0</v>
      </c>
      <c r="T58" s="83">
        <f t="shared" si="19"/>
        <v>0</v>
      </c>
      <c r="U58" s="83">
        <f t="shared" si="19"/>
        <v>0</v>
      </c>
      <c r="V58" s="83">
        <f t="shared" si="20"/>
        <v>0</v>
      </c>
      <c r="W58" s="83">
        <f t="shared" si="20"/>
        <v>0</v>
      </c>
      <c r="X58" s="83">
        <f t="shared" si="21"/>
        <v>0</v>
      </c>
      <c r="Y58" s="83">
        <f t="shared" si="21"/>
        <v>0</v>
      </c>
      <c r="Z58" s="83">
        <f t="shared" si="21"/>
        <v>0</v>
      </c>
      <c r="AA58" s="171">
        <f t="shared" si="9"/>
        <v>0</v>
      </c>
      <c r="AB58" s="83">
        <f t="shared" si="22"/>
        <v>0</v>
      </c>
      <c r="AC58" s="83">
        <f t="shared" si="22"/>
        <v>0</v>
      </c>
      <c r="AD58" s="171">
        <f t="shared" si="10"/>
        <v>0</v>
      </c>
      <c r="AE58" s="171">
        <f>IF(AD58=1,SUM(AD$10:AD58),0)</f>
        <v>0</v>
      </c>
      <c r="AF58" s="82" t="str">
        <f t="shared" si="11"/>
        <v/>
      </c>
      <c r="AG58" s="171">
        <f t="shared" si="12"/>
        <v>0</v>
      </c>
    </row>
    <row r="59" spans="1:33" ht="12" customHeight="1" x14ac:dyDescent="0.25">
      <c r="A59" s="497"/>
      <c r="B59" s="15">
        <v>50</v>
      </c>
      <c r="C59" s="468">
        <f t="shared" si="6"/>
        <v>0</v>
      </c>
      <c r="D59" s="469"/>
      <c r="E59" s="470"/>
      <c r="F59" s="67">
        <f t="shared" si="17"/>
        <v>0</v>
      </c>
      <c r="G59" s="67">
        <f t="shared" si="17"/>
        <v>0</v>
      </c>
      <c r="H59" s="67">
        <f t="shared" si="17"/>
        <v>0</v>
      </c>
      <c r="I59" s="67">
        <f t="shared" si="0"/>
        <v>0</v>
      </c>
      <c r="J59" s="67">
        <f t="shared" si="18"/>
        <v>0</v>
      </c>
      <c r="K59" s="16">
        <f t="shared" si="18"/>
        <v>0</v>
      </c>
      <c r="L59" s="67">
        <f t="shared" si="18"/>
        <v>0</v>
      </c>
      <c r="M59" s="17">
        <f>IF(L59&gt;0,VLOOKUP(I59,Labour!$AR$1:$AT$15,3,FALSE),0)</f>
        <v>0</v>
      </c>
      <c r="N59" s="70">
        <f t="shared" si="1"/>
        <v>0</v>
      </c>
      <c r="R59" s="83">
        <f t="shared" si="19"/>
        <v>0</v>
      </c>
      <c r="S59" s="83">
        <f t="shared" si="19"/>
        <v>0</v>
      </c>
      <c r="T59" s="83">
        <f t="shared" si="19"/>
        <v>0</v>
      </c>
      <c r="U59" s="83">
        <f t="shared" si="19"/>
        <v>0</v>
      </c>
      <c r="V59" s="83">
        <f t="shared" si="20"/>
        <v>0</v>
      </c>
      <c r="W59" s="83">
        <f t="shared" si="20"/>
        <v>0</v>
      </c>
      <c r="X59" s="83">
        <f t="shared" si="21"/>
        <v>0</v>
      </c>
      <c r="Y59" s="83">
        <f t="shared" si="21"/>
        <v>0</v>
      </c>
      <c r="Z59" s="83">
        <f t="shared" si="21"/>
        <v>0</v>
      </c>
      <c r="AA59" s="171">
        <f t="shared" si="9"/>
        <v>0</v>
      </c>
      <c r="AB59" s="83">
        <f t="shared" si="22"/>
        <v>0</v>
      </c>
      <c r="AC59" s="83">
        <f t="shared" si="22"/>
        <v>0</v>
      </c>
      <c r="AD59" s="171">
        <f t="shared" si="10"/>
        <v>0</v>
      </c>
      <c r="AE59" s="171">
        <f>IF(AD59=1,SUM(AD$10:AD59),0)</f>
        <v>0</v>
      </c>
      <c r="AF59" s="82" t="str">
        <f t="shared" si="11"/>
        <v/>
      </c>
      <c r="AG59" s="171">
        <f t="shared" si="12"/>
        <v>0</v>
      </c>
    </row>
    <row r="60" spans="1:33" ht="12" customHeight="1" x14ac:dyDescent="0.25">
      <c r="A60" s="497"/>
      <c r="B60" s="15">
        <v>51</v>
      </c>
      <c r="C60" s="468">
        <f t="shared" si="6"/>
        <v>0</v>
      </c>
      <c r="D60" s="469"/>
      <c r="E60" s="470"/>
      <c r="F60" s="67">
        <f t="shared" si="17"/>
        <v>0</v>
      </c>
      <c r="G60" s="67">
        <f t="shared" si="17"/>
        <v>0</v>
      </c>
      <c r="H60" s="67">
        <f t="shared" si="17"/>
        <v>0</v>
      </c>
      <c r="I60" s="67">
        <f t="shared" si="0"/>
        <v>0</v>
      </c>
      <c r="J60" s="67">
        <f t="shared" si="18"/>
        <v>0</v>
      </c>
      <c r="K60" s="16">
        <f t="shared" si="18"/>
        <v>0</v>
      </c>
      <c r="L60" s="67">
        <f t="shared" si="18"/>
        <v>0</v>
      </c>
      <c r="M60" s="17">
        <f>IF(L60&gt;0,VLOOKUP(I60,Labour!$AR$1:$AT$15,3,FALSE),0)</f>
        <v>0</v>
      </c>
      <c r="N60" s="70">
        <f t="shared" si="1"/>
        <v>0</v>
      </c>
      <c r="R60" s="83">
        <f t="shared" si="19"/>
        <v>0</v>
      </c>
      <c r="S60" s="83">
        <f t="shared" si="19"/>
        <v>0</v>
      </c>
      <c r="T60" s="83">
        <f t="shared" si="19"/>
        <v>0</v>
      </c>
      <c r="U60" s="83">
        <f t="shared" si="19"/>
        <v>0</v>
      </c>
      <c r="V60" s="83">
        <f t="shared" si="20"/>
        <v>0</v>
      </c>
      <c r="W60" s="83">
        <f t="shared" si="20"/>
        <v>0</v>
      </c>
      <c r="X60" s="83">
        <f t="shared" si="21"/>
        <v>0</v>
      </c>
      <c r="Y60" s="83">
        <f t="shared" si="21"/>
        <v>0</v>
      </c>
      <c r="Z60" s="83">
        <f t="shared" si="21"/>
        <v>0</v>
      </c>
      <c r="AA60" s="171">
        <f t="shared" si="9"/>
        <v>0</v>
      </c>
      <c r="AB60" s="83">
        <f t="shared" si="22"/>
        <v>0</v>
      </c>
      <c r="AC60" s="83">
        <f t="shared" si="22"/>
        <v>0</v>
      </c>
      <c r="AD60" s="171">
        <f t="shared" si="10"/>
        <v>0</v>
      </c>
      <c r="AE60" s="171">
        <f>IF(AD60=1,SUM(AD$10:AD60),0)</f>
        <v>0</v>
      </c>
      <c r="AF60" s="82" t="str">
        <f t="shared" si="11"/>
        <v/>
      </c>
      <c r="AG60" s="171">
        <f t="shared" si="12"/>
        <v>0</v>
      </c>
    </row>
    <row r="61" spans="1:33" ht="12" customHeight="1" x14ac:dyDescent="0.25">
      <c r="A61" s="497"/>
      <c r="B61" s="15">
        <v>52</v>
      </c>
      <c r="C61" s="468">
        <f t="shared" si="6"/>
        <v>0</v>
      </c>
      <c r="D61" s="469"/>
      <c r="E61" s="470"/>
      <c r="F61" s="67">
        <f t="shared" si="17"/>
        <v>0</v>
      </c>
      <c r="G61" s="67">
        <f t="shared" si="17"/>
        <v>0</v>
      </c>
      <c r="H61" s="67">
        <f t="shared" si="17"/>
        <v>0</v>
      </c>
      <c r="I61" s="67">
        <f t="shared" si="0"/>
        <v>0</v>
      </c>
      <c r="J61" s="67">
        <f t="shared" si="18"/>
        <v>0</v>
      </c>
      <c r="K61" s="16">
        <f t="shared" si="18"/>
        <v>0</v>
      </c>
      <c r="L61" s="67">
        <f t="shared" si="18"/>
        <v>0</v>
      </c>
      <c r="M61" s="17">
        <f>IF(L61&gt;0,VLOOKUP(I61,Labour!$AR$1:$AT$15,3,FALSE),0)</f>
        <v>0</v>
      </c>
      <c r="N61" s="70">
        <f t="shared" si="1"/>
        <v>0</v>
      </c>
      <c r="R61" s="83">
        <f t="shared" si="19"/>
        <v>0</v>
      </c>
      <c r="S61" s="83">
        <f t="shared" si="19"/>
        <v>0</v>
      </c>
      <c r="T61" s="83">
        <f t="shared" si="19"/>
        <v>0</v>
      </c>
      <c r="U61" s="83">
        <f t="shared" si="19"/>
        <v>0</v>
      </c>
      <c r="V61" s="83">
        <f t="shared" si="20"/>
        <v>0</v>
      </c>
      <c r="W61" s="83">
        <f t="shared" si="20"/>
        <v>0</v>
      </c>
      <c r="X61" s="83">
        <f t="shared" si="21"/>
        <v>0</v>
      </c>
      <c r="Y61" s="83">
        <f t="shared" si="21"/>
        <v>0</v>
      </c>
      <c r="Z61" s="83">
        <f t="shared" si="21"/>
        <v>0</v>
      </c>
      <c r="AA61" s="171">
        <f t="shared" si="9"/>
        <v>0</v>
      </c>
      <c r="AB61" s="83">
        <f t="shared" si="22"/>
        <v>0</v>
      </c>
      <c r="AC61" s="83">
        <f t="shared" si="22"/>
        <v>0</v>
      </c>
      <c r="AD61" s="171">
        <f t="shared" si="10"/>
        <v>0</v>
      </c>
      <c r="AE61" s="171">
        <f>IF(AD61=1,SUM(AD$10:AD61),0)</f>
        <v>0</v>
      </c>
      <c r="AF61" s="82" t="str">
        <f t="shared" si="11"/>
        <v/>
      </c>
      <c r="AG61" s="171">
        <f t="shared" si="12"/>
        <v>0</v>
      </c>
    </row>
    <row r="62" spans="1:33" ht="12" customHeight="1" x14ac:dyDescent="0.25">
      <c r="A62" s="497"/>
      <c r="B62" s="15">
        <v>53</v>
      </c>
      <c r="C62" s="468">
        <f t="shared" si="6"/>
        <v>0</v>
      </c>
      <c r="D62" s="469"/>
      <c r="E62" s="470"/>
      <c r="F62" s="67">
        <f t="shared" si="17"/>
        <v>0</v>
      </c>
      <c r="G62" s="67">
        <f t="shared" si="17"/>
        <v>0</v>
      </c>
      <c r="H62" s="67">
        <f t="shared" si="17"/>
        <v>0</v>
      </c>
      <c r="I62" s="67">
        <f t="shared" si="0"/>
        <v>0</v>
      </c>
      <c r="J62" s="67">
        <f t="shared" si="18"/>
        <v>0</v>
      </c>
      <c r="K62" s="16">
        <f t="shared" si="18"/>
        <v>0</v>
      </c>
      <c r="L62" s="67">
        <f t="shared" si="18"/>
        <v>0</v>
      </c>
      <c r="M62" s="17">
        <f>IF(L62&gt;0,VLOOKUP(I62,Labour!$AR$1:$AT$15,3,FALSE),0)</f>
        <v>0</v>
      </c>
      <c r="N62" s="70">
        <f t="shared" si="1"/>
        <v>0</v>
      </c>
      <c r="R62" s="83">
        <f t="shared" si="19"/>
        <v>0</v>
      </c>
      <c r="S62" s="83">
        <f t="shared" si="19"/>
        <v>0</v>
      </c>
      <c r="T62" s="83">
        <f t="shared" si="19"/>
        <v>0</v>
      </c>
      <c r="U62" s="83">
        <f t="shared" si="19"/>
        <v>0</v>
      </c>
      <c r="V62" s="83">
        <f t="shared" si="20"/>
        <v>0</v>
      </c>
      <c r="W62" s="83">
        <f t="shared" si="20"/>
        <v>0</v>
      </c>
      <c r="X62" s="83">
        <f t="shared" si="21"/>
        <v>0</v>
      </c>
      <c r="Y62" s="83">
        <f t="shared" si="21"/>
        <v>0</v>
      </c>
      <c r="Z62" s="83">
        <f t="shared" si="21"/>
        <v>0</v>
      </c>
      <c r="AA62" s="171">
        <f t="shared" si="9"/>
        <v>0</v>
      </c>
      <c r="AB62" s="83">
        <f t="shared" si="22"/>
        <v>0</v>
      </c>
      <c r="AC62" s="83">
        <f t="shared" si="22"/>
        <v>0</v>
      </c>
      <c r="AD62" s="171">
        <f t="shared" si="10"/>
        <v>0</v>
      </c>
      <c r="AE62" s="171">
        <f>IF(AD62=1,SUM(AD$10:AD62),0)</f>
        <v>0</v>
      </c>
      <c r="AF62" s="82" t="str">
        <f t="shared" si="11"/>
        <v/>
      </c>
      <c r="AG62" s="171">
        <f t="shared" si="12"/>
        <v>0</v>
      </c>
    </row>
    <row r="63" spans="1:33" ht="12" customHeight="1" x14ac:dyDescent="0.25">
      <c r="A63" s="497"/>
      <c r="B63" s="15">
        <v>54</v>
      </c>
      <c r="C63" s="468">
        <f t="shared" si="6"/>
        <v>0</v>
      </c>
      <c r="D63" s="469"/>
      <c r="E63" s="470"/>
      <c r="F63" s="67">
        <f t="shared" si="17"/>
        <v>0</v>
      </c>
      <c r="G63" s="67">
        <f t="shared" si="17"/>
        <v>0</v>
      </c>
      <c r="H63" s="67">
        <f t="shared" si="17"/>
        <v>0</v>
      </c>
      <c r="I63" s="67">
        <f t="shared" si="0"/>
        <v>0</v>
      </c>
      <c r="J63" s="67">
        <f t="shared" si="18"/>
        <v>0</v>
      </c>
      <c r="K63" s="16">
        <f t="shared" si="18"/>
        <v>0</v>
      </c>
      <c r="L63" s="67">
        <f t="shared" si="18"/>
        <v>0</v>
      </c>
      <c r="M63" s="17">
        <f>IF(L63&gt;0,VLOOKUP(I63,Labour!$AR$1:$AT$15,3,FALSE),0)</f>
        <v>0</v>
      </c>
      <c r="N63" s="70">
        <f t="shared" si="1"/>
        <v>0</v>
      </c>
      <c r="R63" s="83">
        <f t="shared" si="19"/>
        <v>0</v>
      </c>
      <c r="S63" s="83">
        <f t="shared" si="19"/>
        <v>0</v>
      </c>
      <c r="T63" s="83">
        <f t="shared" si="19"/>
        <v>0</v>
      </c>
      <c r="U63" s="83">
        <f t="shared" si="19"/>
        <v>0</v>
      </c>
      <c r="V63" s="83">
        <f t="shared" si="20"/>
        <v>0</v>
      </c>
      <c r="W63" s="83">
        <f t="shared" si="20"/>
        <v>0</v>
      </c>
      <c r="X63" s="83">
        <f t="shared" si="21"/>
        <v>0</v>
      </c>
      <c r="Y63" s="83">
        <f t="shared" si="21"/>
        <v>0</v>
      </c>
      <c r="Z63" s="83">
        <f t="shared" si="21"/>
        <v>0</v>
      </c>
      <c r="AA63" s="171">
        <f t="shared" si="9"/>
        <v>0</v>
      </c>
      <c r="AB63" s="83">
        <f t="shared" si="22"/>
        <v>0</v>
      </c>
      <c r="AC63" s="83">
        <f t="shared" si="22"/>
        <v>0</v>
      </c>
      <c r="AD63" s="171">
        <f t="shared" si="10"/>
        <v>0</v>
      </c>
      <c r="AE63" s="171">
        <f>IF(AD63=1,SUM(AD$10:AD63),0)</f>
        <v>0</v>
      </c>
      <c r="AF63" s="82" t="str">
        <f t="shared" si="11"/>
        <v/>
      </c>
      <c r="AG63" s="171">
        <f t="shared" si="12"/>
        <v>0</v>
      </c>
    </row>
    <row r="64" spans="1:33" ht="12" customHeight="1" x14ac:dyDescent="0.25">
      <c r="A64" s="497"/>
      <c r="B64" s="15">
        <v>55</v>
      </c>
      <c r="C64" s="468">
        <f t="shared" si="6"/>
        <v>0</v>
      </c>
      <c r="D64" s="469"/>
      <c r="E64" s="470"/>
      <c r="F64" s="67">
        <f t="shared" si="17"/>
        <v>0</v>
      </c>
      <c r="G64" s="67">
        <f t="shared" si="17"/>
        <v>0</v>
      </c>
      <c r="H64" s="67">
        <f t="shared" si="17"/>
        <v>0</v>
      </c>
      <c r="I64" s="67">
        <f t="shared" si="0"/>
        <v>0</v>
      </c>
      <c r="J64" s="67">
        <f t="shared" si="18"/>
        <v>0</v>
      </c>
      <c r="K64" s="16">
        <f t="shared" si="18"/>
        <v>0</v>
      </c>
      <c r="L64" s="67">
        <f t="shared" si="18"/>
        <v>0</v>
      </c>
      <c r="M64" s="17">
        <f>IF(L64&gt;0,VLOOKUP(I64,Labour!$AR$1:$AT$15,3,FALSE),0)</f>
        <v>0</v>
      </c>
      <c r="N64" s="70">
        <f t="shared" si="1"/>
        <v>0</v>
      </c>
      <c r="R64" s="83">
        <f t="shared" si="19"/>
        <v>0</v>
      </c>
      <c r="S64" s="83">
        <f t="shared" si="19"/>
        <v>0</v>
      </c>
      <c r="T64" s="83">
        <f t="shared" si="19"/>
        <v>0</v>
      </c>
      <c r="U64" s="83">
        <f t="shared" si="19"/>
        <v>0</v>
      </c>
      <c r="V64" s="83">
        <f t="shared" si="20"/>
        <v>0</v>
      </c>
      <c r="W64" s="83">
        <f t="shared" si="20"/>
        <v>0</v>
      </c>
      <c r="X64" s="83">
        <f t="shared" si="21"/>
        <v>0</v>
      </c>
      <c r="Y64" s="83">
        <f t="shared" si="21"/>
        <v>0</v>
      </c>
      <c r="Z64" s="83">
        <f t="shared" si="21"/>
        <v>0</v>
      </c>
      <c r="AA64" s="171">
        <f t="shared" si="9"/>
        <v>0</v>
      </c>
      <c r="AB64" s="83">
        <f t="shared" si="22"/>
        <v>0</v>
      </c>
      <c r="AC64" s="83">
        <f t="shared" si="22"/>
        <v>0</v>
      </c>
      <c r="AD64" s="171">
        <f t="shared" si="10"/>
        <v>0</v>
      </c>
      <c r="AE64" s="171">
        <f>IF(AD64=1,SUM(AD$10:AD64),0)</f>
        <v>0</v>
      </c>
      <c r="AF64" s="82" t="str">
        <f t="shared" si="11"/>
        <v/>
      </c>
      <c r="AG64" s="171">
        <f t="shared" si="12"/>
        <v>0</v>
      </c>
    </row>
    <row r="65" spans="1:33" ht="12" customHeight="1" x14ac:dyDescent="0.25">
      <c r="A65" s="497"/>
      <c r="B65" s="15">
        <v>56</v>
      </c>
      <c r="C65" s="468">
        <f t="shared" si="6"/>
        <v>0</v>
      </c>
      <c r="D65" s="469"/>
      <c r="E65" s="470"/>
      <c r="F65" s="67">
        <f t="shared" si="17"/>
        <v>0</v>
      </c>
      <c r="G65" s="67">
        <f t="shared" si="17"/>
        <v>0</v>
      </c>
      <c r="H65" s="67">
        <f t="shared" si="17"/>
        <v>0</v>
      </c>
      <c r="I65" s="67">
        <f t="shared" si="0"/>
        <v>0</v>
      </c>
      <c r="J65" s="67">
        <f t="shared" si="18"/>
        <v>0</v>
      </c>
      <c r="K65" s="16">
        <f t="shared" si="18"/>
        <v>0</v>
      </c>
      <c r="L65" s="67">
        <f t="shared" si="18"/>
        <v>0</v>
      </c>
      <c r="M65" s="17">
        <f>IF(L65&gt;0,VLOOKUP(I65,Labour!$AR$1:$AT$15,3,FALSE),0)</f>
        <v>0</v>
      </c>
      <c r="N65" s="70">
        <f t="shared" si="1"/>
        <v>0</v>
      </c>
      <c r="R65" s="83">
        <f t="shared" si="19"/>
        <v>0</v>
      </c>
      <c r="S65" s="83">
        <f t="shared" si="19"/>
        <v>0</v>
      </c>
      <c r="T65" s="83">
        <f t="shared" si="19"/>
        <v>0</v>
      </c>
      <c r="U65" s="83">
        <f t="shared" si="19"/>
        <v>0</v>
      </c>
      <c r="V65" s="83">
        <f t="shared" si="20"/>
        <v>0</v>
      </c>
      <c r="W65" s="83">
        <f t="shared" si="20"/>
        <v>0</v>
      </c>
      <c r="X65" s="83">
        <f t="shared" si="21"/>
        <v>0</v>
      </c>
      <c r="Y65" s="83">
        <f t="shared" si="21"/>
        <v>0</v>
      </c>
      <c r="Z65" s="83">
        <f t="shared" si="21"/>
        <v>0</v>
      </c>
      <c r="AA65" s="171">
        <f t="shared" si="9"/>
        <v>0</v>
      </c>
      <c r="AB65" s="83">
        <f t="shared" si="22"/>
        <v>0</v>
      </c>
      <c r="AC65" s="83">
        <f t="shared" si="22"/>
        <v>0</v>
      </c>
      <c r="AD65" s="171">
        <f t="shared" si="10"/>
        <v>0</v>
      </c>
      <c r="AE65" s="171">
        <f>IF(AD65=1,SUM(AD$10:AD65),0)</f>
        <v>0</v>
      </c>
      <c r="AF65" s="82" t="str">
        <f t="shared" si="11"/>
        <v/>
      </c>
      <c r="AG65" s="171">
        <f t="shared" si="12"/>
        <v>0</v>
      </c>
    </row>
    <row r="66" spans="1:33" ht="12" customHeight="1" x14ac:dyDescent="0.25">
      <c r="A66" s="497"/>
      <c r="B66" s="15">
        <v>57</v>
      </c>
      <c r="C66" s="468">
        <f t="shared" si="6"/>
        <v>0</v>
      </c>
      <c r="D66" s="469"/>
      <c r="E66" s="470"/>
      <c r="F66" s="67">
        <f t="shared" si="17"/>
        <v>0</v>
      </c>
      <c r="G66" s="67">
        <f t="shared" si="17"/>
        <v>0</v>
      </c>
      <c r="H66" s="67">
        <f t="shared" si="17"/>
        <v>0</v>
      </c>
      <c r="I66" s="67">
        <f t="shared" si="0"/>
        <v>0</v>
      </c>
      <c r="J66" s="67">
        <f t="shared" si="18"/>
        <v>0</v>
      </c>
      <c r="K66" s="16">
        <f t="shared" si="18"/>
        <v>0</v>
      </c>
      <c r="L66" s="67">
        <f t="shared" si="18"/>
        <v>0</v>
      </c>
      <c r="M66" s="17">
        <f>IF(L66&gt;0,VLOOKUP(I66,Labour!$AR$1:$AT$15,3,FALSE),0)</f>
        <v>0</v>
      </c>
      <c r="N66" s="70">
        <f t="shared" si="1"/>
        <v>0</v>
      </c>
      <c r="R66" s="83">
        <f t="shared" si="19"/>
        <v>0</v>
      </c>
      <c r="S66" s="83">
        <f t="shared" si="19"/>
        <v>0</v>
      </c>
      <c r="T66" s="83">
        <f t="shared" si="19"/>
        <v>0</v>
      </c>
      <c r="U66" s="83">
        <f t="shared" si="19"/>
        <v>0</v>
      </c>
      <c r="V66" s="83">
        <f t="shared" si="20"/>
        <v>0</v>
      </c>
      <c r="W66" s="83">
        <f t="shared" si="20"/>
        <v>0</v>
      </c>
      <c r="X66" s="83">
        <f t="shared" si="21"/>
        <v>0</v>
      </c>
      <c r="Y66" s="83">
        <f t="shared" si="21"/>
        <v>0</v>
      </c>
      <c r="Z66" s="83">
        <f t="shared" si="21"/>
        <v>0</v>
      </c>
      <c r="AA66" s="171">
        <f t="shared" si="9"/>
        <v>0</v>
      </c>
      <c r="AB66" s="83">
        <f t="shared" si="22"/>
        <v>0</v>
      </c>
      <c r="AC66" s="83">
        <f t="shared" si="22"/>
        <v>0</v>
      </c>
      <c r="AD66" s="171">
        <f t="shared" si="10"/>
        <v>0</v>
      </c>
      <c r="AE66" s="171">
        <f>IF(AD66=1,SUM(AD$10:AD66),0)</f>
        <v>0</v>
      </c>
      <c r="AF66" s="82" t="str">
        <f t="shared" si="11"/>
        <v/>
      </c>
      <c r="AG66" s="171">
        <f t="shared" si="12"/>
        <v>0</v>
      </c>
    </row>
    <row r="67" spans="1:33" ht="12" customHeight="1" x14ac:dyDescent="0.25">
      <c r="A67" s="497"/>
      <c r="B67" s="15">
        <v>58</v>
      </c>
      <c r="C67" s="468">
        <f t="shared" si="6"/>
        <v>0</v>
      </c>
      <c r="D67" s="469"/>
      <c r="E67" s="470"/>
      <c r="F67" s="67">
        <f t="shared" si="17"/>
        <v>0</v>
      </c>
      <c r="G67" s="67">
        <f t="shared" si="17"/>
        <v>0</v>
      </c>
      <c r="H67" s="67">
        <f t="shared" si="17"/>
        <v>0</v>
      </c>
      <c r="I67" s="67">
        <f t="shared" si="0"/>
        <v>0</v>
      </c>
      <c r="J67" s="67">
        <f t="shared" si="18"/>
        <v>0</v>
      </c>
      <c r="K67" s="16">
        <f t="shared" si="18"/>
        <v>0</v>
      </c>
      <c r="L67" s="67">
        <f t="shared" si="18"/>
        <v>0</v>
      </c>
      <c r="M67" s="17">
        <f>IF(L67&gt;0,VLOOKUP(I67,Labour!$AR$1:$AT$15,3,FALSE),0)</f>
        <v>0</v>
      </c>
      <c r="N67" s="70">
        <f t="shared" si="1"/>
        <v>0</v>
      </c>
      <c r="R67" s="83">
        <f t="shared" si="19"/>
        <v>0</v>
      </c>
      <c r="S67" s="83">
        <f t="shared" si="19"/>
        <v>0</v>
      </c>
      <c r="T67" s="83">
        <f t="shared" si="19"/>
        <v>0</v>
      </c>
      <c r="U67" s="83">
        <f t="shared" si="19"/>
        <v>0</v>
      </c>
      <c r="V67" s="83">
        <f t="shared" si="20"/>
        <v>0</v>
      </c>
      <c r="W67" s="83">
        <f t="shared" si="20"/>
        <v>0</v>
      </c>
      <c r="X67" s="83">
        <f t="shared" si="21"/>
        <v>0</v>
      </c>
      <c r="Y67" s="83">
        <f t="shared" si="21"/>
        <v>0</v>
      </c>
      <c r="Z67" s="83">
        <f t="shared" si="21"/>
        <v>0</v>
      </c>
      <c r="AA67" s="171">
        <f t="shared" si="9"/>
        <v>0</v>
      </c>
      <c r="AB67" s="83">
        <f t="shared" si="22"/>
        <v>0</v>
      </c>
      <c r="AC67" s="83">
        <f t="shared" si="22"/>
        <v>0</v>
      </c>
      <c r="AD67" s="171">
        <f t="shared" si="10"/>
        <v>0</v>
      </c>
      <c r="AE67" s="171">
        <f>IF(AD67=1,SUM(AD$10:AD67),0)</f>
        <v>0</v>
      </c>
      <c r="AF67" s="82" t="str">
        <f t="shared" si="11"/>
        <v/>
      </c>
      <c r="AG67" s="171">
        <f t="shared" si="12"/>
        <v>0</v>
      </c>
    </row>
    <row r="68" spans="1:33" ht="12" customHeight="1" x14ac:dyDescent="0.25">
      <c r="A68" s="497"/>
      <c r="B68" s="15">
        <v>59</v>
      </c>
      <c r="C68" s="468">
        <f t="shared" si="6"/>
        <v>0</v>
      </c>
      <c r="D68" s="469"/>
      <c r="E68" s="470"/>
      <c r="F68" s="67">
        <f t="shared" si="17"/>
        <v>0</v>
      </c>
      <c r="G68" s="67">
        <f t="shared" si="17"/>
        <v>0</v>
      </c>
      <c r="H68" s="67">
        <f t="shared" si="17"/>
        <v>0</v>
      </c>
      <c r="I68" s="67">
        <f t="shared" si="0"/>
        <v>0</v>
      </c>
      <c r="J68" s="67">
        <f t="shared" si="18"/>
        <v>0</v>
      </c>
      <c r="K68" s="16">
        <f t="shared" si="18"/>
        <v>0</v>
      </c>
      <c r="L68" s="67">
        <f t="shared" si="18"/>
        <v>0</v>
      </c>
      <c r="M68" s="17">
        <f>IF(L68&gt;0,VLOOKUP(I68,Labour!$AR$1:$AT$15,3,FALSE),0)</f>
        <v>0</v>
      </c>
      <c r="N68" s="70">
        <f t="shared" si="1"/>
        <v>0</v>
      </c>
      <c r="R68" s="83">
        <f t="shared" si="19"/>
        <v>0</v>
      </c>
      <c r="S68" s="83">
        <f t="shared" si="19"/>
        <v>0</v>
      </c>
      <c r="T68" s="83">
        <f t="shared" si="19"/>
        <v>0</v>
      </c>
      <c r="U68" s="83">
        <f t="shared" si="19"/>
        <v>0</v>
      </c>
      <c r="V68" s="83">
        <f t="shared" si="20"/>
        <v>0</v>
      </c>
      <c r="W68" s="83">
        <f t="shared" si="20"/>
        <v>0</v>
      </c>
      <c r="X68" s="83">
        <f t="shared" si="21"/>
        <v>0</v>
      </c>
      <c r="Y68" s="83">
        <f t="shared" si="21"/>
        <v>0</v>
      </c>
      <c r="Z68" s="83">
        <f t="shared" si="21"/>
        <v>0</v>
      </c>
      <c r="AA68" s="171">
        <f t="shared" si="9"/>
        <v>0</v>
      </c>
      <c r="AB68" s="83">
        <f t="shared" si="22"/>
        <v>0</v>
      </c>
      <c r="AC68" s="83">
        <f t="shared" si="22"/>
        <v>0</v>
      </c>
      <c r="AD68" s="171">
        <f t="shared" si="10"/>
        <v>0</v>
      </c>
      <c r="AE68" s="171">
        <f>IF(AD68=1,SUM(AD$10:AD68),0)</f>
        <v>0</v>
      </c>
      <c r="AF68" s="82" t="str">
        <f t="shared" si="11"/>
        <v/>
      </c>
      <c r="AG68" s="171">
        <f t="shared" si="12"/>
        <v>0</v>
      </c>
    </row>
    <row r="69" spans="1:33" ht="12" customHeight="1" x14ac:dyDescent="0.25">
      <c r="A69" s="497"/>
      <c r="B69" s="15">
        <v>60</v>
      </c>
      <c r="C69" s="468">
        <f t="shared" si="6"/>
        <v>0</v>
      </c>
      <c r="D69" s="469"/>
      <c r="E69" s="470"/>
      <c r="F69" s="67">
        <f t="shared" si="17"/>
        <v>0</v>
      </c>
      <c r="G69" s="67">
        <f t="shared" si="17"/>
        <v>0</v>
      </c>
      <c r="H69" s="67">
        <f t="shared" si="17"/>
        <v>0</v>
      </c>
      <c r="I69" s="67">
        <f t="shared" si="0"/>
        <v>0</v>
      </c>
      <c r="J69" s="67">
        <f t="shared" si="18"/>
        <v>0</v>
      </c>
      <c r="K69" s="16">
        <f t="shared" si="18"/>
        <v>0</v>
      </c>
      <c r="L69" s="67">
        <f t="shared" si="18"/>
        <v>0</v>
      </c>
      <c r="M69" s="17">
        <f>IF(L69&gt;0,VLOOKUP(I69,Labour!$AR$1:$AT$15,3,FALSE),0)</f>
        <v>0</v>
      </c>
      <c r="N69" s="70">
        <f t="shared" si="1"/>
        <v>0</v>
      </c>
      <c r="R69" s="83">
        <f t="shared" si="19"/>
        <v>0</v>
      </c>
      <c r="S69" s="83">
        <f t="shared" si="19"/>
        <v>0</v>
      </c>
      <c r="T69" s="83">
        <f t="shared" si="19"/>
        <v>0</v>
      </c>
      <c r="U69" s="83">
        <f t="shared" si="19"/>
        <v>0</v>
      </c>
      <c r="V69" s="83">
        <f t="shared" si="20"/>
        <v>0</v>
      </c>
      <c r="W69" s="83">
        <f t="shared" si="20"/>
        <v>0</v>
      </c>
      <c r="X69" s="83">
        <f t="shared" si="21"/>
        <v>0</v>
      </c>
      <c r="Y69" s="83">
        <f t="shared" si="21"/>
        <v>0</v>
      </c>
      <c r="Z69" s="83">
        <f t="shared" si="21"/>
        <v>0</v>
      </c>
      <c r="AA69" s="171">
        <f t="shared" si="9"/>
        <v>0</v>
      </c>
      <c r="AB69" s="83">
        <f t="shared" si="22"/>
        <v>0</v>
      </c>
      <c r="AC69" s="83">
        <f t="shared" si="22"/>
        <v>0</v>
      </c>
      <c r="AD69" s="171">
        <f t="shared" si="10"/>
        <v>0</v>
      </c>
      <c r="AE69" s="171">
        <f>IF(AD69=1,SUM(AD$10:AD69),0)</f>
        <v>0</v>
      </c>
      <c r="AF69" s="82" t="str">
        <f t="shared" si="11"/>
        <v/>
      </c>
      <c r="AG69" s="171">
        <f t="shared" si="12"/>
        <v>0</v>
      </c>
    </row>
    <row r="70" spans="1:33" ht="12" customHeight="1" x14ac:dyDescent="0.25">
      <c r="A70" s="497"/>
      <c r="B70" s="15">
        <v>61</v>
      </c>
      <c r="C70" s="468">
        <f t="shared" si="6"/>
        <v>0</v>
      </c>
      <c r="D70" s="469"/>
      <c r="E70" s="470"/>
      <c r="F70" s="67">
        <f t="shared" si="17"/>
        <v>0</v>
      </c>
      <c r="G70" s="67">
        <f t="shared" si="17"/>
        <v>0</v>
      </c>
      <c r="H70" s="67">
        <f t="shared" si="17"/>
        <v>0</v>
      </c>
      <c r="I70" s="67">
        <f t="shared" si="0"/>
        <v>0</v>
      </c>
      <c r="J70" s="67">
        <f t="shared" si="18"/>
        <v>0</v>
      </c>
      <c r="K70" s="16">
        <f t="shared" si="18"/>
        <v>0</v>
      </c>
      <c r="L70" s="67">
        <f t="shared" si="18"/>
        <v>0</v>
      </c>
      <c r="M70" s="17">
        <f>IF(L70&gt;0,VLOOKUP(I70,Labour!$AR$1:$AT$15,3,FALSE),0)</f>
        <v>0</v>
      </c>
      <c r="N70" s="70">
        <f t="shared" si="1"/>
        <v>0</v>
      </c>
      <c r="R70" s="83">
        <f t="shared" ref="R70:U89" si="23">IF($B70&lt;=$U$3,VLOOKUP($B70,PTABLE,R$9,FALSE),0)</f>
        <v>0</v>
      </c>
      <c r="S70" s="83">
        <f t="shared" si="23"/>
        <v>0</v>
      </c>
      <c r="T70" s="83">
        <f t="shared" si="23"/>
        <v>0</v>
      </c>
      <c r="U70" s="83">
        <f t="shared" si="23"/>
        <v>0</v>
      </c>
      <c r="V70" s="83">
        <f t="shared" ref="V70:W89" si="24">IF($B70&lt;=$U$3,IF(VLOOKUP($B70,PTABLE,V$9,FALSE)=V$8,$U70,0),0)</f>
        <v>0</v>
      </c>
      <c r="W70" s="83">
        <f t="shared" si="24"/>
        <v>0</v>
      </c>
      <c r="X70" s="83">
        <f t="shared" ref="X70:Z89" si="25">IF($B70&lt;=$U$3,VLOOKUP($B70,PTABLE,X$9,FALSE),0)</f>
        <v>0</v>
      </c>
      <c r="Y70" s="83">
        <f t="shared" si="25"/>
        <v>0</v>
      </c>
      <c r="Z70" s="83">
        <f t="shared" si="25"/>
        <v>0</v>
      </c>
      <c r="AA70" s="171">
        <f t="shared" si="9"/>
        <v>0</v>
      </c>
      <c r="AB70" s="83">
        <f t="shared" ref="AB70:AC89" si="26">IF($B70&lt;=$U$3,VLOOKUP($B70,PTABLE,AB$9,FALSE),0)</f>
        <v>0</v>
      </c>
      <c r="AC70" s="83">
        <f t="shared" si="26"/>
        <v>0</v>
      </c>
      <c r="AD70" s="171">
        <f t="shared" si="10"/>
        <v>0</v>
      </c>
      <c r="AE70" s="171">
        <f>IF(AD70=1,SUM(AD$10:AD70),0)</f>
        <v>0</v>
      </c>
      <c r="AF70" s="82" t="str">
        <f t="shared" si="11"/>
        <v/>
      </c>
      <c r="AG70" s="171">
        <f t="shared" si="12"/>
        <v>0</v>
      </c>
    </row>
    <row r="71" spans="1:33" ht="12" customHeight="1" x14ac:dyDescent="0.25">
      <c r="A71" s="497"/>
      <c r="B71" s="15">
        <v>62</v>
      </c>
      <c r="C71" s="468">
        <f t="shared" si="6"/>
        <v>0</v>
      </c>
      <c r="D71" s="469"/>
      <c r="E71" s="470"/>
      <c r="F71" s="67">
        <f t="shared" si="17"/>
        <v>0</v>
      </c>
      <c r="G71" s="67">
        <f t="shared" si="17"/>
        <v>0</v>
      </c>
      <c r="H71" s="67">
        <f t="shared" si="17"/>
        <v>0</v>
      </c>
      <c r="I71" s="67">
        <f t="shared" si="0"/>
        <v>0</v>
      </c>
      <c r="J71" s="67">
        <f t="shared" si="18"/>
        <v>0</v>
      </c>
      <c r="K71" s="16">
        <f t="shared" si="18"/>
        <v>0</v>
      </c>
      <c r="L71" s="67">
        <f t="shared" si="18"/>
        <v>0</v>
      </c>
      <c r="M71" s="17">
        <f>IF(L71&gt;0,VLOOKUP(I71,Labour!$AR$1:$AT$15,3,FALSE),0)</f>
        <v>0</v>
      </c>
      <c r="N71" s="70">
        <f t="shared" si="1"/>
        <v>0</v>
      </c>
      <c r="R71" s="83">
        <f t="shared" si="23"/>
        <v>0</v>
      </c>
      <c r="S71" s="83">
        <f t="shared" si="23"/>
        <v>0</v>
      </c>
      <c r="T71" s="83">
        <f t="shared" si="23"/>
        <v>0</v>
      </c>
      <c r="U71" s="83">
        <f t="shared" si="23"/>
        <v>0</v>
      </c>
      <c r="V71" s="83">
        <f t="shared" si="24"/>
        <v>0</v>
      </c>
      <c r="W71" s="83">
        <f t="shared" si="24"/>
        <v>0</v>
      </c>
      <c r="X71" s="83">
        <f t="shared" si="25"/>
        <v>0</v>
      </c>
      <c r="Y71" s="83">
        <f t="shared" si="25"/>
        <v>0</v>
      </c>
      <c r="Z71" s="83">
        <f t="shared" si="25"/>
        <v>0</v>
      </c>
      <c r="AA71" s="171">
        <f t="shared" si="9"/>
        <v>0</v>
      </c>
      <c r="AB71" s="83">
        <f t="shared" si="26"/>
        <v>0</v>
      </c>
      <c r="AC71" s="83">
        <f t="shared" si="26"/>
        <v>0</v>
      </c>
      <c r="AD71" s="171">
        <f t="shared" si="10"/>
        <v>0</v>
      </c>
      <c r="AE71" s="171">
        <f>IF(AD71=1,SUM(AD$10:AD71),0)</f>
        <v>0</v>
      </c>
      <c r="AF71" s="82" t="str">
        <f t="shared" si="11"/>
        <v/>
      </c>
      <c r="AG71" s="171">
        <f t="shared" si="12"/>
        <v>0</v>
      </c>
    </row>
    <row r="72" spans="1:33" ht="12" customHeight="1" x14ac:dyDescent="0.25">
      <c r="A72" s="497"/>
      <c r="B72" s="15">
        <v>63</v>
      </c>
      <c r="C72" s="468">
        <f t="shared" si="6"/>
        <v>0</v>
      </c>
      <c r="D72" s="469"/>
      <c r="E72" s="470"/>
      <c r="F72" s="67">
        <f t="shared" si="17"/>
        <v>0</v>
      </c>
      <c r="G72" s="67">
        <f t="shared" si="17"/>
        <v>0</v>
      </c>
      <c r="H72" s="67">
        <f t="shared" si="17"/>
        <v>0</v>
      </c>
      <c r="I72" s="67">
        <f t="shared" si="0"/>
        <v>0</v>
      </c>
      <c r="J72" s="67">
        <f t="shared" si="18"/>
        <v>0</v>
      </c>
      <c r="K72" s="16">
        <f t="shared" si="18"/>
        <v>0</v>
      </c>
      <c r="L72" s="67">
        <f t="shared" si="18"/>
        <v>0</v>
      </c>
      <c r="M72" s="17">
        <f>IF(L72&gt;0,VLOOKUP(I72,Labour!$AR$1:$AT$15,3,FALSE),0)</f>
        <v>0</v>
      </c>
      <c r="N72" s="70">
        <f t="shared" si="1"/>
        <v>0</v>
      </c>
      <c r="R72" s="83">
        <f t="shared" si="23"/>
        <v>0</v>
      </c>
      <c r="S72" s="83">
        <f t="shared" si="23"/>
        <v>0</v>
      </c>
      <c r="T72" s="83">
        <f t="shared" si="23"/>
        <v>0</v>
      </c>
      <c r="U72" s="83">
        <f t="shared" si="23"/>
        <v>0</v>
      </c>
      <c r="V72" s="83">
        <f t="shared" si="24"/>
        <v>0</v>
      </c>
      <c r="W72" s="83">
        <f t="shared" si="24"/>
        <v>0</v>
      </c>
      <c r="X72" s="83">
        <f t="shared" si="25"/>
        <v>0</v>
      </c>
      <c r="Y72" s="83">
        <f t="shared" si="25"/>
        <v>0</v>
      </c>
      <c r="Z72" s="83">
        <f t="shared" si="25"/>
        <v>0</v>
      </c>
      <c r="AA72" s="171">
        <f t="shared" si="9"/>
        <v>0</v>
      </c>
      <c r="AB72" s="83">
        <f t="shared" si="26"/>
        <v>0</v>
      </c>
      <c r="AC72" s="83">
        <f t="shared" si="26"/>
        <v>0</v>
      </c>
      <c r="AD72" s="171">
        <f t="shared" si="10"/>
        <v>0</v>
      </c>
      <c r="AE72" s="171">
        <f>IF(AD72=1,SUM(AD$10:AD72),0)</f>
        <v>0</v>
      </c>
      <c r="AF72" s="82" t="str">
        <f t="shared" si="11"/>
        <v/>
      </c>
      <c r="AG72" s="171">
        <f t="shared" si="12"/>
        <v>0</v>
      </c>
    </row>
    <row r="73" spans="1:33" ht="12" customHeight="1" x14ac:dyDescent="0.25">
      <c r="A73" s="497"/>
      <c r="B73" s="15">
        <v>64</v>
      </c>
      <c r="C73" s="468">
        <f t="shared" si="6"/>
        <v>0</v>
      </c>
      <c r="D73" s="469"/>
      <c r="E73" s="470"/>
      <c r="F73" s="67">
        <f t="shared" si="17"/>
        <v>0</v>
      </c>
      <c r="G73" s="67">
        <f t="shared" si="17"/>
        <v>0</v>
      </c>
      <c r="H73" s="67">
        <f t="shared" si="17"/>
        <v>0</v>
      </c>
      <c r="I73" s="67">
        <f t="shared" si="0"/>
        <v>0</v>
      </c>
      <c r="J73" s="67">
        <f t="shared" si="18"/>
        <v>0</v>
      </c>
      <c r="K73" s="16">
        <f t="shared" si="18"/>
        <v>0</v>
      </c>
      <c r="L73" s="67">
        <f t="shared" si="18"/>
        <v>0</v>
      </c>
      <c r="M73" s="17">
        <f>IF(L73&gt;0,VLOOKUP(I73,Labour!$AR$1:$AT$15,3,FALSE),0)</f>
        <v>0</v>
      </c>
      <c r="N73" s="70">
        <f t="shared" si="1"/>
        <v>0</v>
      </c>
      <c r="R73" s="83">
        <f t="shared" si="23"/>
        <v>0</v>
      </c>
      <c r="S73" s="83">
        <f t="shared" si="23"/>
        <v>0</v>
      </c>
      <c r="T73" s="83">
        <f t="shared" si="23"/>
        <v>0</v>
      </c>
      <c r="U73" s="83">
        <f t="shared" si="23"/>
        <v>0</v>
      </c>
      <c r="V73" s="83">
        <f t="shared" si="24"/>
        <v>0</v>
      </c>
      <c r="W73" s="83">
        <f t="shared" si="24"/>
        <v>0</v>
      </c>
      <c r="X73" s="83">
        <f t="shared" si="25"/>
        <v>0</v>
      </c>
      <c r="Y73" s="83">
        <f t="shared" si="25"/>
        <v>0</v>
      </c>
      <c r="Z73" s="83">
        <f t="shared" si="25"/>
        <v>0</v>
      </c>
      <c r="AA73" s="171">
        <f t="shared" si="9"/>
        <v>0</v>
      </c>
      <c r="AB73" s="83">
        <f t="shared" si="26"/>
        <v>0</v>
      </c>
      <c r="AC73" s="83">
        <f t="shared" si="26"/>
        <v>0</v>
      </c>
      <c r="AD73" s="171">
        <f t="shared" si="10"/>
        <v>0</v>
      </c>
      <c r="AE73" s="171">
        <f>IF(AD73=1,SUM(AD$10:AD73),0)</f>
        <v>0</v>
      </c>
      <c r="AF73" s="82" t="str">
        <f t="shared" si="11"/>
        <v/>
      </c>
      <c r="AG73" s="171">
        <f t="shared" si="12"/>
        <v>0</v>
      </c>
    </row>
    <row r="74" spans="1:33" ht="12" customHeight="1" x14ac:dyDescent="0.25">
      <c r="A74" s="497"/>
      <c r="B74" s="15">
        <v>65</v>
      </c>
      <c r="C74" s="468">
        <f t="shared" si="6"/>
        <v>0</v>
      </c>
      <c r="D74" s="469"/>
      <c r="E74" s="470"/>
      <c r="F74" s="67">
        <f t="shared" si="17"/>
        <v>0</v>
      </c>
      <c r="G74" s="67">
        <f t="shared" si="17"/>
        <v>0</v>
      </c>
      <c r="H74" s="67">
        <f t="shared" si="17"/>
        <v>0</v>
      </c>
      <c r="I74" s="67">
        <f t="shared" ref="I74:I109" si="27">X74</f>
        <v>0</v>
      </c>
      <c r="J74" s="67">
        <f t="shared" si="18"/>
        <v>0</v>
      </c>
      <c r="K74" s="16">
        <f t="shared" si="18"/>
        <v>0</v>
      </c>
      <c r="L74" s="67">
        <f t="shared" si="18"/>
        <v>0</v>
      </c>
      <c r="M74" s="17">
        <f>IF(L74&gt;0,VLOOKUP(I74,Labour!$AR$1:$AT$15,3,FALSE),0)</f>
        <v>0</v>
      </c>
      <c r="N74" s="70">
        <f t="shared" ref="N74:N109" si="28">J74*K74+L74*M74</f>
        <v>0</v>
      </c>
      <c r="R74" s="83">
        <f t="shared" si="23"/>
        <v>0</v>
      </c>
      <c r="S74" s="83">
        <f t="shared" si="23"/>
        <v>0</v>
      </c>
      <c r="T74" s="83">
        <f t="shared" si="23"/>
        <v>0</v>
      </c>
      <c r="U74" s="83">
        <f t="shared" si="23"/>
        <v>0</v>
      </c>
      <c r="V74" s="83">
        <f t="shared" si="24"/>
        <v>0</v>
      </c>
      <c r="W74" s="83">
        <f t="shared" si="24"/>
        <v>0</v>
      </c>
      <c r="X74" s="83">
        <f t="shared" si="25"/>
        <v>0</v>
      </c>
      <c r="Y74" s="83">
        <f t="shared" si="25"/>
        <v>0</v>
      </c>
      <c r="Z74" s="83">
        <f t="shared" si="25"/>
        <v>0</v>
      </c>
      <c r="AA74" s="171">
        <f t="shared" si="9"/>
        <v>0</v>
      </c>
      <c r="AB74" s="83">
        <f t="shared" si="26"/>
        <v>0</v>
      </c>
      <c r="AC74" s="83">
        <f t="shared" si="26"/>
        <v>0</v>
      </c>
      <c r="AD74" s="171">
        <f t="shared" si="10"/>
        <v>0</v>
      </c>
      <c r="AE74" s="171">
        <f>IF(AD74=1,SUM(AD$10:AD74),0)</f>
        <v>0</v>
      </c>
      <c r="AF74" s="82" t="str">
        <f t="shared" si="11"/>
        <v/>
      </c>
      <c r="AG74" s="171">
        <f t="shared" si="12"/>
        <v>0</v>
      </c>
    </row>
    <row r="75" spans="1:33" ht="12" customHeight="1" x14ac:dyDescent="0.25">
      <c r="A75" s="497"/>
      <c r="B75" s="15">
        <v>66</v>
      </c>
      <c r="C75" s="468">
        <f t="shared" ref="C75:C109" si="29">R75</f>
        <v>0</v>
      </c>
      <c r="D75" s="469"/>
      <c r="E75" s="470"/>
      <c r="F75" s="67">
        <f t="shared" si="17"/>
        <v>0</v>
      </c>
      <c r="G75" s="67">
        <f t="shared" si="17"/>
        <v>0</v>
      </c>
      <c r="H75" s="67">
        <f t="shared" si="17"/>
        <v>0</v>
      </c>
      <c r="I75" s="67">
        <f t="shared" si="27"/>
        <v>0</v>
      </c>
      <c r="J75" s="67">
        <f t="shared" si="18"/>
        <v>0</v>
      </c>
      <c r="K75" s="16">
        <f t="shared" si="18"/>
        <v>0</v>
      </c>
      <c r="L75" s="67">
        <f t="shared" si="18"/>
        <v>0</v>
      </c>
      <c r="M75" s="17">
        <f>IF(L75&gt;0,VLOOKUP(I75,Labour!$AR$1:$AT$15,3,FALSE),0)</f>
        <v>0</v>
      </c>
      <c r="N75" s="70">
        <f t="shared" si="28"/>
        <v>0</v>
      </c>
      <c r="R75" s="83">
        <f t="shared" si="23"/>
        <v>0</v>
      </c>
      <c r="S75" s="83">
        <f t="shared" si="23"/>
        <v>0</v>
      </c>
      <c r="T75" s="83">
        <f t="shared" si="23"/>
        <v>0</v>
      </c>
      <c r="U75" s="83">
        <f t="shared" si="23"/>
        <v>0</v>
      </c>
      <c r="V75" s="83">
        <f t="shared" si="24"/>
        <v>0</v>
      </c>
      <c r="W75" s="83">
        <f t="shared" si="24"/>
        <v>0</v>
      </c>
      <c r="X75" s="83">
        <f t="shared" si="25"/>
        <v>0</v>
      </c>
      <c r="Y75" s="83">
        <f t="shared" si="25"/>
        <v>0</v>
      </c>
      <c r="Z75" s="83">
        <f t="shared" si="25"/>
        <v>0</v>
      </c>
      <c r="AA75" s="171">
        <f t="shared" ref="AA75:AA109" si="30">Y75+Z75</f>
        <v>0</v>
      </c>
      <c r="AB75" s="83">
        <f t="shared" si="26"/>
        <v>0</v>
      </c>
      <c r="AC75" s="83">
        <f t="shared" si="26"/>
        <v>0</v>
      </c>
      <c r="AD75" s="171">
        <f t="shared" ref="AD75:AD109" si="31">IF(AND(T75&lt;&gt;0,X75="op"),1,0)</f>
        <v>0</v>
      </c>
      <c r="AE75" s="171">
        <f>IF(AD75=1,SUM(AD$10:AD75),0)</f>
        <v>0</v>
      </c>
      <c r="AF75" s="82" t="str">
        <f t="shared" ref="AF75:AF109" si="32">IF(AND(AD75=1,AE75&lt;$AD$7),S75&amp;", ",IF(AND(AD75=1,AE75=$AD$7),S75,""))</f>
        <v/>
      </c>
      <c r="AG75" s="171">
        <f t="shared" ref="AG75:AG109" si="33">IF(AD75=1,T75,0)</f>
        <v>0</v>
      </c>
    </row>
    <row r="76" spans="1:33" ht="12" customHeight="1" x14ac:dyDescent="0.25">
      <c r="A76" s="497"/>
      <c r="B76" s="15">
        <v>67</v>
      </c>
      <c r="C76" s="468">
        <f t="shared" si="29"/>
        <v>0</v>
      </c>
      <c r="D76" s="469"/>
      <c r="E76" s="470"/>
      <c r="F76" s="67">
        <f t="shared" si="17"/>
        <v>0</v>
      </c>
      <c r="G76" s="67">
        <f t="shared" si="17"/>
        <v>0</v>
      </c>
      <c r="H76" s="67">
        <f t="shared" si="17"/>
        <v>0</v>
      </c>
      <c r="I76" s="67">
        <f t="shared" si="27"/>
        <v>0</v>
      </c>
      <c r="J76" s="67">
        <f t="shared" si="18"/>
        <v>0</v>
      </c>
      <c r="K76" s="16">
        <f t="shared" si="18"/>
        <v>0</v>
      </c>
      <c r="L76" s="67">
        <f t="shared" si="18"/>
        <v>0</v>
      </c>
      <c r="M76" s="17">
        <f>IF(L76&gt;0,VLOOKUP(I76,Labour!$AR$1:$AT$15,3,FALSE),0)</f>
        <v>0</v>
      </c>
      <c r="N76" s="70">
        <f t="shared" si="28"/>
        <v>0</v>
      </c>
      <c r="R76" s="83">
        <f t="shared" si="23"/>
        <v>0</v>
      </c>
      <c r="S76" s="83">
        <f t="shared" si="23"/>
        <v>0</v>
      </c>
      <c r="T76" s="83">
        <f t="shared" si="23"/>
        <v>0</v>
      </c>
      <c r="U76" s="83">
        <f t="shared" si="23"/>
        <v>0</v>
      </c>
      <c r="V76" s="83">
        <f t="shared" si="24"/>
        <v>0</v>
      </c>
      <c r="W76" s="83">
        <f t="shared" si="24"/>
        <v>0</v>
      </c>
      <c r="X76" s="83">
        <f t="shared" si="25"/>
        <v>0</v>
      </c>
      <c r="Y76" s="83">
        <f t="shared" si="25"/>
        <v>0</v>
      </c>
      <c r="Z76" s="83">
        <f t="shared" si="25"/>
        <v>0</v>
      </c>
      <c r="AA76" s="171">
        <f t="shared" si="30"/>
        <v>0</v>
      </c>
      <c r="AB76" s="83">
        <f t="shared" si="26"/>
        <v>0</v>
      </c>
      <c r="AC76" s="83">
        <f t="shared" si="26"/>
        <v>0</v>
      </c>
      <c r="AD76" s="171">
        <f t="shared" si="31"/>
        <v>0</v>
      </c>
      <c r="AE76" s="171">
        <f>IF(AD76=1,SUM(AD$10:AD76),0)</f>
        <v>0</v>
      </c>
      <c r="AF76" s="82" t="str">
        <f t="shared" si="32"/>
        <v/>
      </c>
      <c r="AG76" s="171">
        <f t="shared" si="33"/>
        <v>0</v>
      </c>
    </row>
    <row r="77" spans="1:33" ht="12" customHeight="1" x14ac:dyDescent="0.25">
      <c r="A77" s="497"/>
      <c r="B77" s="15">
        <v>68</v>
      </c>
      <c r="C77" s="468">
        <f t="shared" si="29"/>
        <v>0</v>
      </c>
      <c r="D77" s="469"/>
      <c r="E77" s="470"/>
      <c r="F77" s="67">
        <f t="shared" si="17"/>
        <v>0</v>
      </c>
      <c r="G77" s="67">
        <f t="shared" si="17"/>
        <v>0</v>
      </c>
      <c r="H77" s="67">
        <f t="shared" si="17"/>
        <v>0</v>
      </c>
      <c r="I77" s="67">
        <f t="shared" si="27"/>
        <v>0</v>
      </c>
      <c r="J77" s="67">
        <f t="shared" si="18"/>
        <v>0</v>
      </c>
      <c r="K77" s="16">
        <f t="shared" si="18"/>
        <v>0</v>
      </c>
      <c r="L77" s="67">
        <f t="shared" si="18"/>
        <v>0</v>
      </c>
      <c r="M77" s="17">
        <f>IF(L77&gt;0,VLOOKUP(I77,Labour!$AR$1:$AT$15,3,FALSE),0)</f>
        <v>0</v>
      </c>
      <c r="N77" s="70">
        <f t="shared" si="28"/>
        <v>0</v>
      </c>
      <c r="R77" s="83">
        <f t="shared" si="23"/>
        <v>0</v>
      </c>
      <c r="S77" s="83">
        <f t="shared" si="23"/>
        <v>0</v>
      </c>
      <c r="T77" s="83">
        <f t="shared" si="23"/>
        <v>0</v>
      </c>
      <c r="U77" s="83">
        <f t="shared" si="23"/>
        <v>0</v>
      </c>
      <c r="V77" s="83">
        <f t="shared" si="24"/>
        <v>0</v>
      </c>
      <c r="W77" s="83">
        <f t="shared" si="24"/>
        <v>0</v>
      </c>
      <c r="X77" s="83">
        <f t="shared" si="25"/>
        <v>0</v>
      </c>
      <c r="Y77" s="83">
        <f t="shared" si="25"/>
        <v>0</v>
      </c>
      <c r="Z77" s="83">
        <f t="shared" si="25"/>
        <v>0</v>
      </c>
      <c r="AA77" s="171">
        <f t="shared" si="30"/>
        <v>0</v>
      </c>
      <c r="AB77" s="83">
        <f t="shared" si="26"/>
        <v>0</v>
      </c>
      <c r="AC77" s="83">
        <f t="shared" si="26"/>
        <v>0</v>
      </c>
      <c r="AD77" s="171">
        <f t="shared" si="31"/>
        <v>0</v>
      </c>
      <c r="AE77" s="171">
        <f>IF(AD77=1,SUM(AD$10:AD77),0)</f>
        <v>0</v>
      </c>
      <c r="AF77" s="82" t="str">
        <f t="shared" si="32"/>
        <v/>
      </c>
      <c r="AG77" s="171">
        <f t="shared" si="33"/>
        <v>0</v>
      </c>
    </row>
    <row r="78" spans="1:33" ht="12" customHeight="1" x14ac:dyDescent="0.25">
      <c r="A78" s="497"/>
      <c r="B78" s="15">
        <v>69</v>
      </c>
      <c r="C78" s="468">
        <f t="shared" si="29"/>
        <v>0</v>
      </c>
      <c r="D78" s="469"/>
      <c r="E78" s="470"/>
      <c r="F78" s="67">
        <f t="shared" si="17"/>
        <v>0</v>
      </c>
      <c r="G78" s="67">
        <f t="shared" si="17"/>
        <v>0</v>
      </c>
      <c r="H78" s="67">
        <f t="shared" si="17"/>
        <v>0</v>
      </c>
      <c r="I78" s="67">
        <f t="shared" si="27"/>
        <v>0</v>
      </c>
      <c r="J78" s="67">
        <f t="shared" si="18"/>
        <v>0</v>
      </c>
      <c r="K78" s="16">
        <f t="shared" si="18"/>
        <v>0</v>
      </c>
      <c r="L78" s="67">
        <f t="shared" si="18"/>
        <v>0</v>
      </c>
      <c r="M78" s="17">
        <f>IF(L78&gt;0,VLOOKUP(I78,Labour!$AR$1:$AT$15,3,FALSE),0)</f>
        <v>0</v>
      </c>
      <c r="N78" s="70">
        <f t="shared" si="28"/>
        <v>0</v>
      </c>
      <c r="R78" s="83">
        <f t="shared" si="23"/>
        <v>0</v>
      </c>
      <c r="S78" s="83">
        <f t="shared" si="23"/>
        <v>0</v>
      </c>
      <c r="T78" s="83">
        <f t="shared" si="23"/>
        <v>0</v>
      </c>
      <c r="U78" s="83">
        <f t="shared" si="23"/>
        <v>0</v>
      </c>
      <c r="V78" s="83">
        <f t="shared" si="24"/>
        <v>0</v>
      </c>
      <c r="W78" s="83">
        <f t="shared" si="24"/>
        <v>0</v>
      </c>
      <c r="X78" s="83">
        <f t="shared" si="25"/>
        <v>0</v>
      </c>
      <c r="Y78" s="83">
        <f t="shared" si="25"/>
        <v>0</v>
      </c>
      <c r="Z78" s="83">
        <f t="shared" si="25"/>
        <v>0</v>
      </c>
      <c r="AA78" s="171">
        <f t="shared" si="30"/>
        <v>0</v>
      </c>
      <c r="AB78" s="83">
        <f t="shared" si="26"/>
        <v>0</v>
      </c>
      <c r="AC78" s="83">
        <f t="shared" si="26"/>
        <v>0</v>
      </c>
      <c r="AD78" s="171">
        <f t="shared" si="31"/>
        <v>0</v>
      </c>
      <c r="AE78" s="171">
        <f>IF(AD78=1,SUM(AD$10:AD78),0)</f>
        <v>0</v>
      </c>
      <c r="AF78" s="82" t="str">
        <f t="shared" si="32"/>
        <v/>
      </c>
      <c r="AG78" s="171">
        <f t="shared" si="33"/>
        <v>0</v>
      </c>
    </row>
    <row r="79" spans="1:33" ht="12" customHeight="1" x14ac:dyDescent="0.25">
      <c r="A79" s="497"/>
      <c r="B79" s="15">
        <v>70</v>
      </c>
      <c r="C79" s="468">
        <f t="shared" si="29"/>
        <v>0</v>
      </c>
      <c r="D79" s="469"/>
      <c r="E79" s="470"/>
      <c r="F79" s="67">
        <f t="shared" si="17"/>
        <v>0</v>
      </c>
      <c r="G79" s="67">
        <f t="shared" si="17"/>
        <v>0</v>
      </c>
      <c r="H79" s="67">
        <f t="shared" si="17"/>
        <v>0</v>
      </c>
      <c r="I79" s="67">
        <f t="shared" si="27"/>
        <v>0</v>
      </c>
      <c r="J79" s="67">
        <f t="shared" si="18"/>
        <v>0</v>
      </c>
      <c r="K79" s="16">
        <f t="shared" si="18"/>
        <v>0</v>
      </c>
      <c r="L79" s="67">
        <f t="shared" si="18"/>
        <v>0</v>
      </c>
      <c r="M79" s="17">
        <f>IF(L79&gt;0,VLOOKUP(I79,Labour!$AR$1:$AT$15,3,FALSE),0)</f>
        <v>0</v>
      </c>
      <c r="N79" s="70">
        <f t="shared" si="28"/>
        <v>0</v>
      </c>
      <c r="R79" s="83">
        <f t="shared" si="23"/>
        <v>0</v>
      </c>
      <c r="S79" s="83">
        <f t="shared" si="23"/>
        <v>0</v>
      </c>
      <c r="T79" s="83">
        <f t="shared" si="23"/>
        <v>0</v>
      </c>
      <c r="U79" s="83">
        <f t="shared" si="23"/>
        <v>0</v>
      </c>
      <c r="V79" s="83">
        <f t="shared" si="24"/>
        <v>0</v>
      </c>
      <c r="W79" s="83">
        <f t="shared" si="24"/>
        <v>0</v>
      </c>
      <c r="X79" s="83">
        <f t="shared" si="25"/>
        <v>0</v>
      </c>
      <c r="Y79" s="83">
        <f t="shared" si="25"/>
        <v>0</v>
      </c>
      <c r="Z79" s="83">
        <f t="shared" si="25"/>
        <v>0</v>
      </c>
      <c r="AA79" s="171">
        <f t="shared" si="30"/>
        <v>0</v>
      </c>
      <c r="AB79" s="83">
        <f t="shared" si="26"/>
        <v>0</v>
      </c>
      <c r="AC79" s="83">
        <f t="shared" si="26"/>
        <v>0</v>
      </c>
      <c r="AD79" s="171">
        <f t="shared" si="31"/>
        <v>0</v>
      </c>
      <c r="AE79" s="171">
        <f>IF(AD79=1,SUM(AD$10:AD79),0)</f>
        <v>0</v>
      </c>
      <c r="AF79" s="82" t="str">
        <f t="shared" si="32"/>
        <v/>
      </c>
      <c r="AG79" s="171">
        <f t="shared" si="33"/>
        <v>0</v>
      </c>
    </row>
    <row r="80" spans="1:33" ht="12" customHeight="1" x14ac:dyDescent="0.25">
      <c r="A80" s="497"/>
      <c r="B80" s="15">
        <v>71</v>
      </c>
      <c r="C80" s="468">
        <f t="shared" si="29"/>
        <v>0</v>
      </c>
      <c r="D80" s="469"/>
      <c r="E80" s="470"/>
      <c r="F80" s="67">
        <f t="shared" si="17"/>
        <v>0</v>
      </c>
      <c r="G80" s="67">
        <f t="shared" si="17"/>
        <v>0</v>
      </c>
      <c r="H80" s="67">
        <f t="shared" si="17"/>
        <v>0</v>
      </c>
      <c r="I80" s="67">
        <f t="shared" si="27"/>
        <v>0</v>
      </c>
      <c r="J80" s="67">
        <f t="shared" si="18"/>
        <v>0</v>
      </c>
      <c r="K80" s="16">
        <f t="shared" si="18"/>
        <v>0</v>
      </c>
      <c r="L80" s="67">
        <f t="shared" si="18"/>
        <v>0</v>
      </c>
      <c r="M80" s="17">
        <f>IF(L80&gt;0,VLOOKUP(I80,Labour!$AR$1:$AT$15,3,FALSE),0)</f>
        <v>0</v>
      </c>
      <c r="N80" s="70">
        <f t="shared" si="28"/>
        <v>0</v>
      </c>
      <c r="R80" s="83">
        <f t="shared" si="23"/>
        <v>0</v>
      </c>
      <c r="S80" s="83">
        <f t="shared" si="23"/>
        <v>0</v>
      </c>
      <c r="T80" s="83">
        <f t="shared" si="23"/>
        <v>0</v>
      </c>
      <c r="U80" s="83">
        <f t="shared" si="23"/>
        <v>0</v>
      </c>
      <c r="V80" s="83">
        <f t="shared" si="24"/>
        <v>0</v>
      </c>
      <c r="W80" s="83">
        <f t="shared" si="24"/>
        <v>0</v>
      </c>
      <c r="X80" s="83">
        <f t="shared" si="25"/>
        <v>0</v>
      </c>
      <c r="Y80" s="83">
        <f t="shared" si="25"/>
        <v>0</v>
      </c>
      <c r="Z80" s="83">
        <f t="shared" si="25"/>
        <v>0</v>
      </c>
      <c r="AA80" s="171">
        <f t="shared" si="30"/>
        <v>0</v>
      </c>
      <c r="AB80" s="83">
        <f t="shared" si="26"/>
        <v>0</v>
      </c>
      <c r="AC80" s="83">
        <f t="shared" si="26"/>
        <v>0</v>
      </c>
      <c r="AD80" s="171">
        <f t="shared" si="31"/>
        <v>0</v>
      </c>
      <c r="AE80" s="171">
        <f>IF(AD80=1,SUM(AD$10:AD80),0)</f>
        <v>0</v>
      </c>
      <c r="AF80" s="82" t="str">
        <f t="shared" si="32"/>
        <v/>
      </c>
      <c r="AG80" s="171">
        <f t="shared" si="33"/>
        <v>0</v>
      </c>
    </row>
    <row r="81" spans="1:33" ht="12" customHeight="1" x14ac:dyDescent="0.25">
      <c r="A81" s="497"/>
      <c r="B81" s="15">
        <v>72</v>
      </c>
      <c r="C81" s="468">
        <f t="shared" si="29"/>
        <v>0</v>
      </c>
      <c r="D81" s="469"/>
      <c r="E81" s="470"/>
      <c r="F81" s="67">
        <f t="shared" si="17"/>
        <v>0</v>
      </c>
      <c r="G81" s="67">
        <f t="shared" si="17"/>
        <v>0</v>
      </c>
      <c r="H81" s="67">
        <f t="shared" si="17"/>
        <v>0</v>
      </c>
      <c r="I81" s="67">
        <f t="shared" si="27"/>
        <v>0</v>
      </c>
      <c r="J81" s="67">
        <f t="shared" si="18"/>
        <v>0</v>
      </c>
      <c r="K81" s="16">
        <f t="shared" si="18"/>
        <v>0</v>
      </c>
      <c r="L81" s="67">
        <f t="shared" si="18"/>
        <v>0</v>
      </c>
      <c r="M81" s="17">
        <f>IF(L81&gt;0,VLOOKUP(I81,Labour!$AR$1:$AT$15,3,FALSE),0)</f>
        <v>0</v>
      </c>
      <c r="N81" s="70">
        <f t="shared" si="28"/>
        <v>0</v>
      </c>
      <c r="R81" s="83">
        <f t="shared" si="23"/>
        <v>0</v>
      </c>
      <c r="S81" s="83">
        <f t="shared" si="23"/>
        <v>0</v>
      </c>
      <c r="T81" s="83">
        <f t="shared" si="23"/>
        <v>0</v>
      </c>
      <c r="U81" s="83">
        <f t="shared" si="23"/>
        <v>0</v>
      </c>
      <c r="V81" s="83">
        <f t="shared" si="24"/>
        <v>0</v>
      </c>
      <c r="W81" s="83">
        <f t="shared" si="24"/>
        <v>0</v>
      </c>
      <c r="X81" s="83">
        <f t="shared" si="25"/>
        <v>0</v>
      </c>
      <c r="Y81" s="83">
        <f t="shared" si="25"/>
        <v>0</v>
      </c>
      <c r="Z81" s="83">
        <f t="shared" si="25"/>
        <v>0</v>
      </c>
      <c r="AA81" s="171">
        <f t="shared" si="30"/>
        <v>0</v>
      </c>
      <c r="AB81" s="83">
        <f t="shared" si="26"/>
        <v>0</v>
      </c>
      <c r="AC81" s="83">
        <f t="shared" si="26"/>
        <v>0</v>
      </c>
      <c r="AD81" s="171">
        <f t="shared" si="31"/>
        <v>0</v>
      </c>
      <c r="AE81" s="171">
        <f>IF(AD81=1,SUM(AD$10:AD81),0)</f>
        <v>0</v>
      </c>
      <c r="AF81" s="82" t="str">
        <f t="shared" si="32"/>
        <v/>
      </c>
      <c r="AG81" s="171">
        <f t="shared" si="33"/>
        <v>0</v>
      </c>
    </row>
    <row r="82" spans="1:33" ht="12" customHeight="1" x14ac:dyDescent="0.25">
      <c r="A82" s="497"/>
      <c r="B82" s="15">
        <v>73</v>
      </c>
      <c r="C82" s="468">
        <f t="shared" si="29"/>
        <v>0</v>
      </c>
      <c r="D82" s="469"/>
      <c r="E82" s="470"/>
      <c r="F82" s="67">
        <f t="shared" si="17"/>
        <v>0</v>
      </c>
      <c r="G82" s="67">
        <f t="shared" si="17"/>
        <v>0</v>
      </c>
      <c r="H82" s="67">
        <f t="shared" si="17"/>
        <v>0</v>
      </c>
      <c r="I82" s="67">
        <f t="shared" si="27"/>
        <v>0</v>
      </c>
      <c r="J82" s="67">
        <f t="shared" si="18"/>
        <v>0</v>
      </c>
      <c r="K82" s="16">
        <f t="shared" si="18"/>
        <v>0</v>
      </c>
      <c r="L82" s="67">
        <f t="shared" si="18"/>
        <v>0</v>
      </c>
      <c r="M82" s="17">
        <f>IF(L82&gt;0,VLOOKUP(I82,Labour!$AR$1:$AT$15,3,FALSE),0)</f>
        <v>0</v>
      </c>
      <c r="N82" s="70">
        <f t="shared" si="28"/>
        <v>0</v>
      </c>
      <c r="R82" s="83">
        <f t="shared" si="23"/>
        <v>0</v>
      </c>
      <c r="S82" s="83">
        <f t="shared" si="23"/>
        <v>0</v>
      </c>
      <c r="T82" s="83">
        <f t="shared" si="23"/>
        <v>0</v>
      </c>
      <c r="U82" s="83">
        <f t="shared" si="23"/>
        <v>0</v>
      </c>
      <c r="V82" s="83">
        <f t="shared" si="24"/>
        <v>0</v>
      </c>
      <c r="W82" s="83">
        <f t="shared" si="24"/>
        <v>0</v>
      </c>
      <c r="X82" s="83">
        <f t="shared" si="25"/>
        <v>0</v>
      </c>
      <c r="Y82" s="83">
        <f t="shared" si="25"/>
        <v>0</v>
      </c>
      <c r="Z82" s="83">
        <f t="shared" si="25"/>
        <v>0</v>
      </c>
      <c r="AA82" s="171">
        <f t="shared" si="30"/>
        <v>0</v>
      </c>
      <c r="AB82" s="83">
        <f t="shared" si="26"/>
        <v>0</v>
      </c>
      <c r="AC82" s="83">
        <f t="shared" si="26"/>
        <v>0</v>
      </c>
      <c r="AD82" s="171">
        <f t="shared" si="31"/>
        <v>0</v>
      </c>
      <c r="AE82" s="171">
        <f>IF(AD82=1,SUM(AD$10:AD82),0)</f>
        <v>0</v>
      </c>
      <c r="AF82" s="82" t="str">
        <f t="shared" si="32"/>
        <v/>
      </c>
      <c r="AG82" s="171">
        <f t="shared" si="33"/>
        <v>0</v>
      </c>
    </row>
    <row r="83" spans="1:33" ht="12" customHeight="1" x14ac:dyDescent="0.25">
      <c r="A83" s="497"/>
      <c r="B83" s="15">
        <v>74</v>
      </c>
      <c r="C83" s="468">
        <f t="shared" si="29"/>
        <v>0</v>
      </c>
      <c r="D83" s="469"/>
      <c r="E83" s="470"/>
      <c r="F83" s="67">
        <f t="shared" si="17"/>
        <v>0</v>
      </c>
      <c r="G83" s="67">
        <f t="shared" si="17"/>
        <v>0</v>
      </c>
      <c r="H83" s="67">
        <f t="shared" si="17"/>
        <v>0</v>
      </c>
      <c r="I83" s="67">
        <f t="shared" si="27"/>
        <v>0</v>
      </c>
      <c r="J83" s="67">
        <f t="shared" si="18"/>
        <v>0</v>
      </c>
      <c r="K83" s="16">
        <f t="shared" si="18"/>
        <v>0</v>
      </c>
      <c r="L83" s="67">
        <f t="shared" si="18"/>
        <v>0</v>
      </c>
      <c r="M83" s="17">
        <f>IF(L83&gt;0,VLOOKUP(I83,Labour!$AR$1:$AT$15,3,FALSE),0)</f>
        <v>0</v>
      </c>
      <c r="N83" s="70">
        <f t="shared" si="28"/>
        <v>0</v>
      </c>
      <c r="R83" s="83">
        <f t="shared" si="23"/>
        <v>0</v>
      </c>
      <c r="S83" s="83">
        <f t="shared" si="23"/>
        <v>0</v>
      </c>
      <c r="T83" s="83">
        <f t="shared" si="23"/>
        <v>0</v>
      </c>
      <c r="U83" s="83">
        <f t="shared" si="23"/>
        <v>0</v>
      </c>
      <c r="V83" s="83">
        <f t="shared" si="24"/>
        <v>0</v>
      </c>
      <c r="W83" s="83">
        <f t="shared" si="24"/>
        <v>0</v>
      </c>
      <c r="X83" s="83">
        <f t="shared" si="25"/>
        <v>0</v>
      </c>
      <c r="Y83" s="83">
        <f t="shared" si="25"/>
        <v>0</v>
      </c>
      <c r="Z83" s="83">
        <f t="shared" si="25"/>
        <v>0</v>
      </c>
      <c r="AA83" s="171">
        <f t="shared" si="30"/>
        <v>0</v>
      </c>
      <c r="AB83" s="83">
        <f t="shared" si="26"/>
        <v>0</v>
      </c>
      <c r="AC83" s="83">
        <f t="shared" si="26"/>
        <v>0</v>
      </c>
      <c r="AD83" s="171">
        <f t="shared" si="31"/>
        <v>0</v>
      </c>
      <c r="AE83" s="171">
        <f>IF(AD83=1,SUM(AD$10:AD83),0)</f>
        <v>0</v>
      </c>
      <c r="AF83" s="82" t="str">
        <f t="shared" si="32"/>
        <v/>
      </c>
      <c r="AG83" s="171">
        <f t="shared" si="33"/>
        <v>0</v>
      </c>
    </row>
    <row r="84" spans="1:33" ht="12" customHeight="1" x14ac:dyDescent="0.25">
      <c r="A84" s="497"/>
      <c r="B84" s="15">
        <v>75</v>
      </c>
      <c r="C84" s="468">
        <f t="shared" si="29"/>
        <v>0</v>
      </c>
      <c r="D84" s="469"/>
      <c r="E84" s="470"/>
      <c r="F84" s="67">
        <f t="shared" si="17"/>
        <v>0</v>
      </c>
      <c r="G84" s="67">
        <f t="shared" si="17"/>
        <v>0</v>
      </c>
      <c r="H84" s="67">
        <f t="shared" si="17"/>
        <v>0</v>
      </c>
      <c r="I84" s="67">
        <f t="shared" si="27"/>
        <v>0</v>
      </c>
      <c r="J84" s="67">
        <f t="shared" si="18"/>
        <v>0</v>
      </c>
      <c r="K84" s="16">
        <f t="shared" si="18"/>
        <v>0</v>
      </c>
      <c r="L84" s="67">
        <f t="shared" si="18"/>
        <v>0</v>
      </c>
      <c r="M84" s="17">
        <f>IF(L84&gt;0,VLOOKUP(I84,Labour!$AR$1:$AT$15,3,FALSE),0)</f>
        <v>0</v>
      </c>
      <c r="N84" s="70">
        <f t="shared" si="28"/>
        <v>0</v>
      </c>
      <c r="R84" s="83">
        <f t="shared" si="23"/>
        <v>0</v>
      </c>
      <c r="S84" s="83">
        <f t="shared" si="23"/>
        <v>0</v>
      </c>
      <c r="T84" s="83">
        <f t="shared" si="23"/>
        <v>0</v>
      </c>
      <c r="U84" s="83">
        <f t="shared" si="23"/>
        <v>0</v>
      </c>
      <c r="V84" s="83">
        <f t="shared" si="24"/>
        <v>0</v>
      </c>
      <c r="W84" s="83">
        <f t="shared" si="24"/>
        <v>0</v>
      </c>
      <c r="X84" s="83">
        <f t="shared" si="25"/>
        <v>0</v>
      </c>
      <c r="Y84" s="83">
        <f t="shared" si="25"/>
        <v>0</v>
      </c>
      <c r="Z84" s="83">
        <f t="shared" si="25"/>
        <v>0</v>
      </c>
      <c r="AA84" s="171">
        <f t="shared" si="30"/>
        <v>0</v>
      </c>
      <c r="AB84" s="83">
        <f t="shared" si="26"/>
        <v>0</v>
      </c>
      <c r="AC84" s="83">
        <f t="shared" si="26"/>
        <v>0</v>
      </c>
      <c r="AD84" s="171">
        <f t="shared" si="31"/>
        <v>0</v>
      </c>
      <c r="AE84" s="171">
        <f>IF(AD84=1,SUM(AD$10:AD84),0)</f>
        <v>0</v>
      </c>
      <c r="AF84" s="82" t="str">
        <f t="shared" si="32"/>
        <v/>
      </c>
      <c r="AG84" s="171">
        <f t="shared" si="33"/>
        <v>0</v>
      </c>
    </row>
    <row r="85" spans="1:33" ht="12" customHeight="1" x14ac:dyDescent="0.25">
      <c r="A85" s="497"/>
      <c r="B85" s="15">
        <v>76</v>
      </c>
      <c r="C85" s="468">
        <f t="shared" si="29"/>
        <v>0</v>
      </c>
      <c r="D85" s="469"/>
      <c r="E85" s="470"/>
      <c r="F85" s="67">
        <f t="shared" si="17"/>
        <v>0</v>
      </c>
      <c r="G85" s="67">
        <f t="shared" si="17"/>
        <v>0</v>
      </c>
      <c r="H85" s="67">
        <f t="shared" si="17"/>
        <v>0</v>
      </c>
      <c r="I85" s="67">
        <f t="shared" si="27"/>
        <v>0</v>
      </c>
      <c r="J85" s="67">
        <f t="shared" si="18"/>
        <v>0</v>
      </c>
      <c r="K85" s="16">
        <f t="shared" si="18"/>
        <v>0</v>
      </c>
      <c r="L85" s="67">
        <f t="shared" si="18"/>
        <v>0</v>
      </c>
      <c r="M85" s="17">
        <f>IF(L85&gt;0,VLOOKUP(I85,Labour!$AR$1:$AT$15,3,FALSE),0)</f>
        <v>0</v>
      </c>
      <c r="N85" s="70">
        <f t="shared" si="28"/>
        <v>0</v>
      </c>
      <c r="R85" s="83">
        <f t="shared" si="23"/>
        <v>0</v>
      </c>
      <c r="S85" s="83">
        <f t="shared" si="23"/>
        <v>0</v>
      </c>
      <c r="T85" s="83">
        <f t="shared" si="23"/>
        <v>0</v>
      </c>
      <c r="U85" s="83">
        <f t="shared" si="23"/>
        <v>0</v>
      </c>
      <c r="V85" s="83">
        <f t="shared" si="24"/>
        <v>0</v>
      </c>
      <c r="W85" s="83">
        <f t="shared" si="24"/>
        <v>0</v>
      </c>
      <c r="X85" s="83">
        <f t="shared" si="25"/>
        <v>0</v>
      </c>
      <c r="Y85" s="83">
        <f t="shared" si="25"/>
        <v>0</v>
      </c>
      <c r="Z85" s="83">
        <f t="shared" si="25"/>
        <v>0</v>
      </c>
      <c r="AA85" s="171">
        <f t="shared" si="30"/>
        <v>0</v>
      </c>
      <c r="AB85" s="83">
        <f t="shared" si="26"/>
        <v>0</v>
      </c>
      <c r="AC85" s="83">
        <f t="shared" si="26"/>
        <v>0</v>
      </c>
      <c r="AD85" s="171">
        <f t="shared" si="31"/>
        <v>0</v>
      </c>
      <c r="AE85" s="171">
        <f>IF(AD85=1,SUM(AD$10:AD85),0)</f>
        <v>0</v>
      </c>
      <c r="AF85" s="82" t="str">
        <f t="shared" si="32"/>
        <v/>
      </c>
      <c r="AG85" s="171">
        <f t="shared" si="33"/>
        <v>0</v>
      </c>
    </row>
    <row r="86" spans="1:33" ht="12" customHeight="1" x14ac:dyDescent="0.25">
      <c r="A86" s="497"/>
      <c r="B86" s="15">
        <v>77</v>
      </c>
      <c r="C86" s="468">
        <f t="shared" si="29"/>
        <v>0</v>
      </c>
      <c r="D86" s="469"/>
      <c r="E86" s="470"/>
      <c r="F86" s="67">
        <f t="shared" si="17"/>
        <v>0</v>
      </c>
      <c r="G86" s="67">
        <f t="shared" si="17"/>
        <v>0</v>
      </c>
      <c r="H86" s="67">
        <f t="shared" si="17"/>
        <v>0</v>
      </c>
      <c r="I86" s="67">
        <f t="shared" si="27"/>
        <v>0</v>
      </c>
      <c r="J86" s="67">
        <f t="shared" si="18"/>
        <v>0</v>
      </c>
      <c r="K86" s="16">
        <f t="shared" si="18"/>
        <v>0</v>
      </c>
      <c r="L86" s="67">
        <f t="shared" si="18"/>
        <v>0</v>
      </c>
      <c r="M86" s="17">
        <f>IF(L86&gt;0,VLOOKUP(I86,Labour!$AR$1:$AT$15,3,FALSE),0)</f>
        <v>0</v>
      </c>
      <c r="N86" s="70">
        <f t="shared" si="28"/>
        <v>0</v>
      </c>
      <c r="R86" s="83">
        <f t="shared" si="23"/>
        <v>0</v>
      </c>
      <c r="S86" s="83">
        <f t="shared" si="23"/>
        <v>0</v>
      </c>
      <c r="T86" s="83">
        <f t="shared" si="23"/>
        <v>0</v>
      </c>
      <c r="U86" s="83">
        <f t="shared" si="23"/>
        <v>0</v>
      </c>
      <c r="V86" s="83">
        <f t="shared" si="24"/>
        <v>0</v>
      </c>
      <c r="W86" s="83">
        <f t="shared" si="24"/>
        <v>0</v>
      </c>
      <c r="X86" s="83">
        <f t="shared" si="25"/>
        <v>0</v>
      </c>
      <c r="Y86" s="83">
        <f t="shared" si="25"/>
        <v>0</v>
      </c>
      <c r="Z86" s="83">
        <f t="shared" si="25"/>
        <v>0</v>
      </c>
      <c r="AA86" s="171">
        <f t="shared" si="30"/>
        <v>0</v>
      </c>
      <c r="AB86" s="83">
        <f t="shared" si="26"/>
        <v>0</v>
      </c>
      <c r="AC86" s="83">
        <f t="shared" si="26"/>
        <v>0</v>
      </c>
      <c r="AD86" s="171">
        <f t="shared" si="31"/>
        <v>0</v>
      </c>
      <c r="AE86" s="171">
        <f>IF(AD86=1,SUM(AD$10:AD86),0)</f>
        <v>0</v>
      </c>
      <c r="AF86" s="82" t="str">
        <f t="shared" si="32"/>
        <v/>
      </c>
      <c r="AG86" s="171">
        <f t="shared" si="33"/>
        <v>0</v>
      </c>
    </row>
    <row r="87" spans="1:33" ht="12" customHeight="1" x14ac:dyDescent="0.25">
      <c r="A87" s="497"/>
      <c r="B87" s="15">
        <v>78</v>
      </c>
      <c r="C87" s="468">
        <f t="shared" si="29"/>
        <v>0</v>
      </c>
      <c r="D87" s="469"/>
      <c r="E87" s="470"/>
      <c r="F87" s="67">
        <f t="shared" si="17"/>
        <v>0</v>
      </c>
      <c r="G87" s="67">
        <f t="shared" si="17"/>
        <v>0</v>
      </c>
      <c r="H87" s="67">
        <f t="shared" si="17"/>
        <v>0</v>
      </c>
      <c r="I87" s="67">
        <f t="shared" si="27"/>
        <v>0</v>
      </c>
      <c r="J87" s="67">
        <f t="shared" si="18"/>
        <v>0</v>
      </c>
      <c r="K87" s="16">
        <f t="shared" si="18"/>
        <v>0</v>
      </c>
      <c r="L87" s="67">
        <f t="shared" si="18"/>
        <v>0</v>
      </c>
      <c r="M87" s="17">
        <f>IF(L87&gt;0,VLOOKUP(I87,Labour!$AR$1:$AT$15,3,FALSE),0)</f>
        <v>0</v>
      </c>
      <c r="N87" s="70">
        <f t="shared" si="28"/>
        <v>0</v>
      </c>
      <c r="R87" s="83">
        <f t="shared" si="23"/>
        <v>0</v>
      </c>
      <c r="S87" s="83">
        <f t="shared" si="23"/>
        <v>0</v>
      </c>
      <c r="T87" s="83">
        <f t="shared" si="23"/>
        <v>0</v>
      </c>
      <c r="U87" s="83">
        <f t="shared" si="23"/>
        <v>0</v>
      </c>
      <c r="V87" s="83">
        <f t="shared" si="24"/>
        <v>0</v>
      </c>
      <c r="W87" s="83">
        <f t="shared" si="24"/>
        <v>0</v>
      </c>
      <c r="X87" s="83">
        <f t="shared" si="25"/>
        <v>0</v>
      </c>
      <c r="Y87" s="83">
        <f t="shared" si="25"/>
        <v>0</v>
      </c>
      <c r="Z87" s="83">
        <f t="shared" si="25"/>
        <v>0</v>
      </c>
      <c r="AA87" s="171">
        <f t="shared" si="30"/>
        <v>0</v>
      </c>
      <c r="AB87" s="83">
        <f t="shared" si="26"/>
        <v>0</v>
      </c>
      <c r="AC87" s="83">
        <f t="shared" si="26"/>
        <v>0</v>
      </c>
      <c r="AD87" s="171">
        <f t="shared" si="31"/>
        <v>0</v>
      </c>
      <c r="AE87" s="171">
        <f>IF(AD87=1,SUM(AD$10:AD87),0)</f>
        <v>0</v>
      </c>
      <c r="AF87" s="82" t="str">
        <f t="shared" si="32"/>
        <v/>
      </c>
      <c r="AG87" s="171">
        <f t="shared" si="33"/>
        <v>0</v>
      </c>
    </row>
    <row r="88" spans="1:33" ht="12" customHeight="1" x14ac:dyDescent="0.25">
      <c r="A88" s="497"/>
      <c r="B88" s="15">
        <v>79</v>
      </c>
      <c r="C88" s="468">
        <f t="shared" si="29"/>
        <v>0</v>
      </c>
      <c r="D88" s="469"/>
      <c r="E88" s="470"/>
      <c r="F88" s="67">
        <f t="shared" si="17"/>
        <v>0</v>
      </c>
      <c r="G88" s="67">
        <f t="shared" si="17"/>
        <v>0</v>
      </c>
      <c r="H88" s="67">
        <f t="shared" si="17"/>
        <v>0</v>
      </c>
      <c r="I88" s="67">
        <f t="shared" si="27"/>
        <v>0</v>
      </c>
      <c r="J88" s="67">
        <f t="shared" si="18"/>
        <v>0</v>
      </c>
      <c r="K88" s="16">
        <f t="shared" si="18"/>
        <v>0</v>
      </c>
      <c r="L88" s="67">
        <f t="shared" si="18"/>
        <v>0</v>
      </c>
      <c r="M88" s="17">
        <f>IF(L88&gt;0,VLOOKUP(I88,Labour!$AR$1:$AT$15,3,FALSE),0)</f>
        <v>0</v>
      </c>
      <c r="N88" s="70">
        <f t="shared" si="28"/>
        <v>0</v>
      </c>
      <c r="R88" s="83">
        <f t="shared" si="23"/>
        <v>0</v>
      </c>
      <c r="S88" s="83">
        <f t="shared" si="23"/>
        <v>0</v>
      </c>
      <c r="T88" s="83">
        <f t="shared" si="23"/>
        <v>0</v>
      </c>
      <c r="U88" s="83">
        <f t="shared" si="23"/>
        <v>0</v>
      </c>
      <c r="V88" s="83">
        <f t="shared" si="24"/>
        <v>0</v>
      </c>
      <c r="W88" s="83">
        <f t="shared" si="24"/>
        <v>0</v>
      </c>
      <c r="X88" s="83">
        <f t="shared" si="25"/>
        <v>0</v>
      </c>
      <c r="Y88" s="83">
        <f t="shared" si="25"/>
        <v>0</v>
      </c>
      <c r="Z88" s="83">
        <f t="shared" si="25"/>
        <v>0</v>
      </c>
      <c r="AA88" s="171">
        <f t="shared" si="30"/>
        <v>0</v>
      </c>
      <c r="AB88" s="83">
        <f t="shared" si="26"/>
        <v>0</v>
      </c>
      <c r="AC88" s="83">
        <f t="shared" si="26"/>
        <v>0</v>
      </c>
      <c r="AD88" s="171">
        <f t="shared" si="31"/>
        <v>0</v>
      </c>
      <c r="AE88" s="171">
        <f>IF(AD88=1,SUM(AD$10:AD88),0)</f>
        <v>0</v>
      </c>
      <c r="AF88" s="82" t="str">
        <f t="shared" si="32"/>
        <v/>
      </c>
      <c r="AG88" s="171">
        <f t="shared" si="33"/>
        <v>0</v>
      </c>
    </row>
    <row r="89" spans="1:33" ht="12" customHeight="1" x14ac:dyDescent="0.25">
      <c r="A89" s="497"/>
      <c r="B89" s="15">
        <v>80</v>
      </c>
      <c r="C89" s="468">
        <f t="shared" si="29"/>
        <v>0</v>
      </c>
      <c r="D89" s="469"/>
      <c r="E89" s="470"/>
      <c r="F89" s="67">
        <f t="shared" si="17"/>
        <v>0</v>
      </c>
      <c r="G89" s="67">
        <f t="shared" si="17"/>
        <v>0</v>
      </c>
      <c r="H89" s="67">
        <f t="shared" si="17"/>
        <v>0</v>
      </c>
      <c r="I89" s="67">
        <f t="shared" si="27"/>
        <v>0</v>
      </c>
      <c r="J89" s="67">
        <f t="shared" si="18"/>
        <v>0</v>
      </c>
      <c r="K89" s="16">
        <f t="shared" si="18"/>
        <v>0</v>
      </c>
      <c r="L89" s="67">
        <f t="shared" si="18"/>
        <v>0</v>
      </c>
      <c r="M89" s="17">
        <f>IF(L89&gt;0,VLOOKUP(I89,Labour!$AR$1:$AT$15,3,FALSE),0)</f>
        <v>0</v>
      </c>
      <c r="N89" s="70">
        <f t="shared" si="28"/>
        <v>0</v>
      </c>
      <c r="R89" s="83">
        <f t="shared" si="23"/>
        <v>0</v>
      </c>
      <c r="S89" s="83">
        <f t="shared" si="23"/>
        <v>0</v>
      </c>
      <c r="T89" s="83">
        <f t="shared" si="23"/>
        <v>0</v>
      </c>
      <c r="U89" s="83">
        <f t="shared" si="23"/>
        <v>0</v>
      </c>
      <c r="V89" s="83">
        <f t="shared" si="24"/>
        <v>0</v>
      </c>
      <c r="W89" s="83">
        <f t="shared" si="24"/>
        <v>0</v>
      </c>
      <c r="X89" s="83">
        <f t="shared" si="25"/>
        <v>0</v>
      </c>
      <c r="Y89" s="83">
        <f t="shared" si="25"/>
        <v>0</v>
      </c>
      <c r="Z89" s="83">
        <f t="shared" si="25"/>
        <v>0</v>
      </c>
      <c r="AA89" s="171">
        <f t="shared" si="30"/>
        <v>0</v>
      </c>
      <c r="AB89" s="83">
        <f t="shared" si="26"/>
        <v>0</v>
      </c>
      <c r="AC89" s="83">
        <f t="shared" si="26"/>
        <v>0</v>
      </c>
      <c r="AD89" s="171">
        <f t="shared" si="31"/>
        <v>0</v>
      </c>
      <c r="AE89" s="171">
        <f>IF(AD89=1,SUM(AD$10:AD89),0)</f>
        <v>0</v>
      </c>
      <c r="AF89" s="82" t="str">
        <f t="shared" si="32"/>
        <v/>
      </c>
      <c r="AG89" s="171">
        <f t="shared" si="33"/>
        <v>0</v>
      </c>
    </row>
    <row r="90" spans="1:33" ht="12" customHeight="1" x14ac:dyDescent="0.25">
      <c r="A90" s="497"/>
      <c r="B90" s="15">
        <v>81</v>
      </c>
      <c r="C90" s="468">
        <f t="shared" si="29"/>
        <v>0</v>
      </c>
      <c r="D90" s="469"/>
      <c r="E90" s="470"/>
      <c r="F90" s="67">
        <f t="shared" si="17"/>
        <v>0</v>
      </c>
      <c r="G90" s="67">
        <f t="shared" si="17"/>
        <v>0</v>
      </c>
      <c r="H90" s="67">
        <f t="shared" si="17"/>
        <v>0</v>
      </c>
      <c r="I90" s="67">
        <f t="shared" si="27"/>
        <v>0</v>
      </c>
      <c r="J90" s="67">
        <f t="shared" si="18"/>
        <v>0</v>
      </c>
      <c r="K90" s="16">
        <f t="shared" si="18"/>
        <v>0</v>
      </c>
      <c r="L90" s="67">
        <f t="shared" si="18"/>
        <v>0</v>
      </c>
      <c r="M90" s="17">
        <f>IF(L90&gt;0,VLOOKUP(I90,Labour!$AR$1:$AT$15,3,FALSE),0)</f>
        <v>0</v>
      </c>
      <c r="N90" s="70">
        <f t="shared" si="28"/>
        <v>0</v>
      </c>
      <c r="R90" s="83">
        <f t="shared" ref="R90:U109" si="34">IF($B90&lt;=$U$3,VLOOKUP($B90,PTABLE,R$9,FALSE),0)</f>
        <v>0</v>
      </c>
      <c r="S90" s="83">
        <f t="shared" si="34"/>
        <v>0</v>
      </c>
      <c r="T90" s="83">
        <f t="shared" si="34"/>
        <v>0</v>
      </c>
      <c r="U90" s="83">
        <f t="shared" si="34"/>
        <v>0</v>
      </c>
      <c r="V90" s="83">
        <f t="shared" ref="V90:W109" si="35">IF($B90&lt;=$U$3,IF(VLOOKUP($B90,PTABLE,V$9,FALSE)=V$8,$U90,0),0)</f>
        <v>0</v>
      </c>
      <c r="W90" s="83">
        <f t="shared" si="35"/>
        <v>0</v>
      </c>
      <c r="X90" s="83">
        <f t="shared" ref="X90:Z109" si="36">IF($B90&lt;=$U$3,VLOOKUP($B90,PTABLE,X$9,FALSE),0)</f>
        <v>0</v>
      </c>
      <c r="Y90" s="83">
        <f t="shared" si="36"/>
        <v>0</v>
      </c>
      <c r="Z90" s="83">
        <f t="shared" si="36"/>
        <v>0</v>
      </c>
      <c r="AA90" s="171">
        <f t="shared" si="30"/>
        <v>0</v>
      </c>
      <c r="AB90" s="83">
        <f t="shared" ref="AB90:AC109" si="37">IF($B90&lt;=$U$3,VLOOKUP($B90,PTABLE,AB$9,FALSE),0)</f>
        <v>0</v>
      </c>
      <c r="AC90" s="83">
        <f t="shared" si="37"/>
        <v>0</v>
      </c>
      <c r="AD90" s="171">
        <f t="shared" si="31"/>
        <v>0</v>
      </c>
      <c r="AE90" s="171">
        <f>IF(AD90=1,SUM(AD$10:AD90),0)</f>
        <v>0</v>
      </c>
      <c r="AF90" s="82" t="str">
        <f t="shared" si="32"/>
        <v/>
      </c>
      <c r="AG90" s="171">
        <f t="shared" si="33"/>
        <v>0</v>
      </c>
    </row>
    <row r="91" spans="1:33" ht="12" customHeight="1" x14ac:dyDescent="0.25">
      <c r="A91" s="497"/>
      <c r="B91" s="15">
        <v>82</v>
      </c>
      <c r="C91" s="468">
        <f t="shared" si="29"/>
        <v>0</v>
      </c>
      <c r="D91" s="469"/>
      <c r="E91" s="470"/>
      <c r="F91" s="67">
        <f t="shared" si="17"/>
        <v>0</v>
      </c>
      <c r="G91" s="67">
        <f t="shared" si="17"/>
        <v>0</v>
      </c>
      <c r="H91" s="67">
        <f t="shared" si="17"/>
        <v>0</v>
      </c>
      <c r="I91" s="67">
        <f t="shared" si="27"/>
        <v>0</v>
      </c>
      <c r="J91" s="67">
        <f t="shared" si="18"/>
        <v>0</v>
      </c>
      <c r="K91" s="16">
        <f t="shared" si="18"/>
        <v>0</v>
      </c>
      <c r="L91" s="67">
        <f t="shared" si="18"/>
        <v>0</v>
      </c>
      <c r="M91" s="17">
        <f>IF(L91&gt;0,VLOOKUP(I91,Labour!$AR$1:$AT$15,3,FALSE),0)</f>
        <v>0</v>
      </c>
      <c r="N91" s="70">
        <f t="shared" si="28"/>
        <v>0</v>
      </c>
      <c r="R91" s="83">
        <f t="shared" si="34"/>
        <v>0</v>
      </c>
      <c r="S91" s="83">
        <f t="shared" si="34"/>
        <v>0</v>
      </c>
      <c r="T91" s="83">
        <f t="shared" si="34"/>
        <v>0</v>
      </c>
      <c r="U91" s="83">
        <f t="shared" si="34"/>
        <v>0</v>
      </c>
      <c r="V91" s="83">
        <f t="shared" si="35"/>
        <v>0</v>
      </c>
      <c r="W91" s="83">
        <f t="shared" si="35"/>
        <v>0</v>
      </c>
      <c r="X91" s="83">
        <f t="shared" si="36"/>
        <v>0</v>
      </c>
      <c r="Y91" s="83">
        <f t="shared" si="36"/>
        <v>0</v>
      </c>
      <c r="Z91" s="83">
        <f t="shared" si="36"/>
        <v>0</v>
      </c>
      <c r="AA91" s="171">
        <f t="shared" si="30"/>
        <v>0</v>
      </c>
      <c r="AB91" s="83">
        <f t="shared" si="37"/>
        <v>0</v>
      </c>
      <c r="AC91" s="83">
        <f t="shared" si="37"/>
        <v>0</v>
      </c>
      <c r="AD91" s="171">
        <f t="shared" si="31"/>
        <v>0</v>
      </c>
      <c r="AE91" s="171">
        <f>IF(AD91=1,SUM(AD$10:AD91),0)</f>
        <v>0</v>
      </c>
      <c r="AF91" s="82" t="str">
        <f t="shared" si="32"/>
        <v/>
      </c>
      <c r="AG91" s="171">
        <f t="shared" si="33"/>
        <v>0</v>
      </c>
    </row>
    <row r="92" spans="1:33" ht="12" customHeight="1" x14ac:dyDescent="0.25">
      <c r="A92" s="497"/>
      <c r="B92" s="15">
        <v>83</v>
      </c>
      <c r="C92" s="468">
        <f t="shared" si="29"/>
        <v>0</v>
      </c>
      <c r="D92" s="469"/>
      <c r="E92" s="470"/>
      <c r="F92" s="67">
        <f t="shared" si="17"/>
        <v>0</v>
      </c>
      <c r="G92" s="67">
        <f t="shared" si="17"/>
        <v>0</v>
      </c>
      <c r="H92" s="67">
        <f t="shared" si="17"/>
        <v>0</v>
      </c>
      <c r="I92" s="67">
        <f t="shared" si="27"/>
        <v>0</v>
      </c>
      <c r="J92" s="67">
        <f t="shared" si="18"/>
        <v>0</v>
      </c>
      <c r="K92" s="16">
        <f t="shared" si="18"/>
        <v>0</v>
      </c>
      <c r="L92" s="67">
        <f t="shared" si="18"/>
        <v>0</v>
      </c>
      <c r="M92" s="17">
        <f>IF(L92&gt;0,VLOOKUP(I92,Labour!$AR$1:$AT$15,3,FALSE),0)</f>
        <v>0</v>
      </c>
      <c r="N92" s="70">
        <f t="shared" si="28"/>
        <v>0</v>
      </c>
      <c r="R92" s="83">
        <f t="shared" si="34"/>
        <v>0</v>
      </c>
      <c r="S92" s="83">
        <f t="shared" si="34"/>
        <v>0</v>
      </c>
      <c r="T92" s="83">
        <f t="shared" si="34"/>
        <v>0</v>
      </c>
      <c r="U92" s="83">
        <f t="shared" si="34"/>
        <v>0</v>
      </c>
      <c r="V92" s="83">
        <f t="shared" si="35"/>
        <v>0</v>
      </c>
      <c r="W92" s="83">
        <f t="shared" si="35"/>
        <v>0</v>
      </c>
      <c r="X92" s="83">
        <f t="shared" si="36"/>
        <v>0</v>
      </c>
      <c r="Y92" s="83">
        <f t="shared" si="36"/>
        <v>0</v>
      </c>
      <c r="Z92" s="83">
        <f t="shared" si="36"/>
        <v>0</v>
      </c>
      <c r="AA92" s="171">
        <f t="shared" si="30"/>
        <v>0</v>
      </c>
      <c r="AB92" s="83">
        <f t="shared" si="37"/>
        <v>0</v>
      </c>
      <c r="AC92" s="83">
        <f t="shared" si="37"/>
        <v>0</v>
      </c>
      <c r="AD92" s="171">
        <f t="shared" si="31"/>
        <v>0</v>
      </c>
      <c r="AE92" s="171">
        <f>IF(AD92=1,SUM(AD$10:AD92),0)</f>
        <v>0</v>
      </c>
      <c r="AF92" s="82" t="str">
        <f t="shared" si="32"/>
        <v/>
      </c>
      <c r="AG92" s="171">
        <f t="shared" si="33"/>
        <v>0</v>
      </c>
    </row>
    <row r="93" spans="1:33" ht="12" customHeight="1" x14ac:dyDescent="0.25">
      <c r="A93" s="497"/>
      <c r="B93" s="15">
        <v>84</v>
      </c>
      <c r="C93" s="468">
        <f t="shared" si="29"/>
        <v>0</v>
      </c>
      <c r="D93" s="469"/>
      <c r="E93" s="470"/>
      <c r="F93" s="67">
        <f t="shared" si="17"/>
        <v>0</v>
      </c>
      <c r="G93" s="67">
        <f t="shared" si="17"/>
        <v>0</v>
      </c>
      <c r="H93" s="67">
        <f t="shared" si="17"/>
        <v>0</v>
      </c>
      <c r="I93" s="67">
        <f t="shared" si="27"/>
        <v>0</v>
      </c>
      <c r="J93" s="67">
        <f t="shared" si="18"/>
        <v>0</v>
      </c>
      <c r="K93" s="16">
        <f t="shared" si="18"/>
        <v>0</v>
      </c>
      <c r="L93" s="67">
        <f t="shared" si="18"/>
        <v>0</v>
      </c>
      <c r="M93" s="17">
        <f>IF(L93&gt;0,VLOOKUP(I93,Labour!$AR$1:$AT$15,3,FALSE),0)</f>
        <v>0</v>
      </c>
      <c r="N93" s="70">
        <f t="shared" si="28"/>
        <v>0</v>
      </c>
      <c r="R93" s="83">
        <f t="shared" si="34"/>
        <v>0</v>
      </c>
      <c r="S93" s="83">
        <f t="shared" si="34"/>
        <v>0</v>
      </c>
      <c r="T93" s="83">
        <f t="shared" si="34"/>
        <v>0</v>
      </c>
      <c r="U93" s="83">
        <f t="shared" si="34"/>
        <v>0</v>
      </c>
      <c r="V93" s="83">
        <f t="shared" si="35"/>
        <v>0</v>
      </c>
      <c r="W93" s="83">
        <f t="shared" si="35"/>
        <v>0</v>
      </c>
      <c r="X93" s="83">
        <f t="shared" si="36"/>
        <v>0</v>
      </c>
      <c r="Y93" s="83">
        <f t="shared" si="36"/>
        <v>0</v>
      </c>
      <c r="Z93" s="83">
        <f t="shared" si="36"/>
        <v>0</v>
      </c>
      <c r="AA93" s="171">
        <f t="shared" si="30"/>
        <v>0</v>
      </c>
      <c r="AB93" s="83">
        <f t="shared" si="37"/>
        <v>0</v>
      </c>
      <c r="AC93" s="83">
        <f t="shared" si="37"/>
        <v>0</v>
      </c>
      <c r="AD93" s="171">
        <f t="shared" si="31"/>
        <v>0</v>
      </c>
      <c r="AE93" s="171">
        <f>IF(AD93=1,SUM(AD$10:AD93),0)</f>
        <v>0</v>
      </c>
      <c r="AF93" s="82" t="str">
        <f t="shared" si="32"/>
        <v/>
      </c>
      <c r="AG93" s="171">
        <f t="shared" si="33"/>
        <v>0</v>
      </c>
    </row>
    <row r="94" spans="1:33" ht="12" customHeight="1" x14ac:dyDescent="0.25">
      <c r="A94" s="497"/>
      <c r="B94" s="15">
        <v>85</v>
      </c>
      <c r="C94" s="468">
        <f t="shared" si="29"/>
        <v>0</v>
      </c>
      <c r="D94" s="469"/>
      <c r="E94" s="470"/>
      <c r="F94" s="67">
        <f t="shared" si="17"/>
        <v>0</v>
      </c>
      <c r="G94" s="67">
        <f t="shared" si="17"/>
        <v>0</v>
      </c>
      <c r="H94" s="67">
        <f t="shared" si="17"/>
        <v>0</v>
      </c>
      <c r="I94" s="67">
        <f t="shared" si="27"/>
        <v>0</v>
      </c>
      <c r="J94" s="67">
        <f t="shared" si="18"/>
        <v>0</v>
      </c>
      <c r="K94" s="16">
        <f t="shared" si="18"/>
        <v>0</v>
      </c>
      <c r="L94" s="67">
        <f t="shared" si="18"/>
        <v>0</v>
      </c>
      <c r="M94" s="17">
        <f>IF(L94&gt;0,VLOOKUP(I94,Labour!$AR$1:$AT$15,3,FALSE),0)</f>
        <v>0</v>
      </c>
      <c r="N94" s="70">
        <f t="shared" si="28"/>
        <v>0</v>
      </c>
      <c r="R94" s="83">
        <f t="shared" si="34"/>
        <v>0</v>
      </c>
      <c r="S94" s="83">
        <f t="shared" si="34"/>
        <v>0</v>
      </c>
      <c r="T94" s="83">
        <f t="shared" si="34"/>
        <v>0</v>
      </c>
      <c r="U94" s="83">
        <f t="shared" si="34"/>
        <v>0</v>
      </c>
      <c r="V94" s="83">
        <f t="shared" si="35"/>
        <v>0</v>
      </c>
      <c r="W94" s="83">
        <f t="shared" si="35"/>
        <v>0</v>
      </c>
      <c r="X94" s="83">
        <f t="shared" si="36"/>
        <v>0</v>
      </c>
      <c r="Y94" s="83">
        <f t="shared" si="36"/>
        <v>0</v>
      </c>
      <c r="Z94" s="83">
        <f t="shared" si="36"/>
        <v>0</v>
      </c>
      <c r="AA94" s="171">
        <f t="shared" si="30"/>
        <v>0</v>
      </c>
      <c r="AB94" s="83">
        <f t="shared" si="37"/>
        <v>0</v>
      </c>
      <c r="AC94" s="83">
        <f t="shared" si="37"/>
        <v>0</v>
      </c>
      <c r="AD94" s="171">
        <f t="shared" si="31"/>
        <v>0</v>
      </c>
      <c r="AE94" s="171">
        <f>IF(AD94=1,SUM(AD$10:AD94),0)</f>
        <v>0</v>
      </c>
      <c r="AF94" s="82" t="str">
        <f t="shared" si="32"/>
        <v/>
      </c>
      <c r="AG94" s="171">
        <f t="shared" si="33"/>
        <v>0</v>
      </c>
    </row>
    <row r="95" spans="1:33" ht="12" customHeight="1" x14ac:dyDescent="0.25">
      <c r="A95" s="497"/>
      <c r="B95" s="15">
        <v>86</v>
      </c>
      <c r="C95" s="468">
        <f t="shared" si="29"/>
        <v>0</v>
      </c>
      <c r="D95" s="469"/>
      <c r="E95" s="470"/>
      <c r="F95" s="67">
        <f t="shared" si="17"/>
        <v>0</v>
      </c>
      <c r="G95" s="67">
        <f t="shared" si="17"/>
        <v>0</v>
      </c>
      <c r="H95" s="67">
        <f t="shared" si="17"/>
        <v>0</v>
      </c>
      <c r="I95" s="67">
        <f t="shared" si="27"/>
        <v>0</v>
      </c>
      <c r="J95" s="67">
        <f t="shared" si="18"/>
        <v>0</v>
      </c>
      <c r="K95" s="16">
        <f t="shared" si="18"/>
        <v>0</v>
      </c>
      <c r="L95" s="67">
        <f t="shared" si="18"/>
        <v>0</v>
      </c>
      <c r="M95" s="17">
        <f>IF(L95&gt;0,VLOOKUP(I95,Labour!$AR$1:$AT$15,3,FALSE),0)</f>
        <v>0</v>
      </c>
      <c r="N95" s="70">
        <f t="shared" si="28"/>
        <v>0</v>
      </c>
      <c r="R95" s="83">
        <f t="shared" si="34"/>
        <v>0</v>
      </c>
      <c r="S95" s="83">
        <f t="shared" si="34"/>
        <v>0</v>
      </c>
      <c r="T95" s="83">
        <f t="shared" si="34"/>
        <v>0</v>
      </c>
      <c r="U95" s="83">
        <f t="shared" si="34"/>
        <v>0</v>
      </c>
      <c r="V95" s="83">
        <f t="shared" si="35"/>
        <v>0</v>
      </c>
      <c r="W95" s="83">
        <f t="shared" si="35"/>
        <v>0</v>
      </c>
      <c r="X95" s="83">
        <f t="shared" si="36"/>
        <v>0</v>
      </c>
      <c r="Y95" s="83">
        <f t="shared" si="36"/>
        <v>0</v>
      </c>
      <c r="Z95" s="83">
        <f t="shared" si="36"/>
        <v>0</v>
      </c>
      <c r="AA95" s="171">
        <f t="shared" si="30"/>
        <v>0</v>
      </c>
      <c r="AB95" s="83">
        <f t="shared" si="37"/>
        <v>0</v>
      </c>
      <c r="AC95" s="83">
        <f t="shared" si="37"/>
        <v>0</v>
      </c>
      <c r="AD95" s="171">
        <f t="shared" si="31"/>
        <v>0</v>
      </c>
      <c r="AE95" s="171">
        <f>IF(AD95=1,SUM(AD$10:AD95),0)</f>
        <v>0</v>
      </c>
      <c r="AF95" s="82" t="str">
        <f t="shared" si="32"/>
        <v/>
      </c>
      <c r="AG95" s="171">
        <f t="shared" si="33"/>
        <v>0</v>
      </c>
    </row>
    <row r="96" spans="1:33" ht="12" customHeight="1" x14ac:dyDescent="0.25">
      <c r="A96" s="497"/>
      <c r="B96" s="15">
        <v>87</v>
      </c>
      <c r="C96" s="468">
        <f t="shared" si="29"/>
        <v>0</v>
      </c>
      <c r="D96" s="469"/>
      <c r="E96" s="470"/>
      <c r="F96" s="67">
        <f t="shared" si="17"/>
        <v>0</v>
      </c>
      <c r="G96" s="67">
        <f t="shared" si="17"/>
        <v>0</v>
      </c>
      <c r="H96" s="67">
        <f t="shared" si="17"/>
        <v>0</v>
      </c>
      <c r="I96" s="67">
        <f t="shared" si="27"/>
        <v>0</v>
      </c>
      <c r="J96" s="67">
        <f t="shared" si="18"/>
        <v>0</v>
      </c>
      <c r="K96" s="16">
        <f t="shared" si="18"/>
        <v>0</v>
      </c>
      <c r="L96" s="67">
        <f t="shared" si="18"/>
        <v>0</v>
      </c>
      <c r="M96" s="17">
        <f>IF(L96&gt;0,VLOOKUP(I96,Labour!$AR$1:$AT$15,3,FALSE),0)</f>
        <v>0</v>
      </c>
      <c r="N96" s="70">
        <f t="shared" si="28"/>
        <v>0</v>
      </c>
      <c r="R96" s="83">
        <f t="shared" si="34"/>
        <v>0</v>
      </c>
      <c r="S96" s="83">
        <f t="shared" si="34"/>
        <v>0</v>
      </c>
      <c r="T96" s="83">
        <f t="shared" si="34"/>
        <v>0</v>
      </c>
      <c r="U96" s="83">
        <f t="shared" si="34"/>
        <v>0</v>
      </c>
      <c r="V96" s="83">
        <f t="shared" si="35"/>
        <v>0</v>
      </c>
      <c r="W96" s="83">
        <f t="shared" si="35"/>
        <v>0</v>
      </c>
      <c r="X96" s="83">
        <f t="shared" si="36"/>
        <v>0</v>
      </c>
      <c r="Y96" s="83">
        <f t="shared" si="36"/>
        <v>0</v>
      </c>
      <c r="Z96" s="83">
        <f t="shared" si="36"/>
        <v>0</v>
      </c>
      <c r="AA96" s="171">
        <f t="shared" si="30"/>
        <v>0</v>
      </c>
      <c r="AB96" s="83">
        <f t="shared" si="37"/>
        <v>0</v>
      </c>
      <c r="AC96" s="83">
        <f t="shared" si="37"/>
        <v>0</v>
      </c>
      <c r="AD96" s="171">
        <f t="shared" si="31"/>
        <v>0</v>
      </c>
      <c r="AE96" s="171">
        <f>IF(AD96=1,SUM(AD$10:AD96),0)</f>
        <v>0</v>
      </c>
      <c r="AF96" s="82" t="str">
        <f t="shared" si="32"/>
        <v/>
      </c>
      <c r="AG96" s="171">
        <f t="shared" si="33"/>
        <v>0</v>
      </c>
    </row>
    <row r="97" spans="1:33" ht="12" customHeight="1" x14ac:dyDescent="0.25">
      <c r="A97" s="497"/>
      <c r="B97" s="15">
        <v>88</v>
      </c>
      <c r="C97" s="468">
        <f t="shared" si="29"/>
        <v>0</v>
      </c>
      <c r="D97" s="469"/>
      <c r="E97" s="470"/>
      <c r="F97" s="67">
        <f t="shared" si="17"/>
        <v>0</v>
      </c>
      <c r="G97" s="67">
        <f t="shared" si="17"/>
        <v>0</v>
      </c>
      <c r="H97" s="67">
        <f t="shared" si="17"/>
        <v>0</v>
      </c>
      <c r="I97" s="67">
        <f t="shared" si="27"/>
        <v>0</v>
      </c>
      <c r="J97" s="67">
        <f t="shared" si="18"/>
        <v>0</v>
      </c>
      <c r="K97" s="16">
        <f t="shared" si="18"/>
        <v>0</v>
      </c>
      <c r="L97" s="67">
        <f t="shared" si="18"/>
        <v>0</v>
      </c>
      <c r="M97" s="17">
        <f>IF(L97&gt;0,VLOOKUP(I97,Labour!$AR$1:$AT$15,3,FALSE),0)</f>
        <v>0</v>
      </c>
      <c r="N97" s="70">
        <f t="shared" si="28"/>
        <v>0</v>
      </c>
      <c r="R97" s="83">
        <f t="shared" si="34"/>
        <v>0</v>
      </c>
      <c r="S97" s="83">
        <f t="shared" si="34"/>
        <v>0</v>
      </c>
      <c r="T97" s="83">
        <f t="shared" si="34"/>
        <v>0</v>
      </c>
      <c r="U97" s="83">
        <f t="shared" si="34"/>
        <v>0</v>
      </c>
      <c r="V97" s="83">
        <f t="shared" si="35"/>
        <v>0</v>
      </c>
      <c r="W97" s="83">
        <f t="shared" si="35"/>
        <v>0</v>
      </c>
      <c r="X97" s="83">
        <f t="shared" si="36"/>
        <v>0</v>
      </c>
      <c r="Y97" s="83">
        <f t="shared" si="36"/>
        <v>0</v>
      </c>
      <c r="Z97" s="83">
        <f t="shared" si="36"/>
        <v>0</v>
      </c>
      <c r="AA97" s="171">
        <f t="shared" si="30"/>
        <v>0</v>
      </c>
      <c r="AB97" s="83">
        <f t="shared" si="37"/>
        <v>0</v>
      </c>
      <c r="AC97" s="83">
        <f t="shared" si="37"/>
        <v>0</v>
      </c>
      <c r="AD97" s="171">
        <f t="shared" si="31"/>
        <v>0</v>
      </c>
      <c r="AE97" s="171">
        <f>IF(AD97=1,SUM(AD$10:AD97),0)</f>
        <v>0</v>
      </c>
      <c r="AF97" s="82" t="str">
        <f t="shared" si="32"/>
        <v/>
      </c>
      <c r="AG97" s="171">
        <f t="shared" si="33"/>
        <v>0</v>
      </c>
    </row>
    <row r="98" spans="1:33" ht="12" customHeight="1" x14ac:dyDescent="0.25">
      <c r="A98" s="497"/>
      <c r="B98" s="15">
        <v>89</v>
      </c>
      <c r="C98" s="468">
        <f t="shared" si="29"/>
        <v>0</v>
      </c>
      <c r="D98" s="469"/>
      <c r="E98" s="470"/>
      <c r="F98" s="67">
        <f t="shared" si="17"/>
        <v>0</v>
      </c>
      <c r="G98" s="67">
        <f t="shared" si="17"/>
        <v>0</v>
      </c>
      <c r="H98" s="67">
        <f t="shared" si="17"/>
        <v>0</v>
      </c>
      <c r="I98" s="67">
        <f t="shared" si="27"/>
        <v>0</v>
      </c>
      <c r="J98" s="67">
        <f t="shared" si="18"/>
        <v>0</v>
      </c>
      <c r="K98" s="16">
        <f t="shared" si="18"/>
        <v>0</v>
      </c>
      <c r="L98" s="67">
        <f t="shared" si="18"/>
        <v>0</v>
      </c>
      <c r="M98" s="17">
        <f>IF(L98&gt;0,VLOOKUP(I98,Labour!$AR$1:$AT$15,3,FALSE),0)</f>
        <v>0</v>
      </c>
      <c r="N98" s="70">
        <f t="shared" si="28"/>
        <v>0</v>
      </c>
      <c r="R98" s="83">
        <f t="shared" si="34"/>
        <v>0</v>
      </c>
      <c r="S98" s="83">
        <f t="shared" si="34"/>
        <v>0</v>
      </c>
      <c r="T98" s="83">
        <f t="shared" si="34"/>
        <v>0</v>
      </c>
      <c r="U98" s="83">
        <f t="shared" si="34"/>
        <v>0</v>
      </c>
      <c r="V98" s="83">
        <f t="shared" si="35"/>
        <v>0</v>
      </c>
      <c r="W98" s="83">
        <f t="shared" si="35"/>
        <v>0</v>
      </c>
      <c r="X98" s="83">
        <f t="shared" si="36"/>
        <v>0</v>
      </c>
      <c r="Y98" s="83">
        <f t="shared" si="36"/>
        <v>0</v>
      </c>
      <c r="Z98" s="83">
        <f t="shared" si="36"/>
        <v>0</v>
      </c>
      <c r="AA98" s="171">
        <f t="shared" si="30"/>
        <v>0</v>
      </c>
      <c r="AB98" s="83">
        <f t="shared" si="37"/>
        <v>0</v>
      </c>
      <c r="AC98" s="83">
        <f t="shared" si="37"/>
        <v>0</v>
      </c>
      <c r="AD98" s="171">
        <f t="shared" si="31"/>
        <v>0</v>
      </c>
      <c r="AE98" s="171">
        <f>IF(AD98=1,SUM(AD$10:AD98),0)</f>
        <v>0</v>
      </c>
      <c r="AF98" s="82" t="str">
        <f t="shared" si="32"/>
        <v/>
      </c>
      <c r="AG98" s="171">
        <f t="shared" si="33"/>
        <v>0</v>
      </c>
    </row>
    <row r="99" spans="1:33" ht="12" customHeight="1" x14ac:dyDescent="0.25">
      <c r="A99" s="497"/>
      <c r="B99" s="15">
        <v>90</v>
      </c>
      <c r="C99" s="468">
        <f t="shared" si="29"/>
        <v>0</v>
      </c>
      <c r="D99" s="469"/>
      <c r="E99" s="470"/>
      <c r="F99" s="67">
        <f t="shared" si="17"/>
        <v>0</v>
      </c>
      <c r="G99" s="67">
        <f t="shared" si="17"/>
        <v>0</v>
      </c>
      <c r="H99" s="67">
        <f t="shared" si="17"/>
        <v>0</v>
      </c>
      <c r="I99" s="67">
        <f t="shared" si="27"/>
        <v>0</v>
      </c>
      <c r="J99" s="67">
        <f t="shared" si="18"/>
        <v>0</v>
      </c>
      <c r="K99" s="16">
        <f t="shared" si="18"/>
        <v>0</v>
      </c>
      <c r="L99" s="67">
        <f t="shared" si="18"/>
        <v>0</v>
      </c>
      <c r="M99" s="17">
        <f>IF(L99&gt;0,VLOOKUP(I99,Labour!$AR$1:$AT$15,3,FALSE),0)</f>
        <v>0</v>
      </c>
      <c r="N99" s="70">
        <f t="shared" si="28"/>
        <v>0</v>
      </c>
      <c r="R99" s="83">
        <f t="shared" si="34"/>
        <v>0</v>
      </c>
      <c r="S99" s="83">
        <f t="shared" si="34"/>
        <v>0</v>
      </c>
      <c r="T99" s="83">
        <f t="shared" si="34"/>
        <v>0</v>
      </c>
      <c r="U99" s="83">
        <f t="shared" si="34"/>
        <v>0</v>
      </c>
      <c r="V99" s="83">
        <f t="shared" si="35"/>
        <v>0</v>
      </c>
      <c r="W99" s="83">
        <f t="shared" si="35"/>
        <v>0</v>
      </c>
      <c r="X99" s="83">
        <f t="shared" si="36"/>
        <v>0</v>
      </c>
      <c r="Y99" s="83">
        <f t="shared" si="36"/>
        <v>0</v>
      </c>
      <c r="Z99" s="83">
        <f t="shared" si="36"/>
        <v>0</v>
      </c>
      <c r="AA99" s="171">
        <f t="shared" si="30"/>
        <v>0</v>
      </c>
      <c r="AB99" s="83">
        <f t="shared" si="37"/>
        <v>0</v>
      </c>
      <c r="AC99" s="83">
        <f t="shared" si="37"/>
        <v>0</v>
      </c>
      <c r="AD99" s="171">
        <f t="shared" si="31"/>
        <v>0</v>
      </c>
      <c r="AE99" s="171">
        <f>IF(AD99=1,SUM(AD$10:AD99),0)</f>
        <v>0</v>
      </c>
      <c r="AF99" s="82" t="str">
        <f t="shared" si="32"/>
        <v/>
      </c>
      <c r="AG99" s="171">
        <f t="shared" si="33"/>
        <v>0</v>
      </c>
    </row>
    <row r="100" spans="1:33" ht="12" customHeight="1" x14ac:dyDescent="0.25">
      <c r="A100" s="497"/>
      <c r="B100" s="15">
        <v>91</v>
      </c>
      <c r="C100" s="468">
        <f t="shared" si="29"/>
        <v>0</v>
      </c>
      <c r="D100" s="469"/>
      <c r="E100" s="470"/>
      <c r="F100" s="67">
        <f t="shared" si="17"/>
        <v>0</v>
      </c>
      <c r="G100" s="67">
        <f t="shared" si="17"/>
        <v>0</v>
      </c>
      <c r="H100" s="67">
        <f t="shared" si="17"/>
        <v>0</v>
      </c>
      <c r="I100" s="67">
        <f t="shared" si="27"/>
        <v>0</v>
      </c>
      <c r="J100" s="67">
        <f t="shared" si="18"/>
        <v>0</v>
      </c>
      <c r="K100" s="16">
        <f t="shared" si="18"/>
        <v>0</v>
      </c>
      <c r="L100" s="67">
        <f t="shared" si="18"/>
        <v>0</v>
      </c>
      <c r="M100" s="17">
        <f>IF(L100&gt;0,VLOOKUP(I100,Labour!$AR$1:$AT$15,3,FALSE),0)</f>
        <v>0</v>
      </c>
      <c r="N100" s="70">
        <f t="shared" si="28"/>
        <v>0</v>
      </c>
      <c r="R100" s="83">
        <f t="shared" si="34"/>
        <v>0</v>
      </c>
      <c r="S100" s="83">
        <f t="shared" si="34"/>
        <v>0</v>
      </c>
      <c r="T100" s="83">
        <f t="shared" si="34"/>
        <v>0</v>
      </c>
      <c r="U100" s="83">
        <f t="shared" si="34"/>
        <v>0</v>
      </c>
      <c r="V100" s="83">
        <f t="shared" si="35"/>
        <v>0</v>
      </c>
      <c r="W100" s="83">
        <f t="shared" si="35"/>
        <v>0</v>
      </c>
      <c r="X100" s="83">
        <f t="shared" si="36"/>
        <v>0</v>
      </c>
      <c r="Y100" s="83">
        <f t="shared" si="36"/>
        <v>0</v>
      </c>
      <c r="Z100" s="83">
        <f t="shared" si="36"/>
        <v>0</v>
      </c>
      <c r="AA100" s="171">
        <f t="shared" si="30"/>
        <v>0</v>
      </c>
      <c r="AB100" s="83">
        <f t="shared" si="37"/>
        <v>0</v>
      </c>
      <c r="AC100" s="83">
        <f t="shared" si="37"/>
        <v>0</v>
      </c>
      <c r="AD100" s="171">
        <f t="shared" si="31"/>
        <v>0</v>
      </c>
      <c r="AE100" s="171">
        <f>IF(AD100=1,SUM(AD$10:AD100),0)</f>
        <v>0</v>
      </c>
      <c r="AF100" s="82" t="str">
        <f t="shared" si="32"/>
        <v/>
      </c>
      <c r="AG100" s="171">
        <f t="shared" si="33"/>
        <v>0</v>
      </c>
    </row>
    <row r="101" spans="1:33" ht="12" customHeight="1" x14ac:dyDescent="0.25">
      <c r="A101" s="497"/>
      <c r="B101" s="15">
        <v>92</v>
      </c>
      <c r="C101" s="468">
        <f t="shared" si="29"/>
        <v>0</v>
      </c>
      <c r="D101" s="469"/>
      <c r="E101" s="470"/>
      <c r="F101" s="67">
        <f t="shared" si="17"/>
        <v>0</v>
      </c>
      <c r="G101" s="67">
        <f t="shared" si="17"/>
        <v>0</v>
      </c>
      <c r="H101" s="67">
        <f t="shared" si="17"/>
        <v>0</v>
      </c>
      <c r="I101" s="67">
        <f t="shared" si="27"/>
        <v>0</v>
      </c>
      <c r="J101" s="67">
        <f t="shared" si="18"/>
        <v>0</v>
      </c>
      <c r="K101" s="16">
        <f t="shared" si="18"/>
        <v>0</v>
      </c>
      <c r="L101" s="67">
        <f t="shared" si="18"/>
        <v>0</v>
      </c>
      <c r="M101" s="17">
        <f>IF(L101&gt;0,VLOOKUP(I101,Labour!$AR$1:$AT$15,3,FALSE),0)</f>
        <v>0</v>
      </c>
      <c r="N101" s="70">
        <f t="shared" si="28"/>
        <v>0</v>
      </c>
      <c r="R101" s="83">
        <f t="shared" si="34"/>
        <v>0</v>
      </c>
      <c r="S101" s="83">
        <f t="shared" si="34"/>
        <v>0</v>
      </c>
      <c r="T101" s="83">
        <f t="shared" si="34"/>
        <v>0</v>
      </c>
      <c r="U101" s="83">
        <f t="shared" si="34"/>
        <v>0</v>
      </c>
      <c r="V101" s="83">
        <f t="shared" si="35"/>
        <v>0</v>
      </c>
      <c r="W101" s="83">
        <f t="shared" si="35"/>
        <v>0</v>
      </c>
      <c r="X101" s="83">
        <f t="shared" si="36"/>
        <v>0</v>
      </c>
      <c r="Y101" s="83">
        <f t="shared" si="36"/>
        <v>0</v>
      </c>
      <c r="Z101" s="83">
        <f t="shared" si="36"/>
        <v>0</v>
      </c>
      <c r="AA101" s="171">
        <f t="shared" si="30"/>
        <v>0</v>
      </c>
      <c r="AB101" s="83">
        <f t="shared" si="37"/>
        <v>0</v>
      </c>
      <c r="AC101" s="83">
        <f t="shared" si="37"/>
        <v>0</v>
      </c>
      <c r="AD101" s="171">
        <f t="shared" si="31"/>
        <v>0</v>
      </c>
      <c r="AE101" s="171">
        <f>IF(AD101=1,SUM(AD$10:AD101),0)</f>
        <v>0</v>
      </c>
      <c r="AF101" s="82" t="str">
        <f t="shared" si="32"/>
        <v/>
      </c>
      <c r="AG101" s="171">
        <f t="shared" si="33"/>
        <v>0</v>
      </c>
    </row>
    <row r="102" spans="1:33" ht="12" customHeight="1" x14ac:dyDescent="0.25">
      <c r="A102" s="497"/>
      <c r="B102" s="15">
        <v>93</v>
      </c>
      <c r="C102" s="468">
        <f t="shared" si="29"/>
        <v>0</v>
      </c>
      <c r="D102" s="469"/>
      <c r="E102" s="470"/>
      <c r="F102" s="67">
        <f t="shared" si="17"/>
        <v>0</v>
      </c>
      <c r="G102" s="67">
        <f t="shared" si="17"/>
        <v>0</v>
      </c>
      <c r="H102" s="67">
        <f t="shared" si="17"/>
        <v>0</v>
      </c>
      <c r="I102" s="67">
        <f t="shared" si="27"/>
        <v>0</v>
      </c>
      <c r="J102" s="67">
        <f t="shared" si="18"/>
        <v>0</v>
      </c>
      <c r="K102" s="16">
        <f t="shared" si="18"/>
        <v>0</v>
      </c>
      <c r="L102" s="67">
        <f t="shared" si="18"/>
        <v>0</v>
      </c>
      <c r="M102" s="17">
        <f>IF(L102&gt;0,VLOOKUP(I102,Labour!$AR$1:$AT$15,3,FALSE),0)</f>
        <v>0</v>
      </c>
      <c r="N102" s="70">
        <f t="shared" si="28"/>
        <v>0</v>
      </c>
      <c r="R102" s="83">
        <f t="shared" si="34"/>
        <v>0</v>
      </c>
      <c r="S102" s="83">
        <f t="shared" si="34"/>
        <v>0</v>
      </c>
      <c r="T102" s="83">
        <f t="shared" si="34"/>
        <v>0</v>
      </c>
      <c r="U102" s="83">
        <f t="shared" si="34"/>
        <v>0</v>
      </c>
      <c r="V102" s="83">
        <f t="shared" si="35"/>
        <v>0</v>
      </c>
      <c r="W102" s="83">
        <f t="shared" si="35"/>
        <v>0</v>
      </c>
      <c r="X102" s="83">
        <f t="shared" si="36"/>
        <v>0</v>
      </c>
      <c r="Y102" s="83">
        <f t="shared" si="36"/>
        <v>0</v>
      </c>
      <c r="Z102" s="83">
        <f t="shared" si="36"/>
        <v>0</v>
      </c>
      <c r="AA102" s="171">
        <f t="shared" si="30"/>
        <v>0</v>
      </c>
      <c r="AB102" s="83">
        <f t="shared" si="37"/>
        <v>0</v>
      </c>
      <c r="AC102" s="83">
        <f t="shared" si="37"/>
        <v>0</v>
      </c>
      <c r="AD102" s="171">
        <f t="shared" si="31"/>
        <v>0</v>
      </c>
      <c r="AE102" s="171">
        <f>IF(AD102=1,SUM(AD$10:AD102),0)</f>
        <v>0</v>
      </c>
      <c r="AF102" s="82" t="str">
        <f t="shared" si="32"/>
        <v/>
      </c>
      <c r="AG102" s="171">
        <f t="shared" si="33"/>
        <v>0</v>
      </c>
    </row>
    <row r="103" spans="1:33" ht="12" customHeight="1" x14ac:dyDescent="0.25">
      <c r="A103" s="497"/>
      <c r="B103" s="15">
        <v>94</v>
      </c>
      <c r="C103" s="468">
        <f t="shared" si="29"/>
        <v>0</v>
      </c>
      <c r="D103" s="469"/>
      <c r="E103" s="470"/>
      <c r="F103" s="67">
        <f t="shared" si="17"/>
        <v>0</v>
      </c>
      <c r="G103" s="67">
        <f t="shared" si="17"/>
        <v>0</v>
      </c>
      <c r="H103" s="67">
        <f t="shared" si="17"/>
        <v>0</v>
      </c>
      <c r="I103" s="67">
        <f t="shared" si="27"/>
        <v>0</v>
      </c>
      <c r="J103" s="67">
        <f t="shared" si="18"/>
        <v>0</v>
      </c>
      <c r="K103" s="16">
        <f t="shared" si="18"/>
        <v>0</v>
      </c>
      <c r="L103" s="67">
        <f t="shared" si="18"/>
        <v>0</v>
      </c>
      <c r="M103" s="17">
        <f>IF(L103&gt;0,VLOOKUP(I103,Labour!$AR$1:$AT$15,3,FALSE),0)</f>
        <v>0</v>
      </c>
      <c r="N103" s="70">
        <f t="shared" si="28"/>
        <v>0</v>
      </c>
      <c r="R103" s="83">
        <f t="shared" si="34"/>
        <v>0</v>
      </c>
      <c r="S103" s="83">
        <f t="shared" si="34"/>
        <v>0</v>
      </c>
      <c r="T103" s="83">
        <f t="shared" si="34"/>
        <v>0</v>
      </c>
      <c r="U103" s="83">
        <f t="shared" si="34"/>
        <v>0</v>
      </c>
      <c r="V103" s="83">
        <f t="shared" si="35"/>
        <v>0</v>
      </c>
      <c r="W103" s="83">
        <f t="shared" si="35"/>
        <v>0</v>
      </c>
      <c r="X103" s="83">
        <f t="shared" si="36"/>
        <v>0</v>
      </c>
      <c r="Y103" s="83">
        <f t="shared" si="36"/>
        <v>0</v>
      </c>
      <c r="Z103" s="83">
        <f t="shared" si="36"/>
        <v>0</v>
      </c>
      <c r="AA103" s="171">
        <f t="shared" si="30"/>
        <v>0</v>
      </c>
      <c r="AB103" s="83">
        <f t="shared" si="37"/>
        <v>0</v>
      </c>
      <c r="AC103" s="83">
        <f t="shared" si="37"/>
        <v>0</v>
      </c>
      <c r="AD103" s="171">
        <f t="shared" si="31"/>
        <v>0</v>
      </c>
      <c r="AE103" s="171">
        <f>IF(AD103=1,SUM(AD$10:AD103),0)</f>
        <v>0</v>
      </c>
      <c r="AF103" s="82" t="str">
        <f t="shared" si="32"/>
        <v/>
      </c>
      <c r="AG103" s="171">
        <f t="shared" si="33"/>
        <v>0</v>
      </c>
    </row>
    <row r="104" spans="1:33" ht="12" customHeight="1" x14ac:dyDescent="0.25">
      <c r="A104" s="497"/>
      <c r="B104" s="15">
        <v>95</v>
      </c>
      <c r="C104" s="468">
        <f t="shared" si="29"/>
        <v>0</v>
      </c>
      <c r="D104" s="469"/>
      <c r="E104" s="470"/>
      <c r="F104" s="67">
        <f t="shared" si="17"/>
        <v>0</v>
      </c>
      <c r="G104" s="67">
        <f t="shared" si="17"/>
        <v>0</v>
      </c>
      <c r="H104" s="67">
        <f t="shared" si="17"/>
        <v>0</v>
      </c>
      <c r="I104" s="67">
        <f t="shared" si="27"/>
        <v>0</v>
      </c>
      <c r="J104" s="67">
        <f t="shared" si="18"/>
        <v>0</v>
      </c>
      <c r="K104" s="16">
        <f t="shared" si="18"/>
        <v>0</v>
      </c>
      <c r="L104" s="67">
        <f t="shared" si="18"/>
        <v>0</v>
      </c>
      <c r="M104" s="17">
        <f>IF(L104&gt;0,VLOOKUP(I104,Labour!$AR$1:$AT$15,3,FALSE),0)</f>
        <v>0</v>
      </c>
      <c r="N104" s="70">
        <f t="shared" si="28"/>
        <v>0</v>
      </c>
      <c r="R104" s="83">
        <f t="shared" si="34"/>
        <v>0</v>
      </c>
      <c r="S104" s="83">
        <f t="shared" si="34"/>
        <v>0</v>
      </c>
      <c r="T104" s="83">
        <f t="shared" si="34"/>
        <v>0</v>
      </c>
      <c r="U104" s="83">
        <f t="shared" si="34"/>
        <v>0</v>
      </c>
      <c r="V104" s="83">
        <f t="shared" si="35"/>
        <v>0</v>
      </c>
      <c r="W104" s="83">
        <f t="shared" si="35"/>
        <v>0</v>
      </c>
      <c r="X104" s="83">
        <f t="shared" si="36"/>
        <v>0</v>
      </c>
      <c r="Y104" s="83">
        <f t="shared" si="36"/>
        <v>0</v>
      </c>
      <c r="Z104" s="83">
        <f t="shared" si="36"/>
        <v>0</v>
      </c>
      <c r="AA104" s="171">
        <f t="shared" si="30"/>
        <v>0</v>
      </c>
      <c r="AB104" s="83">
        <f t="shared" si="37"/>
        <v>0</v>
      </c>
      <c r="AC104" s="83">
        <f t="shared" si="37"/>
        <v>0</v>
      </c>
      <c r="AD104" s="171">
        <f t="shared" si="31"/>
        <v>0</v>
      </c>
      <c r="AE104" s="171">
        <f>IF(AD104=1,SUM(AD$10:AD104),0)</f>
        <v>0</v>
      </c>
      <c r="AF104" s="82" t="str">
        <f t="shared" si="32"/>
        <v/>
      </c>
      <c r="AG104" s="171">
        <f t="shared" si="33"/>
        <v>0</v>
      </c>
    </row>
    <row r="105" spans="1:33" ht="12" customHeight="1" x14ac:dyDescent="0.25">
      <c r="A105" s="497"/>
      <c r="B105" s="15">
        <v>96</v>
      </c>
      <c r="C105" s="468">
        <f t="shared" si="29"/>
        <v>0</v>
      </c>
      <c r="D105" s="469"/>
      <c r="E105" s="470"/>
      <c r="F105" s="67">
        <f t="shared" si="17"/>
        <v>0</v>
      </c>
      <c r="G105" s="67">
        <f t="shared" si="17"/>
        <v>0</v>
      </c>
      <c r="H105" s="67">
        <f t="shared" si="17"/>
        <v>0</v>
      </c>
      <c r="I105" s="67">
        <f t="shared" si="27"/>
        <v>0</v>
      </c>
      <c r="J105" s="67">
        <f t="shared" si="18"/>
        <v>0</v>
      </c>
      <c r="K105" s="16">
        <f t="shared" si="18"/>
        <v>0</v>
      </c>
      <c r="L105" s="67">
        <f t="shared" si="18"/>
        <v>0</v>
      </c>
      <c r="M105" s="17">
        <f>IF(L105&gt;0,VLOOKUP(I105,Labour!$AR$1:$AT$15,3,FALSE),0)</f>
        <v>0</v>
      </c>
      <c r="N105" s="70">
        <f t="shared" si="28"/>
        <v>0</v>
      </c>
      <c r="R105" s="83">
        <f t="shared" si="34"/>
        <v>0</v>
      </c>
      <c r="S105" s="83">
        <f t="shared" si="34"/>
        <v>0</v>
      </c>
      <c r="T105" s="83">
        <f t="shared" si="34"/>
        <v>0</v>
      </c>
      <c r="U105" s="83">
        <f t="shared" si="34"/>
        <v>0</v>
      </c>
      <c r="V105" s="83">
        <f t="shared" si="35"/>
        <v>0</v>
      </c>
      <c r="W105" s="83">
        <f t="shared" si="35"/>
        <v>0</v>
      </c>
      <c r="X105" s="83">
        <f t="shared" si="36"/>
        <v>0</v>
      </c>
      <c r="Y105" s="83">
        <f t="shared" si="36"/>
        <v>0</v>
      </c>
      <c r="Z105" s="83">
        <f t="shared" si="36"/>
        <v>0</v>
      </c>
      <c r="AA105" s="171">
        <f t="shared" si="30"/>
        <v>0</v>
      </c>
      <c r="AB105" s="83">
        <f t="shared" si="37"/>
        <v>0</v>
      </c>
      <c r="AC105" s="83">
        <f t="shared" si="37"/>
        <v>0</v>
      </c>
      <c r="AD105" s="171">
        <f t="shared" si="31"/>
        <v>0</v>
      </c>
      <c r="AE105" s="171">
        <f>IF(AD105=1,SUM(AD$10:AD105),0)</f>
        <v>0</v>
      </c>
      <c r="AF105" s="82" t="str">
        <f t="shared" si="32"/>
        <v/>
      </c>
      <c r="AG105" s="171">
        <f t="shared" si="33"/>
        <v>0</v>
      </c>
    </row>
    <row r="106" spans="1:33" ht="12" customHeight="1" x14ac:dyDescent="0.25">
      <c r="A106" s="497"/>
      <c r="B106" s="15">
        <v>97</v>
      </c>
      <c r="C106" s="468">
        <f t="shared" si="29"/>
        <v>0</v>
      </c>
      <c r="D106" s="469"/>
      <c r="E106" s="470"/>
      <c r="F106" s="67">
        <f t="shared" si="17"/>
        <v>0</v>
      </c>
      <c r="G106" s="67">
        <f t="shared" si="17"/>
        <v>0</v>
      </c>
      <c r="H106" s="67">
        <f t="shared" si="17"/>
        <v>0</v>
      </c>
      <c r="I106" s="67">
        <f t="shared" si="27"/>
        <v>0</v>
      </c>
      <c r="J106" s="67">
        <f t="shared" si="18"/>
        <v>0</v>
      </c>
      <c r="K106" s="16">
        <f t="shared" si="18"/>
        <v>0</v>
      </c>
      <c r="L106" s="67">
        <f t="shared" si="18"/>
        <v>0</v>
      </c>
      <c r="M106" s="17">
        <f>IF(L106&gt;0,VLOOKUP(I106,Labour!$AR$1:$AT$15,3,FALSE),0)</f>
        <v>0</v>
      </c>
      <c r="N106" s="70">
        <f t="shared" si="28"/>
        <v>0</v>
      </c>
      <c r="R106" s="83">
        <f t="shared" si="34"/>
        <v>0</v>
      </c>
      <c r="S106" s="83">
        <f t="shared" si="34"/>
        <v>0</v>
      </c>
      <c r="T106" s="83">
        <f t="shared" si="34"/>
        <v>0</v>
      </c>
      <c r="U106" s="83">
        <f t="shared" si="34"/>
        <v>0</v>
      </c>
      <c r="V106" s="83">
        <f t="shared" si="35"/>
        <v>0</v>
      </c>
      <c r="W106" s="83">
        <f t="shared" si="35"/>
        <v>0</v>
      </c>
      <c r="X106" s="83">
        <f t="shared" si="36"/>
        <v>0</v>
      </c>
      <c r="Y106" s="83">
        <f t="shared" si="36"/>
        <v>0</v>
      </c>
      <c r="Z106" s="83">
        <f t="shared" si="36"/>
        <v>0</v>
      </c>
      <c r="AA106" s="171">
        <f t="shared" si="30"/>
        <v>0</v>
      </c>
      <c r="AB106" s="83">
        <f t="shared" si="37"/>
        <v>0</v>
      </c>
      <c r="AC106" s="83">
        <f t="shared" si="37"/>
        <v>0</v>
      </c>
      <c r="AD106" s="171">
        <f t="shared" si="31"/>
        <v>0</v>
      </c>
      <c r="AE106" s="171">
        <f>IF(AD106=1,SUM(AD$10:AD106),0)</f>
        <v>0</v>
      </c>
      <c r="AF106" s="82" t="str">
        <f t="shared" si="32"/>
        <v/>
      </c>
      <c r="AG106" s="171">
        <f t="shared" si="33"/>
        <v>0</v>
      </c>
    </row>
    <row r="107" spans="1:33" ht="12" customHeight="1" x14ac:dyDescent="0.25">
      <c r="A107" s="497"/>
      <c r="B107" s="15">
        <v>98</v>
      </c>
      <c r="C107" s="468">
        <f t="shared" si="29"/>
        <v>0</v>
      </c>
      <c r="D107" s="469"/>
      <c r="E107" s="470"/>
      <c r="F107" s="67">
        <f t="shared" si="17"/>
        <v>0</v>
      </c>
      <c r="G107" s="67">
        <f t="shared" si="17"/>
        <v>0</v>
      </c>
      <c r="H107" s="67">
        <f t="shared" si="17"/>
        <v>0</v>
      </c>
      <c r="I107" s="67">
        <f t="shared" si="27"/>
        <v>0</v>
      </c>
      <c r="J107" s="67">
        <f t="shared" si="18"/>
        <v>0</v>
      </c>
      <c r="K107" s="16">
        <f t="shared" si="18"/>
        <v>0</v>
      </c>
      <c r="L107" s="67">
        <f t="shared" si="18"/>
        <v>0</v>
      </c>
      <c r="M107" s="17">
        <f>IF(L107&gt;0,VLOOKUP(I107,Labour!$AR$1:$AT$15,3,FALSE),0)</f>
        <v>0</v>
      </c>
      <c r="N107" s="70">
        <f t="shared" si="28"/>
        <v>0</v>
      </c>
      <c r="R107" s="83">
        <f t="shared" si="34"/>
        <v>0</v>
      </c>
      <c r="S107" s="83">
        <f t="shared" si="34"/>
        <v>0</v>
      </c>
      <c r="T107" s="83">
        <f t="shared" si="34"/>
        <v>0</v>
      </c>
      <c r="U107" s="83">
        <f t="shared" si="34"/>
        <v>0</v>
      </c>
      <c r="V107" s="83">
        <f t="shared" si="35"/>
        <v>0</v>
      </c>
      <c r="W107" s="83">
        <f t="shared" si="35"/>
        <v>0</v>
      </c>
      <c r="X107" s="83">
        <f t="shared" si="36"/>
        <v>0</v>
      </c>
      <c r="Y107" s="83">
        <f t="shared" si="36"/>
        <v>0</v>
      </c>
      <c r="Z107" s="83">
        <f t="shared" si="36"/>
        <v>0</v>
      </c>
      <c r="AA107" s="171">
        <f t="shared" si="30"/>
        <v>0</v>
      </c>
      <c r="AB107" s="83">
        <f t="shared" si="37"/>
        <v>0</v>
      </c>
      <c r="AC107" s="83">
        <f t="shared" si="37"/>
        <v>0</v>
      </c>
      <c r="AD107" s="171">
        <f t="shared" si="31"/>
        <v>0</v>
      </c>
      <c r="AE107" s="171">
        <f>IF(AD107=1,SUM(AD$10:AD107),0)</f>
        <v>0</v>
      </c>
      <c r="AF107" s="82" t="str">
        <f t="shared" si="32"/>
        <v/>
      </c>
      <c r="AG107" s="171">
        <f t="shared" si="33"/>
        <v>0</v>
      </c>
    </row>
    <row r="108" spans="1:33" ht="12" customHeight="1" x14ac:dyDescent="0.25">
      <c r="A108" s="497"/>
      <c r="B108" s="15">
        <v>99</v>
      </c>
      <c r="C108" s="468">
        <f t="shared" si="29"/>
        <v>0</v>
      </c>
      <c r="D108" s="469"/>
      <c r="E108" s="470"/>
      <c r="F108" s="67">
        <f t="shared" si="17"/>
        <v>0</v>
      </c>
      <c r="G108" s="67">
        <f t="shared" si="17"/>
        <v>0</v>
      </c>
      <c r="H108" s="67">
        <f t="shared" si="17"/>
        <v>0</v>
      </c>
      <c r="I108" s="67">
        <f t="shared" si="27"/>
        <v>0</v>
      </c>
      <c r="J108" s="67">
        <f t="shared" si="18"/>
        <v>0</v>
      </c>
      <c r="K108" s="16">
        <f t="shared" si="18"/>
        <v>0</v>
      </c>
      <c r="L108" s="67">
        <f t="shared" si="18"/>
        <v>0</v>
      </c>
      <c r="M108" s="17">
        <f>IF(L108&gt;0,VLOOKUP(I108,Labour!$AR$1:$AT$15,3,FALSE),0)</f>
        <v>0</v>
      </c>
      <c r="N108" s="70">
        <f t="shared" si="28"/>
        <v>0</v>
      </c>
      <c r="R108" s="83">
        <f t="shared" si="34"/>
        <v>0</v>
      </c>
      <c r="S108" s="83">
        <f t="shared" si="34"/>
        <v>0</v>
      </c>
      <c r="T108" s="83">
        <f t="shared" si="34"/>
        <v>0</v>
      </c>
      <c r="U108" s="83">
        <f t="shared" si="34"/>
        <v>0</v>
      </c>
      <c r="V108" s="83">
        <f t="shared" si="35"/>
        <v>0</v>
      </c>
      <c r="W108" s="83">
        <f t="shared" si="35"/>
        <v>0</v>
      </c>
      <c r="X108" s="83">
        <f t="shared" si="36"/>
        <v>0</v>
      </c>
      <c r="Y108" s="83">
        <f t="shared" si="36"/>
        <v>0</v>
      </c>
      <c r="Z108" s="83">
        <f t="shared" si="36"/>
        <v>0</v>
      </c>
      <c r="AA108" s="171">
        <f t="shared" si="30"/>
        <v>0</v>
      </c>
      <c r="AB108" s="83">
        <f t="shared" si="37"/>
        <v>0</v>
      </c>
      <c r="AC108" s="83">
        <f t="shared" si="37"/>
        <v>0</v>
      </c>
      <c r="AD108" s="171">
        <f t="shared" si="31"/>
        <v>0</v>
      </c>
      <c r="AE108" s="171">
        <f>IF(AD108=1,SUM(AD$10:AD108),0)</f>
        <v>0</v>
      </c>
      <c r="AF108" s="82" t="str">
        <f t="shared" si="32"/>
        <v/>
      </c>
      <c r="AG108" s="171">
        <f t="shared" si="33"/>
        <v>0</v>
      </c>
    </row>
    <row r="109" spans="1:33" ht="12" customHeight="1" thickBot="1" x14ac:dyDescent="0.3">
      <c r="A109" s="497"/>
      <c r="B109" s="179">
        <v>100</v>
      </c>
      <c r="C109" s="468">
        <f t="shared" si="29"/>
        <v>0</v>
      </c>
      <c r="D109" s="469"/>
      <c r="E109" s="470"/>
      <c r="F109" s="67">
        <f t="shared" si="17"/>
        <v>0</v>
      </c>
      <c r="G109" s="67">
        <f t="shared" si="17"/>
        <v>0</v>
      </c>
      <c r="H109" s="67">
        <f t="shared" si="17"/>
        <v>0</v>
      </c>
      <c r="I109" s="67">
        <f t="shared" si="27"/>
        <v>0</v>
      </c>
      <c r="J109" s="67">
        <f t="shared" si="18"/>
        <v>0</v>
      </c>
      <c r="K109" s="16">
        <f t="shared" si="18"/>
        <v>0</v>
      </c>
      <c r="L109" s="67">
        <f t="shared" si="18"/>
        <v>0</v>
      </c>
      <c r="M109" s="17">
        <f>IF(L109&gt;0,VLOOKUP(I109,Labour!$AR$1:$AT$15,3,FALSE),0)</f>
        <v>0</v>
      </c>
      <c r="N109" s="70">
        <f t="shared" si="28"/>
        <v>0</v>
      </c>
      <c r="R109" s="83">
        <f t="shared" si="34"/>
        <v>0</v>
      </c>
      <c r="S109" s="83">
        <f t="shared" si="34"/>
        <v>0</v>
      </c>
      <c r="T109" s="83">
        <f t="shared" si="34"/>
        <v>0</v>
      </c>
      <c r="U109" s="83">
        <f t="shared" si="34"/>
        <v>0</v>
      </c>
      <c r="V109" s="83">
        <f t="shared" si="35"/>
        <v>0</v>
      </c>
      <c r="W109" s="83">
        <f t="shared" si="35"/>
        <v>0</v>
      </c>
      <c r="X109" s="83">
        <f t="shared" si="36"/>
        <v>0</v>
      </c>
      <c r="Y109" s="83">
        <f t="shared" si="36"/>
        <v>0</v>
      </c>
      <c r="Z109" s="83">
        <f t="shared" si="36"/>
        <v>0</v>
      </c>
      <c r="AA109" s="171">
        <f t="shared" si="30"/>
        <v>0</v>
      </c>
      <c r="AB109" s="83">
        <f t="shared" si="37"/>
        <v>0</v>
      </c>
      <c r="AC109" s="83">
        <f t="shared" si="37"/>
        <v>0</v>
      </c>
      <c r="AD109" s="171">
        <f t="shared" si="31"/>
        <v>0</v>
      </c>
      <c r="AE109" s="171">
        <f>IF(AD109=1,SUM(AD$10:AD109),0)</f>
        <v>0</v>
      </c>
      <c r="AF109" s="82" t="str">
        <f t="shared" si="32"/>
        <v/>
      </c>
      <c r="AG109" s="171">
        <f t="shared" si="33"/>
        <v>0</v>
      </c>
    </row>
    <row r="110" spans="1:33" ht="18" customHeight="1" thickTop="1" thickBot="1" x14ac:dyDescent="0.35">
      <c r="A110" s="506" t="s">
        <v>70</v>
      </c>
      <c r="B110" s="507"/>
      <c r="C110" s="507"/>
      <c r="D110" s="507"/>
      <c r="E110" s="507"/>
      <c r="F110" s="507"/>
      <c r="G110" s="507"/>
      <c r="H110" s="507"/>
      <c r="I110" s="507"/>
      <c r="J110" s="507"/>
      <c r="K110" s="507"/>
      <c r="L110" s="507"/>
      <c r="M110" s="507"/>
      <c r="N110" s="32">
        <f>SUM(N10:N109)</f>
        <v>0</v>
      </c>
      <c r="R110" s="88">
        <f>O!R110-1</f>
        <v>20</v>
      </c>
      <c r="S110" s="176">
        <f>R110+2</f>
        <v>22</v>
      </c>
      <c r="T110" s="176">
        <f>R110+6</f>
        <v>26</v>
      </c>
      <c r="U110" s="87">
        <f>R110+23</f>
        <v>43</v>
      </c>
      <c r="V110" s="87"/>
      <c r="W110" s="87"/>
      <c r="X110" s="176">
        <f>O!X110-1</f>
        <v>23</v>
      </c>
      <c r="Y110" s="144"/>
    </row>
    <row r="111" spans="1:33" s="178" customFormat="1" ht="26.25" customHeight="1" thickTop="1" thickBot="1" x14ac:dyDescent="0.35">
      <c r="A111" s="494"/>
      <c r="B111" s="495"/>
      <c r="C111" s="508" t="s">
        <v>123</v>
      </c>
      <c r="D111" s="509"/>
      <c r="E111" s="471" t="s">
        <v>95</v>
      </c>
      <c r="F111" s="472"/>
      <c r="G111" s="472"/>
      <c r="H111" s="473"/>
      <c r="I111" s="488" t="s">
        <v>98</v>
      </c>
      <c r="J111" s="489"/>
      <c r="K111" s="490"/>
      <c r="L111" s="8" t="s">
        <v>97</v>
      </c>
      <c r="M111" s="6" t="s">
        <v>96</v>
      </c>
      <c r="N111" s="172" t="s">
        <v>68</v>
      </c>
      <c r="R111" s="79" t="s">
        <v>94</v>
      </c>
      <c r="S111" s="80" t="s">
        <v>95</v>
      </c>
      <c r="T111" s="81" t="s">
        <v>98</v>
      </c>
      <c r="U111" s="78" t="s">
        <v>97</v>
      </c>
      <c r="V111" s="78"/>
      <c r="W111" s="78"/>
      <c r="X111" s="78" t="s">
        <v>96</v>
      </c>
      <c r="Y111" s="144"/>
      <c r="Z111" s="144"/>
      <c r="AA111" s="144"/>
      <c r="AB111" s="144"/>
    </row>
    <row r="112" spans="1:33" ht="12.75" customHeight="1" thickTop="1" x14ac:dyDescent="0.3">
      <c r="A112" s="496" t="s">
        <v>94</v>
      </c>
      <c r="B112" s="11">
        <v>1</v>
      </c>
      <c r="C112" s="474">
        <f>R112</f>
        <v>0</v>
      </c>
      <c r="D112" s="475"/>
      <c r="E112" s="474" t="str">
        <f>S112</f>
        <v/>
      </c>
      <c r="F112" s="475"/>
      <c r="G112" s="475"/>
      <c r="H112" s="476"/>
      <c r="I112" s="474">
        <f>T112</f>
        <v>0</v>
      </c>
      <c r="J112" s="475"/>
      <c r="K112" s="476"/>
      <c r="L112" s="12" t="str">
        <f>U112</f>
        <v/>
      </c>
      <c r="M112" s="14">
        <f t="shared" ref="M112:M161" si="38">X112</f>
        <v>0</v>
      </c>
      <c r="N112" s="69" t="e">
        <f>L112*M112</f>
        <v>#VALUE!</v>
      </c>
      <c r="R112" s="58">
        <f t="shared" ref="R112:R143" si="39">IF($B112&lt;=$U$4,VLOOKUP($B112,PEQUIP,R$110,FALSE),0)</f>
        <v>0</v>
      </c>
      <c r="S112" s="83" t="str">
        <f t="shared" ref="S112:S143" si="40">IF(R112=$Y$4,Y5,IF($B112&lt;=$U$4,VLOOKUP($B112,PEQUIP,S$110,FALSE),0))</f>
        <v/>
      </c>
      <c r="T112" s="58">
        <f t="shared" ref="T112:U131" si="41">IF($B112&lt;=$U$4,VLOOKUP($B112,PEQUIP,T$110,FALSE),0)</f>
        <v>0</v>
      </c>
      <c r="U112" s="58" t="str">
        <f t="shared" si="41"/>
        <v/>
      </c>
      <c r="V112" s="58"/>
      <c r="W112" s="58"/>
      <c r="X112" s="58">
        <f t="shared" ref="X112:X143" si="42">IF($B112&lt;=$U$4,VLOOKUP($B112,PEQUIP,X$110,FALSE),0)</f>
        <v>0</v>
      </c>
      <c r="Y112" s="144"/>
      <c r="Z112" s="144"/>
      <c r="AA112" s="144"/>
      <c r="AB112" s="144"/>
    </row>
    <row r="113" spans="1:28" ht="12" customHeight="1" x14ac:dyDescent="0.3">
      <c r="A113" s="497"/>
      <c r="B113" s="15">
        <v>2</v>
      </c>
      <c r="C113" s="468">
        <f t="shared" ref="C113:C161" si="43">R113</f>
        <v>0</v>
      </c>
      <c r="D113" s="470"/>
      <c r="E113" s="468" t="str">
        <f t="shared" ref="E113:E161" si="44">S113</f>
        <v/>
      </c>
      <c r="F113" s="469"/>
      <c r="G113" s="469"/>
      <c r="H113" s="470"/>
      <c r="I113" s="468">
        <f t="shared" ref="I113:I161" si="45">T113</f>
        <v>0</v>
      </c>
      <c r="J113" s="469"/>
      <c r="K113" s="470"/>
      <c r="L113" s="67" t="str">
        <f t="shared" ref="L113:L161" si="46">U113</f>
        <v/>
      </c>
      <c r="M113" s="17">
        <f t="shared" si="38"/>
        <v>0</v>
      </c>
      <c r="N113" s="70" t="e">
        <f t="shared" ref="N113:N161" si="47">L113*M113</f>
        <v>#VALUE!</v>
      </c>
      <c r="R113" s="58">
        <f t="shared" si="39"/>
        <v>0</v>
      </c>
      <c r="S113" s="83" t="str">
        <f t="shared" si="40"/>
        <v/>
      </c>
      <c r="T113" s="58">
        <f t="shared" si="41"/>
        <v>0</v>
      </c>
      <c r="U113" s="58" t="str">
        <f t="shared" si="41"/>
        <v/>
      </c>
      <c r="V113" s="58"/>
      <c r="W113" s="58"/>
      <c r="X113" s="58">
        <f t="shared" si="42"/>
        <v>0</v>
      </c>
      <c r="Y113" s="144"/>
      <c r="Z113" s="144"/>
      <c r="AA113" s="144"/>
      <c r="AB113" s="144"/>
    </row>
    <row r="114" spans="1:28" ht="12" customHeight="1" x14ac:dyDescent="0.3">
      <c r="A114" s="497"/>
      <c r="B114" s="15">
        <v>3</v>
      </c>
      <c r="C114" s="468">
        <f t="shared" si="43"/>
        <v>0</v>
      </c>
      <c r="D114" s="470"/>
      <c r="E114" s="468" t="str">
        <f t="shared" si="44"/>
        <v/>
      </c>
      <c r="F114" s="469"/>
      <c r="G114" s="469"/>
      <c r="H114" s="470"/>
      <c r="I114" s="468">
        <f t="shared" si="45"/>
        <v>0</v>
      </c>
      <c r="J114" s="469"/>
      <c r="K114" s="470"/>
      <c r="L114" s="67" t="str">
        <f t="shared" si="46"/>
        <v/>
      </c>
      <c r="M114" s="17">
        <f t="shared" si="38"/>
        <v>0</v>
      </c>
      <c r="N114" s="70" t="e">
        <f t="shared" si="47"/>
        <v>#VALUE!</v>
      </c>
      <c r="R114" s="58">
        <f t="shared" si="39"/>
        <v>0</v>
      </c>
      <c r="S114" s="83" t="str">
        <f t="shared" si="40"/>
        <v/>
      </c>
      <c r="T114" s="58">
        <f t="shared" si="41"/>
        <v>0</v>
      </c>
      <c r="U114" s="58" t="str">
        <f t="shared" si="41"/>
        <v/>
      </c>
      <c r="V114" s="58"/>
      <c r="W114" s="58"/>
      <c r="X114" s="58">
        <f t="shared" si="42"/>
        <v>0</v>
      </c>
      <c r="Y114" s="144"/>
      <c r="Z114" s="144"/>
      <c r="AA114" s="144"/>
      <c r="AB114" s="144"/>
    </row>
    <row r="115" spans="1:28" ht="12" customHeight="1" x14ac:dyDescent="0.3">
      <c r="A115" s="497"/>
      <c r="B115" s="15">
        <v>4</v>
      </c>
      <c r="C115" s="468">
        <f t="shared" si="43"/>
        <v>0</v>
      </c>
      <c r="D115" s="470"/>
      <c r="E115" s="468" t="str">
        <f t="shared" si="44"/>
        <v/>
      </c>
      <c r="F115" s="469"/>
      <c r="G115" s="469"/>
      <c r="H115" s="470"/>
      <c r="I115" s="468">
        <f t="shared" si="45"/>
        <v>0</v>
      </c>
      <c r="J115" s="469"/>
      <c r="K115" s="470"/>
      <c r="L115" s="67" t="str">
        <f t="shared" si="46"/>
        <v/>
      </c>
      <c r="M115" s="17">
        <f t="shared" si="38"/>
        <v>0</v>
      </c>
      <c r="N115" s="70" t="e">
        <f t="shared" si="47"/>
        <v>#VALUE!</v>
      </c>
      <c r="R115" s="58">
        <f t="shared" si="39"/>
        <v>0</v>
      </c>
      <c r="S115" s="83" t="str">
        <f t="shared" si="40"/>
        <v/>
      </c>
      <c r="T115" s="58">
        <f t="shared" si="41"/>
        <v>0</v>
      </c>
      <c r="U115" s="58" t="str">
        <f t="shared" si="41"/>
        <v/>
      </c>
      <c r="V115" s="58"/>
      <c r="W115" s="58"/>
      <c r="X115" s="58">
        <f t="shared" si="42"/>
        <v>0</v>
      </c>
      <c r="Y115" s="144"/>
      <c r="Z115" s="144"/>
      <c r="AA115" s="144"/>
      <c r="AB115" s="144"/>
    </row>
    <row r="116" spans="1:28" ht="12" customHeight="1" x14ac:dyDescent="0.3">
      <c r="A116" s="497"/>
      <c r="B116" s="15">
        <v>5</v>
      </c>
      <c r="C116" s="468">
        <f t="shared" si="43"/>
        <v>0</v>
      </c>
      <c r="D116" s="470"/>
      <c r="E116" s="468" t="str">
        <f t="shared" si="44"/>
        <v/>
      </c>
      <c r="F116" s="469"/>
      <c r="G116" s="469"/>
      <c r="H116" s="470"/>
      <c r="I116" s="468">
        <f t="shared" si="45"/>
        <v>0</v>
      </c>
      <c r="J116" s="469"/>
      <c r="K116" s="470"/>
      <c r="L116" s="67" t="str">
        <f t="shared" si="46"/>
        <v/>
      </c>
      <c r="M116" s="17">
        <f t="shared" si="38"/>
        <v>0</v>
      </c>
      <c r="N116" s="70" t="e">
        <f t="shared" si="47"/>
        <v>#VALUE!</v>
      </c>
      <c r="R116" s="58">
        <f t="shared" si="39"/>
        <v>0</v>
      </c>
      <c r="S116" s="83" t="str">
        <f t="shared" si="40"/>
        <v/>
      </c>
      <c r="T116" s="58">
        <f t="shared" si="41"/>
        <v>0</v>
      </c>
      <c r="U116" s="58" t="str">
        <f t="shared" si="41"/>
        <v/>
      </c>
      <c r="V116" s="58"/>
      <c r="W116" s="58"/>
      <c r="X116" s="58">
        <f t="shared" si="42"/>
        <v>0</v>
      </c>
      <c r="Y116" s="144"/>
      <c r="Z116" s="144"/>
      <c r="AA116" s="144"/>
      <c r="AB116" s="144"/>
    </row>
    <row r="117" spans="1:28" ht="12" customHeight="1" x14ac:dyDescent="0.3">
      <c r="A117" s="497"/>
      <c r="B117" s="15">
        <v>6</v>
      </c>
      <c r="C117" s="468">
        <f t="shared" si="43"/>
        <v>0</v>
      </c>
      <c r="D117" s="470"/>
      <c r="E117" s="468" t="str">
        <f t="shared" si="44"/>
        <v/>
      </c>
      <c r="F117" s="469"/>
      <c r="G117" s="469"/>
      <c r="H117" s="470"/>
      <c r="I117" s="468">
        <f t="shared" si="45"/>
        <v>0</v>
      </c>
      <c r="J117" s="469"/>
      <c r="K117" s="470"/>
      <c r="L117" s="67" t="str">
        <f t="shared" si="46"/>
        <v/>
      </c>
      <c r="M117" s="17">
        <f t="shared" si="38"/>
        <v>0</v>
      </c>
      <c r="N117" s="70" t="e">
        <f t="shared" si="47"/>
        <v>#VALUE!</v>
      </c>
      <c r="R117" s="58">
        <f t="shared" si="39"/>
        <v>0</v>
      </c>
      <c r="S117" s="83" t="str">
        <f t="shared" si="40"/>
        <v/>
      </c>
      <c r="T117" s="58">
        <f t="shared" si="41"/>
        <v>0</v>
      </c>
      <c r="U117" s="58" t="str">
        <f t="shared" si="41"/>
        <v/>
      </c>
      <c r="V117" s="58"/>
      <c r="W117" s="58"/>
      <c r="X117" s="58">
        <f t="shared" si="42"/>
        <v>0</v>
      </c>
      <c r="Y117" s="144"/>
      <c r="Z117" s="144"/>
      <c r="AA117" s="144"/>
      <c r="AB117" s="144"/>
    </row>
    <row r="118" spans="1:28" ht="12" customHeight="1" x14ac:dyDescent="0.3">
      <c r="A118" s="497"/>
      <c r="B118" s="15">
        <v>7</v>
      </c>
      <c r="C118" s="468">
        <f t="shared" si="43"/>
        <v>0</v>
      </c>
      <c r="D118" s="470"/>
      <c r="E118" s="468" t="str">
        <f t="shared" si="44"/>
        <v/>
      </c>
      <c r="F118" s="469"/>
      <c r="G118" s="469"/>
      <c r="H118" s="470"/>
      <c r="I118" s="468">
        <f t="shared" si="45"/>
        <v>0</v>
      </c>
      <c r="J118" s="469"/>
      <c r="K118" s="470"/>
      <c r="L118" s="67" t="str">
        <f t="shared" si="46"/>
        <v/>
      </c>
      <c r="M118" s="17">
        <f t="shared" si="38"/>
        <v>0</v>
      </c>
      <c r="N118" s="70" t="e">
        <f t="shared" si="47"/>
        <v>#VALUE!</v>
      </c>
      <c r="R118" s="58">
        <f t="shared" si="39"/>
        <v>0</v>
      </c>
      <c r="S118" s="83" t="str">
        <f t="shared" si="40"/>
        <v/>
      </c>
      <c r="T118" s="58">
        <f t="shared" si="41"/>
        <v>0</v>
      </c>
      <c r="U118" s="58" t="str">
        <f t="shared" si="41"/>
        <v/>
      </c>
      <c r="V118" s="58"/>
      <c r="W118" s="58"/>
      <c r="X118" s="58">
        <f t="shared" si="42"/>
        <v>0</v>
      </c>
      <c r="Y118" s="144"/>
      <c r="Z118" s="144"/>
      <c r="AA118" s="144"/>
      <c r="AB118" s="144"/>
    </row>
    <row r="119" spans="1:28" ht="12" customHeight="1" x14ac:dyDescent="0.3">
      <c r="A119" s="497"/>
      <c r="B119" s="15">
        <v>8</v>
      </c>
      <c r="C119" s="468">
        <f t="shared" si="43"/>
        <v>0</v>
      </c>
      <c r="D119" s="470"/>
      <c r="E119" s="468" t="str">
        <f t="shared" si="44"/>
        <v/>
      </c>
      <c r="F119" s="469"/>
      <c r="G119" s="469"/>
      <c r="H119" s="470"/>
      <c r="I119" s="468">
        <f t="shared" si="45"/>
        <v>0</v>
      </c>
      <c r="J119" s="469"/>
      <c r="K119" s="470"/>
      <c r="L119" s="67" t="str">
        <f t="shared" si="46"/>
        <v/>
      </c>
      <c r="M119" s="17">
        <f t="shared" si="38"/>
        <v>0</v>
      </c>
      <c r="N119" s="70" t="e">
        <f t="shared" si="47"/>
        <v>#VALUE!</v>
      </c>
      <c r="R119" s="58">
        <f t="shared" si="39"/>
        <v>0</v>
      </c>
      <c r="S119" s="83" t="str">
        <f t="shared" si="40"/>
        <v/>
      </c>
      <c r="T119" s="58">
        <f t="shared" si="41"/>
        <v>0</v>
      </c>
      <c r="U119" s="58" t="str">
        <f t="shared" si="41"/>
        <v/>
      </c>
      <c r="V119" s="58"/>
      <c r="W119" s="58"/>
      <c r="X119" s="58">
        <f t="shared" si="42"/>
        <v>0</v>
      </c>
      <c r="Y119" s="144"/>
      <c r="Z119" s="144"/>
      <c r="AA119" s="144"/>
      <c r="AB119" s="144"/>
    </row>
    <row r="120" spans="1:28" ht="12" customHeight="1" x14ac:dyDescent="0.3">
      <c r="A120" s="497"/>
      <c r="B120" s="15">
        <v>9</v>
      </c>
      <c r="C120" s="468">
        <f t="shared" si="43"/>
        <v>0</v>
      </c>
      <c r="D120" s="470"/>
      <c r="E120" s="468" t="str">
        <f t="shared" si="44"/>
        <v/>
      </c>
      <c r="F120" s="469"/>
      <c r="G120" s="469"/>
      <c r="H120" s="470"/>
      <c r="I120" s="468">
        <f t="shared" si="45"/>
        <v>0</v>
      </c>
      <c r="J120" s="469"/>
      <c r="K120" s="470"/>
      <c r="L120" s="67" t="str">
        <f t="shared" si="46"/>
        <v/>
      </c>
      <c r="M120" s="17">
        <f t="shared" si="38"/>
        <v>0</v>
      </c>
      <c r="N120" s="70" t="e">
        <f t="shared" si="47"/>
        <v>#VALUE!</v>
      </c>
      <c r="R120" s="58">
        <f t="shared" si="39"/>
        <v>0</v>
      </c>
      <c r="S120" s="83" t="str">
        <f t="shared" si="40"/>
        <v/>
      </c>
      <c r="T120" s="58">
        <f t="shared" si="41"/>
        <v>0</v>
      </c>
      <c r="U120" s="58" t="str">
        <f t="shared" si="41"/>
        <v/>
      </c>
      <c r="V120" s="58"/>
      <c r="W120" s="58"/>
      <c r="X120" s="58">
        <f t="shared" si="42"/>
        <v>0</v>
      </c>
      <c r="Y120" s="144"/>
      <c r="Z120" s="144"/>
      <c r="AA120" s="144"/>
      <c r="AB120" s="144"/>
    </row>
    <row r="121" spans="1:28" ht="12" customHeight="1" x14ac:dyDescent="0.3">
      <c r="A121" s="497"/>
      <c r="B121" s="15">
        <v>10</v>
      </c>
      <c r="C121" s="468">
        <f t="shared" si="43"/>
        <v>0</v>
      </c>
      <c r="D121" s="470"/>
      <c r="E121" s="468" t="str">
        <f t="shared" si="44"/>
        <v/>
      </c>
      <c r="F121" s="469"/>
      <c r="G121" s="469"/>
      <c r="H121" s="470"/>
      <c r="I121" s="468">
        <f t="shared" si="45"/>
        <v>0</v>
      </c>
      <c r="J121" s="469"/>
      <c r="K121" s="470"/>
      <c r="L121" s="67" t="str">
        <f t="shared" si="46"/>
        <v/>
      </c>
      <c r="M121" s="17">
        <f t="shared" si="38"/>
        <v>0</v>
      </c>
      <c r="N121" s="70" t="e">
        <f t="shared" si="47"/>
        <v>#VALUE!</v>
      </c>
      <c r="R121" s="58">
        <f t="shared" si="39"/>
        <v>0</v>
      </c>
      <c r="S121" s="83" t="str">
        <f t="shared" si="40"/>
        <v/>
      </c>
      <c r="T121" s="58">
        <f t="shared" si="41"/>
        <v>0</v>
      </c>
      <c r="U121" s="58" t="str">
        <f t="shared" si="41"/>
        <v/>
      </c>
      <c r="V121" s="58"/>
      <c r="W121" s="58"/>
      <c r="X121" s="58">
        <f t="shared" si="42"/>
        <v>0</v>
      </c>
      <c r="Y121" s="144"/>
      <c r="Z121" s="144"/>
      <c r="AA121" s="144"/>
      <c r="AB121" s="144"/>
    </row>
    <row r="122" spans="1:28" ht="12" customHeight="1" x14ac:dyDescent="0.3">
      <c r="A122" s="497"/>
      <c r="B122" s="15">
        <v>11</v>
      </c>
      <c r="C122" s="468">
        <f t="shared" si="43"/>
        <v>0</v>
      </c>
      <c r="D122" s="470"/>
      <c r="E122" s="468" t="str">
        <f t="shared" si="44"/>
        <v/>
      </c>
      <c r="F122" s="469"/>
      <c r="G122" s="469"/>
      <c r="H122" s="470"/>
      <c r="I122" s="468">
        <f t="shared" si="45"/>
        <v>0</v>
      </c>
      <c r="J122" s="469"/>
      <c r="K122" s="470"/>
      <c r="L122" s="67" t="str">
        <f t="shared" si="46"/>
        <v/>
      </c>
      <c r="M122" s="17">
        <f t="shared" si="38"/>
        <v>0</v>
      </c>
      <c r="N122" s="70" t="e">
        <f t="shared" si="47"/>
        <v>#VALUE!</v>
      </c>
      <c r="R122" s="58">
        <f t="shared" si="39"/>
        <v>0</v>
      </c>
      <c r="S122" s="83" t="str">
        <f t="shared" si="40"/>
        <v/>
      </c>
      <c r="T122" s="58">
        <f t="shared" si="41"/>
        <v>0</v>
      </c>
      <c r="U122" s="58" t="str">
        <f t="shared" si="41"/>
        <v/>
      </c>
      <c r="V122" s="58"/>
      <c r="W122" s="58"/>
      <c r="X122" s="58">
        <f t="shared" si="42"/>
        <v>0</v>
      </c>
      <c r="Y122" s="144"/>
      <c r="Z122" s="144"/>
      <c r="AA122" s="144"/>
      <c r="AB122" s="144"/>
    </row>
    <row r="123" spans="1:28" ht="12" customHeight="1" x14ac:dyDescent="0.3">
      <c r="A123" s="497"/>
      <c r="B123" s="15">
        <v>12</v>
      </c>
      <c r="C123" s="468">
        <f t="shared" si="43"/>
        <v>0</v>
      </c>
      <c r="D123" s="470"/>
      <c r="E123" s="468" t="str">
        <f t="shared" si="44"/>
        <v/>
      </c>
      <c r="F123" s="469"/>
      <c r="G123" s="469"/>
      <c r="H123" s="470"/>
      <c r="I123" s="468">
        <f t="shared" si="45"/>
        <v>0</v>
      </c>
      <c r="J123" s="469"/>
      <c r="K123" s="470"/>
      <c r="L123" s="67" t="str">
        <f t="shared" si="46"/>
        <v/>
      </c>
      <c r="M123" s="17">
        <f t="shared" si="38"/>
        <v>0</v>
      </c>
      <c r="N123" s="70" t="e">
        <f t="shared" si="47"/>
        <v>#VALUE!</v>
      </c>
      <c r="R123" s="58">
        <f t="shared" si="39"/>
        <v>0</v>
      </c>
      <c r="S123" s="83" t="str">
        <f t="shared" si="40"/>
        <v/>
      </c>
      <c r="T123" s="58">
        <f t="shared" si="41"/>
        <v>0</v>
      </c>
      <c r="U123" s="58" t="str">
        <f t="shared" si="41"/>
        <v/>
      </c>
      <c r="V123" s="58"/>
      <c r="W123" s="58"/>
      <c r="X123" s="58">
        <f t="shared" si="42"/>
        <v>0</v>
      </c>
      <c r="Y123" s="144"/>
      <c r="Z123" s="144"/>
      <c r="AA123" s="144"/>
      <c r="AB123" s="144"/>
    </row>
    <row r="124" spans="1:28" ht="12" customHeight="1" x14ac:dyDescent="0.3">
      <c r="A124" s="497"/>
      <c r="B124" s="15">
        <v>13</v>
      </c>
      <c r="C124" s="468">
        <f t="shared" si="43"/>
        <v>0</v>
      </c>
      <c r="D124" s="470"/>
      <c r="E124" s="468" t="str">
        <f t="shared" si="44"/>
        <v/>
      </c>
      <c r="F124" s="469"/>
      <c r="G124" s="469"/>
      <c r="H124" s="470"/>
      <c r="I124" s="468">
        <f t="shared" si="45"/>
        <v>0</v>
      </c>
      <c r="J124" s="469"/>
      <c r="K124" s="470"/>
      <c r="L124" s="67" t="str">
        <f t="shared" si="46"/>
        <v/>
      </c>
      <c r="M124" s="17">
        <f t="shared" si="38"/>
        <v>0</v>
      </c>
      <c r="N124" s="70" t="e">
        <f t="shared" si="47"/>
        <v>#VALUE!</v>
      </c>
      <c r="R124" s="58">
        <f t="shared" si="39"/>
        <v>0</v>
      </c>
      <c r="S124" s="83" t="str">
        <f t="shared" si="40"/>
        <v/>
      </c>
      <c r="T124" s="58">
        <f t="shared" si="41"/>
        <v>0</v>
      </c>
      <c r="U124" s="58" t="str">
        <f t="shared" si="41"/>
        <v/>
      </c>
      <c r="V124" s="58"/>
      <c r="W124" s="58"/>
      <c r="X124" s="58">
        <f t="shared" si="42"/>
        <v>0</v>
      </c>
      <c r="Y124" s="144"/>
      <c r="Z124" s="144"/>
      <c r="AA124" s="144"/>
      <c r="AB124" s="144"/>
    </row>
    <row r="125" spans="1:28" ht="12" customHeight="1" x14ac:dyDescent="0.3">
      <c r="A125" s="497"/>
      <c r="B125" s="15">
        <v>14</v>
      </c>
      <c r="C125" s="468">
        <f t="shared" si="43"/>
        <v>0</v>
      </c>
      <c r="D125" s="470"/>
      <c r="E125" s="468" t="str">
        <f t="shared" si="44"/>
        <v/>
      </c>
      <c r="F125" s="469"/>
      <c r="G125" s="469"/>
      <c r="H125" s="470"/>
      <c r="I125" s="468">
        <f t="shared" si="45"/>
        <v>0</v>
      </c>
      <c r="J125" s="469"/>
      <c r="K125" s="470"/>
      <c r="L125" s="67" t="str">
        <f t="shared" si="46"/>
        <v/>
      </c>
      <c r="M125" s="17">
        <f t="shared" si="38"/>
        <v>0</v>
      </c>
      <c r="N125" s="70" t="e">
        <f t="shared" si="47"/>
        <v>#VALUE!</v>
      </c>
      <c r="R125" s="58">
        <f t="shared" si="39"/>
        <v>0</v>
      </c>
      <c r="S125" s="83" t="str">
        <f t="shared" si="40"/>
        <v/>
      </c>
      <c r="T125" s="58">
        <f t="shared" si="41"/>
        <v>0</v>
      </c>
      <c r="U125" s="58" t="str">
        <f t="shared" si="41"/>
        <v/>
      </c>
      <c r="V125" s="58"/>
      <c r="W125" s="58"/>
      <c r="X125" s="58">
        <f t="shared" si="42"/>
        <v>0</v>
      </c>
      <c r="Y125" s="144"/>
      <c r="Z125" s="144"/>
      <c r="AA125" s="144"/>
      <c r="AB125" s="144"/>
    </row>
    <row r="126" spans="1:28" ht="12" customHeight="1" x14ac:dyDescent="0.3">
      <c r="A126" s="497"/>
      <c r="B126" s="15">
        <v>15</v>
      </c>
      <c r="C126" s="468">
        <f t="shared" si="43"/>
        <v>0</v>
      </c>
      <c r="D126" s="470"/>
      <c r="E126" s="468" t="str">
        <f t="shared" si="44"/>
        <v/>
      </c>
      <c r="F126" s="469"/>
      <c r="G126" s="469"/>
      <c r="H126" s="470"/>
      <c r="I126" s="468">
        <f t="shared" si="45"/>
        <v>0</v>
      </c>
      <c r="J126" s="469"/>
      <c r="K126" s="470"/>
      <c r="L126" s="67" t="str">
        <f t="shared" si="46"/>
        <v/>
      </c>
      <c r="M126" s="17">
        <f t="shared" si="38"/>
        <v>0</v>
      </c>
      <c r="N126" s="70" t="e">
        <f t="shared" si="47"/>
        <v>#VALUE!</v>
      </c>
      <c r="R126" s="58">
        <f t="shared" si="39"/>
        <v>0</v>
      </c>
      <c r="S126" s="83" t="str">
        <f t="shared" si="40"/>
        <v/>
      </c>
      <c r="T126" s="58">
        <f t="shared" si="41"/>
        <v>0</v>
      </c>
      <c r="U126" s="58" t="str">
        <f t="shared" si="41"/>
        <v/>
      </c>
      <c r="V126" s="58"/>
      <c r="W126" s="58"/>
      <c r="X126" s="58">
        <f t="shared" si="42"/>
        <v>0</v>
      </c>
      <c r="Y126" s="144"/>
      <c r="Z126" s="144"/>
      <c r="AA126" s="144"/>
      <c r="AB126" s="144"/>
    </row>
    <row r="127" spans="1:28" ht="12" customHeight="1" x14ac:dyDescent="0.3">
      <c r="A127" s="497"/>
      <c r="B127" s="15">
        <v>16</v>
      </c>
      <c r="C127" s="468">
        <f t="shared" si="43"/>
        <v>0</v>
      </c>
      <c r="D127" s="470"/>
      <c r="E127" s="468" t="str">
        <f t="shared" si="44"/>
        <v/>
      </c>
      <c r="F127" s="469"/>
      <c r="G127" s="469"/>
      <c r="H127" s="470"/>
      <c r="I127" s="468">
        <f t="shared" si="45"/>
        <v>0</v>
      </c>
      <c r="J127" s="469"/>
      <c r="K127" s="470"/>
      <c r="L127" s="67" t="str">
        <f t="shared" si="46"/>
        <v/>
      </c>
      <c r="M127" s="17">
        <f t="shared" si="38"/>
        <v>0</v>
      </c>
      <c r="N127" s="70" t="e">
        <f t="shared" si="47"/>
        <v>#VALUE!</v>
      </c>
      <c r="R127" s="58">
        <f t="shared" si="39"/>
        <v>0</v>
      </c>
      <c r="S127" s="83" t="str">
        <f t="shared" si="40"/>
        <v/>
      </c>
      <c r="T127" s="58">
        <f t="shared" si="41"/>
        <v>0</v>
      </c>
      <c r="U127" s="58" t="str">
        <f t="shared" si="41"/>
        <v/>
      </c>
      <c r="V127" s="58"/>
      <c r="W127" s="58"/>
      <c r="X127" s="58">
        <f t="shared" si="42"/>
        <v>0</v>
      </c>
      <c r="Y127" s="144"/>
      <c r="Z127" s="144"/>
      <c r="AA127" s="144"/>
      <c r="AB127" s="144"/>
    </row>
    <row r="128" spans="1:28" ht="12" customHeight="1" x14ac:dyDescent="0.3">
      <c r="A128" s="497"/>
      <c r="B128" s="15">
        <v>17</v>
      </c>
      <c r="C128" s="468">
        <f t="shared" si="43"/>
        <v>0</v>
      </c>
      <c r="D128" s="470"/>
      <c r="E128" s="468" t="str">
        <f t="shared" si="44"/>
        <v/>
      </c>
      <c r="F128" s="469"/>
      <c r="G128" s="469"/>
      <c r="H128" s="470"/>
      <c r="I128" s="468">
        <f t="shared" si="45"/>
        <v>0</v>
      </c>
      <c r="J128" s="469"/>
      <c r="K128" s="470"/>
      <c r="L128" s="67" t="str">
        <f t="shared" si="46"/>
        <v/>
      </c>
      <c r="M128" s="17">
        <f t="shared" si="38"/>
        <v>0</v>
      </c>
      <c r="N128" s="70" t="e">
        <f t="shared" si="47"/>
        <v>#VALUE!</v>
      </c>
      <c r="R128" s="58">
        <f t="shared" si="39"/>
        <v>0</v>
      </c>
      <c r="S128" s="83" t="str">
        <f t="shared" si="40"/>
        <v/>
      </c>
      <c r="T128" s="58">
        <f t="shared" si="41"/>
        <v>0</v>
      </c>
      <c r="U128" s="58" t="str">
        <f t="shared" si="41"/>
        <v/>
      </c>
      <c r="V128" s="58"/>
      <c r="W128" s="58"/>
      <c r="X128" s="58">
        <f t="shared" si="42"/>
        <v>0</v>
      </c>
      <c r="Y128" s="144"/>
      <c r="Z128" s="144"/>
      <c r="AA128" s="144"/>
      <c r="AB128" s="144"/>
    </row>
    <row r="129" spans="1:28" ht="12" customHeight="1" x14ac:dyDescent="0.3">
      <c r="A129" s="497"/>
      <c r="B129" s="15">
        <v>18</v>
      </c>
      <c r="C129" s="468">
        <f t="shared" si="43"/>
        <v>0</v>
      </c>
      <c r="D129" s="470"/>
      <c r="E129" s="468" t="str">
        <f t="shared" si="44"/>
        <v/>
      </c>
      <c r="F129" s="469"/>
      <c r="G129" s="469"/>
      <c r="H129" s="470"/>
      <c r="I129" s="468">
        <f t="shared" si="45"/>
        <v>0</v>
      </c>
      <c r="J129" s="469"/>
      <c r="K129" s="470"/>
      <c r="L129" s="67" t="str">
        <f t="shared" si="46"/>
        <v/>
      </c>
      <c r="M129" s="17">
        <f t="shared" si="38"/>
        <v>0</v>
      </c>
      <c r="N129" s="70" t="e">
        <f t="shared" si="47"/>
        <v>#VALUE!</v>
      </c>
      <c r="R129" s="58">
        <f t="shared" si="39"/>
        <v>0</v>
      </c>
      <c r="S129" s="83" t="str">
        <f t="shared" si="40"/>
        <v/>
      </c>
      <c r="T129" s="58">
        <f t="shared" si="41"/>
        <v>0</v>
      </c>
      <c r="U129" s="58" t="str">
        <f t="shared" si="41"/>
        <v/>
      </c>
      <c r="V129" s="58"/>
      <c r="W129" s="58"/>
      <c r="X129" s="58">
        <f t="shared" si="42"/>
        <v>0</v>
      </c>
      <c r="Y129" s="144"/>
      <c r="Z129" s="144"/>
      <c r="AA129" s="144"/>
      <c r="AB129" s="144"/>
    </row>
    <row r="130" spans="1:28" ht="12" customHeight="1" x14ac:dyDescent="0.3">
      <c r="A130" s="497"/>
      <c r="B130" s="15">
        <v>19</v>
      </c>
      <c r="C130" s="468">
        <f t="shared" si="43"/>
        <v>0</v>
      </c>
      <c r="D130" s="470"/>
      <c r="E130" s="468" t="str">
        <f t="shared" si="44"/>
        <v/>
      </c>
      <c r="F130" s="469"/>
      <c r="G130" s="469"/>
      <c r="H130" s="470"/>
      <c r="I130" s="468">
        <f t="shared" si="45"/>
        <v>0</v>
      </c>
      <c r="J130" s="469"/>
      <c r="K130" s="470"/>
      <c r="L130" s="67" t="str">
        <f t="shared" si="46"/>
        <v/>
      </c>
      <c r="M130" s="17">
        <f t="shared" si="38"/>
        <v>0</v>
      </c>
      <c r="N130" s="70" t="e">
        <f t="shared" si="47"/>
        <v>#VALUE!</v>
      </c>
      <c r="R130" s="58">
        <f t="shared" si="39"/>
        <v>0</v>
      </c>
      <c r="S130" s="83" t="str">
        <f t="shared" si="40"/>
        <v/>
      </c>
      <c r="T130" s="58">
        <f t="shared" si="41"/>
        <v>0</v>
      </c>
      <c r="U130" s="58" t="str">
        <f t="shared" si="41"/>
        <v/>
      </c>
      <c r="V130" s="58"/>
      <c r="W130" s="58"/>
      <c r="X130" s="58">
        <f t="shared" si="42"/>
        <v>0</v>
      </c>
      <c r="Y130" s="144"/>
      <c r="Z130" s="144"/>
      <c r="AA130" s="144"/>
      <c r="AB130" s="144"/>
    </row>
    <row r="131" spans="1:28" ht="12" customHeight="1" x14ac:dyDescent="0.3">
      <c r="A131" s="497"/>
      <c r="B131" s="15">
        <v>20</v>
      </c>
      <c r="C131" s="468">
        <f t="shared" si="43"/>
        <v>0</v>
      </c>
      <c r="D131" s="470"/>
      <c r="E131" s="468" t="str">
        <f t="shared" si="44"/>
        <v/>
      </c>
      <c r="F131" s="469"/>
      <c r="G131" s="469"/>
      <c r="H131" s="470"/>
      <c r="I131" s="468">
        <f t="shared" si="45"/>
        <v>0</v>
      </c>
      <c r="J131" s="469"/>
      <c r="K131" s="470"/>
      <c r="L131" s="67" t="str">
        <f t="shared" si="46"/>
        <v/>
      </c>
      <c r="M131" s="17">
        <f t="shared" si="38"/>
        <v>0</v>
      </c>
      <c r="N131" s="70" t="e">
        <f t="shared" si="47"/>
        <v>#VALUE!</v>
      </c>
      <c r="R131" s="58">
        <f t="shared" si="39"/>
        <v>0</v>
      </c>
      <c r="S131" s="83" t="str">
        <f t="shared" si="40"/>
        <v/>
      </c>
      <c r="T131" s="58">
        <f t="shared" si="41"/>
        <v>0</v>
      </c>
      <c r="U131" s="58" t="str">
        <f t="shared" si="41"/>
        <v/>
      </c>
      <c r="V131" s="58"/>
      <c r="W131" s="58"/>
      <c r="X131" s="58">
        <f t="shared" si="42"/>
        <v>0</v>
      </c>
      <c r="Y131" s="144"/>
      <c r="Z131" s="144"/>
      <c r="AA131" s="144"/>
      <c r="AB131" s="144"/>
    </row>
    <row r="132" spans="1:28" ht="12" customHeight="1" x14ac:dyDescent="0.3">
      <c r="A132" s="497"/>
      <c r="B132" s="15">
        <v>21</v>
      </c>
      <c r="C132" s="468">
        <f t="shared" si="43"/>
        <v>0</v>
      </c>
      <c r="D132" s="470"/>
      <c r="E132" s="468" t="str">
        <f t="shared" si="44"/>
        <v/>
      </c>
      <c r="F132" s="469"/>
      <c r="G132" s="469"/>
      <c r="H132" s="470"/>
      <c r="I132" s="468">
        <f t="shared" si="45"/>
        <v>0</v>
      </c>
      <c r="J132" s="469"/>
      <c r="K132" s="470"/>
      <c r="L132" s="67" t="str">
        <f t="shared" si="46"/>
        <v/>
      </c>
      <c r="M132" s="17">
        <f t="shared" si="38"/>
        <v>0</v>
      </c>
      <c r="N132" s="70" t="e">
        <f t="shared" si="47"/>
        <v>#VALUE!</v>
      </c>
      <c r="R132" s="58">
        <f t="shared" si="39"/>
        <v>0</v>
      </c>
      <c r="S132" s="83" t="str">
        <f t="shared" si="40"/>
        <v/>
      </c>
      <c r="T132" s="58">
        <f t="shared" ref="T132:U151" si="48">IF($B132&lt;=$U$4,VLOOKUP($B132,PEQUIP,T$110,FALSE),0)</f>
        <v>0</v>
      </c>
      <c r="U132" s="58" t="str">
        <f t="shared" si="48"/>
        <v/>
      </c>
      <c r="V132" s="58"/>
      <c r="W132" s="58"/>
      <c r="X132" s="58">
        <f t="shared" si="42"/>
        <v>0</v>
      </c>
      <c r="Y132" s="144"/>
      <c r="Z132" s="144"/>
      <c r="AA132" s="144"/>
      <c r="AB132" s="144"/>
    </row>
    <row r="133" spans="1:28" ht="12" customHeight="1" x14ac:dyDescent="0.3">
      <c r="A133" s="497"/>
      <c r="B133" s="15">
        <v>22</v>
      </c>
      <c r="C133" s="468">
        <f t="shared" si="43"/>
        <v>0</v>
      </c>
      <c r="D133" s="470"/>
      <c r="E133" s="468" t="str">
        <f t="shared" si="44"/>
        <v/>
      </c>
      <c r="F133" s="469"/>
      <c r="G133" s="469"/>
      <c r="H133" s="470"/>
      <c r="I133" s="468">
        <f t="shared" si="45"/>
        <v>0</v>
      </c>
      <c r="J133" s="469"/>
      <c r="K133" s="470"/>
      <c r="L133" s="67" t="str">
        <f t="shared" si="46"/>
        <v/>
      </c>
      <c r="M133" s="17">
        <f t="shared" si="38"/>
        <v>0</v>
      </c>
      <c r="N133" s="70" t="e">
        <f t="shared" si="47"/>
        <v>#VALUE!</v>
      </c>
      <c r="R133" s="58">
        <f t="shared" si="39"/>
        <v>0</v>
      </c>
      <c r="S133" s="83" t="str">
        <f t="shared" si="40"/>
        <v/>
      </c>
      <c r="T133" s="58">
        <f t="shared" si="48"/>
        <v>0</v>
      </c>
      <c r="U133" s="58" t="str">
        <f t="shared" si="48"/>
        <v/>
      </c>
      <c r="V133" s="58"/>
      <c r="W133" s="58"/>
      <c r="X133" s="58">
        <f t="shared" si="42"/>
        <v>0</v>
      </c>
      <c r="Y133" s="144"/>
      <c r="Z133" s="144"/>
      <c r="AA133" s="144"/>
      <c r="AB133" s="144"/>
    </row>
    <row r="134" spans="1:28" ht="12" customHeight="1" x14ac:dyDescent="0.3">
      <c r="A134" s="497"/>
      <c r="B134" s="15">
        <v>23</v>
      </c>
      <c r="C134" s="468">
        <f t="shared" si="43"/>
        <v>0</v>
      </c>
      <c r="D134" s="470"/>
      <c r="E134" s="468" t="str">
        <f t="shared" si="44"/>
        <v/>
      </c>
      <c r="F134" s="469"/>
      <c r="G134" s="469"/>
      <c r="H134" s="470"/>
      <c r="I134" s="468">
        <f t="shared" si="45"/>
        <v>0</v>
      </c>
      <c r="J134" s="469"/>
      <c r="K134" s="470"/>
      <c r="L134" s="67" t="str">
        <f t="shared" si="46"/>
        <v/>
      </c>
      <c r="M134" s="17">
        <f t="shared" si="38"/>
        <v>0</v>
      </c>
      <c r="N134" s="70" t="e">
        <f t="shared" si="47"/>
        <v>#VALUE!</v>
      </c>
      <c r="R134" s="58">
        <f t="shared" si="39"/>
        <v>0</v>
      </c>
      <c r="S134" s="83" t="str">
        <f t="shared" si="40"/>
        <v/>
      </c>
      <c r="T134" s="58">
        <f t="shared" si="48"/>
        <v>0</v>
      </c>
      <c r="U134" s="58" t="str">
        <f t="shared" si="48"/>
        <v/>
      </c>
      <c r="V134" s="58"/>
      <c r="W134" s="58"/>
      <c r="X134" s="58">
        <f t="shared" si="42"/>
        <v>0</v>
      </c>
      <c r="Y134" s="144"/>
      <c r="Z134" s="144"/>
      <c r="AA134" s="144"/>
      <c r="AB134" s="144"/>
    </row>
    <row r="135" spans="1:28" ht="12" customHeight="1" x14ac:dyDescent="0.3">
      <c r="A135" s="497"/>
      <c r="B135" s="15">
        <v>24</v>
      </c>
      <c r="C135" s="468">
        <f t="shared" si="43"/>
        <v>0</v>
      </c>
      <c r="D135" s="470"/>
      <c r="E135" s="468" t="str">
        <f t="shared" si="44"/>
        <v/>
      </c>
      <c r="F135" s="469"/>
      <c r="G135" s="469"/>
      <c r="H135" s="470"/>
      <c r="I135" s="468">
        <f t="shared" si="45"/>
        <v>0</v>
      </c>
      <c r="J135" s="469"/>
      <c r="K135" s="470"/>
      <c r="L135" s="67" t="str">
        <f t="shared" si="46"/>
        <v/>
      </c>
      <c r="M135" s="17">
        <f t="shared" si="38"/>
        <v>0</v>
      </c>
      <c r="N135" s="70" t="e">
        <f t="shared" si="47"/>
        <v>#VALUE!</v>
      </c>
      <c r="R135" s="58">
        <f t="shared" si="39"/>
        <v>0</v>
      </c>
      <c r="S135" s="83" t="str">
        <f t="shared" si="40"/>
        <v/>
      </c>
      <c r="T135" s="58">
        <f t="shared" si="48"/>
        <v>0</v>
      </c>
      <c r="U135" s="58" t="str">
        <f t="shared" si="48"/>
        <v/>
      </c>
      <c r="V135" s="58"/>
      <c r="W135" s="58"/>
      <c r="X135" s="58">
        <f t="shared" si="42"/>
        <v>0</v>
      </c>
      <c r="Y135" s="144"/>
      <c r="Z135" s="144"/>
      <c r="AA135" s="144"/>
      <c r="AB135" s="144"/>
    </row>
    <row r="136" spans="1:28" ht="12" customHeight="1" x14ac:dyDescent="0.3">
      <c r="A136" s="497"/>
      <c r="B136" s="15">
        <v>25</v>
      </c>
      <c r="C136" s="468">
        <f t="shared" si="43"/>
        <v>0</v>
      </c>
      <c r="D136" s="470"/>
      <c r="E136" s="468" t="str">
        <f t="shared" si="44"/>
        <v/>
      </c>
      <c r="F136" s="469"/>
      <c r="G136" s="469"/>
      <c r="H136" s="470"/>
      <c r="I136" s="468">
        <f t="shared" si="45"/>
        <v>0</v>
      </c>
      <c r="J136" s="469"/>
      <c r="K136" s="470"/>
      <c r="L136" s="67" t="str">
        <f t="shared" si="46"/>
        <v/>
      </c>
      <c r="M136" s="17">
        <f t="shared" si="38"/>
        <v>0</v>
      </c>
      <c r="N136" s="70" t="e">
        <f t="shared" si="47"/>
        <v>#VALUE!</v>
      </c>
      <c r="R136" s="58">
        <f t="shared" si="39"/>
        <v>0</v>
      </c>
      <c r="S136" s="83" t="str">
        <f t="shared" si="40"/>
        <v/>
      </c>
      <c r="T136" s="58">
        <f t="shared" si="48"/>
        <v>0</v>
      </c>
      <c r="U136" s="58" t="str">
        <f t="shared" si="48"/>
        <v/>
      </c>
      <c r="V136" s="58"/>
      <c r="W136" s="58"/>
      <c r="X136" s="58">
        <f t="shared" si="42"/>
        <v>0</v>
      </c>
      <c r="Y136" s="144"/>
      <c r="Z136" s="144"/>
      <c r="AA136" s="144"/>
      <c r="AB136" s="144"/>
    </row>
    <row r="137" spans="1:28" ht="12" customHeight="1" x14ac:dyDescent="0.3">
      <c r="A137" s="497"/>
      <c r="B137" s="15">
        <v>26</v>
      </c>
      <c r="C137" s="468">
        <f t="shared" si="43"/>
        <v>0</v>
      </c>
      <c r="D137" s="470"/>
      <c r="E137" s="468" t="str">
        <f t="shared" si="44"/>
        <v/>
      </c>
      <c r="F137" s="469"/>
      <c r="G137" s="469"/>
      <c r="H137" s="470"/>
      <c r="I137" s="468">
        <f t="shared" si="45"/>
        <v>0</v>
      </c>
      <c r="J137" s="469"/>
      <c r="K137" s="470"/>
      <c r="L137" s="67" t="str">
        <f t="shared" si="46"/>
        <v/>
      </c>
      <c r="M137" s="17">
        <f t="shared" si="38"/>
        <v>0</v>
      </c>
      <c r="N137" s="70" t="e">
        <f t="shared" si="47"/>
        <v>#VALUE!</v>
      </c>
      <c r="R137" s="58">
        <f t="shared" si="39"/>
        <v>0</v>
      </c>
      <c r="S137" s="83" t="str">
        <f t="shared" si="40"/>
        <v/>
      </c>
      <c r="T137" s="58">
        <f t="shared" si="48"/>
        <v>0</v>
      </c>
      <c r="U137" s="58" t="str">
        <f t="shared" si="48"/>
        <v/>
      </c>
      <c r="V137" s="58"/>
      <c r="W137" s="58"/>
      <c r="X137" s="58">
        <f t="shared" si="42"/>
        <v>0</v>
      </c>
      <c r="Y137" s="144"/>
      <c r="Z137" s="144"/>
      <c r="AA137" s="144"/>
      <c r="AB137" s="144"/>
    </row>
    <row r="138" spans="1:28" ht="12" customHeight="1" x14ac:dyDescent="0.3">
      <c r="A138" s="497"/>
      <c r="B138" s="15">
        <v>27</v>
      </c>
      <c r="C138" s="468">
        <f t="shared" si="43"/>
        <v>0</v>
      </c>
      <c r="D138" s="470"/>
      <c r="E138" s="468" t="str">
        <f t="shared" si="44"/>
        <v/>
      </c>
      <c r="F138" s="469"/>
      <c r="G138" s="469"/>
      <c r="H138" s="470"/>
      <c r="I138" s="468">
        <f t="shared" si="45"/>
        <v>0</v>
      </c>
      <c r="J138" s="469"/>
      <c r="K138" s="470"/>
      <c r="L138" s="67" t="str">
        <f t="shared" si="46"/>
        <v/>
      </c>
      <c r="M138" s="17">
        <f t="shared" si="38"/>
        <v>0</v>
      </c>
      <c r="N138" s="70" t="e">
        <f t="shared" si="47"/>
        <v>#VALUE!</v>
      </c>
      <c r="R138" s="58">
        <f t="shared" si="39"/>
        <v>0</v>
      </c>
      <c r="S138" s="83" t="str">
        <f t="shared" si="40"/>
        <v/>
      </c>
      <c r="T138" s="58">
        <f t="shared" si="48"/>
        <v>0</v>
      </c>
      <c r="U138" s="58" t="str">
        <f t="shared" si="48"/>
        <v/>
      </c>
      <c r="V138" s="58"/>
      <c r="W138" s="58"/>
      <c r="X138" s="58">
        <f t="shared" si="42"/>
        <v>0</v>
      </c>
      <c r="Y138" s="144"/>
      <c r="Z138" s="144"/>
      <c r="AA138" s="144"/>
      <c r="AB138" s="144"/>
    </row>
    <row r="139" spans="1:28" ht="12" customHeight="1" x14ac:dyDescent="0.3">
      <c r="A139" s="497"/>
      <c r="B139" s="15">
        <v>28</v>
      </c>
      <c r="C139" s="468">
        <f t="shared" si="43"/>
        <v>0</v>
      </c>
      <c r="D139" s="470"/>
      <c r="E139" s="468" t="str">
        <f t="shared" si="44"/>
        <v/>
      </c>
      <c r="F139" s="469"/>
      <c r="G139" s="469"/>
      <c r="H139" s="470"/>
      <c r="I139" s="468">
        <f t="shared" si="45"/>
        <v>0</v>
      </c>
      <c r="J139" s="469"/>
      <c r="K139" s="470"/>
      <c r="L139" s="67" t="str">
        <f t="shared" si="46"/>
        <v/>
      </c>
      <c r="M139" s="17">
        <f t="shared" si="38"/>
        <v>0</v>
      </c>
      <c r="N139" s="70" t="e">
        <f t="shared" si="47"/>
        <v>#VALUE!</v>
      </c>
      <c r="R139" s="58">
        <f t="shared" si="39"/>
        <v>0</v>
      </c>
      <c r="S139" s="83" t="str">
        <f t="shared" si="40"/>
        <v/>
      </c>
      <c r="T139" s="58">
        <f t="shared" si="48"/>
        <v>0</v>
      </c>
      <c r="U139" s="58" t="str">
        <f t="shared" si="48"/>
        <v/>
      </c>
      <c r="V139" s="58"/>
      <c r="W139" s="58"/>
      <c r="X139" s="58">
        <f t="shared" si="42"/>
        <v>0</v>
      </c>
      <c r="Y139" s="144"/>
      <c r="Z139" s="144"/>
      <c r="AA139" s="144"/>
      <c r="AB139" s="144"/>
    </row>
    <row r="140" spans="1:28" ht="12" customHeight="1" x14ac:dyDescent="0.3">
      <c r="A140" s="497"/>
      <c r="B140" s="15">
        <v>29</v>
      </c>
      <c r="C140" s="468">
        <f t="shared" si="43"/>
        <v>0</v>
      </c>
      <c r="D140" s="470"/>
      <c r="E140" s="468" t="str">
        <f t="shared" si="44"/>
        <v/>
      </c>
      <c r="F140" s="469"/>
      <c r="G140" s="469"/>
      <c r="H140" s="470"/>
      <c r="I140" s="468">
        <f t="shared" si="45"/>
        <v>0</v>
      </c>
      <c r="J140" s="469"/>
      <c r="K140" s="470"/>
      <c r="L140" s="67" t="str">
        <f t="shared" si="46"/>
        <v/>
      </c>
      <c r="M140" s="17">
        <f t="shared" si="38"/>
        <v>0</v>
      </c>
      <c r="N140" s="70" t="e">
        <f t="shared" si="47"/>
        <v>#VALUE!</v>
      </c>
      <c r="R140" s="58">
        <f t="shared" si="39"/>
        <v>0</v>
      </c>
      <c r="S140" s="83" t="str">
        <f t="shared" si="40"/>
        <v/>
      </c>
      <c r="T140" s="58">
        <f t="shared" si="48"/>
        <v>0</v>
      </c>
      <c r="U140" s="58" t="str">
        <f t="shared" si="48"/>
        <v/>
      </c>
      <c r="V140" s="58"/>
      <c r="W140" s="58"/>
      <c r="X140" s="58">
        <f t="shared" si="42"/>
        <v>0</v>
      </c>
      <c r="Y140" s="144"/>
      <c r="Z140" s="144"/>
      <c r="AA140" s="144"/>
      <c r="AB140" s="144"/>
    </row>
    <row r="141" spans="1:28" ht="12" customHeight="1" x14ac:dyDescent="0.3">
      <c r="A141" s="497"/>
      <c r="B141" s="15">
        <v>30</v>
      </c>
      <c r="C141" s="468">
        <f t="shared" si="43"/>
        <v>0</v>
      </c>
      <c r="D141" s="470"/>
      <c r="E141" s="468" t="str">
        <f t="shared" si="44"/>
        <v/>
      </c>
      <c r="F141" s="469"/>
      <c r="G141" s="469"/>
      <c r="H141" s="470"/>
      <c r="I141" s="468">
        <f t="shared" si="45"/>
        <v>0</v>
      </c>
      <c r="J141" s="469"/>
      <c r="K141" s="470"/>
      <c r="L141" s="67" t="str">
        <f t="shared" si="46"/>
        <v/>
      </c>
      <c r="M141" s="17">
        <f t="shared" si="38"/>
        <v>0</v>
      </c>
      <c r="N141" s="70" t="e">
        <f t="shared" si="47"/>
        <v>#VALUE!</v>
      </c>
      <c r="R141" s="58">
        <f t="shared" si="39"/>
        <v>0</v>
      </c>
      <c r="S141" s="83" t="str">
        <f t="shared" si="40"/>
        <v/>
      </c>
      <c r="T141" s="58">
        <f t="shared" si="48"/>
        <v>0</v>
      </c>
      <c r="U141" s="58" t="str">
        <f t="shared" si="48"/>
        <v/>
      </c>
      <c r="V141" s="58"/>
      <c r="W141" s="58"/>
      <c r="X141" s="58">
        <f t="shared" si="42"/>
        <v>0</v>
      </c>
      <c r="Y141" s="144"/>
      <c r="Z141" s="144"/>
      <c r="AA141" s="144"/>
      <c r="AB141" s="144"/>
    </row>
    <row r="142" spans="1:28" ht="12" customHeight="1" x14ac:dyDescent="0.3">
      <c r="A142" s="497"/>
      <c r="B142" s="15">
        <v>31</v>
      </c>
      <c r="C142" s="468">
        <f t="shared" si="43"/>
        <v>0</v>
      </c>
      <c r="D142" s="470"/>
      <c r="E142" s="468" t="str">
        <f t="shared" si="44"/>
        <v/>
      </c>
      <c r="F142" s="469"/>
      <c r="G142" s="469"/>
      <c r="H142" s="470"/>
      <c r="I142" s="468">
        <f t="shared" si="45"/>
        <v>0</v>
      </c>
      <c r="J142" s="469"/>
      <c r="K142" s="470"/>
      <c r="L142" s="67" t="str">
        <f t="shared" si="46"/>
        <v/>
      </c>
      <c r="M142" s="17">
        <f t="shared" si="38"/>
        <v>0</v>
      </c>
      <c r="N142" s="70" t="e">
        <f t="shared" si="47"/>
        <v>#VALUE!</v>
      </c>
      <c r="R142" s="58">
        <f t="shared" si="39"/>
        <v>0</v>
      </c>
      <c r="S142" s="83" t="str">
        <f t="shared" si="40"/>
        <v/>
      </c>
      <c r="T142" s="58">
        <f t="shared" si="48"/>
        <v>0</v>
      </c>
      <c r="U142" s="58" t="str">
        <f t="shared" si="48"/>
        <v/>
      </c>
      <c r="V142" s="58"/>
      <c r="W142" s="58"/>
      <c r="X142" s="58">
        <f t="shared" si="42"/>
        <v>0</v>
      </c>
      <c r="Y142" s="144"/>
      <c r="Z142" s="144"/>
      <c r="AA142" s="144"/>
      <c r="AB142" s="144"/>
    </row>
    <row r="143" spans="1:28" ht="12" customHeight="1" x14ac:dyDescent="0.3">
      <c r="A143" s="497"/>
      <c r="B143" s="15">
        <v>32</v>
      </c>
      <c r="C143" s="468">
        <f t="shared" si="43"/>
        <v>0</v>
      </c>
      <c r="D143" s="470"/>
      <c r="E143" s="468" t="str">
        <f t="shared" si="44"/>
        <v/>
      </c>
      <c r="F143" s="469"/>
      <c r="G143" s="469"/>
      <c r="H143" s="470"/>
      <c r="I143" s="468">
        <f t="shared" si="45"/>
        <v>0</v>
      </c>
      <c r="J143" s="469"/>
      <c r="K143" s="470"/>
      <c r="L143" s="67" t="str">
        <f t="shared" si="46"/>
        <v/>
      </c>
      <c r="M143" s="17">
        <f t="shared" si="38"/>
        <v>0</v>
      </c>
      <c r="N143" s="70" t="e">
        <f t="shared" si="47"/>
        <v>#VALUE!</v>
      </c>
      <c r="R143" s="58">
        <f t="shared" si="39"/>
        <v>0</v>
      </c>
      <c r="S143" s="83" t="str">
        <f t="shared" si="40"/>
        <v/>
      </c>
      <c r="T143" s="58">
        <f t="shared" si="48"/>
        <v>0</v>
      </c>
      <c r="U143" s="58" t="str">
        <f t="shared" si="48"/>
        <v/>
      </c>
      <c r="V143" s="58"/>
      <c r="W143" s="58"/>
      <c r="X143" s="58">
        <f t="shared" si="42"/>
        <v>0</v>
      </c>
      <c r="Y143" s="144"/>
      <c r="Z143" s="144"/>
      <c r="AA143" s="144"/>
      <c r="AB143" s="144"/>
    </row>
    <row r="144" spans="1:28" ht="12" customHeight="1" x14ac:dyDescent="0.3">
      <c r="A144" s="497"/>
      <c r="B144" s="15">
        <v>33</v>
      </c>
      <c r="C144" s="468">
        <f t="shared" si="43"/>
        <v>0</v>
      </c>
      <c r="D144" s="470"/>
      <c r="E144" s="468" t="str">
        <f t="shared" si="44"/>
        <v/>
      </c>
      <c r="F144" s="469"/>
      <c r="G144" s="469"/>
      <c r="H144" s="470"/>
      <c r="I144" s="468">
        <f t="shared" si="45"/>
        <v>0</v>
      </c>
      <c r="J144" s="469"/>
      <c r="K144" s="470"/>
      <c r="L144" s="67" t="str">
        <f t="shared" si="46"/>
        <v/>
      </c>
      <c r="M144" s="17">
        <f t="shared" si="38"/>
        <v>0</v>
      </c>
      <c r="N144" s="70" t="e">
        <f t="shared" si="47"/>
        <v>#VALUE!</v>
      </c>
      <c r="R144" s="58">
        <f t="shared" ref="R144:R161" si="49">IF($B144&lt;=$U$4,VLOOKUP($B144,PEQUIP,R$110,FALSE),0)</f>
        <v>0</v>
      </c>
      <c r="S144" s="83" t="str">
        <f t="shared" ref="S144:S161" si="50">IF(R144=$Y$4,Y37,IF($B144&lt;=$U$4,VLOOKUP($B144,PEQUIP,S$110,FALSE),0))</f>
        <v/>
      </c>
      <c r="T144" s="58">
        <f t="shared" si="48"/>
        <v>0</v>
      </c>
      <c r="U144" s="58" t="str">
        <f t="shared" si="48"/>
        <v/>
      </c>
      <c r="V144" s="58"/>
      <c r="W144" s="58"/>
      <c r="X144" s="58">
        <f t="shared" ref="X144:X161" si="51">IF($B144&lt;=$U$4,VLOOKUP($B144,PEQUIP,X$110,FALSE),0)</f>
        <v>0</v>
      </c>
      <c r="Y144" s="144"/>
      <c r="Z144" s="144"/>
      <c r="AA144" s="144"/>
      <c r="AB144" s="144"/>
    </row>
    <row r="145" spans="1:28" ht="12" customHeight="1" x14ac:dyDescent="0.3">
      <c r="A145" s="497"/>
      <c r="B145" s="15">
        <v>34</v>
      </c>
      <c r="C145" s="468">
        <f t="shared" si="43"/>
        <v>0</v>
      </c>
      <c r="D145" s="470"/>
      <c r="E145" s="468" t="str">
        <f t="shared" si="44"/>
        <v/>
      </c>
      <c r="F145" s="469"/>
      <c r="G145" s="469"/>
      <c r="H145" s="470"/>
      <c r="I145" s="468">
        <f t="shared" si="45"/>
        <v>0</v>
      </c>
      <c r="J145" s="469"/>
      <c r="K145" s="470"/>
      <c r="L145" s="67" t="str">
        <f t="shared" si="46"/>
        <v/>
      </c>
      <c r="M145" s="17">
        <f t="shared" si="38"/>
        <v>0</v>
      </c>
      <c r="N145" s="70" t="e">
        <f t="shared" si="47"/>
        <v>#VALUE!</v>
      </c>
      <c r="R145" s="58">
        <f t="shared" si="49"/>
        <v>0</v>
      </c>
      <c r="S145" s="83" t="str">
        <f t="shared" si="50"/>
        <v/>
      </c>
      <c r="T145" s="58">
        <f t="shared" si="48"/>
        <v>0</v>
      </c>
      <c r="U145" s="58" t="str">
        <f t="shared" si="48"/>
        <v/>
      </c>
      <c r="V145" s="58"/>
      <c r="W145" s="58"/>
      <c r="X145" s="58">
        <f t="shared" si="51"/>
        <v>0</v>
      </c>
      <c r="Y145" s="144"/>
      <c r="Z145" s="144"/>
      <c r="AA145" s="144"/>
      <c r="AB145" s="144"/>
    </row>
    <row r="146" spans="1:28" ht="12" customHeight="1" x14ac:dyDescent="0.3">
      <c r="A146" s="497"/>
      <c r="B146" s="15">
        <v>35</v>
      </c>
      <c r="C146" s="468">
        <f t="shared" si="43"/>
        <v>0</v>
      </c>
      <c r="D146" s="470"/>
      <c r="E146" s="468" t="str">
        <f t="shared" si="44"/>
        <v/>
      </c>
      <c r="F146" s="469"/>
      <c r="G146" s="469"/>
      <c r="H146" s="470"/>
      <c r="I146" s="468">
        <f t="shared" si="45"/>
        <v>0</v>
      </c>
      <c r="J146" s="469"/>
      <c r="K146" s="470"/>
      <c r="L146" s="67" t="str">
        <f t="shared" si="46"/>
        <v/>
      </c>
      <c r="M146" s="17">
        <f t="shared" si="38"/>
        <v>0</v>
      </c>
      <c r="N146" s="70" t="e">
        <f t="shared" si="47"/>
        <v>#VALUE!</v>
      </c>
      <c r="R146" s="58">
        <f t="shared" si="49"/>
        <v>0</v>
      </c>
      <c r="S146" s="83" t="str">
        <f t="shared" si="50"/>
        <v/>
      </c>
      <c r="T146" s="58">
        <f t="shared" si="48"/>
        <v>0</v>
      </c>
      <c r="U146" s="58" t="str">
        <f t="shared" si="48"/>
        <v/>
      </c>
      <c r="V146" s="58"/>
      <c r="W146" s="58"/>
      <c r="X146" s="58">
        <f t="shared" si="51"/>
        <v>0</v>
      </c>
      <c r="Y146" s="144"/>
      <c r="Z146" s="144"/>
      <c r="AA146" s="144"/>
      <c r="AB146" s="144"/>
    </row>
    <row r="147" spans="1:28" ht="12" customHeight="1" x14ac:dyDescent="0.3">
      <c r="A147" s="497"/>
      <c r="B147" s="15">
        <v>36</v>
      </c>
      <c r="C147" s="468">
        <f t="shared" si="43"/>
        <v>0</v>
      </c>
      <c r="D147" s="470"/>
      <c r="E147" s="468" t="str">
        <f t="shared" si="44"/>
        <v/>
      </c>
      <c r="F147" s="469"/>
      <c r="G147" s="469"/>
      <c r="H147" s="470"/>
      <c r="I147" s="468">
        <f t="shared" si="45"/>
        <v>0</v>
      </c>
      <c r="J147" s="469"/>
      <c r="K147" s="470"/>
      <c r="L147" s="67" t="str">
        <f t="shared" si="46"/>
        <v/>
      </c>
      <c r="M147" s="17">
        <f t="shared" si="38"/>
        <v>0</v>
      </c>
      <c r="N147" s="70" t="e">
        <f t="shared" si="47"/>
        <v>#VALUE!</v>
      </c>
      <c r="R147" s="58">
        <f t="shared" si="49"/>
        <v>0</v>
      </c>
      <c r="S147" s="83" t="str">
        <f t="shared" si="50"/>
        <v/>
      </c>
      <c r="T147" s="58">
        <f t="shared" si="48"/>
        <v>0</v>
      </c>
      <c r="U147" s="58" t="str">
        <f t="shared" si="48"/>
        <v/>
      </c>
      <c r="V147" s="58"/>
      <c r="W147" s="58"/>
      <c r="X147" s="58">
        <f t="shared" si="51"/>
        <v>0</v>
      </c>
      <c r="Y147" s="144"/>
      <c r="Z147" s="144"/>
      <c r="AA147" s="144"/>
      <c r="AB147" s="144"/>
    </row>
    <row r="148" spans="1:28" ht="12" customHeight="1" x14ac:dyDescent="0.3">
      <c r="A148" s="497"/>
      <c r="B148" s="15">
        <v>37</v>
      </c>
      <c r="C148" s="468">
        <f t="shared" si="43"/>
        <v>0</v>
      </c>
      <c r="D148" s="470"/>
      <c r="E148" s="468" t="str">
        <f t="shared" si="44"/>
        <v/>
      </c>
      <c r="F148" s="469"/>
      <c r="G148" s="469"/>
      <c r="H148" s="470"/>
      <c r="I148" s="468">
        <f t="shared" si="45"/>
        <v>0</v>
      </c>
      <c r="J148" s="469"/>
      <c r="K148" s="470"/>
      <c r="L148" s="67" t="str">
        <f t="shared" si="46"/>
        <v/>
      </c>
      <c r="M148" s="17">
        <f t="shared" si="38"/>
        <v>0</v>
      </c>
      <c r="N148" s="70" t="e">
        <f t="shared" si="47"/>
        <v>#VALUE!</v>
      </c>
      <c r="R148" s="58">
        <f t="shared" si="49"/>
        <v>0</v>
      </c>
      <c r="S148" s="83" t="str">
        <f t="shared" si="50"/>
        <v/>
      </c>
      <c r="T148" s="58">
        <f t="shared" si="48"/>
        <v>0</v>
      </c>
      <c r="U148" s="58" t="str">
        <f t="shared" si="48"/>
        <v/>
      </c>
      <c r="V148" s="58"/>
      <c r="W148" s="58"/>
      <c r="X148" s="58">
        <f t="shared" si="51"/>
        <v>0</v>
      </c>
      <c r="Y148" s="144"/>
      <c r="Z148" s="144"/>
      <c r="AA148" s="144"/>
      <c r="AB148" s="144"/>
    </row>
    <row r="149" spans="1:28" ht="12" customHeight="1" x14ac:dyDescent="0.3">
      <c r="A149" s="497"/>
      <c r="B149" s="15">
        <v>38</v>
      </c>
      <c r="C149" s="468">
        <f t="shared" si="43"/>
        <v>0</v>
      </c>
      <c r="D149" s="470"/>
      <c r="E149" s="468" t="str">
        <f t="shared" si="44"/>
        <v/>
      </c>
      <c r="F149" s="469"/>
      <c r="G149" s="469"/>
      <c r="H149" s="470"/>
      <c r="I149" s="468">
        <f t="shared" si="45"/>
        <v>0</v>
      </c>
      <c r="J149" s="469"/>
      <c r="K149" s="470"/>
      <c r="L149" s="67" t="str">
        <f t="shared" si="46"/>
        <v/>
      </c>
      <c r="M149" s="17">
        <f t="shared" si="38"/>
        <v>0</v>
      </c>
      <c r="N149" s="70" t="e">
        <f t="shared" si="47"/>
        <v>#VALUE!</v>
      </c>
      <c r="R149" s="58">
        <f t="shared" si="49"/>
        <v>0</v>
      </c>
      <c r="S149" s="83" t="str">
        <f t="shared" si="50"/>
        <v/>
      </c>
      <c r="T149" s="58">
        <f t="shared" si="48"/>
        <v>0</v>
      </c>
      <c r="U149" s="58" t="str">
        <f t="shared" si="48"/>
        <v/>
      </c>
      <c r="V149" s="58"/>
      <c r="W149" s="58"/>
      <c r="X149" s="58">
        <f t="shared" si="51"/>
        <v>0</v>
      </c>
      <c r="Y149" s="144"/>
      <c r="Z149" s="144"/>
      <c r="AA149" s="144"/>
      <c r="AB149" s="144"/>
    </row>
    <row r="150" spans="1:28" ht="12" customHeight="1" x14ac:dyDescent="0.3">
      <c r="A150" s="497"/>
      <c r="B150" s="15">
        <v>39</v>
      </c>
      <c r="C150" s="468">
        <f t="shared" si="43"/>
        <v>0</v>
      </c>
      <c r="D150" s="470"/>
      <c r="E150" s="468" t="str">
        <f t="shared" si="44"/>
        <v/>
      </c>
      <c r="F150" s="469"/>
      <c r="G150" s="469"/>
      <c r="H150" s="470"/>
      <c r="I150" s="468">
        <f t="shared" si="45"/>
        <v>0</v>
      </c>
      <c r="J150" s="469"/>
      <c r="K150" s="470"/>
      <c r="L150" s="67" t="str">
        <f t="shared" si="46"/>
        <v/>
      </c>
      <c r="M150" s="17">
        <f t="shared" si="38"/>
        <v>0</v>
      </c>
      <c r="N150" s="70" t="e">
        <f t="shared" si="47"/>
        <v>#VALUE!</v>
      </c>
      <c r="R150" s="58">
        <f t="shared" si="49"/>
        <v>0</v>
      </c>
      <c r="S150" s="83" t="str">
        <f t="shared" si="50"/>
        <v/>
      </c>
      <c r="T150" s="58">
        <f t="shared" si="48"/>
        <v>0</v>
      </c>
      <c r="U150" s="58" t="str">
        <f t="shared" si="48"/>
        <v/>
      </c>
      <c r="V150" s="58"/>
      <c r="W150" s="58"/>
      <c r="X150" s="58">
        <f t="shared" si="51"/>
        <v>0</v>
      </c>
      <c r="Y150" s="144"/>
      <c r="Z150" s="144"/>
      <c r="AA150" s="144"/>
      <c r="AB150" s="144"/>
    </row>
    <row r="151" spans="1:28" ht="12" customHeight="1" x14ac:dyDescent="0.3">
      <c r="A151" s="497"/>
      <c r="B151" s="15">
        <v>40</v>
      </c>
      <c r="C151" s="468">
        <f t="shared" si="43"/>
        <v>0</v>
      </c>
      <c r="D151" s="470"/>
      <c r="E151" s="468" t="str">
        <f t="shared" si="44"/>
        <v/>
      </c>
      <c r="F151" s="469"/>
      <c r="G151" s="469"/>
      <c r="H151" s="470"/>
      <c r="I151" s="468">
        <f t="shared" si="45"/>
        <v>0</v>
      </c>
      <c r="J151" s="469"/>
      <c r="K151" s="470"/>
      <c r="L151" s="67" t="str">
        <f t="shared" si="46"/>
        <v/>
      </c>
      <c r="M151" s="17">
        <f t="shared" si="38"/>
        <v>0</v>
      </c>
      <c r="N151" s="70" t="e">
        <f t="shared" si="47"/>
        <v>#VALUE!</v>
      </c>
      <c r="R151" s="58">
        <f t="shared" si="49"/>
        <v>0</v>
      </c>
      <c r="S151" s="83" t="str">
        <f t="shared" si="50"/>
        <v/>
      </c>
      <c r="T151" s="58">
        <f t="shared" si="48"/>
        <v>0</v>
      </c>
      <c r="U151" s="58" t="str">
        <f t="shared" si="48"/>
        <v/>
      </c>
      <c r="V151" s="58"/>
      <c r="W151" s="58"/>
      <c r="X151" s="58">
        <f t="shared" si="51"/>
        <v>0</v>
      </c>
      <c r="Y151" s="144"/>
      <c r="Z151" s="144"/>
      <c r="AA151" s="144"/>
      <c r="AB151" s="144"/>
    </row>
    <row r="152" spans="1:28" ht="12" customHeight="1" x14ac:dyDescent="0.3">
      <c r="A152" s="497"/>
      <c r="B152" s="15">
        <v>41</v>
      </c>
      <c r="C152" s="468">
        <f t="shared" si="43"/>
        <v>0</v>
      </c>
      <c r="D152" s="470"/>
      <c r="E152" s="468" t="str">
        <f t="shared" si="44"/>
        <v/>
      </c>
      <c r="F152" s="469"/>
      <c r="G152" s="469"/>
      <c r="H152" s="470"/>
      <c r="I152" s="468">
        <f t="shared" si="45"/>
        <v>0</v>
      </c>
      <c r="J152" s="469"/>
      <c r="K152" s="470"/>
      <c r="L152" s="67" t="str">
        <f t="shared" si="46"/>
        <v/>
      </c>
      <c r="M152" s="17">
        <f t="shared" si="38"/>
        <v>0</v>
      </c>
      <c r="N152" s="70" t="e">
        <f t="shared" si="47"/>
        <v>#VALUE!</v>
      </c>
      <c r="R152" s="58">
        <f t="shared" si="49"/>
        <v>0</v>
      </c>
      <c r="S152" s="83" t="str">
        <f t="shared" si="50"/>
        <v/>
      </c>
      <c r="T152" s="58">
        <f t="shared" ref="T152:U161" si="52">IF($B152&lt;=$U$4,VLOOKUP($B152,PEQUIP,T$110,FALSE),0)</f>
        <v>0</v>
      </c>
      <c r="U152" s="58" t="str">
        <f t="shared" si="52"/>
        <v/>
      </c>
      <c r="V152" s="58"/>
      <c r="W152" s="58"/>
      <c r="X152" s="58">
        <f t="shared" si="51"/>
        <v>0</v>
      </c>
      <c r="Y152" s="144"/>
      <c r="Z152" s="144"/>
      <c r="AA152" s="144"/>
      <c r="AB152" s="144"/>
    </row>
    <row r="153" spans="1:28" ht="12" customHeight="1" x14ac:dyDescent="0.3">
      <c r="A153" s="497"/>
      <c r="B153" s="15">
        <v>42</v>
      </c>
      <c r="C153" s="468">
        <f t="shared" si="43"/>
        <v>0</v>
      </c>
      <c r="D153" s="470"/>
      <c r="E153" s="468" t="str">
        <f t="shared" si="44"/>
        <v/>
      </c>
      <c r="F153" s="469"/>
      <c r="G153" s="469"/>
      <c r="H153" s="470"/>
      <c r="I153" s="468">
        <f t="shared" si="45"/>
        <v>0</v>
      </c>
      <c r="J153" s="469"/>
      <c r="K153" s="470"/>
      <c r="L153" s="67" t="str">
        <f t="shared" si="46"/>
        <v/>
      </c>
      <c r="M153" s="17">
        <f t="shared" si="38"/>
        <v>0</v>
      </c>
      <c r="N153" s="70" t="e">
        <f t="shared" si="47"/>
        <v>#VALUE!</v>
      </c>
      <c r="R153" s="58">
        <f t="shared" si="49"/>
        <v>0</v>
      </c>
      <c r="S153" s="83" t="str">
        <f t="shared" si="50"/>
        <v/>
      </c>
      <c r="T153" s="58">
        <f t="shared" si="52"/>
        <v>0</v>
      </c>
      <c r="U153" s="58" t="str">
        <f t="shared" si="52"/>
        <v/>
      </c>
      <c r="V153" s="58"/>
      <c r="W153" s="58"/>
      <c r="X153" s="58">
        <f t="shared" si="51"/>
        <v>0</v>
      </c>
      <c r="Y153" s="144"/>
      <c r="Z153" s="144"/>
      <c r="AA153" s="144"/>
      <c r="AB153" s="144"/>
    </row>
    <row r="154" spans="1:28" ht="12" customHeight="1" x14ac:dyDescent="0.3">
      <c r="A154" s="497"/>
      <c r="B154" s="15">
        <v>43</v>
      </c>
      <c r="C154" s="468">
        <f t="shared" si="43"/>
        <v>0</v>
      </c>
      <c r="D154" s="470"/>
      <c r="E154" s="468" t="str">
        <f t="shared" si="44"/>
        <v/>
      </c>
      <c r="F154" s="469"/>
      <c r="G154" s="469"/>
      <c r="H154" s="470"/>
      <c r="I154" s="468">
        <f t="shared" si="45"/>
        <v>0</v>
      </c>
      <c r="J154" s="469"/>
      <c r="K154" s="470"/>
      <c r="L154" s="67" t="str">
        <f t="shared" si="46"/>
        <v/>
      </c>
      <c r="M154" s="17">
        <f t="shared" si="38"/>
        <v>0</v>
      </c>
      <c r="N154" s="70" t="e">
        <f t="shared" si="47"/>
        <v>#VALUE!</v>
      </c>
      <c r="R154" s="58">
        <f t="shared" si="49"/>
        <v>0</v>
      </c>
      <c r="S154" s="83" t="str">
        <f t="shared" si="50"/>
        <v/>
      </c>
      <c r="T154" s="58">
        <f t="shared" si="52"/>
        <v>0</v>
      </c>
      <c r="U154" s="58" t="str">
        <f t="shared" si="52"/>
        <v/>
      </c>
      <c r="V154" s="58"/>
      <c r="W154" s="58"/>
      <c r="X154" s="58">
        <f t="shared" si="51"/>
        <v>0</v>
      </c>
      <c r="Y154" s="144"/>
      <c r="Z154" s="144"/>
      <c r="AA154" s="144"/>
      <c r="AB154" s="144"/>
    </row>
    <row r="155" spans="1:28" ht="12" customHeight="1" x14ac:dyDescent="0.3">
      <c r="A155" s="497"/>
      <c r="B155" s="15">
        <v>44</v>
      </c>
      <c r="C155" s="468">
        <f t="shared" si="43"/>
        <v>0</v>
      </c>
      <c r="D155" s="470"/>
      <c r="E155" s="468" t="str">
        <f t="shared" si="44"/>
        <v/>
      </c>
      <c r="F155" s="469"/>
      <c r="G155" s="469"/>
      <c r="H155" s="470"/>
      <c r="I155" s="468">
        <f t="shared" si="45"/>
        <v>0</v>
      </c>
      <c r="J155" s="469"/>
      <c r="K155" s="470"/>
      <c r="L155" s="67" t="str">
        <f t="shared" si="46"/>
        <v/>
      </c>
      <c r="M155" s="17">
        <f t="shared" si="38"/>
        <v>0</v>
      </c>
      <c r="N155" s="70" t="e">
        <f t="shared" si="47"/>
        <v>#VALUE!</v>
      </c>
      <c r="R155" s="58">
        <f t="shared" si="49"/>
        <v>0</v>
      </c>
      <c r="S155" s="83" t="str">
        <f t="shared" si="50"/>
        <v/>
      </c>
      <c r="T155" s="58">
        <f t="shared" si="52"/>
        <v>0</v>
      </c>
      <c r="U155" s="58" t="str">
        <f t="shared" si="52"/>
        <v/>
      </c>
      <c r="V155" s="58"/>
      <c r="W155" s="58"/>
      <c r="X155" s="58">
        <f t="shared" si="51"/>
        <v>0</v>
      </c>
      <c r="Y155" s="144"/>
      <c r="Z155" s="144"/>
      <c r="AA155" s="144"/>
      <c r="AB155" s="144"/>
    </row>
    <row r="156" spans="1:28" ht="12" customHeight="1" x14ac:dyDescent="0.3">
      <c r="A156" s="497"/>
      <c r="B156" s="15">
        <v>45</v>
      </c>
      <c r="C156" s="468">
        <f t="shared" si="43"/>
        <v>0</v>
      </c>
      <c r="D156" s="470"/>
      <c r="E156" s="468" t="str">
        <f t="shared" si="44"/>
        <v/>
      </c>
      <c r="F156" s="469"/>
      <c r="G156" s="469"/>
      <c r="H156" s="470"/>
      <c r="I156" s="468">
        <f t="shared" si="45"/>
        <v>0</v>
      </c>
      <c r="J156" s="469"/>
      <c r="K156" s="470"/>
      <c r="L156" s="67" t="str">
        <f t="shared" si="46"/>
        <v/>
      </c>
      <c r="M156" s="17">
        <f t="shared" si="38"/>
        <v>0</v>
      </c>
      <c r="N156" s="70" t="e">
        <f t="shared" si="47"/>
        <v>#VALUE!</v>
      </c>
      <c r="R156" s="58">
        <f t="shared" si="49"/>
        <v>0</v>
      </c>
      <c r="S156" s="83" t="str">
        <f t="shared" si="50"/>
        <v/>
      </c>
      <c r="T156" s="58">
        <f t="shared" si="52"/>
        <v>0</v>
      </c>
      <c r="U156" s="58" t="str">
        <f t="shared" si="52"/>
        <v/>
      </c>
      <c r="V156" s="58"/>
      <c r="W156" s="58"/>
      <c r="X156" s="58">
        <f t="shared" si="51"/>
        <v>0</v>
      </c>
      <c r="Y156" s="144"/>
      <c r="Z156" s="144"/>
      <c r="AA156" s="144"/>
      <c r="AB156" s="144"/>
    </row>
    <row r="157" spans="1:28" ht="12" customHeight="1" x14ac:dyDescent="0.3">
      <c r="A157" s="497"/>
      <c r="B157" s="15">
        <v>46</v>
      </c>
      <c r="C157" s="468">
        <f t="shared" si="43"/>
        <v>0</v>
      </c>
      <c r="D157" s="470"/>
      <c r="E157" s="468" t="str">
        <f t="shared" si="44"/>
        <v/>
      </c>
      <c r="F157" s="469"/>
      <c r="G157" s="469"/>
      <c r="H157" s="470"/>
      <c r="I157" s="468">
        <f t="shared" si="45"/>
        <v>0</v>
      </c>
      <c r="J157" s="469"/>
      <c r="K157" s="470"/>
      <c r="L157" s="67" t="str">
        <f t="shared" si="46"/>
        <v/>
      </c>
      <c r="M157" s="17">
        <f t="shared" si="38"/>
        <v>0</v>
      </c>
      <c r="N157" s="70" t="e">
        <f t="shared" si="47"/>
        <v>#VALUE!</v>
      </c>
      <c r="R157" s="58">
        <f t="shared" si="49"/>
        <v>0</v>
      </c>
      <c r="S157" s="83" t="str">
        <f t="shared" si="50"/>
        <v/>
      </c>
      <c r="T157" s="58">
        <f t="shared" si="52"/>
        <v>0</v>
      </c>
      <c r="U157" s="58" t="str">
        <f t="shared" si="52"/>
        <v/>
      </c>
      <c r="V157" s="58"/>
      <c r="W157" s="58"/>
      <c r="X157" s="58">
        <f t="shared" si="51"/>
        <v>0</v>
      </c>
      <c r="Y157" s="144"/>
      <c r="Z157" s="144"/>
      <c r="AA157" s="144"/>
      <c r="AB157" s="144"/>
    </row>
    <row r="158" spans="1:28" ht="12" customHeight="1" x14ac:dyDescent="0.3">
      <c r="A158" s="497"/>
      <c r="B158" s="15">
        <v>47</v>
      </c>
      <c r="C158" s="468">
        <f t="shared" si="43"/>
        <v>0</v>
      </c>
      <c r="D158" s="470"/>
      <c r="E158" s="468" t="str">
        <f t="shared" si="44"/>
        <v/>
      </c>
      <c r="F158" s="469"/>
      <c r="G158" s="469"/>
      <c r="H158" s="470"/>
      <c r="I158" s="468">
        <f t="shared" si="45"/>
        <v>0</v>
      </c>
      <c r="J158" s="469"/>
      <c r="K158" s="470"/>
      <c r="L158" s="67" t="str">
        <f t="shared" si="46"/>
        <v/>
      </c>
      <c r="M158" s="17">
        <f t="shared" si="38"/>
        <v>0</v>
      </c>
      <c r="N158" s="70" t="e">
        <f t="shared" si="47"/>
        <v>#VALUE!</v>
      </c>
      <c r="R158" s="58">
        <f t="shared" si="49"/>
        <v>0</v>
      </c>
      <c r="S158" s="83" t="str">
        <f t="shared" si="50"/>
        <v/>
      </c>
      <c r="T158" s="58">
        <f t="shared" si="52"/>
        <v>0</v>
      </c>
      <c r="U158" s="58" t="str">
        <f t="shared" si="52"/>
        <v/>
      </c>
      <c r="V158" s="58"/>
      <c r="W158" s="58"/>
      <c r="X158" s="58">
        <f t="shared" si="51"/>
        <v>0</v>
      </c>
      <c r="Y158" s="144"/>
      <c r="Z158" s="144"/>
      <c r="AA158" s="144"/>
      <c r="AB158" s="144"/>
    </row>
    <row r="159" spans="1:28" ht="12" customHeight="1" x14ac:dyDescent="0.3">
      <c r="A159" s="497"/>
      <c r="B159" s="15">
        <v>48</v>
      </c>
      <c r="C159" s="468">
        <f t="shared" si="43"/>
        <v>0</v>
      </c>
      <c r="D159" s="470"/>
      <c r="E159" s="468" t="str">
        <f t="shared" si="44"/>
        <v/>
      </c>
      <c r="F159" s="469"/>
      <c r="G159" s="469"/>
      <c r="H159" s="470"/>
      <c r="I159" s="468">
        <f t="shared" si="45"/>
        <v>0</v>
      </c>
      <c r="J159" s="469"/>
      <c r="K159" s="470"/>
      <c r="L159" s="67" t="str">
        <f t="shared" si="46"/>
        <v/>
      </c>
      <c r="M159" s="17">
        <f t="shared" si="38"/>
        <v>0</v>
      </c>
      <c r="N159" s="70" t="e">
        <f t="shared" si="47"/>
        <v>#VALUE!</v>
      </c>
      <c r="R159" s="58">
        <f t="shared" si="49"/>
        <v>0</v>
      </c>
      <c r="S159" s="83" t="str">
        <f t="shared" si="50"/>
        <v/>
      </c>
      <c r="T159" s="58">
        <f t="shared" si="52"/>
        <v>0</v>
      </c>
      <c r="U159" s="58" t="str">
        <f t="shared" si="52"/>
        <v/>
      </c>
      <c r="V159" s="58"/>
      <c r="W159" s="58"/>
      <c r="X159" s="58">
        <f t="shared" si="51"/>
        <v>0</v>
      </c>
      <c r="Y159" s="144"/>
      <c r="Z159" s="144"/>
      <c r="AA159" s="144"/>
      <c r="AB159" s="144"/>
    </row>
    <row r="160" spans="1:28" ht="12" customHeight="1" x14ac:dyDescent="0.3">
      <c r="A160" s="497"/>
      <c r="B160" s="15">
        <v>49</v>
      </c>
      <c r="C160" s="468">
        <f t="shared" si="43"/>
        <v>0</v>
      </c>
      <c r="D160" s="470"/>
      <c r="E160" s="468" t="str">
        <f t="shared" si="44"/>
        <v/>
      </c>
      <c r="F160" s="469"/>
      <c r="G160" s="469"/>
      <c r="H160" s="470"/>
      <c r="I160" s="468">
        <f t="shared" si="45"/>
        <v>0</v>
      </c>
      <c r="J160" s="469"/>
      <c r="K160" s="470"/>
      <c r="L160" s="67" t="str">
        <f t="shared" si="46"/>
        <v/>
      </c>
      <c r="M160" s="17">
        <f t="shared" si="38"/>
        <v>0</v>
      </c>
      <c r="N160" s="70" t="e">
        <f t="shared" si="47"/>
        <v>#VALUE!</v>
      </c>
      <c r="R160" s="58">
        <f t="shared" si="49"/>
        <v>0</v>
      </c>
      <c r="S160" s="83" t="str">
        <f t="shared" si="50"/>
        <v/>
      </c>
      <c r="T160" s="58">
        <f t="shared" si="52"/>
        <v>0</v>
      </c>
      <c r="U160" s="58" t="str">
        <f t="shared" si="52"/>
        <v/>
      </c>
      <c r="V160" s="58"/>
      <c r="W160" s="58"/>
      <c r="X160" s="58">
        <f t="shared" si="51"/>
        <v>0</v>
      </c>
      <c r="Y160" s="144"/>
      <c r="Z160" s="144"/>
      <c r="AA160" s="144"/>
      <c r="AB160" s="144"/>
    </row>
    <row r="161" spans="1:30" ht="12" customHeight="1" thickBot="1" x14ac:dyDescent="0.35">
      <c r="A161" s="497"/>
      <c r="B161" s="15">
        <v>50</v>
      </c>
      <c r="C161" s="498">
        <f t="shared" si="43"/>
        <v>0</v>
      </c>
      <c r="D161" s="499"/>
      <c r="E161" s="498" t="str">
        <f t="shared" si="44"/>
        <v/>
      </c>
      <c r="F161" s="560"/>
      <c r="G161" s="560"/>
      <c r="H161" s="499"/>
      <c r="I161" s="498">
        <f t="shared" si="45"/>
        <v>0</v>
      </c>
      <c r="J161" s="560"/>
      <c r="K161" s="499"/>
      <c r="L161" s="67" t="str">
        <f t="shared" si="46"/>
        <v/>
      </c>
      <c r="M161" s="17">
        <f t="shared" si="38"/>
        <v>0</v>
      </c>
      <c r="N161" s="70" t="e">
        <f t="shared" si="47"/>
        <v>#VALUE!</v>
      </c>
      <c r="R161" s="58">
        <f t="shared" si="49"/>
        <v>0</v>
      </c>
      <c r="S161" s="83" t="str">
        <f t="shared" si="50"/>
        <v/>
      </c>
      <c r="T161" s="58">
        <f t="shared" si="52"/>
        <v>0</v>
      </c>
      <c r="U161" s="58" t="str">
        <f t="shared" si="52"/>
        <v/>
      </c>
      <c r="V161" s="58"/>
      <c r="W161" s="58"/>
      <c r="X161" s="58">
        <f t="shared" si="51"/>
        <v>0</v>
      </c>
      <c r="Y161" s="144"/>
      <c r="Z161" s="144"/>
      <c r="AA161" s="144"/>
      <c r="AB161" s="144"/>
    </row>
    <row r="162" spans="1:30" ht="18" customHeight="1" thickTop="1" thickBot="1" x14ac:dyDescent="0.3">
      <c r="A162" s="506" t="s">
        <v>125</v>
      </c>
      <c r="B162" s="507"/>
      <c r="C162" s="507"/>
      <c r="D162" s="507"/>
      <c r="E162" s="507"/>
      <c r="F162" s="507"/>
      <c r="G162" s="507"/>
      <c r="H162" s="507"/>
      <c r="I162" s="507"/>
      <c r="J162" s="507"/>
      <c r="K162" s="507"/>
      <c r="L162" s="507"/>
      <c r="M162" s="507"/>
      <c r="N162" s="32" t="e">
        <f>SUM(N112:N161)</f>
        <v>#VALUE!</v>
      </c>
    </row>
    <row r="163" spans="1:30" ht="14.25" customHeight="1" thickTop="1" x14ac:dyDescent="0.3">
      <c r="A163" s="565"/>
      <c r="B163" s="566"/>
      <c r="C163" s="478" t="s">
        <v>131</v>
      </c>
      <c r="D163" s="580"/>
      <c r="E163" s="573" t="s">
        <v>130</v>
      </c>
      <c r="F163" s="574"/>
      <c r="G163" s="478" t="s">
        <v>129</v>
      </c>
      <c r="H163" s="479"/>
      <c r="I163" s="550" t="s">
        <v>98</v>
      </c>
      <c r="J163" s="551"/>
      <c r="K163" s="569" t="s">
        <v>128</v>
      </c>
      <c r="L163" s="570"/>
      <c r="M163" s="72" t="s">
        <v>99</v>
      </c>
      <c r="N163" s="486" t="s">
        <v>68</v>
      </c>
      <c r="R163" s="144"/>
      <c r="S163" s="144"/>
      <c r="T163" s="144"/>
      <c r="U163" s="144"/>
      <c r="V163" s="144"/>
      <c r="W163" s="144"/>
      <c r="X163" s="144"/>
      <c r="Y163" s="144"/>
      <c r="Z163" s="144"/>
      <c r="AA163" s="144"/>
      <c r="AB163" s="144"/>
    </row>
    <row r="164" spans="1:30" s="178" customFormat="1" ht="13.5" customHeight="1" thickBot="1" x14ac:dyDescent="0.35">
      <c r="A164" s="567"/>
      <c r="B164" s="568"/>
      <c r="C164" s="480"/>
      <c r="D164" s="581"/>
      <c r="E164" s="510"/>
      <c r="F164" s="512"/>
      <c r="G164" s="480"/>
      <c r="H164" s="481"/>
      <c r="I164" s="552"/>
      <c r="J164" s="553"/>
      <c r="K164" s="571"/>
      <c r="L164" s="572"/>
      <c r="M164" s="158">
        <f>Labour!AO14</f>
        <v>0.15</v>
      </c>
      <c r="N164" s="487"/>
      <c r="R164" s="144"/>
      <c r="S164" s="144"/>
      <c r="T164" s="144"/>
      <c r="U164" s="144"/>
      <c r="V164" s="144"/>
      <c r="W164" s="144"/>
      <c r="X164" s="144"/>
      <c r="Y164" s="144"/>
      <c r="Z164" s="144"/>
      <c r="AA164" s="144"/>
      <c r="AB164" s="144"/>
    </row>
    <row r="165" spans="1:30" ht="12.75" customHeight="1" thickTop="1" x14ac:dyDescent="0.3">
      <c r="A165" s="491" t="s">
        <v>124</v>
      </c>
      <c r="B165" s="11">
        <v>1</v>
      </c>
      <c r="C165" s="627">
        <f>Labour!ER11</f>
        <v>0</v>
      </c>
      <c r="D165" s="602"/>
      <c r="E165" s="594">
        <f>Labour!ES11</f>
        <v>0</v>
      </c>
      <c r="F165" s="598"/>
      <c r="G165" s="594">
        <f>Labour!ET11</f>
        <v>0</v>
      </c>
      <c r="H165" s="598"/>
      <c r="I165" s="603">
        <f>Labour!EU11</f>
        <v>0</v>
      </c>
      <c r="J165" s="604"/>
      <c r="K165" s="605">
        <f>Labour!EV11</f>
        <v>0</v>
      </c>
      <c r="L165" s="606"/>
      <c r="M165" s="14">
        <f>K165*$M$164</f>
        <v>0</v>
      </c>
      <c r="N165" s="69">
        <f>K165+M165</f>
        <v>0</v>
      </c>
      <c r="R165" s="144"/>
      <c r="S165" s="144"/>
      <c r="T165" s="144"/>
      <c r="U165" s="144"/>
      <c r="V165" s="144"/>
      <c r="W165" s="144"/>
      <c r="X165" s="144"/>
      <c r="Y165" s="144"/>
      <c r="Z165" s="144"/>
      <c r="AA165" s="144"/>
      <c r="AB165" s="144"/>
    </row>
    <row r="166" spans="1:30" ht="12" customHeight="1" x14ac:dyDescent="0.3">
      <c r="A166" s="492"/>
      <c r="B166" s="15">
        <v>2</v>
      </c>
      <c r="C166" s="595">
        <f>Labour!ER12</f>
        <v>0</v>
      </c>
      <c r="D166" s="596"/>
      <c r="E166" s="597">
        <f>Labour!ES12</f>
        <v>0</v>
      </c>
      <c r="F166" s="598"/>
      <c r="G166" s="597">
        <f>Labour!ET12</f>
        <v>0</v>
      </c>
      <c r="H166" s="598"/>
      <c r="I166" s="599">
        <f>Labour!EU12</f>
        <v>0</v>
      </c>
      <c r="J166" s="600"/>
      <c r="K166" s="597">
        <f>Labour!EV12</f>
        <v>0</v>
      </c>
      <c r="L166" s="598"/>
      <c r="M166" s="17">
        <f>K166*$M$164</f>
        <v>0</v>
      </c>
      <c r="N166" s="70">
        <f>K166+M166</f>
        <v>0</v>
      </c>
      <c r="R166" s="144"/>
      <c r="S166" s="144"/>
      <c r="T166" s="144"/>
      <c r="U166" s="144"/>
      <c r="V166" s="144"/>
      <c r="W166" s="144"/>
      <c r="X166" s="144"/>
      <c r="Y166" s="144"/>
      <c r="Z166" s="144"/>
      <c r="AA166" s="144"/>
      <c r="AB166" s="144"/>
    </row>
    <row r="167" spans="1:30" ht="12" customHeight="1" x14ac:dyDescent="0.3">
      <c r="A167" s="492"/>
      <c r="B167" s="15">
        <v>3</v>
      </c>
      <c r="C167" s="595">
        <f>Labour!ER13</f>
        <v>0</v>
      </c>
      <c r="D167" s="596"/>
      <c r="E167" s="597">
        <f>Labour!ES13</f>
        <v>0</v>
      </c>
      <c r="F167" s="598"/>
      <c r="G167" s="597">
        <f>Labour!ET13</f>
        <v>0</v>
      </c>
      <c r="H167" s="598"/>
      <c r="I167" s="599">
        <f>Labour!EU13</f>
        <v>0</v>
      </c>
      <c r="J167" s="600"/>
      <c r="K167" s="597">
        <f>Labour!EV13</f>
        <v>0</v>
      </c>
      <c r="L167" s="598"/>
      <c r="M167" s="17">
        <f>K167*$M$164</f>
        <v>0</v>
      </c>
      <c r="N167" s="70">
        <f>K167+M167</f>
        <v>0</v>
      </c>
      <c r="R167" s="144"/>
      <c r="S167" s="144"/>
      <c r="T167" s="144"/>
      <c r="U167" s="144"/>
      <c r="V167" s="144"/>
      <c r="W167" s="144"/>
      <c r="X167" s="144"/>
      <c r="Y167" s="144"/>
      <c r="Z167" s="144"/>
      <c r="AA167" s="144"/>
      <c r="AB167" s="144"/>
    </row>
    <row r="168" spans="1:30" ht="12" customHeight="1" x14ac:dyDescent="0.3">
      <c r="A168" s="492"/>
      <c r="B168" s="15">
        <v>4</v>
      </c>
      <c r="C168" s="613">
        <f>Labour!ER14</f>
        <v>0</v>
      </c>
      <c r="D168" s="614"/>
      <c r="E168" s="597">
        <f>Labour!ES14</f>
        <v>0</v>
      </c>
      <c r="F168" s="598"/>
      <c r="G168" s="597">
        <f>Labour!ET14</f>
        <v>0</v>
      </c>
      <c r="H168" s="598"/>
      <c r="I168" s="599">
        <f>Labour!EU14</f>
        <v>0</v>
      </c>
      <c r="J168" s="600"/>
      <c r="K168" s="597">
        <f>Labour!EV14</f>
        <v>0</v>
      </c>
      <c r="L168" s="598"/>
      <c r="M168" s="17">
        <f>K168*$M$164</f>
        <v>0</v>
      </c>
      <c r="N168" s="70">
        <f>K168+M168</f>
        <v>0</v>
      </c>
      <c r="R168" s="144"/>
      <c r="S168" s="144"/>
      <c r="T168" s="144"/>
      <c r="U168" s="144"/>
      <c r="V168" s="144"/>
      <c r="W168" s="144"/>
      <c r="X168" s="144"/>
      <c r="Y168" s="144"/>
      <c r="Z168" s="144"/>
      <c r="AA168" s="144"/>
      <c r="AB168" s="144"/>
    </row>
    <row r="169" spans="1:30" ht="12" customHeight="1" thickBot="1" x14ac:dyDescent="0.35">
      <c r="A169" s="493"/>
      <c r="B169" s="15">
        <v>5</v>
      </c>
      <c r="C169" s="607">
        <f>Labour!ER15</f>
        <v>0</v>
      </c>
      <c r="D169" s="608"/>
      <c r="E169" s="609">
        <f>Labour!ES15</f>
        <v>0</v>
      </c>
      <c r="F169" s="610"/>
      <c r="G169" s="609">
        <f>Labour!ET15</f>
        <v>0</v>
      </c>
      <c r="H169" s="610"/>
      <c r="I169" s="611">
        <f>Labour!EU15</f>
        <v>0</v>
      </c>
      <c r="J169" s="612"/>
      <c r="K169" s="609">
        <f>Labour!EV15</f>
        <v>0</v>
      </c>
      <c r="L169" s="610"/>
      <c r="M169" s="17">
        <f>K169*$M$164</f>
        <v>0</v>
      </c>
      <c r="N169" s="70">
        <f>K169+M169</f>
        <v>0</v>
      </c>
      <c r="Z169" s="144"/>
    </row>
    <row r="170" spans="1:30" ht="18" customHeight="1" thickTop="1" thickBot="1" x14ac:dyDescent="0.3">
      <c r="A170" s="506" t="s">
        <v>127</v>
      </c>
      <c r="B170" s="507"/>
      <c r="C170" s="507"/>
      <c r="D170" s="507"/>
      <c r="E170" s="507"/>
      <c r="F170" s="507"/>
      <c r="G170" s="507"/>
      <c r="H170" s="507"/>
      <c r="I170" s="507"/>
      <c r="J170" s="507"/>
      <c r="K170" s="507"/>
      <c r="L170" s="507"/>
      <c r="M170" s="507"/>
      <c r="N170" s="32">
        <f>SUM(N165:N169)</f>
        <v>0</v>
      </c>
    </row>
    <row r="171" spans="1:30" ht="18" customHeight="1" thickTop="1" x14ac:dyDescent="0.25">
      <c r="A171" s="565"/>
      <c r="B171" s="566"/>
      <c r="C171" s="566"/>
      <c r="D171" s="566"/>
      <c r="E171" s="566"/>
      <c r="F171" s="566"/>
      <c r="G171" s="566"/>
      <c r="H171" s="566"/>
      <c r="I171" s="566"/>
      <c r="J171" s="566"/>
      <c r="K171" s="110" t="str">
        <f>Labour!AN12</f>
        <v>Camp Sub:</v>
      </c>
      <c r="L171" s="107">
        <f>R171</f>
        <v>0</v>
      </c>
      <c r="M171" s="114">
        <f>Labour!AO12</f>
        <v>65</v>
      </c>
      <c r="N171" s="106">
        <f>M171*L171</f>
        <v>0</v>
      </c>
      <c r="R171" s="58">
        <f>SUM(V10:V109)</f>
        <v>0</v>
      </c>
    </row>
    <row r="172" spans="1:30" ht="18" customHeight="1" thickBot="1" x14ac:dyDescent="0.3">
      <c r="A172" s="520"/>
      <c r="B172" s="521"/>
      <c r="C172" s="521"/>
      <c r="D172" s="521"/>
      <c r="E172" s="521"/>
      <c r="F172" s="521"/>
      <c r="G172" s="521"/>
      <c r="H172" s="521"/>
      <c r="I172" s="521"/>
      <c r="J172" s="521"/>
      <c r="K172" s="111" t="str">
        <f>Labour!AN13</f>
        <v>Reg Sub:</v>
      </c>
      <c r="L172" s="173">
        <f>R172</f>
        <v>0</v>
      </c>
      <c r="M172" s="103">
        <f>Labour!AO13</f>
        <v>130</v>
      </c>
      <c r="N172" s="104">
        <f>M172*L172</f>
        <v>0</v>
      </c>
      <c r="R172" s="58">
        <f>SUM(W10:W109)</f>
        <v>0</v>
      </c>
    </row>
    <row r="173" spans="1:30" ht="12" customHeight="1" thickTop="1" x14ac:dyDescent="0.25">
      <c r="A173" s="520"/>
      <c r="B173" s="521"/>
      <c r="C173" s="521"/>
      <c r="D173" s="521"/>
      <c r="E173" s="521"/>
      <c r="F173" s="521"/>
      <c r="G173" s="521"/>
      <c r="H173" s="521"/>
      <c r="I173" s="521"/>
      <c r="J173" s="521"/>
      <c r="K173" s="586" t="s">
        <v>72</v>
      </c>
      <c r="L173" s="587"/>
      <c r="M173" s="588"/>
      <c r="N173" s="563">
        <f>N110</f>
        <v>0</v>
      </c>
    </row>
    <row r="174" spans="1:30" s="18" customFormat="1" ht="12" customHeight="1" thickBot="1" x14ac:dyDescent="0.35">
      <c r="A174" s="520"/>
      <c r="B174" s="521"/>
      <c r="C174" s="521"/>
      <c r="D174" s="521"/>
      <c r="E174" s="521"/>
      <c r="F174" s="521"/>
      <c r="G174" s="521"/>
      <c r="H174" s="521"/>
      <c r="I174" s="521"/>
      <c r="J174" s="521"/>
      <c r="K174" s="547"/>
      <c r="L174" s="548"/>
      <c r="M174" s="549"/>
      <c r="N174" s="564"/>
      <c r="AD174" s="85"/>
    </row>
    <row r="175" spans="1:30" ht="12" customHeight="1" x14ac:dyDescent="0.25">
      <c r="A175" s="520"/>
      <c r="B175" s="521"/>
      <c r="C175" s="521"/>
      <c r="D175" s="521"/>
      <c r="E175" s="521"/>
      <c r="F175" s="521"/>
      <c r="G175" s="521"/>
      <c r="H175" s="521"/>
      <c r="I175" s="521"/>
      <c r="J175" s="521"/>
      <c r="K175" s="538" t="s">
        <v>71</v>
      </c>
      <c r="L175" s="539"/>
      <c r="M175" s="540"/>
      <c r="N175" s="578" t="e">
        <f>N162</f>
        <v>#VALUE!</v>
      </c>
    </row>
    <row r="176" spans="1:30" ht="12" customHeight="1" thickBot="1" x14ac:dyDescent="0.3">
      <c r="A176" s="520"/>
      <c r="B176" s="521"/>
      <c r="C176" s="521"/>
      <c r="D176" s="521"/>
      <c r="E176" s="521"/>
      <c r="F176" s="521"/>
      <c r="G176" s="521"/>
      <c r="H176" s="521"/>
      <c r="I176" s="521"/>
      <c r="J176" s="521"/>
      <c r="K176" s="541"/>
      <c r="L176" s="542"/>
      <c r="M176" s="543"/>
      <c r="N176" s="579"/>
    </row>
    <row r="177" spans="1:14" ht="12" customHeight="1" x14ac:dyDescent="0.25">
      <c r="A177" s="520"/>
      <c r="B177" s="521"/>
      <c r="C177" s="521"/>
      <c r="D177" s="521"/>
      <c r="E177" s="521"/>
      <c r="F177" s="521"/>
      <c r="G177" s="521"/>
      <c r="H177" s="521"/>
      <c r="I177" s="521"/>
      <c r="J177" s="521"/>
      <c r="K177" s="538" t="s">
        <v>126</v>
      </c>
      <c r="L177" s="539"/>
      <c r="M177" s="540"/>
      <c r="N177" s="536">
        <f>N170</f>
        <v>0</v>
      </c>
    </row>
    <row r="178" spans="1:14" ht="12" customHeight="1" thickBot="1" x14ac:dyDescent="0.3">
      <c r="A178" s="520"/>
      <c r="B178" s="521"/>
      <c r="C178" s="521"/>
      <c r="D178" s="521"/>
      <c r="E178" s="521"/>
      <c r="F178" s="521"/>
      <c r="G178" s="521"/>
      <c r="H178" s="521"/>
      <c r="I178" s="521"/>
      <c r="J178" s="521"/>
      <c r="K178" s="541"/>
      <c r="L178" s="542"/>
      <c r="M178" s="543"/>
      <c r="N178" s="537"/>
    </row>
    <row r="179" spans="1:14" ht="32.25" customHeight="1" thickBot="1" x14ac:dyDescent="0.3">
      <c r="A179" s="520"/>
      <c r="B179" s="521"/>
      <c r="C179" s="521"/>
      <c r="D179" s="521"/>
      <c r="E179" s="521"/>
      <c r="F179" s="521"/>
      <c r="G179" s="521"/>
      <c r="H179" s="521"/>
      <c r="I179" s="521"/>
      <c r="J179" s="521"/>
      <c r="K179" s="575" t="s">
        <v>73</v>
      </c>
      <c r="L179" s="576"/>
      <c r="M179" s="577"/>
      <c r="N179" s="503" t="e">
        <f>SUM(N171:N178)</f>
        <v>#VALUE!</v>
      </c>
    </row>
    <row r="180" spans="1:14" ht="13.8" thickTop="1" x14ac:dyDescent="0.25">
      <c r="A180" s="520"/>
      <c r="B180" s="521"/>
      <c r="C180" s="521"/>
      <c r="D180" s="521"/>
      <c r="E180" s="521"/>
      <c r="F180" s="521"/>
      <c r="G180" s="521"/>
      <c r="H180" s="521"/>
      <c r="I180" s="521"/>
      <c r="J180" s="521"/>
      <c r="K180" s="561" t="s">
        <v>74</v>
      </c>
      <c r="L180" s="562"/>
      <c r="M180" s="562"/>
      <c r="N180" s="504"/>
    </row>
    <row r="181" spans="1:14" ht="20.25" customHeight="1" x14ac:dyDescent="0.3">
      <c r="A181" s="584"/>
      <c r="B181" s="585"/>
      <c r="C181" s="585"/>
      <c r="D181" s="585"/>
      <c r="E181" s="585"/>
      <c r="F181" s="585"/>
      <c r="G181" s="585"/>
      <c r="H181" s="585"/>
      <c r="I181" s="585"/>
      <c r="J181" s="585"/>
      <c r="K181" s="130" t="str">
        <f>N8</f>
        <v>I1000</v>
      </c>
      <c r="L181" s="131" t="str">
        <f ca="1">RIGHT(YEAR(M3),2)&amp;RIGHT("0"&amp;MONTH(M3),2)&amp;RIGHT("0"&amp;DAY(M3),2)</f>
        <v>170802</v>
      </c>
      <c r="M181" s="132" t="str">
        <f>Labour!EH3</f>
        <v>N</v>
      </c>
      <c r="N181" s="505"/>
    </row>
  </sheetData>
  <mergeCells count="321">
    <mergeCell ref="Y5:AF5"/>
    <mergeCell ref="D6:N6"/>
    <mergeCell ref="D7:N7"/>
    <mergeCell ref="Y7:AA7"/>
    <mergeCell ref="A1:N1"/>
    <mergeCell ref="A2:N2"/>
    <mergeCell ref="D3:K3"/>
    <mergeCell ref="M3:N3"/>
    <mergeCell ref="D4:K4"/>
    <mergeCell ref="M4:N4"/>
    <mergeCell ref="A8:C8"/>
    <mergeCell ref="D8:F8"/>
    <mergeCell ref="J8:K8"/>
    <mergeCell ref="L8:M8"/>
    <mergeCell ref="A9:B9"/>
    <mergeCell ref="C9:E9"/>
    <mergeCell ref="O4:P4"/>
    <mergeCell ref="A5:C7"/>
    <mergeCell ref="D5:N5"/>
    <mergeCell ref="C25:E25"/>
    <mergeCell ref="C26:E26"/>
    <mergeCell ref="C27:E27"/>
    <mergeCell ref="C28:E28"/>
    <mergeCell ref="C29:E29"/>
    <mergeCell ref="C30:E30"/>
    <mergeCell ref="C19:E19"/>
    <mergeCell ref="C20:E20"/>
    <mergeCell ref="C21:E21"/>
    <mergeCell ref="C22:E22"/>
    <mergeCell ref="C23:E23"/>
    <mergeCell ref="C24:E24"/>
    <mergeCell ref="C37:E37"/>
    <mergeCell ref="C38:E38"/>
    <mergeCell ref="C39:E39"/>
    <mergeCell ref="C40:E40"/>
    <mergeCell ref="C41:E41"/>
    <mergeCell ref="C42:E42"/>
    <mergeCell ref="C31:E31"/>
    <mergeCell ref="C32:E32"/>
    <mergeCell ref="C33:E33"/>
    <mergeCell ref="C34:E34"/>
    <mergeCell ref="C35:E35"/>
    <mergeCell ref="C36:E36"/>
    <mergeCell ref="C49:E49"/>
    <mergeCell ref="C50:E50"/>
    <mergeCell ref="C51:E51"/>
    <mergeCell ref="C52:E52"/>
    <mergeCell ref="C53:E53"/>
    <mergeCell ref="C54:E54"/>
    <mergeCell ref="C43:E43"/>
    <mergeCell ref="C44:E44"/>
    <mergeCell ref="C45:E45"/>
    <mergeCell ref="C46:E46"/>
    <mergeCell ref="C47:E47"/>
    <mergeCell ref="C48:E48"/>
    <mergeCell ref="C61:E61"/>
    <mergeCell ref="C62:E62"/>
    <mergeCell ref="C63:E63"/>
    <mergeCell ref="C64:E64"/>
    <mergeCell ref="C65:E65"/>
    <mergeCell ref="C66:E66"/>
    <mergeCell ref="C55:E55"/>
    <mergeCell ref="C56:E56"/>
    <mergeCell ref="C57:E57"/>
    <mergeCell ref="C58:E58"/>
    <mergeCell ref="C59:E59"/>
    <mergeCell ref="C60:E60"/>
    <mergeCell ref="C73:E73"/>
    <mergeCell ref="C74:E74"/>
    <mergeCell ref="C75:E75"/>
    <mergeCell ref="C76:E76"/>
    <mergeCell ref="C77:E77"/>
    <mergeCell ref="C78:E78"/>
    <mergeCell ref="C67:E67"/>
    <mergeCell ref="C68:E68"/>
    <mergeCell ref="C69:E69"/>
    <mergeCell ref="C70:E70"/>
    <mergeCell ref="C71:E71"/>
    <mergeCell ref="C72:E72"/>
    <mergeCell ref="C85:E85"/>
    <mergeCell ref="C86:E86"/>
    <mergeCell ref="C87:E87"/>
    <mergeCell ref="C88:E88"/>
    <mergeCell ref="C89:E89"/>
    <mergeCell ref="C90:E90"/>
    <mergeCell ref="C79:E79"/>
    <mergeCell ref="C80:E80"/>
    <mergeCell ref="C81:E81"/>
    <mergeCell ref="C82:E82"/>
    <mergeCell ref="C83:E83"/>
    <mergeCell ref="C84:E84"/>
    <mergeCell ref="C99:E99"/>
    <mergeCell ref="C100:E100"/>
    <mergeCell ref="C101:E101"/>
    <mergeCell ref="C102:E102"/>
    <mergeCell ref="C91:E91"/>
    <mergeCell ref="C92:E92"/>
    <mergeCell ref="C93:E93"/>
    <mergeCell ref="C94:E94"/>
    <mergeCell ref="C95:E95"/>
    <mergeCell ref="C96:E96"/>
    <mergeCell ref="C109:E109"/>
    <mergeCell ref="A110:M110"/>
    <mergeCell ref="A111:B111"/>
    <mergeCell ref="C111:D111"/>
    <mergeCell ref="E111:H111"/>
    <mergeCell ref="I111:K111"/>
    <mergeCell ref="C103:E103"/>
    <mergeCell ref="C104:E104"/>
    <mergeCell ref="C105:E105"/>
    <mergeCell ref="C106:E106"/>
    <mergeCell ref="C107:E107"/>
    <mergeCell ref="C108:E108"/>
    <mergeCell ref="A10:A109"/>
    <mergeCell ref="C10:E10"/>
    <mergeCell ref="C11:E11"/>
    <mergeCell ref="C12:E12"/>
    <mergeCell ref="C13:E13"/>
    <mergeCell ref="C14:E14"/>
    <mergeCell ref="C15:E15"/>
    <mergeCell ref="C16:E16"/>
    <mergeCell ref="C17:E17"/>
    <mergeCell ref="C18:E18"/>
    <mergeCell ref="C97:E97"/>
    <mergeCell ref="C98:E98"/>
    <mergeCell ref="C115:D115"/>
    <mergeCell ref="E115:H115"/>
    <mergeCell ref="I115:K115"/>
    <mergeCell ref="C116:D116"/>
    <mergeCell ref="E116:H116"/>
    <mergeCell ref="I116:K116"/>
    <mergeCell ref="A112:A161"/>
    <mergeCell ref="C112:D112"/>
    <mergeCell ref="E112:H112"/>
    <mergeCell ref="I112:K112"/>
    <mergeCell ref="C113:D113"/>
    <mergeCell ref="E113:H113"/>
    <mergeCell ref="I113:K113"/>
    <mergeCell ref="C114:D114"/>
    <mergeCell ref="E114:H114"/>
    <mergeCell ref="I114:K114"/>
    <mergeCell ref="C119:D119"/>
    <mergeCell ref="E119:H119"/>
    <mergeCell ref="I119:K119"/>
    <mergeCell ref="C120:D120"/>
    <mergeCell ref="E120:H120"/>
    <mergeCell ref="I120:K120"/>
    <mergeCell ref="C117:D117"/>
    <mergeCell ref="E117:H117"/>
    <mergeCell ref="I117:K117"/>
    <mergeCell ref="C118:D118"/>
    <mergeCell ref="E118:H118"/>
    <mergeCell ref="I118:K118"/>
    <mergeCell ref="C123:D123"/>
    <mergeCell ref="E123:H123"/>
    <mergeCell ref="I123:K123"/>
    <mergeCell ref="C124:D124"/>
    <mergeCell ref="E124:H124"/>
    <mergeCell ref="I124:K124"/>
    <mergeCell ref="C121:D121"/>
    <mergeCell ref="E121:H121"/>
    <mergeCell ref="I121:K121"/>
    <mergeCell ref="C122:D122"/>
    <mergeCell ref="E122:H122"/>
    <mergeCell ref="I122:K122"/>
    <mergeCell ref="C127:D127"/>
    <mergeCell ref="E127:H127"/>
    <mergeCell ref="I127:K127"/>
    <mergeCell ref="C128:D128"/>
    <mergeCell ref="E128:H128"/>
    <mergeCell ref="I128:K128"/>
    <mergeCell ref="C125:D125"/>
    <mergeCell ref="E125:H125"/>
    <mergeCell ref="I125:K125"/>
    <mergeCell ref="C126:D126"/>
    <mergeCell ref="E126:H126"/>
    <mergeCell ref="I126:K126"/>
    <mergeCell ref="C131:D131"/>
    <mergeCell ref="E131:H131"/>
    <mergeCell ref="I131:K131"/>
    <mergeCell ref="C132:D132"/>
    <mergeCell ref="E132:H132"/>
    <mergeCell ref="I132:K132"/>
    <mergeCell ref="C129:D129"/>
    <mergeCell ref="E129:H129"/>
    <mergeCell ref="I129:K129"/>
    <mergeCell ref="C130:D130"/>
    <mergeCell ref="E130:H130"/>
    <mergeCell ref="I130:K130"/>
    <mergeCell ref="C135:D135"/>
    <mergeCell ref="E135:H135"/>
    <mergeCell ref="I135:K135"/>
    <mergeCell ref="C136:D136"/>
    <mergeCell ref="E136:H136"/>
    <mergeCell ref="I136:K136"/>
    <mergeCell ref="C133:D133"/>
    <mergeCell ref="E133:H133"/>
    <mergeCell ref="I133:K133"/>
    <mergeCell ref="C134:D134"/>
    <mergeCell ref="E134:H134"/>
    <mergeCell ref="I134:K134"/>
    <mergeCell ref="C139:D139"/>
    <mergeCell ref="E139:H139"/>
    <mergeCell ref="I139:K139"/>
    <mergeCell ref="C140:D140"/>
    <mergeCell ref="E140:H140"/>
    <mergeCell ref="I140:K140"/>
    <mergeCell ref="C137:D137"/>
    <mergeCell ref="E137:H137"/>
    <mergeCell ref="I137:K137"/>
    <mergeCell ref="C138:D138"/>
    <mergeCell ref="E138:H138"/>
    <mergeCell ref="I138:K138"/>
    <mergeCell ref="C143:D143"/>
    <mergeCell ref="E143:H143"/>
    <mergeCell ref="I143:K143"/>
    <mergeCell ref="C144:D144"/>
    <mergeCell ref="E144:H144"/>
    <mergeCell ref="I144:K144"/>
    <mergeCell ref="C141:D141"/>
    <mergeCell ref="E141:H141"/>
    <mergeCell ref="I141:K141"/>
    <mergeCell ref="C142:D142"/>
    <mergeCell ref="E142:H142"/>
    <mergeCell ref="I142:K142"/>
    <mergeCell ref="C147:D147"/>
    <mergeCell ref="E147:H147"/>
    <mergeCell ref="I147:K147"/>
    <mergeCell ref="C148:D148"/>
    <mergeCell ref="E148:H148"/>
    <mergeCell ref="I148:K148"/>
    <mergeCell ref="C145:D145"/>
    <mergeCell ref="E145:H145"/>
    <mergeCell ref="I145:K145"/>
    <mergeCell ref="C146:D146"/>
    <mergeCell ref="E146:H146"/>
    <mergeCell ref="I146:K146"/>
    <mergeCell ref="C151:D151"/>
    <mergeCell ref="E151:H151"/>
    <mergeCell ref="I151:K151"/>
    <mergeCell ref="C152:D152"/>
    <mergeCell ref="E152:H152"/>
    <mergeCell ref="I152:K152"/>
    <mergeCell ref="C149:D149"/>
    <mergeCell ref="E149:H149"/>
    <mergeCell ref="I149:K149"/>
    <mergeCell ref="C150:D150"/>
    <mergeCell ref="E150:H150"/>
    <mergeCell ref="I150:K150"/>
    <mergeCell ref="C155:D155"/>
    <mergeCell ref="E155:H155"/>
    <mergeCell ref="I155:K155"/>
    <mergeCell ref="C156:D156"/>
    <mergeCell ref="E156:H156"/>
    <mergeCell ref="I156:K156"/>
    <mergeCell ref="C153:D153"/>
    <mergeCell ref="E153:H153"/>
    <mergeCell ref="I153:K153"/>
    <mergeCell ref="C154:D154"/>
    <mergeCell ref="E154:H154"/>
    <mergeCell ref="I154:K154"/>
    <mergeCell ref="C159:D159"/>
    <mergeCell ref="E159:H159"/>
    <mergeCell ref="I159:K159"/>
    <mergeCell ref="C160:D160"/>
    <mergeCell ref="E160:H160"/>
    <mergeCell ref="I160:K160"/>
    <mergeCell ref="C157:D157"/>
    <mergeCell ref="E157:H157"/>
    <mergeCell ref="I157:K157"/>
    <mergeCell ref="C158:D158"/>
    <mergeCell ref="E158:H158"/>
    <mergeCell ref="I158:K158"/>
    <mergeCell ref="C161:D161"/>
    <mergeCell ref="E161:H161"/>
    <mergeCell ref="I161:K161"/>
    <mergeCell ref="A162:M162"/>
    <mergeCell ref="A163:B164"/>
    <mergeCell ref="C163:D164"/>
    <mergeCell ref="E163:F164"/>
    <mergeCell ref="G163:H164"/>
    <mergeCell ref="I163:J164"/>
    <mergeCell ref="K163:L164"/>
    <mergeCell ref="I166:J166"/>
    <mergeCell ref="K166:L166"/>
    <mergeCell ref="C167:D167"/>
    <mergeCell ref="E167:F167"/>
    <mergeCell ref="G167:H167"/>
    <mergeCell ref="I167:J167"/>
    <mergeCell ref="K167:L167"/>
    <mergeCell ref="N163:N164"/>
    <mergeCell ref="A165:A169"/>
    <mergeCell ref="C165:D165"/>
    <mergeCell ref="E165:F165"/>
    <mergeCell ref="G165:H165"/>
    <mergeCell ref="I165:J165"/>
    <mergeCell ref="K165:L165"/>
    <mergeCell ref="C166:D166"/>
    <mergeCell ref="E166:F166"/>
    <mergeCell ref="G166:H166"/>
    <mergeCell ref="C168:D168"/>
    <mergeCell ref="E168:F168"/>
    <mergeCell ref="G168:H168"/>
    <mergeCell ref="I168:J168"/>
    <mergeCell ref="K168:L168"/>
    <mergeCell ref="C169:D169"/>
    <mergeCell ref="E169:F169"/>
    <mergeCell ref="G169:H169"/>
    <mergeCell ref="I169:J169"/>
    <mergeCell ref="K169:L169"/>
    <mergeCell ref="K180:M180"/>
    <mergeCell ref="A170:M170"/>
    <mergeCell ref="A171:J181"/>
    <mergeCell ref="K173:M174"/>
    <mergeCell ref="N173:N174"/>
    <mergeCell ref="K175:M176"/>
    <mergeCell ref="N175:N176"/>
    <mergeCell ref="K177:M178"/>
    <mergeCell ref="N177:N178"/>
    <mergeCell ref="K179:M179"/>
    <mergeCell ref="N179:N181"/>
  </mergeCells>
  <printOptions horizontalCentered="1" verticalCentered="1" gridLines="1"/>
  <pageMargins left="0.2" right="0.2" top="0.02" bottom="0.02" header="0.2" footer="0.5"/>
  <pageSetup scale="69" orientation="portrait" horizontalDpi="300" r:id="rId1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pageSetUpPr fitToPage="1"/>
  </sheetPr>
  <dimension ref="A1:AG181"/>
  <sheetViews>
    <sheetView workbookViewId="0">
      <selection sqref="A1:N1"/>
    </sheetView>
    <sheetView workbookViewId="1">
      <selection sqref="A1:N1"/>
    </sheetView>
  </sheetViews>
  <sheetFormatPr defaultColWidth="9.109375" defaultRowHeight="13.2" x14ac:dyDescent="0.25"/>
  <cols>
    <col min="1" max="1" width="2.6640625" style="2" customWidth="1"/>
    <col min="2" max="2" width="3.44140625" style="2" customWidth="1"/>
    <col min="3" max="3" width="8.44140625" style="2" customWidth="1"/>
    <col min="4" max="4" width="14.33203125" style="2" customWidth="1"/>
    <col min="5" max="5" width="7.109375" style="2" customWidth="1"/>
    <col min="6" max="6" width="5.6640625" style="2" customWidth="1"/>
    <col min="7" max="7" width="5" style="2" customWidth="1"/>
    <col min="8" max="8" width="4.33203125" style="2" customWidth="1"/>
    <col min="9" max="9" width="7.5546875" style="2" customWidth="1"/>
    <col min="10" max="10" width="9.44140625" style="2" customWidth="1"/>
    <col min="11" max="13" width="9.5546875" style="2" customWidth="1"/>
    <col min="14" max="14" width="16.44140625" style="2" customWidth="1"/>
    <col min="15" max="15" width="9.109375" style="2"/>
    <col min="16" max="16" width="2.88671875" style="2" customWidth="1"/>
    <col min="17" max="17" width="3.6640625" style="2" customWidth="1"/>
    <col min="18" max="18" width="18.33203125" style="2" customWidth="1"/>
    <col min="19" max="19" width="9.109375" style="2" customWidth="1"/>
    <col min="20" max="20" width="10.109375" style="2" customWidth="1"/>
    <col min="21" max="29" width="9.109375" style="2" customWidth="1"/>
    <col min="30" max="30" width="4.44140625" style="178" customWidth="1"/>
    <col min="31" max="31" width="4.109375" style="2" customWidth="1"/>
    <col min="32" max="32" width="4.5546875" style="2" customWidth="1"/>
    <col min="33" max="33" width="9.109375" style="2" customWidth="1"/>
    <col min="34" max="16384" width="9.109375" style="2"/>
  </cols>
  <sheetData>
    <row r="1" spans="1:33" x14ac:dyDescent="0.25">
      <c r="A1" s="517" t="s">
        <v>54</v>
      </c>
      <c r="B1" s="518"/>
      <c r="C1" s="518"/>
      <c r="D1" s="518"/>
      <c r="E1" s="518"/>
      <c r="F1" s="518"/>
      <c r="G1" s="518"/>
      <c r="H1" s="518"/>
      <c r="I1" s="518"/>
      <c r="J1" s="518"/>
      <c r="K1" s="518"/>
      <c r="L1" s="518"/>
      <c r="M1" s="518"/>
      <c r="N1" s="519"/>
    </row>
    <row r="2" spans="1:33" ht="18.75" customHeight="1" x14ac:dyDescent="0.25">
      <c r="A2" s="520" t="s">
        <v>55</v>
      </c>
      <c r="B2" s="521"/>
      <c r="C2" s="521"/>
      <c r="D2" s="521"/>
      <c r="E2" s="521"/>
      <c r="F2" s="521"/>
      <c r="G2" s="521"/>
      <c r="H2" s="521"/>
      <c r="I2" s="521"/>
      <c r="J2" s="521"/>
      <c r="K2" s="521"/>
      <c r="L2" s="521"/>
      <c r="M2" s="521"/>
      <c r="N2" s="522"/>
      <c r="U2" s="76" t="s">
        <v>78</v>
      </c>
      <c r="V2" s="108"/>
      <c r="W2" s="108"/>
    </row>
    <row r="3" spans="1:33" ht="19.5" customHeight="1" x14ac:dyDescent="0.25">
      <c r="A3" s="30" t="s">
        <v>56</v>
      </c>
      <c r="B3" s="68"/>
      <c r="C3" s="68"/>
      <c r="D3" s="523" t="str">
        <f>Labour!AM7</f>
        <v/>
      </c>
      <c r="E3" s="523"/>
      <c r="F3" s="523"/>
      <c r="G3" s="523"/>
      <c r="H3" s="523"/>
      <c r="I3" s="523"/>
      <c r="J3" s="523"/>
      <c r="K3" s="523"/>
      <c r="L3" s="3" t="s">
        <v>57</v>
      </c>
      <c r="M3" s="524">
        <f ca="1">Labour!AM3</f>
        <v>42949</v>
      </c>
      <c r="N3" s="525"/>
      <c r="R3" s="73"/>
      <c r="S3" s="74" t="s">
        <v>134</v>
      </c>
      <c r="T3" s="75">
        <v>100</v>
      </c>
      <c r="U3" s="77">
        <f>Labour!R17</f>
        <v>0</v>
      </c>
      <c r="V3" s="109"/>
      <c r="W3" s="109"/>
    </row>
    <row r="4" spans="1:33" ht="19.5" customHeight="1" x14ac:dyDescent="0.25">
      <c r="A4" s="30" t="s">
        <v>58</v>
      </c>
      <c r="B4" s="68"/>
      <c r="C4" s="68"/>
      <c r="D4" s="616">
        <f>Labour!EF6</f>
        <v>0</v>
      </c>
      <c r="E4" s="617"/>
      <c r="F4" s="617"/>
      <c r="G4" s="617"/>
      <c r="H4" s="617"/>
      <c r="I4" s="617"/>
      <c r="J4" s="617"/>
      <c r="K4" s="617"/>
      <c r="L4" s="3" t="s">
        <v>75</v>
      </c>
      <c r="M4" s="616">
        <f>Labour!EF5</f>
        <v>0</v>
      </c>
      <c r="N4" s="618"/>
      <c r="O4" s="615"/>
      <c r="P4" s="615"/>
      <c r="R4" s="73"/>
      <c r="S4" s="74" t="s">
        <v>135</v>
      </c>
      <c r="T4" s="75">
        <v>50</v>
      </c>
      <c r="U4" s="86">
        <f>Equipment!S6</f>
        <v>143</v>
      </c>
      <c r="V4" s="109"/>
      <c r="W4" s="109"/>
      <c r="Y4" s="89" t="str">
        <f>Equipment!AK7</f>
        <v>Operator Service Trucks</v>
      </c>
      <c r="Z4" s="82"/>
      <c r="AA4" s="82"/>
      <c r="AB4" s="90">
        <f>SUM(AG10:AG109)</f>
        <v>0</v>
      </c>
    </row>
    <row r="5" spans="1:33" ht="14.4" x14ac:dyDescent="0.3">
      <c r="A5" s="526" t="s">
        <v>59</v>
      </c>
      <c r="B5" s="527"/>
      <c r="C5" s="527"/>
      <c r="D5" s="533"/>
      <c r="E5" s="534"/>
      <c r="F5" s="534"/>
      <c r="G5" s="534"/>
      <c r="H5" s="534"/>
      <c r="I5" s="534"/>
      <c r="J5" s="534"/>
      <c r="K5" s="534"/>
      <c r="L5" s="534"/>
      <c r="M5" s="534"/>
      <c r="N5" s="535"/>
      <c r="Y5" s="477" t="str">
        <f>CONCATENATE(AF10,AF11,AF12,AF13,AF14,AF15,AF16,AF17,AF18,AF19,AF20,AF21,AF22,AF23,AF24,AF25,AF26,AF27,AF28,AF29,AF30,AF31,AF32,AF33,AF34,AF35,AF36,AF37,AF38,AF39,AF40,AF41,AF42,AF43,AF44,AF45,AF46,AF47,AF48,AF49,AF50,AF51,AF52,AF53,AF54,AF55,AF56,AF57,AF58,AF59,AF60,AF61,AF62,AF63,AF64,AF65,AF66,AF67,AF68,AF69,AF70,AF71,AF72,AF73,AF74,AF75,AF76,AF77,AF78,AF79,AF80,AF81,AF82,AF83,AF84,AF85,AF86,AF87,AF88,AF89,AF90,AF91,AF92,AF93,AF94,AF95,AF96,AF97,AF98,AF99,AF100,AF101,AF102,AF103,AF104,AF105,AF106,AF107,AF108,AF109)</f>
        <v/>
      </c>
      <c r="Z5" s="477"/>
      <c r="AA5" s="477"/>
      <c r="AB5" s="477"/>
      <c r="AC5" s="477"/>
      <c r="AD5" s="477"/>
      <c r="AE5" s="477"/>
      <c r="AF5" s="477"/>
    </row>
    <row r="6" spans="1:33" ht="14.4" x14ac:dyDescent="0.3">
      <c r="A6" s="528"/>
      <c r="B6" s="527"/>
      <c r="C6" s="527"/>
      <c r="D6" s="533"/>
      <c r="E6" s="534"/>
      <c r="F6" s="534"/>
      <c r="G6" s="534"/>
      <c r="H6" s="534"/>
      <c r="I6" s="534"/>
      <c r="J6" s="534"/>
      <c r="K6" s="534"/>
      <c r="L6" s="534"/>
      <c r="M6" s="534"/>
      <c r="N6" s="535"/>
    </row>
    <row r="7" spans="1:33" x14ac:dyDescent="0.25">
      <c r="A7" s="528"/>
      <c r="B7" s="527"/>
      <c r="C7" s="527"/>
      <c r="D7" s="590"/>
      <c r="E7" s="590"/>
      <c r="F7" s="590"/>
      <c r="G7" s="590"/>
      <c r="H7" s="590"/>
      <c r="I7" s="590"/>
      <c r="J7" s="590"/>
      <c r="K7" s="590"/>
      <c r="L7" s="590"/>
      <c r="M7" s="590"/>
      <c r="N7" s="591"/>
      <c r="R7" s="20"/>
      <c r="S7" s="20"/>
      <c r="T7" s="20"/>
      <c r="U7" s="20"/>
      <c r="V7" s="20"/>
      <c r="W7" s="20"/>
      <c r="Y7" s="500" t="str">
        <f>J9</f>
        <v>UNITS (hr,day,m)</v>
      </c>
      <c r="Z7" s="501"/>
      <c r="AA7" s="502"/>
      <c r="AB7" s="20"/>
      <c r="AD7" s="178">
        <f>SUM(AD10:AD109)</f>
        <v>0</v>
      </c>
    </row>
    <row r="8" spans="1:33" ht="13.8" thickBot="1" x14ac:dyDescent="0.3">
      <c r="A8" s="513"/>
      <c r="B8" s="514"/>
      <c r="C8" s="514"/>
      <c r="D8" s="514"/>
      <c r="E8" s="514"/>
      <c r="F8" s="514"/>
      <c r="G8" s="174"/>
      <c r="H8" s="175"/>
      <c r="I8" s="174"/>
      <c r="J8" s="515"/>
      <c r="K8" s="515"/>
      <c r="L8" s="516" t="s">
        <v>60</v>
      </c>
      <c r="M8" s="516"/>
      <c r="N8" s="31" t="str">
        <f>Labour!AO5</f>
        <v>I1000</v>
      </c>
      <c r="R8" s="20" t="str">
        <f>C9</f>
        <v>EMPLOYEE</v>
      </c>
      <c r="S8" s="20" t="str">
        <f>F9</f>
        <v>TRK</v>
      </c>
      <c r="T8" s="19" t="s">
        <v>146</v>
      </c>
      <c r="U8" s="20" t="str">
        <f>H9</f>
        <v>SUB</v>
      </c>
      <c r="V8" s="20">
        <f>Labour!AO12</f>
        <v>65</v>
      </c>
      <c r="W8" s="20">
        <f>Labour!AO13</f>
        <v>130</v>
      </c>
      <c r="X8" s="20" t="str">
        <f>I9</f>
        <v>CLASS</v>
      </c>
      <c r="Y8" s="21" t="s">
        <v>19</v>
      </c>
      <c r="Z8" s="22" t="s">
        <v>21</v>
      </c>
      <c r="AA8" s="23" t="s">
        <v>12</v>
      </c>
      <c r="AB8" s="20" t="str">
        <f>K9</f>
        <v>Rate</v>
      </c>
      <c r="AC8" s="20" t="str">
        <f>L9</f>
        <v>OT HRS</v>
      </c>
      <c r="AD8" s="29" t="s">
        <v>147</v>
      </c>
    </row>
    <row r="9" spans="1:33" s="178" customFormat="1" ht="26.25" customHeight="1" thickTop="1" thickBot="1" x14ac:dyDescent="0.3">
      <c r="A9" s="494"/>
      <c r="B9" s="495"/>
      <c r="C9" s="510" t="s">
        <v>76</v>
      </c>
      <c r="D9" s="511"/>
      <c r="E9" s="512"/>
      <c r="F9" s="5" t="s">
        <v>61</v>
      </c>
      <c r="G9" s="8" t="s">
        <v>145</v>
      </c>
      <c r="H9" s="6" t="s">
        <v>62</v>
      </c>
      <c r="I9" s="172" t="s">
        <v>63</v>
      </c>
      <c r="J9" s="8" t="s">
        <v>64</v>
      </c>
      <c r="K9" s="9" t="s">
        <v>65</v>
      </c>
      <c r="L9" s="8" t="s">
        <v>66</v>
      </c>
      <c r="M9" s="6" t="s">
        <v>67</v>
      </c>
      <c r="N9" s="172" t="s">
        <v>68</v>
      </c>
      <c r="R9" s="88">
        <f>Labour!R5</f>
        <v>23</v>
      </c>
      <c r="S9" s="176">
        <f>R9+11</f>
        <v>34</v>
      </c>
      <c r="T9" s="171">
        <f>Labour!R6</f>
        <v>140</v>
      </c>
      <c r="U9" s="176">
        <f>T9+1</f>
        <v>141</v>
      </c>
      <c r="V9" s="176">
        <f>R9+9</f>
        <v>32</v>
      </c>
      <c r="W9" s="176">
        <f>V9</f>
        <v>32</v>
      </c>
      <c r="X9" s="176">
        <f>R9+5</f>
        <v>28</v>
      </c>
      <c r="Y9" s="176">
        <f>T9-3</f>
        <v>137</v>
      </c>
      <c r="Z9" s="176">
        <f>T9-1</f>
        <v>139</v>
      </c>
      <c r="AA9" s="24"/>
      <c r="AB9" s="176">
        <f>R9+6</f>
        <v>29</v>
      </c>
      <c r="AC9" s="177">
        <f>T9-2</f>
        <v>138</v>
      </c>
      <c r="AD9" s="29" t="s">
        <v>5</v>
      </c>
    </row>
    <row r="10" spans="1:33" ht="12.75" customHeight="1" thickTop="1" x14ac:dyDescent="0.25">
      <c r="A10" s="496" t="s">
        <v>69</v>
      </c>
      <c r="B10" s="11">
        <v>1</v>
      </c>
      <c r="C10" s="474">
        <f>R10</f>
        <v>0</v>
      </c>
      <c r="D10" s="475"/>
      <c r="E10" s="476"/>
      <c r="F10" s="12">
        <f>S10</f>
        <v>0</v>
      </c>
      <c r="G10" s="12">
        <f>T10</f>
        <v>0</v>
      </c>
      <c r="H10" s="12">
        <f>U10</f>
        <v>0</v>
      </c>
      <c r="I10" s="12">
        <f t="shared" ref="I10:I73" si="0">X10</f>
        <v>0</v>
      </c>
      <c r="J10" s="67">
        <f>AA10</f>
        <v>0</v>
      </c>
      <c r="K10" s="13">
        <f>AB10</f>
        <v>0</v>
      </c>
      <c r="L10" s="12">
        <f>AC10</f>
        <v>0</v>
      </c>
      <c r="M10" s="14">
        <f>IF(L10&gt;0,VLOOKUP(I10,Labour!$AR$1:$AT$15,3,FALSE),0)</f>
        <v>0</v>
      </c>
      <c r="N10" s="69">
        <f t="shared" ref="N10:N73" si="1">J10*K10+L10*M10</f>
        <v>0</v>
      </c>
      <c r="R10" s="83">
        <f t="shared" ref="R10:U29" si="2">IF($B10&lt;=$U$3,VLOOKUP($B10,QTABLE,R$9,FALSE),0)</f>
        <v>0</v>
      </c>
      <c r="S10" s="83">
        <f t="shared" si="2"/>
        <v>0</v>
      </c>
      <c r="T10" s="83">
        <f t="shared" si="2"/>
        <v>0</v>
      </c>
      <c r="U10" s="83">
        <f t="shared" si="2"/>
        <v>0</v>
      </c>
      <c r="V10" s="83">
        <f t="shared" ref="V10:W29" si="3">IF($B10&lt;=$U$3,IF(VLOOKUP($B10,QTABLE,V$9,FALSE)=V$8,$U10,0),0)</f>
        <v>0</v>
      </c>
      <c r="W10" s="83">
        <f t="shared" si="3"/>
        <v>0</v>
      </c>
      <c r="X10" s="83">
        <f t="shared" ref="X10:Z29" si="4">IF($B10&lt;=$U$3,VLOOKUP($B10,QTABLE,X$9,FALSE),0)</f>
        <v>0</v>
      </c>
      <c r="Y10" s="83">
        <f t="shared" si="4"/>
        <v>0</v>
      </c>
      <c r="Z10" s="83">
        <f t="shared" si="4"/>
        <v>0</v>
      </c>
      <c r="AA10" s="171">
        <f>Y10+Z10</f>
        <v>0</v>
      </c>
      <c r="AB10" s="83">
        <f t="shared" ref="AB10:AC29" si="5">IF($B10&lt;=$U$3,VLOOKUP($B10,QTABLE,AB$9,FALSE),0)</f>
        <v>0</v>
      </c>
      <c r="AC10" s="83">
        <f t="shared" si="5"/>
        <v>0</v>
      </c>
      <c r="AD10" s="171">
        <f>IF(AND(T10&lt;&gt;0,X10="op"),1,0)</f>
        <v>0</v>
      </c>
      <c r="AE10" s="171">
        <f>AD10</f>
        <v>0</v>
      </c>
      <c r="AF10" s="82" t="str">
        <f>IF(AND(AD10=1,AE10&lt;$AD$7),S10&amp;", ",IF(AND(AD10=1,AE10=$AD$7),S10,""))</f>
        <v/>
      </c>
      <c r="AG10" s="171">
        <f>IF(AD10=1,T10,0)</f>
        <v>0</v>
      </c>
    </row>
    <row r="11" spans="1:33" ht="12" customHeight="1" x14ac:dyDescent="0.25">
      <c r="A11" s="497"/>
      <c r="B11" s="15">
        <v>2</v>
      </c>
      <c r="C11" s="468">
        <f t="shared" ref="C11:C74" si="6">R11</f>
        <v>0</v>
      </c>
      <c r="D11" s="469"/>
      <c r="E11" s="470"/>
      <c r="F11" s="67">
        <f t="shared" ref="F11:H38" si="7">S11</f>
        <v>0</v>
      </c>
      <c r="G11" s="67">
        <f t="shared" si="7"/>
        <v>0</v>
      </c>
      <c r="H11" s="67">
        <f t="shared" si="7"/>
        <v>0</v>
      </c>
      <c r="I11" s="67">
        <f t="shared" si="0"/>
        <v>0</v>
      </c>
      <c r="J11" s="67">
        <f t="shared" ref="J11:L38" si="8">AA11</f>
        <v>0</v>
      </c>
      <c r="K11" s="16">
        <f t="shared" si="8"/>
        <v>0</v>
      </c>
      <c r="L11" s="67">
        <f t="shared" si="8"/>
        <v>0</v>
      </c>
      <c r="M11" s="17">
        <f>IF(L11&gt;0,VLOOKUP(I11,Labour!$AR$1:$AT$15,3,FALSE),0)</f>
        <v>0</v>
      </c>
      <c r="N11" s="70">
        <f t="shared" si="1"/>
        <v>0</v>
      </c>
      <c r="R11" s="83">
        <f t="shared" si="2"/>
        <v>0</v>
      </c>
      <c r="S11" s="83">
        <f t="shared" si="2"/>
        <v>0</v>
      </c>
      <c r="T11" s="83">
        <f t="shared" si="2"/>
        <v>0</v>
      </c>
      <c r="U11" s="83">
        <f t="shared" si="2"/>
        <v>0</v>
      </c>
      <c r="V11" s="83">
        <f t="shared" si="3"/>
        <v>0</v>
      </c>
      <c r="W11" s="83">
        <f t="shared" si="3"/>
        <v>0</v>
      </c>
      <c r="X11" s="83">
        <f t="shared" si="4"/>
        <v>0</v>
      </c>
      <c r="Y11" s="83">
        <f t="shared" si="4"/>
        <v>0</v>
      </c>
      <c r="Z11" s="83">
        <f t="shared" si="4"/>
        <v>0</v>
      </c>
      <c r="AA11" s="171">
        <f t="shared" ref="AA11:AA74" si="9">Y11+Z11</f>
        <v>0</v>
      </c>
      <c r="AB11" s="83">
        <f t="shared" si="5"/>
        <v>0</v>
      </c>
      <c r="AC11" s="83">
        <f t="shared" si="5"/>
        <v>0</v>
      </c>
      <c r="AD11" s="171">
        <f t="shared" ref="AD11:AD74" si="10">IF(AND(T11&lt;&gt;0,X11="op"),1,0)</f>
        <v>0</v>
      </c>
      <c r="AE11" s="171">
        <f>IF(AD11=1,SUM(AD$10:AD11),0)</f>
        <v>0</v>
      </c>
      <c r="AF11" s="82" t="str">
        <f t="shared" ref="AF11:AF74" si="11">IF(AND(AD11=1,AE11&lt;$AD$7),S11&amp;", ",IF(AND(AD11=1,AE11=$AD$7),S11,""))</f>
        <v/>
      </c>
      <c r="AG11" s="171">
        <f t="shared" ref="AG11:AG74" si="12">IF(AD11=1,T11,0)</f>
        <v>0</v>
      </c>
    </row>
    <row r="12" spans="1:33" ht="12" customHeight="1" x14ac:dyDescent="0.25">
      <c r="A12" s="497"/>
      <c r="B12" s="15">
        <v>3</v>
      </c>
      <c r="C12" s="468">
        <f t="shared" si="6"/>
        <v>0</v>
      </c>
      <c r="D12" s="469"/>
      <c r="E12" s="470"/>
      <c r="F12" s="67">
        <f t="shared" si="7"/>
        <v>0</v>
      </c>
      <c r="G12" s="67">
        <f t="shared" si="7"/>
        <v>0</v>
      </c>
      <c r="H12" s="67">
        <f t="shared" si="7"/>
        <v>0</v>
      </c>
      <c r="I12" s="67">
        <f t="shared" si="0"/>
        <v>0</v>
      </c>
      <c r="J12" s="67">
        <f t="shared" si="8"/>
        <v>0</v>
      </c>
      <c r="K12" s="16">
        <f t="shared" si="8"/>
        <v>0</v>
      </c>
      <c r="L12" s="67">
        <f t="shared" si="8"/>
        <v>0</v>
      </c>
      <c r="M12" s="17">
        <f>IF(L12&gt;0,VLOOKUP(I12,Labour!$AR$1:$AT$15,3,FALSE),0)</f>
        <v>0</v>
      </c>
      <c r="N12" s="70">
        <f t="shared" si="1"/>
        <v>0</v>
      </c>
      <c r="R12" s="83">
        <f t="shared" si="2"/>
        <v>0</v>
      </c>
      <c r="S12" s="83">
        <f t="shared" si="2"/>
        <v>0</v>
      </c>
      <c r="T12" s="83">
        <f t="shared" si="2"/>
        <v>0</v>
      </c>
      <c r="U12" s="83">
        <f t="shared" si="2"/>
        <v>0</v>
      </c>
      <c r="V12" s="83">
        <f t="shared" si="3"/>
        <v>0</v>
      </c>
      <c r="W12" s="83">
        <f t="shared" si="3"/>
        <v>0</v>
      </c>
      <c r="X12" s="83">
        <f t="shared" si="4"/>
        <v>0</v>
      </c>
      <c r="Y12" s="83">
        <f t="shared" si="4"/>
        <v>0</v>
      </c>
      <c r="Z12" s="83">
        <f t="shared" si="4"/>
        <v>0</v>
      </c>
      <c r="AA12" s="171">
        <f t="shared" si="9"/>
        <v>0</v>
      </c>
      <c r="AB12" s="83">
        <f t="shared" si="5"/>
        <v>0</v>
      </c>
      <c r="AC12" s="83">
        <f t="shared" si="5"/>
        <v>0</v>
      </c>
      <c r="AD12" s="171">
        <f t="shared" si="10"/>
        <v>0</v>
      </c>
      <c r="AE12" s="171">
        <f>IF(AD12=1,SUM(AD$10:AD12),0)</f>
        <v>0</v>
      </c>
      <c r="AF12" s="82" t="str">
        <f t="shared" si="11"/>
        <v/>
      </c>
      <c r="AG12" s="171">
        <f t="shared" si="12"/>
        <v>0</v>
      </c>
    </row>
    <row r="13" spans="1:33" ht="12" customHeight="1" x14ac:dyDescent="0.25">
      <c r="A13" s="497"/>
      <c r="B13" s="15">
        <v>4</v>
      </c>
      <c r="C13" s="468">
        <f t="shared" si="6"/>
        <v>0</v>
      </c>
      <c r="D13" s="469"/>
      <c r="E13" s="470"/>
      <c r="F13" s="67">
        <f t="shared" si="7"/>
        <v>0</v>
      </c>
      <c r="G13" s="67">
        <f t="shared" si="7"/>
        <v>0</v>
      </c>
      <c r="H13" s="67">
        <f t="shared" si="7"/>
        <v>0</v>
      </c>
      <c r="I13" s="67">
        <f t="shared" si="0"/>
        <v>0</v>
      </c>
      <c r="J13" s="67">
        <f t="shared" si="8"/>
        <v>0</v>
      </c>
      <c r="K13" s="16">
        <f t="shared" si="8"/>
        <v>0</v>
      </c>
      <c r="L13" s="67">
        <f t="shared" si="8"/>
        <v>0</v>
      </c>
      <c r="M13" s="17">
        <f>IF(L13&gt;0,VLOOKUP(I13,Labour!$AR$1:$AT$15,3,FALSE),0)</f>
        <v>0</v>
      </c>
      <c r="N13" s="70">
        <f t="shared" si="1"/>
        <v>0</v>
      </c>
      <c r="R13" s="83">
        <f t="shared" si="2"/>
        <v>0</v>
      </c>
      <c r="S13" s="83">
        <f t="shared" si="2"/>
        <v>0</v>
      </c>
      <c r="T13" s="83">
        <f t="shared" si="2"/>
        <v>0</v>
      </c>
      <c r="U13" s="83">
        <f t="shared" si="2"/>
        <v>0</v>
      </c>
      <c r="V13" s="83">
        <f t="shared" si="3"/>
        <v>0</v>
      </c>
      <c r="W13" s="83">
        <f t="shared" si="3"/>
        <v>0</v>
      </c>
      <c r="X13" s="83">
        <f t="shared" si="4"/>
        <v>0</v>
      </c>
      <c r="Y13" s="83">
        <f t="shared" si="4"/>
        <v>0</v>
      </c>
      <c r="Z13" s="83">
        <f t="shared" si="4"/>
        <v>0</v>
      </c>
      <c r="AA13" s="171">
        <f t="shared" si="9"/>
        <v>0</v>
      </c>
      <c r="AB13" s="83">
        <f t="shared" si="5"/>
        <v>0</v>
      </c>
      <c r="AC13" s="83">
        <f t="shared" si="5"/>
        <v>0</v>
      </c>
      <c r="AD13" s="171">
        <f t="shared" si="10"/>
        <v>0</v>
      </c>
      <c r="AE13" s="171">
        <f>IF(AD13=1,SUM(AD$10:AD13),0)</f>
        <v>0</v>
      </c>
      <c r="AF13" s="82" t="str">
        <f t="shared" si="11"/>
        <v/>
      </c>
      <c r="AG13" s="171">
        <f t="shared" si="12"/>
        <v>0</v>
      </c>
    </row>
    <row r="14" spans="1:33" ht="12" customHeight="1" x14ac:dyDescent="0.25">
      <c r="A14" s="497"/>
      <c r="B14" s="15">
        <v>5</v>
      </c>
      <c r="C14" s="468">
        <f t="shared" si="6"/>
        <v>0</v>
      </c>
      <c r="D14" s="469"/>
      <c r="E14" s="470"/>
      <c r="F14" s="67">
        <f t="shared" si="7"/>
        <v>0</v>
      </c>
      <c r="G14" s="67">
        <f t="shared" si="7"/>
        <v>0</v>
      </c>
      <c r="H14" s="67">
        <f t="shared" si="7"/>
        <v>0</v>
      </c>
      <c r="I14" s="67">
        <f t="shared" si="0"/>
        <v>0</v>
      </c>
      <c r="J14" s="67">
        <f t="shared" si="8"/>
        <v>0</v>
      </c>
      <c r="K14" s="16">
        <f t="shared" si="8"/>
        <v>0</v>
      </c>
      <c r="L14" s="67">
        <f t="shared" si="8"/>
        <v>0</v>
      </c>
      <c r="M14" s="17">
        <f>IF(L14&gt;0,VLOOKUP(I14,Labour!$AR$1:$AT$15,3,FALSE),0)</f>
        <v>0</v>
      </c>
      <c r="N14" s="70">
        <f t="shared" si="1"/>
        <v>0</v>
      </c>
      <c r="R14" s="83">
        <f t="shared" si="2"/>
        <v>0</v>
      </c>
      <c r="S14" s="83">
        <f t="shared" si="2"/>
        <v>0</v>
      </c>
      <c r="T14" s="83">
        <f t="shared" si="2"/>
        <v>0</v>
      </c>
      <c r="U14" s="83">
        <f t="shared" si="2"/>
        <v>0</v>
      </c>
      <c r="V14" s="83">
        <f t="shared" si="3"/>
        <v>0</v>
      </c>
      <c r="W14" s="83">
        <f t="shared" si="3"/>
        <v>0</v>
      </c>
      <c r="X14" s="83">
        <f t="shared" si="4"/>
        <v>0</v>
      </c>
      <c r="Y14" s="83">
        <f t="shared" si="4"/>
        <v>0</v>
      </c>
      <c r="Z14" s="83">
        <f t="shared" si="4"/>
        <v>0</v>
      </c>
      <c r="AA14" s="171">
        <f t="shared" si="9"/>
        <v>0</v>
      </c>
      <c r="AB14" s="83">
        <f t="shared" si="5"/>
        <v>0</v>
      </c>
      <c r="AC14" s="83">
        <f t="shared" si="5"/>
        <v>0</v>
      </c>
      <c r="AD14" s="171">
        <f t="shared" si="10"/>
        <v>0</v>
      </c>
      <c r="AE14" s="171">
        <f>IF(AD14=1,SUM(AD$10:AD14),0)</f>
        <v>0</v>
      </c>
      <c r="AF14" s="82" t="str">
        <f t="shared" si="11"/>
        <v/>
      </c>
      <c r="AG14" s="171">
        <f t="shared" si="12"/>
        <v>0</v>
      </c>
    </row>
    <row r="15" spans="1:33" ht="12" customHeight="1" x14ac:dyDescent="0.25">
      <c r="A15" s="497"/>
      <c r="B15" s="15">
        <v>6</v>
      </c>
      <c r="C15" s="468">
        <f t="shared" si="6"/>
        <v>0</v>
      </c>
      <c r="D15" s="469"/>
      <c r="E15" s="470"/>
      <c r="F15" s="67">
        <f t="shared" si="7"/>
        <v>0</v>
      </c>
      <c r="G15" s="67">
        <f t="shared" si="7"/>
        <v>0</v>
      </c>
      <c r="H15" s="67">
        <f t="shared" si="7"/>
        <v>0</v>
      </c>
      <c r="I15" s="67">
        <f t="shared" si="0"/>
        <v>0</v>
      </c>
      <c r="J15" s="67">
        <f t="shared" si="8"/>
        <v>0</v>
      </c>
      <c r="K15" s="16">
        <f t="shared" si="8"/>
        <v>0</v>
      </c>
      <c r="L15" s="67">
        <f t="shared" si="8"/>
        <v>0</v>
      </c>
      <c r="M15" s="17">
        <f>IF(L15&gt;0,VLOOKUP(I15,Labour!$AR$1:$AT$15,3,FALSE),0)</f>
        <v>0</v>
      </c>
      <c r="N15" s="70">
        <f t="shared" si="1"/>
        <v>0</v>
      </c>
      <c r="R15" s="83">
        <f t="shared" si="2"/>
        <v>0</v>
      </c>
      <c r="S15" s="83">
        <f t="shared" si="2"/>
        <v>0</v>
      </c>
      <c r="T15" s="83">
        <f t="shared" si="2"/>
        <v>0</v>
      </c>
      <c r="U15" s="83">
        <f t="shared" si="2"/>
        <v>0</v>
      </c>
      <c r="V15" s="83">
        <f t="shared" si="3"/>
        <v>0</v>
      </c>
      <c r="W15" s="83">
        <f t="shared" si="3"/>
        <v>0</v>
      </c>
      <c r="X15" s="83">
        <f t="shared" si="4"/>
        <v>0</v>
      </c>
      <c r="Y15" s="83">
        <f t="shared" si="4"/>
        <v>0</v>
      </c>
      <c r="Z15" s="83">
        <f t="shared" si="4"/>
        <v>0</v>
      </c>
      <c r="AA15" s="171">
        <f t="shared" si="9"/>
        <v>0</v>
      </c>
      <c r="AB15" s="83">
        <f t="shared" si="5"/>
        <v>0</v>
      </c>
      <c r="AC15" s="83">
        <f t="shared" si="5"/>
        <v>0</v>
      </c>
      <c r="AD15" s="171">
        <f t="shared" si="10"/>
        <v>0</v>
      </c>
      <c r="AE15" s="171">
        <f>IF(AD15=1,SUM(AD$10:AD15),0)</f>
        <v>0</v>
      </c>
      <c r="AF15" s="82" t="str">
        <f t="shared" si="11"/>
        <v/>
      </c>
      <c r="AG15" s="171">
        <f t="shared" si="12"/>
        <v>0</v>
      </c>
    </row>
    <row r="16" spans="1:33" ht="12" customHeight="1" x14ac:dyDescent="0.25">
      <c r="A16" s="497"/>
      <c r="B16" s="15">
        <v>7</v>
      </c>
      <c r="C16" s="468">
        <f t="shared" si="6"/>
        <v>0</v>
      </c>
      <c r="D16" s="469"/>
      <c r="E16" s="470"/>
      <c r="F16" s="67">
        <f t="shared" si="7"/>
        <v>0</v>
      </c>
      <c r="G16" s="67">
        <f t="shared" si="7"/>
        <v>0</v>
      </c>
      <c r="H16" s="67">
        <f t="shared" si="7"/>
        <v>0</v>
      </c>
      <c r="I16" s="67">
        <f t="shared" si="0"/>
        <v>0</v>
      </c>
      <c r="J16" s="67">
        <f t="shared" si="8"/>
        <v>0</v>
      </c>
      <c r="K16" s="16">
        <f t="shared" si="8"/>
        <v>0</v>
      </c>
      <c r="L16" s="67">
        <f t="shared" si="8"/>
        <v>0</v>
      </c>
      <c r="M16" s="17">
        <f>IF(L16&gt;0,VLOOKUP(I16,Labour!$AR$1:$AT$15,3,FALSE),0)</f>
        <v>0</v>
      </c>
      <c r="N16" s="70">
        <f t="shared" si="1"/>
        <v>0</v>
      </c>
      <c r="R16" s="83">
        <f t="shared" si="2"/>
        <v>0</v>
      </c>
      <c r="S16" s="83">
        <f t="shared" si="2"/>
        <v>0</v>
      </c>
      <c r="T16" s="83">
        <f t="shared" si="2"/>
        <v>0</v>
      </c>
      <c r="U16" s="83">
        <f t="shared" si="2"/>
        <v>0</v>
      </c>
      <c r="V16" s="83">
        <f t="shared" si="3"/>
        <v>0</v>
      </c>
      <c r="W16" s="83">
        <f t="shared" si="3"/>
        <v>0</v>
      </c>
      <c r="X16" s="83">
        <f t="shared" si="4"/>
        <v>0</v>
      </c>
      <c r="Y16" s="83">
        <f t="shared" si="4"/>
        <v>0</v>
      </c>
      <c r="Z16" s="83">
        <f t="shared" si="4"/>
        <v>0</v>
      </c>
      <c r="AA16" s="171">
        <f t="shared" si="9"/>
        <v>0</v>
      </c>
      <c r="AB16" s="83">
        <f t="shared" si="5"/>
        <v>0</v>
      </c>
      <c r="AC16" s="83">
        <f t="shared" si="5"/>
        <v>0</v>
      </c>
      <c r="AD16" s="171">
        <f t="shared" si="10"/>
        <v>0</v>
      </c>
      <c r="AE16" s="171">
        <f>IF(AD16=1,SUM(AD$10:AD16),0)</f>
        <v>0</v>
      </c>
      <c r="AF16" s="82" t="str">
        <f t="shared" si="11"/>
        <v/>
      </c>
      <c r="AG16" s="171">
        <f t="shared" si="12"/>
        <v>0</v>
      </c>
    </row>
    <row r="17" spans="1:33" ht="12" customHeight="1" x14ac:dyDescent="0.25">
      <c r="A17" s="497"/>
      <c r="B17" s="15">
        <v>8</v>
      </c>
      <c r="C17" s="468">
        <f t="shared" si="6"/>
        <v>0</v>
      </c>
      <c r="D17" s="469"/>
      <c r="E17" s="470"/>
      <c r="F17" s="67">
        <f t="shared" si="7"/>
        <v>0</v>
      </c>
      <c r="G17" s="67">
        <f t="shared" si="7"/>
        <v>0</v>
      </c>
      <c r="H17" s="67">
        <f t="shared" si="7"/>
        <v>0</v>
      </c>
      <c r="I17" s="67">
        <f t="shared" si="0"/>
        <v>0</v>
      </c>
      <c r="J17" s="67">
        <f t="shared" si="8"/>
        <v>0</v>
      </c>
      <c r="K17" s="16">
        <f t="shared" si="8"/>
        <v>0</v>
      </c>
      <c r="L17" s="67">
        <f t="shared" si="8"/>
        <v>0</v>
      </c>
      <c r="M17" s="17">
        <f>IF(L17&gt;0,VLOOKUP(I17,Labour!$AR$1:$AT$15,3,FALSE),0)</f>
        <v>0</v>
      </c>
      <c r="N17" s="70">
        <f t="shared" si="1"/>
        <v>0</v>
      </c>
      <c r="R17" s="83">
        <f t="shared" si="2"/>
        <v>0</v>
      </c>
      <c r="S17" s="83">
        <f t="shared" si="2"/>
        <v>0</v>
      </c>
      <c r="T17" s="83">
        <f t="shared" si="2"/>
        <v>0</v>
      </c>
      <c r="U17" s="83">
        <f t="shared" si="2"/>
        <v>0</v>
      </c>
      <c r="V17" s="83">
        <f t="shared" si="3"/>
        <v>0</v>
      </c>
      <c r="W17" s="83">
        <f t="shared" si="3"/>
        <v>0</v>
      </c>
      <c r="X17" s="83">
        <f t="shared" si="4"/>
        <v>0</v>
      </c>
      <c r="Y17" s="83">
        <f t="shared" si="4"/>
        <v>0</v>
      </c>
      <c r="Z17" s="83">
        <f t="shared" si="4"/>
        <v>0</v>
      </c>
      <c r="AA17" s="171">
        <f t="shared" si="9"/>
        <v>0</v>
      </c>
      <c r="AB17" s="83">
        <f t="shared" si="5"/>
        <v>0</v>
      </c>
      <c r="AC17" s="83">
        <f t="shared" si="5"/>
        <v>0</v>
      </c>
      <c r="AD17" s="171">
        <f t="shared" si="10"/>
        <v>0</v>
      </c>
      <c r="AE17" s="171">
        <f>IF(AD17=1,SUM(AD$10:AD17),0)</f>
        <v>0</v>
      </c>
      <c r="AF17" s="82" t="str">
        <f t="shared" si="11"/>
        <v/>
      </c>
      <c r="AG17" s="171">
        <f t="shared" si="12"/>
        <v>0</v>
      </c>
    </row>
    <row r="18" spans="1:33" ht="12" customHeight="1" x14ac:dyDescent="0.25">
      <c r="A18" s="497"/>
      <c r="B18" s="15">
        <v>9</v>
      </c>
      <c r="C18" s="468">
        <f t="shared" si="6"/>
        <v>0</v>
      </c>
      <c r="D18" s="469"/>
      <c r="E18" s="470"/>
      <c r="F18" s="67">
        <f t="shared" si="7"/>
        <v>0</v>
      </c>
      <c r="G18" s="67">
        <f t="shared" si="7"/>
        <v>0</v>
      </c>
      <c r="H18" s="67">
        <f t="shared" si="7"/>
        <v>0</v>
      </c>
      <c r="I18" s="67">
        <f t="shared" si="0"/>
        <v>0</v>
      </c>
      <c r="J18" s="67">
        <f t="shared" si="8"/>
        <v>0</v>
      </c>
      <c r="K18" s="16">
        <f t="shared" si="8"/>
        <v>0</v>
      </c>
      <c r="L18" s="67">
        <f t="shared" si="8"/>
        <v>0</v>
      </c>
      <c r="M18" s="17">
        <f>IF(L18&gt;0,VLOOKUP(I18,Labour!$AR$1:$AT$15,3,FALSE),0)</f>
        <v>0</v>
      </c>
      <c r="N18" s="70">
        <f t="shared" si="1"/>
        <v>0</v>
      </c>
      <c r="R18" s="83">
        <f t="shared" si="2"/>
        <v>0</v>
      </c>
      <c r="S18" s="83">
        <f t="shared" si="2"/>
        <v>0</v>
      </c>
      <c r="T18" s="83">
        <f t="shared" si="2"/>
        <v>0</v>
      </c>
      <c r="U18" s="83">
        <f t="shared" si="2"/>
        <v>0</v>
      </c>
      <c r="V18" s="83">
        <f t="shared" si="3"/>
        <v>0</v>
      </c>
      <c r="W18" s="83">
        <f t="shared" si="3"/>
        <v>0</v>
      </c>
      <c r="X18" s="83">
        <f t="shared" si="4"/>
        <v>0</v>
      </c>
      <c r="Y18" s="83">
        <f t="shared" si="4"/>
        <v>0</v>
      </c>
      <c r="Z18" s="83">
        <f t="shared" si="4"/>
        <v>0</v>
      </c>
      <c r="AA18" s="171">
        <f t="shared" si="9"/>
        <v>0</v>
      </c>
      <c r="AB18" s="83">
        <f t="shared" si="5"/>
        <v>0</v>
      </c>
      <c r="AC18" s="83">
        <f t="shared" si="5"/>
        <v>0</v>
      </c>
      <c r="AD18" s="171">
        <f t="shared" si="10"/>
        <v>0</v>
      </c>
      <c r="AE18" s="171">
        <f>IF(AD18=1,SUM(AD$10:AD18),0)</f>
        <v>0</v>
      </c>
      <c r="AF18" s="82" t="str">
        <f t="shared" si="11"/>
        <v/>
      </c>
      <c r="AG18" s="171">
        <f t="shared" si="12"/>
        <v>0</v>
      </c>
    </row>
    <row r="19" spans="1:33" ht="12" customHeight="1" x14ac:dyDescent="0.25">
      <c r="A19" s="497"/>
      <c r="B19" s="15">
        <v>10</v>
      </c>
      <c r="C19" s="468">
        <f t="shared" si="6"/>
        <v>0</v>
      </c>
      <c r="D19" s="469"/>
      <c r="E19" s="470"/>
      <c r="F19" s="67">
        <f t="shared" si="7"/>
        <v>0</v>
      </c>
      <c r="G19" s="67">
        <f t="shared" si="7"/>
        <v>0</v>
      </c>
      <c r="H19" s="67">
        <f t="shared" si="7"/>
        <v>0</v>
      </c>
      <c r="I19" s="67">
        <f t="shared" si="0"/>
        <v>0</v>
      </c>
      <c r="J19" s="67">
        <f t="shared" si="8"/>
        <v>0</v>
      </c>
      <c r="K19" s="16">
        <f t="shared" si="8"/>
        <v>0</v>
      </c>
      <c r="L19" s="67">
        <f t="shared" si="8"/>
        <v>0</v>
      </c>
      <c r="M19" s="17">
        <f>IF(L19&gt;0,VLOOKUP(I19,Labour!$AR$1:$AT$15,3,FALSE),0)</f>
        <v>0</v>
      </c>
      <c r="N19" s="70">
        <f t="shared" si="1"/>
        <v>0</v>
      </c>
      <c r="R19" s="83">
        <f t="shared" si="2"/>
        <v>0</v>
      </c>
      <c r="S19" s="83">
        <f t="shared" si="2"/>
        <v>0</v>
      </c>
      <c r="T19" s="83">
        <f t="shared" si="2"/>
        <v>0</v>
      </c>
      <c r="U19" s="83">
        <f t="shared" si="2"/>
        <v>0</v>
      </c>
      <c r="V19" s="83">
        <f t="shared" si="3"/>
        <v>0</v>
      </c>
      <c r="W19" s="83">
        <f t="shared" si="3"/>
        <v>0</v>
      </c>
      <c r="X19" s="83">
        <f t="shared" si="4"/>
        <v>0</v>
      </c>
      <c r="Y19" s="83">
        <f t="shared" si="4"/>
        <v>0</v>
      </c>
      <c r="Z19" s="83">
        <f t="shared" si="4"/>
        <v>0</v>
      </c>
      <c r="AA19" s="171">
        <f t="shared" si="9"/>
        <v>0</v>
      </c>
      <c r="AB19" s="83">
        <f t="shared" si="5"/>
        <v>0</v>
      </c>
      <c r="AC19" s="83">
        <f t="shared" si="5"/>
        <v>0</v>
      </c>
      <c r="AD19" s="171">
        <f t="shared" si="10"/>
        <v>0</v>
      </c>
      <c r="AE19" s="171">
        <f>IF(AD19=1,SUM(AD$10:AD19),0)</f>
        <v>0</v>
      </c>
      <c r="AF19" s="82" t="str">
        <f t="shared" si="11"/>
        <v/>
      </c>
      <c r="AG19" s="171">
        <f t="shared" si="12"/>
        <v>0</v>
      </c>
    </row>
    <row r="20" spans="1:33" ht="12" customHeight="1" x14ac:dyDescent="0.25">
      <c r="A20" s="497"/>
      <c r="B20" s="15">
        <v>11</v>
      </c>
      <c r="C20" s="468">
        <f t="shared" si="6"/>
        <v>0</v>
      </c>
      <c r="D20" s="469"/>
      <c r="E20" s="470"/>
      <c r="F20" s="67">
        <f t="shared" si="7"/>
        <v>0</v>
      </c>
      <c r="G20" s="67">
        <f t="shared" si="7"/>
        <v>0</v>
      </c>
      <c r="H20" s="67">
        <f t="shared" si="7"/>
        <v>0</v>
      </c>
      <c r="I20" s="67">
        <f t="shared" si="0"/>
        <v>0</v>
      </c>
      <c r="J20" s="67">
        <f t="shared" si="8"/>
        <v>0</v>
      </c>
      <c r="K20" s="16">
        <f t="shared" si="8"/>
        <v>0</v>
      </c>
      <c r="L20" s="67">
        <f t="shared" si="8"/>
        <v>0</v>
      </c>
      <c r="M20" s="17">
        <f>IF(L20&gt;0,VLOOKUP(I20,Labour!$AR$1:$AT$15,3,FALSE),0)</f>
        <v>0</v>
      </c>
      <c r="N20" s="70">
        <f t="shared" si="1"/>
        <v>0</v>
      </c>
      <c r="R20" s="83">
        <f t="shared" si="2"/>
        <v>0</v>
      </c>
      <c r="S20" s="83">
        <f t="shared" si="2"/>
        <v>0</v>
      </c>
      <c r="T20" s="83">
        <f t="shared" si="2"/>
        <v>0</v>
      </c>
      <c r="U20" s="83">
        <f t="shared" si="2"/>
        <v>0</v>
      </c>
      <c r="V20" s="83">
        <f t="shared" si="3"/>
        <v>0</v>
      </c>
      <c r="W20" s="83">
        <f t="shared" si="3"/>
        <v>0</v>
      </c>
      <c r="X20" s="83">
        <f t="shared" si="4"/>
        <v>0</v>
      </c>
      <c r="Y20" s="83">
        <f t="shared" si="4"/>
        <v>0</v>
      </c>
      <c r="Z20" s="83">
        <f t="shared" si="4"/>
        <v>0</v>
      </c>
      <c r="AA20" s="171">
        <f t="shared" si="9"/>
        <v>0</v>
      </c>
      <c r="AB20" s="83">
        <f t="shared" si="5"/>
        <v>0</v>
      </c>
      <c r="AC20" s="83">
        <f t="shared" si="5"/>
        <v>0</v>
      </c>
      <c r="AD20" s="171">
        <f t="shared" si="10"/>
        <v>0</v>
      </c>
      <c r="AE20" s="171">
        <f>IF(AD20=1,SUM(AD$10:AD20),0)</f>
        <v>0</v>
      </c>
      <c r="AF20" s="82" t="str">
        <f t="shared" si="11"/>
        <v/>
      </c>
      <c r="AG20" s="171">
        <f t="shared" si="12"/>
        <v>0</v>
      </c>
    </row>
    <row r="21" spans="1:33" ht="12" customHeight="1" x14ac:dyDescent="0.25">
      <c r="A21" s="497"/>
      <c r="B21" s="15">
        <v>12</v>
      </c>
      <c r="C21" s="468">
        <f t="shared" si="6"/>
        <v>0</v>
      </c>
      <c r="D21" s="469"/>
      <c r="E21" s="470"/>
      <c r="F21" s="67">
        <f t="shared" si="7"/>
        <v>0</v>
      </c>
      <c r="G21" s="67">
        <f t="shared" si="7"/>
        <v>0</v>
      </c>
      <c r="H21" s="67">
        <f t="shared" si="7"/>
        <v>0</v>
      </c>
      <c r="I21" s="67">
        <f t="shared" si="0"/>
        <v>0</v>
      </c>
      <c r="J21" s="67">
        <f t="shared" si="8"/>
        <v>0</v>
      </c>
      <c r="K21" s="16">
        <f t="shared" si="8"/>
        <v>0</v>
      </c>
      <c r="L21" s="67">
        <f t="shared" si="8"/>
        <v>0</v>
      </c>
      <c r="M21" s="17">
        <f>IF(L21&gt;0,VLOOKUP(I21,Labour!$AR$1:$AT$15,3,FALSE),0)</f>
        <v>0</v>
      </c>
      <c r="N21" s="70">
        <f t="shared" si="1"/>
        <v>0</v>
      </c>
      <c r="R21" s="83">
        <f t="shared" si="2"/>
        <v>0</v>
      </c>
      <c r="S21" s="83">
        <f t="shared" si="2"/>
        <v>0</v>
      </c>
      <c r="T21" s="83">
        <f t="shared" si="2"/>
        <v>0</v>
      </c>
      <c r="U21" s="83">
        <f t="shared" si="2"/>
        <v>0</v>
      </c>
      <c r="V21" s="83">
        <f t="shared" si="3"/>
        <v>0</v>
      </c>
      <c r="W21" s="83">
        <f t="shared" si="3"/>
        <v>0</v>
      </c>
      <c r="X21" s="83">
        <f t="shared" si="4"/>
        <v>0</v>
      </c>
      <c r="Y21" s="83">
        <f t="shared" si="4"/>
        <v>0</v>
      </c>
      <c r="Z21" s="83">
        <f t="shared" si="4"/>
        <v>0</v>
      </c>
      <c r="AA21" s="171">
        <f t="shared" si="9"/>
        <v>0</v>
      </c>
      <c r="AB21" s="83">
        <f t="shared" si="5"/>
        <v>0</v>
      </c>
      <c r="AC21" s="83">
        <f t="shared" si="5"/>
        <v>0</v>
      </c>
      <c r="AD21" s="171">
        <f t="shared" si="10"/>
        <v>0</v>
      </c>
      <c r="AE21" s="171">
        <f>IF(AD21=1,SUM(AD$10:AD21),0)</f>
        <v>0</v>
      </c>
      <c r="AF21" s="82" t="str">
        <f t="shared" si="11"/>
        <v/>
      </c>
      <c r="AG21" s="171">
        <f t="shared" si="12"/>
        <v>0</v>
      </c>
    </row>
    <row r="22" spans="1:33" ht="12" customHeight="1" x14ac:dyDescent="0.25">
      <c r="A22" s="497"/>
      <c r="B22" s="15">
        <v>13</v>
      </c>
      <c r="C22" s="468">
        <f t="shared" si="6"/>
        <v>0</v>
      </c>
      <c r="D22" s="469"/>
      <c r="E22" s="470"/>
      <c r="F22" s="67">
        <f t="shared" si="7"/>
        <v>0</v>
      </c>
      <c r="G22" s="67">
        <f t="shared" si="7"/>
        <v>0</v>
      </c>
      <c r="H22" s="67">
        <f t="shared" si="7"/>
        <v>0</v>
      </c>
      <c r="I22" s="67">
        <f t="shared" si="0"/>
        <v>0</v>
      </c>
      <c r="J22" s="67">
        <f t="shared" si="8"/>
        <v>0</v>
      </c>
      <c r="K22" s="16">
        <f t="shared" si="8"/>
        <v>0</v>
      </c>
      <c r="L22" s="67">
        <f t="shared" si="8"/>
        <v>0</v>
      </c>
      <c r="M22" s="17">
        <f>IF(L22&gt;0,VLOOKUP(I22,Labour!$AR$1:$AT$15,3,FALSE),0)</f>
        <v>0</v>
      </c>
      <c r="N22" s="70">
        <f t="shared" si="1"/>
        <v>0</v>
      </c>
      <c r="R22" s="83">
        <f t="shared" si="2"/>
        <v>0</v>
      </c>
      <c r="S22" s="83">
        <f t="shared" si="2"/>
        <v>0</v>
      </c>
      <c r="T22" s="83">
        <f t="shared" si="2"/>
        <v>0</v>
      </c>
      <c r="U22" s="83">
        <f t="shared" si="2"/>
        <v>0</v>
      </c>
      <c r="V22" s="83">
        <f t="shared" si="3"/>
        <v>0</v>
      </c>
      <c r="W22" s="83">
        <f t="shared" si="3"/>
        <v>0</v>
      </c>
      <c r="X22" s="83">
        <f t="shared" si="4"/>
        <v>0</v>
      </c>
      <c r="Y22" s="83">
        <f t="shared" si="4"/>
        <v>0</v>
      </c>
      <c r="Z22" s="83">
        <f t="shared" si="4"/>
        <v>0</v>
      </c>
      <c r="AA22" s="171">
        <f t="shared" si="9"/>
        <v>0</v>
      </c>
      <c r="AB22" s="83">
        <f t="shared" si="5"/>
        <v>0</v>
      </c>
      <c r="AC22" s="83">
        <f t="shared" si="5"/>
        <v>0</v>
      </c>
      <c r="AD22" s="171">
        <f t="shared" si="10"/>
        <v>0</v>
      </c>
      <c r="AE22" s="171">
        <f>IF(AD22=1,SUM(AD$10:AD22),0)</f>
        <v>0</v>
      </c>
      <c r="AF22" s="82" t="str">
        <f t="shared" si="11"/>
        <v/>
      </c>
      <c r="AG22" s="171">
        <f t="shared" si="12"/>
        <v>0</v>
      </c>
    </row>
    <row r="23" spans="1:33" ht="12" customHeight="1" x14ac:dyDescent="0.25">
      <c r="A23" s="497"/>
      <c r="B23" s="15">
        <v>14</v>
      </c>
      <c r="C23" s="468">
        <f t="shared" si="6"/>
        <v>0</v>
      </c>
      <c r="D23" s="469"/>
      <c r="E23" s="470"/>
      <c r="F23" s="67">
        <f t="shared" si="7"/>
        <v>0</v>
      </c>
      <c r="G23" s="67">
        <f t="shared" si="7"/>
        <v>0</v>
      </c>
      <c r="H23" s="67">
        <f t="shared" si="7"/>
        <v>0</v>
      </c>
      <c r="I23" s="67">
        <f t="shared" si="0"/>
        <v>0</v>
      </c>
      <c r="J23" s="67">
        <f t="shared" si="8"/>
        <v>0</v>
      </c>
      <c r="K23" s="16">
        <f t="shared" si="8"/>
        <v>0</v>
      </c>
      <c r="L23" s="67">
        <f t="shared" si="8"/>
        <v>0</v>
      </c>
      <c r="M23" s="17">
        <f>IF(L23&gt;0,VLOOKUP(I23,Labour!$AR$1:$AT$15,3,FALSE),0)</f>
        <v>0</v>
      </c>
      <c r="N23" s="70">
        <f t="shared" si="1"/>
        <v>0</v>
      </c>
      <c r="R23" s="83">
        <f t="shared" si="2"/>
        <v>0</v>
      </c>
      <c r="S23" s="83">
        <f t="shared" si="2"/>
        <v>0</v>
      </c>
      <c r="T23" s="83">
        <f t="shared" si="2"/>
        <v>0</v>
      </c>
      <c r="U23" s="83">
        <f t="shared" si="2"/>
        <v>0</v>
      </c>
      <c r="V23" s="83">
        <f t="shared" si="3"/>
        <v>0</v>
      </c>
      <c r="W23" s="83">
        <f t="shared" si="3"/>
        <v>0</v>
      </c>
      <c r="X23" s="83">
        <f t="shared" si="4"/>
        <v>0</v>
      </c>
      <c r="Y23" s="83">
        <f t="shared" si="4"/>
        <v>0</v>
      </c>
      <c r="Z23" s="83">
        <f t="shared" si="4"/>
        <v>0</v>
      </c>
      <c r="AA23" s="171">
        <f t="shared" si="9"/>
        <v>0</v>
      </c>
      <c r="AB23" s="83">
        <f t="shared" si="5"/>
        <v>0</v>
      </c>
      <c r="AC23" s="83">
        <f t="shared" si="5"/>
        <v>0</v>
      </c>
      <c r="AD23" s="171">
        <f t="shared" si="10"/>
        <v>0</v>
      </c>
      <c r="AE23" s="171">
        <f>IF(AD23=1,SUM(AD$10:AD23),0)</f>
        <v>0</v>
      </c>
      <c r="AF23" s="82" t="str">
        <f t="shared" si="11"/>
        <v/>
      </c>
      <c r="AG23" s="171">
        <f t="shared" si="12"/>
        <v>0</v>
      </c>
    </row>
    <row r="24" spans="1:33" ht="12" customHeight="1" x14ac:dyDescent="0.25">
      <c r="A24" s="497"/>
      <c r="B24" s="15">
        <v>15</v>
      </c>
      <c r="C24" s="468">
        <f t="shared" si="6"/>
        <v>0</v>
      </c>
      <c r="D24" s="469"/>
      <c r="E24" s="470"/>
      <c r="F24" s="67">
        <f t="shared" si="7"/>
        <v>0</v>
      </c>
      <c r="G24" s="67">
        <f t="shared" si="7"/>
        <v>0</v>
      </c>
      <c r="H24" s="67">
        <f t="shared" si="7"/>
        <v>0</v>
      </c>
      <c r="I24" s="67">
        <f t="shared" si="0"/>
        <v>0</v>
      </c>
      <c r="J24" s="67">
        <f t="shared" si="8"/>
        <v>0</v>
      </c>
      <c r="K24" s="16">
        <f t="shared" si="8"/>
        <v>0</v>
      </c>
      <c r="L24" s="67">
        <f t="shared" si="8"/>
        <v>0</v>
      </c>
      <c r="M24" s="17">
        <f>IF(L24&gt;0,VLOOKUP(I24,Labour!$AR$1:$AT$15,3,FALSE),0)</f>
        <v>0</v>
      </c>
      <c r="N24" s="70">
        <f t="shared" si="1"/>
        <v>0</v>
      </c>
      <c r="R24" s="83">
        <f t="shared" si="2"/>
        <v>0</v>
      </c>
      <c r="S24" s="83">
        <f t="shared" si="2"/>
        <v>0</v>
      </c>
      <c r="T24" s="83">
        <f t="shared" si="2"/>
        <v>0</v>
      </c>
      <c r="U24" s="83">
        <f t="shared" si="2"/>
        <v>0</v>
      </c>
      <c r="V24" s="83">
        <f t="shared" si="3"/>
        <v>0</v>
      </c>
      <c r="W24" s="83">
        <f t="shared" si="3"/>
        <v>0</v>
      </c>
      <c r="X24" s="83">
        <f t="shared" si="4"/>
        <v>0</v>
      </c>
      <c r="Y24" s="83">
        <f t="shared" si="4"/>
        <v>0</v>
      </c>
      <c r="Z24" s="83">
        <f t="shared" si="4"/>
        <v>0</v>
      </c>
      <c r="AA24" s="171">
        <f t="shared" si="9"/>
        <v>0</v>
      </c>
      <c r="AB24" s="83">
        <f t="shared" si="5"/>
        <v>0</v>
      </c>
      <c r="AC24" s="83">
        <f t="shared" si="5"/>
        <v>0</v>
      </c>
      <c r="AD24" s="171">
        <f t="shared" si="10"/>
        <v>0</v>
      </c>
      <c r="AE24" s="171">
        <f>IF(AD24=1,SUM(AD$10:AD24),0)</f>
        <v>0</v>
      </c>
      <c r="AF24" s="82" t="str">
        <f t="shared" si="11"/>
        <v/>
      </c>
      <c r="AG24" s="171">
        <f t="shared" si="12"/>
        <v>0</v>
      </c>
    </row>
    <row r="25" spans="1:33" ht="12" customHeight="1" x14ac:dyDescent="0.25">
      <c r="A25" s="497"/>
      <c r="B25" s="15">
        <v>16</v>
      </c>
      <c r="C25" s="468">
        <f t="shared" si="6"/>
        <v>0</v>
      </c>
      <c r="D25" s="469"/>
      <c r="E25" s="470"/>
      <c r="F25" s="67">
        <f t="shared" si="7"/>
        <v>0</v>
      </c>
      <c r="G25" s="67">
        <f t="shared" si="7"/>
        <v>0</v>
      </c>
      <c r="H25" s="67">
        <f t="shared" si="7"/>
        <v>0</v>
      </c>
      <c r="I25" s="67">
        <f t="shared" si="0"/>
        <v>0</v>
      </c>
      <c r="J25" s="67">
        <f t="shared" si="8"/>
        <v>0</v>
      </c>
      <c r="K25" s="16">
        <f t="shared" si="8"/>
        <v>0</v>
      </c>
      <c r="L25" s="67">
        <f t="shared" si="8"/>
        <v>0</v>
      </c>
      <c r="M25" s="17">
        <f>IF(L25&gt;0,VLOOKUP(I25,Labour!$AR$1:$AT$15,3,FALSE),0)</f>
        <v>0</v>
      </c>
      <c r="N25" s="70">
        <f t="shared" si="1"/>
        <v>0</v>
      </c>
      <c r="R25" s="83">
        <f t="shared" si="2"/>
        <v>0</v>
      </c>
      <c r="S25" s="83">
        <f t="shared" si="2"/>
        <v>0</v>
      </c>
      <c r="T25" s="83">
        <f t="shared" si="2"/>
        <v>0</v>
      </c>
      <c r="U25" s="83">
        <f t="shared" si="2"/>
        <v>0</v>
      </c>
      <c r="V25" s="83">
        <f t="shared" si="3"/>
        <v>0</v>
      </c>
      <c r="W25" s="83">
        <f t="shared" si="3"/>
        <v>0</v>
      </c>
      <c r="X25" s="83">
        <f t="shared" si="4"/>
        <v>0</v>
      </c>
      <c r="Y25" s="83">
        <f t="shared" si="4"/>
        <v>0</v>
      </c>
      <c r="Z25" s="83">
        <f t="shared" si="4"/>
        <v>0</v>
      </c>
      <c r="AA25" s="171">
        <f t="shared" si="9"/>
        <v>0</v>
      </c>
      <c r="AB25" s="83">
        <f t="shared" si="5"/>
        <v>0</v>
      </c>
      <c r="AC25" s="83">
        <f t="shared" si="5"/>
        <v>0</v>
      </c>
      <c r="AD25" s="171">
        <f t="shared" si="10"/>
        <v>0</v>
      </c>
      <c r="AE25" s="171">
        <f>IF(AD25=1,SUM(AD$10:AD25),0)</f>
        <v>0</v>
      </c>
      <c r="AF25" s="82" t="str">
        <f t="shared" si="11"/>
        <v/>
      </c>
      <c r="AG25" s="171">
        <f t="shared" si="12"/>
        <v>0</v>
      </c>
    </row>
    <row r="26" spans="1:33" ht="12" customHeight="1" x14ac:dyDescent="0.25">
      <c r="A26" s="497"/>
      <c r="B26" s="15">
        <v>17</v>
      </c>
      <c r="C26" s="468">
        <f t="shared" si="6"/>
        <v>0</v>
      </c>
      <c r="D26" s="469"/>
      <c r="E26" s="470"/>
      <c r="F26" s="67">
        <f t="shared" si="7"/>
        <v>0</v>
      </c>
      <c r="G26" s="67">
        <f t="shared" si="7"/>
        <v>0</v>
      </c>
      <c r="H26" s="67">
        <f t="shared" si="7"/>
        <v>0</v>
      </c>
      <c r="I26" s="67">
        <f t="shared" si="0"/>
        <v>0</v>
      </c>
      <c r="J26" s="67">
        <f t="shared" si="8"/>
        <v>0</v>
      </c>
      <c r="K26" s="16">
        <f t="shared" si="8"/>
        <v>0</v>
      </c>
      <c r="L26" s="67">
        <f t="shared" si="8"/>
        <v>0</v>
      </c>
      <c r="M26" s="17">
        <f>IF(L26&gt;0,VLOOKUP(I26,Labour!$AR$1:$AT$15,3,FALSE),0)</f>
        <v>0</v>
      </c>
      <c r="N26" s="70">
        <f t="shared" si="1"/>
        <v>0</v>
      </c>
      <c r="R26" s="83">
        <f t="shared" si="2"/>
        <v>0</v>
      </c>
      <c r="S26" s="83">
        <f t="shared" si="2"/>
        <v>0</v>
      </c>
      <c r="T26" s="83">
        <f t="shared" si="2"/>
        <v>0</v>
      </c>
      <c r="U26" s="83">
        <f t="shared" si="2"/>
        <v>0</v>
      </c>
      <c r="V26" s="83">
        <f t="shared" si="3"/>
        <v>0</v>
      </c>
      <c r="W26" s="83">
        <f t="shared" si="3"/>
        <v>0</v>
      </c>
      <c r="X26" s="83">
        <f t="shared" si="4"/>
        <v>0</v>
      </c>
      <c r="Y26" s="83">
        <f t="shared" si="4"/>
        <v>0</v>
      </c>
      <c r="Z26" s="83">
        <f t="shared" si="4"/>
        <v>0</v>
      </c>
      <c r="AA26" s="171">
        <f t="shared" si="9"/>
        <v>0</v>
      </c>
      <c r="AB26" s="83">
        <f t="shared" si="5"/>
        <v>0</v>
      </c>
      <c r="AC26" s="83">
        <f t="shared" si="5"/>
        <v>0</v>
      </c>
      <c r="AD26" s="171">
        <f t="shared" si="10"/>
        <v>0</v>
      </c>
      <c r="AE26" s="171">
        <f>IF(AD26=1,SUM(AD$10:AD26),0)</f>
        <v>0</v>
      </c>
      <c r="AF26" s="82" t="str">
        <f t="shared" si="11"/>
        <v/>
      </c>
      <c r="AG26" s="171">
        <f t="shared" si="12"/>
        <v>0</v>
      </c>
    </row>
    <row r="27" spans="1:33" ht="12" customHeight="1" x14ac:dyDescent="0.25">
      <c r="A27" s="497"/>
      <c r="B27" s="15">
        <v>18</v>
      </c>
      <c r="C27" s="468">
        <f t="shared" si="6"/>
        <v>0</v>
      </c>
      <c r="D27" s="469"/>
      <c r="E27" s="470"/>
      <c r="F27" s="67">
        <f t="shared" si="7"/>
        <v>0</v>
      </c>
      <c r="G27" s="67">
        <f t="shared" si="7"/>
        <v>0</v>
      </c>
      <c r="H27" s="67">
        <f t="shared" si="7"/>
        <v>0</v>
      </c>
      <c r="I27" s="67">
        <f t="shared" si="0"/>
        <v>0</v>
      </c>
      <c r="J27" s="67">
        <f t="shared" si="8"/>
        <v>0</v>
      </c>
      <c r="K27" s="16">
        <f t="shared" si="8"/>
        <v>0</v>
      </c>
      <c r="L27" s="67">
        <f t="shared" si="8"/>
        <v>0</v>
      </c>
      <c r="M27" s="17">
        <f>IF(L27&gt;0,VLOOKUP(I27,Labour!$AR$1:$AT$15,3,FALSE),0)</f>
        <v>0</v>
      </c>
      <c r="N27" s="70">
        <f t="shared" si="1"/>
        <v>0</v>
      </c>
      <c r="R27" s="83">
        <f t="shared" si="2"/>
        <v>0</v>
      </c>
      <c r="S27" s="83">
        <f t="shared" si="2"/>
        <v>0</v>
      </c>
      <c r="T27" s="83">
        <f t="shared" si="2"/>
        <v>0</v>
      </c>
      <c r="U27" s="83">
        <f t="shared" si="2"/>
        <v>0</v>
      </c>
      <c r="V27" s="83">
        <f t="shared" si="3"/>
        <v>0</v>
      </c>
      <c r="W27" s="83">
        <f t="shared" si="3"/>
        <v>0</v>
      </c>
      <c r="X27" s="83">
        <f t="shared" si="4"/>
        <v>0</v>
      </c>
      <c r="Y27" s="83">
        <f t="shared" si="4"/>
        <v>0</v>
      </c>
      <c r="Z27" s="83">
        <f t="shared" si="4"/>
        <v>0</v>
      </c>
      <c r="AA27" s="171">
        <f t="shared" si="9"/>
        <v>0</v>
      </c>
      <c r="AB27" s="83">
        <f t="shared" si="5"/>
        <v>0</v>
      </c>
      <c r="AC27" s="83">
        <f t="shared" si="5"/>
        <v>0</v>
      </c>
      <c r="AD27" s="171">
        <f t="shared" si="10"/>
        <v>0</v>
      </c>
      <c r="AE27" s="171">
        <f>IF(AD27=1,SUM(AD$10:AD27),0)</f>
        <v>0</v>
      </c>
      <c r="AF27" s="82" t="str">
        <f t="shared" si="11"/>
        <v/>
      </c>
      <c r="AG27" s="171">
        <f t="shared" si="12"/>
        <v>0</v>
      </c>
    </row>
    <row r="28" spans="1:33" ht="12" customHeight="1" x14ac:dyDescent="0.25">
      <c r="A28" s="497"/>
      <c r="B28" s="15">
        <v>19</v>
      </c>
      <c r="C28" s="468">
        <f t="shared" si="6"/>
        <v>0</v>
      </c>
      <c r="D28" s="469"/>
      <c r="E28" s="470"/>
      <c r="F28" s="67">
        <f t="shared" si="7"/>
        <v>0</v>
      </c>
      <c r="G28" s="67">
        <f t="shared" si="7"/>
        <v>0</v>
      </c>
      <c r="H28" s="67">
        <f t="shared" si="7"/>
        <v>0</v>
      </c>
      <c r="I28" s="67">
        <f t="shared" si="0"/>
        <v>0</v>
      </c>
      <c r="J28" s="67">
        <f t="shared" si="8"/>
        <v>0</v>
      </c>
      <c r="K28" s="16">
        <f t="shared" si="8"/>
        <v>0</v>
      </c>
      <c r="L28" s="67">
        <f t="shared" si="8"/>
        <v>0</v>
      </c>
      <c r="M28" s="17">
        <f>IF(L28&gt;0,VLOOKUP(I28,Labour!$AR$1:$AT$15,3,FALSE),0)</f>
        <v>0</v>
      </c>
      <c r="N28" s="70">
        <f t="shared" si="1"/>
        <v>0</v>
      </c>
      <c r="R28" s="83">
        <f t="shared" si="2"/>
        <v>0</v>
      </c>
      <c r="S28" s="83">
        <f t="shared" si="2"/>
        <v>0</v>
      </c>
      <c r="T28" s="83">
        <f t="shared" si="2"/>
        <v>0</v>
      </c>
      <c r="U28" s="83">
        <f t="shared" si="2"/>
        <v>0</v>
      </c>
      <c r="V28" s="83">
        <f t="shared" si="3"/>
        <v>0</v>
      </c>
      <c r="W28" s="83">
        <f t="shared" si="3"/>
        <v>0</v>
      </c>
      <c r="X28" s="83">
        <f t="shared" si="4"/>
        <v>0</v>
      </c>
      <c r="Y28" s="83">
        <f t="shared" si="4"/>
        <v>0</v>
      </c>
      <c r="Z28" s="83">
        <f t="shared" si="4"/>
        <v>0</v>
      </c>
      <c r="AA28" s="171">
        <f t="shared" si="9"/>
        <v>0</v>
      </c>
      <c r="AB28" s="83">
        <f t="shared" si="5"/>
        <v>0</v>
      </c>
      <c r="AC28" s="83">
        <f t="shared" si="5"/>
        <v>0</v>
      </c>
      <c r="AD28" s="171">
        <f t="shared" si="10"/>
        <v>0</v>
      </c>
      <c r="AE28" s="171">
        <f>IF(AD28=1,SUM(AD$10:AD28),0)</f>
        <v>0</v>
      </c>
      <c r="AF28" s="82" t="str">
        <f t="shared" si="11"/>
        <v/>
      </c>
      <c r="AG28" s="171">
        <f t="shared" si="12"/>
        <v>0</v>
      </c>
    </row>
    <row r="29" spans="1:33" ht="12" customHeight="1" x14ac:dyDescent="0.25">
      <c r="A29" s="497"/>
      <c r="B29" s="15">
        <v>20</v>
      </c>
      <c r="C29" s="468">
        <f t="shared" si="6"/>
        <v>0</v>
      </c>
      <c r="D29" s="469"/>
      <c r="E29" s="470"/>
      <c r="F29" s="67">
        <f t="shared" si="7"/>
        <v>0</v>
      </c>
      <c r="G29" s="67">
        <f t="shared" si="7"/>
        <v>0</v>
      </c>
      <c r="H29" s="67">
        <f t="shared" si="7"/>
        <v>0</v>
      </c>
      <c r="I29" s="67">
        <f t="shared" si="0"/>
        <v>0</v>
      </c>
      <c r="J29" s="67">
        <f t="shared" si="8"/>
        <v>0</v>
      </c>
      <c r="K29" s="16">
        <f t="shared" si="8"/>
        <v>0</v>
      </c>
      <c r="L29" s="67">
        <f t="shared" si="8"/>
        <v>0</v>
      </c>
      <c r="M29" s="17">
        <f>IF(L29&gt;0,VLOOKUP(I29,Labour!$AR$1:$AT$15,3,FALSE),0)</f>
        <v>0</v>
      </c>
      <c r="N29" s="70">
        <f t="shared" si="1"/>
        <v>0</v>
      </c>
      <c r="R29" s="83">
        <f t="shared" si="2"/>
        <v>0</v>
      </c>
      <c r="S29" s="83">
        <f t="shared" si="2"/>
        <v>0</v>
      </c>
      <c r="T29" s="83">
        <f t="shared" si="2"/>
        <v>0</v>
      </c>
      <c r="U29" s="83">
        <f t="shared" si="2"/>
        <v>0</v>
      </c>
      <c r="V29" s="83">
        <f t="shared" si="3"/>
        <v>0</v>
      </c>
      <c r="W29" s="83">
        <f t="shared" si="3"/>
        <v>0</v>
      </c>
      <c r="X29" s="83">
        <f t="shared" si="4"/>
        <v>0</v>
      </c>
      <c r="Y29" s="83">
        <f t="shared" si="4"/>
        <v>0</v>
      </c>
      <c r="Z29" s="83">
        <f t="shared" si="4"/>
        <v>0</v>
      </c>
      <c r="AA29" s="171">
        <f t="shared" si="9"/>
        <v>0</v>
      </c>
      <c r="AB29" s="83">
        <f t="shared" si="5"/>
        <v>0</v>
      </c>
      <c r="AC29" s="83">
        <f t="shared" si="5"/>
        <v>0</v>
      </c>
      <c r="AD29" s="171">
        <f t="shared" si="10"/>
        <v>0</v>
      </c>
      <c r="AE29" s="171">
        <f>IF(AD29=1,SUM(AD$10:AD29),0)</f>
        <v>0</v>
      </c>
      <c r="AF29" s="82" t="str">
        <f t="shared" si="11"/>
        <v/>
      </c>
      <c r="AG29" s="171">
        <f t="shared" si="12"/>
        <v>0</v>
      </c>
    </row>
    <row r="30" spans="1:33" ht="12" customHeight="1" x14ac:dyDescent="0.25">
      <c r="A30" s="497"/>
      <c r="B30" s="15">
        <v>21</v>
      </c>
      <c r="C30" s="468">
        <f t="shared" si="6"/>
        <v>0</v>
      </c>
      <c r="D30" s="469"/>
      <c r="E30" s="470"/>
      <c r="F30" s="67">
        <f t="shared" si="7"/>
        <v>0</v>
      </c>
      <c r="G30" s="67">
        <f t="shared" si="7"/>
        <v>0</v>
      </c>
      <c r="H30" s="67">
        <f t="shared" si="7"/>
        <v>0</v>
      </c>
      <c r="I30" s="67">
        <f t="shared" si="0"/>
        <v>0</v>
      </c>
      <c r="J30" s="67">
        <f t="shared" si="8"/>
        <v>0</v>
      </c>
      <c r="K30" s="16">
        <f t="shared" si="8"/>
        <v>0</v>
      </c>
      <c r="L30" s="67">
        <f t="shared" si="8"/>
        <v>0</v>
      </c>
      <c r="M30" s="17">
        <f>IF(L30&gt;0,VLOOKUP(I30,Labour!$AR$1:$AT$15,3,FALSE),0)</f>
        <v>0</v>
      </c>
      <c r="N30" s="70">
        <f t="shared" si="1"/>
        <v>0</v>
      </c>
      <c r="R30" s="83">
        <f t="shared" ref="R30:U49" si="13">IF($B30&lt;=$U$3,VLOOKUP($B30,QTABLE,R$9,FALSE),0)</f>
        <v>0</v>
      </c>
      <c r="S30" s="83">
        <f t="shared" si="13"/>
        <v>0</v>
      </c>
      <c r="T30" s="83">
        <f t="shared" si="13"/>
        <v>0</v>
      </c>
      <c r="U30" s="83">
        <f t="shared" si="13"/>
        <v>0</v>
      </c>
      <c r="V30" s="83">
        <f t="shared" ref="V30:W49" si="14">IF($B30&lt;=$U$3,IF(VLOOKUP($B30,QTABLE,V$9,FALSE)=V$8,$U30,0),0)</f>
        <v>0</v>
      </c>
      <c r="W30" s="83">
        <f t="shared" si="14"/>
        <v>0</v>
      </c>
      <c r="X30" s="83">
        <f t="shared" ref="X30:Z49" si="15">IF($B30&lt;=$U$3,VLOOKUP($B30,QTABLE,X$9,FALSE),0)</f>
        <v>0</v>
      </c>
      <c r="Y30" s="83">
        <f t="shared" si="15"/>
        <v>0</v>
      </c>
      <c r="Z30" s="83">
        <f t="shared" si="15"/>
        <v>0</v>
      </c>
      <c r="AA30" s="171">
        <f t="shared" si="9"/>
        <v>0</v>
      </c>
      <c r="AB30" s="83">
        <f t="shared" ref="AB30:AC49" si="16">IF($B30&lt;=$U$3,VLOOKUP($B30,QTABLE,AB$9,FALSE),0)</f>
        <v>0</v>
      </c>
      <c r="AC30" s="83">
        <f t="shared" si="16"/>
        <v>0</v>
      </c>
      <c r="AD30" s="171">
        <f t="shared" si="10"/>
        <v>0</v>
      </c>
      <c r="AE30" s="171">
        <f>IF(AD30=1,SUM(AD$10:AD30),0)</f>
        <v>0</v>
      </c>
      <c r="AF30" s="82" t="str">
        <f t="shared" si="11"/>
        <v/>
      </c>
      <c r="AG30" s="171">
        <f t="shared" si="12"/>
        <v>0</v>
      </c>
    </row>
    <row r="31" spans="1:33" ht="12" customHeight="1" x14ac:dyDescent="0.25">
      <c r="A31" s="497"/>
      <c r="B31" s="15">
        <v>22</v>
      </c>
      <c r="C31" s="468">
        <f t="shared" si="6"/>
        <v>0</v>
      </c>
      <c r="D31" s="469"/>
      <c r="E31" s="470"/>
      <c r="F31" s="67">
        <f t="shared" si="7"/>
        <v>0</v>
      </c>
      <c r="G31" s="67">
        <f t="shared" si="7"/>
        <v>0</v>
      </c>
      <c r="H31" s="67">
        <f t="shared" si="7"/>
        <v>0</v>
      </c>
      <c r="I31" s="67">
        <f t="shared" si="0"/>
        <v>0</v>
      </c>
      <c r="J31" s="67">
        <f t="shared" si="8"/>
        <v>0</v>
      </c>
      <c r="K31" s="16">
        <f t="shared" si="8"/>
        <v>0</v>
      </c>
      <c r="L31" s="67">
        <f t="shared" si="8"/>
        <v>0</v>
      </c>
      <c r="M31" s="17">
        <f>IF(L31&gt;0,VLOOKUP(I31,Labour!$AR$1:$AT$15,3,FALSE),0)</f>
        <v>0</v>
      </c>
      <c r="N31" s="70">
        <f t="shared" si="1"/>
        <v>0</v>
      </c>
      <c r="R31" s="83">
        <f t="shared" si="13"/>
        <v>0</v>
      </c>
      <c r="S31" s="83">
        <f t="shared" si="13"/>
        <v>0</v>
      </c>
      <c r="T31" s="83">
        <f t="shared" si="13"/>
        <v>0</v>
      </c>
      <c r="U31" s="83">
        <f t="shared" si="13"/>
        <v>0</v>
      </c>
      <c r="V31" s="83">
        <f t="shared" si="14"/>
        <v>0</v>
      </c>
      <c r="W31" s="83">
        <f t="shared" si="14"/>
        <v>0</v>
      </c>
      <c r="X31" s="83">
        <f t="shared" si="15"/>
        <v>0</v>
      </c>
      <c r="Y31" s="83">
        <f t="shared" si="15"/>
        <v>0</v>
      </c>
      <c r="Z31" s="83">
        <f t="shared" si="15"/>
        <v>0</v>
      </c>
      <c r="AA31" s="171">
        <f t="shared" si="9"/>
        <v>0</v>
      </c>
      <c r="AB31" s="83">
        <f t="shared" si="16"/>
        <v>0</v>
      </c>
      <c r="AC31" s="83">
        <f t="shared" si="16"/>
        <v>0</v>
      </c>
      <c r="AD31" s="171">
        <f t="shared" si="10"/>
        <v>0</v>
      </c>
      <c r="AE31" s="171">
        <f>IF(AD31=1,SUM(AD$10:AD31),0)</f>
        <v>0</v>
      </c>
      <c r="AF31" s="82" t="str">
        <f t="shared" si="11"/>
        <v/>
      </c>
      <c r="AG31" s="171">
        <f t="shared" si="12"/>
        <v>0</v>
      </c>
    </row>
    <row r="32" spans="1:33" ht="12" customHeight="1" x14ac:dyDescent="0.25">
      <c r="A32" s="497"/>
      <c r="B32" s="15">
        <v>23</v>
      </c>
      <c r="C32" s="468">
        <f t="shared" si="6"/>
        <v>0</v>
      </c>
      <c r="D32" s="469"/>
      <c r="E32" s="470"/>
      <c r="F32" s="67">
        <f t="shared" si="7"/>
        <v>0</v>
      </c>
      <c r="G32" s="67">
        <f t="shared" si="7"/>
        <v>0</v>
      </c>
      <c r="H32" s="67">
        <f t="shared" si="7"/>
        <v>0</v>
      </c>
      <c r="I32" s="67">
        <f t="shared" si="0"/>
        <v>0</v>
      </c>
      <c r="J32" s="67">
        <f t="shared" si="8"/>
        <v>0</v>
      </c>
      <c r="K32" s="16">
        <f t="shared" si="8"/>
        <v>0</v>
      </c>
      <c r="L32" s="67">
        <f t="shared" si="8"/>
        <v>0</v>
      </c>
      <c r="M32" s="17">
        <f>IF(L32&gt;0,VLOOKUP(I32,Labour!$AR$1:$AT$15,3,FALSE),0)</f>
        <v>0</v>
      </c>
      <c r="N32" s="70">
        <f t="shared" si="1"/>
        <v>0</v>
      </c>
      <c r="R32" s="83">
        <f t="shared" si="13"/>
        <v>0</v>
      </c>
      <c r="S32" s="83">
        <f t="shared" si="13"/>
        <v>0</v>
      </c>
      <c r="T32" s="83">
        <f t="shared" si="13"/>
        <v>0</v>
      </c>
      <c r="U32" s="83">
        <f t="shared" si="13"/>
        <v>0</v>
      </c>
      <c r="V32" s="83">
        <f t="shared" si="14"/>
        <v>0</v>
      </c>
      <c r="W32" s="83">
        <f t="shared" si="14"/>
        <v>0</v>
      </c>
      <c r="X32" s="83">
        <f t="shared" si="15"/>
        <v>0</v>
      </c>
      <c r="Y32" s="83">
        <f t="shared" si="15"/>
        <v>0</v>
      </c>
      <c r="Z32" s="83">
        <f t="shared" si="15"/>
        <v>0</v>
      </c>
      <c r="AA32" s="171">
        <f t="shared" si="9"/>
        <v>0</v>
      </c>
      <c r="AB32" s="83">
        <f t="shared" si="16"/>
        <v>0</v>
      </c>
      <c r="AC32" s="83">
        <f t="shared" si="16"/>
        <v>0</v>
      </c>
      <c r="AD32" s="171">
        <f t="shared" si="10"/>
        <v>0</v>
      </c>
      <c r="AE32" s="171">
        <f>IF(AD32=1,SUM(AD$10:AD32),0)</f>
        <v>0</v>
      </c>
      <c r="AF32" s="82" t="str">
        <f t="shared" si="11"/>
        <v/>
      </c>
      <c r="AG32" s="171">
        <f t="shared" si="12"/>
        <v>0</v>
      </c>
    </row>
    <row r="33" spans="1:33" ht="12" customHeight="1" x14ac:dyDescent="0.25">
      <c r="A33" s="497"/>
      <c r="B33" s="15">
        <v>24</v>
      </c>
      <c r="C33" s="468">
        <f t="shared" si="6"/>
        <v>0</v>
      </c>
      <c r="D33" s="469"/>
      <c r="E33" s="470"/>
      <c r="F33" s="67">
        <f t="shared" si="7"/>
        <v>0</v>
      </c>
      <c r="G33" s="67">
        <f t="shared" si="7"/>
        <v>0</v>
      </c>
      <c r="H33" s="67">
        <f t="shared" si="7"/>
        <v>0</v>
      </c>
      <c r="I33" s="67">
        <f t="shared" si="0"/>
        <v>0</v>
      </c>
      <c r="J33" s="67">
        <f t="shared" si="8"/>
        <v>0</v>
      </c>
      <c r="K33" s="16">
        <f t="shared" si="8"/>
        <v>0</v>
      </c>
      <c r="L33" s="67">
        <f t="shared" si="8"/>
        <v>0</v>
      </c>
      <c r="M33" s="17">
        <f>IF(L33&gt;0,VLOOKUP(I33,Labour!$AR$1:$AT$15,3,FALSE),0)</f>
        <v>0</v>
      </c>
      <c r="N33" s="70">
        <f t="shared" si="1"/>
        <v>0</v>
      </c>
      <c r="R33" s="83">
        <f t="shared" si="13"/>
        <v>0</v>
      </c>
      <c r="S33" s="83">
        <f t="shared" si="13"/>
        <v>0</v>
      </c>
      <c r="T33" s="83">
        <f t="shared" si="13"/>
        <v>0</v>
      </c>
      <c r="U33" s="83">
        <f t="shared" si="13"/>
        <v>0</v>
      </c>
      <c r="V33" s="83">
        <f t="shared" si="14"/>
        <v>0</v>
      </c>
      <c r="W33" s="83">
        <f t="shared" si="14"/>
        <v>0</v>
      </c>
      <c r="X33" s="83">
        <f t="shared" si="15"/>
        <v>0</v>
      </c>
      <c r="Y33" s="83">
        <f t="shared" si="15"/>
        <v>0</v>
      </c>
      <c r="Z33" s="83">
        <f t="shared" si="15"/>
        <v>0</v>
      </c>
      <c r="AA33" s="171">
        <f t="shared" si="9"/>
        <v>0</v>
      </c>
      <c r="AB33" s="83">
        <f t="shared" si="16"/>
        <v>0</v>
      </c>
      <c r="AC33" s="83">
        <f t="shared" si="16"/>
        <v>0</v>
      </c>
      <c r="AD33" s="171">
        <f t="shared" si="10"/>
        <v>0</v>
      </c>
      <c r="AE33" s="171">
        <f>IF(AD33=1,SUM(AD$10:AD33),0)</f>
        <v>0</v>
      </c>
      <c r="AF33" s="82" t="str">
        <f t="shared" si="11"/>
        <v/>
      </c>
      <c r="AG33" s="171">
        <f t="shared" si="12"/>
        <v>0</v>
      </c>
    </row>
    <row r="34" spans="1:33" ht="12" customHeight="1" x14ac:dyDescent="0.25">
      <c r="A34" s="497"/>
      <c r="B34" s="15">
        <v>25</v>
      </c>
      <c r="C34" s="468">
        <f t="shared" si="6"/>
        <v>0</v>
      </c>
      <c r="D34" s="469"/>
      <c r="E34" s="470"/>
      <c r="F34" s="67">
        <f t="shared" si="7"/>
        <v>0</v>
      </c>
      <c r="G34" s="67">
        <f t="shared" si="7"/>
        <v>0</v>
      </c>
      <c r="H34" s="67">
        <f t="shared" si="7"/>
        <v>0</v>
      </c>
      <c r="I34" s="67">
        <f t="shared" si="0"/>
        <v>0</v>
      </c>
      <c r="J34" s="67">
        <f t="shared" si="8"/>
        <v>0</v>
      </c>
      <c r="K34" s="16">
        <f t="shared" si="8"/>
        <v>0</v>
      </c>
      <c r="L34" s="67">
        <f t="shared" si="8"/>
        <v>0</v>
      </c>
      <c r="M34" s="17">
        <f>IF(L34&gt;0,VLOOKUP(I34,Labour!$AR$1:$AT$15,3,FALSE),0)</f>
        <v>0</v>
      </c>
      <c r="N34" s="70">
        <f t="shared" si="1"/>
        <v>0</v>
      </c>
      <c r="R34" s="83">
        <f t="shared" si="13"/>
        <v>0</v>
      </c>
      <c r="S34" s="83">
        <f t="shared" si="13"/>
        <v>0</v>
      </c>
      <c r="T34" s="83">
        <f t="shared" si="13"/>
        <v>0</v>
      </c>
      <c r="U34" s="83">
        <f t="shared" si="13"/>
        <v>0</v>
      </c>
      <c r="V34" s="83">
        <f t="shared" si="14"/>
        <v>0</v>
      </c>
      <c r="W34" s="83">
        <f t="shared" si="14"/>
        <v>0</v>
      </c>
      <c r="X34" s="83">
        <f t="shared" si="15"/>
        <v>0</v>
      </c>
      <c r="Y34" s="83">
        <f t="shared" si="15"/>
        <v>0</v>
      </c>
      <c r="Z34" s="83">
        <f t="shared" si="15"/>
        <v>0</v>
      </c>
      <c r="AA34" s="171">
        <f t="shared" si="9"/>
        <v>0</v>
      </c>
      <c r="AB34" s="83">
        <f t="shared" si="16"/>
        <v>0</v>
      </c>
      <c r="AC34" s="83">
        <f t="shared" si="16"/>
        <v>0</v>
      </c>
      <c r="AD34" s="171">
        <f t="shared" si="10"/>
        <v>0</v>
      </c>
      <c r="AE34" s="171">
        <f>IF(AD34=1,SUM(AD$10:AD34),0)</f>
        <v>0</v>
      </c>
      <c r="AF34" s="82" t="str">
        <f t="shared" si="11"/>
        <v/>
      </c>
      <c r="AG34" s="171">
        <f t="shared" si="12"/>
        <v>0</v>
      </c>
    </row>
    <row r="35" spans="1:33" ht="12" customHeight="1" x14ac:dyDescent="0.25">
      <c r="A35" s="497"/>
      <c r="B35" s="15">
        <v>26</v>
      </c>
      <c r="C35" s="468">
        <f t="shared" si="6"/>
        <v>0</v>
      </c>
      <c r="D35" s="469"/>
      <c r="E35" s="470"/>
      <c r="F35" s="67">
        <f t="shared" si="7"/>
        <v>0</v>
      </c>
      <c r="G35" s="67">
        <f t="shared" si="7"/>
        <v>0</v>
      </c>
      <c r="H35" s="67">
        <f t="shared" si="7"/>
        <v>0</v>
      </c>
      <c r="I35" s="67">
        <f t="shared" si="0"/>
        <v>0</v>
      </c>
      <c r="J35" s="67">
        <f t="shared" si="8"/>
        <v>0</v>
      </c>
      <c r="K35" s="16">
        <f t="shared" si="8"/>
        <v>0</v>
      </c>
      <c r="L35" s="67">
        <f t="shared" si="8"/>
        <v>0</v>
      </c>
      <c r="M35" s="17">
        <f>IF(L35&gt;0,VLOOKUP(I35,Labour!$AR$1:$AT$15,3,FALSE),0)</f>
        <v>0</v>
      </c>
      <c r="N35" s="70">
        <f t="shared" si="1"/>
        <v>0</v>
      </c>
      <c r="R35" s="83">
        <f t="shared" si="13"/>
        <v>0</v>
      </c>
      <c r="S35" s="83">
        <f t="shared" si="13"/>
        <v>0</v>
      </c>
      <c r="T35" s="83">
        <f t="shared" si="13"/>
        <v>0</v>
      </c>
      <c r="U35" s="83">
        <f t="shared" si="13"/>
        <v>0</v>
      </c>
      <c r="V35" s="83">
        <f t="shared" si="14"/>
        <v>0</v>
      </c>
      <c r="W35" s="83">
        <f t="shared" si="14"/>
        <v>0</v>
      </c>
      <c r="X35" s="83">
        <f t="shared" si="15"/>
        <v>0</v>
      </c>
      <c r="Y35" s="83">
        <f t="shared" si="15"/>
        <v>0</v>
      </c>
      <c r="Z35" s="83">
        <f t="shared" si="15"/>
        <v>0</v>
      </c>
      <c r="AA35" s="171">
        <f t="shared" si="9"/>
        <v>0</v>
      </c>
      <c r="AB35" s="83">
        <f t="shared" si="16"/>
        <v>0</v>
      </c>
      <c r="AC35" s="83">
        <f t="shared" si="16"/>
        <v>0</v>
      </c>
      <c r="AD35" s="171">
        <f t="shared" si="10"/>
        <v>0</v>
      </c>
      <c r="AE35" s="171">
        <f>IF(AD35=1,SUM(AD$10:AD35),0)</f>
        <v>0</v>
      </c>
      <c r="AF35" s="82" t="str">
        <f t="shared" si="11"/>
        <v/>
      </c>
      <c r="AG35" s="171">
        <f t="shared" si="12"/>
        <v>0</v>
      </c>
    </row>
    <row r="36" spans="1:33" ht="12" customHeight="1" x14ac:dyDescent="0.25">
      <c r="A36" s="497"/>
      <c r="B36" s="15">
        <v>27</v>
      </c>
      <c r="C36" s="468">
        <f t="shared" si="6"/>
        <v>0</v>
      </c>
      <c r="D36" s="469"/>
      <c r="E36" s="470"/>
      <c r="F36" s="67">
        <f t="shared" si="7"/>
        <v>0</v>
      </c>
      <c r="G36" s="67">
        <f t="shared" si="7"/>
        <v>0</v>
      </c>
      <c r="H36" s="67">
        <f t="shared" si="7"/>
        <v>0</v>
      </c>
      <c r="I36" s="67">
        <f t="shared" si="0"/>
        <v>0</v>
      </c>
      <c r="J36" s="67">
        <f t="shared" si="8"/>
        <v>0</v>
      </c>
      <c r="K36" s="16">
        <f t="shared" si="8"/>
        <v>0</v>
      </c>
      <c r="L36" s="67">
        <f t="shared" si="8"/>
        <v>0</v>
      </c>
      <c r="M36" s="17">
        <f>IF(L36&gt;0,VLOOKUP(I36,Labour!$AR$1:$AT$15,3,FALSE),0)</f>
        <v>0</v>
      </c>
      <c r="N36" s="70">
        <f t="shared" si="1"/>
        <v>0</v>
      </c>
      <c r="R36" s="83">
        <f t="shared" si="13"/>
        <v>0</v>
      </c>
      <c r="S36" s="83">
        <f t="shared" si="13"/>
        <v>0</v>
      </c>
      <c r="T36" s="83">
        <f t="shared" si="13"/>
        <v>0</v>
      </c>
      <c r="U36" s="83">
        <f t="shared" si="13"/>
        <v>0</v>
      </c>
      <c r="V36" s="83">
        <f t="shared" si="14"/>
        <v>0</v>
      </c>
      <c r="W36" s="83">
        <f t="shared" si="14"/>
        <v>0</v>
      </c>
      <c r="X36" s="83">
        <f t="shared" si="15"/>
        <v>0</v>
      </c>
      <c r="Y36" s="83">
        <f t="shared" si="15"/>
        <v>0</v>
      </c>
      <c r="Z36" s="83">
        <f t="shared" si="15"/>
        <v>0</v>
      </c>
      <c r="AA36" s="171">
        <f t="shared" si="9"/>
        <v>0</v>
      </c>
      <c r="AB36" s="83">
        <f t="shared" si="16"/>
        <v>0</v>
      </c>
      <c r="AC36" s="83">
        <f t="shared" si="16"/>
        <v>0</v>
      </c>
      <c r="AD36" s="171">
        <f t="shared" si="10"/>
        <v>0</v>
      </c>
      <c r="AE36" s="171">
        <f>IF(AD36=1,SUM(AD$10:AD36),0)</f>
        <v>0</v>
      </c>
      <c r="AF36" s="82" t="str">
        <f t="shared" si="11"/>
        <v/>
      </c>
      <c r="AG36" s="171">
        <f t="shared" si="12"/>
        <v>0</v>
      </c>
    </row>
    <row r="37" spans="1:33" ht="12" customHeight="1" x14ac:dyDescent="0.25">
      <c r="A37" s="497"/>
      <c r="B37" s="15">
        <v>28</v>
      </c>
      <c r="C37" s="468">
        <f t="shared" si="6"/>
        <v>0</v>
      </c>
      <c r="D37" s="469"/>
      <c r="E37" s="470"/>
      <c r="F37" s="67">
        <f t="shared" si="7"/>
        <v>0</v>
      </c>
      <c r="G37" s="67">
        <f t="shared" si="7"/>
        <v>0</v>
      </c>
      <c r="H37" s="67">
        <f t="shared" si="7"/>
        <v>0</v>
      </c>
      <c r="I37" s="67">
        <f t="shared" si="0"/>
        <v>0</v>
      </c>
      <c r="J37" s="67">
        <f t="shared" si="8"/>
        <v>0</v>
      </c>
      <c r="K37" s="16">
        <f t="shared" si="8"/>
        <v>0</v>
      </c>
      <c r="L37" s="67">
        <f t="shared" si="8"/>
        <v>0</v>
      </c>
      <c r="M37" s="17">
        <f>IF(L37&gt;0,VLOOKUP(I37,Labour!$AR$1:$AT$15,3,FALSE),0)</f>
        <v>0</v>
      </c>
      <c r="N37" s="70">
        <f t="shared" si="1"/>
        <v>0</v>
      </c>
      <c r="R37" s="83">
        <f t="shared" si="13"/>
        <v>0</v>
      </c>
      <c r="S37" s="83">
        <f t="shared" si="13"/>
        <v>0</v>
      </c>
      <c r="T37" s="83">
        <f t="shared" si="13"/>
        <v>0</v>
      </c>
      <c r="U37" s="83">
        <f t="shared" si="13"/>
        <v>0</v>
      </c>
      <c r="V37" s="83">
        <f t="shared" si="14"/>
        <v>0</v>
      </c>
      <c r="W37" s="83">
        <f t="shared" si="14"/>
        <v>0</v>
      </c>
      <c r="X37" s="83">
        <f t="shared" si="15"/>
        <v>0</v>
      </c>
      <c r="Y37" s="83">
        <f t="shared" si="15"/>
        <v>0</v>
      </c>
      <c r="Z37" s="83">
        <f t="shared" si="15"/>
        <v>0</v>
      </c>
      <c r="AA37" s="171">
        <f t="shared" si="9"/>
        <v>0</v>
      </c>
      <c r="AB37" s="83">
        <f t="shared" si="16"/>
        <v>0</v>
      </c>
      <c r="AC37" s="83">
        <f t="shared" si="16"/>
        <v>0</v>
      </c>
      <c r="AD37" s="171">
        <f t="shared" si="10"/>
        <v>0</v>
      </c>
      <c r="AE37" s="171">
        <f>IF(AD37=1,SUM(AD$10:AD37),0)</f>
        <v>0</v>
      </c>
      <c r="AF37" s="82" t="str">
        <f t="shared" si="11"/>
        <v/>
      </c>
      <c r="AG37" s="171">
        <f t="shared" si="12"/>
        <v>0</v>
      </c>
    </row>
    <row r="38" spans="1:33" ht="12" customHeight="1" x14ac:dyDescent="0.25">
      <c r="A38" s="497"/>
      <c r="B38" s="15">
        <v>29</v>
      </c>
      <c r="C38" s="468">
        <f t="shared" si="6"/>
        <v>0</v>
      </c>
      <c r="D38" s="469"/>
      <c r="E38" s="470"/>
      <c r="F38" s="67">
        <f t="shared" si="7"/>
        <v>0</v>
      </c>
      <c r="G38" s="67">
        <f t="shared" si="7"/>
        <v>0</v>
      </c>
      <c r="H38" s="67">
        <f t="shared" si="7"/>
        <v>0</v>
      </c>
      <c r="I38" s="67">
        <f t="shared" si="0"/>
        <v>0</v>
      </c>
      <c r="J38" s="67">
        <f t="shared" si="8"/>
        <v>0</v>
      </c>
      <c r="K38" s="16">
        <f t="shared" si="8"/>
        <v>0</v>
      </c>
      <c r="L38" s="67">
        <f t="shared" si="8"/>
        <v>0</v>
      </c>
      <c r="M38" s="17">
        <f>IF(L38&gt;0,VLOOKUP(I38,Labour!$AR$1:$AT$15,3,FALSE),0)</f>
        <v>0</v>
      </c>
      <c r="N38" s="70">
        <f t="shared" si="1"/>
        <v>0</v>
      </c>
      <c r="R38" s="83">
        <f t="shared" si="13"/>
        <v>0</v>
      </c>
      <c r="S38" s="83">
        <f t="shared" si="13"/>
        <v>0</v>
      </c>
      <c r="T38" s="83">
        <f t="shared" si="13"/>
        <v>0</v>
      </c>
      <c r="U38" s="83">
        <f t="shared" si="13"/>
        <v>0</v>
      </c>
      <c r="V38" s="83">
        <f t="shared" si="14"/>
        <v>0</v>
      </c>
      <c r="W38" s="83">
        <f t="shared" si="14"/>
        <v>0</v>
      </c>
      <c r="X38" s="83">
        <f t="shared" si="15"/>
        <v>0</v>
      </c>
      <c r="Y38" s="83">
        <f t="shared" si="15"/>
        <v>0</v>
      </c>
      <c r="Z38" s="83">
        <f t="shared" si="15"/>
        <v>0</v>
      </c>
      <c r="AA38" s="171">
        <f t="shared" si="9"/>
        <v>0</v>
      </c>
      <c r="AB38" s="83">
        <f t="shared" si="16"/>
        <v>0</v>
      </c>
      <c r="AC38" s="83">
        <f t="shared" si="16"/>
        <v>0</v>
      </c>
      <c r="AD38" s="171">
        <f t="shared" si="10"/>
        <v>0</v>
      </c>
      <c r="AE38" s="171">
        <f>IF(AD38=1,SUM(AD$10:AD38),0)</f>
        <v>0</v>
      </c>
      <c r="AF38" s="82" t="str">
        <f t="shared" si="11"/>
        <v/>
      </c>
      <c r="AG38" s="171">
        <f t="shared" si="12"/>
        <v>0</v>
      </c>
    </row>
    <row r="39" spans="1:33" ht="12" customHeight="1" x14ac:dyDescent="0.25">
      <c r="A39" s="497"/>
      <c r="B39" s="15">
        <v>30</v>
      </c>
      <c r="C39" s="468">
        <f t="shared" si="6"/>
        <v>0</v>
      </c>
      <c r="D39" s="469"/>
      <c r="E39" s="470"/>
      <c r="F39" s="67">
        <f t="shared" ref="F39:H109" si="17">S39</f>
        <v>0</v>
      </c>
      <c r="G39" s="67">
        <f t="shared" si="17"/>
        <v>0</v>
      </c>
      <c r="H39" s="67">
        <f t="shared" si="17"/>
        <v>0</v>
      </c>
      <c r="I39" s="67">
        <f t="shared" si="0"/>
        <v>0</v>
      </c>
      <c r="J39" s="67">
        <f t="shared" ref="J39:L109" si="18">AA39</f>
        <v>0</v>
      </c>
      <c r="K39" s="16">
        <f t="shared" si="18"/>
        <v>0</v>
      </c>
      <c r="L39" s="67">
        <f t="shared" si="18"/>
        <v>0</v>
      </c>
      <c r="M39" s="17">
        <f>IF(L39&gt;0,VLOOKUP(I39,Labour!$AR$1:$AT$15,3,FALSE),0)</f>
        <v>0</v>
      </c>
      <c r="N39" s="70">
        <f t="shared" si="1"/>
        <v>0</v>
      </c>
      <c r="R39" s="83">
        <f t="shared" si="13"/>
        <v>0</v>
      </c>
      <c r="S39" s="83">
        <f t="shared" si="13"/>
        <v>0</v>
      </c>
      <c r="T39" s="83">
        <f t="shared" si="13"/>
        <v>0</v>
      </c>
      <c r="U39" s="83">
        <f t="shared" si="13"/>
        <v>0</v>
      </c>
      <c r="V39" s="83">
        <f t="shared" si="14"/>
        <v>0</v>
      </c>
      <c r="W39" s="83">
        <f t="shared" si="14"/>
        <v>0</v>
      </c>
      <c r="X39" s="83">
        <f t="shared" si="15"/>
        <v>0</v>
      </c>
      <c r="Y39" s="83">
        <f t="shared" si="15"/>
        <v>0</v>
      </c>
      <c r="Z39" s="83">
        <f t="shared" si="15"/>
        <v>0</v>
      </c>
      <c r="AA39" s="171">
        <f t="shared" si="9"/>
        <v>0</v>
      </c>
      <c r="AB39" s="83">
        <f t="shared" si="16"/>
        <v>0</v>
      </c>
      <c r="AC39" s="83">
        <f t="shared" si="16"/>
        <v>0</v>
      </c>
      <c r="AD39" s="171">
        <f t="shared" si="10"/>
        <v>0</v>
      </c>
      <c r="AE39" s="171">
        <f>IF(AD39=1,SUM(AD$10:AD39),0)</f>
        <v>0</v>
      </c>
      <c r="AF39" s="82" t="str">
        <f t="shared" si="11"/>
        <v/>
      </c>
      <c r="AG39" s="171">
        <f t="shared" si="12"/>
        <v>0</v>
      </c>
    </row>
    <row r="40" spans="1:33" ht="12" customHeight="1" x14ac:dyDescent="0.25">
      <c r="A40" s="497"/>
      <c r="B40" s="15">
        <v>31</v>
      </c>
      <c r="C40" s="468">
        <f t="shared" si="6"/>
        <v>0</v>
      </c>
      <c r="D40" s="469"/>
      <c r="E40" s="470"/>
      <c r="F40" s="67">
        <f t="shared" si="17"/>
        <v>0</v>
      </c>
      <c r="G40" s="67">
        <f t="shared" si="17"/>
        <v>0</v>
      </c>
      <c r="H40" s="67">
        <f t="shared" si="17"/>
        <v>0</v>
      </c>
      <c r="I40" s="67">
        <f t="shared" si="0"/>
        <v>0</v>
      </c>
      <c r="J40" s="67">
        <f t="shared" si="18"/>
        <v>0</v>
      </c>
      <c r="K40" s="16">
        <f t="shared" si="18"/>
        <v>0</v>
      </c>
      <c r="L40" s="67">
        <f t="shared" si="18"/>
        <v>0</v>
      </c>
      <c r="M40" s="17">
        <f>IF(L40&gt;0,VLOOKUP(I40,Labour!$AR$1:$AT$15,3,FALSE),0)</f>
        <v>0</v>
      </c>
      <c r="N40" s="70">
        <f t="shared" si="1"/>
        <v>0</v>
      </c>
      <c r="R40" s="83">
        <f t="shared" si="13"/>
        <v>0</v>
      </c>
      <c r="S40" s="83">
        <f t="shared" si="13"/>
        <v>0</v>
      </c>
      <c r="T40" s="83">
        <f t="shared" si="13"/>
        <v>0</v>
      </c>
      <c r="U40" s="83">
        <f t="shared" si="13"/>
        <v>0</v>
      </c>
      <c r="V40" s="83">
        <f t="shared" si="14"/>
        <v>0</v>
      </c>
      <c r="W40" s="83">
        <f t="shared" si="14"/>
        <v>0</v>
      </c>
      <c r="X40" s="83">
        <f t="shared" si="15"/>
        <v>0</v>
      </c>
      <c r="Y40" s="83">
        <f t="shared" si="15"/>
        <v>0</v>
      </c>
      <c r="Z40" s="83">
        <f t="shared" si="15"/>
        <v>0</v>
      </c>
      <c r="AA40" s="171">
        <f t="shared" si="9"/>
        <v>0</v>
      </c>
      <c r="AB40" s="83">
        <f t="shared" si="16"/>
        <v>0</v>
      </c>
      <c r="AC40" s="83">
        <f t="shared" si="16"/>
        <v>0</v>
      </c>
      <c r="AD40" s="171">
        <f t="shared" si="10"/>
        <v>0</v>
      </c>
      <c r="AE40" s="171">
        <f>IF(AD40=1,SUM(AD$10:AD40),0)</f>
        <v>0</v>
      </c>
      <c r="AF40" s="82" t="str">
        <f t="shared" si="11"/>
        <v/>
      </c>
      <c r="AG40" s="171">
        <f t="shared" si="12"/>
        <v>0</v>
      </c>
    </row>
    <row r="41" spans="1:33" ht="12" customHeight="1" x14ac:dyDescent="0.25">
      <c r="A41" s="497"/>
      <c r="B41" s="15">
        <v>32</v>
      </c>
      <c r="C41" s="468">
        <f t="shared" si="6"/>
        <v>0</v>
      </c>
      <c r="D41" s="469"/>
      <c r="E41" s="470"/>
      <c r="F41" s="67">
        <f t="shared" si="17"/>
        <v>0</v>
      </c>
      <c r="G41" s="67">
        <f t="shared" si="17"/>
        <v>0</v>
      </c>
      <c r="H41" s="67">
        <f t="shared" si="17"/>
        <v>0</v>
      </c>
      <c r="I41" s="67">
        <f t="shared" si="0"/>
        <v>0</v>
      </c>
      <c r="J41" s="67">
        <f t="shared" si="18"/>
        <v>0</v>
      </c>
      <c r="K41" s="16">
        <f t="shared" si="18"/>
        <v>0</v>
      </c>
      <c r="L41" s="67">
        <f t="shared" si="18"/>
        <v>0</v>
      </c>
      <c r="M41" s="17">
        <f>IF(L41&gt;0,VLOOKUP(I41,Labour!$AR$1:$AT$15,3,FALSE),0)</f>
        <v>0</v>
      </c>
      <c r="N41" s="70">
        <f t="shared" si="1"/>
        <v>0</v>
      </c>
      <c r="R41" s="83">
        <f t="shared" si="13"/>
        <v>0</v>
      </c>
      <c r="S41" s="83">
        <f t="shared" si="13"/>
        <v>0</v>
      </c>
      <c r="T41" s="83">
        <f t="shared" si="13"/>
        <v>0</v>
      </c>
      <c r="U41" s="83">
        <f t="shared" si="13"/>
        <v>0</v>
      </c>
      <c r="V41" s="83">
        <f t="shared" si="14"/>
        <v>0</v>
      </c>
      <c r="W41" s="83">
        <f t="shared" si="14"/>
        <v>0</v>
      </c>
      <c r="X41" s="83">
        <f t="shared" si="15"/>
        <v>0</v>
      </c>
      <c r="Y41" s="83">
        <f t="shared" si="15"/>
        <v>0</v>
      </c>
      <c r="Z41" s="83">
        <f t="shared" si="15"/>
        <v>0</v>
      </c>
      <c r="AA41" s="171">
        <f t="shared" si="9"/>
        <v>0</v>
      </c>
      <c r="AB41" s="83">
        <f t="shared" si="16"/>
        <v>0</v>
      </c>
      <c r="AC41" s="83">
        <f t="shared" si="16"/>
        <v>0</v>
      </c>
      <c r="AD41" s="171">
        <f t="shared" si="10"/>
        <v>0</v>
      </c>
      <c r="AE41" s="171">
        <f>IF(AD41=1,SUM(AD$10:AD41),0)</f>
        <v>0</v>
      </c>
      <c r="AF41" s="82" t="str">
        <f t="shared" si="11"/>
        <v/>
      </c>
      <c r="AG41" s="171">
        <f t="shared" si="12"/>
        <v>0</v>
      </c>
    </row>
    <row r="42" spans="1:33" ht="12" customHeight="1" x14ac:dyDescent="0.25">
      <c r="A42" s="497"/>
      <c r="B42" s="15">
        <v>33</v>
      </c>
      <c r="C42" s="468">
        <f t="shared" si="6"/>
        <v>0</v>
      </c>
      <c r="D42" s="469"/>
      <c r="E42" s="470"/>
      <c r="F42" s="67">
        <f t="shared" si="17"/>
        <v>0</v>
      </c>
      <c r="G42" s="67">
        <f t="shared" si="17"/>
        <v>0</v>
      </c>
      <c r="H42" s="67">
        <f t="shared" si="17"/>
        <v>0</v>
      </c>
      <c r="I42" s="67">
        <f t="shared" si="0"/>
        <v>0</v>
      </c>
      <c r="J42" s="67">
        <f t="shared" si="18"/>
        <v>0</v>
      </c>
      <c r="K42" s="16">
        <f t="shared" si="18"/>
        <v>0</v>
      </c>
      <c r="L42" s="67">
        <f t="shared" si="18"/>
        <v>0</v>
      </c>
      <c r="M42" s="17">
        <f>IF(L42&gt;0,VLOOKUP(I42,Labour!$AR$1:$AT$15,3,FALSE),0)</f>
        <v>0</v>
      </c>
      <c r="N42" s="70">
        <f t="shared" si="1"/>
        <v>0</v>
      </c>
      <c r="R42" s="83">
        <f t="shared" si="13"/>
        <v>0</v>
      </c>
      <c r="S42" s="83">
        <f t="shared" si="13"/>
        <v>0</v>
      </c>
      <c r="T42" s="83">
        <f t="shared" si="13"/>
        <v>0</v>
      </c>
      <c r="U42" s="83">
        <f t="shared" si="13"/>
        <v>0</v>
      </c>
      <c r="V42" s="83">
        <f t="shared" si="14"/>
        <v>0</v>
      </c>
      <c r="W42" s="83">
        <f t="shared" si="14"/>
        <v>0</v>
      </c>
      <c r="X42" s="83">
        <f t="shared" si="15"/>
        <v>0</v>
      </c>
      <c r="Y42" s="83">
        <f t="shared" si="15"/>
        <v>0</v>
      </c>
      <c r="Z42" s="83">
        <f t="shared" si="15"/>
        <v>0</v>
      </c>
      <c r="AA42" s="171">
        <f t="shared" si="9"/>
        <v>0</v>
      </c>
      <c r="AB42" s="83">
        <f t="shared" si="16"/>
        <v>0</v>
      </c>
      <c r="AC42" s="83">
        <f t="shared" si="16"/>
        <v>0</v>
      </c>
      <c r="AD42" s="171">
        <f t="shared" si="10"/>
        <v>0</v>
      </c>
      <c r="AE42" s="171">
        <f>IF(AD42=1,SUM(AD$10:AD42),0)</f>
        <v>0</v>
      </c>
      <c r="AF42" s="82" t="str">
        <f t="shared" si="11"/>
        <v/>
      </c>
      <c r="AG42" s="171">
        <f t="shared" si="12"/>
        <v>0</v>
      </c>
    </row>
    <row r="43" spans="1:33" ht="12" customHeight="1" x14ac:dyDescent="0.25">
      <c r="A43" s="497"/>
      <c r="B43" s="15">
        <v>34</v>
      </c>
      <c r="C43" s="468">
        <f t="shared" si="6"/>
        <v>0</v>
      </c>
      <c r="D43" s="469"/>
      <c r="E43" s="470"/>
      <c r="F43" s="67">
        <f t="shared" si="17"/>
        <v>0</v>
      </c>
      <c r="G43" s="67">
        <f t="shared" si="17"/>
        <v>0</v>
      </c>
      <c r="H43" s="67">
        <f t="shared" si="17"/>
        <v>0</v>
      </c>
      <c r="I43" s="67">
        <f t="shared" si="0"/>
        <v>0</v>
      </c>
      <c r="J43" s="67">
        <f t="shared" si="18"/>
        <v>0</v>
      </c>
      <c r="K43" s="16">
        <f t="shared" si="18"/>
        <v>0</v>
      </c>
      <c r="L43" s="67">
        <f t="shared" si="18"/>
        <v>0</v>
      </c>
      <c r="M43" s="17">
        <f>IF(L43&gt;0,VLOOKUP(I43,Labour!$AR$1:$AT$15,3,FALSE),0)</f>
        <v>0</v>
      </c>
      <c r="N43" s="70">
        <f t="shared" si="1"/>
        <v>0</v>
      </c>
      <c r="R43" s="83">
        <f t="shared" si="13"/>
        <v>0</v>
      </c>
      <c r="S43" s="83">
        <f t="shared" si="13"/>
        <v>0</v>
      </c>
      <c r="T43" s="83">
        <f t="shared" si="13"/>
        <v>0</v>
      </c>
      <c r="U43" s="83">
        <f t="shared" si="13"/>
        <v>0</v>
      </c>
      <c r="V43" s="83">
        <f t="shared" si="14"/>
        <v>0</v>
      </c>
      <c r="W43" s="83">
        <f t="shared" si="14"/>
        <v>0</v>
      </c>
      <c r="X43" s="83">
        <f t="shared" si="15"/>
        <v>0</v>
      </c>
      <c r="Y43" s="83">
        <f t="shared" si="15"/>
        <v>0</v>
      </c>
      <c r="Z43" s="83">
        <f t="shared" si="15"/>
        <v>0</v>
      </c>
      <c r="AA43" s="171">
        <f t="shared" si="9"/>
        <v>0</v>
      </c>
      <c r="AB43" s="83">
        <f t="shared" si="16"/>
        <v>0</v>
      </c>
      <c r="AC43" s="83">
        <f t="shared" si="16"/>
        <v>0</v>
      </c>
      <c r="AD43" s="171">
        <f t="shared" si="10"/>
        <v>0</v>
      </c>
      <c r="AE43" s="171">
        <f>IF(AD43=1,SUM(AD$10:AD43),0)</f>
        <v>0</v>
      </c>
      <c r="AF43" s="82" t="str">
        <f t="shared" si="11"/>
        <v/>
      </c>
      <c r="AG43" s="171">
        <f t="shared" si="12"/>
        <v>0</v>
      </c>
    </row>
    <row r="44" spans="1:33" ht="12" customHeight="1" x14ac:dyDescent="0.25">
      <c r="A44" s="497"/>
      <c r="B44" s="15">
        <v>35</v>
      </c>
      <c r="C44" s="468">
        <f t="shared" si="6"/>
        <v>0</v>
      </c>
      <c r="D44" s="469"/>
      <c r="E44" s="470"/>
      <c r="F44" s="67">
        <f t="shared" si="17"/>
        <v>0</v>
      </c>
      <c r="G44" s="67">
        <f t="shared" si="17"/>
        <v>0</v>
      </c>
      <c r="H44" s="67">
        <f t="shared" si="17"/>
        <v>0</v>
      </c>
      <c r="I44" s="67">
        <f t="shared" si="0"/>
        <v>0</v>
      </c>
      <c r="J44" s="67">
        <f t="shared" si="18"/>
        <v>0</v>
      </c>
      <c r="K44" s="16">
        <f t="shared" si="18"/>
        <v>0</v>
      </c>
      <c r="L44" s="67">
        <f t="shared" si="18"/>
        <v>0</v>
      </c>
      <c r="M44" s="17">
        <f>IF(L44&gt;0,VLOOKUP(I44,Labour!$AR$1:$AT$15,3,FALSE),0)</f>
        <v>0</v>
      </c>
      <c r="N44" s="70">
        <f t="shared" si="1"/>
        <v>0</v>
      </c>
      <c r="R44" s="83">
        <f t="shared" si="13"/>
        <v>0</v>
      </c>
      <c r="S44" s="83">
        <f t="shared" si="13"/>
        <v>0</v>
      </c>
      <c r="T44" s="83">
        <f t="shared" si="13"/>
        <v>0</v>
      </c>
      <c r="U44" s="83">
        <f t="shared" si="13"/>
        <v>0</v>
      </c>
      <c r="V44" s="83">
        <f t="shared" si="14"/>
        <v>0</v>
      </c>
      <c r="W44" s="83">
        <f t="shared" si="14"/>
        <v>0</v>
      </c>
      <c r="X44" s="83">
        <f t="shared" si="15"/>
        <v>0</v>
      </c>
      <c r="Y44" s="83">
        <f t="shared" si="15"/>
        <v>0</v>
      </c>
      <c r="Z44" s="83">
        <f t="shared" si="15"/>
        <v>0</v>
      </c>
      <c r="AA44" s="171">
        <f t="shared" si="9"/>
        <v>0</v>
      </c>
      <c r="AB44" s="83">
        <f t="shared" si="16"/>
        <v>0</v>
      </c>
      <c r="AC44" s="83">
        <f t="shared" si="16"/>
        <v>0</v>
      </c>
      <c r="AD44" s="171">
        <f t="shared" si="10"/>
        <v>0</v>
      </c>
      <c r="AE44" s="171">
        <f>IF(AD44=1,SUM(AD$10:AD44),0)</f>
        <v>0</v>
      </c>
      <c r="AF44" s="82" t="str">
        <f t="shared" si="11"/>
        <v/>
      </c>
      <c r="AG44" s="171">
        <f t="shared" si="12"/>
        <v>0</v>
      </c>
    </row>
    <row r="45" spans="1:33" ht="12" customHeight="1" x14ac:dyDescent="0.25">
      <c r="A45" s="497"/>
      <c r="B45" s="15">
        <v>36</v>
      </c>
      <c r="C45" s="468">
        <f t="shared" si="6"/>
        <v>0</v>
      </c>
      <c r="D45" s="469"/>
      <c r="E45" s="470"/>
      <c r="F45" s="67">
        <f t="shared" si="17"/>
        <v>0</v>
      </c>
      <c r="G45" s="67">
        <f t="shared" si="17"/>
        <v>0</v>
      </c>
      <c r="H45" s="67">
        <f t="shared" si="17"/>
        <v>0</v>
      </c>
      <c r="I45" s="67">
        <f t="shared" si="0"/>
        <v>0</v>
      </c>
      <c r="J45" s="67">
        <f t="shared" si="18"/>
        <v>0</v>
      </c>
      <c r="K45" s="16">
        <f t="shared" si="18"/>
        <v>0</v>
      </c>
      <c r="L45" s="67">
        <f t="shared" si="18"/>
        <v>0</v>
      </c>
      <c r="M45" s="17">
        <f>IF(L45&gt;0,VLOOKUP(I45,Labour!$AR$1:$AT$15,3,FALSE),0)</f>
        <v>0</v>
      </c>
      <c r="N45" s="70">
        <f t="shared" si="1"/>
        <v>0</v>
      </c>
      <c r="R45" s="83">
        <f t="shared" si="13"/>
        <v>0</v>
      </c>
      <c r="S45" s="83">
        <f t="shared" si="13"/>
        <v>0</v>
      </c>
      <c r="T45" s="83">
        <f t="shared" si="13"/>
        <v>0</v>
      </c>
      <c r="U45" s="83">
        <f t="shared" si="13"/>
        <v>0</v>
      </c>
      <c r="V45" s="83">
        <f t="shared" si="14"/>
        <v>0</v>
      </c>
      <c r="W45" s="83">
        <f t="shared" si="14"/>
        <v>0</v>
      </c>
      <c r="X45" s="83">
        <f t="shared" si="15"/>
        <v>0</v>
      </c>
      <c r="Y45" s="83">
        <f t="shared" si="15"/>
        <v>0</v>
      </c>
      <c r="Z45" s="83">
        <f t="shared" si="15"/>
        <v>0</v>
      </c>
      <c r="AA45" s="171">
        <f t="shared" si="9"/>
        <v>0</v>
      </c>
      <c r="AB45" s="83">
        <f t="shared" si="16"/>
        <v>0</v>
      </c>
      <c r="AC45" s="83">
        <f t="shared" si="16"/>
        <v>0</v>
      </c>
      <c r="AD45" s="171">
        <f t="shared" si="10"/>
        <v>0</v>
      </c>
      <c r="AE45" s="171">
        <f>IF(AD45=1,SUM(AD$10:AD45),0)</f>
        <v>0</v>
      </c>
      <c r="AF45" s="82" t="str">
        <f t="shared" si="11"/>
        <v/>
      </c>
      <c r="AG45" s="171">
        <f t="shared" si="12"/>
        <v>0</v>
      </c>
    </row>
    <row r="46" spans="1:33" ht="12" customHeight="1" x14ac:dyDescent="0.25">
      <c r="A46" s="497"/>
      <c r="B46" s="15">
        <v>37</v>
      </c>
      <c r="C46" s="468">
        <f t="shared" si="6"/>
        <v>0</v>
      </c>
      <c r="D46" s="469"/>
      <c r="E46" s="470"/>
      <c r="F46" s="67">
        <f t="shared" si="17"/>
        <v>0</v>
      </c>
      <c r="G46" s="67">
        <f t="shared" si="17"/>
        <v>0</v>
      </c>
      <c r="H46" s="67">
        <f t="shared" si="17"/>
        <v>0</v>
      </c>
      <c r="I46" s="67">
        <f t="shared" si="0"/>
        <v>0</v>
      </c>
      <c r="J46" s="67">
        <f t="shared" si="18"/>
        <v>0</v>
      </c>
      <c r="K46" s="16">
        <f t="shared" si="18"/>
        <v>0</v>
      </c>
      <c r="L46" s="67">
        <f t="shared" si="18"/>
        <v>0</v>
      </c>
      <c r="M46" s="17">
        <f>IF(L46&gt;0,VLOOKUP(I46,Labour!$AR$1:$AT$15,3,FALSE),0)</f>
        <v>0</v>
      </c>
      <c r="N46" s="70">
        <f t="shared" si="1"/>
        <v>0</v>
      </c>
      <c r="R46" s="83">
        <f t="shared" si="13"/>
        <v>0</v>
      </c>
      <c r="S46" s="83">
        <f t="shared" si="13"/>
        <v>0</v>
      </c>
      <c r="T46" s="83">
        <f t="shared" si="13"/>
        <v>0</v>
      </c>
      <c r="U46" s="83">
        <f t="shared" si="13"/>
        <v>0</v>
      </c>
      <c r="V46" s="83">
        <f t="shared" si="14"/>
        <v>0</v>
      </c>
      <c r="W46" s="83">
        <f t="shared" si="14"/>
        <v>0</v>
      </c>
      <c r="X46" s="83">
        <f t="shared" si="15"/>
        <v>0</v>
      </c>
      <c r="Y46" s="83">
        <f t="shared" si="15"/>
        <v>0</v>
      </c>
      <c r="Z46" s="83">
        <f t="shared" si="15"/>
        <v>0</v>
      </c>
      <c r="AA46" s="171">
        <f t="shared" si="9"/>
        <v>0</v>
      </c>
      <c r="AB46" s="83">
        <f t="shared" si="16"/>
        <v>0</v>
      </c>
      <c r="AC46" s="83">
        <f t="shared" si="16"/>
        <v>0</v>
      </c>
      <c r="AD46" s="171">
        <f t="shared" si="10"/>
        <v>0</v>
      </c>
      <c r="AE46" s="171">
        <f>IF(AD46=1,SUM(AD$10:AD46),0)</f>
        <v>0</v>
      </c>
      <c r="AF46" s="82" t="str">
        <f t="shared" si="11"/>
        <v/>
      </c>
      <c r="AG46" s="171">
        <f t="shared" si="12"/>
        <v>0</v>
      </c>
    </row>
    <row r="47" spans="1:33" ht="12" customHeight="1" x14ac:dyDescent="0.25">
      <c r="A47" s="497"/>
      <c r="B47" s="15">
        <v>38</v>
      </c>
      <c r="C47" s="468">
        <f t="shared" si="6"/>
        <v>0</v>
      </c>
      <c r="D47" s="469"/>
      <c r="E47" s="470"/>
      <c r="F47" s="67">
        <f t="shared" si="17"/>
        <v>0</v>
      </c>
      <c r="G47" s="67">
        <f t="shared" si="17"/>
        <v>0</v>
      </c>
      <c r="H47" s="67">
        <f t="shared" si="17"/>
        <v>0</v>
      </c>
      <c r="I47" s="67">
        <f t="shared" si="0"/>
        <v>0</v>
      </c>
      <c r="J47" s="67">
        <f t="shared" si="18"/>
        <v>0</v>
      </c>
      <c r="K47" s="16">
        <f t="shared" si="18"/>
        <v>0</v>
      </c>
      <c r="L47" s="67">
        <f t="shared" si="18"/>
        <v>0</v>
      </c>
      <c r="M47" s="17">
        <f>IF(L47&gt;0,VLOOKUP(I47,Labour!$AR$1:$AT$15,3,FALSE),0)</f>
        <v>0</v>
      </c>
      <c r="N47" s="70">
        <f t="shared" si="1"/>
        <v>0</v>
      </c>
      <c r="R47" s="83">
        <f t="shared" si="13"/>
        <v>0</v>
      </c>
      <c r="S47" s="83">
        <f t="shared" si="13"/>
        <v>0</v>
      </c>
      <c r="T47" s="83">
        <f t="shared" si="13"/>
        <v>0</v>
      </c>
      <c r="U47" s="83">
        <f t="shared" si="13"/>
        <v>0</v>
      </c>
      <c r="V47" s="83">
        <f t="shared" si="14"/>
        <v>0</v>
      </c>
      <c r="W47" s="83">
        <f t="shared" si="14"/>
        <v>0</v>
      </c>
      <c r="X47" s="83">
        <f t="shared" si="15"/>
        <v>0</v>
      </c>
      <c r="Y47" s="83">
        <f t="shared" si="15"/>
        <v>0</v>
      </c>
      <c r="Z47" s="83">
        <f t="shared" si="15"/>
        <v>0</v>
      </c>
      <c r="AA47" s="171">
        <f t="shared" si="9"/>
        <v>0</v>
      </c>
      <c r="AB47" s="83">
        <f t="shared" si="16"/>
        <v>0</v>
      </c>
      <c r="AC47" s="83">
        <f t="shared" si="16"/>
        <v>0</v>
      </c>
      <c r="AD47" s="171">
        <f t="shared" si="10"/>
        <v>0</v>
      </c>
      <c r="AE47" s="171">
        <f>IF(AD47=1,SUM(AD$10:AD47),0)</f>
        <v>0</v>
      </c>
      <c r="AF47" s="82" t="str">
        <f t="shared" si="11"/>
        <v/>
      </c>
      <c r="AG47" s="171">
        <f t="shared" si="12"/>
        <v>0</v>
      </c>
    </row>
    <row r="48" spans="1:33" ht="12" customHeight="1" x14ac:dyDescent="0.25">
      <c r="A48" s="497"/>
      <c r="B48" s="15">
        <v>39</v>
      </c>
      <c r="C48" s="468">
        <f t="shared" si="6"/>
        <v>0</v>
      </c>
      <c r="D48" s="469"/>
      <c r="E48" s="470"/>
      <c r="F48" s="67">
        <f t="shared" si="17"/>
        <v>0</v>
      </c>
      <c r="G48" s="67">
        <f t="shared" si="17"/>
        <v>0</v>
      </c>
      <c r="H48" s="67">
        <f t="shared" si="17"/>
        <v>0</v>
      </c>
      <c r="I48" s="67">
        <f t="shared" si="0"/>
        <v>0</v>
      </c>
      <c r="J48" s="67">
        <f t="shared" si="18"/>
        <v>0</v>
      </c>
      <c r="K48" s="16">
        <f t="shared" si="18"/>
        <v>0</v>
      </c>
      <c r="L48" s="67">
        <f t="shared" si="18"/>
        <v>0</v>
      </c>
      <c r="M48" s="17">
        <f>IF(L48&gt;0,VLOOKUP(I48,Labour!$AR$1:$AT$15,3,FALSE),0)</f>
        <v>0</v>
      </c>
      <c r="N48" s="70">
        <f t="shared" si="1"/>
        <v>0</v>
      </c>
      <c r="R48" s="83">
        <f t="shared" si="13"/>
        <v>0</v>
      </c>
      <c r="S48" s="83">
        <f t="shared" si="13"/>
        <v>0</v>
      </c>
      <c r="T48" s="83">
        <f t="shared" si="13"/>
        <v>0</v>
      </c>
      <c r="U48" s="83">
        <f t="shared" si="13"/>
        <v>0</v>
      </c>
      <c r="V48" s="83">
        <f t="shared" si="14"/>
        <v>0</v>
      </c>
      <c r="W48" s="83">
        <f t="shared" si="14"/>
        <v>0</v>
      </c>
      <c r="X48" s="83">
        <f t="shared" si="15"/>
        <v>0</v>
      </c>
      <c r="Y48" s="83">
        <f t="shared" si="15"/>
        <v>0</v>
      </c>
      <c r="Z48" s="83">
        <f t="shared" si="15"/>
        <v>0</v>
      </c>
      <c r="AA48" s="171">
        <f t="shared" si="9"/>
        <v>0</v>
      </c>
      <c r="AB48" s="83">
        <f t="shared" si="16"/>
        <v>0</v>
      </c>
      <c r="AC48" s="83">
        <f t="shared" si="16"/>
        <v>0</v>
      </c>
      <c r="AD48" s="171">
        <f t="shared" si="10"/>
        <v>0</v>
      </c>
      <c r="AE48" s="171">
        <f>IF(AD48=1,SUM(AD$10:AD48),0)</f>
        <v>0</v>
      </c>
      <c r="AF48" s="82" t="str">
        <f t="shared" si="11"/>
        <v/>
      </c>
      <c r="AG48" s="171">
        <f t="shared" si="12"/>
        <v>0</v>
      </c>
    </row>
    <row r="49" spans="1:33" ht="12" customHeight="1" x14ac:dyDescent="0.25">
      <c r="A49" s="497"/>
      <c r="B49" s="15">
        <v>40</v>
      </c>
      <c r="C49" s="468">
        <f t="shared" si="6"/>
        <v>0</v>
      </c>
      <c r="D49" s="469"/>
      <c r="E49" s="470"/>
      <c r="F49" s="67">
        <f t="shared" si="17"/>
        <v>0</v>
      </c>
      <c r="G49" s="67">
        <f t="shared" si="17"/>
        <v>0</v>
      </c>
      <c r="H49" s="67">
        <f t="shared" si="17"/>
        <v>0</v>
      </c>
      <c r="I49" s="67">
        <f t="shared" si="0"/>
        <v>0</v>
      </c>
      <c r="J49" s="67">
        <f t="shared" si="18"/>
        <v>0</v>
      </c>
      <c r="K49" s="16">
        <f t="shared" si="18"/>
        <v>0</v>
      </c>
      <c r="L49" s="67">
        <f t="shared" si="18"/>
        <v>0</v>
      </c>
      <c r="M49" s="17">
        <f>IF(L49&gt;0,VLOOKUP(I49,Labour!$AR$1:$AT$15,3,FALSE),0)</f>
        <v>0</v>
      </c>
      <c r="N49" s="70">
        <f t="shared" si="1"/>
        <v>0</v>
      </c>
      <c r="R49" s="83">
        <f t="shared" si="13"/>
        <v>0</v>
      </c>
      <c r="S49" s="83">
        <f t="shared" si="13"/>
        <v>0</v>
      </c>
      <c r="T49" s="83">
        <f t="shared" si="13"/>
        <v>0</v>
      </c>
      <c r="U49" s="83">
        <f t="shared" si="13"/>
        <v>0</v>
      </c>
      <c r="V49" s="83">
        <f t="shared" si="14"/>
        <v>0</v>
      </c>
      <c r="W49" s="83">
        <f t="shared" si="14"/>
        <v>0</v>
      </c>
      <c r="X49" s="83">
        <f t="shared" si="15"/>
        <v>0</v>
      </c>
      <c r="Y49" s="83">
        <f t="shared" si="15"/>
        <v>0</v>
      </c>
      <c r="Z49" s="83">
        <f t="shared" si="15"/>
        <v>0</v>
      </c>
      <c r="AA49" s="171">
        <f t="shared" si="9"/>
        <v>0</v>
      </c>
      <c r="AB49" s="83">
        <f t="shared" si="16"/>
        <v>0</v>
      </c>
      <c r="AC49" s="83">
        <f t="shared" si="16"/>
        <v>0</v>
      </c>
      <c r="AD49" s="171">
        <f t="shared" si="10"/>
        <v>0</v>
      </c>
      <c r="AE49" s="171">
        <f>IF(AD49=1,SUM(AD$10:AD49),0)</f>
        <v>0</v>
      </c>
      <c r="AF49" s="82" t="str">
        <f t="shared" si="11"/>
        <v/>
      </c>
      <c r="AG49" s="171">
        <f t="shared" si="12"/>
        <v>0</v>
      </c>
    </row>
    <row r="50" spans="1:33" ht="12" customHeight="1" x14ac:dyDescent="0.25">
      <c r="A50" s="497"/>
      <c r="B50" s="15">
        <v>41</v>
      </c>
      <c r="C50" s="468">
        <f t="shared" si="6"/>
        <v>0</v>
      </c>
      <c r="D50" s="469"/>
      <c r="E50" s="470"/>
      <c r="F50" s="67">
        <f t="shared" si="17"/>
        <v>0</v>
      </c>
      <c r="G50" s="67">
        <f t="shared" si="17"/>
        <v>0</v>
      </c>
      <c r="H50" s="67">
        <f t="shared" si="17"/>
        <v>0</v>
      </c>
      <c r="I50" s="67">
        <f t="shared" si="0"/>
        <v>0</v>
      </c>
      <c r="J50" s="67">
        <f t="shared" si="18"/>
        <v>0</v>
      </c>
      <c r="K50" s="16">
        <f t="shared" si="18"/>
        <v>0</v>
      </c>
      <c r="L50" s="67">
        <f t="shared" si="18"/>
        <v>0</v>
      </c>
      <c r="M50" s="17">
        <f>IF(L50&gt;0,VLOOKUP(I50,Labour!$AR$1:$AT$15,3,FALSE),0)</f>
        <v>0</v>
      </c>
      <c r="N50" s="70">
        <f t="shared" si="1"/>
        <v>0</v>
      </c>
      <c r="R50" s="83">
        <f t="shared" ref="R50:U69" si="19">IF($B50&lt;=$U$3,VLOOKUP($B50,QTABLE,R$9,FALSE),0)</f>
        <v>0</v>
      </c>
      <c r="S50" s="83">
        <f t="shared" si="19"/>
        <v>0</v>
      </c>
      <c r="T50" s="83">
        <f t="shared" si="19"/>
        <v>0</v>
      </c>
      <c r="U50" s="83">
        <f t="shared" si="19"/>
        <v>0</v>
      </c>
      <c r="V50" s="83">
        <f t="shared" ref="V50:W69" si="20">IF($B50&lt;=$U$3,IF(VLOOKUP($B50,QTABLE,V$9,FALSE)=V$8,$U50,0),0)</f>
        <v>0</v>
      </c>
      <c r="W50" s="83">
        <f t="shared" si="20"/>
        <v>0</v>
      </c>
      <c r="X50" s="83">
        <f t="shared" ref="X50:Z69" si="21">IF($B50&lt;=$U$3,VLOOKUP($B50,QTABLE,X$9,FALSE),0)</f>
        <v>0</v>
      </c>
      <c r="Y50" s="83">
        <f t="shared" si="21"/>
        <v>0</v>
      </c>
      <c r="Z50" s="83">
        <f t="shared" si="21"/>
        <v>0</v>
      </c>
      <c r="AA50" s="171">
        <f t="shared" si="9"/>
        <v>0</v>
      </c>
      <c r="AB50" s="83">
        <f t="shared" ref="AB50:AC69" si="22">IF($B50&lt;=$U$3,VLOOKUP($B50,QTABLE,AB$9,FALSE),0)</f>
        <v>0</v>
      </c>
      <c r="AC50" s="83">
        <f t="shared" si="22"/>
        <v>0</v>
      </c>
      <c r="AD50" s="171">
        <f t="shared" si="10"/>
        <v>0</v>
      </c>
      <c r="AE50" s="171">
        <f>IF(AD50=1,SUM(AD$10:AD50),0)</f>
        <v>0</v>
      </c>
      <c r="AF50" s="82" t="str">
        <f t="shared" si="11"/>
        <v/>
      </c>
      <c r="AG50" s="171">
        <f t="shared" si="12"/>
        <v>0</v>
      </c>
    </row>
    <row r="51" spans="1:33" ht="12" customHeight="1" x14ac:dyDescent="0.25">
      <c r="A51" s="497"/>
      <c r="B51" s="15">
        <v>42</v>
      </c>
      <c r="C51" s="468">
        <f t="shared" si="6"/>
        <v>0</v>
      </c>
      <c r="D51" s="469"/>
      <c r="E51" s="470"/>
      <c r="F51" s="67">
        <f t="shared" si="17"/>
        <v>0</v>
      </c>
      <c r="G51" s="67">
        <f t="shared" si="17"/>
        <v>0</v>
      </c>
      <c r="H51" s="67">
        <f t="shared" si="17"/>
        <v>0</v>
      </c>
      <c r="I51" s="67">
        <f t="shared" si="0"/>
        <v>0</v>
      </c>
      <c r="J51" s="67">
        <f t="shared" si="18"/>
        <v>0</v>
      </c>
      <c r="K51" s="16">
        <f t="shared" si="18"/>
        <v>0</v>
      </c>
      <c r="L51" s="67">
        <f t="shared" si="18"/>
        <v>0</v>
      </c>
      <c r="M51" s="17">
        <f>IF(L51&gt;0,VLOOKUP(I51,Labour!$AR$1:$AT$15,3,FALSE),0)</f>
        <v>0</v>
      </c>
      <c r="N51" s="70">
        <f t="shared" si="1"/>
        <v>0</v>
      </c>
      <c r="R51" s="83">
        <f t="shared" si="19"/>
        <v>0</v>
      </c>
      <c r="S51" s="83">
        <f t="shared" si="19"/>
        <v>0</v>
      </c>
      <c r="T51" s="83">
        <f t="shared" si="19"/>
        <v>0</v>
      </c>
      <c r="U51" s="83">
        <f t="shared" si="19"/>
        <v>0</v>
      </c>
      <c r="V51" s="83">
        <f t="shared" si="20"/>
        <v>0</v>
      </c>
      <c r="W51" s="83">
        <f t="shared" si="20"/>
        <v>0</v>
      </c>
      <c r="X51" s="83">
        <f t="shared" si="21"/>
        <v>0</v>
      </c>
      <c r="Y51" s="83">
        <f t="shared" si="21"/>
        <v>0</v>
      </c>
      <c r="Z51" s="83">
        <f t="shared" si="21"/>
        <v>0</v>
      </c>
      <c r="AA51" s="171">
        <f t="shared" si="9"/>
        <v>0</v>
      </c>
      <c r="AB51" s="83">
        <f t="shared" si="22"/>
        <v>0</v>
      </c>
      <c r="AC51" s="83">
        <f t="shared" si="22"/>
        <v>0</v>
      </c>
      <c r="AD51" s="171">
        <f t="shared" si="10"/>
        <v>0</v>
      </c>
      <c r="AE51" s="171">
        <f>IF(AD51=1,SUM(AD$10:AD51),0)</f>
        <v>0</v>
      </c>
      <c r="AF51" s="82" t="str">
        <f t="shared" si="11"/>
        <v/>
      </c>
      <c r="AG51" s="171">
        <f t="shared" si="12"/>
        <v>0</v>
      </c>
    </row>
    <row r="52" spans="1:33" ht="12" customHeight="1" x14ac:dyDescent="0.25">
      <c r="A52" s="497"/>
      <c r="B52" s="15">
        <v>43</v>
      </c>
      <c r="C52" s="468">
        <f t="shared" si="6"/>
        <v>0</v>
      </c>
      <c r="D52" s="469"/>
      <c r="E52" s="470"/>
      <c r="F52" s="67">
        <f t="shared" si="17"/>
        <v>0</v>
      </c>
      <c r="G52" s="67">
        <f t="shared" si="17"/>
        <v>0</v>
      </c>
      <c r="H52" s="67">
        <f t="shared" si="17"/>
        <v>0</v>
      </c>
      <c r="I52" s="67">
        <f t="shared" si="0"/>
        <v>0</v>
      </c>
      <c r="J52" s="67">
        <f t="shared" si="18"/>
        <v>0</v>
      </c>
      <c r="K52" s="16">
        <f t="shared" si="18"/>
        <v>0</v>
      </c>
      <c r="L52" s="67">
        <f t="shared" si="18"/>
        <v>0</v>
      </c>
      <c r="M52" s="17">
        <f>IF(L52&gt;0,VLOOKUP(I52,Labour!$AR$1:$AT$15,3,FALSE),0)</f>
        <v>0</v>
      </c>
      <c r="N52" s="70">
        <f t="shared" si="1"/>
        <v>0</v>
      </c>
      <c r="R52" s="83">
        <f t="shared" si="19"/>
        <v>0</v>
      </c>
      <c r="S52" s="83">
        <f t="shared" si="19"/>
        <v>0</v>
      </c>
      <c r="T52" s="83">
        <f t="shared" si="19"/>
        <v>0</v>
      </c>
      <c r="U52" s="83">
        <f t="shared" si="19"/>
        <v>0</v>
      </c>
      <c r="V52" s="83">
        <f t="shared" si="20"/>
        <v>0</v>
      </c>
      <c r="W52" s="83">
        <f t="shared" si="20"/>
        <v>0</v>
      </c>
      <c r="X52" s="83">
        <f t="shared" si="21"/>
        <v>0</v>
      </c>
      <c r="Y52" s="83">
        <f t="shared" si="21"/>
        <v>0</v>
      </c>
      <c r="Z52" s="83">
        <f t="shared" si="21"/>
        <v>0</v>
      </c>
      <c r="AA52" s="171">
        <f t="shared" si="9"/>
        <v>0</v>
      </c>
      <c r="AB52" s="83">
        <f t="shared" si="22"/>
        <v>0</v>
      </c>
      <c r="AC52" s="83">
        <f t="shared" si="22"/>
        <v>0</v>
      </c>
      <c r="AD52" s="171">
        <f t="shared" si="10"/>
        <v>0</v>
      </c>
      <c r="AE52" s="171">
        <f>IF(AD52=1,SUM(AD$10:AD52),0)</f>
        <v>0</v>
      </c>
      <c r="AF52" s="82" t="str">
        <f t="shared" si="11"/>
        <v/>
      </c>
      <c r="AG52" s="171">
        <f t="shared" si="12"/>
        <v>0</v>
      </c>
    </row>
    <row r="53" spans="1:33" ht="12" customHeight="1" x14ac:dyDescent="0.25">
      <c r="A53" s="497"/>
      <c r="B53" s="15">
        <v>44</v>
      </c>
      <c r="C53" s="468">
        <f t="shared" si="6"/>
        <v>0</v>
      </c>
      <c r="D53" s="469"/>
      <c r="E53" s="470"/>
      <c r="F53" s="67">
        <f t="shared" si="17"/>
        <v>0</v>
      </c>
      <c r="G53" s="67">
        <f t="shared" si="17"/>
        <v>0</v>
      </c>
      <c r="H53" s="67">
        <f t="shared" si="17"/>
        <v>0</v>
      </c>
      <c r="I53" s="67">
        <f t="shared" si="0"/>
        <v>0</v>
      </c>
      <c r="J53" s="67">
        <f t="shared" si="18"/>
        <v>0</v>
      </c>
      <c r="K53" s="16">
        <f t="shared" si="18"/>
        <v>0</v>
      </c>
      <c r="L53" s="67">
        <f t="shared" si="18"/>
        <v>0</v>
      </c>
      <c r="M53" s="17">
        <f>IF(L53&gt;0,VLOOKUP(I53,Labour!$AR$1:$AT$15,3,FALSE),0)</f>
        <v>0</v>
      </c>
      <c r="N53" s="70">
        <f t="shared" si="1"/>
        <v>0</v>
      </c>
      <c r="R53" s="83">
        <f t="shared" si="19"/>
        <v>0</v>
      </c>
      <c r="S53" s="83">
        <f t="shared" si="19"/>
        <v>0</v>
      </c>
      <c r="T53" s="83">
        <f t="shared" si="19"/>
        <v>0</v>
      </c>
      <c r="U53" s="83">
        <f t="shared" si="19"/>
        <v>0</v>
      </c>
      <c r="V53" s="83">
        <f t="shared" si="20"/>
        <v>0</v>
      </c>
      <c r="W53" s="83">
        <f t="shared" si="20"/>
        <v>0</v>
      </c>
      <c r="X53" s="83">
        <f t="shared" si="21"/>
        <v>0</v>
      </c>
      <c r="Y53" s="83">
        <f t="shared" si="21"/>
        <v>0</v>
      </c>
      <c r="Z53" s="83">
        <f t="shared" si="21"/>
        <v>0</v>
      </c>
      <c r="AA53" s="171">
        <f t="shared" si="9"/>
        <v>0</v>
      </c>
      <c r="AB53" s="83">
        <f t="shared" si="22"/>
        <v>0</v>
      </c>
      <c r="AC53" s="83">
        <f t="shared" si="22"/>
        <v>0</v>
      </c>
      <c r="AD53" s="171">
        <f t="shared" si="10"/>
        <v>0</v>
      </c>
      <c r="AE53" s="171">
        <f>IF(AD53=1,SUM(AD$10:AD53),0)</f>
        <v>0</v>
      </c>
      <c r="AF53" s="82" t="str">
        <f t="shared" si="11"/>
        <v/>
      </c>
      <c r="AG53" s="171">
        <f t="shared" si="12"/>
        <v>0</v>
      </c>
    </row>
    <row r="54" spans="1:33" ht="12" customHeight="1" x14ac:dyDescent="0.25">
      <c r="A54" s="497"/>
      <c r="B54" s="15">
        <v>45</v>
      </c>
      <c r="C54" s="468">
        <f t="shared" si="6"/>
        <v>0</v>
      </c>
      <c r="D54" s="469"/>
      <c r="E54" s="470"/>
      <c r="F54" s="67">
        <f t="shared" si="17"/>
        <v>0</v>
      </c>
      <c r="G54" s="67">
        <f t="shared" si="17"/>
        <v>0</v>
      </c>
      <c r="H54" s="67">
        <f t="shared" si="17"/>
        <v>0</v>
      </c>
      <c r="I54" s="67">
        <f t="shared" si="0"/>
        <v>0</v>
      </c>
      <c r="J54" s="67">
        <f t="shared" si="18"/>
        <v>0</v>
      </c>
      <c r="K54" s="16">
        <f t="shared" si="18"/>
        <v>0</v>
      </c>
      <c r="L54" s="67">
        <f t="shared" si="18"/>
        <v>0</v>
      </c>
      <c r="M54" s="17">
        <f>IF(L54&gt;0,VLOOKUP(I54,Labour!$AR$1:$AT$15,3,FALSE),0)</f>
        <v>0</v>
      </c>
      <c r="N54" s="70">
        <f t="shared" si="1"/>
        <v>0</v>
      </c>
      <c r="R54" s="83">
        <f t="shared" si="19"/>
        <v>0</v>
      </c>
      <c r="S54" s="83">
        <f t="shared" si="19"/>
        <v>0</v>
      </c>
      <c r="T54" s="83">
        <f t="shared" si="19"/>
        <v>0</v>
      </c>
      <c r="U54" s="83">
        <f t="shared" si="19"/>
        <v>0</v>
      </c>
      <c r="V54" s="83">
        <f t="shared" si="20"/>
        <v>0</v>
      </c>
      <c r="W54" s="83">
        <f t="shared" si="20"/>
        <v>0</v>
      </c>
      <c r="X54" s="83">
        <f t="shared" si="21"/>
        <v>0</v>
      </c>
      <c r="Y54" s="83">
        <f t="shared" si="21"/>
        <v>0</v>
      </c>
      <c r="Z54" s="83">
        <f t="shared" si="21"/>
        <v>0</v>
      </c>
      <c r="AA54" s="171">
        <f t="shared" si="9"/>
        <v>0</v>
      </c>
      <c r="AB54" s="83">
        <f t="shared" si="22"/>
        <v>0</v>
      </c>
      <c r="AC54" s="83">
        <f t="shared" si="22"/>
        <v>0</v>
      </c>
      <c r="AD54" s="171">
        <f t="shared" si="10"/>
        <v>0</v>
      </c>
      <c r="AE54" s="171">
        <f>IF(AD54=1,SUM(AD$10:AD54),0)</f>
        <v>0</v>
      </c>
      <c r="AF54" s="82" t="str">
        <f t="shared" si="11"/>
        <v/>
      </c>
      <c r="AG54" s="171">
        <f t="shared" si="12"/>
        <v>0</v>
      </c>
    </row>
    <row r="55" spans="1:33" ht="12" customHeight="1" x14ac:dyDescent="0.25">
      <c r="A55" s="497"/>
      <c r="B55" s="15">
        <v>46</v>
      </c>
      <c r="C55" s="468">
        <f t="shared" si="6"/>
        <v>0</v>
      </c>
      <c r="D55" s="469"/>
      <c r="E55" s="470"/>
      <c r="F55" s="67">
        <f t="shared" si="17"/>
        <v>0</v>
      </c>
      <c r="G55" s="67">
        <f t="shared" si="17"/>
        <v>0</v>
      </c>
      <c r="H55" s="67">
        <f t="shared" si="17"/>
        <v>0</v>
      </c>
      <c r="I55" s="67">
        <f t="shared" si="0"/>
        <v>0</v>
      </c>
      <c r="J55" s="67">
        <f t="shared" si="18"/>
        <v>0</v>
      </c>
      <c r="K55" s="16">
        <f t="shared" si="18"/>
        <v>0</v>
      </c>
      <c r="L55" s="67">
        <f t="shared" si="18"/>
        <v>0</v>
      </c>
      <c r="M55" s="17">
        <f>IF(L55&gt;0,VLOOKUP(I55,Labour!$AR$1:$AT$15,3,FALSE),0)</f>
        <v>0</v>
      </c>
      <c r="N55" s="70">
        <f t="shared" si="1"/>
        <v>0</v>
      </c>
      <c r="R55" s="83">
        <f t="shared" si="19"/>
        <v>0</v>
      </c>
      <c r="S55" s="83">
        <f t="shared" si="19"/>
        <v>0</v>
      </c>
      <c r="T55" s="83">
        <f t="shared" si="19"/>
        <v>0</v>
      </c>
      <c r="U55" s="83">
        <f t="shared" si="19"/>
        <v>0</v>
      </c>
      <c r="V55" s="83">
        <f t="shared" si="20"/>
        <v>0</v>
      </c>
      <c r="W55" s="83">
        <f t="shared" si="20"/>
        <v>0</v>
      </c>
      <c r="X55" s="83">
        <f t="shared" si="21"/>
        <v>0</v>
      </c>
      <c r="Y55" s="83">
        <f t="shared" si="21"/>
        <v>0</v>
      </c>
      <c r="Z55" s="83">
        <f t="shared" si="21"/>
        <v>0</v>
      </c>
      <c r="AA55" s="171">
        <f t="shared" si="9"/>
        <v>0</v>
      </c>
      <c r="AB55" s="83">
        <f t="shared" si="22"/>
        <v>0</v>
      </c>
      <c r="AC55" s="83">
        <f t="shared" si="22"/>
        <v>0</v>
      </c>
      <c r="AD55" s="171">
        <f t="shared" si="10"/>
        <v>0</v>
      </c>
      <c r="AE55" s="171">
        <f>IF(AD55=1,SUM(AD$10:AD55),0)</f>
        <v>0</v>
      </c>
      <c r="AF55" s="82" t="str">
        <f t="shared" si="11"/>
        <v/>
      </c>
      <c r="AG55" s="171">
        <f t="shared" si="12"/>
        <v>0</v>
      </c>
    </row>
    <row r="56" spans="1:33" ht="12" customHeight="1" x14ac:dyDescent="0.25">
      <c r="A56" s="497"/>
      <c r="B56" s="15">
        <v>47</v>
      </c>
      <c r="C56" s="468">
        <f t="shared" si="6"/>
        <v>0</v>
      </c>
      <c r="D56" s="469"/>
      <c r="E56" s="470"/>
      <c r="F56" s="67">
        <f t="shared" si="17"/>
        <v>0</v>
      </c>
      <c r="G56" s="67">
        <f t="shared" si="17"/>
        <v>0</v>
      </c>
      <c r="H56" s="67">
        <f t="shared" si="17"/>
        <v>0</v>
      </c>
      <c r="I56" s="67">
        <f t="shared" si="0"/>
        <v>0</v>
      </c>
      <c r="J56" s="67">
        <f t="shared" si="18"/>
        <v>0</v>
      </c>
      <c r="K56" s="16">
        <f t="shared" si="18"/>
        <v>0</v>
      </c>
      <c r="L56" s="67">
        <f t="shared" si="18"/>
        <v>0</v>
      </c>
      <c r="M56" s="17">
        <f>IF(L56&gt;0,VLOOKUP(I56,Labour!$AR$1:$AT$15,3,FALSE),0)</f>
        <v>0</v>
      </c>
      <c r="N56" s="70">
        <f t="shared" si="1"/>
        <v>0</v>
      </c>
      <c r="R56" s="83">
        <f t="shared" si="19"/>
        <v>0</v>
      </c>
      <c r="S56" s="83">
        <f t="shared" si="19"/>
        <v>0</v>
      </c>
      <c r="T56" s="83">
        <f t="shared" si="19"/>
        <v>0</v>
      </c>
      <c r="U56" s="83">
        <f t="shared" si="19"/>
        <v>0</v>
      </c>
      <c r="V56" s="83">
        <f t="shared" si="20"/>
        <v>0</v>
      </c>
      <c r="W56" s="83">
        <f t="shared" si="20"/>
        <v>0</v>
      </c>
      <c r="X56" s="83">
        <f t="shared" si="21"/>
        <v>0</v>
      </c>
      <c r="Y56" s="83">
        <f t="shared" si="21"/>
        <v>0</v>
      </c>
      <c r="Z56" s="83">
        <f t="shared" si="21"/>
        <v>0</v>
      </c>
      <c r="AA56" s="171">
        <f t="shared" si="9"/>
        <v>0</v>
      </c>
      <c r="AB56" s="83">
        <f t="shared" si="22"/>
        <v>0</v>
      </c>
      <c r="AC56" s="83">
        <f t="shared" si="22"/>
        <v>0</v>
      </c>
      <c r="AD56" s="171">
        <f t="shared" si="10"/>
        <v>0</v>
      </c>
      <c r="AE56" s="171">
        <f>IF(AD56=1,SUM(AD$10:AD56),0)</f>
        <v>0</v>
      </c>
      <c r="AF56" s="82" t="str">
        <f t="shared" si="11"/>
        <v/>
      </c>
      <c r="AG56" s="171">
        <f t="shared" si="12"/>
        <v>0</v>
      </c>
    </row>
    <row r="57" spans="1:33" ht="12" customHeight="1" x14ac:dyDescent="0.25">
      <c r="A57" s="497"/>
      <c r="B57" s="15">
        <v>48</v>
      </c>
      <c r="C57" s="468">
        <f t="shared" si="6"/>
        <v>0</v>
      </c>
      <c r="D57" s="469"/>
      <c r="E57" s="470"/>
      <c r="F57" s="67">
        <f t="shared" si="17"/>
        <v>0</v>
      </c>
      <c r="G57" s="67">
        <f t="shared" si="17"/>
        <v>0</v>
      </c>
      <c r="H57" s="67">
        <f t="shared" si="17"/>
        <v>0</v>
      </c>
      <c r="I57" s="67">
        <f t="shared" si="0"/>
        <v>0</v>
      </c>
      <c r="J57" s="67">
        <f t="shared" si="18"/>
        <v>0</v>
      </c>
      <c r="K57" s="16">
        <f t="shared" si="18"/>
        <v>0</v>
      </c>
      <c r="L57" s="67">
        <f t="shared" si="18"/>
        <v>0</v>
      </c>
      <c r="M57" s="17">
        <f>IF(L57&gt;0,VLOOKUP(I57,Labour!$AR$1:$AT$15,3,FALSE),0)</f>
        <v>0</v>
      </c>
      <c r="N57" s="70">
        <f t="shared" si="1"/>
        <v>0</v>
      </c>
      <c r="R57" s="83">
        <f t="shared" si="19"/>
        <v>0</v>
      </c>
      <c r="S57" s="83">
        <f t="shared" si="19"/>
        <v>0</v>
      </c>
      <c r="T57" s="83">
        <f t="shared" si="19"/>
        <v>0</v>
      </c>
      <c r="U57" s="83">
        <f t="shared" si="19"/>
        <v>0</v>
      </c>
      <c r="V57" s="83">
        <f t="shared" si="20"/>
        <v>0</v>
      </c>
      <c r="W57" s="83">
        <f t="shared" si="20"/>
        <v>0</v>
      </c>
      <c r="X57" s="83">
        <f t="shared" si="21"/>
        <v>0</v>
      </c>
      <c r="Y57" s="83">
        <f t="shared" si="21"/>
        <v>0</v>
      </c>
      <c r="Z57" s="83">
        <f t="shared" si="21"/>
        <v>0</v>
      </c>
      <c r="AA57" s="171">
        <f t="shared" si="9"/>
        <v>0</v>
      </c>
      <c r="AB57" s="83">
        <f t="shared" si="22"/>
        <v>0</v>
      </c>
      <c r="AC57" s="83">
        <f t="shared" si="22"/>
        <v>0</v>
      </c>
      <c r="AD57" s="171">
        <f t="shared" si="10"/>
        <v>0</v>
      </c>
      <c r="AE57" s="171">
        <f>IF(AD57=1,SUM(AD$10:AD57),0)</f>
        <v>0</v>
      </c>
      <c r="AF57" s="82" t="str">
        <f t="shared" si="11"/>
        <v/>
      </c>
      <c r="AG57" s="171">
        <f t="shared" si="12"/>
        <v>0</v>
      </c>
    </row>
    <row r="58" spans="1:33" ht="12" customHeight="1" x14ac:dyDescent="0.25">
      <c r="A58" s="497"/>
      <c r="B58" s="15">
        <v>49</v>
      </c>
      <c r="C58" s="468">
        <f t="shared" si="6"/>
        <v>0</v>
      </c>
      <c r="D58" s="469"/>
      <c r="E58" s="470"/>
      <c r="F58" s="67">
        <f t="shared" si="17"/>
        <v>0</v>
      </c>
      <c r="G58" s="67">
        <f t="shared" si="17"/>
        <v>0</v>
      </c>
      <c r="H58" s="67">
        <f t="shared" si="17"/>
        <v>0</v>
      </c>
      <c r="I58" s="67">
        <f t="shared" si="0"/>
        <v>0</v>
      </c>
      <c r="J58" s="67">
        <f t="shared" si="18"/>
        <v>0</v>
      </c>
      <c r="K58" s="16">
        <f t="shared" si="18"/>
        <v>0</v>
      </c>
      <c r="L58" s="67">
        <f t="shared" si="18"/>
        <v>0</v>
      </c>
      <c r="M58" s="17">
        <f>IF(L58&gt;0,VLOOKUP(I58,Labour!$AR$1:$AT$15,3,FALSE),0)</f>
        <v>0</v>
      </c>
      <c r="N58" s="70">
        <f t="shared" si="1"/>
        <v>0</v>
      </c>
      <c r="R58" s="83">
        <f t="shared" si="19"/>
        <v>0</v>
      </c>
      <c r="S58" s="83">
        <f t="shared" si="19"/>
        <v>0</v>
      </c>
      <c r="T58" s="83">
        <f t="shared" si="19"/>
        <v>0</v>
      </c>
      <c r="U58" s="83">
        <f t="shared" si="19"/>
        <v>0</v>
      </c>
      <c r="V58" s="83">
        <f t="shared" si="20"/>
        <v>0</v>
      </c>
      <c r="W58" s="83">
        <f t="shared" si="20"/>
        <v>0</v>
      </c>
      <c r="X58" s="83">
        <f t="shared" si="21"/>
        <v>0</v>
      </c>
      <c r="Y58" s="83">
        <f t="shared" si="21"/>
        <v>0</v>
      </c>
      <c r="Z58" s="83">
        <f t="shared" si="21"/>
        <v>0</v>
      </c>
      <c r="AA58" s="171">
        <f t="shared" si="9"/>
        <v>0</v>
      </c>
      <c r="AB58" s="83">
        <f t="shared" si="22"/>
        <v>0</v>
      </c>
      <c r="AC58" s="83">
        <f t="shared" si="22"/>
        <v>0</v>
      </c>
      <c r="AD58" s="171">
        <f t="shared" si="10"/>
        <v>0</v>
      </c>
      <c r="AE58" s="171">
        <f>IF(AD58=1,SUM(AD$10:AD58),0)</f>
        <v>0</v>
      </c>
      <c r="AF58" s="82" t="str">
        <f t="shared" si="11"/>
        <v/>
      </c>
      <c r="AG58" s="171">
        <f t="shared" si="12"/>
        <v>0</v>
      </c>
    </row>
    <row r="59" spans="1:33" ht="12" customHeight="1" x14ac:dyDescent="0.25">
      <c r="A59" s="497"/>
      <c r="B59" s="15">
        <v>50</v>
      </c>
      <c r="C59" s="468">
        <f t="shared" si="6"/>
        <v>0</v>
      </c>
      <c r="D59" s="469"/>
      <c r="E59" s="470"/>
      <c r="F59" s="67">
        <f t="shared" si="17"/>
        <v>0</v>
      </c>
      <c r="G59" s="67">
        <f t="shared" si="17"/>
        <v>0</v>
      </c>
      <c r="H59" s="67">
        <f t="shared" si="17"/>
        <v>0</v>
      </c>
      <c r="I59" s="67">
        <f t="shared" si="0"/>
        <v>0</v>
      </c>
      <c r="J59" s="67">
        <f t="shared" si="18"/>
        <v>0</v>
      </c>
      <c r="K59" s="16">
        <f t="shared" si="18"/>
        <v>0</v>
      </c>
      <c r="L59" s="67">
        <f t="shared" si="18"/>
        <v>0</v>
      </c>
      <c r="M59" s="17">
        <f>IF(L59&gt;0,VLOOKUP(I59,Labour!$AR$1:$AT$15,3,FALSE),0)</f>
        <v>0</v>
      </c>
      <c r="N59" s="70">
        <f t="shared" si="1"/>
        <v>0</v>
      </c>
      <c r="R59" s="83">
        <f t="shared" si="19"/>
        <v>0</v>
      </c>
      <c r="S59" s="83">
        <f t="shared" si="19"/>
        <v>0</v>
      </c>
      <c r="T59" s="83">
        <f t="shared" si="19"/>
        <v>0</v>
      </c>
      <c r="U59" s="83">
        <f t="shared" si="19"/>
        <v>0</v>
      </c>
      <c r="V59" s="83">
        <f t="shared" si="20"/>
        <v>0</v>
      </c>
      <c r="W59" s="83">
        <f t="shared" si="20"/>
        <v>0</v>
      </c>
      <c r="X59" s="83">
        <f t="shared" si="21"/>
        <v>0</v>
      </c>
      <c r="Y59" s="83">
        <f t="shared" si="21"/>
        <v>0</v>
      </c>
      <c r="Z59" s="83">
        <f t="shared" si="21"/>
        <v>0</v>
      </c>
      <c r="AA59" s="171">
        <f t="shared" si="9"/>
        <v>0</v>
      </c>
      <c r="AB59" s="83">
        <f t="shared" si="22"/>
        <v>0</v>
      </c>
      <c r="AC59" s="83">
        <f t="shared" si="22"/>
        <v>0</v>
      </c>
      <c r="AD59" s="171">
        <f t="shared" si="10"/>
        <v>0</v>
      </c>
      <c r="AE59" s="171">
        <f>IF(AD59=1,SUM(AD$10:AD59),0)</f>
        <v>0</v>
      </c>
      <c r="AF59" s="82" t="str">
        <f t="shared" si="11"/>
        <v/>
      </c>
      <c r="AG59" s="171">
        <f t="shared" si="12"/>
        <v>0</v>
      </c>
    </row>
    <row r="60" spans="1:33" ht="12" customHeight="1" x14ac:dyDescent="0.25">
      <c r="A60" s="497"/>
      <c r="B60" s="15">
        <v>51</v>
      </c>
      <c r="C60" s="468">
        <f t="shared" si="6"/>
        <v>0</v>
      </c>
      <c r="D60" s="469"/>
      <c r="E60" s="470"/>
      <c r="F60" s="67">
        <f t="shared" si="17"/>
        <v>0</v>
      </c>
      <c r="G60" s="67">
        <f t="shared" si="17"/>
        <v>0</v>
      </c>
      <c r="H60" s="67">
        <f t="shared" si="17"/>
        <v>0</v>
      </c>
      <c r="I60" s="67">
        <f t="shared" si="0"/>
        <v>0</v>
      </c>
      <c r="J60" s="67">
        <f t="shared" si="18"/>
        <v>0</v>
      </c>
      <c r="K60" s="16">
        <f t="shared" si="18"/>
        <v>0</v>
      </c>
      <c r="L60" s="67">
        <f t="shared" si="18"/>
        <v>0</v>
      </c>
      <c r="M60" s="17">
        <f>IF(L60&gt;0,VLOOKUP(I60,Labour!$AR$1:$AT$15,3,FALSE),0)</f>
        <v>0</v>
      </c>
      <c r="N60" s="70">
        <f t="shared" si="1"/>
        <v>0</v>
      </c>
      <c r="R60" s="83">
        <f t="shared" si="19"/>
        <v>0</v>
      </c>
      <c r="S60" s="83">
        <f t="shared" si="19"/>
        <v>0</v>
      </c>
      <c r="T60" s="83">
        <f t="shared" si="19"/>
        <v>0</v>
      </c>
      <c r="U60" s="83">
        <f t="shared" si="19"/>
        <v>0</v>
      </c>
      <c r="V60" s="83">
        <f t="shared" si="20"/>
        <v>0</v>
      </c>
      <c r="W60" s="83">
        <f t="shared" si="20"/>
        <v>0</v>
      </c>
      <c r="X60" s="83">
        <f t="shared" si="21"/>
        <v>0</v>
      </c>
      <c r="Y60" s="83">
        <f t="shared" si="21"/>
        <v>0</v>
      </c>
      <c r="Z60" s="83">
        <f t="shared" si="21"/>
        <v>0</v>
      </c>
      <c r="AA60" s="171">
        <f t="shared" si="9"/>
        <v>0</v>
      </c>
      <c r="AB60" s="83">
        <f t="shared" si="22"/>
        <v>0</v>
      </c>
      <c r="AC60" s="83">
        <f t="shared" si="22"/>
        <v>0</v>
      </c>
      <c r="AD60" s="171">
        <f t="shared" si="10"/>
        <v>0</v>
      </c>
      <c r="AE60" s="171">
        <f>IF(AD60=1,SUM(AD$10:AD60),0)</f>
        <v>0</v>
      </c>
      <c r="AF60" s="82" t="str">
        <f t="shared" si="11"/>
        <v/>
      </c>
      <c r="AG60" s="171">
        <f t="shared" si="12"/>
        <v>0</v>
      </c>
    </row>
    <row r="61" spans="1:33" ht="12" customHeight="1" x14ac:dyDescent="0.25">
      <c r="A61" s="497"/>
      <c r="B61" s="15">
        <v>52</v>
      </c>
      <c r="C61" s="468">
        <f t="shared" si="6"/>
        <v>0</v>
      </c>
      <c r="D61" s="469"/>
      <c r="E61" s="470"/>
      <c r="F61" s="67">
        <f t="shared" si="17"/>
        <v>0</v>
      </c>
      <c r="G61" s="67">
        <f t="shared" si="17"/>
        <v>0</v>
      </c>
      <c r="H61" s="67">
        <f t="shared" si="17"/>
        <v>0</v>
      </c>
      <c r="I61" s="67">
        <f t="shared" si="0"/>
        <v>0</v>
      </c>
      <c r="J61" s="67">
        <f t="shared" si="18"/>
        <v>0</v>
      </c>
      <c r="K61" s="16">
        <f t="shared" si="18"/>
        <v>0</v>
      </c>
      <c r="L61" s="67">
        <f t="shared" si="18"/>
        <v>0</v>
      </c>
      <c r="M61" s="17">
        <f>IF(L61&gt;0,VLOOKUP(I61,Labour!$AR$1:$AT$15,3,FALSE),0)</f>
        <v>0</v>
      </c>
      <c r="N61" s="70">
        <f t="shared" si="1"/>
        <v>0</v>
      </c>
      <c r="R61" s="83">
        <f t="shared" si="19"/>
        <v>0</v>
      </c>
      <c r="S61" s="83">
        <f t="shared" si="19"/>
        <v>0</v>
      </c>
      <c r="T61" s="83">
        <f t="shared" si="19"/>
        <v>0</v>
      </c>
      <c r="U61" s="83">
        <f t="shared" si="19"/>
        <v>0</v>
      </c>
      <c r="V61" s="83">
        <f t="shared" si="20"/>
        <v>0</v>
      </c>
      <c r="W61" s="83">
        <f t="shared" si="20"/>
        <v>0</v>
      </c>
      <c r="X61" s="83">
        <f t="shared" si="21"/>
        <v>0</v>
      </c>
      <c r="Y61" s="83">
        <f t="shared" si="21"/>
        <v>0</v>
      </c>
      <c r="Z61" s="83">
        <f t="shared" si="21"/>
        <v>0</v>
      </c>
      <c r="AA61" s="171">
        <f t="shared" si="9"/>
        <v>0</v>
      </c>
      <c r="AB61" s="83">
        <f t="shared" si="22"/>
        <v>0</v>
      </c>
      <c r="AC61" s="83">
        <f t="shared" si="22"/>
        <v>0</v>
      </c>
      <c r="AD61" s="171">
        <f t="shared" si="10"/>
        <v>0</v>
      </c>
      <c r="AE61" s="171">
        <f>IF(AD61=1,SUM(AD$10:AD61),0)</f>
        <v>0</v>
      </c>
      <c r="AF61" s="82" t="str">
        <f t="shared" si="11"/>
        <v/>
      </c>
      <c r="AG61" s="171">
        <f t="shared" si="12"/>
        <v>0</v>
      </c>
    </row>
    <row r="62" spans="1:33" ht="12" customHeight="1" x14ac:dyDescent="0.25">
      <c r="A62" s="497"/>
      <c r="B62" s="15">
        <v>53</v>
      </c>
      <c r="C62" s="468">
        <f t="shared" si="6"/>
        <v>0</v>
      </c>
      <c r="D62" s="469"/>
      <c r="E62" s="470"/>
      <c r="F62" s="67">
        <f t="shared" si="17"/>
        <v>0</v>
      </c>
      <c r="G62" s="67">
        <f t="shared" si="17"/>
        <v>0</v>
      </c>
      <c r="H62" s="67">
        <f t="shared" si="17"/>
        <v>0</v>
      </c>
      <c r="I62" s="67">
        <f t="shared" si="0"/>
        <v>0</v>
      </c>
      <c r="J62" s="67">
        <f t="shared" si="18"/>
        <v>0</v>
      </c>
      <c r="K62" s="16">
        <f t="shared" si="18"/>
        <v>0</v>
      </c>
      <c r="L62" s="67">
        <f t="shared" si="18"/>
        <v>0</v>
      </c>
      <c r="M62" s="17">
        <f>IF(L62&gt;0,VLOOKUP(I62,Labour!$AR$1:$AT$15,3,FALSE),0)</f>
        <v>0</v>
      </c>
      <c r="N62" s="70">
        <f t="shared" si="1"/>
        <v>0</v>
      </c>
      <c r="R62" s="83">
        <f t="shared" si="19"/>
        <v>0</v>
      </c>
      <c r="S62" s="83">
        <f t="shared" si="19"/>
        <v>0</v>
      </c>
      <c r="T62" s="83">
        <f t="shared" si="19"/>
        <v>0</v>
      </c>
      <c r="U62" s="83">
        <f t="shared" si="19"/>
        <v>0</v>
      </c>
      <c r="V62" s="83">
        <f t="shared" si="20"/>
        <v>0</v>
      </c>
      <c r="W62" s="83">
        <f t="shared" si="20"/>
        <v>0</v>
      </c>
      <c r="X62" s="83">
        <f t="shared" si="21"/>
        <v>0</v>
      </c>
      <c r="Y62" s="83">
        <f t="shared" si="21"/>
        <v>0</v>
      </c>
      <c r="Z62" s="83">
        <f t="shared" si="21"/>
        <v>0</v>
      </c>
      <c r="AA62" s="171">
        <f t="shared" si="9"/>
        <v>0</v>
      </c>
      <c r="AB62" s="83">
        <f t="shared" si="22"/>
        <v>0</v>
      </c>
      <c r="AC62" s="83">
        <f t="shared" si="22"/>
        <v>0</v>
      </c>
      <c r="AD62" s="171">
        <f t="shared" si="10"/>
        <v>0</v>
      </c>
      <c r="AE62" s="171">
        <f>IF(AD62=1,SUM(AD$10:AD62),0)</f>
        <v>0</v>
      </c>
      <c r="AF62" s="82" t="str">
        <f t="shared" si="11"/>
        <v/>
      </c>
      <c r="AG62" s="171">
        <f t="shared" si="12"/>
        <v>0</v>
      </c>
    </row>
    <row r="63" spans="1:33" ht="12" customHeight="1" x14ac:dyDescent="0.25">
      <c r="A63" s="497"/>
      <c r="B63" s="15">
        <v>54</v>
      </c>
      <c r="C63" s="468">
        <f t="shared" si="6"/>
        <v>0</v>
      </c>
      <c r="D63" s="469"/>
      <c r="E63" s="470"/>
      <c r="F63" s="67">
        <f t="shared" si="17"/>
        <v>0</v>
      </c>
      <c r="G63" s="67">
        <f t="shared" si="17"/>
        <v>0</v>
      </c>
      <c r="H63" s="67">
        <f t="shared" si="17"/>
        <v>0</v>
      </c>
      <c r="I63" s="67">
        <f t="shared" si="0"/>
        <v>0</v>
      </c>
      <c r="J63" s="67">
        <f t="shared" si="18"/>
        <v>0</v>
      </c>
      <c r="K63" s="16">
        <f t="shared" si="18"/>
        <v>0</v>
      </c>
      <c r="L63" s="67">
        <f t="shared" si="18"/>
        <v>0</v>
      </c>
      <c r="M63" s="17">
        <f>IF(L63&gt;0,VLOOKUP(I63,Labour!$AR$1:$AT$15,3,FALSE),0)</f>
        <v>0</v>
      </c>
      <c r="N63" s="70">
        <f t="shared" si="1"/>
        <v>0</v>
      </c>
      <c r="R63" s="83">
        <f t="shared" si="19"/>
        <v>0</v>
      </c>
      <c r="S63" s="83">
        <f t="shared" si="19"/>
        <v>0</v>
      </c>
      <c r="T63" s="83">
        <f t="shared" si="19"/>
        <v>0</v>
      </c>
      <c r="U63" s="83">
        <f t="shared" si="19"/>
        <v>0</v>
      </c>
      <c r="V63" s="83">
        <f t="shared" si="20"/>
        <v>0</v>
      </c>
      <c r="W63" s="83">
        <f t="shared" si="20"/>
        <v>0</v>
      </c>
      <c r="X63" s="83">
        <f t="shared" si="21"/>
        <v>0</v>
      </c>
      <c r="Y63" s="83">
        <f t="shared" si="21"/>
        <v>0</v>
      </c>
      <c r="Z63" s="83">
        <f t="shared" si="21"/>
        <v>0</v>
      </c>
      <c r="AA63" s="171">
        <f t="shared" si="9"/>
        <v>0</v>
      </c>
      <c r="AB63" s="83">
        <f t="shared" si="22"/>
        <v>0</v>
      </c>
      <c r="AC63" s="83">
        <f t="shared" si="22"/>
        <v>0</v>
      </c>
      <c r="AD63" s="171">
        <f t="shared" si="10"/>
        <v>0</v>
      </c>
      <c r="AE63" s="171">
        <f>IF(AD63=1,SUM(AD$10:AD63),0)</f>
        <v>0</v>
      </c>
      <c r="AF63" s="82" t="str">
        <f t="shared" si="11"/>
        <v/>
      </c>
      <c r="AG63" s="171">
        <f t="shared" si="12"/>
        <v>0</v>
      </c>
    </row>
    <row r="64" spans="1:33" ht="12" customHeight="1" x14ac:dyDescent="0.25">
      <c r="A64" s="497"/>
      <c r="B64" s="15">
        <v>55</v>
      </c>
      <c r="C64" s="468">
        <f t="shared" si="6"/>
        <v>0</v>
      </c>
      <c r="D64" s="469"/>
      <c r="E64" s="470"/>
      <c r="F64" s="67">
        <f t="shared" si="17"/>
        <v>0</v>
      </c>
      <c r="G64" s="67">
        <f t="shared" si="17"/>
        <v>0</v>
      </c>
      <c r="H64" s="67">
        <f t="shared" si="17"/>
        <v>0</v>
      </c>
      <c r="I64" s="67">
        <f t="shared" si="0"/>
        <v>0</v>
      </c>
      <c r="J64" s="67">
        <f t="shared" si="18"/>
        <v>0</v>
      </c>
      <c r="K64" s="16">
        <f t="shared" si="18"/>
        <v>0</v>
      </c>
      <c r="L64" s="67">
        <f t="shared" si="18"/>
        <v>0</v>
      </c>
      <c r="M64" s="17">
        <f>IF(L64&gt;0,VLOOKUP(I64,Labour!$AR$1:$AT$15,3,FALSE),0)</f>
        <v>0</v>
      </c>
      <c r="N64" s="70">
        <f t="shared" si="1"/>
        <v>0</v>
      </c>
      <c r="R64" s="83">
        <f t="shared" si="19"/>
        <v>0</v>
      </c>
      <c r="S64" s="83">
        <f t="shared" si="19"/>
        <v>0</v>
      </c>
      <c r="T64" s="83">
        <f t="shared" si="19"/>
        <v>0</v>
      </c>
      <c r="U64" s="83">
        <f t="shared" si="19"/>
        <v>0</v>
      </c>
      <c r="V64" s="83">
        <f t="shared" si="20"/>
        <v>0</v>
      </c>
      <c r="W64" s="83">
        <f t="shared" si="20"/>
        <v>0</v>
      </c>
      <c r="X64" s="83">
        <f t="shared" si="21"/>
        <v>0</v>
      </c>
      <c r="Y64" s="83">
        <f t="shared" si="21"/>
        <v>0</v>
      </c>
      <c r="Z64" s="83">
        <f t="shared" si="21"/>
        <v>0</v>
      </c>
      <c r="AA64" s="171">
        <f t="shared" si="9"/>
        <v>0</v>
      </c>
      <c r="AB64" s="83">
        <f t="shared" si="22"/>
        <v>0</v>
      </c>
      <c r="AC64" s="83">
        <f t="shared" si="22"/>
        <v>0</v>
      </c>
      <c r="AD64" s="171">
        <f t="shared" si="10"/>
        <v>0</v>
      </c>
      <c r="AE64" s="171">
        <f>IF(AD64=1,SUM(AD$10:AD64),0)</f>
        <v>0</v>
      </c>
      <c r="AF64" s="82" t="str">
        <f t="shared" si="11"/>
        <v/>
      </c>
      <c r="AG64" s="171">
        <f t="shared" si="12"/>
        <v>0</v>
      </c>
    </row>
    <row r="65" spans="1:33" ht="12" customHeight="1" x14ac:dyDescent="0.25">
      <c r="A65" s="497"/>
      <c r="B65" s="15">
        <v>56</v>
      </c>
      <c r="C65" s="468">
        <f t="shared" si="6"/>
        <v>0</v>
      </c>
      <c r="D65" s="469"/>
      <c r="E65" s="470"/>
      <c r="F65" s="67">
        <f t="shared" si="17"/>
        <v>0</v>
      </c>
      <c r="G65" s="67">
        <f t="shared" si="17"/>
        <v>0</v>
      </c>
      <c r="H65" s="67">
        <f t="shared" si="17"/>
        <v>0</v>
      </c>
      <c r="I65" s="67">
        <f t="shared" si="0"/>
        <v>0</v>
      </c>
      <c r="J65" s="67">
        <f t="shared" si="18"/>
        <v>0</v>
      </c>
      <c r="K65" s="16">
        <f t="shared" si="18"/>
        <v>0</v>
      </c>
      <c r="L65" s="67">
        <f t="shared" si="18"/>
        <v>0</v>
      </c>
      <c r="M65" s="17">
        <f>IF(L65&gt;0,VLOOKUP(I65,Labour!$AR$1:$AT$15,3,FALSE),0)</f>
        <v>0</v>
      </c>
      <c r="N65" s="70">
        <f t="shared" si="1"/>
        <v>0</v>
      </c>
      <c r="R65" s="83">
        <f t="shared" si="19"/>
        <v>0</v>
      </c>
      <c r="S65" s="83">
        <f t="shared" si="19"/>
        <v>0</v>
      </c>
      <c r="T65" s="83">
        <f t="shared" si="19"/>
        <v>0</v>
      </c>
      <c r="U65" s="83">
        <f t="shared" si="19"/>
        <v>0</v>
      </c>
      <c r="V65" s="83">
        <f t="shared" si="20"/>
        <v>0</v>
      </c>
      <c r="W65" s="83">
        <f t="shared" si="20"/>
        <v>0</v>
      </c>
      <c r="X65" s="83">
        <f t="shared" si="21"/>
        <v>0</v>
      </c>
      <c r="Y65" s="83">
        <f t="shared" si="21"/>
        <v>0</v>
      </c>
      <c r="Z65" s="83">
        <f t="shared" si="21"/>
        <v>0</v>
      </c>
      <c r="AA65" s="171">
        <f t="shared" si="9"/>
        <v>0</v>
      </c>
      <c r="AB65" s="83">
        <f t="shared" si="22"/>
        <v>0</v>
      </c>
      <c r="AC65" s="83">
        <f t="shared" si="22"/>
        <v>0</v>
      </c>
      <c r="AD65" s="171">
        <f t="shared" si="10"/>
        <v>0</v>
      </c>
      <c r="AE65" s="171">
        <f>IF(AD65=1,SUM(AD$10:AD65),0)</f>
        <v>0</v>
      </c>
      <c r="AF65" s="82" t="str">
        <f t="shared" si="11"/>
        <v/>
      </c>
      <c r="AG65" s="171">
        <f t="shared" si="12"/>
        <v>0</v>
      </c>
    </row>
    <row r="66" spans="1:33" ht="12" customHeight="1" x14ac:dyDescent="0.25">
      <c r="A66" s="497"/>
      <c r="B66" s="15">
        <v>57</v>
      </c>
      <c r="C66" s="468">
        <f t="shared" si="6"/>
        <v>0</v>
      </c>
      <c r="D66" s="469"/>
      <c r="E66" s="470"/>
      <c r="F66" s="67">
        <f t="shared" si="17"/>
        <v>0</v>
      </c>
      <c r="G66" s="67">
        <f t="shared" si="17"/>
        <v>0</v>
      </c>
      <c r="H66" s="67">
        <f t="shared" si="17"/>
        <v>0</v>
      </c>
      <c r="I66" s="67">
        <f t="shared" si="0"/>
        <v>0</v>
      </c>
      <c r="J66" s="67">
        <f t="shared" si="18"/>
        <v>0</v>
      </c>
      <c r="K66" s="16">
        <f t="shared" si="18"/>
        <v>0</v>
      </c>
      <c r="L66" s="67">
        <f t="shared" si="18"/>
        <v>0</v>
      </c>
      <c r="M66" s="17">
        <f>IF(L66&gt;0,VLOOKUP(I66,Labour!$AR$1:$AT$15,3,FALSE),0)</f>
        <v>0</v>
      </c>
      <c r="N66" s="70">
        <f t="shared" si="1"/>
        <v>0</v>
      </c>
      <c r="R66" s="83">
        <f t="shared" si="19"/>
        <v>0</v>
      </c>
      <c r="S66" s="83">
        <f t="shared" si="19"/>
        <v>0</v>
      </c>
      <c r="T66" s="83">
        <f t="shared" si="19"/>
        <v>0</v>
      </c>
      <c r="U66" s="83">
        <f t="shared" si="19"/>
        <v>0</v>
      </c>
      <c r="V66" s="83">
        <f t="shared" si="20"/>
        <v>0</v>
      </c>
      <c r="W66" s="83">
        <f t="shared" si="20"/>
        <v>0</v>
      </c>
      <c r="X66" s="83">
        <f t="shared" si="21"/>
        <v>0</v>
      </c>
      <c r="Y66" s="83">
        <f t="shared" si="21"/>
        <v>0</v>
      </c>
      <c r="Z66" s="83">
        <f t="shared" si="21"/>
        <v>0</v>
      </c>
      <c r="AA66" s="171">
        <f t="shared" si="9"/>
        <v>0</v>
      </c>
      <c r="AB66" s="83">
        <f t="shared" si="22"/>
        <v>0</v>
      </c>
      <c r="AC66" s="83">
        <f t="shared" si="22"/>
        <v>0</v>
      </c>
      <c r="AD66" s="171">
        <f t="shared" si="10"/>
        <v>0</v>
      </c>
      <c r="AE66" s="171">
        <f>IF(AD66=1,SUM(AD$10:AD66),0)</f>
        <v>0</v>
      </c>
      <c r="AF66" s="82" t="str">
        <f t="shared" si="11"/>
        <v/>
      </c>
      <c r="AG66" s="171">
        <f t="shared" si="12"/>
        <v>0</v>
      </c>
    </row>
    <row r="67" spans="1:33" ht="12" customHeight="1" x14ac:dyDescent="0.25">
      <c r="A67" s="497"/>
      <c r="B67" s="15">
        <v>58</v>
      </c>
      <c r="C67" s="468">
        <f t="shared" si="6"/>
        <v>0</v>
      </c>
      <c r="D67" s="469"/>
      <c r="E67" s="470"/>
      <c r="F67" s="67">
        <f t="shared" si="17"/>
        <v>0</v>
      </c>
      <c r="G67" s="67">
        <f t="shared" si="17"/>
        <v>0</v>
      </c>
      <c r="H67" s="67">
        <f t="shared" si="17"/>
        <v>0</v>
      </c>
      <c r="I67" s="67">
        <f t="shared" si="0"/>
        <v>0</v>
      </c>
      <c r="J67" s="67">
        <f t="shared" si="18"/>
        <v>0</v>
      </c>
      <c r="K67" s="16">
        <f t="shared" si="18"/>
        <v>0</v>
      </c>
      <c r="L67" s="67">
        <f t="shared" si="18"/>
        <v>0</v>
      </c>
      <c r="M67" s="17">
        <f>IF(L67&gt;0,VLOOKUP(I67,Labour!$AR$1:$AT$15,3,FALSE),0)</f>
        <v>0</v>
      </c>
      <c r="N67" s="70">
        <f t="shared" si="1"/>
        <v>0</v>
      </c>
      <c r="R67" s="83">
        <f t="shared" si="19"/>
        <v>0</v>
      </c>
      <c r="S67" s="83">
        <f t="shared" si="19"/>
        <v>0</v>
      </c>
      <c r="T67" s="83">
        <f t="shared" si="19"/>
        <v>0</v>
      </c>
      <c r="U67" s="83">
        <f t="shared" si="19"/>
        <v>0</v>
      </c>
      <c r="V67" s="83">
        <f t="shared" si="20"/>
        <v>0</v>
      </c>
      <c r="W67" s="83">
        <f t="shared" si="20"/>
        <v>0</v>
      </c>
      <c r="X67" s="83">
        <f t="shared" si="21"/>
        <v>0</v>
      </c>
      <c r="Y67" s="83">
        <f t="shared" si="21"/>
        <v>0</v>
      </c>
      <c r="Z67" s="83">
        <f t="shared" si="21"/>
        <v>0</v>
      </c>
      <c r="AA67" s="171">
        <f t="shared" si="9"/>
        <v>0</v>
      </c>
      <c r="AB67" s="83">
        <f t="shared" si="22"/>
        <v>0</v>
      </c>
      <c r="AC67" s="83">
        <f t="shared" si="22"/>
        <v>0</v>
      </c>
      <c r="AD67" s="171">
        <f t="shared" si="10"/>
        <v>0</v>
      </c>
      <c r="AE67" s="171">
        <f>IF(AD67=1,SUM(AD$10:AD67),0)</f>
        <v>0</v>
      </c>
      <c r="AF67" s="82" t="str">
        <f t="shared" si="11"/>
        <v/>
      </c>
      <c r="AG67" s="171">
        <f t="shared" si="12"/>
        <v>0</v>
      </c>
    </row>
    <row r="68" spans="1:33" ht="12" customHeight="1" x14ac:dyDescent="0.25">
      <c r="A68" s="497"/>
      <c r="B68" s="15">
        <v>59</v>
      </c>
      <c r="C68" s="468">
        <f t="shared" si="6"/>
        <v>0</v>
      </c>
      <c r="D68" s="469"/>
      <c r="E68" s="470"/>
      <c r="F68" s="67">
        <f t="shared" si="17"/>
        <v>0</v>
      </c>
      <c r="G68" s="67">
        <f t="shared" si="17"/>
        <v>0</v>
      </c>
      <c r="H68" s="67">
        <f t="shared" si="17"/>
        <v>0</v>
      </c>
      <c r="I68" s="67">
        <f t="shared" si="0"/>
        <v>0</v>
      </c>
      <c r="J68" s="67">
        <f t="shared" si="18"/>
        <v>0</v>
      </c>
      <c r="K68" s="16">
        <f t="shared" si="18"/>
        <v>0</v>
      </c>
      <c r="L68" s="67">
        <f t="shared" si="18"/>
        <v>0</v>
      </c>
      <c r="M68" s="17">
        <f>IF(L68&gt;0,VLOOKUP(I68,Labour!$AR$1:$AT$15,3,FALSE),0)</f>
        <v>0</v>
      </c>
      <c r="N68" s="70">
        <f t="shared" si="1"/>
        <v>0</v>
      </c>
      <c r="R68" s="83">
        <f t="shared" si="19"/>
        <v>0</v>
      </c>
      <c r="S68" s="83">
        <f t="shared" si="19"/>
        <v>0</v>
      </c>
      <c r="T68" s="83">
        <f t="shared" si="19"/>
        <v>0</v>
      </c>
      <c r="U68" s="83">
        <f t="shared" si="19"/>
        <v>0</v>
      </c>
      <c r="V68" s="83">
        <f t="shared" si="20"/>
        <v>0</v>
      </c>
      <c r="W68" s="83">
        <f t="shared" si="20"/>
        <v>0</v>
      </c>
      <c r="X68" s="83">
        <f t="shared" si="21"/>
        <v>0</v>
      </c>
      <c r="Y68" s="83">
        <f t="shared" si="21"/>
        <v>0</v>
      </c>
      <c r="Z68" s="83">
        <f t="shared" si="21"/>
        <v>0</v>
      </c>
      <c r="AA68" s="171">
        <f t="shared" si="9"/>
        <v>0</v>
      </c>
      <c r="AB68" s="83">
        <f t="shared" si="22"/>
        <v>0</v>
      </c>
      <c r="AC68" s="83">
        <f t="shared" si="22"/>
        <v>0</v>
      </c>
      <c r="AD68" s="171">
        <f t="shared" si="10"/>
        <v>0</v>
      </c>
      <c r="AE68" s="171">
        <f>IF(AD68=1,SUM(AD$10:AD68),0)</f>
        <v>0</v>
      </c>
      <c r="AF68" s="82" t="str">
        <f t="shared" si="11"/>
        <v/>
      </c>
      <c r="AG68" s="171">
        <f t="shared" si="12"/>
        <v>0</v>
      </c>
    </row>
    <row r="69" spans="1:33" ht="12" customHeight="1" x14ac:dyDescent="0.25">
      <c r="A69" s="497"/>
      <c r="B69" s="15">
        <v>60</v>
      </c>
      <c r="C69" s="468">
        <f t="shared" si="6"/>
        <v>0</v>
      </c>
      <c r="D69" s="469"/>
      <c r="E69" s="470"/>
      <c r="F69" s="67">
        <f t="shared" si="17"/>
        <v>0</v>
      </c>
      <c r="G69" s="67">
        <f t="shared" si="17"/>
        <v>0</v>
      </c>
      <c r="H69" s="67">
        <f t="shared" si="17"/>
        <v>0</v>
      </c>
      <c r="I69" s="67">
        <f t="shared" si="0"/>
        <v>0</v>
      </c>
      <c r="J69" s="67">
        <f t="shared" si="18"/>
        <v>0</v>
      </c>
      <c r="K69" s="16">
        <f t="shared" si="18"/>
        <v>0</v>
      </c>
      <c r="L69" s="67">
        <f t="shared" si="18"/>
        <v>0</v>
      </c>
      <c r="M69" s="17">
        <f>IF(L69&gt;0,VLOOKUP(I69,Labour!$AR$1:$AT$15,3,FALSE),0)</f>
        <v>0</v>
      </c>
      <c r="N69" s="70">
        <f t="shared" si="1"/>
        <v>0</v>
      </c>
      <c r="R69" s="83">
        <f t="shared" si="19"/>
        <v>0</v>
      </c>
      <c r="S69" s="83">
        <f t="shared" si="19"/>
        <v>0</v>
      </c>
      <c r="T69" s="83">
        <f t="shared" si="19"/>
        <v>0</v>
      </c>
      <c r="U69" s="83">
        <f t="shared" si="19"/>
        <v>0</v>
      </c>
      <c r="V69" s="83">
        <f t="shared" si="20"/>
        <v>0</v>
      </c>
      <c r="W69" s="83">
        <f t="shared" si="20"/>
        <v>0</v>
      </c>
      <c r="X69" s="83">
        <f t="shared" si="21"/>
        <v>0</v>
      </c>
      <c r="Y69" s="83">
        <f t="shared" si="21"/>
        <v>0</v>
      </c>
      <c r="Z69" s="83">
        <f t="shared" si="21"/>
        <v>0</v>
      </c>
      <c r="AA69" s="171">
        <f t="shared" si="9"/>
        <v>0</v>
      </c>
      <c r="AB69" s="83">
        <f t="shared" si="22"/>
        <v>0</v>
      </c>
      <c r="AC69" s="83">
        <f t="shared" si="22"/>
        <v>0</v>
      </c>
      <c r="AD69" s="171">
        <f t="shared" si="10"/>
        <v>0</v>
      </c>
      <c r="AE69" s="171">
        <f>IF(AD69=1,SUM(AD$10:AD69),0)</f>
        <v>0</v>
      </c>
      <c r="AF69" s="82" t="str">
        <f t="shared" si="11"/>
        <v/>
      </c>
      <c r="AG69" s="171">
        <f t="shared" si="12"/>
        <v>0</v>
      </c>
    </row>
    <row r="70" spans="1:33" ht="12" customHeight="1" x14ac:dyDescent="0.25">
      <c r="A70" s="497"/>
      <c r="B70" s="15">
        <v>61</v>
      </c>
      <c r="C70" s="468">
        <f t="shared" si="6"/>
        <v>0</v>
      </c>
      <c r="D70" s="469"/>
      <c r="E70" s="470"/>
      <c r="F70" s="67">
        <f t="shared" si="17"/>
        <v>0</v>
      </c>
      <c r="G70" s="67">
        <f t="shared" si="17"/>
        <v>0</v>
      </c>
      <c r="H70" s="67">
        <f t="shared" si="17"/>
        <v>0</v>
      </c>
      <c r="I70" s="67">
        <f t="shared" si="0"/>
        <v>0</v>
      </c>
      <c r="J70" s="67">
        <f t="shared" si="18"/>
        <v>0</v>
      </c>
      <c r="K70" s="16">
        <f t="shared" si="18"/>
        <v>0</v>
      </c>
      <c r="L70" s="67">
        <f t="shared" si="18"/>
        <v>0</v>
      </c>
      <c r="M70" s="17">
        <f>IF(L70&gt;0,VLOOKUP(I70,Labour!$AR$1:$AT$15,3,FALSE),0)</f>
        <v>0</v>
      </c>
      <c r="N70" s="70">
        <f t="shared" si="1"/>
        <v>0</v>
      </c>
      <c r="R70" s="83">
        <f t="shared" ref="R70:U89" si="23">IF($B70&lt;=$U$3,VLOOKUP($B70,QTABLE,R$9,FALSE),0)</f>
        <v>0</v>
      </c>
      <c r="S70" s="83">
        <f t="shared" si="23"/>
        <v>0</v>
      </c>
      <c r="T70" s="83">
        <f t="shared" si="23"/>
        <v>0</v>
      </c>
      <c r="U70" s="83">
        <f t="shared" si="23"/>
        <v>0</v>
      </c>
      <c r="V70" s="83">
        <f t="shared" ref="V70:W89" si="24">IF($B70&lt;=$U$3,IF(VLOOKUP($B70,QTABLE,V$9,FALSE)=V$8,$U70,0),0)</f>
        <v>0</v>
      </c>
      <c r="W70" s="83">
        <f t="shared" si="24"/>
        <v>0</v>
      </c>
      <c r="X70" s="83">
        <f t="shared" ref="X70:Z89" si="25">IF($B70&lt;=$U$3,VLOOKUP($B70,QTABLE,X$9,FALSE),0)</f>
        <v>0</v>
      </c>
      <c r="Y70" s="83">
        <f t="shared" si="25"/>
        <v>0</v>
      </c>
      <c r="Z70" s="83">
        <f t="shared" si="25"/>
        <v>0</v>
      </c>
      <c r="AA70" s="171">
        <f t="shared" si="9"/>
        <v>0</v>
      </c>
      <c r="AB70" s="83">
        <f t="shared" ref="AB70:AC89" si="26">IF($B70&lt;=$U$3,VLOOKUP($B70,QTABLE,AB$9,FALSE),0)</f>
        <v>0</v>
      </c>
      <c r="AC70" s="83">
        <f t="shared" si="26"/>
        <v>0</v>
      </c>
      <c r="AD70" s="171">
        <f t="shared" si="10"/>
        <v>0</v>
      </c>
      <c r="AE70" s="171">
        <f>IF(AD70=1,SUM(AD$10:AD70),0)</f>
        <v>0</v>
      </c>
      <c r="AF70" s="82" t="str">
        <f t="shared" si="11"/>
        <v/>
      </c>
      <c r="AG70" s="171">
        <f t="shared" si="12"/>
        <v>0</v>
      </c>
    </row>
    <row r="71" spans="1:33" ht="12" customHeight="1" x14ac:dyDescent="0.25">
      <c r="A71" s="497"/>
      <c r="B71" s="15">
        <v>62</v>
      </c>
      <c r="C71" s="468">
        <f t="shared" si="6"/>
        <v>0</v>
      </c>
      <c r="D71" s="469"/>
      <c r="E71" s="470"/>
      <c r="F71" s="67">
        <f t="shared" si="17"/>
        <v>0</v>
      </c>
      <c r="G71" s="67">
        <f t="shared" si="17"/>
        <v>0</v>
      </c>
      <c r="H71" s="67">
        <f t="shared" si="17"/>
        <v>0</v>
      </c>
      <c r="I71" s="67">
        <f t="shared" si="0"/>
        <v>0</v>
      </c>
      <c r="J71" s="67">
        <f t="shared" si="18"/>
        <v>0</v>
      </c>
      <c r="K71" s="16">
        <f t="shared" si="18"/>
        <v>0</v>
      </c>
      <c r="L71" s="67">
        <f t="shared" si="18"/>
        <v>0</v>
      </c>
      <c r="M71" s="17">
        <f>IF(L71&gt;0,VLOOKUP(I71,Labour!$AR$1:$AT$15,3,FALSE),0)</f>
        <v>0</v>
      </c>
      <c r="N71" s="70">
        <f t="shared" si="1"/>
        <v>0</v>
      </c>
      <c r="R71" s="83">
        <f t="shared" si="23"/>
        <v>0</v>
      </c>
      <c r="S71" s="83">
        <f t="shared" si="23"/>
        <v>0</v>
      </c>
      <c r="T71" s="83">
        <f t="shared" si="23"/>
        <v>0</v>
      </c>
      <c r="U71" s="83">
        <f t="shared" si="23"/>
        <v>0</v>
      </c>
      <c r="V71" s="83">
        <f t="shared" si="24"/>
        <v>0</v>
      </c>
      <c r="W71" s="83">
        <f t="shared" si="24"/>
        <v>0</v>
      </c>
      <c r="X71" s="83">
        <f t="shared" si="25"/>
        <v>0</v>
      </c>
      <c r="Y71" s="83">
        <f t="shared" si="25"/>
        <v>0</v>
      </c>
      <c r="Z71" s="83">
        <f t="shared" si="25"/>
        <v>0</v>
      </c>
      <c r="AA71" s="171">
        <f t="shared" si="9"/>
        <v>0</v>
      </c>
      <c r="AB71" s="83">
        <f t="shared" si="26"/>
        <v>0</v>
      </c>
      <c r="AC71" s="83">
        <f t="shared" si="26"/>
        <v>0</v>
      </c>
      <c r="AD71" s="171">
        <f t="shared" si="10"/>
        <v>0</v>
      </c>
      <c r="AE71" s="171">
        <f>IF(AD71=1,SUM(AD$10:AD71),0)</f>
        <v>0</v>
      </c>
      <c r="AF71" s="82" t="str">
        <f t="shared" si="11"/>
        <v/>
      </c>
      <c r="AG71" s="171">
        <f t="shared" si="12"/>
        <v>0</v>
      </c>
    </row>
    <row r="72" spans="1:33" ht="12" customHeight="1" x14ac:dyDescent="0.25">
      <c r="A72" s="497"/>
      <c r="B72" s="15">
        <v>63</v>
      </c>
      <c r="C72" s="468">
        <f t="shared" si="6"/>
        <v>0</v>
      </c>
      <c r="D72" s="469"/>
      <c r="E72" s="470"/>
      <c r="F72" s="67">
        <f t="shared" si="17"/>
        <v>0</v>
      </c>
      <c r="G72" s="67">
        <f t="shared" si="17"/>
        <v>0</v>
      </c>
      <c r="H72" s="67">
        <f t="shared" si="17"/>
        <v>0</v>
      </c>
      <c r="I72" s="67">
        <f t="shared" si="0"/>
        <v>0</v>
      </c>
      <c r="J72" s="67">
        <f t="shared" si="18"/>
        <v>0</v>
      </c>
      <c r="K72" s="16">
        <f t="shared" si="18"/>
        <v>0</v>
      </c>
      <c r="L72" s="67">
        <f t="shared" si="18"/>
        <v>0</v>
      </c>
      <c r="M72" s="17">
        <f>IF(L72&gt;0,VLOOKUP(I72,Labour!$AR$1:$AT$15,3,FALSE),0)</f>
        <v>0</v>
      </c>
      <c r="N72" s="70">
        <f t="shared" si="1"/>
        <v>0</v>
      </c>
      <c r="R72" s="83">
        <f t="shared" si="23"/>
        <v>0</v>
      </c>
      <c r="S72" s="83">
        <f t="shared" si="23"/>
        <v>0</v>
      </c>
      <c r="T72" s="83">
        <f t="shared" si="23"/>
        <v>0</v>
      </c>
      <c r="U72" s="83">
        <f t="shared" si="23"/>
        <v>0</v>
      </c>
      <c r="V72" s="83">
        <f t="shared" si="24"/>
        <v>0</v>
      </c>
      <c r="W72" s="83">
        <f t="shared" si="24"/>
        <v>0</v>
      </c>
      <c r="X72" s="83">
        <f t="shared" si="25"/>
        <v>0</v>
      </c>
      <c r="Y72" s="83">
        <f t="shared" si="25"/>
        <v>0</v>
      </c>
      <c r="Z72" s="83">
        <f t="shared" si="25"/>
        <v>0</v>
      </c>
      <c r="AA72" s="171">
        <f t="shared" si="9"/>
        <v>0</v>
      </c>
      <c r="AB72" s="83">
        <f t="shared" si="26"/>
        <v>0</v>
      </c>
      <c r="AC72" s="83">
        <f t="shared" si="26"/>
        <v>0</v>
      </c>
      <c r="AD72" s="171">
        <f t="shared" si="10"/>
        <v>0</v>
      </c>
      <c r="AE72" s="171">
        <f>IF(AD72=1,SUM(AD$10:AD72),0)</f>
        <v>0</v>
      </c>
      <c r="AF72" s="82" t="str">
        <f t="shared" si="11"/>
        <v/>
      </c>
      <c r="AG72" s="171">
        <f t="shared" si="12"/>
        <v>0</v>
      </c>
    </row>
    <row r="73" spans="1:33" ht="12" customHeight="1" x14ac:dyDescent="0.25">
      <c r="A73" s="497"/>
      <c r="B73" s="15">
        <v>64</v>
      </c>
      <c r="C73" s="468">
        <f t="shared" si="6"/>
        <v>0</v>
      </c>
      <c r="D73" s="469"/>
      <c r="E73" s="470"/>
      <c r="F73" s="67">
        <f t="shared" si="17"/>
        <v>0</v>
      </c>
      <c r="G73" s="67">
        <f t="shared" si="17"/>
        <v>0</v>
      </c>
      <c r="H73" s="67">
        <f t="shared" si="17"/>
        <v>0</v>
      </c>
      <c r="I73" s="67">
        <f t="shared" si="0"/>
        <v>0</v>
      </c>
      <c r="J73" s="67">
        <f t="shared" si="18"/>
        <v>0</v>
      </c>
      <c r="K73" s="16">
        <f t="shared" si="18"/>
        <v>0</v>
      </c>
      <c r="L73" s="67">
        <f t="shared" si="18"/>
        <v>0</v>
      </c>
      <c r="M73" s="17">
        <f>IF(L73&gt;0,VLOOKUP(I73,Labour!$AR$1:$AT$15,3,FALSE),0)</f>
        <v>0</v>
      </c>
      <c r="N73" s="70">
        <f t="shared" si="1"/>
        <v>0</v>
      </c>
      <c r="R73" s="83">
        <f t="shared" si="23"/>
        <v>0</v>
      </c>
      <c r="S73" s="83">
        <f t="shared" si="23"/>
        <v>0</v>
      </c>
      <c r="T73" s="83">
        <f t="shared" si="23"/>
        <v>0</v>
      </c>
      <c r="U73" s="83">
        <f t="shared" si="23"/>
        <v>0</v>
      </c>
      <c r="V73" s="83">
        <f t="shared" si="24"/>
        <v>0</v>
      </c>
      <c r="W73" s="83">
        <f t="shared" si="24"/>
        <v>0</v>
      </c>
      <c r="X73" s="83">
        <f t="shared" si="25"/>
        <v>0</v>
      </c>
      <c r="Y73" s="83">
        <f t="shared" si="25"/>
        <v>0</v>
      </c>
      <c r="Z73" s="83">
        <f t="shared" si="25"/>
        <v>0</v>
      </c>
      <c r="AA73" s="171">
        <f t="shared" si="9"/>
        <v>0</v>
      </c>
      <c r="AB73" s="83">
        <f t="shared" si="26"/>
        <v>0</v>
      </c>
      <c r="AC73" s="83">
        <f t="shared" si="26"/>
        <v>0</v>
      </c>
      <c r="AD73" s="171">
        <f t="shared" si="10"/>
        <v>0</v>
      </c>
      <c r="AE73" s="171">
        <f>IF(AD73=1,SUM(AD$10:AD73),0)</f>
        <v>0</v>
      </c>
      <c r="AF73" s="82" t="str">
        <f t="shared" si="11"/>
        <v/>
      </c>
      <c r="AG73" s="171">
        <f t="shared" si="12"/>
        <v>0</v>
      </c>
    </row>
    <row r="74" spans="1:33" ht="12" customHeight="1" x14ac:dyDescent="0.25">
      <c r="A74" s="497"/>
      <c r="B74" s="15">
        <v>65</v>
      </c>
      <c r="C74" s="468">
        <f t="shared" si="6"/>
        <v>0</v>
      </c>
      <c r="D74" s="469"/>
      <c r="E74" s="470"/>
      <c r="F74" s="67">
        <f t="shared" si="17"/>
        <v>0</v>
      </c>
      <c r="G74" s="67">
        <f t="shared" si="17"/>
        <v>0</v>
      </c>
      <c r="H74" s="67">
        <f t="shared" si="17"/>
        <v>0</v>
      </c>
      <c r="I74" s="67">
        <f t="shared" ref="I74:I109" si="27">X74</f>
        <v>0</v>
      </c>
      <c r="J74" s="67">
        <f t="shared" si="18"/>
        <v>0</v>
      </c>
      <c r="K74" s="16">
        <f t="shared" si="18"/>
        <v>0</v>
      </c>
      <c r="L74" s="67">
        <f t="shared" si="18"/>
        <v>0</v>
      </c>
      <c r="M74" s="17">
        <f>IF(L74&gt;0,VLOOKUP(I74,Labour!$AR$1:$AT$15,3,FALSE),0)</f>
        <v>0</v>
      </c>
      <c r="N74" s="70">
        <f t="shared" ref="N74:N109" si="28">J74*K74+L74*M74</f>
        <v>0</v>
      </c>
      <c r="R74" s="83">
        <f t="shared" si="23"/>
        <v>0</v>
      </c>
      <c r="S74" s="83">
        <f t="shared" si="23"/>
        <v>0</v>
      </c>
      <c r="T74" s="83">
        <f t="shared" si="23"/>
        <v>0</v>
      </c>
      <c r="U74" s="83">
        <f t="shared" si="23"/>
        <v>0</v>
      </c>
      <c r="V74" s="83">
        <f t="shared" si="24"/>
        <v>0</v>
      </c>
      <c r="W74" s="83">
        <f t="shared" si="24"/>
        <v>0</v>
      </c>
      <c r="X74" s="83">
        <f t="shared" si="25"/>
        <v>0</v>
      </c>
      <c r="Y74" s="83">
        <f t="shared" si="25"/>
        <v>0</v>
      </c>
      <c r="Z74" s="83">
        <f t="shared" si="25"/>
        <v>0</v>
      </c>
      <c r="AA74" s="171">
        <f t="shared" si="9"/>
        <v>0</v>
      </c>
      <c r="AB74" s="83">
        <f t="shared" si="26"/>
        <v>0</v>
      </c>
      <c r="AC74" s="83">
        <f t="shared" si="26"/>
        <v>0</v>
      </c>
      <c r="AD74" s="171">
        <f t="shared" si="10"/>
        <v>0</v>
      </c>
      <c r="AE74" s="171">
        <f>IF(AD74=1,SUM(AD$10:AD74),0)</f>
        <v>0</v>
      </c>
      <c r="AF74" s="82" t="str">
        <f t="shared" si="11"/>
        <v/>
      </c>
      <c r="AG74" s="171">
        <f t="shared" si="12"/>
        <v>0</v>
      </c>
    </row>
    <row r="75" spans="1:33" ht="12" customHeight="1" x14ac:dyDescent="0.25">
      <c r="A75" s="497"/>
      <c r="B75" s="15">
        <v>66</v>
      </c>
      <c r="C75" s="468">
        <f t="shared" ref="C75:C109" si="29">R75</f>
        <v>0</v>
      </c>
      <c r="D75" s="469"/>
      <c r="E75" s="470"/>
      <c r="F75" s="67">
        <f t="shared" si="17"/>
        <v>0</v>
      </c>
      <c r="G75" s="67">
        <f t="shared" si="17"/>
        <v>0</v>
      </c>
      <c r="H75" s="67">
        <f t="shared" si="17"/>
        <v>0</v>
      </c>
      <c r="I75" s="67">
        <f t="shared" si="27"/>
        <v>0</v>
      </c>
      <c r="J75" s="67">
        <f t="shared" si="18"/>
        <v>0</v>
      </c>
      <c r="K75" s="16">
        <f t="shared" si="18"/>
        <v>0</v>
      </c>
      <c r="L75" s="67">
        <f t="shared" si="18"/>
        <v>0</v>
      </c>
      <c r="M75" s="17">
        <f>IF(L75&gt;0,VLOOKUP(I75,Labour!$AR$1:$AT$15,3,FALSE),0)</f>
        <v>0</v>
      </c>
      <c r="N75" s="70">
        <f t="shared" si="28"/>
        <v>0</v>
      </c>
      <c r="R75" s="83">
        <f t="shared" si="23"/>
        <v>0</v>
      </c>
      <c r="S75" s="83">
        <f t="shared" si="23"/>
        <v>0</v>
      </c>
      <c r="T75" s="83">
        <f t="shared" si="23"/>
        <v>0</v>
      </c>
      <c r="U75" s="83">
        <f t="shared" si="23"/>
        <v>0</v>
      </c>
      <c r="V75" s="83">
        <f t="shared" si="24"/>
        <v>0</v>
      </c>
      <c r="W75" s="83">
        <f t="shared" si="24"/>
        <v>0</v>
      </c>
      <c r="X75" s="83">
        <f t="shared" si="25"/>
        <v>0</v>
      </c>
      <c r="Y75" s="83">
        <f t="shared" si="25"/>
        <v>0</v>
      </c>
      <c r="Z75" s="83">
        <f t="shared" si="25"/>
        <v>0</v>
      </c>
      <c r="AA75" s="171">
        <f t="shared" ref="AA75:AA109" si="30">Y75+Z75</f>
        <v>0</v>
      </c>
      <c r="AB75" s="83">
        <f t="shared" si="26"/>
        <v>0</v>
      </c>
      <c r="AC75" s="83">
        <f t="shared" si="26"/>
        <v>0</v>
      </c>
      <c r="AD75" s="171">
        <f t="shared" ref="AD75:AD109" si="31">IF(AND(T75&lt;&gt;0,X75="op"),1,0)</f>
        <v>0</v>
      </c>
      <c r="AE75" s="171">
        <f>IF(AD75=1,SUM(AD$10:AD75),0)</f>
        <v>0</v>
      </c>
      <c r="AF75" s="82" t="str">
        <f t="shared" ref="AF75:AF109" si="32">IF(AND(AD75=1,AE75&lt;$AD$7),S75&amp;", ",IF(AND(AD75=1,AE75=$AD$7),S75,""))</f>
        <v/>
      </c>
      <c r="AG75" s="171">
        <f t="shared" ref="AG75:AG109" si="33">IF(AD75=1,T75,0)</f>
        <v>0</v>
      </c>
    </row>
    <row r="76" spans="1:33" ht="12" customHeight="1" x14ac:dyDescent="0.25">
      <c r="A76" s="497"/>
      <c r="B76" s="15">
        <v>67</v>
      </c>
      <c r="C76" s="468">
        <f t="shared" si="29"/>
        <v>0</v>
      </c>
      <c r="D76" s="469"/>
      <c r="E76" s="470"/>
      <c r="F76" s="67">
        <f t="shared" si="17"/>
        <v>0</v>
      </c>
      <c r="G76" s="67">
        <f t="shared" si="17"/>
        <v>0</v>
      </c>
      <c r="H76" s="67">
        <f t="shared" si="17"/>
        <v>0</v>
      </c>
      <c r="I76" s="67">
        <f t="shared" si="27"/>
        <v>0</v>
      </c>
      <c r="J76" s="67">
        <f t="shared" si="18"/>
        <v>0</v>
      </c>
      <c r="K76" s="16">
        <f t="shared" si="18"/>
        <v>0</v>
      </c>
      <c r="L76" s="67">
        <f t="shared" si="18"/>
        <v>0</v>
      </c>
      <c r="M76" s="17">
        <f>IF(L76&gt;0,VLOOKUP(I76,Labour!$AR$1:$AT$15,3,FALSE),0)</f>
        <v>0</v>
      </c>
      <c r="N76" s="70">
        <f t="shared" si="28"/>
        <v>0</v>
      </c>
      <c r="R76" s="83">
        <f t="shared" si="23"/>
        <v>0</v>
      </c>
      <c r="S76" s="83">
        <f t="shared" si="23"/>
        <v>0</v>
      </c>
      <c r="T76" s="83">
        <f t="shared" si="23"/>
        <v>0</v>
      </c>
      <c r="U76" s="83">
        <f t="shared" si="23"/>
        <v>0</v>
      </c>
      <c r="V76" s="83">
        <f t="shared" si="24"/>
        <v>0</v>
      </c>
      <c r="W76" s="83">
        <f t="shared" si="24"/>
        <v>0</v>
      </c>
      <c r="X76" s="83">
        <f t="shared" si="25"/>
        <v>0</v>
      </c>
      <c r="Y76" s="83">
        <f t="shared" si="25"/>
        <v>0</v>
      </c>
      <c r="Z76" s="83">
        <f t="shared" si="25"/>
        <v>0</v>
      </c>
      <c r="AA76" s="171">
        <f t="shared" si="30"/>
        <v>0</v>
      </c>
      <c r="AB76" s="83">
        <f t="shared" si="26"/>
        <v>0</v>
      </c>
      <c r="AC76" s="83">
        <f t="shared" si="26"/>
        <v>0</v>
      </c>
      <c r="AD76" s="171">
        <f t="shared" si="31"/>
        <v>0</v>
      </c>
      <c r="AE76" s="171">
        <f>IF(AD76=1,SUM(AD$10:AD76),0)</f>
        <v>0</v>
      </c>
      <c r="AF76" s="82" t="str">
        <f t="shared" si="32"/>
        <v/>
      </c>
      <c r="AG76" s="171">
        <f t="shared" si="33"/>
        <v>0</v>
      </c>
    </row>
    <row r="77" spans="1:33" ht="12" customHeight="1" x14ac:dyDescent="0.25">
      <c r="A77" s="497"/>
      <c r="B77" s="15">
        <v>68</v>
      </c>
      <c r="C77" s="468">
        <f t="shared" si="29"/>
        <v>0</v>
      </c>
      <c r="D77" s="469"/>
      <c r="E77" s="470"/>
      <c r="F77" s="67">
        <f t="shared" si="17"/>
        <v>0</v>
      </c>
      <c r="G77" s="67">
        <f t="shared" si="17"/>
        <v>0</v>
      </c>
      <c r="H77" s="67">
        <f t="shared" si="17"/>
        <v>0</v>
      </c>
      <c r="I77" s="67">
        <f t="shared" si="27"/>
        <v>0</v>
      </c>
      <c r="J77" s="67">
        <f t="shared" si="18"/>
        <v>0</v>
      </c>
      <c r="K77" s="16">
        <f t="shared" si="18"/>
        <v>0</v>
      </c>
      <c r="L77" s="67">
        <f t="shared" si="18"/>
        <v>0</v>
      </c>
      <c r="M77" s="17">
        <f>IF(L77&gt;0,VLOOKUP(I77,Labour!$AR$1:$AT$15,3,FALSE),0)</f>
        <v>0</v>
      </c>
      <c r="N77" s="70">
        <f t="shared" si="28"/>
        <v>0</v>
      </c>
      <c r="R77" s="83">
        <f t="shared" si="23"/>
        <v>0</v>
      </c>
      <c r="S77" s="83">
        <f t="shared" si="23"/>
        <v>0</v>
      </c>
      <c r="T77" s="83">
        <f t="shared" si="23"/>
        <v>0</v>
      </c>
      <c r="U77" s="83">
        <f t="shared" si="23"/>
        <v>0</v>
      </c>
      <c r="V77" s="83">
        <f t="shared" si="24"/>
        <v>0</v>
      </c>
      <c r="W77" s="83">
        <f t="shared" si="24"/>
        <v>0</v>
      </c>
      <c r="X77" s="83">
        <f t="shared" si="25"/>
        <v>0</v>
      </c>
      <c r="Y77" s="83">
        <f t="shared" si="25"/>
        <v>0</v>
      </c>
      <c r="Z77" s="83">
        <f t="shared" si="25"/>
        <v>0</v>
      </c>
      <c r="AA77" s="171">
        <f t="shared" si="30"/>
        <v>0</v>
      </c>
      <c r="AB77" s="83">
        <f t="shared" si="26"/>
        <v>0</v>
      </c>
      <c r="AC77" s="83">
        <f t="shared" si="26"/>
        <v>0</v>
      </c>
      <c r="AD77" s="171">
        <f t="shared" si="31"/>
        <v>0</v>
      </c>
      <c r="AE77" s="171">
        <f>IF(AD77=1,SUM(AD$10:AD77),0)</f>
        <v>0</v>
      </c>
      <c r="AF77" s="82" t="str">
        <f t="shared" si="32"/>
        <v/>
      </c>
      <c r="AG77" s="171">
        <f t="shared" si="33"/>
        <v>0</v>
      </c>
    </row>
    <row r="78" spans="1:33" ht="12" customHeight="1" x14ac:dyDescent="0.25">
      <c r="A78" s="497"/>
      <c r="B78" s="15">
        <v>69</v>
      </c>
      <c r="C78" s="468">
        <f t="shared" si="29"/>
        <v>0</v>
      </c>
      <c r="D78" s="469"/>
      <c r="E78" s="470"/>
      <c r="F78" s="67">
        <f t="shared" si="17"/>
        <v>0</v>
      </c>
      <c r="G78" s="67">
        <f t="shared" si="17"/>
        <v>0</v>
      </c>
      <c r="H78" s="67">
        <f t="shared" si="17"/>
        <v>0</v>
      </c>
      <c r="I78" s="67">
        <f t="shared" si="27"/>
        <v>0</v>
      </c>
      <c r="J78" s="67">
        <f t="shared" si="18"/>
        <v>0</v>
      </c>
      <c r="K78" s="16">
        <f t="shared" si="18"/>
        <v>0</v>
      </c>
      <c r="L78" s="67">
        <f t="shared" si="18"/>
        <v>0</v>
      </c>
      <c r="M78" s="17">
        <f>IF(L78&gt;0,VLOOKUP(I78,Labour!$AR$1:$AT$15,3,FALSE),0)</f>
        <v>0</v>
      </c>
      <c r="N78" s="70">
        <f t="shared" si="28"/>
        <v>0</v>
      </c>
      <c r="R78" s="83">
        <f t="shared" si="23"/>
        <v>0</v>
      </c>
      <c r="S78" s="83">
        <f t="shared" si="23"/>
        <v>0</v>
      </c>
      <c r="T78" s="83">
        <f t="shared" si="23"/>
        <v>0</v>
      </c>
      <c r="U78" s="83">
        <f t="shared" si="23"/>
        <v>0</v>
      </c>
      <c r="V78" s="83">
        <f t="shared" si="24"/>
        <v>0</v>
      </c>
      <c r="W78" s="83">
        <f t="shared" si="24"/>
        <v>0</v>
      </c>
      <c r="X78" s="83">
        <f t="shared" si="25"/>
        <v>0</v>
      </c>
      <c r="Y78" s="83">
        <f t="shared" si="25"/>
        <v>0</v>
      </c>
      <c r="Z78" s="83">
        <f t="shared" si="25"/>
        <v>0</v>
      </c>
      <c r="AA78" s="171">
        <f t="shared" si="30"/>
        <v>0</v>
      </c>
      <c r="AB78" s="83">
        <f t="shared" si="26"/>
        <v>0</v>
      </c>
      <c r="AC78" s="83">
        <f t="shared" si="26"/>
        <v>0</v>
      </c>
      <c r="AD78" s="171">
        <f t="shared" si="31"/>
        <v>0</v>
      </c>
      <c r="AE78" s="171">
        <f>IF(AD78=1,SUM(AD$10:AD78),0)</f>
        <v>0</v>
      </c>
      <c r="AF78" s="82" t="str">
        <f t="shared" si="32"/>
        <v/>
      </c>
      <c r="AG78" s="171">
        <f t="shared" si="33"/>
        <v>0</v>
      </c>
    </row>
    <row r="79" spans="1:33" ht="12" customHeight="1" x14ac:dyDescent="0.25">
      <c r="A79" s="497"/>
      <c r="B79" s="15">
        <v>70</v>
      </c>
      <c r="C79" s="468">
        <f t="shared" si="29"/>
        <v>0</v>
      </c>
      <c r="D79" s="469"/>
      <c r="E79" s="470"/>
      <c r="F79" s="67">
        <f t="shared" si="17"/>
        <v>0</v>
      </c>
      <c r="G79" s="67">
        <f t="shared" si="17"/>
        <v>0</v>
      </c>
      <c r="H79" s="67">
        <f t="shared" si="17"/>
        <v>0</v>
      </c>
      <c r="I79" s="67">
        <f t="shared" si="27"/>
        <v>0</v>
      </c>
      <c r="J79" s="67">
        <f t="shared" si="18"/>
        <v>0</v>
      </c>
      <c r="K79" s="16">
        <f t="shared" si="18"/>
        <v>0</v>
      </c>
      <c r="L79" s="67">
        <f t="shared" si="18"/>
        <v>0</v>
      </c>
      <c r="M79" s="17">
        <f>IF(L79&gt;0,VLOOKUP(I79,Labour!$AR$1:$AT$15,3,FALSE),0)</f>
        <v>0</v>
      </c>
      <c r="N79" s="70">
        <f t="shared" si="28"/>
        <v>0</v>
      </c>
      <c r="R79" s="83">
        <f t="shared" si="23"/>
        <v>0</v>
      </c>
      <c r="S79" s="83">
        <f t="shared" si="23"/>
        <v>0</v>
      </c>
      <c r="T79" s="83">
        <f t="shared" si="23"/>
        <v>0</v>
      </c>
      <c r="U79" s="83">
        <f t="shared" si="23"/>
        <v>0</v>
      </c>
      <c r="V79" s="83">
        <f t="shared" si="24"/>
        <v>0</v>
      </c>
      <c r="W79" s="83">
        <f t="shared" si="24"/>
        <v>0</v>
      </c>
      <c r="X79" s="83">
        <f t="shared" si="25"/>
        <v>0</v>
      </c>
      <c r="Y79" s="83">
        <f t="shared" si="25"/>
        <v>0</v>
      </c>
      <c r="Z79" s="83">
        <f t="shared" si="25"/>
        <v>0</v>
      </c>
      <c r="AA79" s="171">
        <f t="shared" si="30"/>
        <v>0</v>
      </c>
      <c r="AB79" s="83">
        <f t="shared" si="26"/>
        <v>0</v>
      </c>
      <c r="AC79" s="83">
        <f t="shared" si="26"/>
        <v>0</v>
      </c>
      <c r="AD79" s="171">
        <f t="shared" si="31"/>
        <v>0</v>
      </c>
      <c r="AE79" s="171">
        <f>IF(AD79=1,SUM(AD$10:AD79),0)</f>
        <v>0</v>
      </c>
      <c r="AF79" s="82" t="str">
        <f t="shared" si="32"/>
        <v/>
      </c>
      <c r="AG79" s="171">
        <f t="shared" si="33"/>
        <v>0</v>
      </c>
    </row>
    <row r="80" spans="1:33" ht="12" customHeight="1" x14ac:dyDescent="0.25">
      <c r="A80" s="497"/>
      <c r="B80" s="15">
        <v>71</v>
      </c>
      <c r="C80" s="468">
        <f t="shared" si="29"/>
        <v>0</v>
      </c>
      <c r="D80" s="469"/>
      <c r="E80" s="470"/>
      <c r="F80" s="67">
        <f t="shared" si="17"/>
        <v>0</v>
      </c>
      <c r="G80" s="67">
        <f t="shared" si="17"/>
        <v>0</v>
      </c>
      <c r="H80" s="67">
        <f t="shared" si="17"/>
        <v>0</v>
      </c>
      <c r="I80" s="67">
        <f t="shared" si="27"/>
        <v>0</v>
      </c>
      <c r="J80" s="67">
        <f t="shared" si="18"/>
        <v>0</v>
      </c>
      <c r="K80" s="16">
        <f t="shared" si="18"/>
        <v>0</v>
      </c>
      <c r="L80" s="67">
        <f t="shared" si="18"/>
        <v>0</v>
      </c>
      <c r="M80" s="17">
        <f>IF(L80&gt;0,VLOOKUP(I80,Labour!$AR$1:$AT$15,3,FALSE),0)</f>
        <v>0</v>
      </c>
      <c r="N80" s="70">
        <f t="shared" si="28"/>
        <v>0</v>
      </c>
      <c r="R80" s="83">
        <f t="shared" si="23"/>
        <v>0</v>
      </c>
      <c r="S80" s="83">
        <f t="shared" si="23"/>
        <v>0</v>
      </c>
      <c r="T80" s="83">
        <f t="shared" si="23"/>
        <v>0</v>
      </c>
      <c r="U80" s="83">
        <f t="shared" si="23"/>
        <v>0</v>
      </c>
      <c r="V80" s="83">
        <f t="shared" si="24"/>
        <v>0</v>
      </c>
      <c r="W80" s="83">
        <f t="shared" si="24"/>
        <v>0</v>
      </c>
      <c r="X80" s="83">
        <f t="shared" si="25"/>
        <v>0</v>
      </c>
      <c r="Y80" s="83">
        <f t="shared" si="25"/>
        <v>0</v>
      </c>
      <c r="Z80" s="83">
        <f t="shared" si="25"/>
        <v>0</v>
      </c>
      <c r="AA80" s="171">
        <f t="shared" si="30"/>
        <v>0</v>
      </c>
      <c r="AB80" s="83">
        <f t="shared" si="26"/>
        <v>0</v>
      </c>
      <c r="AC80" s="83">
        <f t="shared" si="26"/>
        <v>0</v>
      </c>
      <c r="AD80" s="171">
        <f t="shared" si="31"/>
        <v>0</v>
      </c>
      <c r="AE80" s="171">
        <f>IF(AD80=1,SUM(AD$10:AD80),0)</f>
        <v>0</v>
      </c>
      <c r="AF80" s="82" t="str">
        <f t="shared" si="32"/>
        <v/>
      </c>
      <c r="AG80" s="171">
        <f t="shared" si="33"/>
        <v>0</v>
      </c>
    </row>
    <row r="81" spans="1:33" ht="12" customHeight="1" x14ac:dyDescent="0.25">
      <c r="A81" s="497"/>
      <c r="B81" s="15">
        <v>72</v>
      </c>
      <c r="C81" s="468">
        <f t="shared" si="29"/>
        <v>0</v>
      </c>
      <c r="D81" s="469"/>
      <c r="E81" s="470"/>
      <c r="F81" s="67">
        <f t="shared" si="17"/>
        <v>0</v>
      </c>
      <c r="G81" s="67">
        <f t="shared" si="17"/>
        <v>0</v>
      </c>
      <c r="H81" s="67">
        <f t="shared" si="17"/>
        <v>0</v>
      </c>
      <c r="I81" s="67">
        <f t="shared" si="27"/>
        <v>0</v>
      </c>
      <c r="J81" s="67">
        <f t="shared" si="18"/>
        <v>0</v>
      </c>
      <c r="K81" s="16">
        <f t="shared" si="18"/>
        <v>0</v>
      </c>
      <c r="L81" s="67">
        <f t="shared" si="18"/>
        <v>0</v>
      </c>
      <c r="M81" s="17">
        <f>IF(L81&gt;0,VLOOKUP(I81,Labour!$AR$1:$AT$15,3,FALSE),0)</f>
        <v>0</v>
      </c>
      <c r="N81" s="70">
        <f t="shared" si="28"/>
        <v>0</v>
      </c>
      <c r="R81" s="83">
        <f t="shared" si="23"/>
        <v>0</v>
      </c>
      <c r="S81" s="83">
        <f t="shared" si="23"/>
        <v>0</v>
      </c>
      <c r="T81" s="83">
        <f t="shared" si="23"/>
        <v>0</v>
      </c>
      <c r="U81" s="83">
        <f t="shared" si="23"/>
        <v>0</v>
      </c>
      <c r="V81" s="83">
        <f t="shared" si="24"/>
        <v>0</v>
      </c>
      <c r="W81" s="83">
        <f t="shared" si="24"/>
        <v>0</v>
      </c>
      <c r="X81" s="83">
        <f t="shared" si="25"/>
        <v>0</v>
      </c>
      <c r="Y81" s="83">
        <f t="shared" si="25"/>
        <v>0</v>
      </c>
      <c r="Z81" s="83">
        <f t="shared" si="25"/>
        <v>0</v>
      </c>
      <c r="AA81" s="171">
        <f t="shared" si="30"/>
        <v>0</v>
      </c>
      <c r="AB81" s="83">
        <f t="shared" si="26"/>
        <v>0</v>
      </c>
      <c r="AC81" s="83">
        <f t="shared" si="26"/>
        <v>0</v>
      </c>
      <c r="AD81" s="171">
        <f t="shared" si="31"/>
        <v>0</v>
      </c>
      <c r="AE81" s="171">
        <f>IF(AD81=1,SUM(AD$10:AD81),0)</f>
        <v>0</v>
      </c>
      <c r="AF81" s="82" t="str">
        <f t="shared" si="32"/>
        <v/>
      </c>
      <c r="AG81" s="171">
        <f t="shared" si="33"/>
        <v>0</v>
      </c>
    </row>
    <row r="82" spans="1:33" ht="12" customHeight="1" x14ac:dyDescent="0.25">
      <c r="A82" s="497"/>
      <c r="B82" s="15">
        <v>73</v>
      </c>
      <c r="C82" s="468">
        <f t="shared" si="29"/>
        <v>0</v>
      </c>
      <c r="D82" s="469"/>
      <c r="E82" s="470"/>
      <c r="F82" s="67">
        <f t="shared" si="17"/>
        <v>0</v>
      </c>
      <c r="G82" s="67">
        <f t="shared" si="17"/>
        <v>0</v>
      </c>
      <c r="H82" s="67">
        <f t="shared" si="17"/>
        <v>0</v>
      </c>
      <c r="I82" s="67">
        <f t="shared" si="27"/>
        <v>0</v>
      </c>
      <c r="J82" s="67">
        <f t="shared" si="18"/>
        <v>0</v>
      </c>
      <c r="K82" s="16">
        <f t="shared" si="18"/>
        <v>0</v>
      </c>
      <c r="L82" s="67">
        <f t="shared" si="18"/>
        <v>0</v>
      </c>
      <c r="M82" s="17">
        <f>IF(L82&gt;0,VLOOKUP(I82,Labour!$AR$1:$AT$15,3,FALSE),0)</f>
        <v>0</v>
      </c>
      <c r="N82" s="70">
        <f t="shared" si="28"/>
        <v>0</v>
      </c>
      <c r="R82" s="83">
        <f t="shared" si="23"/>
        <v>0</v>
      </c>
      <c r="S82" s="83">
        <f t="shared" si="23"/>
        <v>0</v>
      </c>
      <c r="T82" s="83">
        <f t="shared" si="23"/>
        <v>0</v>
      </c>
      <c r="U82" s="83">
        <f t="shared" si="23"/>
        <v>0</v>
      </c>
      <c r="V82" s="83">
        <f t="shared" si="24"/>
        <v>0</v>
      </c>
      <c r="W82" s="83">
        <f t="shared" si="24"/>
        <v>0</v>
      </c>
      <c r="X82" s="83">
        <f t="shared" si="25"/>
        <v>0</v>
      </c>
      <c r="Y82" s="83">
        <f t="shared" si="25"/>
        <v>0</v>
      </c>
      <c r="Z82" s="83">
        <f t="shared" si="25"/>
        <v>0</v>
      </c>
      <c r="AA82" s="171">
        <f t="shared" si="30"/>
        <v>0</v>
      </c>
      <c r="AB82" s="83">
        <f t="shared" si="26"/>
        <v>0</v>
      </c>
      <c r="AC82" s="83">
        <f t="shared" si="26"/>
        <v>0</v>
      </c>
      <c r="AD82" s="171">
        <f t="shared" si="31"/>
        <v>0</v>
      </c>
      <c r="AE82" s="171">
        <f>IF(AD82=1,SUM(AD$10:AD82),0)</f>
        <v>0</v>
      </c>
      <c r="AF82" s="82" t="str">
        <f t="shared" si="32"/>
        <v/>
      </c>
      <c r="AG82" s="171">
        <f t="shared" si="33"/>
        <v>0</v>
      </c>
    </row>
    <row r="83" spans="1:33" ht="12" customHeight="1" x14ac:dyDescent="0.25">
      <c r="A83" s="497"/>
      <c r="B83" s="15">
        <v>74</v>
      </c>
      <c r="C83" s="468">
        <f t="shared" si="29"/>
        <v>0</v>
      </c>
      <c r="D83" s="469"/>
      <c r="E83" s="470"/>
      <c r="F83" s="67">
        <f t="shared" si="17"/>
        <v>0</v>
      </c>
      <c r="G83" s="67">
        <f t="shared" si="17"/>
        <v>0</v>
      </c>
      <c r="H83" s="67">
        <f t="shared" si="17"/>
        <v>0</v>
      </c>
      <c r="I83" s="67">
        <f t="shared" si="27"/>
        <v>0</v>
      </c>
      <c r="J83" s="67">
        <f t="shared" si="18"/>
        <v>0</v>
      </c>
      <c r="K83" s="16">
        <f t="shared" si="18"/>
        <v>0</v>
      </c>
      <c r="L83" s="67">
        <f t="shared" si="18"/>
        <v>0</v>
      </c>
      <c r="M83" s="17">
        <f>IF(L83&gt;0,VLOOKUP(I83,Labour!$AR$1:$AT$15,3,FALSE),0)</f>
        <v>0</v>
      </c>
      <c r="N83" s="70">
        <f t="shared" si="28"/>
        <v>0</v>
      </c>
      <c r="R83" s="83">
        <f t="shared" si="23"/>
        <v>0</v>
      </c>
      <c r="S83" s="83">
        <f t="shared" si="23"/>
        <v>0</v>
      </c>
      <c r="T83" s="83">
        <f t="shared" si="23"/>
        <v>0</v>
      </c>
      <c r="U83" s="83">
        <f t="shared" si="23"/>
        <v>0</v>
      </c>
      <c r="V83" s="83">
        <f t="shared" si="24"/>
        <v>0</v>
      </c>
      <c r="W83" s="83">
        <f t="shared" si="24"/>
        <v>0</v>
      </c>
      <c r="X83" s="83">
        <f t="shared" si="25"/>
        <v>0</v>
      </c>
      <c r="Y83" s="83">
        <f t="shared" si="25"/>
        <v>0</v>
      </c>
      <c r="Z83" s="83">
        <f t="shared" si="25"/>
        <v>0</v>
      </c>
      <c r="AA83" s="171">
        <f t="shared" si="30"/>
        <v>0</v>
      </c>
      <c r="AB83" s="83">
        <f t="shared" si="26"/>
        <v>0</v>
      </c>
      <c r="AC83" s="83">
        <f t="shared" si="26"/>
        <v>0</v>
      </c>
      <c r="AD83" s="171">
        <f t="shared" si="31"/>
        <v>0</v>
      </c>
      <c r="AE83" s="171">
        <f>IF(AD83=1,SUM(AD$10:AD83),0)</f>
        <v>0</v>
      </c>
      <c r="AF83" s="82" t="str">
        <f t="shared" si="32"/>
        <v/>
      </c>
      <c r="AG83" s="171">
        <f t="shared" si="33"/>
        <v>0</v>
      </c>
    </row>
    <row r="84" spans="1:33" ht="12" customHeight="1" x14ac:dyDescent="0.25">
      <c r="A84" s="497"/>
      <c r="B84" s="15">
        <v>75</v>
      </c>
      <c r="C84" s="468">
        <f t="shared" si="29"/>
        <v>0</v>
      </c>
      <c r="D84" s="469"/>
      <c r="E84" s="470"/>
      <c r="F84" s="67">
        <f t="shared" si="17"/>
        <v>0</v>
      </c>
      <c r="G84" s="67">
        <f t="shared" si="17"/>
        <v>0</v>
      </c>
      <c r="H84" s="67">
        <f t="shared" si="17"/>
        <v>0</v>
      </c>
      <c r="I84" s="67">
        <f t="shared" si="27"/>
        <v>0</v>
      </c>
      <c r="J84" s="67">
        <f t="shared" si="18"/>
        <v>0</v>
      </c>
      <c r="K84" s="16">
        <f t="shared" si="18"/>
        <v>0</v>
      </c>
      <c r="L84" s="67">
        <f t="shared" si="18"/>
        <v>0</v>
      </c>
      <c r="M84" s="17">
        <f>IF(L84&gt;0,VLOOKUP(I84,Labour!$AR$1:$AT$15,3,FALSE),0)</f>
        <v>0</v>
      </c>
      <c r="N84" s="70">
        <f t="shared" si="28"/>
        <v>0</v>
      </c>
      <c r="R84" s="83">
        <f t="shared" si="23"/>
        <v>0</v>
      </c>
      <c r="S84" s="83">
        <f t="shared" si="23"/>
        <v>0</v>
      </c>
      <c r="T84" s="83">
        <f t="shared" si="23"/>
        <v>0</v>
      </c>
      <c r="U84" s="83">
        <f t="shared" si="23"/>
        <v>0</v>
      </c>
      <c r="V84" s="83">
        <f t="shared" si="24"/>
        <v>0</v>
      </c>
      <c r="W84" s="83">
        <f t="shared" si="24"/>
        <v>0</v>
      </c>
      <c r="X84" s="83">
        <f t="shared" si="25"/>
        <v>0</v>
      </c>
      <c r="Y84" s="83">
        <f t="shared" si="25"/>
        <v>0</v>
      </c>
      <c r="Z84" s="83">
        <f t="shared" si="25"/>
        <v>0</v>
      </c>
      <c r="AA84" s="171">
        <f t="shared" si="30"/>
        <v>0</v>
      </c>
      <c r="AB84" s="83">
        <f t="shared" si="26"/>
        <v>0</v>
      </c>
      <c r="AC84" s="83">
        <f t="shared" si="26"/>
        <v>0</v>
      </c>
      <c r="AD84" s="171">
        <f t="shared" si="31"/>
        <v>0</v>
      </c>
      <c r="AE84" s="171">
        <f>IF(AD84=1,SUM(AD$10:AD84),0)</f>
        <v>0</v>
      </c>
      <c r="AF84" s="82" t="str">
        <f t="shared" si="32"/>
        <v/>
      </c>
      <c r="AG84" s="171">
        <f t="shared" si="33"/>
        <v>0</v>
      </c>
    </row>
    <row r="85" spans="1:33" ht="12" customHeight="1" x14ac:dyDescent="0.25">
      <c r="A85" s="497"/>
      <c r="B85" s="15">
        <v>76</v>
      </c>
      <c r="C85" s="468">
        <f t="shared" si="29"/>
        <v>0</v>
      </c>
      <c r="D85" s="469"/>
      <c r="E85" s="470"/>
      <c r="F85" s="67">
        <f t="shared" si="17"/>
        <v>0</v>
      </c>
      <c r="G85" s="67">
        <f t="shared" si="17"/>
        <v>0</v>
      </c>
      <c r="H85" s="67">
        <f t="shared" si="17"/>
        <v>0</v>
      </c>
      <c r="I85" s="67">
        <f t="shared" si="27"/>
        <v>0</v>
      </c>
      <c r="J85" s="67">
        <f t="shared" si="18"/>
        <v>0</v>
      </c>
      <c r="K85" s="16">
        <f t="shared" si="18"/>
        <v>0</v>
      </c>
      <c r="L85" s="67">
        <f t="shared" si="18"/>
        <v>0</v>
      </c>
      <c r="M85" s="17">
        <f>IF(L85&gt;0,VLOOKUP(I85,Labour!$AR$1:$AT$15,3,FALSE),0)</f>
        <v>0</v>
      </c>
      <c r="N85" s="70">
        <f t="shared" si="28"/>
        <v>0</v>
      </c>
      <c r="R85" s="83">
        <f t="shared" si="23"/>
        <v>0</v>
      </c>
      <c r="S85" s="83">
        <f t="shared" si="23"/>
        <v>0</v>
      </c>
      <c r="T85" s="83">
        <f t="shared" si="23"/>
        <v>0</v>
      </c>
      <c r="U85" s="83">
        <f t="shared" si="23"/>
        <v>0</v>
      </c>
      <c r="V85" s="83">
        <f t="shared" si="24"/>
        <v>0</v>
      </c>
      <c r="W85" s="83">
        <f t="shared" si="24"/>
        <v>0</v>
      </c>
      <c r="X85" s="83">
        <f t="shared" si="25"/>
        <v>0</v>
      </c>
      <c r="Y85" s="83">
        <f t="shared" si="25"/>
        <v>0</v>
      </c>
      <c r="Z85" s="83">
        <f t="shared" si="25"/>
        <v>0</v>
      </c>
      <c r="AA85" s="171">
        <f t="shared" si="30"/>
        <v>0</v>
      </c>
      <c r="AB85" s="83">
        <f t="shared" si="26"/>
        <v>0</v>
      </c>
      <c r="AC85" s="83">
        <f t="shared" si="26"/>
        <v>0</v>
      </c>
      <c r="AD85" s="171">
        <f t="shared" si="31"/>
        <v>0</v>
      </c>
      <c r="AE85" s="171">
        <f>IF(AD85=1,SUM(AD$10:AD85),0)</f>
        <v>0</v>
      </c>
      <c r="AF85" s="82" t="str">
        <f t="shared" si="32"/>
        <v/>
      </c>
      <c r="AG85" s="171">
        <f t="shared" si="33"/>
        <v>0</v>
      </c>
    </row>
    <row r="86" spans="1:33" ht="12" customHeight="1" x14ac:dyDescent="0.25">
      <c r="A86" s="497"/>
      <c r="B86" s="15">
        <v>77</v>
      </c>
      <c r="C86" s="468">
        <f t="shared" si="29"/>
        <v>0</v>
      </c>
      <c r="D86" s="469"/>
      <c r="E86" s="470"/>
      <c r="F86" s="67">
        <f t="shared" si="17"/>
        <v>0</v>
      </c>
      <c r="G86" s="67">
        <f t="shared" si="17"/>
        <v>0</v>
      </c>
      <c r="H86" s="67">
        <f t="shared" si="17"/>
        <v>0</v>
      </c>
      <c r="I86" s="67">
        <f t="shared" si="27"/>
        <v>0</v>
      </c>
      <c r="J86" s="67">
        <f t="shared" si="18"/>
        <v>0</v>
      </c>
      <c r="K86" s="16">
        <f t="shared" si="18"/>
        <v>0</v>
      </c>
      <c r="L86" s="67">
        <f t="shared" si="18"/>
        <v>0</v>
      </c>
      <c r="M86" s="17">
        <f>IF(L86&gt;0,VLOOKUP(I86,Labour!$AR$1:$AT$15,3,FALSE),0)</f>
        <v>0</v>
      </c>
      <c r="N86" s="70">
        <f t="shared" si="28"/>
        <v>0</v>
      </c>
      <c r="R86" s="83">
        <f t="shared" si="23"/>
        <v>0</v>
      </c>
      <c r="S86" s="83">
        <f t="shared" si="23"/>
        <v>0</v>
      </c>
      <c r="T86" s="83">
        <f t="shared" si="23"/>
        <v>0</v>
      </c>
      <c r="U86" s="83">
        <f t="shared" si="23"/>
        <v>0</v>
      </c>
      <c r="V86" s="83">
        <f t="shared" si="24"/>
        <v>0</v>
      </c>
      <c r="W86" s="83">
        <f t="shared" si="24"/>
        <v>0</v>
      </c>
      <c r="X86" s="83">
        <f t="shared" si="25"/>
        <v>0</v>
      </c>
      <c r="Y86" s="83">
        <f t="shared" si="25"/>
        <v>0</v>
      </c>
      <c r="Z86" s="83">
        <f t="shared" si="25"/>
        <v>0</v>
      </c>
      <c r="AA86" s="171">
        <f t="shared" si="30"/>
        <v>0</v>
      </c>
      <c r="AB86" s="83">
        <f t="shared" si="26"/>
        <v>0</v>
      </c>
      <c r="AC86" s="83">
        <f t="shared" si="26"/>
        <v>0</v>
      </c>
      <c r="AD86" s="171">
        <f t="shared" si="31"/>
        <v>0</v>
      </c>
      <c r="AE86" s="171">
        <f>IF(AD86=1,SUM(AD$10:AD86),0)</f>
        <v>0</v>
      </c>
      <c r="AF86" s="82" t="str">
        <f t="shared" si="32"/>
        <v/>
      </c>
      <c r="AG86" s="171">
        <f t="shared" si="33"/>
        <v>0</v>
      </c>
    </row>
    <row r="87" spans="1:33" ht="12" customHeight="1" x14ac:dyDescent="0.25">
      <c r="A87" s="497"/>
      <c r="B87" s="15">
        <v>78</v>
      </c>
      <c r="C87" s="468">
        <f t="shared" si="29"/>
        <v>0</v>
      </c>
      <c r="D87" s="469"/>
      <c r="E87" s="470"/>
      <c r="F87" s="67">
        <f t="shared" si="17"/>
        <v>0</v>
      </c>
      <c r="G87" s="67">
        <f t="shared" si="17"/>
        <v>0</v>
      </c>
      <c r="H87" s="67">
        <f t="shared" si="17"/>
        <v>0</v>
      </c>
      <c r="I87" s="67">
        <f t="shared" si="27"/>
        <v>0</v>
      </c>
      <c r="J87" s="67">
        <f t="shared" si="18"/>
        <v>0</v>
      </c>
      <c r="K87" s="16">
        <f t="shared" si="18"/>
        <v>0</v>
      </c>
      <c r="L87" s="67">
        <f t="shared" si="18"/>
        <v>0</v>
      </c>
      <c r="M87" s="17">
        <f>IF(L87&gt;0,VLOOKUP(I87,Labour!$AR$1:$AT$15,3,FALSE),0)</f>
        <v>0</v>
      </c>
      <c r="N87" s="70">
        <f t="shared" si="28"/>
        <v>0</v>
      </c>
      <c r="R87" s="83">
        <f t="shared" si="23"/>
        <v>0</v>
      </c>
      <c r="S87" s="83">
        <f t="shared" si="23"/>
        <v>0</v>
      </c>
      <c r="T87" s="83">
        <f t="shared" si="23"/>
        <v>0</v>
      </c>
      <c r="U87" s="83">
        <f t="shared" si="23"/>
        <v>0</v>
      </c>
      <c r="V87" s="83">
        <f t="shared" si="24"/>
        <v>0</v>
      </c>
      <c r="W87" s="83">
        <f t="shared" si="24"/>
        <v>0</v>
      </c>
      <c r="X87" s="83">
        <f t="shared" si="25"/>
        <v>0</v>
      </c>
      <c r="Y87" s="83">
        <f t="shared" si="25"/>
        <v>0</v>
      </c>
      <c r="Z87" s="83">
        <f t="shared" si="25"/>
        <v>0</v>
      </c>
      <c r="AA87" s="171">
        <f t="shared" si="30"/>
        <v>0</v>
      </c>
      <c r="AB87" s="83">
        <f t="shared" si="26"/>
        <v>0</v>
      </c>
      <c r="AC87" s="83">
        <f t="shared" si="26"/>
        <v>0</v>
      </c>
      <c r="AD87" s="171">
        <f t="shared" si="31"/>
        <v>0</v>
      </c>
      <c r="AE87" s="171">
        <f>IF(AD87=1,SUM(AD$10:AD87),0)</f>
        <v>0</v>
      </c>
      <c r="AF87" s="82" t="str">
        <f t="shared" si="32"/>
        <v/>
      </c>
      <c r="AG87" s="171">
        <f t="shared" si="33"/>
        <v>0</v>
      </c>
    </row>
    <row r="88" spans="1:33" ht="12" customHeight="1" x14ac:dyDescent="0.25">
      <c r="A88" s="497"/>
      <c r="B88" s="15">
        <v>79</v>
      </c>
      <c r="C88" s="468">
        <f t="shared" si="29"/>
        <v>0</v>
      </c>
      <c r="D88" s="469"/>
      <c r="E88" s="470"/>
      <c r="F88" s="67">
        <f t="shared" si="17"/>
        <v>0</v>
      </c>
      <c r="G88" s="67">
        <f t="shared" si="17"/>
        <v>0</v>
      </c>
      <c r="H88" s="67">
        <f t="shared" si="17"/>
        <v>0</v>
      </c>
      <c r="I88" s="67">
        <f t="shared" si="27"/>
        <v>0</v>
      </c>
      <c r="J88" s="67">
        <f t="shared" si="18"/>
        <v>0</v>
      </c>
      <c r="K88" s="16">
        <f t="shared" si="18"/>
        <v>0</v>
      </c>
      <c r="L88" s="67">
        <f t="shared" si="18"/>
        <v>0</v>
      </c>
      <c r="M88" s="17">
        <f>IF(L88&gt;0,VLOOKUP(I88,Labour!$AR$1:$AT$15,3,FALSE),0)</f>
        <v>0</v>
      </c>
      <c r="N88" s="70">
        <f t="shared" si="28"/>
        <v>0</v>
      </c>
      <c r="R88" s="83">
        <f t="shared" si="23"/>
        <v>0</v>
      </c>
      <c r="S88" s="83">
        <f t="shared" si="23"/>
        <v>0</v>
      </c>
      <c r="T88" s="83">
        <f t="shared" si="23"/>
        <v>0</v>
      </c>
      <c r="U88" s="83">
        <f t="shared" si="23"/>
        <v>0</v>
      </c>
      <c r="V88" s="83">
        <f t="shared" si="24"/>
        <v>0</v>
      </c>
      <c r="W88" s="83">
        <f t="shared" si="24"/>
        <v>0</v>
      </c>
      <c r="X88" s="83">
        <f t="shared" si="25"/>
        <v>0</v>
      </c>
      <c r="Y88" s="83">
        <f t="shared" si="25"/>
        <v>0</v>
      </c>
      <c r="Z88" s="83">
        <f t="shared" si="25"/>
        <v>0</v>
      </c>
      <c r="AA88" s="171">
        <f t="shared" si="30"/>
        <v>0</v>
      </c>
      <c r="AB88" s="83">
        <f t="shared" si="26"/>
        <v>0</v>
      </c>
      <c r="AC88" s="83">
        <f t="shared" si="26"/>
        <v>0</v>
      </c>
      <c r="AD88" s="171">
        <f t="shared" si="31"/>
        <v>0</v>
      </c>
      <c r="AE88" s="171">
        <f>IF(AD88=1,SUM(AD$10:AD88),0)</f>
        <v>0</v>
      </c>
      <c r="AF88" s="82" t="str">
        <f t="shared" si="32"/>
        <v/>
      </c>
      <c r="AG88" s="171">
        <f t="shared" si="33"/>
        <v>0</v>
      </c>
    </row>
    <row r="89" spans="1:33" ht="12" customHeight="1" x14ac:dyDescent="0.25">
      <c r="A89" s="497"/>
      <c r="B89" s="15">
        <v>80</v>
      </c>
      <c r="C89" s="468">
        <f t="shared" si="29"/>
        <v>0</v>
      </c>
      <c r="D89" s="469"/>
      <c r="E89" s="470"/>
      <c r="F89" s="67">
        <f t="shared" si="17"/>
        <v>0</v>
      </c>
      <c r="G89" s="67">
        <f t="shared" si="17"/>
        <v>0</v>
      </c>
      <c r="H89" s="67">
        <f t="shared" si="17"/>
        <v>0</v>
      </c>
      <c r="I89" s="67">
        <f t="shared" si="27"/>
        <v>0</v>
      </c>
      <c r="J89" s="67">
        <f t="shared" si="18"/>
        <v>0</v>
      </c>
      <c r="K89" s="16">
        <f t="shared" si="18"/>
        <v>0</v>
      </c>
      <c r="L89" s="67">
        <f t="shared" si="18"/>
        <v>0</v>
      </c>
      <c r="M89" s="17">
        <f>IF(L89&gt;0,VLOOKUP(I89,Labour!$AR$1:$AT$15,3,FALSE),0)</f>
        <v>0</v>
      </c>
      <c r="N89" s="70">
        <f t="shared" si="28"/>
        <v>0</v>
      </c>
      <c r="R89" s="83">
        <f t="shared" si="23"/>
        <v>0</v>
      </c>
      <c r="S89" s="83">
        <f t="shared" si="23"/>
        <v>0</v>
      </c>
      <c r="T89" s="83">
        <f t="shared" si="23"/>
        <v>0</v>
      </c>
      <c r="U89" s="83">
        <f t="shared" si="23"/>
        <v>0</v>
      </c>
      <c r="V89" s="83">
        <f t="shared" si="24"/>
        <v>0</v>
      </c>
      <c r="W89" s="83">
        <f t="shared" si="24"/>
        <v>0</v>
      </c>
      <c r="X89" s="83">
        <f t="shared" si="25"/>
        <v>0</v>
      </c>
      <c r="Y89" s="83">
        <f t="shared" si="25"/>
        <v>0</v>
      </c>
      <c r="Z89" s="83">
        <f t="shared" si="25"/>
        <v>0</v>
      </c>
      <c r="AA89" s="171">
        <f t="shared" si="30"/>
        <v>0</v>
      </c>
      <c r="AB89" s="83">
        <f t="shared" si="26"/>
        <v>0</v>
      </c>
      <c r="AC89" s="83">
        <f t="shared" si="26"/>
        <v>0</v>
      </c>
      <c r="AD89" s="171">
        <f t="shared" si="31"/>
        <v>0</v>
      </c>
      <c r="AE89" s="171">
        <f>IF(AD89=1,SUM(AD$10:AD89),0)</f>
        <v>0</v>
      </c>
      <c r="AF89" s="82" t="str">
        <f t="shared" si="32"/>
        <v/>
      </c>
      <c r="AG89" s="171">
        <f t="shared" si="33"/>
        <v>0</v>
      </c>
    </row>
    <row r="90" spans="1:33" ht="12" customHeight="1" x14ac:dyDescent="0.25">
      <c r="A90" s="497"/>
      <c r="B90" s="15">
        <v>81</v>
      </c>
      <c r="C90" s="468">
        <f t="shared" si="29"/>
        <v>0</v>
      </c>
      <c r="D90" s="469"/>
      <c r="E90" s="470"/>
      <c r="F90" s="67">
        <f t="shared" si="17"/>
        <v>0</v>
      </c>
      <c r="G90" s="67">
        <f t="shared" si="17"/>
        <v>0</v>
      </c>
      <c r="H90" s="67">
        <f t="shared" si="17"/>
        <v>0</v>
      </c>
      <c r="I90" s="67">
        <f t="shared" si="27"/>
        <v>0</v>
      </c>
      <c r="J90" s="67">
        <f t="shared" si="18"/>
        <v>0</v>
      </c>
      <c r="K90" s="16">
        <f t="shared" si="18"/>
        <v>0</v>
      </c>
      <c r="L90" s="67">
        <f t="shared" si="18"/>
        <v>0</v>
      </c>
      <c r="M90" s="17">
        <f>IF(L90&gt;0,VLOOKUP(I90,Labour!$AR$1:$AT$15,3,FALSE),0)</f>
        <v>0</v>
      </c>
      <c r="N90" s="70">
        <f t="shared" si="28"/>
        <v>0</v>
      </c>
      <c r="R90" s="83">
        <f t="shared" ref="R90:U109" si="34">IF($B90&lt;=$U$3,VLOOKUP($B90,QTABLE,R$9,FALSE),0)</f>
        <v>0</v>
      </c>
      <c r="S90" s="83">
        <f t="shared" si="34"/>
        <v>0</v>
      </c>
      <c r="T90" s="83">
        <f t="shared" si="34"/>
        <v>0</v>
      </c>
      <c r="U90" s="83">
        <f t="shared" si="34"/>
        <v>0</v>
      </c>
      <c r="V90" s="83">
        <f t="shared" ref="V90:W109" si="35">IF($B90&lt;=$U$3,IF(VLOOKUP($B90,QTABLE,V$9,FALSE)=V$8,$U90,0),0)</f>
        <v>0</v>
      </c>
      <c r="W90" s="83">
        <f t="shared" si="35"/>
        <v>0</v>
      </c>
      <c r="X90" s="83">
        <f t="shared" ref="X90:Z109" si="36">IF($B90&lt;=$U$3,VLOOKUP($B90,QTABLE,X$9,FALSE),0)</f>
        <v>0</v>
      </c>
      <c r="Y90" s="83">
        <f t="shared" si="36"/>
        <v>0</v>
      </c>
      <c r="Z90" s="83">
        <f t="shared" si="36"/>
        <v>0</v>
      </c>
      <c r="AA90" s="171">
        <f t="shared" si="30"/>
        <v>0</v>
      </c>
      <c r="AB90" s="83">
        <f t="shared" ref="AB90:AC109" si="37">IF($B90&lt;=$U$3,VLOOKUP($B90,QTABLE,AB$9,FALSE),0)</f>
        <v>0</v>
      </c>
      <c r="AC90" s="83">
        <f t="shared" si="37"/>
        <v>0</v>
      </c>
      <c r="AD90" s="171">
        <f t="shared" si="31"/>
        <v>0</v>
      </c>
      <c r="AE90" s="171">
        <f>IF(AD90=1,SUM(AD$10:AD90),0)</f>
        <v>0</v>
      </c>
      <c r="AF90" s="82" t="str">
        <f t="shared" si="32"/>
        <v/>
      </c>
      <c r="AG90" s="171">
        <f t="shared" si="33"/>
        <v>0</v>
      </c>
    </row>
    <row r="91" spans="1:33" ht="12" customHeight="1" x14ac:dyDescent="0.25">
      <c r="A91" s="497"/>
      <c r="B91" s="15">
        <v>82</v>
      </c>
      <c r="C91" s="468">
        <f t="shared" si="29"/>
        <v>0</v>
      </c>
      <c r="D91" s="469"/>
      <c r="E91" s="470"/>
      <c r="F91" s="67">
        <f t="shared" si="17"/>
        <v>0</v>
      </c>
      <c r="G91" s="67">
        <f t="shared" si="17"/>
        <v>0</v>
      </c>
      <c r="H91" s="67">
        <f t="shared" si="17"/>
        <v>0</v>
      </c>
      <c r="I91" s="67">
        <f t="shared" si="27"/>
        <v>0</v>
      </c>
      <c r="J91" s="67">
        <f t="shared" si="18"/>
        <v>0</v>
      </c>
      <c r="K91" s="16">
        <f t="shared" si="18"/>
        <v>0</v>
      </c>
      <c r="L91" s="67">
        <f t="shared" si="18"/>
        <v>0</v>
      </c>
      <c r="M91" s="17">
        <f>IF(L91&gt;0,VLOOKUP(I91,Labour!$AR$1:$AT$15,3,FALSE),0)</f>
        <v>0</v>
      </c>
      <c r="N91" s="70">
        <f t="shared" si="28"/>
        <v>0</v>
      </c>
      <c r="R91" s="83">
        <f t="shared" si="34"/>
        <v>0</v>
      </c>
      <c r="S91" s="83">
        <f t="shared" si="34"/>
        <v>0</v>
      </c>
      <c r="T91" s="83">
        <f t="shared" si="34"/>
        <v>0</v>
      </c>
      <c r="U91" s="83">
        <f t="shared" si="34"/>
        <v>0</v>
      </c>
      <c r="V91" s="83">
        <f t="shared" si="35"/>
        <v>0</v>
      </c>
      <c r="W91" s="83">
        <f t="shared" si="35"/>
        <v>0</v>
      </c>
      <c r="X91" s="83">
        <f t="shared" si="36"/>
        <v>0</v>
      </c>
      <c r="Y91" s="83">
        <f t="shared" si="36"/>
        <v>0</v>
      </c>
      <c r="Z91" s="83">
        <f t="shared" si="36"/>
        <v>0</v>
      </c>
      <c r="AA91" s="171">
        <f t="shared" si="30"/>
        <v>0</v>
      </c>
      <c r="AB91" s="83">
        <f t="shared" si="37"/>
        <v>0</v>
      </c>
      <c r="AC91" s="83">
        <f t="shared" si="37"/>
        <v>0</v>
      </c>
      <c r="AD91" s="171">
        <f t="shared" si="31"/>
        <v>0</v>
      </c>
      <c r="AE91" s="171">
        <f>IF(AD91=1,SUM(AD$10:AD91),0)</f>
        <v>0</v>
      </c>
      <c r="AF91" s="82" t="str">
        <f t="shared" si="32"/>
        <v/>
      </c>
      <c r="AG91" s="171">
        <f t="shared" si="33"/>
        <v>0</v>
      </c>
    </row>
    <row r="92" spans="1:33" ht="12" customHeight="1" x14ac:dyDescent="0.25">
      <c r="A92" s="497"/>
      <c r="B92" s="15">
        <v>83</v>
      </c>
      <c r="C92" s="468">
        <f t="shared" si="29"/>
        <v>0</v>
      </c>
      <c r="D92" s="469"/>
      <c r="E92" s="470"/>
      <c r="F92" s="67">
        <f t="shared" si="17"/>
        <v>0</v>
      </c>
      <c r="G92" s="67">
        <f t="shared" si="17"/>
        <v>0</v>
      </c>
      <c r="H92" s="67">
        <f t="shared" si="17"/>
        <v>0</v>
      </c>
      <c r="I92" s="67">
        <f t="shared" si="27"/>
        <v>0</v>
      </c>
      <c r="J92" s="67">
        <f t="shared" si="18"/>
        <v>0</v>
      </c>
      <c r="K92" s="16">
        <f t="shared" si="18"/>
        <v>0</v>
      </c>
      <c r="L92" s="67">
        <f t="shared" si="18"/>
        <v>0</v>
      </c>
      <c r="M92" s="17">
        <f>IF(L92&gt;0,VLOOKUP(I92,Labour!$AR$1:$AT$15,3,FALSE),0)</f>
        <v>0</v>
      </c>
      <c r="N92" s="70">
        <f t="shared" si="28"/>
        <v>0</v>
      </c>
      <c r="R92" s="83">
        <f t="shared" si="34"/>
        <v>0</v>
      </c>
      <c r="S92" s="83">
        <f t="shared" si="34"/>
        <v>0</v>
      </c>
      <c r="T92" s="83">
        <f t="shared" si="34"/>
        <v>0</v>
      </c>
      <c r="U92" s="83">
        <f t="shared" si="34"/>
        <v>0</v>
      </c>
      <c r="V92" s="83">
        <f t="shared" si="35"/>
        <v>0</v>
      </c>
      <c r="W92" s="83">
        <f t="shared" si="35"/>
        <v>0</v>
      </c>
      <c r="X92" s="83">
        <f t="shared" si="36"/>
        <v>0</v>
      </c>
      <c r="Y92" s="83">
        <f t="shared" si="36"/>
        <v>0</v>
      </c>
      <c r="Z92" s="83">
        <f t="shared" si="36"/>
        <v>0</v>
      </c>
      <c r="AA92" s="171">
        <f t="shared" si="30"/>
        <v>0</v>
      </c>
      <c r="AB92" s="83">
        <f t="shared" si="37"/>
        <v>0</v>
      </c>
      <c r="AC92" s="83">
        <f t="shared" si="37"/>
        <v>0</v>
      </c>
      <c r="AD92" s="171">
        <f t="shared" si="31"/>
        <v>0</v>
      </c>
      <c r="AE92" s="171">
        <f>IF(AD92=1,SUM(AD$10:AD92),0)</f>
        <v>0</v>
      </c>
      <c r="AF92" s="82" t="str">
        <f t="shared" si="32"/>
        <v/>
      </c>
      <c r="AG92" s="171">
        <f t="shared" si="33"/>
        <v>0</v>
      </c>
    </row>
    <row r="93" spans="1:33" ht="12" customHeight="1" x14ac:dyDescent="0.25">
      <c r="A93" s="497"/>
      <c r="B93" s="15">
        <v>84</v>
      </c>
      <c r="C93" s="468">
        <f t="shared" si="29"/>
        <v>0</v>
      </c>
      <c r="D93" s="469"/>
      <c r="E93" s="470"/>
      <c r="F93" s="67">
        <f t="shared" si="17"/>
        <v>0</v>
      </c>
      <c r="G93" s="67">
        <f t="shared" si="17"/>
        <v>0</v>
      </c>
      <c r="H93" s="67">
        <f t="shared" si="17"/>
        <v>0</v>
      </c>
      <c r="I93" s="67">
        <f t="shared" si="27"/>
        <v>0</v>
      </c>
      <c r="J93" s="67">
        <f t="shared" si="18"/>
        <v>0</v>
      </c>
      <c r="K93" s="16">
        <f t="shared" si="18"/>
        <v>0</v>
      </c>
      <c r="L93" s="67">
        <f t="shared" si="18"/>
        <v>0</v>
      </c>
      <c r="M93" s="17">
        <f>IF(L93&gt;0,VLOOKUP(I93,Labour!$AR$1:$AT$15,3,FALSE),0)</f>
        <v>0</v>
      </c>
      <c r="N93" s="70">
        <f t="shared" si="28"/>
        <v>0</v>
      </c>
      <c r="R93" s="83">
        <f t="shared" si="34"/>
        <v>0</v>
      </c>
      <c r="S93" s="83">
        <f t="shared" si="34"/>
        <v>0</v>
      </c>
      <c r="T93" s="83">
        <f t="shared" si="34"/>
        <v>0</v>
      </c>
      <c r="U93" s="83">
        <f t="shared" si="34"/>
        <v>0</v>
      </c>
      <c r="V93" s="83">
        <f t="shared" si="35"/>
        <v>0</v>
      </c>
      <c r="W93" s="83">
        <f t="shared" si="35"/>
        <v>0</v>
      </c>
      <c r="X93" s="83">
        <f t="shared" si="36"/>
        <v>0</v>
      </c>
      <c r="Y93" s="83">
        <f t="shared" si="36"/>
        <v>0</v>
      </c>
      <c r="Z93" s="83">
        <f t="shared" si="36"/>
        <v>0</v>
      </c>
      <c r="AA93" s="171">
        <f t="shared" si="30"/>
        <v>0</v>
      </c>
      <c r="AB93" s="83">
        <f t="shared" si="37"/>
        <v>0</v>
      </c>
      <c r="AC93" s="83">
        <f t="shared" si="37"/>
        <v>0</v>
      </c>
      <c r="AD93" s="171">
        <f t="shared" si="31"/>
        <v>0</v>
      </c>
      <c r="AE93" s="171">
        <f>IF(AD93=1,SUM(AD$10:AD93),0)</f>
        <v>0</v>
      </c>
      <c r="AF93" s="82" t="str">
        <f t="shared" si="32"/>
        <v/>
      </c>
      <c r="AG93" s="171">
        <f t="shared" si="33"/>
        <v>0</v>
      </c>
    </row>
    <row r="94" spans="1:33" ht="12" customHeight="1" x14ac:dyDescent="0.25">
      <c r="A94" s="497"/>
      <c r="B94" s="15">
        <v>85</v>
      </c>
      <c r="C94" s="468">
        <f t="shared" si="29"/>
        <v>0</v>
      </c>
      <c r="D94" s="469"/>
      <c r="E94" s="470"/>
      <c r="F94" s="67">
        <f t="shared" si="17"/>
        <v>0</v>
      </c>
      <c r="G94" s="67">
        <f t="shared" si="17"/>
        <v>0</v>
      </c>
      <c r="H94" s="67">
        <f t="shared" si="17"/>
        <v>0</v>
      </c>
      <c r="I94" s="67">
        <f t="shared" si="27"/>
        <v>0</v>
      </c>
      <c r="J94" s="67">
        <f t="shared" si="18"/>
        <v>0</v>
      </c>
      <c r="K94" s="16">
        <f t="shared" si="18"/>
        <v>0</v>
      </c>
      <c r="L94" s="67">
        <f t="shared" si="18"/>
        <v>0</v>
      </c>
      <c r="M94" s="17">
        <f>IF(L94&gt;0,VLOOKUP(I94,Labour!$AR$1:$AT$15,3,FALSE),0)</f>
        <v>0</v>
      </c>
      <c r="N94" s="70">
        <f t="shared" si="28"/>
        <v>0</v>
      </c>
      <c r="R94" s="83">
        <f t="shared" si="34"/>
        <v>0</v>
      </c>
      <c r="S94" s="83">
        <f t="shared" si="34"/>
        <v>0</v>
      </c>
      <c r="T94" s="83">
        <f t="shared" si="34"/>
        <v>0</v>
      </c>
      <c r="U94" s="83">
        <f t="shared" si="34"/>
        <v>0</v>
      </c>
      <c r="V94" s="83">
        <f t="shared" si="35"/>
        <v>0</v>
      </c>
      <c r="W94" s="83">
        <f t="shared" si="35"/>
        <v>0</v>
      </c>
      <c r="X94" s="83">
        <f t="shared" si="36"/>
        <v>0</v>
      </c>
      <c r="Y94" s="83">
        <f t="shared" si="36"/>
        <v>0</v>
      </c>
      <c r="Z94" s="83">
        <f t="shared" si="36"/>
        <v>0</v>
      </c>
      <c r="AA94" s="171">
        <f t="shared" si="30"/>
        <v>0</v>
      </c>
      <c r="AB94" s="83">
        <f t="shared" si="37"/>
        <v>0</v>
      </c>
      <c r="AC94" s="83">
        <f t="shared" si="37"/>
        <v>0</v>
      </c>
      <c r="AD94" s="171">
        <f t="shared" si="31"/>
        <v>0</v>
      </c>
      <c r="AE94" s="171">
        <f>IF(AD94=1,SUM(AD$10:AD94),0)</f>
        <v>0</v>
      </c>
      <c r="AF94" s="82" t="str">
        <f t="shared" si="32"/>
        <v/>
      </c>
      <c r="AG94" s="171">
        <f t="shared" si="33"/>
        <v>0</v>
      </c>
    </row>
    <row r="95" spans="1:33" ht="12" customHeight="1" x14ac:dyDescent="0.25">
      <c r="A95" s="497"/>
      <c r="B95" s="15">
        <v>86</v>
      </c>
      <c r="C95" s="468">
        <f t="shared" si="29"/>
        <v>0</v>
      </c>
      <c r="D95" s="469"/>
      <c r="E95" s="470"/>
      <c r="F95" s="67">
        <f t="shared" si="17"/>
        <v>0</v>
      </c>
      <c r="G95" s="67">
        <f t="shared" si="17"/>
        <v>0</v>
      </c>
      <c r="H95" s="67">
        <f t="shared" si="17"/>
        <v>0</v>
      </c>
      <c r="I95" s="67">
        <f t="shared" si="27"/>
        <v>0</v>
      </c>
      <c r="J95" s="67">
        <f t="shared" si="18"/>
        <v>0</v>
      </c>
      <c r="K95" s="16">
        <f t="shared" si="18"/>
        <v>0</v>
      </c>
      <c r="L95" s="67">
        <f t="shared" si="18"/>
        <v>0</v>
      </c>
      <c r="M95" s="17">
        <f>IF(L95&gt;0,VLOOKUP(I95,Labour!$AR$1:$AT$15,3,FALSE),0)</f>
        <v>0</v>
      </c>
      <c r="N95" s="70">
        <f t="shared" si="28"/>
        <v>0</v>
      </c>
      <c r="R95" s="83">
        <f t="shared" si="34"/>
        <v>0</v>
      </c>
      <c r="S95" s="83">
        <f t="shared" si="34"/>
        <v>0</v>
      </c>
      <c r="T95" s="83">
        <f t="shared" si="34"/>
        <v>0</v>
      </c>
      <c r="U95" s="83">
        <f t="shared" si="34"/>
        <v>0</v>
      </c>
      <c r="V95" s="83">
        <f t="shared" si="35"/>
        <v>0</v>
      </c>
      <c r="W95" s="83">
        <f t="shared" si="35"/>
        <v>0</v>
      </c>
      <c r="X95" s="83">
        <f t="shared" si="36"/>
        <v>0</v>
      </c>
      <c r="Y95" s="83">
        <f t="shared" si="36"/>
        <v>0</v>
      </c>
      <c r="Z95" s="83">
        <f t="shared" si="36"/>
        <v>0</v>
      </c>
      <c r="AA95" s="171">
        <f t="shared" si="30"/>
        <v>0</v>
      </c>
      <c r="AB95" s="83">
        <f t="shared" si="37"/>
        <v>0</v>
      </c>
      <c r="AC95" s="83">
        <f t="shared" si="37"/>
        <v>0</v>
      </c>
      <c r="AD95" s="171">
        <f t="shared" si="31"/>
        <v>0</v>
      </c>
      <c r="AE95" s="171">
        <f>IF(AD95=1,SUM(AD$10:AD95),0)</f>
        <v>0</v>
      </c>
      <c r="AF95" s="82" t="str">
        <f t="shared" si="32"/>
        <v/>
      </c>
      <c r="AG95" s="171">
        <f t="shared" si="33"/>
        <v>0</v>
      </c>
    </row>
    <row r="96" spans="1:33" ht="12" customHeight="1" x14ac:dyDescent="0.25">
      <c r="A96" s="497"/>
      <c r="B96" s="15">
        <v>87</v>
      </c>
      <c r="C96" s="468">
        <f t="shared" si="29"/>
        <v>0</v>
      </c>
      <c r="D96" s="469"/>
      <c r="E96" s="470"/>
      <c r="F96" s="67">
        <f t="shared" si="17"/>
        <v>0</v>
      </c>
      <c r="G96" s="67">
        <f t="shared" si="17"/>
        <v>0</v>
      </c>
      <c r="H96" s="67">
        <f t="shared" si="17"/>
        <v>0</v>
      </c>
      <c r="I96" s="67">
        <f t="shared" si="27"/>
        <v>0</v>
      </c>
      <c r="J96" s="67">
        <f t="shared" si="18"/>
        <v>0</v>
      </c>
      <c r="K96" s="16">
        <f t="shared" si="18"/>
        <v>0</v>
      </c>
      <c r="L96" s="67">
        <f t="shared" si="18"/>
        <v>0</v>
      </c>
      <c r="M96" s="17">
        <f>IF(L96&gt;0,VLOOKUP(I96,Labour!$AR$1:$AT$15,3,FALSE),0)</f>
        <v>0</v>
      </c>
      <c r="N96" s="70">
        <f t="shared" si="28"/>
        <v>0</v>
      </c>
      <c r="R96" s="83">
        <f t="shared" si="34"/>
        <v>0</v>
      </c>
      <c r="S96" s="83">
        <f t="shared" si="34"/>
        <v>0</v>
      </c>
      <c r="T96" s="83">
        <f t="shared" si="34"/>
        <v>0</v>
      </c>
      <c r="U96" s="83">
        <f t="shared" si="34"/>
        <v>0</v>
      </c>
      <c r="V96" s="83">
        <f t="shared" si="35"/>
        <v>0</v>
      </c>
      <c r="W96" s="83">
        <f t="shared" si="35"/>
        <v>0</v>
      </c>
      <c r="X96" s="83">
        <f t="shared" si="36"/>
        <v>0</v>
      </c>
      <c r="Y96" s="83">
        <f t="shared" si="36"/>
        <v>0</v>
      </c>
      <c r="Z96" s="83">
        <f t="shared" si="36"/>
        <v>0</v>
      </c>
      <c r="AA96" s="171">
        <f t="shared" si="30"/>
        <v>0</v>
      </c>
      <c r="AB96" s="83">
        <f t="shared" si="37"/>
        <v>0</v>
      </c>
      <c r="AC96" s="83">
        <f t="shared" si="37"/>
        <v>0</v>
      </c>
      <c r="AD96" s="171">
        <f t="shared" si="31"/>
        <v>0</v>
      </c>
      <c r="AE96" s="171">
        <f>IF(AD96=1,SUM(AD$10:AD96),0)</f>
        <v>0</v>
      </c>
      <c r="AF96" s="82" t="str">
        <f t="shared" si="32"/>
        <v/>
      </c>
      <c r="AG96" s="171">
        <f t="shared" si="33"/>
        <v>0</v>
      </c>
    </row>
    <row r="97" spans="1:33" ht="12" customHeight="1" x14ac:dyDescent="0.25">
      <c r="A97" s="497"/>
      <c r="B97" s="15">
        <v>88</v>
      </c>
      <c r="C97" s="468">
        <f t="shared" si="29"/>
        <v>0</v>
      </c>
      <c r="D97" s="469"/>
      <c r="E97" s="470"/>
      <c r="F97" s="67">
        <f t="shared" si="17"/>
        <v>0</v>
      </c>
      <c r="G97" s="67">
        <f t="shared" si="17"/>
        <v>0</v>
      </c>
      <c r="H97" s="67">
        <f t="shared" si="17"/>
        <v>0</v>
      </c>
      <c r="I97" s="67">
        <f t="shared" si="27"/>
        <v>0</v>
      </c>
      <c r="J97" s="67">
        <f t="shared" si="18"/>
        <v>0</v>
      </c>
      <c r="K97" s="16">
        <f t="shared" si="18"/>
        <v>0</v>
      </c>
      <c r="L97" s="67">
        <f t="shared" si="18"/>
        <v>0</v>
      </c>
      <c r="M97" s="17">
        <f>IF(L97&gt;0,VLOOKUP(I97,Labour!$AR$1:$AT$15,3,FALSE),0)</f>
        <v>0</v>
      </c>
      <c r="N97" s="70">
        <f t="shared" si="28"/>
        <v>0</v>
      </c>
      <c r="R97" s="83">
        <f t="shared" si="34"/>
        <v>0</v>
      </c>
      <c r="S97" s="83">
        <f t="shared" si="34"/>
        <v>0</v>
      </c>
      <c r="T97" s="83">
        <f t="shared" si="34"/>
        <v>0</v>
      </c>
      <c r="U97" s="83">
        <f t="shared" si="34"/>
        <v>0</v>
      </c>
      <c r="V97" s="83">
        <f t="shared" si="35"/>
        <v>0</v>
      </c>
      <c r="W97" s="83">
        <f t="shared" si="35"/>
        <v>0</v>
      </c>
      <c r="X97" s="83">
        <f t="shared" si="36"/>
        <v>0</v>
      </c>
      <c r="Y97" s="83">
        <f t="shared" si="36"/>
        <v>0</v>
      </c>
      <c r="Z97" s="83">
        <f t="shared" si="36"/>
        <v>0</v>
      </c>
      <c r="AA97" s="171">
        <f t="shared" si="30"/>
        <v>0</v>
      </c>
      <c r="AB97" s="83">
        <f t="shared" si="37"/>
        <v>0</v>
      </c>
      <c r="AC97" s="83">
        <f t="shared" si="37"/>
        <v>0</v>
      </c>
      <c r="AD97" s="171">
        <f t="shared" si="31"/>
        <v>0</v>
      </c>
      <c r="AE97" s="171">
        <f>IF(AD97=1,SUM(AD$10:AD97),0)</f>
        <v>0</v>
      </c>
      <c r="AF97" s="82" t="str">
        <f t="shared" si="32"/>
        <v/>
      </c>
      <c r="AG97" s="171">
        <f t="shared" si="33"/>
        <v>0</v>
      </c>
    </row>
    <row r="98" spans="1:33" ht="12" customHeight="1" x14ac:dyDescent="0.25">
      <c r="A98" s="497"/>
      <c r="B98" s="15">
        <v>89</v>
      </c>
      <c r="C98" s="468">
        <f t="shared" si="29"/>
        <v>0</v>
      </c>
      <c r="D98" s="469"/>
      <c r="E98" s="470"/>
      <c r="F98" s="67">
        <f t="shared" si="17"/>
        <v>0</v>
      </c>
      <c r="G98" s="67">
        <f t="shared" si="17"/>
        <v>0</v>
      </c>
      <c r="H98" s="67">
        <f t="shared" si="17"/>
        <v>0</v>
      </c>
      <c r="I98" s="67">
        <f t="shared" si="27"/>
        <v>0</v>
      </c>
      <c r="J98" s="67">
        <f t="shared" si="18"/>
        <v>0</v>
      </c>
      <c r="K98" s="16">
        <f t="shared" si="18"/>
        <v>0</v>
      </c>
      <c r="L98" s="67">
        <f t="shared" si="18"/>
        <v>0</v>
      </c>
      <c r="M98" s="17">
        <f>IF(L98&gt;0,VLOOKUP(I98,Labour!$AR$1:$AT$15,3,FALSE),0)</f>
        <v>0</v>
      </c>
      <c r="N98" s="70">
        <f t="shared" si="28"/>
        <v>0</v>
      </c>
      <c r="R98" s="83">
        <f t="shared" si="34"/>
        <v>0</v>
      </c>
      <c r="S98" s="83">
        <f t="shared" si="34"/>
        <v>0</v>
      </c>
      <c r="T98" s="83">
        <f t="shared" si="34"/>
        <v>0</v>
      </c>
      <c r="U98" s="83">
        <f t="shared" si="34"/>
        <v>0</v>
      </c>
      <c r="V98" s="83">
        <f t="shared" si="35"/>
        <v>0</v>
      </c>
      <c r="W98" s="83">
        <f t="shared" si="35"/>
        <v>0</v>
      </c>
      <c r="X98" s="83">
        <f t="shared" si="36"/>
        <v>0</v>
      </c>
      <c r="Y98" s="83">
        <f t="shared" si="36"/>
        <v>0</v>
      </c>
      <c r="Z98" s="83">
        <f t="shared" si="36"/>
        <v>0</v>
      </c>
      <c r="AA98" s="171">
        <f t="shared" si="30"/>
        <v>0</v>
      </c>
      <c r="AB98" s="83">
        <f t="shared" si="37"/>
        <v>0</v>
      </c>
      <c r="AC98" s="83">
        <f t="shared" si="37"/>
        <v>0</v>
      </c>
      <c r="AD98" s="171">
        <f t="shared" si="31"/>
        <v>0</v>
      </c>
      <c r="AE98" s="171">
        <f>IF(AD98=1,SUM(AD$10:AD98),0)</f>
        <v>0</v>
      </c>
      <c r="AF98" s="82" t="str">
        <f t="shared" si="32"/>
        <v/>
      </c>
      <c r="AG98" s="171">
        <f t="shared" si="33"/>
        <v>0</v>
      </c>
    </row>
    <row r="99" spans="1:33" ht="12" customHeight="1" x14ac:dyDescent="0.25">
      <c r="A99" s="497"/>
      <c r="B99" s="15">
        <v>90</v>
      </c>
      <c r="C99" s="468">
        <f t="shared" si="29"/>
        <v>0</v>
      </c>
      <c r="D99" s="469"/>
      <c r="E99" s="470"/>
      <c r="F99" s="67">
        <f t="shared" si="17"/>
        <v>0</v>
      </c>
      <c r="G99" s="67">
        <f t="shared" si="17"/>
        <v>0</v>
      </c>
      <c r="H99" s="67">
        <f t="shared" si="17"/>
        <v>0</v>
      </c>
      <c r="I99" s="67">
        <f t="shared" si="27"/>
        <v>0</v>
      </c>
      <c r="J99" s="67">
        <f t="shared" si="18"/>
        <v>0</v>
      </c>
      <c r="K99" s="16">
        <f t="shared" si="18"/>
        <v>0</v>
      </c>
      <c r="L99" s="67">
        <f t="shared" si="18"/>
        <v>0</v>
      </c>
      <c r="M99" s="17">
        <f>IF(L99&gt;0,VLOOKUP(I99,Labour!$AR$1:$AT$15,3,FALSE),0)</f>
        <v>0</v>
      </c>
      <c r="N99" s="70">
        <f t="shared" si="28"/>
        <v>0</v>
      </c>
      <c r="R99" s="83">
        <f t="shared" si="34"/>
        <v>0</v>
      </c>
      <c r="S99" s="83">
        <f t="shared" si="34"/>
        <v>0</v>
      </c>
      <c r="T99" s="83">
        <f t="shared" si="34"/>
        <v>0</v>
      </c>
      <c r="U99" s="83">
        <f t="shared" si="34"/>
        <v>0</v>
      </c>
      <c r="V99" s="83">
        <f t="shared" si="35"/>
        <v>0</v>
      </c>
      <c r="W99" s="83">
        <f t="shared" si="35"/>
        <v>0</v>
      </c>
      <c r="X99" s="83">
        <f t="shared" si="36"/>
        <v>0</v>
      </c>
      <c r="Y99" s="83">
        <f t="shared" si="36"/>
        <v>0</v>
      </c>
      <c r="Z99" s="83">
        <f t="shared" si="36"/>
        <v>0</v>
      </c>
      <c r="AA99" s="171">
        <f t="shared" si="30"/>
        <v>0</v>
      </c>
      <c r="AB99" s="83">
        <f t="shared" si="37"/>
        <v>0</v>
      </c>
      <c r="AC99" s="83">
        <f t="shared" si="37"/>
        <v>0</v>
      </c>
      <c r="AD99" s="171">
        <f t="shared" si="31"/>
        <v>0</v>
      </c>
      <c r="AE99" s="171">
        <f>IF(AD99=1,SUM(AD$10:AD99),0)</f>
        <v>0</v>
      </c>
      <c r="AF99" s="82" t="str">
        <f t="shared" si="32"/>
        <v/>
      </c>
      <c r="AG99" s="171">
        <f t="shared" si="33"/>
        <v>0</v>
      </c>
    </row>
    <row r="100" spans="1:33" ht="12" customHeight="1" x14ac:dyDescent="0.25">
      <c r="A100" s="497"/>
      <c r="B100" s="15">
        <v>91</v>
      </c>
      <c r="C100" s="468">
        <f t="shared" si="29"/>
        <v>0</v>
      </c>
      <c r="D100" s="469"/>
      <c r="E100" s="470"/>
      <c r="F100" s="67">
        <f t="shared" si="17"/>
        <v>0</v>
      </c>
      <c r="G100" s="67">
        <f t="shared" si="17"/>
        <v>0</v>
      </c>
      <c r="H100" s="67">
        <f t="shared" si="17"/>
        <v>0</v>
      </c>
      <c r="I100" s="67">
        <f t="shared" si="27"/>
        <v>0</v>
      </c>
      <c r="J100" s="67">
        <f t="shared" si="18"/>
        <v>0</v>
      </c>
      <c r="K100" s="16">
        <f t="shared" si="18"/>
        <v>0</v>
      </c>
      <c r="L100" s="67">
        <f t="shared" si="18"/>
        <v>0</v>
      </c>
      <c r="M100" s="17">
        <f>IF(L100&gt;0,VLOOKUP(I100,Labour!$AR$1:$AT$15,3,FALSE),0)</f>
        <v>0</v>
      </c>
      <c r="N100" s="70">
        <f t="shared" si="28"/>
        <v>0</v>
      </c>
      <c r="R100" s="83">
        <f t="shared" si="34"/>
        <v>0</v>
      </c>
      <c r="S100" s="83">
        <f t="shared" si="34"/>
        <v>0</v>
      </c>
      <c r="T100" s="83">
        <f t="shared" si="34"/>
        <v>0</v>
      </c>
      <c r="U100" s="83">
        <f t="shared" si="34"/>
        <v>0</v>
      </c>
      <c r="V100" s="83">
        <f t="shared" si="35"/>
        <v>0</v>
      </c>
      <c r="W100" s="83">
        <f t="shared" si="35"/>
        <v>0</v>
      </c>
      <c r="X100" s="83">
        <f t="shared" si="36"/>
        <v>0</v>
      </c>
      <c r="Y100" s="83">
        <f t="shared" si="36"/>
        <v>0</v>
      </c>
      <c r="Z100" s="83">
        <f t="shared" si="36"/>
        <v>0</v>
      </c>
      <c r="AA100" s="171">
        <f t="shared" si="30"/>
        <v>0</v>
      </c>
      <c r="AB100" s="83">
        <f t="shared" si="37"/>
        <v>0</v>
      </c>
      <c r="AC100" s="83">
        <f t="shared" si="37"/>
        <v>0</v>
      </c>
      <c r="AD100" s="171">
        <f t="shared" si="31"/>
        <v>0</v>
      </c>
      <c r="AE100" s="171">
        <f>IF(AD100=1,SUM(AD$10:AD100),0)</f>
        <v>0</v>
      </c>
      <c r="AF100" s="82" t="str">
        <f t="shared" si="32"/>
        <v/>
      </c>
      <c r="AG100" s="171">
        <f t="shared" si="33"/>
        <v>0</v>
      </c>
    </row>
    <row r="101" spans="1:33" ht="12" customHeight="1" x14ac:dyDescent="0.25">
      <c r="A101" s="497"/>
      <c r="B101" s="15">
        <v>92</v>
      </c>
      <c r="C101" s="468">
        <f t="shared" si="29"/>
        <v>0</v>
      </c>
      <c r="D101" s="469"/>
      <c r="E101" s="470"/>
      <c r="F101" s="67">
        <f t="shared" si="17"/>
        <v>0</v>
      </c>
      <c r="G101" s="67">
        <f t="shared" si="17"/>
        <v>0</v>
      </c>
      <c r="H101" s="67">
        <f t="shared" si="17"/>
        <v>0</v>
      </c>
      <c r="I101" s="67">
        <f t="shared" si="27"/>
        <v>0</v>
      </c>
      <c r="J101" s="67">
        <f t="shared" si="18"/>
        <v>0</v>
      </c>
      <c r="K101" s="16">
        <f t="shared" si="18"/>
        <v>0</v>
      </c>
      <c r="L101" s="67">
        <f t="shared" si="18"/>
        <v>0</v>
      </c>
      <c r="M101" s="17">
        <f>IF(L101&gt;0,VLOOKUP(I101,Labour!$AR$1:$AT$15,3,FALSE),0)</f>
        <v>0</v>
      </c>
      <c r="N101" s="70">
        <f t="shared" si="28"/>
        <v>0</v>
      </c>
      <c r="R101" s="83">
        <f t="shared" si="34"/>
        <v>0</v>
      </c>
      <c r="S101" s="83">
        <f t="shared" si="34"/>
        <v>0</v>
      </c>
      <c r="T101" s="83">
        <f t="shared" si="34"/>
        <v>0</v>
      </c>
      <c r="U101" s="83">
        <f t="shared" si="34"/>
        <v>0</v>
      </c>
      <c r="V101" s="83">
        <f t="shared" si="35"/>
        <v>0</v>
      </c>
      <c r="W101" s="83">
        <f t="shared" si="35"/>
        <v>0</v>
      </c>
      <c r="X101" s="83">
        <f t="shared" si="36"/>
        <v>0</v>
      </c>
      <c r="Y101" s="83">
        <f t="shared" si="36"/>
        <v>0</v>
      </c>
      <c r="Z101" s="83">
        <f t="shared" si="36"/>
        <v>0</v>
      </c>
      <c r="AA101" s="171">
        <f t="shared" si="30"/>
        <v>0</v>
      </c>
      <c r="AB101" s="83">
        <f t="shared" si="37"/>
        <v>0</v>
      </c>
      <c r="AC101" s="83">
        <f t="shared" si="37"/>
        <v>0</v>
      </c>
      <c r="AD101" s="171">
        <f t="shared" si="31"/>
        <v>0</v>
      </c>
      <c r="AE101" s="171">
        <f>IF(AD101=1,SUM(AD$10:AD101),0)</f>
        <v>0</v>
      </c>
      <c r="AF101" s="82" t="str">
        <f t="shared" si="32"/>
        <v/>
      </c>
      <c r="AG101" s="171">
        <f t="shared" si="33"/>
        <v>0</v>
      </c>
    </row>
    <row r="102" spans="1:33" ht="12" customHeight="1" x14ac:dyDescent="0.25">
      <c r="A102" s="497"/>
      <c r="B102" s="15">
        <v>93</v>
      </c>
      <c r="C102" s="468">
        <f t="shared" si="29"/>
        <v>0</v>
      </c>
      <c r="D102" s="469"/>
      <c r="E102" s="470"/>
      <c r="F102" s="67">
        <f t="shared" si="17"/>
        <v>0</v>
      </c>
      <c r="G102" s="67">
        <f t="shared" si="17"/>
        <v>0</v>
      </c>
      <c r="H102" s="67">
        <f t="shared" si="17"/>
        <v>0</v>
      </c>
      <c r="I102" s="67">
        <f t="shared" si="27"/>
        <v>0</v>
      </c>
      <c r="J102" s="67">
        <f t="shared" si="18"/>
        <v>0</v>
      </c>
      <c r="K102" s="16">
        <f t="shared" si="18"/>
        <v>0</v>
      </c>
      <c r="L102" s="67">
        <f t="shared" si="18"/>
        <v>0</v>
      </c>
      <c r="M102" s="17">
        <f>IF(L102&gt;0,VLOOKUP(I102,Labour!$AR$1:$AT$15,3,FALSE),0)</f>
        <v>0</v>
      </c>
      <c r="N102" s="70">
        <f t="shared" si="28"/>
        <v>0</v>
      </c>
      <c r="R102" s="83">
        <f t="shared" si="34"/>
        <v>0</v>
      </c>
      <c r="S102" s="83">
        <f t="shared" si="34"/>
        <v>0</v>
      </c>
      <c r="T102" s="83">
        <f t="shared" si="34"/>
        <v>0</v>
      </c>
      <c r="U102" s="83">
        <f t="shared" si="34"/>
        <v>0</v>
      </c>
      <c r="V102" s="83">
        <f t="shared" si="35"/>
        <v>0</v>
      </c>
      <c r="W102" s="83">
        <f t="shared" si="35"/>
        <v>0</v>
      </c>
      <c r="X102" s="83">
        <f t="shared" si="36"/>
        <v>0</v>
      </c>
      <c r="Y102" s="83">
        <f t="shared" si="36"/>
        <v>0</v>
      </c>
      <c r="Z102" s="83">
        <f t="shared" si="36"/>
        <v>0</v>
      </c>
      <c r="AA102" s="171">
        <f t="shared" si="30"/>
        <v>0</v>
      </c>
      <c r="AB102" s="83">
        <f t="shared" si="37"/>
        <v>0</v>
      </c>
      <c r="AC102" s="83">
        <f t="shared" si="37"/>
        <v>0</v>
      </c>
      <c r="AD102" s="171">
        <f t="shared" si="31"/>
        <v>0</v>
      </c>
      <c r="AE102" s="171">
        <f>IF(AD102=1,SUM(AD$10:AD102),0)</f>
        <v>0</v>
      </c>
      <c r="AF102" s="82" t="str">
        <f t="shared" si="32"/>
        <v/>
      </c>
      <c r="AG102" s="171">
        <f t="shared" si="33"/>
        <v>0</v>
      </c>
    </row>
    <row r="103" spans="1:33" ht="12" customHeight="1" x14ac:dyDescent="0.25">
      <c r="A103" s="497"/>
      <c r="B103" s="15">
        <v>94</v>
      </c>
      <c r="C103" s="468">
        <f t="shared" si="29"/>
        <v>0</v>
      </c>
      <c r="D103" s="469"/>
      <c r="E103" s="470"/>
      <c r="F103" s="67">
        <f t="shared" si="17"/>
        <v>0</v>
      </c>
      <c r="G103" s="67">
        <f t="shared" si="17"/>
        <v>0</v>
      </c>
      <c r="H103" s="67">
        <f t="shared" si="17"/>
        <v>0</v>
      </c>
      <c r="I103" s="67">
        <f t="shared" si="27"/>
        <v>0</v>
      </c>
      <c r="J103" s="67">
        <f t="shared" si="18"/>
        <v>0</v>
      </c>
      <c r="K103" s="16">
        <f t="shared" si="18"/>
        <v>0</v>
      </c>
      <c r="L103" s="67">
        <f t="shared" si="18"/>
        <v>0</v>
      </c>
      <c r="M103" s="17">
        <f>IF(L103&gt;0,VLOOKUP(I103,Labour!$AR$1:$AT$15,3,FALSE),0)</f>
        <v>0</v>
      </c>
      <c r="N103" s="70">
        <f t="shared" si="28"/>
        <v>0</v>
      </c>
      <c r="R103" s="83">
        <f t="shared" si="34"/>
        <v>0</v>
      </c>
      <c r="S103" s="83">
        <f t="shared" si="34"/>
        <v>0</v>
      </c>
      <c r="T103" s="83">
        <f t="shared" si="34"/>
        <v>0</v>
      </c>
      <c r="U103" s="83">
        <f t="shared" si="34"/>
        <v>0</v>
      </c>
      <c r="V103" s="83">
        <f t="shared" si="35"/>
        <v>0</v>
      </c>
      <c r="W103" s="83">
        <f t="shared" si="35"/>
        <v>0</v>
      </c>
      <c r="X103" s="83">
        <f t="shared" si="36"/>
        <v>0</v>
      </c>
      <c r="Y103" s="83">
        <f t="shared" si="36"/>
        <v>0</v>
      </c>
      <c r="Z103" s="83">
        <f t="shared" si="36"/>
        <v>0</v>
      </c>
      <c r="AA103" s="171">
        <f t="shared" si="30"/>
        <v>0</v>
      </c>
      <c r="AB103" s="83">
        <f t="shared" si="37"/>
        <v>0</v>
      </c>
      <c r="AC103" s="83">
        <f t="shared" si="37"/>
        <v>0</v>
      </c>
      <c r="AD103" s="171">
        <f t="shared" si="31"/>
        <v>0</v>
      </c>
      <c r="AE103" s="171">
        <f>IF(AD103=1,SUM(AD$10:AD103),0)</f>
        <v>0</v>
      </c>
      <c r="AF103" s="82" t="str">
        <f t="shared" si="32"/>
        <v/>
      </c>
      <c r="AG103" s="171">
        <f t="shared" si="33"/>
        <v>0</v>
      </c>
    </row>
    <row r="104" spans="1:33" ht="12" customHeight="1" x14ac:dyDescent="0.25">
      <c r="A104" s="497"/>
      <c r="B104" s="15">
        <v>95</v>
      </c>
      <c r="C104" s="468">
        <f t="shared" si="29"/>
        <v>0</v>
      </c>
      <c r="D104" s="469"/>
      <c r="E104" s="470"/>
      <c r="F104" s="67">
        <f t="shared" si="17"/>
        <v>0</v>
      </c>
      <c r="G104" s="67">
        <f t="shared" si="17"/>
        <v>0</v>
      </c>
      <c r="H104" s="67">
        <f t="shared" si="17"/>
        <v>0</v>
      </c>
      <c r="I104" s="67">
        <f t="shared" si="27"/>
        <v>0</v>
      </c>
      <c r="J104" s="67">
        <f t="shared" si="18"/>
        <v>0</v>
      </c>
      <c r="K104" s="16">
        <f t="shared" si="18"/>
        <v>0</v>
      </c>
      <c r="L104" s="67">
        <f t="shared" si="18"/>
        <v>0</v>
      </c>
      <c r="M104" s="17">
        <f>IF(L104&gt;0,VLOOKUP(I104,Labour!$AR$1:$AT$15,3,FALSE),0)</f>
        <v>0</v>
      </c>
      <c r="N104" s="70">
        <f t="shared" si="28"/>
        <v>0</v>
      </c>
      <c r="R104" s="83">
        <f t="shared" si="34"/>
        <v>0</v>
      </c>
      <c r="S104" s="83">
        <f t="shared" si="34"/>
        <v>0</v>
      </c>
      <c r="T104" s="83">
        <f t="shared" si="34"/>
        <v>0</v>
      </c>
      <c r="U104" s="83">
        <f t="shared" si="34"/>
        <v>0</v>
      </c>
      <c r="V104" s="83">
        <f t="shared" si="35"/>
        <v>0</v>
      </c>
      <c r="W104" s="83">
        <f t="shared" si="35"/>
        <v>0</v>
      </c>
      <c r="X104" s="83">
        <f t="shared" si="36"/>
        <v>0</v>
      </c>
      <c r="Y104" s="83">
        <f t="shared" si="36"/>
        <v>0</v>
      </c>
      <c r="Z104" s="83">
        <f t="shared" si="36"/>
        <v>0</v>
      </c>
      <c r="AA104" s="171">
        <f t="shared" si="30"/>
        <v>0</v>
      </c>
      <c r="AB104" s="83">
        <f t="shared" si="37"/>
        <v>0</v>
      </c>
      <c r="AC104" s="83">
        <f t="shared" si="37"/>
        <v>0</v>
      </c>
      <c r="AD104" s="171">
        <f t="shared" si="31"/>
        <v>0</v>
      </c>
      <c r="AE104" s="171">
        <f>IF(AD104=1,SUM(AD$10:AD104),0)</f>
        <v>0</v>
      </c>
      <c r="AF104" s="82" t="str">
        <f t="shared" si="32"/>
        <v/>
      </c>
      <c r="AG104" s="171">
        <f t="shared" si="33"/>
        <v>0</v>
      </c>
    </row>
    <row r="105" spans="1:33" ht="12" customHeight="1" x14ac:dyDescent="0.25">
      <c r="A105" s="497"/>
      <c r="B105" s="15">
        <v>96</v>
      </c>
      <c r="C105" s="468">
        <f t="shared" si="29"/>
        <v>0</v>
      </c>
      <c r="D105" s="469"/>
      <c r="E105" s="470"/>
      <c r="F105" s="67">
        <f t="shared" si="17"/>
        <v>0</v>
      </c>
      <c r="G105" s="67">
        <f t="shared" si="17"/>
        <v>0</v>
      </c>
      <c r="H105" s="67">
        <f t="shared" si="17"/>
        <v>0</v>
      </c>
      <c r="I105" s="67">
        <f t="shared" si="27"/>
        <v>0</v>
      </c>
      <c r="J105" s="67">
        <f t="shared" si="18"/>
        <v>0</v>
      </c>
      <c r="K105" s="16">
        <f t="shared" si="18"/>
        <v>0</v>
      </c>
      <c r="L105" s="67">
        <f t="shared" si="18"/>
        <v>0</v>
      </c>
      <c r="M105" s="17">
        <f>IF(L105&gt;0,VLOOKUP(I105,Labour!$AR$1:$AT$15,3,FALSE),0)</f>
        <v>0</v>
      </c>
      <c r="N105" s="70">
        <f t="shared" si="28"/>
        <v>0</v>
      </c>
      <c r="R105" s="83">
        <f t="shared" si="34"/>
        <v>0</v>
      </c>
      <c r="S105" s="83">
        <f t="shared" si="34"/>
        <v>0</v>
      </c>
      <c r="T105" s="83">
        <f t="shared" si="34"/>
        <v>0</v>
      </c>
      <c r="U105" s="83">
        <f t="shared" si="34"/>
        <v>0</v>
      </c>
      <c r="V105" s="83">
        <f t="shared" si="35"/>
        <v>0</v>
      </c>
      <c r="W105" s="83">
        <f t="shared" si="35"/>
        <v>0</v>
      </c>
      <c r="X105" s="83">
        <f t="shared" si="36"/>
        <v>0</v>
      </c>
      <c r="Y105" s="83">
        <f t="shared" si="36"/>
        <v>0</v>
      </c>
      <c r="Z105" s="83">
        <f t="shared" si="36"/>
        <v>0</v>
      </c>
      <c r="AA105" s="171">
        <f t="shared" si="30"/>
        <v>0</v>
      </c>
      <c r="AB105" s="83">
        <f t="shared" si="37"/>
        <v>0</v>
      </c>
      <c r="AC105" s="83">
        <f t="shared" si="37"/>
        <v>0</v>
      </c>
      <c r="AD105" s="171">
        <f t="shared" si="31"/>
        <v>0</v>
      </c>
      <c r="AE105" s="171">
        <f>IF(AD105=1,SUM(AD$10:AD105),0)</f>
        <v>0</v>
      </c>
      <c r="AF105" s="82" t="str">
        <f t="shared" si="32"/>
        <v/>
      </c>
      <c r="AG105" s="171">
        <f t="shared" si="33"/>
        <v>0</v>
      </c>
    </row>
    <row r="106" spans="1:33" ht="12" customHeight="1" x14ac:dyDescent="0.25">
      <c r="A106" s="497"/>
      <c r="B106" s="15">
        <v>97</v>
      </c>
      <c r="C106" s="468">
        <f t="shared" si="29"/>
        <v>0</v>
      </c>
      <c r="D106" s="469"/>
      <c r="E106" s="470"/>
      <c r="F106" s="67">
        <f t="shared" si="17"/>
        <v>0</v>
      </c>
      <c r="G106" s="67">
        <f t="shared" si="17"/>
        <v>0</v>
      </c>
      <c r="H106" s="67">
        <f t="shared" si="17"/>
        <v>0</v>
      </c>
      <c r="I106" s="67">
        <f t="shared" si="27"/>
        <v>0</v>
      </c>
      <c r="J106" s="67">
        <f t="shared" si="18"/>
        <v>0</v>
      </c>
      <c r="K106" s="16">
        <f t="shared" si="18"/>
        <v>0</v>
      </c>
      <c r="L106" s="67">
        <f t="shared" si="18"/>
        <v>0</v>
      </c>
      <c r="M106" s="17">
        <f>IF(L106&gt;0,VLOOKUP(I106,Labour!$AR$1:$AT$15,3,FALSE),0)</f>
        <v>0</v>
      </c>
      <c r="N106" s="70">
        <f t="shared" si="28"/>
        <v>0</v>
      </c>
      <c r="R106" s="83">
        <f t="shared" si="34"/>
        <v>0</v>
      </c>
      <c r="S106" s="83">
        <f t="shared" si="34"/>
        <v>0</v>
      </c>
      <c r="T106" s="83">
        <f t="shared" si="34"/>
        <v>0</v>
      </c>
      <c r="U106" s="83">
        <f t="shared" si="34"/>
        <v>0</v>
      </c>
      <c r="V106" s="83">
        <f t="shared" si="35"/>
        <v>0</v>
      </c>
      <c r="W106" s="83">
        <f t="shared" si="35"/>
        <v>0</v>
      </c>
      <c r="X106" s="83">
        <f t="shared" si="36"/>
        <v>0</v>
      </c>
      <c r="Y106" s="83">
        <f t="shared" si="36"/>
        <v>0</v>
      </c>
      <c r="Z106" s="83">
        <f t="shared" si="36"/>
        <v>0</v>
      </c>
      <c r="AA106" s="171">
        <f t="shared" si="30"/>
        <v>0</v>
      </c>
      <c r="AB106" s="83">
        <f t="shared" si="37"/>
        <v>0</v>
      </c>
      <c r="AC106" s="83">
        <f t="shared" si="37"/>
        <v>0</v>
      </c>
      <c r="AD106" s="171">
        <f t="shared" si="31"/>
        <v>0</v>
      </c>
      <c r="AE106" s="171">
        <f>IF(AD106=1,SUM(AD$10:AD106),0)</f>
        <v>0</v>
      </c>
      <c r="AF106" s="82" t="str">
        <f t="shared" si="32"/>
        <v/>
      </c>
      <c r="AG106" s="171">
        <f t="shared" si="33"/>
        <v>0</v>
      </c>
    </row>
    <row r="107" spans="1:33" ht="12" customHeight="1" x14ac:dyDescent="0.25">
      <c r="A107" s="497"/>
      <c r="B107" s="15">
        <v>98</v>
      </c>
      <c r="C107" s="468">
        <f t="shared" si="29"/>
        <v>0</v>
      </c>
      <c r="D107" s="469"/>
      <c r="E107" s="470"/>
      <c r="F107" s="67">
        <f t="shared" si="17"/>
        <v>0</v>
      </c>
      <c r="G107" s="67">
        <f t="shared" si="17"/>
        <v>0</v>
      </c>
      <c r="H107" s="67">
        <f t="shared" si="17"/>
        <v>0</v>
      </c>
      <c r="I107" s="67">
        <f t="shared" si="27"/>
        <v>0</v>
      </c>
      <c r="J107" s="67">
        <f t="shared" si="18"/>
        <v>0</v>
      </c>
      <c r="K107" s="16">
        <f t="shared" si="18"/>
        <v>0</v>
      </c>
      <c r="L107" s="67">
        <f t="shared" si="18"/>
        <v>0</v>
      </c>
      <c r="M107" s="17">
        <f>IF(L107&gt;0,VLOOKUP(I107,Labour!$AR$1:$AT$15,3,FALSE),0)</f>
        <v>0</v>
      </c>
      <c r="N107" s="70">
        <f t="shared" si="28"/>
        <v>0</v>
      </c>
      <c r="R107" s="83">
        <f t="shared" si="34"/>
        <v>0</v>
      </c>
      <c r="S107" s="83">
        <f t="shared" si="34"/>
        <v>0</v>
      </c>
      <c r="T107" s="83">
        <f t="shared" si="34"/>
        <v>0</v>
      </c>
      <c r="U107" s="83">
        <f t="shared" si="34"/>
        <v>0</v>
      </c>
      <c r="V107" s="83">
        <f t="shared" si="35"/>
        <v>0</v>
      </c>
      <c r="W107" s="83">
        <f t="shared" si="35"/>
        <v>0</v>
      </c>
      <c r="X107" s="83">
        <f t="shared" si="36"/>
        <v>0</v>
      </c>
      <c r="Y107" s="83">
        <f t="shared" si="36"/>
        <v>0</v>
      </c>
      <c r="Z107" s="83">
        <f t="shared" si="36"/>
        <v>0</v>
      </c>
      <c r="AA107" s="171">
        <f t="shared" si="30"/>
        <v>0</v>
      </c>
      <c r="AB107" s="83">
        <f t="shared" si="37"/>
        <v>0</v>
      </c>
      <c r="AC107" s="83">
        <f t="shared" si="37"/>
        <v>0</v>
      </c>
      <c r="AD107" s="171">
        <f t="shared" si="31"/>
        <v>0</v>
      </c>
      <c r="AE107" s="171">
        <f>IF(AD107=1,SUM(AD$10:AD107),0)</f>
        <v>0</v>
      </c>
      <c r="AF107" s="82" t="str">
        <f t="shared" si="32"/>
        <v/>
      </c>
      <c r="AG107" s="171">
        <f t="shared" si="33"/>
        <v>0</v>
      </c>
    </row>
    <row r="108" spans="1:33" ht="12" customHeight="1" x14ac:dyDescent="0.25">
      <c r="A108" s="497"/>
      <c r="B108" s="15">
        <v>99</v>
      </c>
      <c r="C108" s="468">
        <f t="shared" si="29"/>
        <v>0</v>
      </c>
      <c r="D108" s="469"/>
      <c r="E108" s="470"/>
      <c r="F108" s="67">
        <f t="shared" si="17"/>
        <v>0</v>
      </c>
      <c r="G108" s="67">
        <f t="shared" si="17"/>
        <v>0</v>
      </c>
      <c r="H108" s="67">
        <f t="shared" si="17"/>
        <v>0</v>
      </c>
      <c r="I108" s="67">
        <f t="shared" si="27"/>
        <v>0</v>
      </c>
      <c r="J108" s="67">
        <f t="shared" si="18"/>
        <v>0</v>
      </c>
      <c r="K108" s="16">
        <f t="shared" si="18"/>
        <v>0</v>
      </c>
      <c r="L108" s="67">
        <f t="shared" si="18"/>
        <v>0</v>
      </c>
      <c r="M108" s="17">
        <f>IF(L108&gt;0,VLOOKUP(I108,Labour!$AR$1:$AT$15,3,FALSE),0)</f>
        <v>0</v>
      </c>
      <c r="N108" s="70">
        <f t="shared" si="28"/>
        <v>0</v>
      </c>
      <c r="R108" s="83">
        <f t="shared" si="34"/>
        <v>0</v>
      </c>
      <c r="S108" s="83">
        <f t="shared" si="34"/>
        <v>0</v>
      </c>
      <c r="T108" s="83">
        <f t="shared" si="34"/>
        <v>0</v>
      </c>
      <c r="U108" s="83">
        <f t="shared" si="34"/>
        <v>0</v>
      </c>
      <c r="V108" s="83">
        <f t="shared" si="35"/>
        <v>0</v>
      </c>
      <c r="W108" s="83">
        <f t="shared" si="35"/>
        <v>0</v>
      </c>
      <c r="X108" s="83">
        <f t="shared" si="36"/>
        <v>0</v>
      </c>
      <c r="Y108" s="83">
        <f t="shared" si="36"/>
        <v>0</v>
      </c>
      <c r="Z108" s="83">
        <f t="shared" si="36"/>
        <v>0</v>
      </c>
      <c r="AA108" s="171">
        <f t="shared" si="30"/>
        <v>0</v>
      </c>
      <c r="AB108" s="83">
        <f t="shared" si="37"/>
        <v>0</v>
      </c>
      <c r="AC108" s="83">
        <f t="shared" si="37"/>
        <v>0</v>
      </c>
      <c r="AD108" s="171">
        <f t="shared" si="31"/>
        <v>0</v>
      </c>
      <c r="AE108" s="171">
        <f>IF(AD108=1,SUM(AD$10:AD108),0)</f>
        <v>0</v>
      </c>
      <c r="AF108" s="82" t="str">
        <f t="shared" si="32"/>
        <v/>
      </c>
      <c r="AG108" s="171">
        <f t="shared" si="33"/>
        <v>0</v>
      </c>
    </row>
    <row r="109" spans="1:33" ht="12" customHeight="1" thickBot="1" x14ac:dyDescent="0.3">
      <c r="A109" s="497"/>
      <c r="B109" s="179">
        <v>100</v>
      </c>
      <c r="C109" s="468">
        <f t="shared" si="29"/>
        <v>0</v>
      </c>
      <c r="D109" s="469"/>
      <c r="E109" s="470"/>
      <c r="F109" s="67">
        <f t="shared" si="17"/>
        <v>0</v>
      </c>
      <c r="G109" s="67">
        <f t="shared" si="17"/>
        <v>0</v>
      </c>
      <c r="H109" s="67">
        <f t="shared" si="17"/>
        <v>0</v>
      </c>
      <c r="I109" s="67">
        <f t="shared" si="27"/>
        <v>0</v>
      </c>
      <c r="J109" s="67">
        <f t="shared" si="18"/>
        <v>0</v>
      </c>
      <c r="K109" s="16">
        <f t="shared" si="18"/>
        <v>0</v>
      </c>
      <c r="L109" s="67">
        <f t="shared" si="18"/>
        <v>0</v>
      </c>
      <c r="M109" s="17">
        <f>IF(L109&gt;0,VLOOKUP(I109,Labour!$AR$1:$AT$15,3,FALSE),0)</f>
        <v>0</v>
      </c>
      <c r="N109" s="70">
        <f t="shared" si="28"/>
        <v>0</v>
      </c>
      <c r="R109" s="83">
        <f t="shared" si="34"/>
        <v>0</v>
      </c>
      <c r="S109" s="83">
        <f t="shared" si="34"/>
        <v>0</v>
      </c>
      <c r="T109" s="83">
        <f t="shared" si="34"/>
        <v>0</v>
      </c>
      <c r="U109" s="83">
        <f t="shared" si="34"/>
        <v>0</v>
      </c>
      <c r="V109" s="83">
        <f t="shared" si="35"/>
        <v>0</v>
      </c>
      <c r="W109" s="83">
        <f t="shared" si="35"/>
        <v>0</v>
      </c>
      <c r="X109" s="83">
        <f t="shared" si="36"/>
        <v>0</v>
      </c>
      <c r="Y109" s="83">
        <f t="shared" si="36"/>
        <v>0</v>
      </c>
      <c r="Z109" s="83">
        <f t="shared" si="36"/>
        <v>0</v>
      </c>
      <c r="AA109" s="171">
        <f t="shared" si="30"/>
        <v>0</v>
      </c>
      <c r="AB109" s="83">
        <f t="shared" si="37"/>
        <v>0</v>
      </c>
      <c r="AC109" s="83">
        <f t="shared" si="37"/>
        <v>0</v>
      </c>
      <c r="AD109" s="171">
        <f t="shared" si="31"/>
        <v>0</v>
      </c>
      <c r="AE109" s="171">
        <f>IF(AD109=1,SUM(AD$10:AD109),0)</f>
        <v>0</v>
      </c>
      <c r="AF109" s="82" t="str">
        <f t="shared" si="32"/>
        <v/>
      </c>
      <c r="AG109" s="171">
        <f t="shared" si="33"/>
        <v>0</v>
      </c>
    </row>
    <row r="110" spans="1:33" ht="18" customHeight="1" thickTop="1" thickBot="1" x14ac:dyDescent="0.35">
      <c r="A110" s="506" t="s">
        <v>70</v>
      </c>
      <c r="B110" s="507"/>
      <c r="C110" s="507"/>
      <c r="D110" s="507"/>
      <c r="E110" s="507"/>
      <c r="F110" s="507"/>
      <c r="G110" s="507"/>
      <c r="H110" s="507"/>
      <c r="I110" s="507"/>
      <c r="J110" s="507"/>
      <c r="K110" s="507"/>
      <c r="L110" s="507"/>
      <c r="M110" s="507"/>
      <c r="N110" s="32">
        <f>SUM(N10:N109)</f>
        <v>0</v>
      </c>
      <c r="R110" s="88">
        <f>P!R110-1</f>
        <v>19</v>
      </c>
      <c r="S110" s="176">
        <f>R110+2</f>
        <v>21</v>
      </c>
      <c r="T110" s="176">
        <f>R110+6</f>
        <v>25</v>
      </c>
      <c r="U110" s="87">
        <f>R110+24</f>
        <v>43</v>
      </c>
      <c r="V110" s="87"/>
      <c r="W110" s="87"/>
      <c r="X110" s="176">
        <f>P!X110-1</f>
        <v>22</v>
      </c>
      <c r="Y110" s="144"/>
    </row>
    <row r="111" spans="1:33" s="178" customFormat="1" ht="26.25" customHeight="1" thickTop="1" thickBot="1" x14ac:dyDescent="0.35">
      <c r="A111" s="494"/>
      <c r="B111" s="495"/>
      <c r="C111" s="508" t="s">
        <v>123</v>
      </c>
      <c r="D111" s="509"/>
      <c r="E111" s="471" t="s">
        <v>95</v>
      </c>
      <c r="F111" s="472"/>
      <c r="G111" s="472"/>
      <c r="H111" s="473"/>
      <c r="I111" s="488" t="s">
        <v>98</v>
      </c>
      <c r="J111" s="489"/>
      <c r="K111" s="490"/>
      <c r="L111" s="8" t="s">
        <v>97</v>
      </c>
      <c r="M111" s="6" t="s">
        <v>96</v>
      </c>
      <c r="N111" s="172" t="s">
        <v>68</v>
      </c>
      <c r="R111" s="79" t="s">
        <v>94</v>
      </c>
      <c r="S111" s="80" t="s">
        <v>95</v>
      </c>
      <c r="T111" s="81" t="s">
        <v>98</v>
      </c>
      <c r="U111" s="78" t="s">
        <v>97</v>
      </c>
      <c r="V111" s="78"/>
      <c r="W111" s="78"/>
      <c r="X111" s="78" t="s">
        <v>96</v>
      </c>
      <c r="Y111" s="144"/>
      <c r="Z111" s="144"/>
      <c r="AA111" s="144"/>
      <c r="AB111" s="144"/>
    </row>
    <row r="112" spans="1:33" ht="12.75" customHeight="1" thickTop="1" x14ac:dyDescent="0.3">
      <c r="A112" s="496" t="s">
        <v>94</v>
      </c>
      <c r="B112" s="11">
        <v>1</v>
      </c>
      <c r="C112" s="474">
        <f>R112</f>
        <v>0</v>
      </c>
      <c r="D112" s="475"/>
      <c r="E112" s="474" t="str">
        <f>S112</f>
        <v/>
      </c>
      <c r="F112" s="475"/>
      <c r="G112" s="475"/>
      <c r="H112" s="476"/>
      <c r="I112" s="474">
        <f>T112</f>
        <v>0</v>
      </c>
      <c r="J112" s="475"/>
      <c r="K112" s="476"/>
      <c r="L112" s="12" t="str">
        <f>U112</f>
        <v/>
      </c>
      <c r="M112" s="14">
        <f t="shared" ref="M112:M161" si="38">X112</f>
        <v>0</v>
      </c>
      <c r="N112" s="69" t="e">
        <f>L112*M112</f>
        <v>#VALUE!</v>
      </c>
      <c r="R112" s="58">
        <f t="shared" ref="R112:R143" si="39">IF($B112&lt;=$U$4,VLOOKUP($B112,QEQUIP,R$110,FALSE),0)</f>
        <v>0</v>
      </c>
      <c r="S112" s="83" t="str">
        <f t="shared" ref="S112:S143" si="40">IF(R112=$Y$4,Y5,IF($B112&lt;=$U$4,VLOOKUP($B112,QEQUIP,S$110,FALSE),0))</f>
        <v/>
      </c>
      <c r="T112" s="58">
        <f t="shared" ref="T112:U131" si="41">IF($B112&lt;=$U$4,VLOOKUP($B112,QEQUIP,T$110,FALSE),0)</f>
        <v>0</v>
      </c>
      <c r="U112" s="58" t="str">
        <f t="shared" si="41"/>
        <v/>
      </c>
      <c r="V112" s="58"/>
      <c r="W112" s="58"/>
      <c r="X112" s="58">
        <f t="shared" ref="X112:X143" si="42">IF($B112&lt;=$U$4,VLOOKUP($B112,QEQUIP,X$110,FALSE),0)</f>
        <v>0</v>
      </c>
      <c r="Y112" s="144"/>
      <c r="Z112" s="144"/>
      <c r="AA112" s="144"/>
      <c r="AB112" s="144"/>
    </row>
    <row r="113" spans="1:28" ht="12" customHeight="1" x14ac:dyDescent="0.3">
      <c r="A113" s="497"/>
      <c r="B113" s="15">
        <v>2</v>
      </c>
      <c r="C113" s="468">
        <f t="shared" ref="C113:C161" si="43">R113</f>
        <v>0</v>
      </c>
      <c r="D113" s="470"/>
      <c r="E113" s="468" t="str">
        <f t="shared" ref="E113:E161" si="44">S113</f>
        <v/>
      </c>
      <c r="F113" s="469"/>
      <c r="G113" s="469"/>
      <c r="H113" s="470"/>
      <c r="I113" s="468">
        <f t="shared" ref="I113:I161" si="45">T113</f>
        <v>0</v>
      </c>
      <c r="J113" s="469"/>
      <c r="K113" s="470"/>
      <c r="L113" s="67" t="str">
        <f t="shared" ref="L113:L161" si="46">U113</f>
        <v/>
      </c>
      <c r="M113" s="17">
        <f t="shared" si="38"/>
        <v>0</v>
      </c>
      <c r="N113" s="70" t="e">
        <f t="shared" ref="N113:N161" si="47">L113*M113</f>
        <v>#VALUE!</v>
      </c>
      <c r="R113" s="58">
        <f t="shared" si="39"/>
        <v>0</v>
      </c>
      <c r="S113" s="83" t="str">
        <f t="shared" si="40"/>
        <v/>
      </c>
      <c r="T113" s="58">
        <f t="shared" si="41"/>
        <v>0</v>
      </c>
      <c r="U113" s="58" t="str">
        <f t="shared" si="41"/>
        <v/>
      </c>
      <c r="V113" s="58"/>
      <c r="W113" s="58"/>
      <c r="X113" s="58">
        <f t="shared" si="42"/>
        <v>0</v>
      </c>
      <c r="Y113" s="144"/>
      <c r="Z113" s="144"/>
      <c r="AA113" s="144"/>
      <c r="AB113" s="144"/>
    </row>
    <row r="114" spans="1:28" ht="12" customHeight="1" x14ac:dyDescent="0.3">
      <c r="A114" s="497"/>
      <c r="B114" s="15">
        <v>3</v>
      </c>
      <c r="C114" s="468">
        <f t="shared" si="43"/>
        <v>0</v>
      </c>
      <c r="D114" s="470"/>
      <c r="E114" s="468" t="str">
        <f t="shared" si="44"/>
        <v/>
      </c>
      <c r="F114" s="469"/>
      <c r="G114" s="469"/>
      <c r="H114" s="470"/>
      <c r="I114" s="468">
        <f t="shared" si="45"/>
        <v>0</v>
      </c>
      <c r="J114" s="469"/>
      <c r="K114" s="470"/>
      <c r="L114" s="67" t="str">
        <f t="shared" si="46"/>
        <v/>
      </c>
      <c r="M114" s="17">
        <f t="shared" si="38"/>
        <v>0</v>
      </c>
      <c r="N114" s="70" t="e">
        <f t="shared" si="47"/>
        <v>#VALUE!</v>
      </c>
      <c r="R114" s="58">
        <f t="shared" si="39"/>
        <v>0</v>
      </c>
      <c r="S114" s="83" t="str">
        <f t="shared" si="40"/>
        <v/>
      </c>
      <c r="T114" s="58">
        <f t="shared" si="41"/>
        <v>0</v>
      </c>
      <c r="U114" s="58" t="str">
        <f t="shared" si="41"/>
        <v/>
      </c>
      <c r="V114" s="58"/>
      <c r="W114" s="58"/>
      <c r="X114" s="58">
        <f t="shared" si="42"/>
        <v>0</v>
      </c>
      <c r="Y114" s="144"/>
      <c r="Z114" s="144"/>
      <c r="AA114" s="144"/>
      <c r="AB114" s="144"/>
    </row>
    <row r="115" spans="1:28" ht="12" customHeight="1" x14ac:dyDescent="0.3">
      <c r="A115" s="497"/>
      <c r="B115" s="15">
        <v>4</v>
      </c>
      <c r="C115" s="468">
        <f t="shared" si="43"/>
        <v>0</v>
      </c>
      <c r="D115" s="470"/>
      <c r="E115" s="468" t="str">
        <f t="shared" si="44"/>
        <v/>
      </c>
      <c r="F115" s="469"/>
      <c r="G115" s="469"/>
      <c r="H115" s="470"/>
      <c r="I115" s="468">
        <f t="shared" si="45"/>
        <v>0</v>
      </c>
      <c r="J115" s="469"/>
      <c r="K115" s="470"/>
      <c r="L115" s="67" t="str">
        <f t="shared" si="46"/>
        <v/>
      </c>
      <c r="M115" s="17">
        <f t="shared" si="38"/>
        <v>0</v>
      </c>
      <c r="N115" s="70" t="e">
        <f t="shared" si="47"/>
        <v>#VALUE!</v>
      </c>
      <c r="R115" s="58">
        <f t="shared" si="39"/>
        <v>0</v>
      </c>
      <c r="S115" s="83" t="str">
        <f t="shared" si="40"/>
        <v/>
      </c>
      <c r="T115" s="58">
        <f t="shared" si="41"/>
        <v>0</v>
      </c>
      <c r="U115" s="58" t="str">
        <f t="shared" si="41"/>
        <v/>
      </c>
      <c r="V115" s="58"/>
      <c r="W115" s="58"/>
      <c r="X115" s="58">
        <f t="shared" si="42"/>
        <v>0</v>
      </c>
      <c r="Y115" s="144"/>
      <c r="Z115" s="144"/>
      <c r="AA115" s="144"/>
      <c r="AB115" s="144"/>
    </row>
    <row r="116" spans="1:28" ht="12" customHeight="1" x14ac:dyDescent="0.3">
      <c r="A116" s="497"/>
      <c r="B116" s="15">
        <v>5</v>
      </c>
      <c r="C116" s="468">
        <f t="shared" si="43"/>
        <v>0</v>
      </c>
      <c r="D116" s="470"/>
      <c r="E116" s="468" t="str">
        <f t="shared" si="44"/>
        <v/>
      </c>
      <c r="F116" s="469"/>
      <c r="G116" s="469"/>
      <c r="H116" s="470"/>
      <c r="I116" s="468">
        <f t="shared" si="45"/>
        <v>0</v>
      </c>
      <c r="J116" s="469"/>
      <c r="K116" s="470"/>
      <c r="L116" s="67" t="str">
        <f t="shared" si="46"/>
        <v/>
      </c>
      <c r="M116" s="17">
        <f t="shared" si="38"/>
        <v>0</v>
      </c>
      <c r="N116" s="70" t="e">
        <f t="shared" si="47"/>
        <v>#VALUE!</v>
      </c>
      <c r="R116" s="58">
        <f t="shared" si="39"/>
        <v>0</v>
      </c>
      <c r="S116" s="83" t="str">
        <f t="shared" si="40"/>
        <v/>
      </c>
      <c r="T116" s="58">
        <f t="shared" si="41"/>
        <v>0</v>
      </c>
      <c r="U116" s="58" t="str">
        <f t="shared" si="41"/>
        <v/>
      </c>
      <c r="V116" s="58"/>
      <c r="W116" s="58"/>
      <c r="X116" s="58">
        <f t="shared" si="42"/>
        <v>0</v>
      </c>
      <c r="Y116" s="144"/>
      <c r="Z116" s="144"/>
      <c r="AA116" s="144"/>
      <c r="AB116" s="144"/>
    </row>
    <row r="117" spans="1:28" ht="12" customHeight="1" x14ac:dyDescent="0.3">
      <c r="A117" s="497"/>
      <c r="B117" s="15">
        <v>6</v>
      </c>
      <c r="C117" s="468">
        <f t="shared" si="43"/>
        <v>0</v>
      </c>
      <c r="D117" s="470"/>
      <c r="E117" s="468" t="str">
        <f t="shared" si="44"/>
        <v/>
      </c>
      <c r="F117" s="469"/>
      <c r="G117" s="469"/>
      <c r="H117" s="470"/>
      <c r="I117" s="468">
        <f t="shared" si="45"/>
        <v>0</v>
      </c>
      <c r="J117" s="469"/>
      <c r="K117" s="470"/>
      <c r="L117" s="67" t="str">
        <f t="shared" si="46"/>
        <v/>
      </c>
      <c r="M117" s="17">
        <f t="shared" si="38"/>
        <v>0</v>
      </c>
      <c r="N117" s="70" t="e">
        <f t="shared" si="47"/>
        <v>#VALUE!</v>
      </c>
      <c r="R117" s="58">
        <f t="shared" si="39"/>
        <v>0</v>
      </c>
      <c r="S117" s="83" t="str">
        <f t="shared" si="40"/>
        <v/>
      </c>
      <c r="T117" s="58">
        <f t="shared" si="41"/>
        <v>0</v>
      </c>
      <c r="U117" s="58" t="str">
        <f t="shared" si="41"/>
        <v/>
      </c>
      <c r="V117" s="58"/>
      <c r="W117" s="58"/>
      <c r="X117" s="58">
        <f t="shared" si="42"/>
        <v>0</v>
      </c>
      <c r="Y117" s="144"/>
      <c r="Z117" s="144"/>
      <c r="AA117" s="144"/>
      <c r="AB117" s="144"/>
    </row>
    <row r="118" spans="1:28" ht="12" customHeight="1" x14ac:dyDescent="0.3">
      <c r="A118" s="497"/>
      <c r="B118" s="15">
        <v>7</v>
      </c>
      <c r="C118" s="468">
        <f t="shared" si="43"/>
        <v>0</v>
      </c>
      <c r="D118" s="470"/>
      <c r="E118" s="468" t="str">
        <f t="shared" si="44"/>
        <v/>
      </c>
      <c r="F118" s="469"/>
      <c r="G118" s="469"/>
      <c r="H118" s="470"/>
      <c r="I118" s="468">
        <f t="shared" si="45"/>
        <v>0</v>
      </c>
      <c r="J118" s="469"/>
      <c r="K118" s="470"/>
      <c r="L118" s="67" t="str">
        <f t="shared" si="46"/>
        <v/>
      </c>
      <c r="M118" s="17">
        <f t="shared" si="38"/>
        <v>0</v>
      </c>
      <c r="N118" s="70" t="e">
        <f t="shared" si="47"/>
        <v>#VALUE!</v>
      </c>
      <c r="R118" s="58">
        <f t="shared" si="39"/>
        <v>0</v>
      </c>
      <c r="S118" s="83" t="str">
        <f t="shared" si="40"/>
        <v/>
      </c>
      <c r="T118" s="58">
        <f t="shared" si="41"/>
        <v>0</v>
      </c>
      <c r="U118" s="58" t="str">
        <f t="shared" si="41"/>
        <v/>
      </c>
      <c r="V118" s="58"/>
      <c r="W118" s="58"/>
      <c r="X118" s="58">
        <f t="shared" si="42"/>
        <v>0</v>
      </c>
      <c r="Y118" s="144"/>
      <c r="Z118" s="144"/>
      <c r="AA118" s="144"/>
      <c r="AB118" s="144"/>
    </row>
    <row r="119" spans="1:28" ht="12" customHeight="1" x14ac:dyDescent="0.3">
      <c r="A119" s="497"/>
      <c r="B119" s="15">
        <v>8</v>
      </c>
      <c r="C119" s="468">
        <f t="shared" si="43"/>
        <v>0</v>
      </c>
      <c r="D119" s="470"/>
      <c r="E119" s="468" t="str">
        <f t="shared" si="44"/>
        <v/>
      </c>
      <c r="F119" s="469"/>
      <c r="G119" s="469"/>
      <c r="H119" s="470"/>
      <c r="I119" s="468">
        <f t="shared" si="45"/>
        <v>0</v>
      </c>
      <c r="J119" s="469"/>
      <c r="K119" s="470"/>
      <c r="L119" s="67" t="str">
        <f t="shared" si="46"/>
        <v/>
      </c>
      <c r="M119" s="17">
        <f t="shared" si="38"/>
        <v>0</v>
      </c>
      <c r="N119" s="70" t="e">
        <f t="shared" si="47"/>
        <v>#VALUE!</v>
      </c>
      <c r="R119" s="58">
        <f t="shared" si="39"/>
        <v>0</v>
      </c>
      <c r="S119" s="83" t="str">
        <f t="shared" si="40"/>
        <v/>
      </c>
      <c r="T119" s="58">
        <f t="shared" si="41"/>
        <v>0</v>
      </c>
      <c r="U119" s="58" t="str">
        <f t="shared" si="41"/>
        <v/>
      </c>
      <c r="V119" s="58"/>
      <c r="W119" s="58"/>
      <c r="X119" s="58">
        <f t="shared" si="42"/>
        <v>0</v>
      </c>
      <c r="Y119" s="144"/>
      <c r="Z119" s="144"/>
      <c r="AA119" s="144"/>
      <c r="AB119" s="144"/>
    </row>
    <row r="120" spans="1:28" ht="12" customHeight="1" x14ac:dyDescent="0.3">
      <c r="A120" s="497"/>
      <c r="B120" s="15">
        <v>9</v>
      </c>
      <c r="C120" s="468">
        <f t="shared" si="43"/>
        <v>0</v>
      </c>
      <c r="D120" s="470"/>
      <c r="E120" s="468" t="str">
        <f t="shared" si="44"/>
        <v/>
      </c>
      <c r="F120" s="469"/>
      <c r="G120" s="469"/>
      <c r="H120" s="470"/>
      <c r="I120" s="468">
        <f t="shared" si="45"/>
        <v>0</v>
      </c>
      <c r="J120" s="469"/>
      <c r="K120" s="470"/>
      <c r="L120" s="67" t="str">
        <f t="shared" si="46"/>
        <v/>
      </c>
      <c r="M120" s="17">
        <f t="shared" si="38"/>
        <v>0</v>
      </c>
      <c r="N120" s="70" t="e">
        <f t="shared" si="47"/>
        <v>#VALUE!</v>
      </c>
      <c r="R120" s="58">
        <f t="shared" si="39"/>
        <v>0</v>
      </c>
      <c r="S120" s="83" t="str">
        <f t="shared" si="40"/>
        <v/>
      </c>
      <c r="T120" s="58">
        <f t="shared" si="41"/>
        <v>0</v>
      </c>
      <c r="U120" s="58" t="str">
        <f t="shared" si="41"/>
        <v/>
      </c>
      <c r="V120" s="58"/>
      <c r="W120" s="58"/>
      <c r="X120" s="58">
        <f t="shared" si="42"/>
        <v>0</v>
      </c>
      <c r="Y120" s="144"/>
      <c r="Z120" s="144"/>
      <c r="AA120" s="144"/>
      <c r="AB120" s="144"/>
    </row>
    <row r="121" spans="1:28" ht="12" customHeight="1" x14ac:dyDescent="0.3">
      <c r="A121" s="497"/>
      <c r="B121" s="15">
        <v>10</v>
      </c>
      <c r="C121" s="468">
        <f t="shared" si="43"/>
        <v>0</v>
      </c>
      <c r="D121" s="470"/>
      <c r="E121" s="468" t="str">
        <f t="shared" si="44"/>
        <v/>
      </c>
      <c r="F121" s="469"/>
      <c r="G121" s="469"/>
      <c r="H121" s="470"/>
      <c r="I121" s="468">
        <f t="shared" si="45"/>
        <v>0</v>
      </c>
      <c r="J121" s="469"/>
      <c r="K121" s="470"/>
      <c r="L121" s="67" t="str">
        <f t="shared" si="46"/>
        <v/>
      </c>
      <c r="M121" s="17">
        <f t="shared" si="38"/>
        <v>0</v>
      </c>
      <c r="N121" s="70" t="e">
        <f t="shared" si="47"/>
        <v>#VALUE!</v>
      </c>
      <c r="R121" s="58">
        <f t="shared" si="39"/>
        <v>0</v>
      </c>
      <c r="S121" s="83" t="str">
        <f t="shared" si="40"/>
        <v/>
      </c>
      <c r="T121" s="58">
        <f t="shared" si="41"/>
        <v>0</v>
      </c>
      <c r="U121" s="58" t="str">
        <f t="shared" si="41"/>
        <v/>
      </c>
      <c r="V121" s="58"/>
      <c r="W121" s="58"/>
      <c r="X121" s="58">
        <f t="shared" si="42"/>
        <v>0</v>
      </c>
      <c r="Y121" s="144"/>
      <c r="Z121" s="144"/>
      <c r="AA121" s="144"/>
      <c r="AB121" s="144"/>
    </row>
    <row r="122" spans="1:28" ht="12" customHeight="1" x14ac:dyDescent="0.3">
      <c r="A122" s="497"/>
      <c r="B122" s="15">
        <v>11</v>
      </c>
      <c r="C122" s="468">
        <f t="shared" si="43"/>
        <v>0</v>
      </c>
      <c r="D122" s="470"/>
      <c r="E122" s="468" t="str">
        <f t="shared" si="44"/>
        <v/>
      </c>
      <c r="F122" s="469"/>
      <c r="G122" s="469"/>
      <c r="H122" s="470"/>
      <c r="I122" s="468">
        <f t="shared" si="45"/>
        <v>0</v>
      </c>
      <c r="J122" s="469"/>
      <c r="K122" s="470"/>
      <c r="L122" s="67" t="str">
        <f t="shared" si="46"/>
        <v/>
      </c>
      <c r="M122" s="17">
        <f t="shared" si="38"/>
        <v>0</v>
      </c>
      <c r="N122" s="70" t="e">
        <f t="shared" si="47"/>
        <v>#VALUE!</v>
      </c>
      <c r="R122" s="58">
        <f t="shared" si="39"/>
        <v>0</v>
      </c>
      <c r="S122" s="83" t="str">
        <f t="shared" si="40"/>
        <v/>
      </c>
      <c r="T122" s="58">
        <f t="shared" si="41"/>
        <v>0</v>
      </c>
      <c r="U122" s="58" t="str">
        <f t="shared" si="41"/>
        <v/>
      </c>
      <c r="V122" s="58"/>
      <c r="W122" s="58"/>
      <c r="X122" s="58">
        <f t="shared" si="42"/>
        <v>0</v>
      </c>
      <c r="Y122" s="144"/>
      <c r="Z122" s="144"/>
      <c r="AA122" s="144"/>
      <c r="AB122" s="144"/>
    </row>
    <row r="123" spans="1:28" ht="12" customHeight="1" x14ac:dyDescent="0.3">
      <c r="A123" s="497"/>
      <c r="B123" s="15">
        <v>12</v>
      </c>
      <c r="C123" s="468">
        <f t="shared" si="43"/>
        <v>0</v>
      </c>
      <c r="D123" s="470"/>
      <c r="E123" s="468" t="str">
        <f t="shared" si="44"/>
        <v/>
      </c>
      <c r="F123" s="469"/>
      <c r="G123" s="469"/>
      <c r="H123" s="470"/>
      <c r="I123" s="468">
        <f t="shared" si="45"/>
        <v>0</v>
      </c>
      <c r="J123" s="469"/>
      <c r="K123" s="470"/>
      <c r="L123" s="67" t="str">
        <f t="shared" si="46"/>
        <v/>
      </c>
      <c r="M123" s="17">
        <f t="shared" si="38"/>
        <v>0</v>
      </c>
      <c r="N123" s="70" t="e">
        <f t="shared" si="47"/>
        <v>#VALUE!</v>
      </c>
      <c r="R123" s="58">
        <f t="shared" si="39"/>
        <v>0</v>
      </c>
      <c r="S123" s="83" t="str">
        <f t="shared" si="40"/>
        <v/>
      </c>
      <c r="T123" s="58">
        <f t="shared" si="41"/>
        <v>0</v>
      </c>
      <c r="U123" s="58" t="str">
        <f t="shared" si="41"/>
        <v/>
      </c>
      <c r="V123" s="58"/>
      <c r="W123" s="58"/>
      <c r="X123" s="58">
        <f t="shared" si="42"/>
        <v>0</v>
      </c>
      <c r="Y123" s="144"/>
      <c r="Z123" s="144"/>
      <c r="AA123" s="144"/>
      <c r="AB123" s="144"/>
    </row>
    <row r="124" spans="1:28" ht="12" customHeight="1" x14ac:dyDescent="0.3">
      <c r="A124" s="497"/>
      <c r="B124" s="15">
        <v>13</v>
      </c>
      <c r="C124" s="468">
        <f t="shared" si="43"/>
        <v>0</v>
      </c>
      <c r="D124" s="470"/>
      <c r="E124" s="468" t="str">
        <f t="shared" si="44"/>
        <v/>
      </c>
      <c r="F124" s="469"/>
      <c r="G124" s="469"/>
      <c r="H124" s="470"/>
      <c r="I124" s="468">
        <f t="shared" si="45"/>
        <v>0</v>
      </c>
      <c r="J124" s="469"/>
      <c r="K124" s="470"/>
      <c r="L124" s="67" t="str">
        <f t="shared" si="46"/>
        <v/>
      </c>
      <c r="M124" s="17">
        <f t="shared" si="38"/>
        <v>0</v>
      </c>
      <c r="N124" s="70" t="e">
        <f t="shared" si="47"/>
        <v>#VALUE!</v>
      </c>
      <c r="R124" s="58">
        <f t="shared" si="39"/>
        <v>0</v>
      </c>
      <c r="S124" s="83" t="str">
        <f t="shared" si="40"/>
        <v/>
      </c>
      <c r="T124" s="58">
        <f t="shared" si="41"/>
        <v>0</v>
      </c>
      <c r="U124" s="58" t="str">
        <f t="shared" si="41"/>
        <v/>
      </c>
      <c r="V124" s="58"/>
      <c r="W124" s="58"/>
      <c r="X124" s="58">
        <f t="shared" si="42"/>
        <v>0</v>
      </c>
      <c r="Y124" s="144"/>
      <c r="Z124" s="144"/>
      <c r="AA124" s="144"/>
      <c r="AB124" s="144"/>
    </row>
    <row r="125" spans="1:28" ht="12" customHeight="1" x14ac:dyDescent="0.3">
      <c r="A125" s="497"/>
      <c r="B125" s="15">
        <v>14</v>
      </c>
      <c r="C125" s="468">
        <f t="shared" si="43"/>
        <v>0</v>
      </c>
      <c r="D125" s="470"/>
      <c r="E125" s="468" t="str">
        <f t="shared" si="44"/>
        <v/>
      </c>
      <c r="F125" s="469"/>
      <c r="G125" s="469"/>
      <c r="H125" s="470"/>
      <c r="I125" s="468">
        <f t="shared" si="45"/>
        <v>0</v>
      </c>
      <c r="J125" s="469"/>
      <c r="K125" s="470"/>
      <c r="L125" s="67" t="str">
        <f t="shared" si="46"/>
        <v/>
      </c>
      <c r="M125" s="17">
        <f t="shared" si="38"/>
        <v>0</v>
      </c>
      <c r="N125" s="70" t="e">
        <f t="shared" si="47"/>
        <v>#VALUE!</v>
      </c>
      <c r="R125" s="58">
        <f t="shared" si="39"/>
        <v>0</v>
      </c>
      <c r="S125" s="83" t="str">
        <f t="shared" si="40"/>
        <v/>
      </c>
      <c r="T125" s="58">
        <f t="shared" si="41"/>
        <v>0</v>
      </c>
      <c r="U125" s="58" t="str">
        <f t="shared" si="41"/>
        <v/>
      </c>
      <c r="V125" s="58"/>
      <c r="W125" s="58"/>
      <c r="X125" s="58">
        <f t="shared" si="42"/>
        <v>0</v>
      </c>
      <c r="Y125" s="144"/>
      <c r="Z125" s="144"/>
      <c r="AA125" s="144"/>
      <c r="AB125" s="144"/>
    </row>
    <row r="126" spans="1:28" ht="12" customHeight="1" x14ac:dyDescent="0.3">
      <c r="A126" s="497"/>
      <c r="B126" s="15">
        <v>15</v>
      </c>
      <c r="C126" s="468">
        <f t="shared" si="43"/>
        <v>0</v>
      </c>
      <c r="D126" s="470"/>
      <c r="E126" s="468" t="str">
        <f t="shared" si="44"/>
        <v/>
      </c>
      <c r="F126" s="469"/>
      <c r="G126" s="469"/>
      <c r="H126" s="470"/>
      <c r="I126" s="468">
        <f t="shared" si="45"/>
        <v>0</v>
      </c>
      <c r="J126" s="469"/>
      <c r="K126" s="470"/>
      <c r="L126" s="67" t="str">
        <f t="shared" si="46"/>
        <v/>
      </c>
      <c r="M126" s="17">
        <f t="shared" si="38"/>
        <v>0</v>
      </c>
      <c r="N126" s="70" t="e">
        <f t="shared" si="47"/>
        <v>#VALUE!</v>
      </c>
      <c r="R126" s="58">
        <f t="shared" si="39"/>
        <v>0</v>
      </c>
      <c r="S126" s="83" t="str">
        <f t="shared" si="40"/>
        <v/>
      </c>
      <c r="T126" s="58">
        <f t="shared" si="41"/>
        <v>0</v>
      </c>
      <c r="U126" s="58" t="str">
        <f t="shared" si="41"/>
        <v/>
      </c>
      <c r="V126" s="58"/>
      <c r="W126" s="58"/>
      <c r="X126" s="58">
        <f t="shared" si="42"/>
        <v>0</v>
      </c>
      <c r="Y126" s="144"/>
      <c r="Z126" s="144"/>
      <c r="AA126" s="144"/>
      <c r="AB126" s="144"/>
    </row>
    <row r="127" spans="1:28" ht="12" customHeight="1" x14ac:dyDescent="0.3">
      <c r="A127" s="497"/>
      <c r="B127" s="15">
        <v>16</v>
      </c>
      <c r="C127" s="468">
        <f t="shared" si="43"/>
        <v>0</v>
      </c>
      <c r="D127" s="470"/>
      <c r="E127" s="468" t="str">
        <f t="shared" si="44"/>
        <v/>
      </c>
      <c r="F127" s="469"/>
      <c r="G127" s="469"/>
      <c r="H127" s="470"/>
      <c r="I127" s="468">
        <f t="shared" si="45"/>
        <v>0</v>
      </c>
      <c r="J127" s="469"/>
      <c r="K127" s="470"/>
      <c r="L127" s="67" t="str">
        <f t="shared" si="46"/>
        <v/>
      </c>
      <c r="M127" s="17">
        <f t="shared" si="38"/>
        <v>0</v>
      </c>
      <c r="N127" s="70" t="e">
        <f t="shared" si="47"/>
        <v>#VALUE!</v>
      </c>
      <c r="R127" s="58">
        <f t="shared" si="39"/>
        <v>0</v>
      </c>
      <c r="S127" s="83" t="str">
        <f t="shared" si="40"/>
        <v/>
      </c>
      <c r="T127" s="58">
        <f t="shared" si="41"/>
        <v>0</v>
      </c>
      <c r="U127" s="58" t="str">
        <f t="shared" si="41"/>
        <v/>
      </c>
      <c r="V127" s="58"/>
      <c r="W127" s="58"/>
      <c r="X127" s="58">
        <f t="shared" si="42"/>
        <v>0</v>
      </c>
      <c r="Y127" s="144"/>
      <c r="Z127" s="144"/>
      <c r="AA127" s="144"/>
      <c r="AB127" s="144"/>
    </row>
    <row r="128" spans="1:28" ht="12" customHeight="1" x14ac:dyDescent="0.3">
      <c r="A128" s="497"/>
      <c r="B128" s="15">
        <v>17</v>
      </c>
      <c r="C128" s="468">
        <f t="shared" si="43"/>
        <v>0</v>
      </c>
      <c r="D128" s="470"/>
      <c r="E128" s="468" t="str">
        <f t="shared" si="44"/>
        <v/>
      </c>
      <c r="F128" s="469"/>
      <c r="G128" s="469"/>
      <c r="H128" s="470"/>
      <c r="I128" s="468">
        <f t="shared" si="45"/>
        <v>0</v>
      </c>
      <c r="J128" s="469"/>
      <c r="K128" s="470"/>
      <c r="L128" s="67" t="str">
        <f t="shared" si="46"/>
        <v/>
      </c>
      <c r="M128" s="17">
        <f t="shared" si="38"/>
        <v>0</v>
      </c>
      <c r="N128" s="70" t="e">
        <f t="shared" si="47"/>
        <v>#VALUE!</v>
      </c>
      <c r="R128" s="58">
        <f t="shared" si="39"/>
        <v>0</v>
      </c>
      <c r="S128" s="83" t="str">
        <f t="shared" si="40"/>
        <v/>
      </c>
      <c r="T128" s="58">
        <f t="shared" si="41"/>
        <v>0</v>
      </c>
      <c r="U128" s="58" t="str">
        <f t="shared" si="41"/>
        <v/>
      </c>
      <c r="V128" s="58"/>
      <c r="W128" s="58"/>
      <c r="X128" s="58">
        <f t="shared" si="42"/>
        <v>0</v>
      </c>
      <c r="Y128" s="144"/>
      <c r="Z128" s="144"/>
      <c r="AA128" s="144"/>
      <c r="AB128" s="144"/>
    </row>
    <row r="129" spans="1:28" ht="12" customHeight="1" x14ac:dyDescent="0.3">
      <c r="A129" s="497"/>
      <c r="B129" s="15">
        <v>18</v>
      </c>
      <c r="C129" s="468">
        <f t="shared" si="43"/>
        <v>0</v>
      </c>
      <c r="D129" s="470"/>
      <c r="E129" s="468" t="str">
        <f t="shared" si="44"/>
        <v/>
      </c>
      <c r="F129" s="469"/>
      <c r="G129" s="469"/>
      <c r="H129" s="470"/>
      <c r="I129" s="468">
        <f t="shared" si="45"/>
        <v>0</v>
      </c>
      <c r="J129" s="469"/>
      <c r="K129" s="470"/>
      <c r="L129" s="67" t="str">
        <f t="shared" si="46"/>
        <v/>
      </c>
      <c r="M129" s="17">
        <f t="shared" si="38"/>
        <v>0</v>
      </c>
      <c r="N129" s="70" t="e">
        <f t="shared" si="47"/>
        <v>#VALUE!</v>
      </c>
      <c r="R129" s="58">
        <f t="shared" si="39"/>
        <v>0</v>
      </c>
      <c r="S129" s="83" t="str">
        <f t="shared" si="40"/>
        <v/>
      </c>
      <c r="T129" s="58">
        <f t="shared" si="41"/>
        <v>0</v>
      </c>
      <c r="U129" s="58" t="str">
        <f t="shared" si="41"/>
        <v/>
      </c>
      <c r="V129" s="58"/>
      <c r="W129" s="58"/>
      <c r="X129" s="58">
        <f t="shared" si="42"/>
        <v>0</v>
      </c>
      <c r="Y129" s="144"/>
      <c r="Z129" s="144"/>
      <c r="AA129" s="144"/>
      <c r="AB129" s="144"/>
    </row>
    <row r="130" spans="1:28" ht="12" customHeight="1" x14ac:dyDescent="0.3">
      <c r="A130" s="497"/>
      <c r="B130" s="15">
        <v>19</v>
      </c>
      <c r="C130" s="468">
        <f t="shared" si="43"/>
        <v>0</v>
      </c>
      <c r="D130" s="470"/>
      <c r="E130" s="468" t="str">
        <f t="shared" si="44"/>
        <v/>
      </c>
      <c r="F130" s="469"/>
      <c r="G130" s="469"/>
      <c r="H130" s="470"/>
      <c r="I130" s="468">
        <f t="shared" si="45"/>
        <v>0</v>
      </c>
      <c r="J130" s="469"/>
      <c r="K130" s="470"/>
      <c r="L130" s="67" t="str">
        <f t="shared" si="46"/>
        <v/>
      </c>
      <c r="M130" s="17">
        <f t="shared" si="38"/>
        <v>0</v>
      </c>
      <c r="N130" s="70" t="e">
        <f t="shared" si="47"/>
        <v>#VALUE!</v>
      </c>
      <c r="R130" s="58">
        <f t="shared" si="39"/>
        <v>0</v>
      </c>
      <c r="S130" s="83" t="str">
        <f t="shared" si="40"/>
        <v/>
      </c>
      <c r="T130" s="58">
        <f t="shared" si="41"/>
        <v>0</v>
      </c>
      <c r="U130" s="58" t="str">
        <f t="shared" si="41"/>
        <v/>
      </c>
      <c r="V130" s="58"/>
      <c r="W130" s="58"/>
      <c r="X130" s="58">
        <f t="shared" si="42"/>
        <v>0</v>
      </c>
      <c r="Y130" s="144"/>
      <c r="Z130" s="144"/>
      <c r="AA130" s="144"/>
      <c r="AB130" s="144"/>
    </row>
    <row r="131" spans="1:28" ht="12" customHeight="1" x14ac:dyDescent="0.3">
      <c r="A131" s="497"/>
      <c r="B131" s="15">
        <v>20</v>
      </c>
      <c r="C131" s="468">
        <f t="shared" si="43"/>
        <v>0</v>
      </c>
      <c r="D131" s="470"/>
      <c r="E131" s="468" t="str">
        <f t="shared" si="44"/>
        <v/>
      </c>
      <c r="F131" s="469"/>
      <c r="G131" s="469"/>
      <c r="H131" s="470"/>
      <c r="I131" s="468">
        <f t="shared" si="45"/>
        <v>0</v>
      </c>
      <c r="J131" s="469"/>
      <c r="K131" s="470"/>
      <c r="L131" s="67" t="str">
        <f t="shared" si="46"/>
        <v/>
      </c>
      <c r="M131" s="17">
        <f t="shared" si="38"/>
        <v>0</v>
      </c>
      <c r="N131" s="70" t="e">
        <f t="shared" si="47"/>
        <v>#VALUE!</v>
      </c>
      <c r="R131" s="58">
        <f t="shared" si="39"/>
        <v>0</v>
      </c>
      <c r="S131" s="83" t="str">
        <f t="shared" si="40"/>
        <v/>
      </c>
      <c r="T131" s="58">
        <f t="shared" si="41"/>
        <v>0</v>
      </c>
      <c r="U131" s="58" t="str">
        <f t="shared" si="41"/>
        <v/>
      </c>
      <c r="V131" s="58"/>
      <c r="W131" s="58"/>
      <c r="X131" s="58">
        <f t="shared" si="42"/>
        <v>0</v>
      </c>
      <c r="Y131" s="144"/>
      <c r="Z131" s="144"/>
      <c r="AA131" s="144"/>
      <c r="AB131" s="144"/>
    </row>
    <row r="132" spans="1:28" ht="12" customHeight="1" x14ac:dyDescent="0.3">
      <c r="A132" s="497"/>
      <c r="B132" s="15">
        <v>21</v>
      </c>
      <c r="C132" s="468">
        <f t="shared" si="43"/>
        <v>0</v>
      </c>
      <c r="D132" s="470"/>
      <c r="E132" s="468" t="str">
        <f t="shared" si="44"/>
        <v/>
      </c>
      <c r="F132" s="469"/>
      <c r="G132" s="469"/>
      <c r="H132" s="470"/>
      <c r="I132" s="468">
        <f t="shared" si="45"/>
        <v>0</v>
      </c>
      <c r="J132" s="469"/>
      <c r="K132" s="470"/>
      <c r="L132" s="67" t="str">
        <f t="shared" si="46"/>
        <v/>
      </c>
      <c r="M132" s="17">
        <f t="shared" si="38"/>
        <v>0</v>
      </c>
      <c r="N132" s="70" t="e">
        <f t="shared" si="47"/>
        <v>#VALUE!</v>
      </c>
      <c r="R132" s="58">
        <f t="shared" si="39"/>
        <v>0</v>
      </c>
      <c r="S132" s="83" t="str">
        <f t="shared" si="40"/>
        <v/>
      </c>
      <c r="T132" s="58">
        <f t="shared" ref="T132:U151" si="48">IF($B132&lt;=$U$4,VLOOKUP($B132,QEQUIP,T$110,FALSE),0)</f>
        <v>0</v>
      </c>
      <c r="U132" s="58" t="str">
        <f t="shared" si="48"/>
        <v/>
      </c>
      <c r="V132" s="58"/>
      <c r="W132" s="58"/>
      <c r="X132" s="58">
        <f t="shared" si="42"/>
        <v>0</v>
      </c>
      <c r="Y132" s="144"/>
      <c r="Z132" s="144"/>
      <c r="AA132" s="144"/>
      <c r="AB132" s="144"/>
    </row>
    <row r="133" spans="1:28" ht="12" customHeight="1" x14ac:dyDescent="0.3">
      <c r="A133" s="497"/>
      <c r="B133" s="15">
        <v>22</v>
      </c>
      <c r="C133" s="468">
        <f t="shared" si="43"/>
        <v>0</v>
      </c>
      <c r="D133" s="470"/>
      <c r="E133" s="468" t="str">
        <f t="shared" si="44"/>
        <v/>
      </c>
      <c r="F133" s="469"/>
      <c r="G133" s="469"/>
      <c r="H133" s="470"/>
      <c r="I133" s="468">
        <f t="shared" si="45"/>
        <v>0</v>
      </c>
      <c r="J133" s="469"/>
      <c r="K133" s="470"/>
      <c r="L133" s="67" t="str">
        <f t="shared" si="46"/>
        <v/>
      </c>
      <c r="M133" s="17">
        <f t="shared" si="38"/>
        <v>0</v>
      </c>
      <c r="N133" s="70" t="e">
        <f t="shared" si="47"/>
        <v>#VALUE!</v>
      </c>
      <c r="R133" s="58">
        <f t="shared" si="39"/>
        <v>0</v>
      </c>
      <c r="S133" s="83" t="str">
        <f t="shared" si="40"/>
        <v/>
      </c>
      <c r="T133" s="58">
        <f t="shared" si="48"/>
        <v>0</v>
      </c>
      <c r="U133" s="58" t="str">
        <f t="shared" si="48"/>
        <v/>
      </c>
      <c r="V133" s="58"/>
      <c r="W133" s="58"/>
      <c r="X133" s="58">
        <f t="shared" si="42"/>
        <v>0</v>
      </c>
      <c r="Y133" s="144"/>
      <c r="Z133" s="144"/>
      <c r="AA133" s="144"/>
      <c r="AB133" s="144"/>
    </row>
    <row r="134" spans="1:28" ht="12" customHeight="1" x14ac:dyDescent="0.3">
      <c r="A134" s="497"/>
      <c r="B134" s="15">
        <v>23</v>
      </c>
      <c r="C134" s="468">
        <f t="shared" si="43"/>
        <v>0</v>
      </c>
      <c r="D134" s="470"/>
      <c r="E134" s="468" t="str">
        <f t="shared" si="44"/>
        <v/>
      </c>
      <c r="F134" s="469"/>
      <c r="G134" s="469"/>
      <c r="H134" s="470"/>
      <c r="I134" s="468">
        <f t="shared" si="45"/>
        <v>0</v>
      </c>
      <c r="J134" s="469"/>
      <c r="K134" s="470"/>
      <c r="L134" s="67" t="str">
        <f t="shared" si="46"/>
        <v/>
      </c>
      <c r="M134" s="17">
        <f t="shared" si="38"/>
        <v>0</v>
      </c>
      <c r="N134" s="70" t="e">
        <f t="shared" si="47"/>
        <v>#VALUE!</v>
      </c>
      <c r="R134" s="58">
        <f t="shared" si="39"/>
        <v>0</v>
      </c>
      <c r="S134" s="83" t="str">
        <f t="shared" si="40"/>
        <v/>
      </c>
      <c r="T134" s="58">
        <f t="shared" si="48"/>
        <v>0</v>
      </c>
      <c r="U134" s="58" t="str">
        <f t="shared" si="48"/>
        <v/>
      </c>
      <c r="V134" s="58"/>
      <c r="W134" s="58"/>
      <c r="X134" s="58">
        <f t="shared" si="42"/>
        <v>0</v>
      </c>
      <c r="Y134" s="144"/>
      <c r="Z134" s="144"/>
      <c r="AA134" s="144"/>
      <c r="AB134" s="144"/>
    </row>
    <row r="135" spans="1:28" ht="12" customHeight="1" x14ac:dyDescent="0.3">
      <c r="A135" s="497"/>
      <c r="B135" s="15">
        <v>24</v>
      </c>
      <c r="C135" s="468">
        <f t="shared" si="43"/>
        <v>0</v>
      </c>
      <c r="D135" s="470"/>
      <c r="E135" s="468" t="str">
        <f t="shared" si="44"/>
        <v/>
      </c>
      <c r="F135" s="469"/>
      <c r="G135" s="469"/>
      <c r="H135" s="470"/>
      <c r="I135" s="468">
        <f t="shared" si="45"/>
        <v>0</v>
      </c>
      <c r="J135" s="469"/>
      <c r="K135" s="470"/>
      <c r="L135" s="67" t="str">
        <f t="shared" si="46"/>
        <v/>
      </c>
      <c r="M135" s="17">
        <f t="shared" si="38"/>
        <v>0</v>
      </c>
      <c r="N135" s="70" t="e">
        <f t="shared" si="47"/>
        <v>#VALUE!</v>
      </c>
      <c r="R135" s="58">
        <f t="shared" si="39"/>
        <v>0</v>
      </c>
      <c r="S135" s="83" t="str">
        <f t="shared" si="40"/>
        <v/>
      </c>
      <c r="T135" s="58">
        <f t="shared" si="48"/>
        <v>0</v>
      </c>
      <c r="U135" s="58" t="str">
        <f t="shared" si="48"/>
        <v/>
      </c>
      <c r="V135" s="58"/>
      <c r="W135" s="58"/>
      <c r="X135" s="58">
        <f t="shared" si="42"/>
        <v>0</v>
      </c>
      <c r="Y135" s="144"/>
      <c r="Z135" s="144"/>
      <c r="AA135" s="144"/>
      <c r="AB135" s="144"/>
    </row>
    <row r="136" spans="1:28" ht="12" customHeight="1" x14ac:dyDescent="0.3">
      <c r="A136" s="497"/>
      <c r="B136" s="15">
        <v>25</v>
      </c>
      <c r="C136" s="468">
        <f t="shared" si="43"/>
        <v>0</v>
      </c>
      <c r="D136" s="470"/>
      <c r="E136" s="468" t="str">
        <f t="shared" si="44"/>
        <v/>
      </c>
      <c r="F136" s="469"/>
      <c r="G136" s="469"/>
      <c r="H136" s="470"/>
      <c r="I136" s="468">
        <f t="shared" si="45"/>
        <v>0</v>
      </c>
      <c r="J136" s="469"/>
      <c r="K136" s="470"/>
      <c r="L136" s="67" t="str">
        <f t="shared" si="46"/>
        <v/>
      </c>
      <c r="M136" s="17">
        <f t="shared" si="38"/>
        <v>0</v>
      </c>
      <c r="N136" s="70" t="e">
        <f t="shared" si="47"/>
        <v>#VALUE!</v>
      </c>
      <c r="R136" s="58">
        <f t="shared" si="39"/>
        <v>0</v>
      </c>
      <c r="S136" s="83" t="str">
        <f t="shared" si="40"/>
        <v/>
      </c>
      <c r="T136" s="58">
        <f t="shared" si="48"/>
        <v>0</v>
      </c>
      <c r="U136" s="58" t="str">
        <f t="shared" si="48"/>
        <v/>
      </c>
      <c r="V136" s="58"/>
      <c r="W136" s="58"/>
      <c r="X136" s="58">
        <f t="shared" si="42"/>
        <v>0</v>
      </c>
      <c r="Y136" s="144"/>
      <c r="Z136" s="144"/>
      <c r="AA136" s="144"/>
      <c r="AB136" s="144"/>
    </row>
    <row r="137" spans="1:28" ht="12" customHeight="1" x14ac:dyDescent="0.3">
      <c r="A137" s="497"/>
      <c r="B137" s="15">
        <v>26</v>
      </c>
      <c r="C137" s="468">
        <f t="shared" si="43"/>
        <v>0</v>
      </c>
      <c r="D137" s="470"/>
      <c r="E137" s="468" t="str">
        <f t="shared" si="44"/>
        <v/>
      </c>
      <c r="F137" s="469"/>
      <c r="G137" s="469"/>
      <c r="H137" s="470"/>
      <c r="I137" s="468">
        <f t="shared" si="45"/>
        <v>0</v>
      </c>
      <c r="J137" s="469"/>
      <c r="K137" s="470"/>
      <c r="L137" s="67" t="str">
        <f t="shared" si="46"/>
        <v/>
      </c>
      <c r="M137" s="17">
        <f t="shared" si="38"/>
        <v>0</v>
      </c>
      <c r="N137" s="70" t="e">
        <f t="shared" si="47"/>
        <v>#VALUE!</v>
      </c>
      <c r="R137" s="58">
        <f t="shared" si="39"/>
        <v>0</v>
      </c>
      <c r="S137" s="83" t="str">
        <f t="shared" si="40"/>
        <v/>
      </c>
      <c r="T137" s="58">
        <f t="shared" si="48"/>
        <v>0</v>
      </c>
      <c r="U137" s="58" t="str">
        <f t="shared" si="48"/>
        <v/>
      </c>
      <c r="V137" s="58"/>
      <c r="W137" s="58"/>
      <c r="X137" s="58">
        <f t="shared" si="42"/>
        <v>0</v>
      </c>
      <c r="Y137" s="144"/>
      <c r="Z137" s="144"/>
      <c r="AA137" s="144"/>
      <c r="AB137" s="144"/>
    </row>
    <row r="138" spans="1:28" ht="12" customHeight="1" x14ac:dyDescent="0.3">
      <c r="A138" s="497"/>
      <c r="B138" s="15">
        <v>27</v>
      </c>
      <c r="C138" s="468">
        <f t="shared" si="43"/>
        <v>0</v>
      </c>
      <c r="D138" s="470"/>
      <c r="E138" s="468" t="str">
        <f t="shared" si="44"/>
        <v/>
      </c>
      <c r="F138" s="469"/>
      <c r="G138" s="469"/>
      <c r="H138" s="470"/>
      <c r="I138" s="468">
        <f t="shared" si="45"/>
        <v>0</v>
      </c>
      <c r="J138" s="469"/>
      <c r="K138" s="470"/>
      <c r="L138" s="67" t="str">
        <f t="shared" si="46"/>
        <v/>
      </c>
      <c r="M138" s="17">
        <f t="shared" si="38"/>
        <v>0</v>
      </c>
      <c r="N138" s="70" t="e">
        <f t="shared" si="47"/>
        <v>#VALUE!</v>
      </c>
      <c r="R138" s="58">
        <f t="shared" si="39"/>
        <v>0</v>
      </c>
      <c r="S138" s="83" t="str">
        <f t="shared" si="40"/>
        <v/>
      </c>
      <c r="T138" s="58">
        <f t="shared" si="48"/>
        <v>0</v>
      </c>
      <c r="U138" s="58" t="str">
        <f t="shared" si="48"/>
        <v/>
      </c>
      <c r="V138" s="58"/>
      <c r="W138" s="58"/>
      <c r="X138" s="58">
        <f t="shared" si="42"/>
        <v>0</v>
      </c>
      <c r="Y138" s="144"/>
      <c r="Z138" s="144"/>
      <c r="AA138" s="144"/>
      <c r="AB138" s="144"/>
    </row>
    <row r="139" spans="1:28" ht="12" customHeight="1" x14ac:dyDescent="0.3">
      <c r="A139" s="497"/>
      <c r="B139" s="15">
        <v>28</v>
      </c>
      <c r="C139" s="468">
        <f t="shared" si="43"/>
        <v>0</v>
      </c>
      <c r="D139" s="470"/>
      <c r="E139" s="468" t="str">
        <f t="shared" si="44"/>
        <v/>
      </c>
      <c r="F139" s="469"/>
      <c r="G139" s="469"/>
      <c r="H139" s="470"/>
      <c r="I139" s="468">
        <f t="shared" si="45"/>
        <v>0</v>
      </c>
      <c r="J139" s="469"/>
      <c r="K139" s="470"/>
      <c r="L139" s="67" t="str">
        <f t="shared" si="46"/>
        <v/>
      </c>
      <c r="M139" s="17">
        <f t="shared" si="38"/>
        <v>0</v>
      </c>
      <c r="N139" s="70" t="e">
        <f t="shared" si="47"/>
        <v>#VALUE!</v>
      </c>
      <c r="R139" s="58">
        <f t="shared" si="39"/>
        <v>0</v>
      </c>
      <c r="S139" s="83" t="str">
        <f t="shared" si="40"/>
        <v/>
      </c>
      <c r="T139" s="58">
        <f t="shared" si="48"/>
        <v>0</v>
      </c>
      <c r="U139" s="58" t="str">
        <f t="shared" si="48"/>
        <v/>
      </c>
      <c r="V139" s="58"/>
      <c r="W139" s="58"/>
      <c r="X139" s="58">
        <f t="shared" si="42"/>
        <v>0</v>
      </c>
      <c r="Y139" s="144"/>
      <c r="Z139" s="144"/>
      <c r="AA139" s="144"/>
      <c r="AB139" s="144"/>
    </row>
    <row r="140" spans="1:28" ht="12" customHeight="1" x14ac:dyDescent="0.3">
      <c r="A140" s="497"/>
      <c r="B140" s="15">
        <v>29</v>
      </c>
      <c r="C140" s="468">
        <f t="shared" si="43"/>
        <v>0</v>
      </c>
      <c r="D140" s="470"/>
      <c r="E140" s="468" t="str">
        <f t="shared" si="44"/>
        <v/>
      </c>
      <c r="F140" s="469"/>
      <c r="G140" s="469"/>
      <c r="H140" s="470"/>
      <c r="I140" s="468">
        <f t="shared" si="45"/>
        <v>0</v>
      </c>
      <c r="J140" s="469"/>
      <c r="K140" s="470"/>
      <c r="L140" s="67" t="str">
        <f t="shared" si="46"/>
        <v/>
      </c>
      <c r="M140" s="17">
        <f t="shared" si="38"/>
        <v>0</v>
      </c>
      <c r="N140" s="70" t="e">
        <f t="shared" si="47"/>
        <v>#VALUE!</v>
      </c>
      <c r="R140" s="58">
        <f t="shared" si="39"/>
        <v>0</v>
      </c>
      <c r="S140" s="83" t="str">
        <f t="shared" si="40"/>
        <v/>
      </c>
      <c r="T140" s="58">
        <f t="shared" si="48"/>
        <v>0</v>
      </c>
      <c r="U140" s="58" t="str">
        <f t="shared" si="48"/>
        <v/>
      </c>
      <c r="V140" s="58"/>
      <c r="W140" s="58"/>
      <c r="X140" s="58">
        <f t="shared" si="42"/>
        <v>0</v>
      </c>
      <c r="Y140" s="144"/>
      <c r="Z140" s="144"/>
      <c r="AA140" s="144"/>
      <c r="AB140" s="144"/>
    </row>
    <row r="141" spans="1:28" ht="12" customHeight="1" x14ac:dyDescent="0.3">
      <c r="A141" s="497"/>
      <c r="B141" s="15">
        <v>30</v>
      </c>
      <c r="C141" s="468">
        <f t="shared" si="43"/>
        <v>0</v>
      </c>
      <c r="D141" s="470"/>
      <c r="E141" s="468" t="str">
        <f t="shared" si="44"/>
        <v/>
      </c>
      <c r="F141" s="469"/>
      <c r="G141" s="469"/>
      <c r="H141" s="470"/>
      <c r="I141" s="468">
        <f t="shared" si="45"/>
        <v>0</v>
      </c>
      <c r="J141" s="469"/>
      <c r="K141" s="470"/>
      <c r="L141" s="67" t="str">
        <f t="shared" si="46"/>
        <v/>
      </c>
      <c r="M141" s="17">
        <f t="shared" si="38"/>
        <v>0</v>
      </c>
      <c r="N141" s="70" t="e">
        <f t="shared" si="47"/>
        <v>#VALUE!</v>
      </c>
      <c r="R141" s="58">
        <f t="shared" si="39"/>
        <v>0</v>
      </c>
      <c r="S141" s="83" t="str">
        <f t="shared" si="40"/>
        <v/>
      </c>
      <c r="T141" s="58">
        <f t="shared" si="48"/>
        <v>0</v>
      </c>
      <c r="U141" s="58" t="str">
        <f t="shared" si="48"/>
        <v/>
      </c>
      <c r="V141" s="58"/>
      <c r="W141" s="58"/>
      <c r="X141" s="58">
        <f t="shared" si="42"/>
        <v>0</v>
      </c>
      <c r="Y141" s="144"/>
      <c r="Z141" s="144"/>
      <c r="AA141" s="144"/>
      <c r="AB141" s="144"/>
    </row>
    <row r="142" spans="1:28" ht="12" customHeight="1" x14ac:dyDescent="0.3">
      <c r="A142" s="497"/>
      <c r="B142" s="15">
        <v>31</v>
      </c>
      <c r="C142" s="468">
        <f t="shared" si="43"/>
        <v>0</v>
      </c>
      <c r="D142" s="470"/>
      <c r="E142" s="468" t="str">
        <f t="shared" si="44"/>
        <v/>
      </c>
      <c r="F142" s="469"/>
      <c r="G142" s="469"/>
      <c r="H142" s="470"/>
      <c r="I142" s="468">
        <f t="shared" si="45"/>
        <v>0</v>
      </c>
      <c r="J142" s="469"/>
      <c r="K142" s="470"/>
      <c r="L142" s="67" t="str">
        <f t="shared" si="46"/>
        <v/>
      </c>
      <c r="M142" s="17">
        <f t="shared" si="38"/>
        <v>0</v>
      </c>
      <c r="N142" s="70" t="e">
        <f t="shared" si="47"/>
        <v>#VALUE!</v>
      </c>
      <c r="R142" s="58">
        <f t="shared" si="39"/>
        <v>0</v>
      </c>
      <c r="S142" s="83" t="str">
        <f t="shared" si="40"/>
        <v/>
      </c>
      <c r="T142" s="58">
        <f t="shared" si="48"/>
        <v>0</v>
      </c>
      <c r="U142" s="58" t="str">
        <f t="shared" si="48"/>
        <v/>
      </c>
      <c r="V142" s="58"/>
      <c r="W142" s="58"/>
      <c r="X142" s="58">
        <f t="shared" si="42"/>
        <v>0</v>
      </c>
      <c r="Y142" s="144"/>
      <c r="Z142" s="144"/>
      <c r="AA142" s="144"/>
      <c r="AB142" s="144"/>
    </row>
    <row r="143" spans="1:28" ht="12" customHeight="1" x14ac:dyDescent="0.3">
      <c r="A143" s="497"/>
      <c r="B143" s="15">
        <v>32</v>
      </c>
      <c r="C143" s="468">
        <f t="shared" si="43"/>
        <v>0</v>
      </c>
      <c r="D143" s="470"/>
      <c r="E143" s="468" t="str">
        <f t="shared" si="44"/>
        <v/>
      </c>
      <c r="F143" s="469"/>
      <c r="G143" s="469"/>
      <c r="H143" s="470"/>
      <c r="I143" s="468">
        <f t="shared" si="45"/>
        <v>0</v>
      </c>
      <c r="J143" s="469"/>
      <c r="K143" s="470"/>
      <c r="L143" s="67" t="str">
        <f t="shared" si="46"/>
        <v/>
      </c>
      <c r="M143" s="17">
        <f t="shared" si="38"/>
        <v>0</v>
      </c>
      <c r="N143" s="70" t="e">
        <f t="shared" si="47"/>
        <v>#VALUE!</v>
      </c>
      <c r="R143" s="58">
        <f t="shared" si="39"/>
        <v>0</v>
      </c>
      <c r="S143" s="83" t="str">
        <f t="shared" si="40"/>
        <v/>
      </c>
      <c r="T143" s="58">
        <f t="shared" si="48"/>
        <v>0</v>
      </c>
      <c r="U143" s="58" t="str">
        <f t="shared" si="48"/>
        <v/>
      </c>
      <c r="V143" s="58"/>
      <c r="W143" s="58"/>
      <c r="X143" s="58">
        <f t="shared" si="42"/>
        <v>0</v>
      </c>
      <c r="Y143" s="144"/>
      <c r="Z143" s="144"/>
      <c r="AA143" s="144"/>
      <c r="AB143" s="144"/>
    </row>
    <row r="144" spans="1:28" ht="12" customHeight="1" x14ac:dyDescent="0.3">
      <c r="A144" s="497"/>
      <c r="B144" s="15">
        <v>33</v>
      </c>
      <c r="C144" s="468">
        <f t="shared" si="43"/>
        <v>0</v>
      </c>
      <c r="D144" s="470"/>
      <c r="E144" s="468" t="str">
        <f t="shared" si="44"/>
        <v/>
      </c>
      <c r="F144" s="469"/>
      <c r="G144" s="469"/>
      <c r="H144" s="470"/>
      <c r="I144" s="468">
        <f t="shared" si="45"/>
        <v>0</v>
      </c>
      <c r="J144" s="469"/>
      <c r="K144" s="470"/>
      <c r="L144" s="67" t="str">
        <f t="shared" si="46"/>
        <v/>
      </c>
      <c r="M144" s="17">
        <f t="shared" si="38"/>
        <v>0</v>
      </c>
      <c r="N144" s="70" t="e">
        <f t="shared" si="47"/>
        <v>#VALUE!</v>
      </c>
      <c r="R144" s="58">
        <f t="shared" ref="R144:R161" si="49">IF($B144&lt;=$U$4,VLOOKUP($B144,QEQUIP,R$110,FALSE),0)</f>
        <v>0</v>
      </c>
      <c r="S144" s="83" t="str">
        <f t="shared" ref="S144:S161" si="50">IF(R144=$Y$4,Y37,IF($B144&lt;=$U$4,VLOOKUP($B144,QEQUIP,S$110,FALSE),0))</f>
        <v/>
      </c>
      <c r="T144" s="58">
        <f t="shared" si="48"/>
        <v>0</v>
      </c>
      <c r="U144" s="58" t="str">
        <f t="shared" si="48"/>
        <v/>
      </c>
      <c r="V144" s="58"/>
      <c r="W144" s="58"/>
      <c r="X144" s="58">
        <f t="shared" ref="X144:X161" si="51">IF($B144&lt;=$U$4,VLOOKUP($B144,QEQUIP,X$110,FALSE),0)</f>
        <v>0</v>
      </c>
      <c r="Y144" s="144"/>
      <c r="Z144" s="144"/>
      <c r="AA144" s="144"/>
      <c r="AB144" s="144"/>
    </row>
    <row r="145" spans="1:28" ht="12" customHeight="1" x14ac:dyDescent="0.3">
      <c r="A145" s="497"/>
      <c r="B145" s="15">
        <v>34</v>
      </c>
      <c r="C145" s="468">
        <f t="shared" si="43"/>
        <v>0</v>
      </c>
      <c r="D145" s="470"/>
      <c r="E145" s="468" t="str">
        <f t="shared" si="44"/>
        <v/>
      </c>
      <c r="F145" s="469"/>
      <c r="G145" s="469"/>
      <c r="H145" s="470"/>
      <c r="I145" s="468">
        <f t="shared" si="45"/>
        <v>0</v>
      </c>
      <c r="J145" s="469"/>
      <c r="K145" s="470"/>
      <c r="L145" s="67" t="str">
        <f t="shared" si="46"/>
        <v/>
      </c>
      <c r="M145" s="17">
        <f t="shared" si="38"/>
        <v>0</v>
      </c>
      <c r="N145" s="70" t="e">
        <f t="shared" si="47"/>
        <v>#VALUE!</v>
      </c>
      <c r="R145" s="58">
        <f t="shared" si="49"/>
        <v>0</v>
      </c>
      <c r="S145" s="83" t="str">
        <f t="shared" si="50"/>
        <v/>
      </c>
      <c r="T145" s="58">
        <f t="shared" si="48"/>
        <v>0</v>
      </c>
      <c r="U145" s="58" t="str">
        <f t="shared" si="48"/>
        <v/>
      </c>
      <c r="V145" s="58"/>
      <c r="W145" s="58"/>
      <c r="X145" s="58">
        <f t="shared" si="51"/>
        <v>0</v>
      </c>
      <c r="Y145" s="144"/>
      <c r="Z145" s="144"/>
      <c r="AA145" s="144"/>
      <c r="AB145" s="144"/>
    </row>
    <row r="146" spans="1:28" ht="12" customHeight="1" x14ac:dyDescent="0.3">
      <c r="A146" s="497"/>
      <c r="B146" s="15">
        <v>35</v>
      </c>
      <c r="C146" s="468">
        <f t="shared" si="43"/>
        <v>0</v>
      </c>
      <c r="D146" s="470"/>
      <c r="E146" s="468" t="str">
        <f t="shared" si="44"/>
        <v/>
      </c>
      <c r="F146" s="469"/>
      <c r="G146" s="469"/>
      <c r="H146" s="470"/>
      <c r="I146" s="468">
        <f t="shared" si="45"/>
        <v>0</v>
      </c>
      <c r="J146" s="469"/>
      <c r="K146" s="470"/>
      <c r="L146" s="67" t="str">
        <f t="shared" si="46"/>
        <v/>
      </c>
      <c r="M146" s="17">
        <f t="shared" si="38"/>
        <v>0</v>
      </c>
      <c r="N146" s="70" t="e">
        <f t="shared" si="47"/>
        <v>#VALUE!</v>
      </c>
      <c r="R146" s="58">
        <f t="shared" si="49"/>
        <v>0</v>
      </c>
      <c r="S146" s="83" t="str">
        <f t="shared" si="50"/>
        <v/>
      </c>
      <c r="T146" s="58">
        <f t="shared" si="48"/>
        <v>0</v>
      </c>
      <c r="U146" s="58" t="str">
        <f t="shared" si="48"/>
        <v/>
      </c>
      <c r="V146" s="58"/>
      <c r="W146" s="58"/>
      <c r="X146" s="58">
        <f t="shared" si="51"/>
        <v>0</v>
      </c>
      <c r="Y146" s="144"/>
      <c r="Z146" s="144"/>
      <c r="AA146" s="144"/>
      <c r="AB146" s="144"/>
    </row>
    <row r="147" spans="1:28" ht="12" customHeight="1" x14ac:dyDescent="0.3">
      <c r="A147" s="497"/>
      <c r="B147" s="15">
        <v>36</v>
      </c>
      <c r="C147" s="468">
        <f t="shared" si="43"/>
        <v>0</v>
      </c>
      <c r="D147" s="470"/>
      <c r="E147" s="468" t="str">
        <f t="shared" si="44"/>
        <v/>
      </c>
      <c r="F147" s="469"/>
      <c r="G147" s="469"/>
      <c r="H147" s="470"/>
      <c r="I147" s="468">
        <f t="shared" si="45"/>
        <v>0</v>
      </c>
      <c r="J147" s="469"/>
      <c r="K147" s="470"/>
      <c r="L147" s="67" t="str">
        <f t="shared" si="46"/>
        <v/>
      </c>
      <c r="M147" s="17">
        <f t="shared" si="38"/>
        <v>0</v>
      </c>
      <c r="N147" s="70" t="e">
        <f t="shared" si="47"/>
        <v>#VALUE!</v>
      </c>
      <c r="R147" s="58">
        <f t="shared" si="49"/>
        <v>0</v>
      </c>
      <c r="S147" s="83" t="str">
        <f t="shared" si="50"/>
        <v/>
      </c>
      <c r="T147" s="58">
        <f t="shared" si="48"/>
        <v>0</v>
      </c>
      <c r="U147" s="58" t="str">
        <f t="shared" si="48"/>
        <v/>
      </c>
      <c r="V147" s="58"/>
      <c r="W147" s="58"/>
      <c r="X147" s="58">
        <f t="shared" si="51"/>
        <v>0</v>
      </c>
      <c r="Y147" s="144"/>
      <c r="Z147" s="144"/>
      <c r="AA147" s="144"/>
      <c r="AB147" s="144"/>
    </row>
    <row r="148" spans="1:28" ht="12" customHeight="1" x14ac:dyDescent="0.3">
      <c r="A148" s="497"/>
      <c r="B148" s="15">
        <v>37</v>
      </c>
      <c r="C148" s="468">
        <f t="shared" si="43"/>
        <v>0</v>
      </c>
      <c r="D148" s="470"/>
      <c r="E148" s="468" t="str">
        <f t="shared" si="44"/>
        <v/>
      </c>
      <c r="F148" s="469"/>
      <c r="G148" s="469"/>
      <c r="H148" s="470"/>
      <c r="I148" s="468">
        <f t="shared" si="45"/>
        <v>0</v>
      </c>
      <c r="J148" s="469"/>
      <c r="K148" s="470"/>
      <c r="L148" s="67" t="str">
        <f t="shared" si="46"/>
        <v/>
      </c>
      <c r="M148" s="17">
        <f t="shared" si="38"/>
        <v>0</v>
      </c>
      <c r="N148" s="70" t="e">
        <f t="shared" si="47"/>
        <v>#VALUE!</v>
      </c>
      <c r="R148" s="58">
        <f t="shared" si="49"/>
        <v>0</v>
      </c>
      <c r="S148" s="83" t="str">
        <f t="shared" si="50"/>
        <v/>
      </c>
      <c r="T148" s="58">
        <f t="shared" si="48"/>
        <v>0</v>
      </c>
      <c r="U148" s="58" t="str">
        <f t="shared" si="48"/>
        <v/>
      </c>
      <c r="V148" s="58"/>
      <c r="W148" s="58"/>
      <c r="X148" s="58">
        <f t="shared" si="51"/>
        <v>0</v>
      </c>
      <c r="Y148" s="144"/>
      <c r="Z148" s="144"/>
      <c r="AA148" s="144"/>
      <c r="AB148" s="144"/>
    </row>
    <row r="149" spans="1:28" ht="12" customHeight="1" x14ac:dyDescent="0.3">
      <c r="A149" s="497"/>
      <c r="B149" s="15">
        <v>38</v>
      </c>
      <c r="C149" s="468">
        <f t="shared" si="43"/>
        <v>0</v>
      </c>
      <c r="D149" s="470"/>
      <c r="E149" s="468" t="str">
        <f t="shared" si="44"/>
        <v/>
      </c>
      <c r="F149" s="469"/>
      <c r="G149" s="469"/>
      <c r="H149" s="470"/>
      <c r="I149" s="468">
        <f t="shared" si="45"/>
        <v>0</v>
      </c>
      <c r="J149" s="469"/>
      <c r="K149" s="470"/>
      <c r="L149" s="67" t="str">
        <f t="shared" si="46"/>
        <v/>
      </c>
      <c r="M149" s="17">
        <f t="shared" si="38"/>
        <v>0</v>
      </c>
      <c r="N149" s="70" t="e">
        <f t="shared" si="47"/>
        <v>#VALUE!</v>
      </c>
      <c r="R149" s="58">
        <f t="shared" si="49"/>
        <v>0</v>
      </c>
      <c r="S149" s="83" t="str">
        <f t="shared" si="50"/>
        <v/>
      </c>
      <c r="T149" s="58">
        <f t="shared" si="48"/>
        <v>0</v>
      </c>
      <c r="U149" s="58" t="str">
        <f t="shared" si="48"/>
        <v/>
      </c>
      <c r="V149" s="58"/>
      <c r="W149" s="58"/>
      <c r="X149" s="58">
        <f t="shared" si="51"/>
        <v>0</v>
      </c>
      <c r="Y149" s="144"/>
      <c r="Z149" s="144"/>
      <c r="AA149" s="144"/>
      <c r="AB149" s="144"/>
    </row>
    <row r="150" spans="1:28" ht="12" customHeight="1" x14ac:dyDescent="0.3">
      <c r="A150" s="497"/>
      <c r="B150" s="15">
        <v>39</v>
      </c>
      <c r="C150" s="468">
        <f t="shared" si="43"/>
        <v>0</v>
      </c>
      <c r="D150" s="470"/>
      <c r="E150" s="468" t="str">
        <f t="shared" si="44"/>
        <v/>
      </c>
      <c r="F150" s="469"/>
      <c r="G150" s="469"/>
      <c r="H150" s="470"/>
      <c r="I150" s="468">
        <f t="shared" si="45"/>
        <v>0</v>
      </c>
      <c r="J150" s="469"/>
      <c r="K150" s="470"/>
      <c r="L150" s="67" t="str">
        <f t="shared" si="46"/>
        <v/>
      </c>
      <c r="M150" s="17">
        <f t="shared" si="38"/>
        <v>0</v>
      </c>
      <c r="N150" s="70" t="e">
        <f t="shared" si="47"/>
        <v>#VALUE!</v>
      </c>
      <c r="R150" s="58">
        <f t="shared" si="49"/>
        <v>0</v>
      </c>
      <c r="S150" s="83" t="str">
        <f t="shared" si="50"/>
        <v/>
      </c>
      <c r="T150" s="58">
        <f t="shared" si="48"/>
        <v>0</v>
      </c>
      <c r="U150" s="58" t="str">
        <f t="shared" si="48"/>
        <v/>
      </c>
      <c r="V150" s="58"/>
      <c r="W150" s="58"/>
      <c r="X150" s="58">
        <f t="shared" si="51"/>
        <v>0</v>
      </c>
      <c r="Y150" s="144"/>
      <c r="Z150" s="144"/>
      <c r="AA150" s="144"/>
      <c r="AB150" s="144"/>
    </row>
    <row r="151" spans="1:28" ht="12" customHeight="1" x14ac:dyDescent="0.3">
      <c r="A151" s="497"/>
      <c r="B151" s="15">
        <v>40</v>
      </c>
      <c r="C151" s="468">
        <f t="shared" si="43"/>
        <v>0</v>
      </c>
      <c r="D151" s="470"/>
      <c r="E151" s="468" t="str">
        <f t="shared" si="44"/>
        <v/>
      </c>
      <c r="F151" s="469"/>
      <c r="G151" s="469"/>
      <c r="H151" s="470"/>
      <c r="I151" s="468">
        <f t="shared" si="45"/>
        <v>0</v>
      </c>
      <c r="J151" s="469"/>
      <c r="K151" s="470"/>
      <c r="L151" s="67" t="str">
        <f t="shared" si="46"/>
        <v/>
      </c>
      <c r="M151" s="17">
        <f t="shared" si="38"/>
        <v>0</v>
      </c>
      <c r="N151" s="70" t="e">
        <f t="shared" si="47"/>
        <v>#VALUE!</v>
      </c>
      <c r="R151" s="58">
        <f t="shared" si="49"/>
        <v>0</v>
      </c>
      <c r="S151" s="83" t="str">
        <f t="shared" si="50"/>
        <v/>
      </c>
      <c r="T151" s="58">
        <f t="shared" si="48"/>
        <v>0</v>
      </c>
      <c r="U151" s="58" t="str">
        <f t="shared" si="48"/>
        <v/>
      </c>
      <c r="V151" s="58"/>
      <c r="W151" s="58"/>
      <c r="X151" s="58">
        <f t="shared" si="51"/>
        <v>0</v>
      </c>
      <c r="Y151" s="144"/>
      <c r="Z151" s="144"/>
      <c r="AA151" s="144"/>
      <c r="AB151" s="144"/>
    </row>
    <row r="152" spans="1:28" ht="12" customHeight="1" x14ac:dyDescent="0.3">
      <c r="A152" s="497"/>
      <c r="B152" s="15">
        <v>41</v>
      </c>
      <c r="C152" s="468">
        <f t="shared" si="43"/>
        <v>0</v>
      </c>
      <c r="D152" s="470"/>
      <c r="E152" s="468" t="str">
        <f t="shared" si="44"/>
        <v/>
      </c>
      <c r="F152" s="469"/>
      <c r="G152" s="469"/>
      <c r="H152" s="470"/>
      <c r="I152" s="468">
        <f t="shared" si="45"/>
        <v>0</v>
      </c>
      <c r="J152" s="469"/>
      <c r="K152" s="470"/>
      <c r="L152" s="67" t="str">
        <f t="shared" si="46"/>
        <v/>
      </c>
      <c r="M152" s="17">
        <f t="shared" si="38"/>
        <v>0</v>
      </c>
      <c r="N152" s="70" t="e">
        <f t="shared" si="47"/>
        <v>#VALUE!</v>
      </c>
      <c r="R152" s="58">
        <f t="shared" si="49"/>
        <v>0</v>
      </c>
      <c r="S152" s="83" t="str">
        <f t="shared" si="50"/>
        <v/>
      </c>
      <c r="T152" s="58">
        <f t="shared" ref="T152:U161" si="52">IF($B152&lt;=$U$4,VLOOKUP($B152,QEQUIP,T$110,FALSE),0)</f>
        <v>0</v>
      </c>
      <c r="U152" s="58" t="str">
        <f t="shared" si="52"/>
        <v/>
      </c>
      <c r="V152" s="58"/>
      <c r="W152" s="58"/>
      <c r="X152" s="58">
        <f t="shared" si="51"/>
        <v>0</v>
      </c>
      <c r="Y152" s="144"/>
      <c r="Z152" s="144"/>
      <c r="AA152" s="144"/>
      <c r="AB152" s="144"/>
    </row>
    <row r="153" spans="1:28" ht="12" customHeight="1" x14ac:dyDescent="0.3">
      <c r="A153" s="497"/>
      <c r="B153" s="15">
        <v>42</v>
      </c>
      <c r="C153" s="468">
        <f t="shared" si="43"/>
        <v>0</v>
      </c>
      <c r="D153" s="470"/>
      <c r="E153" s="468" t="str">
        <f t="shared" si="44"/>
        <v/>
      </c>
      <c r="F153" s="469"/>
      <c r="G153" s="469"/>
      <c r="H153" s="470"/>
      <c r="I153" s="468">
        <f t="shared" si="45"/>
        <v>0</v>
      </c>
      <c r="J153" s="469"/>
      <c r="K153" s="470"/>
      <c r="L153" s="67" t="str">
        <f t="shared" si="46"/>
        <v/>
      </c>
      <c r="M153" s="17">
        <f t="shared" si="38"/>
        <v>0</v>
      </c>
      <c r="N153" s="70" t="e">
        <f t="shared" si="47"/>
        <v>#VALUE!</v>
      </c>
      <c r="R153" s="58">
        <f t="shared" si="49"/>
        <v>0</v>
      </c>
      <c r="S153" s="83" t="str">
        <f t="shared" si="50"/>
        <v/>
      </c>
      <c r="T153" s="58">
        <f t="shared" si="52"/>
        <v>0</v>
      </c>
      <c r="U153" s="58" t="str">
        <f t="shared" si="52"/>
        <v/>
      </c>
      <c r="V153" s="58"/>
      <c r="W153" s="58"/>
      <c r="X153" s="58">
        <f t="shared" si="51"/>
        <v>0</v>
      </c>
      <c r="Y153" s="144"/>
      <c r="Z153" s="144"/>
      <c r="AA153" s="144"/>
      <c r="AB153" s="144"/>
    </row>
    <row r="154" spans="1:28" ht="12" customHeight="1" x14ac:dyDescent="0.3">
      <c r="A154" s="497"/>
      <c r="B154" s="15">
        <v>43</v>
      </c>
      <c r="C154" s="468">
        <f t="shared" si="43"/>
        <v>0</v>
      </c>
      <c r="D154" s="470"/>
      <c r="E154" s="468" t="str">
        <f t="shared" si="44"/>
        <v/>
      </c>
      <c r="F154" s="469"/>
      <c r="G154" s="469"/>
      <c r="H154" s="470"/>
      <c r="I154" s="468">
        <f t="shared" si="45"/>
        <v>0</v>
      </c>
      <c r="J154" s="469"/>
      <c r="K154" s="470"/>
      <c r="L154" s="67" t="str">
        <f t="shared" si="46"/>
        <v/>
      </c>
      <c r="M154" s="17">
        <f t="shared" si="38"/>
        <v>0</v>
      </c>
      <c r="N154" s="70" t="e">
        <f t="shared" si="47"/>
        <v>#VALUE!</v>
      </c>
      <c r="R154" s="58">
        <f t="shared" si="49"/>
        <v>0</v>
      </c>
      <c r="S154" s="83" t="str">
        <f t="shared" si="50"/>
        <v/>
      </c>
      <c r="T154" s="58">
        <f t="shared" si="52"/>
        <v>0</v>
      </c>
      <c r="U154" s="58" t="str">
        <f t="shared" si="52"/>
        <v/>
      </c>
      <c r="V154" s="58"/>
      <c r="W154" s="58"/>
      <c r="X154" s="58">
        <f t="shared" si="51"/>
        <v>0</v>
      </c>
      <c r="Y154" s="144"/>
      <c r="Z154" s="144"/>
      <c r="AA154" s="144"/>
      <c r="AB154" s="144"/>
    </row>
    <row r="155" spans="1:28" ht="12" customHeight="1" x14ac:dyDescent="0.3">
      <c r="A155" s="497"/>
      <c r="B155" s="15">
        <v>44</v>
      </c>
      <c r="C155" s="468">
        <f t="shared" si="43"/>
        <v>0</v>
      </c>
      <c r="D155" s="470"/>
      <c r="E155" s="468" t="str">
        <f t="shared" si="44"/>
        <v/>
      </c>
      <c r="F155" s="469"/>
      <c r="G155" s="469"/>
      <c r="H155" s="470"/>
      <c r="I155" s="468">
        <f t="shared" si="45"/>
        <v>0</v>
      </c>
      <c r="J155" s="469"/>
      <c r="K155" s="470"/>
      <c r="L155" s="67" t="str">
        <f t="shared" si="46"/>
        <v/>
      </c>
      <c r="M155" s="17">
        <f t="shared" si="38"/>
        <v>0</v>
      </c>
      <c r="N155" s="70" t="e">
        <f t="shared" si="47"/>
        <v>#VALUE!</v>
      </c>
      <c r="R155" s="58">
        <f t="shared" si="49"/>
        <v>0</v>
      </c>
      <c r="S155" s="83" t="str">
        <f t="shared" si="50"/>
        <v/>
      </c>
      <c r="T155" s="58">
        <f t="shared" si="52"/>
        <v>0</v>
      </c>
      <c r="U155" s="58" t="str">
        <f t="shared" si="52"/>
        <v/>
      </c>
      <c r="V155" s="58"/>
      <c r="W155" s="58"/>
      <c r="X155" s="58">
        <f t="shared" si="51"/>
        <v>0</v>
      </c>
      <c r="Y155" s="144"/>
      <c r="Z155" s="144"/>
      <c r="AA155" s="144"/>
      <c r="AB155" s="144"/>
    </row>
    <row r="156" spans="1:28" ht="12" customHeight="1" x14ac:dyDescent="0.3">
      <c r="A156" s="497"/>
      <c r="B156" s="15">
        <v>45</v>
      </c>
      <c r="C156" s="468">
        <f t="shared" si="43"/>
        <v>0</v>
      </c>
      <c r="D156" s="470"/>
      <c r="E156" s="468" t="str">
        <f t="shared" si="44"/>
        <v/>
      </c>
      <c r="F156" s="469"/>
      <c r="G156" s="469"/>
      <c r="H156" s="470"/>
      <c r="I156" s="468">
        <f t="shared" si="45"/>
        <v>0</v>
      </c>
      <c r="J156" s="469"/>
      <c r="K156" s="470"/>
      <c r="L156" s="67" t="str">
        <f t="shared" si="46"/>
        <v/>
      </c>
      <c r="M156" s="17">
        <f t="shared" si="38"/>
        <v>0</v>
      </c>
      <c r="N156" s="70" t="e">
        <f t="shared" si="47"/>
        <v>#VALUE!</v>
      </c>
      <c r="R156" s="58">
        <f t="shared" si="49"/>
        <v>0</v>
      </c>
      <c r="S156" s="83" t="str">
        <f t="shared" si="50"/>
        <v/>
      </c>
      <c r="T156" s="58">
        <f t="shared" si="52"/>
        <v>0</v>
      </c>
      <c r="U156" s="58" t="str">
        <f t="shared" si="52"/>
        <v/>
      </c>
      <c r="V156" s="58"/>
      <c r="W156" s="58"/>
      <c r="X156" s="58">
        <f t="shared" si="51"/>
        <v>0</v>
      </c>
      <c r="Y156" s="144"/>
      <c r="Z156" s="144"/>
      <c r="AA156" s="144"/>
      <c r="AB156" s="144"/>
    </row>
    <row r="157" spans="1:28" ht="12" customHeight="1" x14ac:dyDescent="0.3">
      <c r="A157" s="497"/>
      <c r="B157" s="15">
        <v>46</v>
      </c>
      <c r="C157" s="468">
        <f t="shared" si="43"/>
        <v>0</v>
      </c>
      <c r="D157" s="470"/>
      <c r="E157" s="468" t="str">
        <f t="shared" si="44"/>
        <v/>
      </c>
      <c r="F157" s="469"/>
      <c r="G157" s="469"/>
      <c r="H157" s="470"/>
      <c r="I157" s="468">
        <f t="shared" si="45"/>
        <v>0</v>
      </c>
      <c r="J157" s="469"/>
      <c r="K157" s="470"/>
      <c r="L157" s="67" t="str">
        <f t="shared" si="46"/>
        <v/>
      </c>
      <c r="M157" s="17">
        <f t="shared" si="38"/>
        <v>0</v>
      </c>
      <c r="N157" s="70" t="e">
        <f t="shared" si="47"/>
        <v>#VALUE!</v>
      </c>
      <c r="R157" s="58">
        <f t="shared" si="49"/>
        <v>0</v>
      </c>
      <c r="S157" s="83" t="str">
        <f t="shared" si="50"/>
        <v/>
      </c>
      <c r="T157" s="58">
        <f t="shared" si="52"/>
        <v>0</v>
      </c>
      <c r="U157" s="58" t="str">
        <f t="shared" si="52"/>
        <v/>
      </c>
      <c r="V157" s="58"/>
      <c r="W157" s="58"/>
      <c r="X157" s="58">
        <f t="shared" si="51"/>
        <v>0</v>
      </c>
      <c r="Y157" s="144"/>
      <c r="Z157" s="144"/>
      <c r="AA157" s="144"/>
      <c r="AB157" s="144"/>
    </row>
    <row r="158" spans="1:28" ht="12" customHeight="1" x14ac:dyDescent="0.3">
      <c r="A158" s="497"/>
      <c r="B158" s="15">
        <v>47</v>
      </c>
      <c r="C158" s="468">
        <f t="shared" si="43"/>
        <v>0</v>
      </c>
      <c r="D158" s="470"/>
      <c r="E158" s="468" t="str">
        <f t="shared" si="44"/>
        <v/>
      </c>
      <c r="F158" s="469"/>
      <c r="G158" s="469"/>
      <c r="H158" s="470"/>
      <c r="I158" s="468">
        <f t="shared" si="45"/>
        <v>0</v>
      </c>
      <c r="J158" s="469"/>
      <c r="K158" s="470"/>
      <c r="L158" s="67" t="str">
        <f t="shared" si="46"/>
        <v/>
      </c>
      <c r="M158" s="17">
        <f t="shared" si="38"/>
        <v>0</v>
      </c>
      <c r="N158" s="70" t="e">
        <f t="shared" si="47"/>
        <v>#VALUE!</v>
      </c>
      <c r="R158" s="58">
        <f t="shared" si="49"/>
        <v>0</v>
      </c>
      <c r="S158" s="83" t="str">
        <f t="shared" si="50"/>
        <v/>
      </c>
      <c r="T158" s="58">
        <f t="shared" si="52"/>
        <v>0</v>
      </c>
      <c r="U158" s="58" t="str">
        <f t="shared" si="52"/>
        <v/>
      </c>
      <c r="V158" s="58"/>
      <c r="W158" s="58"/>
      <c r="X158" s="58">
        <f t="shared" si="51"/>
        <v>0</v>
      </c>
      <c r="Y158" s="144"/>
      <c r="Z158" s="144"/>
      <c r="AA158" s="144"/>
      <c r="AB158" s="144"/>
    </row>
    <row r="159" spans="1:28" ht="12" customHeight="1" x14ac:dyDescent="0.3">
      <c r="A159" s="497"/>
      <c r="B159" s="15">
        <v>48</v>
      </c>
      <c r="C159" s="468">
        <f t="shared" si="43"/>
        <v>0</v>
      </c>
      <c r="D159" s="470"/>
      <c r="E159" s="468" t="str">
        <f t="shared" si="44"/>
        <v/>
      </c>
      <c r="F159" s="469"/>
      <c r="G159" s="469"/>
      <c r="H159" s="470"/>
      <c r="I159" s="468">
        <f t="shared" si="45"/>
        <v>0</v>
      </c>
      <c r="J159" s="469"/>
      <c r="K159" s="470"/>
      <c r="L159" s="67" t="str">
        <f t="shared" si="46"/>
        <v/>
      </c>
      <c r="M159" s="17">
        <f t="shared" si="38"/>
        <v>0</v>
      </c>
      <c r="N159" s="70" t="e">
        <f t="shared" si="47"/>
        <v>#VALUE!</v>
      </c>
      <c r="R159" s="58">
        <f t="shared" si="49"/>
        <v>0</v>
      </c>
      <c r="S159" s="83" t="str">
        <f t="shared" si="50"/>
        <v/>
      </c>
      <c r="T159" s="58">
        <f t="shared" si="52"/>
        <v>0</v>
      </c>
      <c r="U159" s="58" t="str">
        <f t="shared" si="52"/>
        <v/>
      </c>
      <c r="V159" s="58"/>
      <c r="W159" s="58"/>
      <c r="X159" s="58">
        <f t="shared" si="51"/>
        <v>0</v>
      </c>
      <c r="Y159" s="144"/>
      <c r="Z159" s="144"/>
      <c r="AA159" s="144"/>
      <c r="AB159" s="144"/>
    </row>
    <row r="160" spans="1:28" ht="12" customHeight="1" x14ac:dyDescent="0.3">
      <c r="A160" s="497"/>
      <c r="B160" s="15">
        <v>49</v>
      </c>
      <c r="C160" s="468">
        <f t="shared" si="43"/>
        <v>0</v>
      </c>
      <c r="D160" s="470"/>
      <c r="E160" s="468" t="str">
        <f t="shared" si="44"/>
        <v/>
      </c>
      <c r="F160" s="469"/>
      <c r="G160" s="469"/>
      <c r="H160" s="470"/>
      <c r="I160" s="468">
        <f t="shared" si="45"/>
        <v>0</v>
      </c>
      <c r="J160" s="469"/>
      <c r="K160" s="470"/>
      <c r="L160" s="67" t="str">
        <f t="shared" si="46"/>
        <v/>
      </c>
      <c r="M160" s="17">
        <f t="shared" si="38"/>
        <v>0</v>
      </c>
      <c r="N160" s="70" t="e">
        <f t="shared" si="47"/>
        <v>#VALUE!</v>
      </c>
      <c r="R160" s="58">
        <f t="shared" si="49"/>
        <v>0</v>
      </c>
      <c r="S160" s="83" t="str">
        <f t="shared" si="50"/>
        <v/>
      </c>
      <c r="T160" s="58">
        <f t="shared" si="52"/>
        <v>0</v>
      </c>
      <c r="U160" s="58" t="str">
        <f t="shared" si="52"/>
        <v/>
      </c>
      <c r="V160" s="58"/>
      <c r="W160" s="58"/>
      <c r="X160" s="58">
        <f t="shared" si="51"/>
        <v>0</v>
      </c>
      <c r="Y160" s="144"/>
      <c r="Z160" s="144"/>
      <c r="AA160" s="144"/>
      <c r="AB160" s="144"/>
    </row>
    <row r="161" spans="1:30" ht="12" customHeight="1" thickBot="1" x14ac:dyDescent="0.35">
      <c r="A161" s="497"/>
      <c r="B161" s="15">
        <v>50</v>
      </c>
      <c r="C161" s="498">
        <f t="shared" si="43"/>
        <v>0</v>
      </c>
      <c r="D161" s="499"/>
      <c r="E161" s="498" t="str">
        <f t="shared" si="44"/>
        <v/>
      </c>
      <c r="F161" s="560"/>
      <c r="G161" s="560"/>
      <c r="H161" s="499"/>
      <c r="I161" s="498">
        <f t="shared" si="45"/>
        <v>0</v>
      </c>
      <c r="J161" s="560"/>
      <c r="K161" s="499"/>
      <c r="L161" s="67" t="str">
        <f t="shared" si="46"/>
        <v/>
      </c>
      <c r="M161" s="17">
        <f t="shared" si="38"/>
        <v>0</v>
      </c>
      <c r="N161" s="70" t="e">
        <f t="shared" si="47"/>
        <v>#VALUE!</v>
      </c>
      <c r="R161" s="58">
        <f t="shared" si="49"/>
        <v>0</v>
      </c>
      <c r="S161" s="83" t="str">
        <f t="shared" si="50"/>
        <v/>
      </c>
      <c r="T161" s="58">
        <f t="shared" si="52"/>
        <v>0</v>
      </c>
      <c r="U161" s="58" t="str">
        <f t="shared" si="52"/>
        <v/>
      </c>
      <c r="V161" s="58"/>
      <c r="W161" s="58"/>
      <c r="X161" s="58">
        <f t="shared" si="51"/>
        <v>0</v>
      </c>
      <c r="Y161" s="144"/>
      <c r="Z161" s="144"/>
      <c r="AA161" s="144"/>
      <c r="AB161" s="144"/>
    </row>
    <row r="162" spans="1:30" ht="18" customHeight="1" thickTop="1" thickBot="1" x14ac:dyDescent="0.3">
      <c r="A162" s="506" t="s">
        <v>125</v>
      </c>
      <c r="B162" s="507"/>
      <c r="C162" s="507"/>
      <c r="D162" s="507"/>
      <c r="E162" s="507"/>
      <c r="F162" s="507"/>
      <c r="G162" s="507"/>
      <c r="H162" s="507"/>
      <c r="I162" s="507"/>
      <c r="J162" s="507"/>
      <c r="K162" s="507"/>
      <c r="L162" s="507"/>
      <c r="M162" s="507"/>
      <c r="N162" s="32" t="e">
        <f>SUM(N112:N161)</f>
        <v>#VALUE!</v>
      </c>
    </row>
    <row r="163" spans="1:30" ht="14.25" customHeight="1" thickTop="1" x14ac:dyDescent="0.3">
      <c r="A163" s="565"/>
      <c r="B163" s="566"/>
      <c r="C163" s="478" t="s">
        <v>131</v>
      </c>
      <c r="D163" s="580"/>
      <c r="E163" s="573" t="s">
        <v>130</v>
      </c>
      <c r="F163" s="574"/>
      <c r="G163" s="478" t="s">
        <v>129</v>
      </c>
      <c r="H163" s="479"/>
      <c r="I163" s="550" t="s">
        <v>98</v>
      </c>
      <c r="J163" s="551"/>
      <c r="K163" s="569" t="s">
        <v>128</v>
      </c>
      <c r="L163" s="570"/>
      <c r="M163" s="72" t="s">
        <v>99</v>
      </c>
      <c r="N163" s="486" t="s">
        <v>68</v>
      </c>
      <c r="R163" s="144"/>
      <c r="S163" s="144"/>
      <c r="T163" s="144"/>
      <c r="U163" s="144"/>
      <c r="V163" s="144"/>
      <c r="W163" s="144"/>
      <c r="X163" s="144"/>
      <c r="Y163" s="144"/>
      <c r="Z163" s="144"/>
      <c r="AA163" s="144"/>
      <c r="AB163" s="144"/>
    </row>
    <row r="164" spans="1:30" s="178" customFormat="1" ht="13.5" customHeight="1" thickBot="1" x14ac:dyDescent="0.35">
      <c r="A164" s="567"/>
      <c r="B164" s="568"/>
      <c r="C164" s="480"/>
      <c r="D164" s="581"/>
      <c r="E164" s="510"/>
      <c r="F164" s="512"/>
      <c r="G164" s="480"/>
      <c r="H164" s="481"/>
      <c r="I164" s="552"/>
      <c r="J164" s="553"/>
      <c r="K164" s="571"/>
      <c r="L164" s="572"/>
      <c r="M164" s="158">
        <f>Labour!AO14</f>
        <v>0.15</v>
      </c>
      <c r="N164" s="487"/>
      <c r="R164" s="144"/>
      <c r="S164" s="144"/>
      <c r="T164" s="144"/>
      <c r="U164" s="144"/>
      <c r="V164" s="144"/>
      <c r="W164" s="144"/>
      <c r="X164" s="144"/>
      <c r="Y164" s="144"/>
      <c r="Z164" s="144"/>
      <c r="AA164" s="144"/>
      <c r="AB164" s="144"/>
    </row>
    <row r="165" spans="1:30" ht="12.75" customHeight="1" thickTop="1" x14ac:dyDescent="0.3">
      <c r="A165" s="491" t="s">
        <v>124</v>
      </c>
      <c r="B165" s="11">
        <v>1</v>
      </c>
      <c r="C165" s="627">
        <f>Labour!EX11</f>
        <v>0</v>
      </c>
      <c r="D165" s="602"/>
      <c r="E165" s="594">
        <f>Labour!EY11</f>
        <v>0</v>
      </c>
      <c r="F165" s="598"/>
      <c r="G165" s="594">
        <f>Labour!EZ11</f>
        <v>0</v>
      </c>
      <c r="H165" s="598"/>
      <c r="I165" s="603">
        <f>Labour!FA11</f>
        <v>0</v>
      </c>
      <c r="J165" s="604"/>
      <c r="K165" s="605">
        <f>Labour!FB11</f>
        <v>0</v>
      </c>
      <c r="L165" s="606"/>
      <c r="M165" s="14">
        <f>K165*$M$164</f>
        <v>0</v>
      </c>
      <c r="N165" s="69">
        <f>K165+M165</f>
        <v>0</v>
      </c>
      <c r="R165" s="144"/>
      <c r="S165" s="144"/>
      <c r="T165" s="144"/>
      <c r="U165" s="144"/>
      <c r="V165" s="144"/>
      <c r="W165" s="144"/>
      <c r="X165" s="144"/>
      <c r="Y165" s="144"/>
      <c r="Z165" s="144"/>
      <c r="AA165" s="144"/>
      <c r="AB165" s="144"/>
    </row>
    <row r="166" spans="1:30" ht="12" customHeight="1" x14ac:dyDescent="0.3">
      <c r="A166" s="492"/>
      <c r="B166" s="15">
        <v>2</v>
      </c>
      <c r="C166" s="595">
        <f>Labour!EX12</f>
        <v>0</v>
      </c>
      <c r="D166" s="596"/>
      <c r="E166" s="597">
        <f>Labour!EY12</f>
        <v>0</v>
      </c>
      <c r="F166" s="598"/>
      <c r="G166" s="597">
        <f>Labour!EZ12</f>
        <v>0</v>
      </c>
      <c r="H166" s="598"/>
      <c r="I166" s="599">
        <f>Labour!FA12</f>
        <v>0</v>
      </c>
      <c r="J166" s="600"/>
      <c r="K166" s="597">
        <f>Labour!FB12</f>
        <v>0</v>
      </c>
      <c r="L166" s="598"/>
      <c r="M166" s="17">
        <f>K166*$M$164</f>
        <v>0</v>
      </c>
      <c r="N166" s="70">
        <f>K166+M166</f>
        <v>0</v>
      </c>
      <c r="R166" s="144"/>
      <c r="S166" s="144"/>
      <c r="T166" s="144"/>
      <c r="U166" s="144"/>
      <c r="V166" s="144"/>
      <c r="W166" s="144"/>
      <c r="X166" s="144"/>
      <c r="Y166" s="144"/>
      <c r="Z166" s="144"/>
      <c r="AA166" s="144"/>
      <c r="AB166" s="144"/>
    </row>
    <row r="167" spans="1:30" ht="12" customHeight="1" x14ac:dyDescent="0.3">
      <c r="A167" s="492"/>
      <c r="B167" s="15">
        <v>3</v>
      </c>
      <c r="C167" s="595">
        <f>Labour!EX13</f>
        <v>0</v>
      </c>
      <c r="D167" s="596"/>
      <c r="E167" s="597">
        <f>Labour!EY13</f>
        <v>0</v>
      </c>
      <c r="F167" s="598"/>
      <c r="G167" s="597">
        <f>Labour!EZ13</f>
        <v>0</v>
      </c>
      <c r="H167" s="598"/>
      <c r="I167" s="599">
        <f>Labour!FA13</f>
        <v>0</v>
      </c>
      <c r="J167" s="600"/>
      <c r="K167" s="597">
        <f>Labour!FB13</f>
        <v>0</v>
      </c>
      <c r="L167" s="598"/>
      <c r="M167" s="17">
        <f>K167*$M$164</f>
        <v>0</v>
      </c>
      <c r="N167" s="70">
        <f>K167+M167</f>
        <v>0</v>
      </c>
      <c r="R167" s="144"/>
      <c r="S167" s="144"/>
      <c r="T167" s="144"/>
      <c r="U167" s="144"/>
      <c r="V167" s="144"/>
      <c r="W167" s="144"/>
      <c r="X167" s="144"/>
      <c r="Y167" s="144"/>
      <c r="Z167" s="144"/>
      <c r="AA167" s="144"/>
      <c r="AB167" s="144"/>
    </row>
    <row r="168" spans="1:30" ht="12" customHeight="1" x14ac:dyDescent="0.3">
      <c r="A168" s="492"/>
      <c r="B168" s="15">
        <v>4</v>
      </c>
      <c r="C168" s="613">
        <f>Labour!EX14</f>
        <v>0</v>
      </c>
      <c r="D168" s="614"/>
      <c r="E168" s="597">
        <f>Labour!EY14</f>
        <v>0</v>
      </c>
      <c r="F168" s="598"/>
      <c r="G168" s="597">
        <f>Labour!EZ14</f>
        <v>0</v>
      </c>
      <c r="H168" s="598"/>
      <c r="I168" s="599">
        <f>Labour!FA14</f>
        <v>0</v>
      </c>
      <c r="J168" s="600"/>
      <c r="K168" s="597">
        <f>Labour!FB14</f>
        <v>0</v>
      </c>
      <c r="L168" s="598"/>
      <c r="M168" s="17">
        <f>K168*$M$164</f>
        <v>0</v>
      </c>
      <c r="N168" s="70">
        <f>K168+M168</f>
        <v>0</v>
      </c>
      <c r="R168" s="144"/>
      <c r="S168" s="144"/>
      <c r="T168" s="144"/>
      <c r="U168" s="144"/>
      <c r="V168" s="144"/>
      <c r="W168" s="144"/>
      <c r="X168" s="144"/>
      <c r="Y168" s="144"/>
      <c r="Z168" s="144"/>
      <c r="AA168" s="144"/>
      <c r="AB168" s="144"/>
    </row>
    <row r="169" spans="1:30" ht="12" customHeight="1" thickBot="1" x14ac:dyDescent="0.35">
      <c r="A169" s="493"/>
      <c r="B169" s="15">
        <v>5</v>
      </c>
      <c r="C169" s="607">
        <f>Labour!EX15</f>
        <v>0</v>
      </c>
      <c r="D169" s="608"/>
      <c r="E169" s="609">
        <f>Labour!EY15</f>
        <v>0</v>
      </c>
      <c r="F169" s="610"/>
      <c r="G169" s="609">
        <f>Labour!EZ15</f>
        <v>0</v>
      </c>
      <c r="H169" s="610"/>
      <c r="I169" s="611">
        <f>Labour!FA15</f>
        <v>0</v>
      </c>
      <c r="J169" s="612"/>
      <c r="K169" s="609">
        <f>Labour!FB15</f>
        <v>0</v>
      </c>
      <c r="L169" s="610"/>
      <c r="M169" s="17">
        <f>K169*$M$164</f>
        <v>0</v>
      </c>
      <c r="N169" s="70">
        <f>K169+M169</f>
        <v>0</v>
      </c>
      <c r="Z169" s="144"/>
    </row>
    <row r="170" spans="1:30" ht="18" customHeight="1" thickTop="1" thickBot="1" x14ac:dyDescent="0.3">
      <c r="A170" s="506" t="s">
        <v>127</v>
      </c>
      <c r="B170" s="507"/>
      <c r="C170" s="507"/>
      <c r="D170" s="507"/>
      <c r="E170" s="507"/>
      <c r="F170" s="507"/>
      <c r="G170" s="507"/>
      <c r="H170" s="507"/>
      <c r="I170" s="507"/>
      <c r="J170" s="507"/>
      <c r="K170" s="507"/>
      <c r="L170" s="507"/>
      <c r="M170" s="507"/>
      <c r="N170" s="32">
        <f>SUM(N165:N169)</f>
        <v>0</v>
      </c>
    </row>
    <row r="171" spans="1:30" ht="18" customHeight="1" thickTop="1" x14ac:dyDescent="0.25">
      <c r="A171" s="565"/>
      <c r="B171" s="566"/>
      <c r="C171" s="566"/>
      <c r="D171" s="566"/>
      <c r="E171" s="566"/>
      <c r="F171" s="566"/>
      <c r="G171" s="566"/>
      <c r="H171" s="566"/>
      <c r="I171" s="566"/>
      <c r="J171" s="566"/>
      <c r="K171" s="110" t="str">
        <f>Labour!AN12</f>
        <v>Camp Sub:</v>
      </c>
      <c r="L171" s="107">
        <f>R171</f>
        <v>0</v>
      </c>
      <c r="M171" s="114">
        <f>Labour!AO12</f>
        <v>65</v>
      </c>
      <c r="N171" s="106">
        <f>M171*L171</f>
        <v>0</v>
      </c>
      <c r="R171" s="58">
        <f>SUM(V10:V109)</f>
        <v>0</v>
      </c>
    </row>
    <row r="172" spans="1:30" ht="18" customHeight="1" thickBot="1" x14ac:dyDescent="0.3">
      <c r="A172" s="520"/>
      <c r="B172" s="521"/>
      <c r="C172" s="521"/>
      <c r="D172" s="521"/>
      <c r="E172" s="521"/>
      <c r="F172" s="521"/>
      <c r="G172" s="521"/>
      <c r="H172" s="521"/>
      <c r="I172" s="521"/>
      <c r="J172" s="521"/>
      <c r="K172" s="111" t="str">
        <f>Labour!AN13</f>
        <v>Reg Sub:</v>
      </c>
      <c r="L172" s="173">
        <f>R172</f>
        <v>0</v>
      </c>
      <c r="M172" s="103">
        <f>Labour!AO13</f>
        <v>130</v>
      </c>
      <c r="N172" s="104">
        <f>M172*L172</f>
        <v>0</v>
      </c>
      <c r="R172" s="58">
        <f>SUM(W10:W109)</f>
        <v>0</v>
      </c>
    </row>
    <row r="173" spans="1:30" ht="12" customHeight="1" thickTop="1" x14ac:dyDescent="0.25">
      <c r="A173" s="520"/>
      <c r="B173" s="521"/>
      <c r="C173" s="521"/>
      <c r="D173" s="521"/>
      <c r="E173" s="521"/>
      <c r="F173" s="521"/>
      <c r="G173" s="521"/>
      <c r="H173" s="521"/>
      <c r="I173" s="521"/>
      <c r="J173" s="521"/>
      <c r="K173" s="586" t="s">
        <v>72</v>
      </c>
      <c r="L173" s="587"/>
      <c r="M173" s="588"/>
      <c r="N173" s="563">
        <f>N110</f>
        <v>0</v>
      </c>
    </row>
    <row r="174" spans="1:30" s="18" customFormat="1" ht="12" customHeight="1" thickBot="1" x14ac:dyDescent="0.35">
      <c r="A174" s="520"/>
      <c r="B174" s="521"/>
      <c r="C174" s="521"/>
      <c r="D174" s="521"/>
      <c r="E174" s="521"/>
      <c r="F174" s="521"/>
      <c r="G174" s="521"/>
      <c r="H174" s="521"/>
      <c r="I174" s="521"/>
      <c r="J174" s="521"/>
      <c r="K174" s="547"/>
      <c r="L174" s="548"/>
      <c r="M174" s="549"/>
      <c r="N174" s="564"/>
      <c r="AD174" s="85"/>
    </row>
    <row r="175" spans="1:30" ht="12" customHeight="1" x14ac:dyDescent="0.25">
      <c r="A175" s="520"/>
      <c r="B175" s="521"/>
      <c r="C175" s="521"/>
      <c r="D175" s="521"/>
      <c r="E175" s="521"/>
      <c r="F175" s="521"/>
      <c r="G175" s="521"/>
      <c r="H175" s="521"/>
      <c r="I175" s="521"/>
      <c r="J175" s="521"/>
      <c r="K175" s="538" t="s">
        <v>71</v>
      </c>
      <c r="L175" s="539"/>
      <c r="M175" s="540"/>
      <c r="N175" s="578" t="e">
        <f>N162</f>
        <v>#VALUE!</v>
      </c>
    </row>
    <row r="176" spans="1:30" ht="12" customHeight="1" thickBot="1" x14ac:dyDescent="0.3">
      <c r="A176" s="520"/>
      <c r="B176" s="521"/>
      <c r="C176" s="521"/>
      <c r="D176" s="521"/>
      <c r="E176" s="521"/>
      <c r="F176" s="521"/>
      <c r="G176" s="521"/>
      <c r="H176" s="521"/>
      <c r="I176" s="521"/>
      <c r="J176" s="521"/>
      <c r="K176" s="541"/>
      <c r="L176" s="542"/>
      <c r="M176" s="543"/>
      <c r="N176" s="579"/>
    </row>
    <row r="177" spans="1:14" ht="12" customHeight="1" x14ac:dyDescent="0.25">
      <c r="A177" s="520"/>
      <c r="B177" s="521"/>
      <c r="C177" s="521"/>
      <c r="D177" s="521"/>
      <c r="E177" s="521"/>
      <c r="F177" s="521"/>
      <c r="G177" s="521"/>
      <c r="H177" s="521"/>
      <c r="I177" s="521"/>
      <c r="J177" s="521"/>
      <c r="K177" s="538" t="s">
        <v>126</v>
      </c>
      <c r="L177" s="539"/>
      <c r="M177" s="540"/>
      <c r="N177" s="536">
        <f>N170</f>
        <v>0</v>
      </c>
    </row>
    <row r="178" spans="1:14" ht="12" customHeight="1" thickBot="1" x14ac:dyDescent="0.3">
      <c r="A178" s="520"/>
      <c r="B178" s="521"/>
      <c r="C178" s="521"/>
      <c r="D178" s="521"/>
      <c r="E178" s="521"/>
      <c r="F178" s="521"/>
      <c r="G178" s="521"/>
      <c r="H178" s="521"/>
      <c r="I178" s="521"/>
      <c r="J178" s="521"/>
      <c r="K178" s="541"/>
      <c r="L178" s="542"/>
      <c r="M178" s="543"/>
      <c r="N178" s="537"/>
    </row>
    <row r="179" spans="1:14" ht="32.25" customHeight="1" thickBot="1" x14ac:dyDescent="0.3">
      <c r="A179" s="520"/>
      <c r="B179" s="521"/>
      <c r="C179" s="521"/>
      <c r="D179" s="521"/>
      <c r="E179" s="521"/>
      <c r="F179" s="521"/>
      <c r="G179" s="521"/>
      <c r="H179" s="521"/>
      <c r="I179" s="521"/>
      <c r="J179" s="521"/>
      <c r="K179" s="575" t="s">
        <v>73</v>
      </c>
      <c r="L179" s="576"/>
      <c r="M179" s="577"/>
      <c r="N179" s="503" t="e">
        <f>SUM(N171:N178)</f>
        <v>#VALUE!</v>
      </c>
    </row>
    <row r="180" spans="1:14" ht="13.8" thickTop="1" x14ac:dyDescent="0.25">
      <c r="A180" s="520"/>
      <c r="B180" s="521"/>
      <c r="C180" s="521"/>
      <c r="D180" s="521"/>
      <c r="E180" s="521"/>
      <c r="F180" s="521"/>
      <c r="G180" s="521"/>
      <c r="H180" s="521"/>
      <c r="I180" s="521"/>
      <c r="J180" s="521"/>
      <c r="K180" s="561" t="s">
        <v>74</v>
      </c>
      <c r="L180" s="562"/>
      <c r="M180" s="562"/>
      <c r="N180" s="504"/>
    </row>
    <row r="181" spans="1:14" ht="20.25" customHeight="1" x14ac:dyDescent="0.3">
      <c r="A181" s="584"/>
      <c r="B181" s="585"/>
      <c r="C181" s="585"/>
      <c r="D181" s="585"/>
      <c r="E181" s="585"/>
      <c r="F181" s="585"/>
      <c r="G181" s="585"/>
      <c r="H181" s="585"/>
      <c r="I181" s="585"/>
      <c r="J181" s="585"/>
      <c r="K181" s="130" t="str">
        <f>N8</f>
        <v>I1000</v>
      </c>
      <c r="L181" s="131" t="str">
        <f ca="1">RIGHT(YEAR(M3),2)&amp;RIGHT("0"&amp;MONTH(M3),2)&amp;RIGHT("0"&amp;DAY(M3),2)</f>
        <v>170802</v>
      </c>
      <c r="M181" s="132" t="str">
        <f>Labour!EH3</f>
        <v>N</v>
      </c>
      <c r="N181" s="505"/>
    </row>
  </sheetData>
  <mergeCells count="321">
    <mergeCell ref="Y5:AF5"/>
    <mergeCell ref="D6:N6"/>
    <mergeCell ref="D7:N7"/>
    <mergeCell ref="Y7:AA7"/>
    <mergeCell ref="A1:N1"/>
    <mergeCell ref="A2:N2"/>
    <mergeCell ref="D3:K3"/>
    <mergeCell ref="M3:N3"/>
    <mergeCell ref="D4:K4"/>
    <mergeCell ref="M4:N4"/>
    <mergeCell ref="A8:C8"/>
    <mergeCell ref="D8:F8"/>
    <mergeCell ref="J8:K8"/>
    <mergeCell ref="L8:M8"/>
    <mergeCell ref="A9:B9"/>
    <mergeCell ref="C9:E9"/>
    <mergeCell ref="O4:P4"/>
    <mergeCell ref="A5:C7"/>
    <mergeCell ref="D5:N5"/>
    <mergeCell ref="C25:E25"/>
    <mergeCell ref="C26:E26"/>
    <mergeCell ref="C27:E27"/>
    <mergeCell ref="C28:E28"/>
    <mergeCell ref="C29:E29"/>
    <mergeCell ref="C30:E30"/>
    <mergeCell ref="C19:E19"/>
    <mergeCell ref="C20:E20"/>
    <mergeCell ref="C21:E21"/>
    <mergeCell ref="C22:E22"/>
    <mergeCell ref="C23:E23"/>
    <mergeCell ref="C24:E24"/>
    <mergeCell ref="C37:E37"/>
    <mergeCell ref="C38:E38"/>
    <mergeCell ref="C39:E39"/>
    <mergeCell ref="C40:E40"/>
    <mergeCell ref="C41:E41"/>
    <mergeCell ref="C42:E42"/>
    <mergeCell ref="C31:E31"/>
    <mergeCell ref="C32:E32"/>
    <mergeCell ref="C33:E33"/>
    <mergeCell ref="C34:E34"/>
    <mergeCell ref="C35:E35"/>
    <mergeCell ref="C36:E36"/>
    <mergeCell ref="C49:E49"/>
    <mergeCell ref="C50:E50"/>
    <mergeCell ref="C51:E51"/>
    <mergeCell ref="C52:E52"/>
    <mergeCell ref="C53:E53"/>
    <mergeCell ref="C54:E54"/>
    <mergeCell ref="C43:E43"/>
    <mergeCell ref="C44:E44"/>
    <mergeCell ref="C45:E45"/>
    <mergeCell ref="C46:E46"/>
    <mergeCell ref="C47:E47"/>
    <mergeCell ref="C48:E48"/>
    <mergeCell ref="C61:E61"/>
    <mergeCell ref="C62:E62"/>
    <mergeCell ref="C63:E63"/>
    <mergeCell ref="C64:E64"/>
    <mergeCell ref="C65:E65"/>
    <mergeCell ref="C66:E66"/>
    <mergeCell ref="C55:E55"/>
    <mergeCell ref="C56:E56"/>
    <mergeCell ref="C57:E57"/>
    <mergeCell ref="C58:E58"/>
    <mergeCell ref="C59:E59"/>
    <mergeCell ref="C60:E60"/>
    <mergeCell ref="C73:E73"/>
    <mergeCell ref="C74:E74"/>
    <mergeCell ref="C75:E75"/>
    <mergeCell ref="C76:E76"/>
    <mergeCell ref="C77:E77"/>
    <mergeCell ref="C78:E78"/>
    <mergeCell ref="C67:E67"/>
    <mergeCell ref="C68:E68"/>
    <mergeCell ref="C69:E69"/>
    <mergeCell ref="C70:E70"/>
    <mergeCell ref="C71:E71"/>
    <mergeCell ref="C72:E72"/>
    <mergeCell ref="C85:E85"/>
    <mergeCell ref="C86:E86"/>
    <mergeCell ref="C87:E87"/>
    <mergeCell ref="C88:E88"/>
    <mergeCell ref="C89:E89"/>
    <mergeCell ref="C90:E90"/>
    <mergeCell ref="C79:E79"/>
    <mergeCell ref="C80:E80"/>
    <mergeCell ref="C81:E81"/>
    <mergeCell ref="C82:E82"/>
    <mergeCell ref="C83:E83"/>
    <mergeCell ref="C84:E84"/>
    <mergeCell ref="C99:E99"/>
    <mergeCell ref="C100:E100"/>
    <mergeCell ref="C101:E101"/>
    <mergeCell ref="C102:E102"/>
    <mergeCell ref="C91:E91"/>
    <mergeCell ref="C92:E92"/>
    <mergeCell ref="C93:E93"/>
    <mergeCell ref="C94:E94"/>
    <mergeCell ref="C95:E95"/>
    <mergeCell ref="C96:E96"/>
    <mergeCell ref="C109:E109"/>
    <mergeCell ref="A110:M110"/>
    <mergeCell ref="A111:B111"/>
    <mergeCell ref="C111:D111"/>
    <mergeCell ref="E111:H111"/>
    <mergeCell ref="I111:K111"/>
    <mergeCell ref="C103:E103"/>
    <mergeCell ref="C104:E104"/>
    <mergeCell ref="C105:E105"/>
    <mergeCell ref="C106:E106"/>
    <mergeCell ref="C107:E107"/>
    <mergeCell ref="C108:E108"/>
    <mergeCell ref="A10:A109"/>
    <mergeCell ref="C10:E10"/>
    <mergeCell ref="C11:E11"/>
    <mergeCell ref="C12:E12"/>
    <mergeCell ref="C13:E13"/>
    <mergeCell ref="C14:E14"/>
    <mergeCell ref="C15:E15"/>
    <mergeCell ref="C16:E16"/>
    <mergeCell ref="C17:E17"/>
    <mergeCell ref="C18:E18"/>
    <mergeCell ref="C97:E97"/>
    <mergeCell ref="C98:E98"/>
    <mergeCell ref="C115:D115"/>
    <mergeCell ref="E115:H115"/>
    <mergeCell ref="I115:K115"/>
    <mergeCell ref="C116:D116"/>
    <mergeCell ref="E116:H116"/>
    <mergeCell ref="I116:K116"/>
    <mergeCell ref="A112:A161"/>
    <mergeCell ref="C112:D112"/>
    <mergeCell ref="E112:H112"/>
    <mergeCell ref="I112:K112"/>
    <mergeCell ref="C113:D113"/>
    <mergeCell ref="E113:H113"/>
    <mergeCell ref="I113:K113"/>
    <mergeCell ref="C114:D114"/>
    <mergeCell ref="E114:H114"/>
    <mergeCell ref="I114:K114"/>
    <mergeCell ref="C119:D119"/>
    <mergeCell ref="E119:H119"/>
    <mergeCell ref="I119:K119"/>
    <mergeCell ref="C120:D120"/>
    <mergeCell ref="E120:H120"/>
    <mergeCell ref="I120:K120"/>
    <mergeCell ref="C117:D117"/>
    <mergeCell ref="E117:H117"/>
    <mergeCell ref="I117:K117"/>
    <mergeCell ref="C118:D118"/>
    <mergeCell ref="E118:H118"/>
    <mergeCell ref="I118:K118"/>
    <mergeCell ref="C123:D123"/>
    <mergeCell ref="E123:H123"/>
    <mergeCell ref="I123:K123"/>
    <mergeCell ref="C124:D124"/>
    <mergeCell ref="E124:H124"/>
    <mergeCell ref="I124:K124"/>
    <mergeCell ref="C121:D121"/>
    <mergeCell ref="E121:H121"/>
    <mergeCell ref="I121:K121"/>
    <mergeCell ref="C122:D122"/>
    <mergeCell ref="E122:H122"/>
    <mergeCell ref="I122:K122"/>
    <mergeCell ref="C127:D127"/>
    <mergeCell ref="E127:H127"/>
    <mergeCell ref="I127:K127"/>
    <mergeCell ref="C128:D128"/>
    <mergeCell ref="E128:H128"/>
    <mergeCell ref="I128:K128"/>
    <mergeCell ref="C125:D125"/>
    <mergeCell ref="E125:H125"/>
    <mergeCell ref="I125:K125"/>
    <mergeCell ref="C126:D126"/>
    <mergeCell ref="E126:H126"/>
    <mergeCell ref="I126:K126"/>
    <mergeCell ref="C131:D131"/>
    <mergeCell ref="E131:H131"/>
    <mergeCell ref="I131:K131"/>
    <mergeCell ref="C132:D132"/>
    <mergeCell ref="E132:H132"/>
    <mergeCell ref="I132:K132"/>
    <mergeCell ref="C129:D129"/>
    <mergeCell ref="E129:H129"/>
    <mergeCell ref="I129:K129"/>
    <mergeCell ref="C130:D130"/>
    <mergeCell ref="E130:H130"/>
    <mergeCell ref="I130:K130"/>
    <mergeCell ref="C135:D135"/>
    <mergeCell ref="E135:H135"/>
    <mergeCell ref="I135:K135"/>
    <mergeCell ref="C136:D136"/>
    <mergeCell ref="E136:H136"/>
    <mergeCell ref="I136:K136"/>
    <mergeCell ref="C133:D133"/>
    <mergeCell ref="E133:H133"/>
    <mergeCell ref="I133:K133"/>
    <mergeCell ref="C134:D134"/>
    <mergeCell ref="E134:H134"/>
    <mergeCell ref="I134:K134"/>
    <mergeCell ref="C139:D139"/>
    <mergeCell ref="E139:H139"/>
    <mergeCell ref="I139:K139"/>
    <mergeCell ref="C140:D140"/>
    <mergeCell ref="E140:H140"/>
    <mergeCell ref="I140:K140"/>
    <mergeCell ref="C137:D137"/>
    <mergeCell ref="E137:H137"/>
    <mergeCell ref="I137:K137"/>
    <mergeCell ref="C138:D138"/>
    <mergeCell ref="E138:H138"/>
    <mergeCell ref="I138:K138"/>
    <mergeCell ref="C143:D143"/>
    <mergeCell ref="E143:H143"/>
    <mergeCell ref="I143:K143"/>
    <mergeCell ref="C144:D144"/>
    <mergeCell ref="E144:H144"/>
    <mergeCell ref="I144:K144"/>
    <mergeCell ref="C141:D141"/>
    <mergeCell ref="E141:H141"/>
    <mergeCell ref="I141:K141"/>
    <mergeCell ref="C142:D142"/>
    <mergeCell ref="E142:H142"/>
    <mergeCell ref="I142:K142"/>
    <mergeCell ref="C147:D147"/>
    <mergeCell ref="E147:H147"/>
    <mergeCell ref="I147:K147"/>
    <mergeCell ref="C148:D148"/>
    <mergeCell ref="E148:H148"/>
    <mergeCell ref="I148:K148"/>
    <mergeCell ref="C145:D145"/>
    <mergeCell ref="E145:H145"/>
    <mergeCell ref="I145:K145"/>
    <mergeCell ref="C146:D146"/>
    <mergeCell ref="E146:H146"/>
    <mergeCell ref="I146:K146"/>
    <mergeCell ref="C151:D151"/>
    <mergeCell ref="E151:H151"/>
    <mergeCell ref="I151:K151"/>
    <mergeCell ref="C152:D152"/>
    <mergeCell ref="E152:H152"/>
    <mergeCell ref="I152:K152"/>
    <mergeCell ref="C149:D149"/>
    <mergeCell ref="E149:H149"/>
    <mergeCell ref="I149:K149"/>
    <mergeCell ref="C150:D150"/>
    <mergeCell ref="E150:H150"/>
    <mergeCell ref="I150:K150"/>
    <mergeCell ref="C155:D155"/>
    <mergeCell ref="E155:H155"/>
    <mergeCell ref="I155:K155"/>
    <mergeCell ref="C156:D156"/>
    <mergeCell ref="E156:H156"/>
    <mergeCell ref="I156:K156"/>
    <mergeCell ref="C153:D153"/>
    <mergeCell ref="E153:H153"/>
    <mergeCell ref="I153:K153"/>
    <mergeCell ref="C154:D154"/>
    <mergeCell ref="E154:H154"/>
    <mergeCell ref="I154:K154"/>
    <mergeCell ref="C159:D159"/>
    <mergeCell ref="E159:H159"/>
    <mergeCell ref="I159:K159"/>
    <mergeCell ref="C160:D160"/>
    <mergeCell ref="E160:H160"/>
    <mergeCell ref="I160:K160"/>
    <mergeCell ref="C157:D157"/>
    <mergeCell ref="E157:H157"/>
    <mergeCell ref="I157:K157"/>
    <mergeCell ref="C158:D158"/>
    <mergeCell ref="E158:H158"/>
    <mergeCell ref="I158:K158"/>
    <mergeCell ref="C161:D161"/>
    <mergeCell ref="E161:H161"/>
    <mergeCell ref="I161:K161"/>
    <mergeCell ref="A162:M162"/>
    <mergeCell ref="A163:B164"/>
    <mergeCell ref="C163:D164"/>
    <mergeCell ref="E163:F164"/>
    <mergeCell ref="G163:H164"/>
    <mergeCell ref="I163:J164"/>
    <mergeCell ref="K163:L164"/>
    <mergeCell ref="I166:J166"/>
    <mergeCell ref="K166:L166"/>
    <mergeCell ref="C167:D167"/>
    <mergeCell ref="E167:F167"/>
    <mergeCell ref="G167:H167"/>
    <mergeCell ref="I167:J167"/>
    <mergeCell ref="K167:L167"/>
    <mergeCell ref="N163:N164"/>
    <mergeCell ref="A165:A169"/>
    <mergeCell ref="C165:D165"/>
    <mergeCell ref="E165:F165"/>
    <mergeCell ref="G165:H165"/>
    <mergeCell ref="I165:J165"/>
    <mergeCell ref="K165:L165"/>
    <mergeCell ref="C166:D166"/>
    <mergeCell ref="E166:F166"/>
    <mergeCell ref="G166:H166"/>
    <mergeCell ref="C168:D168"/>
    <mergeCell ref="E168:F168"/>
    <mergeCell ref="G168:H168"/>
    <mergeCell ref="I168:J168"/>
    <mergeCell ref="K168:L168"/>
    <mergeCell ref="C169:D169"/>
    <mergeCell ref="E169:F169"/>
    <mergeCell ref="G169:H169"/>
    <mergeCell ref="I169:J169"/>
    <mergeCell ref="K169:L169"/>
    <mergeCell ref="K180:M180"/>
    <mergeCell ref="A170:M170"/>
    <mergeCell ref="A171:J181"/>
    <mergeCell ref="K173:M174"/>
    <mergeCell ref="N173:N174"/>
    <mergeCell ref="K175:M176"/>
    <mergeCell ref="N175:N176"/>
    <mergeCell ref="K177:M178"/>
    <mergeCell ref="N177:N178"/>
    <mergeCell ref="K179:M179"/>
    <mergeCell ref="N179:N181"/>
  </mergeCells>
  <printOptions horizontalCentered="1" verticalCentered="1" gridLines="1"/>
  <pageMargins left="0.2" right="0.2" top="0.02" bottom="0.02" header="0.2" footer="0.5"/>
  <pageSetup scale="69" orientation="portrait" horizontalDpi="300" r:id="rId1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pageSetUpPr fitToPage="1"/>
  </sheetPr>
  <dimension ref="A1:AG181"/>
  <sheetViews>
    <sheetView workbookViewId="0">
      <selection sqref="A1:N1"/>
    </sheetView>
    <sheetView workbookViewId="1">
      <selection sqref="A1:N1"/>
    </sheetView>
  </sheetViews>
  <sheetFormatPr defaultColWidth="9.109375" defaultRowHeight="13.2" x14ac:dyDescent="0.25"/>
  <cols>
    <col min="1" max="1" width="2.6640625" style="2" customWidth="1"/>
    <col min="2" max="2" width="3.44140625" style="2" customWidth="1"/>
    <col min="3" max="3" width="8.44140625" style="2" customWidth="1"/>
    <col min="4" max="4" width="14.33203125" style="2" customWidth="1"/>
    <col min="5" max="5" width="7.109375" style="2" customWidth="1"/>
    <col min="6" max="6" width="5.6640625" style="2" customWidth="1"/>
    <col min="7" max="7" width="5" style="2" customWidth="1"/>
    <col min="8" max="8" width="4.33203125" style="2" customWidth="1"/>
    <col min="9" max="9" width="7.5546875" style="2" customWidth="1"/>
    <col min="10" max="10" width="9.44140625" style="2" customWidth="1"/>
    <col min="11" max="13" width="9.5546875" style="2" customWidth="1"/>
    <col min="14" max="14" width="16.44140625" style="2" customWidth="1"/>
    <col min="15" max="15" width="9.109375" style="2"/>
    <col min="16" max="16" width="2.88671875" style="2" customWidth="1"/>
    <col min="17" max="17" width="3.6640625" style="2" customWidth="1"/>
    <col min="18" max="18" width="18.33203125" style="2" customWidth="1"/>
    <col min="19" max="19" width="9.109375" style="2" customWidth="1"/>
    <col min="20" max="20" width="10.109375" style="2" customWidth="1"/>
    <col min="21" max="29" width="9.109375" style="2" customWidth="1"/>
    <col min="30" max="30" width="4.44140625" style="178" customWidth="1"/>
    <col min="31" max="31" width="4.109375" style="2" customWidth="1"/>
    <col min="32" max="32" width="4.5546875" style="2" customWidth="1"/>
    <col min="33" max="33" width="9.109375" style="2" customWidth="1"/>
    <col min="34" max="16384" width="9.109375" style="2"/>
  </cols>
  <sheetData>
    <row r="1" spans="1:33" x14ac:dyDescent="0.25">
      <c r="A1" s="517" t="s">
        <v>54</v>
      </c>
      <c r="B1" s="518"/>
      <c r="C1" s="518"/>
      <c r="D1" s="518"/>
      <c r="E1" s="518"/>
      <c r="F1" s="518"/>
      <c r="G1" s="518"/>
      <c r="H1" s="518"/>
      <c r="I1" s="518"/>
      <c r="J1" s="518"/>
      <c r="K1" s="518"/>
      <c r="L1" s="518"/>
      <c r="M1" s="518"/>
      <c r="N1" s="519"/>
    </row>
    <row r="2" spans="1:33" ht="18.75" customHeight="1" x14ac:dyDescent="0.25">
      <c r="A2" s="520" t="s">
        <v>55</v>
      </c>
      <c r="B2" s="521"/>
      <c r="C2" s="521"/>
      <c r="D2" s="521"/>
      <c r="E2" s="521"/>
      <c r="F2" s="521"/>
      <c r="G2" s="521"/>
      <c r="H2" s="521"/>
      <c r="I2" s="521"/>
      <c r="J2" s="521"/>
      <c r="K2" s="521"/>
      <c r="L2" s="521"/>
      <c r="M2" s="521"/>
      <c r="N2" s="522"/>
      <c r="U2" s="76" t="s">
        <v>78</v>
      </c>
      <c r="V2" s="108"/>
      <c r="W2" s="108"/>
    </row>
    <row r="3" spans="1:33" ht="19.5" customHeight="1" x14ac:dyDescent="0.25">
      <c r="A3" s="30" t="s">
        <v>56</v>
      </c>
      <c r="B3" s="68"/>
      <c r="C3" s="68"/>
      <c r="D3" s="523" t="str">
        <f>Labour!AM7</f>
        <v/>
      </c>
      <c r="E3" s="523"/>
      <c r="F3" s="523"/>
      <c r="G3" s="523"/>
      <c r="H3" s="523"/>
      <c r="I3" s="523"/>
      <c r="J3" s="523"/>
      <c r="K3" s="523"/>
      <c r="L3" s="3" t="s">
        <v>57</v>
      </c>
      <c r="M3" s="524">
        <f ca="1">Labour!AM3</f>
        <v>42949</v>
      </c>
      <c r="N3" s="525"/>
      <c r="R3" s="73"/>
      <c r="S3" s="74" t="s">
        <v>134</v>
      </c>
      <c r="T3" s="75">
        <v>100</v>
      </c>
      <c r="U3" s="77">
        <f>Labour!S17</f>
        <v>0</v>
      </c>
      <c r="V3" s="109"/>
      <c r="W3" s="109"/>
    </row>
    <row r="4" spans="1:33" ht="19.5" customHeight="1" x14ac:dyDescent="0.25">
      <c r="A4" s="30" t="s">
        <v>58</v>
      </c>
      <c r="B4" s="68"/>
      <c r="C4" s="68"/>
      <c r="D4" s="616">
        <f>Labour!EF6</f>
        <v>0</v>
      </c>
      <c r="E4" s="617"/>
      <c r="F4" s="617"/>
      <c r="G4" s="617"/>
      <c r="H4" s="617"/>
      <c r="I4" s="617"/>
      <c r="J4" s="617"/>
      <c r="K4" s="617"/>
      <c r="L4" s="3" t="s">
        <v>75</v>
      </c>
      <c r="M4" s="616">
        <f>Labour!EF5</f>
        <v>0</v>
      </c>
      <c r="N4" s="618"/>
      <c r="O4" s="615"/>
      <c r="P4" s="615"/>
      <c r="R4" s="73"/>
      <c r="S4" s="74" t="s">
        <v>135</v>
      </c>
      <c r="T4" s="75">
        <v>50</v>
      </c>
      <c r="U4" s="86">
        <f>Equipment!T6</f>
        <v>143</v>
      </c>
      <c r="V4" s="109"/>
      <c r="W4" s="109"/>
      <c r="Y4" s="89" t="str">
        <f>Equipment!AK7</f>
        <v>Operator Service Trucks</v>
      </c>
      <c r="Z4" s="82"/>
      <c r="AA4" s="82"/>
      <c r="AB4" s="90">
        <f>SUM(AG10:AG109)</f>
        <v>0</v>
      </c>
    </row>
    <row r="5" spans="1:33" ht="14.4" x14ac:dyDescent="0.3">
      <c r="A5" s="526" t="s">
        <v>59</v>
      </c>
      <c r="B5" s="527"/>
      <c r="C5" s="527"/>
      <c r="D5" s="533"/>
      <c r="E5" s="534"/>
      <c r="F5" s="534"/>
      <c r="G5" s="534"/>
      <c r="H5" s="534"/>
      <c r="I5" s="534"/>
      <c r="J5" s="534"/>
      <c r="K5" s="534"/>
      <c r="L5" s="534"/>
      <c r="M5" s="534"/>
      <c r="N5" s="535"/>
      <c r="Y5" s="477" t="str">
        <f>CONCATENATE(AF10,AF11,AF12,AF13,AF14,AF15,AF16,AF17,AF18,AF19,AF20,AF21,AF22,AF23,AF24,AF25,AF26,AF27,AF28,AF29,AF30,AF31,AF32,AF33,AF34,AF35,AF36,AF37,AF38,AF39,AF40,AF41,AF42,AF43,AF44,AF45,AF46,AF47,AF48,AF49,AF50,AF51,AF52,AF53,AF54,AF55,AF56,AF57,AF58,AF59,AF60,AF61,AF62,AF63,AF64,AF65,AF66,AF67,AF68,AF69,AF70,AF71,AF72,AF73,AF74,AF75,AF76,AF77,AF78,AF79,AF80,AF81,AF82,AF83,AF84,AF85,AF86,AF87,AF88,AF89,AF90,AF91,AF92,AF93,AF94,AF95,AF96,AF97,AF98,AF99,AF100,AF101,AF102,AF103,AF104,AF105,AF106,AF107,AF108,AF109)</f>
        <v/>
      </c>
      <c r="Z5" s="477"/>
      <c r="AA5" s="477"/>
      <c r="AB5" s="477"/>
      <c r="AC5" s="477"/>
      <c r="AD5" s="477"/>
      <c r="AE5" s="477"/>
      <c r="AF5" s="477"/>
    </row>
    <row r="6" spans="1:33" ht="14.4" x14ac:dyDescent="0.3">
      <c r="A6" s="528"/>
      <c r="B6" s="527"/>
      <c r="C6" s="527"/>
      <c r="D6" s="533"/>
      <c r="E6" s="534"/>
      <c r="F6" s="534"/>
      <c r="G6" s="534"/>
      <c r="H6" s="534"/>
      <c r="I6" s="534"/>
      <c r="J6" s="534"/>
      <c r="K6" s="534"/>
      <c r="L6" s="534"/>
      <c r="M6" s="534"/>
      <c r="N6" s="535"/>
    </row>
    <row r="7" spans="1:33" x14ac:dyDescent="0.25">
      <c r="A7" s="528"/>
      <c r="B7" s="527"/>
      <c r="C7" s="527"/>
      <c r="D7" s="590"/>
      <c r="E7" s="590"/>
      <c r="F7" s="590"/>
      <c r="G7" s="590"/>
      <c r="H7" s="590"/>
      <c r="I7" s="590"/>
      <c r="J7" s="590"/>
      <c r="K7" s="590"/>
      <c r="L7" s="590"/>
      <c r="M7" s="590"/>
      <c r="N7" s="591"/>
      <c r="R7" s="20"/>
      <c r="S7" s="20"/>
      <c r="T7" s="20"/>
      <c r="U7" s="20"/>
      <c r="V7" s="20"/>
      <c r="W7" s="20"/>
      <c r="Y7" s="500" t="str">
        <f>J9</f>
        <v>UNITS (hr,day,m)</v>
      </c>
      <c r="Z7" s="501"/>
      <c r="AA7" s="502"/>
      <c r="AB7" s="20"/>
      <c r="AD7" s="178">
        <f>SUM(AD10:AD109)</f>
        <v>0</v>
      </c>
    </row>
    <row r="8" spans="1:33" ht="13.8" thickBot="1" x14ac:dyDescent="0.3">
      <c r="A8" s="513"/>
      <c r="B8" s="514"/>
      <c r="C8" s="514"/>
      <c r="D8" s="514"/>
      <c r="E8" s="514"/>
      <c r="F8" s="514"/>
      <c r="G8" s="174"/>
      <c r="H8" s="175"/>
      <c r="I8" s="174"/>
      <c r="J8" s="515"/>
      <c r="K8" s="515"/>
      <c r="L8" s="516" t="s">
        <v>60</v>
      </c>
      <c r="M8" s="516"/>
      <c r="N8" s="31" t="str">
        <f>Labour!AO5</f>
        <v>I1000</v>
      </c>
      <c r="R8" s="20" t="str">
        <f>C9</f>
        <v>EMPLOYEE</v>
      </c>
      <c r="S8" s="20" t="str">
        <f>F9</f>
        <v>TRK</v>
      </c>
      <c r="T8" s="19" t="s">
        <v>146</v>
      </c>
      <c r="U8" s="20" t="str">
        <f>H9</f>
        <v>SUB</v>
      </c>
      <c r="V8" s="20">
        <f>Labour!AO12</f>
        <v>65</v>
      </c>
      <c r="W8" s="20">
        <f>Labour!AO13</f>
        <v>130</v>
      </c>
      <c r="X8" s="20" t="str">
        <f>I9</f>
        <v>CLASS</v>
      </c>
      <c r="Y8" s="21" t="s">
        <v>19</v>
      </c>
      <c r="Z8" s="22" t="s">
        <v>21</v>
      </c>
      <c r="AA8" s="23" t="s">
        <v>12</v>
      </c>
      <c r="AB8" s="20" t="str">
        <f>K9</f>
        <v>Rate</v>
      </c>
      <c r="AC8" s="20" t="str">
        <f>L9</f>
        <v>OT HRS</v>
      </c>
      <c r="AD8" s="29" t="s">
        <v>147</v>
      </c>
    </row>
    <row r="9" spans="1:33" s="178" customFormat="1" ht="26.25" customHeight="1" thickTop="1" thickBot="1" x14ac:dyDescent="0.3">
      <c r="A9" s="494"/>
      <c r="B9" s="495"/>
      <c r="C9" s="510" t="s">
        <v>76</v>
      </c>
      <c r="D9" s="511"/>
      <c r="E9" s="512"/>
      <c r="F9" s="5" t="s">
        <v>61</v>
      </c>
      <c r="G9" s="8" t="s">
        <v>145</v>
      </c>
      <c r="H9" s="6" t="s">
        <v>62</v>
      </c>
      <c r="I9" s="172" t="s">
        <v>63</v>
      </c>
      <c r="J9" s="8" t="s">
        <v>64</v>
      </c>
      <c r="K9" s="9" t="s">
        <v>65</v>
      </c>
      <c r="L9" s="8" t="s">
        <v>66</v>
      </c>
      <c r="M9" s="6" t="s">
        <v>67</v>
      </c>
      <c r="N9" s="172" t="s">
        <v>68</v>
      </c>
      <c r="R9" s="88">
        <f>Labour!S5</f>
        <v>22</v>
      </c>
      <c r="S9" s="176">
        <f>R9+11</f>
        <v>33</v>
      </c>
      <c r="T9" s="171">
        <f>Labour!S6</f>
        <v>145</v>
      </c>
      <c r="U9" s="176">
        <f>T9+1</f>
        <v>146</v>
      </c>
      <c r="V9" s="176">
        <f>R9+9</f>
        <v>31</v>
      </c>
      <c r="W9" s="176">
        <f>V9</f>
        <v>31</v>
      </c>
      <c r="X9" s="176">
        <f>R9+5</f>
        <v>27</v>
      </c>
      <c r="Y9" s="176">
        <f>T9-3</f>
        <v>142</v>
      </c>
      <c r="Z9" s="176">
        <f>T9-1</f>
        <v>144</v>
      </c>
      <c r="AA9" s="24"/>
      <c r="AB9" s="176">
        <f>R9+6</f>
        <v>28</v>
      </c>
      <c r="AC9" s="177">
        <f>T9-2</f>
        <v>143</v>
      </c>
      <c r="AD9" s="29" t="s">
        <v>5</v>
      </c>
    </row>
    <row r="10" spans="1:33" ht="12.75" customHeight="1" thickTop="1" x14ac:dyDescent="0.25">
      <c r="A10" s="496" t="s">
        <v>69</v>
      </c>
      <c r="B10" s="11">
        <v>1</v>
      </c>
      <c r="C10" s="474">
        <f>R10</f>
        <v>0</v>
      </c>
      <c r="D10" s="475"/>
      <c r="E10" s="476"/>
      <c r="F10" s="12">
        <f>S10</f>
        <v>0</v>
      </c>
      <c r="G10" s="12">
        <f>T10</f>
        <v>0</v>
      </c>
      <c r="H10" s="12">
        <f>U10</f>
        <v>0</v>
      </c>
      <c r="I10" s="12">
        <f t="shared" ref="I10:I73" si="0">X10</f>
        <v>0</v>
      </c>
      <c r="J10" s="67">
        <f>AA10</f>
        <v>0</v>
      </c>
      <c r="K10" s="13">
        <f>AB10</f>
        <v>0</v>
      </c>
      <c r="L10" s="12">
        <f>AC10</f>
        <v>0</v>
      </c>
      <c r="M10" s="14">
        <f>IF(L10&gt;0,VLOOKUP(I10,Labour!$AR$1:$AT$15,3,FALSE),0)</f>
        <v>0</v>
      </c>
      <c r="N10" s="69">
        <f t="shared" ref="N10:N73" si="1">J10*K10+L10*M10</f>
        <v>0</v>
      </c>
      <c r="R10" s="83">
        <f t="shared" ref="R10:U29" si="2">IF($B10&lt;=$U$3,VLOOKUP($B10,RTABLE,R$9,FALSE),0)</f>
        <v>0</v>
      </c>
      <c r="S10" s="83">
        <f t="shared" si="2"/>
        <v>0</v>
      </c>
      <c r="T10" s="83">
        <f t="shared" si="2"/>
        <v>0</v>
      </c>
      <c r="U10" s="83">
        <f t="shared" si="2"/>
        <v>0</v>
      </c>
      <c r="V10" s="83">
        <f t="shared" ref="V10:W29" si="3">IF($B10&lt;=$U$3,IF(VLOOKUP($B10,RTABLE,V$9,FALSE)=V$8,$U10,0),0)</f>
        <v>0</v>
      </c>
      <c r="W10" s="83">
        <f t="shared" si="3"/>
        <v>0</v>
      </c>
      <c r="X10" s="83">
        <f t="shared" ref="X10:Z29" si="4">IF($B10&lt;=$U$3,VLOOKUP($B10,RTABLE,X$9,FALSE),0)</f>
        <v>0</v>
      </c>
      <c r="Y10" s="83">
        <f t="shared" si="4"/>
        <v>0</v>
      </c>
      <c r="Z10" s="83">
        <f t="shared" si="4"/>
        <v>0</v>
      </c>
      <c r="AA10" s="171">
        <f>Y10+Z10</f>
        <v>0</v>
      </c>
      <c r="AB10" s="83">
        <f t="shared" ref="AB10:AC29" si="5">IF($B10&lt;=$U$3,VLOOKUP($B10,RTABLE,AB$9,FALSE),0)</f>
        <v>0</v>
      </c>
      <c r="AC10" s="83">
        <f t="shared" si="5"/>
        <v>0</v>
      </c>
      <c r="AD10" s="171">
        <f>IF(AND(T10&lt;&gt;0,X10="op"),1,0)</f>
        <v>0</v>
      </c>
      <c r="AE10" s="171">
        <f>AD10</f>
        <v>0</v>
      </c>
      <c r="AF10" s="82" t="str">
        <f>IF(AND(AD10=1,AE10&lt;$AD$7),S10&amp;", ",IF(AND(AD10=1,AE10=$AD$7),S10,""))</f>
        <v/>
      </c>
      <c r="AG10" s="171">
        <f>IF(AD10=1,T10,0)</f>
        <v>0</v>
      </c>
    </row>
    <row r="11" spans="1:33" ht="12" customHeight="1" x14ac:dyDescent="0.25">
      <c r="A11" s="497"/>
      <c r="B11" s="15">
        <v>2</v>
      </c>
      <c r="C11" s="468">
        <f t="shared" ref="C11:C74" si="6">R11</f>
        <v>0</v>
      </c>
      <c r="D11" s="469"/>
      <c r="E11" s="470"/>
      <c r="F11" s="67">
        <f t="shared" ref="F11:H38" si="7">S11</f>
        <v>0</v>
      </c>
      <c r="G11" s="67">
        <f t="shared" si="7"/>
        <v>0</v>
      </c>
      <c r="H11" s="67">
        <f t="shared" si="7"/>
        <v>0</v>
      </c>
      <c r="I11" s="67">
        <f t="shared" si="0"/>
        <v>0</v>
      </c>
      <c r="J11" s="67">
        <f t="shared" ref="J11:L38" si="8">AA11</f>
        <v>0</v>
      </c>
      <c r="K11" s="16">
        <f t="shared" si="8"/>
        <v>0</v>
      </c>
      <c r="L11" s="67">
        <f t="shared" si="8"/>
        <v>0</v>
      </c>
      <c r="M11" s="17">
        <f>IF(L11&gt;0,VLOOKUP(I11,Labour!$AR$1:$AT$15,3,FALSE),0)</f>
        <v>0</v>
      </c>
      <c r="N11" s="70">
        <f t="shared" si="1"/>
        <v>0</v>
      </c>
      <c r="R11" s="83">
        <f t="shared" si="2"/>
        <v>0</v>
      </c>
      <c r="S11" s="83">
        <f t="shared" si="2"/>
        <v>0</v>
      </c>
      <c r="T11" s="83">
        <f t="shared" si="2"/>
        <v>0</v>
      </c>
      <c r="U11" s="83">
        <f t="shared" si="2"/>
        <v>0</v>
      </c>
      <c r="V11" s="83">
        <f t="shared" si="3"/>
        <v>0</v>
      </c>
      <c r="W11" s="83">
        <f t="shared" si="3"/>
        <v>0</v>
      </c>
      <c r="X11" s="83">
        <f t="shared" si="4"/>
        <v>0</v>
      </c>
      <c r="Y11" s="83">
        <f t="shared" si="4"/>
        <v>0</v>
      </c>
      <c r="Z11" s="83">
        <f t="shared" si="4"/>
        <v>0</v>
      </c>
      <c r="AA11" s="171">
        <f t="shared" ref="AA11:AA74" si="9">Y11+Z11</f>
        <v>0</v>
      </c>
      <c r="AB11" s="83">
        <f t="shared" si="5"/>
        <v>0</v>
      </c>
      <c r="AC11" s="83">
        <f t="shared" si="5"/>
        <v>0</v>
      </c>
      <c r="AD11" s="171">
        <f t="shared" ref="AD11:AD74" si="10">IF(AND(T11&lt;&gt;0,X11="op"),1,0)</f>
        <v>0</v>
      </c>
      <c r="AE11" s="171">
        <f>IF(AD11=1,SUM(AD$10:AD11),0)</f>
        <v>0</v>
      </c>
      <c r="AF11" s="82" t="str">
        <f t="shared" ref="AF11:AF74" si="11">IF(AND(AD11=1,AE11&lt;$AD$7),S11&amp;", ",IF(AND(AD11=1,AE11=$AD$7),S11,""))</f>
        <v/>
      </c>
      <c r="AG11" s="171">
        <f t="shared" ref="AG11:AG74" si="12">IF(AD11=1,T11,0)</f>
        <v>0</v>
      </c>
    </row>
    <row r="12" spans="1:33" ht="12" customHeight="1" x14ac:dyDescent="0.25">
      <c r="A12" s="497"/>
      <c r="B12" s="15">
        <v>3</v>
      </c>
      <c r="C12" s="468">
        <f t="shared" si="6"/>
        <v>0</v>
      </c>
      <c r="D12" s="469"/>
      <c r="E12" s="470"/>
      <c r="F12" s="67">
        <f t="shared" si="7"/>
        <v>0</v>
      </c>
      <c r="G12" s="67">
        <f t="shared" si="7"/>
        <v>0</v>
      </c>
      <c r="H12" s="67">
        <f t="shared" si="7"/>
        <v>0</v>
      </c>
      <c r="I12" s="67">
        <f t="shared" si="0"/>
        <v>0</v>
      </c>
      <c r="J12" s="67">
        <f t="shared" si="8"/>
        <v>0</v>
      </c>
      <c r="K12" s="16">
        <f t="shared" si="8"/>
        <v>0</v>
      </c>
      <c r="L12" s="67">
        <f t="shared" si="8"/>
        <v>0</v>
      </c>
      <c r="M12" s="17">
        <f>IF(L12&gt;0,VLOOKUP(I12,Labour!$AR$1:$AT$15,3,FALSE),0)</f>
        <v>0</v>
      </c>
      <c r="N12" s="70">
        <f t="shared" si="1"/>
        <v>0</v>
      </c>
      <c r="R12" s="83">
        <f t="shared" si="2"/>
        <v>0</v>
      </c>
      <c r="S12" s="83">
        <f t="shared" si="2"/>
        <v>0</v>
      </c>
      <c r="T12" s="83">
        <f t="shared" si="2"/>
        <v>0</v>
      </c>
      <c r="U12" s="83">
        <f t="shared" si="2"/>
        <v>0</v>
      </c>
      <c r="V12" s="83">
        <f t="shared" si="3"/>
        <v>0</v>
      </c>
      <c r="W12" s="83">
        <f t="shared" si="3"/>
        <v>0</v>
      </c>
      <c r="X12" s="83">
        <f t="shared" si="4"/>
        <v>0</v>
      </c>
      <c r="Y12" s="83">
        <f t="shared" si="4"/>
        <v>0</v>
      </c>
      <c r="Z12" s="83">
        <f t="shared" si="4"/>
        <v>0</v>
      </c>
      <c r="AA12" s="171">
        <f t="shared" si="9"/>
        <v>0</v>
      </c>
      <c r="AB12" s="83">
        <f t="shared" si="5"/>
        <v>0</v>
      </c>
      <c r="AC12" s="83">
        <f t="shared" si="5"/>
        <v>0</v>
      </c>
      <c r="AD12" s="171">
        <f t="shared" si="10"/>
        <v>0</v>
      </c>
      <c r="AE12" s="171">
        <f>IF(AD12=1,SUM(AD$10:AD12),0)</f>
        <v>0</v>
      </c>
      <c r="AF12" s="82" t="str">
        <f t="shared" si="11"/>
        <v/>
      </c>
      <c r="AG12" s="171">
        <f t="shared" si="12"/>
        <v>0</v>
      </c>
    </row>
    <row r="13" spans="1:33" ht="12" customHeight="1" x14ac:dyDescent="0.25">
      <c r="A13" s="497"/>
      <c r="B13" s="15">
        <v>4</v>
      </c>
      <c r="C13" s="468">
        <f t="shared" si="6"/>
        <v>0</v>
      </c>
      <c r="D13" s="469"/>
      <c r="E13" s="470"/>
      <c r="F13" s="67">
        <f t="shared" si="7"/>
        <v>0</v>
      </c>
      <c r="G13" s="67">
        <f t="shared" si="7"/>
        <v>0</v>
      </c>
      <c r="H13" s="67">
        <f t="shared" si="7"/>
        <v>0</v>
      </c>
      <c r="I13" s="67">
        <f t="shared" si="0"/>
        <v>0</v>
      </c>
      <c r="J13" s="67">
        <f t="shared" si="8"/>
        <v>0</v>
      </c>
      <c r="K13" s="16">
        <f t="shared" si="8"/>
        <v>0</v>
      </c>
      <c r="L13" s="67">
        <f t="shared" si="8"/>
        <v>0</v>
      </c>
      <c r="M13" s="17">
        <f>IF(L13&gt;0,VLOOKUP(I13,Labour!$AR$1:$AT$15,3,FALSE),0)</f>
        <v>0</v>
      </c>
      <c r="N13" s="70">
        <f t="shared" si="1"/>
        <v>0</v>
      </c>
      <c r="R13" s="83">
        <f t="shared" si="2"/>
        <v>0</v>
      </c>
      <c r="S13" s="83">
        <f t="shared" si="2"/>
        <v>0</v>
      </c>
      <c r="T13" s="83">
        <f t="shared" si="2"/>
        <v>0</v>
      </c>
      <c r="U13" s="83">
        <f t="shared" si="2"/>
        <v>0</v>
      </c>
      <c r="V13" s="83">
        <f t="shared" si="3"/>
        <v>0</v>
      </c>
      <c r="W13" s="83">
        <f t="shared" si="3"/>
        <v>0</v>
      </c>
      <c r="X13" s="83">
        <f t="shared" si="4"/>
        <v>0</v>
      </c>
      <c r="Y13" s="83">
        <f t="shared" si="4"/>
        <v>0</v>
      </c>
      <c r="Z13" s="83">
        <f t="shared" si="4"/>
        <v>0</v>
      </c>
      <c r="AA13" s="171">
        <f t="shared" si="9"/>
        <v>0</v>
      </c>
      <c r="AB13" s="83">
        <f t="shared" si="5"/>
        <v>0</v>
      </c>
      <c r="AC13" s="83">
        <f t="shared" si="5"/>
        <v>0</v>
      </c>
      <c r="AD13" s="171">
        <f t="shared" si="10"/>
        <v>0</v>
      </c>
      <c r="AE13" s="171">
        <f>IF(AD13=1,SUM(AD$10:AD13),0)</f>
        <v>0</v>
      </c>
      <c r="AF13" s="82" t="str">
        <f t="shared" si="11"/>
        <v/>
      </c>
      <c r="AG13" s="171">
        <f t="shared" si="12"/>
        <v>0</v>
      </c>
    </row>
    <row r="14" spans="1:33" ht="12" customHeight="1" x14ac:dyDescent="0.25">
      <c r="A14" s="497"/>
      <c r="B14" s="15">
        <v>5</v>
      </c>
      <c r="C14" s="468">
        <f t="shared" si="6"/>
        <v>0</v>
      </c>
      <c r="D14" s="469"/>
      <c r="E14" s="470"/>
      <c r="F14" s="67">
        <f t="shared" si="7"/>
        <v>0</v>
      </c>
      <c r="G14" s="67">
        <f t="shared" si="7"/>
        <v>0</v>
      </c>
      <c r="H14" s="67">
        <f t="shared" si="7"/>
        <v>0</v>
      </c>
      <c r="I14" s="67">
        <f t="shared" si="0"/>
        <v>0</v>
      </c>
      <c r="J14" s="67">
        <f t="shared" si="8"/>
        <v>0</v>
      </c>
      <c r="K14" s="16">
        <f t="shared" si="8"/>
        <v>0</v>
      </c>
      <c r="L14" s="67">
        <f t="shared" si="8"/>
        <v>0</v>
      </c>
      <c r="M14" s="17">
        <f>IF(L14&gt;0,VLOOKUP(I14,Labour!$AR$1:$AT$15,3,FALSE),0)</f>
        <v>0</v>
      </c>
      <c r="N14" s="70">
        <f t="shared" si="1"/>
        <v>0</v>
      </c>
      <c r="R14" s="83">
        <f t="shared" si="2"/>
        <v>0</v>
      </c>
      <c r="S14" s="83">
        <f t="shared" si="2"/>
        <v>0</v>
      </c>
      <c r="T14" s="83">
        <f t="shared" si="2"/>
        <v>0</v>
      </c>
      <c r="U14" s="83">
        <f t="shared" si="2"/>
        <v>0</v>
      </c>
      <c r="V14" s="83">
        <f t="shared" si="3"/>
        <v>0</v>
      </c>
      <c r="W14" s="83">
        <f t="shared" si="3"/>
        <v>0</v>
      </c>
      <c r="X14" s="83">
        <f t="shared" si="4"/>
        <v>0</v>
      </c>
      <c r="Y14" s="83">
        <f t="shared" si="4"/>
        <v>0</v>
      </c>
      <c r="Z14" s="83">
        <f t="shared" si="4"/>
        <v>0</v>
      </c>
      <c r="AA14" s="171">
        <f t="shared" si="9"/>
        <v>0</v>
      </c>
      <c r="AB14" s="83">
        <f t="shared" si="5"/>
        <v>0</v>
      </c>
      <c r="AC14" s="83">
        <f t="shared" si="5"/>
        <v>0</v>
      </c>
      <c r="AD14" s="171">
        <f t="shared" si="10"/>
        <v>0</v>
      </c>
      <c r="AE14" s="171">
        <f>IF(AD14=1,SUM(AD$10:AD14),0)</f>
        <v>0</v>
      </c>
      <c r="AF14" s="82" t="str">
        <f t="shared" si="11"/>
        <v/>
      </c>
      <c r="AG14" s="171">
        <f t="shared" si="12"/>
        <v>0</v>
      </c>
    </row>
    <row r="15" spans="1:33" ht="12" customHeight="1" x14ac:dyDescent="0.25">
      <c r="A15" s="497"/>
      <c r="B15" s="15">
        <v>6</v>
      </c>
      <c r="C15" s="468">
        <f t="shared" si="6"/>
        <v>0</v>
      </c>
      <c r="D15" s="469"/>
      <c r="E15" s="470"/>
      <c r="F15" s="67">
        <f t="shared" si="7"/>
        <v>0</v>
      </c>
      <c r="G15" s="67">
        <f t="shared" si="7"/>
        <v>0</v>
      </c>
      <c r="H15" s="67">
        <f t="shared" si="7"/>
        <v>0</v>
      </c>
      <c r="I15" s="67">
        <f t="shared" si="0"/>
        <v>0</v>
      </c>
      <c r="J15" s="67">
        <f t="shared" si="8"/>
        <v>0</v>
      </c>
      <c r="K15" s="16">
        <f t="shared" si="8"/>
        <v>0</v>
      </c>
      <c r="L15" s="67">
        <f t="shared" si="8"/>
        <v>0</v>
      </c>
      <c r="M15" s="17">
        <f>IF(L15&gt;0,VLOOKUP(I15,Labour!$AR$1:$AT$15,3,FALSE),0)</f>
        <v>0</v>
      </c>
      <c r="N15" s="70">
        <f t="shared" si="1"/>
        <v>0</v>
      </c>
      <c r="R15" s="83">
        <f t="shared" si="2"/>
        <v>0</v>
      </c>
      <c r="S15" s="83">
        <f t="shared" si="2"/>
        <v>0</v>
      </c>
      <c r="T15" s="83">
        <f t="shared" si="2"/>
        <v>0</v>
      </c>
      <c r="U15" s="83">
        <f t="shared" si="2"/>
        <v>0</v>
      </c>
      <c r="V15" s="83">
        <f t="shared" si="3"/>
        <v>0</v>
      </c>
      <c r="W15" s="83">
        <f t="shared" si="3"/>
        <v>0</v>
      </c>
      <c r="X15" s="83">
        <f t="shared" si="4"/>
        <v>0</v>
      </c>
      <c r="Y15" s="83">
        <f t="shared" si="4"/>
        <v>0</v>
      </c>
      <c r="Z15" s="83">
        <f t="shared" si="4"/>
        <v>0</v>
      </c>
      <c r="AA15" s="171">
        <f t="shared" si="9"/>
        <v>0</v>
      </c>
      <c r="AB15" s="83">
        <f t="shared" si="5"/>
        <v>0</v>
      </c>
      <c r="AC15" s="83">
        <f t="shared" si="5"/>
        <v>0</v>
      </c>
      <c r="AD15" s="171">
        <f t="shared" si="10"/>
        <v>0</v>
      </c>
      <c r="AE15" s="171">
        <f>IF(AD15=1,SUM(AD$10:AD15),0)</f>
        <v>0</v>
      </c>
      <c r="AF15" s="82" t="str">
        <f t="shared" si="11"/>
        <v/>
      </c>
      <c r="AG15" s="171">
        <f t="shared" si="12"/>
        <v>0</v>
      </c>
    </row>
    <row r="16" spans="1:33" ht="12" customHeight="1" x14ac:dyDescent="0.25">
      <c r="A16" s="497"/>
      <c r="B16" s="15">
        <v>7</v>
      </c>
      <c r="C16" s="468">
        <f t="shared" si="6"/>
        <v>0</v>
      </c>
      <c r="D16" s="469"/>
      <c r="E16" s="470"/>
      <c r="F16" s="67">
        <f t="shared" si="7"/>
        <v>0</v>
      </c>
      <c r="G16" s="67">
        <f t="shared" si="7"/>
        <v>0</v>
      </c>
      <c r="H16" s="67">
        <f t="shared" si="7"/>
        <v>0</v>
      </c>
      <c r="I16" s="67">
        <f t="shared" si="0"/>
        <v>0</v>
      </c>
      <c r="J16" s="67">
        <f t="shared" si="8"/>
        <v>0</v>
      </c>
      <c r="K16" s="16">
        <f t="shared" si="8"/>
        <v>0</v>
      </c>
      <c r="L16" s="67">
        <f t="shared" si="8"/>
        <v>0</v>
      </c>
      <c r="M16" s="17">
        <f>IF(L16&gt;0,VLOOKUP(I16,Labour!$AR$1:$AT$15,3,FALSE),0)</f>
        <v>0</v>
      </c>
      <c r="N16" s="70">
        <f t="shared" si="1"/>
        <v>0</v>
      </c>
      <c r="R16" s="83">
        <f t="shared" si="2"/>
        <v>0</v>
      </c>
      <c r="S16" s="83">
        <f t="shared" si="2"/>
        <v>0</v>
      </c>
      <c r="T16" s="83">
        <f t="shared" si="2"/>
        <v>0</v>
      </c>
      <c r="U16" s="83">
        <f t="shared" si="2"/>
        <v>0</v>
      </c>
      <c r="V16" s="83">
        <f t="shared" si="3"/>
        <v>0</v>
      </c>
      <c r="W16" s="83">
        <f t="shared" si="3"/>
        <v>0</v>
      </c>
      <c r="X16" s="83">
        <f t="shared" si="4"/>
        <v>0</v>
      </c>
      <c r="Y16" s="83">
        <f t="shared" si="4"/>
        <v>0</v>
      </c>
      <c r="Z16" s="83">
        <f t="shared" si="4"/>
        <v>0</v>
      </c>
      <c r="AA16" s="171">
        <f t="shared" si="9"/>
        <v>0</v>
      </c>
      <c r="AB16" s="83">
        <f t="shared" si="5"/>
        <v>0</v>
      </c>
      <c r="AC16" s="83">
        <f t="shared" si="5"/>
        <v>0</v>
      </c>
      <c r="AD16" s="171">
        <f t="shared" si="10"/>
        <v>0</v>
      </c>
      <c r="AE16" s="171">
        <f>IF(AD16=1,SUM(AD$10:AD16),0)</f>
        <v>0</v>
      </c>
      <c r="AF16" s="82" t="str">
        <f t="shared" si="11"/>
        <v/>
      </c>
      <c r="AG16" s="171">
        <f t="shared" si="12"/>
        <v>0</v>
      </c>
    </row>
    <row r="17" spans="1:33" ht="12" customHeight="1" x14ac:dyDescent="0.25">
      <c r="A17" s="497"/>
      <c r="B17" s="15">
        <v>8</v>
      </c>
      <c r="C17" s="468">
        <f t="shared" si="6"/>
        <v>0</v>
      </c>
      <c r="D17" s="469"/>
      <c r="E17" s="470"/>
      <c r="F17" s="67">
        <f t="shared" si="7"/>
        <v>0</v>
      </c>
      <c r="G17" s="67">
        <f t="shared" si="7"/>
        <v>0</v>
      </c>
      <c r="H17" s="67">
        <f t="shared" si="7"/>
        <v>0</v>
      </c>
      <c r="I17" s="67">
        <f t="shared" si="0"/>
        <v>0</v>
      </c>
      <c r="J17" s="67">
        <f t="shared" si="8"/>
        <v>0</v>
      </c>
      <c r="K17" s="16">
        <f t="shared" si="8"/>
        <v>0</v>
      </c>
      <c r="L17" s="67">
        <f t="shared" si="8"/>
        <v>0</v>
      </c>
      <c r="M17" s="17">
        <f>IF(L17&gt;0,VLOOKUP(I17,Labour!$AR$1:$AT$15,3,FALSE),0)</f>
        <v>0</v>
      </c>
      <c r="N17" s="70">
        <f t="shared" si="1"/>
        <v>0</v>
      </c>
      <c r="R17" s="83">
        <f t="shared" si="2"/>
        <v>0</v>
      </c>
      <c r="S17" s="83">
        <f t="shared" si="2"/>
        <v>0</v>
      </c>
      <c r="T17" s="83">
        <f t="shared" si="2"/>
        <v>0</v>
      </c>
      <c r="U17" s="83">
        <f t="shared" si="2"/>
        <v>0</v>
      </c>
      <c r="V17" s="83">
        <f t="shared" si="3"/>
        <v>0</v>
      </c>
      <c r="W17" s="83">
        <f t="shared" si="3"/>
        <v>0</v>
      </c>
      <c r="X17" s="83">
        <f t="shared" si="4"/>
        <v>0</v>
      </c>
      <c r="Y17" s="83">
        <f t="shared" si="4"/>
        <v>0</v>
      </c>
      <c r="Z17" s="83">
        <f t="shared" si="4"/>
        <v>0</v>
      </c>
      <c r="AA17" s="171">
        <f t="shared" si="9"/>
        <v>0</v>
      </c>
      <c r="AB17" s="83">
        <f t="shared" si="5"/>
        <v>0</v>
      </c>
      <c r="AC17" s="83">
        <f t="shared" si="5"/>
        <v>0</v>
      </c>
      <c r="AD17" s="171">
        <f t="shared" si="10"/>
        <v>0</v>
      </c>
      <c r="AE17" s="171">
        <f>IF(AD17=1,SUM(AD$10:AD17),0)</f>
        <v>0</v>
      </c>
      <c r="AF17" s="82" t="str">
        <f t="shared" si="11"/>
        <v/>
      </c>
      <c r="AG17" s="171">
        <f t="shared" si="12"/>
        <v>0</v>
      </c>
    </row>
    <row r="18" spans="1:33" ht="12" customHeight="1" x14ac:dyDescent="0.25">
      <c r="A18" s="497"/>
      <c r="B18" s="15">
        <v>9</v>
      </c>
      <c r="C18" s="468">
        <f t="shared" si="6"/>
        <v>0</v>
      </c>
      <c r="D18" s="469"/>
      <c r="E18" s="470"/>
      <c r="F18" s="67">
        <f t="shared" si="7"/>
        <v>0</v>
      </c>
      <c r="G18" s="67">
        <f t="shared" si="7"/>
        <v>0</v>
      </c>
      <c r="H18" s="67">
        <f t="shared" si="7"/>
        <v>0</v>
      </c>
      <c r="I18" s="67">
        <f t="shared" si="0"/>
        <v>0</v>
      </c>
      <c r="J18" s="67">
        <f t="shared" si="8"/>
        <v>0</v>
      </c>
      <c r="K18" s="16">
        <f t="shared" si="8"/>
        <v>0</v>
      </c>
      <c r="L18" s="67">
        <f t="shared" si="8"/>
        <v>0</v>
      </c>
      <c r="M18" s="17">
        <f>IF(L18&gt;0,VLOOKUP(I18,Labour!$AR$1:$AT$15,3,FALSE),0)</f>
        <v>0</v>
      </c>
      <c r="N18" s="70">
        <f t="shared" si="1"/>
        <v>0</v>
      </c>
      <c r="R18" s="83">
        <f t="shared" si="2"/>
        <v>0</v>
      </c>
      <c r="S18" s="83">
        <f t="shared" si="2"/>
        <v>0</v>
      </c>
      <c r="T18" s="83">
        <f t="shared" si="2"/>
        <v>0</v>
      </c>
      <c r="U18" s="83">
        <f t="shared" si="2"/>
        <v>0</v>
      </c>
      <c r="V18" s="83">
        <f t="shared" si="3"/>
        <v>0</v>
      </c>
      <c r="W18" s="83">
        <f t="shared" si="3"/>
        <v>0</v>
      </c>
      <c r="X18" s="83">
        <f t="shared" si="4"/>
        <v>0</v>
      </c>
      <c r="Y18" s="83">
        <f t="shared" si="4"/>
        <v>0</v>
      </c>
      <c r="Z18" s="83">
        <f t="shared" si="4"/>
        <v>0</v>
      </c>
      <c r="AA18" s="171">
        <f t="shared" si="9"/>
        <v>0</v>
      </c>
      <c r="AB18" s="83">
        <f t="shared" si="5"/>
        <v>0</v>
      </c>
      <c r="AC18" s="83">
        <f t="shared" si="5"/>
        <v>0</v>
      </c>
      <c r="AD18" s="171">
        <f t="shared" si="10"/>
        <v>0</v>
      </c>
      <c r="AE18" s="171">
        <f>IF(AD18=1,SUM(AD$10:AD18),0)</f>
        <v>0</v>
      </c>
      <c r="AF18" s="82" t="str">
        <f t="shared" si="11"/>
        <v/>
      </c>
      <c r="AG18" s="171">
        <f t="shared" si="12"/>
        <v>0</v>
      </c>
    </row>
    <row r="19" spans="1:33" ht="12" customHeight="1" x14ac:dyDescent="0.25">
      <c r="A19" s="497"/>
      <c r="B19" s="15">
        <v>10</v>
      </c>
      <c r="C19" s="468">
        <f t="shared" si="6"/>
        <v>0</v>
      </c>
      <c r="D19" s="469"/>
      <c r="E19" s="470"/>
      <c r="F19" s="67">
        <f t="shared" si="7"/>
        <v>0</v>
      </c>
      <c r="G19" s="67">
        <f t="shared" si="7"/>
        <v>0</v>
      </c>
      <c r="H19" s="67">
        <f t="shared" si="7"/>
        <v>0</v>
      </c>
      <c r="I19" s="67">
        <f t="shared" si="0"/>
        <v>0</v>
      </c>
      <c r="J19" s="67">
        <f t="shared" si="8"/>
        <v>0</v>
      </c>
      <c r="K19" s="16">
        <f t="shared" si="8"/>
        <v>0</v>
      </c>
      <c r="L19" s="67">
        <f t="shared" si="8"/>
        <v>0</v>
      </c>
      <c r="M19" s="17">
        <f>IF(L19&gt;0,VLOOKUP(I19,Labour!$AR$1:$AT$15,3,FALSE),0)</f>
        <v>0</v>
      </c>
      <c r="N19" s="70">
        <f t="shared" si="1"/>
        <v>0</v>
      </c>
      <c r="R19" s="83">
        <f t="shared" si="2"/>
        <v>0</v>
      </c>
      <c r="S19" s="83">
        <f t="shared" si="2"/>
        <v>0</v>
      </c>
      <c r="T19" s="83">
        <f t="shared" si="2"/>
        <v>0</v>
      </c>
      <c r="U19" s="83">
        <f t="shared" si="2"/>
        <v>0</v>
      </c>
      <c r="V19" s="83">
        <f t="shared" si="3"/>
        <v>0</v>
      </c>
      <c r="W19" s="83">
        <f t="shared" si="3"/>
        <v>0</v>
      </c>
      <c r="X19" s="83">
        <f t="shared" si="4"/>
        <v>0</v>
      </c>
      <c r="Y19" s="83">
        <f t="shared" si="4"/>
        <v>0</v>
      </c>
      <c r="Z19" s="83">
        <f t="shared" si="4"/>
        <v>0</v>
      </c>
      <c r="AA19" s="171">
        <f t="shared" si="9"/>
        <v>0</v>
      </c>
      <c r="AB19" s="83">
        <f t="shared" si="5"/>
        <v>0</v>
      </c>
      <c r="AC19" s="83">
        <f t="shared" si="5"/>
        <v>0</v>
      </c>
      <c r="AD19" s="171">
        <f t="shared" si="10"/>
        <v>0</v>
      </c>
      <c r="AE19" s="171">
        <f>IF(AD19=1,SUM(AD$10:AD19),0)</f>
        <v>0</v>
      </c>
      <c r="AF19" s="82" t="str">
        <f t="shared" si="11"/>
        <v/>
      </c>
      <c r="AG19" s="171">
        <f t="shared" si="12"/>
        <v>0</v>
      </c>
    </row>
    <row r="20" spans="1:33" ht="12" customHeight="1" x14ac:dyDescent="0.25">
      <c r="A20" s="497"/>
      <c r="B20" s="15">
        <v>11</v>
      </c>
      <c r="C20" s="468">
        <f t="shared" si="6"/>
        <v>0</v>
      </c>
      <c r="D20" s="469"/>
      <c r="E20" s="470"/>
      <c r="F20" s="67">
        <f t="shared" si="7"/>
        <v>0</v>
      </c>
      <c r="G20" s="67">
        <f t="shared" si="7"/>
        <v>0</v>
      </c>
      <c r="H20" s="67">
        <f t="shared" si="7"/>
        <v>0</v>
      </c>
      <c r="I20" s="67">
        <f t="shared" si="0"/>
        <v>0</v>
      </c>
      <c r="J20" s="67">
        <f t="shared" si="8"/>
        <v>0</v>
      </c>
      <c r="K20" s="16">
        <f t="shared" si="8"/>
        <v>0</v>
      </c>
      <c r="L20" s="67">
        <f t="shared" si="8"/>
        <v>0</v>
      </c>
      <c r="M20" s="17">
        <f>IF(L20&gt;0,VLOOKUP(I20,Labour!$AR$1:$AT$15,3,FALSE),0)</f>
        <v>0</v>
      </c>
      <c r="N20" s="70">
        <f t="shared" si="1"/>
        <v>0</v>
      </c>
      <c r="R20" s="83">
        <f t="shared" si="2"/>
        <v>0</v>
      </c>
      <c r="S20" s="83">
        <f t="shared" si="2"/>
        <v>0</v>
      </c>
      <c r="T20" s="83">
        <f t="shared" si="2"/>
        <v>0</v>
      </c>
      <c r="U20" s="83">
        <f t="shared" si="2"/>
        <v>0</v>
      </c>
      <c r="V20" s="83">
        <f t="shared" si="3"/>
        <v>0</v>
      </c>
      <c r="W20" s="83">
        <f t="shared" si="3"/>
        <v>0</v>
      </c>
      <c r="X20" s="83">
        <f t="shared" si="4"/>
        <v>0</v>
      </c>
      <c r="Y20" s="83">
        <f t="shared" si="4"/>
        <v>0</v>
      </c>
      <c r="Z20" s="83">
        <f t="shared" si="4"/>
        <v>0</v>
      </c>
      <c r="AA20" s="171">
        <f t="shared" si="9"/>
        <v>0</v>
      </c>
      <c r="AB20" s="83">
        <f t="shared" si="5"/>
        <v>0</v>
      </c>
      <c r="AC20" s="83">
        <f t="shared" si="5"/>
        <v>0</v>
      </c>
      <c r="AD20" s="171">
        <f t="shared" si="10"/>
        <v>0</v>
      </c>
      <c r="AE20" s="171">
        <f>IF(AD20=1,SUM(AD$10:AD20),0)</f>
        <v>0</v>
      </c>
      <c r="AF20" s="82" t="str">
        <f t="shared" si="11"/>
        <v/>
      </c>
      <c r="AG20" s="171">
        <f t="shared" si="12"/>
        <v>0</v>
      </c>
    </row>
    <row r="21" spans="1:33" ht="12" customHeight="1" x14ac:dyDescent="0.25">
      <c r="A21" s="497"/>
      <c r="B21" s="15">
        <v>12</v>
      </c>
      <c r="C21" s="468">
        <f t="shared" si="6"/>
        <v>0</v>
      </c>
      <c r="D21" s="469"/>
      <c r="E21" s="470"/>
      <c r="F21" s="67">
        <f t="shared" si="7"/>
        <v>0</v>
      </c>
      <c r="G21" s="67">
        <f t="shared" si="7"/>
        <v>0</v>
      </c>
      <c r="H21" s="67">
        <f t="shared" si="7"/>
        <v>0</v>
      </c>
      <c r="I21" s="67">
        <f t="shared" si="0"/>
        <v>0</v>
      </c>
      <c r="J21" s="67">
        <f t="shared" si="8"/>
        <v>0</v>
      </c>
      <c r="K21" s="16">
        <f t="shared" si="8"/>
        <v>0</v>
      </c>
      <c r="L21" s="67">
        <f t="shared" si="8"/>
        <v>0</v>
      </c>
      <c r="M21" s="17">
        <f>IF(L21&gt;0,VLOOKUP(I21,Labour!$AR$1:$AT$15,3,FALSE),0)</f>
        <v>0</v>
      </c>
      <c r="N21" s="70">
        <f t="shared" si="1"/>
        <v>0</v>
      </c>
      <c r="R21" s="83">
        <f t="shared" si="2"/>
        <v>0</v>
      </c>
      <c r="S21" s="83">
        <f t="shared" si="2"/>
        <v>0</v>
      </c>
      <c r="T21" s="83">
        <f t="shared" si="2"/>
        <v>0</v>
      </c>
      <c r="U21" s="83">
        <f t="shared" si="2"/>
        <v>0</v>
      </c>
      <c r="V21" s="83">
        <f t="shared" si="3"/>
        <v>0</v>
      </c>
      <c r="W21" s="83">
        <f t="shared" si="3"/>
        <v>0</v>
      </c>
      <c r="X21" s="83">
        <f t="shared" si="4"/>
        <v>0</v>
      </c>
      <c r="Y21" s="83">
        <f t="shared" si="4"/>
        <v>0</v>
      </c>
      <c r="Z21" s="83">
        <f t="shared" si="4"/>
        <v>0</v>
      </c>
      <c r="AA21" s="171">
        <f t="shared" si="9"/>
        <v>0</v>
      </c>
      <c r="AB21" s="83">
        <f t="shared" si="5"/>
        <v>0</v>
      </c>
      <c r="AC21" s="83">
        <f t="shared" si="5"/>
        <v>0</v>
      </c>
      <c r="AD21" s="171">
        <f t="shared" si="10"/>
        <v>0</v>
      </c>
      <c r="AE21" s="171">
        <f>IF(AD21=1,SUM(AD$10:AD21),0)</f>
        <v>0</v>
      </c>
      <c r="AF21" s="82" t="str">
        <f t="shared" si="11"/>
        <v/>
      </c>
      <c r="AG21" s="171">
        <f t="shared" si="12"/>
        <v>0</v>
      </c>
    </row>
    <row r="22" spans="1:33" ht="12" customHeight="1" x14ac:dyDescent="0.25">
      <c r="A22" s="497"/>
      <c r="B22" s="15">
        <v>13</v>
      </c>
      <c r="C22" s="468">
        <f t="shared" si="6"/>
        <v>0</v>
      </c>
      <c r="D22" s="469"/>
      <c r="E22" s="470"/>
      <c r="F22" s="67">
        <f t="shared" si="7"/>
        <v>0</v>
      </c>
      <c r="G22" s="67">
        <f t="shared" si="7"/>
        <v>0</v>
      </c>
      <c r="H22" s="67">
        <f t="shared" si="7"/>
        <v>0</v>
      </c>
      <c r="I22" s="67">
        <f t="shared" si="0"/>
        <v>0</v>
      </c>
      <c r="J22" s="67">
        <f t="shared" si="8"/>
        <v>0</v>
      </c>
      <c r="K22" s="16">
        <f t="shared" si="8"/>
        <v>0</v>
      </c>
      <c r="L22" s="67">
        <f t="shared" si="8"/>
        <v>0</v>
      </c>
      <c r="M22" s="17">
        <f>IF(L22&gt;0,VLOOKUP(I22,Labour!$AR$1:$AT$15,3,FALSE),0)</f>
        <v>0</v>
      </c>
      <c r="N22" s="70">
        <f t="shared" si="1"/>
        <v>0</v>
      </c>
      <c r="R22" s="83">
        <f t="shared" si="2"/>
        <v>0</v>
      </c>
      <c r="S22" s="83">
        <f t="shared" si="2"/>
        <v>0</v>
      </c>
      <c r="T22" s="83">
        <f t="shared" si="2"/>
        <v>0</v>
      </c>
      <c r="U22" s="83">
        <f t="shared" si="2"/>
        <v>0</v>
      </c>
      <c r="V22" s="83">
        <f t="shared" si="3"/>
        <v>0</v>
      </c>
      <c r="W22" s="83">
        <f t="shared" si="3"/>
        <v>0</v>
      </c>
      <c r="X22" s="83">
        <f t="shared" si="4"/>
        <v>0</v>
      </c>
      <c r="Y22" s="83">
        <f t="shared" si="4"/>
        <v>0</v>
      </c>
      <c r="Z22" s="83">
        <f t="shared" si="4"/>
        <v>0</v>
      </c>
      <c r="AA22" s="171">
        <f t="shared" si="9"/>
        <v>0</v>
      </c>
      <c r="AB22" s="83">
        <f t="shared" si="5"/>
        <v>0</v>
      </c>
      <c r="AC22" s="83">
        <f t="shared" si="5"/>
        <v>0</v>
      </c>
      <c r="AD22" s="171">
        <f t="shared" si="10"/>
        <v>0</v>
      </c>
      <c r="AE22" s="171">
        <f>IF(AD22=1,SUM(AD$10:AD22),0)</f>
        <v>0</v>
      </c>
      <c r="AF22" s="82" t="str">
        <f t="shared" si="11"/>
        <v/>
      </c>
      <c r="AG22" s="171">
        <f t="shared" si="12"/>
        <v>0</v>
      </c>
    </row>
    <row r="23" spans="1:33" ht="12" customHeight="1" x14ac:dyDescent="0.25">
      <c r="A23" s="497"/>
      <c r="B23" s="15">
        <v>14</v>
      </c>
      <c r="C23" s="468">
        <f t="shared" si="6"/>
        <v>0</v>
      </c>
      <c r="D23" s="469"/>
      <c r="E23" s="470"/>
      <c r="F23" s="67">
        <f t="shared" si="7"/>
        <v>0</v>
      </c>
      <c r="G23" s="67">
        <f t="shared" si="7"/>
        <v>0</v>
      </c>
      <c r="H23" s="67">
        <f t="shared" si="7"/>
        <v>0</v>
      </c>
      <c r="I23" s="67">
        <f t="shared" si="0"/>
        <v>0</v>
      </c>
      <c r="J23" s="67">
        <f t="shared" si="8"/>
        <v>0</v>
      </c>
      <c r="K23" s="16">
        <f t="shared" si="8"/>
        <v>0</v>
      </c>
      <c r="L23" s="67">
        <f t="shared" si="8"/>
        <v>0</v>
      </c>
      <c r="M23" s="17">
        <f>IF(L23&gt;0,VLOOKUP(I23,Labour!$AR$1:$AT$15,3,FALSE),0)</f>
        <v>0</v>
      </c>
      <c r="N23" s="70">
        <f t="shared" si="1"/>
        <v>0</v>
      </c>
      <c r="R23" s="83">
        <f t="shared" si="2"/>
        <v>0</v>
      </c>
      <c r="S23" s="83">
        <f t="shared" si="2"/>
        <v>0</v>
      </c>
      <c r="T23" s="83">
        <f t="shared" si="2"/>
        <v>0</v>
      </c>
      <c r="U23" s="83">
        <f t="shared" si="2"/>
        <v>0</v>
      </c>
      <c r="V23" s="83">
        <f t="shared" si="3"/>
        <v>0</v>
      </c>
      <c r="W23" s="83">
        <f t="shared" si="3"/>
        <v>0</v>
      </c>
      <c r="X23" s="83">
        <f t="shared" si="4"/>
        <v>0</v>
      </c>
      <c r="Y23" s="83">
        <f t="shared" si="4"/>
        <v>0</v>
      </c>
      <c r="Z23" s="83">
        <f t="shared" si="4"/>
        <v>0</v>
      </c>
      <c r="AA23" s="171">
        <f t="shared" si="9"/>
        <v>0</v>
      </c>
      <c r="AB23" s="83">
        <f t="shared" si="5"/>
        <v>0</v>
      </c>
      <c r="AC23" s="83">
        <f t="shared" si="5"/>
        <v>0</v>
      </c>
      <c r="AD23" s="171">
        <f t="shared" si="10"/>
        <v>0</v>
      </c>
      <c r="AE23" s="171">
        <f>IF(AD23=1,SUM(AD$10:AD23),0)</f>
        <v>0</v>
      </c>
      <c r="AF23" s="82" t="str">
        <f t="shared" si="11"/>
        <v/>
      </c>
      <c r="AG23" s="171">
        <f t="shared" si="12"/>
        <v>0</v>
      </c>
    </row>
    <row r="24" spans="1:33" ht="12" customHeight="1" x14ac:dyDescent="0.25">
      <c r="A24" s="497"/>
      <c r="B24" s="15">
        <v>15</v>
      </c>
      <c r="C24" s="468">
        <f t="shared" si="6"/>
        <v>0</v>
      </c>
      <c r="D24" s="469"/>
      <c r="E24" s="470"/>
      <c r="F24" s="67">
        <f t="shared" si="7"/>
        <v>0</v>
      </c>
      <c r="G24" s="67">
        <f t="shared" si="7"/>
        <v>0</v>
      </c>
      <c r="H24" s="67">
        <f t="shared" si="7"/>
        <v>0</v>
      </c>
      <c r="I24" s="67">
        <f t="shared" si="0"/>
        <v>0</v>
      </c>
      <c r="J24" s="67">
        <f t="shared" si="8"/>
        <v>0</v>
      </c>
      <c r="K24" s="16">
        <f t="shared" si="8"/>
        <v>0</v>
      </c>
      <c r="L24" s="67">
        <f t="shared" si="8"/>
        <v>0</v>
      </c>
      <c r="M24" s="17">
        <f>IF(L24&gt;0,VLOOKUP(I24,Labour!$AR$1:$AT$15,3,FALSE),0)</f>
        <v>0</v>
      </c>
      <c r="N24" s="70">
        <f t="shared" si="1"/>
        <v>0</v>
      </c>
      <c r="R24" s="83">
        <f t="shared" si="2"/>
        <v>0</v>
      </c>
      <c r="S24" s="83">
        <f t="shared" si="2"/>
        <v>0</v>
      </c>
      <c r="T24" s="83">
        <f t="shared" si="2"/>
        <v>0</v>
      </c>
      <c r="U24" s="83">
        <f t="shared" si="2"/>
        <v>0</v>
      </c>
      <c r="V24" s="83">
        <f t="shared" si="3"/>
        <v>0</v>
      </c>
      <c r="W24" s="83">
        <f t="shared" si="3"/>
        <v>0</v>
      </c>
      <c r="X24" s="83">
        <f t="shared" si="4"/>
        <v>0</v>
      </c>
      <c r="Y24" s="83">
        <f t="shared" si="4"/>
        <v>0</v>
      </c>
      <c r="Z24" s="83">
        <f t="shared" si="4"/>
        <v>0</v>
      </c>
      <c r="AA24" s="171">
        <f t="shared" si="9"/>
        <v>0</v>
      </c>
      <c r="AB24" s="83">
        <f t="shared" si="5"/>
        <v>0</v>
      </c>
      <c r="AC24" s="83">
        <f t="shared" si="5"/>
        <v>0</v>
      </c>
      <c r="AD24" s="171">
        <f t="shared" si="10"/>
        <v>0</v>
      </c>
      <c r="AE24" s="171">
        <f>IF(AD24=1,SUM(AD$10:AD24),0)</f>
        <v>0</v>
      </c>
      <c r="AF24" s="82" t="str">
        <f t="shared" si="11"/>
        <v/>
      </c>
      <c r="AG24" s="171">
        <f t="shared" si="12"/>
        <v>0</v>
      </c>
    </row>
    <row r="25" spans="1:33" ht="12" customHeight="1" x14ac:dyDescent="0.25">
      <c r="A25" s="497"/>
      <c r="B25" s="15">
        <v>16</v>
      </c>
      <c r="C25" s="468">
        <f t="shared" si="6"/>
        <v>0</v>
      </c>
      <c r="D25" s="469"/>
      <c r="E25" s="470"/>
      <c r="F25" s="67">
        <f t="shared" si="7"/>
        <v>0</v>
      </c>
      <c r="G25" s="67">
        <f t="shared" si="7"/>
        <v>0</v>
      </c>
      <c r="H25" s="67">
        <f t="shared" si="7"/>
        <v>0</v>
      </c>
      <c r="I25" s="67">
        <f t="shared" si="0"/>
        <v>0</v>
      </c>
      <c r="J25" s="67">
        <f t="shared" si="8"/>
        <v>0</v>
      </c>
      <c r="K25" s="16">
        <f t="shared" si="8"/>
        <v>0</v>
      </c>
      <c r="L25" s="67">
        <f t="shared" si="8"/>
        <v>0</v>
      </c>
      <c r="M25" s="17">
        <f>IF(L25&gt;0,VLOOKUP(I25,Labour!$AR$1:$AT$15,3,FALSE),0)</f>
        <v>0</v>
      </c>
      <c r="N25" s="70">
        <f t="shared" si="1"/>
        <v>0</v>
      </c>
      <c r="R25" s="83">
        <f t="shared" si="2"/>
        <v>0</v>
      </c>
      <c r="S25" s="83">
        <f t="shared" si="2"/>
        <v>0</v>
      </c>
      <c r="T25" s="83">
        <f t="shared" si="2"/>
        <v>0</v>
      </c>
      <c r="U25" s="83">
        <f t="shared" si="2"/>
        <v>0</v>
      </c>
      <c r="V25" s="83">
        <f t="shared" si="3"/>
        <v>0</v>
      </c>
      <c r="W25" s="83">
        <f t="shared" si="3"/>
        <v>0</v>
      </c>
      <c r="X25" s="83">
        <f t="shared" si="4"/>
        <v>0</v>
      </c>
      <c r="Y25" s="83">
        <f t="shared" si="4"/>
        <v>0</v>
      </c>
      <c r="Z25" s="83">
        <f t="shared" si="4"/>
        <v>0</v>
      </c>
      <c r="AA25" s="171">
        <f t="shared" si="9"/>
        <v>0</v>
      </c>
      <c r="AB25" s="83">
        <f t="shared" si="5"/>
        <v>0</v>
      </c>
      <c r="AC25" s="83">
        <f t="shared" si="5"/>
        <v>0</v>
      </c>
      <c r="AD25" s="171">
        <f t="shared" si="10"/>
        <v>0</v>
      </c>
      <c r="AE25" s="171">
        <f>IF(AD25=1,SUM(AD$10:AD25),0)</f>
        <v>0</v>
      </c>
      <c r="AF25" s="82" t="str">
        <f t="shared" si="11"/>
        <v/>
      </c>
      <c r="AG25" s="171">
        <f t="shared" si="12"/>
        <v>0</v>
      </c>
    </row>
    <row r="26" spans="1:33" ht="12" customHeight="1" x14ac:dyDescent="0.25">
      <c r="A26" s="497"/>
      <c r="B26" s="15">
        <v>17</v>
      </c>
      <c r="C26" s="468">
        <f t="shared" si="6"/>
        <v>0</v>
      </c>
      <c r="D26" s="469"/>
      <c r="E26" s="470"/>
      <c r="F26" s="67">
        <f t="shared" si="7"/>
        <v>0</v>
      </c>
      <c r="G26" s="67">
        <f t="shared" si="7"/>
        <v>0</v>
      </c>
      <c r="H26" s="67">
        <f t="shared" si="7"/>
        <v>0</v>
      </c>
      <c r="I26" s="67">
        <f t="shared" si="0"/>
        <v>0</v>
      </c>
      <c r="J26" s="67">
        <f t="shared" si="8"/>
        <v>0</v>
      </c>
      <c r="K26" s="16">
        <f t="shared" si="8"/>
        <v>0</v>
      </c>
      <c r="L26" s="67">
        <f t="shared" si="8"/>
        <v>0</v>
      </c>
      <c r="M26" s="17">
        <f>IF(L26&gt;0,VLOOKUP(I26,Labour!$AR$1:$AT$15,3,FALSE),0)</f>
        <v>0</v>
      </c>
      <c r="N26" s="70">
        <f t="shared" si="1"/>
        <v>0</v>
      </c>
      <c r="R26" s="83">
        <f t="shared" si="2"/>
        <v>0</v>
      </c>
      <c r="S26" s="83">
        <f t="shared" si="2"/>
        <v>0</v>
      </c>
      <c r="T26" s="83">
        <f t="shared" si="2"/>
        <v>0</v>
      </c>
      <c r="U26" s="83">
        <f t="shared" si="2"/>
        <v>0</v>
      </c>
      <c r="V26" s="83">
        <f t="shared" si="3"/>
        <v>0</v>
      </c>
      <c r="W26" s="83">
        <f t="shared" si="3"/>
        <v>0</v>
      </c>
      <c r="X26" s="83">
        <f t="shared" si="4"/>
        <v>0</v>
      </c>
      <c r="Y26" s="83">
        <f t="shared" si="4"/>
        <v>0</v>
      </c>
      <c r="Z26" s="83">
        <f t="shared" si="4"/>
        <v>0</v>
      </c>
      <c r="AA26" s="171">
        <f t="shared" si="9"/>
        <v>0</v>
      </c>
      <c r="AB26" s="83">
        <f t="shared" si="5"/>
        <v>0</v>
      </c>
      <c r="AC26" s="83">
        <f t="shared" si="5"/>
        <v>0</v>
      </c>
      <c r="AD26" s="171">
        <f t="shared" si="10"/>
        <v>0</v>
      </c>
      <c r="AE26" s="171">
        <f>IF(AD26=1,SUM(AD$10:AD26),0)</f>
        <v>0</v>
      </c>
      <c r="AF26" s="82" t="str">
        <f t="shared" si="11"/>
        <v/>
      </c>
      <c r="AG26" s="171">
        <f t="shared" si="12"/>
        <v>0</v>
      </c>
    </row>
    <row r="27" spans="1:33" ht="12" customHeight="1" x14ac:dyDescent="0.25">
      <c r="A27" s="497"/>
      <c r="B27" s="15">
        <v>18</v>
      </c>
      <c r="C27" s="468">
        <f t="shared" si="6"/>
        <v>0</v>
      </c>
      <c r="D27" s="469"/>
      <c r="E27" s="470"/>
      <c r="F27" s="67">
        <f t="shared" si="7"/>
        <v>0</v>
      </c>
      <c r="G27" s="67">
        <f t="shared" si="7"/>
        <v>0</v>
      </c>
      <c r="H27" s="67">
        <f t="shared" si="7"/>
        <v>0</v>
      </c>
      <c r="I27" s="67">
        <f t="shared" si="0"/>
        <v>0</v>
      </c>
      <c r="J27" s="67">
        <f t="shared" si="8"/>
        <v>0</v>
      </c>
      <c r="K27" s="16">
        <f t="shared" si="8"/>
        <v>0</v>
      </c>
      <c r="L27" s="67">
        <f t="shared" si="8"/>
        <v>0</v>
      </c>
      <c r="M27" s="17">
        <f>IF(L27&gt;0,VLOOKUP(I27,Labour!$AR$1:$AT$15,3,FALSE),0)</f>
        <v>0</v>
      </c>
      <c r="N27" s="70">
        <f t="shared" si="1"/>
        <v>0</v>
      </c>
      <c r="R27" s="83">
        <f t="shared" si="2"/>
        <v>0</v>
      </c>
      <c r="S27" s="83">
        <f t="shared" si="2"/>
        <v>0</v>
      </c>
      <c r="T27" s="83">
        <f t="shared" si="2"/>
        <v>0</v>
      </c>
      <c r="U27" s="83">
        <f t="shared" si="2"/>
        <v>0</v>
      </c>
      <c r="V27" s="83">
        <f t="shared" si="3"/>
        <v>0</v>
      </c>
      <c r="W27" s="83">
        <f t="shared" si="3"/>
        <v>0</v>
      </c>
      <c r="X27" s="83">
        <f t="shared" si="4"/>
        <v>0</v>
      </c>
      <c r="Y27" s="83">
        <f t="shared" si="4"/>
        <v>0</v>
      </c>
      <c r="Z27" s="83">
        <f t="shared" si="4"/>
        <v>0</v>
      </c>
      <c r="AA27" s="171">
        <f t="shared" si="9"/>
        <v>0</v>
      </c>
      <c r="AB27" s="83">
        <f t="shared" si="5"/>
        <v>0</v>
      </c>
      <c r="AC27" s="83">
        <f t="shared" si="5"/>
        <v>0</v>
      </c>
      <c r="AD27" s="171">
        <f t="shared" si="10"/>
        <v>0</v>
      </c>
      <c r="AE27" s="171">
        <f>IF(AD27=1,SUM(AD$10:AD27),0)</f>
        <v>0</v>
      </c>
      <c r="AF27" s="82" t="str">
        <f t="shared" si="11"/>
        <v/>
      </c>
      <c r="AG27" s="171">
        <f t="shared" si="12"/>
        <v>0</v>
      </c>
    </row>
    <row r="28" spans="1:33" ht="12" customHeight="1" x14ac:dyDescent="0.25">
      <c r="A28" s="497"/>
      <c r="B28" s="15">
        <v>19</v>
      </c>
      <c r="C28" s="468">
        <f t="shared" si="6"/>
        <v>0</v>
      </c>
      <c r="D28" s="469"/>
      <c r="E28" s="470"/>
      <c r="F28" s="67">
        <f t="shared" si="7"/>
        <v>0</v>
      </c>
      <c r="G28" s="67">
        <f t="shared" si="7"/>
        <v>0</v>
      </c>
      <c r="H28" s="67">
        <f t="shared" si="7"/>
        <v>0</v>
      </c>
      <c r="I28" s="67">
        <f t="shared" si="0"/>
        <v>0</v>
      </c>
      <c r="J28" s="67">
        <f t="shared" si="8"/>
        <v>0</v>
      </c>
      <c r="K28" s="16">
        <f t="shared" si="8"/>
        <v>0</v>
      </c>
      <c r="L28" s="67">
        <f t="shared" si="8"/>
        <v>0</v>
      </c>
      <c r="M28" s="17">
        <f>IF(L28&gt;0,VLOOKUP(I28,Labour!$AR$1:$AT$15,3,FALSE),0)</f>
        <v>0</v>
      </c>
      <c r="N28" s="70">
        <f t="shared" si="1"/>
        <v>0</v>
      </c>
      <c r="R28" s="83">
        <f t="shared" si="2"/>
        <v>0</v>
      </c>
      <c r="S28" s="83">
        <f t="shared" si="2"/>
        <v>0</v>
      </c>
      <c r="T28" s="83">
        <f t="shared" si="2"/>
        <v>0</v>
      </c>
      <c r="U28" s="83">
        <f t="shared" si="2"/>
        <v>0</v>
      </c>
      <c r="V28" s="83">
        <f t="shared" si="3"/>
        <v>0</v>
      </c>
      <c r="W28" s="83">
        <f t="shared" si="3"/>
        <v>0</v>
      </c>
      <c r="X28" s="83">
        <f t="shared" si="4"/>
        <v>0</v>
      </c>
      <c r="Y28" s="83">
        <f t="shared" si="4"/>
        <v>0</v>
      </c>
      <c r="Z28" s="83">
        <f t="shared" si="4"/>
        <v>0</v>
      </c>
      <c r="AA28" s="171">
        <f t="shared" si="9"/>
        <v>0</v>
      </c>
      <c r="AB28" s="83">
        <f t="shared" si="5"/>
        <v>0</v>
      </c>
      <c r="AC28" s="83">
        <f t="shared" si="5"/>
        <v>0</v>
      </c>
      <c r="AD28" s="171">
        <f t="shared" si="10"/>
        <v>0</v>
      </c>
      <c r="AE28" s="171">
        <f>IF(AD28=1,SUM(AD$10:AD28),0)</f>
        <v>0</v>
      </c>
      <c r="AF28" s="82" t="str">
        <f t="shared" si="11"/>
        <v/>
      </c>
      <c r="AG28" s="171">
        <f t="shared" si="12"/>
        <v>0</v>
      </c>
    </row>
    <row r="29" spans="1:33" ht="12" customHeight="1" x14ac:dyDescent="0.25">
      <c r="A29" s="497"/>
      <c r="B29" s="15">
        <v>20</v>
      </c>
      <c r="C29" s="468">
        <f t="shared" si="6"/>
        <v>0</v>
      </c>
      <c r="D29" s="469"/>
      <c r="E29" s="470"/>
      <c r="F29" s="67">
        <f t="shared" si="7"/>
        <v>0</v>
      </c>
      <c r="G29" s="67">
        <f t="shared" si="7"/>
        <v>0</v>
      </c>
      <c r="H29" s="67">
        <f t="shared" si="7"/>
        <v>0</v>
      </c>
      <c r="I29" s="67">
        <f t="shared" si="0"/>
        <v>0</v>
      </c>
      <c r="J29" s="67">
        <f t="shared" si="8"/>
        <v>0</v>
      </c>
      <c r="K29" s="16">
        <f t="shared" si="8"/>
        <v>0</v>
      </c>
      <c r="L29" s="67">
        <f t="shared" si="8"/>
        <v>0</v>
      </c>
      <c r="M29" s="17">
        <f>IF(L29&gt;0,VLOOKUP(I29,Labour!$AR$1:$AT$15,3,FALSE),0)</f>
        <v>0</v>
      </c>
      <c r="N29" s="70">
        <f t="shared" si="1"/>
        <v>0</v>
      </c>
      <c r="R29" s="83">
        <f t="shared" si="2"/>
        <v>0</v>
      </c>
      <c r="S29" s="83">
        <f t="shared" si="2"/>
        <v>0</v>
      </c>
      <c r="T29" s="83">
        <f t="shared" si="2"/>
        <v>0</v>
      </c>
      <c r="U29" s="83">
        <f t="shared" si="2"/>
        <v>0</v>
      </c>
      <c r="V29" s="83">
        <f t="shared" si="3"/>
        <v>0</v>
      </c>
      <c r="W29" s="83">
        <f t="shared" si="3"/>
        <v>0</v>
      </c>
      <c r="X29" s="83">
        <f t="shared" si="4"/>
        <v>0</v>
      </c>
      <c r="Y29" s="83">
        <f t="shared" si="4"/>
        <v>0</v>
      </c>
      <c r="Z29" s="83">
        <f t="shared" si="4"/>
        <v>0</v>
      </c>
      <c r="AA29" s="171">
        <f t="shared" si="9"/>
        <v>0</v>
      </c>
      <c r="AB29" s="83">
        <f t="shared" si="5"/>
        <v>0</v>
      </c>
      <c r="AC29" s="83">
        <f t="shared" si="5"/>
        <v>0</v>
      </c>
      <c r="AD29" s="171">
        <f t="shared" si="10"/>
        <v>0</v>
      </c>
      <c r="AE29" s="171">
        <f>IF(AD29=1,SUM(AD$10:AD29),0)</f>
        <v>0</v>
      </c>
      <c r="AF29" s="82" t="str">
        <f t="shared" si="11"/>
        <v/>
      </c>
      <c r="AG29" s="171">
        <f t="shared" si="12"/>
        <v>0</v>
      </c>
    </row>
    <row r="30" spans="1:33" ht="12" customHeight="1" x14ac:dyDescent="0.25">
      <c r="A30" s="497"/>
      <c r="B30" s="15">
        <v>21</v>
      </c>
      <c r="C30" s="468">
        <f t="shared" si="6"/>
        <v>0</v>
      </c>
      <c r="D30" s="469"/>
      <c r="E30" s="470"/>
      <c r="F30" s="67">
        <f t="shared" si="7"/>
        <v>0</v>
      </c>
      <c r="G30" s="67">
        <f t="shared" si="7"/>
        <v>0</v>
      </c>
      <c r="H30" s="67">
        <f t="shared" si="7"/>
        <v>0</v>
      </c>
      <c r="I30" s="67">
        <f t="shared" si="0"/>
        <v>0</v>
      </c>
      <c r="J30" s="67">
        <f t="shared" si="8"/>
        <v>0</v>
      </c>
      <c r="K30" s="16">
        <f t="shared" si="8"/>
        <v>0</v>
      </c>
      <c r="L30" s="67">
        <f t="shared" si="8"/>
        <v>0</v>
      </c>
      <c r="M30" s="17">
        <f>IF(L30&gt;0,VLOOKUP(I30,Labour!$AR$1:$AT$15,3,FALSE),0)</f>
        <v>0</v>
      </c>
      <c r="N30" s="70">
        <f t="shared" si="1"/>
        <v>0</v>
      </c>
      <c r="R30" s="83">
        <f t="shared" ref="R30:U49" si="13">IF($B30&lt;=$U$3,VLOOKUP($B30,RTABLE,R$9,FALSE),0)</f>
        <v>0</v>
      </c>
      <c r="S30" s="83">
        <f t="shared" si="13"/>
        <v>0</v>
      </c>
      <c r="T30" s="83">
        <f t="shared" si="13"/>
        <v>0</v>
      </c>
      <c r="U30" s="83">
        <f t="shared" si="13"/>
        <v>0</v>
      </c>
      <c r="V30" s="83">
        <f t="shared" ref="V30:W49" si="14">IF($B30&lt;=$U$3,IF(VLOOKUP($B30,RTABLE,V$9,FALSE)=V$8,$U30,0),0)</f>
        <v>0</v>
      </c>
      <c r="W30" s="83">
        <f t="shared" si="14"/>
        <v>0</v>
      </c>
      <c r="X30" s="83">
        <f t="shared" ref="X30:Z49" si="15">IF($B30&lt;=$U$3,VLOOKUP($B30,RTABLE,X$9,FALSE),0)</f>
        <v>0</v>
      </c>
      <c r="Y30" s="83">
        <f t="shared" si="15"/>
        <v>0</v>
      </c>
      <c r="Z30" s="83">
        <f t="shared" si="15"/>
        <v>0</v>
      </c>
      <c r="AA30" s="171">
        <f t="shared" si="9"/>
        <v>0</v>
      </c>
      <c r="AB30" s="83">
        <f t="shared" ref="AB30:AC49" si="16">IF($B30&lt;=$U$3,VLOOKUP($B30,RTABLE,AB$9,FALSE),0)</f>
        <v>0</v>
      </c>
      <c r="AC30" s="83">
        <f t="shared" si="16"/>
        <v>0</v>
      </c>
      <c r="AD30" s="171">
        <f t="shared" si="10"/>
        <v>0</v>
      </c>
      <c r="AE30" s="171">
        <f>IF(AD30=1,SUM(AD$10:AD30),0)</f>
        <v>0</v>
      </c>
      <c r="AF30" s="82" t="str">
        <f t="shared" si="11"/>
        <v/>
      </c>
      <c r="AG30" s="171">
        <f t="shared" si="12"/>
        <v>0</v>
      </c>
    </row>
    <row r="31" spans="1:33" ht="12" customHeight="1" x14ac:dyDescent="0.25">
      <c r="A31" s="497"/>
      <c r="B31" s="15">
        <v>22</v>
      </c>
      <c r="C31" s="468">
        <f t="shared" si="6"/>
        <v>0</v>
      </c>
      <c r="D31" s="469"/>
      <c r="E31" s="470"/>
      <c r="F31" s="67">
        <f t="shared" si="7"/>
        <v>0</v>
      </c>
      <c r="G31" s="67">
        <f t="shared" si="7"/>
        <v>0</v>
      </c>
      <c r="H31" s="67">
        <f t="shared" si="7"/>
        <v>0</v>
      </c>
      <c r="I31" s="67">
        <f t="shared" si="0"/>
        <v>0</v>
      </c>
      <c r="J31" s="67">
        <f t="shared" si="8"/>
        <v>0</v>
      </c>
      <c r="K31" s="16">
        <f t="shared" si="8"/>
        <v>0</v>
      </c>
      <c r="L31" s="67">
        <f t="shared" si="8"/>
        <v>0</v>
      </c>
      <c r="M31" s="17">
        <f>IF(L31&gt;0,VLOOKUP(I31,Labour!$AR$1:$AT$15,3,FALSE),0)</f>
        <v>0</v>
      </c>
      <c r="N31" s="70">
        <f t="shared" si="1"/>
        <v>0</v>
      </c>
      <c r="R31" s="83">
        <f t="shared" si="13"/>
        <v>0</v>
      </c>
      <c r="S31" s="83">
        <f t="shared" si="13"/>
        <v>0</v>
      </c>
      <c r="T31" s="83">
        <f t="shared" si="13"/>
        <v>0</v>
      </c>
      <c r="U31" s="83">
        <f t="shared" si="13"/>
        <v>0</v>
      </c>
      <c r="V31" s="83">
        <f t="shared" si="14"/>
        <v>0</v>
      </c>
      <c r="W31" s="83">
        <f t="shared" si="14"/>
        <v>0</v>
      </c>
      <c r="X31" s="83">
        <f t="shared" si="15"/>
        <v>0</v>
      </c>
      <c r="Y31" s="83">
        <f t="shared" si="15"/>
        <v>0</v>
      </c>
      <c r="Z31" s="83">
        <f t="shared" si="15"/>
        <v>0</v>
      </c>
      <c r="AA31" s="171">
        <f t="shared" si="9"/>
        <v>0</v>
      </c>
      <c r="AB31" s="83">
        <f t="shared" si="16"/>
        <v>0</v>
      </c>
      <c r="AC31" s="83">
        <f t="shared" si="16"/>
        <v>0</v>
      </c>
      <c r="AD31" s="171">
        <f t="shared" si="10"/>
        <v>0</v>
      </c>
      <c r="AE31" s="171">
        <f>IF(AD31=1,SUM(AD$10:AD31),0)</f>
        <v>0</v>
      </c>
      <c r="AF31" s="82" t="str">
        <f t="shared" si="11"/>
        <v/>
      </c>
      <c r="AG31" s="171">
        <f t="shared" si="12"/>
        <v>0</v>
      </c>
    </row>
    <row r="32" spans="1:33" ht="12" customHeight="1" x14ac:dyDescent="0.25">
      <c r="A32" s="497"/>
      <c r="B32" s="15">
        <v>23</v>
      </c>
      <c r="C32" s="468">
        <f t="shared" si="6"/>
        <v>0</v>
      </c>
      <c r="D32" s="469"/>
      <c r="E32" s="470"/>
      <c r="F32" s="67">
        <f t="shared" si="7"/>
        <v>0</v>
      </c>
      <c r="G32" s="67">
        <f t="shared" si="7"/>
        <v>0</v>
      </c>
      <c r="H32" s="67">
        <f t="shared" si="7"/>
        <v>0</v>
      </c>
      <c r="I32" s="67">
        <f t="shared" si="0"/>
        <v>0</v>
      </c>
      <c r="J32" s="67">
        <f t="shared" si="8"/>
        <v>0</v>
      </c>
      <c r="K32" s="16">
        <f t="shared" si="8"/>
        <v>0</v>
      </c>
      <c r="L32" s="67">
        <f t="shared" si="8"/>
        <v>0</v>
      </c>
      <c r="M32" s="17">
        <f>IF(L32&gt;0,VLOOKUP(I32,Labour!$AR$1:$AT$15,3,FALSE),0)</f>
        <v>0</v>
      </c>
      <c r="N32" s="70">
        <f t="shared" si="1"/>
        <v>0</v>
      </c>
      <c r="R32" s="83">
        <f t="shared" si="13"/>
        <v>0</v>
      </c>
      <c r="S32" s="83">
        <f t="shared" si="13"/>
        <v>0</v>
      </c>
      <c r="T32" s="83">
        <f t="shared" si="13"/>
        <v>0</v>
      </c>
      <c r="U32" s="83">
        <f t="shared" si="13"/>
        <v>0</v>
      </c>
      <c r="V32" s="83">
        <f t="shared" si="14"/>
        <v>0</v>
      </c>
      <c r="W32" s="83">
        <f t="shared" si="14"/>
        <v>0</v>
      </c>
      <c r="X32" s="83">
        <f t="shared" si="15"/>
        <v>0</v>
      </c>
      <c r="Y32" s="83">
        <f t="shared" si="15"/>
        <v>0</v>
      </c>
      <c r="Z32" s="83">
        <f t="shared" si="15"/>
        <v>0</v>
      </c>
      <c r="AA32" s="171">
        <f t="shared" si="9"/>
        <v>0</v>
      </c>
      <c r="AB32" s="83">
        <f t="shared" si="16"/>
        <v>0</v>
      </c>
      <c r="AC32" s="83">
        <f t="shared" si="16"/>
        <v>0</v>
      </c>
      <c r="AD32" s="171">
        <f t="shared" si="10"/>
        <v>0</v>
      </c>
      <c r="AE32" s="171">
        <f>IF(AD32=1,SUM(AD$10:AD32),0)</f>
        <v>0</v>
      </c>
      <c r="AF32" s="82" t="str">
        <f t="shared" si="11"/>
        <v/>
      </c>
      <c r="AG32" s="171">
        <f t="shared" si="12"/>
        <v>0</v>
      </c>
    </row>
    <row r="33" spans="1:33" ht="12" customHeight="1" x14ac:dyDescent="0.25">
      <c r="A33" s="497"/>
      <c r="B33" s="15">
        <v>24</v>
      </c>
      <c r="C33" s="468">
        <f t="shared" si="6"/>
        <v>0</v>
      </c>
      <c r="D33" s="469"/>
      <c r="E33" s="470"/>
      <c r="F33" s="67">
        <f t="shared" si="7"/>
        <v>0</v>
      </c>
      <c r="G33" s="67">
        <f t="shared" si="7"/>
        <v>0</v>
      </c>
      <c r="H33" s="67">
        <f t="shared" si="7"/>
        <v>0</v>
      </c>
      <c r="I33" s="67">
        <f t="shared" si="0"/>
        <v>0</v>
      </c>
      <c r="J33" s="67">
        <f t="shared" si="8"/>
        <v>0</v>
      </c>
      <c r="K33" s="16">
        <f t="shared" si="8"/>
        <v>0</v>
      </c>
      <c r="L33" s="67">
        <f t="shared" si="8"/>
        <v>0</v>
      </c>
      <c r="M33" s="17">
        <f>IF(L33&gt;0,VLOOKUP(I33,Labour!$AR$1:$AT$15,3,FALSE),0)</f>
        <v>0</v>
      </c>
      <c r="N33" s="70">
        <f t="shared" si="1"/>
        <v>0</v>
      </c>
      <c r="R33" s="83">
        <f t="shared" si="13"/>
        <v>0</v>
      </c>
      <c r="S33" s="83">
        <f t="shared" si="13"/>
        <v>0</v>
      </c>
      <c r="T33" s="83">
        <f t="shared" si="13"/>
        <v>0</v>
      </c>
      <c r="U33" s="83">
        <f t="shared" si="13"/>
        <v>0</v>
      </c>
      <c r="V33" s="83">
        <f t="shared" si="14"/>
        <v>0</v>
      </c>
      <c r="W33" s="83">
        <f t="shared" si="14"/>
        <v>0</v>
      </c>
      <c r="X33" s="83">
        <f t="shared" si="15"/>
        <v>0</v>
      </c>
      <c r="Y33" s="83">
        <f t="shared" si="15"/>
        <v>0</v>
      </c>
      <c r="Z33" s="83">
        <f t="shared" si="15"/>
        <v>0</v>
      </c>
      <c r="AA33" s="171">
        <f t="shared" si="9"/>
        <v>0</v>
      </c>
      <c r="AB33" s="83">
        <f t="shared" si="16"/>
        <v>0</v>
      </c>
      <c r="AC33" s="83">
        <f t="shared" si="16"/>
        <v>0</v>
      </c>
      <c r="AD33" s="171">
        <f t="shared" si="10"/>
        <v>0</v>
      </c>
      <c r="AE33" s="171">
        <f>IF(AD33=1,SUM(AD$10:AD33),0)</f>
        <v>0</v>
      </c>
      <c r="AF33" s="82" t="str">
        <f t="shared" si="11"/>
        <v/>
      </c>
      <c r="AG33" s="171">
        <f t="shared" si="12"/>
        <v>0</v>
      </c>
    </row>
    <row r="34" spans="1:33" ht="12" customHeight="1" x14ac:dyDescent="0.25">
      <c r="A34" s="497"/>
      <c r="B34" s="15">
        <v>25</v>
      </c>
      <c r="C34" s="468">
        <f t="shared" si="6"/>
        <v>0</v>
      </c>
      <c r="D34" s="469"/>
      <c r="E34" s="470"/>
      <c r="F34" s="67">
        <f t="shared" si="7"/>
        <v>0</v>
      </c>
      <c r="G34" s="67">
        <f t="shared" si="7"/>
        <v>0</v>
      </c>
      <c r="H34" s="67">
        <f t="shared" si="7"/>
        <v>0</v>
      </c>
      <c r="I34" s="67">
        <f t="shared" si="0"/>
        <v>0</v>
      </c>
      <c r="J34" s="67">
        <f t="shared" si="8"/>
        <v>0</v>
      </c>
      <c r="K34" s="16">
        <f t="shared" si="8"/>
        <v>0</v>
      </c>
      <c r="L34" s="67">
        <f t="shared" si="8"/>
        <v>0</v>
      </c>
      <c r="M34" s="17">
        <f>IF(L34&gt;0,VLOOKUP(I34,Labour!$AR$1:$AT$15,3,FALSE),0)</f>
        <v>0</v>
      </c>
      <c r="N34" s="70">
        <f t="shared" si="1"/>
        <v>0</v>
      </c>
      <c r="R34" s="83">
        <f t="shared" si="13"/>
        <v>0</v>
      </c>
      <c r="S34" s="83">
        <f t="shared" si="13"/>
        <v>0</v>
      </c>
      <c r="T34" s="83">
        <f t="shared" si="13"/>
        <v>0</v>
      </c>
      <c r="U34" s="83">
        <f t="shared" si="13"/>
        <v>0</v>
      </c>
      <c r="V34" s="83">
        <f t="shared" si="14"/>
        <v>0</v>
      </c>
      <c r="W34" s="83">
        <f t="shared" si="14"/>
        <v>0</v>
      </c>
      <c r="X34" s="83">
        <f t="shared" si="15"/>
        <v>0</v>
      </c>
      <c r="Y34" s="83">
        <f t="shared" si="15"/>
        <v>0</v>
      </c>
      <c r="Z34" s="83">
        <f t="shared" si="15"/>
        <v>0</v>
      </c>
      <c r="AA34" s="171">
        <f t="shared" si="9"/>
        <v>0</v>
      </c>
      <c r="AB34" s="83">
        <f t="shared" si="16"/>
        <v>0</v>
      </c>
      <c r="AC34" s="83">
        <f t="shared" si="16"/>
        <v>0</v>
      </c>
      <c r="AD34" s="171">
        <f t="shared" si="10"/>
        <v>0</v>
      </c>
      <c r="AE34" s="171">
        <f>IF(AD34=1,SUM(AD$10:AD34),0)</f>
        <v>0</v>
      </c>
      <c r="AF34" s="82" t="str">
        <f t="shared" si="11"/>
        <v/>
      </c>
      <c r="AG34" s="171">
        <f t="shared" si="12"/>
        <v>0</v>
      </c>
    </row>
    <row r="35" spans="1:33" ht="12" customHeight="1" x14ac:dyDescent="0.25">
      <c r="A35" s="497"/>
      <c r="B35" s="15">
        <v>26</v>
      </c>
      <c r="C35" s="468">
        <f t="shared" si="6"/>
        <v>0</v>
      </c>
      <c r="D35" s="469"/>
      <c r="E35" s="470"/>
      <c r="F35" s="67">
        <f t="shared" si="7"/>
        <v>0</v>
      </c>
      <c r="G35" s="67">
        <f t="shared" si="7"/>
        <v>0</v>
      </c>
      <c r="H35" s="67">
        <f t="shared" si="7"/>
        <v>0</v>
      </c>
      <c r="I35" s="67">
        <f t="shared" si="0"/>
        <v>0</v>
      </c>
      <c r="J35" s="67">
        <f t="shared" si="8"/>
        <v>0</v>
      </c>
      <c r="K35" s="16">
        <f t="shared" si="8"/>
        <v>0</v>
      </c>
      <c r="L35" s="67">
        <f t="shared" si="8"/>
        <v>0</v>
      </c>
      <c r="M35" s="17">
        <f>IF(L35&gt;0,VLOOKUP(I35,Labour!$AR$1:$AT$15,3,FALSE),0)</f>
        <v>0</v>
      </c>
      <c r="N35" s="70">
        <f t="shared" si="1"/>
        <v>0</v>
      </c>
      <c r="R35" s="83">
        <f t="shared" si="13"/>
        <v>0</v>
      </c>
      <c r="S35" s="83">
        <f t="shared" si="13"/>
        <v>0</v>
      </c>
      <c r="T35" s="83">
        <f t="shared" si="13"/>
        <v>0</v>
      </c>
      <c r="U35" s="83">
        <f t="shared" si="13"/>
        <v>0</v>
      </c>
      <c r="V35" s="83">
        <f t="shared" si="14"/>
        <v>0</v>
      </c>
      <c r="W35" s="83">
        <f t="shared" si="14"/>
        <v>0</v>
      </c>
      <c r="X35" s="83">
        <f t="shared" si="15"/>
        <v>0</v>
      </c>
      <c r="Y35" s="83">
        <f t="shared" si="15"/>
        <v>0</v>
      </c>
      <c r="Z35" s="83">
        <f t="shared" si="15"/>
        <v>0</v>
      </c>
      <c r="AA35" s="171">
        <f t="shared" si="9"/>
        <v>0</v>
      </c>
      <c r="AB35" s="83">
        <f t="shared" si="16"/>
        <v>0</v>
      </c>
      <c r="AC35" s="83">
        <f t="shared" si="16"/>
        <v>0</v>
      </c>
      <c r="AD35" s="171">
        <f t="shared" si="10"/>
        <v>0</v>
      </c>
      <c r="AE35" s="171">
        <f>IF(AD35=1,SUM(AD$10:AD35),0)</f>
        <v>0</v>
      </c>
      <c r="AF35" s="82" t="str">
        <f t="shared" si="11"/>
        <v/>
      </c>
      <c r="AG35" s="171">
        <f t="shared" si="12"/>
        <v>0</v>
      </c>
    </row>
    <row r="36" spans="1:33" ht="12" customHeight="1" x14ac:dyDescent="0.25">
      <c r="A36" s="497"/>
      <c r="B36" s="15">
        <v>27</v>
      </c>
      <c r="C36" s="468">
        <f t="shared" si="6"/>
        <v>0</v>
      </c>
      <c r="D36" s="469"/>
      <c r="E36" s="470"/>
      <c r="F36" s="67">
        <f t="shared" si="7"/>
        <v>0</v>
      </c>
      <c r="G36" s="67">
        <f t="shared" si="7"/>
        <v>0</v>
      </c>
      <c r="H36" s="67">
        <f t="shared" si="7"/>
        <v>0</v>
      </c>
      <c r="I36" s="67">
        <f t="shared" si="0"/>
        <v>0</v>
      </c>
      <c r="J36" s="67">
        <f t="shared" si="8"/>
        <v>0</v>
      </c>
      <c r="K36" s="16">
        <f t="shared" si="8"/>
        <v>0</v>
      </c>
      <c r="L36" s="67">
        <f t="shared" si="8"/>
        <v>0</v>
      </c>
      <c r="M36" s="17">
        <f>IF(L36&gt;0,VLOOKUP(I36,Labour!$AR$1:$AT$15,3,FALSE),0)</f>
        <v>0</v>
      </c>
      <c r="N36" s="70">
        <f t="shared" si="1"/>
        <v>0</v>
      </c>
      <c r="R36" s="83">
        <f t="shared" si="13"/>
        <v>0</v>
      </c>
      <c r="S36" s="83">
        <f t="shared" si="13"/>
        <v>0</v>
      </c>
      <c r="T36" s="83">
        <f t="shared" si="13"/>
        <v>0</v>
      </c>
      <c r="U36" s="83">
        <f t="shared" si="13"/>
        <v>0</v>
      </c>
      <c r="V36" s="83">
        <f t="shared" si="14"/>
        <v>0</v>
      </c>
      <c r="W36" s="83">
        <f t="shared" si="14"/>
        <v>0</v>
      </c>
      <c r="X36" s="83">
        <f t="shared" si="15"/>
        <v>0</v>
      </c>
      <c r="Y36" s="83">
        <f t="shared" si="15"/>
        <v>0</v>
      </c>
      <c r="Z36" s="83">
        <f t="shared" si="15"/>
        <v>0</v>
      </c>
      <c r="AA36" s="171">
        <f t="shared" si="9"/>
        <v>0</v>
      </c>
      <c r="AB36" s="83">
        <f t="shared" si="16"/>
        <v>0</v>
      </c>
      <c r="AC36" s="83">
        <f t="shared" si="16"/>
        <v>0</v>
      </c>
      <c r="AD36" s="171">
        <f t="shared" si="10"/>
        <v>0</v>
      </c>
      <c r="AE36" s="171">
        <f>IF(AD36=1,SUM(AD$10:AD36),0)</f>
        <v>0</v>
      </c>
      <c r="AF36" s="82" t="str">
        <f t="shared" si="11"/>
        <v/>
      </c>
      <c r="AG36" s="171">
        <f t="shared" si="12"/>
        <v>0</v>
      </c>
    </row>
    <row r="37" spans="1:33" ht="12" customHeight="1" x14ac:dyDescent="0.25">
      <c r="A37" s="497"/>
      <c r="B37" s="15">
        <v>28</v>
      </c>
      <c r="C37" s="468">
        <f t="shared" si="6"/>
        <v>0</v>
      </c>
      <c r="D37" s="469"/>
      <c r="E37" s="470"/>
      <c r="F37" s="67">
        <f t="shared" si="7"/>
        <v>0</v>
      </c>
      <c r="G37" s="67">
        <f t="shared" si="7"/>
        <v>0</v>
      </c>
      <c r="H37" s="67">
        <f t="shared" si="7"/>
        <v>0</v>
      </c>
      <c r="I37" s="67">
        <f t="shared" si="0"/>
        <v>0</v>
      </c>
      <c r="J37" s="67">
        <f t="shared" si="8"/>
        <v>0</v>
      </c>
      <c r="K37" s="16">
        <f t="shared" si="8"/>
        <v>0</v>
      </c>
      <c r="L37" s="67">
        <f t="shared" si="8"/>
        <v>0</v>
      </c>
      <c r="M37" s="17">
        <f>IF(L37&gt;0,VLOOKUP(I37,Labour!$AR$1:$AT$15,3,FALSE),0)</f>
        <v>0</v>
      </c>
      <c r="N37" s="70">
        <f t="shared" si="1"/>
        <v>0</v>
      </c>
      <c r="R37" s="83">
        <f t="shared" si="13"/>
        <v>0</v>
      </c>
      <c r="S37" s="83">
        <f t="shared" si="13"/>
        <v>0</v>
      </c>
      <c r="T37" s="83">
        <f t="shared" si="13"/>
        <v>0</v>
      </c>
      <c r="U37" s="83">
        <f t="shared" si="13"/>
        <v>0</v>
      </c>
      <c r="V37" s="83">
        <f t="shared" si="14"/>
        <v>0</v>
      </c>
      <c r="W37" s="83">
        <f t="shared" si="14"/>
        <v>0</v>
      </c>
      <c r="X37" s="83">
        <f t="shared" si="15"/>
        <v>0</v>
      </c>
      <c r="Y37" s="83">
        <f t="shared" si="15"/>
        <v>0</v>
      </c>
      <c r="Z37" s="83">
        <f t="shared" si="15"/>
        <v>0</v>
      </c>
      <c r="AA37" s="171">
        <f t="shared" si="9"/>
        <v>0</v>
      </c>
      <c r="AB37" s="83">
        <f t="shared" si="16"/>
        <v>0</v>
      </c>
      <c r="AC37" s="83">
        <f t="shared" si="16"/>
        <v>0</v>
      </c>
      <c r="AD37" s="171">
        <f t="shared" si="10"/>
        <v>0</v>
      </c>
      <c r="AE37" s="171">
        <f>IF(AD37=1,SUM(AD$10:AD37),0)</f>
        <v>0</v>
      </c>
      <c r="AF37" s="82" t="str">
        <f t="shared" si="11"/>
        <v/>
      </c>
      <c r="AG37" s="171">
        <f t="shared" si="12"/>
        <v>0</v>
      </c>
    </row>
    <row r="38" spans="1:33" ht="12" customHeight="1" x14ac:dyDescent="0.25">
      <c r="A38" s="497"/>
      <c r="B38" s="15">
        <v>29</v>
      </c>
      <c r="C38" s="468">
        <f t="shared" si="6"/>
        <v>0</v>
      </c>
      <c r="D38" s="469"/>
      <c r="E38" s="470"/>
      <c r="F38" s="67">
        <f t="shared" si="7"/>
        <v>0</v>
      </c>
      <c r="G38" s="67">
        <f t="shared" si="7"/>
        <v>0</v>
      </c>
      <c r="H38" s="67">
        <f t="shared" si="7"/>
        <v>0</v>
      </c>
      <c r="I38" s="67">
        <f t="shared" si="0"/>
        <v>0</v>
      </c>
      <c r="J38" s="67">
        <f t="shared" si="8"/>
        <v>0</v>
      </c>
      <c r="K38" s="16">
        <f t="shared" si="8"/>
        <v>0</v>
      </c>
      <c r="L38" s="67">
        <f t="shared" si="8"/>
        <v>0</v>
      </c>
      <c r="M38" s="17">
        <f>IF(L38&gt;0,VLOOKUP(I38,Labour!$AR$1:$AT$15,3,FALSE),0)</f>
        <v>0</v>
      </c>
      <c r="N38" s="70">
        <f t="shared" si="1"/>
        <v>0</v>
      </c>
      <c r="R38" s="83">
        <f t="shared" si="13"/>
        <v>0</v>
      </c>
      <c r="S38" s="83">
        <f t="shared" si="13"/>
        <v>0</v>
      </c>
      <c r="T38" s="83">
        <f t="shared" si="13"/>
        <v>0</v>
      </c>
      <c r="U38" s="83">
        <f t="shared" si="13"/>
        <v>0</v>
      </c>
      <c r="V38" s="83">
        <f t="shared" si="14"/>
        <v>0</v>
      </c>
      <c r="W38" s="83">
        <f t="shared" si="14"/>
        <v>0</v>
      </c>
      <c r="X38" s="83">
        <f t="shared" si="15"/>
        <v>0</v>
      </c>
      <c r="Y38" s="83">
        <f t="shared" si="15"/>
        <v>0</v>
      </c>
      <c r="Z38" s="83">
        <f t="shared" si="15"/>
        <v>0</v>
      </c>
      <c r="AA38" s="171">
        <f t="shared" si="9"/>
        <v>0</v>
      </c>
      <c r="AB38" s="83">
        <f t="shared" si="16"/>
        <v>0</v>
      </c>
      <c r="AC38" s="83">
        <f t="shared" si="16"/>
        <v>0</v>
      </c>
      <c r="AD38" s="171">
        <f t="shared" si="10"/>
        <v>0</v>
      </c>
      <c r="AE38" s="171">
        <f>IF(AD38=1,SUM(AD$10:AD38),0)</f>
        <v>0</v>
      </c>
      <c r="AF38" s="82" t="str">
        <f t="shared" si="11"/>
        <v/>
      </c>
      <c r="AG38" s="171">
        <f t="shared" si="12"/>
        <v>0</v>
      </c>
    </row>
    <row r="39" spans="1:33" ht="12" customHeight="1" x14ac:dyDescent="0.25">
      <c r="A39" s="497"/>
      <c r="B39" s="15">
        <v>30</v>
      </c>
      <c r="C39" s="468">
        <f t="shared" si="6"/>
        <v>0</v>
      </c>
      <c r="D39" s="469"/>
      <c r="E39" s="470"/>
      <c r="F39" s="67">
        <f t="shared" ref="F39:H109" si="17">S39</f>
        <v>0</v>
      </c>
      <c r="G39" s="67">
        <f t="shared" si="17"/>
        <v>0</v>
      </c>
      <c r="H39" s="67">
        <f t="shared" si="17"/>
        <v>0</v>
      </c>
      <c r="I39" s="67">
        <f t="shared" si="0"/>
        <v>0</v>
      </c>
      <c r="J39" s="67">
        <f t="shared" ref="J39:L109" si="18">AA39</f>
        <v>0</v>
      </c>
      <c r="K39" s="16">
        <f t="shared" si="18"/>
        <v>0</v>
      </c>
      <c r="L39" s="67">
        <f t="shared" si="18"/>
        <v>0</v>
      </c>
      <c r="M39" s="17">
        <f>IF(L39&gt;0,VLOOKUP(I39,Labour!$AR$1:$AT$15,3,FALSE),0)</f>
        <v>0</v>
      </c>
      <c r="N39" s="70">
        <f t="shared" si="1"/>
        <v>0</v>
      </c>
      <c r="R39" s="83">
        <f t="shared" si="13"/>
        <v>0</v>
      </c>
      <c r="S39" s="83">
        <f t="shared" si="13"/>
        <v>0</v>
      </c>
      <c r="T39" s="83">
        <f t="shared" si="13"/>
        <v>0</v>
      </c>
      <c r="U39" s="83">
        <f t="shared" si="13"/>
        <v>0</v>
      </c>
      <c r="V39" s="83">
        <f t="shared" si="14"/>
        <v>0</v>
      </c>
      <c r="W39" s="83">
        <f t="shared" si="14"/>
        <v>0</v>
      </c>
      <c r="X39" s="83">
        <f t="shared" si="15"/>
        <v>0</v>
      </c>
      <c r="Y39" s="83">
        <f t="shared" si="15"/>
        <v>0</v>
      </c>
      <c r="Z39" s="83">
        <f t="shared" si="15"/>
        <v>0</v>
      </c>
      <c r="AA39" s="171">
        <f t="shared" si="9"/>
        <v>0</v>
      </c>
      <c r="AB39" s="83">
        <f t="shared" si="16"/>
        <v>0</v>
      </c>
      <c r="AC39" s="83">
        <f t="shared" si="16"/>
        <v>0</v>
      </c>
      <c r="AD39" s="171">
        <f t="shared" si="10"/>
        <v>0</v>
      </c>
      <c r="AE39" s="171">
        <f>IF(AD39=1,SUM(AD$10:AD39),0)</f>
        <v>0</v>
      </c>
      <c r="AF39" s="82" t="str">
        <f t="shared" si="11"/>
        <v/>
      </c>
      <c r="AG39" s="171">
        <f t="shared" si="12"/>
        <v>0</v>
      </c>
    </row>
    <row r="40" spans="1:33" ht="12" customHeight="1" x14ac:dyDescent="0.25">
      <c r="A40" s="497"/>
      <c r="B40" s="15">
        <v>31</v>
      </c>
      <c r="C40" s="468">
        <f t="shared" si="6"/>
        <v>0</v>
      </c>
      <c r="D40" s="469"/>
      <c r="E40" s="470"/>
      <c r="F40" s="67">
        <f t="shared" si="17"/>
        <v>0</v>
      </c>
      <c r="G40" s="67">
        <f t="shared" si="17"/>
        <v>0</v>
      </c>
      <c r="H40" s="67">
        <f t="shared" si="17"/>
        <v>0</v>
      </c>
      <c r="I40" s="67">
        <f t="shared" si="0"/>
        <v>0</v>
      </c>
      <c r="J40" s="67">
        <f t="shared" si="18"/>
        <v>0</v>
      </c>
      <c r="K40" s="16">
        <f t="shared" si="18"/>
        <v>0</v>
      </c>
      <c r="L40" s="67">
        <f t="shared" si="18"/>
        <v>0</v>
      </c>
      <c r="M40" s="17">
        <f>IF(L40&gt;0,VLOOKUP(I40,Labour!$AR$1:$AT$15,3,FALSE),0)</f>
        <v>0</v>
      </c>
      <c r="N40" s="70">
        <f t="shared" si="1"/>
        <v>0</v>
      </c>
      <c r="R40" s="83">
        <f t="shared" si="13"/>
        <v>0</v>
      </c>
      <c r="S40" s="83">
        <f t="shared" si="13"/>
        <v>0</v>
      </c>
      <c r="T40" s="83">
        <f t="shared" si="13"/>
        <v>0</v>
      </c>
      <c r="U40" s="83">
        <f t="shared" si="13"/>
        <v>0</v>
      </c>
      <c r="V40" s="83">
        <f t="shared" si="14"/>
        <v>0</v>
      </c>
      <c r="W40" s="83">
        <f t="shared" si="14"/>
        <v>0</v>
      </c>
      <c r="X40" s="83">
        <f t="shared" si="15"/>
        <v>0</v>
      </c>
      <c r="Y40" s="83">
        <f t="shared" si="15"/>
        <v>0</v>
      </c>
      <c r="Z40" s="83">
        <f t="shared" si="15"/>
        <v>0</v>
      </c>
      <c r="AA40" s="171">
        <f t="shared" si="9"/>
        <v>0</v>
      </c>
      <c r="AB40" s="83">
        <f t="shared" si="16"/>
        <v>0</v>
      </c>
      <c r="AC40" s="83">
        <f t="shared" si="16"/>
        <v>0</v>
      </c>
      <c r="AD40" s="171">
        <f t="shared" si="10"/>
        <v>0</v>
      </c>
      <c r="AE40" s="171">
        <f>IF(AD40=1,SUM(AD$10:AD40),0)</f>
        <v>0</v>
      </c>
      <c r="AF40" s="82" t="str">
        <f t="shared" si="11"/>
        <v/>
      </c>
      <c r="AG40" s="171">
        <f t="shared" si="12"/>
        <v>0</v>
      </c>
    </row>
    <row r="41" spans="1:33" ht="12" customHeight="1" x14ac:dyDescent="0.25">
      <c r="A41" s="497"/>
      <c r="B41" s="15">
        <v>32</v>
      </c>
      <c r="C41" s="468">
        <f t="shared" si="6"/>
        <v>0</v>
      </c>
      <c r="D41" s="469"/>
      <c r="E41" s="470"/>
      <c r="F41" s="67">
        <f t="shared" si="17"/>
        <v>0</v>
      </c>
      <c r="G41" s="67">
        <f t="shared" si="17"/>
        <v>0</v>
      </c>
      <c r="H41" s="67">
        <f t="shared" si="17"/>
        <v>0</v>
      </c>
      <c r="I41" s="67">
        <f t="shared" si="0"/>
        <v>0</v>
      </c>
      <c r="J41" s="67">
        <f t="shared" si="18"/>
        <v>0</v>
      </c>
      <c r="K41" s="16">
        <f t="shared" si="18"/>
        <v>0</v>
      </c>
      <c r="L41" s="67">
        <f t="shared" si="18"/>
        <v>0</v>
      </c>
      <c r="M41" s="17">
        <f>IF(L41&gt;0,VLOOKUP(I41,Labour!$AR$1:$AT$15,3,FALSE),0)</f>
        <v>0</v>
      </c>
      <c r="N41" s="70">
        <f t="shared" si="1"/>
        <v>0</v>
      </c>
      <c r="R41" s="83">
        <f t="shared" si="13"/>
        <v>0</v>
      </c>
      <c r="S41" s="83">
        <f t="shared" si="13"/>
        <v>0</v>
      </c>
      <c r="T41" s="83">
        <f t="shared" si="13"/>
        <v>0</v>
      </c>
      <c r="U41" s="83">
        <f t="shared" si="13"/>
        <v>0</v>
      </c>
      <c r="V41" s="83">
        <f t="shared" si="14"/>
        <v>0</v>
      </c>
      <c r="W41" s="83">
        <f t="shared" si="14"/>
        <v>0</v>
      </c>
      <c r="X41" s="83">
        <f t="shared" si="15"/>
        <v>0</v>
      </c>
      <c r="Y41" s="83">
        <f t="shared" si="15"/>
        <v>0</v>
      </c>
      <c r="Z41" s="83">
        <f t="shared" si="15"/>
        <v>0</v>
      </c>
      <c r="AA41" s="171">
        <f t="shared" si="9"/>
        <v>0</v>
      </c>
      <c r="AB41" s="83">
        <f t="shared" si="16"/>
        <v>0</v>
      </c>
      <c r="AC41" s="83">
        <f t="shared" si="16"/>
        <v>0</v>
      </c>
      <c r="AD41" s="171">
        <f t="shared" si="10"/>
        <v>0</v>
      </c>
      <c r="AE41" s="171">
        <f>IF(AD41=1,SUM(AD$10:AD41),0)</f>
        <v>0</v>
      </c>
      <c r="AF41" s="82" t="str">
        <f t="shared" si="11"/>
        <v/>
      </c>
      <c r="AG41" s="171">
        <f t="shared" si="12"/>
        <v>0</v>
      </c>
    </row>
    <row r="42" spans="1:33" ht="12" customHeight="1" x14ac:dyDescent="0.25">
      <c r="A42" s="497"/>
      <c r="B42" s="15">
        <v>33</v>
      </c>
      <c r="C42" s="468">
        <f t="shared" si="6"/>
        <v>0</v>
      </c>
      <c r="D42" s="469"/>
      <c r="E42" s="470"/>
      <c r="F42" s="67">
        <f t="shared" si="17"/>
        <v>0</v>
      </c>
      <c r="G42" s="67">
        <f t="shared" si="17"/>
        <v>0</v>
      </c>
      <c r="H42" s="67">
        <f t="shared" si="17"/>
        <v>0</v>
      </c>
      <c r="I42" s="67">
        <f t="shared" si="0"/>
        <v>0</v>
      </c>
      <c r="J42" s="67">
        <f t="shared" si="18"/>
        <v>0</v>
      </c>
      <c r="K42" s="16">
        <f t="shared" si="18"/>
        <v>0</v>
      </c>
      <c r="L42" s="67">
        <f t="shared" si="18"/>
        <v>0</v>
      </c>
      <c r="M42" s="17">
        <f>IF(L42&gt;0,VLOOKUP(I42,Labour!$AR$1:$AT$15,3,FALSE),0)</f>
        <v>0</v>
      </c>
      <c r="N42" s="70">
        <f t="shared" si="1"/>
        <v>0</v>
      </c>
      <c r="R42" s="83">
        <f t="shared" si="13"/>
        <v>0</v>
      </c>
      <c r="S42" s="83">
        <f t="shared" si="13"/>
        <v>0</v>
      </c>
      <c r="T42" s="83">
        <f t="shared" si="13"/>
        <v>0</v>
      </c>
      <c r="U42" s="83">
        <f t="shared" si="13"/>
        <v>0</v>
      </c>
      <c r="V42" s="83">
        <f t="shared" si="14"/>
        <v>0</v>
      </c>
      <c r="W42" s="83">
        <f t="shared" si="14"/>
        <v>0</v>
      </c>
      <c r="X42" s="83">
        <f t="shared" si="15"/>
        <v>0</v>
      </c>
      <c r="Y42" s="83">
        <f t="shared" si="15"/>
        <v>0</v>
      </c>
      <c r="Z42" s="83">
        <f t="shared" si="15"/>
        <v>0</v>
      </c>
      <c r="AA42" s="171">
        <f t="shared" si="9"/>
        <v>0</v>
      </c>
      <c r="AB42" s="83">
        <f t="shared" si="16"/>
        <v>0</v>
      </c>
      <c r="AC42" s="83">
        <f t="shared" si="16"/>
        <v>0</v>
      </c>
      <c r="AD42" s="171">
        <f t="shared" si="10"/>
        <v>0</v>
      </c>
      <c r="AE42" s="171">
        <f>IF(AD42=1,SUM(AD$10:AD42),0)</f>
        <v>0</v>
      </c>
      <c r="AF42" s="82" t="str">
        <f t="shared" si="11"/>
        <v/>
      </c>
      <c r="AG42" s="171">
        <f t="shared" si="12"/>
        <v>0</v>
      </c>
    </row>
    <row r="43" spans="1:33" ht="12" customHeight="1" x14ac:dyDescent="0.25">
      <c r="A43" s="497"/>
      <c r="B43" s="15">
        <v>34</v>
      </c>
      <c r="C43" s="468">
        <f t="shared" si="6"/>
        <v>0</v>
      </c>
      <c r="D43" s="469"/>
      <c r="E43" s="470"/>
      <c r="F43" s="67">
        <f t="shared" si="17"/>
        <v>0</v>
      </c>
      <c r="G43" s="67">
        <f t="shared" si="17"/>
        <v>0</v>
      </c>
      <c r="H43" s="67">
        <f t="shared" si="17"/>
        <v>0</v>
      </c>
      <c r="I43" s="67">
        <f t="shared" si="0"/>
        <v>0</v>
      </c>
      <c r="J43" s="67">
        <f t="shared" si="18"/>
        <v>0</v>
      </c>
      <c r="K43" s="16">
        <f t="shared" si="18"/>
        <v>0</v>
      </c>
      <c r="L43" s="67">
        <f t="shared" si="18"/>
        <v>0</v>
      </c>
      <c r="M43" s="17">
        <f>IF(L43&gt;0,VLOOKUP(I43,Labour!$AR$1:$AT$15,3,FALSE),0)</f>
        <v>0</v>
      </c>
      <c r="N43" s="70">
        <f t="shared" si="1"/>
        <v>0</v>
      </c>
      <c r="R43" s="83">
        <f t="shared" si="13"/>
        <v>0</v>
      </c>
      <c r="S43" s="83">
        <f t="shared" si="13"/>
        <v>0</v>
      </c>
      <c r="T43" s="83">
        <f t="shared" si="13"/>
        <v>0</v>
      </c>
      <c r="U43" s="83">
        <f t="shared" si="13"/>
        <v>0</v>
      </c>
      <c r="V43" s="83">
        <f t="shared" si="14"/>
        <v>0</v>
      </c>
      <c r="W43" s="83">
        <f t="shared" si="14"/>
        <v>0</v>
      </c>
      <c r="X43" s="83">
        <f t="shared" si="15"/>
        <v>0</v>
      </c>
      <c r="Y43" s="83">
        <f t="shared" si="15"/>
        <v>0</v>
      </c>
      <c r="Z43" s="83">
        <f t="shared" si="15"/>
        <v>0</v>
      </c>
      <c r="AA43" s="171">
        <f t="shared" si="9"/>
        <v>0</v>
      </c>
      <c r="AB43" s="83">
        <f t="shared" si="16"/>
        <v>0</v>
      </c>
      <c r="AC43" s="83">
        <f t="shared" si="16"/>
        <v>0</v>
      </c>
      <c r="AD43" s="171">
        <f t="shared" si="10"/>
        <v>0</v>
      </c>
      <c r="AE43" s="171">
        <f>IF(AD43=1,SUM(AD$10:AD43),0)</f>
        <v>0</v>
      </c>
      <c r="AF43" s="82" t="str">
        <f t="shared" si="11"/>
        <v/>
      </c>
      <c r="AG43" s="171">
        <f t="shared" si="12"/>
        <v>0</v>
      </c>
    </row>
    <row r="44" spans="1:33" ht="12" customHeight="1" x14ac:dyDescent="0.25">
      <c r="A44" s="497"/>
      <c r="B44" s="15">
        <v>35</v>
      </c>
      <c r="C44" s="468">
        <f t="shared" si="6"/>
        <v>0</v>
      </c>
      <c r="D44" s="469"/>
      <c r="E44" s="470"/>
      <c r="F44" s="67">
        <f t="shared" si="17"/>
        <v>0</v>
      </c>
      <c r="G44" s="67">
        <f t="shared" si="17"/>
        <v>0</v>
      </c>
      <c r="H44" s="67">
        <f t="shared" si="17"/>
        <v>0</v>
      </c>
      <c r="I44" s="67">
        <f t="shared" si="0"/>
        <v>0</v>
      </c>
      <c r="J44" s="67">
        <f t="shared" si="18"/>
        <v>0</v>
      </c>
      <c r="K44" s="16">
        <f t="shared" si="18"/>
        <v>0</v>
      </c>
      <c r="L44" s="67">
        <f t="shared" si="18"/>
        <v>0</v>
      </c>
      <c r="M44" s="17">
        <f>IF(L44&gt;0,VLOOKUP(I44,Labour!$AR$1:$AT$15,3,FALSE),0)</f>
        <v>0</v>
      </c>
      <c r="N44" s="70">
        <f t="shared" si="1"/>
        <v>0</v>
      </c>
      <c r="R44" s="83">
        <f t="shared" si="13"/>
        <v>0</v>
      </c>
      <c r="S44" s="83">
        <f t="shared" si="13"/>
        <v>0</v>
      </c>
      <c r="T44" s="83">
        <f t="shared" si="13"/>
        <v>0</v>
      </c>
      <c r="U44" s="83">
        <f t="shared" si="13"/>
        <v>0</v>
      </c>
      <c r="V44" s="83">
        <f t="shared" si="14"/>
        <v>0</v>
      </c>
      <c r="W44" s="83">
        <f t="shared" si="14"/>
        <v>0</v>
      </c>
      <c r="X44" s="83">
        <f t="shared" si="15"/>
        <v>0</v>
      </c>
      <c r="Y44" s="83">
        <f t="shared" si="15"/>
        <v>0</v>
      </c>
      <c r="Z44" s="83">
        <f t="shared" si="15"/>
        <v>0</v>
      </c>
      <c r="AA44" s="171">
        <f t="shared" si="9"/>
        <v>0</v>
      </c>
      <c r="AB44" s="83">
        <f t="shared" si="16"/>
        <v>0</v>
      </c>
      <c r="AC44" s="83">
        <f t="shared" si="16"/>
        <v>0</v>
      </c>
      <c r="AD44" s="171">
        <f t="shared" si="10"/>
        <v>0</v>
      </c>
      <c r="AE44" s="171">
        <f>IF(AD44=1,SUM(AD$10:AD44),0)</f>
        <v>0</v>
      </c>
      <c r="AF44" s="82" t="str">
        <f t="shared" si="11"/>
        <v/>
      </c>
      <c r="AG44" s="171">
        <f t="shared" si="12"/>
        <v>0</v>
      </c>
    </row>
    <row r="45" spans="1:33" ht="12" customHeight="1" x14ac:dyDescent="0.25">
      <c r="A45" s="497"/>
      <c r="B45" s="15">
        <v>36</v>
      </c>
      <c r="C45" s="468">
        <f t="shared" si="6"/>
        <v>0</v>
      </c>
      <c r="D45" s="469"/>
      <c r="E45" s="470"/>
      <c r="F45" s="67">
        <f t="shared" si="17"/>
        <v>0</v>
      </c>
      <c r="G45" s="67">
        <f t="shared" si="17"/>
        <v>0</v>
      </c>
      <c r="H45" s="67">
        <f t="shared" si="17"/>
        <v>0</v>
      </c>
      <c r="I45" s="67">
        <f t="shared" si="0"/>
        <v>0</v>
      </c>
      <c r="J45" s="67">
        <f t="shared" si="18"/>
        <v>0</v>
      </c>
      <c r="K45" s="16">
        <f t="shared" si="18"/>
        <v>0</v>
      </c>
      <c r="L45" s="67">
        <f t="shared" si="18"/>
        <v>0</v>
      </c>
      <c r="M45" s="17">
        <f>IF(L45&gt;0,VLOOKUP(I45,Labour!$AR$1:$AT$15,3,FALSE),0)</f>
        <v>0</v>
      </c>
      <c r="N45" s="70">
        <f t="shared" si="1"/>
        <v>0</v>
      </c>
      <c r="R45" s="83">
        <f t="shared" si="13"/>
        <v>0</v>
      </c>
      <c r="S45" s="83">
        <f t="shared" si="13"/>
        <v>0</v>
      </c>
      <c r="T45" s="83">
        <f t="shared" si="13"/>
        <v>0</v>
      </c>
      <c r="U45" s="83">
        <f t="shared" si="13"/>
        <v>0</v>
      </c>
      <c r="V45" s="83">
        <f t="shared" si="14"/>
        <v>0</v>
      </c>
      <c r="W45" s="83">
        <f t="shared" si="14"/>
        <v>0</v>
      </c>
      <c r="X45" s="83">
        <f t="shared" si="15"/>
        <v>0</v>
      </c>
      <c r="Y45" s="83">
        <f t="shared" si="15"/>
        <v>0</v>
      </c>
      <c r="Z45" s="83">
        <f t="shared" si="15"/>
        <v>0</v>
      </c>
      <c r="AA45" s="171">
        <f t="shared" si="9"/>
        <v>0</v>
      </c>
      <c r="AB45" s="83">
        <f t="shared" si="16"/>
        <v>0</v>
      </c>
      <c r="AC45" s="83">
        <f t="shared" si="16"/>
        <v>0</v>
      </c>
      <c r="AD45" s="171">
        <f t="shared" si="10"/>
        <v>0</v>
      </c>
      <c r="AE45" s="171">
        <f>IF(AD45=1,SUM(AD$10:AD45),0)</f>
        <v>0</v>
      </c>
      <c r="AF45" s="82" t="str">
        <f t="shared" si="11"/>
        <v/>
      </c>
      <c r="AG45" s="171">
        <f t="shared" si="12"/>
        <v>0</v>
      </c>
    </row>
    <row r="46" spans="1:33" ht="12" customHeight="1" x14ac:dyDescent="0.25">
      <c r="A46" s="497"/>
      <c r="B46" s="15">
        <v>37</v>
      </c>
      <c r="C46" s="468">
        <f t="shared" si="6"/>
        <v>0</v>
      </c>
      <c r="D46" s="469"/>
      <c r="E46" s="470"/>
      <c r="F46" s="67">
        <f t="shared" si="17"/>
        <v>0</v>
      </c>
      <c r="G46" s="67">
        <f t="shared" si="17"/>
        <v>0</v>
      </c>
      <c r="H46" s="67">
        <f t="shared" si="17"/>
        <v>0</v>
      </c>
      <c r="I46" s="67">
        <f t="shared" si="0"/>
        <v>0</v>
      </c>
      <c r="J46" s="67">
        <f t="shared" si="18"/>
        <v>0</v>
      </c>
      <c r="K46" s="16">
        <f t="shared" si="18"/>
        <v>0</v>
      </c>
      <c r="L46" s="67">
        <f t="shared" si="18"/>
        <v>0</v>
      </c>
      <c r="M46" s="17">
        <f>IF(L46&gt;0,VLOOKUP(I46,Labour!$AR$1:$AT$15,3,FALSE),0)</f>
        <v>0</v>
      </c>
      <c r="N46" s="70">
        <f t="shared" si="1"/>
        <v>0</v>
      </c>
      <c r="R46" s="83">
        <f t="shared" si="13"/>
        <v>0</v>
      </c>
      <c r="S46" s="83">
        <f t="shared" si="13"/>
        <v>0</v>
      </c>
      <c r="T46" s="83">
        <f t="shared" si="13"/>
        <v>0</v>
      </c>
      <c r="U46" s="83">
        <f t="shared" si="13"/>
        <v>0</v>
      </c>
      <c r="V46" s="83">
        <f t="shared" si="14"/>
        <v>0</v>
      </c>
      <c r="W46" s="83">
        <f t="shared" si="14"/>
        <v>0</v>
      </c>
      <c r="X46" s="83">
        <f t="shared" si="15"/>
        <v>0</v>
      </c>
      <c r="Y46" s="83">
        <f t="shared" si="15"/>
        <v>0</v>
      </c>
      <c r="Z46" s="83">
        <f t="shared" si="15"/>
        <v>0</v>
      </c>
      <c r="AA46" s="171">
        <f t="shared" si="9"/>
        <v>0</v>
      </c>
      <c r="AB46" s="83">
        <f t="shared" si="16"/>
        <v>0</v>
      </c>
      <c r="AC46" s="83">
        <f t="shared" si="16"/>
        <v>0</v>
      </c>
      <c r="AD46" s="171">
        <f t="shared" si="10"/>
        <v>0</v>
      </c>
      <c r="AE46" s="171">
        <f>IF(AD46=1,SUM(AD$10:AD46),0)</f>
        <v>0</v>
      </c>
      <c r="AF46" s="82" t="str">
        <f t="shared" si="11"/>
        <v/>
      </c>
      <c r="AG46" s="171">
        <f t="shared" si="12"/>
        <v>0</v>
      </c>
    </row>
    <row r="47" spans="1:33" ht="12" customHeight="1" x14ac:dyDescent="0.25">
      <c r="A47" s="497"/>
      <c r="B47" s="15">
        <v>38</v>
      </c>
      <c r="C47" s="468">
        <f t="shared" si="6"/>
        <v>0</v>
      </c>
      <c r="D47" s="469"/>
      <c r="E47" s="470"/>
      <c r="F47" s="67">
        <f t="shared" si="17"/>
        <v>0</v>
      </c>
      <c r="G47" s="67">
        <f t="shared" si="17"/>
        <v>0</v>
      </c>
      <c r="H47" s="67">
        <f t="shared" si="17"/>
        <v>0</v>
      </c>
      <c r="I47" s="67">
        <f t="shared" si="0"/>
        <v>0</v>
      </c>
      <c r="J47" s="67">
        <f t="shared" si="18"/>
        <v>0</v>
      </c>
      <c r="K47" s="16">
        <f t="shared" si="18"/>
        <v>0</v>
      </c>
      <c r="L47" s="67">
        <f t="shared" si="18"/>
        <v>0</v>
      </c>
      <c r="M47" s="17">
        <f>IF(L47&gt;0,VLOOKUP(I47,Labour!$AR$1:$AT$15,3,FALSE),0)</f>
        <v>0</v>
      </c>
      <c r="N47" s="70">
        <f t="shared" si="1"/>
        <v>0</v>
      </c>
      <c r="R47" s="83">
        <f t="shared" si="13"/>
        <v>0</v>
      </c>
      <c r="S47" s="83">
        <f t="shared" si="13"/>
        <v>0</v>
      </c>
      <c r="T47" s="83">
        <f t="shared" si="13"/>
        <v>0</v>
      </c>
      <c r="U47" s="83">
        <f t="shared" si="13"/>
        <v>0</v>
      </c>
      <c r="V47" s="83">
        <f t="shared" si="14"/>
        <v>0</v>
      </c>
      <c r="W47" s="83">
        <f t="shared" si="14"/>
        <v>0</v>
      </c>
      <c r="X47" s="83">
        <f t="shared" si="15"/>
        <v>0</v>
      </c>
      <c r="Y47" s="83">
        <f t="shared" si="15"/>
        <v>0</v>
      </c>
      <c r="Z47" s="83">
        <f t="shared" si="15"/>
        <v>0</v>
      </c>
      <c r="AA47" s="171">
        <f t="shared" si="9"/>
        <v>0</v>
      </c>
      <c r="AB47" s="83">
        <f t="shared" si="16"/>
        <v>0</v>
      </c>
      <c r="AC47" s="83">
        <f t="shared" si="16"/>
        <v>0</v>
      </c>
      <c r="AD47" s="171">
        <f t="shared" si="10"/>
        <v>0</v>
      </c>
      <c r="AE47" s="171">
        <f>IF(AD47=1,SUM(AD$10:AD47),0)</f>
        <v>0</v>
      </c>
      <c r="AF47" s="82" t="str">
        <f t="shared" si="11"/>
        <v/>
      </c>
      <c r="AG47" s="171">
        <f t="shared" si="12"/>
        <v>0</v>
      </c>
    </row>
    <row r="48" spans="1:33" ht="12" customHeight="1" x14ac:dyDescent="0.25">
      <c r="A48" s="497"/>
      <c r="B48" s="15">
        <v>39</v>
      </c>
      <c r="C48" s="468">
        <f t="shared" si="6"/>
        <v>0</v>
      </c>
      <c r="D48" s="469"/>
      <c r="E48" s="470"/>
      <c r="F48" s="67">
        <f t="shared" si="17"/>
        <v>0</v>
      </c>
      <c r="G48" s="67">
        <f t="shared" si="17"/>
        <v>0</v>
      </c>
      <c r="H48" s="67">
        <f t="shared" si="17"/>
        <v>0</v>
      </c>
      <c r="I48" s="67">
        <f t="shared" si="0"/>
        <v>0</v>
      </c>
      <c r="J48" s="67">
        <f t="shared" si="18"/>
        <v>0</v>
      </c>
      <c r="K48" s="16">
        <f t="shared" si="18"/>
        <v>0</v>
      </c>
      <c r="L48" s="67">
        <f t="shared" si="18"/>
        <v>0</v>
      </c>
      <c r="M48" s="17">
        <f>IF(L48&gt;0,VLOOKUP(I48,Labour!$AR$1:$AT$15,3,FALSE),0)</f>
        <v>0</v>
      </c>
      <c r="N48" s="70">
        <f t="shared" si="1"/>
        <v>0</v>
      </c>
      <c r="R48" s="83">
        <f t="shared" si="13"/>
        <v>0</v>
      </c>
      <c r="S48" s="83">
        <f t="shared" si="13"/>
        <v>0</v>
      </c>
      <c r="T48" s="83">
        <f t="shared" si="13"/>
        <v>0</v>
      </c>
      <c r="U48" s="83">
        <f t="shared" si="13"/>
        <v>0</v>
      </c>
      <c r="V48" s="83">
        <f t="shared" si="14"/>
        <v>0</v>
      </c>
      <c r="W48" s="83">
        <f t="shared" si="14"/>
        <v>0</v>
      </c>
      <c r="X48" s="83">
        <f t="shared" si="15"/>
        <v>0</v>
      </c>
      <c r="Y48" s="83">
        <f t="shared" si="15"/>
        <v>0</v>
      </c>
      <c r="Z48" s="83">
        <f t="shared" si="15"/>
        <v>0</v>
      </c>
      <c r="AA48" s="171">
        <f t="shared" si="9"/>
        <v>0</v>
      </c>
      <c r="AB48" s="83">
        <f t="shared" si="16"/>
        <v>0</v>
      </c>
      <c r="AC48" s="83">
        <f t="shared" si="16"/>
        <v>0</v>
      </c>
      <c r="AD48" s="171">
        <f t="shared" si="10"/>
        <v>0</v>
      </c>
      <c r="AE48" s="171">
        <f>IF(AD48=1,SUM(AD$10:AD48),0)</f>
        <v>0</v>
      </c>
      <c r="AF48" s="82" t="str">
        <f t="shared" si="11"/>
        <v/>
      </c>
      <c r="AG48" s="171">
        <f t="shared" si="12"/>
        <v>0</v>
      </c>
    </row>
    <row r="49" spans="1:33" ht="12" customHeight="1" x14ac:dyDescent="0.25">
      <c r="A49" s="497"/>
      <c r="B49" s="15">
        <v>40</v>
      </c>
      <c r="C49" s="468">
        <f t="shared" si="6"/>
        <v>0</v>
      </c>
      <c r="D49" s="469"/>
      <c r="E49" s="470"/>
      <c r="F49" s="67">
        <f t="shared" si="17"/>
        <v>0</v>
      </c>
      <c r="G49" s="67">
        <f t="shared" si="17"/>
        <v>0</v>
      </c>
      <c r="H49" s="67">
        <f t="shared" si="17"/>
        <v>0</v>
      </c>
      <c r="I49" s="67">
        <f t="shared" si="0"/>
        <v>0</v>
      </c>
      <c r="J49" s="67">
        <f t="shared" si="18"/>
        <v>0</v>
      </c>
      <c r="K49" s="16">
        <f t="shared" si="18"/>
        <v>0</v>
      </c>
      <c r="L49" s="67">
        <f t="shared" si="18"/>
        <v>0</v>
      </c>
      <c r="M49" s="17">
        <f>IF(L49&gt;0,VLOOKUP(I49,Labour!$AR$1:$AT$15,3,FALSE),0)</f>
        <v>0</v>
      </c>
      <c r="N49" s="70">
        <f t="shared" si="1"/>
        <v>0</v>
      </c>
      <c r="R49" s="83">
        <f t="shared" si="13"/>
        <v>0</v>
      </c>
      <c r="S49" s="83">
        <f t="shared" si="13"/>
        <v>0</v>
      </c>
      <c r="T49" s="83">
        <f t="shared" si="13"/>
        <v>0</v>
      </c>
      <c r="U49" s="83">
        <f t="shared" si="13"/>
        <v>0</v>
      </c>
      <c r="V49" s="83">
        <f t="shared" si="14"/>
        <v>0</v>
      </c>
      <c r="W49" s="83">
        <f t="shared" si="14"/>
        <v>0</v>
      </c>
      <c r="X49" s="83">
        <f t="shared" si="15"/>
        <v>0</v>
      </c>
      <c r="Y49" s="83">
        <f t="shared" si="15"/>
        <v>0</v>
      </c>
      <c r="Z49" s="83">
        <f t="shared" si="15"/>
        <v>0</v>
      </c>
      <c r="AA49" s="171">
        <f t="shared" si="9"/>
        <v>0</v>
      </c>
      <c r="AB49" s="83">
        <f t="shared" si="16"/>
        <v>0</v>
      </c>
      <c r="AC49" s="83">
        <f t="shared" si="16"/>
        <v>0</v>
      </c>
      <c r="AD49" s="171">
        <f t="shared" si="10"/>
        <v>0</v>
      </c>
      <c r="AE49" s="171">
        <f>IF(AD49=1,SUM(AD$10:AD49),0)</f>
        <v>0</v>
      </c>
      <c r="AF49" s="82" t="str">
        <f t="shared" si="11"/>
        <v/>
      </c>
      <c r="AG49" s="171">
        <f t="shared" si="12"/>
        <v>0</v>
      </c>
    </row>
    <row r="50" spans="1:33" ht="12" customHeight="1" x14ac:dyDescent="0.25">
      <c r="A50" s="497"/>
      <c r="B50" s="15">
        <v>41</v>
      </c>
      <c r="C50" s="468">
        <f t="shared" si="6"/>
        <v>0</v>
      </c>
      <c r="D50" s="469"/>
      <c r="E50" s="470"/>
      <c r="F50" s="67">
        <f t="shared" si="17"/>
        <v>0</v>
      </c>
      <c r="G50" s="67">
        <f t="shared" si="17"/>
        <v>0</v>
      </c>
      <c r="H50" s="67">
        <f t="shared" si="17"/>
        <v>0</v>
      </c>
      <c r="I50" s="67">
        <f t="shared" si="0"/>
        <v>0</v>
      </c>
      <c r="J50" s="67">
        <f t="shared" si="18"/>
        <v>0</v>
      </c>
      <c r="K50" s="16">
        <f t="shared" si="18"/>
        <v>0</v>
      </c>
      <c r="L50" s="67">
        <f t="shared" si="18"/>
        <v>0</v>
      </c>
      <c r="M50" s="17">
        <f>IF(L50&gt;0,VLOOKUP(I50,Labour!$AR$1:$AT$15,3,FALSE),0)</f>
        <v>0</v>
      </c>
      <c r="N50" s="70">
        <f t="shared" si="1"/>
        <v>0</v>
      </c>
      <c r="R50" s="83">
        <f t="shared" ref="R50:U69" si="19">IF($B50&lt;=$U$3,VLOOKUP($B50,RTABLE,R$9,FALSE),0)</f>
        <v>0</v>
      </c>
      <c r="S50" s="83">
        <f t="shared" si="19"/>
        <v>0</v>
      </c>
      <c r="T50" s="83">
        <f t="shared" si="19"/>
        <v>0</v>
      </c>
      <c r="U50" s="83">
        <f t="shared" si="19"/>
        <v>0</v>
      </c>
      <c r="V50" s="83">
        <f t="shared" ref="V50:W69" si="20">IF($B50&lt;=$U$3,IF(VLOOKUP($B50,RTABLE,V$9,FALSE)=V$8,$U50,0),0)</f>
        <v>0</v>
      </c>
      <c r="W50" s="83">
        <f t="shared" si="20"/>
        <v>0</v>
      </c>
      <c r="X50" s="83">
        <f t="shared" ref="X50:Z69" si="21">IF($B50&lt;=$U$3,VLOOKUP($B50,RTABLE,X$9,FALSE),0)</f>
        <v>0</v>
      </c>
      <c r="Y50" s="83">
        <f t="shared" si="21"/>
        <v>0</v>
      </c>
      <c r="Z50" s="83">
        <f t="shared" si="21"/>
        <v>0</v>
      </c>
      <c r="AA50" s="171">
        <f t="shared" si="9"/>
        <v>0</v>
      </c>
      <c r="AB50" s="83">
        <f t="shared" ref="AB50:AC69" si="22">IF($B50&lt;=$U$3,VLOOKUP($B50,RTABLE,AB$9,FALSE),0)</f>
        <v>0</v>
      </c>
      <c r="AC50" s="83">
        <f t="shared" si="22"/>
        <v>0</v>
      </c>
      <c r="AD50" s="171">
        <f t="shared" si="10"/>
        <v>0</v>
      </c>
      <c r="AE50" s="171">
        <f>IF(AD50=1,SUM(AD$10:AD50),0)</f>
        <v>0</v>
      </c>
      <c r="AF50" s="82" t="str">
        <f t="shared" si="11"/>
        <v/>
      </c>
      <c r="AG50" s="171">
        <f t="shared" si="12"/>
        <v>0</v>
      </c>
    </row>
    <row r="51" spans="1:33" ht="12" customHeight="1" x14ac:dyDescent="0.25">
      <c r="A51" s="497"/>
      <c r="B51" s="15">
        <v>42</v>
      </c>
      <c r="C51" s="468">
        <f t="shared" si="6"/>
        <v>0</v>
      </c>
      <c r="D51" s="469"/>
      <c r="E51" s="470"/>
      <c r="F51" s="67">
        <f t="shared" si="17"/>
        <v>0</v>
      </c>
      <c r="G51" s="67">
        <f t="shared" si="17"/>
        <v>0</v>
      </c>
      <c r="H51" s="67">
        <f t="shared" si="17"/>
        <v>0</v>
      </c>
      <c r="I51" s="67">
        <f t="shared" si="0"/>
        <v>0</v>
      </c>
      <c r="J51" s="67">
        <f t="shared" si="18"/>
        <v>0</v>
      </c>
      <c r="K51" s="16">
        <f t="shared" si="18"/>
        <v>0</v>
      </c>
      <c r="L51" s="67">
        <f t="shared" si="18"/>
        <v>0</v>
      </c>
      <c r="M51" s="17">
        <f>IF(L51&gt;0,VLOOKUP(I51,Labour!$AR$1:$AT$15,3,FALSE),0)</f>
        <v>0</v>
      </c>
      <c r="N51" s="70">
        <f t="shared" si="1"/>
        <v>0</v>
      </c>
      <c r="R51" s="83">
        <f t="shared" si="19"/>
        <v>0</v>
      </c>
      <c r="S51" s="83">
        <f t="shared" si="19"/>
        <v>0</v>
      </c>
      <c r="T51" s="83">
        <f t="shared" si="19"/>
        <v>0</v>
      </c>
      <c r="U51" s="83">
        <f t="shared" si="19"/>
        <v>0</v>
      </c>
      <c r="V51" s="83">
        <f t="shared" si="20"/>
        <v>0</v>
      </c>
      <c r="W51" s="83">
        <f t="shared" si="20"/>
        <v>0</v>
      </c>
      <c r="X51" s="83">
        <f t="shared" si="21"/>
        <v>0</v>
      </c>
      <c r="Y51" s="83">
        <f t="shared" si="21"/>
        <v>0</v>
      </c>
      <c r="Z51" s="83">
        <f t="shared" si="21"/>
        <v>0</v>
      </c>
      <c r="AA51" s="171">
        <f t="shared" si="9"/>
        <v>0</v>
      </c>
      <c r="AB51" s="83">
        <f t="shared" si="22"/>
        <v>0</v>
      </c>
      <c r="AC51" s="83">
        <f t="shared" si="22"/>
        <v>0</v>
      </c>
      <c r="AD51" s="171">
        <f t="shared" si="10"/>
        <v>0</v>
      </c>
      <c r="AE51" s="171">
        <f>IF(AD51=1,SUM(AD$10:AD51),0)</f>
        <v>0</v>
      </c>
      <c r="AF51" s="82" t="str">
        <f t="shared" si="11"/>
        <v/>
      </c>
      <c r="AG51" s="171">
        <f t="shared" si="12"/>
        <v>0</v>
      </c>
    </row>
    <row r="52" spans="1:33" ht="12" customHeight="1" x14ac:dyDescent="0.25">
      <c r="A52" s="497"/>
      <c r="B52" s="15">
        <v>43</v>
      </c>
      <c r="C52" s="468">
        <f t="shared" si="6"/>
        <v>0</v>
      </c>
      <c r="D52" s="469"/>
      <c r="E52" s="470"/>
      <c r="F52" s="67">
        <f t="shared" si="17"/>
        <v>0</v>
      </c>
      <c r="G52" s="67">
        <f t="shared" si="17"/>
        <v>0</v>
      </c>
      <c r="H52" s="67">
        <f t="shared" si="17"/>
        <v>0</v>
      </c>
      <c r="I52" s="67">
        <f t="shared" si="0"/>
        <v>0</v>
      </c>
      <c r="J52" s="67">
        <f t="shared" si="18"/>
        <v>0</v>
      </c>
      <c r="K52" s="16">
        <f t="shared" si="18"/>
        <v>0</v>
      </c>
      <c r="L52" s="67">
        <f t="shared" si="18"/>
        <v>0</v>
      </c>
      <c r="M52" s="17">
        <f>IF(L52&gt;0,VLOOKUP(I52,Labour!$AR$1:$AT$15,3,FALSE),0)</f>
        <v>0</v>
      </c>
      <c r="N52" s="70">
        <f t="shared" si="1"/>
        <v>0</v>
      </c>
      <c r="R52" s="83">
        <f t="shared" si="19"/>
        <v>0</v>
      </c>
      <c r="S52" s="83">
        <f t="shared" si="19"/>
        <v>0</v>
      </c>
      <c r="T52" s="83">
        <f t="shared" si="19"/>
        <v>0</v>
      </c>
      <c r="U52" s="83">
        <f t="shared" si="19"/>
        <v>0</v>
      </c>
      <c r="V52" s="83">
        <f t="shared" si="20"/>
        <v>0</v>
      </c>
      <c r="W52" s="83">
        <f t="shared" si="20"/>
        <v>0</v>
      </c>
      <c r="X52" s="83">
        <f t="shared" si="21"/>
        <v>0</v>
      </c>
      <c r="Y52" s="83">
        <f t="shared" si="21"/>
        <v>0</v>
      </c>
      <c r="Z52" s="83">
        <f t="shared" si="21"/>
        <v>0</v>
      </c>
      <c r="AA52" s="171">
        <f t="shared" si="9"/>
        <v>0</v>
      </c>
      <c r="AB52" s="83">
        <f t="shared" si="22"/>
        <v>0</v>
      </c>
      <c r="AC52" s="83">
        <f t="shared" si="22"/>
        <v>0</v>
      </c>
      <c r="AD52" s="171">
        <f t="shared" si="10"/>
        <v>0</v>
      </c>
      <c r="AE52" s="171">
        <f>IF(AD52=1,SUM(AD$10:AD52),0)</f>
        <v>0</v>
      </c>
      <c r="AF52" s="82" t="str">
        <f t="shared" si="11"/>
        <v/>
      </c>
      <c r="AG52" s="171">
        <f t="shared" si="12"/>
        <v>0</v>
      </c>
    </row>
    <row r="53" spans="1:33" ht="12" customHeight="1" x14ac:dyDescent="0.25">
      <c r="A53" s="497"/>
      <c r="B53" s="15">
        <v>44</v>
      </c>
      <c r="C53" s="468">
        <f t="shared" si="6"/>
        <v>0</v>
      </c>
      <c r="D53" s="469"/>
      <c r="E53" s="470"/>
      <c r="F53" s="67">
        <f t="shared" si="17"/>
        <v>0</v>
      </c>
      <c r="G53" s="67">
        <f t="shared" si="17"/>
        <v>0</v>
      </c>
      <c r="H53" s="67">
        <f t="shared" si="17"/>
        <v>0</v>
      </c>
      <c r="I53" s="67">
        <f t="shared" si="0"/>
        <v>0</v>
      </c>
      <c r="J53" s="67">
        <f t="shared" si="18"/>
        <v>0</v>
      </c>
      <c r="K53" s="16">
        <f t="shared" si="18"/>
        <v>0</v>
      </c>
      <c r="L53" s="67">
        <f t="shared" si="18"/>
        <v>0</v>
      </c>
      <c r="M53" s="17">
        <f>IF(L53&gt;0,VLOOKUP(I53,Labour!$AR$1:$AT$15,3,FALSE),0)</f>
        <v>0</v>
      </c>
      <c r="N53" s="70">
        <f t="shared" si="1"/>
        <v>0</v>
      </c>
      <c r="R53" s="83">
        <f t="shared" si="19"/>
        <v>0</v>
      </c>
      <c r="S53" s="83">
        <f t="shared" si="19"/>
        <v>0</v>
      </c>
      <c r="T53" s="83">
        <f t="shared" si="19"/>
        <v>0</v>
      </c>
      <c r="U53" s="83">
        <f t="shared" si="19"/>
        <v>0</v>
      </c>
      <c r="V53" s="83">
        <f t="shared" si="20"/>
        <v>0</v>
      </c>
      <c r="W53" s="83">
        <f t="shared" si="20"/>
        <v>0</v>
      </c>
      <c r="X53" s="83">
        <f t="shared" si="21"/>
        <v>0</v>
      </c>
      <c r="Y53" s="83">
        <f t="shared" si="21"/>
        <v>0</v>
      </c>
      <c r="Z53" s="83">
        <f t="shared" si="21"/>
        <v>0</v>
      </c>
      <c r="AA53" s="171">
        <f t="shared" si="9"/>
        <v>0</v>
      </c>
      <c r="AB53" s="83">
        <f t="shared" si="22"/>
        <v>0</v>
      </c>
      <c r="AC53" s="83">
        <f t="shared" si="22"/>
        <v>0</v>
      </c>
      <c r="AD53" s="171">
        <f t="shared" si="10"/>
        <v>0</v>
      </c>
      <c r="AE53" s="171">
        <f>IF(AD53=1,SUM(AD$10:AD53),0)</f>
        <v>0</v>
      </c>
      <c r="AF53" s="82" t="str">
        <f t="shared" si="11"/>
        <v/>
      </c>
      <c r="AG53" s="171">
        <f t="shared" si="12"/>
        <v>0</v>
      </c>
    </row>
    <row r="54" spans="1:33" ht="12" customHeight="1" x14ac:dyDescent="0.25">
      <c r="A54" s="497"/>
      <c r="B54" s="15">
        <v>45</v>
      </c>
      <c r="C54" s="468">
        <f t="shared" si="6"/>
        <v>0</v>
      </c>
      <c r="D54" s="469"/>
      <c r="E54" s="470"/>
      <c r="F54" s="67">
        <f t="shared" si="17"/>
        <v>0</v>
      </c>
      <c r="G54" s="67">
        <f t="shared" si="17"/>
        <v>0</v>
      </c>
      <c r="H54" s="67">
        <f t="shared" si="17"/>
        <v>0</v>
      </c>
      <c r="I54" s="67">
        <f t="shared" si="0"/>
        <v>0</v>
      </c>
      <c r="J54" s="67">
        <f t="shared" si="18"/>
        <v>0</v>
      </c>
      <c r="K54" s="16">
        <f t="shared" si="18"/>
        <v>0</v>
      </c>
      <c r="L54" s="67">
        <f t="shared" si="18"/>
        <v>0</v>
      </c>
      <c r="M54" s="17">
        <f>IF(L54&gt;0,VLOOKUP(I54,Labour!$AR$1:$AT$15,3,FALSE),0)</f>
        <v>0</v>
      </c>
      <c r="N54" s="70">
        <f t="shared" si="1"/>
        <v>0</v>
      </c>
      <c r="R54" s="83">
        <f t="shared" si="19"/>
        <v>0</v>
      </c>
      <c r="S54" s="83">
        <f t="shared" si="19"/>
        <v>0</v>
      </c>
      <c r="T54" s="83">
        <f t="shared" si="19"/>
        <v>0</v>
      </c>
      <c r="U54" s="83">
        <f t="shared" si="19"/>
        <v>0</v>
      </c>
      <c r="V54" s="83">
        <f t="shared" si="20"/>
        <v>0</v>
      </c>
      <c r="W54" s="83">
        <f t="shared" si="20"/>
        <v>0</v>
      </c>
      <c r="X54" s="83">
        <f t="shared" si="21"/>
        <v>0</v>
      </c>
      <c r="Y54" s="83">
        <f t="shared" si="21"/>
        <v>0</v>
      </c>
      <c r="Z54" s="83">
        <f t="shared" si="21"/>
        <v>0</v>
      </c>
      <c r="AA54" s="171">
        <f t="shared" si="9"/>
        <v>0</v>
      </c>
      <c r="AB54" s="83">
        <f t="shared" si="22"/>
        <v>0</v>
      </c>
      <c r="AC54" s="83">
        <f t="shared" si="22"/>
        <v>0</v>
      </c>
      <c r="AD54" s="171">
        <f t="shared" si="10"/>
        <v>0</v>
      </c>
      <c r="AE54" s="171">
        <f>IF(AD54=1,SUM(AD$10:AD54),0)</f>
        <v>0</v>
      </c>
      <c r="AF54" s="82" t="str">
        <f t="shared" si="11"/>
        <v/>
      </c>
      <c r="AG54" s="171">
        <f t="shared" si="12"/>
        <v>0</v>
      </c>
    </row>
    <row r="55" spans="1:33" ht="12" customHeight="1" x14ac:dyDescent="0.25">
      <c r="A55" s="497"/>
      <c r="B55" s="15">
        <v>46</v>
      </c>
      <c r="C55" s="468">
        <f t="shared" si="6"/>
        <v>0</v>
      </c>
      <c r="D55" s="469"/>
      <c r="E55" s="470"/>
      <c r="F55" s="67">
        <f t="shared" si="17"/>
        <v>0</v>
      </c>
      <c r="G55" s="67">
        <f t="shared" si="17"/>
        <v>0</v>
      </c>
      <c r="H55" s="67">
        <f t="shared" si="17"/>
        <v>0</v>
      </c>
      <c r="I55" s="67">
        <f t="shared" si="0"/>
        <v>0</v>
      </c>
      <c r="J55" s="67">
        <f t="shared" si="18"/>
        <v>0</v>
      </c>
      <c r="K55" s="16">
        <f t="shared" si="18"/>
        <v>0</v>
      </c>
      <c r="L55" s="67">
        <f t="shared" si="18"/>
        <v>0</v>
      </c>
      <c r="M55" s="17">
        <f>IF(L55&gt;0,VLOOKUP(I55,Labour!$AR$1:$AT$15,3,FALSE),0)</f>
        <v>0</v>
      </c>
      <c r="N55" s="70">
        <f t="shared" si="1"/>
        <v>0</v>
      </c>
      <c r="R55" s="83">
        <f t="shared" si="19"/>
        <v>0</v>
      </c>
      <c r="S55" s="83">
        <f t="shared" si="19"/>
        <v>0</v>
      </c>
      <c r="T55" s="83">
        <f t="shared" si="19"/>
        <v>0</v>
      </c>
      <c r="U55" s="83">
        <f t="shared" si="19"/>
        <v>0</v>
      </c>
      <c r="V55" s="83">
        <f t="shared" si="20"/>
        <v>0</v>
      </c>
      <c r="W55" s="83">
        <f t="shared" si="20"/>
        <v>0</v>
      </c>
      <c r="X55" s="83">
        <f t="shared" si="21"/>
        <v>0</v>
      </c>
      <c r="Y55" s="83">
        <f t="shared" si="21"/>
        <v>0</v>
      </c>
      <c r="Z55" s="83">
        <f t="shared" si="21"/>
        <v>0</v>
      </c>
      <c r="AA55" s="171">
        <f t="shared" si="9"/>
        <v>0</v>
      </c>
      <c r="AB55" s="83">
        <f t="shared" si="22"/>
        <v>0</v>
      </c>
      <c r="AC55" s="83">
        <f t="shared" si="22"/>
        <v>0</v>
      </c>
      <c r="AD55" s="171">
        <f t="shared" si="10"/>
        <v>0</v>
      </c>
      <c r="AE55" s="171">
        <f>IF(AD55=1,SUM(AD$10:AD55),0)</f>
        <v>0</v>
      </c>
      <c r="AF55" s="82" t="str">
        <f t="shared" si="11"/>
        <v/>
      </c>
      <c r="AG55" s="171">
        <f t="shared" si="12"/>
        <v>0</v>
      </c>
    </row>
    <row r="56" spans="1:33" ht="12" customHeight="1" x14ac:dyDescent="0.25">
      <c r="A56" s="497"/>
      <c r="B56" s="15">
        <v>47</v>
      </c>
      <c r="C56" s="468">
        <f t="shared" si="6"/>
        <v>0</v>
      </c>
      <c r="D56" s="469"/>
      <c r="E56" s="470"/>
      <c r="F56" s="67">
        <f t="shared" si="17"/>
        <v>0</v>
      </c>
      <c r="G56" s="67">
        <f t="shared" si="17"/>
        <v>0</v>
      </c>
      <c r="H56" s="67">
        <f t="shared" si="17"/>
        <v>0</v>
      </c>
      <c r="I56" s="67">
        <f t="shared" si="0"/>
        <v>0</v>
      </c>
      <c r="J56" s="67">
        <f t="shared" si="18"/>
        <v>0</v>
      </c>
      <c r="K56" s="16">
        <f t="shared" si="18"/>
        <v>0</v>
      </c>
      <c r="L56" s="67">
        <f t="shared" si="18"/>
        <v>0</v>
      </c>
      <c r="M56" s="17">
        <f>IF(L56&gt;0,VLOOKUP(I56,Labour!$AR$1:$AT$15,3,FALSE),0)</f>
        <v>0</v>
      </c>
      <c r="N56" s="70">
        <f t="shared" si="1"/>
        <v>0</v>
      </c>
      <c r="R56" s="83">
        <f t="shared" si="19"/>
        <v>0</v>
      </c>
      <c r="S56" s="83">
        <f t="shared" si="19"/>
        <v>0</v>
      </c>
      <c r="T56" s="83">
        <f t="shared" si="19"/>
        <v>0</v>
      </c>
      <c r="U56" s="83">
        <f t="shared" si="19"/>
        <v>0</v>
      </c>
      <c r="V56" s="83">
        <f t="shared" si="20"/>
        <v>0</v>
      </c>
      <c r="W56" s="83">
        <f t="shared" si="20"/>
        <v>0</v>
      </c>
      <c r="X56" s="83">
        <f t="shared" si="21"/>
        <v>0</v>
      </c>
      <c r="Y56" s="83">
        <f t="shared" si="21"/>
        <v>0</v>
      </c>
      <c r="Z56" s="83">
        <f t="shared" si="21"/>
        <v>0</v>
      </c>
      <c r="AA56" s="171">
        <f t="shared" si="9"/>
        <v>0</v>
      </c>
      <c r="AB56" s="83">
        <f t="shared" si="22"/>
        <v>0</v>
      </c>
      <c r="AC56" s="83">
        <f t="shared" si="22"/>
        <v>0</v>
      </c>
      <c r="AD56" s="171">
        <f t="shared" si="10"/>
        <v>0</v>
      </c>
      <c r="AE56" s="171">
        <f>IF(AD56=1,SUM(AD$10:AD56),0)</f>
        <v>0</v>
      </c>
      <c r="AF56" s="82" t="str">
        <f t="shared" si="11"/>
        <v/>
      </c>
      <c r="AG56" s="171">
        <f t="shared" si="12"/>
        <v>0</v>
      </c>
    </row>
    <row r="57" spans="1:33" ht="12" customHeight="1" x14ac:dyDescent="0.25">
      <c r="A57" s="497"/>
      <c r="B57" s="15">
        <v>48</v>
      </c>
      <c r="C57" s="468">
        <f t="shared" si="6"/>
        <v>0</v>
      </c>
      <c r="D57" s="469"/>
      <c r="E57" s="470"/>
      <c r="F57" s="67">
        <f t="shared" si="17"/>
        <v>0</v>
      </c>
      <c r="G57" s="67">
        <f t="shared" si="17"/>
        <v>0</v>
      </c>
      <c r="H57" s="67">
        <f t="shared" si="17"/>
        <v>0</v>
      </c>
      <c r="I57" s="67">
        <f t="shared" si="0"/>
        <v>0</v>
      </c>
      <c r="J57" s="67">
        <f t="shared" si="18"/>
        <v>0</v>
      </c>
      <c r="K57" s="16">
        <f t="shared" si="18"/>
        <v>0</v>
      </c>
      <c r="L57" s="67">
        <f t="shared" si="18"/>
        <v>0</v>
      </c>
      <c r="M57" s="17">
        <f>IF(L57&gt;0,VLOOKUP(I57,Labour!$AR$1:$AT$15,3,FALSE),0)</f>
        <v>0</v>
      </c>
      <c r="N57" s="70">
        <f t="shared" si="1"/>
        <v>0</v>
      </c>
      <c r="R57" s="83">
        <f t="shared" si="19"/>
        <v>0</v>
      </c>
      <c r="S57" s="83">
        <f t="shared" si="19"/>
        <v>0</v>
      </c>
      <c r="T57" s="83">
        <f t="shared" si="19"/>
        <v>0</v>
      </c>
      <c r="U57" s="83">
        <f t="shared" si="19"/>
        <v>0</v>
      </c>
      <c r="V57" s="83">
        <f t="shared" si="20"/>
        <v>0</v>
      </c>
      <c r="W57" s="83">
        <f t="shared" si="20"/>
        <v>0</v>
      </c>
      <c r="X57" s="83">
        <f t="shared" si="21"/>
        <v>0</v>
      </c>
      <c r="Y57" s="83">
        <f t="shared" si="21"/>
        <v>0</v>
      </c>
      <c r="Z57" s="83">
        <f t="shared" si="21"/>
        <v>0</v>
      </c>
      <c r="AA57" s="171">
        <f t="shared" si="9"/>
        <v>0</v>
      </c>
      <c r="AB57" s="83">
        <f t="shared" si="22"/>
        <v>0</v>
      </c>
      <c r="AC57" s="83">
        <f t="shared" si="22"/>
        <v>0</v>
      </c>
      <c r="AD57" s="171">
        <f t="shared" si="10"/>
        <v>0</v>
      </c>
      <c r="AE57" s="171">
        <f>IF(AD57=1,SUM(AD$10:AD57),0)</f>
        <v>0</v>
      </c>
      <c r="AF57" s="82" t="str">
        <f t="shared" si="11"/>
        <v/>
      </c>
      <c r="AG57" s="171">
        <f t="shared" si="12"/>
        <v>0</v>
      </c>
    </row>
    <row r="58" spans="1:33" ht="12" customHeight="1" x14ac:dyDescent="0.25">
      <c r="A58" s="497"/>
      <c r="B58" s="15">
        <v>49</v>
      </c>
      <c r="C58" s="468">
        <f t="shared" si="6"/>
        <v>0</v>
      </c>
      <c r="D58" s="469"/>
      <c r="E58" s="470"/>
      <c r="F58" s="67">
        <f t="shared" si="17"/>
        <v>0</v>
      </c>
      <c r="G58" s="67">
        <f t="shared" si="17"/>
        <v>0</v>
      </c>
      <c r="H58" s="67">
        <f t="shared" si="17"/>
        <v>0</v>
      </c>
      <c r="I58" s="67">
        <f t="shared" si="0"/>
        <v>0</v>
      </c>
      <c r="J58" s="67">
        <f t="shared" si="18"/>
        <v>0</v>
      </c>
      <c r="K58" s="16">
        <f t="shared" si="18"/>
        <v>0</v>
      </c>
      <c r="L58" s="67">
        <f t="shared" si="18"/>
        <v>0</v>
      </c>
      <c r="M58" s="17">
        <f>IF(L58&gt;0,VLOOKUP(I58,Labour!$AR$1:$AT$15,3,FALSE),0)</f>
        <v>0</v>
      </c>
      <c r="N58" s="70">
        <f t="shared" si="1"/>
        <v>0</v>
      </c>
      <c r="R58" s="83">
        <f t="shared" si="19"/>
        <v>0</v>
      </c>
      <c r="S58" s="83">
        <f t="shared" si="19"/>
        <v>0</v>
      </c>
      <c r="T58" s="83">
        <f t="shared" si="19"/>
        <v>0</v>
      </c>
      <c r="U58" s="83">
        <f t="shared" si="19"/>
        <v>0</v>
      </c>
      <c r="V58" s="83">
        <f t="shared" si="20"/>
        <v>0</v>
      </c>
      <c r="W58" s="83">
        <f t="shared" si="20"/>
        <v>0</v>
      </c>
      <c r="X58" s="83">
        <f t="shared" si="21"/>
        <v>0</v>
      </c>
      <c r="Y58" s="83">
        <f t="shared" si="21"/>
        <v>0</v>
      </c>
      <c r="Z58" s="83">
        <f t="shared" si="21"/>
        <v>0</v>
      </c>
      <c r="AA58" s="171">
        <f t="shared" si="9"/>
        <v>0</v>
      </c>
      <c r="AB58" s="83">
        <f t="shared" si="22"/>
        <v>0</v>
      </c>
      <c r="AC58" s="83">
        <f t="shared" si="22"/>
        <v>0</v>
      </c>
      <c r="AD58" s="171">
        <f t="shared" si="10"/>
        <v>0</v>
      </c>
      <c r="AE58" s="171">
        <f>IF(AD58=1,SUM(AD$10:AD58),0)</f>
        <v>0</v>
      </c>
      <c r="AF58" s="82" t="str">
        <f t="shared" si="11"/>
        <v/>
      </c>
      <c r="AG58" s="171">
        <f t="shared" si="12"/>
        <v>0</v>
      </c>
    </row>
    <row r="59" spans="1:33" ht="12" customHeight="1" x14ac:dyDescent="0.25">
      <c r="A59" s="497"/>
      <c r="B59" s="15">
        <v>50</v>
      </c>
      <c r="C59" s="468">
        <f t="shared" si="6"/>
        <v>0</v>
      </c>
      <c r="D59" s="469"/>
      <c r="E59" s="470"/>
      <c r="F59" s="67">
        <f t="shared" si="17"/>
        <v>0</v>
      </c>
      <c r="G59" s="67">
        <f t="shared" si="17"/>
        <v>0</v>
      </c>
      <c r="H59" s="67">
        <f t="shared" si="17"/>
        <v>0</v>
      </c>
      <c r="I59" s="67">
        <f t="shared" si="0"/>
        <v>0</v>
      </c>
      <c r="J59" s="67">
        <f t="shared" si="18"/>
        <v>0</v>
      </c>
      <c r="K59" s="16">
        <f t="shared" si="18"/>
        <v>0</v>
      </c>
      <c r="L59" s="67">
        <f t="shared" si="18"/>
        <v>0</v>
      </c>
      <c r="M59" s="17">
        <f>IF(L59&gt;0,VLOOKUP(I59,Labour!$AR$1:$AT$15,3,FALSE),0)</f>
        <v>0</v>
      </c>
      <c r="N59" s="70">
        <f t="shared" si="1"/>
        <v>0</v>
      </c>
      <c r="R59" s="83">
        <f t="shared" si="19"/>
        <v>0</v>
      </c>
      <c r="S59" s="83">
        <f t="shared" si="19"/>
        <v>0</v>
      </c>
      <c r="T59" s="83">
        <f t="shared" si="19"/>
        <v>0</v>
      </c>
      <c r="U59" s="83">
        <f t="shared" si="19"/>
        <v>0</v>
      </c>
      <c r="V59" s="83">
        <f t="shared" si="20"/>
        <v>0</v>
      </c>
      <c r="W59" s="83">
        <f t="shared" si="20"/>
        <v>0</v>
      </c>
      <c r="X59" s="83">
        <f t="shared" si="21"/>
        <v>0</v>
      </c>
      <c r="Y59" s="83">
        <f t="shared" si="21"/>
        <v>0</v>
      </c>
      <c r="Z59" s="83">
        <f t="shared" si="21"/>
        <v>0</v>
      </c>
      <c r="AA59" s="171">
        <f t="shared" si="9"/>
        <v>0</v>
      </c>
      <c r="AB59" s="83">
        <f t="shared" si="22"/>
        <v>0</v>
      </c>
      <c r="AC59" s="83">
        <f t="shared" si="22"/>
        <v>0</v>
      </c>
      <c r="AD59" s="171">
        <f t="shared" si="10"/>
        <v>0</v>
      </c>
      <c r="AE59" s="171">
        <f>IF(AD59=1,SUM(AD$10:AD59),0)</f>
        <v>0</v>
      </c>
      <c r="AF59" s="82" t="str">
        <f t="shared" si="11"/>
        <v/>
      </c>
      <c r="AG59" s="171">
        <f t="shared" si="12"/>
        <v>0</v>
      </c>
    </row>
    <row r="60" spans="1:33" ht="12" customHeight="1" x14ac:dyDescent="0.25">
      <c r="A60" s="497"/>
      <c r="B60" s="15">
        <v>51</v>
      </c>
      <c r="C60" s="468">
        <f t="shared" si="6"/>
        <v>0</v>
      </c>
      <c r="D60" s="469"/>
      <c r="E60" s="470"/>
      <c r="F60" s="67">
        <f t="shared" si="17"/>
        <v>0</v>
      </c>
      <c r="G60" s="67">
        <f t="shared" si="17"/>
        <v>0</v>
      </c>
      <c r="H60" s="67">
        <f t="shared" si="17"/>
        <v>0</v>
      </c>
      <c r="I60" s="67">
        <f t="shared" si="0"/>
        <v>0</v>
      </c>
      <c r="J60" s="67">
        <f t="shared" si="18"/>
        <v>0</v>
      </c>
      <c r="K60" s="16">
        <f t="shared" si="18"/>
        <v>0</v>
      </c>
      <c r="L60" s="67">
        <f t="shared" si="18"/>
        <v>0</v>
      </c>
      <c r="M60" s="17">
        <f>IF(L60&gt;0,VLOOKUP(I60,Labour!$AR$1:$AT$15,3,FALSE),0)</f>
        <v>0</v>
      </c>
      <c r="N60" s="70">
        <f t="shared" si="1"/>
        <v>0</v>
      </c>
      <c r="R60" s="83">
        <f t="shared" si="19"/>
        <v>0</v>
      </c>
      <c r="S60" s="83">
        <f t="shared" si="19"/>
        <v>0</v>
      </c>
      <c r="T60" s="83">
        <f t="shared" si="19"/>
        <v>0</v>
      </c>
      <c r="U60" s="83">
        <f t="shared" si="19"/>
        <v>0</v>
      </c>
      <c r="V60" s="83">
        <f t="shared" si="20"/>
        <v>0</v>
      </c>
      <c r="W60" s="83">
        <f t="shared" si="20"/>
        <v>0</v>
      </c>
      <c r="X60" s="83">
        <f t="shared" si="21"/>
        <v>0</v>
      </c>
      <c r="Y60" s="83">
        <f t="shared" si="21"/>
        <v>0</v>
      </c>
      <c r="Z60" s="83">
        <f t="shared" si="21"/>
        <v>0</v>
      </c>
      <c r="AA60" s="171">
        <f t="shared" si="9"/>
        <v>0</v>
      </c>
      <c r="AB60" s="83">
        <f t="shared" si="22"/>
        <v>0</v>
      </c>
      <c r="AC60" s="83">
        <f t="shared" si="22"/>
        <v>0</v>
      </c>
      <c r="AD60" s="171">
        <f t="shared" si="10"/>
        <v>0</v>
      </c>
      <c r="AE60" s="171">
        <f>IF(AD60=1,SUM(AD$10:AD60),0)</f>
        <v>0</v>
      </c>
      <c r="AF60" s="82" t="str">
        <f t="shared" si="11"/>
        <v/>
      </c>
      <c r="AG60" s="171">
        <f t="shared" si="12"/>
        <v>0</v>
      </c>
    </row>
    <row r="61" spans="1:33" ht="12" customHeight="1" x14ac:dyDescent="0.25">
      <c r="A61" s="497"/>
      <c r="B61" s="15">
        <v>52</v>
      </c>
      <c r="C61" s="468">
        <f t="shared" si="6"/>
        <v>0</v>
      </c>
      <c r="D61" s="469"/>
      <c r="E61" s="470"/>
      <c r="F61" s="67">
        <f t="shared" si="17"/>
        <v>0</v>
      </c>
      <c r="G61" s="67">
        <f t="shared" si="17"/>
        <v>0</v>
      </c>
      <c r="H61" s="67">
        <f t="shared" si="17"/>
        <v>0</v>
      </c>
      <c r="I61" s="67">
        <f t="shared" si="0"/>
        <v>0</v>
      </c>
      <c r="J61" s="67">
        <f t="shared" si="18"/>
        <v>0</v>
      </c>
      <c r="K61" s="16">
        <f t="shared" si="18"/>
        <v>0</v>
      </c>
      <c r="L61" s="67">
        <f t="shared" si="18"/>
        <v>0</v>
      </c>
      <c r="M61" s="17">
        <f>IF(L61&gt;0,VLOOKUP(I61,Labour!$AR$1:$AT$15,3,FALSE),0)</f>
        <v>0</v>
      </c>
      <c r="N61" s="70">
        <f t="shared" si="1"/>
        <v>0</v>
      </c>
      <c r="R61" s="83">
        <f t="shared" si="19"/>
        <v>0</v>
      </c>
      <c r="S61" s="83">
        <f t="shared" si="19"/>
        <v>0</v>
      </c>
      <c r="T61" s="83">
        <f t="shared" si="19"/>
        <v>0</v>
      </c>
      <c r="U61" s="83">
        <f t="shared" si="19"/>
        <v>0</v>
      </c>
      <c r="V61" s="83">
        <f t="shared" si="20"/>
        <v>0</v>
      </c>
      <c r="W61" s="83">
        <f t="shared" si="20"/>
        <v>0</v>
      </c>
      <c r="X61" s="83">
        <f t="shared" si="21"/>
        <v>0</v>
      </c>
      <c r="Y61" s="83">
        <f t="shared" si="21"/>
        <v>0</v>
      </c>
      <c r="Z61" s="83">
        <f t="shared" si="21"/>
        <v>0</v>
      </c>
      <c r="AA61" s="171">
        <f t="shared" si="9"/>
        <v>0</v>
      </c>
      <c r="AB61" s="83">
        <f t="shared" si="22"/>
        <v>0</v>
      </c>
      <c r="AC61" s="83">
        <f t="shared" si="22"/>
        <v>0</v>
      </c>
      <c r="AD61" s="171">
        <f t="shared" si="10"/>
        <v>0</v>
      </c>
      <c r="AE61" s="171">
        <f>IF(AD61=1,SUM(AD$10:AD61),0)</f>
        <v>0</v>
      </c>
      <c r="AF61" s="82" t="str">
        <f t="shared" si="11"/>
        <v/>
      </c>
      <c r="AG61" s="171">
        <f t="shared" si="12"/>
        <v>0</v>
      </c>
    </row>
    <row r="62" spans="1:33" ht="12" customHeight="1" x14ac:dyDescent="0.25">
      <c r="A62" s="497"/>
      <c r="B62" s="15">
        <v>53</v>
      </c>
      <c r="C62" s="468">
        <f t="shared" si="6"/>
        <v>0</v>
      </c>
      <c r="D62" s="469"/>
      <c r="E62" s="470"/>
      <c r="F62" s="67">
        <f t="shared" si="17"/>
        <v>0</v>
      </c>
      <c r="G62" s="67">
        <f t="shared" si="17"/>
        <v>0</v>
      </c>
      <c r="H62" s="67">
        <f t="shared" si="17"/>
        <v>0</v>
      </c>
      <c r="I62" s="67">
        <f t="shared" si="0"/>
        <v>0</v>
      </c>
      <c r="J62" s="67">
        <f t="shared" si="18"/>
        <v>0</v>
      </c>
      <c r="K62" s="16">
        <f t="shared" si="18"/>
        <v>0</v>
      </c>
      <c r="L62" s="67">
        <f t="shared" si="18"/>
        <v>0</v>
      </c>
      <c r="M62" s="17">
        <f>IF(L62&gt;0,VLOOKUP(I62,Labour!$AR$1:$AT$15,3,FALSE),0)</f>
        <v>0</v>
      </c>
      <c r="N62" s="70">
        <f t="shared" si="1"/>
        <v>0</v>
      </c>
      <c r="R62" s="83">
        <f t="shared" si="19"/>
        <v>0</v>
      </c>
      <c r="S62" s="83">
        <f t="shared" si="19"/>
        <v>0</v>
      </c>
      <c r="T62" s="83">
        <f t="shared" si="19"/>
        <v>0</v>
      </c>
      <c r="U62" s="83">
        <f t="shared" si="19"/>
        <v>0</v>
      </c>
      <c r="V62" s="83">
        <f t="shared" si="20"/>
        <v>0</v>
      </c>
      <c r="W62" s="83">
        <f t="shared" si="20"/>
        <v>0</v>
      </c>
      <c r="X62" s="83">
        <f t="shared" si="21"/>
        <v>0</v>
      </c>
      <c r="Y62" s="83">
        <f t="shared" si="21"/>
        <v>0</v>
      </c>
      <c r="Z62" s="83">
        <f t="shared" si="21"/>
        <v>0</v>
      </c>
      <c r="AA62" s="171">
        <f t="shared" si="9"/>
        <v>0</v>
      </c>
      <c r="AB62" s="83">
        <f t="shared" si="22"/>
        <v>0</v>
      </c>
      <c r="AC62" s="83">
        <f t="shared" si="22"/>
        <v>0</v>
      </c>
      <c r="AD62" s="171">
        <f t="shared" si="10"/>
        <v>0</v>
      </c>
      <c r="AE62" s="171">
        <f>IF(AD62=1,SUM(AD$10:AD62),0)</f>
        <v>0</v>
      </c>
      <c r="AF62" s="82" t="str">
        <f t="shared" si="11"/>
        <v/>
      </c>
      <c r="AG62" s="171">
        <f t="shared" si="12"/>
        <v>0</v>
      </c>
    </row>
    <row r="63" spans="1:33" ht="12" customHeight="1" x14ac:dyDescent="0.25">
      <c r="A63" s="497"/>
      <c r="B63" s="15">
        <v>54</v>
      </c>
      <c r="C63" s="468">
        <f t="shared" si="6"/>
        <v>0</v>
      </c>
      <c r="D63" s="469"/>
      <c r="E63" s="470"/>
      <c r="F63" s="67">
        <f t="shared" si="17"/>
        <v>0</v>
      </c>
      <c r="G63" s="67">
        <f t="shared" si="17"/>
        <v>0</v>
      </c>
      <c r="H63" s="67">
        <f t="shared" si="17"/>
        <v>0</v>
      </c>
      <c r="I63" s="67">
        <f t="shared" si="0"/>
        <v>0</v>
      </c>
      <c r="J63" s="67">
        <f t="shared" si="18"/>
        <v>0</v>
      </c>
      <c r="K63" s="16">
        <f t="shared" si="18"/>
        <v>0</v>
      </c>
      <c r="L63" s="67">
        <f t="shared" si="18"/>
        <v>0</v>
      </c>
      <c r="M63" s="17">
        <f>IF(L63&gt;0,VLOOKUP(I63,Labour!$AR$1:$AT$15,3,FALSE),0)</f>
        <v>0</v>
      </c>
      <c r="N63" s="70">
        <f t="shared" si="1"/>
        <v>0</v>
      </c>
      <c r="R63" s="83">
        <f t="shared" si="19"/>
        <v>0</v>
      </c>
      <c r="S63" s="83">
        <f t="shared" si="19"/>
        <v>0</v>
      </c>
      <c r="T63" s="83">
        <f t="shared" si="19"/>
        <v>0</v>
      </c>
      <c r="U63" s="83">
        <f t="shared" si="19"/>
        <v>0</v>
      </c>
      <c r="V63" s="83">
        <f t="shared" si="20"/>
        <v>0</v>
      </c>
      <c r="W63" s="83">
        <f t="shared" si="20"/>
        <v>0</v>
      </c>
      <c r="X63" s="83">
        <f t="shared" si="21"/>
        <v>0</v>
      </c>
      <c r="Y63" s="83">
        <f t="shared" si="21"/>
        <v>0</v>
      </c>
      <c r="Z63" s="83">
        <f t="shared" si="21"/>
        <v>0</v>
      </c>
      <c r="AA63" s="171">
        <f t="shared" si="9"/>
        <v>0</v>
      </c>
      <c r="AB63" s="83">
        <f t="shared" si="22"/>
        <v>0</v>
      </c>
      <c r="AC63" s="83">
        <f t="shared" si="22"/>
        <v>0</v>
      </c>
      <c r="AD63" s="171">
        <f t="shared" si="10"/>
        <v>0</v>
      </c>
      <c r="AE63" s="171">
        <f>IF(AD63=1,SUM(AD$10:AD63),0)</f>
        <v>0</v>
      </c>
      <c r="AF63" s="82" t="str">
        <f t="shared" si="11"/>
        <v/>
      </c>
      <c r="AG63" s="171">
        <f t="shared" si="12"/>
        <v>0</v>
      </c>
    </row>
    <row r="64" spans="1:33" ht="12" customHeight="1" x14ac:dyDescent="0.25">
      <c r="A64" s="497"/>
      <c r="B64" s="15">
        <v>55</v>
      </c>
      <c r="C64" s="468">
        <f t="shared" si="6"/>
        <v>0</v>
      </c>
      <c r="D64" s="469"/>
      <c r="E64" s="470"/>
      <c r="F64" s="67">
        <f t="shared" si="17"/>
        <v>0</v>
      </c>
      <c r="G64" s="67">
        <f t="shared" si="17"/>
        <v>0</v>
      </c>
      <c r="H64" s="67">
        <f t="shared" si="17"/>
        <v>0</v>
      </c>
      <c r="I64" s="67">
        <f t="shared" si="0"/>
        <v>0</v>
      </c>
      <c r="J64" s="67">
        <f t="shared" si="18"/>
        <v>0</v>
      </c>
      <c r="K64" s="16">
        <f t="shared" si="18"/>
        <v>0</v>
      </c>
      <c r="L64" s="67">
        <f t="shared" si="18"/>
        <v>0</v>
      </c>
      <c r="M64" s="17">
        <f>IF(L64&gt;0,VLOOKUP(I64,Labour!$AR$1:$AT$15,3,FALSE),0)</f>
        <v>0</v>
      </c>
      <c r="N64" s="70">
        <f t="shared" si="1"/>
        <v>0</v>
      </c>
      <c r="R64" s="83">
        <f t="shared" si="19"/>
        <v>0</v>
      </c>
      <c r="S64" s="83">
        <f t="shared" si="19"/>
        <v>0</v>
      </c>
      <c r="T64" s="83">
        <f t="shared" si="19"/>
        <v>0</v>
      </c>
      <c r="U64" s="83">
        <f t="shared" si="19"/>
        <v>0</v>
      </c>
      <c r="V64" s="83">
        <f t="shared" si="20"/>
        <v>0</v>
      </c>
      <c r="W64" s="83">
        <f t="shared" si="20"/>
        <v>0</v>
      </c>
      <c r="X64" s="83">
        <f t="shared" si="21"/>
        <v>0</v>
      </c>
      <c r="Y64" s="83">
        <f t="shared" si="21"/>
        <v>0</v>
      </c>
      <c r="Z64" s="83">
        <f t="shared" si="21"/>
        <v>0</v>
      </c>
      <c r="AA64" s="171">
        <f t="shared" si="9"/>
        <v>0</v>
      </c>
      <c r="AB64" s="83">
        <f t="shared" si="22"/>
        <v>0</v>
      </c>
      <c r="AC64" s="83">
        <f t="shared" si="22"/>
        <v>0</v>
      </c>
      <c r="AD64" s="171">
        <f t="shared" si="10"/>
        <v>0</v>
      </c>
      <c r="AE64" s="171">
        <f>IF(AD64=1,SUM(AD$10:AD64),0)</f>
        <v>0</v>
      </c>
      <c r="AF64" s="82" t="str">
        <f t="shared" si="11"/>
        <v/>
      </c>
      <c r="AG64" s="171">
        <f t="shared" si="12"/>
        <v>0</v>
      </c>
    </row>
    <row r="65" spans="1:33" ht="12" customHeight="1" x14ac:dyDescent="0.25">
      <c r="A65" s="497"/>
      <c r="B65" s="15">
        <v>56</v>
      </c>
      <c r="C65" s="468">
        <f t="shared" si="6"/>
        <v>0</v>
      </c>
      <c r="D65" s="469"/>
      <c r="E65" s="470"/>
      <c r="F65" s="67">
        <f t="shared" si="17"/>
        <v>0</v>
      </c>
      <c r="G65" s="67">
        <f t="shared" si="17"/>
        <v>0</v>
      </c>
      <c r="H65" s="67">
        <f t="shared" si="17"/>
        <v>0</v>
      </c>
      <c r="I65" s="67">
        <f t="shared" si="0"/>
        <v>0</v>
      </c>
      <c r="J65" s="67">
        <f t="shared" si="18"/>
        <v>0</v>
      </c>
      <c r="K65" s="16">
        <f t="shared" si="18"/>
        <v>0</v>
      </c>
      <c r="L65" s="67">
        <f t="shared" si="18"/>
        <v>0</v>
      </c>
      <c r="M65" s="17">
        <f>IF(L65&gt;0,VLOOKUP(I65,Labour!$AR$1:$AT$15,3,FALSE),0)</f>
        <v>0</v>
      </c>
      <c r="N65" s="70">
        <f t="shared" si="1"/>
        <v>0</v>
      </c>
      <c r="R65" s="83">
        <f t="shared" si="19"/>
        <v>0</v>
      </c>
      <c r="S65" s="83">
        <f t="shared" si="19"/>
        <v>0</v>
      </c>
      <c r="T65" s="83">
        <f t="shared" si="19"/>
        <v>0</v>
      </c>
      <c r="U65" s="83">
        <f t="shared" si="19"/>
        <v>0</v>
      </c>
      <c r="V65" s="83">
        <f t="shared" si="20"/>
        <v>0</v>
      </c>
      <c r="W65" s="83">
        <f t="shared" si="20"/>
        <v>0</v>
      </c>
      <c r="X65" s="83">
        <f t="shared" si="21"/>
        <v>0</v>
      </c>
      <c r="Y65" s="83">
        <f t="shared" si="21"/>
        <v>0</v>
      </c>
      <c r="Z65" s="83">
        <f t="shared" si="21"/>
        <v>0</v>
      </c>
      <c r="AA65" s="171">
        <f t="shared" si="9"/>
        <v>0</v>
      </c>
      <c r="AB65" s="83">
        <f t="shared" si="22"/>
        <v>0</v>
      </c>
      <c r="AC65" s="83">
        <f t="shared" si="22"/>
        <v>0</v>
      </c>
      <c r="AD65" s="171">
        <f t="shared" si="10"/>
        <v>0</v>
      </c>
      <c r="AE65" s="171">
        <f>IF(AD65=1,SUM(AD$10:AD65),0)</f>
        <v>0</v>
      </c>
      <c r="AF65" s="82" t="str">
        <f t="shared" si="11"/>
        <v/>
      </c>
      <c r="AG65" s="171">
        <f t="shared" si="12"/>
        <v>0</v>
      </c>
    </row>
    <row r="66" spans="1:33" ht="12" customHeight="1" x14ac:dyDescent="0.25">
      <c r="A66" s="497"/>
      <c r="B66" s="15">
        <v>57</v>
      </c>
      <c r="C66" s="468">
        <f t="shared" si="6"/>
        <v>0</v>
      </c>
      <c r="D66" s="469"/>
      <c r="E66" s="470"/>
      <c r="F66" s="67">
        <f t="shared" si="17"/>
        <v>0</v>
      </c>
      <c r="G66" s="67">
        <f t="shared" si="17"/>
        <v>0</v>
      </c>
      <c r="H66" s="67">
        <f t="shared" si="17"/>
        <v>0</v>
      </c>
      <c r="I66" s="67">
        <f t="shared" si="0"/>
        <v>0</v>
      </c>
      <c r="J66" s="67">
        <f t="shared" si="18"/>
        <v>0</v>
      </c>
      <c r="K66" s="16">
        <f t="shared" si="18"/>
        <v>0</v>
      </c>
      <c r="L66" s="67">
        <f t="shared" si="18"/>
        <v>0</v>
      </c>
      <c r="M66" s="17">
        <f>IF(L66&gt;0,VLOOKUP(I66,Labour!$AR$1:$AT$15,3,FALSE),0)</f>
        <v>0</v>
      </c>
      <c r="N66" s="70">
        <f t="shared" si="1"/>
        <v>0</v>
      </c>
      <c r="R66" s="83">
        <f t="shared" si="19"/>
        <v>0</v>
      </c>
      <c r="S66" s="83">
        <f t="shared" si="19"/>
        <v>0</v>
      </c>
      <c r="T66" s="83">
        <f t="shared" si="19"/>
        <v>0</v>
      </c>
      <c r="U66" s="83">
        <f t="shared" si="19"/>
        <v>0</v>
      </c>
      <c r="V66" s="83">
        <f t="shared" si="20"/>
        <v>0</v>
      </c>
      <c r="W66" s="83">
        <f t="shared" si="20"/>
        <v>0</v>
      </c>
      <c r="X66" s="83">
        <f t="shared" si="21"/>
        <v>0</v>
      </c>
      <c r="Y66" s="83">
        <f t="shared" si="21"/>
        <v>0</v>
      </c>
      <c r="Z66" s="83">
        <f t="shared" si="21"/>
        <v>0</v>
      </c>
      <c r="AA66" s="171">
        <f t="shared" si="9"/>
        <v>0</v>
      </c>
      <c r="AB66" s="83">
        <f t="shared" si="22"/>
        <v>0</v>
      </c>
      <c r="AC66" s="83">
        <f t="shared" si="22"/>
        <v>0</v>
      </c>
      <c r="AD66" s="171">
        <f t="shared" si="10"/>
        <v>0</v>
      </c>
      <c r="AE66" s="171">
        <f>IF(AD66=1,SUM(AD$10:AD66),0)</f>
        <v>0</v>
      </c>
      <c r="AF66" s="82" t="str">
        <f t="shared" si="11"/>
        <v/>
      </c>
      <c r="AG66" s="171">
        <f t="shared" si="12"/>
        <v>0</v>
      </c>
    </row>
    <row r="67" spans="1:33" ht="12" customHeight="1" x14ac:dyDescent="0.25">
      <c r="A67" s="497"/>
      <c r="B67" s="15">
        <v>58</v>
      </c>
      <c r="C67" s="468">
        <f t="shared" si="6"/>
        <v>0</v>
      </c>
      <c r="D67" s="469"/>
      <c r="E67" s="470"/>
      <c r="F67" s="67">
        <f t="shared" si="17"/>
        <v>0</v>
      </c>
      <c r="G67" s="67">
        <f t="shared" si="17"/>
        <v>0</v>
      </c>
      <c r="H67" s="67">
        <f t="shared" si="17"/>
        <v>0</v>
      </c>
      <c r="I67" s="67">
        <f t="shared" si="0"/>
        <v>0</v>
      </c>
      <c r="J67" s="67">
        <f t="shared" si="18"/>
        <v>0</v>
      </c>
      <c r="K67" s="16">
        <f t="shared" si="18"/>
        <v>0</v>
      </c>
      <c r="L67" s="67">
        <f t="shared" si="18"/>
        <v>0</v>
      </c>
      <c r="M67" s="17">
        <f>IF(L67&gt;0,VLOOKUP(I67,Labour!$AR$1:$AT$15,3,FALSE),0)</f>
        <v>0</v>
      </c>
      <c r="N67" s="70">
        <f t="shared" si="1"/>
        <v>0</v>
      </c>
      <c r="R67" s="83">
        <f t="shared" si="19"/>
        <v>0</v>
      </c>
      <c r="S67" s="83">
        <f t="shared" si="19"/>
        <v>0</v>
      </c>
      <c r="T67" s="83">
        <f t="shared" si="19"/>
        <v>0</v>
      </c>
      <c r="U67" s="83">
        <f t="shared" si="19"/>
        <v>0</v>
      </c>
      <c r="V67" s="83">
        <f t="shared" si="20"/>
        <v>0</v>
      </c>
      <c r="W67" s="83">
        <f t="shared" si="20"/>
        <v>0</v>
      </c>
      <c r="X67" s="83">
        <f t="shared" si="21"/>
        <v>0</v>
      </c>
      <c r="Y67" s="83">
        <f t="shared" si="21"/>
        <v>0</v>
      </c>
      <c r="Z67" s="83">
        <f t="shared" si="21"/>
        <v>0</v>
      </c>
      <c r="AA67" s="171">
        <f t="shared" si="9"/>
        <v>0</v>
      </c>
      <c r="AB67" s="83">
        <f t="shared" si="22"/>
        <v>0</v>
      </c>
      <c r="AC67" s="83">
        <f t="shared" si="22"/>
        <v>0</v>
      </c>
      <c r="AD67" s="171">
        <f t="shared" si="10"/>
        <v>0</v>
      </c>
      <c r="AE67" s="171">
        <f>IF(AD67=1,SUM(AD$10:AD67),0)</f>
        <v>0</v>
      </c>
      <c r="AF67" s="82" t="str">
        <f t="shared" si="11"/>
        <v/>
      </c>
      <c r="AG67" s="171">
        <f t="shared" si="12"/>
        <v>0</v>
      </c>
    </row>
    <row r="68" spans="1:33" ht="12" customHeight="1" x14ac:dyDescent="0.25">
      <c r="A68" s="497"/>
      <c r="B68" s="15">
        <v>59</v>
      </c>
      <c r="C68" s="468">
        <f t="shared" si="6"/>
        <v>0</v>
      </c>
      <c r="D68" s="469"/>
      <c r="E68" s="470"/>
      <c r="F68" s="67">
        <f t="shared" si="17"/>
        <v>0</v>
      </c>
      <c r="G68" s="67">
        <f t="shared" si="17"/>
        <v>0</v>
      </c>
      <c r="H68" s="67">
        <f t="shared" si="17"/>
        <v>0</v>
      </c>
      <c r="I68" s="67">
        <f t="shared" si="0"/>
        <v>0</v>
      </c>
      <c r="J68" s="67">
        <f t="shared" si="18"/>
        <v>0</v>
      </c>
      <c r="K68" s="16">
        <f t="shared" si="18"/>
        <v>0</v>
      </c>
      <c r="L68" s="67">
        <f t="shared" si="18"/>
        <v>0</v>
      </c>
      <c r="M68" s="17">
        <f>IF(L68&gt;0,VLOOKUP(I68,Labour!$AR$1:$AT$15,3,FALSE),0)</f>
        <v>0</v>
      </c>
      <c r="N68" s="70">
        <f t="shared" si="1"/>
        <v>0</v>
      </c>
      <c r="R68" s="83">
        <f t="shared" si="19"/>
        <v>0</v>
      </c>
      <c r="S68" s="83">
        <f t="shared" si="19"/>
        <v>0</v>
      </c>
      <c r="T68" s="83">
        <f t="shared" si="19"/>
        <v>0</v>
      </c>
      <c r="U68" s="83">
        <f t="shared" si="19"/>
        <v>0</v>
      </c>
      <c r="V68" s="83">
        <f t="shared" si="20"/>
        <v>0</v>
      </c>
      <c r="W68" s="83">
        <f t="shared" si="20"/>
        <v>0</v>
      </c>
      <c r="X68" s="83">
        <f t="shared" si="21"/>
        <v>0</v>
      </c>
      <c r="Y68" s="83">
        <f t="shared" si="21"/>
        <v>0</v>
      </c>
      <c r="Z68" s="83">
        <f t="shared" si="21"/>
        <v>0</v>
      </c>
      <c r="AA68" s="171">
        <f t="shared" si="9"/>
        <v>0</v>
      </c>
      <c r="AB68" s="83">
        <f t="shared" si="22"/>
        <v>0</v>
      </c>
      <c r="AC68" s="83">
        <f t="shared" si="22"/>
        <v>0</v>
      </c>
      <c r="AD68" s="171">
        <f t="shared" si="10"/>
        <v>0</v>
      </c>
      <c r="AE68" s="171">
        <f>IF(AD68=1,SUM(AD$10:AD68),0)</f>
        <v>0</v>
      </c>
      <c r="AF68" s="82" t="str">
        <f t="shared" si="11"/>
        <v/>
      </c>
      <c r="AG68" s="171">
        <f t="shared" si="12"/>
        <v>0</v>
      </c>
    </row>
    <row r="69" spans="1:33" ht="12" customHeight="1" x14ac:dyDescent="0.25">
      <c r="A69" s="497"/>
      <c r="B69" s="15">
        <v>60</v>
      </c>
      <c r="C69" s="468">
        <f t="shared" si="6"/>
        <v>0</v>
      </c>
      <c r="D69" s="469"/>
      <c r="E69" s="470"/>
      <c r="F69" s="67">
        <f t="shared" si="17"/>
        <v>0</v>
      </c>
      <c r="G69" s="67">
        <f t="shared" si="17"/>
        <v>0</v>
      </c>
      <c r="H69" s="67">
        <f t="shared" si="17"/>
        <v>0</v>
      </c>
      <c r="I69" s="67">
        <f t="shared" si="0"/>
        <v>0</v>
      </c>
      <c r="J69" s="67">
        <f t="shared" si="18"/>
        <v>0</v>
      </c>
      <c r="K69" s="16">
        <f t="shared" si="18"/>
        <v>0</v>
      </c>
      <c r="L69" s="67">
        <f t="shared" si="18"/>
        <v>0</v>
      </c>
      <c r="M69" s="17">
        <f>IF(L69&gt;0,VLOOKUP(I69,Labour!$AR$1:$AT$15,3,FALSE),0)</f>
        <v>0</v>
      </c>
      <c r="N69" s="70">
        <f t="shared" si="1"/>
        <v>0</v>
      </c>
      <c r="R69" s="83">
        <f t="shared" si="19"/>
        <v>0</v>
      </c>
      <c r="S69" s="83">
        <f t="shared" si="19"/>
        <v>0</v>
      </c>
      <c r="T69" s="83">
        <f t="shared" si="19"/>
        <v>0</v>
      </c>
      <c r="U69" s="83">
        <f t="shared" si="19"/>
        <v>0</v>
      </c>
      <c r="V69" s="83">
        <f t="shared" si="20"/>
        <v>0</v>
      </c>
      <c r="W69" s="83">
        <f t="shared" si="20"/>
        <v>0</v>
      </c>
      <c r="X69" s="83">
        <f t="shared" si="21"/>
        <v>0</v>
      </c>
      <c r="Y69" s="83">
        <f t="shared" si="21"/>
        <v>0</v>
      </c>
      <c r="Z69" s="83">
        <f t="shared" si="21"/>
        <v>0</v>
      </c>
      <c r="AA69" s="171">
        <f t="shared" si="9"/>
        <v>0</v>
      </c>
      <c r="AB69" s="83">
        <f t="shared" si="22"/>
        <v>0</v>
      </c>
      <c r="AC69" s="83">
        <f t="shared" si="22"/>
        <v>0</v>
      </c>
      <c r="AD69" s="171">
        <f t="shared" si="10"/>
        <v>0</v>
      </c>
      <c r="AE69" s="171">
        <f>IF(AD69=1,SUM(AD$10:AD69),0)</f>
        <v>0</v>
      </c>
      <c r="AF69" s="82" t="str">
        <f t="shared" si="11"/>
        <v/>
      </c>
      <c r="AG69" s="171">
        <f t="shared" si="12"/>
        <v>0</v>
      </c>
    </row>
    <row r="70" spans="1:33" ht="12" customHeight="1" x14ac:dyDescent="0.25">
      <c r="A70" s="497"/>
      <c r="B70" s="15">
        <v>61</v>
      </c>
      <c r="C70" s="468">
        <f t="shared" si="6"/>
        <v>0</v>
      </c>
      <c r="D70" s="469"/>
      <c r="E70" s="470"/>
      <c r="F70" s="67">
        <f t="shared" si="17"/>
        <v>0</v>
      </c>
      <c r="G70" s="67">
        <f t="shared" si="17"/>
        <v>0</v>
      </c>
      <c r="H70" s="67">
        <f t="shared" si="17"/>
        <v>0</v>
      </c>
      <c r="I70" s="67">
        <f t="shared" si="0"/>
        <v>0</v>
      </c>
      <c r="J70" s="67">
        <f t="shared" si="18"/>
        <v>0</v>
      </c>
      <c r="K70" s="16">
        <f t="shared" si="18"/>
        <v>0</v>
      </c>
      <c r="L70" s="67">
        <f t="shared" si="18"/>
        <v>0</v>
      </c>
      <c r="M70" s="17">
        <f>IF(L70&gt;0,VLOOKUP(I70,Labour!$AR$1:$AT$15,3,FALSE),0)</f>
        <v>0</v>
      </c>
      <c r="N70" s="70">
        <f t="shared" si="1"/>
        <v>0</v>
      </c>
      <c r="R70" s="83">
        <f t="shared" ref="R70:U89" si="23">IF($B70&lt;=$U$3,VLOOKUP($B70,RTABLE,R$9,FALSE),0)</f>
        <v>0</v>
      </c>
      <c r="S70" s="83">
        <f t="shared" si="23"/>
        <v>0</v>
      </c>
      <c r="T70" s="83">
        <f t="shared" si="23"/>
        <v>0</v>
      </c>
      <c r="U70" s="83">
        <f t="shared" si="23"/>
        <v>0</v>
      </c>
      <c r="V70" s="83">
        <f t="shared" ref="V70:W89" si="24">IF($B70&lt;=$U$3,IF(VLOOKUP($B70,RTABLE,V$9,FALSE)=V$8,$U70,0),0)</f>
        <v>0</v>
      </c>
      <c r="W70" s="83">
        <f t="shared" si="24"/>
        <v>0</v>
      </c>
      <c r="X70" s="83">
        <f t="shared" ref="X70:Z89" si="25">IF($B70&lt;=$U$3,VLOOKUP($B70,RTABLE,X$9,FALSE),0)</f>
        <v>0</v>
      </c>
      <c r="Y70" s="83">
        <f t="shared" si="25"/>
        <v>0</v>
      </c>
      <c r="Z70" s="83">
        <f t="shared" si="25"/>
        <v>0</v>
      </c>
      <c r="AA70" s="171">
        <f t="shared" si="9"/>
        <v>0</v>
      </c>
      <c r="AB70" s="83">
        <f t="shared" ref="AB70:AC89" si="26">IF($B70&lt;=$U$3,VLOOKUP($B70,RTABLE,AB$9,FALSE),0)</f>
        <v>0</v>
      </c>
      <c r="AC70" s="83">
        <f t="shared" si="26"/>
        <v>0</v>
      </c>
      <c r="AD70" s="171">
        <f t="shared" si="10"/>
        <v>0</v>
      </c>
      <c r="AE70" s="171">
        <f>IF(AD70=1,SUM(AD$10:AD70),0)</f>
        <v>0</v>
      </c>
      <c r="AF70" s="82" t="str">
        <f t="shared" si="11"/>
        <v/>
      </c>
      <c r="AG70" s="171">
        <f t="shared" si="12"/>
        <v>0</v>
      </c>
    </row>
    <row r="71" spans="1:33" ht="12" customHeight="1" x14ac:dyDescent="0.25">
      <c r="A71" s="497"/>
      <c r="B71" s="15">
        <v>62</v>
      </c>
      <c r="C71" s="468">
        <f t="shared" si="6"/>
        <v>0</v>
      </c>
      <c r="D71" s="469"/>
      <c r="E71" s="470"/>
      <c r="F71" s="67">
        <f t="shared" si="17"/>
        <v>0</v>
      </c>
      <c r="G71" s="67">
        <f t="shared" si="17"/>
        <v>0</v>
      </c>
      <c r="H71" s="67">
        <f t="shared" si="17"/>
        <v>0</v>
      </c>
      <c r="I71" s="67">
        <f t="shared" si="0"/>
        <v>0</v>
      </c>
      <c r="J71" s="67">
        <f t="shared" si="18"/>
        <v>0</v>
      </c>
      <c r="K71" s="16">
        <f t="shared" si="18"/>
        <v>0</v>
      </c>
      <c r="L71" s="67">
        <f t="shared" si="18"/>
        <v>0</v>
      </c>
      <c r="M71" s="17">
        <f>IF(L71&gt;0,VLOOKUP(I71,Labour!$AR$1:$AT$15,3,FALSE),0)</f>
        <v>0</v>
      </c>
      <c r="N71" s="70">
        <f t="shared" si="1"/>
        <v>0</v>
      </c>
      <c r="R71" s="83">
        <f t="shared" si="23"/>
        <v>0</v>
      </c>
      <c r="S71" s="83">
        <f t="shared" si="23"/>
        <v>0</v>
      </c>
      <c r="T71" s="83">
        <f t="shared" si="23"/>
        <v>0</v>
      </c>
      <c r="U71" s="83">
        <f t="shared" si="23"/>
        <v>0</v>
      </c>
      <c r="V71" s="83">
        <f t="shared" si="24"/>
        <v>0</v>
      </c>
      <c r="W71" s="83">
        <f t="shared" si="24"/>
        <v>0</v>
      </c>
      <c r="X71" s="83">
        <f t="shared" si="25"/>
        <v>0</v>
      </c>
      <c r="Y71" s="83">
        <f t="shared" si="25"/>
        <v>0</v>
      </c>
      <c r="Z71" s="83">
        <f t="shared" si="25"/>
        <v>0</v>
      </c>
      <c r="AA71" s="171">
        <f t="shared" si="9"/>
        <v>0</v>
      </c>
      <c r="AB71" s="83">
        <f t="shared" si="26"/>
        <v>0</v>
      </c>
      <c r="AC71" s="83">
        <f t="shared" si="26"/>
        <v>0</v>
      </c>
      <c r="AD71" s="171">
        <f t="shared" si="10"/>
        <v>0</v>
      </c>
      <c r="AE71" s="171">
        <f>IF(AD71=1,SUM(AD$10:AD71),0)</f>
        <v>0</v>
      </c>
      <c r="AF71" s="82" t="str">
        <f t="shared" si="11"/>
        <v/>
      </c>
      <c r="AG71" s="171">
        <f t="shared" si="12"/>
        <v>0</v>
      </c>
    </row>
    <row r="72" spans="1:33" ht="12" customHeight="1" x14ac:dyDescent="0.25">
      <c r="A72" s="497"/>
      <c r="B72" s="15">
        <v>63</v>
      </c>
      <c r="C72" s="468">
        <f t="shared" si="6"/>
        <v>0</v>
      </c>
      <c r="D72" s="469"/>
      <c r="E72" s="470"/>
      <c r="F72" s="67">
        <f t="shared" si="17"/>
        <v>0</v>
      </c>
      <c r="G72" s="67">
        <f t="shared" si="17"/>
        <v>0</v>
      </c>
      <c r="H72" s="67">
        <f t="shared" si="17"/>
        <v>0</v>
      </c>
      <c r="I72" s="67">
        <f t="shared" si="0"/>
        <v>0</v>
      </c>
      <c r="J72" s="67">
        <f t="shared" si="18"/>
        <v>0</v>
      </c>
      <c r="K72" s="16">
        <f t="shared" si="18"/>
        <v>0</v>
      </c>
      <c r="L72" s="67">
        <f t="shared" si="18"/>
        <v>0</v>
      </c>
      <c r="M72" s="17">
        <f>IF(L72&gt;0,VLOOKUP(I72,Labour!$AR$1:$AT$15,3,FALSE),0)</f>
        <v>0</v>
      </c>
      <c r="N72" s="70">
        <f t="shared" si="1"/>
        <v>0</v>
      </c>
      <c r="R72" s="83">
        <f t="shared" si="23"/>
        <v>0</v>
      </c>
      <c r="S72" s="83">
        <f t="shared" si="23"/>
        <v>0</v>
      </c>
      <c r="T72" s="83">
        <f t="shared" si="23"/>
        <v>0</v>
      </c>
      <c r="U72" s="83">
        <f t="shared" si="23"/>
        <v>0</v>
      </c>
      <c r="V72" s="83">
        <f t="shared" si="24"/>
        <v>0</v>
      </c>
      <c r="W72" s="83">
        <f t="shared" si="24"/>
        <v>0</v>
      </c>
      <c r="X72" s="83">
        <f t="shared" si="25"/>
        <v>0</v>
      </c>
      <c r="Y72" s="83">
        <f t="shared" si="25"/>
        <v>0</v>
      </c>
      <c r="Z72" s="83">
        <f t="shared" si="25"/>
        <v>0</v>
      </c>
      <c r="AA72" s="171">
        <f t="shared" si="9"/>
        <v>0</v>
      </c>
      <c r="AB72" s="83">
        <f t="shared" si="26"/>
        <v>0</v>
      </c>
      <c r="AC72" s="83">
        <f t="shared" si="26"/>
        <v>0</v>
      </c>
      <c r="AD72" s="171">
        <f t="shared" si="10"/>
        <v>0</v>
      </c>
      <c r="AE72" s="171">
        <f>IF(AD72=1,SUM(AD$10:AD72),0)</f>
        <v>0</v>
      </c>
      <c r="AF72" s="82" t="str">
        <f t="shared" si="11"/>
        <v/>
      </c>
      <c r="AG72" s="171">
        <f t="shared" si="12"/>
        <v>0</v>
      </c>
    </row>
    <row r="73" spans="1:33" ht="12" customHeight="1" x14ac:dyDescent="0.25">
      <c r="A73" s="497"/>
      <c r="B73" s="15">
        <v>64</v>
      </c>
      <c r="C73" s="468">
        <f t="shared" si="6"/>
        <v>0</v>
      </c>
      <c r="D73" s="469"/>
      <c r="E73" s="470"/>
      <c r="F73" s="67">
        <f t="shared" si="17"/>
        <v>0</v>
      </c>
      <c r="G73" s="67">
        <f t="shared" si="17"/>
        <v>0</v>
      </c>
      <c r="H73" s="67">
        <f t="shared" si="17"/>
        <v>0</v>
      </c>
      <c r="I73" s="67">
        <f t="shared" si="0"/>
        <v>0</v>
      </c>
      <c r="J73" s="67">
        <f t="shared" si="18"/>
        <v>0</v>
      </c>
      <c r="K73" s="16">
        <f t="shared" si="18"/>
        <v>0</v>
      </c>
      <c r="L73" s="67">
        <f t="shared" si="18"/>
        <v>0</v>
      </c>
      <c r="M73" s="17">
        <f>IF(L73&gt;0,VLOOKUP(I73,Labour!$AR$1:$AT$15,3,FALSE),0)</f>
        <v>0</v>
      </c>
      <c r="N73" s="70">
        <f t="shared" si="1"/>
        <v>0</v>
      </c>
      <c r="R73" s="83">
        <f t="shared" si="23"/>
        <v>0</v>
      </c>
      <c r="S73" s="83">
        <f t="shared" si="23"/>
        <v>0</v>
      </c>
      <c r="T73" s="83">
        <f t="shared" si="23"/>
        <v>0</v>
      </c>
      <c r="U73" s="83">
        <f t="shared" si="23"/>
        <v>0</v>
      </c>
      <c r="V73" s="83">
        <f t="shared" si="24"/>
        <v>0</v>
      </c>
      <c r="W73" s="83">
        <f t="shared" si="24"/>
        <v>0</v>
      </c>
      <c r="X73" s="83">
        <f t="shared" si="25"/>
        <v>0</v>
      </c>
      <c r="Y73" s="83">
        <f t="shared" si="25"/>
        <v>0</v>
      </c>
      <c r="Z73" s="83">
        <f t="shared" si="25"/>
        <v>0</v>
      </c>
      <c r="AA73" s="171">
        <f t="shared" si="9"/>
        <v>0</v>
      </c>
      <c r="AB73" s="83">
        <f t="shared" si="26"/>
        <v>0</v>
      </c>
      <c r="AC73" s="83">
        <f t="shared" si="26"/>
        <v>0</v>
      </c>
      <c r="AD73" s="171">
        <f t="shared" si="10"/>
        <v>0</v>
      </c>
      <c r="AE73" s="171">
        <f>IF(AD73=1,SUM(AD$10:AD73),0)</f>
        <v>0</v>
      </c>
      <c r="AF73" s="82" t="str">
        <f t="shared" si="11"/>
        <v/>
      </c>
      <c r="AG73" s="171">
        <f t="shared" si="12"/>
        <v>0</v>
      </c>
    </row>
    <row r="74" spans="1:33" ht="12" customHeight="1" x14ac:dyDescent="0.25">
      <c r="A74" s="497"/>
      <c r="B74" s="15">
        <v>65</v>
      </c>
      <c r="C74" s="468">
        <f t="shared" si="6"/>
        <v>0</v>
      </c>
      <c r="D74" s="469"/>
      <c r="E74" s="470"/>
      <c r="F74" s="67">
        <f t="shared" si="17"/>
        <v>0</v>
      </c>
      <c r="G74" s="67">
        <f t="shared" si="17"/>
        <v>0</v>
      </c>
      <c r="H74" s="67">
        <f t="shared" si="17"/>
        <v>0</v>
      </c>
      <c r="I74" s="67">
        <f t="shared" ref="I74:I109" si="27">X74</f>
        <v>0</v>
      </c>
      <c r="J74" s="67">
        <f t="shared" si="18"/>
        <v>0</v>
      </c>
      <c r="K74" s="16">
        <f t="shared" si="18"/>
        <v>0</v>
      </c>
      <c r="L74" s="67">
        <f t="shared" si="18"/>
        <v>0</v>
      </c>
      <c r="M74" s="17">
        <f>IF(L74&gt;0,VLOOKUP(I74,Labour!$AR$1:$AT$15,3,FALSE),0)</f>
        <v>0</v>
      </c>
      <c r="N74" s="70">
        <f t="shared" ref="N74:N109" si="28">J74*K74+L74*M74</f>
        <v>0</v>
      </c>
      <c r="R74" s="83">
        <f t="shared" si="23"/>
        <v>0</v>
      </c>
      <c r="S74" s="83">
        <f t="shared" si="23"/>
        <v>0</v>
      </c>
      <c r="T74" s="83">
        <f t="shared" si="23"/>
        <v>0</v>
      </c>
      <c r="U74" s="83">
        <f t="shared" si="23"/>
        <v>0</v>
      </c>
      <c r="V74" s="83">
        <f t="shared" si="24"/>
        <v>0</v>
      </c>
      <c r="W74" s="83">
        <f t="shared" si="24"/>
        <v>0</v>
      </c>
      <c r="X74" s="83">
        <f t="shared" si="25"/>
        <v>0</v>
      </c>
      <c r="Y74" s="83">
        <f t="shared" si="25"/>
        <v>0</v>
      </c>
      <c r="Z74" s="83">
        <f t="shared" si="25"/>
        <v>0</v>
      </c>
      <c r="AA74" s="171">
        <f t="shared" si="9"/>
        <v>0</v>
      </c>
      <c r="AB74" s="83">
        <f t="shared" si="26"/>
        <v>0</v>
      </c>
      <c r="AC74" s="83">
        <f t="shared" si="26"/>
        <v>0</v>
      </c>
      <c r="AD74" s="171">
        <f t="shared" si="10"/>
        <v>0</v>
      </c>
      <c r="AE74" s="171">
        <f>IF(AD74=1,SUM(AD$10:AD74),0)</f>
        <v>0</v>
      </c>
      <c r="AF74" s="82" t="str">
        <f t="shared" si="11"/>
        <v/>
      </c>
      <c r="AG74" s="171">
        <f t="shared" si="12"/>
        <v>0</v>
      </c>
    </row>
    <row r="75" spans="1:33" ht="12" customHeight="1" x14ac:dyDescent="0.25">
      <c r="A75" s="497"/>
      <c r="B75" s="15">
        <v>66</v>
      </c>
      <c r="C75" s="468">
        <f t="shared" ref="C75:C109" si="29">R75</f>
        <v>0</v>
      </c>
      <c r="D75" s="469"/>
      <c r="E75" s="470"/>
      <c r="F75" s="67">
        <f t="shared" si="17"/>
        <v>0</v>
      </c>
      <c r="G75" s="67">
        <f t="shared" si="17"/>
        <v>0</v>
      </c>
      <c r="H75" s="67">
        <f t="shared" si="17"/>
        <v>0</v>
      </c>
      <c r="I75" s="67">
        <f t="shared" si="27"/>
        <v>0</v>
      </c>
      <c r="J75" s="67">
        <f t="shared" si="18"/>
        <v>0</v>
      </c>
      <c r="K75" s="16">
        <f t="shared" si="18"/>
        <v>0</v>
      </c>
      <c r="L75" s="67">
        <f t="shared" si="18"/>
        <v>0</v>
      </c>
      <c r="M75" s="17">
        <f>IF(L75&gt;0,VLOOKUP(I75,Labour!$AR$1:$AT$15,3,FALSE),0)</f>
        <v>0</v>
      </c>
      <c r="N75" s="70">
        <f t="shared" si="28"/>
        <v>0</v>
      </c>
      <c r="R75" s="83">
        <f t="shared" si="23"/>
        <v>0</v>
      </c>
      <c r="S75" s="83">
        <f t="shared" si="23"/>
        <v>0</v>
      </c>
      <c r="T75" s="83">
        <f t="shared" si="23"/>
        <v>0</v>
      </c>
      <c r="U75" s="83">
        <f t="shared" si="23"/>
        <v>0</v>
      </c>
      <c r="V75" s="83">
        <f t="shared" si="24"/>
        <v>0</v>
      </c>
      <c r="W75" s="83">
        <f t="shared" si="24"/>
        <v>0</v>
      </c>
      <c r="X75" s="83">
        <f t="shared" si="25"/>
        <v>0</v>
      </c>
      <c r="Y75" s="83">
        <f t="shared" si="25"/>
        <v>0</v>
      </c>
      <c r="Z75" s="83">
        <f t="shared" si="25"/>
        <v>0</v>
      </c>
      <c r="AA75" s="171">
        <f t="shared" ref="AA75:AA109" si="30">Y75+Z75</f>
        <v>0</v>
      </c>
      <c r="AB75" s="83">
        <f t="shared" si="26"/>
        <v>0</v>
      </c>
      <c r="AC75" s="83">
        <f t="shared" si="26"/>
        <v>0</v>
      </c>
      <c r="AD75" s="171">
        <f t="shared" ref="AD75:AD109" si="31">IF(AND(T75&lt;&gt;0,X75="op"),1,0)</f>
        <v>0</v>
      </c>
      <c r="AE75" s="171">
        <f>IF(AD75=1,SUM(AD$10:AD75),0)</f>
        <v>0</v>
      </c>
      <c r="AF75" s="82" t="str">
        <f t="shared" ref="AF75:AF109" si="32">IF(AND(AD75=1,AE75&lt;$AD$7),S75&amp;", ",IF(AND(AD75=1,AE75=$AD$7),S75,""))</f>
        <v/>
      </c>
      <c r="AG75" s="171">
        <f t="shared" ref="AG75:AG109" si="33">IF(AD75=1,T75,0)</f>
        <v>0</v>
      </c>
    </row>
    <row r="76" spans="1:33" ht="12" customHeight="1" x14ac:dyDescent="0.25">
      <c r="A76" s="497"/>
      <c r="B76" s="15">
        <v>67</v>
      </c>
      <c r="C76" s="468">
        <f t="shared" si="29"/>
        <v>0</v>
      </c>
      <c r="D76" s="469"/>
      <c r="E76" s="470"/>
      <c r="F76" s="67">
        <f t="shared" si="17"/>
        <v>0</v>
      </c>
      <c r="G76" s="67">
        <f t="shared" si="17"/>
        <v>0</v>
      </c>
      <c r="H76" s="67">
        <f t="shared" si="17"/>
        <v>0</v>
      </c>
      <c r="I76" s="67">
        <f t="shared" si="27"/>
        <v>0</v>
      </c>
      <c r="J76" s="67">
        <f t="shared" si="18"/>
        <v>0</v>
      </c>
      <c r="K76" s="16">
        <f t="shared" si="18"/>
        <v>0</v>
      </c>
      <c r="L76" s="67">
        <f t="shared" si="18"/>
        <v>0</v>
      </c>
      <c r="M76" s="17">
        <f>IF(L76&gt;0,VLOOKUP(I76,Labour!$AR$1:$AT$15,3,FALSE),0)</f>
        <v>0</v>
      </c>
      <c r="N76" s="70">
        <f t="shared" si="28"/>
        <v>0</v>
      </c>
      <c r="R76" s="83">
        <f t="shared" si="23"/>
        <v>0</v>
      </c>
      <c r="S76" s="83">
        <f t="shared" si="23"/>
        <v>0</v>
      </c>
      <c r="T76" s="83">
        <f t="shared" si="23"/>
        <v>0</v>
      </c>
      <c r="U76" s="83">
        <f t="shared" si="23"/>
        <v>0</v>
      </c>
      <c r="V76" s="83">
        <f t="shared" si="24"/>
        <v>0</v>
      </c>
      <c r="W76" s="83">
        <f t="shared" si="24"/>
        <v>0</v>
      </c>
      <c r="X76" s="83">
        <f t="shared" si="25"/>
        <v>0</v>
      </c>
      <c r="Y76" s="83">
        <f t="shared" si="25"/>
        <v>0</v>
      </c>
      <c r="Z76" s="83">
        <f t="shared" si="25"/>
        <v>0</v>
      </c>
      <c r="AA76" s="171">
        <f t="shared" si="30"/>
        <v>0</v>
      </c>
      <c r="AB76" s="83">
        <f t="shared" si="26"/>
        <v>0</v>
      </c>
      <c r="AC76" s="83">
        <f t="shared" si="26"/>
        <v>0</v>
      </c>
      <c r="AD76" s="171">
        <f t="shared" si="31"/>
        <v>0</v>
      </c>
      <c r="AE76" s="171">
        <f>IF(AD76=1,SUM(AD$10:AD76),0)</f>
        <v>0</v>
      </c>
      <c r="AF76" s="82" t="str">
        <f t="shared" si="32"/>
        <v/>
      </c>
      <c r="AG76" s="171">
        <f t="shared" si="33"/>
        <v>0</v>
      </c>
    </row>
    <row r="77" spans="1:33" ht="12" customHeight="1" x14ac:dyDescent="0.25">
      <c r="A77" s="497"/>
      <c r="B77" s="15">
        <v>68</v>
      </c>
      <c r="C77" s="468">
        <f t="shared" si="29"/>
        <v>0</v>
      </c>
      <c r="D77" s="469"/>
      <c r="E77" s="470"/>
      <c r="F77" s="67">
        <f t="shared" si="17"/>
        <v>0</v>
      </c>
      <c r="G77" s="67">
        <f t="shared" si="17"/>
        <v>0</v>
      </c>
      <c r="H77" s="67">
        <f t="shared" si="17"/>
        <v>0</v>
      </c>
      <c r="I77" s="67">
        <f t="shared" si="27"/>
        <v>0</v>
      </c>
      <c r="J77" s="67">
        <f t="shared" si="18"/>
        <v>0</v>
      </c>
      <c r="K77" s="16">
        <f t="shared" si="18"/>
        <v>0</v>
      </c>
      <c r="L77" s="67">
        <f t="shared" si="18"/>
        <v>0</v>
      </c>
      <c r="M77" s="17">
        <f>IF(L77&gt;0,VLOOKUP(I77,Labour!$AR$1:$AT$15,3,FALSE),0)</f>
        <v>0</v>
      </c>
      <c r="N77" s="70">
        <f t="shared" si="28"/>
        <v>0</v>
      </c>
      <c r="R77" s="83">
        <f t="shared" si="23"/>
        <v>0</v>
      </c>
      <c r="S77" s="83">
        <f t="shared" si="23"/>
        <v>0</v>
      </c>
      <c r="T77" s="83">
        <f t="shared" si="23"/>
        <v>0</v>
      </c>
      <c r="U77" s="83">
        <f t="shared" si="23"/>
        <v>0</v>
      </c>
      <c r="V77" s="83">
        <f t="shared" si="24"/>
        <v>0</v>
      </c>
      <c r="W77" s="83">
        <f t="shared" si="24"/>
        <v>0</v>
      </c>
      <c r="X77" s="83">
        <f t="shared" si="25"/>
        <v>0</v>
      </c>
      <c r="Y77" s="83">
        <f t="shared" si="25"/>
        <v>0</v>
      </c>
      <c r="Z77" s="83">
        <f t="shared" si="25"/>
        <v>0</v>
      </c>
      <c r="AA77" s="171">
        <f t="shared" si="30"/>
        <v>0</v>
      </c>
      <c r="AB77" s="83">
        <f t="shared" si="26"/>
        <v>0</v>
      </c>
      <c r="AC77" s="83">
        <f t="shared" si="26"/>
        <v>0</v>
      </c>
      <c r="AD77" s="171">
        <f t="shared" si="31"/>
        <v>0</v>
      </c>
      <c r="AE77" s="171">
        <f>IF(AD77=1,SUM(AD$10:AD77),0)</f>
        <v>0</v>
      </c>
      <c r="AF77" s="82" t="str">
        <f t="shared" si="32"/>
        <v/>
      </c>
      <c r="AG77" s="171">
        <f t="shared" si="33"/>
        <v>0</v>
      </c>
    </row>
    <row r="78" spans="1:33" ht="12" customHeight="1" x14ac:dyDescent="0.25">
      <c r="A78" s="497"/>
      <c r="B78" s="15">
        <v>69</v>
      </c>
      <c r="C78" s="468">
        <f t="shared" si="29"/>
        <v>0</v>
      </c>
      <c r="D78" s="469"/>
      <c r="E78" s="470"/>
      <c r="F78" s="67">
        <f t="shared" si="17"/>
        <v>0</v>
      </c>
      <c r="G78" s="67">
        <f t="shared" si="17"/>
        <v>0</v>
      </c>
      <c r="H78" s="67">
        <f t="shared" si="17"/>
        <v>0</v>
      </c>
      <c r="I78" s="67">
        <f t="shared" si="27"/>
        <v>0</v>
      </c>
      <c r="J78" s="67">
        <f t="shared" si="18"/>
        <v>0</v>
      </c>
      <c r="K78" s="16">
        <f t="shared" si="18"/>
        <v>0</v>
      </c>
      <c r="L78" s="67">
        <f t="shared" si="18"/>
        <v>0</v>
      </c>
      <c r="M78" s="17">
        <f>IF(L78&gt;0,VLOOKUP(I78,Labour!$AR$1:$AT$15,3,FALSE),0)</f>
        <v>0</v>
      </c>
      <c r="N78" s="70">
        <f t="shared" si="28"/>
        <v>0</v>
      </c>
      <c r="R78" s="83">
        <f t="shared" si="23"/>
        <v>0</v>
      </c>
      <c r="S78" s="83">
        <f t="shared" si="23"/>
        <v>0</v>
      </c>
      <c r="T78" s="83">
        <f t="shared" si="23"/>
        <v>0</v>
      </c>
      <c r="U78" s="83">
        <f t="shared" si="23"/>
        <v>0</v>
      </c>
      <c r="V78" s="83">
        <f t="shared" si="24"/>
        <v>0</v>
      </c>
      <c r="W78" s="83">
        <f t="shared" si="24"/>
        <v>0</v>
      </c>
      <c r="X78" s="83">
        <f t="shared" si="25"/>
        <v>0</v>
      </c>
      <c r="Y78" s="83">
        <f t="shared" si="25"/>
        <v>0</v>
      </c>
      <c r="Z78" s="83">
        <f t="shared" si="25"/>
        <v>0</v>
      </c>
      <c r="AA78" s="171">
        <f t="shared" si="30"/>
        <v>0</v>
      </c>
      <c r="AB78" s="83">
        <f t="shared" si="26"/>
        <v>0</v>
      </c>
      <c r="AC78" s="83">
        <f t="shared" si="26"/>
        <v>0</v>
      </c>
      <c r="AD78" s="171">
        <f t="shared" si="31"/>
        <v>0</v>
      </c>
      <c r="AE78" s="171">
        <f>IF(AD78=1,SUM(AD$10:AD78),0)</f>
        <v>0</v>
      </c>
      <c r="AF78" s="82" t="str">
        <f t="shared" si="32"/>
        <v/>
      </c>
      <c r="AG78" s="171">
        <f t="shared" si="33"/>
        <v>0</v>
      </c>
    </row>
    <row r="79" spans="1:33" ht="12" customHeight="1" x14ac:dyDescent="0.25">
      <c r="A79" s="497"/>
      <c r="B79" s="15">
        <v>70</v>
      </c>
      <c r="C79" s="468">
        <f t="shared" si="29"/>
        <v>0</v>
      </c>
      <c r="D79" s="469"/>
      <c r="E79" s="470"/>
      <c r="F79" s="67">
        <f t="shared" si="17"/>
        <v>0</v>
      </c>
      <c r="G79" s="67">
        <f t="shared" si="17"/>
        <v>0</v>
      </c>
      <c r="H79" s="67">
        <f t="shared" si="17"/>
        <v>0</v>
      </c>
      <c r="I79" s="67">
        <f t="shared" si="27"/>
        <v>0</v>
      </c>
      <c r="J79" s="67">
        <f t="shared" si="18"/>
        <v>0</v>
      </c>
      <c r="K79" s="16">
        <f t="shared" si="18"/>
        <v>0</v>
      </c>
      <c r="L79" s="67">
        <f t="shared" si="18"/>
        <v>0</v>
      </c>
      <c r="M79" s="17">
        <f>IF(L79&gt;0,VLOOKUP(I79,Labour!$AR$1:$AT$15,3,FALSE),0)</f>
        <v>0</v>
      </c>
      <c r="N79" s="70">
        <f t="shared" si="28"/>
        <v>0</v>
      </c>
      <c r="R79" s="83">
        <f t="shared" si="23"/>
        <v>0</v>
      </c>
      <c r="S79" s="83">
        <f t="shared" si="23"/>
        <v>0</v>
      </c>
      <c r="T79" s="83">
        <f t="shared" si="23"/>
        <v>0</v>
      </c>
      <c r="U79" s="83">
        <f t="shared" si="23"/>
        <v>0</v>
      </c>
      <c r="V79" s="83">
        <f t="shared" si="24"/>
        <v>0</v>
      </c>
      <c r="W79" s="83">
        <f t="shared" si="24"/>
        <v>0</v>
      </c>
      <c r="X79" s="83">
        <f t="shared" si="25"/>
        <v>0</v>
      </c>
      <c r="Y79" s="83">
        <f t="shared" si="25"/>
        <v>0</v>
      </c>
      <c r="Z79" s="83">
        <f t="shared" si="25"/>
        <v>0</v>
      </c>
      <c r="AA79" s="171">
        <f t="shared" si="30"/>
        <v>0</v>
      </c>
      <c r="AB79" s="83">
        <f t="shared" si="26"/>
        <v>0</v>
      </c>
      <c r="AC79" s="83">
        <f t="shared" si="26"/>
        <v>0</v>
      </c>
      <c r="AD79" s="171">
        <f t="shared" si="31"/>
        <v>0</v>
      </c>
      <c r="AE79" s="171">
        <f>IF(AD79=1,SUM(AD$10:AD79),0)</f>
        <v>0</v>
      </c>
      <c r="AF79" s="82" t="str">
        <f t="shared" si="32"/>
        <v/>
      </c>
      <c r="AG79" s="171">
        <f t="shared" si="33"/>
        <v>0</v>
      </c>
    </row>
    <row r="80" spans="1:33" ht="12" customHeight="1" x14ac:dyDescent="0.25">
      <c r="A80" s="497"/>
      <c r="B80" s="15">
        <v>71</v>
      </c>
      <c r="C80" s="468">
        <f t="shared" si="29"/>
        <v>0</v>
      </c>
      <c r="D80" s="469"/>
      <c r="E80" s="470"/>
      <c r="F80" s="67">
        <f t="shared" si="17"/>
        <v>0</v>
      </c>
      <c r="G80" s="67">
        <f t="shared" si="17"/>
        <v>0</v>
      </c>
      <c r="H80" s="67">
        <f t="shared" si="17"/>
        <v>0</v>
      </c>
      <c r="I80" s="67">
        <f t="shared" si="27"/>
        <v>0</v>
      </c>
      <c r="J80" s="67">
        <f t="shared" si="18"/>
        <v>0</v>
      </c>
      <c r="K80" s="16">
        <f t="shared" si="18"/>
        <v>0</v>
      </c>
      <c r="L80" s="67">
        <f t="shared" si="18"/>
        <v>0</v>
      </c>
      <c r="M80" s="17">
        <f>IF(L80&gt;0,VLOOKUP(I80,Labour!$AR$1:$AT$15,3,FALSE),0)</f>
        <v>0</v>
      </c>
      <c r="N80" s="70">
        <f t="shared" si="28"/>
        <v>0</v>
      </c>
      <c r="R80" s="83">
        <f t="shared" si="23"/>
        <v>0</v>
      </c>
      <c r="S80" s="83">
        <f t="shared" si="23"/>
        <v>0</v>
      </c>
      <c r="T80" s="83">
        <f t="shared" si="23"/>
        <v>0</v>
      </c>
      <c r="U80" s="83">
        <f t="shared" si="23"/>
        <v>0</v>
      </c>
      <c r="V80" s="83">
        <f t="shared" si="24"/>
        <v>0</v>
      </c>
      <c r="W80" s="83">
        <f t="shared" si="24"/>
        <v>0</v>
      </c>
      <c r="X80" s="83">
        <f t="shared" si="25"/>
        <v>0</v>
      </c>
      <c r="Y80" s="83">
        <f t="shared" si="25"/>
        <v>0</v>
      </c>
      <c r="Z80" s="83">
        <f t="shared" si="25"/>
        <v>0</v>
      </c>
      <c r="AA80" s="171">
        <f t="shared" si="30"/>
        <v>0</v>
      </c>
      <c r="AB80" s="83">
        <f t="shared" si="26"/>
        <v>0</v>
      </c>
      <c r="AC80" s="83">
        <f t="shared" si="26"/>
        <v>0</v>
      </c>
      <c r="AD80" s="171">
        <f t="shared" si="31"/>
        <v>0</v>
      </c>
      <c r="AE80" s="171">
        <f>IF(AD80=1,SUM(AD$10:AD80),0)</f>
        <v>0</v>
      </c>
      <c r="AF80" s="82" t="str">
        <f t="shared" si="32"/>
        <v/>
      </c>
      <c r="AG80" s="171">
        <f t="shared" si="33"/>
        <v>0</v>
      </c>
    </row>
    <row r="81" spans="1:33" ht="12" customHeight="1" x14ac:dyDescent="0.25">
      <c r="A81" s="497"/>
      <c r="B81" s="15">
        <v>72</v>
      </c>
      <c r="C81" s="468">
        <f t="shared" si="29"/>
        <v>0</v>
      </c>
      <c r="D81" s="469"/>
      <c r="E81" s="470"/>
      <c r="F81" s="67">
        <f t="shared" si="17"/>
        <v>0</v>
      </c>
      <c r="G81" s="67">
        <f t="shared" si="17"/>
        <v>0</v>
      </c>
      <c r="H81" s="67">
        <f t="shared" si="17"/>
        <v>0</v>
      </c>
      <c r="I81" s="67">
        <f t="shared" si="27"/>
        <v>0</v>
      </c>
      <c r="J81" s="67">
        <f t="shared" si="18"/>
        <v>0</v>
      </c>
      <c r="K81" s="16">
        <f t="shared" si="18"/>
        <v>0</v>
      </c>
      <c r="L81" s="67">
        <f t="shared" si="18"/>
        <v>0</v>
      </c>
      <c r="M81" s="17">
        <f>IF(L81&gt;0,VLOOKUP(I81,Labour!$AR$1:$AT$15,3,FALSE),0)</f>
        <v>0</v>
      </c>
      <c r="N81" s="70">
        <f t="shared" si="28"/>
        <v>0</v>
      </c>
      <c r="R81" s="83">
        <f t="shared" si="23"/>
        <v>0</v>
      </c>
      <c r="S81" s="83">
        <f t="shared" si="23"/>
        <v>0</v>
      </c>
      <c r="T81" s="83">
        <f t="shared" si="23"/>
        <v>0</v>
      </c>
      <c r="U81" s="83">
        <f t="shared" si="23"/>
        <v>0</v>
      </c>
      <c r="V81" s="83">
        <f t="shared" si="24"/>
        <v>0</v>
      </c>
      <c r="W81" s="83">
        <f t="shared" si="24"/>
        <v>0</v>
      </c>
      <c r="X81" s="83">
        <f t="shared" si="25"/>
        <v>0</v>
      </c>
      <c r="Y81" s="83">
        <f t="shared" si="25"/>
        <v>0</v>
      </c>
      <c r="Z81" s="83">
        <f t="shared" si="25"/>
        <v>0</v>
      </c>
      <c r="AA81" s="171">
        <f t="shared" si="30"/>
        <v>0</v>
      </c>
      <c r="AB81" s="83">
        <f t="shared" si="26"/>
        <v>0</v>
      </c>
      <c r="AC81" s="83">
        <f t="shared" si="26"/>
        <v>0</v>
      </c>
      <c r="AD81" s="171">
        <f t="shared" si="31"/>
        <v>0</v>
      </c>
      <c r="AE81" s="171">
        <f>IF(AD81=1,SUM(AD$10:AD81),0)</f>
        <v>0</v>
      </c>
      <c r="AF81" s="82" t="str">
        <f t="shared" si="32"/>
        <v/>
      </c>
      <c r="AG81" s="171">
        <f t="shared" si="33"/>
        <v>0</v>
      </c>
    </row>
    <row r="82" spans="1:33" ht="12" customHeight="1" x14ac:dyDescent="0.25">
      <c r="A82" s="497"/>
      <c r="B82" s="15">
        <v>73</v>
      </c>
      <c r="C82" s="468">
        <f t="shared" si="29"/>
        <v>0</v>
      </c>
      <c r="D82" s="469"/>
      <c r="E82" s="470"/>
      <c r="F82" s="67">
        <f t="shared" si="17"/>
        <v>0</v>
      </c>
      <c r="G82" s="67">
        <f t="shared" si="17"/>
        <v>0</v>
      </c>
      <c r="H82" s="67">
        <f t="shared" si="17"/>
        <v>0</v>
      </c>
      <c r="I82" s="67">
        <f t="shared" si="27"/>
        <v>0</v>
      </c>
      <c r="J82" s="67">
        <f t="shared" si="18"/>
        <v>0</v>
      </c>
      <c r="K82" s="16">
        <f t="shared" si="18"/>
        <v>0</v>
      </c>
      <c r="L82" s="67">
        <f t="shared" si="18"/>
        <v>0</v>
      </c>
      <c r="M82" s="17">
        <f>IF(L82&gt;0,VLOOKUP(I82,Labour!$AR$1:$AT$15,3,FALSE),0)</f>
        <v>0</v>
      </c>
      <c r="N82" s="70">
        <f t="shared" si="28"/>
        <v>0</v>
      </c>
      <c r="R82" s="83">
        <f t="shared" si="23"/>
        <v>0</v>
      </c>
      <c r="S82" s="83">
        <f t="shared" si="23"/>
        <v>0</v>
      </c>
      <c r="T82" s="83">
        <f t="shared" si="23"/>
        <v>0</v>
      </c>
      <c r="U82" s="83">
        <f t="shared" si="23"/>
        <v>0</v>
      </c>
      <c r="V82" s="83">
        <f t="shared" si="24"/>
        <v>0</v>
      </c>
      <c r="W82" s="83">
        <f t="shared" si="24"/>
        <v>0</v>
      </c>
      <c r="X82" s="83">
        <f t="shared" si="25"/>
        <v>0</v>
      </c>
      <c r="Y82" s="83">
        <f t="shared" si="25"/>
        <v>0</v>
      </c>
      <c r="Z82" s="83">
        <f t="shared" si="25"/>
        <v>0</v>
      </c>
      <c r="AA82" s="171">
        <f t="shared" si="30"/>
        <v>0</v>
      </c>
      <c r="AB82" s="83">
        <f t="shared" si="26"/>
        <v>0</v>
      </c>
      <c r="AC82" s="83">
        <f t="shared" si="26"/>
        <v>0</v>
      </c>
      <c r="AD82" s="171">
        <f t="shared" si="31"/>
        <v>0</v>
      </c>
      <c r="AE82" s="171">
        <f>IF(AD82=1,SUM(AD$10:AD82),0)</f>
        <v>0</v>
      </c>
      <c r="AF82" s="82" t="str">
        <f t="shared" si="32"/>
        <v/>
      </c>
      <c r="AG82" s="171">
        <f t="shared" si="33"/>
        <v>0</v>
      </c>
    </row>
    <row r="83" spans="1:33" ht="12" customHeight="1" x14ac:dyDescent="0.25">
      <c r="A83" s="497"/>
      <c r="B83" s="15">
        <v>74</v>
      </c>
      <c r="C83" s="468">
        <f t="shared" si="29"/>
        <v>0</v>
      </c>
      <c r="D83" s="469"/>
      <c r="E83" s="470"/>
      <c r="F83" s="67">
        <f t="shared" si="17"/>
        <v>0</v>
      </c>
      <c r="G83" s="67">
        <f t="shared" si="17"/>
        <v>0</v>
      </c>
      <c r="H83" s="67">
        <f t="shared" si="17"/>
        <v>0</v>
      </c>
      <c r="I83" s="67">
        <f t="shared" si="27"/>
        <v>0</v>
      </c>
      <c r="J83" s="67">
        <f t="shared" si="18"/>
        <v>0</v>
      </c>
      <c r="K83" s="16">
        <f t="shared" si="18"/>
        <v>0</v>
      </c>
      <c r="L83" s="67">
        <f t="shared" si="18"/>
        <v>0</v>
      </c>
      <c r="M83" s="17">
        <f>IF(L83&gt;0,VLOOKUP(I83,Labour!$AR$1:$AT$15,3,FALSE),0)</f>
        <v>0</v>
      </c>
      <c r="N83" s="70">
        <f t="shared" si="28"/>
        <v>0</v>
      </c>
      <c r="R83" s="83">
        <f t="shared" si="23"/>
        <v>0</v>
      </c>
      <c r="S83" s="83">
        <f t="shared" si="23"/>
        <v>0</v>
      </c>
      <c r="T83" s="83">
        <f t="shared" si="23"/>
        <v>0</v>
      </c>
      <c r="U83" s="83">
        <f t="shared" si="23"/>
        <v>0</v>
      </c>
      <c r="V83" s="83">
        <f t="shared" si="24"/>
        <v>0</v>
      </c>
      <c r="W83" s="83">
        <f t="shared" si="24"/>
        <v>0</v>
      </c>
      <c r="X83" s="83">
        <f t="shared" si="25"/>
        <v>0</v>
      </c>
      <c r="Y83" s="83">
        <f t="shared" si="25"/>
        <v>0</v>
      </c>
      <c r="Z83" s="83">
        <f t="shared" si="25"/>
        <v>0</v>
      </c>
      <c r="AA83" s="171">
        <f t="shared" si="30"/>
        <v>0</v>
      </c>
      <c r="AB83" s="83">
        <f t="shared" si="26"/>
        <v>0</v>
      </c>
      <c r="AC83" s="83">
        <f t="shared" si="26"/>
        <v>0</v>
      </c>
      <c r="AD83" s="171">
        <f t="shared" si="31"/>
        <v>0</v>
      </c>
      <c r="AE83" s="171">
        <f>IF(AD83=1,SUM(AD$10:AD83),0)</f>
        <v>0</v>
      </c>
      <c r="AF83" s="82" t="str">
        <f t="shared" si="32"/>
        <v/>
      </c>
      <c r="AG83" s="171">
        <f t="shared" si="33"/>
        <v>0</v>
      </c>
    </row>
    <row r="84" spans="1:33" ht="12" customHeight="1" x14ac:dyDescent="0.25">
      <c r="A84" s="497"/>
      <c r="B84" s="15">
        <v>75</v>
      </c>
      <c r="C84" s="468">
        <f t="shared" si="29"/>
        <v>0</v>
      </c>
      <c r="D84" s="469"/>
      <c r="E84" s="470"/>
      <c r="F84" s="67">
        <f t="shared" si="17"/>
        <v>0</v>
      </c>
      <c r="G84" s="67">
        <f t="shared" si="17"/>
        <v>0</v>
      </c>
      <c r="H84" s="67">
        <f t="shared" si="17"/>
        <v>0</v>
      </c>
      <c r="I84" s="67">
        <f t="shared" si="27"/>
        <v>0</v>
      </c>
      <c r="J84" s="67">
        <f t="shared" si="18"/>
        <v>0</v>
      </c>
      <c r="K84" s="16">
        <f t="shared" si="18"/>
        <v>0</v>
      </c>
      <c r="L84" s="67">
        <f t="shared" si="18"/>
        <v>0</v>
      </c>
      <c r="M84" s="17">
        <f>IF(L84&gt;0,VLOOKUP(I84,Labour!$AR$1:$AT$15,3,FALSE),0)</f>
        <v>0</v>
      </c>
      <c r="N84" s="70">
        <f t="shared" si="28"/>
        <v>0</v>
      </c>
      <c r="R84" s="83">
        <f t="shared" si="23"/>
        <v>0</v>
      </c>
      <c r="S84" s="83">
        <f t="shared" si="23"/>
        <v>0</v>
      </c>
      <c r="T84" s="83">
        <f t="shared" si="23"/>
        <v>0</v>
      </c>
      <c r="U84" s="83">
        <f t="shared" si="23"/>
        <v>0</v>
      </c>
      <c r="V84" s="83">
        <f t="shared" si="24"/>
        <v>0</v>
      </c>
      <c r="W84" s="83">
        <f t="shared" si="24"/>
        <v>0</v>
      </c>
      <c r="X84" s="83">
        <f t="shared" si="25"/>
        <v>0</v>
      </c>
      <c r="Y84" s="83">
        <f t="shared" si="25"/>
        <v>0</v>
      </c>
      <c r="Z84" s="83">
        <f t="shared" si="25"/>
        <v>0</v>
      </c>
      <c r="AA84" s="171">
        <f t="shared" si="30"/>
        <v>0</v>
      </c>
      <c r="AB84" s="83">
        <f t="shared" si="26"/>
        <v>0</v>
      </c>
      <c r="AC84" s="83">
        <f t="shared" si="26"/>
        <v>0</v>
      </c>
      <c r="AD84" s="171">
        <f t="shared" si="31"/>
        <v>0</v>
      </c>
      <c r="AE84" s="171">
        <f>IF(AD84=1,SUM(AD$10:AD84),0)</f>
        <v>0</v>
      </c>
      <c r="AF84" s="82" t="str">
        <f t="shared" si="32"/>
        <v/>
      </c>
      <c r="AG84" s="171">
        <f t="shared" si="33"/>
        <v>0</v>
      </c>
    </row>
    <row r="85" spans="1:33" ht="12" customHeight="1" x14ac:dyDescent="0.25">
      <c r="A85" s="497"/>
      <c r="B85" s="15">
        <v>76</v>
      </c>
      <c r="C85" s="468">
        <f t="shared" si="29"/>
        <v>0</v>
      </c>
      <c r="D85" s="469"/>
      <c r="E85" s="470"/>
      <c r="F85" s="67">
        <f t="shared" si="17"/>
        <v>0</v>
      </c>
      <c r="G85" s="67">
        <f t="shared" si="17"/>
        <v>0</v>
      </c>
      <c r="H85" s="67">
        <f t="shared" si="17"/>
        <v>0</v>
      </c>
      <c r="I85" s="67">
        <f t="shared" si="27"/>
        <v>0</v>
      </c>
      <c r="J85" s="67">
        <f t="shared" si="18"/>
        <v>0</v>
      </c>
      <c r="K85" s="16">
        <f t="shared" si="18"/>
        <v>0</v>
      </c>
      <c r="L85" s="67">
        <f t="shared" si="18"/>
        <v>0</v>
      </c>
      <c r="M85" s="17">
        <f>IF(L85&gt;0,VLOOKUP(I85,Labour!$AR$1:$AT$15,3,FALSE),0)</f>
        <v>0</v>
      </c>
      <c r="N85" s="70">
        <f t="shared" si="28"/>
        <v>0</v>
      </c>
      <c r="R85" s="83">
        <f t="shared" si="23"/>
        <v>0</v>
      </c>
      <c r="S85" s="83">
        <f t="shared" si="23"/>
        <v>0</v>
      </c>
      <c r="T85" s="83">
        <f t="shared" si="23"/>
        <v>0</v>
      </c>
      <c r="U85" s="83">
        <f t="shared" si="23"/>
        <v>0</v>
      </c>
      <c r="V85" s="83">
        <f t="shared" si="24"/>
        <v>0</v>
      </c>
      <c r="W85" s="83">
        <f t="shared" si="24"/>
        <v>0</v>
      </c>
      <c r="X85" s="83">
        <f t="shared" si="25"/>
        <v>0</v>
      </c>
      <c r="Y85" s="83">
        <f t="shared" si="25"/>
        <v>0</v>
      </c>
      <c r="Z85" s="83">
        <f t="shared" si="25"/>
        <v>0</v>
      </c>
      <c r="AA85" s="171">
        <f t="shared" si="30"/>
        <v>0</v>
      </c>
      <c r="AB85" s="83">
        <f t="shared" si="26"/>
        <v>0</v>
      </c>
      <c r="AC85" s="83">
        <f t="shared" si="26"/>
        <v>0</v>
      </c>
      <c r="AD85" s="171">
        <f t="shared" si="31"/>
        <v>0</v>
      </c>
      <c r="AE85" s="171">
        <f>IF(AD85=1,SUM(AD$10:AD85),0)</f>
        <v>0</v>
      </c>
      <c r="AF85" s="82" t="str">
        <f t="shared" si="32"/>
        <v/>
      </c>
      <c r="AG85" s="171">
        <f t="shared" si="33"/>
        <v>0</v>
      </c>
    </row>
    <row r="86" spans="1:33" ht="12" customHeight="1" x14ac:dyDescent="0.25">
      <c r="A86" s="497"/>
      <c r="B86" s="15">
        <v>77</v>
      </c>
      <c r="C86" s="468">
        <f t="shared" si="29"/>
        <v>0</v>
      </c>
      <c r="D86" s="469"/>
      <c r="E86" s="470"/>
      <c r="F86" s="67">
        <f t="shared" si="17"/>
        <v>0</v>
      </c>
      <c r="G86" s="67">
        <f t="shared" si="17"/>
        <v>0</v>
      </c>
      <c r="H86" s="67">
        <f t="shared" si="17"/>
        <v>0</v>
      </c>
      <c r="I86" s="67">
        <f t="shared" si="27"/>
        <v>0</v>
      </c>
      <c r="J86" s="67">
        <f t="shared" si="18"/>
        <v>0</v>
      </c>
      <c r="K86" s="16">
        <f t="shared" si="18"/>
        <v>0</v>
      </c>
      <c r="L86" s="67">
        <f t="shared" si="18"/>
        <v>0</v>
      </c>
      <c r="M86" s="17">
        <f>IF(L86&gt;0,VLOOKUP(I86,Labour!$AR$1:$AT$15,3,FALSE),0)</f>
        <v>0</v>
      </c>
      <c r="N86" s="70">
        <f t="shared" si="28"/>
        <v>0</v>
      </c>
      <c r="R86" s="83">
        <f t="shared" si="23"/>
        <v>0</v>
      </c>
      <c r="S86" s="83">
        <f t="shared" si="23"/>
        <v>0</v>
      </c>
      <c r="T86" s="83">
        <f t="shared" si="23"/>
        <v>0</v>
      </c>
      <c r="U86" s="83">
        <f t="shared" si="23"/>
        <v>0</v>
      </c>
      <c r="V86" s="83">
        <f t="shared" si="24"/>
        <v>0</v>
      </c>
      <c r="W86" s="83">
        <f t="shared" si="24"/>
        <v>0</v>
      </c>
      <c r="X86" s="83">
        <f t="shared" si="25"/>
        <v>0</v>
      </c>
      <c r="Y86" s="83">
        <f t="shared" si="25"/>
        <v>0</v>
      </c>
      <c r="Z86" s="83">
        <f t="shared" si="25"/>
        <v>0</v>
      </c>
      <c r="AA86" s="171">
        <f t="shared" si="30"/>
        <v>0</v>
      </c>
      <c r="AB86" s="83">
        <f t="shared" si="26"/>
        <v>0</v>
      </c>
      <c r="AC86" s="83">
        <f t="shared" si="26"/>
        <v>0</v>
      </c>
      <c r="AD86" s="171">
        <f t="shared" si="31"/>
        <v>0</v>
      </c>
      <c r="AE86" s="171">
        <f>IF(AD86=1,SUM(AD$10:AD86),0)</f>
        <v>0</v>
      </c>
      <c r="AF86" s="82" t="str">
        <f t="shared" si="32"/>
        <v/>
      </c>
      <c r="AG86" s="171">
        <f t="shared" si="33"/>
        <v>0</v>
      </c>
    </row>
    <row r="87" spans="1:33" ht="12" customHeight="1" x14ac:dyDescent="0.25">
      <c r="A87" s="497"/>
      <c r="B87" s="15">
        <v>78</v>
      </c>
      <c r="C87" s="468">
        <f t="shared" si="29"/>
        <v>0</v>
      </c>
      <c r="D87" s="469"/>
      <c r="E87" s="470"/>
      <c r="F87" s="67">
        <f t="shared" si="17"/>
        <v>0</v>
      </c>
      <c r="G87" s="67">
        <f t="shared" si="17"/>
        <v>0</v>
      </c>
      <c r="H87" s="67">
        <f t="shared" si="17"/>
        <v>0</v>
      </c>
      <c r="I87" s="67">
        <f t="shared" si="27"/>
        <v>0</v>
      </c>
      <c r="J87" s="67">
        <f t="shared" si="18"/>
        <v>0</v>
      </c>
      <c r="K87" s="16">
        <f t="shared" si="18"/>
        <v>0</v>
      </c>
      <c r="L87" s="67">
        <f t="shared" si="18"/>
        <v>0</v>
      </c>
      <c r="M87" s="17">
        <f>IF(L87&gt;0,VLOOKUP(I87,Labour!$AR$1:$AT$15,3,FALSE),0)</f>
        <v>0</v>
      </c>
      <c r="N87" s="70">
        <f t="shared" si="28"/>
        <v>0</v>
      </c>
      <c r="R87" s="83">
        <f t="shared" si="23"/>
        <v>0</v>
      </c>
      <c r="S87" s="83">
        <f t="shared" si="23"/>
        <v>0</v>
      </c>
      <c r="T87" s="83">
        <f t="shared" si="23"/>
        <v>0</v>
      </c>
      <c r="U87" s="83">
        <f t="shared" si="23"/>
        <v>0</v>
      </c>
      <c r="V87" s="83">
        <f t="shared" si="24"/>
        <v>0</v>
      </c>
      <c r="W87" s="83">
        <f t="shared" si="24"/>
        <v>0</v>
      </c>
      <c r="X87" s="83">
        <f t="shared" si="25"/>
        <v>0</v>
      </c>
      <c r="Y87" s="83">
        <f t="shared" si="25"/>
        <v>0</v>
      </c>
      <c r="Z87" s="83">
        <f t="shared" si="25"/>
        <v>0</v>
      </c>
      <c r="AA87" s="171">
        <f t="shared" si="30"/>
        <v>0</v>
      </c>
      <c r="AB87" s="83">
        <f t="shared" si="26"/>
        <v>0</v>
      </c>
      <c r="AC87" s="83">
        <f t="shared" si="26"/>
        <v>0</v>
      </c>
      <c r="AD87" s="171">
        <f t="shared" si="31"/>
        <v>0</v>
      </c>
      <c r="AE87" s="171">
        <f>IF(AD87=1,SUM(AD$10:AD87),0)</f>
        <v>0</v>
      </c>
      <c r="AF87" s="82" t="str">
        <f t="shared" si="32"/>
        <v/>
      </c>
      <c r="AG87" s="171">
        <f t="shared" si="33"/>
        <v>0</v>
      </c>
    </row>
    <row r="88" spans="1:33" ht="12" customHeight="1" x14ac:dyDescent="0.25">
      <c r="A88" s="497"/>
      <c r="B88" s="15">
        <v>79</v>
      </c>
      <c r="C88" s="468">
        <f t="shared" si="29"/>
        <v>0</v>
      </c>
      <c r="D88" s="469"/>
      <c r="E88" s="470"/>
      <c r="F88" s="67">
        <f t="shared" si="17"/>
        <v>0</v>
      </c>
      <c r="G88" s="67">
        <f t="shared" si="17"/>
        <v>0</v>
      </c>
      <c r="H88" s="67">
        <f t="shared" si="17"/>
        <v>0</v>
      </c>
      <c r="I88" s="67">
        <f t="shared" si="27"/>
        <v>0</v>
      </c>
      <c r="J88" s="67">
        <f t="shared" si="18"/>
        <v>0</v>
      </c>
      <c r="K88" s="16">
        <f t="shared" si="18"/>
        <v>0</v>
      </c>
      <c r="L88" s="67">
        <f t="shared" si="18"/>
        <v>0</v>
      </c>
      <c r="M88" s="17">
        <f>IF(L88&gt;0,VLOOKUP(I88,Labour!$AR$1:$AT$15,3,FALSE),0)</f>
        <v>0</v>
      </c>
      <c r="N88" s="70">
        <f t="shared" si="28"/>
        <v>0</v>
      </c>
      <c r="R88" s="83">
        <f t="shared" si="23"/>
        <v>0</v>
      </c>
      <c r="S88" s="83">
        <f t="shared" si="23"/>
        <v>0</v>
      </c>
      <c r="T88" s="83">
        <f t="shared" si="23"/>
        <v>0</v>
      </c>
      <c r="U88" s="83">
        <f t="shared" si="23"/>
        <v>0</v>
      </c>
      <c r="V88" s="83">
        <f t="shared" si="24"/>
        <v>0</v>
      </c>
      <c r="W88" s="83">
        <f t="shared" si="24"/>
        <v>0</v>
      </c>
      <c r="X88" s="83">
        <f t="shared" si="25"/>
        <v>0</v>
      </c>
      <c r="Y88" s="83">
        <f t="shared" si="25"/>
        <v>0</v>
      </c>
      <c r="Z88" s="83">
        <f t="shared" si="25"/>
        <v>0</v>
      </c>
      <c r="AA88" s="171">
        <f t="shared" si="30"/>
        <v>0</v>
      </c>
      <c r="AB88" s="83">
        <f t="shared" si="26"/>
        <v>0</v>
      </c>
      <c r="AC88" s="83">
        <f t="shared" si="26"/>
        <v>0</v>
      </c>
      <c r="AD88" s="171">
        <f t="shared" si="31"/>
        <v>0</v>
      </c>
      <c r="AE88" s="171">
        <f>IF(AD88=1,SUM(AD$10:AD88),0)</f>
        <v>0</v>
      </c>
      <c r="AF88" s="82" t="str">
        <f t="shared" si="32"/>
        <v/>
      </c>
      <c r="AG88" s="171">
        <f t="shared" si="33"/>
        <v>0</v>
      </c>
    </row>
    <row r="89" spans="1:33" ht="12" customHeight="1" x14ac:dyDescent="0.25">
      <c r="A89" s="497"/>
      <c r="B89" s="15">
        <v>80</v>
      </c>
      <c r="C89" s="468">
        <f t="shared" si="29"/>
        <v>0</v>
      </c>
      <c r="D89" s="469"/>
      <c r="E89" s="470"/>
      <c r="F89" s="67">
        <f t="shared" si="17"/>
        <v>0</v>
      </c>
      <c r="G89" s="67">
        <f t="shared" si="17"/>
        <v>0</v>
      </c>
      <c r="H89" s="67">
        <f t="shared" si="17"/>
        <v>0</v>
      </c>
      <c r="I89" s="67">
        <f t="shared" si="27"/>
        <v>0</v>
      </c>
      <c r="J89" s="67">
        <f t="shared" si="18"/>
        <v>0</v>
      </c>
      <c r="K89" s="16">
        <f t="shared" si="18"/>
        <v>0</v>
      </c>
      <c r="L89" s="67">
        <f t="shared" si="18"/>
        <v>0</v>
      </c>
      <c r="M89" s="17">
        <f>IF(L89&gt;0,VLOOKUP(I89,Labour!$AR$1:$AT$15,3,FALSE),0)</f>
        <v>0</v>
      </c>
      <c r="N89" s="70">
        <f t="shared" si="28"/>
        <v>0</v>
      </c>
      <c r="R89" s="83">
        <f t="shared" si="23"/>
        <v>0</v>
      </c>
      <c r="S89" s="83">
        <f t="shared" si="23"/>
        <v>0</v>
      </c>
      <c r="T89" s="83">
        <f t="shared" si="23"/>
        <v>0</v>
      </c>
      <c r="U89" s="83">
        <f t="shared" si="23"/>
        <v>0</v>
      </c>
      <c r="V89" s="83">
        <f t="shared" si="24"/>
        <v>0</v>
      </c>
      <c r="W89" s="83">
        <f t="shared" si="24"/>
        <v>0</v>
      </c>
      <c r="X89" s="83">
        <f t="shared" si="25"/>
        <v>0</v>
      </c>
      <c r="Y89" s="83">
        <f t="shared" si="25"/>
        <v>0</v>
      </c>
      <c r="Z89" s="83">
        <f t="shared" si="25"/>
        <v>0</v>
      </c>
      <c r="AA89" s="171">
        <f t="shared" si="30"/>
        <v>0</v>
      </c>
      <c r="AB89" s="83">
        <f t="shared" si="26"/>
        <v>0</v>
      </c>
      <c r="AC89" s="83">
        <f t="shared" si="26"/>
        <v>0</v>
      </c>
      <c r="AD89" s="171">
        <f t="shared" si="31"/>
        <v>0</v>
      </c>
      <c r="AE89" s="171">
        <f>IF(AD89=1,SUM(AD$10:AD89),0)</f>
        <v>0</v>
      </c>
      <c r="AF89" s="82" t="str">
        <f t="shared" si="32"/>
        <v/>
      </c>
      <c r="AG89" s="171">
        <f t="shared" si="33"/>
        <v>0</v>
      </c>
    </row>
    <row r="90" spans="1:33" ht="12" customHeight="1" x14ac:dyDescent="0.25">
      <c r="A90" s="497"/>
      <c r="B90" s="15">
        <v>81</v>
      </c>
      <c r="C90" s="468">
        <f t="shared" si="29"/>
        <v>0</v>
      </c>
      <c r="D90" s="469"/>
      <c r="E90" s="470"/>
      <c r="F90" s="67">
        <f t="shared" si="17"/>
        <v>0</v>
      </c>
      <c r="G90" s="67">
        <f t="shared" si="17"/>
        <v>0</v>
      </c>
      <c r="H90" s="67">
        <f t="shared" si="17"/>
        <v>0</v>
      </c>
      <c r="I90" s="67">
        <f t="shared" si="27"/>
        <v>0</v>
      </c>
      <c r="J90" s="67">
        <f t="shared" si="18"/>
        <v>0</v>
      </c>
      <c r="K90" s="16">
        <f t="shared" si="18"/>
        <v>0</v>
      </c>
      <c r="L90" s="67">
        <f t="shared" si="18"/>
        <v>0</v>
      </c>
      <c r="M90" s="17">
        <f>IF(L90&gt;0,VLOOKUP(I90,Labour!$AR$1:$AT$15,3,FALSE),0)</f>
        <v>0</v>
      </c>
      <c r="N90" s="70">
        <f t="shared" si="28"/>
        <v>0</v>
      </c>
      <c r="R90" s="83">
        <f t="shared" ref="R90:U109" si="34">IF($B90&lt;=$U$3,VLOOKUP($B90,RTABLE,R$9,FALSE),0)</f>
        <v>0</v>
      </c>
      <c r="S90" s="83">
        <f t="shared" si="34"/>
        <v>0</v>
      </c>
      <c r="T90" s="83">
        <f t="shared" si="34"/>
        <v>0</v>
      </c>
      <c r="U90" s="83">
        <f t="shared" si="34"/>
        <v>0</v>
      </c>
      <c r="V90" s="83">
        <f t="shared" ref="V90:W109" si="35">IF($B90&lt;=$U$3,IF(VLOOKUP($B90,RTABLE,V$9,FALSE)=V$8,$U90,0),0)</f>
        <v>0</v>
      </c>
      <c r="W90" s="83">
        <f t="shared" si="35"/>
        <v>0</v>
      </c>
      <c r="X90" s="83">
        <f t="shared" ref="X90:Z109" si="36">IF($B90&lt;=$U$3,VLOOKUP($B90,RTABLE,X$9,FALSE),0)</f>
        <v>0</v>
      </c>
      <c r="Y90" s="83">
        <f t="shared" si="36"/>
        <v>0</v>
      </c>
      <c r="Z90" s="83">
        <f t="shared" si="36"/>
        <v>0</v>
      </c>
      <c r="AA90" s="171">
        <f t="shared" si="30"/>
        <v>0</v>
      </c>
      <c r="AB90" s="83">
        <f t="shared" ref="AB90:AC109" si="37">IF($B90&lt;=$U$3,VLOOKUP($B90,RTABLE,AB$9,FALSE),0)</f>
        <v>0</v>
      </c>
      <c r="AC90" s="83">
        <f t="shared" si="37"/>
        <v>0</v>
      </c>
      <c r="AD90" s="171">
        <f t="shared" si="31"/>
        <v>0</v>
      </c>
      <c r="AE90" s="171">
        <f>IF(AD90=1,SUM(AD$10:AD90),0)</f>
        <v>0</v>
      </c>
      <c r="AF90" s="82" t="str">
        <f t="shared" si="32"/>
        <v/>
      </c>
      <c r="AG90" s="171">
        <f t="shared" si="33"/>
        <v>0</v>
      </c>
    </row>
    <row r="91" spans="1:33" ht="12" customHeight="1" x14ac:dyDescent="0.25">
      <c r="A91" s="497"/>
      <c r="B91" s="15">
        <v>82</v>
      </c>
      <c r="C91" s="468">
        <f t="shared" si="29"/>
        <v>0</v>
      </c>
      <c r="D91" s="469"/>
      <c r="E91" s="470"/>
      <c r="F91" s="67">
        <f t="shared" si="17"/>
        <v>0</v>
      </c>
      <c r="G91" s="67">
        <f t="shared" si="17"/>
        <v>0</v>
      </c>
      <c r="H91" s="67">
        <f t="shared" si="17"/>
        <v>0</v>
      </c>
      <c r="I91" s="67">
        <f t="shared" si="27"/>
        <v>0</v>
      </c>
      <c r="J91" s="67">
        <f t="shared" si="18"/>
        <v>0</v>
      </c>
      <c r="K91" s="16">
        <f t="shared" si="18"/>
        <v>0</v>
      </c>
      <c r="L91" s="67">
        <f t="shared" si="18"/>
        <v>0</v>
      </c>
      <c r="M91" s="17">
        <f>IF(L91&gt;0,VLOOKUP(I91,Labour!$AR$1:$AT$15,3,FALSE),0)</f>
        <v>0</v>
      </c>
      <c r="N91" s="70">
        <f t="shared" si="28"/>
        <v>0</v>
      </c>
      <c r="R91" s="83">
        <f t="shared" si="34"/>
        <v>0</v>
      </c>
      <c r="S91" s="83">
        <f t="shared" si="34"/>
        <v>0</v>
      </c>
      <c r="T91" s="83">
        <f t="shared" si="34"/>
        <v>0</v>
      </c>
      <c r="U91" s="83">
        <f t="shared" si="34"/>
        <v>0</v>
      </c>
      <c r="V91" s="83">
        <f t="shared" si="35"/>
        <v>0</v>
      </c>
      <c r="W91" s="83">
        <f t="shared" si="35"/>
        <v>0</v>
      </c>
      <c r="X91" s="83">
        <f t="shared" si="36"/>
        <v>0</v>
      </c>
      <c r="Y91" s="83">
        <f t="shared" si="36"/>
        <v>0</v>
      </c>
      <c r="Z91" s="83">
        <f t="shared" si="36"/>
        <v>0</v>
      </c>
      <c r="AA91" s="171">
        <f t="shared" si="30"/>
        <v>0</v>
      </c>
      <c r="AB91" s="83">
        <f t="shared" si="37"/>
        <v>0</v>
      </c>
      <c r="AC91" s="83">
        <f t="shared" si="37"/>
        <v>0</v>
      </c>
      <c r="AD91" s="171">
        <f t="shared" si="31"/>
        <v>0</v>
      </c>
      <c r="AE91" s="171">
        <f>IF(AD91=1,SUM(AD$10:AD91),0)</f>
        <v>0</v>
      </c>
      <c r="AF91" s="82" t="str">
        <f t="shared" si="32"/>
        <v/>
      </c>
      <c r="AG91" s="171">
        <f t="shared" si="33"/>
        <v>0</v>
      </c>
    </row>
    <row r="92" spans="1:33" ht="12" customHeight="1" x14ac:dyDescent="0.25">
      <c r="A92" s="497"/>
      <c r="B92" s="15">
        <v>83</v>
      </c>
      <c r="C92" s="468">
        <f t="shared" si="29"/>
        <v>0</v>
      </c>
      <c r="D92" s="469"/>
      <c r="E92" s="470"/>
      <c r="F92" s="67">
        <f t="shared" si="17"/>
        <v>0</v>
      </c>
      <c r="G92" s="67">
        <f t="shared" si="17"/>
        <v>0</v>
      </c>
      <c r="H92" s="67">
        <f t="shared" si="17"/>
        <v>0</v>
      </c>
      <c r="I92" s="67">
        <f t="shared" si="27"/>
        <v>0</v>
      </c>
      <c r="J92" s="67">
        <f t="shared" si="18"/>
        <v>0</v>
      </c>
      <c r="K92" s="16">
        <f t="shared" si="18"/>
        <v>0</v>
      </c>
      <c r="L92" s="67">
        <f t="shared" si="18"/>
        <v>0</v>
      </c>
      <c r="M92" s="17">
        <f>IF(L92&gt;0,VLOOKUP(I92,Labour!$AR$1:$AT$15,3,FALSE),0)</f>
        <v>0</v>
      </c>
      <c r="N92" s="70">
        <f t="shared" si="28"/>
        <v>0</v>
      </c>
      <c r="R92" s="83">
        <f t="shared" si="34"/>
        <v>0</v>
      </c>
      <c r="S92" s="83">
        <f t="shared" si="34"/>
        <v>0</v>
      </c>
      <c r="T92" s="83">
        <f t="shared" si="34"/>
        <v>0</v>
      </c>
      <c r="U92" s="83">
        <f t="shared" si="34"/>
        <v>0</v>
      </c>
      <c r="V92" s="83">
        <f t="shared" si="35"/>
        <v>0</v>
      </c>
      <c r="W92" s="83">
        <f t="shared" si="35"/>
        <v>0</v>
      </c>
      <c r="X92" s="83">
        <f t="shared" si="36"/>
        <v>0</v>
      </c>
      <c r="Y92" s="83">
        <f t="shared" si="36"/>
        <v>0</v>
      </c>
      <c r="Z92" s="83">
        <f t="shared" si="36"/>
        <v>0</v>
      </c>
      <c r="AA92" s="171">
        <f t="shared" si="30"/>
        <v>0</v>
      </c>
      <c r="AB92" s="83">
        <f t="shared" si="37"/>
        <v>0</v>
      </c>
      <c r="AC92" s="83">
        <f t="shared" si="37"/>
        <v>0</v>
      </c>
      <c r="AD92" s="171">
        <f t="shared" si="31"/>
        <v>0</v>
      </c>
      <c r="AE92" s="171">
        <f>IF(AD92=1,SUM(AD$10:AD92),0)</f>
        <v>0</v>
      </c>
      <c r="AF92" s="82" t="str">
        <f t="shared" si="32"/>
        <v/>
      </c>
      <c r="AG92" s="171">
        <f t="shared" si="33"/>
        <v>0</v>
      </c>
    </row>
    <row r="93" spans="1:33" ht="12" customHeight="1" x14ac:dyDescent="0.25">
      <c r="A93" s="497"/>
      <c r="B93" s="15">
        <v>84</v>
      </c>
      <c r="C93" s="468">
        <f t="shared" si="29"/>
        <v>0</v>
      </c>
      <c r="D93" s="469"/>
      <c r="E93" s="470"/>
      <c r="F93" s="67">
        <f t="shared" si="17"/>
        <v>0</v>
      </c>
      <c r="G93" s="67">
        <f t="shared" si="17"/>
        <v>0</v>
      </c>
      <c r="H93" s="67">
        <f t="shared" si="17"/>
        <v>0</v>
      </c>
      <c r="I93" s="67">
        <f t="shared" si="27"/>
        <v>0</v>
      </c>
      <c r="J93" s="67">
        <f t="shared" si="18"/>
        <v>0</v>
      </c>
      <c r="K93" s="16">
        <f t="shared" si="18"/>
        <v>0</v>
      </c>
      <c r="L93" s="67">
        <f t="shared" si="18"/>
        <v>0</v>
      </c>
      <c r="M93" s="17">
        <f>IF(L93&gt;0,VLOOKUP(I93,Labour!$AR$1:$AT$15,3,FALSE),0)</f>
        <v>0</v>
      </c>
      <c r="N93" s="70">
        <f t="shared" si="28"/>
        <v>0</v>
      </c>
      <c r="R93" s="83">
        <f t="shared" si="34"/>
        <v>0</v>
      </c>
      <c r="S93" s="83">
        <f t="shared" si="34"/>
        <v>0</v>
      </c>
      <c r="T93" s="83">
        <f t="shared" si="34"/>
        <v>0</v>
      </c>
      <c r="U93" s="83">
        <f t="shared" si="34"/>
        <v>0</v>
      </c>
      <c r="V93" s="83">
        <f t="shared" si="35"/>
        <v>0</v>
      </c>
      <c r="W93" s="83">
        <f t="shared" si="35"/>
        <v>0</v>
      </c>
      <c r="X93" s="83">
        <f t="shared" si="36"/>
        <v>0</v>
      </c>
      <c r="Y93" s="83">
        <f t="shared" si="36"/>
        <v>0</v>
      </c>
      <c r="Z93" s="83">
        <f t="shared" si="36"/>
        <v>0</v>
      </c>
      <c r="AA93" s="171">
        <f t="shared" si="30"/>
        <v>0</v>
      </c>
      <c r="AB93" s="83">
        <f t="shared" si="37"/>
        <v>0</v>
      </c>
      <c r="AC93" s="83">
        <f t="shared" si="37"/>
        <v>0</v>
      </c>
      <c r="AD93" s="171">
        <f t="shared" si="31"/>
        <v>0</v>
      </c>
      <c r="AE93" s="171">
        <f>IF(AD93=1,SUM(AD$10:AD93),0)</f>
        <v>0</v>
      </c>
      <c r="AF93" s="82" t="str">
        <f t="shared" si="32"/>
        <v/>
      </c>
      <c r="AG93" s="171">
        <f t="shared" si="33"/>
        <v>0</v>
      </c>
    </row>
    <row r="94" spans="1:33" ht="12" customHeight="1" x14ac:dyDescent="0.25">
      <c r="A94" s="497"/>
      <c r="B94" s="15">
        <v>85</v>
      </c>
      <c r="C94" s="468">
        <f t="shared" si="29"/>
        <v>0</v>
      </c>
      <c r="D94" s="469"/>
      <c r="E94" s="470"/>
      <c r="F94" s="67">
        <f t="shared" si="17"/>
        <v>0</v>
      </c>
      <c r="G94" s="67">
        <f t="shared" si="17"/>
        <v>0</v>
      </c>
      <c r="H94" s="67">
        <f t="shared" si="17"/>
        <v>0</v>
      </c>
      <c r="I94" s="67">
        <f t="shared" si="27"/>
        <v>0</v>
      </c>
      <c r="J94" s="67">
        <f t="shared" si="18"/>
        <v>0</v>
      </c>
      <c r="K94" s="16">
        <f t="shared" si="18"/>
        <v>0</v>
      </c>
      <c r="L94" s="67">
        <f t="shared" si="18"/>
        <v>0</v>
      </c>
      <c r="M94" s="17">
        <f>IF(L94&gt;0,VLOOKUP(I94,Labour!$AR$1:$AT$15,3,FALSE),0)</f>
        <v>0</v>
      </c>
      <c r="N94" s="70">
        <f t="shared" si="28"/>
        <v>0</v>
      </c>
      <c r="R94" s="83">
        <f t="shared" si="34"/>
        <v>0</v>
      </c>
      <c r="S94" s="83">
        <f t="shared" si="34"/>
        <v>0</v>
      </c>
      <c r="T94" s="83">
        <f t="shared" si="34"/>
        <v>0</v>
      </c>
      <c r="U94" s="83">
        <f t="shared" si="34"/>
        <v>0</v>
      </c>
      <c r="V94" s="83">
        <f t="shared" si="35"/>
        <v>0</v>
      </c>
      <c r="W94" s="83">
        <f t="shared" si="35"/>
        <v>0</v>
      </c>
      <c r="X94" s="83">
        <f t="shared" si="36"/>
        <v>0</v>
      </c>
      <c r="Y94" s="83">
        <f t="shared" si="36"/>
        <v>0</v>
      </c>
      <c r="Z94" s="83">
        <f t="shared" si="36"/>
        <v>0</v>
      </c>
      <c r="AA94" s="171">
        <f t="shared" si="30"/>
        <v>0</v>
      </c>
      <c r="AB94" s="83">
        <f t="shared" si="37"/>
        <v>0</v>
      </c>
      <c r="AC94" s="83">
        <f t="shared" si="37"/>
        <v>0</v>
      </c>
      <c r="AD94" s="171">
        <f t="shared" si="31"/>
        <v>0</v>
      </c>
      <c r="AE94" s="171">
        <f>IF(AD94=1,SUM(AD$10:AD94),0)</f>
        <v>0</v>
      </c>
      <c r="AF94" s="82" t="str">
        <f t="shared" si="32"/>
        <v/>
      </c>
      <c r="AG94" s="171">
        <f t="shared" si="33"/>
        <v>0</v>
      </c>
    </row>
    <row r="95" spans="1:33" ht="12" customHeight="1" x14ac:dyDescent="0.25">
      <c r="A95" s="497"/>
      <c r="B95" s="15">
        <v>86</v>
      </c>
      <c r="C95" s="468">
        <f t="shared" si="29"/>
        <v>0</v>
      </c>
      <c r="D95" s="469"/>
      <c r="E95" s="470"/>
      <c r="F95" s="67">
        <f t="shared" si="17"/>
        <v>0</v>
      </c>
      <c r="G95" s="67">
        <f t="shared" si="17"/>
        <v>0</v>
      </c>
      <c r="H95" s="67">
        <f t="shared" si="17"/>
        <v>0</v>
      </c>
      <c r="I95" s="67">
        <f t="shared" si="27"/>
        <v>0</v>
      </c>
      <c r="J95" s="67">
        <f t="shared" si="18"/>
        <v>0</v>
      </c>
      <c r="K95" s="16">
        <f t="shared" si="18"/>
        <v>0</v>
      </c>
      <c r="L95" s="67">
        <f t="shared" si="18"/>
        <v>0</v>
      </c>
      <c r="M95" s="17">
        <f>IF(L95&gt;0,VLOOKUP(I95,Labour!$AR$1:$AT$15,3,FALSE),0)</f>
        <v>0</v>
      </c>
      <c r="N95" s="70">
        <f t="shared" si="28"/>
        <v>0</v>
      </c>
      <c r="R95" s="83">
        <f t="shared" si="34"/>
        <v>0</v>
      </c>
      <c r="S95" s="83">
        <f t="shared" si="34"/>
        <v>0</v>
      </c>
      <c r="T95" s="83">
        <f t="shared" si="34"/>
        <v>0</v>
      </c>
      <c r="U95" s="83">
        <f t="shared" si="34"/>
        <v>0</v>
      </c>
      <c r="V95" s="83">
        <f t="shared" si="35"/>
        <v>0</v>
      </c>
      <c r="W95" s="83">
        <f t="shared" si="35"/>
        <v>0</v>
      </c>
      <c r="X95" s="83">
        <f t="shared" si="36"/>
        <v>0</v>
      </c>
      <c r="Y95" s="83">
        <f t="shared" si="36"/>
        <v>0</v>
      </c>
      <c r="Z95" s="83">
        <f t="shared" si="36"/>
        <v>0</v>
      </c>
      <c r="AA95" s="171">
        <f t="shared" si="30"/>
        <v>0</v>
      </c>
      <c r="AB95" s="83">
        <f t="shared" si="37"/>
        <v>0</v>
      </c>
      <c r="AC95" s="83">
        <f t="shared" si="37"/>
        <v>0</v>
      </c>
      <c r="AD95" s="171">
        <f t="shared" si="31"/>
        <v>0</v>
      </c>
      <c r="AE95" s="171">
        <f>IF(AD95=1,SUM(AD$10:AD95),0)</f>
        <v>0</v>
      </c>
      <c r="AF95" s="82" t="str">
        <f t="shared" si="32"/>
        <v/>
      </c>
      <c r="AG95" s="171">
        <f t="shared" si="33"/>
        <v>0</v>
      </c>
    </row>
    <row r="96" spans="1:33" ht="12" customHeight="1" x14ac:dyDescent="0.25">
      <c r="A96" s="497"/>
      <c r="B96" s="15">
        <v>87</v>
      </c>
      <c r="C96" s="468">
        <f t="shared" si="29"/>
        <v>0</v>
      </c>
      <c r="D96" s="469"/>
      <c r="E96" s="470"/>
      <c r="F96" s="67">
        <f t="shared" si="17"/>
        <v>0</v>
      </c>
      <c r="G96" s="67">
        <f t="shared" si="17"/>
        <v>0</v>
      </c>
      <c r="H96" s="67">
        <f t="shared" si="17"/>
        <v>0</v>
      </c>
      <c r="I96" s="67">
        <f t="shared" si="27"/>
        <v>0</v>
      </c>
      <c r="J96" s="67">
        <f t="shared" si="18"/>
        <v>0</v>
      </c>
      <c r="K96" s="16">
        <f t="shared" si="18"/>
        <v>0</v>
      </c>
      <c r="L96" s="67">
        <f t="shared" si="18"/>
        <v>0</v>
      </c>
      <c r="M96" s="17">
        <f>IF(L96&gt;0,VLOOKUP(I96,Labour!$AR$1:$AT$15,3,FALSE),0)</f>
        <v>0</v>
      </c>
      <c r="N96" s="70">
        <f t="shared" si="28"/>
        <v>0</v>
      </c>
      <c r="R96" s="83">
        <f t="shared" si="34"/>
        <v>0</v>
      </c>
      <c r="S96" s="83">
        <f t="shared" si="34"/>
        <v>0</v>
      </c>
      <c r="T96" s="83">
        <f t="shared" si="34"/>
        <v>0</v>
      </c>
      <c r="U96" s="83">
        <f t="shared" si="34"/>
        <v>0</v>
      </c>
      <c r="V96" s="83">
        <f t="shared" si="35"/>
        <v>0</v>
      </c>
      <c r="W96" s="83">
        <f t="shared" si="35"/>
        <v>0</v>
      </c>
      <c r="X96" s="83">
        <f t="shared" si="36"/>
        <v>0</v>
      </c>
      <c r="Y96" s="83">
        <f t="shared" si="36"/>
        <v>0</v>
      </c>
      <c r="Z96" s="83">
        <f t="shared" si="36"/>
        <v>0</v>
      </c>
      <c r="AA96" s="171">
        <f t="shared" si="30"/>
        <v>0</v>
      </c>
      <c r="AB96" s="83">
        <f t="shared" si="37"/>
        <v>0</v>
      </c>
      <c r="AC96" s="83">
        <f t="shared" si="37"/>
        <v>0</v>
      </c>
      <c r="AD96" s="171">
        <f t="shared" si="31"/>
        <v>0</v>
      </c>
      <c r="AE96" s="171">
        <f>IF(AD96=1,SUM(AD$10:AD96),0)</f>
        <v>0</v>
      </c>
      <c r="AF96" s="82" t="str">
        <f t="shared" si="32"/>
        <v/>
      </c>
      <c r="AG96" s="171">
        <f t="shared" si="33"/>
        <v>0</v>
      </c>
    </row>
    <row r="97" spans="1:33" ht="12" customHeight="1" x14ac:dyDescent="0.25">
      <c r="A97" s="497"/>
      <c r="B97" s="15">
        <v>88</v>
      </c>
      <c r="C97" s="468">
        <f t="shared" si="29"/>
        <v>0</v>
      </c>
      <c r="D97" s="469"/>
      <c r="E97" s="470"/>
      <c r="F97" s="67">
        <f t="shared" si="17"/>
        <v>0</v>
      </c>
      <c r="G97" s="67">
        <f t="shared" si="17"/>
        <v>0</v>
      </c>
      <c r="H97" s="67">
        <f t="shared" si="17"/>
        <v>0</v>
      </c>
      <c r="I97" s="67">
        <f t="shared" si="27"/>
        <v>0</v>
      </c>
      <c r="J97" s="67">
        <f t="shared" si="18"/>
        <v>0</v>
      </c>
      <c r="K97" s="16">
        <f t="shared" si="18"/>
        <v>0</v>
      </c>
      <c r="L97" s="67">
        <f t="shared" si="18"/>
        <v>0</v>
      </c>
      <c r="M97" s="17">
        <f>IF(L97&gt;0,VLOOKUP(I97,Labour!$AR$1:$AT$15,3,FALSE),0)</f>
        <v>0</v>
      </c>
      <c r="N97" s="70">
        <f t="shared" si="28"/>
        <v>0</v>
      </c>
      <c r="R97" s="83">
        <f t="shared" si="34"/>
        <v>0</v>
      </c>
      <c r="S97" s="83">
        <f t="shared" si="34"/>
        <v>0</v>
      </c>
      <c r="T97" s="83">
        <f t="shared" si="34"/>
        <v>0</v>
      </c>
      <c r="U97" s="83">
        <f t="shared" si="34"/>
        <v>0</v>
      </c>
      <c r="V97" s="83">
        <f t="shared" si="35"/>
        <v>0</v>
      </c>
      <c r="W97" s="83">
        <f t="shared" si="35"/>
        <v>0</v>
      </c>
      <c r="X97" s="83">
        <f t="shared" si="36"/>
        <v>0</v>
      </c>
      <c r="Y97" s="83">
        <f t="shared" si="36"/>
        <v>0</v>
      </c>
      <c r="Z97" s="83">
        <f t="shared" si="36"/>
        <v>0</v>
      </c>
      <c r="AA97" s="171">
        <f t="shared" si="30"/>
        <v>0</v>
      </c>
      <c r="AB97" s="83">
        <f t="shared" si="37"/>
        <v>0</v>
      </c>
      <c r="AC97" s="83">
        <f t="shared" si="37"/>
        <v>0</v>
      </c>
      <c r="AD97" s="171">
        <f t="shared" si="31"/>
        <v>0</v>
      </c>
      <c r="AE97" s="171">
        <f>IF(AD97=1,SUM(AD$10:AD97),0)</f>
        <v>0</v>
      </c>
      <c r="AF97" s="82" t="str">
        <f t="shared" si="32"/>
        <v/>
      </c>
      <c r="AG97" s="171">
        <f t="shared" si="33"/>
        <v>0</v>
      </c>
    </row>
    <row r="98" spans="1:33" ht="12" customHeight="1" x14ac:dyDescent="0.25">
      <c r="A98" s="497"/>
      <c r="B98" s="15">
        <v>89</v>
      </c>
      <c r="C98" s="468">
        <f t="shared" si="29"/>
        <v>0</v>
      </c>
      <c r="D98" s="469"/>
      <c r="E98" s="470"/>
      <c r="F98" s="67">
        <f t="shared" si="17"/>
        <v>0</v>
      </c>
      <c r="G98" s="67">
        <f t="shared" si="17"/>
        <v>0</v>
      </c>
      <c r="H98" s="67">
        <f t="shared" si="17"/>
        <v>0</v>
      </c>
      <c r="I98" s="67">
        <f t="shared" si="27"/>
        <v>0</v>
      </c>
      <c r="J98" s="67">
        <f t="shared" si="18"/>
        <v>0</v>
      </c>
      <c r="K98" s="16">
        <f t="shared" si="18"/>
        <v>0</v>
      </c>
      <c r="L98" s="67">
        <f t="shared" si="18"/>
        <v>0</v>
      </c>
      <c r="M98" s="17">
        <f>IF(L98&gt;0,VLOOKUP(I98,Labour!$AR$1:$AT$15,3,FALSE),0)</f>
        <v>0</v>
      </c>
      <c r="N98" s="70">
        <f t="shared" si="28"/>
        <v>0</v>
      </c>
      <c r="R98" s="83">
        <f t="shared" si="34"/>
        <v>0</v>
      </c>
      <c r="S98" s="83">
        <f t="shared" si="34"/>
        <v>0</v>
      </c>
      <c r="T98" s="83">
        <f t="shared" si="34"/>
        <v>0</v>
      </c>
      <c r="U98" s="83">
        <f t="shared" si="34"/>
        <v>0</v>
      </c>
      <c r="V98" s="83">
        <f t="shared" si="35"/>
        <v>0</v>
      </c>
      <c r="W98" s="83">
        <f t="shared" si="35"/>
        <v>0</v>
      </c>
      <c r="X98" s="83">
        <f t="shared" si="36"/>
        <v>0</v>
      </c>
      <c r="Y98" s="83">
        <f t="shared" si="36"/>
        <v>0</v>
      </c>
      <c r="Z98" s="83">
        <f t="shared" si="36"/>
        <v>0</v>
      </c>
      <c r="AA98" s="171">
        <f t="shared" si="30"/>
        <v>0</v>
      </c>
      <c r="AB98" s="83">
        <f t="shared" si="37"/>
        <v>0</v>
      </c>
      <c r="AC98" s="83">
        <f t="shared" si="37"/>
        <v>0</v>
      </c>
      <c r="AD98" s="171">
        <f t="shared" si="31"/>
        <v>0</v>
      </c>
      <c r="AE98" s="171">
        <f>IF(AD98=1,SUM(AD$10:AD98),0)</f>
        <v>0</v>
      </c>
      <c r="AF98" s="82" t="str">
        <f t="shared" si="32"/>
        <v/>
      </c>
      <c r="AG98" s="171">
        <f t="shared" si="33"/>
        <v>0</v>
      </c>
    </row>
    <row r="99" spans="1:33" ht="12" customHeight="1" x14ac:dyDescent="0.25">
      <c r="A99" s="497"/>
      <c r="B99" s="15">
        <v>90</v>
      </c>
      <c r="C99" s="468">
        <f t="shared" si="29"/>
        <v>0</v>
      </c>
      <c r="D99" s="469"/>
      <c r="E99" s="470"/>
      <c r="F99" s="67">
        <f t="shared" si="17"/>
        <v>0</v>
      </c>
      <c r="G99" s="67">
        <f t="shared" si="17"/>
        <v>0</v>
      </c>
      <c r="H99" s="67">
        <f t="shared" si="17"/>
        <v>0</v>
      </c>
      <c r="I99" s="67">
        <f t="shared" si="27"/>
        <v>0</v>
      </c>
      <c r="J99" s="67">
        <f t="shared" si="18"/>
        <v>0</v>
      </c>
      <c r="K99" s="16">
        <f t="shared" si="18"/>
        <v>0</v>
      </c>
      <c r="L99" s="67">
        <f t="shared" si="18"/>
        <v>0</v>
      </c>
      <c r="M99" s="17">
        <f>IF(L99&gt;0,VLOOKUP(I99,Labour!$AR$1:$AT$15,3,FALSE),0)</f>
        <v>0</v>
      </c>
      <c r="N99" s="70">
        <f t="shared" si="28"/>
        <v>0</v>
      </c>
      <c r="R99" s="83">
        <f t="shared" si="34"/>
        <v>0</v>
      </c>
      <c r="S99" s="83">
        <f t="shared" si="34"/>
        <v>0</v>
      </c>
      <c r="T99" s="83">
        <f t="shared" si="34"/>
        <v>0</v>
      </c>
      <c r="U99" s="83">
        <f t="shared" si="34"/>
        <v>0</v>
      </c>
      <c r="V99" s="83">
        <f t="shared" si="35"/>
        <v>0</v>
      </c>
      <c r="W99" s="83">
        <f t="shared" si="35"/>
        <v>0</v>
      </c>
      <c r="X99" s="83">
        <f t="shared" si="36"/>
        <v>0</v>
      </c>
      <c r="Y99" s="83">
        <f t="shared" si="36"/>
        <v>0</v>
      </c>
      <c r="Z99" s="83">
        <f t="shared" si="36"/>
        <v>0</v>
      </c>
      <c r="AA99" s="171">
        <f t="shared" si="30"/>
        <v>0</v>
      </c>
      <c r="AB99" s="83">
        <f t="shared" si="37"/>
        <v>0</v>
      </c>
      <c r="AC99" s="83">
        <f t="shared" si="37"/>
        <v>0</v>
      </c>
      <c r="AD99" s="171">
        <f t="shared" si="31"/>
        <v>0</v>
      </c>
      <c r="AE99" s="171">
        <f>IF(AD99=1,SUM(AD$10:AD99),0)</f>
        <v>0</v>
      </c>
      <c r="AF99" s="82" t="str">
        <f t="shared" si="32"/>
        <v/>
      </c>
      <c r="AG99" s="171">
        <f t="shared" si="33"/>
        <v>0</v>
      </c>
    </row>
    <row r="100" spans="1:33" ht="12" customHeight="1" x14ac:dyDescent="0.25">
      <c r="A100" s="497"/>
      <c r="B100" s="15">
        <v>91</v>
      </c>
      <c r="C100" s="468">
        <f t="shared" si="29"/>
        <v>0</v>
      </c>
      <c r="D100" s="469"/>
      <c r="E100" s="470"/>
      <c r="F100" s="67">
        <f t="shared" si="17"/>
        <v>0</v>
      </c>
      <c r="G100" s="67">
        <f t="shared" si="17"/>
        <v>0</v>
      </c>
      <c r="H100" s="67">
        <f t="shared" si="17"/>
        <v>0</v>
      </c>
      <c r="I100" s="67">
        <f t="shared" si="27"/>
        <v>0</v>
      </c>
      <c r="J100" s="67">
        <f t="shared" si="18"/>
        <v>0</v>
      </c>
      <c r="K100" s="16">
        <f t="shared" si="18"/>
        <v>0</v>
      </c>
      <c r="L100" s="67">
        <f t="shared" si="18"/>
        <v>0</v>
      </c>
      <c r="M100" s="17">
        <f>IF(L100&gt;0,VLOOKUP(I100,Labour!$AR$1:$AT$15,3,FALSE),0)</f>
        <v>0</v>
      </c>
      <c r="N100" s="70">
        <f t="shared" si="28"/>
        <v>0</v>
      </c>
      <c r="R100" s="83">
        <f t="shared" si="34"/>
        <v>0</v>
      </c>
      <c r="S100" s="83">
        <f t="shared" si="34"/>
        <v>0</v>
      </c>
      <c r="T100" s="83">
        <f t="shared" si="34"/>
        <v>0</v>
      </c>
      <c r="U100" s="83">
        <f t="shared" si="34"/>
        <v>0</v>
      </c>
      <c r="V100" s="83">
        <f t="shared" si="35"/>
        <v>0</v>
      </c>
      <c r="W100" s="83">
        <f t="shared" si="35"/>
        <v>0</v>
      </c>
      <c r="X100" s="83">
        <f t="shared" si="36"/>
        <v>0</v>
      </c>
      <c r="Y100" s="83">
        <f t="shared" si="36"/>
        <v>0</v>
      </c>
      <c r="Z100" s="83">
        <f t="shared" si="36"/>
        <v>0</v>
      </c>
      <c r="AA100" s="171">
        <f t="shared" si="30"/>
        <v>0</v>
      </c>
      <c r="AB100" s="83">
        <f t="shared" si="37"/>
        <v>0</v>
      </c>
      <c r="AC100" s="83">
        <f t="shared" si="37"/>
        <v>0</v>
      </c>
      <c r="AD100" s="171">
        <f t="shared" si="31"/>
        <v>0</v>
      </c>
      <c r="AE100" s="171">
        <f>IF(AD100=1,SUM(AD$10:AD100),0)</f>
        <v>0</v>
      </c>
      <c r="AF100" s="82" t="str">
        <f t="shared" si="32"/>
        <v/>
      </c>
      <c r="AG100" s="171">
        <f t="shared" si="33"/>
        <v>0</v>
      </c>
    </row>
    <row r="101" spans="1:33" ht="12" customHeight="1" x14ac:dyDescent="0.25">
      <c r="A101" s="497"/>
      <c r="B101" s="15">
        <v>92</v>
      </c>
      <c r="C101" s="468">
        <f t="shared" si="29"/>
        <v>0</v>
      </c>
      <c r="D101" s="469"/>
      <c r="E101" s="470"/>
      <c r="F101" s="67">
        <f t="shared" si="17"/>
        <v>0</v>
      </c>
      <c r="G101" s="67">
        <f t="shared" si="17"/>
        <v>0</v>
      </c>
      <c r="H101" s="67">
        <f t="shared" si="17"/>
        <v>0</v>
      </c>
      <c r="I101" s="67">
        <f t="shared" si="27"/>
        <v>0</v>
      </c>
      <c r="J101" s="67">
        <f t="shared" si="18"/>
        <v>0</v>
      </c>
      <c r="K101" s="16">
        <f t="shared" si="18"/>
        <v>0</v>
      </c>
      <c r="L101" s="67">
        <f t="shared" si="18"/>
        <v>0</v>
      </c>
      <c r="M101" s="17">
        <f>IF(L101&gt;0,VLOOKUP(I101,Labour!$AR$1:$AT$15,3,FALSE),0)</f>
        <v>0</v>
      </c>
      <c r="N101" s="70">
        <f t="shared" si="28"/>
        <v>0</v>
      </c>
      <c r="R101" s="83">
        <f t="shared" si="34"/>
        <v>0</v>
      </c>
      <c r="S101" s="83">
        <f t="shared" si="34"/>
        <v>0</v>
      </c>
      <c r="T101" s="83">
        <f t="shared" si="34"/>
        <v>0</v>
      </c>
      <c r="U101" s="83">
        <f t="shared" si="34"/>
        <v>0</v>
      </c>
      <c r="V101" s="83">
        <f t="shared" si="35"/>
        <v>0</v>
      </c>
      <c r="W101" s="83">
        <f t="shared" si="35"/>
        <v>0</v>
      </c>
      <c r="X101" s="83">
        <f t="shared" si="36"/>
        <v>0</v>
      </c>
      <c r="Y101" s="83">
        <f t="shared" si="36"/>
        <v>0</v>
      </c>
      <c r="Z101" s="83">
        <f t="shared" si="36"/>
        <v>0</v>
      </c>
      <c r="AA101" s="171">
        <f t="shared" si="30"/>
        <v>0</v>
      </c>
      <c r="AB101" s="83">
        <f t="shared" si="37"/>
        <v>0</v>
      </c>
      <c r="AC101" s="83">
        <f t="shared" si="37"/>
        <v>0</v>
      </c>
      <c r="AD101" s="171">
        <f t="shared" si="31"/>
        <v>0</v>
      </c>
      <c r="AE101" s="171">
        <f>IF(AD101=1,SUM(AD$10:AD101),0)</f>
        <v>0</v>
      </c>
      <c r="AF101" s="82" t="str">
        <f t="shared" si="32"/>
        <v/>
      </c>
      <c r="AG101" s="171">
        <f t="shared" si="33"/>
        <v>0</v>
      </c>
    </row>
    <row r="102" spans="1:33" ht="12" customHeight="1" x14ac:dyDescent="0.25">
      <c r="A102" s="497"/>
      <c r="B102" s="15">
        <v>93</v>
      </c>
      <c r="C102" s="468">
        <f t="shared" si="29"/>
        <v>0</v>
      </c>
      <c r="D102" s="469"/>
      <c r="E102" s="470"/>
      <c r="F102" s="67">
        <f t="shared" si="17"/>
        <v>0</v>
      </c>
      <c r="G102" s="67">
        <f t="shared" si="17"/>
        <v>0</v>
      </c>
      <c r="H102" s="67">
        <f t="shared" si="17"/>
        <v>0</v>
      </c>
      <c r="I102" s="67">
        <f t="shared" si="27"/>
        <v>0</v>
      </c>
      <c r="J102" s="67">
        <f t="shared" si="18"/>
        <v>0</v>
      </c>
      <c r="K102" s="16">
        <f t="shared" si="18"/>
        <v>0</v>
      </c>
      <c r="L102" s="67">
        <f t="shared" si="18"/>
        <v>0</v>
      </c>
      <c r="M102" s="17">
        <f>IF(L102&gt;0,VLOOKUP(I102,Labour!$AR$1:$AT$15,3,FALSE),0)</f>
        <v>0</v>
      </c>
      <c r="N102" s="70">
        <f t="shared" si="28"/>
        <v>0</v>
      </c>
      <c r="R102" s="83">
        <f t="shared" si="34"/>
        <v>0</v>
      </c>
      <c r="S102" s="83">
        <f t="shared" si="34"/>
        <v>0</v>
      </c>
      <c r="T102" s="83">
        <f t="shared" si="34"/>
        <v>0</v>
      </c>
      <c r="U102" s="83">
        <f t="shared" si="34"/>
        <v>0</v>
      </c>
      <c r="V102" s="83">
        <f t="shared" si="35"/>
        <v>0</v>
      </c>
      <c r="W102" s="83">
        <f t="shared" si="35"/>
        <v>0</v>
      </c>
      <c r="X102" s="83">
        <f t="shared" si="36"/>
        <v>0</v>
      </c>
      <c r="Y102" s="83">
        <f t="shared" si="36"/>
        <v>0</v>
      </c>
      <c r="Z102" s="83">
        <f t="shared" si="36"/>
        <v>0</v>
      </c>
      <c r="AA102" s="171">
        <f t="shared" si="30"/>
        <v>0</v>
      </c>
      <c r="AB102" s="83">
        <f t="shared" si="37"/>
        <v>0</v>
      </c>
      <c r="AC102" s="83">
        <f t="shared" si="37"/>
        <v>0</v>
      </c>
      <c r="AD102" s="171">
        <f t="shared" si="31"/>
        <v>0</v>
      </c>
      <c r="AE102" s="171">
        <f>IF(AD102=1,SUM(AD$10:AD102),0)</f>
        <v>0</v>
      </c>
      <c r="AF102" s="82" t="str">
        <f t="shared" si="32"/>
        <v/>
      </c>
      <c r="AG102" s="171">
        <f t="shared" si="33"/>
        <v>0</v>
      </c>
    </row>
    <row r="103" spans="1:33" ht="12" customHeight="1" x14ac:dyDescent="0.25">
      <c r="A103" s="497"/>
      <c r="B103" s="15">
        <v>94</v>
      </c>
      <c r="C103" s="468">
        <f t="shared" si="29"/>
        <v>0</v>
      </c>
      <c r="D103" s="469"/>
      <c r="E103" s="470"/>
      <c r="F103" s="67">
        <f t="shared" si="17"/>
        <v>0</v>
      </c>
      <c r="G103" s="67">
        <f t="shared" si="17"/>
        <v>0</v>
      </c>
      <c r="H103" s="67">
        <f t="shared" si="17"/>
        <v>0</v>
      </c>
      <c r="I103" s="67">
        <f t="shared" si="27"/>
        <v>0</v>
      </c>
      <c r="J103" s="67">
        <f t="shared" si="18"/>
        <v>0</v>
      </c>
      <c r="K103" s="16">
        <f t="shared" si="18"/>
        <v>0</v>
      </c>
      <c r="L103" s="67">
        <f t="shared" si="18"/>
        <v>0</v>
      </c>
      <c r="M103" s="17">
        <f>IF(L103&gt;0,VLOOKUP(I103,Labour!$AR$1:$AT$15,3,FALSE),0)</f>
        <v>0</v>
      </c>
      <c r="N103" s="70">
        <f t="shared" si="28"/>
        <v>0</v>
      </c>
      <c r="R103" s="83">
        <f t="shared" si="34"/>
        <v>0</v>
      </c>
      <c r="S103" s="83">
        <f t="shared" si="34"/>
        <v>0</v>
      </c>
      <c r="T103" s="83">
        <f t="shared" si="34"/>
        <v>0</v>
      </c>
      <c r="U103" s="83">
        <f t="shared" si="34"/>
        <v>0</v>
      </c>
      <c r="V103" s="83">
        <f t="shared" si="35"/>
        <v>0</v>
      </c>
      <c r="W103" s="83">
        <f t="shared" si="35"/>
        <v>0</v>
      </c>
      <c r="X103" s="83">
        <f t="shared" si="36"/>
        <v>0</v>
      </c>
      <c r="Y103" s="83">
        <f t="shared" si="36"/>
        <v>0</v>
      </c>
      <c r="Z103" s="83">
        <f t="shared" si="36"/>
        <v>0</v>
      </c>
      <c r="AA103" s="171">
        <f t="shared" si="30"/>
        <v>0</v>
      </c>
      <c r="AB103" s="83">
        <f t="shared" si="37"/>
        <v>0</v>
      </c>
      <c r="AC103" s="83">
        <f t="shared" si="37"/>
        <v>0</v>
      </c>
      <c r="AD103" s="171">
        <f t="shared" si="31"/>
        <v>0</v>
      </c>
      <c r="AE103" s="171">
        <f>IF(AD103=1,SUM(AD$10:AD103),0)</f>
        <v>0</v>
      </c>
      <c r="AF103" s="82" t="str">
        <f t="shared" si="32"/>
        <v/>
      </c>
      <c r="AG103" s="171">
        <f t="shared" si="33"/>
        <v>0</v>
      </c>
    </row>
    <row r="104" spans="1:33" ht="12" customHeight="1" x14ac:dyDescent="0.25">
      <c r="A104" s="497"/>
      <c r="B104" s="15">
        <v>95</v>
      </c>
      <c r="C104" s="468">
        <f t="shared" si="29"/>
        <v>0</v>
      </c>
      <c r="D104" s="469"/>
      <c r="E104" s="470"/>
      <c r="F104" s="67">
        <f t="shared" si="17"/>
        <v>0</v>
      </c>
      <c r="G104" s="67">
        <f t="shared" si="17"/>
        <v>0</v>
      </c>
      <c r="H104" s="67">
        <f t="shared" si="17"/>
        <v>0</v>
      </c>
      <c r="I104" s="67">
        <f t="shared" si="27"/>
        <v>0</v>
      </c>
      <c r="J104" s="67">
        <f t="shared" si="18"/>
        <v>0</v>
      </c>
      <c r="K104" s="16">
        <f t="shared" si="18"/>
        <v>0</v>
      </c>
      <c r="L104" s="67">
        <f t="shared" si="18"/>
        <v>0</v>
      </c>
      <c r="M104" s="17">
        <f>IF(L104&gt;0,VLOOKUP(I104,Labour!$AR$1:$AT$15,3,FALSE),0)</f>
        <v>0</v>
      </c>
      <c r="N104" s="70">
        <f t="shared" si="28"/>
        <v>0</v>
      </c>
      <c r="R104" s="83">
        <f t="shared" si="34"/>
        <v>0</v>
      </c>
      <c r="S104" s="83">
        <f t="shared" si="34"/>
        <v>0</v>
      </c>
      <c r="T104" s="83">
        <f t="shared" si="34"/>
        <v>0</v>
      </c>
      <c r="U104" s="83">
        <f t="shared" si="34"/>
        <v>0</v>
      </c>
      <c r="V104" s="83">
        <f t="shared" si="35"/>
        <v>0</v>
      </c>
      <c r="W104" s="83">
        <f t="shared" si="35"/>
        <v>0</v>
      </c>
      <c r="X104" s="83">
        <f t="shared" si="36"/>
        <v>0</v>
      </c>
      <c r="Y104" s="83">
        <f t="shared" si="36"/>
        <v>0</v>
      </c>
      <c r="Z104" s="83">
        <f t="shared" si="36"/>
        <v>0</v>
      </c>
      <c r="AA104" s="171">
        <f t="shared" si="30"/>
        <v>0</v>
      </c>
      <c r="AB104" s="83">
        <f t="shared" si="37"/>
        <v>0</v>
      </c>
      <c r="AC104" s="83">
        <f t="shared" si="37"/>
        <v>0</v>
      </c>
      <c r="AD104" s="171">
        <f t="shared" si="31"/>
        <v>0</v>
      </c>
      <c r="AE104" s="171">
        <f>IF(AD104=1,SUM(AD$10:AD104),0)</f>
        <v>0</v>
      </c>
      <c r="AF104" s="82" t="str">
        <f t="shared" si="32"/>
        <v/>
      </c>
      <c r="AG104" s="171">
        <f t="shared" si="33"/>
        <v>0</v>
      </c>
    </row>
    <row r="105" spans="1:33" ht="12" customHeight="1" x14ac:dyDescent="0.25">
      <c r="A105" s="497"/>
      <c r="B105" s="15">
        <v>96</v>
      </c>
      <c r="C105" s="468">
        <f t="shared" si="29"/>
        <v>0</v>
      </c>
      <c r="D105" s="469"/>
      <c r="E105" s="470"/>
      <c r="F105" s="67">
        <f t="shared" si="17"/>
        <v>0</v>
      </c>
      <c r="G105" s="67">
        <f t="shared" si="17"/>
        <v>0</v>
      </c>
      <c r="H105" s="67">
        <f t="shared" si="17"/>
        <v>0</v>
      </c>
      <c r="I105" s="67">
        <f t="shared" si="27"/>
        <v>0</v>
      </c>
      <c r="J105" s="67">
        <f t="shared" si="18"/>
        <v>0</v>
      </c>
      <c r="K105" s="16">
        <f t="shared" si="18"/>
        <v>0</v>
      </c>
      <c r="L105" s="67">
        <f t="shared" si="18"/>
        <v>0</v>
      </c>
      <c r="M105" s="17">
        <f>IF(L105&gt;0,VLOOKUP(I105,Labour!$AR$1:$AT$15,3,FALSE),0)</f>
        <v>0</v>
      </c>
      <c r="N105" s="70">
        <f t="shared" si="28"/>
        <v>0</v>
      </c>
      <c r="R105" s="83">
        <f t="shared" si="34"/>
        <v>0</v>
      </c>
      <c r="S105" s="83">
        <f t="shared" si="34"/>
        <v>0</v>
      </c>
      <c r="T105" s="83">
        <f t="shared" si="34"/>
        <v>0</v>
      </c>
      <c r="U105" s="83">
        <f t="shared" si="34"/>
        <v>0</v>
      </c>
      <c r="V105" s="83">
        <f t="shared" si="35"/>
        <v>0</v>
      </c>
      <c r="W105" s="83">
        <f t="shared" si="35"/>
        <v>0</v>
      </c>
      <c r="X105" s="83">
        <f t="shared" si="36"/>
        <v>0</v>
      </c>
      <c r="Y105" s="83">
        <f t="shared" si="36"/>
        <v>0</v>
      </c>
      <c r="Z105" s="83">
        <f t="shared" si="36"/>
        <v>0</v>
      </c>
      <c r="AA105" s="171">
        <f t="shared" si="30"/>
        <v>0</v>
      </c>
      <c r="AB105" s="83">
        <f t="shared" si="37"/>
        <v>0</v>
      </c>
      <c r="AC105" s="83">
        <f t="shared" si="37"/>
        <v>0</v>
      </c>
      <c r="AD105" s="171">
        <f t="shared" si="31"/>
        <v>0</v>
      </c>
      <c r="AE105" s="171">
        <f>IF(AD105=1,SUM(AD$10:AD105),0)</f>
        <v>0</v>
      </c>
      <c r="AF105" s="82" t="str">
        <f t="shared" si="32"/>
        <v/>
      </c>
      <c r="AG105" s="171">
        <f t="shared" si="33"/>
        <v>0</v>
      </c>
    </row>
    <row r="106" spans="1:33" ht="12" customHeight="1" x14ac:dyDescent="0.25">
      <c r="A106" s="497"/>
      <c r="B106" s="15">
        <v>97</v>
      </c>
      <c r="C106" s="468">
        <f t="shared" si="29"/>
        <v>0</v>
      </c>
      <c r="D106" s="469"/>
      <c r="E106" s="470"/>
      <c r="F106" s="67">
        <f t="shared" si="17"/>
        <v>0</v>
      </c>
      <c r="G106" s="67">
        <f t="shared" si="17"/>
        <v>0</v>
      </c>
      <c r="H106" s="67">
        <f t="shared" si="17"/>
        <v>0</v>
      </c>
      <c r="I106" s="67">
        <f t="shared" si="27"/>
        <v>0</v>
      </c>
      <c r="J106" s="67">
        <f t="shared" si="18"/>
        <v>0</v>
      </c>
      <c r="K106" s="16">
        <f t="shared" si="18"/>
        <v>0</v>
      </c>
      <c r="L106" s="67">
        <f t="shared" si="18"/>
        <v>0</v>
      </c>
      <c r="M106" s="17">
        <f>IF(L106&gt;0,VLOOKUP(I106,Labour!$AR$1:$AT$15,3,FALSE),0)</f>
        <v>0</v>
      </c>
      <c r="N106" s="70">
        <f t="shared" si="28"/>
        <v>0</v>
      </c>
      <c r="R106" s="83">
        <f t="shared" si="34"/>
        <v>0</v>
      </c>
      <c r="S106" s="83">
        <f t="shared" si="34"/>
        <v>0</v>
      </c>
      <c r="T106" s="83">
        <f t="shared" si="34"/>
        <v>0</v>
      </c>
      <c r="U106" s="83">
        <f t="shared" si="34"/>
        <v>0</v>
      </c>
      <c r="V106" s="83">
        <f t="shared" si="35"/>
        <v>0</v>
      </c>
      <c r="W106" s="83">
        <f t="shared" si="35"/>
        <v>0</v>
      </c>
      <c r="X106" s="83">
        <f t="shared" si="36"/>
        <v>0</v>
      </c>
      <c r="Y106" s="83">
        <f t="shared" si="36"/>
        <v>0</v>
      </c>
      <c r="Z106" s="83">
        <f t="shared" si="36"/>
        <v>0</v>
      </c>
      <c r="AA106" s="171">
        <f t="shared" si="30"/>
        <v>0</v>
      </c>
      <c r="AB106" s="83">
        <f t="shared" si="37"/>
        <v>0</v>
      </c>
      <c r="AC106" s="83">
        <f t="shared" si="37"/>
        <v>0</v>
      </c>
      <c r="AD106" s="171">
        <f t="shared" si="31"/>
        <v>0</v>
      </c>
      <c r="AE106" s="171">
        <f>IF(AD106=1,SUM(AD$10:AD106),0)</f>
        <v>0</v>
      </c>
      <c r="AF106" s="82" t="str">
        <f t="shared" si="32"/>
        <v/>
      </c>
      <c r="AG106" s="171">
        <f t="shared" si="33"/>
        <v>0</v>
      </c>
    </row>
    <row r="107" spans="1:33" ht="12" customHeight="1" x14ac:dyDescent="0.25">
      <c r="A107" s="497"/>
      <c r="B107" s="15">
        <v>98</v>
      </c>
      <c r="C107" s="468">
        <f t="shared" si="29"/>
        <v>0</v>
      </c>
      <c r="D107" s="469"/>
      <c r="E107" s="470"/>
      <c r="F107" s="67">
        <f t="shared" si="17"/>
        <v>0</v>
      </c>
      <c r="G107" s="67">
        <f t="shared" si="17"/>
        <v>0</v>
      </c>
      <c r="H107" s="67">
        <f t="shared" si="17"/>
        <v>0</v>
      </c>
      <c r="I107" s="67">
        <f t="shared" si="27"/>
        <v>0</v>
      </c>
      <c r="J107" s="67">
        <f t="shared" si="18"/>
        <v>0</v>
      </c>
      <c r="K107" s="16">
        <f t="shared" si="18"/>
        <v>0</v>
      </c>
      <c r="L107" s="67">
        <f t="shared" si="18"/>
        <v>0</v>
      </c>
      <c r="M107" s="17">
        <f>IF(L107&gt;0,VLOOKUP(I107,Labour!$AR$1:$AT$15,3,FALSE),0)</f>
        <v>0</v>
      </c>
      <c r="N107" s="70">
        <f t="shared" si="28"/>
        <v>0</v>
      </c>
      <c r="R107" s="83">
        <f t="shared" si="34"/>
        <v>0</v>
      </c>
      <c r="S107" s="83">
        <f t="shared" si="34"/>
        <v>0</v>
      </c>
      <c r="T107" s="83">
        <f t="shared" si="34"/>
        <v>0</v>
      </c>
      <c r="U107" s="83">
        <f t="shared" si="34"/>
        <v>0</v>
      </c>
      <c r="V107" s="83">
        <f t="shared" si="35"/>
        <v>0</v>
      </c>
      <c r="W107" s="83">
        <f t="shared" si="35"/>
        <v>0</v>
      </c>
      <c r="X107" s="83">
        <f t="shared" si="36"/>
        <v>0</v>
      </c>
      <c r="Y107" s="83">
        <f t="shared" si="36"/>
        <v>0</v>
      </c>
      <c r="Z107" s="83">
        <f t="shared" si="36"/>
        <v>0</v>
      </c>
      <c r="AA107" s="171">
        <f t="shared" si="30"/>
        <v>0</v>
      </c>
      <c r="AB107" s="83">
        <f t="shared" si="37"/>
        <v>0</v>
      </c>
      <c r="AC107" s="83">
        <f t="shared" si="37"/>
        <v>0</v>
      </c>
      <c r="AD107" s="171">
        <f t="shared" si="31"/>
        <v>0</v>
      </c>
      <c r="AE107" s="171">
        <f>IF(AD107=1,SUM(AD$10:AD107),0)</f>
        <v>0</v>
      </c>
      <c r="AF107" s="82" t="str">
        <f t="shared" si="32"/>
        <v/>
      </c>
      <c r="AG107" s="171">
        <f t="shared" si="33"/>
        <v>0</v>
      </c>
    </row>
    <row r="108" spans="1:33" ht="12" customHeight="1" x14ac:dyDescent="0.25">
      <c r="A108" s="497"/>
      <c r="B108" s="15">
        <v>99</v>
      </c>
      <c r="C108" s="468">
        <f t="shared" si="29"/>
        <v>0</v>
      </c>
      <c r="D108" s="469"/>
      <c r="E108" s="470"/>
      <c r="F108" s="67">
        <f t="shared" si="17"/>
        <v>0</v>
      </c>
      <c r="G108" s="67">
        <f t="shared" si="17"/>
        <v>0</v>
      </c>
      <c r="H108" s="67">
        <f t="shared" si="17"/>
        <v>0</v>
      </c>
      <c r="I108" s="67">
        <f t="shared" si="27"/>
        <v>0</v>
      </c>
      <c r="J108" s="67">
        <f t="shared" si="18"/>
        <v>0</v>
      </c>
      <c r="K108" s="16">
        <f t="shared" si="18"/>
        <v>0</v>
      </c>
      <c r="L108" s="67">
        <f t="shared" si="18"/>
        <v>0</v>
      </c>
      <c r="M108" s="17">
        <f>IF(L108&gt;0,VLOOKUP(I108,Labour!$AR$1:$AT$15,3,FALSE),0)</f>
        <v>0</v>
      </c>
      <c r="N108" s="70">
        <f t="shared" si="28"/>
        <v>0</v>
      </c>
      <c r="R108" s="83">
        <f t="shared" si="34"/>
        <v>0</v>
      </c>
      <c r="S108" s="83">
        <f t="shared" si="34"/>
        <v>0</v>
      </c>
      <c r="T108" s="83">
        <f t="shared" si="34"/>
        <v>0</v>
      </c>
      <c r="U108" s="83">
        <f t="shared" si="34"/>
        <v>0</v>
      </c>
      <c r="V108" s="83">
        <f t="shared" si="35"/>
        <v>0</v>
      </c>
      <c r="W108" s="83">
        <f t="shared" si="35"/>
        <v>0</v>
      </c>
      <c r="X108" s="83">
        <f t="shared" si="36"/>
        <v>0</v>
      </c>
      <c r="Y108" s="83">
        <f t="shared" si="36"/>
        <v>0</v>
      </c>
      <c r="Z108" s="83">
        <f t="shared" si="36"/>
        <v>0</v>
      </c>
      <c r="AA108" s="171">
        <f t="shared" si="30"/>
        <v>0</v>
      </c>
      <c r="AB108" s="83">
        <f t="shared" si="37"/>
        <v>0</v>
      </c>
      <c r="AC108" s="83">
        <f t="shared" si="37"/>
        <v>0</v>
      </c>
      <c r="AD108" s="171">
        <f t="shared" si="31"/>
        <v>0</v>
      </c>
      <c r="AE108" s="171">
        <f>IF(AD108=1,SUM(AD$10:AD108),0)</f>
        <v>0</v>
      </c>
      <c r="AF108" s="82" t="str">
        <f t="shared" si="32"/>
        <v/>
      </c>
      <c r="AG108" s="171">
        <f t="shared" si="33"/>
        <v>0</v>
      </c>
    </row>
    <row r="109" spans="1:33" ht="12" customHeight="1" thickBot="1" x14ac:dyDescent="0.3">
      <c r="A109" s="497"/>
      <c r="B109" s="179">
        <v>100</v>
      </c>
      <c r="C109" s="468">
        <f t="shared" si="29"/>
        <v>0</v>
      </c>
      <c r="D109" s="469"/>
      <c r="E109" s="470"/>
      <c r="F109" s="67">
        <f t="shared" si="17"/>
        <v>0</v>
      </c>
      <c r="G109" s="67">
        <f t="shared" si="17"/>
        <v>0</v>
      </c>
      <c r="H109" s="67">
        <f t="shared" si="17"/>
        <v>0</v>
      </c>
      <c r="I109" s="67">
        <f t="shared" si="27"/>
        <v>0</v>
      </c>
      <c r="J109" s="67">
        <f t="shared" si="18"/>
        <v>0</v>
      </c>
      <c r="K109" s="16">
        <f t="shared" si="18"/>
        <v>0</v>
      </c>
      <c r="L109" s="67">
        <f t="shared" si="18"/>
        <v>0</v>
      </c>
      <c r="M109" s="17">
        <f>IF(L109&gt;0,VLOOKUP(I109,Labour!$AR$1:$AT$15,3,FALSE),0)</f>
        <v>0</v>
      </c>
      <c r="N109" s="70">
        <f t="shared" si="28"/>
        <v>0</v>
      </c>
      <c r="R109" s="83">
        <f t="shared" si="34"/>
        <v>0</v>
      </c>
      <c r="S109" s="83">
        <f t="shared" si="34"/>
        <v>0</v>
      </c>
      <c r="T109" s="83">
        <f t="shared" si="34"/>
        <v>0</v>
      </c>
      <c r="U109" s="83">
        <f t="shared" si="34"/>
        <v>0</v>
      </c>
      <c r="V109" s="83">
        <f t="shared" si="35"/>
        <v>0</v>
      </c>
      <c r="W109" s="83">
        <f t="shared" si="35"/>
        <v>0</v>
      </c>
      <c r="X109" s="83">
        <f t="shared" si="36"/>
        <v>0</v>
      </c>
      <c r="Y109" s="83">
        <f t="shared" si="36"/>
        <v>0</v>
      </c>
      <c r="Z109" s="83">
        <f t="shared" si="36"/>
        <v>0</v>
      </c>
      <c r="AA109" s="171">
        <f t="shared" si="30"/>
        <v>0</v>
      </c>
      <c r="AB109" s="83">
        <f t="shared" si="37"/>
        <v>0</v>
      </c>
      <c r="AC109" s="83">
        <f t="shared" si="37"/>
        <v>0</v>
      </c>
      <c r="AD109" s="171">
        <f t="shared" si="31"/>
        <v>0</v>
      </c>
      <c r="AE109" s="171">
        <f>IF(AD109=1,SUM(AD$10:AD109),0)</f>
        <v>0</v>
      </c>
      <c r="AF109" s="82" t="str">
        <f t="shared" si="32"/>
        <v/>
      </c>
      <c r="AG109" s="171">
        <f t="shared" si="33"/>
        <v>0</v>
      </c>
    </row>
    <row r="110" spans="1:33" ht="18" customHeight="1" thickTop="1" thickBot="1" x14ac:dyDescent="0.35">
      <c r="A110" s="506" t="s">
        <v>70</v>
      </c>
      <c r="B110" s="507"/>
      <c r="C110" s="507"/>
      <c r="D110" s="507"/>
      <c r="E110" s="507"/>
      <c r="F110" s="507"/>
      <c r="G110" s="507"/>
      <c r="H110" s="507"/>
      <c r="I110" s="507"/>
      <c r="J110" s="507"/>
      <c r="K110" s="507"/>
      <c r="L110" s="507"/>
      <c r="M110" s="507"/>
      <c r="N110" s="32">
        <f>SUM(N10:N109)</f>
        <v>0</v>
      </c>
      <c r="R110" s="88">
        <f>Q!R110-1</f>
        <v>18</v>
      </c>
      <c r="S110" s="176">
        <f>R110+2</f>
        <v>20</v>
      </c>
      <c r="T110" s="176">
        <f>R110+6</f>
        <v>24</v>
      </c>
      <c r="U110" s="87">
        <f>R110+25</f>
        <v>43</v>
      </c>
      <c r="V110" s="87"/>
      <c r="W110" s="87"/>
      <c r="X110" s="176">
        <f>Q!X110-1</f>
        <v>21</v>
      </c>
      <c r="Y110" s="144"/>
    </row>
    <row r="111" spans="1:33" s="178" customFormat="1" ht="26.25" customHeight="1" thickTop="1" thickBot="1" x14ac:dyDescent="0.35">
      <c r="A111" s="494"/>
      <c r="B111" s="495"/>
      <c r="C111" s="508" t="s">
        <v>123</v>
      </c>
      <c r="D111" s="509"/>
      <c r="E111" s="471" t="s">
        <v>95</v>
      </c>
      <c r="F111" s="472"/>
      <c r="G111" s="472"/>
      <c r="H111" s="473"/>
      <c r="I111" s="488" t="s">
        <v>98</v>
      </c>
      <c r="J111" s="489"/>
      <c r="K111" s="490"/>
      <c r="L111" s="8" t="s">
        <v>97</v>
      </c>
      <c r="M111" s="6" t="s">
        <v>96</v>
      </c>
      <c r="N111" s="172" t="s">
        <v>68</v>
      </c>
      <c r="R111" s="79" t="s">
        <v>94</v>
      </c>
      <c r="S111" s="80" t="s">
        <v>95</v>
      </c>
      <c r="T111" s="81" t="s">
        <v>98</v>
      </c>
      <c r="U111" s="78" t="s">
        <v>97</v>
      </c>
      <c r="V111" s="78"/>
      <c r="W111" s="78"/>
      <c r="X111" s="78" t="s">
        <v>96</v>
      </c>
      <c r="Y111" s="144"/>
      <c r="Z111" s="144"/>
      <c r="AA111" s="144"/>
      <c r="AB111" s="144"/>
    </row>
    <row r="112" spans="1:33" ht="12.75" customHeight="1" thickTop="1" x14ac:dyDescent="0.3">
      <c r="A112" s="496" t="s">
        <v>94</v>
      </c>
      <c r="B112" s="11">
        <v>1</v>
      </c>
      <c r="C112" s="474">
        <f>R112</f>
        <v>0</v>
      </c>
      <c r="D112" s="475"/>
      <c r="E112" s="474" t="str">
        <f>S112</f>
        <v/>
      </c>
      <c r="F112" s="475"/>
      <c r="G112" s="475"/>
      <c r="H112" s="476"/>
      <c r="I112" s="474">
        <f>T112</f>
        <v>0</v>
      </c>
      <c r="J112" s="475"/>
      <c r="K112" s="476"/>
      <c r="L112" s="12" t="str">
        <f>U112</f>
        <v/>
      </c>
      <c r="M112" s="14">
        <f t="shared" ref="M112:M161" si="38">X112</f>
        <v>0</v>
      </c>
      <c r="N112" s="69" t="e">
        <f>L112*M112</f>
        <v>#VALUE!</v>
      </c>
      <c r="R112" s="58">
        <f t="shared" ref="R112:R143" si="39">IF($B112&lt;=$U$4,VLOOKUP($B112,REQUIP,R$110,FALSE),0)</f>
        <v>0</v>
      </c>
      <c r="S112" s="83" t="str">
        <f t="shared" ref="S112:S143" si="40">IF(R112=$Y$4,Y5,IF($B112&lt;=$U$4,VLOOKUP($B112,REQUIP,S$110,FALSE),0))</f>
        <v/>
      </c>
      <c r="T112" s="58">
        <f t="shared" ref="T112:U131" si="41">IF($B112&lt;=$U$4,VLOOKUP($B112,REQUIP,T$110,FALSE),0)</f>
        <v>0</v>
      </c>
      <c r="U112" s="58" t="str">
        <f t="shared" si="41"/>
        <v/>
      </c>
      <c r="V112" s="58"/>
      <c r="W112" s="58"/>
      <c r="X112" s="58">
        <f t="shared" ref="X112:X143" si="42">IF($B112&lt;=$U$4,VLOOKUP($B112,REQUIP,X$110,FALSE),0)</f>
        <v>0</v>
      </c>
      <c r="Y112" s="144"/>
      <c r="Z112" s="144"/>
      <c r="AA112" s="144"/>
      <c r="AB112" s="144"/>
    </row>
    <row r="113" spans="1:28" ht="12" customHeight="1" x14ac:dyDescent="0.3">
      <c r="A113" s="497"/>
      <c r="B113" s="15">
        <v>2</v>
      </c>
      <c r="C113" s="468">
        <f t="shared" ref="C113:C161" si="43">R113</f>
        <v>0</v>
      </c>
      <c r="D113" s="470"/>
      <c r="E113" s="468" t="str">
        <f t="shared" ref="E113:E161" si="44">S113</f>
        <v/>
      </c>
      <c r="F113" s="469"/>
      <c r="G113" s="469"/>
      <c r="H113" s="470"/>
      <c r="I113" s="468">
        <f t="shared" ref="I113:I161" si="45">T113</f>
        <v>0</v>
      </c>
      <c r="J113" s="469"/>
      <c r="K113" s="470"/>
      <c r="L113" s="67" t="str">
        <f t="shared" ref="L113:L161" si="46">U113</f>
        <v/>
      </c>
      <c r="M113" s="17">
        <f t="shared" si="38"/>
        <v>0</v>
      </c>
      <c r="N113" s="70" t="e">
        <f t="shared" ref="N113:N161" si="47">L113*M113</f>
        <v>#VALUE!</v>
      </c>
      <c r="R113" s="58">
        <f t="shared" si="39"/>
        <v>0</v>
      </c>
      <c r="S113" s="83" t="str">
        <f t="shared" si="40"/>
        <v/>
      </c>
      <c r="T113" s="58">
        <f t="shared" si="41"/>
        <v>0</v>
      </c>
      <c r="U113" s="58" t="str">
        <f t="shared" si="41"/>
        <v/>
      </c>
      <c r="V113" s="58"/>
      <c r="W113" s="58"/>
      <c r="X113" s="58">
        <f t="shared" si="42"/>
        <v>0</v>
      </c>
      <c r="Y113" s="144"/>
      <c r="Z113" s="144"/>
      <c r="AA113" s="144"/>
      <c r="AB113" s="144"/>
    </row>
    <row r="114" spans="1:28" ht="12" customHeight="1" x14ac:dyDescent="0.3">
      <c r="A114" s="497"/>
      <c r="B114" s="15">
        <v>3</v>
      </c>
      <c r="C114" s="468">
        <f t="shared" si="43"/>
        <v>0</v>
      </c>
      <c r="D114" s="470"/>
      <c r="E114" s="468" t="str">
        <f t="shared" si="44"/>
        <v/>
      </c>
      <c r="F114" s="469"/>
      <c r="G114" s="469"/>
      <c r="H114" s="470"/>
      <c r="I114" s="468">
        <f t="shared" si="45"/>
        <v>0</v>
      </c>
      <c r="J114" s="469"/>
      <c r="K114" s="470"/>
      <c r="L114" s="67" t="str">
        <f t="shared" si="46"/>
        <v/>
      </c>
      <c r="M114" s="17">
        <f t="shared" si="38"/>
        <v>0</v>
      </c>
      <c r="N114" s="70" t="e">
        <f t="shared" si="47"/>
        <v>#VALUE!</v>
      </c>
      <c r="R114" s="58">
        <f t="shared" si="39"/>
        <v>0</v>
      </c>
      <c r="S114" s="83" t="str">
        <f t="shared" si="40"/>
        <v/>
      </c>
      <c r="T114" s="58">
        <f t="shared" si="41"/>
        <v>0</v>
      </c>
      <c r="U114" s="58" t="str">
        <f t="shared" si="41"/>
        <v/>
      </c>
      <c r="V114" s="58"/>
      <c r="W114" s="58"/>
      <c r="X114" s="58">
        <f t="shared" si="42"/>
        <v>0</v>
      </c>
      <c r="Y114" s="144"/>
      <c r="Z114" s="144"/>
      <c r="AA114" s="144"/>
      <c r="AB114" s="144"/>
    </row>
    <row r="115" spans="1:28" ht="12" customHeight="1" x14ac:dyDescent="0.3">
      <c r="A115" s="497"/>
      <c r="B115" s="15">
        <v>4</v>
      </c>
      <c r="C115" s="468">
        <f t="shared" si="43"/>
        <v>0</v>
      </c>
      <c r="D115" s="470"/>
      <c r="E115" s="468" t="str">
        <f t="shared" si="44"/>
        <v/>
      </c>
      <c r="F115" s="469"/>
      <c r="G115" s="469"/>
      <c r="H115" s="470"/>
      <c r="I115" s="468">
        <f t="shared" si="45"/>
        <v>0</v>
      </c>
      <c r="J115" s="469"/>
      <c r="K115" s="470"/>
      <c r="L115" s="67" t="str">
        <f t="shared" si="46"/>
        <v/>
      </c>
      <c r="M115" s="17">
        <f t="shared" si="38"/>
        <v>0</v>
      </c>
      <c r="N115" s="70" t="e">
        <f t="shared" si="47"/>
        <v>#VALUE!</v>
      </c>
      <c r="R115" s="58">
        <f t="shared" si="39"/>
        <v>0</v>
      </c>
      <c r="S115" s="83" t="str">
        <f t="shared" si="40"/>
        <v/>
      </c>
      <c r="T115" s="58">
        <f t="shared" si="41"/>
        <v>0</v>
      </c>
      <c r="U115" s="58" t="str">
        <f t="shared" si="41"/>
        <v/>
      </c>
      <c r="V115" s="58"/>
      <c r="W115" s="58"/>
      <c r="X115" s="58">
        <f t="shared" si="42"/>
        <v>0</v>
      </c>
      <c r="Y115" s="144"/>
      <c r="Z115" s="144"/>
      <c r="AA115" s="144"/>
      <c r="AB115" s="144"/>
    </row>
    <row r="116" spans="1:28" ht="12" customHeight="1" x14ac:dyDescent="0.3">
      <c r="A116" s="497"/>
      <c r="B116" s="15">
        <v>5</v>
      </c>
      <c r="C116" s="468">
        <f t="shared" si="43"/>
        <v>0</v>
      </c>
      <c r="D116" s="470"/>
      <c r="E116" s="468" t="str">
        <f t="shared" si="44"/>
        <v/>
      </c>
      <c r="F116" s="469"/>
      <c r="G116" s="469"/>
      <c r="H116" s="470"/>
      <c r="I116" s="468">
        <f t="shared" si="45"/>
        <v>0</v>
      </c>
      <c r="J116" s="469"/>
      <c r="K116" s="470"/>
      <c r="L116" s="67" t="str">
        <f t="shared" si="46"/>
        <v/>
      </c>
      <c r="M116" s="17">
        <f t="shared" si="38"/>
        <v>0</v>
      </c>
      <c r="N116" s="70" t="e">
        <f t="shared" si="47"/>
        <v>#VALUE!</v>
      </c>
      <c r="R116" s="58">
        <f t="shared" si="39"/>
        <v>0</v>
      </c>
      <c r="S116" s="83" t="str">
        <f t="shared" si="40"/>
        <v/>
      </c>
      <c r="T116" s="58">
        <f t="shared" si="41"/>
        <v>0</v>
      </c>
      <c r="U116" s="58" t="str">
        <f t="shared" si="41"/>
        <v/>
      </c>
      <c r="V116" s="58"/>
      <c r="W116" s="58"/>
      <c r="X116" s="58">
        <f t="shared" si="42"/>
        <v>0</v>
      </c>
      <c r="Y116" s="144"/>
      <c r="Z116" s="144"/>
      <c r="AA116" s="144"/>
      <c r="AB116" s="144"/>
    </row>
    <row r="117" spans="1:28" ht="12" customHeight="1" x14ac:dyDescent="0.3">
      <c r="A117" s="497"/>
      <c r="B117" s="15">
        <v>6</v>
      </c>
      <c r="C117" s="468">
        <f t="shared" si="43"/>
        <v>0</v>
      </c>
      <c r="D117" s="470"/>
      <c r="E117" s="468" t="str">
        <f t="shared" si="44"/>
        <v/>
      </c>
      <c r="F117" s="469"/>
      <c r="G117" s="469"/>
      <c r="H117" s="470"/>
      <c r="I117" s="468">
        <f t="shared" si="45"/>
        <v>0</v>
      </c>
      <c r="J117" s="469"/>
      <c r="K117" s="470"/>
      <c r="L117" s="67" t="str">
        <f t="shared" si="46"/>
        <v/>
      </c>
      <c r="M117" s="17">
        <f t="shared" si="38"/>
        <v>0</v>
      </c>
      <c r="N117" s="70" t="e">
        <f t="shared" si="47"/>
        <v>#VALUE!</v>
      </c>
      <c r="R117" s="58">
        <f t="shared" si="39"/>
        <v>0</v>
      </c>
      <c r="S117" s="83" t="str">
        <f t="shared" si="40"/>
        <v/>
      </c>
      <c r="T117" s="58">
        <f t="shared" si="41"/>
        <v>0</v>
      </c>
      <c r="U117" s="58" t="str">
        <f t="shared" si="41"/>
        <v/>
      </c>
      <c r="V117" s="58"/>
      <c r="W117" s="58"/>
      <c r="X117" s="58">
        <f t="shared" si="42"/>
        <v>0</v>
      </c>
      <c r="Y117" s="144"/>
      <c r="Z117" s="144"/>
      <c r="AA117" s="144"/>
      <c r="AB117" s="144"/>
    </row>
    <row r="118" spans="1:28" ht="12" customHeight="1" x14ac:dyDescent="0.3">
      <c r="A118" s="497"/>
      <c r="B118" s="15">
        <v>7</v>
      </c>
      <c r="C118" s="468">
        <f t="shared" si="43"/>
        <v>0</v>
      </c>
      <c r="D118" s="470"/>
      <c r="E118" s="468" t="str">
        <f t="shared" si="44"/>
        <v/>
      </c>
      <c r="F118" s="469"/>
      <c r="G118" s="469"/>
      <c r="H118" s="470"/>
      <c r="I118" s="468">
        <f t="shared" si="45"/>
        <v>0</v>
      </c>
      <c r="J118" s="469"/>
      <c r="K118" s="470"/>
      <c r="L118" s="67" t="str">
        <f t="shared" si="46"/>
        <v/>
      </c>
      <c r="M118" s="17">
        <f t="shared" si="38"/>
        <v>0</v>
      </c>
      <c r="N118" s="70" t="e">
        <f t="shared" si="47"/>
        <v>#VALUE!</v>
      </c>
      <c r="R118" s="58">
        <f t="shared" si="39"/>
        <v>0</v>
      </c>
      <c r="S118" s="83" t="str">
        <f t="shared" si="40"/>
        <v/>
      </c>
      <c r="T118" s="58">
        <f t="shared" si="41"/>
        <v>0</v>
      </c>
      <c r="U118" s="58" t="str">
        <f t="shared" si="41"/>
        <v/>
      </c>
      <c r="V118" s="58"/>
      <c r="W118" s="58"/>
      <c r="X118" s="58">
        <f t="shared" si="42"/>
        <v>0</v>
      </c>
      <c r="Y118" s="144"/>
      <c r="Z118" s="144"/>
      <c r="AA118" s="144"/>
      <c r="AB118" s="144"/>
    </row>
    <row r="119" spans="1:28" ht="12" customHeight="1" x14ac:dyDescent="0.3">
      <c r="A119" s="497"/>
      <c r="B119" s="15">
        <v>8</v>
      </c>
      <c r="C119" s="468">
        <f t="shared" si="43"/>
        <v>0</v>
      </c>
      <c r="D119" s="470"/>
      <c r="E119" s="468" t="str">
        <f t="shared" si="44"/>
        <v/>
      </c>
      <c r="F119" s="469"/>
      <c r="G119" s="469"/>
      <c r="H119" s="470"/>
      <c r="I119" s="468">
        <f t="shared" si="45"/>
        <v>0</v>
      </c>
      <c r="J119" s="469"/>
      <c r="K119" s="470"/>
      <c r="L119" s="67" t="str">
        <f t="shared" si="46"/>
        <v/>
      </c>
      <c r="M119" s="17">
        <f t="shared" si="38"/>
        <v>0</v>
      </c>
      <c r="N119" s="70" t="e">
        <f t="shared" si="47"/>
        <v>#VALUE!</v>
      </c>
      <c r="R119" s="58">
        <f t="shared" si="39"/>
        <v>0</v>
      </c>
      <c r="S119" s="83" t="str">
        <f t="shared" si="40"/>
        <v/>
      </c>
      <c r="T119" s="58">
        <f t="shared" si="41"/>
        <v>0</v>
      </c>
      <c r="U119" s="58" t="str">
        <f t="shared" si="41"/>
        <v/>
      </c>
      <c r="V119" s="58"/>
      <c r="W119" s="58"/>
      <c r="X119" s="58">
        <f t="shared" si="42"/>
        <v>0</v>
      </c>
      <c r="Y119" s="144"/>
      <c r="Z119" s="144"/>
      <c r="AA119" s="144"/>
      <c r="AB119" s="144"/>
    </row>
    <row r="120" spans="1:28" ht="12" customHeight="1" x14ac:dyDescent="0.3">
      <c r="A120" s="497"/>
      <c r="B120" s="15">
        <v>9</v>
      </c>
      <c r="C120" s="468">
        <f t="shared" si="43"/>
        <v>0</v>
      </c>
      <c r="D120" s="470"/>
      <c r="E120" s="468" t="str">
        <f t="shared" si="44"/>
        <v/>
      </c>
      <c r="F120" s="469"/>
      <c r="G120" s="469"/>
      <c r="H120" s="470"/>
      <c r="I120" s="468">
        <f t="shared" si="45"/>
        <v>0</v>
      </c>
      <c r="J120" s="469"/>
      <c r="K120" s="470"/>
      <c r="L120" s="67" t="str">
        <f t="shared" si="46"/>
        <v/>
      </c>
      <c r="M120" s="17">
        <f t="shared" si="38"/>
        <v>0</v>
      </c>
      <c r="N120" s="70" t="e">
        <f t="shared" si="47"/>
        <v>#VALUE!</v>
      </c>
      <c r="R120" s="58">
        <f t="shared" si="39"/>
        <v>0</v>
      </c>
      <c r="S120" s="83" t="str">
        <f t="shared" si="40"/>
        <v/>
      </c>
      <c r="T120" s="58">
        <f t="shared" si="41"/>
        <v>0</v>
      </c>
      <c r="U120" s="58" t="str">
        <f t="shared" si="41"/>
        <v/>
      </c>
      <c r="V120" s="58"/>
      <c r="W120" s="58"/>
      <c r="X120" s="58">
        <f t="shared" si="42"/>
        <v>0</v>
      </c>
      <c r="Y120" s="144"/>
      <c r="Z120" s="144"/>
      <c r="AA120" s="144"/>
      <c r="AB120" s="144"/>
    </row>
    <row r="121" spans="1:28" ht="12" customHeight="1" x14ac:dyDescent="0.3">
      <c r="A121" s="497"/>
      <c r="B121" s="15">
        <v>10</v>
      </c>
      <c r="C121" s="468">
        <f t="shared" si="43"/>
        <v>0</v>
      </c>
      <c r="D121" s="470"/>
      <c r="E121" s="468" t="str">
        <f t="shared" si="44"/>
        <v/>
      </c>
      <c r="F121" s="469"/>
      <c r="G121" s="469"/>
      <c r="H121" s="470"/>
      <c r="I121" s="468">
        <f t="shared" si="45"/>
        <v>0</v>
      </c>
      <c r="J121" s="469"/>
      <c r="K121" s="470"/>
      <c r="L121" s="67" t="str">
        <f t="shared" si="46"/>
        <v/>
      </c>
      <c r="M121" s="17">
        <f t="shared" si="38"/>
        <v>0</v>
      </c>
      <c r="N121" s="70" t="e">
        <f t="shared" si="47"/>
        <v>#VALUE!</v>
      </c>
      <c r="R121" s="58">
        <f t="shared" si="39"/>
        <v>0</v>
      </c>
      <c r="S121" s="83" t="str">
        <f t="shared" si="40"/>
        <v/>
      </c>
      <c r="T121" s="58">
        <f t="shared" si="41"/>
        <v>0</v>
      </c>
      <c r="U121" s="58" t="str">
        <f t="shared" si="41"/>
        <v/>
      </c>
      <c r="V121" s="58"/>
      <c r="W121" s="58"/>
      <c r="X121" s="58">
        <f t="shared" si="42"/>
        <v>0</v>
      </c>
      <c r="Y121" s="144"/>
      <c r="Z121" s="144"/>
      <c r="AA121" s="144"/>
      <c r="AB121" s="144"/>
    </row>
    <row r="122" spans="1:28" ht="12" customHeight="1" x14ac:dyDescent="0.3">
      <c r="A122" s="497"/>
      <c r="B122" s="15">
        <v>11</v>
      </c>
      <c r="C122" s="468">
        <f t="shared" si="43"/>
        <v>0</v>
      </c>
      <c r="D122" s="470"/>
      <c r="E122" s="468" t="str">
        <f t="shared" si="44"/>
        <v/>
      </c>
      <c r="F122" s="469"/>
      <c r="G122" s="469"/>
      <c r="H122" s="470"/>
      <c r="I122" s="468">
        <f t="shared" si="45"/>
        <v>0</v>
      </c>
      <c r="J122" s="469"/>
      <c r="K122" s="470"/>
      <c r="L122" s="67" t="str">
        <f t="shared" si="46"/>
        <v/>
      </c>
      <c r="M122" s="17">
        <f t="shared" si="38"/>
        <v>0</v>
      </c>
      <c r="N122" s="70" t="e">
        <f t="shared" si="47"/>
        <v>#VALUE!</v>
      </c>
      <c r="R122" s="58">
        <f t="shared" si="39"/>
        <v>0</v>
      </c>
      <c r="S122" s="83" t="str">
        <f t="shared" si="40"/>
        <v/>
      </c>
      <c r="T122" s="58">
        <f t="shared" si="41"/>
        <v>0</v>
      </c>
      <c r="U122" s="58" t="str">
        <f t="shared" si="41"/>
        <v/>
      </c>
      <c r="V122" s="58"/>
      <c r="W122" s="58"/>
      <c r="X122" s="58">
        <f t="shared" si="42"/>
        <v>0</v>
      </c>
      <c r="Y122" s="144"/>
      <c r="Z122" s="144"/>
      <c r="AA122" s="144"/>
      <c r="AB122" s="144"/>
    </row>
    <row r="123" spans="1:28" ht="12" customHeight="1" x14ac:dyDescent="0.3">
      <c r="A123" s="497"/>
      <c r="B123" s="15">
        <v>12</v>
      </c>
      <c r="C123" s="468">
        <f t="shared" si="43"/>
        <v>0</v>
      </c>
      <c r="D123" s="470"/>
      <c r="E123" s="468" t="str">
        <f t="shared" si="44"/>
        <v/>
      </c>
      <c r="F123" s="469"/>
      <c r="G123" s="469"/>
      <c r="H123" s="470"/>
      <c r="I123" s="468">
        <f t="shared" si="45"/>
        <v>0</v>
      </c>
      <c r="J123" s="469"/>
      <c r="K123" s="470"/>
      <c r="L123" s="67" t="str">
        <f t="shared" si="46"/>
        <v/>
      </c>
      <c r="M123" s="17">
        <f t="shared" si="38"/>
        <v>0</v>
      </c>
      <c r="N123" s="70" t="e">
        <f t="shared" si="47"/>
        <v>#VALUE!</v>
      </c>
      <c r="R123" s="58">
        <f t="shared" si="39"/>
        <v>0</v>
      </c>
      <c r="S123" s="83" t="str">
        <f t="shared" si="40"/>
        <v/>
      </c>
      <c r="T123" s="58">
        <f t="shared" si="41"/>
        <v>0</v>
      </c>
      <c r="U123" s="58" t="str">
        <f t="shared" si="41"/>
        <v/>
      </c>
      <c r="V123" s="58"/>
      <c r="W123" s="58"/>
      <c r="X123" s="58">
        <f t="shared" si="42"/>
        <v>0</v>
      </c>
      <c r="Y123" s="144"/>
      <c r="Z123" s="144"/>
      <c r="AA123" s="144"/>
      <c r="AB123" s="144"/>
    </row>
    <row r="124" spans="1:28" ht="12" customHeight="1" x14ac:dyDescent="0.3">
      <c r="A124" s="497"/>
      <c r="B124" s="15">
        <v>13</v>
      </c>
      <c r="C124" s="468">
        <f t="shared" si="43"/>
        <v>0</v>
      </c>
      <c r="D124" s="470"/>
      <c r="E124" s="468" t="str">
        <f t="shared" si="44"/>
        <v/>
      </c>
      <c r="F124" s="469"/>
      <c r="G124" s="469"/>
      <c r="H124" s="470"/>
      <c r="I124" s="468">
        <f t="shared" si="45"/>
        <v>0</v>
      </c>
      <c r="J124" s="469"/>
      <c r="K124" s="470"/>
      <c r="L124" s="67" t="str">
        <f t="shared" si="46"/>
        <v/>
      </c>
      <c r="M124" s="17">
        <f t="shared" si="38"/>
        <v>0</v>
      </c>
      <c r="N124" s="70" t="e">
        <f t="shared" si="47"/>
        <v>#VALUE!</v>
      </c>
      <c r="R124" s="58">
        <f t="shared" si="39"/>
        <v>0</v>
      </c>
      <c r="S124" s="83" t="str">
        <f t="shared" si="40"/>
        <v/>
      </c>
      <c r="T124" s="58">
        <f t="shared" si="41"/>
        <v>0</v>
      </c>
      <c r="U124" s="58" t="str">
        <f t="shared" si="41"/>
        <v/>
      </c>
      <c r="V124" s="58"/>
      <c r="W124" s="58"/>
      <c r="X124" s="58">
        <f t="shared" si="42"/>
        <v>0</v>
      </c>
      <c r="Y124" s="144"/>
      <c r="Z124" s="144"/>
      <c r="AA124" s="144"/>
      <c r="AB124" s="144"/>
    </row>
    <row r="125" spans="1:28" ht="12" customHeight="1" x14ac:dyDescent="0.3">
      <c r="A125" s="497"/>
      <c r="B125" s="15">
        <v>14</v>
      </c>
      <c r="C125" s="468">
        <f t="shared" si="43"/>
        <v>0</v>
      </c>
      <c r="D125" s="470"/>
      <c r="E125" s="468" t="str">
        <f t="shared" si="44"/>
        <v/>
      </c>
      <c r="F125" s="469"/>
      <c r="G125" s="469"/>
      <c r="H125" s="470"/>
      <c r="I125" s="468">
        <f t="shared" si="45"/>
        <v>0</v>
      </c>
      <c r="J125" s="469"/>
      <c r="K125" s="470"/>
      <c r="L125" s="67" t="str">
        <f t="shared" si="46"/>
        <v/>
      </c>
      <c r="M125" s="17">
        <f t="shared" si="38"/>
        <v>0</v>
      </c>
      <c r="N125" s="70" t="e">
        <f t="shared" si="47"/>
        <v>#VALUE!</v>
      </c>
      <c r="R125" s="58">
        <f t="shared" si="39"/>
        <v>0</v>
      </c>
      <c r="S125" s="83" t="str">
        <f t="shared" si="40"/>
        <v/>
      </c>
      <c r="T125" s="58">
        <f t="shared" si="41"/>
        <v>0</v>
      </c>
      <c r="U125" s="58" t="str">
        <f t="shared" si="41"/>
        <v/>
      </c>
      <c r="V125" s="58"/>
      <c r="W125" s="58"/>
      <c r="X125" s="58">
        <f t="shared" si="42"/>
        <v>0</v>
      </c>
      <c r="Y125" s="144"/>
      <c r="Z125" s="144"/>
      <c r="AA125" s="144"/>
      <c r="AB125" s="144"/>
    </row>
    <row r="126" spans="1:28" ht="12" customHeight="1" x14ac:dyDescent="0.3">
      <c r="A126" s="497"/>
      <c r="B126" s="15">
        <v>15</v>
      </c>
      <c r="C126" s="468">
        <f t="shared" si="43"/>
        <v>0</v>
      </c>
      <c r="D126" s="470"/>
      <c r="E126" s="468" t="str">
        <f t="shared" si="44"/>
        <v/>
      </c>
      <c r="F126" s="469"/>
      <c r="G126" s="469"/>
      <c r="H126" s="470"/>
      <c r="I126" s="468">
        <f t="shared" si="45"/>
        <v>0</v>
      </c>
      <c r="J126" s="469"/>
      <c r="K126" s="470"/>
      <c r="L126" s="67" t="str">
        <f t="shared" si="46"/>
        <v/>
      </c>
      <c r="M126" s="17">
        <f t="shared" si="38"/>
        <v>0</v>
      </c>
      <c r="N126" s="70" t="e">
        <f t="shared" si="47"/>
        <v>#VALUE!</v>
      </c>
      <c r="R126" s="58">
        <f t="shared" si="39"/>
        <v>0</v>
      </c>
      <c r="S126" s="83" t="str">
        <f t="shared" si="40"/>
        <v/>
      </c>
      <c r="T126" s="58">
        <f t="shared" si="41"/>
        <v>0</v>
      </c>
      <c r="U126" s="58" t="str">
        <f t="shared" si="41"/>
        <v/>
      </c>
      <c r="V126" s="58"/>
      <c r="W126" s="58"/>
      <c r="X126" s="58">
        <f t="shared" si="42"/>
        <v>0</v>
      </c>
      <c r="Y126" s="144"/>
      <c r="Z126" s="144"/>
      <c r="AA126" s="144"/>
      <c r="AB126" s="144"/>
    </row>
    <row r="127" spans="1:28" ht="12" customHeight="1" x14ac:dyDescent="0.3">
      <c r="A127" s="497"/>
      <c r="B127" s="15">
        <v>16</v>
      </c>
      <c r="C127" s="468">
        <f t="shared" si="43"/>
        <v>0</v>
      </c>
      <c r="D127" s="470"/>
      <c r="E127" s="468" t="str">
        <f t="shared" si="44"/>
        <v/>
      </c>
      <c r="F127" s="469"/>
      <c r="G127" s="469"/>
      <c r="H127" s="470"/>
      <c r="I127" s="468">
        <f t="shared" si="45"/>
        <v>0</v>
      </c>
      <c r="J127" s="469"/>
      <c r="K127" s="470"/>
      <c r="L127" s="67" t="str">
        <f t="shared" si="46"/>
        <v/>
      </c>
      <c r="M127" s="17">
        <f t="shared" si="38"/>
        <v>0</v>
      </c>
      <c r="N127" s="70" t="e">
        <f t="shared" si="47"/>
        <v>#VALUE!</v>
      </c>
      <c r="R127" s="58">
        <f t="shared" si="39"/>
        <v>0</v>
      </c>
      <c r="S127" s="83" t="str">
        <f t="shared" si="40"/>
        <v/>
      </c>
      <c r="T127" s="58">
        <f t="shared" si="41"/>
        <v>0</v>
      </c>
      <c r="U127" s="58" t="str">
        <f t="shared" si="41"/>
        <v/>
      </c>
      <c r="V127" s="58"/>
      <c r="W127" s="58"/>
      <c r="X127" s="58">
        <f t="shared" si="42"/>
        <v>0</v>
      </c>
      <c r="Y127" s="144"/>
      <c r="Z127" s="144"/>
      <c r="AA127" s="144"/>
      <c r="AB127" s="144"/>
    </row>
    <row r="128" spans="1:28" ht="12" customHeight="1" x14ac:dyDescent="0.3">
      <c r="A128" s="497"/>
      <c r="B128" s="15">
        <v>17</v>
      </c>
      <c r="C128" s="468">
        <f t="shared" si="43"/>
        <v>0</v>
      </c>
      <c r="D128" s="470"/>
      <c r="E128" s="468" t="str">
        <f t="shared" si="44"/>
        <v/>
      </c>
      <c r="F128" s="469"/>
      <c r="G128" s="469"/>
      <c r="H128" s="470"/>
      <c r="I128" s="468">
        <f t="shared" si="45"/>
        <v>0</v>
      </c>
      <c r="J128" s="469"/>
      <c r="K128" s="470"/>
      <c r="L128" s="67" t="str">
        <f t="shared" si="46"/>
        <v/>
      </c>
      <c r="M128" s="17">
        <f t="shared" si="38"/>
        <v>0</v>
      </c>
      <c r="N128" s="70" t="e">
        <f t="shared" si="47"/>
        <v>#VALUE!</v>
      </c>
      <c r="R128" s="58">
        <f t="shared" si="39"/>
        <v>0</v>
      </c>
      <c r="S128" s="83" t="str">
        <f t="shared" si="40"/>
        <v/>
      </c>
      <c r="T128" s="58">
        <f t="shared" si="41"/>
        <v>0</v>
      </c>
      <c r="U128" s="58" t="str">
        <f t="shared" si="41"/>
        <v/>
      </c>
      <c r="V128" s="58"/>
      <c r="W128" s="58"/>
      <c r="X128" s="58">
        <f t="shared" si="42"/>
        <v>0</v>
      </c>
      <c r="Y128" s="144"/>
      <c r="Z128" s="144"/>
      <c r="AA128" s="144"/>
      <c r="AB128" s="144"/>
    </row>
    <row r="129" spans="1:28" ht="12" customHeight="1" x14ac:dyDescent="0.3">
      <c r="A129" s="497"/>
      <c r="B129" s="15">
        <v>18</v>
      </c>
      <c r="C129" s="468">
        <f t="shared" si="43"/>
        <v>0</v>
      </c>
      <c r="D129" s="470"/>
      <c r="E129" s="468" t="str">
        <f t="shared" si="44"/>
        <v/>
      </c>
      <c r="F129" s="469"/>
      <c r="G129" s="469"/>
      <c r="H129" s="470"/>
      <c r="I129" s="468">
        <f t="shared" si="45"/>
        <v>0</v>
      </c>
      <c r="J129" s="469"/>
      <c r="K129" s="470"/>
      <c r="L129" s="67" t="str">
        <f t="shared" si="46"/>
        <v/>
      </c>
      <c r="M129" s="17">
        <f t="shared" si="38"/>
        <v>0</v>
      </c>
      <c r="N129" s="70" t="e">
        <f t="shared" si="47"/>
        <v>#VALUE!</v>
      </c>
      <c r="R129" s="58">
        <f t="shared" si="39"/>
        <v>0</v>
      </c>
      <c r="S129" s="83" t="str">
        <f t="shared" si="40"/>
        <v/>
      </c>
      <c r="T129" s="58">
        <f t="shared" si="41"/>
        <v>0</v>
      </c>
      <c r="U129" s="58" t="str">
        <f t="shared" si="41"/>
        <v/>
      </c>
      <c r="V129" s="58"/>
      <c r="W129" s="58"/>
      <c r="X129" s="58">
        <f t="shared" si="42"/>
        <v>0</v>
      </c>
      <c r="Y129" s="144"/>
      <c r="Z129" s="144"/>
      <c r="AA129" s="144"/>
      <c r="AB129" s="144"/>
    </row>
    <row r="130" spans="1:28" ht="12" customHeight="1" x14ac:dyDescent="0.3">
      <c r="A130" s="497"/>
      <c r="B130" s="15">
        <v>19</v>
      </c>
      <c r="C130" s="468">
        <f t="shared" si="43"/>
        <v>0</v>
      </c>
      <c r="D130" s="470"/>
      <c r="E130" s="468" t="str">
        <f t="shared" si="44"/>
        <v/>
      </c>
      <c r="F130" s="469"/>
      <c r="G130" s="469"/>
      <c r="H130" s="470"/>
      <c r="I130" s="468">
        <f t="shared" si="45"/>
        <v>0</v>
      </c>
      <c r="J130" s="469"/>
      <c r="K130" s="470"/>
      <c r="L130" s="67" t="str">
        <f t="shared" si="46"/>
        <v/>
      </c>
      <c r="M130" s="17">
        <f t="shared" si="38"/>
        <v>0</v>
      </c>
      <c r="N130" s="70" t="e">
        <f t="shared" si="47"/>
        <v>#VALUE!</v>
      </c>
      <c r="R130" s="58">
        <f t="shared" si="39"/>
        <v>0</v>
      </c>
      <c r="S130" s="83" t="str">
        <f t="shared" si="40"/>
        <v/>
      </c>
      <c r="T130" s="58">
        <f t="shared" si="41"/>
        <v>0</v>
      </c>
      <c r="U130" s="58" t="str">
        <f t="shared" si="41"/>
        <v/>
      </c>
      <c r="V130" s="58"/>
      <c r="W130" s="58"/>
      <c r="X130" s="58">
        <f t="shared" si="42"/>
        <v>0</v>
      </c>
      <c r="Y130" s="144"/>
      <c r="Z130" s="144"/>
      <c r="AA130" s="144"/>
      <c r="AB130" s="144"/>
    </row>
    <row r="131" spans="1:28" ht="12" customHeight="1" x14ac:dyDescent="0.3">
      <c r="A131" s="497"/>
      <c r="B131" s="15">
        <v>20</v>
      </c>
      <c r="C131" s="468">
        <f t="shared" si="43"/>
        <v>0</v>
      </c>
      <c r="D131" s="470"/>
      <c r="E131" s="468" t="str">
        <f t="shared" si="44"/>
        <v/>
      </c>
      <c r="F131" s="469"/>
      <c r="G131" s="469"/>
      <c r="H131" s="470"/>
      <c r="I131" s="468">
        <f t="shared" si="45"/>
        <v>0</v>
      </c>
      <c r="J131" s="469"/>
      <c r="K131" s="470"/>
      <c r="L131" s="67" t="str">
        <f t="shared" si="46"/>
        <v/>
      </c>
      <c r="M131" s="17">
        <f t="shared" si="38"/>
        <v>0</v>
      </c>
      <c r="N131" s="70" t="e">
        <f t="shared" si="47"/>
        <v>#VALUE!</v>
      </c>
      <c r="R131" s="58">
        <f t="shared" si="39"/>
        <v>0</v>
      </c>
      <c r="S131" s="83" t="str">
        <f t="shared" si="40"/>
        <v/>
      </c>
      <c r="T131" s="58">
        <f t="shared" si="41"/>
        <v>0</v>
      </c>
      <c r="U131" s="58" t="str">
        <f t="shared" si="41"/>
        <v/>
      </c>
      <c r="V131" s="58"/>
      <c r="W131" s="58"/>
      <c r="X131" s="58">
        <f t="shared" si="42"/>
        <v>0</v>
      </c>
      <c r="Y131" s="144"/>
      <c r="Z131" s="144"/>
      <c r="AA131" s="144"/>
      <c r="AB131" s="144"/>
    </row>
    <row r="132" spans="1:28" ht="12" customHeight="1" x14ac:dyDescent="0.3">
      <c r="A132" s="497"/>
      <c r="B132" s="15">
        <v>21</v>
      </c>
      <c r="C132" s="468">
        <f t="shared" si="43"/>
        <v>0</v>
      </c>
      <c r="D132" s="470"/>
      <c r="E132" s="468" t="str">
        <f t="shared" si="44"/>
        <v/>
      </c>
      <c r="F132" s="469"/>
      <c r="G132" s="469"/>
      <c r="H132" s="470"/>
      <c r="I132" s="468">
        <f t="shared" si="45"/>
        <v>0</v>
      </c>
      <c r="J132" s="469"/>
      <c r="K132" s="470"/>
      <c r="L132" s="67" t="str">
        <f t="shared" si="46"/>
        <v/>
      </c>
      <c r="M132" s="17">
        <f t="shared" si="38"/>
        <v>0</v>
      </c>
      <c r="N132" s="70" t="e">
        <f t="shared" si="47"/>
        <v>#VALUE!</v>
      </c>
      <c r="R132" s="58">
        <f t="shared" si="39"/>
        <v>0</v>
      </c>
      <c r="S132" s="83" t="str">
        <f t="shared" si="40"/>
        <v/>
      </c>
      <c r="T132" s="58">
        <f t="shared" ref="T132:U151" si="48">IF($B132&lt;=$U$4,VLOOKUP($B132,REQUIP,T$110,FALSE),0)</f>
        <v>0</v>
      </c>
      <c r="U132" s="58" t="str">
        <f t="shared" si="48"/>
        <v/>
      </c>
      <c r="V132" s="58"/>
      <c r="W132" s="58"/>
      <c r="X132" s="58">
        <f t="shared" si="42"/>
        <v>0</v>
      </c>
      <c r="Y132" s="144"/>
      <c r="Z132" s="144"/>
      <c r="AA132" s="144"/>
      <c r="AB132" s="144"/>
    </row>
    <row r="133" spans="1:28" ht="12" customHeight="1" x14ac:dyDescent="0.3">
      <c r="A133" s="497"/>
      <c r="B133" s="15">
        <v>22</v>
      </c>
      <c r="C133" s="468">
        <f t="shared" si="43"/>
        <v>0</v>
      </c>
      <c r="D133" s="470"/>
      <c r="E133" s="468" t="str">
        <f t="shared" si="44"/>
        <v/>
      </c>
      <c r="F133" s="469"/>
      <c r="G133" s="469"/>
      <c r="H133" s="470"/>
      <c r="I133" s="468">
        <f t="shared" si="45"/>
        <v>0</v>
      </c>
      <c r="J133" s="469"/>
      <c r="K133" s="470"/>
      <c r="L133" s="67" t="str">
        <f t="shared" si="46"/>
        <v/>
      </c>
      <c r="M133" s="17">
        <f t="shared" si="38"/>
        <v>0</v>
      </c>
      <c r="N133" s="70" t="e">
        <f t="shared" si="47"/>
        <v>#VALUE!</v>
      </c>
      <c r="R133" s="58">
        <f t="shared" si="39"/>
        <v>0</v>
      </c>
      <c r="S133" s="83" t="str">
        <f t="shared" si="40"/>
        <v/>
      </c>
      <c r="T133" s="58">
        <f t="shared" si="48"/>
        <v>0</v>
      </c>
      <c r="U133" s="58" t="str">
        <f t="shared" si="48"/>
        <v/>
      </c>
      <c r="V133" s="58"/>
      <c r="W133" s="58"/>
      <c r="X133" s="58">
        <f t="shared" si="42"/>
        <v>0</v>
      </c>
      <c r="Y133" s="144"/>
      <c r="Z133" s="144"/>
      <c r="AA133" s="144"/>
      <c r="AB133" s="144"/>
    </row>
    <row r="134" spans="1:28" ht="12" customHeight="1" x14ac:dyDescent="0.3">
      <c r="A134" s="497"/>
      <c r="B134" s="15">
        <v>23</v>
      </c>
      <c r="C134" s="468">
        <f t="shared" si="43"/>
        <v>0</v>
      </c>
      <c r="D134" s="470"/>
      <c r="E134" s="468" t="str">
        <f t="shared" si="44"/>
        <v/>
      </c>
      <c r="F134" s="469"/>
      <c r="G134" s="469"/>
      <c r="H134" s="470"/>
      <c r="I134" s="468">
        <f t="shared" si="45"/>
        <v>0</v>
      </c>
      <c r="J134" s="469"/>
      <c r="K134" s="470"/>
      <c r="L134" s="67" t="str">
        <f t="shared" si="46"/>
        <v/>
      </c>
      <c r="M134" s="17">
        <f t="shared" si="38"/>
        <v>0</v>
      </c>
      <c r="N134" s="70" t="e">
        <f t="shared" si="47"/>
        <v>#VALUE!</v>
      </c>
      <c r="R134" s="58">
        <f t="shared" si="39"/>
        <v>0</v>
      </c>
      <c r="S134" s="83" t="str">
        <f t="shared" si="40"/>
        <v/>
      </c>
      <c r="T134" s="58">
        <f t="shared" si="48"/>
        <v>0</v>
      </c>
      <c r="U134" s="58" t="str">
        <f t="shared" si="48"/>
        <v/>
      </c>
      <c r="V134" s="58"/>
      <c r="W134" s="58"/>
      <c r="X134" s="58">
        <f t="shared" si="42"/>
        <v>0</v>
      </c>
      <c r="Y134" s="144"/>
      <c r="Z134" s="144"/>
      <c r="AA134" s="144"/>
      <c r="AB134" s="144"/>
    </row>
    <row r="135" spans="1:28" ht="12" customHeight="1" x14ac:dyDescent="0.3">
      <c r="A135" s="497"/>
      <c r="B135" s="15">
        <v>24</v>
      </c>
      <c r="C135" s="468">
        <f t="shared" si="43"/>
        <v>0</v>
      </c>
      <c r="D135" s="470"/>
      <c r="E135" s="468" t="str">
        <f t="shared" si="44"/>
        <v/>
      </c>
      <c r="F135" s="469"/>
      <c r="G135" s="469"/>
      <c r="H135" s="470"/>
      <c r="I135" s="468">
        <f t="shared" si="45"/>
        <v>0</v>
      </c>
      <c r="J135" s="469"/>
      <c r="K135" s="470"/>
      <c r="L135" s="67" t="str">
        <f t="shared" si="46"/>
        <v/>
      </c>
      <c r="M135" s="17">
        <f t="shared" si="38"/>
        <v>0</v>
      </c>
      <c r="N135" s="70" t="e">
        <f t="shared" si="47"/>
        <v>#VALUE!</v>
      </c>
      <c r="R135" s="58">
        <f t="shared" si="39"/>
        <v>0</v>
      </c>
      <c r="S135" s="83" t="str">
        <f t="shared" si="40"/>
        <v/>
      </c>
      <c r="T135" s="58">
        <f t="shared" si="48"/>
        <v>0</v>
      </c>
      <c r="U135" s="58" t="str">
        <f t="shared" si="48"/>
        <v/>
      </c>
      <c r="V135" s="58"/>
      <c r="W135" s="58"/>
      <c r="X135" s="58">
        <f t="shared" si="42"/>
        <v>0</v>
      </c>
      <c r="Y135" s="144"/>
      <c r="Z135" s="144"/>
      <c r="AA135" s="144"/>
      <c r="AB135" s="144"/>
    </row>
    <row r="136" spans="1:28" ht="12" customHeight="1" x14ac:dyDescent="0.3">
      <c r="A136" s="497"/>
      <c r="B136" s="15">
        <v>25</v>
      </c>
      <c r="C136" s="468">
        <f t="shared" si="43"/>
        <v>0</v>
      </c>
      <c r="D136" s="470"/>
      <c r="E136" s="468" t="str">
        <f t="shared" si="44"/>
        <v/>
      </c>
      <c r="F136" s="469"/>
      <c r="G136" s="469"/>
      <c r="H136" s="470"/>
      <c r="I136" s="468">
        <f t="shared" si="45"/>
        <v>0</v>
      </c>
      <c r="J136" s="469"/>
      <c r="K136" s="470"/>
      <c r="L136" s="67" t="str">
        <f t="shared" si="46"/>
        <v/>
      </c>
      <c r="M136" s="17">
        <f t="shared" si="38"/>
        <v>0</v>
      </c>
      <c r="N136" s="70" t="e">
        <f t="shared" si="47"/>
        <v>#VALUE!</v>
      </c>
      <c r="R136" s="58">
        <f t="shared" si="39"/>
        <v>0</v>
      </c>
      <c r="S136" s="83" t="str">
        <f t="shared" si="40"/>
        <v/>
      </c>
      <c r="T136" s="58">
        <f t="shared" si="48"/>
        <v>0</v>
      </c>
      <c r="U136" s="58" t="str">
        <f t="shared" si="48"/>
        <v/>
      </c>
      <c r="V136" s="58"/>
      <c r="W136" s="58"/>
      <c r="X136" s="58">
        <f t="shared" si="42"/>
        <v>0</v>
      </c>
      <c r="Y136" s="144"/>
      <c r="Z136" s="144"/>
      <c r="AA136" s="144"/>
      <c r="AB136" s="144"/>
    </row>
    <row r="137" spans="1:28" ht="12" customHeight="1" x14ac:dyDescent="0.3">
      <c r="A137" s="497"/>
      <c r="B137" s="15">
        <v>26</v>
      </c>
      <c r="C137" s="468">
        <f t="shared" si="43"/>
        <v>0</v>
      </c>
      <c r="D137" s="470"/>
      <c r="E137" s="468" t="str">
        <f t="shared" si="44"/>
        <v/>
      </c>
      <c r="F137" s="469"/>
      <c r="G137" s="469"/>
      <c r="H137" s="470"/>
      <c r="I137" s="468">
        <f t="shared" si="45"/>
        <v>0</v>
      </c>
      <c r="J137" s="469"/>
      <c r="K137" s="470"/>
      <c r="L137" s="67" t="str">
        <f t="shared" si="46"/>
        <v/>
      </c>
      <c r="M137" s="17">
        <f t="shared" si="38"/>
        <v>0</v>
      </c>
      <c r="N137" s="70" t="e">
        <f t="shared" si="47"/>
        <v>#VALUE!</v>
      </c>
      <c r="R137" s="58">
        <f t="shared" si="39"/>
        <v>0</v>
      </c>
      <c r="S137" s="83" t="str">
        <f t="shared" si="40"/>
        <v/>
      </c>
      <c r="T137" s="58">
        <f t="shared" si="48"/>
        <v>0</v>
      </c>
      <c r="U137" s="58" t="str">
        <f t="shared" si="48"/>
        <v/>
      </c>
      <c r="V137" s="58"/>
      <c r="W137" s="58"/>
      <c r="X137" s="58">
        <f t="shared" si="42"/>
        <v>0</v>
      </c>
      <c r="Y137" s="144"/>
      <c r="Z137" s="144"/>
      <c r="AA137" s="144"/>
      <c r="AB137" s="144"/>
    </row>
    <row r="138" spans="1:28" ht="12" customHeight="1" x14ac:dyDescent="0.3">
      <c r="A138" s="497"/>
      <c r="B138" s="15">
        <v>27</v>
      </c>
      <c r="C138" s="468">
        <f t="shared" si="43"/>
        <v>0</v>
      </c>
      <c r="D138" s="470"/>
      <c r="E138" s="468" t="str">
        <f t="shared" si="44"/>
        <v/>
      </c>
      <c r="F138" s="469"/>
      <c r="G138" s="469"/>
      <c r="H138" s="470"/>
      <c r="I138" s="468">
        <f t="shared" si="45"/>
        <v>0</v>
      </c>
      <c r="J138" s="469"/>
      <c r="K138" s="470"/>
      <c r="L138" s="67" t="str">
        <f t="shared" si="46"/>
        <v/>
      </c>
      <c r="M138" s="17">
        <f t="shared" si="38"/>
        <v>0</v>
      </c>
      <c r="N138" s="70" t="e">
        <f t="shared" si="47"/>
        <v>#VALUE!</v>
      </c>
      <c r="R138" s="58">
        <f t="shared" si="39"/>
        <v>0</v>
      </c>
      <c r="S138" s="83" t="str">
        <f t="shared" si="40"/>
        <v/>
      </c>
      <c r="T138" s="58">
        <f t="shared" si="48"/>
        <v>0</v>
      </c>
      <c r="U138" s="58" t="str">
        <f t="shared" si="48"/>
        <v/>
      </c>
      <c r="V138" s="58"/>
      <c r="W138" s="58"/>
      <c r="X138" s="58">
        <f t="shared" si="42"/>
        <v>0</v>
      </c>
      <c r="Y138" s="144"/>
      <c r="Z138" s="144"/>
      <c r="AA138" s="144"/>
      <c r="AB138" s="144"/>
    </row>
    <row r="139" spans="1:28" ht="12" customHeight="1" x14ac:dyDescent="0.3">
      <c r="A139" s="497"/>
      <c r="B139" s="15">
        <v>28</v>
      </c>
      <c r="C139" s="468">
        <f t="shared" si="43"/>
        <v>0</v>
      </c>
      <c r="D139" s="470"/>
      <c r="E139" s="468" t="str">
        <f t="shared" si="44"/>
        <v/>
      </c>
      <c r="F139" s="469"/>
      <c r="G139" s="469"/>
      <c r="H139" s="470"/>
      <c r="I139" s="468">
        <f t="shared" si="45"/>
        <v>0</v>
      </c>
      <c r="J139" s="469"/>
      <c r="K139" s="470"/>
      <c r="L139" s="67" t="str">
        <f t="shared" si="46"/>
        <v/>
      </c>
      <c r="M139" s="17">
        <f t="shared" si="38"/>
        <v>0</v>
      </c>
      <c r="N139" s="70" t="e">
        <f t="shared" si="47"/>
        <v>#VALUE!</v>
      </c>
      <c r="R139" s="58">
        <f t="shared" si="39"/>
        <v>0</v>
      </c>
      <c r="S139" s="83" t="str">
        <f t="shared" si="40"/>
        <v/>
      </c>
      <c r="T139" s="58">
        <f t="shared" si="48"/>
        <v>0</v>
      </c>
      <c r="U139" s="58" t="str">
        <f t="shared" si="48"/>
        <v/>
      </c>
      <c r="V139" s="58"/>
      <c r="W139" s="58"/>
      <c r="X139" s="58">
        <f t="shared" si="42"/>
        <v>0</v>
      </c>
      <c r="Y139" s="144"/>
      <c r="Z139" s="144"/>
      <c r="AA139" s="144"/>
      <c r="AB139" s="144"/>
    </row>
    <row r="140" spans="1:28" ht="12" customHeight="1" x14ac:dyDescent="0.3">
      <c r="A140" s="497"/>
      <c r="B140" s="15">
        <v>29</v>
      </c>
      <c r="C140" s="468">
        <f t="shared" si="43"/>
        <v>0</v>
      </c>
      <c r="D140" s="470"/>
      <c r="E140" s="468" t="str">
        <f t="shared" si="44"/>
        <v/>
      </c>
      <c r="F140" s="469"/>
      <c r="G140" s="469"/>
      <c r="H140" s="470"/>
      <c r="I140" s="468">
        <f t="shared" si="45"/>
        <v>0</v>
      </c>
      <c r="J140" s="469"/>
      <c r="K140" s="470"/>
      <c r="L140" s="67" t="str">
        <f t="shared" si="46"/>
        <v/>
      </c>
      <c r="M140" s="17">
        <f t="shared" si="38"/>
        <v>0</v>
      </c>
      <c r="N140" s="70" t="e">
        <f t="shared" si="47"/>
        <v>#VALUE!</v>
      </c>
      <c r="R140" s="58">
        <f t="shared" si="39"/>
        <v>0</v>
      </c>
      <c r="S140" s="83" t="str">
        <f t="shared" si="40"/>
        <v/>
      </c>
      <c r="T140" s="58">
        <f t="shared" si="48"/>
        <v>0</v>
      </c>
      <c r="U140" s="58" t="str">
        <f t="shared" si="48"/>
        <v/>
      </c>
      <c r="V140" s="58"/>
      <c r="W140" s="58"/>
      <c r="X140" s="58">
        <f t="shared" si="42"/>
        <v>0</v>
      </c>
      <c r="Y140" s="144"/>
      <c r="Z140" s="144"/>
      <c r="AA140" s="144"/>
      <c r="AB140" s="144"/>
    </row>
    <row r="141" spans="1:28" ht="12" customHeight="1" x14ac:dyDescent="0.3">
      <c r="A141" s="497"/>
      <c r="B141" s="15">
        <v>30</v>
      </c>
      <c r="C141" s="468">
        <f t="shared" si="43"/>
        <v>0</v>
      </c>
      <c r="D141" s="470"/>
      <c r="E141" s="468" t="str">
        <f t="shared" si="44"/>
        <v/>
      </c>
      <c r="F141" s="469"/>
      <c r="G141" s="469"/>
      <c r="H141" s="470"/>
      <c r="I141" s="468">
        <f t="shared" si="45"/>
        <v>0</v>
      </c>
      <c r="J141" s="469"/>
      <c r="K141" s="470"/>
      <c r="L141" s="67" t="str">
        <f t="shared" si="46"/>
        <v/>
      </c>
      <c r="M141" s="17">
        <f t="shared" si="38"/>
        <v>0</v>
      </c>
      <c r="N141" s="70" t="e">
        <f t="shared" si="47"/>
        <v>#VALUE!</v>
      </c>
      <c r="R141" s="58">
        <f t="shared" si="39"/>
        <v>0</v>
      </c>
      <c r="S141" s="83" t="str">
        <f t="shared" si="40"/>
        <v/>
      </c>
      <c r="T141" s="58">
        <f t="shared" si="48"/>
        <v>0</v>
      </c>
      <c r="U141" s="58" t="str">
        <f t="shared" si="48"/>
        <v/>
      </c>
      <c r="V141" s="58"/>
      <c r="W141" s="58"/>
      <c r="X141" s="58">
        <f t="shared" si="42"/>
        <v>0</v>
      </c>
      <c r="Y141" s="144"/>
      <c r="Z141" s="144"/>
      <c r="AA141" s="144"/>
      <c r="AB141" s="144"/>
    </row>
    <row r="142" spans="1:28" ht="12" customHeight="1" x14ac:dyDescent="0.3">
      <c r="A142" s="497"/>
      <c r="B142" s="15">
        <v>31</v>
      </c>
      <c r="C142" s="468">
        <f t="shared" si="43"/>
        <v>0</v>
      </c>
      <c r="D142" s="470"/>
      <c r="E142" s="468" t="str">
        <f t="shared" si="44"/>
        <v/>
      </c>
      <c r="F142" s="469"/>
      <c r="G142" s="469"/>
      <c r="H142" s="470"/>
      <c r="I142" s="468">
        <f t="shared" si="45"/>
        <v>0</v>
      </c>
      <c r="J142" s="469"/>
      <c r="K142" s="470"/>
      <c r="L142" s="67" t="str">
        <f t="shared" si="46"/>
        <v/>
      </c>
      <c r="M142" s="17">
        <f t="shared" si="38"/>
        <v>0</v>
      </c>
      <c r="N142" s="70" t="e">
        <f t="shared" si="47"/>
        <v>#VALUE!</v>
      </c>
      <c r="R142" s="58">
        <f t="shared" si="39"/>
        <v>0</v>
      </c>
      <c r="S142" s="83" t="str">
        <f t="shared" si="40"/>
        <v/>
      </c>
      <c r="T142" s="58">
        <f t="shared" si="48"/>
        <v>0</v>
      </c>
      <c r="U142" s="58" t="str">
        <f t="shared" si="48"/>
        <v/>
      </c>
      <c r="V142" s="58"/>
      <c r="W142" s="58"/>
      <c r="X142" s="58">
        <f t="shared" si="42"/>
        <v>0</v>
      </c>
      <c r="Y142" s="144"/>
      <c r="Z142" s="144"/>
      <c r="AA142" s="144"/>
      <c r="AB142" s="144"/>
    </row>
    <row r="143" spans="1:28" ht="12" customHeight="1" x14ac:dyDescent="0.3">
      <c r="A143" s="497"/>
      <c r="B143" s="15">
        <v>32</v>
      </c>
      <c r="C143" s="468">
        <f t="shared" si="43"/>
        <v>0</v>
      </c>
      <c r="D143" s="470"/>
      <c r="E143" s="468" t="str">
        <f t="shared" si="44"/>
        <v/>
      </c>
      <c r="F143" s="469"/>
      <c r="G143" s="469"/>
      <c r="H143" s="470"/>
      <c r="I143" s="468">
        <f t="shared" si="45"/>
        <v>0</v>
      </c>
      <c r="J143" s="469"/>
      <c r="K143" s="470"/>
      <c r="L143" s="67" t="str">
        <f t="shared" si="46"/>
        <v/>
      </c>
      <c r="M143" s="17">
        <f t="shared" si="38"/>
        <v>0</v>
      </c>
      <c r="N143" s="70" t="e">
        <f t="shared" si="47"/>
        <v>#VALUE!</v>
      </c>
      <c r="R143" s="58">
        <f t="shared" si="39"/>
        <v>0</v>
      </c>
      <c r="S143" s="83" t="str">
        <f t="shared" si="40"/>
        <v/>
      </c>
      <c r="T143" s="58">
        <f t="shared" si="48"/>
        <v>0</v>
      </c>
      <c r="U143" s="58" t="str">
        <f t="shared" si="48"/>
        <v/>
      </c>
      <c r="V143" s="58"/>
      <c r="W143" s="58"/>
      <c r="X143" s="58">
        <f t="shared" si="42"/>
        <v>0</v>
      </c>
      <c r="Y143" s="144"/>
      <c r="Z143" s="144"/>
      <c r="AA143" s="144"/>
      <c r="AB143" s="144"/>
    </row>
    <row r="144" spans="1:28" ht="12" customHeight="1" x14ac:dyDescent="0.3">
      <c r="A144" s="497"/>
      <c r="B144" s="15">
        <v>33</v>
      </c>
      <c r="C144" s="468">
        <f t="shared" si="43"/>
        <v>0</v>
      </c>
      <c r="D144" s="470"/>
      <c r="E144" s="468" t="str">
        <f t="shared" si="44"/>
        <v/>
      </c>
      <c r="F144" s="469"/>
      <c r="G144" s="469"/>
      <c r="H144" s="470"/>
      <c r="I144" s="468">
        <f t="shared" si="45"/>
        <v>0</v>
      </c>
      <c r="J144" s="469"/>
      <c r="K144" s="470"/>
      <c r="L144" s="67" t="str">
        <f t="shared" si="46"/>
        <v/>
      </c>
      <c r="M144" s="17">
        <f t="shared" si="38"/>
        <v>0</v>
      </c>
      <c r="N144" s="70" t="e">
        <f t="shared" si="47"/>
        <v>#VALUE!</v>
      </c>
      <c r="R144" s="58">
        <f t="shared" ref="R144:R161" si="49">IF($B144&lt;=$U$4,VLOOKUP($B144,REQUIP,R$110,FALSE),0)</f>
        <v>0</v>
      </c>
      <c r="S144" s="83" t="str">
        <f t="shared" ref="S144:S161" si="50">IF(R144=$Y$4,Y37,IF($B144&lt;=$U$4,VLOOKUP($B144,REQUIP,S$110,FALSE),0))</f>
        <v/>
      </c>
      <c r="T144" s="58">
        <f t="shared" si="48"/>
        <v>0</v>
      </c>
      <c r="U144" s="58" t="str">
        <f t="shared" si="48"/>
        <v/>
      </c>
      <c r="V144" s="58"/>
      <c r="W144" s="58"/>
      <c r="X144" s="58">
        <f t="shared" ref="X144:X161" si="51">IF($B144&lt;=$U$4,VLOOKUP($B144,REQUIP,X$110,FALSE),0)</f>
        <v>0</v>
      </c>
      <c r="Y144" s="144"/>
      <c r="Z144" s="144"/>
      <c r="AA144" s="144"/>
      <c r="AB144" s="144"/>
    </row>
    <row r="145" spans="1:28" ht="12" customHeight="1" x14ac:dyDescent="0.3">
      <c r="A145" s="497"/>
      <c r="B145" s="15">
        <v>34</v>
      </c>
      <c r="C145" s="468">
        <f t="shared" si="43"/>
        <v>0</v>
      </c>
      <c r="D145" s="470"/>
      <c r="E145" s="468" t="str">
        <f t="shared" si="44"/>
        <v/>
      </c>
      <c r="F145" s="469"/>
      <c r="G145" s="469"/>
      <c r="H145" s="470"/>
      <c r="I145" s="468">
        <f t="shared" si="45"/>
        <v>0</v>
      </c>
      <c r="J145" s="469"/>
      <c r="K145" s="470"/>
      <c r="L145" s="67" t="str">
        <f t="shared" si="46"/>
        <v/>
      </c>
      <c r="M145" s="17">
        <f t="shared" si="38"/>
        <v>0</v>
      </c>
      <c r="N145" s="70" t="e">
        <f t="shared" si="47"/>
        <v>#VALUE!</v>
      </c>
      <c r="R145" s="58">
        <f t="shared" si="49"/>
        <v>0</v>
      </c>
      <c r="S145" s="83" t="str">
        <f t="shared" si="50"/>
        <v/>
      </c>
      <c r="T145" s="58">
        <f t="shared" si="48"/>
        <v>0</v>
      </c>
      <c r="U145" s="58" t="str">
        <f t="shared" si="48"/>
        <v/>
      </c>
      <c r="V145" s="58"/>
      <c r="W145" s="58"/>
      <c r="X145" s="58">
        <f t="shared" si="51"/>
        <v>0</v>
      </c>
      <c r="Y145" s="144"/>
      <c r="Z145" s="144"/>
      <c r="AA145" s="144"/>
      <c r="AB145" s="144"/>
    </row>
    <row r="146" spans="1:28" ht="12" customHeight="1" x14ac:dyDescent="0.3">
      <c r="A146" s="497"/>
      <c r="B146" s="15">
        <v>35</v>
      </c>
      <c r="C146" s="468">
        <f t="shared" si="43"/>
        <v>0</v>
      </c>
      <c r="D146" s="470"/>
      <c r="E146" s="468" t="str">
        <f t="shared" si="44"/>
        <v/>
      </c>
      <c r="F146" s="469"/>
      <c r="G146" s="469"/>
      <c r="H146" s="470"/>
      <c r="I146" s="468">
        <f t="shared" si="45"/>
        <v>0</v>
      </c>
      <c r="J146" s="469"/>
      <c r="K146" s="470"/>
      <c r="L146" s="67" t="str">
        <f t="shared" si="46"/>
        <v/>
      </c>
      <c r="M146" s="17">
        <f t="shared" si="38"/>
        <v>0</v>
      </c>
      <c r="N146" s="70" t="e">
        <f t="shared" si="47"/>
        <v>#VALUE!</v>
      </c>
      <c r="R146" s="58">
        <f t="shared" si="49"/>
        <v>0</v>
      </c>
      <c r="S146" s="83" t="str">
        <f t="shared" si="50"/>
        <v/>
      </c>
      <c r="T146" s="58">
        <f t="shared" si="48"/>
        <v>0</v>
      </c>
      <c r="U146" s="58" t="str">
        <f t="shared" si="48"/>
        <v/>
      </c>
      <c r="V146" s="58"/>
      <c r="W146" s="58"/>
      <c r="X146" s="58">
        <f t="shared" si="51"/>
        <v>0</v>
      </c>
      <c r="Y146" s="144"/>
      <c r="Z146" s="144"/>
      <c r="AA146" s="144"/>
      <c r="AB146" s="144"/>
    </row>
    <row r="147" spans="1:28" ht="12" customHeight="1" x14ac:dyDescent="0.3">
      <c r="A147" s="497"/>
      <c r="B147" s="15">
        <v>36</v>
      </c>
      <c r="C147" s="468">
        <f t="shared" si="43"/>
        <v>0</v>
      </c>
      <c r="D147" s="470"/>
      <c r="E147" s="468" t="str">
        <f t="shared" si="44"/>
        <v/>
      </c>
      <c r="F147" s="469"/>
      <c r="G147" s="469"/>
      <c r="H147" s="470"/>
      <c r="I147" s="468">
        <f t="shared" si="45"/>
        <v>0</v>
      </c>
      <c r="J147" s="469"/>
      <c r="K147" s="470"/>
      <c r="L147" s="67" t="str">
        <f t="shared" si="46"/>
        <v/>
      </c>
      <c r="M147" s="17">
        <f t="shared" si="38"/>
        <v>0</v>
      </c>
      <c r="N147" s="70" t="e">
        <f t="shared" si="47"/>
        <v>#VALUE!</v>
      </c>
      <c r="R147" s="58">
        <f t="shared" si="49"/>
        <v>0</v>
      </c>
      <c r="S147" s="83" t="str">
        <f t="shared" si="50"/>
        <v/>
      </c>
      <c r="T147" s="58">
        <f t="shared" si="48"/>
        <v>0</v>
      </c>
      <c r="U147" s="58" t="str">
        <f t="shared" si="48"/>
        <v/>
      </c>
      <c r="V147" s="58"/>
      <c r="W147" s="58"/>
      <c r="X147" s="58">
        <f t="shared" si="51"/>
        <v>0</v>
      </c>
      <c r="Y147" s="144"/>
      <c r="Z147" s="144"/>
      <c r="AA147" s="144"/>
      <c r="AB147" s="144"/>
    </row>
    <row r="148" spans="1:28" ht="12" customHeight="1" x14ac:dyDescent="0.3">
      <c r="A148" s="497"/>
      <c r="B148" s="15">
        <v>37</v>
      </c>
      <c r="C148" s="468">
        <f t="shared" si="43"/>
        <v>0</v>
      </c>
      <c r="D148" s="470"/>
      <c r="E148" s="468" t="str">
        <f t="shared" si="44"/>
        <v/>
      </c>
      <c r="F148" s="469"/>
      <c r="G148" s="469"/>
      <c r="H148" s="470"/>
      <c r="I148" s="468">
        <f t="shared" si="45"/>
        <v>0</v>
      </c>
      <c r="J148" s="469"/>
      <c r="K148" s="470"/>
      <c r="L148" s="67" t="str">
        <f t="shared" si="46"/>
        <v/>
      </c>
      <c r="M148" s="17">
        <f t="shared" si="38"/>
        <v>0</v>
      </c>
      <c r="N148" s="70" t="e">
        <f t="shared" si="47"/>
        <v>#VALUE!</v>
      </c>
      <c r="R148" s="58">
        <f t="shared" si="49"/>
        <v>0</v>
      </c>
      <c r="S148" s="83" t="str">
        <f t="shared" si="50"/>
        <v/>
      </c>
      <c r="T148" s="58">
        <f t="shared" si="48"/>
        <v>0</v>
      </c>
      <c r="U148" s="58" t="str">
        <f t="shared" si="48"/>
        <v/>
      </c>
      <c r="V148" s="58"/>
      <c r="W148" s="58"/>
      <c r="X148" s="58">
        <f t="shared" si="51"/>
        <v>0</v>
      </c>
      <c r="Y148" s="144"/>
      <c r="Z148" s="144"/>
      <c r="AA148" s="144"/>
      <c r="AB148" s="144"/>
    </row>
    <row r="149" spans="1:28" ht="12" customHeight="1" x14ac:dyDescent="0.3">
      <c r="A149" s="497"/>
      <c r="B149" s="15">
        <v>38</v>
      </c>
      <c r="C149" s="468">
        <f t="shared" si="43"/>
        <v>0</v>
      </c>
      <c r="D149" s="470"/>
      <c r="E149" s="468" t="str">
        <f t="shared" si="44"/>
        <v/>
      </c>
      <c r="F149" s="469"/>
      <c r="G149" s="469"/>
      <c r="H149" s="470"/>
      <c r="I149" s="468">
        <f t="shared" si="45"/>
        <v>0</v>
      </c>
      <c r="J149" s="469"/>
      <c r="K149" s="470"/>
      <c r="L149" s="67" t="str">
        <f t="shared" si="46"/>
        <v/>
      </c>
      <c r="M149" s="17">
        <f t="shared" si="38"/>
        <v>0</v>
      </c>
      <c r="N149" s="70" t="e">
        <f t="shared" si="47"/>
        <v>#VALUE!</v>
      </c>
      <c r="R149" s="58">
        <f t="shared" si="49"/>
        <v>0</v>
      </c>
      <c r="S149" s="83" t="str">
        <f t="shared" si="50"/>
        <v/>
      </c>
      <c r="T149" s="58">
        <f t="shared" si="48"/>
        <v>0</v>
      </c>
      <c r="U149" s="58" t="str">
        <f t="shared" si="48"/>
        <v/>
      </c>
      <c r="V149" s="58"/>
      <c r="W149" s="58"/>
      <c r="X149" s="58">
        <f t="shared" si="51"/>
        <v>0</v>
      </c>
      <c r="Y149" s="144"/>
      <c r="Z149" s="144"/>
      <c r="AA149" s="144"/>
      <c r="AB149" s="144"/>
    </row>
    <row r="150" spans="1:28" ht="12" customHeight="1" x14ac:dyDescent="0.3">
      <c r="A150" s="497"/>
      <c r="B150" s="15">
        <v>39</v>
      </c>
      <c r="C150" s="468">
        <f t="shared" si="43"/>
        <v>0</v>
      </c>
      <c r="D150" s="470"/>
      <c r="E150" s="468" t="str">
        <f t="shared" si="44"/>
        <v/>
      </c>
      <c r="F150" s="469"/>
      <c r="G150" s="469"/>
      <c r="H150" s="470"/>
      <c r="I150" s="468">
        <f t="shared" si="45"/>
        <v>0</v>
      </c>
      <c r="J150" s="469"/>
      <c r="K150" s="470"/>
      <c r="L150" s="67" t="str">
        <f t="shared" si="46"/>
        <v/>
      </c>
      <c r="M150" s="17">
        <f t="shared" si="38"/>
        <v>0</v>
      </c>
      <c r="N150" s="70" t="e">
        <f t="shared" si="47"/>
        <v>#VALUE!</v>
      </c>
      <c r="R150" s="58">
        <f t="shared" si="49"/>
        <v>0</v>
      </c>
      <c r="S150" s="83" t="str">
        <f t="shared" si="50"/>
        <v/>
      </c>
      <c r="T150" s="58">
        <f t="shared" si="48"/>
        <v>0</v>
      </c>
      <c r="U150" s="58" t="str">
        <f t="shared" si="48"/>
        <v/>
      </c>
      <c r="V150" s="58"/>
      <c r="W150" s="58"/>
      <c r="X150" s="58">
        <f t="shared" si="51"/>
        <v>0</v>
      </c>
      <c r="Y150" s="144"/>
      <c r="Z150" s="144"/>
      <c r="AA150" s="144"/>
      <c r="AB150" s="144"/>
    </row>
    <row r="151" spans="1:28" ht="12" customHeight="1" x14ac:dyDescent="0.3">
      <c r="A151" s="497"/>
      <c r="B151" s="15">
        <v>40</v>
      </c>
      <c r="C151" s="468">
        <f t="shared" si="43"/>
        <v>0</v>
      </c>
      <c r="D151" s="470"/>
      <c r="E151" s="468" t="str">
        <f t="shared" si="44"/>
        <v/>
      </c>
      <c r="F151" s="469"/>
      <c r="G151" s="469"/>
      <c r="H151" s="470"/>
      <c r="I151" s="468">
        <f t="shared" si="45"/>
        <v>0</v>
      </c>
      <c r="J151" s="469"/>
      <c r="K151" s="470"/>
      <c r="L151" s="67" t="str">
        <f t="shared" si="46"/>
        <v/>
      </c>
      <c r="M151" s="17">
        <f t="shared" si="38"/>
        <v>0</v>
      </c>
      <c r="N151" s="70" t="e">
        <f t="shared" si="47"/>
        <v>#VALUE!</v>
      </c>
      <c r="R151" s="58">
        <f t="shared" si="49"/>
        <v>0</v>
      </c>
      <c r="S151" s="83" t="str">
        <f t="shared" si="50"/>
        <v/>
      </c>
      <c r="T151" s="58">
        <f t="shared" si="48"/>
        <v>0</v>
      </c>
      <c r="U151" s="58" t="str">
        <f t="shared" si="48"/>
        <v/>
      </c>
      <c r="V151" s="58"/>
      <c r="W151" s="58"/>
      <c r="X151" s="58">
        <f t="shared" si="51"/>
        <v>0</v>
      </c>
      <c r="Y151" s="144"/>
      <c r="Z151" s="144"/>
      <c r="AA151" s="144"/>
      <c r="AB151" s="144"/>
    </row>
    <row r="152" spans="1:28" ht="12" customHeight="1" x14ac:dyDescent="0.3">
      <c r="A152" s="497"/>
      <c r="B152" s="15">
        <v>41</v>
      </c>
      <c r="C152" s="468">
        <f t="shared" si="43"/>
        <v>0</v>
      </c>
      <c r="D152" s="470"/>
      <c r="E152" s="468" t="str">
        <f t="shared" si="44"/>
        <v/>
      </c>
      <c r="F152" s="469"/>
      <c r="G152" s="469"/>
      <c r="H152" s="470"/>
      <c r="I152" s="468">
        <f t="shared" si="45"/>
        <v>0</v>
      </c>
      <c r="J152" s="469"/>
      <c r="K152" s="470"/>
      <c r="L152" s="67" t="str">
        <f t="shared" si="46"/>
        <v/>
      </c>
      <c r="M152" s="17">
        <f t="shared" si="38"/>
        <v>0</v>
      </c>
      <c r="N152" s="70" t="e">
        <f t="shared" si="47"/>
        <v>#VALUE!</v>
      </c>
      <c r="R152" s="58">
        <f t="shared" si="49"/>
        <v>0</v>
      </c>
      <c r="S152" s="83" t="str">
        <f t="shared" si="50"/>
        <v/>
      </c>
      <c r="T152" s="58">
        <f t="shared" ref="T152:U161" si="52">IF($B152&lt;=$U$4,VLOOKUP($B152,REQUIP,T$110,FALSE),0)</f>
        <v>0</v>
      </c>
      <c r="U152" s="58" t="str">
        <f t="shared" si="52"/>
        <v/>
      </c>
      <c r="V152" s="58"/>
      <c r="W152" s="58"/>
      <c r="X152" s="58">
        <f t="shared" si="51"/>
        <v>0</v>
      </c>
      <c r="Y152" s="144"/>
      <c r="Z152" s="144"/>
      <c r="AA152" s="144"/>
      <c r="AB152" s="144"/>
    </row>
    <row r="153" spans="1:28" ht="12" customHeight="1" x14ac:dyDescent="0.3">
      <c r="A153" s="497"/>
      <c r="B153" s="15">
        <v>42</v>
      </c>
      <c r="C153" s="468">
        <f t="shared" si="43"/>
        <v>0</v>
      </c>
      <c r="D153" s="470"/>
      <c r="E153" s="468" t="str">
        <f t="shared" si="44"/>
        <v/>
      </c>
      <c r="F153" s="469"/>
      <c r="G153" s="469"/>
      <c r="H153" s="470"/>
      <c r="I153" s="468">
        <f t="shared" si="45"/>
        <v>0</v>
      </c>
      <c r="J153" s="469"/>
      <c r="K153" s="470"/>
      <c r="L153" s="67" t="str">
        <f t="shared" si="46"/>
        <v/>
      </c>
      <c r="M153" s="17">
        <f t="shared" si="38"/>
        <v>0</v>
      </c>
      <c r="N153" s="70" t="e">
        <f t="shared" si="47"/>
        <v>#VALUE!</v>
      </c>
      <c r="R153" s="58">
        <f t="shared" si="49"/>
        <v>0</v>
      </c>
      <c r="S153" s="83" t="str">
        <f t="shared" si="50"/>
        <v/>
      </c>
      <c r="T153" s="58">
        <f t="shared" si="52"/>
        <v>0</v>
      </c>
      <c r="U153" s="58" t="str">
        <f t="shared" si="52"/>
        <v/>
      </c>
      <c r="V153" s="58"/>
      <c r="W153" s="58"/>
      <c r="X153" s="58">
        <f t="shared" si="51"/>
        <v>0</v>
      </c>
      <c r="Y153" s="144"/>
      <c r="Z153" s="144"/>
      <c r="AA153" s="144"/>
      <c r="AB153" s="144"/>
    </row>
    <row r="154" spans="1:28" ht="12" customHeight="1" x14ac:dyDescent="0.3">
      <c r="A154" s="497"/>
      <c r="B154" s="15">
        <v>43</v>
      </c>
      <c r="C154" s="468">
        <f t="shared" si="43"/>
        <v>0</v>
      </c>
      <c r="D154" s="470"/>
      <c r="E154" s="468" t="str">
        <f t="shared" si="44"/>
        <v/>
      </c>
      <c r="F154" s="469"/>
      <c r="G154" s="469"/>
      <c r="H154" s="470"/>
      <c r="I154" s="468">
        <f t="shared" si="45"/>
        <v>0</v>
      </c>
      <c r="J154" s="469"/>
      <c r="K154" s="470"/>
      <c r="L154" s="67" t="str">
        <f t="shared" si="46"/>
        <v/>
      </c>
      <c r="M154" s="17">
        <f t="shared" si="38"/>
        <v>0</v>
      </c>
      <c r="N154" s="70" t="e">
        <f t="shared" si="47"/>
        <v>#VALUE!</v>
      </c>
      <c r="R154" s="58">
        <f t="shared" si="49"/>
        <v>0</v>
      </c>
      <c r="S154" s="83" t="str">
        <f t="shared" si="50"/>
        <v/>
      </c>
      <c r="T154" s="58">
        <f t="shared" si="52"/>
        <v>0</v>
      </c>
      <c r="U154" s="58" t="str">
        <f t="shared" si="52"/>
        <v/>
      </c>
      <c r="V154" s="58"/>
      <c r="W154" s="58"/>
      <c r="X154" s="58">
        <f t="shared" si="51"/>
        <v>0</v>
      </c>
      <c r="Y154" s="144"/>
      <c r="Z154" s="144"/>
      <c r="AA154" s="144"/>
      <c r="AB154" s="144"/>
    </row>
    <row r="155" spans="1:28" ht="12" customHeight="1" x14ac:dyDescent="0.3">
      <c r="A155" s="497"/>
      <c r="B155" s="15">
        <v>44</v>
      </c>
      <c r="C155" s="468">
        <f t="shared" si="43"/>
        <v>0</v>
      </c>
      <c r="D155" s="470"/>
      <c r="E155" s="468" t="str">
        <f t="shared" si="44"/>
        <v/>
      </c>
      <c r="F155" s="469"/>
      <c r="G155" s="469"/>
      <c r="H155" s="470"/>
      <c r="I155" s="468">
        <f t="shared" si="45"/>
        <v>0</v>
      </c>
      <c r="J155" s="469"/>
      <c r="K155" s="470"/>
      <c r="L155" s="67" t="str">
        <f t="shared" si="46"/>
        <v/>
      </c>
      <c r="M155" s="17">
        <f t="shared" si="38"/>
        <v>0</v>
      </c>
      <c r="N155" s="70" t="e">
        <f t="shared" si="47"/>
        <v>#VALUE!</v>
      </c>
      <c r="R155" s="58">
        <f t="shared" si="49"/>
        <v>0</v>
      </c>
      <c r="S155" s="83" t="str">
        <f t="shared" si="50"/>
        <v/>
      </c>
      <c r="T155" s="58">
        <f t="shared" si="52"/>
        <v>0</v>
      </c>
      <c r="U155" s="58" t="str">
        <f t="shared" si="52"/>
        <v/>
      </c>
      <c r="V155" s="58"/>
      <c r="W155" s="58"/>
      <c r="X155" s="58">
        <f t="shared" si="51"/>
        <v>0</v>
      </c>
      <c r="Y155" s="144"/>
      <c r="Z155" s="144"/>
      <c r="AA155" s="144"/>
      <c r="AB155" s="144"/>
    </row>
    <row r="156" spans="1:28" ht="12" customHeight="1" x14ac:dyDescent="0.3">
      <c r="A156" s="497"/>
      <c r="B156" s="15">
        <v>45</v>
      </c>
      <c r="C156" s="468">
        <f t="shared" si="43"/>
        <v>0</v>
      </c>
      <c r="D156" s="470"/>
      <c r="E156" s="468" t="str">
        <f t="shared" si="44"/>
        <v/>
      </c>
      <c r="F156" s="469"/>
      <c r="G156" s="469"/>
      <c r="H156" s="470"/>
      <c r="I156" s="468">
        <f t="shared" si="45"/>
        <v>0</v>
      </c>
      <c r="J156" s="469"/>
      <c r="K156" s="470"/>
      <c r="L156" s="67" t="str">
        <f t="shared" si="46"/>
        <v/>
      </c>
      <c r="M156" s="17">
        <f t="shared" si="38"/>
        <v>0</v>
      </c>
      <c r="N156" s="70" t="e">
        <f t="shared" si="47"/>
        <v>#VALUE!</v>
      </c>
      <c r="R156" s="58">
        <f t="shared" si="49"/>
        <v>0</v>
      </c>
      <c r="S156" s="83" t="str">
        <f t="shared" si="50"/>
        <v/>
      </c>
      <c r="T156" s="58">
        <f t="shared" si="52"/>
        <v>0</v>
      </c>
      <c r="U156" s="58" t="str">
        <f t="shared" si="52"/>
        <v/>
      </c>
      <c r="V156" s="58"/>
      <c r="W156" s="58"/>
      <c r="X156" s="58">
        <f t="shared" si="51"/>
        <v>0</v>
      </c>
      <c r="Y156" s="144"/>
      <c r="Z156" s="144"/>
      <c r="AA156" s="144"/>
      <c r="AB156" s="144"/>
    </row>
    <row r="157" spans="1:28" ht="12" customHeight="1" x14ac:dyDescent="0.3">
      <c r="A157" s="497"/>
      <c r="B157" s="15">
        <v>46</v>
      </c>
      <c r="C157" s="468">
        <f t="shared" si="43"/>
        <v>0</v>
      </c>
      <c r="D157" s="470"/>
      <c r="E157" s="468" t="str">
        <f t="shared" si="44"/>
        <v/>
      </c>
      <c r="F157" s="469"/>
      <c r="G157" s="469"/>
      <c r="H157" s="470"/>
      <c r="I157" s="468">
        <f t="shared" si="45"/>
        <v>0</v>
      </c>
      <c r="J157" s="469"/>
      <c r="K157" s="470"/>
      <c r="L157" s="67" t="str">
        <f t="shared" si="46"/>
        <v/>
      </c>
      <c r="M157" s="17">
        <f t="shared" si="38"/>
        <v>0</v>
      </c>
      <c r="N157" s="70" t="e">
        <f t="shared" si="47"/>
        <v>#VALUE!</v>
      </c>
      <c r="R157" s="58">
        <f t="shared" si="49"/>
        <v>0</v>
      </c>
      <c r="S157" s="83" t="str">
        <f t="shared" si="50"/>
        <v/>
      </c>
      <c r="T157" s="58">
        <f t="shared" si="52"/>
        <v>0</v>
      </c>
      <c r="U157" s="58" t="str">
        <f t="shared" si="52"/>
        <v/>
      </c>
      <c r="V157" s="58"/>
      <c r="W157" s="58"/>
      <c r="X157" s="58">
        <f t="shared" si="51"/>
        <v>0</v>
      </c>
      <c r="Y157" s="144"/>
      <c r="Z157" s="144"/>
      <c r="AA157" s="144"/>
      <c r="AB157" s="144"/>
    </row>
    <row r="158" spans="1:28" ht="12" customHeight="1" x14ac:dyDescent="0.3">
      <c r="A158" s="497"/>
      <c r="B158" s="15">
        <v>47</v>
      </c>
      <c r="C158" s="468">
        <f t="shared" si="43"/>
        <v>0</v>
      </c>
      <c r="D158" s="470"/>
      <c r="E158" s="468" t="str">
        <f t="shared" si="44"/>
        <v/>
      </c>
      <c r="F158" s="469"/>
      <c r="G158" s="469"/>
      <c r="H158" s="470"/>
      <c r="I158" s="468">
        <f t="shared" si="45"/>
        <v>0</v>
      </c>
      <c r="J158" s="469"/>
      <c r="K158" s="470"/>
      <c r="L158" s="67" t="str">
        <f t="shared" si="46"/>
        <v/>
      </c>
      <c r="M158" s="17">
        <f t="shared" si="38"/>
        <v>0</v>
      </c>
      <c r="N158" s="70" t="e">
        <f t="shared" si="47"/>
        <v>#VALUE!</v>
      </c>
      <c r="R158" s="58">
        <f t="shared" si="49"/>
        <v>0</v>
      </c>
      <c r="S158" s="83" t="str">
        <f t="shared" si="50"/>
        <v/>
      </c>
      <c r="T158" s="58">
        <f t="shared" si="52"/>
        <v>0</v>
      </c>
      <c r="U158" s="58" t="str">
        <f t="shared" si="52"/>
        <v/>
      </c>
      <c r="V158" s="58"/>
      <c r="W158" s="58"/>
      <c r="X158" s="58">
        <f t="shared" si="51"/>
        <v>0</v>
      </c>
      <c r="Y158" s="144"/>
      <c r="Z158" s="144"/>
      <c r="AA158" s="144"/>
      <c r="AB158" s="144"/>
    </row>
    <row r="159" spans="1:28" ht="12" customHeight="1" x14ac:dyDescent="0.3">
      <c r="A159" s="497"/>
      <c r="B159" s="15">
        <v>48</v>
      </c>
      <c r="C159" s="468">
        <f t="shared" si="43"/>
        <v>0</v>
      </c>
      <c r="D159" s="470"/>
      <c r="E159" s="468" t="str">
        <f t="shared" si="44"/>
        <v/>
      </c>
      <c r="F159" s="469"/>
      <c r="G159" s="469"/>
      <c r="H159" s="470"/>
      <c r="I159" s="468">
        <f t="shared" si="45"/>
        <v>0</v>
      </c>
      <c r="J159" s="469"/>
      <c r="K159" s="470"/>
      <c r="L159" s="67" t="str">
        <f t="shared" si="46"/>
        <v/>
      </c>
      <c r="M159" s="17">
        <f t="shared" si="38"/>
        <v>0</v>
      </c>
      <c r="N159" s="70" t="e">
        <f t="shared" si="47"/>
        <v>#VALUE!</v>
      </c>
      <c r="R159" s="58">
        <f t="shared" si="49"/>
        <v>0</v>
      </c>
      <c r="S159" s="83" t="str">
        <f t="shared" si="50"/>
        <v/>
      </c>
      <c r="T159" s="58">
        <f t="shared" si="52"/>
        <v>0</v>
      </c>
      <c r="U159" s="58" t="str">
        <f t="shared" si="52"/>
        <v/>
      </c>
      <c r="V159" s="58"/>
      <c r="W159" s="58"/>
      <c r="X159" s="58">
        <f t="shared" si="51"/>
        <v>0</v>
      </c>
      <c r="Y159" s="144"/>
      <c r="Z159" s="144"/>
      <c r="AA159" s="144"/>
      <c r="AB159" s="144"/>
    </row>
    <row r="160" spans="1:28" ht="12" customHeight="1" x14ac:dyDescent="0.3">
      <c r="A160" s="497"/>
      <c r="B160" s="15">
        <v>49</v>
      </c>
      <c r="C160" s="468">
        <f t="shared" si="43"/>
        <v>0</v>
      </c>
      <c r="D160" s="470"/>
      <c r="E160" s="468" t="str">
        <f t="shared" si="44"/>
        <v/>
      </c>
      <c r="F160" s="469"/>
      <c r="G160" s="469"/>
      <c r="H160" s="470"/>
      <c r="I160" s="468">
        <f t="shared" si="45"/>
        <v>0</v>
      </c>
      <c r="J160" s="469"/>
      <c r="K160" s="470"/>
      <c r="L160" s="67" t="str">
        <f t="shared" si="46"/>
        <v/>
      </c>
      <c r="M160" s="17">
        <f t="shared" si="38"/>
        <v>0</v>
      </c>
      <c r="N160" s="70" t="e">
        <f t="shared" si="47"/>
        <v>#VALUE!</v>
      </c>
      <c r="R160" s="58">
        <f t="shared" si="49"/>
        <v>0</v>
      </c>
      <c r="S160" s="83" t="str">
        <f t="shared" si="50"/>
        <v/>
      </c>
      <c r="T160" s="58">
        <f t="shared" si="52"/>
        <v>0</v>
      </c>
      <c r="U160" s="58" t="str">
        <f t="shared" si="52"/>
        <v/>
      </c>
      <c r="V160" s="58"/>
      <c r="W160" s="58"/>
      <c r="X160" s="58">
        <f t="shared" si="51"/>
        <v>0</v>
      </c>
      <c r="Y160" s="144"/>
      <c r="Z160" s="144"/>
      <c r="AA160" s="144"/>
      <c r="AB160" s="144"/>
    </row>
    <row r="161" spans="1:30" ht="12" customHeight="1" thickBot="1" x14ac:dyDescent="0.35">
      <c r="A161" s="497"/>
      <c r="B161" s="15">
        <v>50</v>
      </c>
      <c r="C161" s="498">
        <f t="shared" si="43"/>
        <v>0</v>
      </c>
      <c r="D161" s="499"/>
      <c r="E161" s="498" t="str">
        <f t="shared" si="44"/>
        <v/>
      </c>
      <c r="F161" s="560"/>
      <c r="G161" s="560"/>
      <c r="H161" s="499"/>
      <c r="I161" s="498">
        <f t="shared" si="45"/>
        <v>0</v>
      </c>
      <c r="J161" s="560"/>
      <c r="K161" s="499"/>
      <c r="L161" s="67" t="str">
        <f t="shared" si="46"/>
        <v/>
      </c>
      <c r="M161" s="17">
        <f t="shared" si="38"/>
        <v>0</v>
      </c>
      <c r="N161" s="70" t="e">
        <f t="shared" si="47"/>
        <v>#VALUE!</v>
      </c>
      <c r="R161" s="58">
        <f t="shared" si="49"/>
        <v>0</v>
      </c>
      <c r="S161" s="83" t="str">
        <f t="shared" si="50"/>
        <v/>
      </c>
      <c r="T161" s="58">
        <f t="shared" si="52"/>
        <v>0</v>
      </c>
      <c r="U161" s="58" t="str">
        <f t="shared" si="52"/>
        <v/>
      </c>
      <c r="V161" s="58"/>
      <c r="W161" s="58"/>
      <c r="X161" s="58">
        <f t="shared" si="51"/>
        <v>0</v>
      </c>
      <c r="Y161" s="144"/>
      <c r="Z161" s="144"/>
      <c r="AA161" s="144"/>
      <c r="AB161" s="144"/>
    </row>
    <row r="162" spans="1:30" ht="18" customHeight="1" thickTop="1" thickBot="1" x14ac:dyDescent="0.3">
      <c r="A162" s="506" t="s">
        <v>125</v>
      </c>
      <c r="B162" s="507"/>
      <c r="C162" s="507"/>
      <c r="D162" s="507"/>
      <c r="E162" s="507"/>
      <c r="F162" s="507"/>
      <c r="G162" s="507"/>
      <c r="H162" s="507"/>
      <c r="I162" s="507"/>
      <c r="J162" s="507"/>
      <c r="K162" s="507"/>
      <c r="L162" s="507"/>
      <c r="M162" s="507"/>
      <c r="N162" s="32" t="e">
        <f>SUM(N112:N161)</f>
        <v>#VALUE!</v>
      </c>
    </row>
    <row r="163" spans="1:30" ht="14.25" customHeight="1" thickTop="1" x14ac:dyDescent="0.3">
      <c r="A163" s="565"/>
      <c r="B163" s="566"/>
      <c r="C163" s="478" t="s">
        <v>131</v>
      </c>
      <c r="D163" s="580"/>
      <c r="E163" s="573" t="s">
        <v>130</v>
      </c>
      <c r="F163" s="574"/>
      <c r="G163" s="478" t="s">
        <v>129</v>
      </c>
      <c r="H163" s="479"/>
      <c r="I163" s="550" t="s">
        <v>98</v>
      </c>
      <c r="J163" s="551"/>
      <c r="K163" s="569" t="s">
        <v>128</v>
      </c>
      <c r="L163" s="570"/>
      <c r="M163" s="72" t="s">
        <v>99</v>
      </c>
      <c r="N163" s="486" t="s">
        <v>68</v>
      </c>
      <c r="R163" s="144"/>
      <c r="S163" s="144"/>
      <c r="T163" s="144"/>
      <c r="U163" s="144"/>
      <c r="V163" s="144"/>
      <c r="W163" s="144"/>
      <c r="X163" s="144"/>
      <c r="Y163" s="144"/>
      <c r="Z163" s="144"/>
      <c r="AA163" s="144"/>
      <c r="AB163" s="144"/>
    </row>
    <row r="164" spans="1:30" s="178" customFormat="1" ht="13.5" customHeight="1" thickBot="1" x14ac:dyDescent="0.35">
      <c r="A164" s="567"/>
      <c r="B164" s="568"/>
      <c r="C164" s="480"/>
      <c r="D164" s="581"/>
      <c r="E164" s="510"/>
      <c r="F164" s="512"/>
      <c r="G164" s="480"/>
      <c r="H164" s="481"/>
      <c r="I164" s="552"/>
      <c r="J164" s="553"/>
      <c r="K164" s="571"/>
      <c r="L164" s="572"/>
      <c r="M164" s="158">
        <f>Labour!AO14</f>
        <v>0.15</v>
      </c>
      <c r="N164" s="487"/>
      <c r="R164" s="144"/>
      <c r="S164" s="144"/>
      <c r="T164" s="144"/>
      <c r="U164" s="144"/>
      <c r="V164" s="144"/>
      <c r="W164" s="144"/>
      <c r="X164" s="144"/>
      <c r="Y164" s="144"/>
      <c r="Z164" s="144"/>
      <c r="AA164" s="144"/>
      <c r="AB164" s="144"/>
    </row>
    <row r="165" spans="1:30" ht="12.75" customHeight="1" thickTop="1" x14ac:dyDescent="0.3">
      <c r="A165" s="491" t="s">
        <v>124</v>
      </c>
      <c r="B165" s="11">
        <v>1</v>
      </c>
      <c r="C165" s="627">
        <f>Labour!FD11</f>
        <v>0</v>
      </c>
      <c r="D165" s="602"/>
      <c r="E165" s="594">
        <f>Labour!FE11</f>
        <v>0</v>
      </c>
      <c r="F165" s="598"/>
      <c r="G165" s="594">
        <f>Labour!FF11</f>
        <v>0</v>
      </c>
      <c r="H165" s="598"/>
      <c r="I165" s="603">
        <f>Labour!FG11</f>
        <v>0</v>
      </c>
      <c r="J165" s="604"/>
      <c r="K165" s="605">
        <f>Labour!FH11</f>
        <v>0</v>
      </c>
      <c r="L165" s="606"/>
      <c r="M165" s="14">
        <f>K165*$M$164</f>
        <v>0</v>
      </c>
      <c r="N165" s="69">
        <f>K165+M165</f>
        <v>0</v>
      </c>
      <c r="R165" s="144"/>
      <c r="S165" s="144"/>
      <c r="T165" s="144"/>
      <c r="U165" s="144"/>
      <c r="V165" s="144"/>
      <c r="W165" s="144"/>
      <c r="X165" s="144"/>
      <c r="Y165" s="144"/>
      <c r="Z165" s="144"/>
      <c r="AA165" s="144"/>
      <c r="AB165" s="144"/>
    </row>
    <row r="166" spans="1:30" ht="12" customHeight="1" x14ac:dyDescent="0.3">
      <c r="A166" s="492"/>
      <c r="B166" s="15">
        <v>2</v>
      </c>
      <c r="C166" s="595">
        <f>Labour!FD12</f>
        <v>0</v>
      </c>
      <c r="D166" s="596"/>
      <c r="E166" s="597">
        <f>Labour!FE12</f>
        <v>0</v>
      </c>
      <c r="F166" s="598"/>
      <c r="G166" s="597">
        <f>Labour!FF12</f>
        <v>0</v>
      </c>
      <c r="H166" s="598"/>
      <c r="I166" s="599">
        <f>Labour!FG12</f>
        <v>0</v>
      </c>
      <c r="J166" s="600"/>
      <c r="K166" s="597">
        <f>Labour!FH12</f>
        <v>0</v>
      </c>
      <c r="L166" s="598"/>
      <c r="M166" s="17">
        <f>K166*$M$164</f>
        <v>0</v>
      </c>
      <c r="N166" s="70">
        <f>K166+M166</f>
        <v>0</v>
      </c>
      <c r="R166" s="144"/>
      <c r="S166" s="144"/>
      <c r="T166" s="144"/>
      <c r="U166" s="144"/>
      <c r="V166" s="144"/>
      <c r="W166" s="144"/>
      <c r="X166" s="144"/>
      <c r="Y166" s="144"/>
      <c r="Z166" s="144"/>
      <c r="AA166" s="144"/>
      <c r="AB166" s="144"/>
    </row>
    <row r="167" spans="1:30" ht="12" customHeight="1" x14ac:dyDescent="0.3">
      <c r="A167" s="492"/>
      <c r="B167" s="15">
        <v>3</v>
      </c>
      <c r="C167" s="595">
        <f>Labour!FD13</f>
        <v>0</v>
      </c>
      <c r="D167" s="596"/>
      <c r="E167" s="597">
        <f>Labour!FE13</f>
        <v>0</v>
      </c>
      <c r="F167" s="598"/>
      <c r="G167" s="597">
        <f>Labour!FF13</f>
        <v>0</v>
      </c>
      <c r="H167" s="598"/>
      <c r="I167" s="599">
        <f>Labour!FG13</f>
        <v>0</v>
      </c>
      <c r="J167" s="600"/>
      <c r="K167" s="597">
        <f>Labour!FH13</f>
        <v>0</v>
      </c>
      <c r="L167" s="598"/>
      <c r="M167" s="17">
        <f>K167*$M$164</f>
        <v>0</v>
      </c>
      <c r="N167" s="70">
        <f>K167+M167</f>
        <v>0</v>
      </c>
      <c r="R167" s="144"/>
      <c r="S167" s="144"/>
      <c r="T167" s="144"/>
      <c r="U167" s="144"/>
      <c r="V167" s="144"/>
      <c r="W167" s="144"/>
      <c r="X167" s="144"/>
      <c r="Y167" s="144"/>
      <c r="Z167" s="144"/>
      <c r="AA167" s="144"/>
      <c r="AB167" s="144"/>
    </row>
    <row r="168" spans="1:30" ht="12" customHeight="1" x14ac:dyDescent="0.3">
      <c r="A168" s="492"/>
      <c r="B168" s="15">
        <v>4</v>
      </c>
      <c r="C168" s="613">
        <f>Labour!FD14</f>
        <v>0</v>
      </c>
      <c r="D168" s="614"/>
      <c r="E168" s="597">
        <f>Labour!FE14</f>
        <v>0</v>
      </c>
      <c r="F168" s="598"/>
      <c r="G168" s="597">
        <f>Labour!FF14</f>
        <v>0</v>
      </c>
      <c r="H168" s="598"/>
      <c r="I168" s="599">
        <f>Labour!FG14</f>
        <v>0</v>
      </c>
      <c r="J168" s="600"/>
      <c r="K168" s="597">
        <f>Labour!FH14</f>
        <v>0</v>
      </c>
      <c r="L168" s="598"/>
      <c r="M168" s="17">
        <f>K168*$M$164</f>
        <v>0</v>
      </c>
      <c r="N168" s="70">
        <f>K168+M168</f>
        <v>0</v>
      </c>
      <c r="R168" s="144"/>
      <c r="S168" s="144"/>
      <c r="T168" s="144"/>
      <c r="U168" s="144"/>
      <c r="V168" s="144"/>
      <c r="W168" s="144"/>
      <c r="X168" s="144"/>
      <c r="Y168" s="144"/>
      <c r="Z168" s="144"/>
      <c r="AA168" s="144"/>
      <c r="AB168" s="144"/>
    </row>
    <row r="169" spans="1:30" ht="12" customHeight="1" thickBot="1" x14ac:dyDescent="0.35">
      <c r="A169" s="493"/>
      <c r="B169" s="15">
        <v>5</v>
      </c>
      <c r="C169" s="607">
        <f>Labour!FD15</f>
        <v>0</v>
      </c>
      <c r="D169" s="608"/>
      <c r="E169" s="609">
        <f>Labour!FE15</f>
        <v>0</v>
      </c>
      <c r="F169" s="610"/>
      <c r="G169" s="609">
        <f>Labour!FF15</f>
        <v>0</v>
      </c>
      <c r="H169" s="610"/>
      <c r="I169" s="611">
        <f>Labour!FG15</f>
        <v>0</v>
      </c>
      <c r="J169" s="612"/>
      <c r="K169" s="609">
        <f>Labour!FH15</f>
        <v>0</v>
      </c>
      <c r="L169" s="610"/>
      <c r="M169" s="17">
        <f>K169*$M$164</f>
        <v>0</v>
      </c>
      <c r="N169" s="70">
        <f>K169+M169</f>
        <v>0</v>
      </c>
      <c r="Z169" s="144"/>
    </row>
    <row r="170" spans="1:30" ht="18" customHeight="1" thickTop="1" thickBot="1" x14ac:dyDescent="0.3">
      <c r="A170" s="506" t="s">
        <v>127</v>
      </c>
      <c r="B170" s="507"/>
      <c r="C170" s="507"/>
      <c r="D170" s="507"/>
      <c r="E170" s="507"/>
      <c r="F170" s="507"/>
      <c r="G170" s="507"/>
      <c r="H170" s="507"/>
      <c r="I170" s="507"/>
      <c r="J170" s="507"/>
      <c r="K170" s="507"/>
      <c r="L170" s="507"/>
      <c r="M170" s="507"/>
      <c r="N170" s="32">
        <f>SUM(N165:N169)</f>
        <v>0</v>
      </c>
    </row>
    <row r="171" spans="1:30" ht="18" customHeight="1" thickTop="1" x14ac:dyDescent="0.25">
      <c r="A171" s="565"/>
      <c r="B171" s="566"/>
      <c r="C171" s="566"/>
      <c r="D171" s="566"/>
      <c r="E171" s="566"/>
      <c r="F171" s="566"/>
      <c r="G171" s="566"/>
      <c r="H171" s="566"/>
      <c r="I171" s="566"/>
      <c r="J171" s="566"/>
      <c r="K171" s="110" t="str">
        <f>Labour!AN12</f>
        <v>Camp Sub:</v>
      </c>
      <c r="L171" s="107">
        <f>R171</f>
        <v>0</v>
      </c>
      <c r="M171" s="114">
        <f>Labour!AO12</f>
        <v>65</v>
      </c>
      <c r="N171" s="106">
        <f>M171*L171</f>
        <v>0</v>
      </c>
      <c r="R171" s="58">
        <f>SUM(V10:V109)</f>
        <v>0</v>
      </c>
    </row>
    <row r="172" spans="1:30" ht="18" customHeight="1" thickBot="1" x14ac:dyDescent="0.3">
      <c r="A172" s="520"/>
      <c r="B172" s="521"/>
      <c r="C172" s="521"/>
      <c r="D172" s="521"/>
      <c r="E172" s="521"/>
      <c r="F172" s="521"/>
      <c r="G172" s="521"/>
      <c r="H172" s="521"/>
      <c r="I172" s="521"/>
      <c r="J172" s="521"/>
      <c r="K172" s="111" t="str">
        <f>Labour!AN13</f>
        <v>Reg Sub:</v>
      </c>
      <c r="L172" s="173">
        <f>R172</f>
        <v>0</v>
      </c>
      <c r="M172" s="103">
        <f>Labour!AO13</f>
        <v>130</v>
      </c>
      <c r="N172" s="104">
        <f>M172*L172</f>
        <v>0</v>
      </c>
      <c r="R172" s="58">
        <f>SUM(W10:W109)</f>
        <v>0</v>
      </c>
    </row>
    <row r="173" spans="1:30" ht="12" customHeight="1" thickTop="1" x14ac:dyDescent="0.25">
      <c r="A173" s="520"/>
      <c r="B173" s="521"/>
      <c r="C173" s="521"/>
      <c r="D173" s="521"/>
      <c r="E173" s="521"/>
      <c r="F173" s="521"/>
      <c r="G173" s="521"/>
      <c r="H173" s="521"/>
      <c r="I173" s="521"/>
      <c r="J173" s="521"/>
      <c r="K173" s="586" t="s">
        <v>72</v>
      </c>
      <c r="L173" s="587"/>
      <c r="M173" s="588"/>
      <c r="N173" s="563">
        <f>N110</f>
        <v>0</v>
      </c>
    </row>
    <row r="174" spans="1:30" s="18" customFormat="1" ht="12" customHeight="1" thickBot="1" x14ac:dyDescent="0.35">
      <c r="A174" s="520"/>
      <c r="B174" s="521"/>
      <c r="C174" s="521"/>
      <c r="D174" s="521"/>
      <c r="E174" s="521"/>
      <c r="F174" s="521"/>
      <c r="G174" s="521"/>
      <c r="H174" s="521"/>
      <c r="I174" s="521"/>
      <c r="J174" s="521"/>
      <c r="K174" s="547"/>
      <c r="L174" s="548"/>
      <c r="M174" s="549"/>
      <c r="N174" s="564"/>
      <c r="AD174" s="85"/>
    </row>
    <row r="175" spans="1:30" ht="12" customHeight="1" x14ac:dyDescent="0.25">
      <c r="A175" s="520"/>
      <c r="B175" s="521"/>
      <c r="C175" s="521"/>
      <c r="D175" s="521"/>
      <c r="E175" s="521"/>
      <c r="F175" s="521"/>
      <c r="G175" s="521"/>
      <c r="H175" s="521"/>
      <c r="I175" s="521"/>
      <c r="J175" s="521"/>
      <c r="K175" s="538" t="s">
        <v>71</v>
      </c>
      <c r="L175" s="539"/>
      <c r="M175" s="540"/>
      <c r="N175" s="578" t="e">
        <f>N162</f>
        <v>#VALUE!</v>
      </c>
    </row>
    <row r="176" spans="1:30" ht="12" customHeight="1" thickBot="1" x14ac:dyDescent="0.3">
      <c r="A176" s="520"/>
      <c r="B176" s="521"/>
      <c r="C176" s="521"/>
      <c r="D176" s="521"/>
      <c r="E176" s="521"/>
      <c r="F176" s="521"/>
      <c r="G176" s="521"/>
      <c r="H176" s="521"/>
      <c r="I176" s="521"/>
      <c r="J176" s="521"/>
      <c r="K176" s="541"/>
      <c r="L176" s="542"/>
      <c r="M176" s="543"/>
      <c r="N176" s="579"/>
    </row>
    <row r="177" spans="1:14" ht="12" customHeight="1" x14ac:dyDescent="0.25">
      <c r="A177" s="520"/>
      <c r="B177" s="521"/>
      <c r="C177" s="521"/>
      <c r="D177" s="521"/>
      <c r="E177" s="521"/>
      <c r="F177" s="521"/>
      <c r="G177" s="521"/>
      <c r="H177" s="521"/>
      <c r="I177" s="521"/>
      <c r="J177" s="521"/>
      <c r="K177" s="538" t="s">
        <v>126</v>
      </c>
      <c r="L177" s="539"/>
      <c r="M177" s="540"/>
      <c r="N177" s="536">
        <f>N170</f>
        <v>0</v>
      </c>
    </row>
    <row r="178" spans="1:14" ht="12" customHeight="1" thickBot="1" x14ac:dyDescent="0.3">
      <c r="A178" s="520"/>
      <c r="B178" s="521"/>
      <c r="C178" s="521"/>
      <c r="D178" s="521"/>
      <c r="E178" s="521"/>
      <c r="F178" s="521"/>
      <c r="G178" s="521"/>
      <c r="H178" s="521"/>
      <c r="I178" s="521"/>
      <c r="J178" s="521"/>
      <c r="K178" s="541"/>
      <c r="L178" s="542"/>
      <c r="M178" s="543"/>
      <c r="N178" s="537"/>
    </row>
    <row r="179" spans="1:14" ht="32.25" customHeight="1" thickBot="1" x14ac:dyDescent="0.3">
      <c r="A179" s="520"/>
      <c r="B179" s="521"/>
      <c r="C179" s="521"/>
      <c r="D179" s="521"/>
      <c r="E179" s="521"/>
      <c r="F179" s="521"/>
      <c r="G179" s="521"/>
      <c r="H179" s="521"/>
      <c r="I179" s="521"/>
      <c r="J179" s="521"/>
      <c r="K179" s="575" t="s">
        <v>73</v>
      </c>
      <c r="L179" s="576"/>
      <c r="M179" s="577"/>
      <c r="N179" s="503" t="e">
        <f>SUM(N171:N178)</f>
        <v>#VALUE!</v>
      </c>
    </row>
    <row r="180" spans="1:14" ht="13.8" thickTop="1" x14ac:dyDescent="0.25">
      <c r="A180" s="520"/>
      <c r="B180" s="521"/>
      <c r="C180" s="521"/>
      <c r="D180" s="521"/>
      <c r="E180" s="521"/>
      <c r="F180" s="521"/>
      <c r="G180" s="521"/>
      <c r="H180" s="521"/>
      <c r="I180" s="521"/>
      <c r="J180" s="521"/>
      <c r="K180" s="561" t="s">
        <v>74</v>
      </c>
      <c r="L180" s="562"/>
      <c r="M180" s="562"/>
      <c r="N180" s="504"/>
    </row>
    <row r="181" spans="1:14" ht="20.25" customHeight="1" x14ac:dyDescent="0.3">
      <c r="A181" s="584"/>
      <c r="B181" s="585"/>
      <c r="C181" s="585"/>
      <c r="D181" s="585"/>
      <c r="E181" s="585"/>
      <c r="F181" s="585"/>
      <c r="G181" s="585"/>
      <c r="H181" s="585"/>
      <c r="I181" s="585"/>
      <c r="J181" s="585"/>
      <c r="K181" s="130" t="str">
        <f>N8</f>
        <v>I1000</v>
      </c>
      <c r="L181" s="131" t="str">
        <f ca="1">RIGHT(YEAR(M3),2)&amp;RIGHT("0"&amp;MONTH(M3),2)&amp;RIGHT("0"&amp;DAY(M3),2)</f>
        <v>170802</v>
      </c>
      <c r="M181" s="132" t="str">
        <f>Labour!EH3</f>
        <v>N</v>
      </c>
      <c r="N181" s="505"/>
    </row>
  </sheetData>
  <mergeCells count="321">
    <mergeCell ref="Y5:AF5"/>
    <mergeCell ref="D6:N6"/>
    <mergeCell ref="D7:N7"/>
    <mergeCell ref="Y7:AA7"/>
    <mergeCell ref="A1:N1"/>
    <mergeCell ref="A2:N2"/>
    <mergeCell ref="D3:K3"/>
    <mergeCell ref="M3:N3"/>
    <mergeCell ref="D4:K4"/>
    <mergeCell ref="M4:N4"/>
    <mergeCell ref="A8:C8"/>
    <mergeCell ref="D8:F8"/>
    <mergeCell ref="J8:K8"/>
    <mergeCell ref="L8:M8"/>
    <mergeCell ref="A9:B9"/>
    <mergeCell ref="C9:E9"/>
    <mergeCell ref="O4:P4"/>
    <mergeCell ref="A5:C7"/>
    <mergeCell ref="D5:N5"/>
    <mergeCell ref="C25:E25"/>
    <mergeCell ref="C26:E26"/>
    <mergeCell ref="C27:E27"/>
    <mergeCell ref="C28:E28"/>
    <mergeCell ref="C29:E29"/>
    <mergeCell ref="C30:E30"/>
    <mergeCell ref="C19:E19"/>
    <mergeCell ref="C20:E20"/>
    <mergeCell ref="C21:E21"/>
    <mergeCell ref="C22:E22"/>
    <mergeCell ref="C23:E23"/>
    <mergeCell ref="C24:E24"/>
    <mergeCell ref="C37:E37"/>
    <mergeCell ref="C38:E38"/>
    <mergeCell ref="C39:E39"/>
    <mergeCell ref="C40:E40"/>
    <mergeCell ref="C41:E41"/>
    <mergeCell ref="C42:E42"/>
    <mergeCell ref="C31:E31"/>
    <mergeCell ref="C32:E32"/>
    <mergeCell ref="C33:E33"/>
    <mergeCell ref="C34:E34"/>
    <mergeCell ref="C35:E35"/>
    <mergeCell ref="C36:E36"/>
    <mergeCell ref="C49:E49"/>
    <mergeCell ref="C50:E50"/>
    <mergeCell ref="C51:E51"/>
    <mergeCell ref="C52:E52"/>
    <mergeCell ref="C53:E53"/>
    <mergeCell ref="C54:E54"/>
    <mergeCell ref="C43:E43"/>
    <mergeCell ref="C44:E44"/>
    <mergeCell ref="C45:E45"/>
    <mergeCell ref="C46:E46"/>
    <mergeCell ref="C47:E47"/>
    <mergeCell ref="C48:E48"/>
    <mergeCell ref="C61:E61"/>
    <mergeCell ref="C62:E62"/>
    <mergeCell ref="C63:E63"/>
    <mergeCell ref="C64:E64"/>
    <mergeCell ref="C65:E65"/>
    <mergeCell ref="C66:E66"/>
    <mergeCell ref="C55:E55"/>
    <mergeCell ref="C56:E56"/>
    <mergeCell ref="C57:E57"/>
    <mergeCell ref="C58:E58"/>
    <mergeCell ref="C59:E59"/>
    <mergeCell ref="C60:E60"/>
    <mergeCell ref="C73:E73"/>
    <mergeCell ref="C74:E74"/>
    <mergeCell ref="C75:E75"/>
    <mergeCell ref="C76:E76"/>
    <mergeCell ref="C77:E77"/>
    <mergeCell ref="C78:E78"/>
    <mergeCell ref="C67:E67"/>
    <mergeCell ref="C68:E68"/>
    <mergeCell ref="C69:E69"/>
    <mergeCell ref="C70:E70"/>
    <mergeCell ref="C71:E71"/>
    <mergeCell ref="C72:E72"/>
    <mergeCell ref="C85:E85"/>
    <mergeCell ref="C86:E86"/>
    <mergeCell ref="C87:E87"/>
    <mergeCell ref="C88:E88"/>
    <mergeCell ref="C89:E89"/>
    <mergeCell ref="C90:E90"/>
    <mergeCell ref="C79:E79"/>
    <mergeCell ref="C80:E80"/>
    <mergeCell ref="C81:E81"/>
    <mergeCell ref="C82:E82"/>
    <mergeCell ref="C83:E83"/>
    <mergeCell ref="C84:E84"/>
    <mergeCell ref="C99:E99"/>
    <mergeCell ref="C100:E100"/>
    <mergeCell ref="C101:E101"/>
    <mergeCell ref="C102:E102"/>
    <mergeCell ref="C91:E91"/>
    <mergeCell ref="C92:E92"/>
    <mergeCell ref="C93:E93"/>
    <mergeCell ref="C94:E94"/>
    <mergeCell ref="C95:E95"/>
    <mergeCell ref="C96:E96"/>
    <mergeCell ref="C109:E109"/>
    <mergeCell ref="A110:M110"/>
    <mergeCell ref="A111:B111"/>
    <mergeCell ref="C111:D111"/>
    <mergeCell ref="E111:H111"/>
    <mergeCell ref="I111:K111"/>
    <mergeCell ref="C103:E103"/>
    <mergeCell ref="C104:E104"/>
    <mergeCell ref="C105:E105"/>
    <mergeCell ref="C106:E106"/>
    <mergeCell ref="C107:E107"/>
    <mergeCell ref="C108:E108"/>
    <mergeCell ref="A10:A109"/>
    <mergeCell ref="C10:E10"/>
    <mergeCell ref="C11:E11"/>
    <mergeCell ref="C12:E12"/>
    <mergeCell ref="C13:E13"/>
    <mergeCell ref="C14:E14"/>
    <mergeCell ref="C15:E15"/>
    <mergeCell ref="C16:E16"/>
    <mergeCell ref="C17:E17"/>
    <mergeCell ref="C18:E18"/>
    <mergeCell ref="C97:E97"/>
    <mergeCell ref="C98:E98"/>
    <mergeCell ref="C115:D115"/>
    <mergeCell ref="E115:H115"/>
    <mergeCell ref="I115:K115"/>
    <mergeCell ref="C116:D116"/>
    <mergeCell ref="E116:H116"/>
    <mergeCell ref="I116:K116"/>
    <mergeCell ref="A112:A161"/>
    <mergeCell ref="C112:D112"/>
    <mergeCell ref="E112:H112"/>
    <mergeCell ref="I112:K112"/>
    <mergeCell ref="C113:D113"/>
    <mergeCell ref="E113:H113"/>
    <mergeCell ref="I113:K113"/>
    <mergeCell ref="C114:D114"/>
    <mergeCell ref="E114:H114"/>
    <mergeCell ref="I114:K114"/>
    <mergeCell ref="C119:D119"/>
    <mergeCell ref="E119:H119"/>
    <mergeCell ref="I119:K119"/>
    <mergeCell ref="C120:D120"/>
    <mergeCell ref="E120:H120"/>
    <mergeCell ref="I120:K120"/>
    <mergeCell ref="C117:D117"/>
    <mergeCell ref="E117:H117"/>
    <mergeCell ref="I117:K117"/>
    <mergeCell ref="C118:D118"/>
    <mergeCell ref="E118:H118"/>
    <mergeCell ref="I118:K118"/>
    <mergeCell ref="C123:D123"/>
    <mergeCell ref="E123:H123"/>
    <mergeCell ref="I123:K123"/>
    <mergeCell ref="C124:D124"/>
    <mergeCell ref="E124:H124"/>
    <mergeCell ref="I124:K124"/>
    <mergeCell ref="C121:D121"/>
    <mergeCell ref="E121:H121"/>
    <mergeCell ref="I121:K121"/>
    <mergeCell ref="C122:D122"/>
    <mergeCell ref="E122:H122"/>
    <mergeCell ref="I122:K122"/>
    <mergeCell ref="C127:D127"/>
    <mergeCell ref="E127:H127"/>
    <mergeCell ref="I127:K127"/>
    <mergeCell ref="C128:D128"/>
    <mergeCell ref="E128:H128"/>
    <mergeCell ref="I128:K128"/>
    <mergeCell ref="C125:D125"/>
    <mergeCell ref="E125:H125"/>
    <mergeCell ref="I125:K125"/>
    <mergeCell ref="C126:D126"/>
    <mergeCell ref="E126:H126"/>
    <mergeCell ref="I126:K126"/>
    <mergeCell ref="C131:D131"/>
    <mergeCell ref="E131:H131"/>
    <mergeCell ref="I131:K131"/>
    <mergeCell ref="C132:D132"/>
    <mergeCell ref="E132:H132"/>
    <mergeCell ref="I132:K132"/>
    <mergeCell ref="C129:D129"/>
    <mergeCell ref="E129:H129"/>
    <mergeCell ref="I129:K129"/>
    <mergeCell ref="C130:D130"/>
    <mergeCell ref="E130:H130"/>
    <mergeCell ref="I130:K130"/>
    <mergeCell ref="C135:D135"/>
    <mergeCell ref="E135:H135"/>
    <mergeCell ref="I135:K135"/>
    <mergeCell ref="C136:D136"/>
    <mergeCell ref="E136:H136"/>
    <mergeCell ref="I136:K136"/>
    <mergeCell ref="C133:D133"/>
    <mergeCell ref="E133:H133"/>
    <mergeCell ref="I133:K133"/>
    <mergeCell ref="C134:D134"/>
    <mergeCell ref="E134:H134"/>
    <mergeCell ref="I134:K134"/>
    <mergeCell ref="C139:D139"/>
    <mergeCell ref="E139:H139"/>
    <mergeCell ref="I139:K139"/>
    <mergeCell ref="C140:D140"/>
    <mergeCell ref="E140:H140"/>
    <mergeCell ref="I140:K140"/>
    <mergeCell ref="C137:D137"/>
    <mergeCell ref="E137:H137"/>
    <mergeCell ref="I137:K137"/>
    <mergeCell ref="C138:D138"/>
    <mergeCell ref="E138:H138"/>
    <mergeCell ref="I138:K138"/>
    <mergeCell ref="C143:D143"/>
    <mergeCell ref="E143:H143"/>
    <mergeCell ref="I143:K143"/>
    <mergeCell ref="C144:D144"/>
    <mergeCell ref="E144:H144"/>
    <mergeCell ref="I144:K144"/>
    <mergeCell ref="C141:D141"/>
    <mergeCell ref="E141:H141"/>
    <mergeCell ref="I141:K141"/>
    <mergeCell ref="C142:D142"/>
    <mergeCell ref="E142:H142"/>
    <mergeCell ref="I142:K142"/>
    <mergeCell ref="C147:D147"/>
    <mergeCell ref="E147:H147"/>
    <mergeCell ref="I147:K147"/>
    <mergeCell ref="C148:D148"/>
    <mergeCell ref="E148:H148"/>
    <mergeCell ref="I148:K148"/>
    <mergeCell ref="C145:D145"/>
    <mergeCell ref="E145:H145"/>
    <mergeCell ref="I145:K145"/>
    <mergeCell ref="C146:D146"/>
    <mergeCell ref="E146:H146"/>
    <mergeCell ref="I146:K146"/>
    <mergeCell ref="C151:D151"/>
    <mergeCell ref="E151:H151"/>
    <mergeCell ref="I151:K151"/>
    <mergeCell ref="C152:D152"/>
    <mergeCell ref="E152:H152"/>
    <mergeCell ref="I152:K152"/>
    <mergeCell ref="C149:D149"/>
    <mergeCell ref="E149:H149"/>
    <mergeCell ref="I149:K149"/>
    <mergeCell ref="C150:D150"/>
    <mergeCell ref="E150:H150"/>
    <mergeCell ref="I150:K150"/>
    <mergeCell ref="C155:D155"/>
    <mergeCell ref="E155:H155"/>
    <mergeCell ref="I155:K155"/>
    <mergeCell ref="C156:D156"/>
    <mergeCell ref="E156:H156"/>
    <mergeCell ref="I156:K156"/>
    <mergeCell ref="C153:D153"/>
    <mergeCell ref="E153:H153"/>
    <mergeCell ref="I153:K153"/>
    <mergeCell ref="C154:D154"/>
    <mergeCell ref="E154:H154"/>
    <mergeCell ref="I154:K154"/>
    <mergeCell ref="C159:D159"/>
    <mergeCell ref="E159:H159"/>
    <mergeCell ref="I159:K159"/>
    <mergeCell ref="C160:D160"/>
    <mergeCell ref="E160:H160"/>
    <mergeCell ref="I160:K160"/>
    <mergeCell ref="C157:D157"/>
    <mergeCell ref="E157:H157"/>
    <mergeCell ref="I157:K157"/>
    <mergeCell ref="C158:D158"/>
    <mergeCell ref="E158:H158"/>
    <mergeCell ref="I158:K158"/>
    <mergeCell ref="C161:D161"/>
    <mergeCell ref="E161:H161"/>
    <mergeCell ref="I161:K161"/>
    <mergeCell ref="A162:M162"/>
    <mergeCell ref="A163:B164"/>
    <mergeCell ref="C163:D164"/>
    <mergeCell ref="E163:F164"/>
    <mergeCell ref="G163:H164"/>
    <mergeCell ref="I163:J164"/>
    <mergeCell ref="K163:L164"/>
    <mergeCell ref="I166:J166"/>
    <mergeCell ref="K166:L166"/>
    <mergeCell ref="C167:D167"/>
    <mergeCell ref="E167:F167"/>
    <mergeCell ref="G167:H167"/>
    <mergeCell ref="I167:J167"/>
    <mergeCell ref="K167:L167"/>
    <mergeCell ref="N163:N164"/>
    <mergeCell ref="A165:A169"/>
    <mergeCell ref="C165:D165"/>
    <mergeCell ref="E165:F165"/>
    <mergeCell ref="G165:H165"/>
    <mergeCell ref="I165:J165"/>
    <mergeCell ref="K165:L165"/>
    <mergeCell ref="C166:D166"/>
    <mergeCell ref="E166:F166"/>
    <mergeCell ref="G166:H166"/>
    <mergeCell ref="C168:D168"/>
    <mergeCell ref="E168:F168"/>
    <mergeCell ref="G168:H168"/>
    <mergeCell ref="I168:J168"/>
    <mergeCell ref="K168:L168"/>
    <mergeCell ref="C169:D169"/>
    <mergeCell ref="E169:F169"/>
    <mergeCell ref="G169:H169"/>
    <mergeCell ref="I169:J169"/>
    <mergeCell ref="K169:L169"/>
    <mergeCell ref="K180:M180"/>
    <mergeCell ref="A170:M170"/>
    <mergeCell ref="A171:J181"/>
    <mergeCell ref="K173:M174"/>
    <mergeCell ref="N173:N174"/>
    <mergeCell ref="K175:M176"/>
    <mergeCell ref="N175:N176"/>
    <mergeCell ref="K177:M178"/>
    <mergeCell ref="N177:N178"/>
    <mergeCell ref="K179:M179"/>
    <mergeCell ref="N179:N181"/>
  </mergeCells>
  <printOptions horizontalCentered="1" verticalCentered="1" gridLines="1"/>
  <pageMargins left="0.2" right="0.2" top="0.02" bottom="0.02" header="0.2" footer="0.5"/>
  <pageSetup scale="69" orientation="portrait" horizontalDpi="300" r:id="rId1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pageSetUpPr fitToPage="1"/>
  </sheetPr>
  <dimension ref="A1:AG181"/>
  <sheetViews>
    <sheetView workbookViewId="0">
      <selection sqref="A1:N1"/>
    </sheetView>
    <sheetView workbookViewId="1">
      <selection sqref="A1:N1"/>
    </sheetView>
  </sheetViews>
  <sheetFormatPr defaultColWidth="9.109375" defaultRowHeight="13.2" x14ac:dyDescent="0.25"/>
  <cols>
    <col min="1" max="1" width="2.6640625" style="2" customWidth="1"/>
    <col min="2" max="2" width="3.44140625" style="2" customWidth="1"/>
    <col min="3" max="3" width="8.44140625" style="2" customWidth="1"/>
    <col min="4" max="4" width="14.33203125" style="2" customWidth="1"/>
    <col min="5" max="5" width="7.109375" style="2" customWidth="1"/>
    <col min="6" max="6" width="5.6640625" style="2" customWidth="1"/>
    <col min="7" max="7" width="5" style="2" customWidth="1"/>
    <col min="8" max="8" width="4.33203125" style="2" customWidth="1"/>
    <col min="9" max="9" width="7.5546875" style="2" customWidth="1"/>
    <col min="10" max="10" width="9.44140625" style="2" customWidth="1"/>
    <col min="11" max="13" width="9.5546875" style="2" customWidth="1"/>
    <col min="14" max="14" width="16.44140625" style="2" customWidth="1"/>
    <col min="15" max="15" width="9.109375" style="2"/>
    <col min="16" max="16" width="2.88671875" style="2" customWidth="1"/>
    <col min="17" max="17" width="3.6640625" style="2" customWidth="1"/>
    <col min="18" max="18" width="18.33203125" style="2" customWidth="1"/>
    <col min="19" max="19" width="9.109375" style="2" customWidth="1"/>
    <col min="20" max="20" width="10.109375" style="2" customWidth="1"/>
    <col min="21" max="29" width="9.109375" style="2" customWidth="1"/>
    <col min="30" max="30" width="4.44140625" style="178" customWidth="1"/>
    <col min="31" max="31" width="4.109375" style="2" customWidth="1"/>
    <col min="32" max="32" width="4.5546875" style="2" customWidth="1"/>
    <col min="33" max="33" width="9.109375" style="2" customWidth="1"/>
    <col min="34" max="16384" width="9.109375" style="2"/>
  </cols>
  <sheetData>
    <row r="1" spans="1:33" x14ac:dyDescent="0.25">
      <c r="A1" s="517" t="s">
        <v>54</v>
      </c>
      <c r="B1" s="518"/>
      <c r="C1" s="518"/>
      <c r="D1" s="518"/>
      <c r="E1" s="518"/>
      <c r="F1" s="518"/>
      <c r="G1" s="518"/>
      <c r="H1" s="518"/>
      <c r="I1" s="518"/>
      <c r="J1" s="518"/>
      <c r="K1" s="518"/>
      <c r="L1" s="518"/>
      <c r="M1" s="518"/>
      <c r="N1" s="519"/>
    </row>
    <row r="2" spans="1:33" ht="18.75" customHeight="1" x14ac:dyDescent="0.25">
      <c r="A2" s="520" t="s">
        <v>55</v>
      </c>
      <c r="B2" s="521"/>
      <c r="C2" s="521"/>
      <c r="D2" s="521"/>
      <c r="E2" s="521"/>
      <c r="F2" s="521"/>
      <c r="G2" s="521"/>
      <c r="H2" s="521"/>
      <c r="I2" s="521"/>
      <c r="J2" s="521"/>
      <c r="K2" s="521"/>
      <c r="L2" s="521"/>
      <c r="M2" s="521"/>
      <c r="N2" s="522"/>
      <c r="U2" s="76" t="s">
        <v>78</v>
      </c>
      <c r="V2" s="108"/>
      <c r="W2" s="108"/>
    </row>
    <row r="3" spans="1:33" ht="19.5" customHeight="1" x14ac:dyDescent="0.25">
      <c r="A3" s="30" t="s">
        <v>56</v>
      </c>
      <c r="B3" s="68"/>
      <c r="C3" s="68"/>
      <c r="D3" s="523" t="str">
        <f>Labour!AM7</f>
        <v/>
      </c>
      <c r="E3" s="523"/>
      <c r="F3" s="523"/>
      <c r="G3" s="523"/>
      <c r="H3" s="523"/>
      <c r="I3" s="523"/>
      <c r="J3" s="523"/>
      <c r="K3" s="523"/>
      <c r="L3" s="3" t="s">
        <v>57</v>
      </c>
      <c r="M3" s="524">
        <f ca="1">Labour!AM3</f>
        <v>42949</v>
      </c>
      <c r="N3" s="525"/>
      <c r="R3" s="73"/>
      <c r="S3" s="74" t="s">
        <v>134</v>
      </c>
      <c r="T3" s="75">
        <v>100</v>
      </c>
      <c r="U3" s="77">
        <f>Labour!T17</f>
        <v>0</v>
      </c>
      <c r="V3" s="109"/>
      <c r="W3" s="109"/>
    </row>
    <row r="4" spans="1:33" ht="19.5" customHeight="1" x14ac:dyDescent="0.25">
      <c r="A4" s="30" t="s">
        <v>58</v>
      </c>
      <c r="B4" s="68"/>
      <c r="C4" s="68"/>
      <c r="D4" s="616">
        <f>Labour!EF6</f>
        <v>0</v>
      </c>
      <c r="E4" s="617"/>
      <c r="F4" s="617"/>
      <c r="G4" s="617"/>
      <c r="H4" s="617"/>
      <c r="I4" s="617"/>
      <c r="J4" s="617"/>
      <c r="K4" s="617"/>
      <c r="L4" s="3" t="s">
        <v>75</v>
      </c>
      <c r="M4" s="616">
        <f>Labour!EF5</f>
        <v>0</v>
      </c>
      <c r="N4" s="618"/>
      <c r="O4" s="615"/>
      <c r="P4" s="615"/>
      <c r="R4" s="73"/>
      <c r="S4" s="74" t="s">
        <v>135</v>
      </c>
      <c r="T4" s="75">
        <v>50</v>
      </c>
      <c r="U4" s="86">
        <f>Equipment!U6</f>
        <v>143</v>
      </c>
      <c r="V4" s="109"/>
      <c r="W4" s="109"/>
      <c r="Y4" s="89" t="str">
        <f>Equipment!AK7</f>
        <v>Operator Service Trucks</v>
      </c>
      <c r="Z4" s="82"/>
      <c r="AA4" s="82"/>
      <c r="AB4" s="90">
        <f>SUM(AG10:AG109)</f>
        <v>0</v>
      </c>
    </row>
    <row r="5" spans="1:33" ht="14.4" x14ac:dyDescent="0.3">
      <c r="A5" s="526" t="s">
        <v>59</v>
      </c>
      <c r="B5" s="527"/>
      <c r="C5" s="527"/>
      <c r="D5" s="533"/>
      <c r="E5" s="534"/>
      <c r="F5" s="534"/>
      <c r="G5" s="534"/>
      <c r="H5" s="534"/>
      <c r="I5" s="534"/>
      <c r="J5" s="534"/>
      <c r="K5" s="534"/>
      <c r="L5" s="534"/>
      <c r="M5" s="534"/>
      <c r="N5" s="535"/>
      <c r="Y5" s="477" t="str">
        <f>CONCATENATE(AF10,AF11,AF12,AF13,AF14,AF15,AF16,AF17,AF18,AF19,AF20,AF21,AF22,AF23,AF24,AF25,AF26,AF27,AF28,AF29,AF30,AF31,AF32,AF33,AF34,AF35,AF36,AF37,AF38,AF39,AF40,AF41,AF42,AF43,AF44,AF45,AF46,AF47,AF48,AF49,AF50,AF51,AF52,AF53,AF54,AF55,AF56,AF57,AF58,AF59,AF60,AF61,AF62,AF63,AF64,AF65,AF66,AF67,AF68,AF69,AF70,AF71,AF72,AF73,AF74,AF75,AF76,AF77,AF78,AF79,AF80,AF81,AF82,AF83,AF84,AF85,AF86,AF87,AF88,AF89,AF90,AF91,AF92,AF93,AF94,AF95,AF96,AF97,AF98,AF99,AF100,AF101,AF102,AF103,AF104,AF105,AF106,AF107,AF108,AF109)</f>
        <v/>
      </c>
      <c r="Z5" s="477"/>
      <c r="AA5" s="477"/>
      <c r="AB5" s="477"/>
      <c r="AC5" s="477"/>
      <c r="AD5" s="477"/>
      <c r="AE5" s="477"/>
      <c r="AF5" s="477"/>
    </row>
    <row r="6" spans="1:33" ht="14.4" x14ac:dyDescent="0.3">
      <c r="A6" s="528"/>
      <c r="B6" s="527"/>
      <c r="C6" s="527"/>
      <c r="D6" s="533"/>
      <c r="E6" s="534"/>
      <c r="F6" s="534"/>
      <c r="G6" s="534"/>
      <c r="H6" s="534"/>
      <c r="I6" s="534"/>
      <c r="J6" s="534"/>
      <c r="K6" s="534"/>
      <c r="L6" s="534"/>
      <c r="M6" s="534"/>
      <c r="N6" s="535"/>
    </row>
    <row r="7" spans="1:33" x14ac:dyDescent="0.25">
      <c r="A7" s="528"/>
      <c r="B7" s="527"/>
      <c r="C7" s="527"/>
      <c r="D7" s="590"/>
      <c r="E7" s="590"/>
      <c r="F7" s="590"/>
      <c r="G7" s="590"/>
      <c r="H7" s="590"/>
      <c r="I7" s="590"/>
      <c r="J7" s="590"/>
      <c r="K7" s="590"/>
      <c r="L7" s="590"/>
      <c r="M7" s="590"/>
      <c r="N7" s="591"/>
      <c r="R7" s="20"/>
      <c r="S7" s="20"/>
      <c r="T7" s="20"/>
      <c r="U7" s="20"/>
      <c r="V7" s="20"/>
      <c r="W7" s="20"/>
      <c r="Y7" s="500" t="str">
        <f>J9</f>
        <v>UNITS (hr,day,m)</v>
      </c>
      <c r="Z7" s="501"/>
      <c r="AA7" s="502"/>
      <c r="AB7" s="20"/>
      <c r="AD7" s="178">
        <f>SUM(AD10:AD109)</f>
        <v>0</v>
      </c>
    </row>
    <row r="8" spans="1:33" ht="13.8" thickBot="1" x14ac:dyDescent="0.3">
      <c r="A8" s="513"/>
      <c r="B8" s="514"/>
      <c r="C8" s="514"/>
      <c r="D8" s="514"/>
      <c r="E8" s="514"/>
      <c r="F8" s="514"/>
      <c r="G8" s="174"/>
      <c r="H8" s="175"/>
      <c r="I8" s="174"/>
      <c r="J8" s="515"/>
      <c r="K8" s="515"/>
      <c r="L8" s="516" t="s">
        <v>60</v>
      </c>
      <c r="M8" s="516"/>
      <c r="N8" s="31" t="str">
        <f>Labour!AO5</f>
        <v>I1000</v>
      </c>
      <c r="R8" s="20" t="str">
        <f>C9</f>
        <v>EMPLOYEE</v>
      </c>
      <c r="S8" s="20" t="str">
        <f>F9</f>
        <v>TRK</v>
      </c>
      <c r="T8" s="19" t="s">
        <v>146</v>
      </c>
      <c r="U8" s="20" t="str">
        <f>H9</f>
        <v>SUB</v>
      </c>
      <c r="V8" s="20">
        <f>Labour!AO12</f>
        <v>65</v>
      </c>
      <c r="W8" s="20">
        <f>Labour!AO13</f>
        <v>130</v>
      </c>
      <c r="X8" s="20" t="str">
        <f>I9</f>
        <v>CLASS</v>
      </c>
      <c r="Y8" s="21" t="s">
        <v>19</v>
      </c>
      <c r="Z8" s="22" t="s">
        <v>21</v>
      </c>
      <c r="AA8" s="23" t="s">
        <v>12</v>
      </c>
      <c r="AB8" s="20" t="str">
        <f>K9</f>
        <v>Rate</v>
      </c>
      <c r="AC8" s="20" t="str">
        <f>L9</f>
        <v>OT HRS</v>
      </c>
      <c r="AD8" s="29" t="s">
        <v>147</v>
      </c>
    </row>
    <row r="9" spans="1:33" s="178" customFormat="1" ht="26.25" customHeight="1" thickTop="1" thickBot="1" x14ac:dyDescent="0.3">
      <c r="A9" s="494"/>
      <c r="B9" s="495"/>
      <c r="C9" s="510" t="s">
        <v>76</v>
      </c>
      <c r="D9" s="511"/>
      <c r="E9" s="512"/>
      <c r="F9" s="5" t="s">
        <v>61</v>
      </c>
      <c r="G9" s="8" t="s">
        <v>145</v>
      </c>
      <c r="H9" s="6" t="s">
        <v>62</v>
      </c>
      <c r="I9" s="172" t="s">
        <v>63</v>
      </c>
      <c r="J9" s="8" t="s">
        <v>64</v>
      </c>
      <c r="K9" s="9" t="s">
        <v>65</v>
      </c>
      <c r="L9" s="8" t="s">
        <v>66</v>
      </c>
      <c r="M9" s="6" t="s">
        <v>67</v>
      </c>
      <c r="N9" s="172" t="s">
        <v>68</v>
      </c>
      <c r="R9" s="88">
        <f>Labour!T5</f>
        <v>21</v>
      </c>
      <c r="S9" s="176">
        <f>R9+11</f>
        <v>32</v>
      </c>
      <c r="T9" s="171">
        <f>Labour!T6</f>
        <v>150</v>
      </c>
      <c r="U9" s="176">
        <f>T9+1</f>
        <v>151</v>
      </c>
      <c r="V9" s="176">
        <f>R9+9</f>
        <v>30</v>
      </c>
      <c r="W9" s="176">
        <f>V9</f>
        <v>30</v>
      </c>
      <c r="X9" s="176">
        <f>R9+5</f>
        <v>26</v>
      </c>
      <c r="Y9" s="176">
        <f>T9-3</f>
        <v>147</v>
      </c>
      <c r="Z9" s="176">
        <f>T9-1</f>
        <v>149</v>
      </c>
      <c r="AA9" s="24"/>
      <c r="AB9" s="176">
        <f>R9+6</f>
        <v>27</v>
      </c>
      <c r="AC9" s="177">
        <f>T9-2</f>
        <v>148</v>
      </c>
      <c r="AD9" s="29" t="s">
        <v>5</v>
      </c>
    </row>
    <row r="10" spans="1:33" ht="12.75" customHeight="1" thickTop="1" x14ac:dyDescent="0.25">
      <c r="A10" s="496" t="s">
        <v>69</v>
      </c>
      <c r="B10" s="11">
        <v>1</v>
      </c>
      <c r="C10" s="474">
        <f>R10</f>
        <v>0</v>
      </c>
      <c r="D10" s="475"/>
      <c r="E10" s="476"/>
      <c r="F10" s="12">
        <f>S10</f>
        <v>0</v>
      </c>
      <c r="G10" s="12">
        <f>T10</f>
        <v>0</v>
      </c>
      <c r="H10" s="12">
        <f>U10</f>
        <v>0</v>
      </c>
      <c r="I10" s="12">
        <f t="shared" ref="I10:I73" si="0">X10</f>
        <v>0</v>
      </c>
      <c r="J10" s="67">
        <f>AA10</f>
        <v>0</v>
      </c>
      <c r="K10" s="13">
        <f>AB10</f>
        <v>0</v>
      </c>
      <c r="L10" s="12">
        <f>AC10</f>
        <v>0</v>
      </c>
      <c r="M10" s="14">
        <f>IF(L10&gt;0,VLOOKUP(I10,Labour!$AR$1:$AT$15,3,FALSE),0)</f>
        <v>0</v>
      </c>
      <c r="N10" s="69">
        <f t="shared" ref="N10:N73" si="1">J10*K10+L10*M10</f>
        <v>0</v>
      </c>
      <c r="R10" s="83">
        <f t="shared" ref="R10:U29" si="2">IF($B10&lt;=$U$3,VLOOKUP($B10,STABLE,R$9,FALSE),0)</f>
        <v>0</v>
      </c>
      <c r="S10" s="83">
        <f t="shared" si="2"/>
        <v>0</v>
      </c>
      <c r="T10" s="83">
        <f t="shared" si="2"/>
        <v>0</v>
      </c>
      <c r="U10" s="83">
        <f t="shared" si="2"/>
        <v>0</v>
      </c>
      <c r="V10" s="83">
        <f t="shared" ref="V10:W29" si="3">IF($B10&lt;=$U$3,IF(VLOOKUP($B10,STABLE,V$9,FALSE)=V$8,$U10,0),0)</f>
        <v>0</v>
      </c>
      <c r="W10" s="83">
        <f t="shared" si="3"/>
        <v>0</v>
      </c>
      <c r="X10" s="83">
        <f t="shared" ref="X10:Z29" si="4">IF($B10&lt;=$U$3,VLOOKUP($B10,STABLE,X$9,FALSE),0)</f>
        <v>0</v>
      </c>
      <c r="Y10" s="83">
        <f t="shared" si="4"/>
        <v>0</v>
      </c>
      <c r="Z10" s="83">
        <f t="shared" si="4"/>
        <v>0</v>
      </c>
      <c r="AA10" s="171">
        <f>Y10+Z10</f>
        <v>0</v>
      </c>
      <c r="AB10" s="83">
        <f t="shared" ref="AB10:AC29" si="5">IF($B10&lt;=$U$3,VLOOKUP($B10,STABLE,AB$9,FALSE),0)</f>
        <v>0</v>
      </c>
      <c r="AC10" s="83">
        <f t="shared" si="5"/>
        <v>0</v>
      </c>
      <c r="AD10" s="171">
        <f>IF(AND(T10&lt;&gt;0,X10="op"),1,0)</f>
        <v>0</v>
      </c>
      <c r="AE10" s="171">
        <f>AD10</f>
        <v>0</v>
      </c>
      <c r="AF10" s="82" t="str">
        <f>IF(AND(AD10=1,AE10&lt;$AD$7),S10&amp;", ",IF(AND(AD10=1,AE10=$AD$7),S10,""))</f>
        <v/>
      </c>
      <c r="AG10" s="171">
        <f>IF(AD10=1,T10,0)</f>
        <v>0</v>
      </c>
    </row>
    <row r="11" spans="1:33" ht="12" customHeight="1" x14ac:dyDescent="0.25">
      <c r="A11" s="497"/>
      <c r="B11" s="15">
        <v>2</v>
      </c>
      <c r="C11" s="468">
        <f t="shared" ref="C11:C74" si="6">R11</f>
        <v>0</v>
      </c>
      <c r="D11" s="469"/>
      <c r="E11" s="470"/>
      <c r="F11" s="67">
        <f t="shared" ref="F11:H38" si="7">S11</f>
        <v>0</v>
      </c>
      <c r="G11" s="67">
        <f t="shared" si="7"/>
        <v>0</v>
      </c>
      <c r="H11" s="67">
        <f t="shared" si="7"/>
        <v>0</v>
      </c>
      <c r="I11" s="67">
        <f t="shared" si="0"/>
        <v>0</v>
      </c>
      <c r="J11" s="67">
        <f t="shared" ref="J11:L38" si="8">AA11</f>
        <v>0</v>
      </c>
      <c r="K11" s="16">
        <f t="shared" si="8"/>
        <v>0</v>
      </c>
      <c r="L11" s="67">
        <f t="shared" si="8"/>
        <v>0</v>
      </c>
      <c r="M11" s="17">
        <f>IF(L11&gt;0,VLOOKUP(I11,Labour!$AR$1:$AT$15,3,FALSE),0)</f>
        <v>0</v>
      </c>
      <c r="N11" s="70">
        <f t="shared" si="1"/>
        <v>0</v>
      </c>
      <c r="R11" s="83">
        <f t="shared" si="2"/>
        <v>0</v>
      </c>
      <c r="S11" s="83">
        <f t="shared" si="2"/>
        <v>0</v>
      </c>
      <c r="T11" s="83">
        <f t="shared" si="2"/>
        <v>0</v>
      </c>
      <c r="U11" s="83">
        <f t="shared" si="2"/>
        <v>0</v>
      </c>
      <c r="V11" s="83">
        <f t="shared" si="3"/>
        <v>0</v>
      </c>
      <c r="W11" s="83">
        <f t="shared" si="3"/>
        <v>0</v>
      </c>
      <c r="X11" s="83">
        <f t="shared" si="4"/>
        <v>0</v>
      </c>
      <c r="Y11" s="83">
        <f t="shared" si="4"/>
        <v>0</v>
      </c>
      <c r="Z11" s="83">
        <f t="shared" si="4"/>
        <v>0</v>
      </c>
      <c r="AA11" s="171">
        <f t="shared" ref="AA11:AA74" si="9">Y11+Z11</f>
        <v>0</v>
      </c>
      <c r="AB11" s="83">
        <f t="shared" si="5"/>
        <v>0</v>
      </c>
      <c r="AC11" s="83">
        <f t="shared" si="5"/>
        <v>0</v>
      </c>
      <c r="AD11" s="171">
        <f t="shared" ref="AD11:AD74" si="10">IF(AND(T11&lt;&gt;0,X11="op"),1,0)</f>
        <v>0</v>
      </c>
      <c r="AE11" s="171">
        <f>IF(AD11=1,SUM(AD$10:AD11),0)</f>
        <v>0</v>
      </c>
      <c r="AF11" s="82" t="str">
        <f t="shared" ref="AF11:AF74" si="11">IF(AND(AD11=1,AE11&lt;$AD$7),S11&amp;", ",IF(AND(AD11=1,AE11=$AD$7),S11,""))</f>
        <v/>
      </c>
      <c r="AG11" s="171">
        <f t="shared" ref="AG11:AG74" si="12">IF(AD11=1,T11,0)</f>
        <v>0</v>
      </c>
    </row>
    <row r="12" spans="1:33" ht="12" customHeight="1" x14ac:dyDescent="0.25">
      <c r="A12" s="497"/>
      <c r="B12" s="15">
        <v>3</v>
      </c>
      <c r="C12" s="468">
        <f t="shared" si="6"/>
        <v>0</v>
      </c>
      <c r="D12" s="469"/>
      <c r="E12" s="470"/>
      <c r="F12" s="67">
        <f t="shared" si="7"/>
        <v>0</v>
      </c>
      <c r="G12" s="67">
        <f t="shared" si="7"/>
        <v>0</v>
      </c>
      <c r="H12" s="67">
        <f t="shared" si="7"/>
        <v>0</v>
      </c>
      <c r="I12" s="67">
        <f t="shared" si="0"/>
        <v>0</v>
      </c>
      <c r="J12" s="67">
        <f t="shared" si="8"/>
        <v>0</v>
      </c>
      <c r="K12" s="16">
        <f t="shared" si="8"/>
        <v>0</v>
      </c>
      <c r="L12" s="67">
        <f t="shared" si="8"/>
        <v>0</v>
      </c>
      <c r="M12" s="17">
        <f>IF(L12&gt;0,VLOOKUP(I12,Labour!$AR$1:$AT$15,3,FALSE),0)</f>
        <v>0</v>
      </c>
      <c r="N12" s="70">
        <f t="shared" si="1"/>
        <v>0</v>
      </c>
      <c r="R12" s="83">
        <f t="shared" si="2"/>
        <v>0</v>
      </c>
      <c r="S12" s="83">
        <f t="shared" si="2"/>
        <v>0</v>
      </c>
      <c r="T12" s="83">
        <f t="shared" si="2"/>
        <v>0</v>
      </c>
      <c r="U12" s="83">
        <f t="shared" si="2"/>
        <v>0</v>
      </c>
      <c r="V12" s="83">
        <f t="shared" si="3"/>
        <v>0</v>
      </c>
      <c r="W12" s="83">
        <f t="shared" si="3"/>
        <v>0</v>
      </c>
      <c r="X12" s="83">
        <f t="shared" si="4"/>
        <v>0</v>
      </c>
      <c r="Y12" s="83">
        <f t="shared" si="4"/>
        <v>0</v>
      </c>
      <c r="Z12" s="83">
        <f t="shared" si="4"/>
        <v>0</v>
      </c>
      <c r="AA12" s="171">
        <f t="shared" si="9"/>
        <v>0</v>
      </c>
      <c r="AB12" s="83">
        <f t="shared" si="5"/>
        <v>0</v>
      </c>
      <c r="AC12" s="83">
        <f t="shared" si="5"/>
        <v>0</v>
      </c>
      <c r="AD12" s="171">
        <f t="shared" si="10"/>
        <v>0</v>
      </c>
      <c r="AE12" s="171">
        <f>IF(AD12=1,SUM(AD$10:AD12),0)</f>
        <v>0</v>
      </c>
      <c r="AF12" s="82" t="str">
        <f t="shared" si="11"/>
        <v/>
      </c>
      <c r="AG12" s="171">
        <f t="shared" si="12"/>
        <v>0</v>
      </c>
    </row>
    <row r="13" spans="1:33" ht="12" customHeight="1" x14ac:dyDescent="0.25">
      <c r="A13" s="497"/>
      <c r="B13" s="15">
        <v>4</v>
      </c>
      <c r="C13" s="468">
        <f t="shared" si="6"/>
        <v>0</v>
      </c>
      <c r="D13" s="469"/>
      <c r="E13" s="470"/>
      <c r="F13" s="67">
        <f t="shared" si="7"/>
        <v>0</v>
      </c>
      <c r="G13" s="67">
        <f t="shared" si="7"/>
        <v>0</v>
      </c>
      <c r="H13" s="67">
        <f t="shared" si="7"/>
        <v>0</v>
      </c>
      <c r="I13" s="67">
        <f t="shared" si="0"/>
        <v>0</v>
      </c>
      <c r="J13" s="67">
        <f t="shared" si="8"/>
        <v>0</v>
      </c>
      <c r="K13" s="16">
        <f t="shared" si="8"/>
        <v>0</v>
      </c>
      <c r="L13" s="67">
        <f t="shared" si="8"/>
        <v>0</v>
      </c>
      <c r="M13" s="17">
        <f>IF(L13&gt;0,VLOOKUP(I13,Labour!$AR$1:$AT$15,3,FALSE),0)</f>
        <v>0</v>
      </c>
      <c r="N13" s="70">
        <f t="shared" si="1"/>
        <v>0</v>
      </c>
      <c r="R13" s="83">
        <f t="shared" si="2"/>
        <v>0</v>
      </c>
      <c r="S13" s="83">
        <f t="shared" si="2"/>
        <v>0</v>
      </c>
      <c r="T13" s="83">
        <f t="shared" si="2"/>
        <v>0</v>
      </c>
      <c r="U13" s="83">
        <f t="shared" si="2"/>
        <v>0</v>
      </c>
      <c r="V13" s="83">
        <f t="shared" si="3"/>
        <v>0</v>
      </c>
      <c r="W13" s="83">
        <f t="shared" si="3"/>
        <v>0</v>
      </c>
      <c r="X13" s="83">
        <f t="shared" si="4"/>
        <v>0</v>
      </c>
      <c r="Y13" s="83">
        <f t="shared" si="4"/>
        <v>0</v>
      </c>
      <c r="Z13" s="83">
        <f t="shared" si="4"/>
        <v>0</v>
      </c>
      <c r="AA13" s="171">
        <f t="shared" si="9"/>
        <v>0</v>
      </c>
      <c r="AB13" s="83">
        <f t="shared" si="5"/>
        <v>0</v>
      </c>
      <c r="AC13" s="83">
        <f t="shared" si="5"/>
        <v>0</v>
      </c>
      <c r="AD13" s="171">
        <f t="shared" si="10"/>
        <v>0</v>
      </c>
      <c r="AE13" s="171">
        <f>IF(AD13=1,SUM(AD$10:AD13),0)</f>
        <v>0</v>
      </c>
      <c r="AF13" s="82" t="str">
        <f t="shared" si="11"/>
        <v/>
      </c>
      <c r="AG13" s="171">
        <f t="shared" si="12"/>
        <v>0</v>
      </c>
    </row>
    <row r="14" spans="1:33" ht="12" customHeight="1" x14ac:dyDescent="0.25">
      <c r="A14" s="497"/>
      <c r="B14" s="15">
        <v>5</v>
      </c>
      <c r="C14" s="468">
        <f t="shared" si="6"/>
        <v>0</v>
      </c>
      <c r="D14" s="469"/>
      <c r="E14" s="470"/>
      <c r="F14" s="67">
        <f t="shared" si="7"/>
        <v>0</v>
      </c>
      <c r="G14" s="67">
        <f t="shared" si="7"/>
        <v>0</v>
      </c>
      <c r="H14" s="67">
        <f t="shared" si="7"/>
        <v>0</v>
      </c>
      <c r="I14" s="67">
        <f t="shared" si="0"/>
        <v>0</v>
      </c>
      <c r="J14" s="67">
        <f t="shared" si="8"/>
        <v>0</v>
      </c>
      <c r="K14" s="16">
        <f t="shared" si="8"/>
        <v>0</v>
      </c>
      <c r="L14" s="67">
        <f t="shared" si="8"/>
        <v>0</v>
      </c>
      <c r="M14" s="17">
        <f>IF(L14&gt;0,VLOOKUP(I14,Labour!$AR$1:$AT$15,3,FALSE),0)</f>
        <v>0</v>
      </c>
      <c r="N14" s="70">
        <f t="shared" si="1"/>
        <v>0</v>
      </c>
      <c r="R14" s="83">
        <f t="shared" si="2"/>
        <v>0</v>
      </c>
      <c r="S14" s="83">
        <f t="shared" si="2"/>
        <v>0</v>
      </c>
      <c r="T14" s="83">
        <f t="shared" si="2"/>
        <v>0</v>
      </c>
      <c r="U14" s="83">
        <f t="shared" si="2"/>
        <v>0</v>
      </c>
      <c r="V14" s="83">
        <f t="shared" si="3"/>
        <v>0</v>
      </c>
      <c r="W14" s="83">
        <f t="shared" si="3"/>
        <v>0</v>
      </c>
      <c r="X14" s="83">
        <f t="shared" si="4"/>
        <v>0</v>
      </c>
      <c r="Y14" s="83">
        <f t="shared" si="4"/>
        <v>0</v>
      </c>
      <c r="Z14" s="83">
        <f t="shared" si="4"/>
        <v>0</v>
      </c>
      <c r="AA14" s="171">
        <f t="shared" si="9"/>
        <v>0</v>
      </c>
      <c r="AB14" s="83">
        <f t="shared" si="5"/>
        <v>0</v>
      </c>
      <c r="AC14" s="83">
        <f t="shared" si="5"/>
        <v>0</v>
      </c>
      <c r="AD14" s="171">
        <f t="shared" si="10"/>
        <v>0</v>
      </c>
      <c r="AE14" s="171">
        <f>IF(AD14=1,SUM(AD$10:AD14),0)</f>
        <v>0</v>
      </c>
      <c r="AF14" s="82" t="str">
        <f t="shared" si="11"/>
        <v/>
      </c>
      <c r="AG14" s="171">
        <f t="shared" si="12"/>
        <v>0</v>
      </c>
    </row>
    <row r="15" spans="1:33" ht="12" customHeight="1" x14ac:dyDescent="0.25">
      <c r="A15" s="497"/>
      <c r="B15" s="15">
        <v>6</v>
      </c>
      <c r="C15" s="468">
        <f t="shared" si="6"/>
        <v>0</v>
      </c>
      <c r="D15" s="469"/>
      <c r="E15" s="470"/>
      <c r="F15" s="67">
        <f t="shared" si="7"/>
        <v>0</v>
      </c>
      <c r="G15" s="67">
        <f t="shared" si="7"/>
        <v>0</v>
      </c>
      <c r="H15" s="67">
        <f t="shared" si="7"/>
        <v>0</v>
      </c>
      <c r="I15" s="67">
        <f t="shared" si="0"/>
        <v>0</v>
      </c>
      <c r="J15" s="67">
        <f t="shared" si="8"/>
        <v>0</v>
      </c>
      <c r="K15" s="16">
        <f t="shared" si="8"/>
        <v>0</v>
      </c>
      <c r="L15" s="67">
        <f t="shared" si="8"/>
        <v>0</v>
      </c>
      <c r="M15" s="17">
        <f>IF(L15&gt;0,VLOOKUP(I15,Labour!$AR$1:$AT$15,3,FALSE),0)</f>
        <v>0</v>
      </c>
      <c r="N15" s="70">
        <f t="shared" si="1"/>
        <v>0</v>
      </c>
      <c r="R15" s="83">
        <f t="shared" si="2"/>
        <v>0</v>
      </c>
      <c r="S15" s="83">
        <f t="shared" si="2"/>
        <v>0</v>
      </c>
      <c r="T15" s="83">
        <f t="shared" si="2"/>
        <v>0</v>
      </c>
      <c r="U15" s="83">
        <f t="shared" si="2"/>
        <v>0</v>
      </c>
      <c r="V15" s="83">
        <f t="shared" si="3"/>
        <v>0</v>
      </c>
      <c r="W15" s="83">
        <f t="shared" si="3"/>
        <v>0</v>
      </c>
      <c r="X15" s="83">
        <f t="shared" si="4"/>
        <v>0</v>
      </c>
      <c r="Y15" s="83">
        <f t="shared" si="4"/>
        <v>0</v>
      </c>
      <c r="Z15" s="83">
        <f t="shared" si="4"/>
        <v>0</v>
      </c>
      <c r="AA15" s="171">
        <f t="shared" si="9"/>
        <v>0</v>
      </c>
      <c r="AB15" s="83">
        <f t="shared" si="5"/>
        <v>0</v>
      </c>
      <c r="AC15" s="83">
        <f t="shared" si="5"/>
        <v>0</v>
      </c>
      <c r="AD15" s="171">
        <f t="shared" si="10"/>
        <v>0</v>
      </c>
      <c r="AE15" s="171">
        <f>IF(AD15=1,SUM(AD$10:AD15),0)</f>
        <v>0</v>
      </c>
      <c r="AF15" s="82" t="str">
        <f t="shared" si="11"/>
        <v/>
      </c>
      <c r="AG15" s="171">
        <f t="shared" si="12"/>
        <v>0</v>
      </c>
    </row>
    <row r="16" spans="1:33" ht="12" customHeight="1" x14ac:dyDescent="0.25">
      <c r="A16" s="497"/>
      <c r="B16" s="15">
        <v>7</v>
      </c>
      <c r="C16" s="468">
        <f t="shared" si="6"/>
        <v>0</v>
      </c>
      <c r="D16" s="469"/>
      <c r="E16" s="470"/>
      <c r="F16" s="67">
        <f t="shared" si="7"/>
        <v>0</v>
      </c>
      <c r="G16" s="67">
        <f t="shared" si="7"/>
        <v>0</v>
      </c>
      <c r="H16" s="67">
        <f t="shared" si="7"/>
        <v>0</v>
      </c>
      <c r="I16" s="67">
        <f t="shared" si="0"/>
        <v>0</v>
      </c>
      <c r="J16" s="67">
        <f t="shared" si="8"/>
        <v>0</v>
      </c>
      <c r="K16" s="16">
        <f t="shared" si="8"/>
        <v>0</v>
      </c>
      <c r="L16" s="67">
        <f t="shared" si="8"/>
        <v>0</v>
      </c>
      <c r="M16" s="17">
        <f>IF(L16&gt;0,VLOOKUP(I16,Labour!$AR$1:$AT$15,3,FALSE),0)</f>
        <v>0</v>
      </c>
      <c r="N16" s="70">
        <f t="shared" si="1"/>
        <v>0</v>
      </c>
      <c r="R16" s="83">
        <f t="shared" si="2"/>
        <v>0</v>
      </c>
      <c r="S16" s="83">
        <f t="shared" si="2"/>
        <v>0</v>
      </c>
      <c r="T16" s="83">
        <f t="shared" si="2"/>
        <v>0</v>
      </c>
      <c r="U16" s="83">
        <f t="shared" si="2"/>
        <v>0</v>
      </c>
      <c r="V16" s="83">
        <f t="shared" si="3"/>
        <v>0</v>
      </c>
      <c r="W16" s="83">
        <f t="shared" si="3"/>
        <v>0</v>
      </c>
      <c r="X16" s="83">
        <f t="shared" si="4"/>
        <v>0</v>
      </c>
      <c r="Y16" s="83">
        <f t="shared" si="4"/>
        <v>0</v>
      </c>
      <c r="Z16" s="83">
        <f t="shared" si="4"/>
        <v>0</v>
      </c>
      <c r="AA16" s="171">
        <f t="shared" si="9"/>
        <v>0</v>
      </c>
      <c r="AB16" s="83">
        <f t="shared" si="5"/>
        <v>0</v>
      </c>
      <c r="AC16" s="83">
        <f t="shared" si="5"/>
        <v>0</v>
      </c>
      <c r="AD16" s="171">
        <f t="shared" si="10"/>
        <v>0</v>
      </c>
      <c r="AE16" s="171">
        <f>IF(AD16=1,SUM(AD$10:AD16),0)</f>
        <v>0</v>
      </c>
      <c r="AF16" s="82" t="str">
        <f t="shared" si="11"/>
        <v/>
      </c>
      <c r="AG16" s="171">
        <f t="shared" si="12"/>
        <v>0</v>
      </c>
    </row>
    <row r="17" spans="1:33" ht="12" customHeight="1" x14ac:dyDescent="0.25">
      <c r="A17" s="497"/>
      <c r="B17" s="15">
        <v>8</v>
      </c>
      <c r="C17" s="468">
        <f t="shared" si="6"/>
        <v>0</v>
      </c>
      <c r="D17" s="469"/>
      <c r="E17" s="470"/>
      <c r="F17" s="67">
        <f t="shared" si="7"/>
        <v>0</v>
      </c>
      <c r="G17" s="67">
        <f t="shared" si="7"/>
        <v>0</v>
      </c>
      <c r="H17" s="67">
        <f t="shared" si="7"/>
        <v>0</v>
      </c>
      <c r="I17" s="67">
        <f t="shared" si="0"/>
        <v>0</v>
      </c>
      <c r="J17" s="67">
        <f t="shared" si="8"/>
        <v>0</v>
      </c>
      <c r="K17" s="16">
        <f t="shared" si="8"/>
        <v>0</v>
      </c>
      <c r="L17" s="67">
        <f t="shared" si="8"/>
        <v>0</v>
      </c>
      <c r="M17" s="17">
        <f>IF(L17&gt;0,VLOOKUP(I17,Labour!$AR$1:$AT$15,3,FALSE),0)</f>
        <v>0</v>
      </c>
      <c r="N17" s="70">
        <f t="shared" si="1"/>
        <v>0</v>
      </c>
      <c r="R17" s="83">
        <f t="shared" si="2"/>
        <v>0</v>
      </c>
      <c r="S17" s="83">
        <f t="shared" si="2"/>
        <v>0</v>
      </c>
      <c r="T17" s="83">
        <f t="shared" si="2"/>
        <v>0</v>
      </c>
      <c r="U17" s="83">
        <f t="shared" si="2"/>
        <v>0</v>
      </c>
      <c r="V17" s="83">
        <f t="shared" si="3"/>
        <v>0</v>
      </c>
      <c r="W17" s="83">
        <f t="shared" si="3"/>
        <v>0</v>
      </c>
      <c r="X17" s="83">
        <f t="shared" si="4"/>
        <v>0</v>
      </c>
      <c r="Y17" s="83">
        <f t="shared" si="4"/>
        <v>0</v>
      </c>
      <c r="Z17" s="83">
        <f t="shared" si="4"/>
        <v>0</v>
      </c>
      <c r="AA17" s="171">
        <f t="shared" si="9"/>
        <v>0</v>
      </c>
      <c r="AB17" s="83">
        <f t="shared" si="5"/>
        <v>0</v>
      </c>
      <c r="AC17" s="83">
        <f t="shared" si="5"/>
        <v>0</v>
      </c>
      <c r="AD17" s="171">
        <f t="shared" si="10"/>
        <v>0</v>
      </c>
      <c r="AE17" s="171">
        <f>IF(AD17=1,SUM(AD$10:AD17),0)</f>
        <v>0</v>
      </c>
      <c r="AF17" s="82" t="str">
        <f t="shared" si="11"/>
        <v/>
      </c>
      <c r="AG17" s="171">
        <f t="shared" si="12"/>
        <v>0</v>
      </c>
    </row>
    <row r="18" spans="1:33" ht="12" customHeight="1" x14ac:dyDescent="0.25">
      <c r="A18" s="497"/>
      <c r="B18" s="15">
        <v>9</v>
      </c>
      <c r="C18" s="468">
        <f t="shared" si="6"/>
        <v>0</v>
      </c>
      <c r="D18" s="469"/>
      <c r="E18" s="470"/>
      <c r="F18" s="67">
        <f t="shared" si="7"/>
        <v>0</v>
      </c>
      <c r="G18" s="67">
        <f t="shared" si="7"/>
        <v>0</v>
      </c>
      <c r="H18" s="67">
        <f t="shared" si="7"/>
        <v>0</v>
      </c>
      <c r="I18" s="67">
        <f t="shared" si="0"/>
        <v>0</v>
      </c>
      <c r="J18" s="67">
        <f t="shared" si="8"/>
        <v>0</v>
      </c>
      <c r="K18" s="16">
        <f t="shared" si="8"/>
        <v>0</v>
      </c>
      <c r="L18" s="67">
        <f t="shared" si="8"/>
        <v>0</v>
      </c>
      <c r="M18" s="17">
        <f>IF(L18&gt;0,VLOOKUP(I18,Labour!$AR$1:$AT$15,3,FALSE),0)</f>
        <v>0</v>
      </c>
      <c r="N18" s="70">
        <f t="shared" si="1"/>
        <v>0</v>
      </c>
      <c r="R18" s="83">
        <f t="shared" si="2"/>
        <v>0</v>
      </c>
      <c r="S18" s="83">
        <f t="shared" si="2"/>
        <v>0</v>
      </c>
      <c r="T18" s="83">
        <f t="shared" si="2"/>
        <v>0</v>
      </c>
      <c r="U18" s="83">
        <f t="shared" si="2"/>
        <v>0</v>
      </c>
      <c r="V18" s="83">
        <f t="shared" si="3"/>
        <v>0</v>
      </c>
      <c r="W18" s="83">
        <f t="shared" si="3"/>
        <v>0</v>
      </c>
      <c r="X18" s="83">
        <f t="shared" si="4"/>
        <v>0</v>
      </c>
      <c r="Y18" s="83">
        <f t="shared" si="4"/>
        <v>0</v>
      </c>
      <c r="Z18" s="83">
        <f t="shared" si="4"/>
        <v>0</v>
      </c>
      <c r="AA18" s="171">
        <f t="shared" si="9"/>
        <v>0</v>
      </c>
      <c r="AB18" s="83">
        <f t="shared" si="5"/>
        <v>0</v>
      </c>
      <c r="AC18" s="83">
        <f t="shared" si="5"/>
        <v>0</v>
      </c>
      <c r="AD18" s="171">
        <f t="shared" si="10"/>
        <v>0</v>
      </c>
      <c r="AE18" s="171">
        <f>IF(AD18=1,SUM(AD$10:AD18),0)</f>
        <v>0</v>
      </c>
      <c r="AF18" s="82" t="str">
        <f t="shared" si="11"/>
        <v/>
      </c>
      <c r="AG18" s="171">
        <f t="shared" si="12"/>
        <v>0</v>
      </c>
    </row>
    <row r="19" spans="1:33" ht="12" customHeight="1" x14ac:dyDescent="0.25">
      <c r="A19" s="497"/>
      <c r="B19" s="15">
        <v>10</v>
      </c>
      <c r="C19" s="468">
        <f t="shared" si="6"/>
        <v>0</v>
      </c>
      <c r="D19" s="469"/>
      <c r="E19" s="470"/>
      <c r="F19" s="67">
        <f t="shared" si="7"/>
        <v>0</v>
      </c>
      <c r="G19" s="67">
        <f t="shared" si="7"/>
        <v>0</v>
      </c>
      <c r="H19" s="67">
        <f t="shared" si="7"/>
        <v>0</v>
      </c>
      <c r="I19" s="67">
        <f t="shared" si="0"/>
        <v>0</v>
      </c>
      <c r="J19" s="67">
        <f t="shared" si="8"/>
        <v>0</v>
      </c>
      <c r="K19" s="16">
        <f t="shared" si="8"/>
        <v>0</v>
      </c>
      <c r="L19" s="67">
        <f t="shared" si="8"/>
        <v>0</v>
      </c>
      <c r="M19" s="17">
        <f>IF(L19&gt;0,VLOOKUP(I19,Labour!$AR$1:$AT$15,3,FALSE),0)</f>
        <v>0</v>
      </c>
      <c r="N19" s="70">
        <f t="shared" si="1"/>
        <v>0</v>
      </c>
      <c r="R19" s="83">
        <f t="shared" si="2"/>
        <v>0</v>
      </c>
      <c r="S19" s="83">
        <f t="shared" si="2"/>
        <v>0</v>
      </c>
      <c r="T19" s="83">
        <f t="shared" si="2"/>
        <v>0</v>
      </c>
      <c r="U19" s="83">
        <f t="shared" si="2"/>
        <v>0</v>
      </c>
      <c r="V19" s="83">
        <f t="shared" si="3"/>
        <v>0</v>
      </c>
      <c r="W19" s="83">
        <f t="shared" si="3"/>
        <v>0</v>
      </c>
      <c r="X19" s="83">
        <f t="shared" si="4"/>
        <v>0</v>
      </c>
      <c r="Y19" s="83">
        <f t="shared" si="4"/>
        <v>0</v>
      </c>
      <c r="Z19" s="83">
        <f t="shared" si="4"/>
        <v>0</v>
      </c>
      <c r="AA19" s="171">
        <f t="shared" si="9"/>
        <v>0</v>
      </c>
      <c r="AB19" s="83">
        <f t="shared" si="5"/>
        <v>0</v>
      </c>
      <c r="AC19" s="83">
        <f t="shared" si="5"/>
        <v>0</v>
      </c>
      <c r="AD19" s="171">
        <f t="shared" si="10"/>
        <v>0</v>
      </c>
      <c r="AE19" s="171">
        <f>IF(AD19=1,SUM(AD$10:AD19),0)</f>
        <v>0</v>
      </c>
      <c r="AF19" s="82" t="str">
        <f t="shared" si="11"/>
        <v/>
      </c>
      <c r="AG19" s="171">
        <f t="shared" si="12"/>
        <v>0</v>
      </c>
    </row>
    <row r="20" spans="1:33" ht="12" customHeight="1" x14ac:dyDescent="0.25">
      <c r="A20" s="497"/>
      <c r="B20" s="15">
        <v>11</v>
      </c>
      <c r="C20" s="468">
        <f t="shared" si="6"/>
        <v>0</v>
      </c>
      <c r="D20" s="469"/>
      <c r="E20" s="470"/>
      <c r="F20" s="67">
        <f t="shared" si="7"/>
        <v>0</v>
      </c>
      <c r="G20" s="67">
        <f t="shared" si="7"/>
        <v>0</v>
      </c>
      <c r="H20" s="67">
        <f t="shared" si="7"/>
        <v>0</v>
      </c>
      <c r="I20" s="67">
        <f t="shared" si="0"/>
        <v>0</v>
      </c>
      <c r="J20" s="67">
        <f t="shared" si="8"/>
        <v>0</v>
      </c>
      <c r="K20" s="16">
        <f t="shared" si="8"/>
        <v>0</v>
      </c>
      <c r="L20" s="67">
        <f t="shared" si="8"/>
        <v>0</v>
      </c>
      <c r="M20" s="17">
        <f>IF(L20&gt;0,VLOOKUP(I20,Labour!$AR$1:$AT$15,3,FALSE),0)</f>
        <v>0</v>
      </c>
      <c r="N20" s="70">
        <f t="shared" si="1"/>
        <v>0</v>
      </c>
      <c r="R20" s="83">
        <f t="shared" si="2"/>
        <v>0</v>
      </c>
      <c r="S20" s="83">
        <f t="shared" si="2"/>
        <v>0</v>
      </c>
      <c r="T20" s="83">
        <f t="shared" si="2"/>
        <v>0</v>
      </c>
      <c r="U20" s="83">
        <f t="shared" si="2"/>
        <v>0</v>
      </c>
      <c r="V20" s="83">
        <f t="shared" si="3"/>
        <v>0</v>
      </c>
      <c r="W20" s="83">
        <f t="shared" si="3"/>
        <v>0</v>
      </c>
      <c r="X20" s="83">
        <f t="shared" si="4"/>
        <v>0</v>
      </c>
      <c r="Y20" s="83">
        <f t="shared" si="4"/>
        <v>0</v>
      </c>
      <c r="Z20" s="83">
        <f t="shared" si="4"/>
        <v>0</v>
      </c>
      <c r="AA20" s="171">
        <f t="shared" si="9"/>
        <v>0</v>
      </c>
      <c r="AB20" s="83">
        <f t="shared" si="5"/>
        <v>0</v>
      </c>
      <c r="AC20" s="83">
        <f t="shared" si="5"/>
        <v>0</v>
      </c>
      <c r="AD20" s="171">
        <f t="shared" si="10"/>
        <v>0</v>
      </c>
      <c r="AE20" s="171">
        <f>IF(AD20=1,SUM(AD$10:AD20),0)</f>
        <v>0</v>
      </c>
      <c r="AF20" s="82" t="str">
        <f t="shared" si="11"/>
        <v/>
      </c>
      <c r="AG20" s="171">
        <f t="shared" si="12"/>
        <v>0</v>
      </c>
    </row>
    <row r="21" spans="1:33" ht="12" customHeight="1" x14ac:dyDescent="0.25">
      <c r="A21" s="497"/>
      <c r="B21" s="15">
        <v>12</v>
      </c>
      <c r="C21" s="468">
        <f t="shared" si="6"/>
        <v>0</v>
      </c>
      <c r="D21" s="469"/>
      <c r="E21" s="470"/>
      <c r="F21" s="67">
        <f t="shared" si="7"/>
        <v>0</v>
      </c>
      <c r="G21" s="67">
        <f t="shared" si="7"/>
        <v>0</v>
      </c>
      <c r="H21" s="67">
        <f t="shared" si="7"/>
        <v>0</v>
      </c>
      <c r="I21" s="67">
        <f t="shared" si="0"/>
        <v>0</v>
      </c>
      <c r="J21" s="67">
        <f t="shared" si="8"/>
        <v>0</v>
      </c>
      <c r="K21" s="16">
        <f t="shared" si="8"/>
        <v>0</v>
      </c>
      <c r="L21" s="67">
        <f t="shared" si="8"/>
        <v>0</v>
      </c>
      <c r="M21" s="17">
        <f>IF(L21&gt;0,VLOOKUP(I21,Labour!$AR$1:$AT$15,3,FALSE),0)</f>
        <v>0</v>
      </c>
      <c r="N21" s="70">
        <f t="shared" si="1"/>
        <v>0</v>
      </c>
      <c r="R21" s="83">
        <f t="shared" si="2"/>
        <v>0</v>
      </c>
      <c r="S21" s="83">
        <f t="shared" si="2"/>
        <v>0</v>
      </c>
      <c r="T21" s="83">
        <f t="shared" si="2"/>
        <v>0</v>
      </c>
      <c r="U21" s="83">
        <f t="shared" si="2"/>
        <v>0</v>
      </c>
      <c r="V21" s="83">
        <f t="shared" si="3"/>
        <v>0</v>
      </c>
      <c r="W21" s="83">
        <f t="shared" si="3"/>
        <v>0</v>
      </c>
      <c r="X21" s="83">
        <f t="shared" si="4"/>
        <v>0</v>
      </c>
      <c r="Y21" s="83">
        <f t="shared" si="4"/>
        <v>0</v>
      </c>
      <c r="Z21" s="83">
        <f t="shared" si="4"/>
        <v>0</v>
      </c>
      <c r="AA21" s="171">
        <f t="shared" si="9"/>
        <v>0</v>
      </c>
      <c r="AB21" s="83">
        <f t="shared" si="5"/>
        <v>0</v>
      </c>
      <c r="AC21" s="83">
        <f t="shared" si="5"/>
        <v>0</v>
      </c>
      <c r="AD21" s="171">
        <f t="shared" si="10"/>
        <v>0</v>
      </c>
      <c r="AE21" s="171">
        <f>IF(AD21=1,SUM(AD$10:AD21),0)</f>
        <v>0</v>
      </c>
      <c r="AF21" s="82" t="str">
        <f t="shared" si="11"/>
        <v/>
      </c>
      <c r="AG21" s="171">
        <f t="shared" si="12"/>
        <v>0</v>
      </c>
    </row>
    <row r="22" spans="1:33" ht="12" customHeight="1" x14ac:dyDescent="0.25">
      <c r="A22" s="497"/>
      <c r="B22" s="15">
        <v>13</v>
      </c>
      <c r="C22" s="468">
        <f t="shared" si="6"/>
        <v>0</v>
      </c>
      <c r="D22" s="469"/>
      <c r="E22" s="470"/>
      <c r="F22" s="67">
        <f t="shared" si="7"/>
        <v>0</v>
      </c>
      <c r="G22" s="67">
        <f t="shared" si="7"/>
        <v>0</v>
      </c>
      <c r="H22" s="67">
        <f t="shared" si="7"/>
        <v>0</v>
      </c>
      <c r="I22" s="67">
        <f t="shared" si="0"/>
        <v>0</v>
      </c>
      <c r="J22" s="67">
        <f t="shared" si="8"/>
        <v>0</v>
      </c>
      <c r="K22" s="16">
        <f t="shared" si="8"/>
        <v>0</v>
      </c>
      <c r="L22" s="67">
        <f t="shared" si="8"/>
        <v>0</v>
      </c>
      <c r="M22" s="17">
        <f>IF(L22&gt;0,VLOOKUP(I22,Labour!$AR$1:$AT$15,3,FALSE),0)</f>
        <v>0</v>
      </c>
      <c r="N22" s="70">
        <f t="shared" si="1"/>
        <v>0</v>
      </c>
      <c r="R22" s="83">
        <f t="shared" si="2"/>
        <v>0</v>
      </c>
      <c r="S22" s="83">
        <f t="shared" si="2"/>
        <v>0</v>
      </c>
      <c r="T22" s="83">
        <f t="shared" si="2"/>
        <v>0</v>
      </c>
      <c r="U22" s="83">
        <f t="shared" si="2"/>
        <v>0</v>
      </c>
      <c r="V22" s="83">
        <f t="shared" si="3"/>
        <v>0</v>
      </c>
      <c r="W22" s="83">
        <f t="shared" si="3"/>
        <v>0</v>
      </c>
      <c r="X22" s="83">
        <f t="shared" si="4"/>
        <v>0</v>
      </c>
      <c r="Y22" s="83">
        <f t="shared" si="4"/>
        <v>0</v>
      </c>
      <c r="Z22" s="83">
        <f t="shared" si="4"/>
        <v>0</v>
      </c>
      <c r="AA22" s="171">
        <f t="shared" si="9"/>
        <v>0</v>
      </c>
      <c r="AB22" s="83">
        <f t="shared" si="5"/>
        <v>0</v>
      </c>
      <c r="AC22" s="83">
        <f t="shared" si="5"/>
        <v>0</v>
      </c>
      <c r="AD22" s="171">
        <f t="shared" si="10"/>
        <v>0</v>
      </c>
      <c r="AE22" s="171">
        <f>IF(AD22=1,SUM(AD$10:AD22),0)</f>
        <v>0</v>
      </c>
      <c r="AF22" s="82" t="str">
        <f t="shared" si="11"/>
        <v/>
      </c>
      <c r="AG22" s="171">
        <f t="shared" si="12"/>
        <v>0</v>
      </c>
    </row>
    <row r="23" spans="1:33" ht="12" customHeight="1" x14ac:dyDescent="0.25">
      <c r="A23" s="497"/>
      <c r="B23" s="15">
        <v>14</v>
      </c>
      <c r="C23" s="468">
        <f t="shared" si="6"/>
        <v>0</v>
      </c>
      <c r="D23" s="469"/>
      <c r="E23" s="470"/>
      <c r="F23" s="67">
        <f t="shared" si="7"/>
        <v>0</v>
      </c>
      <c r="G23" s="67">
        <f t="shared" si="7"/>
        <v>0</v>
      </c>
      <c r="H23" s="67">
        <f t="shared" si="7"/>
        <v>0</v>
      </c>
      <c r="I23" s="67">
        <f t="shared" si="0"/>
        <v>0</v>
      </c>
      <c r="J23" s="67">
        <f t="shared" si="8"/>
        <v>0</v>
      </c>
      <c r="K23" s="16">
        <f t="shared" si="8"/>
        <v>0</v>
      </c>
      <c r="L23" s="67">
        <f t="shared" si="8"/>
        <v>0</v>
      </c>
      <c r="M23" s="17">
        <f>IF(L23&gt;0,VLOOKUP(I23,Labour!$AR$1:$AT$15,3,FALSE),0)</f>
        <v>0</v>
      </c>
      <c r="N23" s="70">
        <f t="shared" si="1"/>
        <v>0</v>
      </c>
      <c r="R23" s="83">
        <f t="shared" si="2"/>
        <v>0</v>
      </c>
      <c r="S23" s="83">
        <f t="shared" si="2"/>
        <v>0</v>
      </c>
      <c r="T23" s="83">
        <f t="shared" si="2"/>
        <v>0</v>
      </c>
      <c r="U23" s="83">
        <f t="shared" si="2"/>
        <v>0</v>
      </c>
      <c r="V23" s="83">
        <f t="shared" si="3"/>
        <v>0</v>
      </c>
      <c r="W23" s="83">
        <f t="shared" si="3"/>
        <v>0</v>
      </c>
      <c r="X23" s="83">
        <f t="shared" si="4"/>
        <v>0</v>
      </c>
      <c r="Y23" s="83">
        <f t="shared" si="4"/>
        <v>0</v>
      </c>
      <c r="Z23" s="83">
        <f t="shared" si="4"/>
        <v>0</v>
      </c>
      <c r="AA23" s="171">
        <f t="shared" si="9"/>
        <v>0</v>
      </c>
      <c r="AB23" s="83">
        <f t="shared" si="5"/>
        <v>0</v>
      </c>
      <c r="AC23" s="83">
        <f t="shared" si="5"/>
        <v>0</v>
      </c>
      <c r="AD23" s="171">
        <f t="shared" si="10"/>
        <v>0</v>
      </c>
      <c r="AE23" s="171">
        <f>IF(AD23=1,SUM(AD$10:AD23),0)</f>
        <v>0</v>
      </c>
      <c r="AF23" s="82" t="str">
        <f t="shared" si="11"/>
        <v/>
      </c>
      <c r="AG23" s="171">
        <f t="shared" si="12"/>
        <v>0</v>
      </c>
    </row>
    <row r="24" spans="1:33" ht="12" customHeight="1" x14ac:dyDescent="0.25">
      <c r="A24" s="497"/>
      <c r="B24" s="15">
        <v>15</v>
      </c>
      <c r="C24" s="468">
        <f t="shared" si="6"/>
        <v>0</v>
      </c>
      <c r="D24" s="469"/>
      <c r="E24" s="470"/>
      <c r="F24" s="67">
        <f t="shared" si="7"/>
        <v>0</v>
      </c>
      <c r="G24" s="67">
        <f t="shared" si="7"/>
        <v>0</v>
      </c>
      <c r="H24" s="67">
        <f t="shared" si="7"/>
        <v>0</v>
      </c>
      <c r="I24" s="67">
        <f t="shared" si="0"/>
        <v>0</v>
      </c>
      <c r="J24" s="67">
        <f t="shared" si="8"/>
        <v>0</v>
      </c>
      <c r="K24" s="16">
        <f t="shared" si="8"/>
        <v>0</v>
      </c>
      <c r="L24" s="67">
        <f t="shared" si="8"/>
        <v>0</v>
      </c>
      <c r="M24" s="17">
        <f>IF(L24&gt;0,VLOOKUP(I24,Labour!$AR$1:$AT$15,3,FALSE),0)</f>
        <v>0</v>
      </c>
      <c r="N24" s="70">
        <f t="shared" si="1"/>
        <v>0</v>
      </c>
      <c r="R24" s="83">
        <f t="shared" si="2"/>
        <v>0</v>
      </c>
      <c r="S24" s="83">
        <f t="shared" si="2"/>
        <v>0</v>
      </c>
      <c r="T24" s="83">
        <f t="shared" si="2"/>
        <v>0</v>
      </c>
      <c r="U24" s="83">
        <f t="shared" si="2"/>
        <v>0</v>
      </c>
      <c r="V24" s="83">
        <f t="shared" si="3"/>
        <v>0</v>
      </c>
      <c r="W24" s="83">
        <f t="shared" si="3"/>
        <v>0</v>
      </c>
      <c r="X24" s="83">
        <f t="shared" si="4"/>
        <v>0</v>
      </c>
      <c r="Y24" s="83">
        <f t="shared" si="4"/>
        <v>0</v>
      </c>
      <c r="Z24" s="83">
        <f t="shared" si="4"/>
        <v>0</v>
      </c>
      <c r="AA24" s="171">
        <f t="shared" si="9"/>
        <v>0</v>
      </c>
      <c r="AB24" s="83">
        <f t="shared" si="5"/>
        <v>0</v>
      </c>
      <c r="AC24" s="83">
        <f t="shared" si="5"/>
        <v>0</v>
      </c>
      <c r="AD24" s="171">
        <f t="shared" si="10"/>
        <v>0</v>
      </c>
      <c r="AE24" s="171">
        <f>IF(AD24=1,SUM(AD$10:AD24),0)</f>
        <v>0</v>
      </c>
      <c r="AF24" s="82" t="str">
        <f t="shared" si="11"/>
        <v/>
      </c>
      <c r="AG24" s="171">
        <f t="shared" si="12"/>
        <v>0</v>
      </c>
    </row>
    <row r="25" spans="1:33" ht="12" customHeight="1" x14ac:dyDescent="0.25">
      <c r="A25" s="497"/>
      <c r="B25" s="15">
        <v>16</v>
      </c>
      <c r="C25" s="468">
        <f t="shared" si="6"/>
        <v>0</v>
      </c>
      <c r="D25" s="469"/>
      <c r="E25" s="470"/>
      <c r="F25" s="67">
        <f t="shared" si="7"/>
        <v>0</v>
      </c>
      <c r="G25" s="67">
        <f t="shared" si="7"/>
        <v>0</v>
      </c>
      <c r="H25" s="67">
        <f t="shared" si="7"/>
        <v>0</v>
      </c>
      <c r="I25" s="67">
        <f t="shared" si="0"/>
        <v>0</v>
      </c>
      <c r="J25" s="67">
        <f t="shared" si="8"/>
        <v>0</v>
      </c>
      <c r="K25" s="16">
        <f t="shared" si="8"/>
        <v>0</v>
      </c>
      <c r="L25" s="67">
        <f t="shared" si="8"/>
        <v>0</v>
      </c>
      <c r="M25" s="17">
        <f>IF(L25&gt;0,VLOOKUP(I25,Labour!$AR$1:$AT$15,3,FALSE),0)</f>
        <v>0</v>
      </c>
      <c r="N25" s="70">
        <f t="shared" si="1"/>
        <v>0</v>
      </c>
      <c r="R25" s="83">
        <f t="shared" si="2"/>
        <v>0</v>
      </c>
      <c r="S25" s="83">
        <f t="shared" si="2"/>
        <v>0</v>
      </c>
      <c r="T25" s="83">
        <f t="shared" si="2"/>
        <v>0</v>
      </c>
      <c r="U25" s="83">
        <f t="shared" si="2"/>
        <v>0</v>
      </c>
      <c r="V25" s="83">
        <f t="shared" si="3"/>
        <v>0</v>
      </c>
      <c r="W25" s="83">
        <f t="shared" si="3"/>
        <v>0</v>
      </c>
      <c r="X25" s="83">
        <f t="shared" si="4"/>
        <v>0</v>
      </c>
      <c r="Y25" s="83">
        <f t="shared" si="4"/>
        <v>0</v>
      </c>
      <c r="Z25" s="83">
        <f t="shared" si="4"/>
        <v>0</v>
      </c>
      <c r="AA25" s="171">
        <f t="shared" si="9"/>
        <v>0</v>
      </c>
      <c r="AB25" s="83">
        <f t="shared" si="5"/>
        <v>0</v>
      </c>
      <c r="AC25" s="83">
        <f t="shared" si="5"/>
        <v>0</v>
      </c>
      <c r="AD25" s="171">
        <f t="shared" si="10"/>
        <v>0</v>
      </c>
      <c r="AE25" s="171">
        <f>IF(AD25=1,SUM(AD$10:AD25),0)</f>
        <v>0</v>
      </c>
      <c r="AF25" s="82" t="str">
        <f t="shared" si="11"/>
        <v/>
      </c>
      <c r="AG25" s="171">
        <f t="shared" si="12"/>
        <v>0</v>
      </c>
    </row>
    <row r="26" spans="1:33" ht="12" customHeight="1" x14ac:dyDescent="0.25">
      <c r="A26" s="497"/>
      <c r="B26" s="15">
        <v>17</v>
      </c>
      <c r="C26" s="468">
        <f t="shared" si="6"/>
        <v>0</v>
      </c>
      <c r="D26" s="469"/>
      <c r="E26" s="470"/>
      <c r="F26" s="67">
        <f t="shared" si="7"/>
        <v>0</v>
      </c>
      <c r="G26" s="67">
        <f t="shared" si="7"/>
        <v>0</v>
      </c>
      <c r="H26" s="67">
        <f t="shared" si="7"/>
        <v>0</v>
      </c>
      <c r="I26" s="67">
        <f t="shared" si="0"/>
        <v>0</v>
      </c>
      <c r="J26" s="67">
        <f t="shared" si="8"/>
        <v>0</v>
      </c>
      <c r="K26" s="16">
        <f t="shared" si="8"/>
        <v>0</v>
      </c>
      <c r="L26" s="67">
        <f t="shared" si="8"/>
        <v>0</v>
      </c>
      <c r="M26" s="17">
        <f>IF(L26&gt;0,VLOOKUP(I26,Labour!$AR$1:$AT$15,3,FALSE),0)</f>
        <v>0</v>
      </c>
      <c r="N26" s="70">
        <f t="shared" si="1"/>
        <v>0</v>
      </c>
      <c r="R26" s="83">
        <f t="shared" si="2"/>
        <v>0</v>
      </c>
      <c r="S26" s="83">
        <f t="shared" si="2"/>
        <v>0</v>
      </c>
      <c r="T26" s="83">
        <f t="shared" si="2"/>
        <v>0</v>
      </c>
      <c r="U26" s="83">
        <f t="shared" si="2"/>
        <v>0</v>
      </c>
      <c r="V26" s="83">
        <f t="shared" si="3"/>
        <v>0</v>
      </c>
      <c r="W26" s="83">
        <f t="shared" si="3"/>
        <v>0</v>
      </c>
      <c r="X26" s="83">
        <f t="shared" si="4"/>
        <v>0</v>
      </c>
      <c r="Y26" s="83">
        <f t="shared" si="4"/>
        <v>0</v>
      </c>
      <c r="Z26" s="83">
        <f t="shared" si="4"/>
        <v>0</v>
      </c>
      <c r="AA26" s="171">
        <f t="shared" si="9"/>
        <v>0</v>
      </c>
      <c r="AB26" s="83">
        <f t="shared" si="5"/>
        <v>0</v>
      </c>
      <c r="AC26" s="83">
        <f t="shared" si="5"/>
        <v>0</v>
      </c>
      <c r="AD26" s="171">
        <f t="shared" si="10"/>
        <v>0</v>
      </c>
      <c r="AE26" s="171">
        <f>IF(AD26=1,SUM(AD$10:AD26),0)</f>
        <v>0</v>
      </c>
      <c r="AF26" s="82" t="str">
        <f t="shared" si="11"/>
        <v/>
      </c>
      <c r="AG26" s="171">
        <f t="shared" si="12"/>
        <v>0</v>
      </c>
    </row>
    <row r="27" spans="1:33" ht="12" customHeight="1" x14ac:dyDescent="0.25">
      <c r="A27" s="497"/>
      <c r="B27" s="15">
        <v>18</v>
      </c>
      <c r="C27" s="468">
        <f t="shared" si="6"/>
        <v>0</v>
      </c>
      <c r="D27" s="469"/>
      <c r="E27" s="470"/>
      <c r="F27" s="67">
        <f t="shared" si="7"/>
        <v>0</v>
      </c>
      <c r="G27" s="67">
        <f t="shared" si="7"/>
        <v>0</v>
      </c>
      <c r="H27" s="67">
        <f t="shared" si="7"/>
        <v>0</v>
      </c>
      <c r="I27" s="67">
        <f t="shared" si="0"/>
        <v>0</v>
      </c>
      <c r="J27" s="67">
        <f t="shared" si="8"/>
        <v>0</v>
      </c>
      <c r="K27" s="16">
        <f t="shared" si="8"/>
        <v>0</v>
      </c>
      <c r="L27" s="67">
        <f t="shared" si="8"/>
        <v>0</v>
      </c>
      <c r="M27" s="17">
        <f>IF(L27&gt;0,VLOOKUP(I27,Labour!$AR$1:$AT$15,3,FALSE),0)</f>
        <v>0</v>
      </c>
      <c r="N27" s="70">
        <f t="shared" si="1"/>
        <v>0</v>
      </c>
      <c r="R27" s="83">
        <f t="shared" si="2"/>
        <v>0</v>
      </c>
      <c r="S27" s="83">
        <f t="shared" si="2"/>
        <v>0</v>
      </c>
      <c r="T27" s="83">
        <f t="shared" si="2"/>
        <v>0</v>
      </c>
      <c r="U27" s="83">
        <f t="shared" si="2"/>
        <v>0</v>
      </c>
      <c r="V27" s="83">
        <f t="shared" si="3"/>
        <v>0</v>
      </c>
      <c r="W27" s="83">
        <f t="shared" si="3"/>
        <v>0</v>
      </c>
      <c r="X27" s="83">
        <f t="shared" si="4"/>
        <v>0</v>
      </c>
      <c r="Y27" s="83">
        <f t="shared" si="4"/>
        <v>0</v>
      </c>
      <c r="Z27" s="83">
        <f t="shared" si="4"/>
        <v>0</v>
      </c>
      <c r="AA27" s="171">
        <f t="shared" si="9"/>
        <v>0</v>
      </c>
      <c r="AB27" s="83">
        <f t="shared" si="5"/>
        <v>0</v>
      </c>
      <c r="AC27" s="83">
        <f t="shared" si="5"/>
        <v>0</v>
      </c>
      <c r="AD27" s="171">
        <f t="shared" si="10"/>
        <v>0</v>
      </c>
      <c r="AE27" s="171">
        <f>IF(AD27=1,SUM(AD$10:AD27),0)</f>
        <v>0</v>
      </c>
      <c r="AF27" s="82" t="str">
        <f t="shared" si="11"/>
        <v/>
      </c>
      <c r="AG27" s="171">
        <f t="shared" si="12"/>
        <v>0</v>
      </c>
    </row>
    <row r="28" spans="1:33" ht="12" customHeight="1" x14ac:dyDescent="0.25">
      <c r="A28" s="497"/>
      <c r="B28" s="15">
        <v>19</v>
      </c>
      <c r="C28" s="468">
        <f t="shared" si="6"/>
        <v>0</v>
      </c>
      <c r="D28" s="469"/>
      <c r="E28" s="470"/>
      <c r="F28" s="67">
        <f t="shared" si="7"/>
        <v>0</v>
      </c>
      <c r="G28" s="67">
        <f t="shared" si="7"/>
        <v>0</v>
      </c>
      <c r="H28" s="67">
        <f t="shared" si="7"/>
        <v>0</v>
      </c>
      <c r="I28" s="67">
        <f t="shared" si="0"/>
        <v>0</v>
      </c>
      <c r="J28" s="67">
        <f t="shared" si="8"/>
        <v>0</v>
      </c>
      <c r="K28" s="16">
        <f t="shared" si="8"/>
        <v>0</v>
      </c>
      <c r="L28" s="67">
        <f t="shared" si="8"/>
        <v>0</v>
      </c>
      <c r="M28" s="17">
        <f>IF(L28&gt;0,VLOOKUP(I28,Labour!$AR$1:$AT$15,3,FALSE),0)</f>
        <v>0</v>
      </c>
      <c r="N28" s="70">
        <f t="shared" si="1"/>
        <v>0</v>
      </c>
      <c r="R28" s="83">
        <f t="shared" si="2"/>
        <v>0</v>
      </c>
      <c r="S28" s="83">
        <f t="shared" si="2"/>
        <v>0</v>
      </c>
      <c r="T28" s="83">
        <f t="shared" si="2"/>
        <v>0</v>
      </c>
      <c r="U28" s="83">
        <f t="shared" si="2"/>
        <v>0</v>
      </c>
      <c r="V28" s="83">
        <f t="shared" si="3"/>
        <v>0</v>
      </c>
      <c r="W28" s="83">
        <f t="shared" si="3"/>
        <v>0</v>
      </c>
      <c r="X28" s="83">
        <f t="shared" si="4"/>
        <v>0</v>
      </c>
      <c r="Y28" s="83">
        <f t="shared" si="4"/>
        <v>0</v>
      </c>
      <c r="Z28" s="83">
        <f t="shared" si="4"/>
        <v>0</v>
      </c>
      <c r="AA28" s="171">
        <f t="shared" si="9"/>
        <v>0</v>
      </c>
      <c r="AB28" s="83">
        <f t="shared" si="5"/>
        <v>0</v>
      </c>
      <c r="AC28" s="83">
        <f t="shared" si="5"/>
        <v>0</v>
      </c>
      <c r="AD28" s="171">
        <f t="shared" si="10"/>
        <v>0</v>
      </c>
      <c r="AE28" s="171">
        <f>IF(AD28=1,SUM(AD$10:AD28),0)</f>
        <v>0</v>
      </c>
      <c r="AF28" s="82" t="str">
        <f t="shared" si="11"/>
        <v/>
      </c>
      <c r="AG28" s="171">
        <f t="shared" si="12"/>
        <v>0</v>
      </c>
    </row>
    <row r="29" spans="1:33" ht="12" customHeight="1" x14ac:dyDescent="0.25">
      <c r="A29" s="497"/>
      <c r="B29" s="15">
        <v>20</v>
      </c>
      <c r="C29" s="468">
        <f t="shared" si="6"/>
        <v>0</v>
      </c>
      <c r="D29" s="469"/>
      <c r="E29" s="470"/>
      <c r="F29" s="67">
        <f t="shared" si="7"/>
        <v>0</v>
      </c>
      <c r="G29" s="67">
        <f t="shared" si="7"/>
        <v>0</v>
      </c>
      <c r="H29" s="67">
        <f t="shared" si="7"/>
        <v>0</v>
      </c>
      <c r="I29" s="67">
        <f t="shared" si="0"/>
        <v>0</v>
      </c>
      <c r="J29" s="67">
        <f t="shared" si="8"/>
        <v>0</v>
      </c>
      <c r="K29" s="16">
        <f t="shared" si="8"/>
        <v>0</v>
      </c>
      <c r="L29" s="67">
        <f t="shared" si="8"/>
        <v>0</v>
      </c>
      <c r="M29" s="17">
        <f>IF(L29&gt;0,VLOOKUP(I29,Labour!$AR$1:$AT$15,3,FALSE),0)</f>
        <v>0</v>
      </c>
      <c r="N29" s="70">
        <f t="shared" si="1"/>
        <v>0</v>
      </c>
      <c r="R29" s="83">
        <f t="shared" si="2"/>
        <v>0</v>
      </c>
      <c r="S29" s="83">
        <f t="shared" si="2"/>
        <v>0</v>
      </c>
      <c r="T29" s="83">
        <f t="shared" si="2"/>
        <v>0</v>
      </c>
      <c r="U29" s="83">
        <f t="shared" si="2"/>
        <v>0</v>
      </c>
      <c r="V29" s="83">
        <f t="shared" si="3"/>
        <v>0</v>
      </c>
      <c r="W29" s="83">
        <f t="shared" si="3"/>
        <v>0</v>
      </c>
      <c r="X29" s="83">
        <f t="shared" si="4"/>
        <v>0</v>
      </c>
      <c r="Y29" s="83">
        <f t="shared" si="4"/>
        <v>0</v>
      </c>
      <c r="Z29" s="83">
        <f t="shared" si="4"/>
        <v>0</v>
      </c>
      <c r="AA29" s="171">
        <f t="shared" si="9"/>
        <v>0</v>
      </c>
      <c r="AB29" s="83">
        <f t="shared" si="5"/>
        <v>0</v>
      </c>
      <c r="AC29" s="83">
        <f t="shared" si="5"/>
        <v>0</v>
      </c>
      <c r="AD29" s="171">
        <f t="shared" si="10"/>
        <v>0</v>
      </c>
      <c r="AE29" s="171">
        <f>IF(AD29=1,SUM(AD$10:AD29),0)</f>
        <v>0</v>
      </c>
      <c r="AF29" s="82" t="str">
        <f t="shared" si="11"/>
        <v/>
      </c>
      <c r="AG29" s="171">
        <f t="shared" si="12"/>
        <v>0</v>
      </c>
    </row>
    <row r="30" spans="1:33" ht="12" customHeight="1" x14ac:dyDescent="0.25">
      <c r="A30" s="497"/>
      <c r="B30" s="15">
        <v>21</v>
      </c>
      <c r="C30" s="468">
        <f t="shared" si="6"/>
        <v>0</v>
      </c>
      <c r="D30" s="469"/>
      <c r="E30" s="470"/>
      <c r="F30" s="67">
        <f t="shared" si="7"/>
        <v>0</v>
      </c>
      <c r="G30" s="67">
        <f t="shared" si="7"/>
        <v>0</v>
      </c>
      <c r="H30" s="67">
        <f t="shared" si="7"/>
        <v>0</v>
      </c>
      <c r="I30" s="67">
        <f t="shared" si="0"/>
        <v>0</v>
      </c>
      <c r="J30" s="67">
        <f t="shared" si="8"/>
        <v>0</v>
      </c>
      <c r="K30" s="16">
        <f t="shared" si="8"/>
        <v>0</v>
      </c>
      <c r="L30" s="67">
        <f t="shared" si="8"/>
        <v>0</v>
      </c>
      <c r="M30" s="17">
        <f>IF(L30&gt;0,VLOOKUP(I30,Labour!$AR$1:$AT$15,3,FALSE),0)</f>
        <v>0</v>
      </c>
      <c r="N30" s="70">
        <f t="shared" si="1"/>
        <v>0</v>
      </c>
      <c r="R30" s="83">
        <f t="shared" ref="R30:U49" si="13">IF($B30&lt;=$U$3,VLOOKUP($B30,STABLE,R$9,FALSE),0)</f>
        <v>0</v>
      </c>
      <c r="S30" s="83">
        <f t="shared" si="13"/>
        <v>0</v>
      </c>
      <c r="T30" s="83">
        <f t="shared" si="13"/>
        <v>0</v>
      </c>
      <c r="U30" s="83">
        <f t="shared" si="13"/>
        <v>0</v>
      </c>
      <c r="V30" s="83">
        <f t="shared" ref="V30:W49" si="14">IF($B30&lt;=$U$3,IF(VLOOKUP($B30,STABLE,V$9,FALSE)=V$8,$U30,0),0)</f>
        <v>0</v>
      </c>
      <c r="W30" s="83">
        <f t="shared" si="14"/>
        <v>0</v>
      </c>
      <c r="X30" s="83">
        <f t="shared" ref="X30:Z49" si="15">IF($B30&lt;=$U$3,VLOOKUP($B30,STABLE,X$9,FALSE),0)</f>
        <v>0</v>
      </c>
      <c r="Y30" s="83">
        <f t="shared" si="15"/>
        <v>0</v>
      </c>
      <c r="Z30" s="83">
        <f t="shared" si="15"/>
        <v>0</v>
      </c>
      <c r="AA30" s="171">
        <f t="shared" si="9"/>
        <v>0</v>
      </c>
      <c r="AB30" s="83">
        <f t="shared" ref="AB30:AC49" si="16">IF($B30&lt;=$U$3,VLOOKUP($B30,STABLE,AB$9,FALSE),0)</f>
        <v>0</v>
      </c>
      <c r="AC30" s="83">
        <f t="shared" si="16"/>
        <v>0</v>
      </c>
      <c r="AD30" s="171">
        <f t="shared" si="10"/>
        <v>0</v>
      </c>
      <c r="AE30" s="171">
        <f>IF(AD30=1,SUM(AD$10:AD30),0)</f>
        <v>0</v>
      </c>
      <c r="AF30" s="82" t="str">
        <f t="shared" si="11"/>
        <v/>
      </c>
      <c r="AG30" s="171">
        <f t="shared" si="12"/>
        <v>0</v>
      </c>
    </row>
    <row r="31" spans="1:33" ht="12" customHeight="1" x14ac:dyDescent="0.25">
      <c r="A31" s="497"/>
      <c r="B31" s="15">
        <v>22</v>
      </c>
      <c r="C31" s="468">
        <f t="shared" si="6"/>
        <v>0</v>
      </c>
      <c r="D31" s="469"/>
      <c r="E31" s="470"/>
      <c r="F31" s="67">
        <f t="shared" si="7"/>
        <v>0</v>
      </c>
      <c r="G31" s="67">
        <f t="shared" si="7"/>
        <v>0</v>
      </c>
      <c r="H31" s="67">
        <f t="shared" si="7"/>
        <v>0</v>
      </c>
      <c r="I31" s="67">
        <f t="shared" si="0"/>
        <v>0</v>
      </c>
      <c r="J31" s="67">
        <f t="shared" si="8"/>
        <v>0</v>
      </c>
      <c r="K31" s="16">
        <f t="shared" si="8"/>
        <v>0</v>
      </c>
      <c r="L31" s="67">
        <f t="shared" si="8"/>
        <v>0</v>
      </c>
      <c r="M31" s="17">
        <f>IF(L31&gt;0,VLOOKUP(I31,Labour!$AR$1:$AT$15,3,FALSE),0)</f>
        <v>0</v>
      </c>
      <c r="N31" s="70">
        <f t="shared" si="1"/>
        <v>0</v>
      </c>
      <c r="R31" s="83">
        <f t="shared" si="13"/>
        <v>0</v>
      </c>
      <c r="S31" s="83">
        <f t="shared" si="13"/>
        <v>0</v>
      </c>
      <c r="T31" s="83">
        <f t="shared" si="13"/>
        <v>0</v>
      </c>
      <c r="U31" s="83">
        <f t="shared" si="13"/>
        <v>0</v>
      </c>
      <c r="V31" s="83">
        <f t="shared" si="14"/>
        <v>0</v>
      </c>
      <c r="W31" s="83">
        <f t="shared" si="14"/>
        <v>0</v>
      </c>
      <c r="X31" s="83">
        <f t="shared" si="15"/>
        <v>0</v>
      </c>
      <c r="Y31" s="83">
        <f t="shared" si="15"/>
        <v>0</v>
      </c>
      <c r="Z31" s="83">
        <f t="shared" si="15"/>
        <v>0</v>
      </c>
      <c r="AA31" s="171">
        <f t="shared" si="9"/>
        <v>0</v>
      </c>
      <c r="AB31" s="83">
        <f t="shared" si="16"/>
        <v>0</v>
      </c>
      <c r="AC31" s="83">
        <f t="shared" si="16"/>
        <v>0</v>
      </c>
      <c r="AD31" s="171">
        <f t="shared" si="10"/>
        <v>0</v>
      </c>
      <c r="AE31" s="171">
        <f>IF(AD31=1,SUM(AD$10:AD31),0)</f>
        <v>0</v>
      </c>
      <c r="AF31" s="82" t="str">
        <f t="shared" si="11"/>
        <v/>
      </c>
      <c r="AG31" s="171">
        <f t="shared" si="12"/>
        <v>0</v>
      </c>
    </row>
    <row r="32" spans="1:33" ht="12" customHeight="1" x14ac:dyDescent="0.25">
      <c r="A32" s="497"/>
      <c r="B32" s="15">
        <v>23</v>
      </c>
      <c r="C32" s="468">
        <f t="shared" si="6"/>
        <v>0</v>
      </c>
      <c r="D32" s="469"/>
      <c r="E32" s="470"/>
      <c r="F32" s="67">
        <f t="shared" si="7"/>
        <v>0</v>
      </c>
      <c r="G32" s="67">
        <f t="shared" si="7"/>
        <v>0</v>
      </c>
      <c r="H32" s="67">
        <f t="shared" si="7"/>
        <v>0</v>
      </c>
      <c r="I32" s="67">
        <f t="shared" si="0"/>
        <v>0</v>
      </c>
      <c r="J32" s="67">
        <f t="shared" si="8"/>
        <v>0</v>
      </c>
      <c r="K32" s="16">
        <f t="shared" si="8"/>
        <v>0</v>
      </c>
      <c r="L32" s="67">
        <f t="shared" si="8"/>
        <v>0</v>
      </c>
      <c r="M32" s="17">
        <f>IF(L32&gt;0,VLOOKUP(I32,Labour!$AR$1:$AT$15,3,FALSE),0)</f>
        <v>0</v>
      </c>
      <c r="N32" s="70">
        <f t="shared" si="1"/>
        <v>0</v>
      </c>
      <c r="R32" s="83">
        <f t="shared" si="13"/>
        <v>0</v>
      </c>
      <c r="S32" s="83">
        <f t="shared" si="13"/>
        <v>0</v>
      </c>
      <c r="T32" s="83">
        <f t="shared" si="13"/>
        <v>0</v>
      </c>
      <c r="U32" s="83">
        <f t="shared" si="13"/>
        <v>0</v>
      </c>
      <c r="V32" s="83">
        <f t="shared" si="14"/>
        <v>0</v>
      </c>
      <c r="W32" s="83">
        <f t="shared" si="14"/>
        <v>0</v>
      </c>
      <c r="X32" s="83">
        <f t="shared" si="15"/>
        <v>0</v>
      </c>
      <c r="Y32" s="83">
        <f t="shared" si="15"/>
        <v>0</v>
      </c>
      <c r="Z32" s="83">
        <f t="shared" si="15"/>
        <v>0</v>
      </c>
      <c r="AA32" s="171">
        <f t="shared" si="9"/>
        <v>0</v>
      </c>
      <c r="AB32" s="83">
        <f t="shared" si="16"/>
        <v>0</v>
      </c>
      <c r="AC32" s="83">
        <f t="shared" si="16"/>
        <v>0</v>
      </c>
      <c r="AD32" s="171">
        <f t="shared" si="10"/>
        <v>0</v>
      </c>
      <c r="AE32" s="171">
        <f>IF(AD32=1,SUM(AD$10:AD32),0)</f>
        <v>0</v>
      </c>
      <c r="AF32" s="82" t="str">
        <f t="shared" si="11"/>
        <v/>
      </c>
      <c r="AG32" s="171">
        <f t="shared" si="12"/>
        <v>0</v>
      </c>
    </row>
    <row r="33" spans="1:33" ht="12" customHeight="1" x14ac:dyDescent="0.25">
      <c r="A33" s="497"/>
      <c r="B33" s="15">
        <v>24</v>
      </c>
      <c r="C33" s="468">
        <f t="shared" si="6"/>
        <v>0</v>
      </c>
      <c r="D33" s="469"/>
      <c r="E33" s="470"/>
      <c r="F33" s="67">
        <f t="shared" si="7"/>
        <v>0</v>
      </c>
      <c r="G33" s="67">
        <f t="shared" si="7"/>
        <v>0</v>
      </c>
      <c r="H33" s="67">
        <f t="shared" si="7"/>
        <v>0</v>
      </c>
      <c r="I33" s="67">
        <f t="shared" si="0"/>
        <v>0</v>
      </c>
      <c r="J33" s="67">
        <f t="shared" si="8"/>
        <v>0</v>
      </c>
      <c r="K33" s="16">
        <f t="shared" si="8"/>
        <v>0</v>
      </c>
      <c r="L33" s="67">
        <f t="shared" si="8"/>
        <v>0</v>
      </c>
      <c r="M33" s="17">
        <f>IF(L33&gt;0,VLOOKUP(I33,Labour!$AR$1:$AT$15,3,FALSE),0)</f>
        <v>0</v>
      </c>
      <c r="N33" s="70">
        <f t="shared" si="1"/>
        <v>0</v>
      </c>
      <c r="R33" s="83">
        <f t="shared" si="13"/>
        <v>0</v>
      </c>
      <c r="S33" s="83">
        <f t="shared" si="13"/>
        <v>0</v>
      </c>
      <c r="T33" s="83">
        <f t="shared" si="13"/>
        <v>0</v>
      </c>
      <c r="U33" s="83">
        <f t="shared" si="13"/>
        <v>0</v>
      </c>
      <c r="V33" s="83">
        <f t="shared" si="14"/>
        <v>0</v>
      </c>
      <c r="W33" s="83">
        <f t="shared" si="14"/>
        <v>0</v>
      </c>
      <c r="X33" s="83">
        <f t="shared" si="15"/>
        <v>0</v>
      </c>
      <c r="Y33" s="83">
        <f t="shared" si="15"/>
        <v>0</v>
      </c>
      <c r="Z33" s="83">
        <f t="shared" si="15"/>
        <v>0</v>
      </c>
      <c r="AA33" s="171">
        <f t="shared" si="9"/>
        <v>0</v>
      </c>
      <c r="AB33" s="83">
        <f t="shared" si="16"/>
        <v>0</v>
      </c>
      <c r="AC33" s="83">
        <f t="shared" si="16"/>
        <v>0</v>
      </c>
      <c r="AD33" s="171">
        <f t="shared" si="10"/>
        <v>0</v>
      </c>
      <c r="AE33" s="171">
        <f>IF(AD33=1,SUM(AD$10:AD33),0)</f>
        <v>0</v>
      </c>
      <c r="AF33" s="82" t="str">
        <f t="shared" si="11"/>
        <v/>
      </c>
      <c r="AG33" s="171">
        <f t="shared" si="12"/>
        <v>0</v>
      </c>
    </row>
    <row r="34" spans="1:33" ht="12" customHeight="1" x14ac:dyDescent="0.25">
      <c r="A34" s="497"/>
      <c r="B34" s="15">
        <v>25</v>
      </c>
      <c r="C34" s="468">
        <f t="shared" si="6"/>
        <v>0</v>
      </c>
      <c r="D34" s="469"/>
      <c r="E34" s="470"/>
      <c r="F34" s="67">
        <f t="shared" si="7"/>
        <v>0</v>
      </c>
      <c r="G34" s="67">
        <f t="shared" si="7"/>
        <v>0</v>
      </c>
      <c r="H34" s="67">
        <f t="shared" si="7"/>
        <v>0</v>
      </c>
      <c r="I34" s="67">
        <f t="shared" si="0"/>
        <v>0</v>
      </c>
      <c r="J34" s="67">
        <f t="shared" si="8"/>
        <v>0</v>
      </c>
      <c r="K34" s="16">
        <f t="shared" si="8"/>
        <v>0</v>
      </c>
      <c r="L34" s="67">
        <f t="shared" si="8"/>
        <v>0</v>
      </c>
      <c r="M34" s="17">
        <f>IF(L34&gt;0,VLOOKUP(I34,Labour!$AR$1:$AT$15,3,FALSE),0)</f>
        <v>0</v>
      </c>
      <c r="N34" s="70">
        <f t="shared" si="1"/>
        <v>0</v>
      </c>
      <c r="R34" s="83">
        <f t="shared" si="13"/>
        <v>0</v>
      </c>
      <c r="S34" s="83">
        <f t="shared" si="13"/>
        <v>0</v>
      </c>
      <c r="T34" s="83">
        <f t="shared" si="13"/>
        <v>0</v>
      </c>
      <c r="U34" s="83">
        <f t="shared" si="13"/>
        <v>0</v>
      </c>
      <c r="V34" s="83">
        <f t="shared" si="14"/>
        <v>0</v>
      </c>
      <c r="W34" s="83">
        <f t="shared" si="14"/>
        <v>0</v>
      </c>
      <c r="X34" s="83">
        <f t="shared" si="15"/>
        <v>0</v>
      </c>
      <c r="Y34" s="83">
        <f t="shared" si="15"/>
        <v>0</v>
      </c>
      <c r="Z34" s="83">
        <f t="shared" si="15"/>
        <v>0</v>
      </c>
      <c r="AA34" s="171">
        <f t="shared" si="9"/>
        <v>0</v>
      </c>
      <c r="AB34" s="83">
        <f t="shared" si="16"/>
        <v>0</v>
      </c>
      <c r="AC34" s="83">
        <f t="shared" si="16"/>
        <v>0</v>
      </c>
      <c r="AD34" s="171">
        <f t="shared" si="10"/>
        <v>0</v>
      </c>
      <c r="AE34" s="171">
        <f>IF(AD34=1,SUM(AD$10:AD34),0)</f>
        <v>0</v>
      </c>
      <c r="AF34" s="82" t="str">
        <f t="shared" si="11"/>
        <v/>
      </c>
      <c r="AG34" s="171">
        <f t="shared" si="12"/>
        <v>0</v>
      </c>
    </row>
    <row r="35" spans="1:33" ht="12" customHeight="1" x14ac:dyDescent="0.25">
      <c r="A35" s="497"/>
      <c r="B35" s="15">
        <v>26</v>
      </c>
      <c r="C35" s="468">
        <f t="shared" si="6"/>
        <v>0</v>
      </c>
      <c r="D35" s="469"/>
      <c r="E35" s="470"/>
      <c r="F35" s="67">
        <f t="shared" si="7"/>
        <v>0</v>
      </c>
      <c r="G35" s="67">
        <f t="shared" si="7"/>
        <v>0</v>
      </c>
      <c r="H35" s="67">
        <f t="shared" si="7"/>
        <v>0</v>
      </c>
      <c r="I35" s="67">
        <f t="shared" si="0"/>
        <v>0</v>
      </c>
      <c r="J35" s="67">
        <f t="shared" si="8"/>
        <v>0</v>
      </c>
      <c r="K35" s="16">
        <f t="shared" si="8"/>
        <v>0</v>
      </c>
      <c r="L35" s="67">
        <f t="shared" si="8"/>
        <v>0</v>
      </c>
      <c r="M35" s="17">
        <f>IF(L35&gt;0,VLOOKUP(I35,Labour!$AR$1:$AT$15,3,FALSE),0)</f>
        <v>0</v>
      </c>
      <c r="N35" s="70">
        <f t="shared" si="1"/>
        <v>0</v>
      </c>
      <c r="R35" s="83">
        <f t="shared" si="13"/>
        <v>0</v>
      </c>
      <c r="S35" s="83">
        <f t="shared" si="13"/>
        <v>0</v>
      </c>
      <c r="T35" s="83">
        <f t="shared" si="13"/>
        <v>0</v>
      </c>
      <c r="U35" s="83">
        <f t="shared" si="13"/>
        <v>0</v>
      </c>
      <c r="V35" s="83">
        <f t="shared" si="14"/>
        <v>0</v>
      </c>
      <c r="W35" s="83">
        <f t="shared" si="14"/>
        <v>0</v>
      </c>
      <c r="X35" s="83">
        <f t="shared" si="15"/>
        <v>0</v>
      </c>
      <c r="Y35" s="83">
        <f t="shared" si="15"/>
        <v>0</v>
      </c>
      <c r="Z35" s="83">
        <f t="shared" si="15"/>
        <v>0</v>
      </c>
      <c r="AA35" s="171">
        <f t="shared" si="9"/>
        <v>0</v>
      </c>
      <c r="AB35" s="83">
        <f t="shared" si="16"/>
        <v>0</v>
      </c>
      <c r="AC35" s="83">
        <f t="shared" si="16"/>
        <v>0</v>
      </c>
      <c r="AD35" s="171">
        <f t="shared" si="10"/>
        <v>0</v>
      </c>
      <c r="AE35" s="171">
        <f>IF(AD35=1,SUM(AD$10:AD35),0)</f>
        <v>0</v>
      </c>
      <c r="AF35" s="82" t="str">
        <f t="shared" si="11"/>
        <v/>
      </c>
      <c r="AG35" s="171">
        <f t="shared" si="12"/>
        <v>0</v>
      </c>
    </row>
    <row r="36" spans="1:33" ht="12" customHeight="1" x14ac:dyDescent="0.25">
      <c r="A36" s="497"/>
      <c r="B36" s="15">
        <v>27</v>
      </c>
      <c r="C36" s="468">
        <f t="shared" si="6"/>
        <v>0</v>
      </c>
      <c r="D36" s="469"/>
      <c r="E36" s="470"/>
      <c r="F36" s="67">
        <f t="shared" si="7"/>
        <v>0</v>
      </c>
      <c r="G36" s="67">
        <f t="shared" si="7"/>
        <v>0</v>
      </c>
      <c r="H36" s="67">
        <f t="shared" si="7"/>
        <v>0</v>
      </c>
      <c r="I36" s="67">
        <f t="shared" si="0"/>
        <v>0</v>
      </c>
      <c r="J36" s="67">
        <f t="shared" si="8"/>
        <v>0</v>
      </c>
      <c r="K36" s="16">
        <f t="shared" si="8"/>
        <v>0</v>
      </c>
      <c r="L36" s="67">
        <f t="shared" si="8"/>
        <v>0</v>
      </c>
      <c r="M36" s="17">
        <f>IF(L36&gt;0,VLOOKUP(I36,Labour!$AR$1:$AT$15,3,FALSE),0)</f>
        <v>0</v>
      </c>
      <c r="N36" s="70">
        <f t="shared" si="1"/>
        <v>0</v>
      </c>
      <c r="R36" s="83">
        <f t="shared" si="13"/>
        <v>0</v>
      </c>
      <c r="S36" s="83">
        <f t="shared" si="13"/>
        <v>0</v>
      </c>
      <c r="T36" s="83">
        <f t="shared" si="13"/>
        <v>0</v>
      </c>
      <c r="U36" s="83">
        <f t="shared" si="13"/>
        <v>0</v>
      </c>
      <c r="V36" s="83">
        <f t="shared" si="14"/>
        <v>0</v>
      </c>
      <c r="W36" s="83">
        <f t="shared" si="14"/>
        <v>0</v>
      </c>
      <c r="X36" s="83">
        <f t="shared" si="15"/>
        <v>0</v>
      </c>
      <c r="Y36" s="83">
        <f t="shared" si="15"/>
        <v>0</v>
      </c>
      <c r="Z36" s="83">
        <f t="shared" si="15"/>
        <v>0</v>
      </c>
      <c r="AA36" s="171">
        <f t="shared" si="9"/>
        <v>0</v>
      </c>
      <c r="AB36" s="83">
        <f t="shared" si="16"/>
        <v>0</v>
      </c>
      <c r="AC36" s="83">
        <f t="shared" si="16"/>
        <v>0</v>
      </c>
      <c r="AD36" s="171">
        <f t="shared" si="10"/>
        <v>0</v>
      </c>
      <c r="AE36" s="171">
        <f>IF(AD36=1,SUM(AD$10:AD36),0)</f>
        <v>0</v>
      </c>
      <c r="AF36" s="82" t="str">
        <f t="shared" si="11"/>
        <v/>
      </c>
      <c r="AG36" s="171">
        <f t="shared" si="12"/>
        <v>0</v>
      </c>
    </row>
    <row r="37" spans="1:33" ht="12" customHeight="1" x14ac:dyDescent="0.25">
      <c r="A37" s="497"/>
      <c r="B37" s="15">
        <v>28</v>
      </c>
      <c r="C37" s="468">
        <f t="shared" si="6"/>
        <v>0</v>
      </c>
      <c r="D37" s="469"/>
      <c r="E37" s="470"/>
      <c r="F37" s="67">
        <f t="shared" si="7"/>
        <v>0</v>
      </c>
      <c r="G37" s="67">
        <f t="shared" si="7"/>
        <v>0</v>
      </c>
      <c r="H37" s="67">
        <f t="shared" si="7"/>
        <v>0</v>
      </c>
      <c r="I37" s="67">
        <f t="shared" si="0"/>
        <v>0</v>
      </c>
      <c r="J37" s="67">
        <f t="shared" si="8"/>
        <v>0</v>
      </c>
      <c r="K37" s="16">
        <f t="shared" si="8"/>
        <v>0</v>
      </c>
      <c r="L37" s="67">
        <f t="shared" si="8"/>
        <v>0</v>
      </c>
      <c r="M37" s="17">
        <f>IF(L37&gt;0,VLOOKUP(I37,Labour!$AR$1:$AT$15,3,FALSE),0)</f>
        <v>0</v>
      </c>
      <c r="N37" s="70">
        <f t="shared" si="1"/>
        <v>0</v>
      </c>
      <c r="R37" s="83">
        <f t="shared" si="13"/>
        <v>0</v>
      </c>
      <c r="S37" s="83">
        <f t="shared" si="13"/>
        <v>0</v>
      </c>
      <c r="T37" s="83">
        <f t="shared" si="13"/>
        <v>0</v>
      </c>
      <c r="U37" s="83">
        <f t="shared" si="13"/>
        <v>0</v>
      </c>
      <c r="V37" s="83">
        <f t="shared" si="14"/>
        <v>0</v>
      </c>
      <c r="W37" s="83">
        <f t="shared" si="14"/>
        <v>0</v>
      </c>
      <c r="X37" s="83">
        <f t="shared" si="15"/>
        <v>0</v>
      </c>
      <c r="Y37" s="83">
        <f t="shared" si="15"/>
        <v>0</v>
      </c>
      <c r="Z37" s="83">
        <f t="shared" si="15"/>
        <v>0</v>
      </c>
      <c r="AA37" s="171">
        <f t="shared" si="9"/>
        <v>0</v>
      </c>
      <c r="AB37" s="83">
        <f t="shared" si="16"/>
        <v>0</v>
      </c>
      <c r="AC37" s="83">
        <f t="shared" si="16"/>
        <v>0</v>
      </c>
      <c r="AD37" s="171">
        <f t="shared" si="10"/>
        <v>0</v>
      </c>
      <c r="AE37" s="171">
        <f>IF(AD37=1,SUM(AD$10:AD37),0)</f>
        <v>0</v>
      </c>
      <c r="AF37" s="82" t="str">
        <f t="shared" si="11"/>
        <v/>
      </c>
      <c r="AG37" s="171">
        <f t="shared" si="12"/>
        <v>0</v>
      </c>
    </row>
    <row r="38" spans="1:33" ht="12" customHeight="1" x14ac:dyDescent="0.25">
      <c r="A38" s="497"/>
      <c r="B38" s="15">
        <v>29</v>
      </c>
      <c r="C38" s="468">
        <f t="shared" si="6"/>
        <v>0</v>
      </c>
      <c r="D38" s="469"/>
      <c r="E38" s="470"/>
      <c r="F38" s="67">
        <f t="shared" si="7"/>
        <v>0</v>
      </c>
      <c r="G38" s="67">
        <f t="shared" si="7"/>
        <v>0</v>
      </c>
      <c r="H38" s="67">
        <f t="shared" si="7"/>
        <v>0</v>
      </c>
      <c r="I38" s="67">
        <f t="shared" si="0"/>
        <v>0</v>
      </c>
      <c r="J38" s="67">
        <f t="shared" si="8"/>
        <v>0</v>
      </c>
      <c r="K38" s="16">
        <f t="shared" si="8"/>
        <v>0</v>
      </c>
      <c r="L38" s="67">
        <f t="shared" si="8"/>
        <v>0</v>
      </c>
      <c r="M38" s="17">
        <f>IF(L38&gt;0,VLOOKUP(I38,Labour!$AR$1:$AT$15,3,FALSE),0)</f>
        <v>0</v>
      </c>
      <c r="N38" s="70">
        <f t="shared" si="1"/>
        <v>0</v>
      </c>
      <c r="R38" s="83">
        <f t="shared" si="13"/>
        <v>0</v>
      </c>
      <c r="S38" s="83">
        <f t="shared" si="13"/>
        <v>0</v>
      </c>
      <c r="T38" s="83">
        <f t="shared" si="13"/>
        <v>0</v>
      </c>
      <c r="U38" s="83">
        <f t="shared" si="13"/>
        <v>0</v>
      </c>
      <c r="V38" s="83">
        <f t="shared" si="14"/>
        <v>0</v>
      </c>
      <c r="W38" s="83">
        <f t="shared" si="14"/>
        <v>0</v>
      </c>
      <c r="X38" s="83">
        <f t="shared" si="15"/>
        <v>0</v>
      </c>
      <c r="Y38" s="83">
        <f t="shared" si="15"/>
        <v>0</v>
      </c>
      <c r="Z38" s="83">
        <f t="shared" si="15"/>
        <v>0</v>
      </c>
      <c r="AA38" s="171">
        <f t="shared" si="9"/>
        <v>0</v>
      </c>
      <c r="AB38" s="83">
        <f t="shared" si="16"/>
        <v>0</v>
      </c>
      <c r="AC38" s="83">
        <f t="shared" si="16"/>
        <v>0</v>
      </c>
      <c r="AD38" s="171">
        <f t="shared" si="10"/>
        <v>0</v>
      </c>
      <c r="AE38" s="171">
        <f>IF(AD38=1,SUM(AD$10:AD38),0)</f>
        <v>0</v>
      </c>
      <c r="AF38" s="82" t="str">
        <f t="shared" si="11"/>
        <v/>
      </c>
      <c r="AG38" s="171">
        <f t="shared" si="12"/>
        <v>0</v>
      </c>
    </row>
    <row r="39" spans="1:33" ht="12" customHeight="1" x14ac:dyDescent="0.25">
      <c r="A39" s="497"/>
      <c r="B39" s="15">
        <v>30</v>
      </c>
      <c r="C39" s="468">
        <f t="shared" si="6"/>
        <v>0</v>
      </c>
      <c r="D39" s="469"/>
      <c r="E39" s="470"/>
      <c r="F39" s="67">
        <f t="shared" ref="F39:H109" si="17">S39</f>
        <v>0</v>
      </c>
      <c r="G39" s="67">
        <f t="shared" si="17"/>
        <v>0</v>
      </c>
      <c r="H39" s="67">
        <f t="shared" si="17"/>
        <v>0</v>
      </c>
      <c r="I39" s="67">
        <f t="shared" si="0"/>
        <v>0</v>
      </c>
      <c r="J39" s="67">
        <f t="shared" ref="J39:L109" si="18">AA39</f>
        <v>0</v>
      </c>
      <c r="K39" s="16">
        <f t="shared" si="18"/>
        <v>0</v>
      </c>
      <c r="L39" s="67">
        <f t="shared" si="18"/>
        <v>0</v>
      </c>
      <c r="M39" s="17">
        <f>IF(L39&gt;0,VLOOKUP(I39,Labour!$AR$1:$AT$15,3,FALSE),0)</f>
        <v>0</v>
      </c>
      <c r="N39" s="70">
        <f t="shared" si="1"/>
        <v>0</v>
      </c>
      <c r="R39" s="83">
        <f t="shared" si="13"/>
        <v>0</v>
      </c>
      <c r="S39" s="83">
        <f t="shared" si="13"/>
        <v>0</v>
      </c>
      <c r="T39" s="83">
        <f t="shared" si="13"/>
        <v>0</v>
      </c>
      <c r="U39" s="83">
        <f t="shared" si="13"/>
        <v>0</v>
      </c>
      <c r="V39" s="83">
        <f t="shared" si="14"/>
        <v>0</v>
      </c>
      <c r="W39" s="83">
        <f t="shared" si="14"/>
        <v>0</v>
      </c>
      <c r="X39" s="83">
        <f t="shared" si="15"/>
        <v>0</v>
      </c>
      <c r="Y39" s="83">
        <f t="shared" si="15"/>
        <v>0</v>
      </c>
      <c r="Z39" s="83">
        <f t="shared" si="15"/>
        <v>0</v>
      </c>
      <c r="AA39" s="171">
        <f t="shared" si="9"/>
        <v>0</v>
      </c>
      <c r="AB39" s="83">
        <f t="shared" si="16"/>
        <v>0</v>
      </c>
      <c r="AC39" s="83">
        <f t="shared" si="16"/>
        <v>0</v>
      </c>
      <c r="AD39" s="171">
        <f t="shared" si="10"/>
        <v>0</v>
      </c>
      <c r="AE39" s="171">
        <f>IF(AD39=1,SUM(AD$10:AD39),0)</f>
        <v>0</v>
      </c>
      <c r="AF39" s="82" t="str">
        <f t="shared" si="11"/>
        <v/>
      </c>
      <c r="AG39" s="171">
        <f t="shared" si="12"/>
        <v>0</v>
      </c>
    </row>
    <row r="40" spans="1:33" ht="12" customHeight="1" x14ac:dyDescent="0.25">
      <c r="A40" s="497"/>
      <c r="B40" s="15">
        <v>31</v>
      </c>
      <c r="C40" s="468">
        <f t="shared" si="6"/>
        <v>0</v>
      </c>
      <c r="D40" s="469"/>
      <c r="E40" s="470"/>
      <c r="F40" s="67">
        <f t="shared" si="17"/>
        <v>0</v>
      </c>
      <c r="G40" s="67">
        <f t="shared" si="17"/>
        <v>0</v>
      </c>
      <c r="H40" s="67">
        <f t="shared" si="17"/>
        <v>0</v>
      </c>
      <c r="I40" s="67">
        <f t="shared" si="0"/>
        <v>0</v>
      </c>
      <c r="J40" s="67">
        <f t="shared" si="18"/>
        <v>0</v>
      </c>
      <c r="K40" s="16">
        <f t="shared" si="18"/>
        <v>0</v>
      </c>
      <c r="L40" s="67">
        <f t="shared" si="18"/>
        <v>0</v>
      </c>
      <c r="M40" s="17">
        <f>IF(L40&gt;0,VLOOKUP(I40,Labour!$AR$1:$AT$15,3,FALSE),0)</f>
        <v>0</v>
      </c>
      <c r="N40" s="70">
        <f t="shared" si="1"/>
        <v>0</v>
      </c>
      <c r="R40" s="83">
        <f t="shared" si="13"/>
        <v>0</v>
      </c>
      <c r="S40" s="83">
        <f t="shared" si="13"/>
        <v>0</v>
      </c>
      <c r="T40" s="83">
        <f t="shared" si="13"/>
        <v>0</v>
      </c>
      <c r="U40" s="83">
        <f t="shared" si="13"/>
        <v>0</v>
      </c>
      <c r="V40" s="83">
        <f t="shared" si="14"/>
        <v>0</v>
      </c>
      <c r="W40" s="83">
        <f t="shared" si="14"/>
        <v>0</v>
      </c>
      <c r="X40" s="83">
        <f t="shared" si="15"/>
        <v>0</v>
      </c>
      <c r="Y40" s="83">
        <f t="shared" si="15"/>
        <v>0</v>
      </c>
      <c r="Z40" s="83">
        <f t="shared" si="15"/>
        <v>0</v>
      </c>
      <c r="AA40" s="171">
        <f t="shared" si="9"/>
        <v>0</v>
      </c>
      <c r="AB40" s="83">
        <f t="shared" si="16"/>
        <v>0</v>
      </c>
      <c r="AC40" s="83">
        <f t="shared" si="16"/>
        <v>0</v>
      </c>
      <c r="AD40" s="171">
        <f t="shared" si="10"/>
        <v>0</v>
      </c>
      <c r="AE40" s="171">
        <f>IF(AD40=1,SUM(AD$10:AD40),0)</f>
        <v>0</v>
      </c>
      <c r="AF40" s="82" t="str">
        <f t="shared" si="11"/>
        <v/>
      </c>
      <c r="AG40" s="171">
        <f t="shared" si="12"/>
        <v>0</v>
      </c>
    </row>
    <row r="41" spans="1:33" ht="12" customHeight="1" x14ac:dyDescent="0.25">
      <c r="A41" s="497"/>
      <c r="B41" s="15">
        <v>32</v>
      </c>
      <c r="C41" s="468">
        <f t="shared" si="6"/>
        <v>0</v>
      </c>
      <c r="D41" s="469"/>
      <c r="E41" s="470"/>
      <c r="F41" s="67">
        <f t="shared" si="17"/>
        <v>0</v>
      </c>
      <c r="G41" s="67">
        <f t="shared" si="17"/>
        <v>0</v>
      </c>
      <c r="H41" s="67">
        <f t="shared" si="17"/>
        <v>0</v>
      </c>
      <c r="I41" s="67">
        <f t="shared" si="0"/>
        <v>0</v>
      </c>
      <c r="J41" s="67">
        <f t="shared" si="18"/>
        <v>0</v>
      </c>
      <c r="K41" s="16">
        <f t="shared" si="18"/>
        <v>0</v>
      </c>
      <c r="L41" s="67">
        <f t="shared" si="18"/>
        <v>0</v>
      </c>
      <c r="M41" s="17">
        <f>IF(L41&gt;0,VLOOKUP(I41,Labour!$AR$1:$AT$15,3,FALSE),0)</f>
        <v>0</v>
      </c>
      <c r="N41" s="70">
        <f t="shared" si="1"/>
        <v>0</v>
      </c>
      <c r="R41" s="83">
        <f t="shared" si="13"/>
        <v>0</v>
      </c>
      <c r="S41" s="83">
        <f t="shared" si="13"/>
        <v>0</v>
      </c>
      <c r="T41" s="83">
        <f t="shared" si="13"/>
        <v>0</v>
      </c>
      <c r="U41" s="83">
        <f t="shared" si="13"/>
        <v>0</v>
      </c>
      <c r="V41" s="83">
        <f t="shared" si="14"/>
        <v>0</v>
      </c>
      <c r="W41" s="83">
        <f t="shared" si="14"/>
        <v>0</v>
      </c>
      <c r="X41" s="83">
        <f t="shared" si="15"/>
        <v>0</v>
      </c>
      <c r="Y41" s="83">
        <f t="shared" si="15"/>
        <v>0</v>
      </c>
      <c r="Z41" s="83">
        <f t="shared" si="15"/>
        <v>0</v>
      </c>
      <c r="AA41" s="171">
        <f t="shared" si="9"/>
        <v>0</v>
      </c>
      <c r="AB41" s="83">
        <f t="shared" si="16"/>
        <v>0</v>
      </c>
      <c r="AC41" s="83">
        <f t="shared" si="16"/>
        <v>0</v>
      </c>
      <c r="AD41" s="171">
        <f t="shared" si="10"/>
        <v>0</v>
      </c>
      <c r="AE41" s="171">
        <f>IF(AD41=1,SUM(AD$10:AD41),0)</f>
        <v>0</v>
      </c>
      <c r="AF41" s="82" t="str">
        <f t="shared" si="11"/>
        <v/>
      </c>
      <c r="AG41" s="171">
        <f t="shared" si="12"/>
        <v>0</v>
      </c>
    </row>
    <row r="42" spans="1:33" ht="12" customHeight="1" x14ac:dyDescent="0.25">
      <c r="A42" s="497"/>
      <c r="B42" s="15">
        <v>33</v>
      </c>
      <c r="C42" s="468">
        <f t="shared" si="6"/>
        <v>0</v>
      </c>
      <c r="D42" s="469"/>
      <c r="E42" s="470"/>
      <c r="F42" s="67">
        <f t="shared" si="17"/>
        <v>0</v>
      </c>
      <c r="G42" s="67">
        <f t="shared" si="17"/>
        <v>0</v>
      </c>
      <c r="H42" s="67">
        <f t="shared" si="17"/>
        <v>0</v>
      </c>
      <c r="I42" s="67">
        <f t="shared" si="0"/>
        <v>0</v>
      </c>
      <c r="J42" s="67">
        <f t="shared" si="18"/>
        <v>0</v>
      </c>
      <c r="K42" s="16">
        <f t="shared" si="18"/>
        <v>0</v>
      </c>
      <c r="L42" s="67">
        <f t="shared" si="18"/>
        <v>0</v>
      </c>
      <c r="M42" s="17">
        <f>IF(L42&gt;0,VLOOKUP(I42,Labour!$AR$1:$AT$15,3,FALSE),0)</f>
        <v>0</v>
      </c>
      <c r="N42" s="70">
        <f t="shared" si="1"/>
        <v>0</v>
      </c>
      <c r="R42" s="83">
        <f t="shared" si="13"/>
        <v>0</v>
      </c>
      <c r="S42" s="83">
        <f t="shared" si="13"/>
        <v>0</v>
      </c>
      <c r="T42" s="83">
        <f t="shared" si="13"/>
        <v>0</v>
      </c>
      <c r="U42" s="83">
        <f t="shared" si="13"/>
        <v>0</v>
      </c>
      <c r="V42" s="83">
        <f t="shared" si="14"/>
        <v>0</v>
      </c>
      <c r="W42" s="83">
        <f t="shared" si="14"/>
        <v>0</v>
      </c>
      <c r="X42" s="83">
        <f t="shared" si="15"/>
        <v>0</v>
      </c>
      <c r="Y42" s="83">
        <f t="shared" si="15"/>
        <v>0</v>
      </c>
      <c r="Z42" s="83">
        <f t="shared" si="15"/>
        <v>0</v>
      </c>
      <c r="AA42" s="171">
        <f t="shared" si="9"/>
        <v>0</v>
      </c>
      <c r="AB42" s="83">
        <f t="shared" si="16"/>
        <v>0</v>
      </c>
      <c r="AC42" s="83">
        <f t="shared" si="16"/>
        <v>0</v>
      </c>
      <c r="AD42" s="171">
        <f t="shared" si="10"/>
        <v>0</v>
      </c>
      <c r="AE42" s="171">
        <f>IF(AD42=1,SUM(AD$10:AD42),0)</f>
        <v>0</v>
      </c>
      <c r="AF42" s="82" t="str">
        <f t="shared" si="11"/>
        <v/>
      </c>
      <c r="AG42" s="171">
        <f t="shared" si="12"/>
        <v>0</v>
      </c>
    </row>
    <row r="43" spans="1:33" ht="12" customHeight="1" x14ac:dyDescent="0.25">
      <c r="A43" s="497"/>
      <c r="B43" s="15">
        <v>34</v>
      </c>
      <c r="C43" s="468">
        <f t="shared" si="6"/>
        <v>0</v>
      </c>
      <c r="D43" s="469"/>
      <c r="E43" s="470"/>
      <c r="F43" s="67">
        <f t="shared" si="17"/>
        <v>0</v>
      </c>
      <c r="G43" s="67">
        <f t="shared" si="17"/>
        <v>0</v>
      </c>
      <c r="H43" s="67">
        <f t="shared" si="17"/>
        <v>0</v>
      </c>
      <c r="I43" s="67">
        <f t="shared" si="0"/>
        <v>0</v>
      </c>
      <c r="J43" s="67">
        <f t="shared" si="18"/>
        <v>0</v>
      </c>
      <c r="K43" s="16">
        <f t="shared" si="18"/>
        <v>0</v>
      </c>
      <c r="L43" s="67">
        <f t="shared" si="18"/>
        <v>0</v>
      </c>
      <c r="M43" s="17">
        <f>IF(L43&gt;0,VLOOKUP(I43,Labour!$AR$1:$AT$15,3,FALSE),0)</f>
        <v>0</v>
      </c>
      <c r="N43" s="70">
        <f t="shared" si="1"/>
        <v>0</v>
      </c>
      <c r="R43" s="83">
        <f t="shared" si="13"/>
        <v>0</v>
      </c>
      <c r="S43" s="83">
        <f t="shared" si="13"/>
        <v>0</v>
      </c>
      <c r="T43" s="83">
        <f t="shared" si="13"/>
        <v>0</v>
      </c>
      <c r="U43" s="83">
        <f t="shared" si="13"/>
        <v>0</v>
      </c>
      <c r="V43" s="83">
        <f t="shared" si="14"/>
        <v>0</v>
      </c>
      <c r="W43" s="83">
        <f t="shared" si="14"/>
        <v>0</v>
      </c>
      <c r="X43" s="83">
        <f t="shared" si="15"/>
        <v>0</v>
      </c>
      <c r="Y43" s="83">
        <f t="shared" si="15"/>
        <v>0</v>
      </c>
      <c r="Z43" s="83">
        <f t="shared" si="15"/>
        <v>0</v>
      </c>
      <c r="AA43" s="171">
        <f t="shared" si="9"/>
        <v>0</v>
      </c>
      <c r="AB43" s="83">
        <f t="shared" si="16"/>
        <v>0</v>
      </c>
      <c r="AC43" s="83">
        <f t="shared" si="16"/>
        <v>0</v>
      </c>
      <c r="AD43" s="171">
        <f t="shared" si="10"/>
        <v>0</v>
      </c>
      <c r="AE43" s="171">
        <f>IF(AD43=1,SUM(AD$10:AD43),0)</f>
        <v>0</v>
      </c>
      <c r="AF43" s="82" t="str">
        <f t="shared" si="11"/>
        <v/>
      </c>
      <c r="AG43" s="171">
        <f t="shared" si="12"/>
        <v>0</v>
      </c>
    </row>
    <row r="44" spans="1:33" ht="12" customHeight="1" x14ac:dyDescent="0.25">
      <c r="A44" s="497"/>
      <c r="B44" s="15">
        <v>35</v>
      </c>
      <c r="C44" s="468">
        <f t="shared" si="6"/>
        <v>0</v>
      </c>
      <c r="D44" s="469"/>
      <c r="E44" s="470"/>
      <c r="F44" s="67">
        <f t="shared" si="17"/>
        <v>0</v>
      </c>
      <c r="G44" s="67">
        <f t="shared" si="17"/>
        <v>0</v>
      </c>
      <c r="H44" s="67">
        <f t="shared" si="17"/>
        <v>0</v>
      </c>
      <c r="I44" s="67">
        <f t="shared" si="0"/>
        <v>0</v>
      </c>
      <c r="J44" s="67">
        <f t="shared" si="18"/>
        <v>0</v>
      </c>
      <c r="K44" s="16">
        <f t="shared" si="18"/>
        <v>0</v>
      </c>
      <c r="L44" s="67">
        <f t="shared" si="18"/>
        <v>0</v>
      </c>
      <c r="M44" s="17">
        <f>IF(L44&gt;0,VLOOKUP(I44,Labour!$AR$1:$AT$15,3,FALSE),0)</f>
        <v>0</v>
      </c>
      <c r="N44" s="70">
        <f t="shared" si="1"/>
        <v>0</v>
      </c>
      <c r="R44" s="83">
        <f t="shared" si="13"/>
        <v>0</v>
      </c>
      <c r="S44" s="83">
        <f t="shared" si="13"/>
        <v>0</v>
      </c>
      <c r="T44" s="83">
        <f t="shared" si="13"/>
        <v>0</v>
      </c>
      <c r="U44" s="83">
        <f t="shared" si="13"/>
        <v>0</v>
      </c>
      <c r="V44" s="83">
        <f t="shared" si="14"/>
        <v>0</v>
      </c>
      <c r="W44" s="83">
        <f t="shared" si="14"/>
        <v>0</v>
      </c>
      <c r="X44" s="83">
        <f t="shared" si="15"/>
        <v>0</v>
      </c>
      <c r="Y44" s="83">
        <f t="shared" si="15"/>
        <v>0</v>
      </c>
      <c r="Z44" s="83">
        <f t="shared" si="15"/>
        <v>0</v>
      </c>
      <c r="AA44" s="171">
        <f t="shared" si="9"/>
        <v>0</v>
      </c>
      <c r="AB44" s="83">
        <f t="shared" si="16"/>
        <v>0</v>
      </c>
      <c r="AC44" s="83">
        <f t="shared" si="16"/>
        <v>0</v>
      </c>
      <c r="AD44" s="171">
        <f t="shared" si="10"/>
        <v>0</v>
      </c>
      <c r="AE44" s="171">
        <f>IF(AD44=1,SUM(AD$10:AD44),0)</f>
        <v>0</v>
      </c>
      <c r="AF44" s="82" t="str">
        <f t="shared" si="11"/>
        <v/>
      </c>
      <c r="AG44" s="171">
        <f t="shared" si="12"/>
        <v>0</v>
      </c>
    </row>
    <row r="45" spans="1:33" ht="12" customHeight="1" x14ac:dyDescent="0.25">
      <c r="A45" s="497"/>
      <c r="B45" s="15">
        <v>36</v>
      </c>
      <c r="C45" s="468">
        <f t="shared" si="6"/>
        <v>0</v>
      </c>
      <c r="D45" s="469"/>
      <c r="E45" s="470"/>
      <c r="F45" s="67">
        <f t="shared" si="17"/>
        <v>0</v>
      </c>
      <c r="G45" s="67">
        <f t="shared" si="17"/>
        <v>0</v>
      </c>
      <c r="H45" s="67">
        <f t="shared" si="17"/>
        <v>0</v>
      </c>
      <c r="I45" s="67">
        <f t="shared" si="0"/>
        <v>0</v>
      </c>
      <c r="J45" s="67">
        <f t="shared" si="18"/>
        <v>0</v>
      </c>
      <c r="K45" s="16">
        <f t="shared" si="18"/>
        <v>0</v>
      </c>
      <c r="L45" s="67">
        <f t="shared" si="18"/>
        <v>0</v>
      </c>
      <c r="M45" s="17">
        <f>IF(L45&gt;0,VLOOKUP(I45,Labour!$AR$1:$AT$15,3,FALSE),0)</f>
        <v>0</v>
      </c>
      <c r="N45" s="70">
        <f t="shared" si="1"/>
        <v>0</v>
      </c>
      <c r="R45" s="83">
        <f t="shared" si="13"/>
        <v>0</v>
      </c>
      <c r="S45" s="83">
        <f t="shared" si="13"/>
        <v>0</v>
      </c>
      <c r="T45" s="83">
        <f t="shared" si="13"/>
        <v>0</v>
      </c>
      <c r="U45" s="83">
        <f t="shared" si="13"/>
        <v>0</v>
      </c>
      <c r="V45" s="83">
        <f t="shared" si="14"/>
        <v>0</v>
      </c>
      <c r="W45" s="83">
        <f t="shared" si="14"/>
        <v>0</v>
      </c>
      <c r="X45" s="83">
        <f t="shared" si="15"/>
        <v>0</v>
      </c>
      <c r="Y45" s="83">
        <f t="shared" si="15"/>
        <v>0</v>
      </c>
      <c r="Z45" s="83">
        <f t="shared" si="15"/>
        <v>0</v>
      </c>
      <c r="AA45" s="171">
        <f t="shared" si="9"/>
        <v>0</v>
      </c>
      <c r="AB45" s="83">
        <f t="shared" si="16"/>
        <v>0</v>
      </c>
      <c r="AC45" s="83">
        <f t="shared" si="16"/>
        <v>0</v>
      </c>
      <c r="AD45" s="171">
        <f t="shared" si="10"/>
        <v>0</v>
      </c>
      <c r="AE45" s="171">
        <f>IF(AD45=1,SUM(AD$10:AD45),0)</f>
        <v>0</v>
      </c>
      <c r="AF45" s="82" t="str">
        <f t="shared" si="11"/>
        <v/>
      </c>
      <c r="AG45" s="171">
        <f t="shared" si="12"/>
        <v>0</v>
      </c>
    </row>
    <row r="46" spans="1:33" ht="12" customHeight="1" x14ac:dyDescent="0.25">
      <c r="A46" s="497"/>
      <c r="B46" s="15">
        <v>37</v>
      </c>
      <c r="C46" s="468">
        <f t="shared" si="6"/>
        <v>0</v>
      </c>
      <c r="D46" s="469"/>
      <c r="E46" s="470"/>
      <c r="F46" s="67">
        <f t="shared" si="17"/>
        <v>0</v>
      </c>
      <c r="G46" s="67">
        <f t="shared" si="17"/>
        <v>0</v>
      </c>
      <c r="H46" s="67">
        <f t="shared" si="17"/>
        <v>0</v>
      </c>
      <c r="I46" s="67">
        <f t="shared" si="0"/>
        <v>0</v>
      </c>
      <c r="J46" s="67">
        <f t="shared" si="18"/>
        <v>0</v>
      </c>
      <c r="K46" s="16">
        <f t="shared" si="18"/>
        <v>0</v>
      </c>
      <c r="L46" s="67">
        <f t="shared" si="18"/>
        <v>0</v>
      </c>
      <c r="M46" s="17">
        <f>IF(L46&gt;0,VLOOKUP(I46,Labour!$AR$1:$AT$15,3,FALSE),0)</f>
        <v>0</v>
      </c>
      <c r="N46" s="70">
        <f t="shared" si="1"/>
        <v>0</v>
      </c>
      <c r="R46" s="83">
        <f t="shared" si="13"/>
        <v>0</v>
      </c>
      <c r="S46" s="83">
        <f t="shared" si="13"/>
        <v>0</v>
      </c>
      <c r="T46" s="83">
        <f t="shared" si="13"/>
        <v>0</v>
      </c>
      <c r="U46" s="83">
        <f t="shared" si="13"/>
        <v>0</v>
      </c>
      <c r="V46" s="83">
        <f t="shared" si="14"/>
        <v>0</v>
      </c>
      <c r="W46" s="83">
        <f t="shared" si="14"/>
        <v>0</v>
      </c>
      <c r="X46" s="83">
        <f t="shared" si="15"/>
        <v>0</v>
      </c>
      <c r="Y46" s="83">
        <f t="shared" si="15"/>
        <v>0</v>
      </c>
      <c r="Z46" s="83">
        <f t="shared" si="15"/>
        <v>0</v>
      </c>
      <c r="AA46" s="171">
        <f t="shared" si="9"/>
        <v>0</v>
      </c>
      <c r="AB46" s="83">
        <f t="shared" si="16"/>
        <v>0</v>
      </c>
      <c r="AC46" s="83">
        <f t="shared" si="16"/>
        <v>0</v>
      </c>
      <c r="AD46" s="171">
        <f t="shared" si="10"/>
        <v>0</v>
      </c>
      <c r="AE46" s="171">
        <f>IF(AD46=1,SUM(AD$10:AD46),0)</f>
        <v>0</v>
      </c>
      <c r="AF46" s="82" t="str">
        <f t="shared" si="11"/>
        <v/>
      </c>
      <c r="AG46" s="171">
        <f t="shared" si="12"/>
        <v>0</v>
      </c>
    </row>
    <row r="47" spans="1:33" ht="12" customHeight="1" x14ac:dyDescent="0.25">
      <c r="A47" s="497"/>
      <c r="B47" s="15">
        <v>38</v>
      </c>
      <c r="C47" s="468">
        <f t="shared" si="6"/>
        <v>0</v>
      </c>
      <c r="D47" s="469"/>
      <c r="E47" s="470"/>
      <c r="F47" s="67">
        <f t="shared" si="17"/>
        <v>0</v>
      </c>
      <c r="G47" s="67">
        <f t="shared" si="17"/>
        <v>0</v>
      </c>
      <c r="H47" s="67">
        <f t="shared" si="17"/>
        <v>0</v>
      </c>
      <c r="I47" s="67">
        <f t="shared" si="0"/>
        <v>0</v>
      </c>
      <c r="J47" s="67">
        <f t="shared" si="18"/>
        <v>0</v>
      </c>
      <c r="K47" s="16">
        <f t="shared" si="18"/>
        <v>0</v>
      </c>
      <c r="L47" s="67">
        <f t="shared" si="18"/>
        <v>0</v>
      </c>
      <c r="M47" s="17">
        <f>IF(L47&gt;0,VLOOKUP(I47,Labour!$AR$1:$AT$15,3,FALSE),0)</f>
        <v>0</v>
      </c>
      <c r="N47" s="70">
        <f t="shared" si="1"/>
        <v>0</v>
      </c>
      <c r="R47" s="83">
        <f t="shared" si="13"/>
        <v>0</v>
      </c>
      <c r="S47" s="83">
        <f t="shared" si="13"/>
        <v>0</v>
      </c>
      <c r="T47" s="83">
        <f t="shared" si="13"/>
        <v>0</v>
      </c>
      <c r="U47" s="83">
        <f t="shared" si="13"/>
        <v>0</v>
      </c>
      <c r="V47" s="83">
        <f t="shared" si="14"/>
        <v>0</v>
      </c>
      <c r="W47" s="83">
        <f t="shared" si="14"/>
        <v>0</v>
      </c>
      <c r="X47" s="83">
        <f t="shared" si="15"/>
        <v>0</v>
      </c>
      <c r="Y47" s="83">
        <f t="shared" si="15"/>
        <v>0</v>
      </c>
      <c r="Z47" s="83">
        <f t="shared" si="15"/>
        <v>0</v>
      </c>
      <c r="AA47" s="171">
        <f t="shared" si="9"/>
        <v>0</v>
      </c>
      <c r="AB47" s="83">
        <f t="shared" si="16"/>
        <v>0</v>
      </c>
      <c r="AC47" s="83">
        <f t="shared" si="16"/>
        <v>0</v>
      </c>
      <c r="AD47" s="171">
        <f t="shared" si="10"/>
        <v>0</v>
      </c>
      <c r="AE47" s="171">
        <f>IF(AD47=1,SUM(AD$10:AD47),0)</f>
        <v>0</v>
      </c>
      <c r="AF47" s="82" t="str">
        <f t="shared" si="11"/>
        <v/>
      </c>
      <c r="AG47" s="171">
        <f t="shared" si="12"/>
        <v>0</v>
      </c>
    </row>
    <row r="48" spans="1:33" ht="12" customHeight="1" x14ac:dyDescent="0.25">
      <c r="A48" s="497"/>
      <c r="B48" s="15">
        <v>39</v>
      </c>
      <c r="C48" s="468">
        <f t="shared" si="6"/>
        <v>0</v>
      </c>
      <c r="D48" s="469"/>
      <c r="E48" s="470"/>
      <c r="F48" s="67">
        <f t="shared" si="17"/>
        <v>0</v>
      </c>
      <c r="G48" s="67">
        <f t="shared" si="17"/>
        <v>0</v>
      </c>
      <c r="H48" s="67">
        <f t="shared" si="17"/>
        <v>0</v>
      </c>
      <c r="I48" s="67">
        <f t="shared" si="0"/>
        <v>0</v>
      </c>
      <c r="J48" s="67">
        <f t="shared" si="18"/>
        <v>0</v>
      </c>
      <c r="K48" s="16">
        <f t="shared" si="18"/>
        <v>0</v>
      </c>
      <c r="L48" s="67">
        <f t="shared" si="18"/>
        <v>0</v>
      </c>
      <c r="M48" s="17">
        <f>IF(L48&gt;0,VLOOKUP(I48,Labour!$AR$1:$AT$15,3,FALSE),0)</f>
        <v>0</v>
      </c>
      <c r="N48" s="70">
        <f t="shared" si="1"/>
        <v>0</v>
      </c>
      <c r="R48" s="83">
        <f t="shared" si="13"/>
        <v>0</v>
      </c>
      <c r="S48" s="83">
        <f t="shared" si="13"/>
        <v>0</v>
      </c>
      <c r="T48" s="83">
        <f t="shared" si="13"/>
        <v>0</v>
      </c>
      <c r="U48" s="83">
        <f t="shared" si="13"/>
        <v>0</v>
      </c>
      <c r="V48" s="83">
        <f t="shared" si="14"/>
        <v>0</v>
      </c>
      <c r="W48" s="83">
        <f t="shared" si="14"/>
        <v>0</v>
      </c>
      <c r="X48" s="83">
        <f t="shared" si="15"/>
        <v>0</v>
      </c>
      <c r="Y48" s="83">
        <f t="shared" si="15"/>
        <v>0</v>
      </c>
      <c r="Z48" s="83">
        <f t="shared" si="15"/>
        <v>0</v>
      </c>
      <c r="AA48" s="171">
        <f t="shared" si="9"/>
        <v>0</v>
      </c>
      <c r="AB48" s="83">
        <f t="shared" si="16"/>
        <v>0</v>
      </c>
      <c r="AC48" s="83">
        <f t="shared" si="16"/>
        <v>0</v>
      </c>
      <c r="AD48" s="171">
        <f t="shared" si="10"/>
        <v>0</v>
      </c>
      <c r="AE48" s="171">
        <f>IF(AD48=1,SUM(AD$10:AD48),0)</f>
        <v>0</v>
      </c>
      <c r="AF48" s="82" t="str">
        <f t="shared" si="11"/>
        <v/>
      </c>
      <c r="AG48" s="171">
        <f t="shared" si="12"/>
        <v>0</v>
      </c>
    </row>
    <row r="49" spans="1:33" ht="12" customHeight="1" x14ac:dyDescent="0.25">
      <c r="A49" s="497"/>
      <c r="B49" s="15">
        <v>40</v>
      </c>
      <c r="C49" s="468">
        <f t="shared" si="6"/>
        <v>0</v>
      </c>
      <c r="D49" s="469"/>
      <c r="E49" s="470"/>
      <c r="F49" s="67">
        <f t="shared" si="17"/>
        <v>0</v>
      </c>
      <c r="G49" s="67">
        <f t="shared" si="17"/>
        <v>0</v>
      </c>
      <c r="H49" s="67">
        <f t="shared" si="17"/>
        <v>0</v>
      </c>
      <c r="I49" s="67">
        <f t="shared" si="0"/>
        <v>0</v>
      </c>
      <c r="J49" s="67">
        <f t="shared" si="18"/>
        <v>0</v>
      </c>
      <c r="K49" s="16">
        <f t="shared" si="18"/>
        <v>0</v>
      </c>
      <c r="L49" s="67">
        <f t="shared" si="18"/>
        <v>0</v>
      </c>
      <c r="M49" s="17">
        <f>IF(L49&gt;0,VLOOKUP(I49,Labour!$AR$1:$AT$15,3,FALSE),0)</f>
        <v>0</v>
      </c>
      <c r="N49" s="70">
        <f t="shared" si="1"/>
        <v>0</v>
      </c>
      <c r="R49" s="83">
        <f t="shared" si="13"/>
        <v>0</v>
      </c>
      <c r="S49" s="83">
        <f t="shared" si="13"/>
        <v>0</v>
      </c>
      <c r="T49" s="83">
        <f t="shared" si="13"/>
        <v>0</v>
      </c>
      <c r="U49" s="83">
        <f t="shared" si="13"/>
        <v>0</v>
      </c>
      <c r="V49" s="83">
        <f t="shared" si="14"/>
        <v>0</v>
      </c>
      <c r="W49" s="83">
        <f t="shared" si="14"/>
        <v>0</v>
      </c>
      <c r="X49" s="83">
        <f t="shared" si="15"/>
        <v>0</v>
      </c>
      <c r="Y49" s="83">
        <f t="shared" si="15"/>
        <v>0</v>
      </c>
      <c r="Z49" s="83">
        <f t="shared" si="15"/>
        <v>0</v>
      </c>
      <c r="AA49" s="171">
        <f t="shared" si="9"/>
        <v>0</v>
      </c>
      <c r="AB49" s="83">
        <f t="shared" si="16"/>
        <v>0</v>
      </c>
      <c r="AC49" s="83">
        <f t="shared" si="16"/>
        <v>0</v>
      </c>
      <c r="AD49" s="171">
        <f t="shared" si="10"/>
        <v>0</v>
      </c>
      <c r="AE49" s="171">
        <f>IF(AD49=1,SUM(AD$10:AD49),0)</f>
        <v>0</v>
      </c>
      <c r="AF49" s="82" t="str">
        <f t="shared" si="11"/>
        <v/>
      </c>
      <c r="AG49" s="171">
        <f t="shared" si="12"/>
        <v>0</v>
      </c>
    </row>
    <row r="50" spans="1:33" ht="12" customHeight="1" x14ac:dyDescent="0.25">
      <c r="A50" s="497"/>
      <c r="B50" s="15">
        <v>41</v>
      </c>
      <c r="C50" s="468">
        <f t="shared" si="6"/>
        <v>0</v>
      </c>
      <c r="D50" s="469"/>
      <c r="E50" s="470"/>
      <c r="F50" s="67">
        <f t="shared" si="17"/>
        <v>0</v>
      </c>
      <c r="G50" s="67">
        <f t="shared" si="17"/>
        <v>0</v>
      </c>
      <c r="H50" s="67">
        <f t="shared" si="17"/>
        <v>0</v>
      </c>
      <c r="I50" s="67">
        <f t="shared" si="0"/>
        <v>0</v>
      </c>
      <c r="J50" s="67">
        <f t="shared" si="18"/>
        <v>0</v>
      </c>
      <c r="K50" s="16">
        <f t="shared" si="18"/>
        <v>0</v>
      </c>
      <c r="L50" s="67">
        <f t="shared" si="18"/>
        <v>0</v>
      </c>
      <c r="M50" s="17">
        <f>IF(L50&gt;0,VLOOKUP(I50,Labour!$AR$1:$AT$15,3,FALSE),0)</f>
        <v>0</v>
      </c>
      <c r="N50" s="70">
        <f t="shared" si="1"/>
        <v>0</v>
      </c>
      <c r="R50" s="83">
        <f t="shared" ref="R50:U69" si="19">IF($B50&lt;=$U$3,VLOOKUP($B50,STABLE,R$9,FALSE),0)</f>
        <v>0</v>
      </c>
      <c r="S50" s="83">
        <f t="shared" si="19"/>
        <v>0</v>
      </c>
      <c r="T50" s="83">
        <f t="shared" si="19"/>
        <v>0</v>
      </c>
      <c r="U50" s="83">
        <f t="shared" si="19"/>
        <v>0</v>
      </c>
      <c r="V50" s="83">
        <f t="shared" ref="V50:W69" si="20">IF($B50&lt;=$U$3,IF(VLOOKUP($B50,STABLE,V$9,FALSE)=V$8,$U50,0),0)</f>
        <v>0</v>
      </c>
      <c r="W50" s="83">
        <f t="shared" si="20"/>
        <v>0</v>
      </c>
      <c r="X50" s="83">
        <f t="shared" ref="X50:Z69" si="21">IF($B50&lt;=$U$3,VLOOKUP($B50,STABLE,X$9,FALSE),0)</f>
        <v>0</v>
      </c>
      <c r="Y50" s="83">
        <f t="shared" si="21"/>
        <v>0</v>
      </c>
      <c r="Z50" s="83">
        <f t="shared" si="21"/>
        <v>0</v>
      </c>
      <c r="AA50" s="171">
        <f t="shared" si="9"/>
        <v>0</v>
      </c>
      <c r="AB50" s="83">
        <f t="shared" ref="AB50:AC69" si="22">IF($B50&lt;=$U$3,VLOOKUP($B50,STABLE,AB$9,FALSE),0)</f>
        <v>0</v>
      </c>
      <c r="AC50" s="83">
        <f t="shared" si="22"/>
        <v>0</v>
      </c>
      <c r="AD50" s="171">
        <f t="shared" si="10"/>
        <v>0</v>
      </c>
      <c r="AE50" s="171">
        <f>IF(AD50=1,SUM(AD$10:AD50),0)</f>
        <v>0</v>
      </c>
      <c r="AF50" s="82" t="str">
        <f t="shared" si="11"/>
        <v/>
      </c>
      <c r="AG50" s="171">
        <f t="shared" si="12"/>
        <v>0</v>
      </c>
    </row>
    <row r="51" spans="1:33" ht="12" customHeight="1" x14ac:dyDescent="0.25">
      <c r="A51" s="497"/>
      <c r="B51" s="15">
        <v>42</v>
      </c>
      <c r="C51" s="468">
        <f t="shared" si="6"/>
        <v>0</v>
      </c>
      <c r="D51" s="469"/>
      <c r="E51" s="470"/>
      <c r="F51" s="67">
        <f t="shared" si="17"/>
        <v>0</v>
      </c>
      <c r="G51" s="67">
        <f t="shared" si="17"/>
        <v>0</v>
      </c>
      <c r="H51" s="67">
        <f t="shared" si="17"/>
        <v>0</v>
      </c>
      <c r="I51" s="67">
        <f t="shared" si="0"/>
        <v>0</v>
      </c>
      <c r="J51" s="67">
        <f t="shared" si="18"/>
        <v>0</v>
      </c>
      <c r="K51" s="16">
        <f t="shared" si="18"/>
        <v>0</v>
      </c>
      <c r="L51" s="67">
        <f t="shared" si="18"/>
        <v>0</v>
      </c>
      <c r="M51" s="17">
        <f>IF(L51&gt;0,VLOOKUP(I51,Labour!$AR$1:$AT$15,3,FALSE),0)</f>
        <v>0</v>
      </c>
      <c r="N51" s="70">
        <f t="shared" si="1"/>
        <v>0</v>
      </c>
      <c r="R51" s="83">
        <f t="shared" si="19"/>
        <v>0</v>
      </c>
      <c r="S51" s="83">
        <f t="shared" si="19"/>
        <v>0</v>
      </c>
      <c r="T51" s="83">
        <f t="shared" si="19"/>
        <v>0</v>
      </c>
      <c r="U51" s="83">
        <f t="shared" si="19"/>
        <v>0</v>
      </c>
      <c r="V51" s="83">
        <f t="shared" si="20"/>
        <v>0</v>
      </c>
      <c r="W51" s="83">
        <f t="shared" si="20"/>
        <v>0</v>
      </c>
      <c r="X51" s="83">
        <f t="shared" si="21"/>
        <v>0</v>
      </c>
      <c r="Y51" s="83">
        <f t="shared" si="21"/>
        <v>0</v>
      </c>
      <c r="Z51" s="83">
        <f t="shared" si="21"/>
        <v>0</v>
      </c>
      <c r="AA51" s="171">
        <f t="shared" si="9"/>
        <v>0</v>
      </c>
      <c r="AB51" s="83">
        <f t="shared" si="22"/>
        <v>0</v>
      </c>
      <c r="AC51" s="83">
        <f t="shared" si="22"/>
        <v>0</v>
      </c>
      <c r="AD51" s="171">
        <f t="shared" si="10"/>
        <v>0</v>
      </c>
      <c r="AE51" s="171">
        <f>IF(AD51=1,SUM(AD$10:AD51),0)</f>
        <v>0</v>
      </c>
      <c r="AF51" s="82" t="str">
        <f t="shared" si="11"/>
        <v/>
      </c>
      <c r="AG51" s="171">
        <f t="shared" si="12"/>
        <v>0</v>
      </c>
    </row>
    <row r="52" spans="1:33" ht="12" customHeight="1" x14ac:dyDescent="0.25">
      <c r="A52" s="497"/>
      <c r="B52" s="15">
        <v>43</v>
      </c>
      <c r="C52" s="468">
        <f t="shared" si="6"/>
        <v>0</v>
      </c>
      <c r="D52" s="469"/>
      <c r="E52" s="470"/>
      <c r="F52" s="67">
        <f t="shared" si="17"/>
        <v>0</v>
      </c>
      <c r="G52" s="67">
        <f t="shared" si="17"/>
        <v>0</v>
      </c>
      <c r="H52" s="67">
        <f t="shared" si="17"/>
        <v>0</v>
      </c>
      <c r="I52" s="67">
        <f t="shared" si="0"/>
        <v>0</v>
      </c>
      <c r="J52" s="67">
        <f t="shared" si="18"/>
        <v>0</v>
      </c>
      <c r="K52" s="16">
        <f t="shared" si="18"/>
        <v>0</v>
      </c>
      <c r="L52" s="67">
        <f t="shared" si="18"/>
        <v>0</v>
      </c>
      <c r="M52" s="17">
        <f>IF(L52&gt;0,VLOOKUP(I52,Labour!$AR$1:$AT$15,3,FALSE),0)</f>
        <v>0</v>
      </c>
      <c r="N52" s="70">
        <f t="shared" si="1"/>
        <v>0</v>
      </c>
      <c r="R52" s="83">
        <f t="shared" si="19"/>
        <v>0</v>
      </c>
      <c r="S52" s="83">
        <f t="shared" si="19"/>
        <v>0</v>
      </c>
      <c r="T52" s="83">
        <f t="shared" si="19"/>
        <v>0</v>
      </c>
      <c r="U52" s="83">
        <f t="shared" si="19"/>
        <v>0</v>
      </c>
      <c r="V52" s="83">
        <f t="shared" si="20"/>
        <v>0</v>
      </c>
      <c r="W52" s="83">
        <f t="shared" si="20"/>
        <v>0</v>
      </c>
      <c r="X52" s="83">
        <f t="shared" si="21"/>
        <v>0</v>
      </c>
      <c r="Y52" s="83">
        <f t="shared" si="21"/>
        <v>0</v>
      </c>
      <c r="Z52" s="83">
        <f t="shared" si="21"/>
        <v>0</v>
      </c>
      <c r="AA52" s="171">
        <f t="shared" si="9"/>
        <v>0</v>
      </c>
      <c r="AB52" s="83">
        <f t="shared" si="22"/>
        <v>0</v>
      </c>
      <c r="AC52" s="83">
        <f t="shared" si="22"/>
        <v>0</v>
      </c>
      <c r="AD52" s="171">
        <f t="shared" si="10"/>
        <v>0</v>
      </c>
      <c r="AE52" s="171">
        <f>IF(AD52=1,SUM(AD$10:AD52),0)</f>
        <v>0</v>
      </c>
      <c r="AF52" s="82" t="str">
        <f t="shared" si="11"/>
        <v/>
      </c>
      <c r="AG52" s="171">
        <f t="shared" si="12"/>
        <v>0</v>
      </c>
    </row>
    <row r="53" spans="1:33" ht="12" customHeight="1" x14ac:dyDescent="0.25">
      <c r="A53" s="497"/>
      <c r="B53" s="15">
        <v>44</v>
      </c>
      <c r="C53" s="468">
        <f t="shared" si="6"/>
        <v>0</v>
      </c>
      <c r="D53" s="469"/>
      <c r="E53" s="470"/>
      <c r="F53" s="67">
        <f t="shared" si="17"/>
        <v>0</v>
      </c>
      <c r="G53" s="67">
        <f t="shared" si="17"/>
        <v>0</v>
      </c>
      <c r="H53" s="67">
        <f t="shared" si="17"/>
        <v>0</v>
      </c>
      <c r="I53" s="67">
        <f t="shared" si="0"/>
        <v>0</v>
      </c>
      <c r="J53" s="67">
        <f t="shared" si="18"/>
        <v>0</v>
      </c>
      <c r="K53" s="16">
        <f t="shared" si="18"/>
        <v>0</v>
      </c>
      <c r="L53" s="67">
        <f t="shared" si="18"/>
        <v>0</v>
      </c>
      <c r="M53" s="17">
        <f>IF(L53&gt;0,VLOOKUP(I53,Labour!$AR$1:$AT$15,3,FALSE),0)</f>
        <v>0</v>
      </c>
      <c r="N53" s="70">
        <f t="shared" si="1"/>
        <v>0</v>
      </c>
      <c r="R53" s="83">
        <f t="shared" si="19"/>
        <v>0</v>
      </c>
      <c r="S53" s="83">
        <f t="shared" si="19"/>
        <v>0</v>
      </c>
      <c r="T53" s="83">
        <f t="shared" si="19"/>
        <v>0</v>
      </c>
      <c r="U53" s="83">
        <f t="shared" si="19"/>
        <v>0</v>
      </c>
      <c r="V53" s="83">
        <f t="shared" si="20"/>
        <v>0</v>
      </c>
      <c r="W53" s="83">
        <f t="shared" si="20"/>
        <v>0</v>
      </c>
      <c r="X53" s="83">
        <f t="shared" si="21"/>
        <v>0</v>
      </c>
      <c r="Y53" s="83">
        <f t="shared" si="21"/>
        <v>0</v>
      </c>
      <c r="Z53" s="83">
        <f t="shared" si="21"/>
        <v>0</v>
      </c>
      <c r="AA53" s="171">
        <f t="shared" si="9"/>
        <v>0</v>
      </c>
      <c r="AB53" s="83">
        <f t="shared" si="22"/>
        <v>0</v>
      </c>
      <c r="AC53" s="83">
        <f t="shared" si="22"/>
        <v>0</v>
      </c>
      <c r="AD53" s="171">
        <f t="shared" si="10"/>
        <v>0</v>
      </c>
      <c r="AE53" s="171">
        <f>IF(AD53=1,SUM(AD$10:AD53),0)</f>
        <v>0</v>
      </c>
      <c r="AF53" s="82" t="str">
        <f t="shared" si="11"/>
        <v/>
      </c>
      <c r="AG53" s="171">
        <f t="shared" si="12"/>
        <v>0</v>
      </c>
    </row>
    <row r="54" spans="1:33" ht="12" customHeight="1" x14ac:dyDescent="0.25">
      <c r="A54" s="497"/>
      <c r="B54" s="15">
        <v>45</v>
      </c>
      <c r="C54" s="468">
        <f t="shared" si="6"/>
        <v>0</v>
      </c>
      <c r="D54" s="469"/>
      <c r="E54" s="470"/>
      <c r="F54" s="67">
        <f t="shared" si="17"/>
        <v>0</v>
      </c>
      <c r="G54" s="67">
        <f t="shared" si="17"/>
        <v>0</v>
      </c>
      <c r="H54" s="67">
        <f t="shared" si="17"/>
        <v>0</v>
      </c>
      <c r="I54" s="67">
        <f t="shared" si="0"/>
        <v>0</v>
      </c>
      <c r="J54" s="67">
        <f t="shared" si="18"/>
        <v>0</v>
      </c>
      <c r="K54" s="16">
        <f t="shared" si="18"/>
        <v>0</v>
      </c>
      <c r="L54" s="67">
        <f t="shared" si="18"/>
        <v>0</v>
      </c>
      <c r="M54" s="17">
        <f>IF(L54&gt;0,VLOOKUP(I54,Labour!$AR$1:$AT$15,3,FALSE),0)</f>
        <v>0</v>
      </c>
      <c r="N54" s="70">
        <f t="shared" si="1"/>
        <v>0</v>
      </c>
      <c r="R54" s="83">
        <f t="shared" si="19"/>
        <v>0</v>
      </c>
      <c r="S54" s="83">
        <f t="shared" si="19"/>
        <v>0</v>
      </c>
      <c r="T54" s="83">
        <f t="shared" si="19"/>
        <v>0</v>
      </c>
      <c r="U54" s="83">
        <f t="shared" si="19"/>
        <v>0</v>
      </c>
      <c r="V54" s="83">
        <f t="shared" si="20"/>
        <v>0</v>
      </c>
      <c r="W54" s="83">
        <f t="shared" si="20"/>
        <v>0</v>
      </c>
      <c r="X54" s="83">
        <f t="shared" si="21"/>
        <v>0</v>
      </c>
      <c r="Y54" s="83">
        <f t="shared" si="21"/>
        <v>0</v>
      </c>
      <c r="Z54" s="83">
        <f t="shared" si="21"/>
        <v>0</v>
      </c>
      <c r="AA54" s="171">
        <f t="shared" si="9"/>
        <v>0</v>
      </c>
      <c r="AB54" s="83">
        <f t="shared" si="22"/>
        <v>0</v>
      </c>
      <c r="AC54" s="83">
        <f t="shared" si="22"/>
        <v>0</v>
      </c>
      <c r="AD54" s="171">
        <f t="shared" si="10"/>
        <v>0</v>
      </c>
      <c r="AE54" s="171">
        <f>IF(AD54=1,SUM(AD$10:AD54),0)</f>
        <v>0</v>
      </c>
      <c r="AF54" s="82" t="str">
        <f t="shared" si="11"/>
        <v/>
      </c>
      <c r="AG54" s="171">
        <f t="shared" si="12"/>
        <v>0</v>
      </c>
    </row>
    <row r="55" spans="1:33" ht="12" customHeight="1" x14ac:dyDescent="0.25">
      <c r="A55" s="497"/>
      <c r="B55" s="15">
        <v>46</v>
      </c>
      <c r="C55" s="468">
        <f t="shared" si="6"/>
        <v>0</v>
      </c>
      <c r="D55" s="469"/>
      <c r="E55" s="470"/>
      <c r="F55" s="67">
        <f t="shared" si="17"/>
        <v>0</v>
      </c>
      <c r="G55" s="67">
        <f t="shared" si="17"/>
        <v>0</v>
      </c>
      <c r="H55" s="67">
        <f t="shared" si="17"/>
        <v>0</v>
      </c>
      <c r="I55" s="67">
        <f t="shared" si="0"/>
        <v>0</v>
      </c>
      <c r="J55" s="67">
        <f t="shared" si="18"/>
        <v>0</v>
      </c>
      <c r="K55" s="16">
        <f t="shared" si="18"/>
        <v>0</v>
      </c>
      <c r="L55" s="67">
        <f t="shared" si="18"/>
        <v>0</v>
      </c>
      <c r="M55" s="17">
        <f>IF(L55&gt;0,VLOOKUP(I55,Labour!$AR$1:$AT$15,3,FALSE),0)</f>
        <v>0</v>
      </c>
      <c r="N55" s="70">
        <f t="shared" si="1"/>
        <v>0</v>
      </c>
      <c r="R55" s="83">
        <f t="shared" si="19"/>
        <v>0</v>
      </c>
      <c r="S55" s="83">
        <f t="shared" si="19"/>
        <v>0</v>
      </c>
      <c r="T55" s="83">
        <f t="shared" si="19"/>
        <v>0</v>
      </c>
      <c r="U55" s="83">
        <f t="shared" si="19"/>
        <v>0</v>
      </c>
      <c r="V55" s="83">
        <f t="shared" si="20"/>
        <v>0</v>
      </c>
      <c r="W55" s="83">
        <f t="shared" si="20"/>
        <v>0</v>
      </c>
      <c r="X55" s="83">
        <f t="shared" si="21"/>
        <v>0</v>
      </c>
      <c r="Y55" s="83">
        <f t="shared" si="21"/>
        <v>0</v>
      </c>
      <c r="Z55" s="83">
        <f t="shared" si="21"/>
        <v>0</v>
      </c>
      <c r="AA55" s="171">
        <f t="shared" si="9"/>
        <v>0</v>
      </c>
      <c r="AB55" s="83">
        <f t="shared" si="22"/>
        <v>0</v>
      </c>
      <c r="AC55" s="83">
        <f t="shared" si="22"/>
        <v>0</v>
      </c>
      <c r="AD55" s="171">
        <f t="shared" si="10"/>
        <v>0</v>
      </c>
      <c r="AE55" s="171">
        <f>IF(AD55=1,SUM(AD$10:AD55),0)</f>
        <v>0</v>
      </c>
      <c r="AF55" s="82" t="str">
        <f t="shared" si="11"/>
        <v/>
      </c>
      <c r="AG55" s="171">
        <f t="shared" si="12"/>
        <v>0</v>
      </c>
    </row>
    <row r="56" spans="1:33" ht="12" customHeight="1" x14ac:dyDescent="0.25">
      <c r="A56" s="497"/>
      <c r="B56" s="15">
        <v>47</v>
      </c>
      <c r="C56" s="468">
        <f t="shared" si="6"/>
        <v>0</v>
      </c>
      <c r="D56" s="469"/>
      <c r="E56" s="470"/>
      <c r="F56" s="67">
        <f t="shared" si="17"/>
        <v>0</v>
      </c>
      <c r="G56" s="67">
        <f t="shared" si="17"/>
        <v>0</v>
      </c>
      <c r="H56" s="67">
        <f t="shared" si="17"/>
        <v>0</v>
      </c>
      <c r="I56" s="67">
        <f t="shared" si="0"/>
        <v>0</v>
      </c>
      <c r="J56" s="67">
        <f t="shared" si="18"/>
        <v>0</v>
      </c>
      <c r="K56" s="16">
        <f t="shared" si="18"/>
        <v>0</v>
      </c>
      <c r="L56" s="67">
        <f t="shared" si="18"/>
        <v>0</v>
      </c>
      <c r="M56" s="17">
        <f>IF(L56&gt;0,VLOOKUP(I56,Labour!$AR$1:$AT$15,3,FALSE),0)</f>
        <v>0</v>
      </c>
      <c r="N56" s="70">
        <f t="shared" si="1"/>
        <v>0</v>
      </c>
      <c r="R56" s="83">
        <f t="shared" si="19"/>
        <v>0</v>
      </c>
      <c r="S56" s="83">
        <f t="shared" si="19"/>
        <v>0</v>
      </c>
      <c r="T56" s="83">
        <f t="shared" si="19"/>
        <v>0</v>
      </c>
      <c r="U56" s="83">
        <f t="shared" si="19"/>
        <v>0</v>
      </c>
      <c r="V56" s="83">
        <f t="shared" si="20"/>
        <v>0</v>
      </c>
      <c r="W56" s="83">
        <f t="shared" si="20"/>
        <v>0</v>
      </c>
      <c r="X56" s="83">
        <f t="shared" si="21"/>
        <v>0</v>
      </c>
      <c r="Y56" s="83">
        <f t="shared" si="21"/>
        <v>0</v>
      </c>
      <c r="Z56" s="83">
        <f t="shared" si="21"/>
        <v>0</v>
      </c>
      <c r="AA56" s="171">
        <f t="shared" si="9"/>
        <v>0</v>
      </c>
      <c r="AB56" s="83">
        <f t="shared" si="22"/>
        <v>0</v>
      </c>
      <c r="AC56" s="83">
        <f t="shared" si="22"/>
        <v>0</v>
      </c>
      <c r="AD56" s="171">
        <f t="shared" si="10"/>
        <v>0</v>
      </c>
      <c r="AE56" s="171">
        <f>IF(AD56=1,SUM(AD$10:AD56),0)</f>
        <v>0</v>
      </c>
      <c r="AF56" s="82" t="str">
        <f t="shared" si="11"/>
        <v/>
      </c>
      <c r="AG56" s="171">
        <f t="shared" si="12"/>
        <v>0</v>
      </c>
    </row>
    <row r="57" spans="1:33" ht="12" customHeight="1" x14ac:dyDescent="0.25">
      <c r="A57" s="497"/>
      <c r="B57" s="15">
        <v>48</v>
      </c>
      <c r="C57" s="468">
        <f t="shared" si="6"/>
        <v>0</v>
      </c>
      <c r="D57" s="469"/>
      <c r="E57" s="470"/>
      <c r="F57" s="67">
        <f t="shared" si="17"/>
        <v>0</v>
      </c>
      <c r="G57" s="67">
        <f t="shared" si="17"/>
        <v>0</v>
      </c>
      <c r="H57" s="67">
        <f t="shared" si="17"/>
        <v>0</v>
      </c>
      <c r="I57" s="67">
        <f t="shared" si="0"/>
        <v>0</v>
      </c>
      <c r="J57" s="67">
        <f t="shared" si="18"/>
        <v>0</v>
      </c>
      <c r="K57" s="16">
        <f t="shared" si="18"/>
        <v>0</v>
      </c>
      <c r="L57" s="67">
        <f t="shared" si="18"/>
        <v>0</v>
      </c>
      <c r="M57" s="17">
        <f>IF(L57&gt;0,VLOOKUP(I57,Labour!$AR$1:$AT$15,3,FALSE),0)</f>
        <v>0</v>
      </c>
      <c r="N57" s="70">
        <f t="shared" si="1"/>
        <v>0</v>
      </c>
      <c r="R57" s="83">
        <f t="shared" si="19"/>
        <v>0</v>
      </c>
      <c r="S57" s="83">
        <f t="shared" si="19"/>
        <v>0</v>
      </c>
      <c r="T57" s="83">
        <f t="shared" si="19"/>
        <v>0</v>
      </c>
      <c r="U57" s="83">
        <f t="shared" si="19"/>
        <v>0</v>
      </c>
      <c r="V57" s="83">
        <f t="shared" si="20"/>
        <v>0</v>
      </c>
      <c r="W57" s="83">
        <f t="shared" si="20"/>
        <v>0</v>
      </c>
      <c r="X57" s="83">
        <f t="shared" si="21"/>
        <v>0</v>
      </c>
      <c r="Y57" s="83">
        <f t="shared" si="21"/>
        <v>0</v>
      </c>
      <c r="Z57" s="83">
        <f t="shared" si="21"/>
        <v>0</v>
      </c>
      <c r="AA57" s="171">
        <f t="shared" si="9"/>
        <v>0</v>
      </c>
      <c r="AB57" s="83">
        <f t="shared" si="22"/>
        <v>0</v>
      </c>
      <c r="AC57" s="83">
        <f t="shared" si="22"/>
        <v>0</v>
      </c>
      <c r="AD57" s="171">
        <f t="shared" si="10"/>
        <v>0</v>
      </c>
      <c r="AE57" s="171">
        <f>IF(AD57=1,SUM(AD$10:AD57),0)</f>
        <v>0</v>
      </c>
      <c r="AF57" s="82" t="str">
        <f t="shared" si="11"/>
        <v/>
      </c>
      <c r="AG57" s="171">
        <f t="shared" si="12"/>
        <v>0</v>
      </c>
    </row>
    <row r="58" spans="1:33" ht="12" customHeight="1" x14ac:dyDescent="0.25">
      <c r="A58" s="497"/>
      <c r="B58" s="15">
        <v>49</v>
      </c>
      <c r="C58" s="468">
        <f t="shared" si="6"/>
        <v>0</v>
      </c>
      <c r="D58" s="469"/>
      <c r="E58" s="470"/>
      <c r="F58" s="67">
        <f t="shared" si="17"/>
        <v>0</v>
      </c>
      <c r="G58" s="67">
        <f t="shared" si="17"/>
        <v>0</v>
      </c>
      <c r="H58" s="67">
        <f t="shared" si="17"/>
        <v>0</v>
      </c>
      <c r="I58" s="67">
        <f t="shared" si="0"/>
        <v>0</v>
      </c>
      <c r="J58" s="67">
        <f t="shared" si="18"/>
        <v>0</v>
      </c>
      <c r="K58" s="16">
        <f t="shared" si="18"/>
        <v>0</v>
      </c>
      <c r="L58" s="67">
        <f t="shared" si="18"/>
        <v>0</v>
      </c>
      <c r="M58" s="17">
        <f>IF(L58&gt;0,VLOOKUP(I58,Labour!$AR$1:$AT$15,3,FALSE),0)</f>
        <v>0</v>
      </c>
      <c r="N58" s="70">
        <f t="shared" si="1"/>
        <v>0</v>
      </c>
      <c r="R58" s="83">
        <f t="shared" si="19"/>
        <v>0</v>
      </c>
      <c r="S58" s="83">
        <f t="shared" si="19"/>
        <v>0</v>
      </c>
      <c r="T58" s="83">
        <f t="shared" si="19"/>
        <v>0</v>
      </c>
      <c r="U58" s="83">
        <f t="shared" si="19"/>
        <v>0</v>
      </c>
      <c r="V58" s="83">
        <f t="shared" si="20"/>
        <v>0</v>
      </c>
      <c r="W58" s="83">
        <f t="shared" si="20"/>
        <v>0</v>
      </c>
      <c r="X58" s="83">
        <f t="shared" si="21"/>
        <v>0</v>
      </c>
      <c r="Y58" s="83">
        <f t="shared" si="21"/>
        <v>0</v>
      </c>
      <c r="Z58" s="83">
        <f t="shared" si="21"/>
        <v>0</v>
      </c>
      <c r="AA58" s="171">
        <f t="shared" si="9"/>
        <v>0</v>
      </c>
      <c r="AB58" s="83">
        <f t="shared" si="22"/>
        <v>0</v>
      </c>
      <c r="AC58" s="83">
        <f t="shared" si="22"/>
        <v>0</v>
      </c>
      <c r="AD58" s="171">
        <f t="shared" si="10"/>
        <v>0</v>
      </c>
      <c r="AE58" s="171">
        <f>IF(AD58=1,SUM(AD$10:AD58),0)</f>
        <v>0</v>
      </c>
      <c r="AF58" s="82" t="str">
        <f t="shared" si="11"/>
        <v/>
      </c>
      <c r="AG58" s="171">
        <f t="shared" si="12"/>
        <v>0</v>
      </c>
    </row>
    <row r="59" spans="1:33" ht="12" customHeight="1" x14ac:dyDescent="0.25">
      <c r="A59" s="497"/>
      <c r="B59" s="15">
        <v>50</v>
      </c>
      <c r="C59" s="468">
        <f t="shared" si="6"/>
        <v>0</v>
      </c>
      <c r="D59" s="469"/>
      <c r="E59" s="470"/>
      <c r="F59" s="67">
        <f t="shared" si="17"/>
        <v>0</v>
      </c>
      <c r="G59" s="67">
        <f t="shared" si="17"/>
        <v>0</v>
      </c>
      <c r="H59" s="67">
        <f t="shared" si="17"/>
        <v>0</v>
      </c>
      <c r="I59" s="67">
        <f t="shared" si="0"/>
        <v>0</v>
      </c>
      <c r="J59" s="67">
        <f t="shared" si="18"/>
        <v>0</v>
      </c>
      <c r="K59" s="16">
        <f t="shared" si="18"/>
        <v>0</v>
      </c>
      <c r="L59" s="67">
        <f t="shared" si="18"/>
        <v>0</v>
      </c>
      <c r="M59" s="17">
        <f>IF(L59&gt;0,VLOOKUP(I59,Labour!$AR$1:$AT$15,3,FALSE),0)</f>
        <v>0</v>
      </c>
      <c r="N59" s="70">
        <f t="shared" si="1"/>
        <v>0</v>
      </c>
      <c r="R59" s="83">
        <f t="shared" si="19"/>
        <v>0</v>
      </c>
      <c r="S59" s="83">
        <f t="shared" si="19"/>
        <v>0</v>
      </c>
      <c r="T59" s="83">
        <f t="shared" si="19"/>
        <v>0</v>
      </c>
      <c r="U59" s="83">
        <f t="shared" si="19"/>
        <v>0</v>
      </c>
      <c r="V59" s="83">
        <f t="shared" si="20"/>
        <v>0</v>
      </c>
      <c r="W59" s="83">
        <f t="shared" si="20"/>
        <v>0</v>
      </c>
      <c r="X59" s="83">
        <f t="shared" si="21"/>
        <v>0</v>
      </c>
      <c r="Y59" s="83">
        <f t="shared" si="21"/>
        <v>0</v>
      </c>
      <c r="Z59" s="83">
        <f t="shared" si="21"/>
        <v>0</v>
      </c>
      <c r="AA59" s="171">
        <f t="shared" si="9"/>
        <v>0</v>
      </c>
      <c r="AB59" s="83">
        <f t="shared" si="22"/>
        <v>0</v>
      </c>
      <c r="AC59" s="83">
        <f t="shared" si="22"/>
        <v>0</v>
      </c>
      <c r="AD59" s="171">
        <f t="shared" si="10"/>
        <v>0</v>
      </c>
      <c r="AE59" s="171">
        <f>IF(AD59=1,SUM(AD$10:AD59),0)</f>
        <v>0</v>
      </c>
      <c r="AF59" s="82" t="str">
        <f t="shared" si="11"/>
        <v/>
      </c>
      <c r="AG59" s="171">
        <f t="shared" si="12"/>
        <v>0</v>
      </c>
    </row>
    <row r="60" spans="1:33" ht="12" customHeight="1" x14ac:dyDescent="0.25">
      <c r="A60" s="497"/>
      <c r="B60" s="15">
        <v>51</v>
      </c>
      <c r="C60" s="468">
        <f t="shared" si="6"/>
        <v>0</v>
      </c>
      <c r="D60" s="469"/>
      <c r="E60" s="470"/>
      <c r="F60" s="67">
        <f t="shared" si="17"/>
        <v>0</v>
      </c>
      <c r="G60" s="67">
        <f t="shared" si="17"/>
        <v>0</v>
      </c>
      <c r="H60" s="67">
        <f t="shared" si="17"/>
        <v>0</v>
      </c>
      <c r="I60" s="67">
        <f t="shared" si="0"/>
        <v>0</v>
      </c>
      <c r="J60" s="67">
        <f t="shared" si="18"/>
        <v>0</v>
      </c>
      <c r="K60" s="16">
        <f t="shared" si="18"/>
        <v>0</v>
      </c>
      <c r="L60" s="67">
        <f t="shared" si="18"/>
        <v>0</v>
      </c>
      <c r="M60" s="17">
        <f>IF(L60&gt;0,VLOOKUP(I60,Labour!$AR$1:$AT$15,3,FALSE),0)</f>
        <v>0</v>
      </c>
      <c r="N60" s="70">
        <f t="shared" si="1"/>
        <v>0</v>
      </c>
      <c r="R60" s="83">
        <f t="shared" si="19"/>
        <v>0</v>
      </c>
      <c r="S60" s="83">
        <f t="shared" si="19"/>
        <v>0</v>
      </c>
      <c r="T60" s="83">
        <f t="shared" si="19"/>
        <v>0</v>
      </c>
      <c r="U60" s="83">
        <f t="shared" si="19"/>
        <v>0</v>
      </c>
      <c r="V60" s="83">
        <f t="shared" si="20"/>
        <v>0</v>
      </c>
      <c r="W60" s="83">
        <f t="shared" si="20"/>
        <v>0</v>
      </c>
      <c r="X60" s="83">
        <f t="shared" si="21"/>
        <v>0</v>
      </c>
      <c r="Y60" s="83">
        <f t="shared" si="21"/>
        <v>0</v>
      </c>
      <c r="Z60" s="83">
        <f t="shared" si="21"/>
        <v>0</v>
      </c>
      <c r="AA60" s="171">
        <f t="shared" si="9"/>
        <v>0</v>
      </c>
      <c r="AB60" s="83">
        <f t="shared" si="22"/>
        <v>0</v>
      </c>
      <c r="AC60" s="83">
        <f t="shared" si="22"/>
        <v>0</v>
      </c>
      <c r="AD60" s="171">
        <f t="shared" si="10"/>
        <v>0</v>
      </c>
      <c r="AE60" s="171">
        <f>IF(AD60=1,SUM(AD$10:AD60),0)</f>
        <v>0</v>
      </c>
      <c r="AF60" s="82" t="str">
        <f t="shared" si="11"/>
        <v/>
      </c>
      <c r="AG60" s="171">
        <f t="shared" si="12"/>
        <v>0</v>
      </c>
    </row>
    <row r="61" spans="1:33" ht="12" customHeight="1" x14ac:dyDescent="0.25">
      <c r="A61" s="497"/>
      <c r="B61" s="15">
        <v>52</v>
      </c>
      <c r="C61" s="468">
        <f t="shared" si="6"/>
        <v>0</v>
      </c>
      <c r="D61" s="469"/>
      <c r="E61" s="470"/>
      <c r="F61" s="67">
        <f t="shared" si="17"/>
        <v>0</v>
      </c>
      <c r="G61" s="67">
        <f t="shared" si="17"/>
        <v>0</v>
      </c>
      <c r="H61" s="67">
        <f t="shared" si="17"/>
        <v>0</v>
      </c>
      <c r="I61" s="67">
        <f t="shared" si="0"/>
        <v>0</v>
      </c>
      <c r="J61" s="67">
        <f t="shared" si="18"/>
        <v>0</v>
      </c>
      <c r="K61" s="16">
        <f t="shared" si="18"/>
        <v>0</v>
      </c>
      <c r="L61" s="67">
        <f t="shared" si="18"/>
        <v>0</v>
      </c>
      <c r="M61" s="17">
        <f>IF(L61&gt;0,VLOOKUP(I61,Labour!$AR$1:$AT$15,3,FALSE),0)</f>
        <v>0</v>
      </c>
      <c r="N61" s="70">
        <f t="shared" si="1"/>
        <v>0</v>
      </c>
      <c r="R61" s="83">
        <f t="shared" si="19"/>
        <v>0</v>
      </c>
      <c r="S61" s="83">
        <f t="shared" si="19"/>
        <v>0</v>
      </c>
      <c r="T61" s="83">
        <f t="shared" si="19"/>
        <v>0</v>
      </c>
      <c r="U61" s="83">
        <f t="shared" si="19"/>
        <v>0</v>
      </c>
      <c r="V61" s="83">
        <f t="shared" si="20"/>
        <v>0</v>
      </c>
      <c r="W61" s="83">
        <f t="shared" si="20"/>
        <v>0</v>
      </c>
      <c r="X61" s="83">
        <f t="shared" si="21"/>
        <v>0</v>
      </c>
      <c r="Y61" s="83">
        <f t="shared" si="21"/>
        <v>0</v>
      </c>
      <c r="Z61" s="83">
        <f t="shared" si="21"/>
        <v>0</v>
      </c>
      <c r="AA61" s="171">
        <f t="shared" si="9"/>
        <v>0</v>
      </c>
      <c r="AB61" s="83">
        <f t="shared" si="22"/>
        <v>0</v>
      </c>
      <c r="AC61" s="83">
        <f t="shared" si="22"/>
        <v>0</v>
      </c>
      <c r="AD61" s="171">
        <f t="shared" si="10"/>
        <v>0</v>
      </c>
      <c r="AE61" s="171">
        <f>IF(AD61=1,SUM(AD$10:AD61),0)</f>
        <v>0</v>
      </c>
      <c r="AF61" s="82" t="str">
        <f t="shared" si="11"/>
        <v/>
      </c>
      <c r="AG61" s="171">
        <f t="shared" si="12"/>
        <v>0</v>
      </c>
    </row>
    <row r="62" spans="1:33" ht="12" customHeight="1" x14ac:dyDescent="0.25">
      <c r="A62" s="497"/>
      <c r="B62" s="15">
        <v>53</v>
      </c>
      <c r="C62" s="468">
        <f t="shared" si="6"/>
        <v>0</v>
      </c>
      <c r="D62" s="469"/>
      <c r="E62" s="470"/>
      <c r="F62" s="67">
        <f t="shared" si="17"/>
        <v>0</v>
      </c>
      <c r="G62" s="67">
        <f t="shared" si="17"/>
        <v>0</v>
      </c>
      <c r="H62" s="67">
        <f t="shared" si="17"/>
        <v>0</v>
      </c>
      <c r="I62" s="67">
        <f t="shared" si="0"/>
        <v>0</v>
      </c>
      <c r="J62" s="67">
        <f t="shared" si="18"/>
        <v>0</v>
      </c>
      <c r="K62" s="16">
        <f t="shared" si="18"/>
        <v>0</v>
      </c>
      <c r="L62" s="67">
        <f t="shared" si="18"/>
        <v>0</v>
      </c>
      <c r="M62" s="17">
        <f>IF(L62&gt;0,VLOOKUP(I62,Labour!$AR$1:$AT$15,3,FALSE),0)</f>
        <v>0</v>
      </c>
      <c r="N62" s="70">
        <f t="shared" si="1"/>
        <v>0</v>
      </c>
      <c r="R62" s="83">
        <f t="shared" si="19"/>
        <v>0</v>
      </c>
      <c r="S62" s="83">
        <f t="shared" si="19"/>
        <v>0</v>
      </c>
      <c r="T62" s="83">
        <f t="shared" si="19"/>
        <v>0</v>
      </c>
      <c r="U62" s="83">
        <f t="shared" si="19"/>
        <v>0</v>
      </c>
      <c r="V62" s="83">
        <f t="shared" si="20"/>
        <v>0</v>
      </c>
      <c r="W62" s="83">
        <f t="shared" si="20"/>
        <v>0</v>
      </c>
      <c r="X62" s="83">
        <f t="shared" si="21"/>
        <v>0</v>
      </c>
      <c r="Y62" s="83">
        <f t="shared" si="21"/>
        <v>0</v>
      </c>
      <c r="Z62" s="83">
        <f t="shared" si="21"/>
        <v>0</v>
      </c>
      <c r="AA62" s="171">
        <f t="shared" si="9"/>
        <v>0</v>
      </c>
      <c r="AB62" s="83">
        <f t="shared" si="22"/>
        <v>0</v>
      </c>
      <c r="AC62" s="83">
        <f t="shared" si="22"/>
        <v>0</v>
      </c>
      <c r="AD62" s="171">
        <f t="shared" si="10"/>
        <v>0</v>
      </c>
      <c r="AE62" s="171">
        <f>IF(AD62=1,SUM(AD$10:AD62),0)</f>
        <v>0</v>
      </c>
      <c r="AF62" s="82" t="str">
        <f t="shared" si="11"/>
        <v/>
      </c>
      <c r="AG62" s="171">
        <f t="shared" si="12"/>
        <v>0</v>
      </c>
    </row>
    <row r="63" spans="1:33" ht="12" customHeight="1" x14ac:dyDescent="0.25">
      <c r="A63" s="497"/>
      <c r="B63" s="15">
        <v>54</v>
      </c>
      <c r="C63" s="468">
        <f t="shared" si="6"/>
        <v>0</v>
      </c>
      <c r="D63" s="469"/>
      <c r="E63" s="470"/>
      <c r="F63" s="67">
        <f t="shared" si="17"/>
        <v>0</v>
      </c>
      <c r="G63" s="67">
        <f t="shared" si="17"/>
        <v>0</v>
      </c>
      <c r="H63" s="67">
        <f t="shared" si="17"/>
        <v>0</v>
      </c>
      <c r="I63" s="67">
        <f t="shared" si="0"/>
        <v>0</v>
      </c>
      <c r="J63" s="67">
        <f t="shared" si="18"/>
        <v>0</v>
      </c>
      <c r="K63" s="16">
        <f t="shared" si="18"/>
        <v>0</v>
      </c>
      <c r="L63" s="67">
        <f t="shared" si="18"/>
        <v>0</v>
      </c>
      <c r="M63" s="17">
        <f>IF(L63&gt;0,VLOOKUP(I63,Labour!$AR$1:$AT$15,3,FALSE),0)</f>
        <v>0</v>
      </c>
      <c r="N63" s="70">
        <f t="shared" si="1"/>
        <v>0</v>
      </c>
      <c r="R63" s="83">
        <f t="shared" si="19"/>
        <v>0</v>
      </c>
      <c r="S63" s="83">
        <f t="shared" si="19"/>
        <v>0</v>
      </c>
      <c r="T63" s="83">
        <f t="shared" si="19"/>
        <v>0</v>
      </c>
      <c r="U63" s="83">
        <f t="shared" si="19"/>
        <v>0</v>
      </c>
      <c r="V63" s="83">
        <f t="shared" si="20"/>
        <v>0</v>
      </c>
      <c r="W63" s="83">
        <f t="shared" si="20"/>
        <v>0</v>
      </c>
      <c r="X63" s="83">
        <f t="shared" si="21"/>
        <v>0</v>
      </c>
      <c r="Y63" s="83">
        <f t="shared" si="21"/>
        <v>0</v>
      </c>
      <c r="Z63" s="83">
        <f t="shared" si="21"/>
        <v>0</v>
      </c>
      <c r="AA63" s="171">
        <f t="shared" si="9"/>
        <v>0</v>
      </c>
      <c r="AB63" s="83">
        <f t="shared" si="22"/>
        <v>0</v>
      </c>
      <c r="AC63" s="83">
        <f t="shared" si="22"/>
        <v>0</v>
      </c>
      <c r="AD63" s="171">
        <f t="shared" si="10"/>
        <v>0</v>
      </c>
      <c r="AE63" s="171">
        <f>IF(AD63=1,SUM(AD$10:AD63),0)</f>
        <v>0</v>
      </c>
      <c r="AF63" s="82" t="str">
        <f t="shared" si="11"/>
        <v/>
      </c>
      <c r="AG63" s="171">
        <f t="shared" si="12"/>
        <v>0</v>
      </c>
    </row>
    <row r="64" spans="1:33" ht="12" customHeight="1" x14ac:dyDescent="0.25">
      <c r="A64" s="497"/>
      <c r="B64" s="15">
        <v>55</v>
      </c>
      <c r="C64" s="468">
        <f t="shared" si="6"/>
        <v>0</v>
      </c>
      <c r="D64" s="469"/>
      <c r="E64" s="470"/>
      <c r="F64" s="67">
        <f t="shared" si="17"/>
        <v>0</v>
      </c>
      <c r="G64" s="67">
        <f t="shared" si="17"/>
        <v>0</v>
      </c>
      <c r="H64" s="67">
        <f t="shared" si="17"/>
        <v>0</v>
      </c>
      <c r="I64" s="67">
        <f t="shared" si="0"/>
        <v>0</v>
      </c>
      <c r="J64" s="67">
        <f t="shared" si="18"/>
        <v>0</v>
      </c>
      <c r="K64" s="16">
        <f t="shared" si="18"/>
        <v>0</v>
      </c>
      <c r="L64" s="67">
        <f t="shared" si="18"/>
        <v>0</v>
      </c>
      <c r="M64" s="17">
        <f>IF(L64&gt;0,VLOOKUP(I64,Labour!$AR$1:$AT$15,3,FALSE),0)</f>
        <v>0</v>
      </c>
      <c r="N64" s="70">
        <f t="shared" si="1"/>
        <v>0</v>
      </c>
      <c r="R64" s="83">
        <f t="shared" si="19"/>
        <v>0</v>
      </c>
      <c r="S64" s="83">
        <f t="shared" si="19"/>
        <v>0</v>
      </c>
      <c r="T64" s="83">
        <f t="shared" si="19"/>
        <v>0</v>
      </c>
      <c r="U64" s="83">
        <f t="shared" si="19"/>
        <v>0</v>
      </c>
      <c r="V64" s="83">
        <f t="shared" si="20"/>
        <v>0</v>
      </c>
      <c r="W64" s="83">
        <f t="shared" si="20"/>
        <v>0</v>
      </c>
      <c r="X64" s="83">
        <f t="shared" si="21"/>
        <v>0</v>
      </c>
      <c r="Y64" s="83">
        <f t="shared" si="21"/>
        <v>0</v>
      </c>
      <c r="Z64" s="83">
        <f t="shared" si="21"/>
        <v>0</v>
      </c>
      <c r="AA64" s="171">
        <f t="shared" si="9"/>
        <v>0</v>
      </c>
      <c r="AB64" s="83">
        <f t="shared" si="22"/>
        <v>0</v>
      </c>
      <c r="AC64" s="83">
        <f t="shared" si="22"/>
        <v>0</v>
      </c>
      <c r="AD64" s="171">
        <f t="shared" si="10"/>
        <v>0</v>
      </c>
      <c r="AE64" s="171">
        <f>IF(AD64=1,SUM(AD$10:AD64),0)</f>
        <v>0</v>
      </c>
      <c r="AF64" s="82" t="str">
        <f t="shared" si="11"/>
        <v/>
      </c>
      <c r="AG64" s="171">
        <f t="shared" si="12"/>
        <v>0</v>
      </c>
    </row>
    <row r="65" spans="1:33" ht="12" customHeight="1" x14ac:dyDescent="0.25">
      <c r="A65" s="497"/>
      <c r="B65" s="15">
        <v>56</v>
      </c>
      <c r="C65" s="468">
        <f t="shared" si="6"/>
        <v>0</v>
      </c>
      <c r="D65" s="469"/>
      <c r="E65" s="470"/>
      <c r="F65" s="67">
        <f t="shared" si="17"/>
        <v>0</v>
      </c>
      <c r="G65" s="67">
        <f t="shared" si="17"/>
        <v>0</v>
      </c>
      <c r="H65" s="67">
        <f t="shared" si="17"/>
        <v>0</v>
      </c>
      <c r="I65" s="67">
        <f t="shared" si="0"/>
        <v>0</v>
      </c>
      <c r="J65" s="67">
        <f t="shared" si="18"/>
        <v>0</v>
      </c>
      <c r="K65" s="16">
        <f t="shared" si="18"/>
        <v>0</v>
      </c>
      <c r="L65" s="67">
        <f t="shared" si="18"/>
        <v>0</v>
      </c>
      <c r="M65" s="17">
        <f>IF(L65&gt;0,VLOOKUP(I65,Labour!$AR$1:$AT$15,3,FALSE),0)</f>
        <v>0</v>
      </c>
      <c r="N65" s="70">
        <f t="shared" si="1"/>
        <v>0</v>
      </c>
      <c r="R65" s="83">
        <f t="shared" si="19"/>
        <v>0</v>
      </c>
      <c r="S65" s="83">
        <f t="shared" si="19"/>
        <v>0</v>
      </c>
      <c r="T65" s="83">
        <f t="shared" si="19"/>
        <v>0</v>
      </c>
      <c r="U65" s="83">
        <f t="shared" si="19"/>
        <v>0</v>
      </c>
      <c r="V65" s="83">
        <f t="shared" si="20"/>
        <v>0</v>
      </c>
      <c r="W65" s="83">
        <f t="shared" si="20"/>
        <v>0</v>
      </c>
      <c r="X65" s="83">
        <f t="shared" si="21"/>
        <v>0</v>
      </c>
      <c r="Y65" s="83">
        <f t="shared" si="21"/>
        <v>0</v>
      </c>
      <c r="Z65" s="83">
        <f t="shared" si="21"/>
        <v>0</v>
      </c>
      <c r="AA65" s="171">
        <f t="shared" si="9"/>
        <v>0</v>
      </c>
      <c r="AB65" s="83">
        <f t="shared" si="22"/>
        <v>0</v>
      </c>
      <c r="AC65" s="83">
        <f t="shared" si="22"/>
        <v>0</v>
      </c>
      <c r="AD65" s="171">
        <f t="shared" si="10"/>
        <v>0</v>
      </c>
      <c r="AE65" s="171">
        <f>IF(AD65=1,SUM(AD$10:AD65),0)</f>
        <v>0</v>
      </c>
      <c r="AF65" s="82" t="str">
        <f t="shared" si="11"/>
        <v/>
      </c>
      <c r="AG65" s="171">
        <f t="shared" si="12"/>
        <v>0</v>
      </c>
    </row>
    <row r="66" spans="1:33" ht="12" customHeight="1" x14ac:dyDescent="0.25">
      <c r="A66" s="497"/>
      <c r="B66" s="15">
        <v>57</v>
      </c>
      <c r="C66" s="468">
        <f t="shared" si="6"/>
        <v>0</v>
      </c>
      <c r="D66" s="469"/>
      <c r="E66" s="470"/>
      <c r="F66" s="67">
        <f t="shared" si="17"/>
        <v>0</v>
      </c>
      <c r="G66" s="67">
        <f t="shared" si="17"/>
        <v>0</v>
      </c>
      <c r="H66" s="67">
        <f t="shared" si="17"/>
        <v>0</v>
      </c>
      <c r="I66" s="67">
        <f t="shared" si="0"/>
        <v>0</v>
      </c>
      <c r="J66" s="67">
        <f t="shared" si="18"/>
        <v>0</v>
      </c>
      <c r="K66" s="16">
        <f t="shared" si="18"/>
        <v>0</v>
      </c>
      <c r="L66" s="67">
        <f t="shared" si="18"/>
        <v>0</v>
      </c>
      <c r="M66" s="17">
        <f>IF(L66&gt;0,VLOOKUP(I66,Labour!$AR$1:$AT$15,3,FALSE),0)</f>
        <v>0</v>
      </c>
      <c r="N66" s="70">
        <f t="shared" si="1"/>
        <v>0</v>
      </c>
      <c r="R66" s="83">
        <f t="shared" si="19"/>
        <v>0</v>
      </c>
      <c r="S66" s="83">
        <f t="shared" si="19"/>
        <v>0</v>
      </c>
      <c r="T66" s="83">
        <f t="shared" si="19"/>
        <v>0</v>
      </c>
      <c r="U66" s="83">
        <f t="shared" si="19"/>
        <v>0</v>
      </c>
      <c r="V66" s="83">
        <f t="shared" si="20"/>
        <v>0</v>
      </c>
      <c r="W66" s="83">
        <f t="shared" si="20"/>
        <v>0</v>
      </c>
      <c r="X66" s="83">
        <f t="shared" si="21"/>
        <v>0</v>
      </c>
      <c r="Y66" s="83">
        <f t="shared" si="21"/>
        <v>0</v>
      </c>
      <c r="Z66" s="83">
        <f t="shared" si="21"/>
        <v>0</v>
      </c>
      <c r="AA66" s="171">
        <f t="shared" si="9"/>
        <v>0</v>
      </c>
      <c r="AB66" s="83">
        <f t="shared" si="22"/>
        <v>0</v>
      </c>
      <c r="AC66" s="83">
        <f t="shared" si="22"/>
        <v>0</v>
      </c>
      <c r="AD66" s="171">
        <f t="shared" si="10"/>
        <v>0</v>
      </c>
      <c r="AE66" s="171">
        <f>IF(AD66=1,SUM(AD$10:AD66),0)</f>
        <v>0</v>
      </c>
      <c r="AF66" s="82" t="str">
        <f t="shared" si="11"/>
        <v/>
      </c>
      <c r="AG66" s="171">
        <f t="shared" si="12"/>
        <v>0</v>
      </c>
    </row>
    <row r="67" spans="1:33" ht="12" customHeight="1" x14ac:dyDescent="0.25">
      <c r="A67" s="497"/>
      <c r="B67" s="15">
        <v>58</v>
      </c>
      <c r="C67" s="468">
        <f t="shared" si="6"/>
        <v>0</v>
      </c>
      <c r="D67" s="469"/>
      <c r="E67" s="470"/>
      <c r="F67" s="67">
        <f t="shared" si="17"/>
        <v>0</v>
      </c>
      <c r="G67" s="67">
        <f t="shared" si="17"/>
        <v>0</v>
      </c>
      <c r="H67" s="67">
        <f t="shared" si="17"/>
        <v>0</v>
      </c>
      <c r="I67" s="67">
        <f t="shared" si="0"/>
        <v>0</v>
      </c>
      <c r="J67" s="67">
        <f t="shared" si="18"/>
        <v>0</v>
      </c>
      <c r="K67" s="16">
        <f t="shared" si="18"/>
        <v>0</v>
      </c>
      <c r="L67" s="67">
        <f t="shared" si="18"/>
        <v>0</v>
      </c>
      <c r="M67" s="17">
        <f>IF(L67&gt;0,VLOOKUP(I67,Labour!$AR$1:$AT$15,3,FALSE),0)</f>
        <v>0</v>
      </c>
      <c r="N67" s="70">
        <f t="shared" si="1"/>
        <v>0</v>
      </c>
      <c r="R67" s="83">
        <f t="shared" si="19"/>
        <v>0</v>
      </c>
      <c r="S67" s="83">
        <f t="shared" si="19"/>
        <v>0</v>
      </c>
      <c r="T67" s="83">
        <f t="shared" si="19"/>
        <v>0</v>
      </c>
      <c r="U67" s="83">
        <f t="shared" si="19"/>
        <v>0</v>
      </c>
      <c r="V67" s="83">
        <f t="shared" si="20"/>
        <v>0</v>
      </c>
      <c r="W67" s="83">
        <f t="shared" si="20"/>
        <v>0</v>
      </c>
      <c r="X67" s="83">
        <f t="shared" si="21"/>
        <v>0</v>
      </c>
      <c r="Y67" s="83">
        <f t="shared" si="21"/>
        <v>0</v>
      </c>
      <c r="Z67" s="83">
        <f t="shared" si="21"/>
        <v>0</v>
      </c>
      <c r="AA67" s="171">
        <f t="shared" si="9"/>
        <v>0</v>
      </c>
      <c r="AB67" s="83">
        <f t="shared" si="22"/>
        <v>0</v>
      </c>
      <c r="AC67" s="83">
        <f t="shared" si="22"/>
        <v>0</v>
      </c>
      <c r="AD67" s="171">
        <f t="shared" si="10"/>
        <v>0</v>
      </c>
      <c r="AE67" s="171">
        <f>IF(AD67=1,SUM(AD$10:AD67),0)</f>
        <v>0</v>
      </c>
      <c r="AF67" s="82" t="str">
        <f t="shared" si="11"/>
        <v/>
      </c>
      <c r="AG67" s="171">
        <f t="shared" si="12"/>
        <v>0</v>
      </c>
    </row>
    <row r="68" spans="1:33" ht="12" customHeight="1" x14ac:dyDescent="0.25">
      <c r="A68" s="497"/>
      <c r="B68" s="15">
        <v>59</v>
      </c>
      <c r="C68" s="468">
        <f t="shared" si="6"/>
        <v>0</v>
      </c>
      <c r="D68" s="469"/>
      <c r="E68" s="470"/>
      <c r="F68" s="67">
        <f t="shared" si="17"/>
        <v>0</v>
      </c>
      <c r="G68" s="67">
        <f t="shared" si="17"/>
        <v>0</v>
      </c>
      <c r="H68" s="67">
        <f t="shared" si="17"/>
        <v>0</v>
      </c>
      <c r="I68" s="67">
        <f t="shared" si="0"/>
        <v>0</v>
      </c>
      <c r="J68" s="67">
        <f t="shared" si="18"/>
        <v>0</v>
      </c>
      <c r="K68" s="16">
        <f t="shared" si="18"/>
        <v>0</v>
      </c>
      <c r="L68" s="67">
        <f t="shared" si="18"/>
        <v>0</v>
      </c>
      <c r="M68" s="17">
        <f>IF(L68&gt;0,VLOOKUP(I68,Labour!$AR$1:$AT$15,3,FALSE),0)</f>
        <v>0</v>
      </c>
      <c r="N68" s="70">
        <f t="shared" si="1"/>
        <v>0</v>
      </c>
      <c r="R68" s="83">
        <f t="shared" si="19"/>
        <v>0</v>
      </c>
      <c r="S68" s="83">
        <f t="shared" si="19"/>
        <v>0</v>
      </c>
      <c r="T68" s="83">
        <f t="shared" si="19"/>
        <v>0</v>
      </c>
      <c r="U68" s="83">
        <f t="shared" si="19"/>
        <v>0</v>
      </c>
      <c r="V68" s="83">
        <f t="shared" si="20"/>
        <v>0</v>
      </c>
      <c r="W68" s="83">
        <f t="shared" si="20"/>
        <v>0</v>
      </c>
      <c r="X68" s="83">
        <f t="shared" si="21"/>
        <v>0</v>
      </c>
      <c r="Y68" s="83">
        <f t="shared" si="21"/>
        <v>0</v>
      </c>
      <c r="Z68" s="83">
        <f t="shared" si="21"/>
        <v>0</v>
      </c>
      <c r="AA68" s="171">
        <f t="shared" si="9"/>
        <v>0</v>
      </c>
      <c r="AB68" s="83">
        <f t="shared" si="22"/>
        <v>0</v>
      </c>
      <c r="AC68" s="83">
        <f t="shared" si="22"/>
        <v>0</v>
      </c>
      <c r="AD68" s="171">
        <f t="shared" si="10"/>
        <v>0</v>
      </c>
      <c r="AE68" s="171">
        <f>IF(AD68=1,SUM(AD$10:AD68),0)</f>
        <v>0</v>
      </c>
      <c r="AF68" s="82" t="str">
        <f t="shared" si="11"/>
        <v/>
      </c>
      <c r="AG68" s="171">
        <f t="shared" si="12"/>
        <v>0</v>
      </c>
    </row>
    <row r="69" spans="1:33" ht="12" customHeight="1" x14ac:dyDescent="0.25">
      <c r="A69" s="497"/>
      <c r="B69" s="15">
        <v>60</v>
      </c>
      <c r="C69" s="468">
        <f t="shared" si="6"/>
        <v>0</v>
      </c>
      <c r="D69" s="469"/>
      <c r="E69" s="470"/>
      <c r="F69" s="67">
        <f t="shared" si="17"/>
        <v>0</v>
      </c>
      <c r="G69" s="67">
        <f t="shared" si="17"/>
        <v>0</v>
      </c>
      <c r="H69" s="67">
        <f t="shared" si="17"/>
        <v>0</v>
      </c>
      <c r="I69" s="67">
        <f t="shared" si="0"/>
        <v>0</v>
      </c>
      <c r="J69" s="67">
        <f t="shared" si="18"/>
        <v>0</v>
      </c>
      <c r="K69" s="16">
        <f t="shared" si="18"/>
        <v>0</v>
      </c>
      <c r="L69" s="67">
        <f t="shared" si="18"/>
        <v>0</v>
      </c>
      <c r="M69" s="17">
        <f>IF(L69&gt;0,VLOOKUP(I69,Labour!$AR$1:$AT$15,3,FALSE),0)</f>
        <v>0</v>
      </c>
      <c r="N69" s="70">
        <f t="shared" si="1"/>
        <v>0</v>
      </c>
      <c r="R69" s="83">
        <f t="shared" si="19"/>
        <v>0</v>
      </c>
      <c r="S69" s="83">
        <f t="shared" si="19"/>
        <v>0</v>
      </c>
      <c r="T69" s="83">
        <f t="shared" si="19"/>
        <v>0</v>
      </c>
      <c r="U69" s="83">
        <f t="shared" si="19"/>
        <v>0</v>
      </c>
      <c r="V69" s="83">
        <f t="shared" si="20"/>
        <v>0</v>
      </c>
      <c r="W69" s="83">
        <f t="shared" si="20"/>
        <v>0</v>
      </c>
      <c r="X69" s="83">
        <f t="shared" si="21"/>
        <v>0</v>
      </c>
      <c r="Y69" s="83">
        <f t="shared" si="21"/>
        <v>0</v>
      </c>
      <c r="Z69" s="83">
        <f t="shared" si="21"/>
        <v>0</v>
      </c>
      <c r="AA69" s="171">
        <f t="shared" si="9"/>
        <v>0</v>
      </c>
      <c r="AB69" s="83">
        <f t="shared" si="22"/>
        <v>0</v>
      </c>
      <c r="AC69" s="83">
        <f t="shared" si="22"/>
        <v>0</v>
      </c>
      <c r="AD69" s="171">
        <f t="shared" si="10"/>
        <v>0</v>
      </c>
      <c r="AE69" s="171">
        <f>IF(AD69=1,SUM(AD$10:AD69),0)</f>
        <v>0</v>
      </c>
      <c r="AF69" s="82" t="str">
        <f t="shared" si="11"/>
        <v/>
      </c>
      <c r="AG69" s="171">
        <f t="shared" si="12"/>
        <v>0</v>
      </c>
    </row>
    <row r="70" spans="1:33" ht="12" customHeight="1" x14ac:dyDescent="0.25">
      <c r="A70" s="497"/>
      <c r="B70" s="15">
        <v>61</v>
      </c>
      <c r="C70" s="468">
        <f t="shared" si="6"/>
        <v>0</v>
      </c>
      <c r="D70" s="469"/>
      <c r="E70" s="470"/>
      <c r="F70" s="67">
        <f t="shared" si="17"/>
        <v>0</v>
      </c>
      <c r="G70" s="67">
        <f t="shared" si="17"/>
        <v>0</v>
      </c>
      <c r="H70" s="67">
        <f t="shared" si="17"/>
        <v>0</v>
      </c>
      <c r="I70" s="67">
        <f t="shared" si="0"/>
        <v>0</v>
      </c>
      <c r="J70" s="67">
        <f t="shared" si="18"/>
        <v>0</v>
      </c>
      <c r="K70" s="16">
        <f t="shared" si="18"/>
        <v>0</v>
      </c>
      <c r="L70" s="67">
        <f t="shared" si="18"/>
        <v>0</v>
      </c>
      <c r="M70" s="17">
        <f>IF(L70&gt;0,VLOOKUP(I70,Labour!$AR$1:$AT$15,3,FALSE),0)</f>
        <v>0</v>
      </c>
      <c r="N70" s="70">
        <f t="shared" si="1"/>
        <v>0</v>
      </c>
      <c r="R70" s="83">
        <f t="shared" ref="R70:U89" si="23">IF($B70&lt;=$U$3,VLOOKUP($B70,STABLE,R$9,FALSE),0)</f>
        <v>0</v>
      </c>
      <c r="S70" s="83">
        <f t="shared" si="23"/>
        <v>0</v>
      </c>
      <c r="T70" s="83">
        <f t="shared" si="23"/>
        <v>0</v>
      </c>
      <c r="U70" s="83">
        <f t="shared" si="23"/>
        <v>0</v>
      </c>
      <c r="V70" s="83">
        <f t="shared" ref="V70:W89" si="24">IF($B70&lt;=$U$3,IF(VLOOKUP($B70,STABLE,V$9,FALSE)=V$8,$U70,0),0)</f>
        <v>0</v>
      </c>
      <c r="W70" s="83">
        <f t="shared" si="24"/>
        <v>0</v>
      </c>
      <c r="X70" s="83">
        <f t="shared" ref="X70:Z89" si="25">IF($B70&lt;=$U$3,VLOOKUP($B70,STABLE,X$9,FALSE),0)</f>
        <v>0</v>
      </c>
      <c r="Y70" s="83">
        <f t="shared" si="25"/>
        <v>0</v>
      </c>
      <c r="Z70" s="83">
        <f t="shared" si="25"/>
        <v>0</v>
      </c>
      <c r="AA70" s="171">
        <f t="shared" si="9"/>
        <v>0</v>
      </c>
      <c r="AB70" s="83">
        <f t="shared" ref="AB70:AC89" si="26">IF($B70&lt;=$U$3,VLOOKUP($B70,STABLE,AB$9,FALSE),0)</f>
        <v>0</v>
      </c>
      <c r="AC70" s="83">
        <f t="shared" si="26"/>
        <v>0</v>
      </c>
      <c r="AD70" s="171">
        <f t="shared" si="10"/>
        <v>0</v>
      </c>
      <c r="AE70" s="171">
        <f>IF(AD70=1,SUM(AD$10:AD70),0)</f>
        <v>0</v>
      </c>
      <c r="AF70" s="82" t="str">
        <f t="shared" si="11"/>
        <v/>
      </c>
      <c r="AG70" s="171">
        <f t="shared" si="12"/>
        <v>0</v>
      </c>
    </row>
    <row r="71" spans="1:33" ht="12" customHeight="1" x14ac:dyDescent="0.25">
      <c r="A71" s="497"/>
      <c r="B71" s="15">
        <v>62</v>
      </c>
      <c r="C71" s="468">
        <f t="shared" si="6"/>
        <v>0</v>
      </c>
      <c r="D71" s="469"/>
      <c r="E71" s="470"/>
      <c r="F71" s="67">
        <f t="shared" si="17"/>
        <v>0</v>
      </c>
      <c r="G71" s="67">
        <f t="shared" si="17"/>
        <v>0</v>
      </c>
      <c r="H71" s="67">
        <f t="shared" si="17"/>
        <v>0</v>
      </c>
      <c r="I71" s="67">
        <f t="shared" si="0"/>
        <v>0</v>
      </c>
      <c r="J71" s="67">
        <f t="shared" si="18"/>
        <v>0</v>
      </c>
      <c r="K71" s="16">
        <f t="shared" si="18"/>
        <v>0</v>
      </c>
      <c r="L71" s="67">
        <f t="shared" si="18"/>
        <v>0</v>
      </c>
      <c r="M71" s="17">
        <f>IF(L71&gt;0,VLOOKUP(I71,Labour!$AR$1:$AT$15,3,FALSE),0)</f>
        <v>0</v>
      </c>
      <c r="N71" s="70">
        <f t="shared" si="1"/>
        <v>0</v>
      </c>
      <c r="R71" s="83">
        <f t="shared" si="23"/>
        <v>0</v>
      </c>
      <c r="S71" s="83">
        <f t="shared" si="23"/>
        <v>0</v>
      </c>
      <c r="T71" s="83">
        <f t="shared" si="23"/>
        <v>0</v>
      </c>
      <c r="U71" s="83">
        <f t="shared" si="23"/>
        <v>0</v>
      </c>
      <c r="V71" s="83">
        <f t="shared" si="24"/>
        <v>0</v>
      </c>
      <c r="W71" s="83">
        <f t="shared" si="24"/>
        <v>0</v>
      </c>
      <c r="X71" s="83">
        <f t="shared" si="25"/>
        <v>0</v>
      </c>
      <c r="Y71" s="83">
        <f t="shared" si="25"/>
        <v>0</v>
      </c>
      <c r="Z71" s="83">
        <f t="shared" si="25"/>
        <v>0</v>
      </c>
      <c r="AA71" s="171">
        <f t="shared" si="9"/>
        <v>0</v>
      </c>
      <c r="AB71" s="83">
        <f t="shared" si="26"/>
        <v>0</v>
      </c>
      <c r="AC71" s="83">
        <f t="shared" si="26"/>
        <v>0</v>
      </c>
      <c r="AD71" s="171">
        <f t="shared" si="10"/>
        <v>0</v>
      </c>
      <c r="AE71" s="171">
        <f>IF(AD71=1,SUM(AD$10:AD71),0)</f>
        <v>0</v>
      </c>
      <c r="AF71" s="82" t="str">
        <f t="shared" si="11"/>
        <v/>
      </c>
      <c r="AG71" s="171">
        <f t="shared" si="12"/>
        <v>0</v>
      </c>
    </row>
    <row r="72" spans="1:33" ht="12" customHeight="1" x14ac:dyDescent="0.25">
      <c r="A72" s="497"/>
      <c r="B72" s="15">
        <v>63</v>
      </c>
      <c r="C72" s="468">
        <f t="shared" si="6"/>
        <v>0</v>
      </c>
      <c r="D72" s="469"/>
      <c r="E72" s="470"/>
      <c r="F72" s="67">
        <f t="shared" si="17"/>
        <v>0</v>
      </c>
      <c r="G72" s="67">
        <f t="shared" si="17"/>
        <v>0</v>
      </c>
      <c r="H72" s="67">
        <f t="shared" si="17"/>
        <v>0</v>
      </c>
      <c r="I72" s="67">
        <f t="shared" si="0"/>
        <v>0</v>
      </c>
      <c r="J72" s="67">
        <f t="shared" si="18"/>
        <v>0</v>
      </c>
      <c r="K72" s="16">
        <f t="shared" si="18"/>
        <v>0</v>
      </c>
      <c r="L72" s="67">
        <f t="shared" si="18"/>
        <v>0</v>
      </c>
      <c r="M72" s="17">
        <f>IF(L72&gt;0,VLOOKUP(I72,Labour!$AR$1:$AT$15,3,FALSE),0)</f>
        <v>0</v>
      </c>
      <c r="N72" s="70">
        <f t="shared" si="1"/>
        <v>0</v>
      </c>
      <c r="R72" s="83">
        <f t="shared" si="23"/>
        <v>0</v>
      </c>
      <c r="S72" s="83">
        <f t="shared" si="23"/>
        <v>0</v>
      </c>
      <c r="T72" s="83">
        <f t="shared" si="23"/>
        <v>0</v>
      </c>
      <c r="U72" s="83">
        <f t="shared" si="23"/>
        <v>0</v>
      </c>
      <c r="V72" s="83">
        <f t="shared" si="24"/>
        <v>0</v>
      </c>
      <c r="W72" s="83">
        <f t="shared" si="24"/>
        <v>0</v>
      </c>
      <c r="X72" s="83">
        <f t="shared" si="25"/>
        <v>0</v>
      </c>
      <c r="Y72" s="83">
        <f t="shared" si="25"/>
        <v>0</v>
      </c>
      <c r="Z72" s="83">
        <f t="shared" si="25"/>
        <v>0</v>
      </c>
      <c r="AA72" s="171">
        <f t="shared" si="9"/>
        <v>0</v>
      </c>
      <c r="AB72" s="83">
        <f t="shared" si="26"/>
        <v>0</v>
      </c>
      <c r="AC72" s="83">
        <f t="shared" si="26"/>
        <v>0</v>
      </c>
      <c r="AD72" s="171">
        <f t="shared" si="10"/>
        <v>0</v>
      </c>
      <c r="AE72" s="171">
        <f>IF(AD72=1,SUM(AD$10:AD72),0)</f>
        <v>0</v>
      </c>
      <c r="AF72" s="82" t="str">
        <f t="shared" si="11"/>
        <v/>
      </c>
      <c r="AG72" s="171">
        <f t="shared" si="12"/>
        <v>0</v>
      </c>
    </row>
    <row r="73" spans="1:33" ht="12" customHeight="1" x14ac:dyDescent="0.25">
      <c r="A73" s="497"/>
      <c r="B73" s="15">
        <v>64</v>
      </c>
      <c r="C73" s="468">
        <f t="shared" si="6"/>
        <v>0</v>
      </c>
      <c r="D73" s="469"/>
      <c r="E73" s="470"/>
      <c r="F73" s="67">
        <f t="shared" si="17"/>
        <v>0</v>
      </c>
      <c r="G73" s="67">
        <f t="shared" si="17"/>
        <v>0</v>
      </c>
      <c r="H73" s="67">
        <f t="shared" si="17"/>
        <v>0</v>
      </c>
      <c r="I73" s="67">
        <f t="shared" si="0"/>
        <v>0</v>
      </c>
      <c r="J73" s="67">
        <f t="shared" si="18"/>
        <v>0</v>
      </c>
      <c r="K73" s="16">
        <f t="shared" si="18"/>
        <v>0</v>
      </c>
      <c r="L73" s="67">
        <f t="shared" si="18"/>
        <v>0</v>
      </c>
      <c r="M73" s="17">
        <f>IF(L73&gt;0,VLOOKUP(I73,Labour!$AR$1:$AT$15,3,FALSE),0)</f>
        <v>0</v>
      </c>
      <c r="N73" s="70">
        <f t="shared" si="1"/>
        <v>0</v>
      </c>
      <c r="R73" s="83">
        <f t="shared" si="23"/>
        <v>0</v>
      </c>
      <c r="S73" s="83">
        <f t="shared" si="23"/>
        <v>0</v>
      </c>
      <c r="T73" s="83">
        <f t="shared" si="23"/>
        <v>0</v>
      </c>
      <c r="U73" s="83">
        <f t="shared" si="23"/>
        <v>0</v>
      </c>
      <c r="V73" s="83">
        <f t="shared" si="24"/>
        <v>0</v>
      </c>
      <c r="W73" s="83">
        <f t="shared" si="24"/>
        <v>0</v>
      </c>
      <c r="X73" s="83">
        <f t="shared" si="25"/>
        <v>0</v>
      </c>
      <c r="Y73" s="83">
        <f t="shared" si="25"/>
        <v>0</v>
      </c>
      <c r="Z73" s="83">
        <f t="shared" si="25"/>
        <v>0</v>
      </c>
      <c r="AA73" s="171">
        <f t="shared" si="9"/>
        <v>0</v>
      </c>
      <c r="AB73" s="83">
        <f t="shared" si="26"/>
        <v>0</v>
      </c>
      <c r="AC73" s="83">
        <f t="shared" si="26"/>
        <v>0</v>
      </c>
      <c r="AD73" s="171">
        <f t="shared" si="10"/>
        <v>0</v>
      </c>
      <c r="AE73" s="171">
        <f>IF(AD73=1,SUM(AD$10:AD73),0)</f>
        <v>0</v>
      </c>
      <c r="AF73" s="82" t="str">
        <f t="shared" si="11"/>
        <v/>
      </c>
      <c r="AG73" s="171">
        <f t="shared" si="12"/>
        <v>0</v>
      </c>
    </row>
    <row r="74" spans="1:33" ht="12" customHeight="1" x14ac:dyDescent="0.25">
      <c r="A74" s="497"/>
      <c r="B74" s="15">
        <v>65</v>
      </c>
      <c r="C74" s="468">
        <f t="shared" si="6"/>
        <v>0</v>
      </c>
      <c r="D74" s="469"/>
      <c r="E74" s="470"/>
      <c r="F74" s="67">
        <f t="shared" si="17"/>
        <v>0</v>
      </c>
      <c r="G74" s="67">
        <f t="shared" si="17"/>
        <v>0</v>
      </c>
      <c r="H74" s="67">
        <f t="shared" si="17"/>
        <v>0</v>
      </c>
      <c r="I74" s="67">
        <f t="shared" ref="I74:I109" si="27">X74</f>
        <v>0</v>
      </c>
      <c r="J74" s="67">
        <f t="shared" si="18"/>
        <v>0</v>
      </c>
      <c r="K74" s="16">
        <f t="shared" si="18"/>
        <v>0</v>
      </c>
      <c r="L74" s="67">
        <f t="shared" si="18"/>
        <v>0</v>
      </c>
      <c r="M74" s="17">
        <f>IF(L74&gt;0,VLOOKUP(I74,Labour!$AR$1:$AT$15,3,FALSE),0)</f>
        <v>0</v>
      </c>
      <c r="N74" s="70">
        <f t="shared" ref="N74:N109" si="28">J74*K74+L74*M74</f>
        <v>0</v>
      </c>
      <c r="R74" s="83">
        <f t="shared" si="23"/>
        <v>0</v>
      </c>
      <c r="S74" s="83">
        <f t="shared" si="23"/>
        <v>0</v>
      </c>
      <c r="T74" s="83">
        <f t="shared" si="23"/>
        <v>0</v>
      </c>
      <c r="U74" s="83">
        <f t="shared" si="23"/>
        <v>0</v>
      </c>
      <c r="V74" s="83">
        <f t="shared" si="24"/>
        <v>0</v>
      </c>
      <c r="W74" s="83">
        <f t="shared" si="24"/>
        <v>0</v>
      </c>
      <c r="X74" s="83">
        <f t="shared" si="25"/>
        <v>0</v>
      </c>
      <c r="Y74" s="83">
        <f t="shared" si="25"/>
        <v>0</v>
      </c>
      <c r="Z74" s="83">
        <f t="shared" si="25"/>
        <v>0</v>
      </c>
      <c r="AA74" s="171">
        <f t="shared" si="9"/>
        <v>0</v>
      </c>
      <c r="AB74" s="83">
        <f t="shared" si="26"/>
        <v>0</v>
      </c>
      <c r="AC74" s="83">
        <f t="shared" si="26"/>
        <v>0</v>
      </c>
      <c r="AD74" s="171">
        <f t="shared" si="10"/>
        <v>0</v>
      </c>
      <c r="AE74" s="171">
        <f>IF(AD74=1,SUM(AD$10:AD74),0)</f>
        <v>0</v>
      </c>
      <c r="AF74" s="82" t="str">
        <f t="shared" si="11"/>
        <v/>
      </c>
      <c r="AG74" s="171">
        <f t="shared" si="12"/>
        <v>0</v>
      </c>
    </row>
    <row r="75" spans="1:33" ht="12" customHeight="1" x14ac:dyDescent="0.25">
      <c r="A75" s="497"/>
      <c r="B75" s="15">
        <v>66</v>
      </c>
      <c r="C75" s="468">
        <f t="shared" ref="C75:C109" si="29">R75</f>
        <v>0</v>
      </c>
      <c r="D75" s="469"/>
      <c r="E75" s="470"/>
      <c r="F75" s="67">
        <f t="shared" si="17"/>
        <v>0</v>
      </c>
      <c r="G75" s="67">
        <f t="shared" si="17"/>
        <v>0</v>
      </c>
      <c r="H75" s="67">
        <f t="shared" si="17"/>
        <v>0</v>
      </c>
      <c r="I75" s="67">
        <f t="shared" si="27"/>
        <v>0</v>
      </c>
      <c r="J75" s="67">
        <f t="shared" si="18"/>
        <v>0</v>
      </c>
      <c r="K75" s="16">
        <f t="shared" si="18"/>
        <v>0</v>
      </c>
      <c r="L75" s="67">
        <f t="shared" si="18"/>
        <v>0</v>
      </c>
      <c r="M75" s="17">
        <f>IF(L75&gt;0,VLOOKUP(I75,Labour!$AR$1:$AT$15,3,FALSE),0)</f>
        <v>0</v>
      </c>
      <c r="N75" s="70">
        <f t="shared" si="28"/>
        <v>0</v>
      </c>
      <c r="R75" s="83">
        <f t="shared" si="23"/>
        <v>0</v>
      </c>
      <c r="S75" s="83">
        <f t="shared" si="23"/>
        <v>0</v>
      </c>
      <c r="T75" s="83">
        <f t="shared" si="23"/>
        <v>0</v>
      </c>
      <c r="U75" s="83">
        <f t="shared" si="23"/>
        <v>0</v>
      </c>
      <c r="V75" s="83">
        <f t="shared" si="24"/>
        <v>0</v>
      </c>
      <c r="W75" s="83">
        <f t="shared" si="24"/>
        <v>0</v>
      </c>
      <c r="X75" s="83">
        <f t="shared" si="25"/>
        <v>0</v>
      </c>
      <c r="Y75" s="83">
        <f t="shared" si="25"/>
        <v>0</v>
      </c>
      <c r="Z75" s="83">
        <f t="shared" si="25"/>
        <v>0</v>
      </c>
      <c r="AA75" s="171">
        <f t="shared" ref="AA75:AA109" si="30">Y75+Z75</f>
        <v>0</v>
      </c>
      <c r="AB75" s="83">
        <f t="shared" si="26"/>
        <v>0</v>
      </c>
      <c r="AC75" s="83">
        <f t="shared" si="26"/>
        <v>0</v>
      </c>
      <c r="AD75" s="171">
        <f t="shared" ref="AD75:AD109" si="31">IF(AND(T75&lt;&gt;0,X75="op"),1,0)</f>
        <v>0</v>
      </c>
      <c r="AE75" s="171">
        <f>IF(AD75=1,SUM(AD$10:AD75),0)</f>
        <v>0</v>
      </c>
      <c r="AF75" s="82" t="str">
        <f t="shared" ref="AF75:AF109" si="32">IF(AND(AD75=1,AE75&lt;$AD$7),S75&amp;", ",IF(AND(AD75=1,AE75=$AD$7),S75,""))</f>
        <v/>
      </c>
      <c r="AG75" s="171">
        <f t="shared" ref="AG75:AG109" si="33">IF(AD75=1,T75,0)</f>
        <v>0</v>
      </c>
    </row>
    <row r="76" spans="1:33" ht="12" customHeight="1" x14ac:dyDescent="0.25">
      <c r="A76" s="497"/>
      <c r="B76" s="15">
        <v>67</v>
      </c>
      <c r="C76" s="468">
        <f t="shared" si="29"/>
        <v>0</v>
      </c>
      <c r="D76" s="469"/>
      <c r="E76" s="470"/>
      <c r="F76" s="67">
        <f t="shared" si="17"/>
        <v>0</v>
      </c>
      <c r="G76" s="67">
        <f t="shared" si="17"/>
        <v>0</v>
      </c>
      <c r="H76" s="67">
        <f t="shared" si="17"/>
        <v>0</v>
      </c>
      <c r="I76" s="67">
        <f t="shared" si="27"/>
        <v>0</v>
      </c>
      <c r="J76" s="67">
        <f t="shared" si="18"/>
        <v>0</v>
      </c>
      <c r="K76" s="16">
        <f t="shared" si="18"/>
        <v>0</v>
      </c>
      <c r="L76" s="67">
        <f t="shared" si="18"/>
        <v>0</v>
      </c>
      <c r="M76" s="17">
        <f>IF(L76&gt;0,VLOOKUP(I76,Labour!$AR$1:$AT$15,3,FALSE),0)</f>
        <v>0</v>
      </c>
      <c r="N76" s="70">
        <f t="shared" si="28"/>
        <v>0</v>
      </c>
      <c r="R76" s="83">
        <f t="shared" si="23"/>
        <v>0</v>
      </c>
      <c r="S76" s="83">
        <f t="shared" si="23"/>
        <v>0</v>
      </c>
      <c r="T76" s="83">
        <f t="shared" si="23"/>
        <v>0</v>
      </c>
      <c r="U76" s="83">
        <f t="shared" si="23"/>
        <v>0</v>
      </c>
      <c r="V76" s="83">
        <f t="shared" si="24"/>
        <v>0</v>
      </c>
      <c r="W76" s="83">
        <f t="shared" si="24"/>
        <v>0</v>
      </c>
      <c r="X76" s="83">
        <f t="shared" si="25"/>
        <v>0</v>
      </c>
      <c r="Y76" s="83">
        <f t="shared" si="25"/>
        <v>0</v>
      </c>
      <c r="Z76" s="83">
        <f t="shared" si="25"/>
        <v>0</v>
      </c>
      <c r="AA76" s="171">
        <f t="shared" si="30"/>
        <v>0</v>
      </c>
      <c r="AB76" s="83">
        <f t="shared" si="26"/>
        <v>0</v>
      </c>
      <c r="AC76" s="83">
        <f t="shared" si="26"/>
        <v>0</v>
      </c>
      <c r="AD76" s="171">
        <f t="shared" si="31"/>
        <v>0</v>
      </c>
      <c r="AE76" s="171">
        <f>IF(AD76=1,SUM(AD$10:AD76),0)</f>
        <v>0</v>
      </c>
      <c r="AF76" s="82" t="str">
        <f t="shared" si="32"/>
        <v/>
      </c>
      <c r="AG76" s="171">
        <f t="shared" si="33"/>
        <v>0</v>
      </c>
    </row>
    <row r="77" spans="1:33" ht="12" customHeight="1" x14ac:dyDescent="0.25">
      <c r="A77" s="497"/>
      <c r="B77" s="15">
        <v>68</v>
      </c>
      <c r="C77" s="468">
        <f t="shared" si="29"/>
        <v>0</v>
      </c>
      <c r="D77" s="469"/>
      <c r="E77" s="470"/>
      <c r="F77" s="67">
        <f t="shared" si="17"/>
        <v>0</v>
      </c>
      <c r="G77" s="67">
        <f t="shared" si="17"/>
        <v>0</v>
      </c>
      <c r="H77" s="67">
        <f t="shared" si="17"/>
        <v>0</v>
      </c>
      <c r="I77" s="67">
        <f t="shared" si="27"/>
        <v>0</v>
      </c>
      <c r="J77" s="67">
        <f t="shared" si="18"/>
        <v>0</v>
      </c>
      <c r="K77" s="16">
        <f t="shared" si="18"/>
        <v>0</v>
      </c>
      <c r="L77" s="67">
        <f t="shared" si="18"/>
        <v>0</v>
      </c>
      <c r="M77" s="17">
        <f>IF(L77&gt;0,VLOOKUP(I77,Labour!$AR$1:$AT$15,3,FALSE),0)</f>
        <v>0</v>
      </c>
      <c r="N77" s="70">
        <f t="shared" si="28"/>
        <v>0</v>
      </c>
      <c r="R77" s="83">
        <f t="shared" si="23"/>
        <v>0</v>
      </c>
      <c r="S77" s="83">
        <f t="shared" si="23"/>
        <v>0</v>
      </c>
      <c r="T77" s="83">
        <f t="shared" si="23"/>
        <v>0</v>
      </c>
      <c r="U77" s="83">
        <f t="shared" si="23"/>
        <v>0</v>
      </c>
      <c r="V77" s="83">
        <f t="shared" si="24"/>
        <v>0</v>
      </c>
      <c r="W77" s="83">
        <f t="shared" si="24"/>
        <v>0</v>
      </c>
      <c r="X77" s="83">
        <f t="shared" si="25"/>
        <v>0</v>
      </c>
      <c r="Y77" s="83">
        <f t="shared" si="25"/>
        <v>0</v>
      </c>
      <c r="Z77" s="83">
        <f t="shared" si="25"/>
        <v>0</v>
      </c>
      <c r="AA77" s="171">
        <f t="shared" si="30"/>
        <v>0</v>
      </c>
      <c r="AB77" s="83">
        <f t="shared" si="26"/>
        <v>0</v>
      </c>
      <c r="AC77" s="83">
        <f t="shared" si="26"/>
        <v>0</v>
      </c>
      <c r="AD77" s="171">
        <f t="shared" si="31"/>
        <v>0</v>
      </c>
      <c r="AE77" s="171">
        <f>IF(AD77=1,SUM(AD$10:AD77),0)</f>
        <v>0</v>
      </c>
      <c r="AF77" s="82" t="str">
        <f t="shared" si="32"/>
        <v/>
      </c>
      <c r="AG77" s="171">
        <f t="shared" si="33"/>
        <v>0</v>
      </c>
    </row>
    <row r="78" spans="1:33" ht="12" customHeight="1" x14ac:dyDescent="0.25">
      <c r="A78" s="497"/>
      <c r="B78" s="15">
        <v>69</v>
      </c>
      <c r="C78" s="468">
        <f t="shared" si="29"/>
        <v>0</v>
      </c>
      <c r="D78" s="469"/>
      <c r="E78" s="470"/>
      <c r="F78" s="67">
        <f t="shared" si="17"/>
        <v>0</v>
      </c>
      <c r="G78" s="67">
        <f t="shared" si="17"/>
        <v>0</v>
      </c>
      <c r="H78" s="67">
        <f t="shared" si="17"/>
        <v>0</v>
      </c>
      <c r="I78" s="67">
        <f t="shared" si="27"/>
        <v>0</v>
      </c>
      <c r="J78" s="67">
        <f t="shared" si="18"/>
        <v>0</v>
      </c>
      <c r="K78" s="16">
        <f t="shared" si="18"/>
        <v>0</v>
      </c>
      <c r="L78" s="67">
        <f t="shared" si="18"/>
        <v>0</v>
      </c>
      <c r="M78" s="17">
        <f>IF(L78&gt;0,VLOOKUP(I78,Labour!$AR$1:$AT$15,3,FALSE),0)</f>
        <v>0</v>
      </c>
      <c r="N78" s="70">
        <f t="shared" si="28"/>
        <v>0</v>
      </c>
      <c r="R78" s="83">
        <f t="shared" si="23"/>
        <v>0</v>
      </c>
      <c r="S78" s="83">
        <f t="shared" si="23"/>
        <v>0</v>
      </c>
      <c r="T78" s="83">
        <f t="shared" si="23"/>
        <v>0</v>
      </c>
      <c r="U78" s="83">
        <f t="shared" si="23"/>
        <v>0</v>
      </c>
      <c r="V78" s="83">
        <f t="shared" si="24"/>
        <v>0</v>
      </c>
      <c r="W78" s="83">
        <f t="shared" si="24"/>
        <v>0</v>
      </c>
      <c r="X78" s="83">
        <f t="shared" si="25"/>
        <v>0</v>
      </c>
      <c r="Y78" s="83">
        <f t="shared" si="25"/>
        <v>0</v>
      </c>
      <c r="Z78" s="83">
        <f t="shared" si="25"/>
        <v>0</v>
      </c>
      <c r="AA78" s="171">
        <f t="shared" si="30"/>
        <v>0</v>
      </c>
      <c r="AB78" s="83">
        <f t="shared" si="26"/>
        <v>0</v>
      </c>
      <c r="AC78" s="83">
        <f t="shared" si="26"/>
        <v>0</v>
      </c>
      <c r="AD78" s="171">
        <f t="shared" si="31"/>
        <v>0</v>
      </c>
      <c r="AE78" s="171">
        <f>IF(AD78=1,SUM(AD$10:AD78),0)</f>
        <v>0</v>
      </c>
      <c r="AF78" s="82" t="str">
        <f t="shared" si="32"/>
        <v/>
      </c>
      <c r="AG78" s="171">
        <f t="shared" si="33"/>
        <v>0</v>
      </c>
    </row>
    <row r="79" spans="1:33" ht="12" customHeight="1" x14ac:dyDescent="0.25">
      <c r="A79" s="497"/>
      <c r="B79" s="15">
        <v>70</v>
      </c>
      <c r="C79" s="468">
        <f t="shared" si="29"/>
        <v>0</v>
      </c>
      <c r="D79" s="469"/>
      <c r="E79" s="470"/>
      <c r="F79" s="67">
        <f t="shared" si="17"/>
        <v>0</v>
      </c>
      <c r="G79" s="67">
        <f t="shared" si="17"/>
        <v>0</v>
      </c>
      <c r="H79" s="67">
        <f t="shared" si="17"/>
        <v>0</v>
      </c>
      <c r="I79" s="67">
        <f t="shared" si="27"/>
        <v>0</v>
      </c>
      <c r="J79" s="67">
        <f t="shared" si="18"/>
        <v>0</v>
      </c>
      <c r="K79" s="16">
        <f t="shared" si="18"/>
        <v>0</v>
      </c>
      <c r="L79" s="67">
        <f t="shared" si="18"/>
        <v>0</v>
      </c>
      <c r="M79" s="17">
        <f>IF(L79&gt;0,VLOOKUP(I79,Labour!$AR$1:$AT$15,3,FALSE),0)</f>
        <v>0</v>
      </c>
      <c r="N79" s="70">
        <f t="shared" si="28"/>
        <v>0</v>
      </c>
      <c r="R79" s="83">
        <f t="shared" si="23"/>
        <v>0</v>
      </c>
      <c r="S79" s="83">
        <f t="shared" si="23"/>
        <v>0</v>
      </c>
      <c r="T79" s="83">
        <f t="shared" si="23"/>
        <v>0</v>
      </c>
      <c r="U79" s="83">
        <f t="shared" si="23"/>
        <v>0</v>
      </c>
      <c r="V79" s="83">
        <f t="shared" si="24"/>
        <v>0</v>
      </c>
      <c r="W79" s="83">
        <f t="shared" si="24"/>
        <v>0</v>
      </c>
      <c r="X79" s="83">
        <f t="shared" si="25"/>
        <v>0</v>
      </c>
      <c r="Y79" s="83">
        <f t="shared" si="25"/>
        <v>0</v>
      </c>
      <c r="Z79" s="83">
        <f t="shared" si="25"/>
        <v>0</v>
      </c>
      <c r="AA79" s="171">
        <f t="shared" si="30"/>
        <v>0</v>
      </c>
      <c r="AB79" s="83">
        <f t="shared" si="26"/>
        <v>0</v>
      </c>
      <c r="AC79" s="83">
        <f t="shared" si="26"/>
        <v>0</v>
      </c>
      <c r="AD79" s="171">
        <f t="shared" si="31"/>
        <v>0</v>
      </c>
      <c r="AE79" s="171">
        <f>IF(AD79=1,SUM(AD$10:AD79),0)</f>
        <v>0</v>
      </c>
      <c r="AF79" s="82" t="str">
        <f t="shared" si="32"/>
        <v/>
      </c>
      <c r="AG79" s="171">
        <f t="shared" si="33"/>
        <v>0</v>
      </c>
    </row>
    <row r="80" spans="1:33" ht="12" customHeight="1" x14ac:dyDescent="0.25">
      <c r="A80" s="497"/>
      <c r="B80" s="15">
        <v>71</v>
      </c>
      <c r="C80" s="468">
        <f t="shared" si="29"/>
        <v>0</v>
      </c>
      <c r="D80" s="469"/>
      <c r="E80" s="470"/>
      <c r="F80" s="67">
        <f t="shared" si="17"/>
        <v>0</v>
      </c>
      <c r="G80" s="67">
        <f t="shared" si="17"/>
        <v>0</v>
      </c>
      <c r="H80" s="67">
        <f t="shared" si="17"/>
        <v>0</v>
      </c>
      <c r="I80" s="67">
        <f t="shared" si="27"/>
        <v>0</v>
      </c>
      <c r="J80" s="67">
        <f t="shared" si="18"/>
        <v>0</v>
      </c>
      <c r="K80" s="16">
        <f t="shared" si="18"/>
        <v>0</v>
      </c>
      <c r="L80" s="67">
        <f t="shared" si="18"/>
        <v>0</v>
      </c>
      <c r="M80" s="17">
        <f>IF(L80&gt;0,VLOOKUP(I80,Labour!$AR$1:$AT$15,3,FALSE),0)</f>
        <v>0</v>
      </c>
      <c r="N80" s="70">
        <f t="shared" si="28"/>
        <v>0</v>
      </c>
      <c r="R80" s="83">
        <f t="shared" si="23"/>
        <v>0</v>
      </c>
      <c r="S80" s="83">
        <f t="shared" si="23"/>
        <v>0</v>
      </c>
      <c r="T80" s="83">
        <f t="shared" si="23"/>
        <v>0</v>
      </c>
      <c r="U80" s="83">
        <f t="shared" si="23"/>
        <v>0</v>
      </c>
      <c r="V80" s="83">
        <f t="shared" si="24"/>
        <v>0</v>
      </c>
      <c r="W80" s="83">
        <f t="shared" si="24"/>
        <v>0</v>
      </c>
      <c r="X80" s="83">
        <f t="shared" si="25"/>
        <v>0</v>
      </c>
      <c r="Y80" s="83">
        <f t="shared" si="25"/>
        <v>0</v>
      </c>
      <c r="Z80" s="83">
        <f t="shared" si="25"/>
        <v>0</v>
      </c>
      <c r="AA80" s="171">
        <f t="shared" si="30"/>
        <v>0</v>
      </c>
      <c r="AB80" s="83">
        <f t="shared" si="26"/>
        <v>0</v>
      </c>
      <c r="AC80" s="83">
        <f t="shared" si="26"/>
        <v>0</v>
      </c>
      <c r="AD80" s="171">
        <f t="shared" si="31"/>
        <v>0</v>
      </c>
      <c r="AE80" s="171">
        <f>IF(AD80=1,SUM(AD$10:AD80),0)</f>
        <v>0</v>
      </c>
      <c r="AF80" s="82" t="str">
        <f t="shared" si="32"/>
        <v/>
      </c>
      <c r="AG80" s="171">
        <f t="shared" si="33"/>
        <v>0</v>
      </c>
    </row>
    <row r="81" spans="1:33" ht="12" customHeight="1" x14ac:dyDescent="0.25">
      <c r="A81" s="497"/>
      <c r="B81" s="15">
        <v>72</v>
      </c>
      <c r="C81" s="468">
        <f t="shared" si="29"/>
        <v>0</v>
      </c>
      <c r="D81" s="469"/>
      <c r="E81" s="470"/>
      <c r="F81" s="67">
        <f t="shared" si="17"/>
        <v>0</v>
      </c>
      <c r="G81" s="67">
        <f t="shared" si="17"/>
        <v>0</v>
      </c>
      <c r="H81" s="67">
        <f t="shared" si="17"/>
        <v>0</v>
      </c>
      <c r="I81" s="67">
        <f t="shared" si="27"/>
        <v>0</v>
      </c>
      <c r="J81" s="67">
        <f t="shared" si="18"/>
        <v>0</v>
      </c>
      <c r="K81" s="16">
        <f t="shared" si="18"/>
        <v>0</v>
      </c>
      <c r="L81" s="67">
        <f t="shared" si="18"/>
        <v>0</v>
      </c>
      <c r="M81" s="17">
        <f>IF(L81&gt;0,VLOOKUP(I81,Labour!$AR$1:$AT$15,3,FALSE),0)</f>
        <v>0</v>
      </c>
      <c r="N81" s="70">
        <f t="shared" si="28"/>
        <v>0</v>
      </c>
      <c r="R81" s="83">
        <f t="shared" si="23"/>
        <v>0</v>
      </c>
      <c r="S81" s="83">
        <f t="shared" si="23"/>
        <v>0</v>
      </c>
      <c r="T81" s="83">
        <f t="shared" si="23"/>
        <v>0</v>
      </c>
      <c r="U81" s="83">
        <f t="shared" si="23"/>
        <v>0</v>
      </c>
      <c r="V81" s="83">
        <f t="shared" si="24"/>
        <v>0</v>
      </c>
      <c r="W81" s="83">
        <f t="shared" si="24"/>
        <v>0</v>
      </c>
      <c r="X81" s="83">
        <f t="shared" si="25"/>
        <v>0</v>
      </c>
      <c r="Y81" s="83">
        <f t="shared" si="25"/>
        <v>0</v>
      </c>
      <c r="Z81" s="83">
        <f t="shared" si="25"/>
        <v>0</v>
      </c>
      <c r="AA81" s="171">
        <f t="shared" si="30"/>
        <v>0</v>
      </c>
      <c r="AB81" s="83">
        <f t="shared" si="26"/>
        <v>0</v>
      </c>
      <c r="AC81" s="83">
        <f t="shared" si="26"/>
        <v>0</v>
      </c>
      <c r="AD81" s="171">
        <f t="shared" si="31"/>
        <v>0</v>
      </c>
      <c r="AE81" s="171">
        <f>IF(AD81=1,SUM(AD$10:AD81),0)</f>
        <v>0</v>
      </c>
      <c r="AF81" s="82" t="str">
        <f t="shared" si="32"/>
        <v/>
      </c>
      <c r="AG81" s="171">
        <f t="shared" si="33"/>
        <v>0</v>
      </c>
    </row>
    <row r="82" spans="1:33" ht="12" customHeight="1" x14ac:dyDescent="0.25">
      <c r="A82" s="497"/>
      <c r="B82" s="15">
        <v>73</v>
      </c>
      <c r="C82" s="468">
        <f t="shared" si="29"/>
        <v>0</v>
      </c>
      <c r="D82" s="469"/>
      <c r="E82" s="470"/>
      <c r="F82" s="67">
        <f t="shared" si="17"/>
        <v>0</v>
      </c>
      <c r="G82" s="67">
        <f t="shared" si="17"/>
        <v>0</v>
      </c>
      <c r="H82" s="67">
        <f t="shared" si="17"/>
        <v>0</v>
      </c>
      <c r="I82" s="67">
        <f t="shared" si="27"/>
        <v>0</v>
      </c>
      <c r="J82" s="67">
        <f t="shared" si="18"/>
        <v>0</v>
      </c>
      <c r="K82" s="16">
        <f t="shared" si="18"/>
        <v>0</v>
      </c>
      <c r="L82" s="67">
        <f t="shared" si="18"/>
        <v>0</v>
      </c>
      <c r="M82" s="17">
        <f>IF(L82&gt;0,VLOOKUP(I82,Labour!$AR$1:$AT$15,3,FALSE),0)</f>
        <v>0</v>
      </c>
      <c r="N82" s="70">
        <f t="shared" si="28"/>
        <v>0</v>
      </c>
      <c r="R82" s="83">
        <f t="shared" si="23"/>
        <v>0</v>
      </c>
      <c r="S82" s="83">
        <f t="shared" si="23"/>
        <v>0</v>
      </c>
      <c r="T82" s="83">
        <f t="shared" si="23"/>
        <v>0</v>
      </c>
      <c r="U82" s="83">
        <f t="shared" si="23"/>
        <v>0</v>
      </c>
      <c r="V82" s="83">
        <f t="shared" si="24"/>
        <v>0</v>
      </c>
      <c r="W82" s="83">
        <f t="shared" si="24"/>
        <v>0</v>
      </c>
      <c r="X82" s="83">
        <f t="shared" si="25"/>
        <v>0</v>
      </c>
      <c r="Y82" s="83">
        <f t="shared" si="25"/>
        <v>0</v>
      </c>
      <c r="Z82" s="83">
        <f t="shared" si="25"/>
        <v>0</v>
      </c>
      <c r="AA82" s="171">
        <f t="shared" si="30"/>
        <v>0</v>
      </c>
      <c r="AB82" s="83">
        <f t="shared" si="26"/>
        <v>0</v>
      </c>
      <c r="AC82" s="83">
        <f t="shared" si="26"/>
        <v>0</v>
      </c>
      <c r="AD82" s="171">
        <f t="shared" si="31"/>
        <v>0</v>
      </c>
      <c r="AE82" s="171">
        <f>IF(AD82=1,SUM(AD$10:AD82),0)</f>
        <v>0</v>
      </c>
      <c r="AF82" s="82" t="str">
        <f t="shared" si="32"/>
        <v/>
      </c>
      <c r="AG82" s="171">
        <f t="shared" si="33"/>
        <v>0</v>
      </c>
    </row>
    <row r="83" spans="1:33" ht="12" customHeight="1" x14ac:dyDescent="0.25">
      <c r="A83" s="497"/>
      <c r="B83" s="15">
        <v>74</v>
      </c>
      <c r="C83" s="468">
        <f t="shared" si="29"/>
        <v>0</v>
      </c>
      <c r="D83" s="469"/>
      <c r="E83" s="470"/>
      <c r="F83" s="67">
        <f t="shared" si="17"/>
        <v>0</v>
      </c>
      <c r="G83" s="67">
        <f t="shared" si="17"/>
        <v>0</v>
      </c>
      <c r="H83" s="67">
        <f t="shared" si="17"/>
        <v>0</v>
      </c>
      <c r="I83" s="67">
        <f t="shared" si="27"/>
        <v>0</v>
      </c>
      <c r="J83" s="67">
        <f t="shared" si="18"/>
        <v>0</v>
      </c>
      <c r="K83" s="16">
        <f t="shared" si="18"/>
        <v>0</v>
      </c>
      <c r="L83" s="67">
        <f t="shared" si="18"/>
        <v>0</v>
      </c>
      <c r="M83" s="17">
        <f>IF(L83&gt;0,VLOOKUP(I83,Labour!$AR$1:$AT$15,3,FALSE),0)</f>
        <v>0</v>
      </c>
      <c r="N83" s="70">
        <f t="shared" si="28"/>
        <v>0</v>
      </c>
      <c r="R83" s="83">
        <f t="shared" si="23"/>
        <v>0</v>
      </c>
      <c r="S83" s="83">
        <f t="shared" si="23"/>
        <v>0</v>
      </c>
      <c r="T83" s="83">
        <f t="shared" si="23"/>
        <v>0</v>
      </c>
      <c r="U83" s="83">
        <f t="shared" si="23"/>
        <v>0</v>
      </c>
      <c r="V83" s="83">
        <f t="shared" si="24"/>
        <v>0</v>
      </c>
      <c r="W83" s="83">
        <f t="shared" si="24"/>
        <v>0</v>
      </c>
      <c r="X83" s="83">
        <f t="shared" si="25"/>
        <v>0</v>
      </c>
      <c r="Y83" s="83">
        <f t="shared" si="25"/>
        <v>0</v>
      </c>
      <c r="Z83" s="83">
        <f t="shared" si="25"/>
        <v>0</v>
      </c>
      <c r="AA83" s="171">
        <f t="shared" si="30"/>
        <v>0</v>
      </c>
      <c r="AB83" s="83">
        <f t="shared" si="26"/>
        <v>0</v>
      </c>
      <c r="AC83" s="83">
        <f t="shared" si="26"/>
        <v>0</v>
      </c>
      <c r="AD83" s="171">
        <f t="shared" si="31"/>
        <v>0</v>
      </c>
      <c r="AE83" s="171">
        <f>IF(AD83=1,SUM(AD$10:AD83),0)</f>
        <v>0</v>
      </c>
      <c r="AF83" s="82" t="str">
        <f t="shared" si="32"/>
        <v/>
      </c>
      <c r="AG83" s="171">
        <f t="shared" si="33"/>
        <v>0</v>
      </c>
    </row>
    <row r="84" spans="1:33" ht="12" customHeight="1" x14ac:dyDescent="0.25">
      <c r="A84" s="497"/>
      <c r="B84" s="15">
        <v>75</v>
      </c>
      <c r="C84" s="468">
        <f t="shared" si="29"/>
        <v>0</v>
      </c>
      <c r="D84" s="469"/>
      <c r="E84" s="470"/>
      <c r="F84" s="67">
        <f t="shared" si="17"/>
        <v>0</v>
      </c>
      <c r="G84" s="67">
        <f t="shared" si="17"/>
        <v>0</v>
      </c>
      <c r="H84" s="67">
        <f t="shared" si="17"/>
        <v>0</v>
      </c>
      <c r="I84" s="67">
        <f t="shared" si="27"/>
        <v>0</v>
      </c>
      <c r="J84" s="67">
        <f t="shared" si="18"/>
        <v>0</v>
      </c>
      <c r="K84" s="16">
        <f t="shared" si="18"/>
        <v>0</v>
      </c>
      <c r="L84" s="67">
        <f t="shared" si="18"/>
        <v>0</v>
      </c>
      <c r="M84" s="17">
        <f>IF(L84&gt;0,VLOOKUP(I84,Labour!$AR$1:$AT$15,3,FALSE),0)</f>
        <v>0</v>
      </c>
      <c r="N84" s="70">
        <f t="shared" si="28"/>
        <v>0</v>
      </c>
      <c r="R84" s="83">
        <f t="shared" si="23"/>
        <v>0</v>
      </c>
      <c r="S84" s="83">
        <f t="shared" si="23"/>
        <v>0</v>
      </c>
      <c r="T84" s="83">
        <f t="shared" si="23"/>
        <v>0</v>
      </c>
      <c r="U84" s="83">
        <f t="shared" si="23"/>
        <v>0</v>
      </c>
      <c r="V84" s="83">
        <f t="shared" si="24"/>
        <v>0</v>
      </c>
      <c r="W84" s="83">
        <f t="shared" si="24"/>
        <v>0</v>
      </c>
      <c r="X84" s="83">
        <f t="shared" si="25"/>
        <v>0</v>
      </c>
      <c r="Y84" s="83">
        <f t="shared" si="25"/>
        <v>0</v>
      </c>
      <c r="Z84" s="83">
        <f t="shared" si="25"/>
        <v>0</v>
      </c>
      <c r="AA84" s="171">
        <f t="shared" si="30"/>
        <v>0</v>
      </c>
      <c r="AB84" s="83">
        <f t="shared" si="26"/>
        <v>0</v>
      </c>
      <c r="AC84" s="83">
        <f t="shared" si="26"/>
        <v>0</v>
      </c>
      <c r="AD84" s="171">
        <f t="shared" si="31"/>
        <v>0</v>
      </c>
      <c r="AE84" s="171">
        <f>IF(AD84=1,SUM(AD$10:AD84),0)</f>
        <v>0</v>
      </c>
      <c r="AF84" s="82" t="str">
        <f t="shared" si="32"/>
        <v/>
      </c>
      <c r="AG84" s="171">
        <f t="shared" si="33"/>
        <v>0</v>
      </c>
    </row>
    <row r="85" spans="1:33" ht="12" customHeight="1" x14ac:dyDescent="0.25">
      <c r="A85" s="497"/>
      <c r="B85" s="15">
        <v>76</v>
      </c>
      <c r="C85" s="468">
        <f t="shared" si="29"/>
        <v>0</v>
      </c>
      <c r="D85" s="469"/>
      <c r="E85" s="470"/>
      <c r="F85" s="67">
        <f t="shared" si="17"/>
        <v>0</v>
      </c>
      <c r="G85" s="67">
        <f t="shared" si="17"/>
        <v>0</v>
      </c>
      <c r="H85" s="67">
        <f t="shared" si="17"/>
        <v>0</v>
      </c>
      <c r="I85" s="67">
        <f t="shared" si="27"/>
        <v>0</v>
      </c>
      <c r="J85" s="67">
        <f t="shared" si="18"/>
        <v>0</v>
      </c>
      <c r="K85" s="16">
        <f t="shared" si="18"/>
        <v>0</v>
      </c>
      <c r="L85" s="67">
        <f t="shared" si="18"/>
        <v>0</v>
      </c>
      <c r="M85" s="17">
        <f>IF(L85&gt;0,VLOOKUP(I85,Labour!$AR$1:$AT$15,3,FALSE),0)</f>
        <v>0</v>
      </c>
      <c r="N85" s="70">
        <f t="shared" si="28"/>
        <v>0</v>
      </c>
      <c r="R85" s="83">
        <f t="shared" si="23"/>
        <v>0</v>
      </c>
      <c r="S85" s="83">
        <f t="shared" si="23"/>
        <v>0</v>
      </c>
      <c r="T85" s="83">
        <f t="shared" si="23"/>
        <v>0</v>
      </c>
      <c r="U85" s="83">
        <f t="shared" si="23"/>
        <v>0</v>
      </c>
      <c r="V85" s="83">
        <f t="shared" si="24"/>
        <v>0</v>
      </c>
      <c r="W85" s="83">
        <f t="shared" si="24"/>
        <v>0</v>
      </c>
      <c r="X85" s="83">
        <f t="shared" si="25"/>
        <v>0</v>
      </c>
      <c r="Y85" s="83">
        <f t="shared" si="25"/>
        <v>0</v>
      </c>
      <c r="Z85" s="83">
        <f t="shared" si="25"/>
        <v>0</v>
      </c>
      <c r="AA85" s="171">
        <f t="shared" si="30"/>
        <v>0</v>
      </c>
      <c r="AB85" s="83">
        <f t="shared" si="26"/>
        <v>0</v>
      </c>
      <c r="AC85" s="83">
        <f t="shared" si="26"/>
        <v>0</v>
      </c>
      <c r="AD85" s="171">
        <f t="shared" si="31"/>
        <v>0</v>
      </c>
      <c r="AE85" s="171">
        <f>IF(AD85=1,SUM(AD$10:AD85),0)</f>
        <v>0</v>
      </c>
      <c r="AF85" s="82" t="str">
        <f t="shared" si="32"/>
        <v/>
      </c>
      <c r="AG85" s="171">
        <f t="shared" si="33"/>
        <v>0</v>
      </c>
    </row>
    <row r="86" spans="1:33" ht="12" customHeight="1" x14ac:dyDescent="0.25">
      <c r="A86" s="497"/>
      <c r="B86" s="15">
        <v>77</v>
      </c>
      <c r="C86" s="468">
        <f t="shared" si="29"/>
        <v>0</v>
      </c>
      <c r="D86" s="469"/>
      <c r="E86" s="470"/>
      <c r="F86" s="67">
        <f t="shared" si="17"/>
        <v>0</v>
      </c>
      <c r="G86" s="67">
        <f t="shared" si="17"/>
        <v>0</v>
      </c>
      <c r="H86" s="67">
        <f t="shared" si="17"/>
        <v>0</v>
      </c>
      <c r="I86" s="67">
        <f t="shared" si="27"/>
        <v>0</v>
      </c>
      <c r="J86" s="67">
        <f t="shared" si="18"/>
        <v>0</v>
      </c>
      <c r="K86" s="16">
        <f t="shared" si="18"/>
        <v>0</v>
      </c>
      <c r="L86" s="67">
        <f t="shared" si="18"/>
        <v>0</v>
      </c>
      <c r="M86" s="17">
        <f>IF(L86&gt;0,VLOOKUP(I86,Labour!$AR$1:$AT$15,3,FALSE),0)</f>
        <v>0</v>
      </c>
      <c r="N86" s="70">
        <f t="shared" si="28"/>
        <v>0</v>
      </c>
      <c r="R86" s="83">
        <f t="shared" si="23"/>
        <v>0</v>
      </c>
      <c r="S86" s="83">
        <f t="shared" si="23"/>
        <v>0</v>
      </c>
      <c r="T86" s="83">
        <f t="shared" si="23"/>
        <v>0</v>
      </c>
      <c r="U86" s="83">
        <f t="shared" si="23"/>
        <v>0</v>
      </c>
      <c r="V86" s="83">
        <f t="shared" si="24"/>
        <v>0</v>
      </c>
      <c r="W86" s="83">
        <f t="shared" si="24"/>
        <v>0</v>
      </c>
      <c r="X86" s="83">
        <f t="shared" si="25"/>
        <v>0</v>
      </c>
      <c r="Y86" s="83">
        <f t="shared" si="25"/>
        <v>0</v>
      </c>
      <c r="Z86" s="83">
        <f t="shared" si="25"/>
        <v>0</v>
      </c>
      <c r="AA86" s="171">
        <f t="shared" si="30"/>
        <v>0</v>
      </c>
      <c r="AB86" s="83">
        <f t="shared" si="26"/>
        <v>0</v>
      </c>
      <c r="AC86" s="83">
        <f t="shared" si="26"/>
        <v>0</v>
      </c>
      <c r="AD86" s="171">
        <f t="shared" si="31"/>
        <v>0</v>
      </c>
      <c r="AE86" s="171">
        <f>IF(AD86=1,SUM(AD$10:AD86),0)</f>
        <v>0</v>
      </c>
      <c r="AF86" s="82" t="str">
        <f t="shared" si="32"/>
        <v/>
      </c>
      <c r="AG86" s="171">
        <f t="shared" si="33"/>
        <v>0</v>
      </c>
    </row>
    <row r="87" spans="1:33" ht="12" customHeight="1" x14ac:dyDescent="0.25">
      <c r="A87" s="497"/>
      <c r="B87" s="15">
        <v>78</v>
      </c>
      <c r="C87" s="468">
        <f t="shared" si="29"/>
        <v>0</v>
      </c>
      <c r="D87" s="469"/>
      <c r="E87" s="470"/>
      <c r="F87" s="67">
        <f t="shared" si="17"/>
        <v>0</v>
      </c>
      <c r="G87" s="67">
        <f t="shared" si="17"/>
        <v>0</v>
      </c>
      <c r="H87" s="67">
        <f t="shared" si="17"/>
        <v>0</v>
      </c>
      <c r="I87" s="67">
        <f t="shared" si="27"/>
        <v>0</v>
      </c>
      <c r="J87" s="67">
        <f t="shared" si="18"/>
        <v>0</v>
      </c>
      <c r="K87" s="16">
        <f t="shared" si="18"/>
        <v>0</v>
      </c>
      <c r="L87" s="67">
        <f t="shared" si="18"/>
        <v>0</v>
      </c>
      <c r="M87" s="17">
        <f>IF(L87&gt;0,VLOOKUP(I87,Labour!$AR$1:$AT$15,3,FALSE),0)</f>
        <v>0</v>
      </c>
      <c r="N87" s="70">
        <f t="shared" si="28"/>
        <v>0</v>
      </c>
      <c r="R87" s="83">
        <f t="shared" si="23"/>
        <v>0</v>
      </c>
      <c r="S87" s="83">
        <f t="shared" si="23"/>
        <v>0</v>
      </c>
      <c r="T87" s="83">
        <f t="shared" si="23"/>
        <v>0</v>
      </c>
      <c r="U87" s="83">
        <f t="shared" si="23"/>
        <v>0</v>
      </c>
      <c r="V87" s="83">
        <f t="shared" si="24"/>
        <v>0</v>
      </c>
      <c r="W87" s="83">
        <f t="shared" si="24"/>
        <v>0</v>
      </c>
      <c r="X87" s="83">
        <f t="shared" si="25"/>
        <v>0</v>
      </c>
      <c r="Y87" s="83">
        <f t="shared" si="25"/>
        <v>0</v>
      </c>
      <c r="Z87" s="83">
        <f t="shared" si="25"/>
        <v>0</v>
      </c>
      <c r="AA87" s="171">
        <f t="shared" si="30"/>
        <v>0</v>
      </c>
      <c r="AB87" s="83">
        <f t="shared" si="26"/>
        <v>0</v>
      </c>
      <c r="AC87" s="83">
        <f t="shared" si="26"/>
        <v>0</v>
      </c>
      <c r="AD87" s="171">
        <f t="shared" si="31"/>
        <v>0</v>
      </c>
      <c r="AE87" s="171">
        <f>IF(AD87=1,SUM(AD$10:AD87),0)</f>
        <v>0</v>
      </c>
      <c r="AF87" s="82" t="str">
        <f t="shared" si="32"/>
        <v/>
      </c>
      <c r="AG87" s="171">
        <f t="shared" si="33"/>
        <v>0</v>
      </c>
    </row>
    <row r="88" spans="1:33" ht="12" customHeight="1" x14ac:dyDescent="0.25">
      <c r="A88" s="497"/>
      <c r="B88" s="15">
        <v>79</v>
      </c>
      <c r="C88" s="468">
        <f t="shared" si="29"/>
        <v>0</v>
      </c>
      <c r="D88" s="469"/>
      <c r="E88" s="470"/>
      <c r="F88" s="67">
        <f t="shared" si="17"/>
        <v>0</v>
      </c>
      <c r="G88" s="67">
        <f t="shared" si="17"/>
        <v>0</v>
      </c>
      <c r="H88" s="67">
        <f t="shared" si="17"/>
        <v>0</v>
      </c>
      <c r="I88" s="67">
        <f t="shared" si="27"/>
        <v>0</v>
      </c>
      <c r="J88" s="67">
        <f t="shared" si="18"/>
        <v>0</v>
      </c>
      <c r="K88" s="16">
        <f t="shared" si="18"/>
        <v>0</v>
      </c>
      <c r="L88" s="67">
        <f t="shared" si="18"/>
        <v>0</v>
      </c>
      <c r="M88" s="17">
        <f>IF(L88&gt;0,VLOOKUP(I88,Labour!$AR$1:$AT$15,3,FALSE),0)</f>
        <v>0</v>
      </c>
      <c r="N88" s="70">
        <f t="shared" si="28"/>
        <v>0</v>
      </c>
      <c r="R88" s="83">
        <f t="shared" si="23"/>
        <v>0</v>
      </c>
      <c r="S88" s="83">
        <f t="shared" si="23"/>
        <v>0</v>
      </c>
      <c r="T88" s="83">
        <f t="shared" si="23"/>
        <v>0</v>
      </c>
      <c r="U88" s="83">
        <f t="shared" si="23"/>
        <v>0</v>
      </c>
      <c r="V88" s="83">
        <f t="shared" si="24"/>
        <v>0</v>
      </c>
      <c r="W88" s="83">
        <f t="shared" si="24"/>
        <v>0</v>
      </c>
      <c r="X88" s="83">
        <f t="shared" si="25"/>
        <v>0</v>
      </c>
      <c r="Y88" s="83">
        <f t="shared" si="25"/>
        <v>0</v>
      </c>
      <c r="Z88" s="83">
        <f t="shared" si="25"/>
        <v>0</v>
      </c>
      <c r="AA88" s="171">
        <f t="shared" si="30"/>
        <v>0</v>
      </c>
      <c r="AB88" s="83">
        <f t="shared" si="26"/>
        <v>0</v>
      </c>
      <c r="AC88" s="83">
        <f t="shared" si="26"/>
        <v>0</v>
      </c>
      <c r="AD88" s="171">
        <f t="shared" si="31"/>
        <v>0</v>
      </c>
      <c r="AE88" s="171">
        <f>IF(AD88=1,SUM(AD$10:AD88),0)</f>
        <v>0</v>
      </c>
      <c r="AF88" s="82" t="str">
        <f t="shared" si="32"/>
        <v/>
      </c>
      <c r="AG88" s="171">
        <f t="shared" si="33"/>
        <v>0</v>
      </c>
    </row>
    <row r="89" spans="1:33" ht="12" customHeight="1" x14ac:dyDescent="0.25">
      <c r="A89" s="497"/>
      <c r="B89" s="15">
        <v>80</v>
      </c>
      <c r="C89" s="468">
        <f t="shared" si="29"/>
        <v>0</v>
      </c>
      <c r="D89" s="469"/>
      <c r="E89" s="470"/>
      <c r="F89" s="67">
        <f t="shared" si="17"/>
        <v>0</v>
      </c>
      <c r="G89" s="67">
        <f t="shared" si="17"/>
        <v>0</v>
      </c>
      <c r="H89" s="67">
        <f t="shared" si="17"/>
        <v>0</v>
      </c>
      <c r="I89" s="67">
        <f t="shared" si="27"/>
        <v>0</v>
      </c>
      <c r="J89" s="67">
        <f t="shared" si="18"/>
        <v>0</v>
      </c>
      <c r="K89" s="16">
        <f t="shared" si="18"/>
        <v>0</v>
      </c>
      <c r="L89" s="67">
        <f t="shared" si="18"/>
        <v>0</v>
      </c>
      <c r="M89" s="17">
        <f>IF(L89&gt;0,VLOOKUP(I89,Labour!$AR$1:$AT$15,3,FALSE),0)</f>
        <v>0</v>
      </c>
      <c r="N89" s="70">
        <f t="shared" si="28"/>
        <v>0</v>
      </c>
      <c r="R89" s="83">
        <f t="shared" si="23"/>
        <v>0</v>
      </c>
      <c r="S89" s="83">
        <f t="shared" si="23"/>
        <v>0</v>
      </c>
      <c r="T89" s="83">
        <f t="shared" si="23"/>
        <v>0</v>
      </c>
      <c r="U89" s="83">
        <f t="shared" si="23"/>
        <v>0</v>
      </c>
      <c r="V89" s="83">
        <f t="shared" si="24"/>
        <v>0</v>
      </c>
      <c r="W89" s="83">
        <f t="shared" si="24"/>
        <v>0</v>
      </c>
      <c r="X89" s="83">
        <f t="shared" si="25"/>
        <v>0</v>
      </c>
      <c r="Y89" s="83">
        <f t="shared" si="25"/>
        <v>0</v>
      </c>
      <c r="Z89" s="83">
        <f t="shared" si="25"/>
        <v>0</v>
      </c>
      <c r="AA89" s="171">
        <f t="shared" si="30"/>
        <v>0</v>
      </c>
      <c r="AB89" s="83">
        <f t="shared" si="26"/>
        <v>0</v>
      </c>
      <c r="AC89" s="83">
        <f t="shared" si="26"/>
        <v>0</v>
      </c>
      <c r="AD89" s="171">
        <f t="shared" si="31"/>
        <v>0</v>
      </c>
      <c r="AE89" s="171">
        <f>IF(AD89=1,SUM(AD$10:AD89),0)</f>
        <v>0</v>
      </c>
      <c r="AF89" s="82" t="str">
        <f t="shared" si="32"/>
        <v/>
      </c>
      <c r="AG89" s="171">
        <f t="shared" si="33"/>
        <v>0</v>
      </c>
    </row>
    <row r="90" spans="1:33" ht="12" customHeight="1" x14ac:dyDescent="0.25">
      <c r="A90" s="497"/>
      <c r="B90" s="15">
        <v>81</v>
      </c>
      <c r="C90" s="468">
        <f t="shared" si="29"/>
        <v>0</v>
      </c>
      <c r="D90" s="469"/>
      <c r="E90" s="470"/>
      <c r="F90" s="67">
        <f t="shared" si="17"/>
        <v>0</v>
      </c>
      <c r="G90" s="67">
        <f t="shared" si="17"/>
        <v>0</v>
      </c>
      <c r="H90" s="67">
        <f t="shared" si="17"/>
        <v>0</v>
      </c>
      <c r="I90" s="67">
        <f t="shared" si="27"/>
        <v>0</v>
      </c>
      <c r="J90" s="67">
        <f t="shared" si="18"/>
        <v>0</v>
      </c>
      <c r="K90" s="16">
        <f t="shared" si="18"/>
        <v>0</v>
      </c>
      <c r="L90" s="67">
        <f t="shared" si="18"/>
        <v>0</v>
      </c>
      <c r="M90" s="17">
        <f>IF(L90&gt;0,VLOOKUP(I90,Labour!$AR$1:$AT$15,3,FALSE),0)</f>
        <v>0</v>
      </c>
      <c r="N90" s="70">
        <f t="shared" si="28"/>
        <v>0</v>
      </c>
      <c r="R90" s="83">
        <f t="shared" ref="R90:U109" si="34">IF($B90&lt;=$U$3,VLOOKUP($B90,STABLE,R$9,FALSE),0)</f>
        <v>0</v>
      </c>
      <c r="S90" s="83">
        <f t="shared" si="34"/>
        <v>0</v>
      </c>
      <c r="T90" s="83">
        <f t="shared" si="34"/>
        <v>0</v>
      </c>
      <c r="U90" s="83">
        <f t="shared" si="34"/>
        <v>0</v>
      </c>
      <c r="V90" s="83">
        <f t="shared" ref="V90:W109" si="35">IF($B90&lt;=$U$3,IF(VLOOKUP($B90,STABLE,V$9,FALSE)=V$8,$U90,0),0)</f>
        <v>0</v>
      </c>
      <c r="W90" s="83">
        <f t="shared" si="35"/>
        <v>0</v>
      </c>
      <c r="X90" s="83">
        <f t="shared" ref="X90:Z109" si="36">IF($B90&lt;=$U$3,VLOOKUP($B90,STABLE,X$9,FALSE),0)</f>
        <v>0</v>
      </c>
      <c r="Y90" s="83">
        <f t="shared" si="36"/>
        <v>0</v>
      </c>
      <c r="Z90" s="83">
        <f t="shared" si="36"/>
        <v>0</v>
      </c>
      <c r="AA90" s="171">
        <f t="shared" si="30"/>
        <v>0</v>
      </c>
      <c r="AB90" s="83">
        <f t="shared" ref="AB90:AC109" si="37">IF($B90&lt;=$U$3,VLOOKUP($B90,STABLE,AB$9,FALSE),0)</f>
        <v>0</v>
      </c>
      <c r="AC90" s="83">
        <f t="shared" si="37"/>
        <v>0</v>
      </c>
      <c r="AD90" s="171">
        <f t="shared" si="31"/>
        <v>0</v>
      </c>
      <c r="AE90" s="171">
        <f>IF(AD90=1,SUM(AD$10:AD90),0)</f>
        <v>0</v>
      </c>
      <c r="AF90" s="82" t="str">
        <f t="shared" si="32"/>
        <v/>
      </c>
      <c r="AG90" s="171">
        <f t="shared" si="33"/>
        <v>0</v>
      </c>
    </row>
    <row r="91" spans="1:33" ht="12" customHeight="1" x14ac:dyDescent="0.25">
      <c r="A91" s="497"/>
      <c r="B91" s="15">
        <v>82</v>
      </c>
      <c r="C91" s="468">
        <f t="shared" si="29"/>
        <v>0</v>
      </c>
      <c r="D91" s="469"/>
      <c r="E91" s="470"/>
      <c r="F91" s="67">
        <f t="shared" si="17"/>
        <v>0</v>
      </c>
      <c r="G91" s="67">
        <f t="shared" si="17"/>
        <v>0</v>
      </c>
      <c r="H91" s="67">
        <f t="shared" si="17"/>
        <v>0</v>
      </c>
      <c r="I91" s="67">
        <f t="shared" si="27"/>
        <v>0</v>
      </c>
      <c r="J91" s="67">
        <f t="shared" si="18"/>
        <v>0</v>
      </c>
      <c r="K91" s="16">
        <f t="shared" si="18"/>
        <v>0</v>
      </c>
      <c r="L91" s="67">
        <f t="shared" si="18"/>
        <v>0</v>
      </c>
      <c r="M91" s="17">
        <f>IF(L91&gt;0,VLOOKUP(I91,Labour!$AR$1:$AT$15,3,FALSE),0)</f>
        <v>0</v>
      </c>
      <c r="N91" s="70">
        <f t="shared" si="28"/>
        <v>0</v>
      </c>
      <c r="R91" s="83">
        <f t="shared" si="34"/>
        <v>0</v>
      </c>
      <c r="S91" s="83">
        <f t="shared" si="34"/>
        <v>0</v>
      </c>
      <c r="T91" s="83">
        <f t="shared" si="34"/>
        <v>0</v>
      </c>
      <c r="U91" s="83">
        <f t="shared" si="34"/>
        <v>0</v>
      </c>
      <c r="V91" s="83">
        <f t="shared" si="35"/>
        <v>0</v>
      </c>
      <c r="W91" s="83">
        <f t="shared" si="35"/>
        <v>0</v>
      </c>
      <c r="X91" s="83">
        <f t="shared" si="36"/>
        <v>0</v>
      </c>
      <c r="Y91" s="83">
        <f t="shared" si="36"/>
        <v>0</v>
      </c>
      <c r="Z91" s="83">
        <f t="shared" si="36"/>
        <v>0</v>
      </c>
      <c r="AA91" s="171">
        <f t="shared" si="30"/>
        <v>0</v>
      </c>
      <c r="AB91" s="83">
        <f t="shared" si="37"/>
        <v>0</v>
      </c>
      <c r="AC91" s="83">
        <f t="shared" si="37"/>
        <v>0</v>
      </c>
      <c r="AD91" s="171">
        <f t="shared" si="31"/>
        <v>0</v>
      </c>
      <c r="AE91" s="171">
        <f>IF(AD91=1,SUM(AD$10:AD91),0)</f>
        <v>0</v>
      </c>
      <c r="AF91" s="82" t="str">
        <f t="shared" si="32"/>
        <v/>
      </c>
      <c r="AG91" s="171">
        <f t="shared" si="33"/>
        <v>0</v>
      </c>
    </row>
    <row r="92" spans="1:33" ht="12" customHeight="1" x14ac:dyDescent="0.25">
      <c r="A92" s="497"/>
      <c r="B92" s="15">
        <v>83</v>
      </c>
      <c r="C92" s="468">
        <f t="shared" si="29"/>
        <v>0</v>
      </c>
      <c r="D92" s="469"/>
      <c r="E92" s="470"/>
      <c r="F92" s="67">
        <f t="shared" si="17"/>
        <v>0</v>
      </c>
      <c r="G92" s="67">
        <f t="shared" si="17"/>
        <v>0</v>
      </c>
      <c r="H92" s="67">
        <f t="shared" si="17"/>
        <v>0</v>
      </c>
      <c r="I92" s="67">
        <f t="shared" si="27"/>
        <v>0</v>
      </c>
      <c r="J92" s="67">
        <f t="shared" si="18"/>
        <v>0</v>
      </c>
      <c r="K92" s="16">
        <f t="shared" si="18"/>
        <v>0</v>
      </c>
      <c r="L92" s="67">
        <f t="shared" si="18"/>
        <v>0</v>
      </c>
      <c r="M92" s="17">
        <f>IF(L92&gt;0,VLOOKUP(I92,Labour!$AR$1:$AT$15,3,FALSE),0)</f>
        <v>0</v>
      </c>
      <c r="N92" s="70">
        <f t="shared" si="28"/>
        <v>0</v>
      </c>
      <c r="R92" s="83">
        <f t="shared" si="34"/>
        <v>0</v>
      </c>
      <c r="S92" s="83">
        <f t="shared" si="34"/>
        <v>0</v>
      </c>
      <c r="T92" s="83">
        <f t="shared" si="34"/>
        <v>0</v>
      </c>
      <c r="U92" s="83">
        <f t="shared" si="34"/>
        <v>0</v>
      </c>
      <c r="V92" s="83">
        <f t="shared" si="35"/>
        <v>0</v>
      </c>
      <c r="W92" s="83">
        <f t="shared" si="35"/>
        <v>0</v>
      </c>
      <c r="X92" s="83">
        <f t="shared" si="36"/>
        <v>0</v>
      </c>
      <c r="Y92" s="83">
        <f t="shared" si="36"/>
        <v>0</v>
      </c>
      <c r="Z92" s="83">
        <f t="shared" si="36"/>
        <v>0</v>
      </c>
      <c r="AA92" s="171">
        <f t="shared" si="30"/>
        <v>0</v>
      </c>
      <c r="AB92" s="83">
        <f t="shared" si="37"/>
        <v>0</v>
      </c>
      <c r="AC92" s="83">
        <f t="shared" si="37"/>
        <v>0</v>
      </c>
      <c r="AD92" s="171">
        <f t="shared" si="31"/>
        <v>0</v>
      </c>
      <c r="AE92" s="171">
        <f>IF(AD92=1,SUM(AD$10:AD92),0)</f>
        <v>0</v>
      </c>
      <c r="AF92" s="82" t="str">
        <f t="shared" si="32"/>
        <v/>
      </c>
      <c r="AG92" s="171">
        <f t="shared" si="33"/>
        <v>0</v>
      </c>
    </row>
    <row r="93" spans="1:33" ht="12" customHeight="1" x14ac:dyDescent="0.25">
      <c r="A93" s="497"/>
      <c r="B93" s="15">
        <v>84</v>
      </c>
      <c r="C93" s="468">
        <f t="shared" si="29"/>
        <v>0</v>
      </c>
      <c r="D93" s="469"/>
      <c r="E93" s="470"/>
      <c r="F93" s="67">
        <f t="shared" si="17"/>
        <v>0</v>
      </c>
      <c r="G93" s="67">
        <f t="shared" si="17"/>
        <v>0</v>
      </c>
      <c r="H93" s="67">
        <f t="shared" si="17"/>
        <v>0</v>
      </c>
      <c r="I93" s="67">
        <f t="shared" si="27"/>
        <v>0</v>
      </c>
      <c r="J93" s="67">
        <f t="shared" si="18"/>
        <v>0</v>
      </c>
      <c r="K93" s="16">
        <f t="shared" si="18"/>
        <v>0</v>
      </c>
      <c r="L93" s="67">
        <f t="shared" si="18"/>
        <v>0</v>
      </c>
      <c r="M93" s="17">
        <f>IF(L93&gt;0,VLOOKUP(I93,Labour!$AR$1:$AT$15,3,FALSE),0)</f>
        <v>0</v>
      </c>
      <c r="N93" s="70">
        <f t="shared" si="28"/>
        <v>0</v>
      </c>
      <c r="R93" s="83">
        <f t="shared" si="34"/>
        <v>0</v>
      </c>
      <c r="S93" s="83">
        <f t="shared" si="34"/>
        <v>0</v>
      </c>
      <c r="T93" s="83">
        <f t="shared" si="34"/>
        <v>0</v>
      </c>
      <c r="U93" s="83">
        <f t="shared" si="34"/>
        <v>0</v>
      </c>
      <c r="V93" s="83">
        <f t="shared" si="35"/>
        <v>0</v>
      </c>
      <c r="W93" s="83">
        <f t="shared" si="35"/>
        <v>0</v>
      </c>
      <c r="X93" s="83">
        <f t="shared" si="36"/>
        <v>0</v>
      </c>
      <c r="Y93" s="83">
        <f t="shared" si="36"/>
        <v>0</v>
      </c>
      <c r="Z93" s="83">
        <f t="shared" si="36"/>
        <v>0</v>
      </c>
      <c r="AA93" s="171">
        <f t="shared" si="30"/>
        <v>0</v>
      </c>
      <c r="AB93" s="83">
        <f t="shared" si="37"/>
        <v>0</v>
      </c>
      <c r="AC93" s="83">
        <f t="shared" si="37"/>
        <v>0</v>
      </c>
      <c r="AD93" s="171">
        <f t="shared" si="31"/>
        <v>0</v>
      </c>
      <c r="AE93" s="171">
        <f>IF(AD93=1,SUM(AD$10:AD93),0)</f>
        <v>0</v>
      </c>
      <c r="AF93" s="82" t="str">
        <f t="shared" si="32"/>
        <v/>
      </c>
      <c r="AG93" s="171">
        <f t="shared" si="33"/>
        <v>0</v>
      </c>
    </row>
    <row r="94" spans="1:33" ht="12" customHeight="1" x14ac:dyDescent="0.25">
      <c r="A94" s="497"/>
      <c r="B94" s="15">
        <v>85</v>
      </c>
      <c r="C94" s="468">
        <f t="shared" si="29"/>
        <v>0</v>
      </c>
      <c r="D94" s="469"/>
      <c r="E94" s="470"/>
      <c r="F94" s="67">
        <f t="shared" si="17"/>
        <v>0</v>
      </c>
      <c r="G94" s="67">
        <f t="shared" si="17"/>
        <v>0</v>
      </c>
      <c r="H94" s="67">
        <f t="shared" si="17"/>
        <v>0</v>
      </c>
      <c r="I94" s="67">
        <f t="shared" si="27"/>
        <v>0</v>
      </c>
      <c r="J94" s="67">
        <f t="shared" si="18"/>
        <v>0</v>
      </c>
      <c r="K94" s="16">
        <f t="shared" si="18"/>
        <v>0</v>
      </c>
      <c r="L94" s="67">
        <f t="shared" si="18"/>
        <v>0</v>
      </c>
      <c r="M94" s="17">
        <f>IF(L94&gt;0,VLOOKUP(I94,Labour!$AR$1:$AT$15,3,FALSE),0)</f>
        <v>0</v>
      </c>
      <c r="N94" s="70">
        <f t="shared" si="28"/>
        <v>0</v>
      </c>
      <c r="R94" s="83">
        <f t="shared" si="34"/>
        <v>0</v>
      </c>
      <c r="S94" s="83">
        <f t="shared" si="34"/>
        <v>0</v>
      </c>
      <c r="T94" s="83">
        <f t="shared" si="34"/>
        <v>0</v>
      </c>
      <c r="U94" s="83">
        <f t="shared" si="34"/>
        <v>0</v>
      </c>
      <c r="V94" s="83">
        <f t="shared" si="35"/>
        <v>0</v>
      </c>
      <c r="W94" s="83">
        <f t="shared" si="35"/>
        <v>0</v>
      </c>
      <c r="X94" s="83">
        <f t="shared" si="36"/>
        <v>0</v>
      </c>
      <c r="Y94" s="83">
        <f t="shared" si="36"/>
        <v>0</v>
      </c>
      <c r="Z94" s="83">
        <f t="shared" si="36"/>
        <v>0</v>
      </c>
      <c r="AA94" s="171">
        <f t="shared" si="30"/>
        <v>0</v>
      </c>
      <c r="AB94" s="83">
        <f t="shared" si="37"/>
        <v>0</v>
      </c>
      <c r="AC94" s="83">
        <f t="shared" si="37"/>
        <v>0</v>
      </c>
      <c r="AD94" s="171">
        <f t="shared" si="31"/>
        <v>0</v>
      </c>
      <c r="AE94" s="171">
        <f>IF(AD94=1,SUM(AD$10:AD94),0)</f>
        <v>0</v>
      </c>
      <c r="AF94" s="82" t="str">
        <f t="shared" si="32"/>
        <v/>
      </c>
      <c r="AG94" s="171">
        <f t="shared" si="33"/>
        <v>0</v>
      </c>
    </row>
    <row r="95" spans="1:33" ht="12" customHeight="1" x14ac:dyDescent="0.25">
      <c r="A95" s="497"/>
      <c r="B95" s="15">
        <v>86</v>
      </c>
      <c r="C95" s="468">
        <f t="shared" si="29"/>
        <v>0</v>
      </c>
      <c r="D95" s="469"/>
      <c r="E95" s="470"/>
      <c r="F95" s="67">
        <f t="shared" si="17"/>
        <v>0</v>
      </c>
      <c r="G95" s="67">
        <f t="shared" si="17"/>
        <v>0</v>
      </c>
      <c r="H95" s="67">
        <f t="shared" si="17"/>
        <v>0</v>
      </c>
      <c r="I95" s="67">
        <f t="shared" si="27"/>
        <v>0</v>
      </c>
      <c r="J95" s="67">
        <f t="shared" si="18"/>
        <v>0</v>
      </c>
      <c r="K95" s="16">
        <f t="shared" si="18"/>
        <v>0</v>
      </c>
      <c r="L95" s="67">
        <f t="shared" si="18"/>
        <v>0</v>
      </c>
      <c r="M95" s="17">
        <f>IF(L95&gt;0,VLOOKUP(I95,Labour!$AR$1:$AT$15,3,FALSE),0)</f>
        <v>0</v>
      </c>
      <c r="N95" s="70">
        <f t="shared" si="28"/>
        <v>0</v>
      </c>
      <c r="R95" s="83">
        <f t="shared" si="34"/>
        <v>0</v>
      </c>
      <c r="S95" s="83">
        <f t="shared" si="34"/>
        <v>0</v>
      </c>
      <c r="T95" s="83">
        <f t="shared" si="34"/>
        <v>0</v>
      </c>
      <c r="U95" s="83">
        <f t="shared" si="34"/>
        <v>0</v>
      </c>
      <c r="V95" s="83">
        <f t="shared" si="35"/>
        <v>0</v>
      </c>
      <c r="W95" s="83">
        <f t="shared" si="35"/>
        <v>0</v>
      </c>
      <c r="X95" s="83">
        <f t="shared" si="36"/>
        <v>0</v>
      </c>
      <c r="Y95" s="83">
        <f t="shared" si="36"/>
        <v>0</v>
      </c>
      <c r="Z95" s="83">
        <f t="shared" si="36"/>
        <v>0</v>
      </c>
      <c r="AA95" s="171">
        <f t="shared" si="30"/>
        <v>0</v>
      </c>
      <c r="AB95" s="83">
        <f t="shared" si="37"/>
        <v>0</v>
      </c>
      <c r="AC95" s="83">
        <f t="shared" si="37"/>
        <v>0</v>
      </c>
      <c r="AD95" s="171">
        <f t="shared" si="31"/>
        <v>0</v>
      </c>
      <c r="AE95" s="171">
        <f>IF(AD95=1,SUM(AD$10:AD95),0)</f>
        <v>0</v>
      </c>
      <c r="AF95" s="82" t="str">
        <f t="shared" si="32"/>
        <v/>
      </c>
      <c r="AG95" s="171">
        <f t="shared" si="33"/>
        <v>0</v>
      </c>
    </row>
    <row r="96" spans="1:33" ht="12" customHeight="1" x14ac:dyDescent="0.25">
      <c r="A96" s="497"/>
      <c r="B96" s="15">
        <v>87</v>
      </c>
      <c r="C96" s="468">
        <f t="shared" si="29"/>
        <v>0</v>
      </c>
      <c r="D96" s="469"/>
      <c r="E96" s="470"/>
      <c r="F96" s="67">
        <f t="shared" si="17"/>
        <v>0</v>
      </c>
      <c r="G96" s="67">
        <f t="shared" si="17"/>
        <v>0</v>
      </c>
      <c r="H96" s="67">
        <f t="shared" si="17"/>
        <v>0</v>
      </c>
      <c r="I96" s="67">
        <f t="shared" si="27"/>
        <v>0</v>
      </c>
      <c r="J96" s="67">
        <f t="shared" si="18"/>
        <v>0</v>
      </c>
      <c r="K96" s="16">
        <f t="shared" si="18"/>
        <v>0</v>
      </c>
      <c r="L96" s="67">
        <f t="shared" si="18"/>
        <v>0</v>
      </c>
      <c r="M96" s="17">
        <f>IF(L96&gt;0,VLOOKUP(I96,Labour!$AR$1:$AT$15,3,FALSE),0)</f>
        <v>0</v>
      </c>
      <c r="N96" s="70">
        <f t="shared" si="28"/>
        <v>0</v>
      </c>
      <c r="R96" s="83">
        <f t="shared" si="34"/>
        <v>0</v>
      </c>
      <c r="S96" s="83">
        <f t="shared" si="34"/>
        <v>0</v>
      </c>
      <c r="T96" s="83">
        <f t="shared" si="34"/>
        <v>0</v>
      </c>
      <c r="U96" s="83">
        <f t="shared" si="34"/>
        <v>0</v>
      </c>
      <c r="V96" s="83">
        <f t="shared" si="35"/>
        <v>0</v>
      </c>
      <c r="W96" s="83">
        <f t="shared" si="35"/>
        <v>0</v>
      </c>
      <c r="X96" s="83">
        <f t="shared" si="36"/>
        <v>0</v>
      </c>
      <c r="Y96" s="83">
        <f t="shared" si="36"/>
        <v>0</v>
      </c>
      <c r="Z96" s="83">
        <f t="shared" si="36"/>
        <v>0</v>
      </c>
      <c r="AA96" s="171">
        <f t="shared" si="30"/>
        <v>0</v>
      </c>
      <c r="AB96" s="83">
        <f t="shared" si="37"/>
        <v>0</v>
      </c>
      <c r="AC96" s="83">
        <f t="shared" si="37"/>
        <v>0</v>
      </c>
      <c r="AD96" s="171">
        <f t="shared" si="31"/>
        <v>0</v>
      </c>
      <c r="AE96" s="171">
        <f>IF(AD96=1,SUM(AD$10:AD96),0)</f>
        <v>0</v>
      </c>
      <c r="AF96" s="82" t="str">
        <f t="shared" si="32"/>
        <v/>
      </c>
      <c r="AG96" s="171">
        <f t="shared" si="33"/>
        <v>0</v>
      </c>
    </row>
    <row r="97" spans="1:33" ht="12" customHeight="1" x14ac:dyDescent="0.25">
      <c r="A97" s="497"/>
      <c r="B97" s="15">
        <v>88</v>
      </c>
      <c r="C97" s="468">
        <f t="shared" si="29"/>
        <v>0</v>
      </c>
      <c r="D97" s="469"/>
      <c r="E97" s="470"/>
      <c r="F97" s="67">
        <f t="shared" si="17"/>
        <v>0</v>
      </c>
      <c r="G97" s="67">
        <f t="shared" si="17"/>
        <v>0</v>
      </c>
      <c r="H97" s="67">
        <f t="shared" si="17"/>
        <v>0</v>
      </c>
      <c r="I97" s="67">
        <f t="shared" si="27"/>
        <v>0</v>
      </c>
      <c r="J97" s="67">
        <f t="shared" si="18"/>
        <v>0</v>
      </c>
      <c r="K97" s="16">
        <f t="shared" si="18"/>
        <v>0</v>
      </c>
      <c r="L97" s="67">
        <f t="shared" si="18"/>
        <v>0</v>
      </c>
      <c r="M97" s="17">
        <f>IF(L97&gt;0,VLOOKUP(I97,Labour!$AR$1:$AT$15,3,FALSE),0)</f>
        <v>0</v>
      </c>
      <c r="N97" s="70">
        <f t="shared" si="28"/>
        <v>0</v>
      </c>
      <c r="R97" s="83">
        <f t="shared" si="34"/>
        <v>0</v>
      </c>
      <c r="S97" s="83">
        <f t="shared" si="34"/>
        <v>0</v>
      </c>
      <c r="T97" s="83">
        <f t="shared" si="34"/>
        <v>0</v>
      </c>
      <c r="U97" s="83">
        <f t="shared" si="34"/>
        <v>0</v>
      </c>
      <c r="V97" s="83">
        <f t="shared" si="35"/>
        <v>0</v>
      </c>
      <c r="W97" s="83">
        <f t="shared" si="35"/>
        <v>0</v>
      </c>
      <c r="X97" s="83">
        <f t="shared" si="36"/>
        <v>0</v>
      </c>
      <c r="Y97" s="83">
        <f t="shared" si="36"/>
        <v>0</v>
      </c>
      <c r="Z97" s="83">
        <f t="shared" si="36"/>
        <v>0</v>
      </c>
      <c r="AA97" s="171">
        <f t="shared" si="30"/>
        <v>0</v>
      </c>
      <c r="AB97" s="83">
        <f t="shared" si="37"/>
        <v>0</v>
      </c>
      <c r="AC97" s="83">
        <f t="shared" si="37"/>
        <v>0</v>
      </c>
      <c r="AD97" s="171">
        <f t="shared" si="31"/>
        <v>0</v>
      </c>
      <c r="AE97" s="171">
        <f>IF(AD97=1,SUM(AD$10:AD97),0)</f>
        <v>0</v>
      </c>
      <c r="AF97" s="82" t="str">
        <f t="shared" si="32"/>
        <v/>
      </c>
      <c r="AG97" s="171">
        <f t="shared" si="33"/>
        <v>0</v>
      </c>
    </row>
    <row r="98" spans="1:33" ht="12" customHeight="1" x14ac:dyDescent="0.25">
      <c r="A98" s="497"/>
      <c r="B98" s="15">
        <v>89</v>
      </c>
      <c r="C98" s="468">
        <f t="shared" si="29"/>
        <v>0</v>
      </c>
      <c r="D98" s="469"/>
      <c r="E98" s="470"/>
      <c r="F98" s="67">
        <f t="shared" si="17"/>
        <v>0</v>
      </c>
      <c r="G98" s="67">
        <f t="shared" si="17"/>
        <v>0</v>
      </c>
      <c r="H98" s="67">
        <f t="shared" si="17"/>
        <v>0</v>
      </c>
      <c r="I98" s="67">
        <f t="shared" si="27"/>
        <v>0</v>
      </c>
      <c r="J98" s="67">
        <f t="shared" si="18"/>
        <v>0</v>
      </c>
      <c r="K98" s="16">
        <f t="shared" si="18"/>
        <v>0</v>
      </c>
      <c r="L98" s="67">
        <f t="shared" si="18"/>
        <v>0</v>
      </c>
      <c r="M98" s="17">
        <f>IF(L98&gt;0,VLOOKUP(I98,Labour!$AR$1:$AT$15,3,FALSE),0)</f>
        <v>0</v>
      </c>
      <c r="N98" s="70">
        <f t="shared" si="28"/>
        <v>0</v>
      </c>
      <c r="R98" s="83">
        <f t="shared" si="34"/>
        <v>0</v>
      </c>
      <c r="S98" s="83">
        <f t="shared" si="34"/>
        <v>0</v>
      </c>
      <c r="T98" s="83">
        <f t="shared" si="34"/>
        <v>0</v>
      </c>
      <c r="U98" s="83">
        <f t="shared" si="34"/>
        <v>0</v>
      </c>
      <c r="V98" s="83">
        <f t="shared" si="35"/>
        <v>0</v>
      </c>
      <c r="W98" s="83">
        <f t="shared" si="35"/>
        <v>0</v>
      </c>
      <c r="X98" s="83">
        <f t="shared" si="36"/>
        <v>0</v>
      </c>
      <c r="Y98" s="83">
        <f t="shared" si="36"/>
        <v>0</v>
      </c>
      <c r="Z98" s="83">
        <f t="shared" si="36"/>
        <v>0</v>
      </c>
      <c r="AA98" s="171">
        <f t="shared" si="30"/>
        <v>0</v>
      </c>
      <c r="AB98" s="83">
        <f t="shared" si="37"/>
        <v>0</v>
      </c>
      <c r="AC98" s="83">
        <f t="shared" si="37"/>
        <v>0</v>
      </c>
      <c r="AD98" s="171">
        <f t="shared" si="31"/>
        <v>0</v>
      </c>
      <c r="AE98" s="171">
        <f>IF(AD98=1,SUM(AD$10:AD98),0)</f>
        <v>0</v>
      </c>
      <c r="AF98" s="82" t="str">
        <f t="shared" si="32"/>
        <v/>
      </c>
      <c r="AG98" s="171">
        <f t="shared" si="33"/>
        <v>0</v>
      </c>
    </row>
    <row r="99" spans="1:33" ht="12" customHeight="1" x14ac:dyDescent="0.25">
      <c r="A99" s="497"/>
      <c r="B99" s="15">
        <v>90</v>
      </c>
      <c r="C99" s="468">
        <f t="shared" si="29"/>
        <v>0</v>
      </c>
      <c r="D99" s="469"/>
      <c r="E99" s="470"/>
      <c r="F99" s="67">
        <f t="shared" si="17"/>
        <v>0</v>
      </c>
      <c r="G99" s="67">
        <f t="shared" si="17"/>
        <v>0</v>
      </c>
      <c r="H99" s="67">
        <f t="shared" si="17"/>
        <v>0</v>
      </c>
      <c r="I99" s="67">
        <f t="shared" si="27"/>
        <v>0</v>
      </c>
      <c r="J99" s="67">
        <f t="shared" si="18"/>
        <v>0</v>
      </c>
      <c r="K99" s="16">
        <f t="shared" si="18"/>
        <v>0</v>
      </c>
      <c r="L99" s="67">
        <f t="shared" si="18"/>
        <v>0</v>
      </c>
      <c r="M99" s="17">
        <f>IF(L99&gt;0,VLOOKUP(I99,Labour!$AR$1:$AT$15,3,FALSE),0)</f>
        <v>0</v>
      </c>
      <c r="N99" s="70">
        <f t="shared" si="28"/>
        <v>0</v>
      </c>
      <c r="R99" s="83">
        <f t="shared" si="34"/>
        <v>0</v>
      </c>
      <c r="S99" s="83">
        <f t="shared" si="34"/>
        <v>0</v>
      </c>
      <c r="T99" s="83">
        <f t="shared" si="34"/>
        <v>0</v>
      </c>
      <c r="U99" s="83">
        <f t="shared" si="34"/>
        <v>0</v>
      </c>
      <c r="V99" s="83">
        <f t="shared" si="35"/>
        <v>0</v>
      </c>
      <c r="W99" s="83">
        <f t="shared" si="35"/>
        <v>0</v>
      </c>
      <c r="X99" s="83">
        <f t="shared" si="36"/>
        <v>0</v>
      </c>
      <c r="Y99" s="83">
        <f t="shared" si="36"/>
        <v>0</v>
      </c>
      <c r="Z99" s="83">
        <f t="shared" si="36"/>
        <v>0</v>
      </c>
      <c r="AA99" s="171">
        <f t="shared" si="30"/>
        <v>0</v>
      </c>
      <c r="AB99" s="83">
        <f t="shared" si="37"/>
        <v>0</v>
      </c>
      <c r="AC99" s="83">
        <f t="shared" si="37"/>
        <v>0</v>
      </c>
      <c r="AD99" s="171">
        <f t="shared" si="31"/>
        <v>0</v>
      </c>
      <c r="AE99" s="171">
        <f>IF(AD99=1,SUM(AD$10:AD99),0)</f>
        <v>0</v>
      </c>
      <c r="AF99" s="82" t="str">
        <f t="shared" si="32"/>
        <v/>
      </c>
      <c r="AG99" s="171">
        <f t="shared" si="33"/>
        <v>0</v>
      </c>
    </row>
    <row r="100" spans="1:33" ht="12" customHeight="1" x14ac:dyDescent="0.25">
      <c r="A100" s="497"/>
      <c r="B100" s="15">
        <v>91</v>
      </c>
      <c r="C100" s="468">
        <f t="shared" si="29"/>
        <v>0</v>
      </c>
      <c r="D100" s="469"/>
      <c r="E100" s="470"/>
      <c r="F100" s="67">
        <f t="shared" si="17"/>
        <v>0</v>
      </c>
      <c r="G100" s="67">
        <f t="shared" si="17"/>
        <v>0</v>
      </c>
      <c r="H100" s="67">
        <f t="shared" si="17"/>
        <v>0</v>
      </c>
      <c r="I100" s="67">
        <f t="shared" si="27"/>
        <v>0</v>
      </c>
      <c r="J100" s="67">
        <f t="shared" si="18"/>
        <v>0</v>
      </c>
      <c r="K100" s="16">
        <f t="shared" si="18"/>
        <v>0</v>
      </c>
      <c r="L100" s="67">
        <f t="shared" si="18"/>
        <v>0</v>
      </c>
      <c r="M100" s="17">
        <f>IF(L100&gt;0,VLOOKUP(I100,Labour!$AR$1:$AT$15,3,FALSE),0)</f>
        <v>0</v>
      </c>
      <c r="N100" s="70">
        <f t="shared" si="28"/>
        <v>0</v>
      </c>
      <c r="R100" s="83">
        <f t="shared" si="34"/>
        <v>0</v>
      </c>
      <c r="S100" s="83">
        <f t="shared" si="34"/>
        <v>0</v>
      </c>
      <c r="T100" s="83">
        <f t="shared" si="34"/>
        <v>0</v>
      </c>
      <c r="U100" s="83">
        <f t="shared" si="34"/>
        <v>0</v>
      </c>
      <c r="V100" s="83">
        <f t="shared" si="35"/>
        <v>0</v>
      </c>
      <c r="W100" s="83">
        <f t="shared" si="35"/>
        <v>0</v>
      </c>
      <c r="X100" s="83">
        <f t="shared" si="36"/>
        <v>0</v>
      </c>
      <c r="Y100" s="83">
        <f t="shared" si="36"/>
        <v>0</v>
      </c>
      <c r="Z100" s="83">
        <f t="shared" si="36"/>
        <v>0</v>
      </c>
      <c r="AA100" s="171">
        <f t="shared" si="30"/>
        <v>0</v>
      </c>
      <c r="AB100" s="83">
        <f t="shared" si="37"/>
        <v>0</v>
      </c>
      <c r="AC100" s="83">
        <f t="shared" si="37"/>
        <v>0</v>
      </c>
      <c r="AD100" s="171">
        <f t="shared" si="31"/>
        <v>0</v>
      </c>
      <c r="AE100" s="171">
        <f>IF(AD100=1,SUM(AD$10:AD100),0)</f>
        <v>0</v>
      </c>
      <c r="AF100" s="82" t="str">
        <f t="shared" si="32"/>
        <v/>
      </c>
      <c r="AG100" s="171">
        <f t="shared" si="33"/>
        <v>0</v>
      </c>
    </row>
    <row r="101" spans="1:33" ht="12" customHeight="1" x14ac:dyDescent="0.25">
      <c r="A101" s="497"/>
      <c r="B101" s="15">
        <v>92</v>
      </c>
      <c r="C101" s="468">
        <f t="shared" si="29"/>
        <v>0</v>
      </c>
      <c r="D101" s="469"/>
      <c r="E101" s="470"/>
      <c r="F101" s="67">
        <f t="shared" si="17"/>
        <v>0</v>
      </c>
      <c r="G101" s="67">
        <f t="shared" si="17"/>
        <v>0</v>
      </c>
      <c r="H101" s="67">
        <f t="shared" si="17"/>
        <v>0</v>
      </c>
      <c r="I101" s="67">
        <f t="shared" si="27"/>
        <v>0</v>
      </c>
      <c r="J101" s="67">
        <f t="shared" si="18"/>
        <v>0</v>
      </c>
      <c r="K101" s="16">
        <f t="shared" si="18"/>
        <v>0</v>
      </c>
      <c r="L101" s="67">
        <f t="shared" si="18"/>
        <v>0</v>
      </c>
      <c r="M101" s="17">
        <f>IF(L101&gt;0,VLOOKUP(I101,Labour!$AR$1:$AT$15,3,FALSE),0)</f>
        <v>0</v>
      </c>
      <c r="N101" s="70">
        <f t="shared" si="28"/>
        <v>0</v>
      </c>
      <c r="R101" s="83">
        <f t="shared" si="34"/>
        <v>0</v>
      </c>
      <c r="S101" s="83">
        <f t="shared" si="34"/>
        <v>0</v>
      </c>
      <c r="T101" s="83">
        <f t="shared" si="34"/>
        <v>0</v>
      </c>
      <c r="U101" s="83">
        <f t="shared" si="34"/>
        <v>0</v>
      </c>
      <c r="V101" s="83">
        <f t="shared" si="35"/>
        <v>0</v>
      </c>
      <c r="W101" s="83">
        <f t="shared" si="35"/>
        <v>0</v>
      </c>
      <c r="X101" s="83">
        <f t="shared" si="36"/>
        <v>0</v>
      </c>
      <c r="Y101" s="83">
        <f t="shared" si="36"/>
        <v>0</v>
      </c>
      <c r="Z101" s="83">
        <f t="shared" si="36"/>
        <v>0</v>
      </c>
      <c r="AA101" s="171">
        <f t="shared" si="30"/>
        <v>0</v>
      </c>
      <c r="AB101" s="83">
        <f t="shared" si="37"/>
        <v>0</v>
      </c>
      <c r="AC101" s="83">
        <f t="shared" si="37"/>
        <v>0</v>
      </c>
      <c r="AD101" s="171">
        <f t="shared" si="31"/>
        <v>0</v>
      </c>
      <c r="AE101" s="171">
        <f>IF(AD101=1,SUM(AD$10:AD101),0)</f>
        <v>0</v>
      </c>
      <c r="AF101" s="82" t="str">
        <f t="shared" si="32"/>
        <v/>
      </c>
      <c r="AG101" s="171">
        <f t="shared" si="33"/>
        <v>0</v>
      </c>
    </row>
    <row r="102" spans="1:33" ht="12" customHeight="1" x14ac:dyDescent="0.25">
      <c r="A102" s="497"/>
      <c r="B102" s="15">
        <v>93</v>
      </c>
      <c r="C102" s="468">
        <f t="shared" si="29"/>
        <v>0</v>
      </c>
      <c r="D102" s="469"/>
      <c r="E102" s="470"/>
      <c r="F102" s="67">
        <f t="shared" si="17"/>
        <v>0</v>
      </c>
      <c r="G102" s="67">
        <f t="shared" si="17"/>
        <v>0</v>
      </c>
      <c r="H102" s="67">
        <f t="shared" si="17"/>
        <v>0</v>
      </c>
      <c r="I102" s="67">
        <f t="shared" si="27"/>
        <v>0</v>
      </c>
      <c r="J102" s="67">
        <f t="shared" si="18"/>
        <v>0</v>
      </c>
      <c r="K102" s="16">
        <f t="shared" si="18"/>
        <v>0</v>
      </c>
      <c r="L102" s="67">
        <f t="shared" si="18"/>
        <v>0</v>
      </c>
      <c r="M102" s="17">
        <f>IF(L102&gt;0,VLOOKUP(I102,Labour!$AR$1:$AT$15,3,FALSE),0)</f>
        <v>0</v>
      </c>
      <c r="N102" s="70">
        <f t="shared" si="28"/>
        <v>0</v>
      </c>
      <c r="R102" s="83">
        <f t="shared" si="34"/>
        <v>0</v>
      </c>
      <c r="S102" s="83">
        <f t="shared" si="34"/>
        <v>0</v>
      </c>
      <c r="T102" s="83">
        <f t="shared" si="34"/>
        <v>0</v>
      </c>
      <c r="U102" s="83">
        <f t="shared" si="34"/>
        <v>0</v>
      </c>
      <c r="V102" s="83">
        <f t="shared" si="35"/>
        <v>0</v>
      </c>
      <c r="W102" s="83">
        <f t="shared" si="35"/>
        <v>0</v>
      </c>
      <c r="X102" s="83">
        <f t="shared" si="36"/>
        <v>0</v>
      </c>
      <c r="Y102" s="83">
        <f t="shared" si="36"/>
        <v>0</v>
      </c>
      <c r="Z102" s="83">
        <f t="shared" si="36"/>
        <v>0</v>
      </c>
      <c r="AA102" s="171">
        <f t="shared" si="30"/>
        <v>0</v>
      </c>
      <c r="AB102" s="83">
        <f t="shared" si="37"/>
        <v>0</v>
      </c>
      <c r="AC102" s="83">
        <f t="shared" si="37"/>
        <v>0</v>
      </c>
      <c r="AD102" s="171">
        <f t="shared" si="31"/>
        <v>0</v>
      </c>
      <c r="AE102" s="171">
        <f>IF(AD102=1,SUM(AD$10:AD102),0)</f>
        <v>0</v>
      </c>
      <c r="AF102" s="82" t="str">
        <f t="shared" si="32"/>
        <v/>
      </c>
      <c r="AG102" s="171">
        <f t="shared" si="33"/>
        <v>0</v>
      </c>
    </row>
    <row r="103" spans="1:33" ht="12" customHeight="1" x14ac:dyDescent="0.25">
      <c r="A103" s="497"/>
      <c r="B103" s="15">
        <v>94</v>
      </c>
      <c r="C103" s="468">
        <f t="shared" si="29"/>
        <v>0</v>
      </c>
      <c r="D103" s="469"/>
      <c r="E103" s="470"/>
      <c r="F103" s="67">
        <f t="shared" si="17"/>
        <v>0</v>
      </c>
      <c r="G103" s="67">
        <f t="shared" si="17"/>
        <v>0</v>
      </c>
      <c r="H103" s="67">
        <f t="shared" si="17"/>
        <v>0</v>
      </c>
      <c r="I103" s="67">
        <f t="shared" si="27"/>
        <v>0</v>
      </c>
      <c r="J103" s="67">
        <f t="shared" si="18"/>
        <v>0</v>
      </c>
      <c r="K103" s="16">
        <f t="shared" si="18"/>
        <v>0</v>
      </c>
      <c r="L103" s="67">
        <f t="shared" si="18"/>
        <v>0</v>
      </c>
      <c r="M103" s="17">
        <f>IF(L103&gt;0,VLOOKUP(I103,Labour!$AR$1:$AT$15,3,FALSE),0)</f>
        <v>0</v>
      </c>
      <c r="N103" s="70">
        <f t="shared" si="28"/>
        <v>0</v>
      </c>
      <c r="R103" s="83">
        <f t="shared" si="34"/>
        <v>0</v>
      </c>
      <c r="S103" s="83">
        <f t="shared" si="34"/>
        <v>0</v>
      </c>
      <c r="T103" s="83">
        <f t="shared" si="34"/>
        <v>0</v>
      </c>
      <c r="U103" s="83">
        <f t="shared" si="34"/>
        <v>0</v>
      </c>
      <c r="V103" s="83">
        <f t="shared" si="35"/>
        <v>0</v>
      </c>
      <c r="W103" s="83">
        <f t="shared" si="35"/>
        <v>0</v>
      </c>
      <c r="X103" s="83">
        <f t="shared" si="36"/>
        <v>0</v>
      </c>
      <c r="Y103" s="83">
        <f t="shared" si="36"/>
        <v>0</v>
      </c>
      <c r="Z103" s="83">
        <f t="shared" si="36"/>
        <v>0</v>
      </c>
      <c r="AA103" s="171">
        <f t="shared" si="30"/>
        <v>0</v>
      </c>
      <c r="AB103" s="83">
        <f t="shared" si="37"/>
        <v>0</v>
      </c>
      <c r="AC103" s="83">
        <f t="shared" si="37"/>
        <v>0</v>
      </c>
      <c r="AD103" s="171">
        <f t="shared" si="31"/>
        <v>0</v>
      </c>
      <c r="AE103" s="171">
        <f>IF(AD103=1,SUM(AD$10:AD103),0)</f>
        <v>0</v>
      </c>
      <c r="AF103" s="82" t="str">
        <f t="shared" si="32"/>
        <v/>
      </c>
      <c r="AG103" s="171">
        <f t="shared" si="33"/>
        <v>0</v>
      </c>
    </row>
    <row r="104" spans="1:33" ht="12" customHeight="1" x14ac:dyDescent="0.25">
      <c r="A104" s="497"/>
      <c r="B104" s="15">
        <v>95</v>
      </c>
      <c r="C104" s="468">
        <f t="shared" si="29"/>
        <v>0</v>
      </c>
      <c r="D104" s="469"/>
      <c r="E104" s="470"/>
      <c r="F104" s="67">
        <f t="shared" si="17"/>
        <v>0</v>
      </c>
      <c r="G104" s="67">
        <f t="shared" si="17"/>
        <v>0</v>
      </c>
      <c r="H104" s="67">
        <f t="shared" si="17"/>
        <v>0</v>
      </c>
      <c r="I104" s="67">
        <f t="shared" si="27"/>
        <v>0</v>
      </c>
      <c r="J104" s="67">
        <f t="shared" si="18"/>
        <v>0</v>
      </c>
      <c r="K104" s="16">
        <f t="shared" si="18"/>
        <v>0</v>
      </c>
      <c r="L104" s="67">
        <f t="shared" si="18"/>
        <v>0</v>
      </c>
      <c r="M104" s="17">
        <f>IF(L104&gt;0,VLOOKUP(I104,Labour!$AR$1:$AT$15,3,FALSE),0)</f>
        <v>0</v>
      </c>
      <c r="N104" s="70">
        <f t="shared" si="28"/>
        <v>0</v>
      </c>
      <c r="R104" s="83">
        <f t="shared" si="34"/>
        <v>0</v>
      </c>
      <c r="S104" s="83">
        <f t="shared" si="34"/>
        <v>0</v>
      </c>
      <c r="T104" s="83">
        <f t="shared" si="34"/>
        <v>0</v>
      </c>
      <c r="U104" s="83">
        <f t="shared" si="34"/>
        <v>0</v>
      </c>
      <c r="V104" s="83">
        <f t="shared" si="35"/>
        <v>0</v>
      </c>
      <c r="W104" s="83">
        <f t="shared" si="35"/>
        <v>0</v>
      </c>
      <c r="X104" s="83">
        <f t="shared" si="36"/>
        <v>0</v>
      </c>
      <c r="Y104" s="83">
        <f t="shared" si="36"/>
        <v>0</v>
      </c>
      <c r="Z104" s="83">
        <f t="shared" si="36"/>
        <v>0</v>
      </c>
      <c r="AA104" s="171">
        <f t="shared" si="30"/>
        <v>0</v>
      </c>
      <c r="AB104" s="83">
        <f t="shared" si="37"/>
        <v>0</v>
      </c>
      <c r="AC104" s="83">
        <f t="shared" si="37"/>
        <v>0</v>
      </c>
      <c r="AD104" s="171">
        <f t="shared" si="31"/>
        <v>0</v>
      </c>
      <c r="AE104" s="171">
        <f>IF(AD104=1,SUM(AD$10:AD104),0)</f>
        <v>0</v>
      </c>
      <c r="AF104" s="82" t="str">
        <f t="shared" si="32"/>
        <v/>
      </c>
      <c r="AG104" s="171">
        <f t="shared" si="33"/>
        <v>0</v>
      </c>
    </row>
    <row r="105" spans="1:33" ht="12" customHeight="1" x14ac:dyDescent="0.25">
      <c r="A105" s="497"/>
      <c r="B105" s="15">
        <v>96</v>
      </c>
      <c r="C105" s="468">
        <f t="shared" si="29"/>
        <v>0</v>
      </c>
      <c r="D105" s="469"/>
      <c r="E105" s="470"/>
      <c r="F105" s="67">
        <f t="shared" si="17"/>
        <v>0</v>
      </c>
      <c r="G105" s="67">
        <f t="shared" si="17"/>
        <v>0</v>
      </c>
      <c r="H105" s="67">
        <f t="shared" si="17"/>
        <v>0</v>
      </c>
      <c r="I105" s="67">
        <f t="shared" si="27"/>
        <v>0</v>
      </c>
      <c r="J105" s="67">
        <f t="shared" si="18"/>
        <v>0</v>
      </c>
      <c r="K105" s="16">
        <f t="shared" si="18"/>
        <v>0</v>
      </c>
      <c r="L105" s="67">
        <f t="shared" si="18"/>
        <v>0</v>
      </c>
      <c r="M105" s="17">
        <f>IF(L105&gt;0,VLOOKUP(I105,Labour!$AR$1:$AT$15,3,FALSE),0)</f>
        <v>0</v>
      </c>
      <c r="N105" s="70">
        <f t="shared" si="28"/>
        <v>0</v>
      </c>
      <c r="R105" s="83">
        <f t="shared" si="34"/>
        <v>0</v>
      </c>
      <c r="S105" s="83">
        <f t="shared" si="34"/>
        <v>0</v>
      </c>
      <c r="T105" s="83">
        <f t="shared" si="34"/>
        <v>0</v>
      </c>
      <c r="U105" s="83">
        <f t="shared" si="34"/>
        <v>0</v>
      </c>
      <c r="V105" s="83">
        <f t="shared" si="35"/>
        <v>0</v>
      </c>
      <c r="W105" s="83">
        <f t="shared" si="35"/>
        <v>0</v>
      </c>
      <c r="X105" s="83">
        <f t="shared" si="36"/>
        <v>0</v>
      </c>
      <c r="Y105" s="83">
        <f t="shared" si="36"/>
        <v>0</v>
      </c>
      <c r="Z105" s="83">
        <f t="shared" si="36"/>
        <v>0</v>
      </c>
      <c r="AA105" s="171">
        <f t="shared" si="30"/>
        <v>0</v>
      </c>
      <c r="AB105" s="83">
        <f t="shared" si="37"/>
        <v>0</v>
      </c>
      <c r="AC105" s="83">
        <f t="shared" si="37"/>
        <v>0</v>
      </c>
      <c r="AD105" s="171">
        <f t="shared" si="31"/>
        <v>0</v>
      </c>
      <c r="AE105" s="171">
        <f>IF(AD105=1,SUM(AD$10:AD105),0)</f>
        <v>0</v>
      </c>
      <c r="AF105" s="82" t="str">
        <f t="shared" si="32"/>
        <v/>
      </c>
      <c r="AG105" s="171">
        <f t="shared" si="33"/>
        <v>0</v>
      </c>
    </row>
    <row r="106" spans="1:33" ht="12" customHeight="1" x14ac:dyDescent="0.25">
      <c r="A106" s="497"/>
      <c r="B106" s="15">
        <v>97</v>
      </c>
      <c r="C106" s="468">
        <f t="shared" si="29"/>
        <v>0</v>
      </c>
      <c r="D106" s="469"/>
      <c r="E106" s="470"/>
      <c r="F106" s="67">
        <f t="shared" si="17"/>
        <v>0</v>
      </c>
      <c r="G106" s="67">
        <f t="shared" si="17"/>
        <v>0</v>
      </c>
      <c r="H106" s="67">
        <f t="shared" si="17"/>
        <v>0</v>
      </c>
      <c r="I106" s="67">
        <f t="shared" si="27"/>
        <v>0</v>
      </c>
      <c r="J106" s="67">
        <f t="shared" si="18"/>
        <v>0</v>
      </c>
      <c r="K106" s="16">
        <f t="shared" si="18"/>
        <v>0</v>
      </c>
      <c r="L106" s="67">
        <f t="shared" si="18"/>
        <v>0</v>
      </c>
      <c r="M106" s="17">
        <f>IF(L106&gt;0,VLOOKUP(I106,Labour!$AR$1:$AT$15,3,FALSE),0)</f>
        <v>0</v>
      </c>
      <c r="N106" s="70">
        <f t="shared" si="28"/>
        <v>0</v>
      </c>
      <c r="R106" s="83">
        <f t="shared" si="34"/>
        <v>0</v>
      </c>
      <c r="S106" s="83">
        <f t="shared" si="34"/>
        <v>0</v>
      </c>
      <c r="T106" s="83">
        <f t="shared" si="34"/>
        <v>0</v>
      </c>
      <c r="U106" s="83">
        <f t="shared" si="34"/>
        <v>0</v>
      </c>
      <c r="V106" s="83">
        <f t="shared" si="35"/>
        <v>0</v>
      </c>
      <c r="W106" s="83">
        <f t="shared" si="35"/>
        <v>0</v>
      </c>
      <c r="X106" s="83">
        <f t="shared" si="36"/>
        <v>0</v>
      </c>
      <c r="Y106" s="83">
        <f t="shared" si="36"/>
        <v>0</v>
      </c>
      <c r="Z106" s="83">
        <f t="shared" si="36"/>
        <v>0</v>
      </c>
      <c r="AA106" s="171">
        <f t="shared" si="30"/>
        <v>0</v>
      </c>
      <c r="AB106" s="83">
        <f t="shared" si="37"/>
        <v>0</v>
      </c>
      <c r="AC106" s="83">
        <f t="shared" si="37"/>
        <v>0</v>
      </c>
      <c r="AD106" s="171">
        <f t="shared" si="31"/>
        <v>0</v>
      </c>
      <c r="AE106" s="171">
        <f>IF(AD106=1,SUM(AD$10:AD106),0)</f>
        <v>0</v>
      </c>
      <c r="AF106" s="82" t="str">
        <f t="shared" si="32"/>
        <v/>
      </c>
      <c r="AG106" s="171">
        <f t="shared" si="33"/>
        <v>0</v>
      </c>
    </row>
    <row r="107" spans="1:33" ht="12" customHeight="1" x14ac:dyDescent="0.25">
      <c r="A107" s="497"/>
      <c r="B107" s="15">
        <v>98</v>
      </c>
      <c r="C107" s="468">
        <f t="shared" si="29"/>
        <v>0</v>
      </c>
      <c r="D107" s="469"/>
      <c r="E107" s="470"/>
      <c r="F107" s="67">
        <f t="shared" si="17"/>
        <v>0</v>
      </c>
      <c r="G107" s="67">
        <f t="shared" si="17"/>
        <v>0</v>
      </c>
      <c r="H107" s="67">
        <f t="shared" si="17"/>
        <v>0</v>
      </c>
      <c r="I107" s="67">
        <f t="shared" si="27"/>
        <v>0</v>
      </c>
      <c r="J107" s="67">
        <f t="shared" si="18"/>
        <v>0</v>
      </c>
      <c r="K107" s="16">
        <f t="shared" si="18"/>
        <v>0</v>
      </c>
      <c r="L107" s="67">
        <f t="shared" si="18"/>
        <v>0</v>
      </c>
      <c r="M107" s="17">
        <f>IF(L107&gt;0,VLOOKUP(I107,Labour!$AR$1:$AT$15,3,FALSE),0)</f>
        <v>0</v>
      </c>
      <c r="N107" s="70">
        <f t="shared" si="28"/>
        <v>0</v>
      </c>
      <c r="R107" s="83">
        <f t="shared" si="34"/>
        <v>0</v>
      </c>
      <c r="S107" s="83">
        <f t="shared" si="34"/>
        <v>0</v>
      </c>
      <c r="T107" s="83">
        <f t="shared" si="34"/>
        <v>0</v>
      </c>
      <c r="U107" s="83">
        <f t="shared" si="34"/>
        <v>0</v>
      </c>
      <c r="V107" s="83">
        <f t="shared" si="35"/>
        <v>0</v>
      </c>
      <c r="W107" s="83">
        <f t="shared" si="35"/>
        <v>0</v>
      </c>
      <c r="X107" s="83">
        <f t="shared" si="36"/>
        <v>0</v>
      </c>
      <c r="Y107" s="83">
        <f t="shared" si="36"/>
        <v>0</v>
      </c>
      <c r="Z107" s="83">
        <f t="shared" si="36"/>
        <v>0</v>
      </c>
      <c r="AA107" s="171">
        <f t="shared" si="30"/>
        <v>0</v>
      </c>
      <c r="AB107" s="83">
        <f t="shared" si="37"/>
        <v>0</v>
      </c>
      <c r="AC107" s="83">
        <f t="shared" si="37"/>
        <v>0</v>
      </c>
      <c r="AD107" s="171">
        <f t="shared" si="31"/>
        <v>0</v>
      </c>
      <c r="AE107" s="171">
        <f>IF(AD107=1,SUM(AD$10:AD107),0)</f>
        <v>0</v>
      </c>
      <c r="AF107" s="82" t="str">
        <f t="shared" si="32"/>
        <v/>
      </c>
      <c r="AG107" s="171">
        <f t="shared" si="33"/>
        <v>0</v>
      </c>
    </row>
    <row r="108" spans="1:33" ht="12" customHeight="1" x14ac:dyDescent="0.25">
      <c r="A108" s="497"/>
      <c r="B108" s="15">
        <v>99</v>
      </c>
      <c r="C108" s="468">
        <f t="shared" si="29"/>
        <v>0</v>
      </c>
      <c r="D108" s="469"/>
      <c r="E108" s="470"/>
      <c r="F108" s="67">
        <f t="shared" si="17"/>
        <v>0</v>
      </c>
      <c r="G108" s="67">
        <f t="shared" si="17"/>
        <v>0</v>
      </c>
      <c r="H108" s="67">
        <f t="shared" si="17"/>
        <v>0</v>
      </c>
      <c r="I108" s="67">
        <f t="shared" si="27"/>
        <v>0</v>
      </c>
      <c r="J108" s="67">
        <f t="shared" si="18"/>
        <v>0</v>
      </c>
      <c r="K108" s="16">
        <f t="shared" si="18"/>
        <v>0</v>
      </c>
      <c r="L108" s="67">
        <f t="shared" si="18"/>
        <v>0</v>
      </c>
      <c r="M108" s="17">
        <f>IF(L108&gt;0,VLOOKUP(I108,Labour!$AR$1:$AT$15,3,FALSE),0)</f>
        <v>0</v>
      </c>
      <c r="N108" s="70">
        <f t="shared" si="28"/>
        <v>0</v>
      </c>
      <c r="R108" s="83">
        <f t="shared" si="34"/>
        <v>0</v>
      </c>
      <c r="S108" s="83">
        <f t="shared" si="34"/>
        <v>0</v>
      </c>
      <c r="T108" s="83">
        <f t="shared" si="34"/>
        <v>0</v>
      </c>
      <c r="U108" s="83">
        <f t="shared" si="34"/>
        <v>0</v>
      </c>
      <c r="V108" s="83">
        <f t="shared" si="35"/>
        <v>0</v>
      </c>
      <c r="W108" s="83">
        <f t="shared" si="35"/>
        <v>0</v>
      </c>
      <c r="X108" s="83">
        <f t="shared" si="36"/>
        <v>0</v>
      </c>
      <c r="Y108" s="83">
        <f t="shared" si="36"/>
        <v>0</v>
      </c>
      <c r="Z108" s="83">
        <f t="shared" si="36"/>
        <v>0</v>
      </c>
      <c r="AA108" s="171">
        <f t="shared" si="30"/>
        <v>0</v>
      </c>
      <c r="AB108" s="83">
        <f t="shared" si="37"/>
        <v>0</v>
      </c>
      <c r="AC108" s="83">
        <f t="shared" si="37"/>
        <v>0</v>
      </c>
      <c r="AD108" s="171">
        <f t="shared" si="31"/>
        <v>0</v>
      </c>
      <c r="AE108" s="171">
        <f>IF(AD108=1,SUM(AD$10:AD108),0)</f>
        <v>0</v>
      </c>
      <c r="AF108" s="82" t="str">
        <f t="shared" si="32"/>
        <v/>
      </c>
      <c r="AG108" s="171">
        <f t="shared" si="33"/>
        <v>0</v>
      </c>
    </row>
    <row r="109" spans="1:33" ht="12" customHeight="1" thickBot="1" x14ac:dyDescent="0.3">
      <c r="A109" s="497"/>
      <c r="B109" s="179">
        <v>100</v>
      </c>
      <c r="C109" s="468">
        <f t="shared" si="29"/>
        <v>0</v>
      </c>
      <c r="D109" s="469"/>
      <c r="E109" s="470"/>
      <c r="F109" s="67">
        <f t="shared" si="17"/>
        <v>0</v>
      </c>
      <c r="G109" s="67">
        <f t="shared" si="17"/>
        <v>0</v>
      </c>
      <c r="H109" s="67">
        <f t="shared" si="17"/>
        <v>0</v>
      </c>
      <c r="I109" s="67">
        <f t="shared" si="27"/>
        <v>0</v>
      </c>
      <c r="J109" s="67">
        <f t="shared" si="18"/>
        <v>0</v>
      </c>
      <c r="K109" s="16">
        <f t="shared" si="18"/>
        <v>0</v>
      </c>
      <c r="L109" s="67">
        <f t="shared" si="18"/>
        <v>0</v>
      </c>
      <c r="M109" s="17">
        <f>IF(L109&gt;0,VLOOKUP(I109,Labour!$AR$1:$AT$15,3,FALSE),0)</f>
        <v>0</v>
      </c>
      <c r="N109" s="70">
        <f t="shared" si="28"/>
        <v>0</v>
      </c>
      <c r="R109" s="83">
        <f t="shared" si="34"/>
        <v>0</v>
      </c>
      <c r="S109" s="83">
        <f t="shared" si="34"/>
        <v>0</v>
      </c>
      <c r="T109" s="83">
        <f t="shared" si="34"/>
        <v>0</v>
      </c>
      <c r="U109" s="83">
        <f t="shared" si="34"/>
        <v>0</v>
      </c>
      <c r="V109" s="83">
        <f t="shared" si="35"/>
        <v>0</v>
      </c>
      <c r="W109" s="83">
        <f t="shared" si="35"/>
        <v>0</v>
      </c>
      <c r="X109" s="83">
        <f t="shared" si="36"/>
        <v>0</v>
      </c>
      <c r="Y109" s="83">
        <f t="shared" si="36"/>
        <v>0</v>
      </c>
      <c r="Z109" s="83">
        <f t="shared" si="36"/>
        <v>0</v>
      </c>
      <c r="AA109" s="171">
        <f t="shared" si="30"/>
        <v>0</v>
      </c>
      <c r="AB109" s="83">
        <f t="shared" si="37"/>
        <v>0</v>
      </c>
      <c r="AC109" s="83">
        <f t="shared" si="37"/>
        <v>0</v>
      </c>
      <c r="AD109" s="171">
        <f t="shared" si="31"/>
        <v>0</v>
      </c>
      <c r="AE109" s="171">
        <f>IF(AD109=1,SUM(AD$10:AD109),0)</f>
        <v>0</v>
      </c>
      <c r="AF109" s="82" t="str">
        <f t="shared" si="32"/>
        <v/>
      </c>
      <c r="AG109" s="171">
        <f t="shared" si="33"/>
        <v>0</v>
      </c>
    </row>
    <row r="110" spans="1:33" ht="18" customHeight="1" thickTop="1" thickBot="1" x14ac:dyDescent="0.35">
      <c r="A110" s="506" t="s">
        <v>70</v>
      </c>
      <c r="B110" s="507"/>
      <c r="C110" s="507"/>
      <c r="D110" s="507"/>
      <c r="E110" s="507"/>
      <c r="F110" s="507"/>
      <c r="G110" s="507"/>
      <c r="H110" s="507"/>
      <c r="I110" s="507"/>
      <c r="J110" s="507"/>
      <c r="K110" s="507"/>
      <c r="L110" s="507"/>
      <c r="M110" s="507"/>
      <c r="N110" s="32">
        <f>SUM(N10:N109)</f>
        <v>0</v>
      </c>
      <c r="R110" s="88">
        <f>'R'!R110-1</f>
        <v>17</v>
      </c>
      <c r="S110" s="176">
        <f>R110+2</f>
        <v>19</v>
      </c>
      <c r="T110" s="176">
        <f>R110+6</f>
        <v>23</v>
      </c>
      <c r="U110" s="87">
        <f>R110+26</f>
        <v>43</v>
      </c>
      <c r="V110" s="87"/>
      <c r="W110" s="87"/>
      <c r="X110" s="176">
        <f>'R'!X110-1</f>
        <v>20</v>
      </c>
      <c r="Y110" s="144"/>
    </row>
    <row r="111" spans="1:33" s="178" customFormat="1" ht="26.25" customHeight="1" thickTop="1" thickBot="1" x14ac:dyDescent="0.35">
      <c r="A111" s="494"/>
      <c r="B111" s="495"/>
      <c r="C111" s="508" t="s">
        <v>123</v>
      </c>
      <c r="D111" s="509"/>
      <c r="E111" s="471" t="s">
        <v>95</v>
      </c>
      <c r="F111" s="472"/>
      <c r="G111" s="472"/>
      <c r="H111" s="473"/>
      <c r="I111" s="488" t="s">
        <v>98</v>
      </c>
      <c r="J111" s="489"/>
      <c r="K111" s="490"/>
      <c r="L111" s="8" t="s">
        <v>97</v>
      </c>
      <c r="M111" s="6" t="s">
        <v>96</v>
      </c>
      <c r="N111" s="172" t="s">
        <v>68</v>
      </c>
      <c r="R111" s="79" t="s">
        <v>94</v>
      </c>
      <c r="S111" s="80" t="s">
        <v>95</v>
      </c>
      <c r="T111" s="81" t="s">
        <v>98</v>
      </c>
      <c r="U111" s="78" t="s">
        <v>97</v>
      </c>
      <c r="V111" s="78"/>
      <c r="W111" s="78"/>
      <c r="X111" s="78" t="s">
        <v>96</v>
      </c>
      <c r="Y111" s="144"/>
      <c r="Z111" s="144"/>
      <c r="AA111" s="144"/>
      <c r="AB111" s="144"/>
    </row>
    <row r="112" spans="1:33" ht="12.75" customHeight="1" thickTop="1" x14ac:dyDescent="0.3">
      <c r="A112" s="496" t="s">
        <v>94</v>
      </c>
      <c r="B112" s="11">
        <v>1</v>
      </c>
      <c r="C112" s="474">
        <f>R112</f>
        <v>0</v>
      </c>
      <c r="D112" s="475"/>
      <c r="E112" s="474" t="str">
        <f>S112</f>
        <v/>
      </c>
      <c r="F112" s="475"/>
      <c r="G112" s="475"/>
      <c r="H112" s="476"/>
      <c r="I112" s="474">
        <f>T112</f>
        <v>0</v>
      </c>
      <c r="J112" s="475"/>
      <c r="K112" s="476"/>
      <c r="L112" s="12" t="str">
        <f>U112</f>
        <v/>
      </c>
      <c r="M112" s="14">
        <f t="shared" ref="M112:M161" si="38">X112</f>
        <v>0</v>
      </c>
      <c r="N112" s="69" t="e">
        <f>L112*M112</f>
        <v>#VALUE!</v>
      </c>
      <c r="R112" s="58">
        <f t="shared" ref="R112:R143" si="39">IF($B112&lt;=$U$4,VLOOKUP($B112,SEQUIP,R$110,FALSE),0)</f>
        <v>0</v>
      </c>
      <c r="S112" s="83" t="str">
        <f t="shared" ref="S112:S143" si="40">IF(R112=$Y$4,Y5,IF($B112&lt;=$U$4,VLOOKUP($B112,SEQUIP,S$110,FALSE),0))</f>
        <v/>
      </c>
      <c r="T112" s="58">
        <f t="shared" ref="T112:U131" si="41">IF($B112&lt;=$U$4,VLOOKUP($B112,SEQUIP,T$110,FALSE),0)</f>
        <v>0</v>
      </c>
      <c r="U112" s="58" t="str">
        <f t="shared" si="41"/>
        <v/>
      </c>
      <c r="V112" s="58"/>
      <c r="W112" s="58"/>
      <c r="X112" s="58">
        <f t="shared" ref="X112:X143" si="42">IF($B112&lt;=$U$4,VLOOKUP($B112,SEQUIP,X$110,FALSE),0)</f>
        <v>0</v>
      </c>
      <c r="Y112" s="144"/>
      <c r="Z112" s="144"/>
      <c r="AA112" s="144"/>
      <c r="AB112" s="144"/>
    </row>
    <row r="113" spans="1:28" ht="12" customHeight="1" x14ac:dyDescent="0.3">
      <c r="A113" s="497"/>
      <c r="B113" s="15">
        <v>2</v>
      </c>
      <c r="C113" s="468">
        <f t="shared" ref="C113:C161" si="43">R113</f>
        <v>0</v>
      </c>
      <c r="D113" s="470"/>
      <c r="E113" s="468" t="str">
        <f t="shared" ref="E113:E161" si="44">S113</f>
        <v/>
      </c>
      <c r="F113" s="469"/>
      <c r="G113" s="469"/>
      <c r="H113" s="470"/>
      <c r="I113" s="468">
        <f t="shared" ref="I113:I161" si="45">T113</f>
        <v>0</v>
      </c>
      <c r="J113" s="469"/>
      <c r="K113" s="470"/>
      <c r="L113" s="67" t="str">
        <f t="shared" ref="L113:L161" si="46">U113</f>
        <v/>
      </c>
      <c r="M113" s="17">
        <f t="shared" si="38"/>
        <v>0</v>
      </c>
      <c r="N113" s="70" t="e">
        <f t="shared" ref="N113:N161" si="47">L113*M113</f>
        <v>#VALUE!</v>
      </c>
      <c r="R113" s="58">
        <f t="shared" si="39"/>
        <v>0</v>
      </c>
      <c r="S113" s="83" t="str">
        <f t="shared" si="40"/>
        <v/>
      </c>
      <c r="T113" s="58">
        <f t="shared" si="41"/>
        <v>0</v>
      </c>
      <c r="U113" s="58" t="str">
        <f t="shared" si="41"/>
        <v/>
      </c>
      <c r="V113" s="58"/>
      <c r="W113" s="58"/>
      <c r="X113" s="58">
        <f t="shared" si="42"/>
        <v>0</v>
      </c>
      <c r="Y113" s="144"/>
      <c r="Z113" s="144"/>
      <c r="AA113" s="144"/>
      <c r="AB113" s="144"/>
    </row>
    <row r="114" spans="1:28" ht="12" customHeight="1" x14ac:dyDescent="0.3">
      <c r="A114" s="497"/>
      <c r="B114" s="15">
        <v>3</v>
      </c>
      <c r="C114" s="468">
        <f t="shared" si="43"/>
        <v>0</v>
      </c>
      <c r="D114" s="470"/>
      <c r="E114" s="468" t="str">
        <f t="shared" si="44"/>
        <v/>
      </c>
      <c r="F114" s="469"/>
      <c r="G114" s="469"/>
      <c r="H114" s="470"/>
      <c r="I114" s="468">
        <f t="shared" si="45"/>
        <v>0</v>
      </c>
      <c r="J114" s="469"/>
      <c r="K114" s="470"/>
      <c r="L114" s="67" t="str">
        <f t="shared" si="46"/>
        <v/>
      </c>
      <c r="M114" s="17">
        <f t="shared" si="38"/>
        <v>0</v>
      </c>
      <c r="N114" s="70" t="e">
        <f t="shared" si="47"/>
        <v>#VALUE!</v>
      </c>
      <c r="R114" s="58">
        <f t="shared" si="39"/>
        <v>0</v>
      </c>
      <c r="S114" s="83" t="str">
        <f t="shared" si="40"/>
        <v/>
      </c>
      <c r="T114" s="58">
        <f t="shared" si="41"/>
        <v>0</v>
      </c>
      <c r="U114" s="58" t="str">
        <f t="shared" si="41"/>
        <v/>
      </c>
      <c r="V114" s="58"/>
      <c r="W114" s="58"/>
      <c r="X114" s="58">
        <f t="shared" si="42"/>
        <v>0</v>
      </c>
      <c r="Y114" s="144"/>
      <c r="Z114" s="144"/>
      <c r="AA114" s="144"/>
      <c r="AB114" s="144"/>
    </row>
    <row r="115" spans="1:28" ht="12" customHeight="1" x14ac:dyDescent="0.3">
      <c r="A115" s="497"/>
      <c r="B115" s="15">
        <v>4</v>
      </c>
      <c r="C115" s="468">
        <f t="shared" si="43"/>
        <v>0</v>
      </c>
      <c r="D115" s="470"/>
      <c r="E115" s="468" t="str">
        <f t="shared" si="44"/>
        <v/>
      </c>
      <c r="F115" s="469"/>
      <c r="G115" s="469"/>
      <c r="H115" s="470"/>
      <c r="I115" s="468">
        <f t="shared" si="45"/>
        <v>0</v>
      </c>
      <c r="J115" s="469"/>
      <c r="K115" s="470"/>
      <c r="L115" s="67" t="str">
        <f t="shared" si="46"/>
        <v/>
      </c>
      <c r="M115" s="17">
        <f t="shared" si="38"/>
        <v>0</v>
      </c>
      <c r="N115" s="70" t="e">
        <f t="shared" si="47"/>
        <v>#VALUE!</v>
      </c>
      <c r="R115" s="58">
        <f t="shared" si="39"/>
        <v>0</v>
      </c>
      <c r="S115" s="83" t="str">
        <f t="shared" si="40"/>
        <v/>
      </c>
      <c r="T115" s="58">
        <f t="shared" si="41"/>
        <v>0</v>
      </c>
      <c r="U115" s="58" t="str">
        <f t="shared" si="41"/>
        <v/>
      </c>
      <c r="V115" s="58"/>
      <c r="W115" s="58"/>
      <c r="X115" s="58">
        <f t="shared" si="42"/>
        <v>0</v>
      </c>
      <c r="Y115" s="144"/>
      <c r="Z115" s="144"/>
      <c r="AA115" s="144"/>
      <c r="AB115" s="144"/>
    </row>
    <row r="116" spans="1:28" ht="12" customHeight="1" x14ac:dyDescent="0.3">
      <c r="A116" s="497"/>
      <c r="B116" s="15">
        <v>5</v>
      </c>
      <c r="C116" s="468">
        <f t="shared" si="43"/>
        <v>0</v>
      </c>
      <c r="D116" s="470"/>
      <c r="E116" s="468" t="str">
        <f t="shared" si="44"/>
        <v/>
      </c>
      <c r="F116" s="469"/>
      <c r="G116" s="469"/>
      <c r="H116" s="470"/>
      <c r="I116" s="468">
        <f t="shared" si="45"/>
        <v>0</v>
      </c>
      <c r="J116" s="469"/>
      <c r="K116" s="470"/>
      <c r="L116" s="67" t="str">
        <f t="shared" si="46"/>
        <v/>
      </c>
      <c r="M116" s="17">
        <f t="shared" si="38"/>
        <v>0</v>
      </c>
      <c r="N116" s="70" t="e">
        <f t="shared" si="47"/>
        <v>#VALUE!</v>
      </c>
      <c r="R116" s="58">
        <f t="shared" si="39"/>
        <v>0</v>
      </c>
      <c r="S116" s="83" t="str">
        <f t="shared" si="40"/>
        <v/>
      </c>
      <c r="T116" s="58">
        <f t="shared" si="41"/>
        <v>0</v>
      </c>
      <c r="U116" s="58" t="str">
        <f t="shared" si="41"/>
        <v/>
      </c>
      <c r="V116" s="58"/>
      <c r="W116" s="58"/>
      <c r="X116" s="58">
        <f t="shared" si="42"/>
        <v>0</v>
      </c>
      <c r="Y116" s="144"/>
      <c r="Z116" s="144"/>
      <c r="AA116" s="144"/>
      <c r="AB116" s="144"/>
    </row>
    <row r="117" spans="1:28" ht="12" customHeight="1" x14ac:dyDescent="0.3">
      <c r="A117" s="497"/>
      <c r="B117" s="15">
        <v>6</v>
      </c>
      <c r="C117" s="468">
        <f t="shared" si="43"/>
        <v>0</v>
      </c>
      <c r="D117" s="470"/>
      <c r="E117" s="468" t="str">
        <f t="shared" si="44"/>
        <v/>
      </c>
      <c r="F117" s="469"/>
      <c r="G117" s="469"/>
      <c r="H117" s="470"/>
      <c r="I117" s="468">
        <f t="shared" si="45"/>
        <v>0</v>
      </c>
      <c r="J117" s="469"/>
      <c r="K117" s="470"/>
      <c r="L117" s="67" t="str">
        <f t="shared" si="46"/>
        <v/>
      </c>
      <c r="M117" s="17">
        <f t="shared" si="38"/>
        <v>0</v>
      </c>
      <c r="N117" s="70" t="e">
        <f t="shared" si="47"/>
        <v>#VALUE!</v>
      </c>
      <c r="R117" s="58">
        <f t="shared" si="39"/>
        <v>0</v>
      </c>
      <c r="S117" s="83" t="str">
        <f t="shared" si="40"/>
        <v/>
      </c>
      <c r="T117" s="58">
        <f t="shared" si="41"/>
        <v>0</v>
      </c>
      <c r="U117" s="58" t="str">
        <f t="shared" si="41"/>
        <v/>
      </c>
      <c r="V117" s="58"/>
      <c r="W117" s="58"/>
      <c r="X117" s="58">
        <f t="shared" si="42"/>
        <v>0</v>
      </c>
      <c r="Y117" s="144"/>
      <c r="Z117" s="144"/>
      <c r="AA117" s="144"/>
      <c r="AB117" s="144"/>
    </row>
    <row r="118" spans="1:28" ht="12" customHeight="1" x14ac:dyDescent="0.3">
      <c r="A118" s="497"/>
      <c r="B118" s="15">
        <v>7</v>
      </c>
      <c r="C118" s="468">
        <f t="shared" si="43"/>
        <v>0</v>
      </c>
      <c r="D118" s="470"/>
      <c r="E118" s="468" t="str">
        <f t="shared" si="44"/>
        <v/>
      </c>
      <c r="F118" s="469"/>
      <c r="G118" s="469"/>
      <c r="H118" s="470"/>
      <c r="I118" s="468">
        <f t="shared" si="45"/>
        <v>0</v>
      </c>
      <c r="J118" s="469"/>
      <c r="K118" s="470"/>
      <c r="L118" s="67" t="str">
        <f t="shared" si="46"/>
        <v/>
      </c>
      <c r="M118" s="17">
        <f t="shared" si="38"/>
        <v>0</v>
      </c>
      <c r="N118" s="70" t="e">
        <f t="shared" si="47"/>
        <v>#VALUE!</v>
      </c>
      <c r="R118" s="58">
        <f t="shared" si="39"/>
        <v>0</v>
      </c>
      <c r="S118" s="83" t="str">
        <f t="shared" si="40"/>
        <v/>
      </c>
      <c r="T118" s="58">
        <f t="shared" si="41"/>
        <v>0</v>
      </c>
      <c r="U118" s="58" t="str">
        <f t="shared" si="41"/>
        <v/>
      </c>
      <c r="V118" s="58"/>
      <c r="W118" s="58"/>
      <c r="X118" s="58">
        <f t="shared" si="42"/>
        <v>0</v>
      </c>
      <c r="Y118" s="144"/>
      <c r="Z118" s="144"/>
      <c r="AA118" s="144"/>
      <c r="AB118" s="144"/>
    </row>
    <row r="119" spans="1:28" ht="12" customHeight="1" x14ac:dyDescent="0.3">
      <c r="A119" s="497"/>
      <c r="B119" s="15">
        <v>8</v>
      </c>
      <c r="C119" s="468">
        <f t="shared" si="43"/>
        <v>0</v>
      </c>
      <c r="D119" s="470"/>
      <c r="E119" s="468" t="str">
        <f t="shared" si="44"/>
        <v/>
      </c>
      <c r="F119" s="469"/>
      <c r="G119" s="469"/>
      <c r="H119" s="470"/>
      <c r="I119" s="468">
        <f t="shared" si="45"/>
        <v>0</v>
      </c>
      <c r="J119" s="469"/>
      <c r="K119" s="470"/>
      <c r="L119" s="67" t="str">
        <f t="shared" si="46"/>
        <v/>
      </c>
      <c r="M119" s="17">
        <f t="shared" si="38"/>
        <v>0</v>
      </c>
      <c r="N119" s="70" t="e">
        <f t="shared" si="47"/>
        <v>#VALUE!</v>
      </c>
      <c r="R119" s="58">
        <f t="shared" si="39"/>
        <v>0</v>
      </c>
      <c r="S119" s="83" t="str">
        <f t="shared" si="40"/>
        <v/>
      </c>
      <c r="T119" s="58">
        <f t="shared" si="41"/>
        <v>0</v>
      </c>
      <c r="U119" s="58" t="str">
        <f t="shared" si="41"/>
        <v/>
      </c>
      <c r="V119" s="58"/>
      <c r="W119" s="58"/>
      <c r="X119" s="58">
        <f t="shared" si="42"/>
        <v>0</v>
      </c>
      <c r="Y119" s="144"/>
      <c r="Z119" s="144"/>
      <c r="AA119" s="144"/>
      <c r="AB119" s="144"/>
    </row>
    <row r="120" spans="1:28" ht="12" customHeight="1" x14ac:dyDescent="0.3">
      <c r="A120" s="497"/>
      <c r="B120" s="15">
        <v>9</v>
      </c>
      <c r="C120" s="468">
        <f t="shared" si="43"/>
        <v>0</v>
      </c>
      <c r="D120" s="470"/>
      <c r="E120" s="468" t="str">
        <f t="shared" si="44"/>
        <v/>
      </c>
      <c r="F120" s="469"/>
      <c r="G120" s="469"/>
      <c r="H120" s="470"/>
      <c r="I120" s="468">
        <f t="shared" si="45"/>
        <v>0</v>
      </c>
      <c r="J120" s="469"/>
      <c r="K120" s="470"/>
      <c r="L120" s="67" t="str">
        <f t="shared" si="46"/>
        <v/>
      </c>
      <c r="M120" s="17">
        <f t="shared" si="38"/>
        <v>0</v>
      </c>
      <c r="N120" s="70" t="e">
        <f t="shared" si="47"/>
        <v>#VALUE!</v>
      </c>
      <c r="R120" s="58">
        <f t="shared" si="39"/>
        <v>0</v>
      </c>
      <c r="S120" s="83" t="str">
        <f t="shared" si="40"/>
        <v/>
      </c>
      <c r="T120" s="58">
        <f t="shared" si="41"/>
        <v>0</v>
      </c>
      <c r="U120" s="58" t="str">
        <f t="shared" si="41"/>
        <v/>
      </c>
      <c r="V120" s="58"/>
      <c r="W120" s="58"/>
      <c r="X120" s="58">
        <f t="shared" si="42"/>
        <v>0</v>
      </c>
      <c r="Y120" s="144"/>
      <c r="Z120" s="144"/>
      <c r="AA120" s="144"/>
      <c r="AB120" s="144"/>
    </row>
    <row r="121" spans="1:28" ht="12" customHeight="1" x14ac:dyDescent="0.3">
      <c r="A121" s="497"/>
      <c r="B121" s="15">
        <v>10</v>
      </c>
      <c r="C121" s="468">
        <f t="shared" si="43"/>
        <v>0</v>
      </c>
      <c r="D121" s="470"/>
      <c r="E121" s="468" t="str">
        <f t="shared" si="44"/>
        <v/>
      </c>
      <c r="F121" s="469"/>
      <c r="G121" s="469"/>
      <c r="H121" s="470"/>
      <c r="I121" s="468">
        <f t="shared" si="45"/>
        <v>0</v>
      </c>
      <c r="J121" s="469"/>
      <c r="K121" s="470"/>
      <c r="L121" s="67" t="str">
        <f t="shared" si="46"/>
        <v/>
      </c>
      <c r="M121" s="17">
        <f t="shared" si="38"/>
        <v>0</v>
      </c>
      <c r="N121" s="70" t="e">
        <f t="shared" si="47"/>
        <v>#VALUE!</v>
      </c>
      <c r="R121" s="58">
        <f t="shared" si="39"/>
        <v>0</v>
      </c>
      <c r="S121" s="83" t="str">
        <f t="shared" si="40"/>
        <v/>
      </c>
      <c r="T121" s="58">
        <f t="shared" si="41"/>
        <v>0</v>
      </c>
      <c r="U121" s="58" t="str">
        <f t="shared" si="41"/>
        <v/>
      </c>
      <c r="V121" s="58"/>
      <c r="W121" s="58"/>
      <c r="X121" s="58">
        <f t="shared" si="42"/>
        <v>0</v>
      </c>
      <c r="Y121" s="144"/>
      <c r="Z121" s="144"/>
      <c r="AA121" s="144"/>
      <c r="AB121" s="144"/>
    </row>
    <row r="122" spans="1:28" ht="12" customHeight="1" x14ac:dyDescent="0.3">
      <c r="A122" s="497"/>
      <c r="B122" s="15">
        <v>11</v>
      </c>
      <c r="C122" s="468">
        <f t="shared" si="43"/>
        <v>0</v>
      </c>
      <c r="D122" s="470"/>
      <c r="E122" s="468" t="str">
        <f t="shared" si="44"/>
        <v/>
      </c>
      <c r="F122" s="469"/>
      <c r="G122" s="469"/>
      <c r="H122" s="470"/>
      <c r="I122" s="468">
        <f t="shared" si="45"/>
        <v>0</v>
      </c>
      <c r="J122" s="469"/>
      <c r="K122" s="470"/>
      <c r="L122" s="67" t="str">
        <f t="shared" si="46"/>
        <v/>
      </c>
      <c r="M122" s="17">
        <f t="shared" si="38"/>
        <v>0</v>
      </c>
      <c r="N122" s="70" t="e">
        <f t="shared" si="47"/>
        <v>#VALUE!</v>
      </c>
      <c r="R122" s="58">
        <f t="shared" si="39"/>
        <v>0</v>
      </c>
      <c r="S122" s="83" t="str">
        <f t="shared" si="40"/>
        <v/>
      </c>
      <c r="T122" s="58">
        <f t="shared" si="41"/>
        <v>0</v>
      </c>
      <c r="U122" s="58" t="str">
        <f t="shared" si="41"/>
        <v/>
      </c>
      <c r="V122" s="58"/>
      <c r="W122" s="58"/>
      <c r="X122" s="58">
        <f t="shared" si="42"/>
        <v>0</v>
      </c>
      <c r="Y122" s="144"/>
      <c r="Z122" s="144"/>
      <c r="AA122" s="144"/>
      <c r="AB122" s="144"/>
    </row>
    <row r="123" spans="1:28" ht="12" customHeight="1" x14ac:dyDescent="0.3">
      <c r="A123" s="497"/>
      <c r="B123" s="15">
        <v>12</v>
      </c>
      <c r="C123" s="468">
        <f t="shared" si="43"/>
        <v>0</v>
      </c>
      <c r="D123" s="470"/>
      <c r="E123" s="468" t="str">
        <f t="shared" si="44"/>
        <v/>
      </c>
      <c r="F123" s="469"/>
      <c r="G123" s="469"/>
      <c r="H123" s="470"/>
      <c r="I123" s="468">
        <f t="shared" si="45"/>
        <v>0</v>
      </c>
      <c r="J123" s="469"/>
      <c r="K123" s="470"/>
      <c r="L123" s="67" t="str">
        <f t="shared" si="46"/>
        <v/>
      </c>
      <c r="M123" s="17">
        <f t="shared" si="38"/>
        <v>0</v>
      </c>
      <c r="N123" s="70" t="e">
        <f t="shared" si="47"/>
        <v>#VALUE!</v>
      </c>
      <c r="R123" s="58">
        <f t="shared" si="39"/>
        <v>0</v>
      </c>
      <c r="S123" s="83" t="str">
        <f t="shared" si="40"/>
        <v/>
      </c>
      <c r="T123" s="58">
        <f t="shared" si="41"/>
        <v>0</v>
      </c>
      <c r="U123" s="58" t="str">
        <f t="shared" si="41"/>
        <v/>
      </c>
      <c r="V123" s="58"/>
      <c r="W123" s="58"/>
      <c r="X123" s="58">
        <f t="shared" si="42"/>
        <v>0</v>
      </c>
      <c r="Y123" s="144"/>
      <c r="Z123" s="144"/>
      <c r="AA123" s="144"/>
      <c r="AB123" s="144"/>
    </row>
    <row r="124" spans="1:28" ht="12" customHeight="1" x14ac:dyDescent="0.3">
      <c r="A124" s="497"/>
      <c r="B124" s="15">
        <v>13</v>
      </c>
      <c r="C124" s="468">
        <f t="shared" si="43"/>
        <v>0</v>
      </c>
      <c r="D124" s="470"/>
      <c r="E124" s="468" t="str">
        <f t="shared" si="44"/>
        <v/>
      </c>
      <c r="F124" s="469"/>
      <c r="G124" s="469"/>
      <c r="H124" s="470"/>
      <c r="I124" s="468">
        <f t="shared" si="45"/>
        <v>0</v>
      </c>
      <c r="J124" s="469"/>
      <c r="K124" s="470"/>
      <c r="L124" s="67" t="str">
        <f t="shared" si="46"/>
        <v/>
      </c>
      <c r="M124" s="17">
        <f t="shared" si="38"/>
        <v>0</v>
      </c>
      <c r="N124" s="70" t="e">
        <f t="shared" si="47"/>
        <v>#VALUE!</v>
      </c>
      <c r="R124" s="58">
        <f t="shared" si="39"/>
        <v>0</v>
      </c>
      <c r="S124" s="83" t="str">
        <f t="shared" si="40"/>
        <v/>
      </c>
      <c r="T124" s="58">
        <f t="shared" si="41"/>
        <v>0</v>
      </c>
      <c r="U124" s="58" t="str">
        <f t="shared" si="41"/>
        <v/>
      </c>
      <c r="V124" s="58"/>
      <c r="W124" s="58"/>
      <c r="X124" s="58">
        <f t="shared" si="42"/>
        <v>0</v>
      </c>
      <c r="Y124" s="144"/>
      <c r="Z124" s="144"/>
      <c r="AA124" s="144"/>
      <c r="AB124" s="144"/>
    </row>
    <row r="125" spans="1:28" ht="12" customHeight="1" x14ac:dyDescent="0.3">
      <c r="A125" s="497"/>
      <c r="B125" s="15">
        <v>14</v>
      </c>
      <c r="C125" s="468">
        <f t="shared" si="43"/>
        <v>0</v>
      </c>
      <c r="D125" s="470"/>
      <c r="E125" s="468" t="str">
        <f t="shared" si="44"/>
        <v/>
      </c>
      <c r="F125" s="469"/>
      <c r="G125" s="469"/>
      <c r="H125" s="470"/>
      <c r="I125" s="468">
        <f t="shared" si="45"/>
        <v>0</v>
      </c>
      <c r="J125" s="469"/>
      <c r="K125" s="470"/>
      <c r="L125" s="67" t="str">
        <f t="shared" si="46"/>
        <v/>
      </c>
      <c r="M125" s="17">
        <f t="shared" si="38"/>
        <v>0</v>
      </c>
      <c r="N125" s="70" t="e">
        <f t="shared" si="47"/>
        <v>#VALUE!</v>
      </c>
      <c r="R125" s="58">
        <f t="shared" si="39"/>
        <v>0</v>
      </c>
      <c r="S125" s="83" t="str">
        <f t="shared" si="40"/>
        <v/>
      </c>
      <c r="T125" s="58">
        <f t="shared" si="41"/>
        <v>0</v>
      </c>
      <c r="U125" s="58" t="str">
        <f t="shared" si="41"/>
        <v/>
      </c>
      <c r="V125" s="58"/>
      <c r="W125" s="58"/>
      <c r="X125" s="58">
        <f t="shared" si="42"/>
        <v>0</v>
      </c>
      <c r="Y125" s="144"/>
      <c r="Z125" s="144"/>
      <c r="AA125" s="144"/>
      <c r="AB125" s="144"/>
    </row>
    <row r="126" spans="1:28" ht="12" customHeight="1" x14ac:dyDescent="0.3">
      <c r="A126" s="497"/>
      <c r="B126" s="15">
        <v>15</v>
      </c>
      <c r="C126" s="468">
        <f t="shared" si="43"/>
        <v>0</v>
      </c>
      <c r="D126" s="470"/>
      <c r="E126" s="468" t="str">
        <f t="shared" si="44"/>
        <v/>
      </c>
      <c r="F126" s="469"/>
      <c r="G126" s="469"/>
      <c r="H126" s="470"/>
      <c r="I126" s="468">
        <f t="shared" si="45"/>
        <v>0</v>
      </c>
      <c r="J126" s="469"/>
      <c r="K126" s="470"/>
      <c r="L126" s="67" t="str">
        <f t="shared" si="46"/>
        <v/>
      </c>
      <c r="M126" s="17">
        <f t="shared" si="38"/>
        <v>0</v>
      </c>
      <c r="N126" s="70" t="e">
        <f t="shared" si="47"/>
        <v>#VALUE!</v>
      </c>
      <c r="R126" s="58">
        <f t="shared" si="39"/>
        <v>0</v>
      </c>
      <c r="S126" s="83" t="str">
        <f t="shared" si="40"/>
        <v/>
      </c>
      <c r="T126" s="58">
        <f t="shared" si="41"/>
        <v>0</v>
      </c>
      <c r="U126" s="58" t="str">
        <f t="shared" si="41"/>
        <v/>
      </c>
      <c r="V126" s="58"/>
      <c r="W126" s="58"/>
      <c r="X126" s="58">
        <f t="shared" si="42"/>
        <v>0</v>
      </c>
      <c r="Y126" s="144"/>
      <c r="Z126" s="144"/>
      <c r="AA126" s="144"/>
      <c r="AB126" s="144"/>
    </row>
    <row r="127" spans="1:28" ht="12" customHeight="1" x14ac:dyDescent="0.3">
      <c r="A127" s="497"/>
      <c r="B127" s="15">
        <v>16</v>
      </c>
      <c r="C127" s="468">
        <f t="shared" si="43"/>
        <v>0</v>
      </c>
      <c r="D127" s="470"/>
      <c r="E127" s="468" t="str">
        <f t="shared" si="44"/>
        <v/>
      </c>
      <c r="F127" s="469"/>
      <c r="G127" s="469"/>
      <c r="H127" s="470"/>
      <c r="I127" s="468">
        <f t="shared" si="45"/>
        <v>0</v>
      </c>
      <c r="J127" s="469"/>
      <c r="K127" s="470"/>
      <c r="L127" s="67" t="str">
        <f t="shared" si="46"/>
        <v/>
      </c>
      <c r="M127" s="17">
        <f t="shared" si="38"/>
        <v>0</v>
      </c>
      <c r="N127" s="70" t="e">
        <f t="shared" si="47"/>
        <v>#VALUE!</v>
      </c>
      <c r="R127" s="58">
        <f t="shared" si="39"/>
        <v>0</v>
      </c>
      <c r="S127" s="83" t="str">
        <f t="shared" si="40"/>
        <v/>
      </c>
      <c r="T127" s="58">
        <f t="shared" si="41"/>
        <v>0</v>
      </c>
      <c r="U127" s="58" t="str">
        <f t="shared" si="41"/>
        <v/>
      </c>
      <c r="V127" s="58"/>
      <c r="W127" s="58"/>
      <c r="X127" s="58">
        <f t="shared" si="42"/>
        <v>0</v>
      </c>
      <c r="Y127" s="144"/>
      <c r="Z127" s="144"/>
      <c r="AA127" s="144"/>
      <c r="AB127" s="144"/>
    </row>
    <row r="128" spans="1:28" ht="12" customHeight="1" x14ac:dyDescent="0.3">
      <c r="A128" s="497"/>
      <c r="B128" s="15">
        <v>17</v>
      </c>
      <c r="C128" s="468">
        <f t="shared" si="43"/>
        <v>0</v>
      </c>
      <c r="D128" s="470"/>
      <c r="E128" s="468" t="str">
        <f t="shared" si="44"/>
        <v/>
      </c>
      <c r="F128" s="469"/>
      <c r="G128" s="469"/>
      <c r="H128" s="470"/>
      <c r="I128" s="468">
        <f t="shared" si="45"/>
        <v>0</v>
      </c>
      <c r="J128" s="469"/>
      <c r="K128" s="470"/>
      <c r="L128" s="67" t="str">
        <f t="shared" si="46"/>
        <v/>
      </c>
      <c r="M128" s="17">
        <f t="shared" si="38"/>
        <v>0</v>
      </c>
      <c r="N128" s="70" t="e">
        <f t="shared" si="47"/>
        <v>#VALUE!</v>
      </c>
      <c r="R128" s="58">
        <f t="shared" si="39"/>
        <v>0</v>
      </c>
      <c r="S128" s="83" t="str">
        <f t="shared" si="40"/>
        <v/>
      </c>
      <c r="T128" s="58">
        <f t="shared" si="41"/>
        <v>0</v>
      </c>
      <c r="U128" s="58" t="str">
        <f t="shared" si="41"/>
        <v/>
      </c>
      <c r="V128" s="58"/>
      <c r="W128" s="58"/>
      <c r="X128" s="58">
        <f t="shared" si="42"/>
        <v>0</v>
      </c>
      <c r="Y128" s="144"/>
      <c r="Z128" s="144"/>
      <c r="AA128" s="144"/>
      <c r="AB128" s="144"/>
    </row>
    <row r="129" spans="1:28" ht="12" customHeight="1" x14ac:dyDescent="0.3">
      <c r="A129" s="497"/>
      <c r="B129" s="15">
        <v>18</v>
      </c>
      <c r="C129" s="468">
        <f t="shared" si="43"/>
        <v>0</v>
      </c>
      <c r="D129" s="470"/>
      <c r="E129" s="468" t="str">
        <f t="shared" si="44"/>
        <v/>
      </c>
      <c r="F129" s="469"/>
      <c r="G129" s="469"/>
      <c r="H129" s="470"/>
      <c r="I129" s="468">
        <f t="shared" si="45"/>
        <v>0</v>
      </c>
      <c r="J129" s="469"/>
      <c r="K129" s="470"/>
      <c r="L129" s="67" t="str">
        <f t="shared" si="46"/>
        <v/>
      </c>
      <c r="M129" s="17">
        <f t="shared" si="38"/>
        <v>0</v>
      </c>
      <c r="N129" s="70" t="e">
        <f t="shared" si="47"/>
        <v>#VALUE!</v>
      </c>
      <c r="R129" s="58">
        <f t="shared" si="39"/>
        <v>0</v>
      </c>
      <c r="S129" s="83" t="str">
        <f t="shared" si="40"/>
        <v/>
      </c>
      <c r="T129" s="58">
        <f t="shared" si="41"/>
        <v>0</v>
      </c>
      <c r="U129" s="58" t="str">
        <f t="shared" si="41"/>
        <v/>
      </c>
      <c r="V129" s="58"/>
      <c r="W129" s="58"/>
      <c r="X129" s="58">
        <f t="shared" si="42"/>
        <v>0</v>
      </c>
      <c r="Y129" s="144"/>
      <c r="Z129" s="144"/>
      <c r="AA129" s="144"/>
      <c r="AB129" s="144"/>
    </row>
    <row r="130" spans="1:28" ht="12" customHeight="1" x14ac:dyDescent="0.3">
      <c r="A130" s="497"/>
      <c r="B130" s="15">
        <v>19</v>
      </c>
      <c r="C130" s="468">
        <f t="shared" si="43"/>
        <v>0</v>
      </c>
      <c r="D130" s="470"/>
      <c r="E130" s="468" t="str">
        <f t="shared" si="44"/>
        <v/>
      </c>
      <c r="F130" s="469"/>
      <c r="G130" s="469"/>
      <c r="H130" s="470"/>
      <c r="I130" s="468">
        <f t="shared" si="45"/>
        <v>0</v>
      </c>
      <c r="J130" s="469"/>
      <c r="K130" s="470"/>
      <c r="L130" s="67" t="str">
        <f t="shared" si="46"/>
        <v/>
      </c>
      <c r="M130" s="17">
        <f t="shared" si="38"/>
        <v>0</v>
      </c>
      <c r="N130" s="70" t="e">
        <f t="shared" si="47"/>
        <v>#VALUE!</v>
      </c>
      <c r="R130" s="58">
        <f t="shared" si="39"/>
        <v>0</v>
      </c>
      <c r="S130" s="83" t="str">
        <f t="shared" si="40"/>
        <v/>
      </c>
      <c r="T130" s="58">
        <f t="shared" si="41"/>
        <v>0</v>
      </c>
      <c r="U130" s="58" t="str">
        <f t="shared" si="41"/>
        <v/>
      </c>
      <c r="V130" s="58"/>
      <c r="W130" s="58"/>
      <c r="X130" s="58">
        <f t="shared" si="42"/>
        <v>0</v>
      </c>
      <c r="Y130" s="144"/>
      <c r="Z130" s="144"/>
      <c r="AA130" s="144"/>
      <c r="AB130" s="144"/>
    </row>
    <row r="131" spans="1:28" ht="12" customHeight="1" x14ac:dyDescent="0.3">
      <c r="A131" s="497"/>
      <c r="B131" s="15">
        <v>20</v>
      </c>
      <c r="C131" s="468">
        <f t="shared" si="43"/>
        <v>0</v>
      </c>
      <c r="D131" s="470"/>
      <c r="E131" s="468" t="str">
        <f t="shared" si="44"/>
        <v/>
      </c>
      <c r="F131" s="469"/>
      <c r="G131" s="469"/>
      <c r="H131" s="470"/>
      <c r="I131" s="468">
        <f t="shared" si="45"/>
        <v>0</v>
      </c>
      <c r="J131" s="469"/>
      <c r="K131" s="470"/>
      <c r="L131" s="67" t="str">
        <f t="shared" si="46"/>
        <v/>
      </c>
      <c r="M131" s="17">
        <f t="shared" si="38"/>
        <v>0</v>
      </c>
      <c r="N131" s="70" t="e">
        <f t="shared" si="47"/>
        <v>#VALUE!</v>
      </c>
      <c r="R131" s="58">
        <f t="shared" si="39"/>
        <v>0</v>
      </c>
      <c r="S131" s="83" t="str">
        <f t="shared" si="40"/>
        <v/>
      </c>
      <c r="T131" s="58">
        <f t="shared" si="41"/>
        <v>0</v>
      </c>
      <c r="U131" s="58" t="str">
        <f t="shared" si="41"/>
        <v/>
      </c>
      <c r="V131" s="58"/>
      <c r="W131" s="58"/>
      <c r="X131" s="58">
        <f t="shared" si="42"/>
        <v>0</v>
      </c>
      <c r="Y131" s="144"/>
      <c r="Z131" s="144"/>
      <c r="AA131" s="144"/>
      <c r="AB131" s="144"/>
    </row>
    <row r="132" spans="1:28" ht="12" customHeight="1" x14ac:dyDescent="0.3">
      <c r="A132" s="497"/>
      <c r="B132" s="15">
        <v>21</v>
      </c>
      <c r="C132" s="468">
        <f t="shared" si="43"/>
        <v>0</v>
      </c>
      <c r="D132" s="470"/>
      <c r="E132" s="468" t="str">
        <f t="shared" si="44"/>
        <v/>
      </c>
      <c r="F132" s="469"/>
      <c r="G132" s="469"/>
      <c r="H132" s="470"/>
      <c r="I132" s="468">
        <f t="shared" si="45"/>
        <v>0</v>
      </c>
      <c r="J132" s="469"/>
      <c r="K132" s="470"/>
      <c r="L132" s="67" t="str">
        <f t="shared" si="46"/>
        <v/>
      </c>
      <c r="M132" s="17">
        <f t="shared" si="38"/>
        <v>0</v>
      </c>
      <c r="N132" s="70" t="e">
        <f t="shared" si="47"/>
        <v>#VALUE!</v>
      </c>
      <c r="R132" s="58">
        <f t="shared" si="39"/>
        <v>0</v>
      </c>
      <c r="S132" s="83" t="str">
        <f t="shared" si="40"/>
        <v/>
      </c>
      <c r="T132" s="58">
        <f t="shared" ref="T132:U151" si="48">IF($B132&lt;=$U$4,VLOOKUP($B132,SEQUIP,T$110,FALSE),0)</f>
        <v>0</v>
      </c>
      <c r="U132" s="58" t="str">
        <f t="shared" si="48"/>
        <v/>
      </c>
      <c r="V132" s="58"/>
      <c r="W132" s="58"/>
      <c r="X132" s="58">
        <f t="shared" si="42"/>
        <v>0</v>
      </c>
      <c r="Y132" s="144"/>
      <c r="Z132" s="144"/>
      <c r="AA132" s="144"/>
      <c r="AB132" s="144"/>
    </row>
    <row r="133" spans="1:28" ht="12" customHeight="1" x14ac:dyDescent="0.3">
      <c r="A133" s="497"/>
      <c r="B133" s="15">
        <v>22</v>
      </c>
      <c r="C133" s="468">
        <f t="shared" si="43"/>
        <v>0</v>
      </c>
      <c r="D133" s="470"/>
      <c r="E133" s="468" t="str">
        <f t="shared" si="44"/>
        <v/>
      </c>
      <c r="F133" s="469"/>
      <c r="G133" s="469"/>
      <c r="H133" s="470"/>
      <c r="I133" s="468">
        <f t="shared" si="45"/>
        <v>0</v>
      </c>
      <c r="J133" s="469"/>
      <c r="K133" s="470"/>
      <c r="L133" s="67" t="str">
        <f t="shared" si="46"/>
        <v/>
      </c>
      <c r="M133" s="17">
        <f t="shared" si="38"/>
        <v>0</v>
      </c>
      <c r="N133" s="70" t="e">
        <f t="shared" si="47"/>
        <v>#VALUE!</v>
      </c>
      <c r="R133" s="58">
        <f t="shared" si="39"/>
        <v>0</v>
      </c>
      <c r="S133" s="83" t="str">
        <f t="shared" si="40"/>
        <v/>
      </c>
      <c r="T133" s="58">
        <f t="shared" si="48"/>
        <v>0</v>
      </c>
      <c r="U133" s="58" t="str">
        <f t="shared" si="48"/>
        <v/>
      </c>
      <c r="V133" s="58"/>
      <c r="W133" s="58"/>
      <c r="X133" s="58">
        <f t="shared" si="42"/>
        <v>0</v>
      </c>
      <c r="Y133" s="144"/>
      <c r="Z133" s="144"/>
      <c r="AA133" s="144"/>
      <c r="AB133" s="144"/>
    </row>
    <row r="134" spans="1:28" ht="12" customHeight="1" x14ac:dyDescent="0.3">
      <c r="A134" s="497"/>
      <c r="B134" s="15">
        <v>23</v>
      </c>
      <c r="C134" s="468">
        <f t="shared" si="43"/>
        <v>0</v>
      </c>
      <c r="D134" s="470"/>
      <c r="E134" s="468" t="str">
        <f t="shared" si="44"/>
        <v/>
      </c>
      <c r="F134" s="469"/>
      <c r="G134" s="469"/>
      <c r="H134" s="470"/>
      <c r="I134" s="468">
        <f t="shared" si="45"/>
        <v>0</v>
      </c>
      <c r="J134" s="469"/>
      <c r="K134" s="470"/>
      <c r="L134" s="67" t="str">
        <f t="shared" si="46"/>
        <v/>
      </c>
      <c r="M134" s="17">
        <f t="shared" si="38"/>
        <v>0</v>
      </c>
      <c r="N134" s="70" t="e">
        <f t="shared" si="47"/>
        <v>#VALUE!</v>
      </c>
      <c r="R134" s="58">
        <f t="shared" si="39"/>
        <v>0</v>
      </c>
      <c r="S134" s="83" t="str">
        <f t="shared" si="40"/>
        <v/>
      </c>
      <c r="T134" s="58">
        <f t="shared" si="48"/>
        <v>0</v>
      </c>
      <c r="U134" s="58" t="str">
        <f t="shared" si="48"/>
        <v/>
      </c>
      <c r="V134" s="58"/>
      <c r="W134" s="58"/>
      <c r="X134" s="58">
        <f t="shared" si="42"/>
        <v>0</v>
      </c>
      <c r="Y134" s="144"/>
      <c r="Z134" s="144"/>
      <c r="AA134" s="144"/>
      <c r="AB134" s="144"/>
    </row>
    <row r="135" spans="1:28" ht="12" customHeight="1" x14ac:dyDescent="0.3">
      <c r="A135" s="497"/>
      <c r="B135" s="15">
        <v>24</v>
      </c>
      <c r="C135" s="468">
        <f t="shared" si="43"/>
        <v>0</v>
      </c>
      <c r="D135" s="470"/>
      <c r="E135" s="468" t="str">
        <f t="shared" si="44"/>
        <v/>
      </c>
      <c r="F135" s="469"/>
      <c r="G135" s="469"/>
      <c r="H135" s="470"/>
      <c r="I135" s="468">
        <f t="shared" si="45"/>
        <v>0</v>
      </c>
      <c r="J135" s="469"/>
      <c r="K135" s="470"/>
      <c r="L135" s="67" t="str">
        <f t="shared" si="46"/>
        <v/>
      </c>
      <c r="M135" s="17">
        <f t="shared" si="38"/>
        <v>0</v>
      </c>
      <c r="N135" s="70" t="e">
        <f t="shared" si="47"/>
        <v>#VALUE!</v>
      </c>
      <c r="R135" s="58">
        <f t="shared" si="39"/>
        <v>0</v>
      </c>
      <c r="S135" s="83" t="str">
        <f t="shared" si="40"/>
        <v/>
      </c>
      <c r="T135" s="58">
        <f t="shared" si="48"/>
        <v>0</v>
      </c>
      <c r="U135" s="58" t="str">
        <f t="shared" si="48"/>
        <v/>
      </c>
      <c r="V135" s="58"/>
      <c r="W135" s="58"/>
      <c r="X135" s="58">
        <f t="shared" si="42"/>
        <v>0</v>
      </c>
      <c r="Y135" s="144"/>
      <c r="Z135" s="144"/>
      <c r="AA135" s="144"/>
      <c r="AB135" s="144"/>
    </row>
    <row r="136" spans="1:28" ht="12" customHeight="1" x14ac:dyDescent="0.3">
      <c r="A136" s="497"/>
      <c r="B136" s="15">
        <v>25</v>
      </c>
      <c r="C136" s="468">
        <f t="shared" si="43"/>
        <v>0</v>
      </c>
      <c r="D136" s="470"/>
      <c r="E136" s="468" t="str">
        <f t="shared" si="44"/>
        <v/>
      </c>
      <c r="F136" s="469"/>
      <c r="G136" s="469"/>
      <c r="H136" s="470"/>
      <c r="I136" s="468">
        <f t="shared" si="45"/>
        <v>0</v>
      </c>
      <c r="J136" s="469"/>
      <c r="K136" s="470"/>
      <c r="L136" s="67" t="str">
        <f t="shared" si="46"/>
        <v/>
      </c>
      <c r="M136" s="17">
        <f t="shared" si="38"/>
        <v>0</v>
      </c>
      <c r="N136" s="70" t="e">
        <f t="shared" si="47"/>
        <v>#VALUE!</v>
      </c>
      <c r="R136" s="58">
        <f t="shared" si="39"/>
        <v>0</v>
      </c>
      <c r="S136" s="83" t="str">
        <f t="shared" si="40"/>
        <v/>
      </c>
      <c r="T136" s="58">
        <f t="shared" si="48"/>
        <v>0</v>
      </c>
      <c r="U136" s="58" t="str">
        <f t="shared" si="48"/>
        <v/>
      </c>
      <c r="V136" s="58"/>
      <c r="W136" s="58"/>
      <c r="X136" s="58">
        <f t="shared" si="42"/>
        <v>0</v>
      </c>
      <c r="Y136" s="144"/>
      <c r="Z136" s="144"/>
      <c r="AA136" s="144"/>
      <c r="AB136" s="144"/>
    </row>
    <row r="137" spans="1:28" ht="12" customHeight="1" x14ac:dyDescent="0.3">
      <c r="A137" s="497"/>
      <c r="B137" s="15">
        <v>26</v>
      </c>
      <c r="C137" s="468">
        <f t="shared" si="43"/>
        <v>0</v>
      </c>
      <c r="D137" s="470"/>
      <c r="E137" s="468" t="str">
        <f t="shared" si="44"/>
        <v/>
      </c>
      <c r="F137" s="469"/>
      <c r="G137" s="469"/>
      <c r="H137" s="470"/>
      <c r="I137" s="468">
        <f t="shared" si="45"/>
        <v>0</v>
      </c>
      <c r="J137" s="469"/>
      <c r="K137" s="470"/>
      <c r="L137" s="67" t="str">
        <f t="shared" si="46"/>
        <v/>
      </c>
      <c r="M137" s="17">
        <f t="shared" si="38"/>
        <v>0</v>
      </c>
      <c r="N137" s="70" t="e">
        <f t="shared" si="47"/>
        <v>#VALUE!</v>
      </c>
      <c r="R137" s="58">
        <f t="shared" si="39"/>
        <v>0</v>
      </c>
      <c r="S137" s="83" t="str">
        <f t="shared" si="40"/>
        <v/>
      </c>
      <c r="T137" s="58">
        <f t="shared" si="48"/>
        <v>0</v>
      </c>
      <c r="U137" s="58" t="str">
        <f t="shared" si="48"/>
        <v/>
      </c>
      <c r="V137" s="58"/>
      <c r="W137" s="58"/>
      <c r="X137" s="58">
        <f t="shared" si="42"/>
        <v>0</v>
      </c>
      <c r="Y137" s="144"/>
      <c r="Z137" s="144"/>
      <c r="AA137" s="144"/>
      <c r="AB137" s="144"/>
    </row>
    <row r="138" spans="1:28" ht="12" customHeight="1" x14ac:dyDescent="0.3">
      <c r="A138" s="497"/>
      <c r="B138" s="15">
        <v>27</v>
      </c>
      <c r="C138" s="468">
        <f t="shared" si="43"/>
        <v>0</v>
      </c>
      <c r="D138" s="470"/>
      <c r="E138" s="468" t="str">
        <f t="shared" si="44"/>
        <v/>
      </c>
      <c r="F138" s="469"/>
      <c r="G138" s="469"/>
      <c r="H138" s="470"/>
      <c r="I138" s="468">
        <f t="shared" si="45"/>
        <v>0</v>
      </c>
      <c r="J138" s="469"/>
      <c r="K138" s="470"/>
      <c r="L138" s="67" t="str">
        <f t="shared" si="46"/>
        <v/>
      </c>
      <c r="M138" s="17">
        <f t="shared" si="38"/>
        <v>0</v>
      </c>
      <c r="N138" s="70" t="e">
        <f t="shared" si="47"/>
        <v>#VALUE!</v>
      </c>
      <c r="R138" s="58">
        <f t="shared" si="39"/>
        <v>0</v>
      </c>
      <c r="S138" s="83" t="str">
        <f t="shared" si="40"/>
        <v/>
      </c>
      <c r="T138" s="58">
        <f t="shared" si="48"/>
        <v>0</v>
      </c>
      <c r="U138" s="58" t="str">
        <f t="shared" si="48"/>
        <v/>
      </c>
      <c r="V138" s="58"/>
      <c r="W138" s="58"/>
      <c r="X138" s="58">
        <f t="shared" si="42"/>
        <v>0</v>
      </c>
      <c r="Y138" s="144"/>
      <c r="Z138" s="144"/>
      <c r="AA138" s="144"/>
      <c r="AB138" s="144"/>
    </row>
    <row r="139" spans="1:28" ht="12" customHeight="1" x14ac:dyDescent="0.3">
      <c r="A139" s="497"/>
      <c r="B139" s="15">
        <v>28</v>
      </c>
      <c r="C139" s="468">
        <f t="shared" si="43"/>
        <v>0</v>
      </c>
      <c r="D139" s="470"/>
      <c r="E139" s="468" t="str">
        <f t="shared" si="44"/>
        <v/>
      </c>
      <c r="F139" s="469"/>
      <c r="G139" s="469"/>
      <c r="H139" s="470"/>
      <c r="I139" s="468">
        <f t="shared" si="45"/>
        <v>0</v>
      </c>
      <c r="J139" s="469"/>
      <c r="K139" s="470"/>
      <c r="L139" s="67" t="str">
        <f t="shared" si="46"/>
        <v/>
      </c>
      <c r="M139" s="17">
        <f t="shared" si="38"/>
        <v>0</v>
      </c>
      <c r="N139" s="70" t="e">
        <f t="shared" si="47"/>
        <v>#VALUE!</v>
      </c>
      <c r="R139" s="58">
        <f t="shared" si="39"/>
        <v>0</v>
      </c>
      <c r="S139" s="83" t="str">
        <f t="shared" si="40"/>
        <v/>
      </c>
      <c r="T139" s="58">
        <f t="shared" si="48"/>
        <v>0</v>
      </c>
      <c r="U139" s="58" t="str">
        <f t="shared" si="48"/>
        <v/>
      </c>
      <c r="V139" s="58"/>
      <c r="W139" s="58"/>
      <c r="X139" s="58">
        <f t="shared" si="42"/>
        <v>0</v>
      </c>
      <c r="Y139" s="144"/>
      <c r="Z139" s="144"/>
      <c r="AA139" s="144"/>
      <c r="AB139" s="144"/>
    </row>
    <row r="140" spans="1:28" ht="12" customHeight="1" x14ac:dyDescent="0.3">
      <c r="A140" s="497"/>
      <c r="B140" s="15">
        <v>29</v>
      </c>
      <c r="C140" s="468">
        <f t="shared" si="43"/>
        <v>0</v>
      </c>
      <c r="D140" s="470"/>
      <c r="E140" s="468" t="str">
        <f t="shared" si="44"/>
        <v/>
      </c>
      <c r="F140" s="469"/>
      <c r="G140" s="469"/>
      <c r="H140" s="470"/>
      <c r="I140" s="468">
        <f t="shared" si="45"/>
        <v>0</v>
      </c>
      <c r="J140" s="469"/>
      <c r="K140" s="470"/>
      <c r="L140" s="67" t="str">
        <f t="shared" si="46"/>
        <v/>
      </c>
      <c r="M140" s="17">
        <f t="shared" si="38"/>
        <v>0</v>
      </c>
      <c r="N140" s="70" t="e">
        <f t="shared" si="47"/>
        <v>#VALUE!</v>
      </c>
      <c r="R140" s="58">
        <f t="shared" si="39"/>
        <v>0</v>
      </c>
      <c r="S140" s="83" t="str">
        <f t="shared" si="40"/>
        <v/>
      </c>
      <c r="T140" s="58">
        <f t="shared" si="48"/>
        <v>0</v>
      </c>
      <c r="U140" s="58" t="str">
        <f t="shared" si="48"/>
        <v/>
      </c>
      <c r="V140" s="58"/>
      <c r="W140" s="58"/>
      <c r="X140" s="58">
        <f t="shared" si="42"/>
        <v>0</v>
      </c>
      <c r="Y140" s="144"/>
      <c r="Z140" s="144"/>
      <c r="AA140" s="144"/>
      <c r="AB140" s="144"/>
    </row>
    <row r="141" spans="1:28" ht="12" customHeight="1" x14ac:dyDescent="0.3">
      <c r="A141" s="497"/>
      <c r="B141" s="15">
        <v>30</v>
      </c>
      <c r="C141" s="468">
        <f t="shared" si="43"/>
        <v>0</v>
      </c>
      <c r="D141" s="470"/>
      <c r="E141" s="468" t="str">
        <f t="shared" si="44"/>
        <v/>
      </c>
      <c r="F141" s="469"/>
      <c r="G141" s="469"/>
      <c r="H141" s="470"/>
      <c r="I141" s="468">
        <f t="shared" si="45"/>
        <v>0</v>
      </c>
      <c r="J141" s="469"/>
      <c r="K141" s="470"/>
      <c r="L141" s="67" t="str">
        <f t="shared" si="46"/>
        <v/>
      </c>
      <c r="M141" s="17">
        <f t="shared" si="38"/>
        <v>0</v>
      </c>
      <c r="N141" s="70" t="e">
        <f t="shared" si="47"/>
        <v>#VALUE!</v>
      </c>
      <c r="R141" s="58">
        <f t="shared" si="39"/>
        <v>0</v>
      </c>
      <c r="S141" s="83" t="str">
        <f t="shared" si="40"/>
        <v/>
      </c>
      <c r="T141" s="58">
        <f t="shared" si="48"/>
        <v>0</v>
      </c>
      <c r="U141" s="58" t="str">
        <f t="shared" si="48"/>
        <v/>
      </c>
      <c r="V141" s="58"/>
      <c r="W141" s="58"/>
      <c r="X141" s="58">
        <f t="shared" si="42"/>
        <v>0</v>
      </c>
      <c r="Y141" s="144"/>
      <c r="Z141" s="144"/>
      <c r="AA141" s="144"/>
      <c r="AB141" s="144"/>
    </row>
    <row r="142" spans="1:28" ht="12" customHeight="1" x14ac:dyDescent="0.3">
      <c r="A142" s="497"/>
      <c r="B142" s="15">
        <v>31</v>
      </c>
      <c r="C142" s="468">
        <f t="shared" si="43"/>
        <v>0</v>
      </c>
      <c r="D142" s="470"/>
      <c r="E142" s="468" t="str">
        <f t="shared" si="44"/>
        <v/>
      </c>
      <c r="F142" s="469"/>
      <c r="G142" s="469"/>
      <c r="H142" s="470"/>
      <c r="I142" s="468">
        <f t="shared" si="45"/>
        <v>0</v>
      </c>
      <c r="J142" s="469"/>
      <c r="K142" s="470"/>
      <c r="L142" s="67" t="str">
        <f t="shared" si="46"/>
        <v/>
      </c>
      <c r="M142" s="17">
        <f t="shared" si="38"/>
        <v>0</v>
      </c>
      <c r="N142" s="70" t="e">
        <f t="shared" si="47"/>
        <v>#VALUE!</v>
      </c>
      <c r="R142" s="58">
        <f t="shared" si="39"/>
        <v>0</v>
      </c>
      <c r="S142" s="83" t="str">
        <f t="shared" si="40"/>
        <v/>
      </c>
      <c r="T142" s="58">
        <f t="shared" si="48"/>
        <v>0</v>
      </c>
      <c r="U142" s="58" t="str">
        <f t="shared" si="48"/>
        <v/>
      </c>
      <c r="V142" s="58"/>
      <c r="W142" s="58"/>
      <c r="X142" s="58">
        <f t="shared" si="42"/>
        <v>0</v>
      </c>
      <c r="Y142" s="144"/>
      <c r="Z142" s="144"/>
      <c r="AA142" s="144"/>
      <c r="AB142" s="144"/>
    </row>
    <row r="143" spans="1:28" ht="12" customHeight="1" x14ac:dyDescent="0.3">
      <c r="A143" s="497"/>
      <c r="B143" s="15">
        <v>32</v>
      </c>
      <c r="C143" s="468">
        <f t="shared" si="43"/>
        <v>0</v>
      </c>
      <c r="D143" s="470"/>
      <c r="E143" s="468" t="str">
        <f t="shared" si="44"/>
        <v/>
      </c>
      <c r="F143" s="469"/>
      <c r="G143" s="469"/>
      <c r="H143" s="470"/>
      <c r="I143" s="468">
        <f t="shared" si="45"/>
        <v>0</v>
      </c>
      <c r="J143" s="469"/>
      <c r="K143" s="470"/>
      <c r="L143" s="67" t="str">
        <f t="shared" si="46"/>
        <v/>
      </c>
      <c r="M143" s="17">
        <f t="shared" si="38"/>
        <v>0</v>
      </c>
      <c r="N143" s="70" t="e">
        <f t="shared" si="47"/>
        <v>#VALUE!</v>
      </c>
      <c r="R143" s="58">
        <f t="shared" si="39"/>
        <v>0</v>
      </c>
      <c r="S143" s="83" t="str">
        <f t="shared" si="40"/>
        <v/>
      </c>
      <c r="T143" s="58">
        <f t="shared" si="48"/>
        <v>0</v>
      </c>
      <c r="U143" s="58" t="str">
        <f t="shared" si="48"/>
        <v/>
      </c>
      <c r="V143" s="58"/>
      <c r="W143" s="58"/>
      <c r="X143" s="58">
        <f t="shared" si="42"/>
        <v>0</v>
      </c>
      <c r="Y143" s="144"/>
      <c r="Z143" s="144"/>
      <c r="AA143" s="144"/>
      <c r="AB143" s="144"/>
    </row>
    <row r="144" spans="1:28" ht="12" customHeight="1" x14ac:dyDescent="0.3">
      <c r="A144" s="497"/>
      <c r="B144" s="15">
        <v>33</v>
      </c>
      <c r="C144" s="468">
        <f t="shared" si="43"/>
        <v>0</v>
      </c>
      <c r="D144" s="470"/>
      <c r="E144" s="468" t="str">
        <f t="shared" si="44"/>
        <v/>
      </c>
      <c r="F144" s="469"/>
      <c r="G144" s="469"/>
      <c r="H144" s="470"/>
      <c r="I144" s="468">
        <f t="shared" si="45"/>
        <v>0</v>
      </c>
      <c r="J144" s="469"/>
      <c r="K144" s="470"/>
      <c r="L144" s="67" t="str">
        <f t="shared" si="46"/>
        <v/>
      </c>
      <c r="M144" s="17">
        <f t="shared" si="38"/>
        <v>0</v>
      </c>
      <c r="N144" s="70" t="e">
        <f t="shared" si="47"/>
        <v>#VALUE!</v>
      </c>
      <c r="R144" s="58">
        <f t="shared" ref="R144:R161" si="49">IF($B144&lt;=$U$4,VLOOKUP($B144,SEQUIP,R$110,FALSE),0)</f>
        <v>0</v>
      </c>
      <c r="S144" s="83" t="str">
        <f t="shared" ref="S144:S161" si="50">IF(R144=$Y$4,Y37,IF($B144&lt;=$U$4,VLOOKUP($B144,SEQUIP,S$110,FALSE),0))</f>
        <v/>
      </c>
      <c r="T144" s="58">
        <f t="shared" si="48"/>
        <v>0</v>
      </c>
      <c r="U144" s="58" t="str">
        <f t="shared" si="48"/>
        <v/>
      </c>
      <c r="V144" s="58"/>
      <c r="W144" s="58"/>
      <c r="X144" s="58">
        <f t="shared" ref="X144:X161" si="51">IF($B144&lt;=$U$4,VLOOKUP($B144,SEQUIP,X$110,FALSE),0)</f>
        <v>0</v>
      </c>
      <c r="Y144" s="144"/>
      <c r="Z144" s="144"/>
      <c r="AA144" s="144"/>
      <c r="AB144" s="144"/>
    </row>
    <row r="145" spans="1:28" ht="12" customHeight="1" x14ac:dyDescent="0.3">
      <c r="A145" s="497"/>
      <c r="B145" s="15">
        <v>34</v>
      </c>
      <c r="C145" s="468">
        <f t="shared" si="43"/>
        <v>0</v>
      </c>
      <c r="D145" s="470"/>
      <c r="E145" s="468" t="str">
        <f t="shared" si="44"/>
        <v/>
      </c>
      <c r="F145" s="469"/>
      <c r="G145" s="469"/>
      <c r="H145" s="470"/>
      <c r="I145" s="468">
        <f t="shared" si="45"/>
        <v>0</v>
      </c>
      <c r="J145" s="469"/>
      <c r="K145" s="470"/>
      <c r="L145" s="67" t="str">
        <f t="shared" si="46"/>
        <v/>
      </c>
      <c r="M145" s="17">
        <f t="shared" si="38"/>
        <v>0</v>
      </c>
      <c r="N145" s="70" t="e">
        <f t="shared" si="47"/>
        <v>#VALUE!</v>
      </c>
      <c r="R145" s="58">
        <f t="shared" si="49"/>
        <v>0</v>
      </c>
      <c r="S145" s="83" t="str">
        <f t="shared" si="50"/>
        <v/>
      </c>
      <c r="T145" s="58">
        <f t="shared" si="48"/>
        <v>0</v>
      </c>
      <c r="U145" s="58" t="str">
        <f t="shared" si="48"/>
        <v/>
      </c>
      <c r="V145" s="58"/>
      <c r="W145" s="58"/>
      <c r="X145" s="58">
        <f t="shared" si="51"/>
        <v>0</v>
      </c>
      <c r="Y145" s="144"/>
      <c r="Z145" s="144"/>
      <c r="AA145" s="144"/>
      <c r="AB145" s="144"/>
    </row>
    <row r="146" spans="1:28" ht="12" customHeight="1" x14ac:dyDescent="0.3">
      <c r="A146" s="497"/>
      <c r="B146" s="15">
        <v>35</v>
      </c>
      <c r="C146" s="468">
        <f t="shared" si="43"/>
        <v>0</v>
      </c>
      <c r="D146" s="470"/>
      <c r="E146" s="468" t="str">
        <f t="shared" si="44"/>
        <v/>
      </c>
      <c r="F146" s="469"/>
      <c r="G146" s="469"/>
      <c r="H146" s="470"/>
      <c r="I146" s="468">
        <f t="shared" si="45"/>
        <v>0</v>
      </c>
      <c r="J146" s="469"/>
      <c r="K146" s="470"/>
      <c r="L146" s="67" t="str">
        <f t="shared" si="46"/>
        <v/>
      </c>
      <c r="M146" s="17">
        <f t="shared" si="38"/>
        <v>0</v>
      </c>
      <c r="N146" s="70" t="e">
        <f t="shared" si="47"/>
        <v>#VALUE!</v>
      </c>
      <c r="R146" s="58">
        <f t="shared" si="49"/>
        <v>0</v>
      </c>
      <c r="S146" s="83" t="str">
        <f t="shared" si="50"/>
        <v/>
      </c>
      <c r="T146" s="58">
        <f t="shared" si="48"/>
        <v>0</v>
      </c>
      <c r="U146" s="58" t="str">
        <f t="shared" si="48"/>
        <v/>
      </c>
      <c r="V146" s="58"/>
      <c r="W146" s="58"/>
      <c r="X146" s="58">
        <f t="shared" si="51"/>
        <v>0</v>
      </c>
      <c r="Y146" s="144"/>
      <c r="Z146" s="144"/>
      <c r="AA146" s="144"/>
      <c r="AB146" s="144"/>
    </row>
    <row r="147" spans="1:28" ht="12" customHeight="1" x14ac:dyDescent="0.3">
      <c r="A147" s="497"/>
      <c r="B147" s="15">
        <v>36</v>
      </c>
      <c r="C147" s="468">
        <f t="shared" si="43"/>
        <v>0</v>
      </c>
      <c r="D147" s="470"/>
      <c r="E147" s="468" t="str">
        <f t="shared" si="44"/>
        <v/>
      </c>
      <c r="F147" s="469"/>
      <c r="G147" s="469"/>
      <c r="H147" s="470"/>
      <c r="I147" s="468">
        <f t="shared" si="45"/>
        <v>0</v>
      </c>
      <c r="J147" s="469"/>
      <c r="K147" s="470"/>
      <c r="L147" s="67" t="str">
        <f t="shared" si="46"/>
        <v/>
      </c>
      <c r="M147" s="17">
        <f t="shared" si="38"/>
        <v>0</v>
      </c>
      <c r="N147" s="70" t="e">
        <f t="shared" si="47"/>
        <v>#VALUE!</v>
      </c>
      <c r="R147" s="58">
        <f t="shared" si="49"/>
        <v>0</v>
      </c>
      <c r="S147" s="83" t="str">
        <f t="shared" si="50"/>
        <v/>
      </c>
      <c r="T147" s="58">
        <f t="shared" si="48"/>
        <v>0</v>
      </c>
      <c r="U147" s="58" t="str">
        <f t="shared" si="48"/>
        <v/>
      </c>
      <c r="V147" s="58"/>
      <c r="W147" s="58"/>
      <c r="X147" s="58">
        <f t="shared" si="51"/>
        <v>0</v>
      </c>
      <c r="Y147" s="144"/>
      <c r="Z147" s="144"/>
      <c r="AA147" s="144"/>
      <c r="AB147" s="144"/>
    </row>
    <row r="148" spans="1:28" ht="12" customHeight="1" x14ac:dyDescent="0.3">
      <c r="A148" s="497"/>
      <c r="B148" s="15">
        <v>37</v>
      </c>
      <c r="C148" s="468">
        <f t="shared" si="43"/>
        <v>0</v>
      </c>
      <c r="D148" s="470"/>
      <c r="E148" s="468" t="str">
        <f t="shared" si="44"/>
        <v/>
      </c>
      <c r="F148" s="469"/>
      <c r="G148" s="469"/>
      <c r="H148" s="470"/>
      <c r="I148" s="468">
        <f t="shared" si="45"/>
        <v>0</v>
      </c>
      <c r="J148" s="469"/>
      <c r="K148" s="470"/>
      <c r="L148" s="67" t="str">
        <f t="shared" si="46"/>
        <v/>
      </c>
      <c r="M148" s="17">
        <f t="shared" si="38"/>
        <v>0</v>
      </c>
      <c r="N148" s="70" t="e">
        <f t="shared" si="47"/>
        <v>#VALUE!</v>
      </c>
      <c r="R148" s="58">
        <f t="shared" si="49"/>
        <v>0</v>
      </c>
      <c r="S148" s="83" t="str">
        <f t="shared" si="50"/>
        <v/>
      </c>
      <c r="T148" s="58">
        <f t="shared" si="48"/>
        <v>0</v>
      </c>
      <c r="U148" s="58" t="str">
        <f t="shared" si="48"/>
        <v/>
      </c>
      <c r="V148" s="58"/>
      <c r="W148" s="58"/>
      <c r="X148" s="58">
        <f t="shared" si="51"/>
        <v>0</v>
      </c>
      <c r="Y148" s="144"/>
      <c r="Z148" s="144"/>
      <c r="AA148" s="144"/>
      <c r="AB148" s="144"/>
    </row>
    <row r="149" spans="1:28" ht="12" customHeight="1" x14ac:dyDescent="0.3">
      <c r="A149" s="497"/>
      <c r="B149" s="15">
        <v>38</v>
      </c>
      <c r="C149" s="468">
        <f t="shared" si="43"/>
        <v>0</v>
      </c>
      <c r="D149" s="470"/>
      <c r="E149" s="468" t="str">
        <f t="shared" si="44"/>
        <v/>
      </c>
      <c r="F149" s="469"/>
      <c r="G149" s="469"/>
      <c r="H149" s="470"/>
      <c r="I149" s="468">
        <f t="shared" si="45"/>
        <v>0</v>
      </c>
      <c r="J149" s="469"/>
      <c r="K149" s="470"/>
      <c r="L149" s="67" t="str">
        <f t="shared" si="46"/>
        <v/>
      </c>
      <c r="M149" s="17">
        <f t="shared" si="38"/>
        <v>0</v>
      </c>
      <c r="N149" s="70" t="e">
        <f t="shared" si="47"/>
        <v>#VALUE!</v>
      </c>
      <c r="R149" s="58">
        <f t="shared" si="49"/>
        <v>0</v>
      </c>
      <c r="S149" s="83" t="str">
        <f t="shared" si="50"/>
        <v/>
      </c>
      <c r="T149" s="58">
        <f t="shared" si="48"/>
        <v>0</v>
      </c>
      <c r="U149" s="58" t="str">
        <f t="shared" si="48"/>
        <v/>
      </c>
      <c r="V149" s="58"/>
      <c r="W149" s="58"/>
      <c r="X149" s="58">
        <f t="shared" si="51"/>
        <v>0</v>
      </c>
      <c r="Y149" s="144"/>
      <c r="Z149" s="144"/>
      <c r="AA149" s="144"/>
      <c r="AB149" s="144"/>
    </row>
    <row r="150" spans="1:28" ht="12" customHeight="1" x14ac:dyDescent="0.3">
      <c r="A150" s="497"/>
      <c r="B150" s="15">
        <v>39</v>
      </c>
      <c r="C150" s="468">
        <f t="shared" si="43"/>
        <v>0</v>
      </c>
      <c r="D150" s="470"/>
      <c r="E150" s="468" t="str">
        <f t="shared" si="44"/>
        <v/>
      </c>
      <c r="F150" s="469"/>
      <c r="G150" s="469"/>
      <c r="H150" s="470"/>
      <c r="I150" s="468">
        <f t="shared" si="45"/>
        <v>0</v>
      </c>
      <c r="J150" s="469"/>
      <c r="K150" s="470"/>
      <c r="L150" s="67" t="str">
        <f t="shared" si="46"/>
        <v/>
      </c>
      <c r="M150" s="17">
        <f t="shared" si="38"/>
        <v>0</v>
      </c>
      <c r="N150" s="70" t="e">
        <f t="shared" si="47"/>
        <v>#VALUE!</v>
      </c>
      <c r="R150" s="58">
        <f t="shared" si="49"/>
        <v>0</v>
      </c>
      <c r="S150" s="83" t="str">
        <f t="shared" si="50"/>
        <v/>
      </c>
      <c r="T150" s="58">
        <f t="shared" si="48"/>
        <v>0</v>
      </c>
      <c r="U150" s="58" t="str">
        <f t="shared" si="48"/>
        <v/>
      </c>
      <c r="V150" s="58"/>
      <c r="W150" s="58"/>
      <c r="X150" s="58">
        <f t="shared" si="51"/>
        <v>0</v>
      </c>
      <c r="Y150" s="144"/>
      <c r="Z150" s="144"/>
      <c r="AA150" s="144"/>
      <c r="AB150" s="144"/>
    </row>
    <row r="151" spans="1:28" ht="12" customHeight="1" x14ac:dyDescent="0.3">
      <c r="A151" s="497"/>
      <c r="B151" s="15">
        <v>40</v>
      </c>
      <c r="C151" s="468">
        <f t="shared" si="43"/>
        <v>0</v>
      </c>
      <c r="D151" s="470"/>
      <c r="E151" s="468" t="str">
        <f t="shared" si="44"/>
        <v/>
      </c>
      <c r="F151" s="469"/>
      <c r="G151" s="469"/>
      <c r="H151" s="470"/>
      <c r="I151" s="468">
        <f t="shared" si="45"/>
        <v>0</v>
      </c>
      <c r="J151" s="469"/>
      <c r="K151" s="470"/>
      <c r="L151" s="67" t="str">
        <f t="shared" si="46"/>
        <v/>
      </c>
      <c r="M151" s="17">
        <f t="shared" si="38"/>
        <v>0</v>
      </c>
      <c r="N151" s="70" t="e">
        <f t="shared" si="47"/>
        <v>#VALUE!</v>
      </c>
      <c r="R151" s="58">
        <f t="shared" si="49"/>
        <v>0</v>
      </c>
      <c r="S151" s="83" t="str">
        <f t="shared" si="50"/>
        <v/>
      </c>
      <c r="T151" s="58">
        <f t="shared" si="48"/>
        <v>0</v>
      </c>
      <c r="U151" s="58" t="str">
        <f t="shared" si="48"/>
        <v/>
      </c>
      <c r="V151" s="58"/>
      <c r="W151" s="58"/>
      <c r="X151" s="58">
        <f t="shared" si="51"/>
        <v>0</v>
      </c>
      <c r="Y151" s="144"/>
      <c r="Z151" s="144"/>
      <c r="AA151" s="144"/>
      <c r="AB151" s="144"/>
    </row>
    <row r="152" spans="1:28" ht="12" customHeight="1" x14ac:dyDescent="0.3">
      <c r="A152" s="497"/>
      <c r="B152" s="15">
        <v>41</v>
      </c>
      <c r="C152" s="468">
        <f t="shared" si="43"/>
        <v>0</v>
      </c>
      <c r="D152" s="470"/>
      <c r="E152" s="468" t="str">
        <f t="shared" si="44"/>
        <v/>
      </c>
      <c r="F152" s="469"/>
      <c r="G152" s="469"/>
      <c r="H152" s="470"/>
      <c r="I152" s="468">
        <f t="shared" si="45"/>
        <v>0</v>
      </c>
      <c r="J152" s="469"/>
      <c r="K152" s="470"/>
      <c r="L152" s="67" t="str">
        <f t="shared" si="46"/>
        <v/>
      </c>
      <c r="M152" s="17">
        <f t="shared" si="38"/>
        <v>0</v>
      </c>
      <c r="N152" s="70" t="e">
        <f t="shared" si="47"/>
        <v>#VALUE!</v>
      </c>
      <c r="R152" s="58">
        <f t="shared" si="49"/>
        <v>0</v>
      </c>
      <c r="S152" s="83" t="str">
        <f t="shared" si="50"/>
        <v/>
      </c>
      <c r="T152" s="58">
        <f t="shared" ref="T152:U161" si="52">IF($B152&lt;=$U$4,VLOOKUP($B152,SEQUIP,T$110,FALSE),0)</f>
        <v>0</v>
      </c>
      <c r="U152" s="58" t="str">
        <f t="shared" si="52"/>
        <v/>
      </c>
      <c r="V152" s="58"/>
      <c r="W152" s="58"/>
      <c r="X152" s="58">
        <f t="shared" si="51"/>
        <v>0</v>
      </c>
      <c r="Y152" s="144"/>
      <c r="Z152" s="144"/>
      <c r="AA152" s="144"/>
      <c r="AB152" s="144"/>
    </row>
    <row r="153" spans="1:28" ht="12" customHeight="1" x14ac:dyDescent="0.3">
      <c r="A153" s="497"/>
      <c r="B153" s="15">
        <v>42</v>
      </c>
      <c r="C153" s="468">
        <f t="shared" si="43"/>
        <v>0</v>
      </c>
      <c r="D153" s="470"/>
      <c r="E153" s="468" t="str">
        <f t="shared" si="44"/>
        <v/>
      </c>
      <c r="F153" s="469"/>
      <c r="G153" s="469"/>
      <c r="H153" s="470"/>
      <c r="I153" s="468">
        <f t="shared" si="45"/>
        <v>0</v>
      </c>
      <c r="J153" s="469"/>
      <c r="K153" s="470"/>
      <c r="L153" s="67" t="str">
        <f t="shared" si="46"/>
        <v/>
      </c>
      <c r="M153" s="17">
        <f t="shared" si="38"/>
        <v>0</v>
      </c>
      <c r="N153" s="70" t="e">
        <f t="shared" si="47"/>
        <v>#VALUE!</v>
      </c>
      <c r="R153" s="58">
        <f t="shared" si="49"/>
        <v>0</v>
      </c>
      <c r="S153" s="83" t="str">
        <f t="shared" si="50"/>
        <v/>
      </c>
      <c r="T153" s="58">
        <f t="shared" si="52"/>
        <v>0</v>
      </c>
      <c r="U153" s="58" t="str">
        <f t="shared" si="52"/>
        <v/>
      </c>
      <c r="V153" s="58"/>
      <c r="W153" s="58"/>
      <c r="X153" s="58">
        <f t="shared" si="51"/>
        <v>0</v>
      </c>
      <c r="Y153" s="144"/>
      <c r="Z153" s="144"/>
      <c r="AA153" s="144"/>
      <c r="AB153" s="144"/>
    </row>
    <row r="154" spans="1:28" ht="12" customHeight="1" x14ac:dyDescent="0.3">
      <c r="A154" s="497"/>
      <c r="B154" s="15">
        <v>43</v>
      </c>
      <c r="C154" s="468">
        <f t="shared" si="43"/>
        <v>0</v>
      </c>
      <c r="D154" s="470"/>
      <c r="E154" s="468" t="str">
        <f t="shared" si="44"/>
        <v/>
      </c>
      <c r="F154" s="469"/>
      <c r="G154" s="469"/>
      <c r="H154" s="470"/>
      <c r="I154" s="468">
        <f t="shared" si="45"/>
        <v>0</v>
      </c>
      <c r="J154" s="469"/>
      <c r="K154" s="470"/>
      <c r="L154" s="67" t="str">
        <f t="shared" si="46"/>
        <v/>
      </c>
      <c r="M154" s="17">
        <f t="shared" si="38"/>
        <v>0</v>
      </c>
      <c r="N154" s="70" t="e">
        <f t="shared" si="47"/>
        <v>#VALUE!</v>
      </c>
      <c r="R154" s="58">
        <f t="shared" si="49"/>
        <v>0</v>
      </c>
      <c r="S154" s="83" t="str">
        <f t="shared" si="50"/>
        <v/>
      </c>
      <c r="T154" s="58">
        <f t="shared" si="52"/>
        <v>0</v>
      </c>
      <c r="U154" s="58" t="str">
        <f t="shared" si="52"/>
        <v/>
      </c>
      <c r="V154" s="58"/>
      <c r="W154" s="58"/>
      <c r="X154" s="58">
        <f t="shared" si="51"/>
        <v>0</v>
      </c>
      <c r="Y154" s="144"/>
      <c r="Z154" s="144"/>
      <c r="AA154" s="144"/>
      <c r="AB154" s="144"/>
    </row>
    <row r="155" spans="1:28" ht="12" customHeight="1" x14ac:dyDescent="0.3">
      <c r="A155" s="497"/>
      <c r="B155" s="15">
        <v>44</v>
      </c>
      <c r="C155" s="468">
        <f t="shared" si="43"/>
        <v>0</v>
      </c>
      <c r="D155" s="470"/>
      <c r="E155" s="468" t="str">
        <f t="shared" si="44"/>
        <v/>
      </c>
      <c r="F155" s="469"/>
      <c r="G155" s="469"/>
      <c r="H155" s="470"/>
      <c r="I155" s="468">
        <f t="shared" si="45"/>
        <v>0</v>
      </c>
      <c r="J155" s="469"/>
      <c r="K155" s="470"/>
      <c r="L155" s="67" t="str">
        <f t="shared" si="46"/>
        <v/>
      </c>
      <c r="M155" s="17">
        <f t="shared" si="38"/>
        <v>0</v>
      </c>
      <c r="N155" s="70" t="e">
        <f t="shared" si="47"/>
        <v>#VALUE!</v>
      </c>
      <c r="R155" s="58">
        <f t="shared" si="49"/>
        <v>0</v>
      </c>
      <c r="S155" s="83" t="str">
        <f t="shared" si="50"/>
        <v/>
      </c>
      <c r="T155" s="58">
        <f t="shared" si="52"/>
        <v>0</v>
      </c>
      <c r="U155" s="58" t="str">
        <f t="shared" si="52"/>
        <v/>
      </c>
      <c r="V155" s="58"/>
      <c r="W155" s="58"/>
      <c r="X155" s="58">
        <f t="shared" si="51"/>
        <v>0</v>
      </c>
      <c r="Y155" s="144"/>
      <c r="Z155" s="144"/>
      <c r="AA155" s="144"/>
      <c r="AB155" s="144"/>
    </row>
    <row r="156" spans="1:28" ht="12" customHeight="1" x14ac:dyDescent="0.3">
      <c r="A156" s="497"/>
      <c r="B156" s="15">
        <v>45</v>
      </c>
      <c r="C156" s="468">
        <f t="shared" si="43"/>
        <v>0</v>
      </c>
      <c r="D156" s="470"/>
      <c r="E156" s="468" t="str">
        <f t="shared" si="44"/>
        <v/>
      </c>
      <c r="F156" s="469"/>
      <c r="G156" s="469"/>
      <c r="H156" s="470"/>
      <c r="I156" s="468">
        <f t="shared" si="45"/>
        <v>0</v>
      </c>
      <c r="J156" s="469"/>
      <c r="K156" s="470"/>
      <c r="L156" s="67" t="str">
        <f t="shared" si="46"/>
        <v/>
      </c>
      <c r="M156" s="17">
        <f t="shared" si="38"/>
        <v>0</v>
      </c>
      <c r="N156" s="70" t="e">
        <f t="shared" si="47"/>
        <v>#VALUE!</v>
      </c>
      <c r="R156" s="58">
        <f t="shared" si="49"/>
        <v>0</v>
      </c>
      <c r="S156" s="83" t="str">
        <f t="shared" si="50"/>
        <v/>
      </c>
      <c r="T156" s="58">
        <f t="shared" si="52"/>
        <v>0</v>
      </c>
      <c r="U156" s="58" t="str">
        <f t="shared" si="52"/>
        <v/>
      </c>
      <c r="V156" s="58"/>
      <c r="W156" s="58"/>
      <c r="X156" s="58">
        <f t="shared" si="51"/>
        <v>0</v>
      </c>
      <c r="Y156" s="144"/>
      <c r="Z156" s="144"/>
      <c r="AA156" s="144"/>
      <c r="AB156" s="144"/>
    </row>
    <row r="157" spans="1:28" ht="12" customHeight="1" x14ac:dyDescent="0.3">
      <c r="A157" s="497"/>
      <c r="B157" s="15">
        <v>46</v>
      </c>
      <c r="C157" s="468">
        <f t="shared" si="43"/>
        <v>0</v>
      </c>
      <c r="D157" s="470"/>
      <c r="E157" s="468" t="str">
        <f t="shared" si="44"/>
        <v/>
      </c>
      <c r="F157" s="469"/>
      <c r="G157" s="469"/>
      <c r="H157" s="470"/>
      <c r="I157" s="468">
        <f t="shared" si="45"/>
        <v>0</v>
      </c>
      <c r="J157" s="469"/>
      <c r="K157" s="470"/>
      <c r="L157" s="67" t="str">
        <f t="shared" si="46"/>
        <v/>
      </c>
      <c r="M157" s="17">
        <f t="shared" si="38"/>
        <v>0</v>
      </c>
      <c r="N157" s="70" t="e">
        <f t="shared" si="47"/>
        <v>#VALUE!</v>
      </c>
      <c r="R157" s="58">
        <f t="shared" si="49"/>
        <v>0</v>
      </c>
      <c r="S157" s="83" t="str">
        <f t="shared" si="50"/>
        <v/>
      </c>
      <c r="T157" s="58">
        <f t="shared" si="52"/>
        <v>0</v>
      </c>
      <c r="U157" s="58" t="str">
        <f t="shared" si="52"/>
        <v/>
      </c>
      <c r="V157" s="58"/>
      <c r="W157" s="58"/>
      <c r="X157" s="58">
        <f t="shared" si="51"/>
        <v>0</v>
      </c>
      <c r="Y157" s="144"/>
      <c r="Z157" s="144"/>
      <c r="AA157" s="144"/>
      <c r="AB157" s="144"/>
    </row>
    <row r="158" spans="1:28" ht="12" customHeight="1" x14ac:dyDescent="0.3">
      <c r="A158" s="497"/>
      <c r="B158" s="15">
        <v>47</v>
      </c>
      <c r="C158" s="468">
        <f t="shared" si="43"/>
        <v>0</v>
      </c>
      <c r="D158" s="470"/>
      <c r="E158" s="468" t="str">
        <f t="shared" si="44"/>
        <v/>
      </c>
      <c r="F158" s="469"/>
      <c r="G158" s="469"/>
      <c r="H158" s="470"/>
      <c r="I158" s="468">
        <f t="shared" si="45"/>
        <v>0</v>
      </c>
      <c r="J158" s="469"/>
      <c r="K158" s="470"/>
      <c r="L158" s="67" t="str">
        <f t="shared" si="46"/>
        <v/>
      </c>
      <c r="M158" s="17">
        <f t="shared" si="38"/>
        <v>0</v>
      </c>
      <c r="N158" s="70" t="e">
        <f t="shared" si="47"/>
        <v>#VALUE!</v>
      </c>
      <c r="R158" s="58">
        <f t="shared" si="49"/>
        <v>0</v>
      </c>
      <c r="S158" s="83" t="str">
        <f t="shared" si="50"/>
        <v/>
      </c>
      <c r="T158" s="58">
        <f t="shared" si="52"/>
        <v>0</v>
      </c>
      <c r="U158" s="58" t="str">
        <f t="shared" si="52"/>
        <v/>
      </c>
      <c r="V158" s="58"/>
      <c r="W158" s="58"/>
      <c r="X158" s="58">
        <f t="shared" si="51"/>
        <v>0</v>
      </c>
      <c r="Y158" s="144"/>
      <c r="Z158" s="144"/>
      <c r="AA158" s="144"/>
      <c r="AB158" s="144"/>
    </row>
    <row r="159" spans="1:28" ht="12" customHeight="1" x14ac:dyDescent="0.3">
      <c r="A159" s="497"/>
      <c r="B159" s="15">
        <v>48</v>
      </c>
      <c r="C159" s="468">
        <f t="shared" si="43"/>
        <v>0</v>
      </c>
      <c r="D159" s="470"/>
      <c r="E159" s="468" t="str">
        <f t="shared" si="44"/>
        <v/>
      </c>
      <c r="F159" s="469"/>
      <c r="G159" s="469"/>
      <c r="H159" s="470"/>
      <c r="I159" s="468">
        <f t="shared" si="45"/>
        <v>0</v>
      </c>
      <c r="J159" s="469"/>
      <c r="K159" s="470"/>
      <c r="L159" s="67" t="str">
        <f t="shared" si="46"/>
        <v/>
      </c>
      <c r="M159" s="17">
        <f t="shared" si="38"/>
        <v>0</v>
      </c>
      <c r="N159" s="70" t="e">
        <f t="shared" si="47"/>
        <v>#VALUE!</v>
      </c>
      <c r="R159" s="58">
        <f t="shared" si="49"/>
        <v>0</v>
      </c>
      <c r="S159" s="83" t="str">
        <f t="shared" si="50"/>
        <v/>
      </c>
      <c r="T159" s="58">
        <f t="shared" si="52"/>
        <v>0</v>
      </c>
      <c r="U159" s="58" t="str">
        <f t="shared" si="52"/>
        <v/>
      </c>
      <c r="V159" s="58"/>
      <c r="W159" s="58"/>
      <c r="X159" s="58">
        <f t="shared" si="51"/>
        <v>0</v>
      </c>
      <c r="Y159" s="144"/>
      <c r="Z159" s="144"/>
      <c r="AA159" s="144"/>
      <c r="AB159" s="144"/>
    </row>
    <row r="160" spans="1:28" ht="12" customHeight="1" x14ac:dyDescent="0.3">
      <c r="A160" s="497"/>
      <c r="B160" s="15">
        <v>49</v>
      </c>
      <c r="C160" s="468">
        <f t="shared" si="43"/>
        <v>0</v>
      </c>
      <c r="D160" s="470"/>
      <c r="E160" s="468" t="str">
        <f t="shared" si="44"/>
        <v/>
      </c>
      <c r="F160" s="469"/>
      <c r="G160" s="469"/>
      <c r="H160" s="470"/>
      <c r="I160" s="468">
        <f t="shared" si="45"/>
        <v>0</v>
      </c>
      <c r="J160" s="469"/>
      <c r="K160" s="470"/>
      <c r="L160" s="67" t="str">
        <f t="shared" si="46"/>
        <v/>
      </c>
      <c r="M160" s="17">
        <f t="shared" si="38"/>
        <v>0</v>
      </c>
      <c r="N160" s="70" t="e">
        <f t="shared" si="47"/>
        <v>#VALUE!</v>
      </c>
      <c r="R160" s="58">
        <f t="shared" si="49"/>
        <v>0</v>
      </c>
      <c r="S160" s="83" t="str">
        <f t="shared" si="50"/>
        <v/>
      </c>
      <c r="T160" s="58">
        <f t="shared" si="52"/>
        <v>0</v>
      </c>
      <c r="U160" s="58" t="str">
        <f t="shared" si="52"/>
        <v/>
      </c>
      <c r="V160" s="58"/>
      <c r="W160" s="58"/>
      <c r="X160" s="58">
        <f t="shared" si="51"/>
        <v>0</v>
      </c>
      <c r="Y160" s="144"/>
      <c r="Z160" s="144"/>
      <c r="AA160" s="144"/>
      <c r="AB160" s="144"/>
    </row>
    <row r="161" spans="1:30" ht="12" customHeight="1" thickBot="1" x14ac:dyDescent="0.35">
      <c r="A161" s="497"/>
      <c r="B161" s="15">
        <v>50</v>
      </c>
      <c r="C161" s="498">
        <f t="shared" si="43"/>
        <v>0</v>
      </c>
      <c r="D161" s="499"/>
      <c r="E161" s="498" t="str">
        <f t="shared" si="44"/>
        <v/>
      </c>
      <c r="F161" s="560"/>
      <c r="G161" s="560"/>
      <c r="H161" s="499"/>
      <c r="I161" s="498">
        <f t="shared" si="45"/>
        <v>0</v>
      </c>
      <c r="J161" s="560"/>
      <c r="K161" s="499"/>
      <c r="L161" s="67" t="str">
        <f t="shared" si="46"/>
        <v/>
      </c>
      <c r="M161" s="17">
        <f t="shared" si="38"/>
        <v>0</v>
      </c>
      <c r="N161" s="70" t="e">
        <f t="shared" si="47"/>
        <v>#VALUE!</v>
      </c>
      <c r="R161" s="58">
        <f t="shared" si="49"/>
        <v>0</v>
      </c>
      <c r="S161" s="83" t="str">
        <f t="shared" si="50"/>
        <v/>
      </c>
      <c r="T161" s="58">
        <f t="shared" si="52"/>
        <v>0</v>
      </c>
      <c r="U161" s="58" t="str">
        <f t="shared" si="52"/>
        <v/>
      </c>
      <c r="V161" s="58"/>
      <c r="W161" s="58"/>
      <c r="X161" s="58">
        <f t="shared" si="51"/>
        <v>0</v>
      </c>
      <c r="Y161" s="144"/>
      <c r="Z161" s="144"/>
      <c r="AA161" s="144"/>
      <c r="AB161" s="144"/>
    </row>
    <row r="162" spans="1:30" ht="18" customHeight="1" thickTop="1" thickBot="1" x14ac:dyDescent="0.3">
      <c r="A162" s="506" t="s">
        <v>125</v>
      </c>
      <c r="B162" s="507"/>
      <c r="C162" s="507"/>
      <c r="D162" s="507"/>
      <c r="E162" s="507"/>
      <c r="F162" s="507"/>
      <c r="G162" s="507"/>
      <c r="H162" s="507"/>
      <c r="I162" s="507"/>
      <c r="J162" s="507"/>
      <c r="K162" s="507"/>
      <c r="L162" s="507"/>
      <c r="M162" s="507"/>
      <c r="N162" s="32" t="e">
        <f>SUM(N112:N161)</f>
        <v>#VALUE!</v>
      </c>
    </row>
    <row r="163" spans="1:30" ht="14.25" customHeight="1" thickTop="1" x14ac:dyDescent="0.3">
      <c r="A163" s="565"/>
      <c r="B163" s="566"/>
      <c r="C163" s="478" t="s">
        <v>131</v>
      </c>
      <c r="D163" s="580"/>
      <c r="E163" s="573" t="s">
        <v>130</v>
      </c>
      <c r="F163" s="574"/>
      <c r="G163" s="478" t="s">
        <v>129</v>
      </c>
      <c r="H163" s="479"/>
      <c r="I163" s="550" t="s">
        <v>98</v>
      </c>
      <c r="J163" s="551"/>
      <c r="K163" s="569" t="s">
        <v>128</v>
      </c>
      <c r="L163" s="570"/>
      <c r="M163" s="72" t="s">
        <v>99</v>
      </c>
      <c r="N163" s="486" t="s">
        <v>68</v>
      </c>
      <c r="R163" s="144"/>
      <c r="S163" s="144"/>
      <c r="T163" s="144"/>
      <c r="U163" s="144"/>
      <c r="V163" s="144"/>
      <c r="W163" s="144"/>
      <c r="X163" s="144"/>
      <c r="Y163" s="144"/>
      <c r="Z163" s="144"/>
      <c r="AA163" s="144"/>
      <c r="AB163" s="144"/>
    </row>
    <row r="164" spans="1:30" s="178" customFormat="1" ht="13.5" customHeight="1" thickBot="1" x14ac:dyDescent="0.35">
      <c r="A164" s="567"/>
      <c r="B164" s="568"/>
      <c r="C164" s="480"/>
      <c r="D164" s="581"/>
      <c r="E164" s="510"/>
      <c r="F164" s="512"/>
      <c r="G164" s="480"/>
      <c r="H164" s="481"/>
      <c r="I164" s="552"/>
      <c r="J164" s="553"/>
      <c r="K164" s="571"/>
      <c r="L164" s="572"/>
      <c r="M164" s="158">
        <f>Labour!AO14</f>
        <v>0.15</v>
      </c>
      <c r="N164" s="487"/>
      <c r="R164" s="144"/>
      <c r="S164" s="144"/>
      <c r="T164" s="144"/>
      <c r="U164" s="144"/>
      <c r="V164" s="144"/>
      <c r="W164" s="144"/>
      <c r="X164" s="144"/>
      <c r="Y164" s="144"/>
      <c r="Z164" s="144"/>
      <c r="AA164" s="144"/>
      <c r="AB164" s="144"/>
    </row>
    <row r="165" spans="1:30" ht="12.75" customHeight="1" thickTop="1" x14ac:dyDescent="0.3">
      <c r="A165" s="491" t="s">
        <v>124</v>
      </c>
      <c r="B165" s="11">
        <v>1</v>
      </c>
      <c r="C165" s="601">
        <f>Labour!FJ11</f>
        <v>0</v>
      </c>
      <c r="D165" s="602"/>
      <c r="E165" s="594">
        <f>Labour!FK11</f>
        <v>0</v>
      </c>
      <c r="F165" s="598"/>
      <c r="G165" s="594">
        <f>Labour!FL11</f>
        <v>0</v>
      </c>
      <c r="H165" s="598"/>
      <c r="I165" s="603">
        <f>Labour!FM11</f>
        <v>0</v>
      </c>
      <c r="J165" s="604"/>
      <c r="K165" s="605">
        <f>Labour!FN11</f>
        <v>0</v>
      </c>
      <c r="L165" s="606"/>
      <c r="M165" s="14">
        <f>K165*$M$164</f>
        <v>0</v>
      </c>
      <c r="N165" s="69">
        <f>K165+M165</f>
        <v>0</v>
      </c>
      <c r="R165" s="144"/>
      <c r="S165" s="144"/>
      <c r="T165" s="144"/>
      <c r="U165" s="144"/>
      <c r="V165" s="144"/>
      <c r="W165" s="144"/>
      <c r="X165" s="144"/>
      <c r="Y165" s="144"/>
      <c r="Z165" s="144"/>
      <c r="AA165" s="144"/>
      <c r="AB165" s="144"/>
    </row>
    <row r="166" spans="1:30" ht="12" customHeight="1" x14ac:dyDescent="0.3">
      <c r="A166" s="492"/>
      <c r="B166" s="15">
        <v>2</v>
      </c>
      <c r="C166" s="595">
        <f>Labour!FJ12</f>
        <v>0</v>
      </c>
      <c r="D166" s="596"/>
      <c r="E166" s="597">
        <f>Labour!FK12</f>
        <v>0</v>
      </c>
      <c r="F166" s="598"/>
      <c r="G166" s="597">
        <f>Labour!FL12</f>
        <v>0</v>
      </c>
      <c r="H166" s="598"/>
      <c r="I166" s="599">
        <f>Labour!FM12</f>
        <v>0</v>
      </c>
      <c r="J166" s="600"/>
      <c r="K166" s="597">
        <f>Labour!FN12</f>
        <v>0</v>
      </c>
      <c r="L166" s="598"/>
      <c r="M166" s="17">
        <f>K166*$M$164</f>
        <v>0</v>
      </c>
      <c r="N166" s="70">
        <f>K166+M166</f>
        <v>0</v>
      </c>
      <c r="R166" s="144"/>
      <c r="S166" s="144"/>
      <c r="T166" s="144"/>
      <c r="U166" s="144"/>
      <c r="V166" s="144"/>
      <c r="W166" s="144"/>
      <c r="X166" s="144"/>
      <c r="Y166" s="144"/>
      <c r="Z166" s="144"/>
      <c r="AA166" s="144"/>
      <c r="AB166" s="144"/>
    </row>
    <row r="167" spans="1:30" ht="12" customHeight="1" x14ac:dyDescent="0.3">
      <c r="A167" s="492"/>
      <c r="B167" s="15">
        <v>3</v>
      </c>
      <c r="C167" s="595">
        <f>Labour!FJ13</f>
        <v>0</v>
      </c>
      <c r="D167" s="596"/>
      <c r="E167" s="597">
        <f>Labour!FK13</f>
        <v>0</v>
      </c>
      <c r="F167" s="598"/>
      <c r="G167" s="597">
        <f>Labour!FL13</f>
        <v>0</v>
      </c>
      <c r="H167" s="598"/>
      <c r="I167" s="599">
        <f>Labour!FM13</f>
        <v>0</v>
      </c>
      <c r="J167" s="600"/>
      <c r="K167" s="597">
        <f>Labour!FN13</f>
        <v>0</v>
      </c>
      <c r="L167" s="598"/>
      <c r="M167" s="17">
        <f>K167*$M$164</f>
        <v>0</v>
      </c>
      <c r="N167" s="70">
        <f>K167+M167</f>
        <v>0</v>
      </c>
      <c r="R167" s="144"/>
      <c r="S167" s="144"/>
      <c r="T167" s="144"/>
      <c r="U167" s="144"/>
      <c r="V167" s="144"/>
      <c r="W167" s="144"/>
      <c r="X167" s="144"/>
      <c r="Y167" s="144"/>
      <c r="Z167" s="144"/>
      <c r="AA167" s="144"/>
      <c r="AB167" s="144"/>
    </row>
    <row r="168" spans="1:30" ht="12" customHeight="1" x14ac:dyDescent="0.3">
      <c r="A168" s="492"/>
      <c r="B168" s="15">
        <v>4</v>
      </c>
      <c r="C168" s="613">
        <f>Labour!FJ14</f>
        <v>0</v>
      </c>
      <c r="D168" s="614"/>
      <c r="E168" s="597">
        <f>Labour!FK14</f>
        <v>0</v>
      </c>
      <c r="F168" s="598"/>
      <c r="G168" s="597">
        <f>Labour!FL14</f>
        <v>0</v>
      </c>
      <c r="H168" s="598"/>
      <c r="I168" s="599">
        <f>Labour!FM14</f>
        <v>0</v>
      </c>
      <c r="J168" s="600"/>
      <c r="K168" s="597">
        <f>Labour!FN14</f>
        <v>0</v>
      </c>
      <c r="L168" s="598"/>
      <c r="M168" s="17">
        <f>K168*$M$164</f>
        <v>0</v>
      </c>
      <c r="N168" s="70">
        <f>K168+M168</f>
        <v>0</v>
      </c>
      <c r="R168" s="144"/>
      <c r="S168" s="144"/>
      <c r="T168" s="144"/>
      <c r="U168" s="144"/>
      <c r="V168" s="144"/>
      <c r="W168" s="144"/>
      <c r="X168" s="144"/>
      <c r="Y168" s="144"/>
      <c r="Z168" s="144"/>
      <c r="AA168" s="144"/>
      <c r="AB168" s="144"/>
    </row>
    <row r="169" spans="1:30" ht="12" customHeight="1" thickBot="1" x14ac:dyDescent="0.35">
      <c r="A169" s="493"/>
      <c r="B169" s="15">
        <v>5</v>
      </c>
      <c r="C169" s="607">
        <f>Labour!FJ15</f>
        <v>0</v>
      </c>
      <c r="D169" s="608"/>
      <c r="E169" s="609">
        <f>Labour!FK15</f>
        <v>0</v>
      </c>
      <c r="F169" s="610"/>
      <c r="G169" s="609">
        <f>Labour!FL15</f>
        <v>0</v>
      </c>
      <c r="H169" s="610"/>
      <c r="I169" s="611">
        <f>Labour!FM15</f>
        <v>0</v>
      </c>
      <c r="J169" s="612"/>
      <c r="K169" s="609">
        <f>Labour!FN15</f>
        <v>0</v>
      </c>
      <c r="L169" s="610"/>
      <c r="M169" s="17">
        <f>K169*$M$164</f>
        <v>0</v>
      </c>
      <c r="N169" s="70">
        <f>K169+M169</f>
        <v>0</v>
      </c>
      <c r="Z169" s="144"/>
    </row>
    <row r="170" spans="1:30" ht="18" customHeight="1" thickTop="1" thickBot="1" x14ac:dyDescent="0.3">
      <c r="A170" s="506" t="s">
        <v>127</v>
      </c>
      <c r="B170" s="507"/>
      <c r="C170" s="507"/>
      <c r="D170" s="507"/>
      <c r="E170" s="507"/>
      <c r="F170" s="507"/>
      <c r="G170" s="507"/>
      <c r="H170" s="507"/>
      <c r="I170" s="507"/>
      <c r="J170" s="507"/>
      <c r="K170" s="507"/>
      <c r="L170" s="507"/>
      <c r="M170" s="507"/>
      <c r="N170" s="32">
        <f>SUM(N165:N169)</f>
        <v>0</v>
      </c>
    </row>
    <row r="171" spans="1:30" ht="18" customHeight="1" thickTop="1" x14ac:dyDescent="0.25">
      <c r="A171" s="565"/>
      <c r="B171" s="566"/>
      <c r="C171" s="566"/>
      <c r="D171" s="566"/>
      <c r="E171" s="566"/>
      <c r="F171" s="566"/>
      <c r="G171" s="566"/>
      <c r="H171" s="566"/>
      <c r="I171" s="566"/>
      <c r="J171" s="566"/>
      <c r="K171" s="110" t="str">
        <f>Labour!AN12</f>
        <v>Camp Sub:</v>
      </c>
      <c r="L171" s="107">
        <f>R171</f>
        <v>0</v>
      </c>
      <c r="M171" s="114">
        <f>Labour!AO12</f>
        <v>65</v>
      </c>
      <c r="N171" s="106">
        <f>M171*L171</f>
        <v>0</v>
      </c>
      <c r="R171" s="58">
        <f>SUM(V10:V109)</f>
        <v>0</v>
      </c>
    </row>
    <row r="172" spans="1:30" ht="18" customHeight="1" thickBot="1" x14ac:dyDescent="0.3">
      <c r="A172" s="520"/>
      <c r="B172" s="521"/>
      <c r="C172" s="521"/>
      <c r="D172" s="521"/>
      <c r="E172" s="521"/>
      <c r="F172" s="521"/>
      <c r="G172" s="521"/>
      <c r="H172" s="521"/>
      <c r="I172" s="521"/>
      <c r="J172" s="521"/>
      <c r="K172" s="111" t="str">
        <f>Labour!AN13</f>
        <v>Reg Sub:</v>
      </c>
      <c r="L172" s="173">
        <f>R172</f>
        <v>0</v>
      </c>
      <c r="M172" s="103">
        <f>Labour!AO13</f>
        <v>130</v>
      </c>
      <c r="N172" s="104">
        <f>M172*L172</f>
        <v>0</v>
      </c>
      <c r="R172" s="58">
        <f>SUM(W10:W109)</f>
        <v>0</v>
      </c>
    </row>
    <row r="173" spans="1:30" ht="12" customHeight="1" thickTop="1" x14ac:dyDescent="0.25">
      <c r="A173" s="520"/>
      <c r="B173" s="521"/>
      <c r="C173" s="521"/>
      <c r="D173" s="521"/>
      <c r="E173" s="521"/>
      <c r="F173" s="521"/>
      <c r="G173" s="521"/>
      <c r="H173" s="521"/>
      <c r="I173" s="521"/>
      <c r="J173" s="521"/>
      <c r="K173" s="586" t="s">
        <v>72</v>
      </c>
      <c r="L173" s="587"/>
      <c r="M173" s="588"/>
      <c r="N173" s="563">
        <f>N110</f>
        <v>0</v>
      </c>
    </row>
    <row r="174" spans="1:30" s="18" customFormat="1" ht="12" customHeight="1" thickBot="1" x14ac:dyDescent="0.35">
      <c r="A174" s="520"/>
      <c r="B174" s="521"/>
      <c r="C174" s="521"/>
      <c r="D174" s="521"/>
      <c r="E174" s="521"/>
      <c r="F174" s="521"/>
      <c r="G174" s="521"/>
      <c r="H174" s="521"/>
      <c r="I174" s="521"/>
      <c r="J174" s="521"/>
      <c r="K174" s="547"/>
      <c r="L174" s="548"/>
      <c r="M174" s="549"/>
      <c r="N174" s="564"/>
      <c r="AD174" s="85"/>
    </row>
    <row r="175" spans="1:30" ht="12" customHeight="1" x14ac:dyDescent="0.25">
      <c r="A175" s="520"/>
      <c r="B175" s="521"/>
      <c r="C175" s="521"/>
      <c r="D175" s="521"/>
      <c r="E175" s="521"/>
      <c r="F175" s="521"/>
      <c r="G175" s="521"/>
      <c r="H175" s="521"/>
      <c r="I175" s="521"/>
      <c r="J175" s="521"/>
      <c r="K175" s="538" t="s">
        <v>71</v>
      </c>
      <c r="L175" s="539"/>
      <c r="M175" s="540"/>
      <c r="N175" s="578" t="e">
        <f>N162</f>
        <v>#VALUE!</v>
      </c>
    </row>
    <row r="176" spans="1:30" ht="12" customHeight="1" thickBot="1" x14ac:dyDescent="0.3">
      <c r="A176" s="520"/>
      <c r="B176" s="521"/>
      <c r="C176" s="521"/>
      <c r="D176" s="521"/>
      <c r="E176" s="521"/>
      <c r="F176" s="521"/>
      <c r="G176" s="521"/>
      <c r="H176" s="521"/>
      <c r="I176" s="521"/>
      <c r="J176" s="521"/>
      <c r="K176" s="541"/>
      <c r="L176" s="542"/>
      <c r="M176" s="543"/>
      <c r="N176" s="579"/>
    </row>
    <row r="177" spans="1:14" ht="12" customHeight="1" x14ac:dyDescent="0.25">
      <c r="A177" s="520"/>
      <c r="B177" s="521"/>
      <c r="C177" s="521"/>
      <c r="D177" s="521"/>
      <c r="E177" s="521"/>
      <c r="F177" s="521"/>
      <c r="G177" s="521"/>
      <c r="H177" s="521"/>
      <c r="I177" s="521"/>
      <c r="J177" s="521"/>
      <c r="K177" s="538" t="s">
        <v>126</v>
      </c>
      <c r="L177" s="539"/>
      <c r="M177" s="540"/>
      <c r="N177" s="536">
        <f>N170</f>
        <v>0</v>
      </c>
    </row>
    <row r="178" spans="1:14" ht="12" customHeight="1" thickBot="1" x14ac:dyDescent="0.3">
      <c r="A178" s="520"/>
      <c r="B178" s="521"/>
      <c r="C178" s="521"/>
      <c r="D178" s="521"/>
      <c r="E178" s="521"/>
      <c r="F178" s="521"/>
      <c r="G178" s="521"/>
      <c r="H178" s="521"/>
      <c r="I178" s="521"/>
      <c r="J178" s="521"/>
      <c r="K178" s="541"/>
      <c r="L178" s="542"/>
      <c r="M178" s="543"/>
      <c r="N178" s="537"/>
    </row>
    <row r="179" spans="1:14" ht="32.25" customHeight="1" thickBot="1" x14ac:dyDescent="0.3">
      <c r="A179" s="520"/>
      <c r="B179" s="521"/>
      <c r="C179" s="521"/>
      <c r="D179" s="521"/>
      <c r="E179" s="521"/>
      <c r="F179" s="521"/>
      <c r="G179" s="521"/>
      <c r="H179" s="521"/>
      <c r="I179" s="521"/>
      <c r="J179" s="521"/>
      <c r="K179" s="575" t="s">
        <v>73</v>
      </c>
      <c r="L179" s="576"/>
      <c r="M179" s="577"/>
      <c r="N179" s="503" t="e">
        <f>SUM(N171:N178)</f>
        <v>#VALUE!</v>
      </c>
    </row>
    <row r="180" spans="1:14" ht="13.8" thickTop="1" x14ac:dyDescent="0.25">
      <c r="A180" s="520"/>
      <c r="B180" s="521"/>
      <c r="C180" s="521"/>
      <c r="D180" s="521"/>
      <c r="E180" s="521"/>
      <c r="F180" s="521"/>
      <c r="G180" s="521"/>
      <c r="H180" s="521"/>
      <c r="I180" s="521"/>
      <c r="J180" s="521"/>
      <c r="K180" s="561" t="s">
        <v>74</v>
      </c>
      <c r="L180" s="562"/>
      <c r="M180" s="562"/>
      <c r="N180" s="504"/>
    </row>
    <row r="181" spans="1:14" ht="20.25" customHeight="1" x14ac:dyDescent="0.3">
      <c r="A181" s="584"/>
      <c r="B181" s="585"/>
      <c r="C181" s="585"/>
      <c r="D181" s="585"/>
      <c r="E181" s="585"/>
      <c r="F181" s="585"/>
      <c r="G181" s="585"/>
      <c r="H181" s="585"/>
      <c r="I181" s="585"/>
      <c r="J181" s="585"/>
      <c r="K181" s="130" t="str">
        <f>N8</f>
        <v>I1000</v>
      </c>
      <c r="L181" s="131" t="str">
        <f ca="1">RIGHT(YEAR(M3),2)&amp;RIGHT("0"&amp;MONTH(M3),2)&amp;RIGHT("0"&amp;DAY(M3),2)</f>
        <v>170802</v>
      </c>
      <c r="M181" s="132" t="str">
        <f>Labour!EH3</f>
        <v>N</v>
      </c>
      <c r="N181" s="505"/>
    </row>
  </sheetData>
  <mergeCells count="321">
    <mergeCell ref="Y5:AF5"/>
    <mergeCell ref="D6:N6"/>
    <mergeCell ref="D7:N7"/>
    <mergeCell ref="Y7:AA7"/>
    <mergeCell ref="A1:N1"/>
    <mergeCell ref="A2:N2"/>
    <mergeCell ref="D3:K3"/>
    <mergeCell ref="M3:N3"/>
    <mergeCell ref="D4:K4"/>
    <mergeCell ref="M4:N4"/>
    <mergeCell ref="A8:C8"/>
    <mergeCell ref="D8:F8"/>
    <mergeCell ref="J8:K8"/>
    <mergeCell ref="L8:M8"/>
    <mergeCell ref="A9:B9"/>
    <mergeCell ref="C9:E9"/>
    <mergeCell ref="O4:P4"/>
    <mergeCell ref="A5:C7"/>
    <mergeCell ref="D5:N5"/>
    <mergeCell ref="C25:E25"/>
    <mergeCell ref="C26:E26"/>
    <mergeCell ref="C27:E27"/>
    <mergeCell ref="C28:E28"/>
    <mergeCell ref="C29:E29"/>
    <mergeCell ref="C30:E30"/>
    <mergeCell ref="C19:E19"/>
    <mergeCell ref="C20:E20"/>
    <mergeCell ref="C21:E21"/>
    <mergeCell ref="C22:E22"/>
    <mergeCell ref="C23:E23"/>
    <mergeCell ref="C24:E24"/>
    <mergeCell ref="C37:E37"/>
    <mergeCell ref="C38:E38"/>
    <mergeCell ref="C39:E39"/>
    <mergeCell ref="C40:E40"/>
    <mergeCell ref="C41:E41"/>
    <mergeCell ref="C42:E42"/>
    <mergeCell ref="C31:E31"/>
    <mergeCell ref="C32:E32"/>
    <mergeCell ref="C33:E33"/>
    <mergeCell ref="C34:E34"/>
    <mergeCell ref="C35:E35"/>
    <mergeCell ref="C36:E36"/>
    <mergeCell ref="C49:E49"/>
    <mergeCell ref="C50:E50"/>
    <mergeCell ref="C51:E51"/>
    <mergeCell ref="C52:E52"/>
    <mergeCell ref="C53:E53"/>
    <mergeCell ref="C54:E54"/>
    <mergeCell ref="C43:E43"/>
    <mergeCell ref="C44:E44"/>
    <mergeCell ref="C45:E45"/>
    <mergeCell ref="C46:E46"/>
    <mergeCell ref="C47:E47"/>
    <mergeCell ref="C48:E48"/>
    <mergeCell ref="C61:E61"/>
    <mergeCell ref="C62:E62"/>
    <mergeCell ref="C63:E63"/>
    <mergeCell ref="C64:E64"/>
    <mergeCell ref="C65:E65"/>
    <mergeCell ref="C66:E66"/>
    <mergeCell ref="C55:E55"/>
    <mergeCell ref="C56:E56"/>
    <mergeCell ref="C57:E57"/>
    <mergeCell ref="C58:E58"/>
    <mergeCell ref="C59:E59"/>
    <mergeCell ref="C60:E60"/>
    <mergeCell ref="C73:E73"/>
    <mergeCell ref="C74:E74"/>
    <mergeCell ref="C75:E75"/>
    <mergeCell ref="C76:E76"/>
    <mergeCell ref="C77:E77"/>
    <mergeCell ref="C78:E78"/>
    <mergeCell ref="C67:E67"/>
    <mergeCell ref="C68:E68"/>
    <mergeCell ref="C69:E69"/>
    <mergeCell ref="C70:E70"/>
    <mergeCell ref="C71:E71"/>
    <mergeCell ref="C72:E72"/>
    <mergeCell ref="C85:E85"/>
    <mergeCell ref="C86:E86"/>
    <mergeCell ref="C87:E87"/>
    <mergeCell ref="C88:E88"/>
    <mergeCell ref="C89:E89"/>
    <mergeCell ref="C90:E90"/>
    <mergeCell ref="C79:E79"/>
    <mergeCell ref="C80:E80"/>
    <mergeCell ref="C81:E81"/>
    <mergeCell ref="C82:E82"/>
    <mergeCell ref="C83:E83"/>
    <mergeCell ref="C84:E84"/>
    <mergeCell ref="C99:E99"/>
    <mergeCell ref="C100:E100"/>
    <mergeCell ref="C101:E101"/>
    <mergeCell ref="C102:E102"/>
    <mergeCell ref="C91:E91"/>
    <mergeCell ref="C92:E92"/>
    <mergeCell ref="C93:E93"/>
    <mergeCell ref="C94:E94"/>
    <mergeCell ref="C95:E95"/>
    <mergeCell ref="C96:E96"/>
    <mergeCell ref="C109:E109"/>
    <mergeCell ref="A110:M110"/>
    <mergeCell ref="A111:B111"/>
    <mergeCell ref="C111:D111"/>
    <mergeCell ref="E111:H111"/>
    <mergeCell ref="I111:K111"/>
    <mergeCell ref="C103:E103"/>
    <mergeCell ref="C104:E104"/>
    <mergeCell ref="C105:E105"/>
    <mergeCell ref="C106:E106"/>
    <mergeCell ref="C107:E107"/>
    <mergeCell ref="C108:E108"/>
    <mergeCell ref="A10:A109"/>
    <mergeCell ref="C10:E10"/>
    <mergeCell ref="C11:E11"/>
    <mergeCell ref="C12:E12"/>
    <mergeCell ref="C13:E13"/>
    <mergeCell ref="C14:E14"/>
    <mergeCell ref="C15:E15"/>
    <mergeCell ref="C16:E16"/>
    <mergeCell ref="C17:E17"/>
    <mergeCell ref="C18:E18"/>
    <mergeCell ref="C97:E97"/>
    <mergeCell ref="C98:E98"/>
    <mergeCell ref="C115:D115"/>
    <mergeCell ref="E115:H115"/>
    <mergeCell ref="I115:K115"/>
    <mergeCell ref="C116:D116"/>
    <mergeCell ref="E116:H116"/>
    <mergeCell ref="I116:K116"/>
    <mergeCell ref="A112:A161"/>
    <mergeCell ref="C112:D112"/>
    <mergeCell ref="E112:H112"/>
    <mergeCell ref="I112:K112"/>
    <mergeCell ref="C113:D113"/>
    <mergeCell ref="E113:H113"/>
    <mergeCell ref="I113:K113"/>
    <mergeCell ref="C114:D114"/>
    <mergeCell ref="E114:H114"/>
    <mergeCell ref="I114:K114"/>
    <mergeCell ref="C119:D119"/>
    <mergeCell ref="E119:H119"/>
    <mergeCell ref="I119:K119"/>
    <mergeCell ref="C120:D120"/>
    <mergeCell ref="E120:H120"/>
    <mergeCell ref="I120:K120"/>
    <mergeCell ref="C117:D117"/>
    <mergeCell ref="E117:H117"/>
    <mergeCell ref="I117:K117"/>
    <mergeCell ref="C118:D118"/>
    <mergeCell ref="E118:H118"/>
    <mergeCell ref="I118:K118"/>
    <mergeCell ref="C123:D123"/>
    <mergeCell ref="E123:H123"/>
    <mergeCell ref="I123:K123"/>
    <mergeCell ref="C124:D124"/>
    <mergeCell ref="E124:H124"/>
    <mergeCell ref="I124:K124"/>
    <mergeCell ref="C121:D121"/>
    <mergeCell ref="E121:H121"/>
    <mergeCell ref="I121:K121"/>
    <mergeCell ref="C122:D122"/>
    <mergeCell ref="E122:H122"/>
    <mergeCell ref="I122:K122"/>
    <mergeCell ref="C127:D127"/>
    <mergeCell ref="E127:H127"/>
    <mergeCell ref="I127:K127"/>
    <mergeCell ref="C128:D128"/>
    <mergeCell ref="E128:H128"/>
    <mergeCell ref="I128:K128"/>
    <mergeCell ref="C125:D125"/>
    <mergeCell ref="E125:H125"/>
    <mergeCell ref="I125:K125"/>
    <mergeCell ref="C126:D126"/>
    <mergeCell ref="E126:H126"/>
    <mergeCell ref="I126:K126"/>
    <mergeCell ref="C131:D131"/>
    <mergeCell ref="E131:H131"/>
    <mergeCell ref="I131:K131"/>
    <mergeCell ref="C132:D132"/>
    <mergeCell ref="E132:H132"/>
    <mergeCell ref="I132:K132"/>
    <mergeCell ref="C129:D129"/>
    <mergeCell ref="E129:H129"/>
    <mergeCell ref="I129:K129"/>
    <mergeCell ref="C130:D130"/>
    <mergeCell ref="E130:H130"/>
    <mergeCell ref="I130:K130"/>
    <mergeCell ref="C135:D135"/>
    <mergeCell ref="E135:H135"/>
    <mergeCell ref="I135:K135"/>
    <mergeCell ref="C136:D136"/>
    <mergeCell ref="E136:H136"/>
    <mergeCell ref="I136:K136"/>
    <mergeCell ref="C133:D133"/>
    <mergeCell ref="E133:H133"/>
    <mergeCell ref="I133:K133"/>
    <mergeCell ref="C134:D134"/>
    <mergeCell ref="E134:H134"/>
    <mergeCell ref="I134:K134"/>
    <mergeCell ref="C139:D139"/>
    <mergeCell ref="E139:H139"/>
    <mergeCell ref="I139:K139"/>
    <mergeCell ref="C140:D140"/>
    <mergeCell ref="E140:H140"/>
    <mergeCell ref="I140:K140"/>
    <mergeCell ref="C137:D137"/>
    <mergeCell ref="E137:H137"/>
    <mergeCell ref="I137:K137"/>
    <mergeCell ref="C138:D138"/>
    <mergeCell ref="E138:H138"/>
    <mergeCell ref="I138:K138"/>
    <mergeCell ref="C143:D143"/>
    <mergeCell ref="E143:H143"/>
    <mergeCell ref="I143:K143"/>
    <mergeCell ref="C144:D144"/>
    <mergeCell ref="E144:H144"/>
    <mergeCell ref="I144:K144"/>
    <mergeCell ref="C141:D141"/>
    <mergeCell ref="E141:H141"/>
    <mergeCell ref="I141:K141"/>
    <mergeCell ref="C142:D142"/>
    <mergeCell ref="E142:H142"/>
    <mergeCell ref="I142:K142"/>
    <mergeCell ref="C147:D147"/>
    <mergeCell ref="E147:H147"/>
    <mergeCell ref="I147:K147"/>
    <mergeCell ref="C148:D148"/>
    <mergeCell ref="E148:H148"/>
    <mergeCell ref="I148:K148"/>
    <mergeCell ref="C145:D145"/>
    <mergeCell ref="E145:H145"/>
    <mergeCell ref="I145:K145"/>
    <mergeCell ref="C146:D146"/>
    <mergeCell ref="E146:H146"/>
    <mergeCell ref="I146:K146"/>
    <mergeCell ref="C151:D151"/>
    <mergeCell ref="E151:H151"/>
    <mergeCell ref="I151:K151"/>
    <mergeCell ref="C152:D152"/>
    <mergeCell ref="E152:H152"/>
    <mergeCell ref="I152:K152"/>
    <mergeCell ref="C149:D149"/>
    <mergeCell ref="E149:H149"/>
    <mergeCell ref="I149:K149"/>
    <mergeCell ref="C150:D150"/>
    <mergeCell ref="E150:H150"/>
    <mergeCell ref="I150:K150"/>
    <mergeCell ref="C155:D155"/>
    <mergeCell ref="E155:H155"/>
    <mergeCell ref="I155:K155"/>
    <mergeCell ref="C156:D156"/>
    <mergeCell ref="E156:H156"/>
    <mergeCell ref="I156:K156"/>
    <mergeCell ref="C153:D153"/>
    <mergeCell ref="E153:H153"/>
    <mergeCell ref="I153:K153"/>
    <mergeCell ref="C154:D154"/>
    <mergeCell ref="E154:H154"/>
    <mergeCell ref="I154:K154"/>
    <mergeCell ref="C159:D159"/>
    <mergeCell ref="E159:H159"/>
    <mergeCell ref="I159:K159"/>
    <mergeCell ref="C160:D160"/>
    <mergeCell ref="E160:H160"/>
    <mergeCell ref="I160:K160"/>
    <mergeCell ref="C157:D157"/>
    <mergeCell ref="E157:H157"/>
    <mergeCell ref="I157:K157"/>
    <mergeCell ref="C158:D158"/>
    <mergeCell ref="E158:H158"/>
    <mergeCell ref="I158:K158"/>
    <mergeCell ref="C161:D161"/>
    <mergeCell ref="E161:H161"/>
    <mergeCell ref="I161:K161"/>
    <mergeCell ref="A162:M162"/>
    <mergeCell ref="A163:B164"/>
    <mergeCell ref="C163:D164"/>
    <mergeCell ref="E163:F164"/>
    <mergeCell ref="G163:H164"/>
    <mergeCell ref="I163:J164"/>
    <mergeCell ref="K163:L164"/>
    <mergeCell ref="I166:J166"/>
    <mergeCell ref="K166:L166"/>
    <mergeCell ref="C167:D167"/>
    <mergeCell ref="E167:F167"/>
    <mergeCell ref="G167:H167"/>
    <mergeCell ref="I167:J167"/>
    <mergeCell ref="K167:L167"/>
    <mergeCell ref="N163:N164"/>
    <mergeCell ref="A165:A169"/>
    <mergeCell ref="C165:D165"/>
    <mergeCell ref="E165:F165"/>
    <mergeCell ref="G165:H165"/>
    <mergeCell ref="I165:J165"/>
    <mergeCell ref="K165:L165"/>
    <mergeCell ref="C166:D166"/>
    <mergeCell ref="E166:F166"/>
    <mergeCell ref="G166:H166"/>
    <mergeCell ref="C168:D168"/>
    <mergeCell ref="E168:F168"/>
    <mergeCell ref="G168:H168"/>
    <mergeCell ref="I168:J168"/>
    <mergeCell ref="K168:L168"/>
    <mergeCell ref="C169:D169"/>
    <mergeCell ref="E169:F169"/>
    <mergeCell ref="G169:H169"/>
    <mergeCell ref="I169:J169"/>
    <mergeCell ref="K169:L169"/>
    <mergeCell ref="K180:M180"/>
    <mergeCell ref="A170:M170"/>
    <mergeCell ref="A171:J181"/>
    <mergeCell ref="K173:M174"/>
    <mergeCell ref="N173:N174"/>
    <mergeCell ref="K175:M176"/>
    <mergeCell ref="N175:N176"/>
    <mergeCell ref="K177:M178"/>
    <mergeCell ref="N177:N178"/>
    <mergeCell ref="K179:M179"/>
    <mergeCell ref="N179:N181"/>
  </mergeCells>
  <printOptions horizontalCentered="1" verticalCentered="1" gridLines="1"/>
  <pageMargins left="0.2" right="0.2" top="0.02" bottom="0.02" header="0.2" footer="0.5"/>
  <pageSetup scale="69" orientation="portrait" horizontalDpi="300" r:id="rId1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pageSetUpPr fitToPage="1"/>
  </sheetPr>
  <dimension ref="A1:AG181"/>
  <sheetViews>
    <sheetView workbookViewId="0">
      <selection sqref="A1:N1"/>
    </sheetView>
    <sheetView workbookViewId="1">
      <selection sqref="A1:N1"/>
    </sheetView>
  </sheetViews>
  <sheetFormatPr defaultColWidth="9.109375" defaultRowHeight="13.2" x14ac:dyDescent="0.25"/>
  <cols>
    <col min="1" max="1" width="2.6640625" style="2" customWidth="1"/>
    <col min="2" max="2" width="3.44140625" style="2" customWidth="1"/>
    <col min="3" max="3" width="8.44140625" style="2" customWidth="1"/>
    <col min="4" max="4" width="14.33203125" style="2" customWidth="1"/>
    <col min="5" max="5" width="7.109375" style="2" customWidth="1"/>
    <col min="6" max="6" width="5.6640625" style="2" customWidth="1"/>
    <col min="7" max="7" width="5" style="2" customWidth="1"/>
    <col min="8" max="8" width="4.33203125" style="2" customWidth="1"/>
    <col min="9" max="9" width="7.5546875" style="2" customWidth="1"/>
    <col min="10" max="10" width="9.44140625" style="2" customWidth="1"/>
    <col min="11" max="13" width="9.5546875" style="2" customWidth="1"/>
    <col min="14" max="14" width="16.44140625" style="2" customWidth="1"/>
    <col min="15" max="15" width="9.109375" style="2"/>
    <col min="16" max="16" width="2.88671875" style="2" customWidth="1"/>
    <col min="17" max="17" width="3.6640625" style="2" customWidth="1"/>
    <col min="18" max="18" width="18.33203125" style="2" customWidth="1"/>
    <col min="19" max="19" width="9.109375" style="2" customWidth="1"/>
    <col min="20" max="20" width="10.109375" style="2" customWidth="1"/>
    <col min="21" max="29" width="9.109375" style="2" customWidth="1"/>
    <col min="30" max="30" width="4.44140625" style="178" customWidth="1"/>
    <col min="31" max="31" width="4.109375" style="2" customWidth="1"/>
    <col min="32" max="32" width="4.5546875" style="2" customWidth="1"/>
    <col min="33" max="33" width="9.109375" style="2" customWidth="1"/>
    <col min="34" max="16384" width="9.109375" style="2"/>
  </cols>
  <sheetData>
    <row r="1" spans="1:33" x14ac:dyDescent="0.25">
      <c r="A1" s="517" t="s">
        <v>54</v>
      </c>
      <c r="B1" s="518"/>
      <c r="C1" s="518"/>
      <c r="D1" s="518"/>
      <c r="E1" s="518"/>
      <c r="F1" s="518"/>
      <c r="G1" s="518"/>
      <c r="H1" s="518"/>
      <c r="I1" s="518"/>
      <c r="J1" s="518"/>
      <c r="K1" s="518"/>
      <c r="L1" s="518"/>
      <c r="M1" s="518"/>
      <c r="N1" s="519"/>
    </row>
    <row r="2" spans="1:33" ht="18.75" customHeight="1" x14ac:dyDescent="0.25">
      <c r="A2" s="520" t="s">
        <v>55</v>
      </c>
      <c r="B2" s="521"/>
      <c r="C2" s="521"/>
      <c r="D2" s="521"/>
      <c r="E2" s="521"/>
      <c r="F2" s="521"/>
      <c r="G2" s="521"/>
      <c r="H2" s="521"/>
      <c r="I2" s="521"/>
      <c r="J2" s="521"/>
      <c r="K2" s="521"/>
      <c r="L2" s="521"/>
      <c r="M2" s="521"/>
      <c r="N2" s="522"/>
      <c r="U2" s="76" t="s">
        <v>78</v>
      </c>
      <c r="V2" s="108"/>
      <c r="W2" s="108"/>
    </row>
    <row r="3" spans="1:33" ht="19.5" customHeight="1" x14ac:dyDescent="0.25">
      <c r="A3" s="30" t="s">
        <v>56</v>
      </c>
      <c r="B3" s="68"/>
      <c r="C3" s="68"/>
      <c r="D3" s="523" t="str">
        <f>Labour!AM7</f>
        <v/>
      </c>
      <c r="E3" s="523"/>
      <c r="F3" s="523"/>
      <c r="G3" s="523"/>
      <c r="H3" s="523"/>
      <c r="I3" s="523"/>
      <c r="J3" s="523"/>
      <c r="K3" s="523"/>
      <c r="L3" s="3" t="s">
        <v>57</v>
      </c>
      <c r="M3" s="524">
        <f ca="1">Labour!AM3</f>
        <v>42949</v>
      </c>
      <c r="N3" s="525"/>
      <c r="R3" s="73"/>
      <c r="S3" s="74" t="s">
        <v>134</v>
      </c>
      <c r="T3" s="75">
        <v>100</v>
      </c>
      <c r="U3" s="77">
        <f>Labour!U17</f>
        <v>0</v>
      </c>
      <c r="V3" s="109"/>
      <c r="W3" s="109"/>
    </row>
    <row r="4" spans="1:33" ht="19.5" customHeight="1" x14ac:dyDescent="0.25">
      <c r="A4" s="30" t="s">
        <v>58</v>
      </c>
      <c r="B4" s="68"/>
      <c r="C4" s="68"/>
      <c r="D4" s="616">
        <f>Labour!EF6</f>
        <v>0</v>
      </c>
      <c r="E4" s="617"/>
      <c r="F4" s="617"/>
      <c r="G4" s="617"/>
      <c r="H4" s="617"/>
      <c r="I4" s="617"/>
      <c r="J4" s="617"/>
      <c r="K4" s="617"/>
      <c r="L4" s="3" t="s">
        <v>75</v>
      </c>
      <c r="M4" s="616">
        <f>Labour!EF5</f>
        <v>0</v>
      </c>
      <c r="N4" s="618"/>
      <c r="O4" s="615"/>
      <c r="P4" s="615"/>
      <c r="R4" s="73"/>
      <c r="S4" s="74" t="s">
        <v>135</v>
      </c>
      <c r="T4" s="75">
        <v>50</v>
      </c>
      <c r="U4" s="86">
        <f>Equipment!V6</f>
        <v>143</v>
      </c>
      <c r="V4" s="109"/>
      <c r="W4" s="109"/>
      <c r="Y4" s="89" t="str">
        <f>Equipment!AK7</f>
        <v>Operator Service Trucks</v>
      </c>
      <c r="Z4" s="82"/>
      <c r="AA4" s="82"/>
      <c r="AB4" s="90">
        <f>SUM(AG10:AG109)</f>
        <v>0</v>
      </c>
    </row>
    <row r="5" spans="1:33" ht="14.4" x14ac:dyDescent="0.3">
      <c r="A5" s="526" t="s">
        <v>59</v>
      </c>
      <c r="B5" s="527"/>
      <c r="C5" s="527"/>
      <c r="D5" s="533"/>
      <c r="E5" s="534"/>
      <c r="F5" s="534"/>
      <c r="G5" s="534"/>
      <c r="H5" s="534"/>
      <c r="I5" s="534"/>
      <c r="J5" s="534"/>
      <c r="K5" s="534"/>
      <c r="L5" s="534"/>
      <c r="M5" s="534"/>
      <c r="N5" s="535"/>
      <c r="Y5" s="477" t="str">
        <f>CONCATENATE(AF10,AF11,AF12,AF13,AF14,AF15,AF16,AF17,AF18,AF19,AF20,AF21,AF22,AF23,AF24,AF25,AF26,AF27,AF28,AF29,AF30,AF31,AF32,AF33,AF34,AF35,AF36,AF37,AF38,AF39,AF40,AF41,AF42,AF43,AF44,AF45,AF46,AF47,AF48,AF49,AF50,AF51,AF52,AF53,AF54,AF55,AF56,AF57,AF58,AF59,AF60,AF61,AF62,AF63,AF64,AF65,AF66,AF67,AF68,AF69,AF70,AF71,AF72,AF73,AF74,AF75,AF76,AF77,AF78,AF79,AF80,AF81,AF82,AF83,AF84,AF85,AF86,AF87,AF88,AF89,AF90,AF91,AF92,AF93,AF94,AF95,AF96,AF97,AF98,AF99,AF100,AF101,AF102,AF103,AF104,AF105,AF106,AF107,AF108,AF109)</f>
        <v/>
      </c>
      <c r="Z5" s="477"/>
      <c r="AA5" s="477"/>
      <c r="AB5" s="477"/>
      <c r="AC5" s="477"/>
      <c r="AD5" s="477"/>
      <c r="AE5" s="477"/>
      <c r="AF5" s="477"/>
    </row>
    <row r="6" spans="1:33" ht="14.4" x14ac:dyDescent="0.3">
      <c r="A6" s="528"/>
      <c r="B6" s="527"/>
      <c r="C6" s="527"/>
      <c r="D6" s="533"/>
      <c r="E6" s="534"/>
      <c r="F6" s="534"/>
      <c r="G6" s="534"/>
      <c r="H6" s="534"/>
      <c r="I6" s="534"/>
      <c r="J6" s="534"/>
      <c r="K6" s="534"/>
      <c r="L6" s="534"/>
      <c r="M6" s="534"/>
      <c r="N6" s="535"/>
    </row>
    <row r="7" spans="1:33" x14ac:dyDescent="0.25">
      <c r="A7" s="528"/>
      <c r="B7" s="527"/>
      <c r="C7" s="527"/>
      <c r="D7" s="590"/>
      <c r="E7" s="590"/>
      <c r="F7" s="590"/>
      <c r="G7" s="590"/>
      <c r="H7" s="590"/>
      <c r="I7" s="590"/>
      <c r="J7" s="590"/>
      <c r="K7" s="590"/>
      <c r="L7" s="590"/>
      <c r="M7" s="590"/>
      <c r="N7" s="591"/>
      <c r="R7" s="20"/>
      <c r="S7" s="20"/>
      <c r="T7" s="20"/>
      <c r="U7" s="20"/>
      <c r="V7" s="20"/>
      <c r="W7" s="20"/>
      <c r="Y7" s="500" t="str">
        <f>J9</f>
        <v>UNITS (hr,day,m)</v>
      </c>
      <c r="Z7" s="501"/>
      <c r="AA7" s="502"/>
      <c r="AB7" s="20"/>
      <c r="AD7" s="178">
        <f>SUM(AD10:AD109)</f>
        <v>0</v>
      </c>
    </row>
    <row r="8" spans="1:33" ht="13.8" thickBot="1" x14ac:dyDescent="0.3">
      <c r="A8" s="513"/>
      <c r="B8" s="514"/>
      <c r="C8" s="514"/>
      <c r="D8" s="514"/>
      <c r="E8" s="514"/>
      <c r="F8" s="514"/>
      <c r="G8" s="174"/>
      <c r="H8" s="175"/>
      <c r="I8" s="174"/>
      <c r="J8" s="515"/>
      <c r="K8" s="515"/>
      <c r="L8" s="516" t="s">
        <v>60</v>
      </c>
      <c r="M8" s="516"/>
      <c r="N8" s="31" t="str">
        <f>Labour!AO5</f>
        <v>I1000</v>
      </c>
      <c r="R8" s="20" t="str">
        <f>C9</f>
        <v>EMPLOYEE</v>
      </c>
      <c r="S8" s="20" t="str">
        <f>F9</f>
        <v>TRK</v>
      </c>
      <c r="T8" s="19" t="s">
        <v>146</v>
      </c>
      <c r="U8" s="20" t="str">
        <f>H9</f>
        <v>SUB</v>
      </c>
      <c r="V8" s="20">
        <f>Labour!AO12</f>
        <v>65</v>
      </c>
      <c r="W8" s="20">
        <f>Labour!AO13</f>
        <v>130</v>
      </c>
      <c r="X8" s="20" t="str">
        <f>I9</f>
        <v>CLASS</v>
      </c>
      <c r="Y8" s="21" t="s">
        <v>19</v>
      </c>
      <c r="Z8" s="22" t="s">
        <v>21</v>
      </c>
      <c r="AA8" s="23" t="s">
        <v>12</v>
      </c>
      <c r="AB8" s="20" t="str">
        <f>K9</f>
        <v>Rate</v>
      </c>
      <c r="AC8" s="20" t="str">
        <f>L9</f>
        <v>OT HRS</v>
      </c>
      <c r="AD8" s="29" t="s">
        <v>147</v>
      </c>
    </row>
    <row r="9" spans="1:33" s="178" customFormat="1" ht="26.25" customHeight="1" thickTop="1" thickBot="1" x14ac:dyDescent="0.3">
      <c r="A9" s="494"/>
      <c r="B9" s="495"/>
      <c r="C9" s="510" t="s">
        <v>76</v>
      </c>
      <c r="D9" s="511"/>
      <c r="E9" s="512"/>
      <c r="F9" s="5" t="s">
        <v>61</v>
      </c>
      <c r="G9" s="8" t="s">
        <v>145</v>
      </c>
      <c r="H9" s="6" t="s">
        <v>62</v>
      </c>
      <c r="I9" s="172" t="s">
        <v>63</v>
      </c>
      <c r="J9" s="8" t="s">
        <v>64</v>
      </c>
      <c r="K9" s="9" t="s">
        <v>65</v>
      </c>
      <c r="L9" s="8" t="s">
        <v>66</v>
      </c>
      <c r="M9" s="6" t="s">
        <v>67</v>
      </c>
      <c r="N9" s="172" t="s">
        <v>68</v>
      </c>
      <c r="R9" s="88">
        <f>Labour!U5</f>
        <v>20</v>
      </c>
      <c r="S9" s="176">
        <f>R9+11</f>
        <v>31</v>
      </c>
      <c r="T9" s="171">
        <f>Labour!U6</f>
        <v>155</v>
      </c>
      <c r="U9" s="176">
        <f>T9+1</f>
        <v>156</v>
      </c>
      <c r="V9" s="176">
        <f>R9+9</f>
        <v>29</v>
      </c>
      <c r="W9" s="176">
        <f>V9</f>
        <v>29</v>
      </c>
      <c r="X9" s="176">
        <f>R9+5</f>
        <v>25</v>
      </c>
      <c r="Y9" s="176">
        <f>T9-3</f>
        <v>152</v>
      </c>
      <c r="Z9" s="176">
        <f>T9-1</f>
        <v>154</v>
      </c>
      <c r="AA9" s="24"/>
      <c r="AB9" s="176">
        <f>R9+6</f>
        <v>26</v>
      </c>
      <c r="AC9" s="177">
        <f>T9-2</f>
        <v>153</v>
      </c>
      <c r="AD9" s="29" t="s">
        <v>5</v>
      </c>
    </row>
    <row r="10" spans="1:33" ht="12.75" customHeight="1" thickTop="1" x14ac:dyDescent="0.25">
      <c r="A10" s="496" t="s">
        <v>69</v>
      </c>
      <c r="B10" s="11">
        <v>1</v>
      </c>
      <c r="C10" s="474">
        <f>R10</f>
        <v>0</v>
      </c>
      <c r="D10" s="475"/>
      <c r="E10" s="476"/>
      <c r="F10" s="12">
        <f>S10</f>
        <v>0</v>
      </c>
      <c r="G10" s="12">
        <f>T10</f>
        <v>0</v>
      </c>
      <c r="H10" s="12">
        <f>U10</f>
        <v>0</v>
      </c>
      <c r="I10" s="12">
        <f t="shared" ref="I10:I73" si="0">X10</f>
        <v>0</v>
      </c>
      <c r="J10" s="67">
        <f>AA10</f>
        <v>0</v>
      </c>
      <c r="K10" s="13">
        <f>AB10</f>
        <v>0</v>
      </c>
      <c r="L10" s="12">
        <f>AC10</f>
        <v>0</v>
      </c>
      <c r="M10" s="14">
        <f>IF(L10&gt;0,VLOOKUP(I10,Labour!$AR$1:$AT$15,3,FALSE),0)</f>
        <v>0</v>
      </c>
      <c r="N10" s="69">
        <f t="shared" ref="N10:N73" si="1">J10*K10+L10*M10</f>
        <v>0</v>
      </c>
      <c r="R10" s="83">
        <f t="shared" ref="R10:U29" si="2">IF($B10&lt;=$U$3,VLOOKUP($B10,TTABLE,R$9,FALSE),0)</f>
        <v>0</v>
      </c>
      <c r="S10" s="83">
        <f t="shared" si="2"/>
        <v>0</v>
      </c>
      <c r="T10" s="83">
        <f t="shared" si="2"/>
        <v>0</v>
      </c>
      <c r="U10" s="83">
        <f t="shared" si="2"/>
        <v>0</v>
      </c>
      <c r="V10" s="83">
        <f t="shared" ref="V10:W29" si="3">IF($B10&lt;=$U$3,IF(VLOOKUP($B10,TTABLE,V$9,FALSE)=V$8,$U10,0),0)</f>
        <v>0</v>
      </c>
      <c r="W10" s="83">
        <f t="shared" si="3"/>
        <v>0</v>
      </c>
      <c r="X10" s="83">
        <f t="shared" ref="X10:Z29" si="4">IF($B10&lt;=$U$3,VLOOKUP($B10,TTABLE,X$9,FALSE),0)</f>
        <v>0</v>
      </c>
      <c r="Y10" s="83">
        <f t="shared" si="4"/>
        <v>0</v>
      </c>
      <c r="Z10" s="83">
        <f t="shared" si="4"/>
        <v>0</v>
      </c>
      <c r="AA10" s="171">
        <f>Y10+Z10</f>
        <v>0</v>
      </c>
      <c r="AB10" s="83">
        <f t="shared" ref="AB10:AC29" si="5">IF($B10&lt;=$U$3,VLOOKUP($B10,TTABLE,AB$9,FALSE),0)</f>
        <v>0</v>
      </c>
      <c r="AC10" s="83">
        <f t="shared" si="5"/>
        <v>0</v>
      </c>
      <c r="AD10" s="171">
        <f>IF(AND(T10&lt;&gt;0,X10="op"),1,0)</f>
        <v>0</v>
      </c>
      <c r="AE10" s="171">
        <f>AD10</f>
        <v>0</v>
      </c>
      <c r="AF10" s="82" t="str">
        <f>IF(AND(AD10=1,AE10&lt;$AD$7),S10&amp;", ",IF(AND(AD10=1,AE10=$AD$7),S10,""))</f>
        <v/>
      </c>
      <c r="AG10" s="171">
        <f>IF(AD10=1,T10,0)</f>
        <v>0</v>
      </c>
    </row>
    <row r="11" spans="1:33" ht="12" customHeight="1" x14ac:dyDescent="0.25">
      <c r="A11" s="497"/>
      <c r="B11" s="15">
        <v>2</v>
      </c>
      <c r="C11" s="468">
        <f t="shared" ref="C11:C74" si="6">R11</f>
        <v>0</v>
      </c>
      <c r="D11" s="469"/>
      <c r="E11" s="470"/>
      <c r="F11" s="67">
        <f t="shared" ref="F11:H38" si="7">S11</f>
        <v>0</v>
      </c>
      <c r="G11" s="67">
        <f t="shared" si="7"/>
        <v>0</v>
      </c>
      <c r="H11" s="67">
        <f t="shared" si="7"/>
        <v>0</v>
      </c>
      <c r="I11" s="67">
        <f t="shared" si="0"/>
        <v>0</v>
      </c>
      <c r="J11" s="67">
        <f t="shared" ref="J11:L38" si="8">AA11</f>
        <v>0</v>
      </c>
      <c r="K11" s="16">
        <f t="shared" si="8"/>
        <v>0</v>
      </c>
      <c r="L11" s="67">
        <f t="shared" si="8"/>
        <v>0</v>
      </c>
      <c r="M11" s="17">
        <f>IF(L11&gt;0,VLOOKUP(I11,Labour!$AR$1:$AT$15,3,FALSE),0)</f>
        <v>0</v>
      </c>
      <c r="N11" s="70">
        <f t="shared" si="1"/>
        <v>0</v>
      </c>
      <c r="R11" s="83">
        <f t="shared" si="2"/>
        <v>0</v>
      </c>
      <c r="S11" s="83">
        <f t="shared" si="2"/>
        <v>0</v>
      </c>
      <c r="T11" s="83">
        <f t="shared" si="2"/>
        <v>0</v>
      </c>
      <c r="U11" s="83">
        <f t="shared" si="2"/>
        <v>0</v>
      </c>
      <c r="V11" s="83">
        <f t="shared" si="3"/>
        <v>0</v>
      </c>
      <c r="W11" s="83">
        <f t="shared" si="3"/>
        <v>0</v>
      </c>
      <c r="X11" s="83">
        <f t="shared" si="4"/>
        <v>0</v>
      </c>
      <c r="Y11" s="83">
        <f t="shared" si="4"/>
        <v>0</v>
      </c>
      <c r="Z11" s="83">
        <f t="shared" si="4"/>
        <v>0</v>
      </c>
      <c r="AA11" s="171">
        <f t="shared" ref="AA11:AA74" si="9">Y11+Z11</f>
        <v>0</v>
      </c>
      <c r="AB11" s="83">
        <f t="shared" si="5"/>
        <v>0</v>
      </c>
      <c r="AC11" s="83">
        <f t="shared" si="5"/>
        <v>0</v>
      </c>
      <c r="AD11" s="171">
        <f t="shared" ref="AD11:AD74" si="10">IF(AND(T11&lt;&gt;0,X11="op"),1,0)</f>
        <v>0</v>
      </c>
      <c r="AE11" s="171">
        <f>IF(AD11=1,SUM(AD$10:AD11),0)</f>
        <v>0</v>
      </c>
      <c r="AF11" s="82" t="str">
        <f t="shared" ref="AF11:AF74" si="11">IF(AND(AD11=1,AE11&lt;$AD$7),S11&amp;", ",IF(AND(AD11=1,AE11=$AD$7),S11,""))</f>
        <v/>
      </c>
      <c r="AG11" s="171">
        <f t="shared" ref="AG11:AG74" si="12">IF(AD11=1,T11,0)</f>
        <v>0</v>
      </c>
    </row>
    <row r="12" spans="1:33" ht="12" customHeight="1" x14ac:dyDescent="0.25">
      <c r="A12" s="497"/>
      <c r="B12" s="15">
        <v>3</v>
      </c>
      <c r="C12" s="468">
        <f t="shared" si="6"/>
        <v>0</v>
      </c>
      <c r="D12" s="469"/>
      <c r="E12" s="470"/>
      <c r="F12" s="67">
        <f t="shared" si="7"/>
        <v>0</v>
      </c>
      <c r="G12" s="67">
        <f t="shared" si="7"/>
        <v>0</v>
      </c>
      <c r="H12" s="67">
        <f t="shared" si="7"/>
        <v>0</v>
      </c>
      <c r="I12" s="67">
        <f t="shared" si="0"/>
        <v>0</v>
      </c>
      <c r="J12" s="67">
        <f t="shared" si="8"/>
        <v>0</v>
      </c>
      <c r="K12" s="16">
        <f t="shared" si="8"/>
        <v>0</v>
      </c>
      <c r="L12" s="67">
        <f t="shared" si="8"/>
        <v>0</v>
      </c>
      <c r="M12" s="17">
        <f>IF(L12&gt;0,VLOOKUP(I12,Labour!$AR$1:$AT$15,3,FALSE),0)</f>
        <v>0</v>
      </c>
      <c r="N12" s="70">
        <f t="shared" si="1"/>
        <v>0</v>
      </c>
      <c r="R12" s="83">
        <f t="shared" si="2"/>
        <v>0</v>
      </c>
      <c r="S12" s="83">
        <f t="shared" si="2"/>
        <v>0</v>
      </c>
      <c r="T12" s="83">
        <f t="shared" si="2"/>
        <v>0</v>
      </c>
      <c r="U12" s="83">
        <f t="shared" si="2"/>
        <v>0</v>
      </c>
      <c r="V12" s="83">
        <f t="shared" si="3"/>
        <v>0</v>
      </c>
      <c r="W12" s="83">
        <f t="shared" si="3"/>
        <v>0</v>
      </c>
      <c r="X12" s="83">
        <f t="shared" si="4"/>
        <v>0</v>
      </c>
      <c r="Y12" s="83">
        <f t="shared" si="4"/>
        <v>0</v>
      </c>
      <c r="Z12" s="83">
        <f t="shared" si="4"/>
        <v>0</v>
      </c>
      <c r="AA12" s="171">
        <f t="shared" si="9"/>
        <v>0</v>
      </c>
      <c r="AB12" s="83">
        <f t="shared" si="5"/>
        <v>0</v>
      </c>
      <c r="AC12" s="83">
        <f t="shared" si="5"/>
        <v>0</v>
      </c>
      <c r="AD12" s="171">
        <f t="shared" si="10"/>
        <v>0</v>
      </c>
      <c r="AE12" s="171">
        <f>IF(AD12=1,SUM(AD$10:AD12),0)</f>
        <v>0</v>
      </c>
      <c r="AF12" s="82" t="str">
        <f t="shared" si="11"/>
        <v/>
      </c>
      <c r="AG12" s="171">
        <f t="shared" si="12"/>
        <v>0</v>
      </c>
    </row>
    <row r="13" spans="1:33" ht="12" customHeight="1" x14ac:dyDescent="0.25">
      <c r="A13" s="497"/>
      <c r="B13" s="15">
        <v>4</v>
      </c>
      <c r="C13" s="468">
        <f t="shared" si="6"/>
        <v>0</v>
      </c>
      <c r="D13" s="469"/>
      <c r="E13" s="470"/>
      <c r="F13" s="67">
        <f t="shared" si="7"/>
        <v>0</v>
      </c>
      <c r="G13" s="67">
        <f t="shared" si="7"/>
        <v>0</v>
      </c>
      <c r="H13" s="67">
        <f t="shared" si="7"/>
        <v>0</v>
      </c>
      <c r="I13" s="67">
        <f t="shared" si="0"/>
        <v>0</v>
      </c>
      <c r="J13" s="67">
        <f t="shared" si="8"/>
        <v>0</v>
      </c>
      <c r="K13" s="16">
        <f t="shared" si="8"/>
        <v>0</v>
      </c>
      <c r="L13" s="67">
        <f t="shared" si="8"/>
        <v>0</v>
      </c>
      <c r="M13" s="17">
        <f>IF(L13&gt;0,VLOOKUP(I13,Labour!$AR$1:$AT$15,3,FALSE),0)</f>
        <v>0</v>
      </c>
      <c r="N13" s="70">
        <f t="shared" si="1"/>
        <v>0</v>
      </c>
      <c r="R13" s="83">
        <f t="shared" si="2"/>
        <v>0</v>
      </c>
      <c r="S13" s="83">
        <f t="shared" si="2"/>
        <v>0</v>
      </c>
      <c r="T13" s="83">
        <f t="shared" si="2"/>
        <v>0</v>
      </c>
      <c r="U13" s="83">
        <f t="shared" si="2"/>
        <v>0</v>
      </c>
      <c r="V13" s="83">
        <f t="shared" si="3"/>
        <v>0</v>
      </c>
      <c r="W13" s="83">
        <f t="shared" si="3"/>
        <v>0</v>
      </c>
      <c r="X13" s="83">
        <f t="shared" si="4"/>
        <v>0</v>
      </c>
      <c r="Y13" s="83">
        <f t="shared" si="4"/>
        <v>0</v>
      </c>
      <c r="Z13" s="83">
        <f t="shared" si="4"/>
        <v>0</v>
      </c>
      <c r="AA13" s="171">
        <f t="shared" si="9"/>
        <v>0</v>
      </c>
      <c r="AB13" s="83">
        <f t="shared" si="5"/>
        <v>0</v>
      </c>
      <c r="AC13" s="83">
        <f t="shared" si="5"/>
        <v>0</v>
      </c>
      <c r="AD13" s="171">
        <f t="shared" si="10"/>
        <v>0</v>
      </c>
      <c r="AE13" s="171">
        <f>IF(AD13=1,SUM(AD$10:AD13),0)</f>
        <v>0</v>
      </c>
      <c r="AF13" s="82" t="str">
        <f t="shared" si="11"/>
        <v/>
      </c>
      <c r="AG13" s="171">
        <f t="shared" si="12"/>
        <v>0</v>
      </c>
    </row>
    <row r="14" spans="1:33" ht="12" customHeight="1" x14ac:dyDescent="0.25">
      <c r="A14" s="497"/>
      <c r="B14" s="15">
        <v>5</v>
      </c>
      <c r="C14" s="468">
        <f t="shared" si="6"/>
        <v>0</v>
      </c>
      <c r="D14" s="469"/>
      <c r="E14" s="470"/>
      <c r="F14" s="67">
        <f t="shared" si="7"/>
        <v>0</v>
      </c>
      <c r="G14" s="67">
        <f t="shared" si="7"/>
        <v>0</v>
      </c>
      <c r="H14" s="67">
        <f t="shared" si="7"/>
        <v>0</v>
      </c>
      <c r="I14" s="67">
        <f t="shared" si="0"/>
        <v>0</v>
      </c>
      <c r="J14" s="67">
        <f t="shared" si="8"/>
        <v>0</v>
      </c>
      <c r="K14" s="16">
        <f t="shared" si="8"/>
        <v>0</v>
      </c>
      <c r="L14" s="67">
        <f t="shared" si="8"/>
        <v>0</v>
      </c>
      <c r="M14" s="17">
        <f>IF(L14&gt;0,VLOOKUP(I14,Labour!$AR$1:$AT$15,3,FALSE),0)</f>
        <v>0</v>
      </c>
      <c r="N14" s="70">
        <f t="shared" si="1"/>
        <v>0</v>
      </c>
      <c r="R14" s="83">
        <f t="shared" si="2"/>
        <v>0</v>
      </c>
      <c r="S14" s="83">
        <f t="shared" si="2"/>
        <v>0</v>
      </c>
      <c r="T14" s="83">
        <f t="shared" si="2"/>
        <v>0</v>
      </c>
      <c r="U14" s="83">
        <f t="shared" si="2"/>
        <v>0</v>
      </c>
      <c r="V14" s="83">
        <f t="shared" si="3"/>
        <v>0</v>
      </c>
      <c r="W14" s="83">
        <f t="shared" si="3"/>
        <v>0</v>
      </c>
      <c r="X14" s="83">
        <f t="shared" si="4"/>
        <v>0</v>
      </c>
      <c r="Y14" s="83">
        <f t="shared" si="4"/>
        <v>0</v>
      </c>
      <c r="Z14" s="83">
        <f t="shared" si="4"/>
        <v>0</v>
      </c>
      <c r="AA14" s="171">
        <f t="shared" si="9"/>
        <v>0</v>
      </c>
      <c r="AB14" s="83">
        <f t="shared" si="5"/>
        <v>0</v>
      </c>
      <c r="AC14" s="83">
        <f t="shared" si="5"/>
        <v>0</v>
      </c>
      <c r="AD14" s="171">
        <f t="shared" si="10"/>
        <v>0</v>
      </c>
      <c r="AE14" s="171">
        <f>IF(AD14=1,SUM(AD$10:AD14),0)</f>
        <v>0</v>
      </c>
      <c r="AF14" s="82" t="str">
        <f t="shared" si="11"/>
        <v/>
      </c>
      <c r="AG14" s="171">
        <f t="shared" si="12"/>
        <v>0</v>
      </c>
    </row>
    <row r="15" spans="1:33" ht="12" customHeight="1" x14ac:dyDescent="0.25">
      <c r="A15" s="497"/>
      <c r="B15" s="15">
        <v>6</v>
      </c>
      <c r="C15" s="468">
        <f t="shared" si="6"/>
        <v>0</v>
      </c>
      <c r="D15" s="469"/>
      <c r="E15" s="470"/>
      <c r="F15" s="67">
        <f t="shared" si="7"/>
        <v>0</v>
      </c>
      <c r="G15" s="67">
        <f t="shared" si="7"/>
        <v>0</v>
      </c>
      <c r="H15" s="67">
        <f t="shared" si="7"/>
        <v>0</v>
      </c>
      <c r="I15" s="67">
        <f t="shared" si="0"/>
        <v>0</v>
      </c>
      <c r="J15" s="67">
        <f t="shared" si="8"/>
        <v>0</v>
      </c>
      <c r="K15" s="16">
        <f t="shared" si="8"/>
        <v>0</v>
      </c>
      <c r="L15" s="67">
        <f t="shared" si="8"/>
        <v>0</v>
      </c>
      <c r="M15" s="17">
        <f>IF(L15&gt;0,VLOOKUP(I15,Labour!$AR$1:$AT$15,3,FALSE),0)</f>
        <v>0</v>
      </c>
      <c r="N15" s="70">
        <f t="shared" si="1"/>
        <v>0</v>
      </c>
      <c r="R15" s="83">
        <f t="shared" si="2"/>
        <v>0</v>
      </c>
      <c r="S15" s="83">
        <f t="shared" si="2"/>
        <v>0</v>
      </c>
      <c r="T15" s="83">
        <f t="shared" si="2"/>
        <v>0</v>
      </c>
      <c r="U15" s="83">
        <f t="shared" si="2"/>
        <v>0</v>
      </c>
      <c r="V15" s="83">
        <f t="shared" si="3"/>
        <v>0</v>
      </c>
      <c r="W15" s="83">
        <f t="shared" si="3"/>
        <v>0</v>
      </c>
      <c r="X15" s="83">
        <f t="shared" si="4"/>
        <v>0</v>
      </c>
      <c r="Y15" s="83">
        <f t="shared" si="4"/>
        <v>0</v>
      </c>
      <c r="Z15" s="83">
        <f t="shared" si="4"/>
        <v>0</v>
      </c>
      <c r="AA15" s="171">
        <f t="shared" si="9"/>
        <v>0</v>
      </c>
      <c r="AB15" s="83">
        <f t="shared" si="5"/>
        <v>0</v>
      </c>
      <c r="AC15" s="83">
        <f t="shared" si="5"/>
        <v>0</v>
      </c>
      <c r="AD15" s="171">
        <f t="shared" si="10"/>
        <v>0</v>
      </c>
      <c r="AE15" s="171">
        <f>IF(AD15=1,SUM(AD$10:AD15),0)</f>
        <v>0</v>
      </c>
      <c r="AF15" s="82" t="str">
        <f t="shared" si="11"/>
        <v/>
      </c>
      <c r="AG15" s="171">
        <f t="shared" si="12"/>
        <v>0</v>
      </c>
    </row>
    <row r="16" spans="1:33" ht="12" customHeight="1" x14ac:dyDescent="0.25">
      <c r="A16" s="497"/>
      <c r="B16" s="15">
        <v>7</v>
      </c>
      <c r="C16" s="468">
        <f t="shared" si="6"/>
        <v>0</v>
      </c>
      <c r="D16" s="469"/>
      <c r="E16" s="470"/>
      <c r="F16" s="67">
        <f t="shared" si="7"/>
        <v>0</v>
      </c>
      <c r="G16" s="67">
        <f t="shared" si="7"/>
        <v>0</v>
      </c>
      <c r="H16" s="67">
        <f t="shared" si="7"/>
        <v>0</v>
      </c>
      <c r="I16" s="67">
        <f t="shared" si="0"/>
        <v>0</v>
      </c>
      <c r="J16" s="67">
        <f t="shared" si="8"/>
        <v>0</v>
      </c>
      <c r="K16" s="16">
        <f t="shared" si="8"/>
        <v>0</v>
      </c>
      <c r="L16" s="67">
        <f t="shared" si="8"/>
        <v>0</v>
      </c>
      <c r="M16" s="17">
        <f>IF(L16&gt;0,VLOOKUP(I16,Labour!$AR$1:$AT$15,3,FALSE),0)</f>
        <v>0</v>
      </c>
      <c r="N16" s="70">
        <f t="shared" si="1"/>
        <v>0</v>
      </c>
      <c r="R16" s="83">
        <f t="shared" si="2"/>
        <v>0</v>
      </c>
      <c r="S16" s="83">
        <f t="shared" si="2"/>
        <v>0</v>
      </c>
      <c r="T16" s="83">
        <f t="shared" si="2"/>
        <v>0</v>
      </c>
      <c r="U16" s="83">
        <f t="shared" si="2"/>
        <v>0</v>
      </c>
      <c r="V16" s="83">
        <f t="shared" si="3"/>
        <v>0</v>
      </c>
      <c r="W16" s="83">
        <f t="shared" si="3"/>
        <v>0</v>
      </c>
      <c r="X16" s="83">
        <f t="shared" si="4"/>
        <v>0</v>
      </c>
      <c r="Y16" s="83">
        <f t="shared" si="4"/>
        <v>0</v>
      </c>
      <c r="Z16" s="83">
        <f t="shared" si="4"/>
        <v>0</v>
      </c>
      <c r="AA16" s="171">
        <f t="shared" si="9"/>
        <v>0</v>
      </c>
      <c r="AB16" s="83">
        <f t="shared" si="5"/>
        <v>0</v>
      </c>
      <c r="AC16" s="83">
        <f t="shared" si="5"/>
        <v>0</v>
      </c>
      <c r="AD16" s="171">
        <f t="shared" si="10"/>
        <v>0</v>
      </c>
      <c r="AE16" s="171">
        <f>IF(AD16=1,SUM(AD$10:AD16),0)</f>
        <v>0</v>
      </c>
      <c r="AF16" s="82" t="str">
        <f t="shared" si="11"/>
        <v/>
      </c>
      <c r="AG16" s="171">
        <f t="shared" si="12"/>
        <v>0</v>
      </c>
    </row>
    <row r="17" spans="1:33" ht="12" customHeight="1" x14ac:dyDescent="0.25">
      <c r="A17" s="497"/>
      <c r="B17" s="15">
        <v>8</v>
      </c>
      <c r="C17" s="468">
        <f t="shared" si="6"/>
        <v>0</v>
      </c>
      <c r="D17" s="469"/>
      <c r="E17" s="470"/>
      <c r="F17" s="67">
        <f t="shared" si="7"/>
        <v>0</v>
      </c>
      <c r="G17" s="67">
        <f t="shared" si="7"/>
        <v>0</v>
      </c>
      <c r="H17" s="67">
        <f t="shared" si="7"/>
        <v>0</v>
      </c>
      <c r="I17" s="67">
        <f t="shared" si="0"/>
        <v>0</v>
      </c>
      <c r="J17" s="67">
        <f t="shared" si="8"/>
        <v>0</v>
      </c>
      <c r="K17" s="16">
        <f t="shared" si="8"/>
        <v>0</v>
      </c>
      <c r="L17" s="67">
        <f t="shared" si="8"/>
        <v>0</v>
      </c>
      <c r="M17" s="17">
        <f>IF(L17&gt;0,VLOOKUP(I17,Labour!$AR$1:$AT$15,3,FALSE),0)</f>
        <v>0</v>
      </c>
      <c r="N17" s="70">
        <f t="shared" si="1"/>
        <v>0</v>
      </c>
      <c r="R17" s="83">
        <f t="shared" si="2"/>
        <v>0</v>
      </c>
      <c r="S17" s="83">
        <f t="shared" si="2"/>
        <v>0</v>
      </c>
      <c r="T17" s="83">
        <f t="shared" si="2"/>
        <v>0</v>
      </c>
      <c r="U17" s="83">
        <f t="shared" si="2"/>
        <v>0</v>
      </c>
      <c r="V17" s="83">
        <f t="shared" si="3"/>
        <v>0</v>
      </c>
      <c r="W17" s="83">
        <f t="shared" si="3"/>
        <v>0</v>
      </c>
      <c r="X17" s="83">
        <f t="shared" si="4"/>
        <v>0</v>
      </c>
      <c r="Y17" s="83">
        <f t="shared" si="4"/>
        <v>0</v>
      </c>
      <c r="Z17" s="83">
        <f t="shared" si="4"/>
        <v>0</v>
      </c>
      <c r="AA17" s="171">
        <f t="shared" si="9"/>
        <v>0</v>
      </c>
      <c r="AB17" s="83">
        <f t="shared" si="5"/>
        <v>0</v>
      </c>
      <c r="AC17" s="83">
        <f t="shared" si="5"/>
        <v>0</v>
      </c>
      <c r="AD17" s="171">
        <f t="shared" si="10"/>
        <v>0</v>
      </c>
      <c r="AE17" s="171">
        <f>IF(AD17=1,SUM(AD$10:AD17),0)</f>
        <v>0</v>
      </c>
      <c r="AF17" s="82" t="str">
        <f t="shared" si="11"/>
        <v/>
      </c>
      <c r="AG17" s="171">
        <f t="shared" si="12"/>
        <v>0</v>
      </c>
    </row>
    <row r="18" spans="1:33" ht="12" customHeight="1" x14ac:dyDescent="0.25">
      <c r="A18" s="497"/>
      <c r="B18" s="15">
        <v>9</v>
      </c>
      <c r="C18" s="468">
        <f t="shared" si="6"/>
        <v>0</v>
      </c>
      <c r="D18" s="469"/>
      <c r="E18" s="470"/>
      <c r="F18" s="67">
        <f t="shared" si="7"/>
        <v>0</v>
      </c>
      <c r="G18" s="67">
        <f t="shared" si="7"/>
        <v>0</v>
      </c>
      <c r="H18" s="67">
        <f t="shared" si="7"/>
        <v>0</v>
      </c>
      <c r="I18" s="67">
        <f t="shared" si="0"/>
        <v>0</v>
      </c>
      <c r="J18" s="67">
        <f t="shared" si="8"/>
        <v>0</v>
      </c>
      <c r="K18" s="16">
        <f t="shared" si="8"/>
        <v>0</v>
      </c>
      <c r="L18" s="67">
        <f t="shared" si="8"/>
        <v>0</v>
      </c>
      <c r="M18" s="17">
        <f>IF(L18&gt;0,VLOOKUP(I18,Labour!$AR$1:$AT$15,3,FALSE),0)</f>
        <v>0</v>
      </c>
      <c r="N18" s="70">
        <f t="shared" si="1"/>
        <v>0</v>
      </c>
      <c r="R18" s="83">
        <f t="shared" si="2"/>
        <v>0</v>
      </c>
      <c r="S18" s="83">
        <f t="shared" si="2"/>
        <v>0</v>
      </c>
      <c r="T18" s="83">
        <f t="shared" si="2"/>
        <v>0</v>
      </c>
      <c r="U18" s="83">
        <f t="shared" si="2"/>
        <v>0</v>
      </c>
      <c r="V18" s="83">
        <f t="shared" si="3"/>
        <v>0</v>
      </c>
      <c r="W18" s="83">
        <f t="shared" si="3"/>
        <v>0</v>
      </c>
      <c r="X18" s="83">
        <f t="shared" si="4"/>
        <v>0</v>
      </c>
      <c r="Y18" s="83">
        <f t="shared" si="4"/>
        <v>0</v>
      </c>
      <c r="Z18" s="83">
        <f t="shared" si="4"/>
        <v>0</v>
      </c>
      <c r="AA18" s="171">
        <f t="shared" si="9"/>
        <v>0</v>
      </c>
      <c r="AB18" s="83">
        <f t="shared" si="5"/>
        <v>0</v>
      </c>
      <c r="AC18" s="83">
        <f t="shared" si="5"/>
        <v>0</v>
      </c>
      <c r="AD18" s="171">
        <f t="shared" si="10"/>
        <v>0</v>
      </c>
      <c r="AE18" s="171">
        <f>IF(AD18=1,SUM(AD$10:AD18),0)</f>
        <v>0</v>
      </c>
      <c r="AF18" s="82" t="str">
        <f t="shared" si="11"/>
        <v/>
      </c>
      <c r="AG18" s="171">
        <f t="shared" si="12"/>
        <v>0</v>
      </c>
    </row>
    <row r="19" spans="1:33" ht="12" customHeight="1" x14ac:dyDescent="0.25">
      <c r="A19" s="497"/>
      <c r="B19" s="15">
        <v>10</v>
      </c>
      <c r="C19" s="468">
        <f t="shared" si="6"/>
        <v>0</v>
      </c>
      <c r="D19" s="469"/>
      <c r="E19" s="470"/>
      <c r="F19" s="67">
        <f t="shared" si="7"/>
        <v>0</v>
      </c>
      <c r="G19" s="67">
        <f t="shared" si="7"/>
        <v>0</v>
      </c>
      <c r="H19" s="67">
        <f t="shared" si="7"/>
        <v>0</v>
      </c>
      <c r="I19" s="67">
        <f t="shared" si="0"/>
        <v>0</v>
      </c>
      <c r="J19" s="67">
        <f t="shared" si="8"/>
        <v>0</v>
      </c>
      <c r="K19" s="16">
        <f t="shared" si="8"/>
        <v>0</v>
      </c>
      <c r="L19" s="67">
        <f t="shared" si="8"/>
        <v>0</v>
      </c>
      <c r="M19" s="17">
        <f>IF(L19&gt;0,VLOOKUP(I19,Labour!$AR$1:$AT$15,3,FALSE),0)</f>
        <v>0</v>
      </c>
      <c r="N19" s="70">
        <f t="shared" si="1"/>
        <v>0</v>
      </c>
      <c r="R19" s="83">
        <f t="shared" si="2"/>
        <v>0</v>
      </c>
      <c r="S19" s="83">
        <f t="shared" si="2"/>
        <v>0</v>
      </c>
      <c r="T19" s="83">
        <f t="shared" si="2"/>
        <v>0</v>
      </c>
      <c r="U19" s="83">
        <f t="shared" si="2"/>
        <v>0</v>
      </c>
      <c r="V19" s="83">
        <f t="shared" si="3"/>
        <v>0</v>
      </c>
      <c r="W19" s="83">
        <f t="shared" si="3"/>
        <v>0</v>
      </c>
      <c r="X19" s="83">
        <f t="shared" si="4"/>
        <v>0</v>
      </c>
      <c r="Y19" s="83">
        <f t="shared" si="4"/>
        <v>0</v>
      </c>
      <c r="Z19" s="83">
        <f t="shared" si="4"/>
        <v>0</v>
      </c>
      <c r="AA19" s="171">
        <f t="shared" si="9"/>
        <v>0</v>
      </c>
      <c r="AB19" s="83">
        <f t="shared" si="5"/>
        <v>0</v>
      </c>
      <c r="AC19" s="83">
        <f t="shared" si="5"/>
        <v>0</v>
      </c>
      <c r="AD19" s="171">
        <f t="shared" si="10"/>
        <v>0</v>
      </c>
      <c r="AE19" s="171">
        <f>IF(AD19=1,SUM(AD$10:AD19),0)</f>
        <v>0</v>
      </c>
      <c r="AF19" s="82" t="str">
        <f t="shared" si="11"/>
        <v/>
      </c>
      <c r="AG19" s="171">
        <f t="shared" si="12"/>
        <v>0</v>
      </c>
    </row>
    <row r="20" spans="1:33" ht="12" customHeight="1" x14ac:dyDescent="0.25">
      <c r="A20" s="497"/>
      <c r="B20" s="15">
        <v>11</v>
      </c>
      <c r="C20" s="468">
        <f t="shared" si="6"/>
        <v>0</v>
      </c>
      <c r="D20" s="469"/>
      <c r="E20" s="470"/>
      <c r="F20" s="67">
        <f t="shared" si="7"/>
        <v>0</v>
      </c>
      <c r="G20" s="67">
        <f t="shared" si="7"/>
        <v>0</v>
      </c>
      <c r="H20" s="67">
        <f t="shared" si="7"/>
        <v>0</v>
      </c>
      <c r="I20" s="67">
        <f t="shared" si="0"/>
        <v>0</v>
      </c>
      <c r="J20" s="67">
        <f t="shared" si="8"/>
        <v>0</v>
      </c>
      <c r="K20" s="16">
        <f t="shared" si="8"/>
        <v>0</v>
      </c>
      <c r="L20" s="67">
        <f t="shared" si="8"/>
        <v>0</v>
      </c>
      <c r="M20" s="17">
        <f>IF(L20&gt;0,VLOOKUP(I20,Labour!$AR$1:$AT$15,3,FALSE),0)</f>
        <v>0</v>
      </c>
      <c r="N20" s="70">
        <f t="shared" si="1"/>
        <v>0</v>
      </c>
      <c r="R20" s="83">
        <f t="shared" si="2"/>
        <v>0</v>
      </c>
      <c r="S20" s="83">
        <f t="shared" si="2"/>
        <v>0</v>
      </c>
      <c r="T20" s="83">
        <f t="shared" si="2"/>
        <v>0</v>
      </c>
      <c r="U20" s="83">
        <f t="shared" si="2"/>
        <v>0</v>
      </c>
      <c r="V20" s="83">
        <f t="shared" si="3"/>
        <v>0</v>
      </c>
      <c r="W20" s="83">
        <f t="shared" si="3"/>
        <v>0</v>
      </c>
      <c r="X20" s="83">
        <f t="shared" si="4"/>
        <v>0</v>
      </c>
      <c r="Y20" s="83">
        <f t="shared" si="4"/>
        <v>0</v>
      </c>
      <c r="Z20" s="83">
        <f t="shared" si="4"/>
        <v>0</v>
      </c>
      <c r="AA20" s="171">
        <f t="shared" si="9"/>
        <v>0</v>
      </c>
      <c r="AB20" s="83">
        <f t="shared" si="5"/>
        <v>0</v>
      </c>
      <c r="AC20" s="83">
        <f t="shared" si="5"/>
        <v>0</v>
      </c>
      <c r="AD20" s="171">
        <f t="shared" si="10"/>
        <v>0</v>
      </c>
      <c r="AE20" s="171">
        <f>IF(AD20=1,SUM(AD$10:AD20),0)</f>
        <v>0</v>
      </c>
      <c r="AF20" s="82" t="str">
        <f t="shared" si="11"/>
        <v/>
      </c>
      <c r="AG20" s="171">
        <f t="shared" si="12"/>
        <v>0</v>
      </c>
    </row>
    <row r="21" spans="1:33" ht="12" customHeight="1" x14ac:dyDescent="0.25">
      <c r="A21" s="497"/>
      <c r="B21" s="15">
        <v>12</v>
      </c>
      <c r="C21" s="468">
        <f t="shared" si="6"/>
        <v>0</v>
      </c>
      <c r="D21" s="469"/>
      <c r="E21" s="470"/>
      <c r="F21" s="67">
        <f t="shared" si="7"/>
        <v>0</v>
      </c>
      <c r="G21" s="67">
        <f t="shared" si="7"/>
        <v>0</v>
      </c>
      <c r="H21" s="67">
        <f t="shared" si="7"/>
        <v>0</v>
      </c>
      <c r="I21" s="67">
        <f t="shared" si="0"/>
        <v>0</v>
      </c>
      <c r="J21" s="67">
        <f t="shared" si="8"/>
        <v>0</v>
      </c>
      <c r="K21" s="16">
        <f t="shared" si="8"/>
        <v>0</v>
      </c>
      <c r="L21" s="67">
        <f t="shared" si="8"/>
        <v>0</v>
      </c>
      <c r="M21" s="17">
        <f>IF(L21&gt;0,VLOOKUP(I21,Labour!$AR$1:$AT$15,3,FALSE),0)</f>
        <v>0</v>
      </c>
      <c r="N21" s="70">
        <f t="shared" si="1"/>
        <v>0</v>
      </c>
      <c r="R21" s="83">
        <f t="shared" si="2"/>
        <v>0</v>
      </c>
      <c r="S21" s="83">
        <f t="shared" si="2"/>
        <v>0</v>
      </c>
      <c r="T21" s="83">
        <f t="shared" si="2"/>
        <v>0</v>
      </c>
      <c r="U21" s="83">
        <f t="shared" si="2"/>
        <v>0</v>
      </c>
      <c r="V21" s="83">
        <f t="shared" si="3"/>
        <v>0</v>
      </c>
      <c r="W21" s="83">
        <f t="shared" si="3"/>
        <v>0</v>
      </c>
      <c r="X21" s="83">
        <f t="shared" si="4"/>
        <v>0</v>
      </c>
      <c r="Y21" s="83">
        <f t="shared" si="4"/>
        <v>0</v>
      </c>
      <c r="Z21" s="83">
        <f t="shared" si="4"/>
        <v>0</v>
      </c>
      <c r="AA21" s="171">
        <f t="shared" si="9"/>
        <v>0</v>
      </c>
      <c r="AB21" s="83">
        <f t="shared" si="5"/>
        <v>0</v>
      </c>
      <c r="AC21" s="83">
        <f t="shared" si="5"/>
        <v>0</v>
      </c>
      <c r="AD21" s="171">
        <f t="shared" si="10"/>
        <v>0</v>
      </c>
      <c r="AE21" s="171">
        <f>IF(AD21=1,SUM(AD$10:AD21),0)</f>
        <v>0</v>
      </c>
      <c r="AF21" s="82" t="str">
        <f t="shared" si="11"/>
        <v/>
      </c>
      <c r="AG21" s="171">
        <f t="shared" si="12"/>
        <v>0</v>
      </c>
    </row>
    <row r="22" spans="1:33" ht="12" customHeight="1" x14ac:dyDescent="0.25">
      <c r="A22" s="497"/>
      <c r="B22" s="15">
        <v>13</v>
      </c>
      <c r="C22" s="468">
        <f t="shared" si="6"/>
        <v>0</v>
      </c>
      <c r="D22" s="469"/>
      <c r="E22" s="470"/>
      <c r="F22" s="67">
        <f t="shared" si="7"/>
        <v>0</v>
      </c>
      <c r="G22" s="67">
        <f t="shared" si="7"/>
        <v>0</v>
      </c>
      <c r="H22" s="67">
        <f t="shared" si="7"/>
        <v>0</v>
      </c>
      <c r="I22" s="67">
        <f t="shared" si="0"/>
        <v>0</v>
      </c>
      <c r="J22" s="67">
        <f t="shared" si="8"/>
        <v>0</v>
      </c>
      <c r="K22" s="16">
        <f t="shared" si="8"/>
        <v>0</v>
      </c>
      <c r="L22" s="67">
        <f t="shared" si="8"/>
        <v>0</v>
      </c>
      <c r="M22" s="17">
        <f>IF(L22&gt;0,VLOOKUP(I22,Labour!$AR$1:$AT$15,3,FALSE),0)</f>
        <v>0</v>
      </c>
      <c r="N22" s="70">
        <f t="shared" si="1"/>
        <v>0</v>
      </c>
      <c r="R22" s="83">
        <f t="shared" si="2"/>
        <v>0</v>
      </c>
      <c r="S22" s="83">
        <f t="shared" si="2"/>
        <v>0</v>
      </c>
      <c r="T22" s="83">
        <f t="shared" si="2"/>
        <v>0</v>
      </c>
      <c r="U22" s="83">
        <f t="shared" si="2"/>
        <v>0</v>
      </c>
      <c r="V22" s="83">
        <f t="shared" si="3"/>
        <v>0</v>
      </c>
      <c r="W22" s="83">
        <f t="shared" si="3"/>
        <v>0</v>
      </c>
      <c r="X22" s="83">
        <f t="shared" si="4"/>
        <v>0</v>
      </c>
      <c r="Y22" s="83">
        <f t="shared" si="4"/>
        <v>0</v>
      </c>
      <c r="Z22" s="83">
        <f t="shared" si="4"/>
        <v>0</v>
      </c>
      <c r="AA22" s="171">
        <f t="shared" si="9"/>
        <v>0</v>
      </c>
      <c r="AB22" s="83">
        <f t="shared" si="5"/>
        <v>0</v>
      </c>
      <c r="AC22" s="83">
        <f t="shared" si="5"/>
        <v>0</v>
      </c>
      <c r="AD22" s="171">
        <f t="shared" si="10"/>
        <v>0</v>
      </c>
      <c r="AE22" s="171">
        <f>IF(AD22=1,SUM(AD$10:AD22),0)</f>
        <v>0</v>
      </c>
      <c r="AF22" s="82" t="str">
        <f t="shared" si="11"/>
        <v/>
      </c>
      <c r="AG22" s="171">
        <f t="shared" si="12"/>
        <v>0</v>
      </c>
    </row>
    <row r="23" spans="1:33" ht="12" customHeight="1" x14ac:dyDescent="0.25">
      <c r="A23" s="497"/>
      <c r="B23" s="15">
        <v>14</v>
      </c>
      <c r="C23" s="468">
        <f t="shared" si="6"/>
        <v>0</v>
      </c>
      <c r="D23" s="469"/>
      <c r="E23" s="470"/>
      <c r="F23" s="67">
        <f t="shared" si="7"/>
        <v>0</v>
      </c>
      <c r="G23" s="67">
        <f t="shared" si="7"/>
        <v>0</v>
      </c>
      <c r="H23" s="67">
        <f t="shared" si="7"/>
        <v>0</v>
      </c>
      <c r="I23" s="67">
        <f t="shared" si="0"/>
        <v>0</v>
      </c>
      <c r="J23" s="67">
        <f t="shared" si="8"/>
        <v>0</v>
      </c>
      <c r="K23" s="16">
        <f t="shared" si="8"/>
        <v>0</v>
      </c>
      <c r="L23" s="67">
        <f t="shared" si="8"/>
        <v>0</v>
      </c>
      <c r="M23" s="17">
        <f>IF(L23&gt;0,VLOOKUP(I23,Labour!$AR$1:$AT$15,3,FALSE),0)</f>
        <v>0</v>
      </c>
      <c r="N23" s="70">
        <f t="shared" si="1"/>
        <v>0</v>
      </c>
      <c r="R23" s="83">
        <f t="shared" si="2"/>
        <v>0</v>
      </c>
      <c r="S23" s="83">
        <f t="shared" si="2"/>
        <v>0</v>
      </c>
      <c r="T23" s="83">
        <f t="shared" si="2"/>
        <v>0</v>
      </c>
      <c r="U23" s="83">
        <f t="shared" si="2"/>
        <v>0</v>
      </c>
      <c r="V23" s="83">
        <f t="shared" si="3"/>
        <v>0</v>
      </c>
      <c r="W23" s="83">
        <f t="shared" si="3"/>
        <v>0</v>
      </c>
      <c r="X23" s="83">
        <f t="shared" si="4"/>
        <v>0</v>
      </c>
      <c r="Y23" s="83">
        <f t="shared" si="4"/>
        <v>0</v>
      </c>
      <c r="Z23" s="83">
        <f t="shared" si="4"/>
        <v>0</v>
      </c>
      <c r="AA23" s="171">
        <f t="shared" si="9"/>
        <v>0</v>
      </c>
      <c r="AB23" s="83">
        <f t="shared" si="5"/>
        <v>0</v>
      </c>
      <c r="AC23" s="83">
        <f t="shared" si="5"/>
        <v>0</v>
      </c>
      <c r="AD23" s="171">
        <f t="shared" si="10"/>
        <v>0</v>
      </c>
      <c r="AE23" s="171">
        <f>IF(AD23=1,SUM(AD$10:AD23),0)</f>
        <v>0</v>
      </c>
      <c r="AF23" s="82" t="str">
        <f t="shared" si="11"/>
        <v/>
      </c>
      <c r="AG23" s="171">
        <f t="shared" si="12"/>
        <v>0</v>
      </c>
    </row>
    <row r="24" spans="1:33" ht="12" customHeight="1" x14ac:dyDescent="0.25">
      <c r="A24" s="497"/>
      <c r="B24" s="15">
        <v>15</v>
      </c>
      <c r="C24" s="468">
        <f t="shared" si="6"/>
        <v>0</v>
      </c>
      <c r="D24" s="469"/>
      <c r="E24" s="470"/>
      <c r="F24" s="67">
        <f t="shared" si="7"/>
        <v>0</v>
      </c>
      <c r="G24" s="67">
        <f t="shared" si="7"/>
        <v>0</v>
      </c>
      <c r="H24" s="67">
        <f t="shared" si="7"/>
        <v>0</v>
      </c>
      <c r="I24" s="67">
        <f t="shared" si="0"/>
        <v>0</v>
      </c>
      <c r="J24" s="67">
        <f t="shared" si="8"/>
        <v>0</v>
      </c>
      <c r="K24" s="16">
        <f t="shared" si="8"/>
        <v>0</v>
      </c>
      <c r="L24" s="67">
        <f t="shared" si="8"/>
        <v>0</v>
      </c>
      <c r="M24" s="17">
        <f>IF(L24&gt;0,VLOOKUP(I24,Labour!$AR$1:$AT$15,3,FALSE),0)</f>
        <v>0</v>
      </c>
      <c r="N24" s="70">
        <f t="shared" si="1"/>
        <v>0</v>
      </c>
      <c r="R24" s="83">
        <f t="shared" si="2"/>
        <v>0</v>
      </c>
      <c r="S24" s="83">
        <f t="shared" si="2"/>
        <v>0</v>
      </c>
      <c r="T24" s="83">
        <f t="shared" si="2"/>
        <v>0</v>
      </c>
      <c r="U24" s="83">
        <f t="shared" si="2"/>
        <v>0</v>
      </c>
      <c r="V24" s="83">
        <f t="shared" si="3"/>
        <v>0</v>
      </c>
      <c r="W24" s="83">
        <f t="shared" si="3"/>
        <v>0</v>
      </c>
      <c r="X24" s="83">
        <f t="shared" si="4"/>
        <v>0</v>
      </c>
      <c r="Y24" s="83">
        <f t="shared" si="4"/>
        <v>0</v>
      </c>
      <c r="Z24" s="83">
        <f t="shared" si="4"/>
        <v>0</v>
      </c>
      <c r="AA24" s="171">
        <f t="shared" si="9"/>
        <v>0</v>
      </c>
      <c r="AB24" s="83">
        <f t="shared" si="5"/>
        <v>0</v>
      </c>
      <c r="AC24" s="83">
        <f t="shared" si="5"/>
        <v>0</v>
      </c>
      <c r="AD24" s="171">
        <f t="shared" si="10"/>
        <v>0</v>
      </c>
      <c r="AE24" s="171">
        <f>IF(AD24=1,SUM(AD$10:AD24),0)</f>
        <v>0</v>
      </c>
      <c r="AF24" s="82" t="str">
        <f t="shared" si="11"/>
        <v/>
      </c>
      <c r="AG24" s="171">
        <f t="shared" si="12"/>
        <v>0</v>
      </c>
    </row>
    <row r="25" spans="1:33" ht="12" customHeight="1" x14ac:dyDescent="0.25">
      <c r="A25" s="497"/>
      <c r="B25" s="15">
        <v>16</v>
      </c>
      <c r="C25" s="468">
        <f t="shared" si="6"/>
        <v>0</v>
      </c>
      <c r="D25" s="469"/>
      <c r="E25" s="470"/>
      <c r="F25" s="67">
        <f t="shared" si="7"/>
        <v>0</v>
      </c>
      <c r="G25" s="67">
        <f t="shared" si="7"/>
        <v>0</v>
      </c>
      <c r="H25" s="67">
        <f t="shared" si="7"/>
        <v>0</v>
      </c>
      <c r="I25" s="67">
        <f t="shared" si="0"/>
        <v>0</v>
      </c>
      <c r="J25" s="67">
        <f t="shared" si="8"/>
        <v>0</v>
      </c>
      <c r="K25" s="16">
        <f t="shared" si="8"/>
        <v>0</v>
      </c>
      <c r="L25" s="67">
        <f t="shared" si="8"/>
        <v>0</v>
      </c>
      <c r="M25" s="17">
        <f>IF(L25&gt;0,VLOOKUP(I25,Labour!$AR$1:$AT$15,3,FALSE),0)</f>
        <v>0</v>
      </c>
      <c r="N25" s="70">
        <f t="shared" si="1"/>
        <v>0</v>
      </c>
      <c r="R25" s="83">
        <f t="shared" si="2"/>
        <v>0</v>
      </c>
      <c r="S25" s="83">
        <f t="shared" si="2"/>
        <v>0</v>
      </c>
      <c r="T25" s="83">
        <f t="shared" si="2"/>
        <v>0</v>
      </c>
      <c r="U25" s="83">
        <f t="shared" si="2"/>
        <v>0</v>
      </c>
      <c r="V25" s="83">
        <f t="shared" si="3"/>
        <v>0</v>
      </c>
      <c r="W25" s="83">
        <f t="shared" si="3"/>
        <v>0</v>
      </c>
      <c r="X25" s="83">
        <f t="shared" si="4"/>
        <v>0</v>
      </c>
      <c r="Y25" s="83">
        <f t="shared" si="4"/>
        <v>0</v>
      </c>
      <c r="Z25" s="83">
        <f t="shared" si="4"/>
        <v>0</v>
      </c>
      <c r="AA25" s="171">
        <f t="shared" si="9"/>
        <v>0</v>
      </c>
      <c r="AB25" s="83">
        <f t="shared" si="5"/>
        <v>0</v>
      </c>
      <c r="AC25" s="83">
        <f t="shared" si="5"/>
        <v>0</v>
      </c>
      <c r="AD25" s="171">
        <f t="shared" si="10"/>
        <v>0</v>
      </c>
      <c r="AE25" s="171">
        <f>IF(AD25=1,SUM(AD$10:AD25),0)</f>
        <v>0</v>
      </c>
      <c r="AF25" s="82" t="str">
        <f t="shared" si="11"/>
        <v/>
      </c>
      <c r="AG25" s="171">
        <f t="shared" si="12"/>
        <v>0</v>
      </c>
    </row>
    <row r="26" spans="1:33" ht="12" customHeight="1" x14ac:dyDescent="0.25">
      <c r="A26" s="497"/>
      <c r="B26" s="15">
        <v>17</v>
      </c>
      <c r="C26" s="468">
        <f t="shared" si="6"/>
        <v>0</v>
      </c>
      <c r="D26" s="469"/>
      <c r="E26" s="470"/>
      <c r="F26" s="67">
        <f t="shared" si="7"/>
        <v>0</v>
      </c>
      <c r="G26" s="67">
        <f t="shared" si="7"/>
        <v>0</v>
      </c>
      <c r="H26" s="67">
        <f t="shared" si="7"/>
        <v>0</v>
      </c>
      <c r="I26" s="67">
        <f t="shared" si="0"/>
        <v>0</v>
      </c>
      <c r="J26" s="67">
        <f t="shared" si="8"/>
        <v>0</v>
      </c>
      <c r="K26" s="16">
        <f t="shared" si="8"/>
        <v>0</v>
      </c>
      <c r="L26" s="67">
        <f t="shared" si="8"/>
        <v>0</v>
      </c>
      <c r="M26" s="17">
        <f>IF(L26&gt;0,VLOOKUP(I26,Labour!$AR$1:$AT$15,3,FALSE),0)</f>
        <v>0</v>
      </c>
      <c r="N26" s="70">
        <f t="shared" si="1"/>
        <v>0</v>
      </c>
      <c r="R26" s="83">
        <f t="shared" si="2"/>
        <v>0</v>
      </c>
      <c r="S26" s="83">
        <f t="shared" si="2"/>
        <v>0</v>
      </c>
      <c r="T26" s="83">
        <f t="shared" si="2"/>
        <v>0</v>
      </c>
      <c r="U26" s="83">
        <f t="shared" si="2"/>
        <v>0</v>
      </c>
      <c r="V26" s="83">
        <f t="shared" si="3"/>
        <v>0</v>
      </c>
      <c r="W26" s="83">
        <f t="shared" si="3"/>
        <v>0</v>
      </c>
      <c r="X26" s="83">
        <f t="shared" si="4"/>
        <v>0</v>
      </c>
      <c r="Y26" s="83">
        <f t="shared" si="4"/>
        <v>0</v>
      </c>
      <c r="Z26" s="83">
        <f t="shared" si="4"/>
        <v>0</v>
      </c>
      <c r="AA26" s="171">
        <f t="shared" si="9"/>
        <v>0</v>
      </c>
      <c r="AB26" s="83">
        <f t="shared" si="5"/>
        <v>0</v>
      </c>
      <c r="AC26" s="83">
        <f t="shared" si="5"/>
        <v>0</v>
      </c>
      <c r="AD26" s="171">
        <f t="shared" si="10"/>
        <v>0</v>
      </c>
      <c r="AE26" s="171">
        <f>IF(AD26=1,SUM(AD$10:AD26),0)</f>
        <v>0</v>
      </c>
      <c r="AF26" s="82" t="str">
        <f t="shared" si="11"/>
        <v/>
      </c>
      <c r="AG26" s="171">
        <f t="shared" si="12"/>
        <v>0</v>
      </c>
    </row>
    <row r="27" spans="1:33" ht="12" customHeight="1" x14ac:dyDescent="0.25">
      <c r="A27" s="497"/>
      <c r="B27" s="15">
        <v>18</v>
      </c>
      <c r="C27" s="468">
        <f t="shared" si="6"/>
        <v>0</v>
      </c>
      <c r="D27" s="469"/>
      <c r="E27" s="470"/>
      <c r="F27" s="67">
        <f t="shared" si="7"/>
        <v>0</v>
      </c>
      <c r="G27" s="67">
        <f t="shared" si="7"/>
        <v>0</v>
      </c>
      <c r="H27" s="67">
        <f t="shared" si="7"/>
        <v>0</v>
      </c>
      <c r="I27" s="67">
        <f t="shared" si="0"/>
        <v>0</v>
      </c>
      <c r="J27" s="67">
        <f t="shared" si="8"/>
        <v>0</v>
      </c>
      <c r="K27" s="16">
        <f t="shared" si="8"/>
        <v>0</v>
      </c>
      <c r="L27" s="67">
        <f t="shared" si="8"/>
        <v>0</v>
      </c>
      <c r="M27" s="17">
        <f>IF(L27&gt;0,VLOOKUP(I27,Labour!$AR$1:$AT$15,3,FALSE),0)</f>
        <v>0</v>
      </c>
      <c r="N27" s="70">
        <f t="shared" si="1"/>
        <v>0</v>
      </c>
      <c r="R27" s="83">
        <f t="shared" si="2"/>
        <v>0</v>
      </c>
      <c r="S27" s="83">
        <f t="shared" si="2"/>
        <v>0</v>
      </c>
      <c r="T27" s="83">
        <f t="shared" si="2"/>
        <v>0</v>
      </c>
      <c r="U27" s="83">
        <f t="shared" si="2"/>
        <v>0</v>
      </c>
      <c r="V27" s="83">
        <f t="shared" si="3"/>
        <v>0</v>
      </c>
      <c r="W27" s="83">
        <f t="shared" si="3"/>
        <v>0</v>
      </c>
      <c r="X27" s="83">
        <f t="shared" si="4"/>
        <v>0</v>
      </c>
      <c r="Y27" s="83">
        <f t="shared" si="4"/>
        <v>0</v>
      </c>
      <c r="Z27" s="83">
        <f t="shared" si="4"/>
        <v>0</v>
      </c>
      <c r="AA27" s="171">
        <f t="shared" si="9"/>
        <v>0</v>
      </c>
      <c r="AB27" s="83">
        <f t="shared" si="5"/>
        <v>0</v>
      </c>
      <c r="AC27" s="83">
        <f t="shared" si="5"/>
        <v>0</v>
      </c>
      <c r="AD27" s="171">
        <f t="shared" si="10"/>
        <v>0</v>
      </c>
      <c r="AE27" s="171">
        <f>IF(AD27=1,SUM(AD$10:AD27),0)</f>
        <v>0</v>
      </c>
      <c r="AF27" s="82" t="str">
        <f t="shared" si="11"/>
        <v/>
      </c>
      <c r="AG27" s="171">
        <f t="shared" si="12"/>
        <v>0</v>
      </c>
    </row>
    <row r="28" spans="1:33" ht="12" customHeight="1" x14ac:dyDescent="0.25">
      <c r="A28" s="497"/>
      <c r="B28" s="15">
        <v>19</v>
      </c>
      <c r="C28" s="468">
        <f t="shared" si="6"/>
        <v>0</v>
      </c>
      <c r="D28" s="469"/>
      <c r="E28" s="470"/>
      <c r="F28" s="67">
        <f t="shared" si="7"/>
        <v>0</v>
      </c>
      <c r="G28" s="67">
        <f t="shared" si="7"/>
        <v>0</v>
      </c>
      <c r="H28" s="67">
        <f t="shared" si="7"/>
        <v>0</v>
      </c>
      <c r="I28" s="67">
        <f t="shared" si="0"/>
        <v>0</v>
      </c>
      <c r="J28" s="67">
        <f t="shared" si="8"/>
        <v>0</v>
      </c>
      <c r="K28" s="16">
        <f t="shared" si="8"/>
        <v>0</v>
      </c>
      <c r="L28" s="67">
        <f t="shared" si="8"/>
        <v>0</v>
      </c>
      <c r="M28" s="17">
        <f>IF(L28&gt;0,VLOOKUP(I28,Labour!$AR$1:$AT$15,3,FALSE),0)</f>
        <v>0</v>
      </c>
      <c r="N28" s="70">
        <f t="shared" si="1"/>
        <v>0</v>
      </c>
      <c r="R28" s="83">
        <f t="shared" si="2"/>
        <v>0</v>
      </c>
      <c r="S28" s="83">
        <f t="shared" si="2"/>
        <v>0</v>
      </c>
      <c r="T28" s="83">
        <f t="shared" si="2"/>
        <v>0</v>
      </c>
      <c r="U28" s="83">
        <f t="shared" si="2"/>
        <v>0</v>
      </c>
      <c r="V28" s="83">
        <f t="shared" si="3"/>
        <v>0</v>
      </c>
      <c r="W28" s="83">
        <f t="shared" si="3"/>
        <v>0</v>
      </c>
      <c r="X28" s="83">
        <f t="shared" si="4"/>
        <v>0</v>
      </c>
      <c r="Y28" s="83">
        <f t="shared" si="4"/>
        <v>0</v>
      </c>
      <c r="Z28" s="83">
        <f t="shared" si="4"/>
        <v>0</v>
      </c>
      <c r="AA28" s="171">
        <f t="shared" si="9"/>
        <v>0</v>
      </c>
      <c r="AB28" s="83">
        <f t="shared" si="5"/>
        <v>0</v>
      </c>
      <c r="AC28" s="83">
        <f t="shared" si="5"/>
        <v>0</v>
      </c>
      <c r="AD28" s="171">
        <f t="shared" si="10"/>
        <v>0</v>
      </c>
      <c r="AE28" s="171">
        <f>IF(AD28=1,SUM(AD$10:AD28),0)</f>
        <v>0</v>
      </c>
      <c r="AF28" s="82" t="str">
        <f t="shared" si="11"/>
        <v/>
      </c>
      <c r="AG28" s="171">
        <f t="shared" si="12"/>
        <v>0</v>
      </c>
    </row>
    <row r="29" spans="1:33" ht="12" customHeight="1" x14ac:dyDescent="0.25">
      <c r="A29" s="497"/>
      <c r="B29" s="15">
        <v>20</v>
      </c>
      <c r="C29" s="468">
        <f t="shared" si="6"/>
        <v>0</v>
      </c>
      <c r="D29" s="469"/>
      <c r="E29" s="470"/>
      <c r="F29" s="67">
        <f t="shared" si="7"/>
        <v>0</v>
      </c>
      <c r="G29" s="67">
        <f t="shared" si="7"/>
        <v>0</v>
      </c>
      <c r="H29" s="67">
        <f t="shared" si="7"/>
        <v>0</v>
      </c>
      <c r="I29" s="67">
        <f t="shared" si="0"/>
        <v>0</v>
      </c>
      <c r="J29" s="67">
        <f t="shared" si="8"/>
        <v>0</v>
      </c>
      <c r="K29" s="16">
        <f t="shared" si="8"/>
        <v>0</v>
      </c>
      <c r="L29" s="67">
        <f t="shared" si="8"/>
        <v>0</v>
      </c>
      <c r="M29" s="17">
        <f>IF(L29&gt;0,VLOOKUP(I29,Labour!$AR$1:$AT$15,3,FALSE),0)</f>
        <v>0</v>
      </c>
      <c r="N29" s="70">
        <f t="shared" si="1"/>
        <v>0</v>
      </c>
      <c r="R29" s="83">
        <f t="shared" si="2"/>
        <v>0</v>
      </c>
      <c r="S29" s="83">
        <f t="shared" si="2"/>
        <v>0</v>
      </c>
      <c r="T29" s="83">
        <f t="shared" si="2"/>
        <v>0</v>
      </c>
      <c r="U29" s="83">
        <f t="shared" si="2"/>
        <v>0</v>
      </c>
      <c r="V29" s="83">
        <f t="shared" si="3"/>
        <v>0</v>
      </c>
      <c r="W29" s="83">
        <f t="shared" si="3"/>
        <v>0</v>
      </c>
      <c r="X29" s="83">
        <f t="shared" si="4"/>
        <v>0</v>
      </c>
      <c r="Y29" s="83">
        <f t="shared" si="4"/>
        <v>0</v>
      </c>
      <c r="Z29" s="83">
        <f t="shared" si="4"/>
        <v>0</v>
      </c>
      <c r="AA29" s="171">
        <f t="shared" si="9"/>
        <v>0</v>
      </c>
      <c r="AB29" s="83">
        <f t="shared" si="5"/>
        <v>0</v>
      </c>
      <c r="AC29" s="83">
        <f t="shared" si="5"/>
        <v>0</v>
      </c>
      <c r="AD29" s="171">
        <f t="shared" si="10"/>
        <v>0</v>
      </c>
      <c r="AE29" s="171">
        <f>IF(AD29=1,SUM(AD$10:AD29),0)</f>
        <v>0</v>
      </c>
      <c r="AF29" s="82" t="str">
        <f t="shared" si="11"/>
        <v/>
      </c>
      <c r="AG29" s="171">
        <f t="shared" si="12"/>
        <v>0</v>
      </c>
    </row>
    <row r="30" spans="1:33" ht="12" customHeight="1" x14ac:dyDescent="0.25">
      <c r="A30" s="497"/>
      <c r="B30" s="15">
        <v>21</v>
      </c>
      <c r="C30" s="468">
        <f t="shared" si="6"/>
        <v>0</v>
      </c>
      <c r="D30" s="469"/>
      <c r="E30" s="470"/>
      <c r="F30" s="67">
        <f t="shared" si="7"/>
        <v>0</v>
      </c>
      <c r="G30" s="67">
        <f t="shared" si="7"/>
        <v>0</v>
      </c>
      <c r="H30" s="67">
        <f t="shared" si="7"/>
        <v>0</v>
      </c>
      <c r="I30" s="67">
        <f t="shared" si="0"/>
        <v>0</v>
      </c>
      <c r="J30" s="67">
        <f t="shared" si="8"/>
        <v>0</v>
      </c>
      <c r="K30" s="16">
        <f t="shared" si="8"/>
        <v>0</v>
      </c>
      <c r="L30" s="67">
        <f t="shared" si="8"/>
        <v>0</v>
      </c>
      <c r="M30" s="17">
        <f>IF(L30&gt;0,VLOOKUP(I30,Labour!$AR$1:$AT$15,3,FALSE),0)</f>
        <v>0</v>
      </c>
      <c r="N30" s="70">
        <f t="shared" si="1"/>
        <v>0</v>
      </c>
      <c r="R30" s="83">
        <f t="shared" ref="R30:U49" si="13">IF($B30&lt;=$U$3,VLOOKUP($B30,TTABLE,R$9,FALSE),0)</f>
        <v>0</v>
      </c>
      <c r="S30" s="83">
        <f t="shared" si="13"/>
        <v>0</v>
      </c>
      <c r="T30" s="83">
        <f t="shared" si="13"/>
        <v>0</v>
      </c>
      <c r="U30" s="83">
        <f t="shared" si="13"/>
        <v>0</v>
      </c>
      <c r="V30" s="83">
        <f t="shared" ref="V30:W49" si="14">IF($B30&lt;=$U$3,IF(VLOOKUP($B30,TTABLE,V$9,FALSE)=V$8,$U30,0),0)</f>
        <v>0</v>
      </c>
      <c r="W30" s="83">
        <f t="shared" si="14"/>
        <v>0</v>
      </c>
      <c r="X30" s="83">
        <f t="shared" ref="X30:Z49" si="15">IF($B30&lt;=$U$3,VLOOKUP($B30,TTABLE,X$9,FALSE),0)</f>
        <v>0</v>
      </c>
      <c r="Y30" s="83">
        <f t="shared" si="15"/>
        <v>0</v>
      </c>
      <c r="Z30" s="83">
        <f t="shared" si="15"/>
        <v>0</v>
      </c>
      <c r="AA30" s="171">
        <f t="shared" si="9"/>
        <v>0</v>
      </c>
      <c r="AB30" s="83">
        <f t="shared" ref="AB30:AC49" si="16">IF($B30&lt;=$U$3,VLOOKUP($B30,TTABLE,AB$9,FALSE),0)</f>
        <v>0</v>
      </c>
      <c r="AC30" s="83">
        <f t="shared" si="16"/>
        <v>0</v>
      </c>
      <c r="AD30" s="171">
        <f t="shared" si="10"/>
        <v>0</v>
      </c>
      <c r="AE30" s="171">
        <f>IF(AD30=1,SUM(AD$10:AD30),0)</f>
        <v>0</v>
      </c>
      <c r="AF30" s="82" t="str">
        <f t="shared" si="11"/>
        <v/>
      </c>
      <c r="AG30" s="171">
        <f t="shared" si="12"/>
        <v>0</v>
      </c>
    </row>
    <row r="31" spans="1:33" ht="12" customHeight="1" x14ac:dyDescent="0.25">
      <c r="A31" s="497"/>
      <c r="B31" s="15">
        <v>22</v>
      </c>
      <c r="C31" s="468">
        <f t="shared" si="6"/>
        <v>0</v>
      </c>
      <c r="D31" s="469"/>
      <c r="E31" s="470"/>
      <c r="F31" s="67">
        <f t="shared" si="7"/>
        <v>0</v>
      </c>
      <c r="G31" s="67">
        <f t="shared" si="7"/>
        <v>0</v>
      </c>
      <c r="H31" s="67">
        <f t="shared" si="7"/>
        <v>0</v>
      </c>
      <c r="I31" s="67">
        <f t="shared" si="0"/>
        <v>0</v>
      </c>
      <c r="J31" s="67">
        <f t="shared" si="8"/>
        <v>0</v>
      </c>
      <c r="K31" s="16">
        <f t="shared" si="8"/>
        <v>0</v>
      </c>
      <c r="L31" s="67">
        <f t="shared" si="8"/>
        <v>0</v>
      </c>
      <c r="M31" s="17">
        <f>IF(L31&gt;0,VLOOKUP(I31,Labour!$AR$1:$AT$15,3,FALSE),0)</f>
        <v>0</v>
      </c>
      <c r="N31" s="70">
        <f t="shared" si="1"/>
        <v>0</v>
      </c>
      <c r="R31" s="83">
        <f t="shared" si="13"/>
        <v>0</v>
      </c>
      <c r="S31" s="83">
        <f t="shared" si="13"/>
        <v>0</v>
      </c>
      <c r="T31" s="83">
        <f t="shared" si="13"/>
        <v>0</v>
      </c>
      <c r="U31" s="83">
        <f t="shared" si="13"/>
        <v>0</v>
      </c>
      <c r="V31" s="83">
        <f t="shared" si="14"/>
        <v>0</v>
      </c>
      <c r="W31" s="83">
        <f t="shared" si="14"/>
        <v>0</v>
      </c>
      <c r="X31" s="83">
        <f t="shared" si="15"/>
        <v>0</v>
      </c>
      <c r="Y31" s="83">
        <f t="shared" si="15"/>
        <v>0</v>
      </c>
      <c r="Z31" s="83">
        <f t="shared" si="15"/>
        <v>0</v>
      </c>
      <c r="AA31" s="171">
        <f t="shared" si="9"/>
        <v>0</v>
      </c>
      <c r="AB31" s="83">
        <f t="shared" si="16"/>
        <v>0</v>
      </c>
      <c r="AC31" s="83">
        <f t="shared" si="16"/>
        <v>0</v>
      </c>
      <c r="AD31" s="171">
        <f t="shared" si="10"/>
        <v>0</v>
      </c>
      <c r="AE31" s="171">
        <f>IF(AD31=1,SUM(AD$10:AD31),0)</f>
        <v>0</v>
      </c>
      <c r="AF31" s="82" t="str">
        <f t="shared" si="11"/>
        <v/>
      </c>
      <c r="AG31" s="171">
        <f t="shared" si="12"/>
        <v>0</v>
      </c>
    </row>
    <row r="32" spans="1:33" ht="12" customHeight="1" x14ac:dyDescent="0.25">
      <c r="A32" s="497"/>
      <c r="B32" s="15">
        <v>23</v>
      </c>
      <c r="C32" s="468">
        <f t="shared" si="6"/>
        <v>0</v>
      </c>
      <c r="D32" s="469"/>
      <c r="E32" s="470"/>
      <c r="F32" s="67">
        <f t="shared" si="7"/>
        <v>0</v>
      </c>
      <c r="G32" s="67">
        <f t="shared" si="7"/>
        <v>0</v>
      </c>
      <c r="H32" s="67">
        <f t="shared" si="7"/>
        <v>0</v>
      </c>
      <c r="I32" s="67">
        <f t="shared" si="0"/>
        <v>0</v>
      </c>
      <c r="J32" s="67">
        <f t="shared" si="8"/>
        <v>0</v>
      </c>
      <c r="K32" s="16">
        <f t="shared" si="8"/>
        <v>0</v>
      </c>
      <c r="L32" s="67">
        <f t="shared" si="8"/>
        <v>0</v>
      </c>
      <c r="M32" s="17">
        <f>IF(L32&gt;0,VLOOKUP(I32,Labour!$AR$1:$AT$15,3,FALSE),0)</f>
        <v>0</v>
      </c>
      <c r="N32" s="70">
        <f t="shared" si="1"/>
        <v>0</v>
      </c>
      <c r="R32" s="83">
        <f t="shared" si="13"/>
        <v>0</v>
      </c>
      <c r="S32" s="83">
        <f t="shared" si="13"/>
        <v>0</v>
      </c>
      <c r="T32" s="83">
        <f t="shared" si="13"/>
        <v>0</v>
      </c>
      <c r="U32" s="83">
        <f t="shared" si="13"/>
        <v>0</v>
      </c>
      <c r="V32" s="83">
        <f t="shared" si="14"/>
        <v>0</v>
      </c>
      <c r="W32" s="83">
        <f t="shared" si="14"/>
        <v>0</v>
      </c>
      <c r="X32" s="83">
        <f t="shared" si="15"/>
        <v>0</v>
      </c>
      <c r="Y32" s="83">
        <f t="shared" si="15"/>
        <v>0</v>
      </c>
      <c r="Z32" s="83">
        <f t="shared" si="15"/>
        <v>0</v>
      </c>
      <c r="AA32" s="171">
        <f t="shared" si="9"/>
        <v>0</v>
      </c>
      <c r="AB32" s="83">
        <f t="shared" si="16"/>
        <v>0</v>
      </c>
      <c r="AC32" s="83">
        <f t="shared" si="16"/>
        <v>0</v>
      </c>
      <c r="AD32" s="171">
        <f t="shared" si="10"/>
        <v>0</v>
      </c>
      <c r="AE32" s="171">
        <f>IF(AD32=1,SUM(AD$10:AD32),0)</f>
        <v>0</v>
      </c>
      <c r="AF32" s="82" t="str">
        <f t="shared" si="11"/>
        <v/>
      </c>
      <c r="AG32" s="171">
        <f t="shared" si="12"/>
        <v>0</v>
      </c>
    </row>
    <row r="33" spans="1:33" ht="12" customHeight="1" x14ac:dyDescent="0.25">
      <c r="A33" s="497"/>
      <c r="B33" s="15">
        <v>24</v>
      </c>
      <c r="C33" s="468">
        <f t="shared" si="6"/>
        <v>0</v>
      </c>
      <c r="D33" s="469"/>
      <c r="E33" s="470"/>
      <c r="F33" s="67">
        <f t="shared" si="7"/>
        <v>0</v>
      </c>
      <c r="G33" s="67">
        <f t="shared" si="7"/>
        <v>0</v>
      </c>
      <c r="H33" s="67">
        <f t="shared" si="7"/>
        <v>0</v>
      </c>
      <c r="I33" s="67">
        <f t="shared" si="0"/>
        <v>0</v>
      </c>
      <c r="J33" s="67">
        <f t="shared" si="8"/>
        <v>0</v>
      </c>
      <c r="K33" s="16">
        <f t="shared" si="8"/>
        <v>0</v>
      </c>
      <c r="L33" s="67">
        <f t="shared" si="8"/>
        <v>0</v>
      </c>
      <c r="M33" s="17">
        <f>IF(L33&gt;0,VLOOKUP(I33,Labour!$AR$1:$AT$15,3,FALSE),0)</f>
        <v>0</v>
      </c>
      <c r="N33" s="70">
        <f t="shared" si="1"/>
        <v>0</v>
      </c>
      <c r="R33" s="83">
        <f t="shared" si="13"/>
        <v>0</v>
      </c>
      <c r="S33" s="83">
        <f t="shared" si="13"/>
        <v>0</v>
      </c>
      <c r="T33" s="83">
        <f t="shared" si="13"/>
        <v>0</v>
      </c>
      <c r="U33" s="83">
        <f t="shared" si="13"/>
        <v>0</v>
      </c>
      <c r="V33" s="83">
        <f t="shared" si="14"/>
        <v>0</v>
      </c>
      <c r="W33" s="83">
        <f t="shared" si="14"/>
        <v>0</v>
      </c>
      <c r="X33" s="83">
        <f t="shared" si="15"/>
        <v>0</v>
      </c>
      <c r="Y33" s="83">
        <f t="shared" si="15"/>
        <v>0</v>
      </c>
      <c r="Z33" s="83">
        <f t="shared" si="15"/>
        <v>0</v>
      </c>
      <c r="AA33" s="171">
        <f t="shared" si="9"/>
        <v>0</v>
      </c>
      <c r="AB33" s="83">
        <f t="shared" si="16"/>
        <v>0</v>
      </c>
      <c r="AC33" s="83">
        <f t="shared" si="16"/>
        <v>0</v>
      </c>
      <c r="AD33" s="171">
        <f t="shared" si="10"/>
        <v>0</v>
      </c>
      <c r="AE33" s="171">
        <f>IF(AD33=1,SUM(AD$10:AD33),0)</f>
        <v>0</v>
      </c>
      <c r="AF33" s="82" t="str">
        <f t="shared" si="11"/>
        <v/>
      </c>
      <c r="AG33" s="171">
        <f t="shared" si="12"/>
        <v>0</v>
      </c>
    </row>
    <row r="34" spans="1:33" ht="12" customHeight="1" x14ac:dyDescent="0.25">
      <c r="A34" s="497"/>
      <c r="B34" s="15">
        <v>25</v>
      </c>
      <c r="C34" s="468">
        <f t="shared" si="6"/>
        <v>0</v>
      </c>
      <c r="D34" s="469"/>
      <c r="E34" s="470"/>
      <c r="F34" s="67">
        <f t="shared" si="7"/>
        <v>0</v>
      </c>
      <c r="G34" s="67">
        <f t="shared" si="7"/>
        <v>0</v>
      </c>
      <c r="H34" s="67">
        <f t="shared" si="7"/>
        <v>0</v>
      </c>
      <c r="I34" s="67">
        <f t="shared" si="0"/>
        <v>0</v>
      </c>
      <c r="J34" s="67">
        <f t="shared" si="8"/>
        <v>0</v>
      </c>
      <c r="K34" s="16">
        <f t="shared" si="8"/>
        <v>0</v>
      </c>
      <c r="L34" s="67">
        <f t="shared" si="8"/>
        <v>0</v>
      </c>
      <c r="M34" s="17">
        <f>IF(L34&gt;0,VLOOKUP(I34,Labour!$AR$1:$AT$15,3,FALSE),0)</f>
        <v>0</v>
      </c>
      <c r="N34" s="70">
        <f t="shared" si="1"/>
        <v>0</v>
      </c>
      <c r="R34" s="83">
        <f t="shared" si="13"/>
        <v>0</v>
      </c>
      <c r="S34" s="83">
        <f t="shared" si="13"/>
        <v>0</v>
      </c>
      <c r="T34" s="83">
        <f t="shared" si="13"/>
        <v>0</v>
      </c>
      <c r="U34" s="83">
        <f t="shared" si="13"/>
        <v>0</v>
      </c>
      <c r="V34" s="83">
        <f t="shared" si="14"/>
        <v>0</v>
      </c>
      <c r="W34" s="83">
        <f t="shared" si="14"/>
        <v>0</v>
      </c>
      <c r="X34" s="83">
        <f t="shared" si="15"/>
        <v>0</v>
      </c>
      <c r="Y34" s="83">
        <f t="shared" si="15"/>
        <v>0</v>
      </c>
      <c r="Z34" s="83">
        <f t="shared" si="15"/>
        <v>0</v>
      </c>
      <c r="AA34" s="171">
        <f t="shared" si="9"/>
        <v>0</v>
      </c>
      <c r="AB34" s="83">
        <f t="shared" si="16"/>
        <v>0</v>
      </c>
      <c r="AC34" s="83">
        <f t="shared" si="16"/>
        <v>0</v>
      </c>
      <c r="AD34" s="171">
        <f t="shared" si="10"/>
        <v>0</v>
      </c>
      <c r="AE34" s="171">
        <f>IF(AD34=1,SUM(AD$10:AD34),0)</f>
        <v>0</v>
      </c>
      <c r="AF34" s="82" t="str">
        <f t="shared" si="11"/>
        <v/>
      </c>
      <c r="AG34" s="171">
        <f t="shared" si="12"/>
        <v>0</v>
      </c>
    </row>
    <row r="35" spans="1:33" ht="12" customHeight="1" x14ac:dyDescent="0.25">
      <c r="A35" s="497"/>
      <c r="B35" s="15">
        <v>26</v>
      </c>
      <c r="C35" s="468">
        <f t="shared" si="6"/>
        <v>0</v>
      </c>
      <c r="D35" s="469"/>
      <c r="E35" s="470"/>
      <c r="F35" s="67">
        <f t="shared" si="7"/>
        <v>0</v>
      </c>
      <c r="G35" s="67">
        <f t="shared" si="7"/>
        <v>0</v>
      </c>
      <c r="H35" s="67">
        <f t="shared" si="7"/>
        <v>0</v>
      </c>
      <c r="I35" s="67">
        <f t="shared" si="0"/>
        <v>0</v>
      </c>
      <c r="J35" s="67">
        <f t="shared" si="8"/>
        <v>0</v>
      </c>
      <c r="K35" s="16">
        <f t="shared" si="8"/>
        <v>0</v>
      </c>
      <c r="L35" s="67">
        <f t="shared" si="8"/>
        <v>0</v>
      </c>
      <c r="M35" s="17">
        <f>IF(L35&gt;0,VLOOKUP(I35,Labour!$AR$1:$AT$15,3,FALSE),0)</f>
        <v>0</v>
      </c>
      <c r="N35" s="70">
        <f t="shared" si="1"/>
        <v>0</v>
      </c>
      <c r="R35" s="83">
        <f t="shared" si="13"/>
        <v>0</v>
      </c>
      <c r="S35" s="83">
        <f t="shared" si="13"/>
        <v>0</v>
      </c>
      <c r="T35" s="83">
        <f t="shared" si="13"/>
        <v>0</v>
      </c>
      <c r="U35" s="83">
        <f t="shared" si="13"/>
        <v>0</v>
      </c>
      <c r="V35" s="83">
        <f t="shared" si="14"/>
        <v>0</v>
      </c>
      <c r="W35" s="83">
        <f t="shared" si="14"/>
        <v>0</v>
      </c>
      <c r="X35" s="83">
        <f t="shared" si="15"/>
        <v>0</v>
      </c>
      <c r="Y35" s="83">
        <f t="shared" si="15"/>
        <v>0</v>
      </c>
      <c r="Z35" s="83">
        <f t="shared" si="15"/>
        <v>0</v>
      </c>
      <c r="AA35" s="171">
        <f t="shared" si="9"/>
        <v>0</v>
      </c>
      <c r="AB35" s="83">
        <f t="shared" si="16"/>
        <v>0</v>
      </c>
      <c r="AC35" s="83">
        <f t="shared" si="16"/>
        <v>0</v>
      </c>
      <c r="AD35" s="171">
        <f t="shared" si="10"/>
        <v>0</v>
      </c>
      <c r="AE35" s="171">
        <f>IF(AD35=1,SUM(AD$10:AD35),0)</f>
        <v>0</v>
      </c>
      <c r="AF35" s="82" t="str">
        <f t="shared" si="11"/>
        <v/>
      </c>
      <c r="AG35" s="171">
        <f t="shared" si="12"/>
        <v>0</v>
      </c>
    </row>
    <row r="36" spans="1:33" ht="12" customHeight="1" x14ac:dyDescent="0.25">
      <c r="A36" s="497"/>
      <c r="B36" s="15">
        <v>27</v>
      </c>
      <c r="C36" s="468">
        <f t="shared" si="6"/>
        <v>0</v>
      </c>
      <c r="D36" s="469"/>
      <c r="E36" s="470"/>
      <c r="F36" s="67">
        <f t="shared" si="7"/>
        <v>0</v>
      </c>
      <c r="G36" s="67">
        <f t="shared" si="7"/>
        <v>0</v>
      </c>
      <c r="H36" s="67">
        <f t="shared" si="7"/>
        <v>0</v>
      </c>
      <c r="I36" s="67">
        <f t="shared" si="0"/>
        <v>0</v>
      </c>
      <c r="J36" s="67">
        <f t="shared" si="8"/>
        <v>0</v>
      </c>
      <c r="K36" s="16">
        <f t="shared" si="8"/>
        <v>0</v>
      </c>
      <c r="L36" s="67">
        <f t="shared" si="8"/>
        <v>0</v>
      </c>
      <c r="M36" s="17">
        <f>IF(L36&gt;0,VLOOKUP(I36,Labour!$AR$1:$AT$15,3,FALSE),0)</f>
        <v>0</v>
      </c>
      <c r="N36" s="70">
        <f t="shared" si="1"/>
        <v>0</v>
      </c>
      <c r="R36" s="83">
        <f t="shared" si="13"/>
        <v>0</v>
      </c>
      <c r="S36" s="83">
        <f t="shared" si="13"/>
        <v>0</v>
      </c>
      <c r="T36" s="83">
        <f t="shared" si="13"/>
        <v>0</v>
      </c>
      <c r="U36" s="83">
        <f t="shared" si="13"/>
        <v>0</v>
      </c>
      <c r="V36" s="83">
        <f t="shared" si="14"/>
        <v>0</v>
      </c>
      <c r="W36" s="83">
        <f t="shared" si="14"/>
        <v>0</v>
      </c>
      <c r="X36" s="83">
        <f t="shared" si="15"/>
        <v>0</v>
      </c>
      <c r="Y36" s="83">
        <f t="shared" si="15"/>
        <v>0</v>
      </c>
      <c r="Z36" s="83">
        <f t="shared" si="15"/>
        <v>0</v>
      </c>
      <c r="AA36" s="171">
        <f t="shared" si="9"/>
        <v>0</v>
      </c>
      <c r="AB36" s="83">
        <f t="shared" si="16"/>
        <v>0</v>
      </c>
      <c r="AC36" s="83">
        <f t="shared" si="16"/>
        <v>0</v>
      </c>
      <c r="AD36" s="171">
        <f t="shared" si="10"/>
        <v>0</v>
      </c>
      <c r="AE36" s="171">
        <f>IF(AD36=1,SUM(AD$10:AD36),0)</f>
        <v>0</v>
      </c>
      <c r="AF36" s="82" t="str">
        <f t="shared" si="11"/>
        <v/>
      </c>
      <c r="AG36" s="171">
        <f t="shared" si="12"/>
        <v>0</v>
      </c>
    </row>
    <row r="37" spans="1:33" ht="12" customHeight="1" x14ac:dyDescent="0.25">
      <c r="A37" s="497"/>
      <c r="B37" s="15">
        <v>28</v>
      </c>
      <c r="C37" s="468">
        <f t="shared" si="6"/>
        <v>0</v>
      </c>
      <c r="D37" s="469"/>
      <c r="E37" s="470"/>
      <c r="F37" s="67">
        <f t="shared" si="7"/>
        <v>0</v>
      </c>
      <c r="G37" s="67">
        <f t="shared" si="7"/>
        <v>0</v>
      </c>
      <c r="H37" s="67">
        <f t="shared" si="7"/>
        <v>0</v>
      </c>
      <c r="I37" s="67">
        <f t="shared" si="0"/>
        <v>0</v>
      </c>
      <c r="J37" s="67">
        <f t="shared" si="8"/>
        <v>0</v>
      </c>
      <c r="K37" s="16">
        <f t="shared" si="8"/>
        <v>0</v>
      </c>
      <c r="L37" s="67">
        <f t="shared" si="8"/>
        <v>0</v>
      </c>
      <c r="M37" s="17">
        <f>IF(L37&gt;0,VLOOKUP(I37,Labour!$AR$1:$AT$15,3,FALSE),0)</f>
        <v>0</v>
      </c>
      <c r="N37" s="70">
        <f t="shared" si="1"/>
        <v>0</v>
      </c>
      <c r="R37" s="83">
        <f t="shared" si="13"/>
        <v>0</v>
      </c>
      <c r="S37" s="83">
        <f t="shared" si="13"/>
        <v>0</v>
      </c>
      <c r="T37" s="83">
        <f t="shared" si="13"/>
        <v>0</v>
      </c>
      <c r="U37" s="83">
        <f t="shared" si="13"/>
        <v>0</v>
      </c>
      <c r="V37" s="83">
        <f t="shared" si="14"/>
        <v>0</v>
      </c>
      <c r="W37" s="83">
        <f t="shared" si="14"/>
        <v>0</v>
      </c>
      <c r="X37" s="83">
        <f t="shared" si="15"/>
        <v>0</v>
      </c>
      <c r="Y37" s="83">
        <f t="shared" si="15"/>
        <v>0</v>
      </c>
      <c r="Z37" s="83">
        <f t="shared" si="15"/>
        <v>0</v>
      </c>
      <c r="AA37" s="171">
        <f t="shared" si="9"/>
        <v>0</v>
      </c>
      <c r="AB37" s="83">
        <f t="shared" si="16"/>
        <v>0</v>
      </c>
      <c r="AC37" s="83">
        <f t="shared" si="16"/>
        <v>0</v>
      </c>
      <c r="AD37" s="171">
        <f t="shared" si="10"/>
        <v>0</v>
      </c>
      <c r="AE37" s="171">
        <f>IF(AD37=1,SUM(AD$10:AD37),0)</f>
        <v>0</v>
      </c>
      <c r="AF37" s="82" t="str">
        <f t="shared" si="11"/>
        <v/>
      </c>
      <c r="AG37" s="171">
        <f t="shared" si="12"/>
        <v>0</v>
      </c>
    </row>
    <row r="38" spans="1:33" ht="12" customHeight="1" x14ac:dyDescent="0.25">
      <c r="A38" s="497"/>
      <c r="B38" s="15">
        <v>29</v>
      </c>
      <c r="C38" s="468">
        <f t="shared" si="6"/>
        <v>0</v>
      </c>
      <c r="D38" s="469"/>
      <c r="E38" s="470"/>
      <c r="F38" s="67">
        <f t="shared" si="7"/>
        <v>0</v>
      </c>
      <c r="G38" s="67">
        <f t="shared" si="7"/>
        <v>0</v>
      </c>
      <c r="H38" s="67">
        <f t="shared" si="7"/>
        <v>0</v>
      </c>
      <c r="I38" s="67">
        <f t="shared" si="0"/>
        <v>0</v>
      </c>
      <c r="J38" s="67">
        <f t="shared" si="8"/>
        <v>0</v>
      </c>
      <c r="K38" s="16">
        <f t="shared" si="8"/>
        <v>0</v>
      </c>
      <c r="L38" s="67">
        <f t="shared" si="8"/>
        <v>0</v>
      </c>
      <c r="M38" s="17">
        <f>IF(L38&gt;0,VLOOKUP(I38,Labour!$AR$1:$AT$15,3,FALSE),0)</f>
        <v>0</v>
      </c>
      <c r="N38" s="70">
        <f t="shared" si="1"/>
        <v>0</v>
      </c>
      <c r="R38" s="83">
        <f t="shared" si="13"/>
        <v>0</v>
      </c>
      <c r="S38" s="83">
        <f t="shared" si="13"/>
        <v>0</v>
      </c>
      <c r="T38" s="83">
        <f t="shared" si="13"/>
        <v>0</v>
      </c>
      <c r="U38" s="83">
        <f t="shared" si="13"/>
        <v>0</v>
      </c>
      <c r="V38" s="83">
        <f t="shared" si="14"/>
        <v>0</v>
      </c>
      <c r="W38" s="83">
        <f t="shared" si="14"/>
        <v>0</v>
      </c>
      <c r="X38" s="83">
        <f t="shared" si="15"/>
        <v>0</v>
      </c>
      <c r="Y38" s="83">
        <f t="shared" si="15"/>
        <v>0</v>
      </c>
      <c r="Z38" s="83">
        <f t="shared" si="15"/>
        <v>0</v>
      </c>
      <c r="AA38" s="171">
        <f t="shared" si="9"/>
        <v>0</v>
      </c>
      <c r="AB38" s="83">
        <f t="shared" si="16"/>
        <v>0</v>
      </c>
      <c r="AC38" s="83">
        <f t="shared" si="16"/>
        <v>0</v>
      </c>
      <c r="AD38" s="171">
        <f t="shared" si="10"/>
        <v>0</v>
      </c>
      <c r="AE38" s="171">
        <f>IF(AD38=1,SUM(AD$10:AD38),0)</f>
        <v>0</v>
      </c>
      <c r="AF38" s="82" t="str">
        <f t="shared" si="11"/>
        <v/>
      </c>
      <c r="AG38" s="171">
        <f t="shared" si="12"/>
        <v>0</v>
      </c>
    </row>
    <row r="39" spans="1:33" ht="12" customHeight="1" x14ac:dyDescent="0.25">
      <c r="A39" s="497"/>
      <c r="B39" s="15">
        <v>30</v>
      </c>
      <c r="C39" s="468">
        <f t="shared" si="6"/>
        <v>0</v>
      </c>
      <c r="D39" s="469"/>
      <c r="E39" s="470"/>
      <c r="F39" s="67">
        <f t="shared" ref="F39:H109" si="17">S39</f>
        <v>0</v>
      </c>
      <c r="G39" s="67">
        <f t="shared" si="17"/>
        <v>0</v>
      </c>
      <c r="H39" s="67">
        <f t="shared" si="17"/>
        <v>0</v>
      </c>
      <c r="I39" s="67">
        <f t="shared" si="0"/>
        <v>0</v>
      </c>
      <c r="J39" s="67">
        <f t="shared" ref="J39:L109" si="18">AA39</f>
        <v>0</v>
      </c>
      <c r="K39" s="16">
        <f t="shared" si="18"/>
        <v>0</v>
      </c>
      <c r="L39" s="67">
        <f t="shared" si="18"/>
        <v>0</v>
      </c>
      <c r="M39" s="17">
        <f>IF(L39&gt;0,VLOOKUP(I39,Labour!$AR$1:$AT$15,3,FALSE),0)</f>
        <v>0</v>
      </c>
      <c r="N39" s="70">
        <f t="shared" si="1"/>
        <v>0</v>
      </c>
      <c r="R39" s="83">
        <f t="shared" si="13"/>
        <v>0</v>
      </c>
      <c r="S39" s="83">
        <f t="shared" si="13"/>
        <v>0</v>
      </c>
      <c r="T39" s="83">
        <f t="shared" si="13"/>
        <v>0</v>
      </c>
      <c r="U39" s="83">
        <f t="shared" si="13"/>
        <v>0</v>
      </c>
      <c r="V39" s="83">
        <f t="shared" si="14"/>
        <v>0</v>
      </c>
      <c r="W39" s="83">
        <f t="shared" si="14"/>
        <v>0</v>
      </c>
      <c r="X39" s="83">
        <f t="shared" si="15"/>
        <v>0</v>
      </c>
      <c r="Y39" s="83">
        <f t="shared" si="15"/>
        <v>0</v>
      </c>
      <c r="Z39" s="83">
        <f t="shared" si="15"/>
        <v>0</v>
      </c>
      <c r="AA39" s="171">
        <f t="shared" si="9"/>
        <v>0</v>
      </c>
      <c r="AB39" s="83">
        <f t="shared" si="16"/>
        <v>0</v>
      </c>
      <c r="AC39" s="83">
        <f t="shared" si="16"/>
        <v>0</v>
      </c>
      <c r="AD39" s="171">
        <f t="shared" si="10"/>
        <v>0</v>
      </c>
      <c r="AE39" s="171">
        <f>IF(AD39=1,SUM(AD$10:AD39),0)</f>
        <v>0</v>
      </c>
      <c r="AF39" s="82" t="str">
        <f t="shared" si="11"/>
        <v/>
      </c>
      <c r="AG39" s="171">
        <f t="shared" si="12"/>
        <v>0</v>
      </c>
    </row>
    <row r="40" spans="1:33" ht="12" customHeight="1" x14ac:dyDescent="0.25">
      <c r="A40" s="497"/>
      <c r="B40" s="15">
        <v>31</v>
      </c>
      <c r="C40" s="468">
        <f t="shared" si="6"/>
        <v>0</v>
      </c>
      <c r="D40" s="469"/>
      <c r="E40" s="470"/>
      <c r="F40" s="67">
        <f t="shared" si="17"/>
        <v>0</v>
      </c>
      <c r="G40" s="67">
        <f t="shared" si="17"/>
        <v>0</v>
      </c>
      <c r="H40" s="67">
        <f t="shared" si="17"/>
        <v>0</v>
      </c>
      <c r="I40" s="67">
        <f t="shared" si="0"/>
        <v>0</v>
      </c>
      <c r="J40" s="67">
        <f t="shared" si="18"/>
        <v>0</v>
      </c>
      <c r="K40" s="16">
        <f t="shared" si="18"/>
        <v>0</v>
      </c>
      <c r="L40" s="67">
        <f t="shared" si="18"/>
        <v>0</v>
      </c>
      <c r="M40" s="17">
        <f>IF(L40&gt;0,VLOOKUP(I40,Labour!$AR$1:$AT$15,3,FALSE),0)</f>
        <v>0</v>
      </c>
      <c r="N40" s="70">
        <f t="shared" si="1"/>
        <v>0</v>
      </c>
      <c r="R40" s="83">
        <f t="shared" si="13"/>
        <v>0</v>
      </c>
      <c r="S40" s="83">
        <f t="shared" si="13"/>
        <v>0</v>
      </c>
      <c r="T40" s="83">
        <f t="shared" si="13"/>
        <v>0</v>
      </c>
      <c r="U40" s="83">
        <f t="shared" si="13"/>
        <v>0</v>
      </c>
      <c r="V40" s="83">
        <f t="shared" si="14"/>
        <v>0</v>
      </c>
      <c r="W40" s="83">
        <f t="shared" si="14"/>
        <v>0</v>
      </c>
      <c r="X40" s="83">
        <f t="shared" si="15"/>
        <v>0</v>
      </c>
      <c r="Y40" s="83">
        <f t="shared" si="15"/>
        <v>0</v>
      </c>
      <c r="Z40" s="83">
        <f t="shared" si="15"/>
        <v>0</v>
      </c>
      <c r="AA40" s="171">
        <f t="shared" si="9"/>
        <v>0</v>
      </c>
      <c r="AB40" s="83">
        <f t="shared" si="16"/>
        <v>0</v>
      </c>
      <c r="AC40" s="83">
        <f t="shared" si="16"/>
        <v>0</v>
      </c>
      <c r="AD40" s="171">
        <f t="shared" si="10"/>
        <v>0</v>
      </c>
      <c r="AE40" s="171">
        <f>IF(AD40=1,SUM(AD$10:AD40),0)</f>
        <v>0</v>
      </c>
      <c r="AF40" s="82" t="str">
        <f t="shared" si="11"/>
        <v/>
      </c>
      <c r="AG40" s="171">
        <f t="shared" si="12"/>
        <v>0</v>
      </c>
    </row>
    <row r="41" spans="1:33" ht="12" customHeight="1" x14ac:dyDescent="0.25">
      <c r="A41" s="497"/>
      <c r="B41" s="15">
        <v>32</v>
      </c>
      <c r="C41" s="468">
        <f t="shared" si="6"/>
        <v>0</v>
      </c>
      <c r="D41" s="469"/>
      <c r="E41" s="470"/>
      <c r="F41" s="67">
        <f t="shared" si="17"/>
        <v>0</v>
      </c>
      <c r="G41" s="67">
        <f t="shared" si="17"/>
        <v>0</v>
      </c>
      <c r="H41" s="67">
        <f t="shared" si="17"/>
        <v>0</v>
      </c>
      <c r="I41" s="67">
        <f t="shared" si="0"/>
        <v>0</v>
      </c>
      <c r="J41" s="67">
        <f t="shared" si="18"/>
        <v>0</v>
      </c>
      <c r="K41" s="16">
        <f t="shared" si="18"/>
        <v>0</v>
      </c>
      <c r="L41" s="67">
        <f t="shared" si="18"/>
        <v>0</v>
      </c>
      <c r="M41" s="17">
        <f>IF(L41&gt;0,VLOOKUP(I41,Labour!$AR$1:$AT$15,3,FALSE),0)</f>
        <v>0</v>
      </c>
      <c r="N41" s="70">
        <f t="shared" si="1"/>
        <v>0</v>
      </c>
      <c r="R41" s="83">
        <f t="shared" si="13"/>
        <v>0</v>
      </c>
      <c r="S41" s="83">
        <f t="shared" si="13"/>
        <v>0</v>
      </c>
      <c r="T41" s="83">
        <f t="shared" si="13"/>
        <v>0</v>
      </c>
      <c r="U41" s="83">
        <f t="shared" si="13"/>
        <v>0</v>
      </c>
      <c r="V41" s="83">
        <f t="shared" si="14"/>
        <v>0</v>
      </c>
      <c r="W41" s="83">
        <f t="shared" si="14"/>
        <v>0</v>
      </c>
      <c r="X41" s="83">
        <f t="shared" si="15"/>
        <v>0</v>
      </c>
      <c r="Y41" s="83">
        <f t="shared" si="15"/>
        <v>0</v>
      </c>
      <c r="Z41" s="83">
        <f t="shared" si="15"/>
        <v>0</v>
      </c>
      <c r="AA41" s="171">
        <f t="shared" si="9"/>
        <v>0</v>
      </c>
      <c r="AB41" s="83">
        <f t="shared" si="16"/>
        <v>0</v>
      </c>
      <c r="AC41" s="83">
        <f t="shared" si="16"/>
        <v>0</v>
      </c>
      <c r="AD41" s="171">
        <f t="shared" si="10"/>
        <v>0</v>
      </c>
      <c r="AE41" s="171">
        <f>IF(AD41=1,SUM(AD$10:AD41),0)</f>
        <v>0</v>
      </c>
      <c r="AF41" s="82" t="str">
        <f t="shared" si="11"/>
        <v/>
      </c>
      <c r="AG41" s="171">
        <f t="shared" si="12"/>
        <v>0</v>
      </c>
    </row>
    <row r="42" spans="1:33" ht="12" customHeight="1" x14ac:dyDescent="0.25">
      <c r="A42" s="497"/>
      <c r="B42" s="15">
        <v>33</v>
      </c>
      <c r="C42" s="468">
        <f t="shared" si="6"/>
        <v>0</v>
      </c>
      <c r="D42" s="469"/>
      <c r="E42" s="470"/>
      <c r="F42" s="67">
        <f t="shared" si="17"/>
        <v>0</v>
      </c>
      <c r="G42" s="67">
        <f t="shared" si="17"/>
        <v>0</v>
      </c>
      <c r="H42" s="67">
        <f t="shared" si="17"/>
        <v>0</v>
      </c>
      <c r="I42" s="67">
        <f t="shared" si="0"/>
        <v>0</v>
      </c>
      <c r="J42" s="67">
        <f t="shared" si="18"/>
        <v>0</v>
      </c>
      <c r="K42" s="16">
        <f t="shared" si="18"/>
        <v>0</v>
      </c>
      <c r="L42" s="67">
        <f t="shared" si="18"/>
        <v>0</v>
      </c>
      <c r="M42" s="17">
        <f>IF(L42&gt;0,VLOOKUP(I42,Labour!$AR$1:$AT$15,3,FALSE),0)</f>
        <v>0</v>
      </c>
      <c r="N42" s="70">
        <f t="shared" si="1"/>
        <v>0</v>
      </c>
      <c r="R42" s="83">
        <f t="shared" si="13"/>
        <v>0</v>
      </c>
      <c r="S42" s="83">
        <f t="shared" si="13"/>
        <v>0</v>
      </c>
      <c r="T42" s="83">
        <f t="shared" si="13"/>
        <v>0</v>
      </c>
      <c r="U42" s="83">
        <f t="shared" si="13"/>
        <v>0</v>
      </c>
      <c r="V42" s="83">
        <f t="shared" si="14"/>
        <v>0</v>
      </c>
      <c r="W42" s="83">
        <f t="shared" si="14"/>
        <v>0</v>
      </c>
      <c r="X42" s="83">
        <f t="shared" si="15"/>
        <v>0</v>
      </c>
      <c r="Y42" s="83">
        <f t="shared" si="15"/>
        <v>0</v>
      </c>
      <c r="Z42" s="83">
        <f t="shared" si="15"/>
        <v>0</v>
      </c>
      <c r="AA42" s="171">
        <f t="shared" si="9"/>
        <v>0</v>
      </c>
      <c r="AB42" s="83">
        <f t="shared" si="16"/>
        <v>0</v>
      </c>
      <c r="AC42" s="83">
        <f t="shared" si="16"/>
        <v>0</v>
      </c>
      <c r="AD42" s="171">
        <f t="shared" si="10"/>
        <v>0</v>
      </c>
      <c r="AE42" s="171">
        <f>IF(AD42=1,SUM(AD$10:AD42),0)</f>
        <v>0</v>
      </c>
      <c r="AF42" s="82" t="str">
        <f t="shared" si="11"/>
        <v/>
      </c>
      <c r="AG42" s="171">
        <f t="shared" si="12"/>
        <v>0</v>
      </c>
    </row>
    <row r="43" spans="1:33" ht="12" customHeight="1" x14ac:dyDescent="0.25">
      <c r="A43" s="497"/>
      <c r="B43" s="15">
        <v>34</v>
      </c>
      <c r="C43" s="468">
        <f t="shared" si="6"/>
        <v>0</v>
      </c>
      <c r="D43" s="469"/>
      <c r="E43" s="470"/>
      <c r="F43" s="67">
        <f t="shared" si="17"/>
        <v>0</v>
      </c>
      <c r="G43" s="67">
        <f t="shared" si="17"/>
        <v>0</v>
      </c>
      <c r="H43" s="67">
        <f t="shared" si="17"/>
        <v>0</v>
      </c>
      <c r="I43" s="67">
        <f t="shared" si="0"/>
        <v>0</v>
      </c>
      <c r="J43" s="67">
        <f t="shared" si="18"/>
        <v>0</v>
      </c>
      <c r="K43" s="16">
        <f t="shared" si="18"/>
        <v>0</v>
      </c>
      <c r="L43" s="67">
        <f t="shared" si="18"/>
        <v>0</v>
      </c>
      <c r="M43" s="17">
        <f>IF(L43&gt;0,VLOOKUP(I43,Labour!$AR$1:$AT$15,3,FALSE),0)</f>
        <v>0</v>
      </c>
      <c r="N43" s="70">
        <f t="shared" si="1"/>
        <v>0</v>
      </c>
      <c r="R43" s="83">
        <f t="shared" si="13"/>
        <v>0</v>
      </c>
      <c r="S43" s="83">
        <f t="shared" si="13"/>
        <v>0</v>
      </c>
      <c r="T43" s="83">
        <f t="shared" si="13"/>
        <v>0</v>
      </c>
      <c r="U43" s="83">
        <f t="shared" si="13"/>
        <v>0</v>
      </c>
      <c r="V43" s="83">
        <f t="shared" si="14"/>
        <v>0</v>
      </c>
      <c r="W43" s="83">
        <f t="shared" si="14"/>
        <v>0</v>
      </c>
      <c r="X43" s="83">
        <f t="shared" si="15"/>
        <v>0</v>
      </c>
      <c r="Y43" s="83">
        <f t="shared" si="15"/>
        <v>0</v>
      </c>
      <c r="Z43" s="83">
        <f t="shared" si="15"/>
        <v>0</v>
      </c>
      <c r="AA43" s="171">
        <f t="shared" si="9"/>
        <v>0</v>
      </c>
      <c r="AB43" s="83">
        <f t="shared" si="16"/>
        <v>0</v>
      </c>
      <c r="AC43" s="83">
        <f t="shared" si="16"/>
        <v>0</v>
      </c>
      <c r="AD43" s="171">
        <f t="shared" si="10"/>
        <v>0</v>
      </c>
      <c r="AE43" s="171">
        <f>IF(AD43=1,SUM(AD$10:AD43),0)</f>
        <v>0</v>
      </c>
      <c r="AF43" s="82" t="str">
        <f t="shared" si="11"/>
        <v/>
      </c>
      <c r="AG43" s="171">
        <f t="shared" si="12"/>
        <v>0</v>
      </c>
    </row>
    <row r="44" spans="1:33" ht="12" customHeight="1" x14ac:dyDescent="0.25">
      <c r="A44" s="497"/>
      <c r="B44" s="15">
        <v>35</v>
      </c>
      <c r="C44" s="468">
        <f t="shared" si="6"/>
        <v>0</v>
      </c>
      <c r="D44" s="469"/>
      <c r="E44" s="470"/>
      <c r="F44" s="67">
        <f t="shared" si="17"/>
        <v>0</v>
      </c>
      <c r="G44" s="67">
        <f t="shared" si="17"/>
        <v>0</v>
      </c>
      <c r="H44" s="67">
        <f t="shared" si="17"/>
        <v>0</v>
      </c>
      <c r="I44" s="67">
        <f t="shared" si="0"/>
        <v>0</v>
      </c>
      <c r="J44" s="67">
        <f t="shared" si="18"/>
        <v>0</v>
      </c>
      <c r="K44" s="16">
        <f t="shared" si="18"/>
        <v>0</v>
      </c>
      <c r="L44" s="67">
        <f t="shared" si="18"/>
        <v>0</v>
      </c>
      <c r="M44" s="17">
        <f>IF(L44&gt;0,VLOOKUP(I44,Labour!$AR$1:$AT$15,3,FALSE),0)</f>
        <v>0</v>
      </c>
      <c r="N44" s="70">
        <f t="shared" si="1"/>
        <v>0</v>
      </c>
      <c r="R44" s="83">
        <f t="shared" si="13"/>
        <v>0</v>
      </c>
      <c r="S44" s="83">
        <f t="shared" si="13"/>
        <v>0</v>
      </c>
      <c r="T44" s="83">
        <f t="shared" si="13"/>
        <v>0</v>
      </c>
      <c r="U44" s="83">
        <f t="shared" si="13"/>
        <v>0</v>
      </c>
      <c r="V44" s="83">
        <f t="shared" si="14"/>
        <v>0</v>
      </c>
      <c r="W44" s="83">
        <f t="shared" si="14"/>
        <v>0</v>
      </c>
      <c r="X44" s="83">
        <f t="shared" si="15"/>
        <v>0</v>
      </c>
      <c r="Y44" s="83">
        <f t="shared" si="15"/>
        <v>0</v>
      </c>
      <c r="Z44" s="83">
        <f t="shared" si="15"/>
        <v>0</v>
      </c>
      <c r="AA44" s="171">
        <f t="shared" si="9"/>
        <v>0</v>
      </c>
      <c r="AB44" s="83">
        <f t="shared" si="16"/>
        <v>0</v>
      </c>
      <c r="AC44" s="83">
        <f t="shared" si="16"/>
        <v>0</v>
      </c>
      <c r="AD44" s="171">
        <f t="shared" si="10"/>
        <v>0</v>
      </c>
      <c r="AE44" s="171">
        <f>IF(AD44=1,SUM(AD$10:AD44),0)</f>
        <v>0</v>
      </c>
      <c r="AF44" s="82" t="str">
        <f t="shared" si="11"/>
        <v/>
      </c>
      <c r="AG44" s="171">
        <f t="shared" si="12"/>
        <v>0</v>
      </c>
    </row>
    <row r="45" spans="1:33" ht="12" customHeight="1" x14ac:dyDescent="0.25">
      <c r="A45" s="497"/>
      <c r="B45" s="15">
        <v>36</v>
      </c>
      <c r="C45" s="468">
        <f t="shared" si="6"/>
        <v>0</v>
      </c>
      <c r="D45" s="469"/>
      <c r="E45" s="470"/>
      <c r="F45" s="67">
        <f t="shared" si="17"/>
        <v>0</v>
      </c>
      <c r="G45" s="67">
        <f t="shared" si="17"/>
        <v>0</v>
      </c>
      <c r="H45" s="67">
        <f t="shared" si="17"/>
        <v>0</v>
      </c>
      <c r="I45" s="67">
        <f t="shared" si="0"/>
        <v>0</v>
      </c>
      <c r="J45" s="67">
        <f t="shared" si="18"/>
        <v>0</v>
      </c>
      <c r="K45" s="16">
        <f t="shared" si="18"/>
        <v>0</v>
      </c>
      <c r="L45" s="67">
        <f t="shared" si="18"/>
        <v>0</v>
      </c>
      <c r="M45" s="17">
        <f>IF(L45&gt;0,VLOOKUP(I45,Labour!$AR$1:$AT$15,3,FALSE),0)</f>
        <v>0</v>
      </c>
      <c r="N45" s="70">
        <f t="shared" si="1"/>
        <v>0</v>
      </c>
      <c r="R45" s="83">
        <f t="shared" si="13"/>
        <v>0</v>
      </c>
      <c r="S45" s="83">
        <f t="shared" si="13"/>
        <v>0</v>
      </c>
      <c r="T45" s="83">
        <f t="shared" si="13"/>
        <v>0</v>
      </c>
      <c r="U45" s="83">
        <f t="shared" si="13"/>
        <v>0</v>
      </c>
      <c r="V45" s="83">
        <f t="shared" si="14"/>
        <v>0</v>
      </c>
      <c r="W45" s="83">
        <f t="shared" si="14"/>
        <v>0</v>
      </c>
      <c r="X45" s="83">
        <f t="shared" si="15"/>
        <v>0</v>
      </c>
      <c r="Y45" s="83">
        <f t="shared" si="15"/>
        <v>0</v>
      </c>
      <c r="Z45" s="83">
        <f t="shared" si="15"/>
        <v>0</v>
      </c>
      <c r="AA45" s="171">
        <f t="shared" si="9"/>
        <v>0</v>
      </c>
      <c r="AB45" s="83">
        <f t="shared" si="16"/>
        <v>0</v>
      </c>
      <c r="AC45" s="83">
        <f t="shared" si="16"/>
        <v>0</v>
      </c>
      <c r="AD45" s="171">
        <f t="shared" si="10"/>
        <v>0</v>
      </c>
      <c r="AE45" s="171">
        <f>IF(AD45=1,SUM(AD$10:AD45),0)</f>
        <v>0</v>
      </c>
      <c r="AF45" s="82" t="str">
        <f t="shared" si="11"/>
        <v/>
      </c>
      <c r="AG45" s="171">
        <f t="shared" si="12"/>
        <v>0</v>
      </c>
    </row>
    <row r="46" spans="1:33" ht="12" customHeight="1" x14ac:dyDescent="0.25">
      <c r="A46" s="497"/>
      <c r="B46" s="15">
        <v>37</v>
      </c>
      <c r="C46" s="468">
        <f t="shared" si="6"/>
        <v>0</v>
      </c>
      <c r="D46" s="469"/>
      <c r="E46" s="470"/>
      <c r="F46" s="67">
        <f t="shared" si="17"/>
        <v>0</v>
      </c>
      <c r="G46" s="67">
        <f t="shared" si="17"/>
        <v>0</v>
      </c>
      <c r="H46" s="67">
        <f t="shared" si="17"/>
        <v>0</v>
      </c>
      <c r="I46" s="67">
        <f t="shared" si="0"/>
        <v>0</v>
      </c>
      <c r="J46" s="67">
        <f t="shared" si="18"/>
        <v>0</v>
      </c>
      <c r="K46" s="16">
        <f t="shared" si="18"/>
        <v>0</v>
      </c>
      <c r="L46" s="67">
        <f t="shared" si="18"/>
        <v>0</v>
      </c>
      <c r="M46" s="17">
        <f>IF(L46&gt;0,VLOOKUP(I46,Labour!$AR$1:$AT$15,3,FALSE),0)</f>
        <v>0</v>
      </c>
      <c r="N46" s="70">
        <f t="shared" si="1"/>
        <v>0</v>
      </c>
      <c r="R46" s="83">
        <f t="shared" si="13"/>
        <v>0</v>
      </c>
      <c r="S46" s="83">
        <f t="shared" si="13"/>
        <v>0</v>
      </c>
      <c r="T46" s="83">
        <f t="shared" si="13"/>
        <v>0</v>
      </c>
      <c r="U46" s="83">
        <f t="shared" si="13"/>
        <v>0</v>
      </c>
      <c r="V46" s="83">
        <f t="shared" si="14"/>
        <v>0</v>
      </c>
      <c r="W46" s="83">
        <f t="shared" si="14"/>
        <v>0</v>
      </c>
      <c r="X46" s="83">
        <f t="shared" si="15"/>
        <v>0</v>
      </c>
      <c r="Y46" s="83">
        <f t="shared" si="15"/>
        <v>0</v>
      </c>
      <c r="Z46" s="83">
        <f t="shared" si="15"/>
        <v>0</v>
      </c>
      <c r="AA46" s="171">
        <f t="shared" si="9"/>
        <v>0</v>
      </c>
      <c r="AB46" s="83">
        <f t="shared" si="16"/>
        <v>0</v>
      </c>
      <c r="AC46" s="83">
        <f t="shared" si="16"/>
        <v>0</v>
      </c>
      <c r="AD46" s="171">
        <f t="shared" si="10"/>
        <v>0</v>
      </c>
      <c r="AE46" s="171">
        <f>IF(AD46=1,SUM(AD$10:AD46),0)</f>
        <v>0</v>
      </c>
      <c r="AF46" s="82" t="str">
        <f t="shared" si="11"/>
        <v/>
      </c>
      <c r="AG46" s="171">
        <f t="shared" si="12"/>
        <v>0</v>
      </c>
    </row>
    <row r="47" spans="1:33" ht="12" customHeight="1" x14ac:dyDescent="0.25">
      <c r="A47" s="497"/>
      <c r="B47" s="15">
        <v>38</v>
      </c>
      <c r="C47" s="468">
        <f t="shared" si="6"/>
        <v>0</v>
      </c>
      <c r="D47" s="469"/>
      <c r="E47" s="470"/>
      <c r="F47" s="67">
        <f t="shared" si="17"/>
        <v>0</v>
      </c>
      <c r="G47" s="67">
        <f t="shared" si="17"/>
        <v>0</v>
      </c>
      <c r="H47" s="67">
        <f t="shared" si="17"/>
        <v>0</v>
      </c>
      <c r="I47" s="67">
        <f t="shared" si="0"/>
        <v>0</v>
      </c>
      <c r="J47" s="67">
        <f t="shared" si="18"/>
        <v>0</v>
      </c>
      <c r="K47" s="16">
        <f t="shared" si="18"/>
        <v>0</v>
      </c>
      <c r="L47" s="67">
        <f t="shared" si="18"/>
        <v>0</v>
      </c>
      <c r="M47" s="17">
        <f>IF(L47&gt;0,VLOOKUP(I47,Labour!$AR$1:$AT$15,3,FALSE),0)</f>
        <v>0</v>
      </c>
      <c r="N47" s="70">
        <f t="shared" si="1"/>
        <v>0</v>
      </c>
      <c r="R47" s="83">
        <f t="shared" si="13"/>
        <v>0</v>
      </c>
      <c r="S47" s="83">
        <f t="shared" si="13"/>
        <v>0</v>
      </c>
      <c r="T47" s="83">
        <f t="shared" si="13"/>
        <v>0</v>
      </c>
      <c r="U47" s="83">
        <f t="shared" si="13"/>
        <v>0</v>
      </c>
      <c r="V47" s="83">
        <f t="shared" si="14"/>
        <v>0</v>
      </c>
      <c r="W47" s="83">
        <f t="shared" si="14"/>
        <v>0</v>
      </c>
      <c r="X47" s="83">
        <f t="shared" si="15"/>
        <v>0</v>
      </c>
      <c r="Y47" s="83">
        <f t="shared" si="15"/>
        <v>0</v>
      </c>
      <c r="Z47" s="83">
        <f t="shared" si="15"/>
        <v>0</v>
      </c>
      <c r="AA47" s="171">
        <f t="shared" si="9"/>
        <v>0</v>
      </c>
      <c r="AB47" s="83">
        <f t="shared" si="16"/>
        <v>0</v>
      </c>
      <c r="AC47" s="83">
        <f t="shared" si="16"/>
        <v>0</v>
      </c>
      <c r="AD47" s="171">
        <f t="shared" si="10"/>
        <v>0</v>
      </c>
      <c r="AE47" s="171">
        <f>IF(AD47=1,SUM(AD$10:AD47),0)</f>
        <v>0</v>
      </c>
      <c r="AF47" s="82" t="str">
        <f t="shared" si="11"/>
        <v/>
      </c>
      <c r="AG47" s="171">
        <f t="shared" si="12"/>
        <v>0</v>
      </c>
    </row>
    <row r="48" spans="1:33" ht="12" customHeight="1" x14ac:dyDescent="0.25">
      <c r="A48" s="497"/>
      <c r="B48" s="15">
        <v>39</v>
      </c>
      <c r="C48" s="468">
        <f t="shared" si="6"/>
        <v>0</v>
      </c>
      <c r="D48" s="469"/>
      <c r="E48" s="470"/>
      <c r="F48" s="67">
        <f t="shared" si="17"/>
        <v>0</v>
      </c>
      <c r="G48" s="67">
        <f t="shared" si="17"/>
        <v>0</v>
      </c>
      <c r="H48" s="67">
        <f t="shared" si="17"/>
        <v>0</v>
      </c>
      <c r="I48" s="67">
        <f t="shared" si="0"/>
        <v>0</v>
      </c>
      <c r="J48" s="67">
        <f t="shared" si="18"/>
        <v>0</v>
      </c>
      <c r="K48" s="16">
        <f t="shared" si="18"/>
        <v>0</v>
      </c>
      <c r="L48" s="67">
        <f t="shared" si="18"/>
        <v>0</v>
      </c>
      <c r="M48" s="17">
        <f>IF(L48&gt;0,VLOOKUP(I48,Labour!$AR$1:$AT$15,3,FALSE),0)</f>
        <v>0</v>
      </c>
      <c r="N48" s="70">
        <f t="shared" si="1"/>
        <v>0</v>
      </c>
      <c r="R48" s="83">
        <f t="shared" si="13"/>
        <v>0</v>
      </c>
      <c r="S48" s="83">
        <f t="shared" si="13"/>
        <v>0</v>
      </c>
      <c r="T48" s="83">
        <f t="shared" si="13"/>
        <v>0</v>
      </c>
      <c r="U48" s="83">
        <f t="shared" si="13"/>
        <v>0</v>
      </c>
      <c r="V48" s="83">
        <f t="shared" si="14"/>
        <v>0</v>
      </c>
      <c r="W48" s="83">
        <f t="shared" si="14"/>
        <v>0</v>
      </c>
      <c r="X48" s="83">
        <f t="shared" si="15"/>
        <v>0</v>
      </c>
      <c r="Y48" s="83">
        <f t="shared" si="15"/>
        <v>0</v>
      </c>
      <c r="Z48" s="83">
        <f t="shared" si="15"/>
        <v>0</v>
      </c>
      <c r="AA48" s="171">
        <f t="shared" si="9"/>
        <v>0</v>
      </c>
      <c r="AB48" s="83">
        <f t="shared" si="16"/>
        <v>0</v>
      </c>
      <c r="AC48" s="83">
        <f t="shared" si="16"/>
        <v>0</v>
      </c>
      <c r="AD48" s="171">
        <f t="shared" si="10"/>
        <v>0</v>
      </c>
      <c r="AE48" s="171">
        <f>IF(AD48=1,SUM(AD$10:AD48),0)</f>
        <v>0</v>
      </c>
      <c r="AF48" s="82" t="str">
        <f t="shared" si="11"/>
        <v/>
      </c>
      <c r="AG48" s="171">
        <f t="shared" si="12"/>
        <v>0</v>
      </c>
    </row>
    <row r="49" spans="1:33" ht="12" customHeight="1" x14ac:dyDescent="0.25">
      <c r="A49" s="497"/>
      <c r="B49" s="15">
        <v>40</v>
      </c>
      <c r="C49" s="468">
        <f t="shared" si="6"/>
        <v>0</v>
      </c>
      <c r="D49" s="469"/>
      <c r="E49" s="470"/>
      <c r="F49" s="67">
        <f t="shared" si="17"/>
        <v>0</v>
      </c>
      <c r="G49" s="67">
        <f t="shared" si="17"/>
        <v>0</v>
      </c>
      <c r="H49" s="67">
        <f t="shared" si="17"/>
        <v>0</v>
      </c>
      <c r="I49" s="67">
        <f t="shared" si="0"/>
        <v>0</v>
      </c>
      <c r="J49" s="67">
        <f t="shared" si="18"/>
        <v>0</v>
      </c>
      <c r="K49" s="16">
        <f t="shared" si="18"/>
        <v>0</v>
      </c>
      <c r="L49" s="67">
        <f t="shared" si="18"/>
        <v>0</v>
      </c>
      <c r="M49" s="17">
        <f>IF(L49&gt;0,VLOOKUP(I49,Labour!$AR$1:$AT$15,3,FALSE),0)</f>
        <v>0</v>
      </c>
      <c r="N49" s="70">
        <f t="shared" si="1"/>
        <v>0</v>
      </c>
      <c r="R49" s="83">
        <f t="shared" si="13"/>
        <v>0</v>
      </c>
      <c r="S49" s="83">
        <f t="shared" si="13"/>
        <v>0</v>
      </c>
      <c r="T49" s="83">
        <f t="shared" si="13"/>
        <v>0</v>
      </c>
      <c r="U49" s="83">
        <f t="shared" si="13"/>
        <v>0</v>
      </c>
      <c r="V49" s="83">
        <f t="shared" si="14"/>
        <v>0</v>
      </c>
      <c r="W49" s="83">
        <f t="shared" si="14"/>
        <v>0</v>
      </c>
      <c r="X49" s="83">
        <f t="shared" si="15"/>
        <v>0</v>
      </c>
      <c r="Y49" s="83">
        <f t="shared" si="15"/>
        <v>0</v>
      </c>
      <c r="Z49" s="83">
        <f t="shared" si="15"/>
        <v>0</v>
      </c>
      <c r="AA49" s="171">
        <f t="shared" si="9"/>
        <v>0</v>
      </c>
      <c r="AB49" s="83">
        <f t="shared" si="16"/>
        <v>0</v>
      </c>
      <c r="AC49" s="83">
        <f t="shared" si="16"/>
        <v>0</v>
      </c>
      <c r="AD49" s="171">
        <f t="shared" si="10"/>
        <v>0</v>
      </c>
      <c r="AE49" s="171">
        <f>IF(AD49=1,SUM(AD$10:AD49),0)</f>
        <v>0</v>
      </c>
      <c r="AF49" s="82" t="str">
        <f t="shared" si="11"/>
        <v/>
      </c>
      <c r="AG49" s="171">
        <f t="shared" si="12"/>
        <v>0</v>
      </c>
    </row>
    <row r="50" spans="1:33" ht="12" customHeight="1" x14ac:dyDescent="0.25">
      <c r="A50" s="497"/>
      <c r="B50" s="15">
        <v>41</v>
      </c>
      <c r="C50" s="468">
        <f t="shared" si="6"/>
        <v>0</v>
      </c>
      <c r="D50" s="469"/>
      <c r="E50" s="470"/>
      <c r="F50" s="67">
        <f t="shared" si="17"/>
        <v>0</v>
      </c>
      <c r="G50" s="67">
        <f t="shared" si="17"/>
        <v>0</v>
      </c>
      <c r="H50" s="67">
        <f t="shared" si="17"/>
        <v>0</v>
      </c>
      <c r="I50" s="67">
        <f t="shared" si="0"/>
        <v>0</v>
      </c>
      <c r="J50" s="67">
        <f t="shared" si="18"/>
        <v>0</v>
      </c>
      <c r="K50" s="16">
        <f t="shared" si="18"/>
        <v>0</v>
      </c>
      <c r="L50" s="67">
        <f t="shared" si="18"/>
        <v>0</v>
      </c>
      <c r="M50" s="17">
        <f>IF(L50&gt;0,VLOOKUP(I50,Labour!$AR$1:$AT$15,3,FALSE),0)</f>
        <v>0</v>
      </c>
      <c r="N50" s="70">
        <f t="shared" si="1"/>
        <v>0</v>
      </c>
      <c r="R50" s="83">
        <f t="shared" ref="R50:U69" si="19">IF($B50&lt;=$U$3,VLOOKUP($B50,TTABLE,R$9,FALSE),0)</f>
        <v>0</v>
      </c>
      <c r="S50" s="83">
        <f t="shared" si="19"/>
        <v>0</v>
      </c>
      <c r="T50" s="83">
        <f t="shared" si="19"/>
        <v>0</v>
      </c>
      <c r="U50" s="83">
        <f t="shared" si="19"/>
        <v>0</v>
      </c>
      <c r="V50" s="83">
        <f t="shared" ref="V50:W69" si="20">IF($B50&lt;=$U$3,IF(VLOOKUP($B50,TTABLE,V$9,FALSE)=V$8,$U50,0),0)</f>
        <v>0</v>
      </c>
      <c r="W50" s="83">
        <f t="shared" si="20"/>
        <v>0</v>
      </c>
      <c r="X50" s="83">
        <f t="shared" ref="X50:Z69" si="21">IF($B50&lt;=$U$3,VLOOKUP($B50,TTABLE,X$9,FALSE),0)</f>
        <v>0</v>
      </c>
      <c r="Y50" s="83">
        <f t="shared" si="21"/>
        <v>0</v>
      </c>
      <c r="Z50" s="83">
        <f t="shared" si="21"/>
        <v>0</v>
      </c>
      <c r="AA50" s="171">
        <f t="shared" si="9"/>
        <v>0</v>
      </c>
      <c r="AB50" s="83">
        <f t="shared" ref="AB50:AC69" si="22">IF($B50&lt;=$U$3,VLOOKUP($B50,TTABLE,AB$9,FALSE),0)</f>
        <v>0</v>
      </c>
      <c r="AC50" s="83">
        <f t="shared" si="22"/>
        <v>0</v>
      </c>
      <c r="AD50" s="171">
        <f t="shared" si="10"/>
        <v>0</v>
      </c>
      <c r="AE50" s="171">
        <f>IF(AD50=1,SUM(AD$10:AD50),0)</f>
        <v>0</v>
      </c>
      <c r="AF50" s="82" t="str">
        <f t="shared" si="11"/>
        <v/>
      </c>
      <c r="AG50" s="171">
        <f t="shared" si="12"/>
        <v>0</v>
      </c>
    </row>
    <row r="51" spans="1:33" ht="12" customHeight="1" x14ac:dyDescent="0.25">
      <c r="A51" s="497"/>
      <c r="B51" s="15">
        <v>42</v>
      </c>
      <c r="C51" s="468">
        <f t="shared" si="6"/>
        <v>0</v>
      </c>
      <c r="D51" s="469"/>
      <c r="E51" s="470"/>
      <c r="F51" s="67">
        <f t="shared" si="17"/>
        <v>0</v>
      </c>
      <c r="G51" s="67">
        <f t="shared" si="17"/>
        <v>0</v>
      </c>
      <c r="H51" s="67">
        <f t="shared" si="17"/>
        <v>0</v>
      </c>
      <c r="I51" s="67">
        <f t="shared" si="0"/>
        <v>0</v>
      </c>
      <c r="J51" s="67">
        <f t="shared" si="18"/>
        <v>0</v>
      </c>
      <c r="K51" s="16">
        <f t="shared" si="18"/>
        <v>0</v>
      </c>
      <c r="L51" s="67">
        <f t="shared" si="18"/>
        <v>0</v>
      </c>
      <c r="M51" s="17">
        <f>IF(L51&gt;0,VLOOKUP(I51,Labour!$AR$1:$AT$15,3,FALSE),0)</f>
        <v>0</v>
      </c>
      <c r="N51" s="70">
        <f t="shared" si="1"/>
        <v>0</v>
      </c>
      <c r="R51" s="83">
        <f t="shared" si="19"/>
        <v>0</v>
      </c>
      <c r="S51" s="83">
        <f t="shared" si="19"/>
        <v>0</v>
      </c>
      <c r="T51" s="83">
        <f t="shared" si="19"/>
        <v>0</v>
      </c>
      <c r="U51" s="83">
        <f t="shared" si="19"/>
        <v>0</v>
      </c>
      <c r="V51" s="83">
        <f t="shared" si="20"/>
        <v>0</v>
      </c>
      <c r="W51" s="83">
        <f t="shared" si="20"/>
        <v>0</v>
      </c>
      <c r="X51" s="83">
        <f t="shared" si="21"/>
        <v>0</v>
      </c>
      <c r="Y51" s="83">
        <f t="shared" si="21"/>
        <v>0</v>
      </c>
      <c r="Z51" s="83">
        <f t="shared" si="21"/>
        <v>0</v>
      </c>
      <c r="AA51" s="171">
        <f t="shared" si="9"/>
        <v>0</v>
      </c>
      <c r="AB51" s="83">
        <f t="shared" si="22"/>
        <v>0</v>
      </c>
      <c r="AC51" s="83">
        <f t="shared" si="22"/>
        <v>0</v>
      </c>
      <c r="AD51" s="171">
        <f t="shared" si="10"/>
        <v>0</v>
      </c>
      <c r="AE51" s="171">
        <f>IF(AD51=1,SUM(AD$10:AD51),0)</f>
        <v>0</v>
      </c>
      <c r="AF51" s="82" t="str">
        <f t="shared" si="11"/>
        <v/>
      </c>
      <c r="AG51" s="171">
        <f t="shared" si="12"/>
        <v>0</v>
      </c>
    </row>
    <row r="52" spans="1:33" ht="12" customHeight="1" x14ac:dyDescent="0.25">
      <c r="A52" s="497"/>
      <c r="B52" s="15">
        <v>43</v>
      </c>
      <c r="C52" s="468">
        <f t="shared" si="6"/>
        <v>0</v>
      </c>
      <c r="D52" s="469"/>
      <c r="E52" s="470"/>
      <c r="F52" s="67">
        <f t="shared" si="17"/>
        <v>0</v>
      </c>
      <c r="G52" s="67">
        <f t="shared" si="17"/>
        <v>0</v>
      </c>
      <c r="H52" s="67">
        <f t="shared" si="17"/>
        <v>0</v>
      </c>
      <c r="I52" s="67">
        <f t="shared" si="0"/>
        <v>0</v>
      </c>
      <c r="J52" s="67">
        <f t="shared" si="18"/>
        <v>0</v>
      </c>
      <c r="K52" s="16">
        <f t="shared" si="18"/>
        <v>0</v>
      </c>
      <c r="L52" s="67">
        <f t="shared" si="18"/>
        <v>0</v>
      </c>
      <c r="M52" s="17">
        <f>IF(L52&gt;0,VLOOKUP(I52,Labour!$AR$1:$AT$15,3,FALSE),0)</f>
        <v>0</v>
      </c>
      <c r="N52" s="70">
        <f t="shared" si="1"/>
        <v>0</v>
      </c>
      <c r="R52" s="83">
        <f t="shared" si="19"/>
        <v>0</v>
      </c>
      <c r="S52" s="83">
        <f t="shared" si="19"/>
        <v>0</v>
      </c>
      <c r="T52" s="83">
        <f t="shared" si="19"/>
        <v>0</v>
      </c>
      <c r="U52" s="83">
        <f t="shared" si="19"/>
        <v>0</v>
      </c>
      <c r="V52" s="83">
        <f t="shared" si="20"/>
        <v>0</v>
      </c>
      <c r="W52" s="83">
        <f t="shared" si="20"/>
        <v>0</v>
      </c>
      <c r="X52" s="83">
        <f t="shared" si="21"/>
        <v>0</v>
      </c>
      <c r="Y52" s="83">
        <f t="shared" si="21"/>
        <v>0</v>
      </c>
      <c r="Z52" s="83">
        <f t="shared" si="21"/>
        <v>0</v>
      </c>
      <c r="AA52" s="171">
        <f t="shared" si="9"/>
        <v>0</v>
      </c>
      <c r="AB52" s="83">
        <f t="shared" si="22"/>
        <v>0</v>
      </c>
      <c r="AC52" s="83">
        <f t="shared" si="22"/>
        <v>0</v>
      </c>
      <c r="AD52" s="171">
        <f t="shared" si="10"/>
        <v>0</v>
      </c>
      <c r="AE52" s="171">
        <f>IF(AD52=1,SUM(AD$10:AD52),0)</f>
        <v>0</v>
      </c>
      <c r="AF52" s="82" t="str">
        <f t="shared" si="11"/>
        <v/>
      </c>
      <c r="AG52" s="171">
        <f t="shared" si="12"/>
        <v>0</v>
      </c>
    </row>
    <row r="53" spans="1:33" ht="12" customHeight="1" x14ac:dyDescent="0.25">
      <c r="A53" s="497"/>
      <c r="B53" s="15">
        <v>44</v>
      </c>
      <c r="C53" s="468">
        <f t="shared" si="6"/>
        <v>0</v>
      </c>
      <c r="D53" s="469"/>
      <c r="E53" s="470"/>
      <c r="F53" s="67">
        <f t="shared" si="17"/>
        <v>0</v>
      </c>
      <c r="G53" s="67">
        <f t="shared" si="17"/>
        <v>0</v>
      </c>
      <c r="H53" s="67">
        <f t="shared" si="17"/>
        <v>0</v>
      </c>
      <c r="I53" s="67">
        <f t="shared" si="0"/>
        <v>0</v>
      </c>
      <c r="J53" s="67">
        <f t="shared" si="18"/>
        <v>0</v>
      </c>
      <c r="K53" s="16">
        <f t="shared" si="18"/>
        <v>0</v>
      </c>
      <c r="L53" s="67">
        <f t="shared" si="18"/>
        <v>0</v>
      </c>
      <c r="M53" s="17">
        <f>IF(L53&gt;0,VLOOKUP(I53,Labour!$AR$1:$AT$15,3,FALSE),0)</f>
        <v>0</v>
      </c>
      <c r="N53" s="70">
        <f t="shared" si="1"/>
        <v>0</v>
      </c>
      <c r="R53" s="83">
        <f t="shared" si="19"/>
        <v>0</v>
      </c>
      <c r="S53" s="83">
        <f t="shared" si="19"/>
        <v>0</v>
      </c>
      <c r="T53" s="83">
        <f t="shared" si="19"/>
        <v>0</v>
      </c>
      <c r="U53" s="83">
        <f t="shared" si="19"/>
        <v>0</v>
      </c>
      <c r="V53" s="83">
        <f t="shared" si="20"/>
        <v>0</v>
      </c>
      <c r="W53" s="83">
        <f t="shared" si="20"/>
        <v>0</v>
      </c>
      <c r="X53" s="83">
        <f t="shared" si="21"/>
        <v>0</v>
      </c>
      <c r="Y53" s="83">
        <f t="shared" si="21"/>
        <v>0</v>
      </c>
      <c r="Z53" s="83">
        <f t="shared" si="21"/>
        <v>0</v>
      </c>
      <c r="AA53" s="171">
        <f t="shared" si="9"/>
        <v>0</v>
      </c>
      <c r="AB53" s="83">
        <f t="shared" si="22"/>
        <v>0</v>
      </c>
      <c r="AC53" s="83">
        <f t="shared" si="22"/>
        <v>0</v>
      </c>
      <c r="AD53" s="171">
        <f t="shared" si="10"/>
        <v>0</v>
      </c>
      <c r="AE53" s="171">
        <f>IF(AD53=1,SUM(AD$10:AD53),0)</f>
        <v>0</v>
      </c>
      <c r="AF53" s="82" t="str">
        <f t="shared" si="11"/>
        <v/>
      </c>
      <c r="AG53" s="171">
        <f t="shared" si="12"/>
        <v>0</v>
      </c>
    </row>
    <row r="54" spans="1:33" ht="12" customHeight="1" x14ac:dyDescent="0.25">
      <c r="A54" s="497"/>
      <c r="B54" s="15">
        <v>45</v>
      </c>
      <c r="C54" s="468">
        <f t="shared" si="6"/>
        <v>0</v>
      </c>
      <c r="D54" s="469"/>
      <c r="E54" s="470"/>
      <c r="F54" s="67">
        <f t="shared" si="17"/>
        <v>0</v>
      </c>
      <c r="G54" s="67">
        <f t="shared" si="17"/>
        <v>0</v>
      </c>
      <c r="H54" s="67">
        <f t="shared" si="17"/>
        <v>0</v>
      </c>
      <c r="I54" s="67">
        <f t="shared" si="0"/>
        <v>0</v>
      </c>
      <c r="J54" s="67">
        <f t="shared" si="18"/>
        <v>0</v>
      </c>
      <c r="K54" s="16">
        <f t="shared" si="18"/>
        <v>0</v>
      </c>
      <c r="L54" s="67">
        <f t="shared" si="18"/>
        <v>0</v>
      </c>
      <c r="M54" s="17">
        <f>IF(L54&gt;0,VLOOKUP(I54,Labour!$AR$1:$AT$15,3,FALSE),0)</f>
        <v>0</v>
      </c>
      <c r="N54" s="70">
        <f t="shared" si="1"/>
        <v>0</v>
      </c>
      <c r="R54" s="83">
        <f t="shared" si="19"/>
        <v>0</v>
      </c>
      <c r="S54" s="83">
        <f t="shared" si="19"/>
        <v>0</v>
      </c>
      <c r="T54" s="83">
        <f t="shared" si="19"/>
        <v>0</v>
      </c>
      <c r="U54" s="83">
        <f t="shared" si="19"/>
        <v>0</v>
      </c>
      <c r="V54" s="83">
        <f t="shared" si="20"/>
        <v>0</v>
      </c>
      <c r="W54" s="83">
        <f t="shared" si="20"/>
        <v>0</v>
      </c>
      <c r="X54" s="83">
        <f t="shared" si="21"/>
        <v>0</v>
      </c>
      <c r="Y54" s="83">
        <f t="shared" si="21"/>
        <v>0</v>
      </c>
      <c r="Z54" s="83">
        <f t="shared" si="21"/>
        <v>0</v>
      </c>
      <c r="AA54" s="171">
        <f t="shared" si="9"/>
        <v>0</v>
      </c>
      <c r="AB54" s="83">
        <f t="shared" si="22"/>
        <v>0</v>
      </c>
      <c r="AC54" s="83">
        <f t="shared" si="22"/>
        <v>0</v>
      </c>
      <c r="AD54" s="171">
        <f t="shared" si="10"/>
        <v>0</v>
      </c>
      <c r="AE54" s="171">
        <f>IF(AD54=1,SUM(AD$10:AD54),0)</f>
        <v>0</v>
      </c>
      <c r="AF54" s="82" t="str">
        <f t="shared" si="11"/>
        <v/>
      </c>
      <c r="AG54" s="171">
        <f t="shared" si="12"/>
        <v>0</v>
      </c>
    </row>
    <row r="55" spans="1:33" ht="12" customHeight="1" x14ac:dyDescent="0.25">
      <c r="A55" s="497"/>
      <c r="B55" s="15">
        <v>46</v>
      </c>
      <c r="C55" s="468">
        <f t="shared" si="6"/>
        <v>0</v>
      </c>
      <c r="D55" s="469"/>
      <c r="E55" s="470"/>
      <c r="F55" s="67">
        <f t="shared" si="17"/>
        <v>0</v>
      </c>
      <c r="G55" s="67">
        <f t="shared" si="17"/>
        <v>0</v>
      </c>
      <c r="H55" s="67">
        <f t="shared" si="17"/>
        <v>0</v>
      </c>
      <c r="I55" s="67">
        <f t="shared" si="0"/>
        <v>0</v>
      </c>
      <c r="J55" s="67">
        <f t="shared" si="18"/>
        <v>0</v>
      </c>
      <c r="K55" s="16">
        <f t="shared" si="18"/>
        <v>0</v>
      </c>
      <c r="L55" s="67">
        <f t="shared" si="18"/>
        <v>0</v>
      </c>
      <c r="M55" s="17">
        <f>IF(L55&gt;0,VLOOKUP(I55,Labour!$AR$1:$AT$15,3,FALSE),0)</f>
        <v>0</v>
      </c>
      <c r="N55" s="70">
        <f t="shared" si="1"/>
        <v>0</v>
      </c>
      <c r="R55" s="83">
        <f t="shared" si="19"/>
        <v>0</v>
      </c>
      <c r="S55" s="83">
        <f t="shared" si="19"/>
        <v>0</v>
      </c>
      <c r="T55" s="83">
        <f t="shared" si="19"/>
        <v>0</v>
      </c>
      <c r="U55" s="83">
        <f t="shared" si="19"/>
        <v>0</v>
      </c>
      <c r="V55" s="83">
        <f t="shared" si="20"/>
        <v>0</v>
      </c>
      <c r="W55" s="83">
        <f t="shared" si="20"/>
        <v>0</v>
      </c>
      <c r="X55" s="83">
        <f t="shared" si="21"/>
        <v>0</v>
      </c>
      <c r="Y55" s="83">
        <f t="shared" si="21"/>
        <v>0</v>
      </c>
      <c r="Z55" s="83">
        <f t="shared" si="21"/>
        <v>0</v>
      </c>
      <c r="AA55" s="171">
        <f t="shared" si="9"/>
        <v>0</v>
      </c>
      <c r="AB55" s="83">
        <f t="shared" si="22"/>
        <v>0</v>
      </c>
      <c r="AC55" s="83">
        <f t="shared" si="22"/>
        <v>0</v>
      </c>
      <c r="AD55" s="171">
        <f t="shared" si="10"/>
        <v>0</v>
      </c>
      <c r="AE55" s="171">
        <f>IF(AD55=1,SUM(AD$10:AD55),0)</f>
        <v>0</v>
      </c>
      <c r="AF55" s="82" t="str">
        <f t="shared" si="11"/>
        <v/>
      </c>
      <c r="AG55" s="171">
        <f t="shared" si="12"/>
        <v>0</v>
      </c>
    </row>
    <row r="56" spans="1:33" ht="12" customHeight="1" x14ac:dyDescent="0.25">
      <c r="A56" s="497"/>
      <c r="B56" s="15">
        <v>47</v>
      </c>
      <c r="C56" s="468">
        <f t="shared" si="6"/>
        <v>0</v>
      </c>
      <c r="D56" s="469"/>
      <c r="E56" s="470"/>
      <c r="F56" s="67">
        <f t="shared" si="17"/>
        <v>0</v>
      </c>
      <c r="G56" s="67">
        <f t="shared" si="17"/>
        <v>0</v>
      </c>
      <c r="H56" s="67">
        <f t="shared" si="17"/>
        <v>0</v>
      </c>
      <c r="I56" s="67">
        <f t="shared" si="0"/>
        <v>0</v>
      </c>
      <c r="J56" s="67">
        <f t="shared" si="18"/>
        <v>0</v>
      </c>
      <c r="K56" s="16">
        <f t="shared" si="18"/>
        <v>0</v>
      </c>
      <c r="L56" s="67">
        <f t="shared" si="18"/>
        <v>0</v>
      </c>
      <c r="M56" s="17">
        <f>IF(L56&gt;0,VLOOKUP(I56,Labour!$AR$1:$AT$15,3,FALSE),0)</f>
        <v>0</v>
      </c>
      <c r="N56" s="70">
        <f t="shared" si="1"/>
        <v>0</v>
      </c>
      <c r="R56" s="83">
        <f t="shared" si="19"/>
        <v>0</v>
      </c>
      <c r="S56" s="83">
        <f t="shared" si="19"/>
        <v>0</v>
      </c>
      <c r="T56" s="83">
        <f t="shared" si="19"/>
        <v>0</v>
      </c>
      <c r="U56" s="83">
        <f t="shared" si="19"/>
        <v>0</v>
      </c>
      <c r="V56" s="83">
        <f t="shared" si="20"/>
        <v>0</v>
      </c>
      <c r="W56" s="83">
        <f t="shared" si="20"/>
        <v>0</v>
      </c>
      <c r="X56" s="83">
        <f t="shared" si="21"/>
        <v>0</v>
      </c>
      <c r="Y56" s="83">
        <f t="shared" si="21"/>
        <v>0</v>
      </c>
      <c r="Z56" s="83">
        <f t="shared" si="21"/>
        <v>0</v>
      </c>
      <c r="AA56" s="171">
        <f t="shared" si="9"/>
        <v>0</v>
      </c>
      <c r="AB56" s="83">
        <f t="shared" si="22"/>
        <v>0</v>
      </c>
      <c r="AC56" s="83">
        <f t="shared" si="22"/>
        <v>0</v>
      </c>
      <c r="AD56" s="171">
        <f t="shared" si="10"/>
        <v>0</v>
      </c>
      <c r="AE56" s="171">
        <f>IF(AD56=1,SUM(AD$10:AD56),0)</f>
        <v>0</v>
      </c>
      <c r="AF56" s="82" t="str">
        <f t="shared" si="11"/>
        <v/>
      </c>
      <c r="AG56" s="171">
        <f t="shared" si="12"/>
        <v>0</v>
      </c>
    </row>
    <row r="57" spans="1:33" ht="12" customHeight="1" x14ac:dyDescent="0.25">
      <c r="A57" s="497"/>
      <c r="B57" s="15">
        <v>48</v>
      </c>
      <c r="C57" s="468">
        <f t="shared" si="6"/>
        <v>0</v>
      </c>
      <c r="D57" s="469"/>
      <c r="E57" s="470"/>
      <c r="F57" s="67">
        <f t="shared" si="17"/>
        <v>0</v>
      </c>
      <c r="G57" s="67">
        <f t="shared" si="17"/>
        <v>0</v>
      </c>
      <c r="H57" s="67">
        <f t="shared" si="17"/>
        <v>0</v>
      </c>
      <c r="I57" s="67">
        <f t="shared" si="0"/>
        <v>0</v>
      </c>
      <c r="J57" s="67">
        <f t="shared" si="18"/>
        <v>0</v>
      </c>
      <c r="K57" s="16">
        <f t="shared" si="18"/>
        <v>0</v>
      </c>
      <c r="L57" s="67">
        <f t="shared" si="18"/>
        <v>0</v>
      </c>
      <c r="M57" s="17">
        <f>IF(L57&gt;0,VLOOKUP(I57,Labour!$AR$1:$AT$15,3,FALSE),0)</f>
        <v>0</v>
      </c>
      <c r="N57" s="70">
        <f t="shared" si="1"/>
        <v>0</v>
      </c>
      <c r="R57" s="83">
        <f t="shared" si="19"/>
        <v>0</v>
      </c>
      <c r="S57" s="83">
        <f t="shared" si="19"/>
        <v>0</v>
      </c>
      <c r="T57" s="83">
        <f t="shared" si="19"/>
        <v>0</v>
      </c>
      <c r="U57" s="83">
        <f t="shared" si="19"/>
        <v>0</v>
      </c>
      <c r="V57" s="83">
        <f t="shared" si="20"/>
        <v>0</v>
      </c>
      <c r="W57" s="83">
        <f t="shared" si="20"/>
        <v>0</v>
      </c>
      <c r="X57" s="83">
        <f t="shared" si="21"/>
        <v>0</v>
      </c>
      <c r="Y57" s="83">
        <f t="shared" si="21"/>
        <v>0</v>
      </c>
      <c r="Z57" s="83">
        <f t="shared" si="21"/>
        <v>0</v>
      </c>
      <c r="AA57" s="171">
        <f t="shared" si="9"/>
        <v>0</v>
      </c>
      <c r="AB57" s="83">
        <f t="shared" si="22"/>
        <v>0</v>
      </c>
      <c r="AC57" s="83">
        <f t="shared" si="22"/>
        <v>0</v>
      </c>
      <c r="AD57" s="171">
        <f t="shared" si="10"/>
        <v>0</v>
      </c>
      <c r="AE57" s="171">
        <f>IF(AD57=1,SUM(AD$10:AD57),0)</f>
        <v>0</v>
      </c>
      <c r="AF57" s="82" t="str">
        <f t="shared" si="11"/>
        <v/>
      </c>
      <c r="AG57" s="171">
        <f t="shared" si="12"/>
        <v>0</v>
      </c>
    </row>
    <row r="58" spans="1:33" ht="12" customHeight="1" x14ac:dyDescent="0.25">
      <c r="A58" s="497"/>
      <c r="B58" s="15">
        <v>49</v>
      </c>
      <c r="C58" s="468">
        <f t="shared" si="6"/>
        <v>0</v>
      </c>
      <c r="D58" s="469"/>
      <c r="E58" s="470"/>
      <c r="F58" s="67">
        <f t="shared" si="17"/>
        <v>0</v>
      </c>
      <c r="G58" s="67">
        <f t="shared" si="17"/>
        <v>0</v>
      </c>
      <c r="H58" s="67">
        <f t="shared" si="17"/>
        <v>0</v>
      </c>
      <c r="I58" s="67">
        <f t="shared" si="0"/>
        <v>0</v>
      </c>
      <c r="J58" s="67">
        <f t="shared" si="18"/>
        <v>0</v>
      </c>
      <c r="K58" s="16">
        <f t="shared" si="18"/>
        <v>0</v>
      </c>
      <c r="L58" s="67">
        <f t="shared" si="18"/>
        <v>0</v>
      </c>
      <c r="M58" s="17">
        <f>IF(L58&gt;0,VLOOKUP(I58,Labour!$AR$1:$AT$15,3,FALSE),0)</f>
        <v>0</v>
      </c>
      <c r="N58" s="70">
        <f t="shared" si="1"/>
        <v>0</v>
      </c>
      <c r="R58" s="83">
        <f t="shared" si="19"/>
        <v>0</v>
      </c>
      <c r="S58" s="83">
        <f t="shared" si="19"/>
        <v>0</v>
      </c>
      <c r="T58" s="83">
        <f t="shared" si="19"/>
        <v>0</v>
      </c>
      <c r="U58" s="83">
        <f t="shared" si="19"/>
        <v>0</v>
      </c>
      <c r="V58" s="83">
        <f t="shared" si="20"/>
        <v>0</v>
      </c>
      <c r="W58" s="83">
        <f t="shared" si="20"/>
        <v>0</v>
      </c>
      <c r="X58" s="83">
        <f t="shared" si="21"/>
        <v>0</v>
      </c>
      <c r="Y58" s="83">
        <f t="shared" si="21"/>
        <v>0</v>
      </c>
      <c r="Z58" s="83">
        <f t="shared" si="21"/>
        <v>0</v>
      </c>
      <c r="AA58" s="171">
        <f t="shared" si="9"/>
        <v>0</v>
      </c>
      <c r="AB58" s="83">
        <f t="shared" si="22"/>
        <v>0</v>
      </c>
      <c r="AC58" s="83">
        <f t="shared" si="22"/>
        <v>0</v>
      </c>
      <c r="AD58" s="171">
        <f t="shared" si="10"/>
        <v>0</v>
      </c>
      <c r="AE58" s="171">
        <f>IF(AD58=1,SUM(AD$10:AD58),0)</f>
        <v>0</v>
      </c>
      <c r="AF58" s="82" t="str">
        <f t="shared" si="11"/>
        <v/>
      </c>
      <c r="AG58" s="171">
        <f t="shared" si="12"/>
        <v>0</v>
      </c>
    </row>
    <row r="59" spans="1:33" ht="12" customHeight="1" x14ac:dyDescent="0.25">
      <c r="A59" s="497"/>
      <c r="B59" s="15">
        <v>50</v>
      </c>
      <c r="C59" s="468">
        <f t="shared" si="6"/>
        <v>0</v>
      </c>
      <c r="D59" s="469"/>
      <c r="E59" s="470"/>
      <c r="F59" s="67">
        <f t="shared" si="17"/>
        <v>0</v>
      </c>
      <c r="G59" s="67">
        <f t="shared" si="17"/>
        <v>0</v>
      </c>
      <c r="H59" s="67">
        <f t="shared" si="17"/>
        <v>0</v>
      </c>
      <c r="I59" s="67">
        <f t="shared" si="0"/>
        <v>0</v>
      </c>
      <c r="J59" s="67">
        <f t="shared" si="18"/>
        <v>0</v>
      </c>
      <c r="K59" s="16">
        <f t="shared" si="18"/>
        <v>0</v>
      </c>
      <c r="L59" s="67">
        <f t="shared" si="18"/>
        <v>0</v>
      </c>
      <c r="M59" s="17">
        <f>IF(L59&gt;0,VLOOKUP(I59,Labour!$AR$1:$AT$15,3,FALSE),0)</f>
        <v>0</v>
      </c>
      <c r="N59" s="70">
        <f t="shared" si="1"/>
        <v>0</v>
      </c>
      <c r="R59" s="83">
        <f t="shared" si="19"/>
        <v>0</v>
      </c>
      <c r="S59" s="83">
        <f t="shared" si="19"/>
        <v>0</v>
      </c>
      <c r="T59" s="83">
        <f t="shared" si="19"/>
        <v>0</v>
      </c>
      <c r="U59" s="83">
        <f t="shared" si="19"/>
        <v>0</v>
      </c>
      <c r="V59" s="83">
        <f t="shared" si="20"/>
        <v>0</v>
      </c>
      <c r="W59" s="83">
        <f t="shared" si="20"/>
        <v>0</v>
      </c>
      <c r="X59" s="83">
        <f t="shared" si="21"/>
        <v>0</v>
      </c>
      <c r="Y59" s="83">
        <f t="shared" si="21"/>
        <v>0</v>
      </c>
      <c r="Z59" s="83">
        <f t="shared" si="21"/>
        <v>0</v>
      </c>
      <c r="AA59" s="171">
        <f t="shared" si="9"/>
        <v>0</v>
      </c>
      <c r="AB59" s="83">
        <f t="shared" si="22"/>
        <v>0</v>
      </c>
      <c r="AC59" s="83">
        <f t="shared" si="22"/>
        <v>0</v>
      </c>
      <c r="AD59" s="171">
        <f t="shared" si="10"/>
        <v>0</v>
      </c>
      <c r="AE59" s="171">
        <f>IF(AD59=1,SUM(AD$10:AD59),0)</f>
        <v>0</v>
      </c>
      <c r="AF59" s="82" t="str">
        <f t="shared" si="11"/>
        <v/>
      </c>
      <c r="AG59" s="171">
        <f t="shared" si="12"/>
        <v>0</v>
      </c>
    </row>
    <row r="60" spans="1:33" ht="12" customHeight="1" x14ac:dyDescent="0.25">
      <c r="A60" s="497"/>
      <c r="B60" s="15">
        <v>51</v>
      </c>
      <c r="C60" s="468">
        <f t="shared" si="6"/>
        <v>0</v>
      </c>
      <c r="D60" s="469"/>
      <c r="E60" s="470"/>
      <c r="F60" s="67">
        <f t="shared" si="17"/>
        <v>0</v>
      </c>
      <c r="G60" s="67">
        <f t="shared" si="17"/>
        <v>0</v>
      </c>
      <c r="H60" s="67">
        <f t="shared" si="17"/>
        <v>0</v>
      </c>
      <c r="I60" s="67">
        <f t="shared" si="0"/>
        <v>0</v>
      </c>
      <c r="J60" s="67">
        <f t="shared" si="18"/>
        <v>0</v>
      </c>
      <c r="K60" s="16">
        <f t="shared" si="18"/>
        <v>0</v>
      </c>
      <c r="L60" s="67">
        <f t="shared" si="18"/>
        <v>0</v>
      </c>
      <c r="M60" s="17">
        <f>IF(L60&gt;0,VLOOKUP(I60,Labour!$AR$1:$AT$15,3,FALSE),0)</f>
        <v>0</v>
      </c>
      <c r="N60" s="70">
        <f t="shared" si="1"/>
        <v>0</v>
      </c>
      <c r="R60" s="83">
        <f t="shared" si="19"/>
        <v>0</v>
      </c>
      <c r="S60" s="83">
        <f t="shared" si="19"/>
        <v>0</v>
      </c>
      <c r="T60" s="83">
        <f t="shared" si="19"/>
        <v>0</v>
      </c>
      <c r="U60" s="83">
        <f t="shared" si="19"/>
        <v>0</v>
      </c>
      <c r="V60" s="83">
        <f t="shared" si="20"/>
        <v>0</v>
      </c>
      <c r="W60" s="83">
        <f t="shared" si="20"/>
        <v>0</v>
      </c>
      <c r="X60" s="83">
        <f t="shared" si="21"/>
        <v>0</v>
      </c>
      <c r="Y60" s="83">
        <f t="shared" si="21"/>
        <v>0</v>
      </c>
      <c r="Z60" s="83">
        <f t="shared" si="21"/>
        <v>0</v>
      </c>
      <c r="AA60" s="171">
        <f t="shared" si="9"/>
        <v>0</v>
      </c>
      <c r="AB60" s="83">
        <f t="shared" si="22"/>
        <v>0</v>
      </c>
      <c r="AC60" s="83">
        <f t="shared" si="22"/>
        <v>0</v>
      </c>
      <c r="AD60" s="171">
        <f t="shared" si="10"/>
        <v>0</v>
      </c>
      <c r="AE60" s="171">
        <f>IF(AD60=1,SUM(AD$10:AD60),0)</f>
        <v>0</v>
      </c>
      <c r="AF60" s="82" t="str">
        <f t="shared" si="11"/>
        <v/>
      </c>
      <c r="AG60" s="171">
        <f t="shared" si="12"/>
        <v>0</v>
      </c>
    </row>
    <row r="61" spans="1:33" ht="12" customHeight="1" x14ac:dyDescent="0.25">
      <c r="A61" s="497"/>
      <c r="B61" s="15">
        <v>52</v>
      </c>
      <c r="C61" s="468">
        <f t="shared" si="6"/>
        <v>0</v>
      </c>
      <c r="D61" s="469"/>
      <c r="E61" s="470"/>
      <c r="F61" s="67">
        <f t="shared" si="17"/>
        <v>0</v>
      </c>
      <c r="G61" s="67">
        <f t="shared" si="17"/>
        <v>0</v>
      </c>
      <c r="H61" s="67">
        <f t="shared" si="17"/>
        <v>0</v>
      </c>
      <c r="I61" s="67">
        <f t="shared" si="0"/>
        <v>0</v>
      </c>
      <c r="J61" s="67">
        <f t="shared" si="18"/>
        <v>0</v>
      </c>
      <c r="K61" s="16">
        <f t="shared" si="18"/>
        <v>0</v>
      </c>
      <c r="L61" s="67">
        <f t="shared" si="18"/>
        <v>0</v>
      </c>
      <c r="M61" s="17">
        <f>IF(L61&gt;0,VLOOKUP(I61,Labour!$AR$1:$AT$15,3,FALSE),0)</f>
        <v>0</v>
      </c>
      <c r="N61" s="70">
        <f t="shared" si="1"/>
        <v>0</v>
      </c>
      <c r="R61" s="83">
        <f t="shared" si="19"/>
        <v>0</v>
      </c>
      <c r="S61" s="83">
        <f t="shared" si="19"/>
        <v>0</v>
      </c>
      <c r="T61" s="83">
        <f t="shared" si="19"/>
        <v>0</v>
      </c>
      <c r="U61" s="83">
        <f t="shared" si="19"/>
        <v>0</v>
      </c>
      <c r="V61" s="83">
        <f t="shared" si="20"/>
        <v>0</v>
      </c>
      <c r="W61" s="83">
        <f t="shared" si="20"/>
        <v>0</v>
      </c>
      <c r="X61" s="83">
        <f t="shared" si="21"/>
        <v>0</v>
      </c>
      <c r="Y61" s="83">
        <f t="shared" si="21"/>
        <v>0</v>
      </c>
      <c r="Z61" s="83">
        <f t="shared" si="21"/>
        <v>0</v>
      </c>
      <c r="AA61" s="171">
        <f t="shared" si="9"/>
        <v>0</v>
      </c>
      <c r="AB61" s="83">
        <f t="shared" si="22"/>
        <v>0</v>
      </c>
      <c r="AC61" s="83">
        <f t="shared" si="22"/>
        <v>0</v>
      </c>
      <c r="AD61" s="171">
        <f t="shared" si="10"/>
        <v>0</v>
      </c>
      <c r="AE61" s="171">
        <f>IF(AD61=1,SUM(AD$10:AD61),0)</f>
        <v>0</v>
      </c>
      <c r="AF61" s="82" t="str">
        <f t="shared" si="11"/>
        <v/>
      </c>
      <c r="AG61" s="171">
        <f t="shared" si="12"/>
        <v>0</v>
      </c>
    </row>
    <row r="62" spans="1:33" ht="12" customHeight="1" x14ac:dyDescent="0.25">
      <c r="A62" s="497"/>
      <c r="B62" s="15">
        <v>53</v>
      </c>
      <c r="C62" s="468">
        <f t="shared" si="6"/>
        <v>0</v>
      </c>
      <c r="D62" s="469"/>
      <c r="E62" s="470"/>
      <c r="F62" s="67">
        <f t="shared" si="17"/>
        <v>0</v>
      </c>
      <c r="G62" s="67">
        <f t="shared" si="17"/>
        <v>0</v>
      </c>
      <c r="H62" s="67">
        <f t="shared" si="17"/>
        <v>0</v>
      </c>
      <c r="I62" s="67">
        <f t="shared" si="0"/>
        <v>0</v>
      </c>
      <c r="J62" s="67">
        <f t="shared" si="18"/>
        <v>0</v>
      </c>
      <c r="K62" s="16">
        <f t="shared" si="18"/>
        <v>0</v>
      </c>
      <c r="L62" s="67">
        <f t="shared" si="18"/>
        <v>0</v>
      </c>
      <c r="M62" s="17">
        <f>IF(L62&gt;0,VLOOKUP(I62,Labour!$AR$1:$AT$15,3,FALSE),0)</f>
        <v>0</v>
      </c>
      <c r="N62" s="70">
        <f t="shared" si="1"/>
        <v>0</v>
      </c>
      <c r="R62" s="83">
        <f t="shared" si="19"/>
        <v>0</v>
      </c>
      <c r="S62" s="83">
        <f t="shared" si="19"/>
        <v>0</v>
      </c>
      <c r="T62" s="83">
        <f t="shared" si="19"/>
        <v>0</v>
      </c>
      <c r="U62" s="83">
        <f t="shared" si="19"/>
        <v>0</v>
      </c>
      <c r="V62" s="83">
        <f t="shared" si="20"/>
        <v>0</v>
      </c>
      <c r="W62" s="83">
        <f t="shared" si="20"/>
        <v>0</v>
      </c>
      <c r="X62" s="83">
        <f t="shared" si="21"/>
        <v>0</v>
      </c>
      <c r="Y62" s="83">
        <f t="shared" si="21"/>
        <v>0</v>
      </c>
      <c r="Z62" s="83">
        <f t="shared" si="21"/>
        <v>0</v>
      </c>
      <c r="AA62" s="171">
        <f t="shared" si="9"/>
        <v>0</v>
      </c>
      <c r="AB62" s="83">
        <f t="shared" si="22"/>
        <v>0</v>
      </c>
      <c r="AC62" s="83">
        <f t="shared" si="22"/>
        <v>0</v>
      </c>
      <c r="AD62" s="171">
        <f t="shared" si="10"/>
        <v>0</v>
      </c>
      <c r="AE62" s="171">
        <f>IF(AD62=1,SUM(AD$10:AD62),0)</f>
        <v>0</v>
      </c>
      <c r="AF62" s="82" t="str">
        <f t="shared" si="11"/>
        <v/>
      </c>
      <c r="AG62" s="171">
        <f t="shared" si="12"/>
        <v>0</v>
      </c>
    </row>
    <row r="63" spans="1:33" ht="12" customHeight="1" x14ac:dyDescent="0.25">
      <c r="A63" s="497"/>
      <c r="B63" s="15">
        <v>54</v>
      </c>
      <c r="C63" s="468">
        <f t="shared" si="6"/>
        <v>0</v>
      </c>
      <c r="D63" s="469"/>
      <c r="E63" s="470"/>
      <c r="F63" s="67">
        <f t="shared" si="17"/>
        <v>0</v>
      </c>
      <c r="G63" s="67">
        <f t="shared" si="17"/>
        <v>0</v>
      </c>
      <c r="H63" s="67">
        <f t="shared" si="17"/>
        <v>0</v>
      </c>
      <c r="I63" s="67">
        <f t="shared" si="0"/>
        <v>0</v>
      </c>
      <c r="J63" s="67">
        <f t="shared" si="18"/>
        <v>0</v>
      </c>
      <c r="K63" s="16">
        <f t="shared" si="18"/>
        <v>0</v>
      </c>
      <c r="L63" s="67">
        <f t="shared" si="18"/>
        <v>0</v>
      </c>
      <c r="M63" s="17">
        <f>IF(L63&gt;0,VLOOKUP(I63,Labour!$AR$1:$AT$15,3,FALSE),0)</f>
        <v>0</v>
      </c>
      <c r="N63" s="70">
        <f t="shared" si="1"/>
        <v>0</v>
      </c>
      <c r="R63" s="83">
        <f t="shared" si="19"/>
        <v>0</v>
      </c>
      <c r="S63" s="83">
        <f t="shared" si="19"/>
        <v>0</v>
      </c>
      <c r="T63" s="83">
        <f t="shared" si="19"/>
        <v>0</v>
      </c>
      <c r="U63" s="83">
        <f t="shared" si="19"/>
        <v>0</v>
      </c>
      <c r="V63" s="83">
        <f t="shared" si="20"/>
        <v>0</v>
      </c>
      <c r="W63" s="83">
        <f t="shared" si="20"/>
        <v>0</v>
      </c>
      <c r="X63" s="83">
        <f t="shared" si="21"/>
        <v>0</v>
      </c>
      <c r="Y63" s="83">
        <f t="shared" si="21"/>
        <v>0</v>
      </c>
      <c r="Z63" s="83">
        <f t="shared" si="21"/>
        <v>0</v>
      </c>
      <c r="AA63" s="171">
        <f t="shared" si="9"/>
        <v>0</v>
      </c>
      <c r="AB63" s="83">
        <f t="shared" si="22"/>
        <v>0</v>
      </c>
      <c r="AC63" s="83">
        <f t="shared" si="22"/>
        <v>0</v>
      </c>
      <c r="AD63" s="171">
        <f t="shared" si="10"/>
        <v>0</v>
      </c>
      <c r="AE63" s="171">
        <f>IF(AD63=1,SUM(AD$10:AD63),0)</f>
        <v>0</v>
      </c>
      <c r="AF63" s="82" t="str">
        <f t="shared" si="11"/>
        <v/>
      </c>
      <c r="AG63" s="171">
        <f t="shared" si="12"/>
        <v>0</v>
      </c>
    </row>
    <row r="64" spans="1:33" ht="12" customHeight="1" x14ac:dyDescent="0.25">
      <c r="A64" s="497"/>
      <c r="B64" s="15">
        <v>55</v>
      </c>
      <c r="C64" s="468">
        <f t="shared" si="6"/>
        <v>0</v>
      </c>
      <c r="D64" s="469"/>
      <c r="E64" s="470"/>
      <c r="F64" s="67">
        <f t="shared" si="17"/>
        <v>0</v>
      </c>
      <c r="G64" s="67">
        <f t="shared" si="17"/>
        <v>0</v>
      </c>
      <c r="H64" s="67">
        <f t="shared" si="17"/>
        <v>0</v>
      </c>
      <c r="I64" s="67">
        <f t="shared" si="0"/>
        <v>0</v>
      </c>
      <c r="J64" s="67">
        <f t="shared" si="18"/>
        <v>0</v>
      </c>
      <c r="K64" s="16">
        <f t="shared" si="18"/>
        <v>0</v>
      </c>
      <c r="L64" s="67">
        <f t="shared" si="18"/>
        <v>0</v>
      </c>
      <c r="M64" s="17">
        <f>IF(L64&gt;0,VLOOKUP(I64,Labour!$AR$1:$AT$15,3,FALSE),0)</f>
        <v>0</v>
      </c>
      <c r="N64" s="70">
        <f t="shared" si="1"/>
        <v>0</v>
      </c>
      <c r="R64" s="83">
        <f t="shared" si="19"/>
        <v>0</v>
      </c>
      <c r="S64" s="83">
        <f t="shared" si="19"/>
        <v>0</v>
      </c>
      <c r="T64" s="83">
        <f t="shared" si="19"/>
        <v>0</v>
      </c>
      <c r="U64" s="83">
        <f t="shared" si="19"/>
        <v>0</v>
      </c>
      <c r="V64" s="83">
        <f t="shared" si="20"/>
        <v>0</v>
      </c>
      <c r="W64" s="83">
        <f t="shared" si="20"/>
        <v>0</v>
      </c>
      <c r="X64" s="83">
        <f t="shared" si="21"/>
        <v>0</v>
      </c>
      <c r="Y64" s="83">
        <f t="shared" si="21"/>
        <v>0</v>
      </c>
      <c r="Z64" s="83">
        <f t="shared" si="21"/>
        <v>0</v>
      </c>
      <c r="AA64" s="171">
        <f t="shared" si="9"/>
        <v>0</v>
      </c>
      <c r="AB64" s="83">
        <f t="shared" si="22"/>
        <v>0</v>
      </c>
      <c r="AC64" s="83">
        <f t="shared" si="22"/>
        <v>0</v>
      </c>
      <c r="AD64" s="171">
        <f t="shared" si="10"/>
        <v>0</v>
      </c>
      <c r="AE64" s="171">
        <f>IF(AD64=1,SUM(AD$10:AD64),0)</f>
        <v>0</v>
      </c>
      <c r="AF64" s="82" t="str">
        <f t="shared" si="11"/>
        <v/>
      </c>
      <c r="AG64" s="171">
        <f t="shared" si="12"/>
        <v>0</v>
      </c>
    </row>
    <row r="65" spans="1:33" ht="12" customHeight="1" x14ac:dyDescent="0.25">
      <c r="A65" s="497"/>
      <c r="B65" s="15">
        <v>56</v>
      </c>
      <c r="C65" s="468">
        <f t="shared" si="6"/>
        <v>0</v>
      </c>
      <c r="D65" s="469"/>
      <c r="E65" s="470"/>
      <c r="F65" s="67">
        <f t="shared" si="17"/>
        <v>0</v>
      </c>
      <c r="G65" s="67">
        <f t="shared" si="17"/>
        <v>0</v>
      </c>
      <c r="H65" s="67">
        <f t="shared" si="17"/>
        <v>0</v>
      </c>
      <c r="I65" s="67">
        <f t="shared" si="0"/>
        <v>0</v>
      </c>
      <c r="J65" s="67">
        <f t="shared" si="18"/>
        <v>0</v>
      </c>
      <c r="K65" s="16">
        <f t="shared" si="18"/>
        <v>0</v>
      </c>
      <c r="L65" s="67">
        <f t="shared" si="18"/>
        <v>0</v>
      </c>
      <c r="M65" s="17">
        <f>IF(L65&gt;0,VLOOKUP(I65,Labour!$AR$1:$AT$15,3,FALSE),0)</f>
        <v>0</v>
      </c>
      <c r="N65" s="70">
        <f t="shared" si="1"/>
        <v>0</v>
      </c>
      <c r="R65" s="83">
        <f t="shared" si="19"/>
        <v>0</v>
      </c>
      <c r="S65" s="83">
        <f t="shared" si="19"/>
        <v>0</v>
      </c>
      <c r="T65" s="83">
        <f t="shared" si="19"/>
        <v>0</v>
      </c>
      <c r="U65" s="83">
        <f t="shared" si="19"/>
        <v>0</v>
      </c>
      <c r="V65" s="83">
        <f t="shared" si="20"/>
        <v>0</v>
      </c>
      <c r="W65" s="83">
        <f t="shared" si="20"/>
        <v>0</v>
      </c>
      <c r="X65" s="83">
        <f t="shared" si="21"/>
        <v>0</v>
      </c>
      <c r="Y65" s="83">
        <f t="shared" si="21"/>
        <v>0</v>
      </c>
      <c r="Z65" s="83">
        <f t="shared" si="21"/>
        <v>0</v>
      </c>
      <c r="AA65" s="171">
        <f t="shared" si="9"/>
        <v>0</v>
      </c>
      <c r="AB65" s="83">
        <f t="shared" si="22"/>
        <v>0</v>
      </c>
      <c r="AC65" s="83">
        <f t="shared" si="22"/>
        <v>0</v>
      </c>
      <c r="AD65" s="171">
        <f t="shared" si="10"/>
        <v>0</v>
      </c>
      <c r="AE65" s="171">
        <f>IF(AD65=1,SUM(AD$10:AD65),0)</f>
        <v>0</v>
      </c>
      <c r="AF65" s="82" t="str">
        <f t="shared" si="11"/>
        <v/>
      </c>
      <c r="AG65" s="171">
        <f t="shared" si="12"/>
        <v>0</v>
      </c>
    </row>
    <row r="66" spans="1:33" ht="12" customHeight="1" x14ac:dyDescent="0.25">
      <c r="A66" s="497"/>
      <c r="B66" s="15">
        <v>57</v>
      </c>
      <c r="C66" s="468">
        <f t="shared" si="6"/>
        <v>0</v>
      </c>
      <c r="D66" s="469"/>
      <c r="E66" s="470"/>
      <c r="F66" s="67">
        <f t="shared" si="17"/>
        <v>0</v>
      </c>
      <c r="G66" s="67">
        <f t="shared" si="17"/>
        <v>0</v>
      </c>
      <c r="H66" s="67">
        <f t="shared" si="17"/>
        <v>0</v>
      </c>
      <c r="I66" s="67">
        <f t="shared" si="0"/>
        <v>0</v>
      </c>
      <c r="J66" s="67">
        <f t="shared" si="18"/>
        <v>0</v>
      </c>
      <c r="K66" s="16">
        <f t="shared" si="18"/>
        <v>0</v>
      </c>
      <c r="L66" s="67">
        <f t="shared" si="18"/>
        <v>0</v>
      </c>
      <c r="M66" s="17">
        <f>IF(L66&gt;0,VLOOKUP(I66,Labour!$AR$1:$AT$15,3,FALSE),0)</f>
        <v>0</v>
      </c>
      <c r="N66" s="70">
        <f t="shared" si="1"/>
        <v>0</v>
      </c>
      <c r="R66" s="83">
        <f t="shared" si="19"/>
        <v>0</v>
      </c>
      <c r="S66" s="83">
        <f t="shared" si="19"/>
        <v>0</v>
      </c>
      <c r="T66" s="83">
        <f t="shared" si="19"/>
        <v>0</v>
      </c>
      <c r="U66" s="83">
        <f t="shared" si="19"/>
        <v>0</v>
      </c>
      <c r="V66" s="83">
        <f t="shared" si="20"/>
        <v>0</v>
      </c>
      <c r="W66" s="83">
        <f t="shared" si="20"/>
        <v>0</v>
      </c>
      <c r="X66" s="83">
        <f t="shared" si="21"/>
        <v>0</v>
      </c>
      <c r="Y66" s="83">
        <f t="shared" si="21"/>
        <v>0</v>
      </c>
      <c r="Z66" s="83">
        <f t="shared" si="21"/>
        <v>0</v>
      </c>
      <c r="AA66" s="171">
        <f t="shared" si="9"/>
        <v>0</v>
      </c>
      <c r="AB66" s="83">
        <f t="shared" si="22"/>
        <v>0</v>
      </c>
      <c r="AC66" s="83">
        <f t="shared" si="22"/>
        <v>0</v>
      </c>
      <c r="AD66" s="171">
        <f t="shared" si="10"/>
        <v>0</v>
      </c>
      <c r="AE66" s="171">
        <f>IF(AD66=1,SUM(AD$10:AD66),0)</f>
        <v>0</v>
      </c>
      <c r="AF66" s="82" t="str">
        <f t="shared" si="11"/>
        <v/>
      </c>
      <c r="AG66" s="171">
        <f t="shared" si="12"/>
        <v>0</v>
      </c>
    </row>
    <row r="67" spans="1:33" ht="12" customHeight="1" x14ac:dyDescent="0.25">
      <c r="A67" s="497"/>
      <c r="B67" s="15">
        <v>58</v>
      </c>
      <c r="C67" s="468">
        <f t="shared" si="6"/>
        <v>0</v>
      </c>
      <c r="D67" s="469"/>
      <c r="E67" s="470"/>
      <c r="F67" s="67">
        <f t="shared" si="17"/>
        <v>0</v>
      </c>
      <c r="G67" s="67">
        <f t="shared" si="17"/>
        <v>0</v>
      </c>
      <c r="H67" s="67">
        <f t="shared" si="17"/>
        <v>0</v>
      </c>
      <c r="I67" s="67">
        <f t="shared" si="0"/>
        <v>0</v>
      </c>
      <c r="J67" s="67">
        <f t="shared" si="18"/>
        <v>0</v>
      </c>
      <c r="K67" s="16">
        <f t="shared" si="18"/>
        <v>0</v>
      </c>
      <c r="L67" s="67">
        <f t="shared" si="18"/>
        <v>0</v>
      </c>
      <c r="M67" s="17">
        <f>IF(L67&gt;0,VLOOKUP(I67,Labour!$AR$1:$AT$15,3,FALSE),0)</f>
        <v>0</v>
      </c>
      <c r="N67" s="70">
        <f t="shared" si="1"/>
        <v>0</v>
      </c>
      <c r="R67" s="83">
        <f t="shared" si="19"/>
        <v>0</v>
      </c>
      <c r="S67" s="83">
        <f t="shared" si="19"/>
        <v>0</v>
      </c>
      <c r="T67" s="83">
        <f t="shared" si="19"/>
        <v>0</v>
      </c>
      <c r="U67" s="83">
        <f t="shared" si="19"/>
        <v>0</v>
      </c>
      <c r="V67" s="83">
        <f t="shared" si="20"/>
        <v>0</v>
      </c>
      <c r="W67" s="83">
        <f t="shared" si="20"/>
        <v>0</v>
      </c>
      <c r="X67" s="83">
        <f t="shared" si="21"/>
        <v>0</v>
      </c>
      <c r="Y67" s="83">
        <f t="shared" si="21"/>
        <v>0</v>
      </c>
      <c r="Z67" s="83">
        <f t="shared" si="21"/>
        <v>0</v>
      </c>
      <c r="AA67" s="171">
        <f t="shared" si="9"/>
        <v>0</v>
      </c>
      <c r="AB67" s="83">
        <f t="shared" si="22"/>
        <v>0</v>
      </c>
      <c r="AC67" s="83">
        <f t="shared" si="22"/>
        <v>0</v>
      </c>
      <c r="AD67" s="171">
        <f t="shared" si="10"/>
        <v>0</v>
      </c>
      <c r="AE67" s="171">
        <f>IF(AD67=1,SUM(AD$10:AD67),0)</f>
        <v>0</v>
      </c>
      <c r="AF67" s="82" t="str">
        <f t="shared" si="11"/>
        <v/>
      </c>
      <c r="AG67" s="171">
        <f t="shared" si="12"/>
        <v>0</v>
      </c>
    </row>
    <row r="68" spans="1:33" ht="12" customHeight="1" x14ac:dyDescent="0.25">
      <c r="A68" s="497"/>
      <c r="B68" s="15">
        <v>59</v>
      </c>
      <c r="C68" s="468">
        <f t="shared" si="6"/>
        <v>0</v>
      </c>
      <c r="D68" s="469"/>
      <c r="E68" s="470"/>
      <c r="F68" s="67">
        <f t="shared" si="17"/>
        <v>0</v>
      </c>
      <c r="G68" s="67">
        <f t="shared" si="17"/>
        <v>0</v>
      </c>
      <c r="H68" s="67">
        <f t="shared" si="17"/>
        <v>0</v>
      </c>
      <c r="I68" s="67">
        <f t="shared" si="0"/>
        <v>0</v>
      </c>
      <c r="J68" s="67">
        <f t="shared" si="18"/>
        <v>0</v>
      </c>
      <c r="K68" s="16">
        <f t="shared" si="18"/>
        <v>0</v>
      </c>
      <c r="L68" s="67">
        <f t="shared" si="18"/>
        <v>0</v>
      </c>
      <c r="M68" s="17">
        <f>IF(L68&gt;0,VLOOKUP(I68,Labour!$AR$1:$AT$15,3,FALSE),0)</f>
        <v>0</v>
      </c>
      <c r="N68" s="70">
        <f t="shared" si="1"/>
        <v>0</v>
      </c>
      <c r="R68" s="83">
        <f t="shared" si="19"/>
        <v>0</v>
      </c>
      <c r="S68" s="83">
        <f t="shared" si="19"/>
        <v>0</v>
      </c>
      <c r="T68" s="83">
        <f t="shared" si="19"/>
        <v>0</v>
      </c>
      <c r="U68" s="83">
        <f t="shared" si="19"/>
        <v>0</v>
      </c>
      <c r="V68" s="83">
        <f t="shared" si="20"/>
        <v>0</v>
      </c>
      <c r="W68" s="83">
        <f t="shared" si="20"/>
        <v>0</v>
      </c>
      <c r="X68" s="83">
        <f t="shared" si="21"/>
        <v>0</v>
      </c>
      <c r="Y68" s="83">
        <f t="shared" si="21"/>
        <v>0</v>
      </c>
      <c r="Z68" s="83">
        <f t="shared" si="21"/>
        <v>0</v>
      </c>
      <c r="AA68" s="171">
        <f t="shared" si="9"/>
        <v>0</v>
      </c>
      <c r="AB68" s="83">
        <f t="shared" si="22"/>
        <v>0</v>
      </c>
      <c r="AC68" s="83">
        <f t="shared" si="22"/>
        <v>0</v>
      </c>
      <c r="AD68" s="171">
        <f t="shared" si="10"/>
        <v>0</v>
      </c>
      <c r="AE68" s="171">
        <f>IF(AD68=1,SUM(AD$10:AD68),0)</f>
        <v>0</v>
      </c>
      <c r="AF68" s="82" t="str">
        <f t="shared" si="11"/>
        <v/>
      </c>
      <c r="AG68" s="171">
        <f t="shared" si="12"/>
        <v>0</v>
      </c>
    </row>
    <row r="69" spans="1:33" ht="12" customHeight="1" x14ac:dyDescent="0.25">
      <c r="A69" s="497"/>
      <c r="B69" s="15">
        <v>60</v>
      </c>
      <c r="C69" s="468">
        <f t="shared" si="6"/>
        <v>0</v>
      </c>
      <c r="D69" s="469"/>
      <c r="E69" s="470"/>
      <c r="F69" s="67">
        <f t="shared" si="17"/>
        <v>0</v>
      </c>
      <c r="G69" s="67">
        <f t="shared" si="17"/>
        <v>0</v>
      </c>
      <c r="H69" s="67">
        <f t="shared" si="17"/>
        <v>0</v>
      </c>
      <c r="I69" s="67">
        <f t="shared" si="0"/>
        <v>0</v>
      </c>
      <c r="J69" s="67">
        <f t="shared" si="18"/>
        <v>0</v>
      </c>
      <c r="K69" s="16">
        <f t="shared" si="18"/>
        <v>0</v>
      </c>
      <c r="L69" s="67">
        <f t="shared" si="18"/>
        <v>0</v>
      </c>
      <c r="M69" s="17">
        <f>IF(L69&gt;0,VLOOKUP(I69,Labour!$AR$1:$AT$15,3,FALSE),0)</f>
        <v>0</v>
      </c>
      <c r="N69" s="70">
        <f t="shared" si="1"/>
        <v>0</v>
      </c>
      <c r="R69" s="83">
        <f t="shared" si="19"/>
        <v>0</v>
      </c>
      <c r="S69" s="83">
        <f t="shared" si="19"/>
        <v>0</v>
      </c>
      <c r="T69" s="83">
        <f t="shared" si="19"/>
        <v>0</v>
      </c>
      <c r="U69" s="83">
        <f t="shared" si="19"/>
        <v>0</v>
      </c>
      <c r="V69" s="83">
        <f t="shared" si="20"/>
        <v>0</v>
      </c>
      <c r="W69" s="83">
        <f t="shared" si="20"/>
        <v>0</v>
      </c>
      <c r="X69" s="83">
        <f t="shared" si="21"/>
        <v>0</v>
      </c>
      <c r="Y69" s="83">
        <f t="shared" si="21"/>
        <v>0</v>
      </c>
      <c r="Z69" s="83">
        <f t="shared" si="21"/>
        <v>0</v>
      </c>
      <c r="AA69" s="171">
        <f t="shared" si="9"/>
        <v>0</v>
      </c>
      <c r="AB69" s="83">
        <f t="shared" si="22"/>
        <v>0</v>
      </c>
      <c r="AC69" s="83">
        <f t="shared" si="22"/>
        <v>0</v>
      </c>
      <c r="AD69" s="171">
        <f t="shared" si="10"/>
        <v>0</v>
      </c>
      <c r="AE69" s="171">
        <f>IF(AD69=1,SUM(AD$10:AD69),0)</f>
        <v>0</v>
      </c>
      <c r="AF69" s="82" t="str">
        <f t="shared" si="11"/>
        <v/>
      </c>
      <c r="AG69" s="171">
        <f t="shared" si="12"/>
        <v>0</v>
      </c>
    </row>
    <row r="70" spans="1:33" ht="12" customHeight="1" x14ac:dyDescent="0.25">
      <c r="A70" s="497"/>
      <c r="B70" s="15">
        <v>61</v>
      </c>
      <c r="C70" s="468">
        <f t="shared" si="6"/>
        <v>0</v>
      </c>
      <c r="D70" s="469"/>
      <c r="E70" s="470"/>
      <c r="F70" s="67">
        <f t="shared" si="17"/>
        <v>0</v>
      </c>
      <c r="G70" s="67">
        <f t="shared" si="17"/>
        <v>0</v>
      </c>
      <c r="H70" s="67">
        <f t="shared" si="17"/>
        <v>0</v>
      </c>
      <c r="I70" s="67">
        <f t="shared" si="0"/>
        <v>0</v>
      </c>
      <c r="J70" s="67">
        <f t="shared" si="18"/>
        <v>0</v>
      </c>
      <c r="K70" s="16">
        <f t="shared" si="18"/>
        <v>0</v>
      </c>
      <c r="L70" s="67">
        <f t="shared" si="18"/>
        <v>0</v>
      </c>
      <c r="M70" s="17">
        <f>IF(L70&gt;0,VLOOKUP(I70,Labour!$AR$1:$AT$15,3,FALSE),0)</f>
        <v>0</v>
      </c>
      <c r="N70" s="70">
        <f t="shared" si="1"/>
        <v>0</v>
      </c>
      <c r="R70" s="83">
        <f t="shared" ref="R70:U89" si="23">IF($B70&lt;=$U$3,VLOOKUP($B70,TTABLE,R$9,FALSE),0)</f>
        <v>0</v>
      </c>
      <c r="S70" s="83">
        <f t="shared" si="23"/>
        <v>0</v>
      </c>
      <c r="T70" s="83">
        <f t="shared" si="23"/>
        <v>0</v>
      </c>
      <c r="U70" s="83">
        <f t="shared" si="23"/>
        <v>0</v>
      </c>
      <c r="V70" s="83">
        <f t="shared" ref="V70:W89" si="24">IF($B70&lt;=$U$3,IF(VLOOKUP($B70,TTABLE,V$9,FALSE)=V$8,$U70,0),0)</f>
        <v>0</v>
      </c>
      <c r="W70" s="83">
        <f t="shared" si="24"/>
        <v>0</v>
      </c>
      <c r="X70" s="83">
        <f t="shared" ref="X70:Z89" si="25">IF($B70&lt;=$U$3,VLOOKUP($B70,TTABLE,X$9,FALSE),0)</f>
        <v>0</v>
      </c>
      <c r="Y70" s="83">
        <f t="shared" si="25"/>
        <v>0</v>
      </c>
      <c r="Z70" s="83">
        <f t="shared" si="25"/>
        <v>0</v>
      </c>
      <c r="AA70" s="171">
        <f t="shared" si="9"/>
        <v>0</v>
      </c>
      <c r="AB70" s="83">
        <f t="shared" ref="AB70:AC89" si="26">IF($B70&lt;=$U$3,VLOOKUP($B70,TTABLE,AB$9,FALSE),0)</f>
        <v>0</v>
      </c>
      <c r="AC70" s="83">
        <f t="shared" si="26"/>
        <v>0</v>
      </c>
      <c r="AD70" s="171">
        <f t="shared" si="10"/>
        <v>0</v>
      </c>
      <c r="AE70" s="171">
        <f>IF(AD70=1,SUM(AD$10:AD70),0)</f>
        <v>0</v>
      </c>
      <c r="AF70" s="82" t="str">
        <f t="shared" si="11"/>
        <v/>
      </c>
      <c r="AG70" s="171">
        <f t="shared" si="12"/>
        <v>0</v>
      </c>
    </row>
    <row r="71" spans="1:33" ht="12" customHeight="1" x14ac:dyDescent="0.25">
      <c r="A71" s="497"/>
      <c r="B71" s="15">
        <v>62</v>
      </c>
      <c r="C71" s="468">
        <f t="shared" si="6"/>
        <v>0</v>
      </c>
      <c r="D71" s="469"/>
      <c r="E71" s="470"/>
      <c r="F71" s="67">
        <f t="shared" si="17"/>
        <v>0</v>
      </c>
      <c r="G71" s="67">
        <f t="shared" si="17"/>
        <v>0</v>
      </c>
      <c r="H71" s="67">
        <f t="shared" si="17"/>
        <v>0</v>
      </c>
      <c r="I71" s="67">
        <f t="shared" si="0"/>
        <v>0</v>
      </c>
      <c r="J71" s="67">
        <f t="shared" si="18"/>
        <v>0</v>
      </c>
      <c r="K71" s="16">
        <f t="shared" si="18"/>
        <v>0</v>
      </c>
      <c r="L71" s="67">
        <f t="shared" si="18"/>
        <v>0</v>
      </c>
      <c r="M71" s="17">
        <f>IF(L71&gt;0,VLOOKUP(I71,Labour!$AR$1:$AT$15,3,FALSE),0)</f>
        <v>0</v>
      </c>
      <c r="N71" s="70">
        <f t="shared" si="1"/>
        <v>0</v>
      </c>
      <c r="R71" s="83">
        <f t="shared" si="23"/>
        <v>0</v>
      </c>
      <c r="S71" s="83">
        <f t="shared" si="23"/>
        <v>0</v>
      </c>
      <c r="T71" s="83">
        <f t="shared" si="23"/>
        <v>0</v>
      </c>
      <c r="U71" s="83">
        <f t="shared" si="23"/>
        <v>0</v>
      </c>
      <c r="V71" s="83">
        <f t="shared" si="24"/>
        <v>0</v>
      </c>
      <c r="W71" s="83">
        <f t="shared" si="24"/>
        <v>0</v>
      </c>
      <c r="X71" s="83">
        <f t="shared" si="25"/>
        <v>0</v>
      </c>
      <c r="Y71" s="83">
        <f t="shared" si="25"/>
        <v>0</v>
      </c>
      <c r="Z71" s="83">
        <f t="shared" si="25"/>
        <v>0</v>
      </c>
      <c r="AA71" s="171">
        <f t="shared" si="9"/>
        <v>0</v>
      </c>
      <c r="AB71" s="83">
        <f t="shared" si="26"/>
        <v>0</v>
      </c>
      <c r="AC71" s="83">
        <f t="shared" si="26"/>
        <v>0</v>
      </c>
      <c r="AD71" s="171">
        <f t="shared" si="10"/>
        <v>0</v>
      </c>
      <c r="AE71" s="171">
        <f>IF(AD71=1,SUM(AD$10:AD71),0)</f>
        <v>0</v>
      </c>
      <c r="AF71" s="82" t="str">
        <f t="shared" si="11"/>
        <v/>
      </c>
      <c r="AG71" s="171">
        <f t="shared" si="12"/>
        <v>0</v>
      </c>
    </row>
    <row r="72" spans="1:33" ht="12" customHeight="1" x14ac:dyDescent="0.25">
      <c r="A72" s="497"/>
      <c r="B72" s="15">
        <v>63</v>
      </c>
      <c r="C72" s="468">
        <f t="shared" si="6"/>
        <v>0</v>
      </c>
      <c r="D72" s="469"/>
      <c r="E72" s="470"/>
      <c r="F72" s="67">
        <f t="shared" si="17"/>
        <v>0</v>
      </c>
      <c r="G72" s="67">
        <f t="shared" si="17"/>
        <v>0</v>
      </c>
      <c r="H72" s="67">
        <f t="shared" si="17"/>
        <v>0</v>
      </c>
      <c r="I72" s="67">
        <f t="shared" si="0"/>
        <v>0</v>
      </c>
      <c r="J72" s="67">
        <f t="shared" si="18"/>
        <v>0</v>
      </c>
      <c r="K72" s="16">
        <f t="shared" si="18"/>
        <v>0</v>
      </c>
      <c r="L72" s="67">
        <f t="shared" si="18"/>
        <v>0</v>
      </c>
      <c r="M72" s="17">
        <f>IF(L72&gt;0,VLOOKUP(I72,Labour!$AR$1:$AT$15,3,FALSE),0)</f>
        <v>0</v>
      </c>
      <c r="N72" s="70">
        <f t="shared" si="1"/>
        <v>0</v>
      </c>
      <c r="R72" s="83">
        <f t="shared" si="23"/>
        <v>0</v>
      </c>
      <c r="S72" s="83">
        <f t="shared" si="23"/>
        <v>0</v>
      </c>
      <c r="T72" s="83">
        <f t="shared" si="23"/>
        <v>0</v>
      </c>
      <c r="U72" s="83">
        <f t="shared" si="23"/>
        <v>0</v>
      </c>
      <c r="V72" s="83">
        <f t="shared" si="24"/>
        <v>0</v>
      </c>
      <c r="W72" s="83">
        <f t="shared" si="24"/>
        <v>0</v>
      </c>
      <c r="X72" s="83">
        <f t="shared" si="25"/>
        <v>0</v>
      </c>
      <c r="Y72" s="83">
        <f t="shared" si="25"/>
        <v>0</v>
      </c>
      <c r="Z72" s="83">
        <f t="shared" si="25"/>
        <v>0</v>
      </c>
      <c r="AA72" s="171">
        <f t="shared" si="9"/>
        <v>0</v>
      </c>
      <c r="AB72" s="83">
        <f t="shared" si="26"/>
        <v>0</v>
      </c>
      <c r="AC72" s="83">
        <f t="shared" si="26"/>
        <v>0</v>
      </c>
      <c r="AD72" s="171">
        <f t="shared" si="10"/>
        <v>0</v>
      </c>
      <c r="AE72" s="171">
        <f>IF(AD72=1,SUM(AD$10:AD72),0)</f>
        <v>0</v>
      </c>
      <c r="AF72" s="82" t="str">
        <f t="shared" si="11"/>
        <v/>
      </c>
      <c r="AG72" s="171">
        <f t="shared" si="12"/>
        <v>0</v>
      </c>
    </row>
    <row r="73" spans="1:33" ht="12" customHeight="1" x14ac:dyDescent="0.25">
      <c r="A73" s="497"/>
      <c r="B73" s="15">
        <v>64</v>
      </c>
      <c r="C73" s="468">
        <f t="shared" si="6"/>
        <v>0</v>
      </c>
      <c r="D73" s="469"/>
      <c r="E73" s="470"/>
      <c r="F73" s="67">
        <f t="shared" si="17"/>
        <v>0</v>
      </c>
      <c r="G73" s="67">
        <f t="shared" si="17"/>
        <v>0</v>
      </c>
      <c r="H73" s="67">
        <f t="shared" si="17"/>
        <v>0</v>
      </c>
      <c r="I73" s="67">
        <f t="shared" si="0"/>
        <v>0</v>
      </c>
      <c r="J73" s="67">
        <f t="shared" si="18"/>
        <v>0</v>
      </c>
      <c r="K73" s="16">
        <f t="shared" si="18"/>
        <v>0</v>
      </c>
      <c r="L73" s="67">
        <f t="shared" si="18"/>
        <v>0</v>
      </c>
      <c r="M73" s="17">
        <f>IF(L73&gt;0,VLOOKUP(I73,Labour!$AR$1:$AT$15,3,FALSE),0)</f>
        <v>0</v>
      </c>
      <c r="N73" s="70">
        <f t="shared" si="1"/>
        <v>0</v>
      </c>
      <c r="R73" s="83">
        <f t="shared" si="23"/>
        <v>0</v>
      </c>
      <c r="S73" s="83">
        <f t="shared" si="23"/>
        <v>0</v>
      </c>
      <c r="T73" s="83">
        <f t="shared" si="23"/>
        <v>0</v>
      </c>
      <c r="U73" s="83">
        <f t="shared" si="23"/>
        <v>0</v>
      </c>
      <c r="V73" s="83">
        <f t="shared" si="24"/>
        <v>0</v>
      </c>
      <c r="W73" s="83">
        <f t="shared" si="24"/>
        <v>0</v>
      </c>
      <c r="X73" s="83">
        <f t="shared" si="25"/>
        <v>0</v>
      </c>
      <c r="Y73" s="83">
        <f t="shared" si="25"/>
        <v>0</v>
      </c>
      <c r="Z73" s="83">
        <f t="shared" si="25"/>
        <v>0</v>
      </c>
      <c r="AA73" s="171">
        <f t="shared" si="9"/>
        <v>0</v>
      </c>
      <c r="AB73" s="83">
        <f t="shared" si="26"/>
        <v>0</v>
      </c>
      <c r="AC73" s="83">
        <f t="shared" si="26"/>
        <v>0</v>
      </c>
      <c r="AD73" s="171">
        <f t="shared" si="10"/>
        <v>0</v>
      </c>
      <c r="AE73" s="171">
        <f>IF(AD73=1,SUM(AD$10:AD73),0)</f>
        <v>0</v>
      </c>
      <c r="AF73" s="82" t="str">
        <f t="shared" si="11"/>
        <v/>
      </c>
      <c r="AG73" s="171">
        <f t="shared" si="12"/>
        <v>0</v>
      </c>
    </row>
    <row r="74" spans="1:33" ht="12" customHeight="1" x14ac:dyDescent="0.25">
      <c r="A74" s="497"/>
      <c r="B74" s="15">
        <v>65</v>
      </c>
      <c r="C74" s="468">
        <f t="shared" si="6"/>
        <v>0</v>
      </c>
      <c r="D74" s="469"/>
      <c r="E74" s="470"/>
      <c r="F74" s="67">
        <f t="shared" si="17"/>
        <v>0</v>
      </c>
      <c r="G74" s="67">
        <f t="shared" si="17"/>
        <v>0</v>
      </c>
      <c r="H74" s="67">
        <f t="shared" si="17"/>
        <v>0</v>
      </c>
      <c r="I74" s="67">
        <f t="shared" ref="I74:I109" si="27">X74</f>
        <v>0</v>
      </c>
      <c r="J74" s="67">
        <f t="shared" si="18"/>
        <v>0</v>
      </c>
      <c r="K74" s="16">
        <f t="shared" si="18"/>
        <v>0</v>
      </c>
      <c r="L74" s="67">
        <f t="shared" si="18"/>
        <v>0</v>
      </c>
      <c r="M74" s="17">
        <f>IF(L74&gt;0,VLOOKUP(I74,Labour!$AR$1:$AT$15,3,FALSE),0)</f>
        <v>0</v>
      </c>
      <c r="N74" s="70">
        <f t="shared" ref="N74:N109" si="28">J74*K74+L74*M74</f>
        <v>0</v>
      </c>
      <c r="R74" s="83">
        <f t="shared" si="23"/>
        <v>0</v>
      </c>
      <c r="S74" s="83">
        <f t="shared" si="23"/>
        <v>0</v>
      </c>
      <c r="T74" s="83">
        <f t="shared" si="23"/>
        <v>0</v>
      </c>
      <c r="U74" s="83">
        <f t="shared" si="23"/>
        <v>0</v>
      </c>
      <c r="V74" s="83">
        <f t="shared" si="24"/>
        <v>0</v>
      </c>
      <c r="W74" s="83">
        <f t="shared" si="24"/>
        <v>0</v>
      </c>
      <c r="X74" s="83">
        <f t="shared" si="25"/>
        <v>0</v>
      </c>
      <c r="Y74" s="83">
        <f t="shared" si="25"/>
        <v>0</v>
      </c>
      <c r="Z74" s="83">
        <f t="shared" si="25"/>
        <v>0</v>
      </c>
      <c r="AA74" s="171">
        <f t="shared" si="9"/>
        <v>0</v>
      </c>
      <c r="AB74" s="83">
        <f t="shared" si="26"/>
        <v>0</v>
      </c>
      <c r="AC74" s="83">
        <f t="shared" si="26"/>
        <v>0</v>
      </c>
      <c r="AD74" s="171">
        <f t="shared" si="10"/>
        <v>0</v>
      </c>
      <c r="AE74" s="171">
        <f>IF(AD74=1,SUM(AD$10:AD74),0)</f>
        <v>0</v>
      </c>
      <c r="AF74" s="82" t="str">
        <f t="shared" si="11"/>
        <v/>
      </c>
      <c r="AG74" s="171">
        <f t="shared" si="12"/>
        <v>0</v>
      </c>
    </row>
    <row r="75" spans="1:33" ht="12" customHeight="1" x14ac:dyDescent="0.25">
      <c r="A75" s="497"/>
      <c r="B75" s="15">
        <v>66</v>
      </c>
      <c r="C75" s="468">
        <f t="shared" ref="C75:C109" si="29">R75</f>
        <v>0</v>
      </c>
      <c r="D75" s="469"/>
      <c r="E75" s="470"/>
      <c r="F75" s="67">
        <f t="shared" si="17"/>
        <v>0</v>
      </c>
      <c r="G75" s="67">
        <f t="shared" si="17"/>
        <v>0</v>
      </c>
      <c r="H75" s="67">
        <f t="shared" si="17"/>
        <v>0</v>
      </c>
      <c r="I75" s="67">
        <f t="shared" si="27"/>
        <v>0</v>
      </c>
      <c r="J75" s="67">
        <f t="shared" si="18"/>
        <v>0</v>
      </c>
      <c r="K75" s="16">
        <f t="shared" si="18"/>
        <v>0</v>
      </c>
      <c r="L75" s="67">
        <f t="shared" si="18"/>
        <v>0</v>
      </c>
      <c r="M75" s="17">
        <f>IF(L75&gt;0,VLOOKUP(I75,Labour!$AR$1:$AT$15,3,FALSE),0)</f>
        <v>0</v>
      </c>
      <c r="N75" s="70">
        <f t="shared" si="28"/>
        <v>0</v>
      </c>
      <c r="R75" s="83">
        <f t="shared" si="23"/>
        <v>0</v>
      </c>
      <c r="S75" s="83">
        <f t="shared" si="23"/>
        <v>0</v>
      </c>
      <c r="T75" s="83">
        <f t="shared" si="23"/>
        <v>0</v>
      </c>
      <c r="U75" s="83">
        <f t="shared" si="23"/>
        <v>0</v>
      </c>
      <c r="V75" s="83">
        <f t="shared" si="24"/>
        <v>0</v>
      </c>
      <c r="W75" s="83">
        <f t="shared" si="24"/>
        <v>0</v>
      </c>
      <c r="X75" s="83">
        <f t="shared" si="25"/>
        <v>0</v>
      </c>
      <c r="Y75" s="83">
        <f t="shared" si="25"/>
        <v>0</v>
      </c>
      <c r="Z75" s="83">
        <f t="shared" si="25"/>
        <v>0</v>
      </c>
      <c r="AA75" s="171">
        <f t="shared" ref="AA75:AA109" si="30">Y75+Z75</f>
        <v>0</v>
      </c>
      <c r="AB75" s="83">
        <f t="shared" si="26"/>
        <v>0</v>
      </c>
      <c r="AC75" s="83">
        <f t="shared" si="26"/>
        <v>0</v>
      </c>
      <c r="AD75" s="171">
        <f t="shared" ref="AD75:AD109" si="31">IF(AND(T75&lt;&gt;0,X75="op"),1,0)</f>
        <v>0</v>
      </c>
      <c r="AE75" s="171">
        <f>IF(AD75=1,SUM(AD$10:AD75),0)</f>
        <v>0</v>
      </c>
      <c r="AF75" s="82" t="str">
        <f t="shared" ref="AF75:AF109" si="32">IF(AND(AD75=1,AE75&lt;$AD$7),S75&amp;", ",IF(AND(AD75=1,AE75=$AD$7),S75,""))</f>
        <v/>
      </c>
      <c r="AG75" s="171">
        <f t="shared" ref="AG75:AG109" si="33">IF(AD75=1,T75,0)</f>
        <v>0</v>
      </c>
    </row>
    <row r="76" spans="1:33" ht="12" customHeight="1" x14ac:dyDescent="0.25">
      <c r="A76" s="497"/>
      <c r="B76" s="15">
        <v>67</v>
      </c>
      <c r="C76" s="468">
        <f t="shared" si="29"/>
        <v>0</v>
      </c>
      <c r="D76" s="469"/>
      <c r="E76" s="470"/>
      <c r="F76" s="67">
        <f t="shared" si="17"/>
        <v>0</v>
      </c>
      <c r="G76" s="67">
        <f t="shared" si="17"/>
        <v>0</v>
      </c>
      <c r="H76" s="67">
        <f t="shared" si="17"/>
        <v>0</v>
      </c>
      <c r="I76" s="67">
        <f t="shared" si="27"/>
        <v>0</v>
      </c>
      <c r="J76" s="67">
        <f t="shared" si="18"/>
        <v>0</v>
      </c>
      <c r="K76" s="16">
        <f t="shared" si="18"/>
        <v>0</v>
      </c>
      <c r="L76" s="67">
        <f t="shared" si="18"/>
        <v>0</v>
      </c>
      <c r="M76" s="17">
        <f>IF(L76&gt;0,VLOOKUP(I76,Labour!$AR$1:$AT$15,3,FALSE),0)</f>
        <v>0</v>
      </c>
      <c r="N76" s="70">
        <f t="shared" si="28"/>
        <v>0</v>
      </c>
      <c r="R76" s="83">
        <f t="shared" si="23"/>
        <v>0</v>
      </c>
      <c r="S76" s="83">
        <f t="shared" si="23"/>
        <v>0</v>
      </c>
      <c r="T76" s="83">
        <f t="shared" si="23"/>
        <v>0</v>
      </c>
      <c r="U76" s="83">
        <f t="shared" si="23"/>
        <v>0</v>
      </c>
      <c r="V76" s="83">
        <f t="shared" si="24"/>
        <v>0</v>
      </c>
      <c r="W76" s="83">
        <f t="shared" si="24"/>
        <v>0</v>
      </c>
      <c r="X76" s="83">
        <f t="shared" si="25"/>
        <v>0</v>
      </c>
      <c r="Y76" s="83">
        <f t="shared" si="25"/>
        <v>0</v>
      </c>
      <c r="Z76" s="83">
        <f t="shared" si="25"/>
        <v>0</v>
      </c>
      <c r="AA76" s="171">
        <f t="shared" si="30"/>
        <v>0</v>
      </c>
      <c r="AB76" s="83">
        <f t="shared" si="26"/>
        <v>0</v>
      </c>
      <c r="AC76" s="83">
        <f t="shared" si="26"/>
        <v>0</v>
      </c>
      <c r="AD76" s="171">
        <f t="shared" si="31"/>
        <v>0</v>
      </c>
      <c r="AE76" s="171">
        <f>IF(AD76=1,SUM(AD$10:AD76),0)</f>
        <v>0</v>
      </c>
      <c r="AF76" s="82" t="str">
        <f t="shared" si="32"/>
        <v/>
      </c>
      <c r="AG76" s="171">
        <f t="shared" si="33"/>
        <v>0</v>
      </c>
    </row>
    <row r="77" spans="1:33" ht="12" customHeight="1" x14ac:dyDescent="0.25">
      <c r="A77" s="497"/>
      <c r="B77" s="15">
        <v>68</v>
      </c>
      <c r="C77" s="468">
        <f t="shared" si="29"/>
        <v>0</v>
      </c>
      <c r="D77" s="469"/>
      <c r="E77" s="470"/>
      <c r="F77" s="67">
        <f t="shared" si="17"/>
        <v>0</v>
      </c>
      <c r="G77" s="67">
        <f t="shared" si="17"/>
        <v>0</v>
      </c>
      <c r="H77" s="67">
        <f t="shared" si="17"/>
        <v>0</v>
      </c>
      <c r="I77" s="67">
        <f t="shared" si="27"/>
        <v>0</v>
      </c>
      <c r="J77" s="67">
        <f t="shared" si="18"/>
        <v>0</v>
      </c>
      <c r="K77" s="16">
        <f t="shared" si="18"/>
        <v>0</v>
      </c>
      <c r="L77" s="67">
        <f t="shared" si="18"/>
        <v>0</v>
      </c>
      <c r="M77" s="17">
        <f>IF(L77&gt;0,VLOOKUP(I77,Labour!$AR$1:$AT$15,3,FALSE),0)</f>
        <v>0</v>
      </c>
      <c r="N77" s="70">
        <f t="shared" si="28"/>
        <v>0</v>
      </c>
      <c r="R77" s="83">
        <f t="shared" si="23"/>
        <v>0</v>
      </c>
      <c r="S77" s="83">
        <f t="shared" si="23"/>
        <v>0</v>
      </c>
      <c r="T77" s="83">
        <f t="shared" si="23"/>
        <v>0</v>
      </c>
      <c r="U77" s="83">
        <f t="shared" si="23"/>
        <v>0</v>
      </c>
      <c r="V77" s="83">
        <f t="shared" si="24"/>
        <v>0</v>
      </c>
      <c r="W77" s="83">
        <f t="shared" si="24"/>
        <v>0</v>
      </c>
      <c r="X77" s="83">
        <f t="shared" si="25"/>
        <v>0</v>
      </c>
      <c r="Y77" s="83">
        <f t="shared" si="25"/>
        <v>0</v>
      </c>
      <c r="Z77" s="83">
        <f t="shared" si="25"/>
        <v>0</v>
      </c>
      <c r="AA77" s="171">
        <f t="shared" si="30"/>
        <v>0</v>
      </c>
      <c r="AB77" s="83">
        <f t="shared" si="26"/>
        <v>0</v>
      </c>
      <c r="AC77" s="83">
        <f t="shared" si="26"/>
        <v>0</v>
      </c>
      <c r="AD77" s="171">
        <f t="shared" si="31"/>
        <v>0</v>
      </c>
      <c r="AE77" s="171">
        <f>IF(AD77=1,SUM(AD$10:AD77),0)</f>
        <v>0</v>
      </c>
      <c r="AF77" s="82" t="str">
        <f t="shared" si="32"/>
        <v/>
      </c>
      <c r="AG77" s="171">
        <f t="shared" si="33"/>
        <v>0</v>
      </c>
    </row>
    <row r="78" spans="1:33" ht="12" customHeight="1" x14ac:dyDescent="0.25">
      <c r="A78" s="497"/>
      <c r="B78" s="15">
        <v>69</v>
      </c>
      <c r="C78" s="468">
        <f t="shared" si="29"/>
        <v>0</v>
      </c>
      <c r="D78" s="469"/>
      <c r="E78" s="470"/>
      <c r="F78" s="67">
        <f t="shared" si="17"/>
        <v>0</v>
      </c>
      <c r="G78" s="67">
        <f t="shared" si="17"/>
        <v>0</v>
      </c>
      <c r="H78" s="67">
        <f t="shared" si="17"/>
        <v>0</v>
      </c>
      <c r="I78" s="67">
        <f t="shared" si="27"/>
        <v>0</v>
      </c>
      <c r="J78" s="67">
        <f t="shared" si="18"/>
        <v>0</v>
      </c>
      <c r="K78" s="16">
        <f t="shared" si="18"/>
        <v>0</v>
      </c>
      <c r="L78" s="67">
        <f t="shared" si="18"/>
        <v>0</v>
      </c>
      <c r="M78" s="17">
        <f>IF(L78&gt;0,VLOOKUP(I78,Labour!$AR$1:$AT$15,3,FALSE),0)</f>
        <v>0</v>
      </c>
      <c r="N78" s="70">
        <f t="shared" si="28"/>
        <v>0</v>
      </c>
      <c r="R78" s="83">
        <f t="shared" si="23"/>
        <v>0</v>
      </c>
      <c r="S78" s="83">
        <f t="shared" si="23"/>
        <v>0</v>
      </c>
      <c r="T78" s="83">
        <f t="shared" si="23"/>
        <v>0</v>
      </c>
      <c r="U78" s="83">
        <f t="shared" si="23"/>
        <v>0</v>
      </c>
      <c r="V78" s="83">
        <f t="shared" si="24"/>
        <v>0</v>
      </c>
      <c r="W78" s="83">
        <f t="shared" si="24"/>
        <v>0</v>
      </c>
      <c r="X78" s="83">
        <f t="shared" si="25"/>
        <v>0</v>
      </c>
      <c r="Y78" s="83">
        <f t="shared" si="25"/>
        <v>0</v>
      </c>
      <c r="Z78" s="83">
        <f t="shared" si="25"/>
        <v>0</v>
      </c>
      <c r="AA78" s="171">
        <f t="shared" si="30"/>
        <v>0</v>
      </c>
      <c r="AB78" s="83">
        <f t="shared" si="26"/>
        <v>0</v>
      </c>
      <c r="AC78" s="83">
        <f t="shared" si="26"/>
        <v>0</v>
      </c>
      <c r="AD78" s="171">
        <f t="shared" si="31"/>
        <v>0</v>
      </c>
      <c r="AE78" s="171">
        <f>IF(AD78=1,SUM(AD$10:AD78),0)</f>
        <v>0</v>
      </c>
      <c r="AF78" s="82" t="str">
        <f t="shared" si="32"/>
        <v/>
      </c>
      <c r="AG78" s="171">
        <f t="shared" si="33"/>
        <v>0</v>
      </c>
    </row>
    <row r="79" spans="1:33" ht="12" customHeight="1" x14ac:dyDescent="0.25">
      <c r="A79" s="497"/>
      <c r="B79" s="15">
        <v>70</v>
      </c>
      <c r="C79" s="468">
        <f t="shared" si="29"/>
        <v>0</v>
      </c>
      <c r="D79" s="469"/>
      <c r="E79" s="470"/>
      <c r="F79" s="67">
        <f t="shared" si="17"/>
        <v>0</v>
      </c>
      <c r="G79" s="67">
        <f t="shared" si="17"/>
        <v>0</v>
      </c>
      <c r="H79" s="67">
        <f t="shared" si="17"/>
        <v>0</v>
      </c>
      <c r="I79" s="67">
        <f t="shared" si="27"/>
        <v>0</v>
      </c>
      <c r="J79" s="67">
        <f t="shared" si="18"/>
        <v>0</v>
      </c>
      <c r="K79" s="16">
        <f t="shared" si="18"/>
        <v>0</v>
      </c>
      <c r="L79" s="67">
        <f t="shared" si="18"/>
        <v>0</v>
      </c>
      <c r="M79" s="17">
        <f>IF(L79&gt;0,VLOOKUP(I79,Labour!$AR$1:$AT$15,3,FALSE),0)</f>
        <v>0</v>
      </c>
      <c r="N79" s="70">
        <f t="shared" si="28"/>
        <v>0</v>
      </c>
      <c r="R79" s="83">
        <f t="shared" si="23"/>
        <v>0</v>
      </c>
      <c r="S79" s="83">
        <f t="shared" si="23"/>
        <v>0</v>
      </c>
      <c r="T79" s="83">
        <f t="shared" si="23"/>
        <v>0</v>
      </c>
      <c r="U79" s="83">
        <f t="shared" si="23"/>
        <v>0</v>
      </c>
      <c r="V79" s="83">
        <f t="shared" si="24"/>
        <v>0</v>
      </c>
      <c r="W79" s="83">
        <f t="shared" si="24"/>
        <v>0</v>
      </c>
      <c r="X79" s="83">
        <f t="shared" si="25"/>
        <v>0</v>
      </c>
      <c r="Y79" s="83">
        <f t="shared" si="25"/>
        <v>0</v>
      </c>
      <c r="Z79" s="83">
        <f t="shared" si="25"/>
        <v>0</v>
      </c>
      <c r="AA79" s="171">
        <f t="shared" si="30"/>
        <v>0</v>
      </c>
      <c r="AB79" s="83">
        <f t="shared" si="26"/>
        <v>0</v>
      </c>
      <c r="AC79" s="83">
        <f t="shared" si="26"/>
        <v>0</v>
      </c>
      <c r="AD79" s="171">
        <f t="shared" si="31"/>
        <v>0</v>
      </c>
      <c r="AE79" s="171">
        <f>IF(AD79=1,SUM(AD$10:AD79),0)</f>
        <v>0</v>
      </c>
      <c r="AF79" s="82" t="str">
        <f t="shared" si="32"/>
        <v/>
      </c>
      <c r="AG79" s="171">
        <f t="shared" si="33"/>
        <v>0</v>
      </c>
    </row>
    <row r="80" spans="1:33" ht="12" customHeight="1" x14ac:dyDescent="0.25">
      <c r="A80" s="497"/>
      <c r="B80" s="15">
        <v>71</v>
      </c>
      <c r="C80" s="468">
        <f t="shared" si="29"/>
        <v>0</v>
      </c>
      <c r="D80" s="469"/>
      <c r="E80" s="470"/>
      <c r="F80" s="67">
        <f t="shared" si="17"/>
        <v>0</v>
      </c>
      <c r="G80" s="67">
        <f t="shared" si="17"/>
        <v>0</v>
      </c>
      <c r="H80" s="67">
        <f t="shared" si="17"/>
        <v>0</v>
      </c>
      <c r="I80" s="67">
        <f t="shared" si="27"/>
        <v>0</v>
      </c>
      <c r="J80" s="67">
        <f t="shared" si="18"/>
        <v>0</v>
      </c>
      <c r="K80" s="16">
        <f t="shared" si="18"/>
        <v>0</v>
      </c>
      <c r="L80" s="67">
        <f t="shared" si="18"/>
        <v>0</v>
      </c>
      <c r="M80" s="17">
        <f>IF(L80&gt;0,VLOOKUP(I80,Labour!$AR$1:$AT$15,3,FALSE),0)</f>
        <v>0</v>
      </c>
      <c r="N80" s="70">
        <f t="shared" si="28"/>
        <v>0</v>
      </c>
      <c r="R80" s="83">
        <f t="shared" si="23"/>
        <v>0</v>
      </c>
      <c r="S80" s="83">
        <f t="shared" si="23"/>
        <v>0</v>
      </c>
      <c r="T80" s="83">
        <f t="shared" si="23"/>
        <v>0</v>
      </c>
      <c r="U80" s="83">
        <f t="shared" si="23"/>
        <v>0</v>
      </c>
      <c r="V80" s="83">
        <f t="shared" si="24"/>
        <v>0</v>
      </c>
      <c r="W80" s="83">
        <f t="shared" si="24"/>
        <v>0</v>
      </c>
      <c r="X80" s="83">
        <f t="shared" si="25"/>
        <v>0</v>
      </c>
      <c r="Y80" s="83">
        <f t="shared" si="25"/>
        <v>0</v>
      </c>
      <c r="Z80" s="83">
        <f t="shared" si="25"/>
        <v>0</v>
      </c>
      <c r="AA80" s="171">
        <f t="shared" si="30"/>
        <v>0</v>
      </c>
      <c r="AB80" s="83">
        <f t="shared" si="26"/>
        <v>0</v>
      </c>
      <c r="AC80" s="83">
        <f t="shared" si="26"/>
        <v>0</v>
      </c>
      <c r="AD80" s="171">
        <f t="shared" si="31"/>
        <v>0</v>
      </c>
      <c r="AE80" s="171">
        <f>IF(AD80=1,SUM(AD$10:AD80),0)</f>
        <v>0</v>
      </c>
      <c r="AF80" s="82" t="str">
        <f t="shared" si="32"/>
        <v/>
      </c>
      <c r="AG80" s="171">
        <f t="shared" si="33"/>
        <v>0</v>
      </c>
    </row>
    <row r="81" spans="1:33" ht="12" customHeight="1" x14ac:dyDescent="0.25">
      <c r="A81" s="497"/>
      <c r="B81" s="15">
        <v>72</v>
      </c>
      <c r="C81" s="468">
        <f t="shared" si="29"/>
        <v>0</v>
      </c>
      <c r="D81" s="469"/>
      <c r="E81" s="470"/>
      <c r="F81" s="67">
        <f t="shared" si="17"/>
        <v>0</v>
      </c>
      <c r="G81" s="67">
        <f t="shared" si="17"/>
        <v>0</v>
      </c>
      <c r="H81" s="67">
        <f t="shared" si="17"/>
        <v>0</v>
      </c>
      <c r="I81" s="67">
        <f t="shared" si="27"/>
        <v>0</v>
      </c>
      <c r="J81" s="67">
        <f t="shared" si="18"/>
        <v>0</v>
      </c>
      <c r="K81" s="16">
        <f t="shared" si="18"/>
        <v>0</v>
      </c>
      <c r="L81" s="67">
        <f t="shared" si="18"/>
        <v>0</v>
      </c>
      <c r="M81" s="17">
        <f>IF(L81&gt;0,VLOOKUP(I81,Labour!$AR$1:$AT$15,3,FALSE),0)</f>
        <v>0</v>
      </c>
      <c r="N81" s="70">
        <f t="shared" si="28"/>
        <v>0</v>
      </c>
      <c r="R81" s="83">
        <f t="shared" si="23"/>
        <v>0</v>
      </c>
      <c r="S81" s="83">
        <f t="shared" si="23"/>
        <v>0</v>
      </c>
      <c r="T81" s="83">
        <f t="shared" si="23"/>
        <v>0</v>
      </c>
      <c r="U81" s="83">
        <f t="shared" si="23"/>
        <v>0</v>
      </c>
      <c r="V81" s="83">
        <f t="shared" si="24"/>
        <v>0</v>
      </c>
      <c r="W81" s="83">
        <f t="shared" si="24"/>
        <v>0</v>
      </c>
      <c r="X81" s="83">
        <f t="shared" si="25"/>
        <v>0</v>
      </c>
      <c r="Y81" s="83">
        <f t="shared" si="25"/>
        <v>0</v>
      </c>
      <c r="Z81" s="83">
        <f t="shared" si="25"/>
        <v>0</v>
      </c>
      <c r="AA81" s="171">
        <f t="shared" si="30"/>
        <v>0</v>
      </c>
      <c r="AB81" s="83">
        <f t="shared" si="26"/>
        <v>0</v>
      </c>
      <c r="AC81" s="83">
        <f t="shared" si="26"/>
        <v>0</v>
      </c>
      <c r="AD81" s="171">
        <f t="shared" si="31"/>
        <v>0</v>
      </c>
      <c r="AE81" s="171">
        <f>IF(AD81=1,SUM(AD$10:AD81),0)</f>
        <v>0</v>
      </c>
      <c r="AF81" s="82" t="str">
        <f t="shared" si="32"/>
        <v/>
      </c>
      <c r="AG81" s="171">
        <f t="shared" si="33"/>
        <v>0</v>
      </c>
    </row>
    <row r="82" spans="1:33" ht="12" customHeight="1" x14ac:dyDescent="0.25">
      <c r="A82" s="497"/>
      <c r="B82" s="15">
        <v>73</v>
      </c>
      <c r="C82" s="468">
        <f t="shared" si="29"/>
        <v>0</v>
      </c>
      <c r="D82" s="469"/>
      <c r="E82" s="470"/>
      <c r="F82" s="67">
        <f t="shared" si="17"/>
        <v>0</v>
      </c>
      <c r="G82" s="67">
        <f t="shared" si="17"/>
        <v>0</v>
      </c>
      <c r="H82" s="67">
        <f t="shared" si="17"/>
        <v>0</v>
      </c>
      <c r="I82" s="67">
        <f t="shared" si="27"/>
        <v>0</v>
      </c>
      <c r="J82" s="67">
        <f t="shared" si="18"/>
        <v>0</v>
      </c>
      <c r="K82" s="16">
        <f t="shared" si="18"/>
        <v>0</v>
      </c>
      <c r="L82" s="67">
        <f t="shared" si="18"/>
        <v>0</v>
      </c>
      <c r="M82" s="17">
        <f>IF(L82&gt;0,VLOOKUP(I82,Labour!$AR$1:$AT$15,3,FALSE),0)</f>
        <v>0</v>
      </c>
      <c r="N82" s="70">
        <f t="shared" si="28"/>
        <v>0</v>
      </c>
      <c r="R82" s="83">
        <f t="shared" si="23"/>
        <v>0</v>
      </c>
      <c r="S82" s="83">
        <f t="shared" si="23"/>
        <v>0</v>
      </c>
      <c r="T82" s="83">
        <f t="shared" si="23"/>
        <v>0</v>
      </c>
      <c r="U82" s="83">
        <f t="shared" si="23"/>
        <v>0</v>
      </c>
      <c r="V82" s="83">
        <f t="shared" si="24"/>
        <v>0</v>
      </c>
      <c r="W82" s="83">
        <f t="shared" si="24"/>
        <v>0</v>
      </c>
      <c r="X82" s="83">
        <f t="shared" si="25"/>
        <v>0</v>
      </c>
      <c r="Y82" s="83">
        <f t="shared" si="25"/>
        <v>0</v>
      </c>
      <c r="Z82" s="83">
        <f t="shared" si="25"/>
        <v>0</v>
      </c>
      <c r="AA82" s="171">
        <f t="shared" si="30"/>
        <v>0</v>
      </c>
      <c r="AB82" s="83">
        <f t="shared" si="26"/>
        <v>0</v>
      </c>
      <c r="AC82" s="83">
        <f t="shared" si="26"/>
        <v>0</v>
      </c>
      <c r="AD82" s="171">
        <f t="shared" si="31"/>
        <v>0</v>
      </c>
      <c r="AE82" s="171">
        <f>IF(AD82=1,SUM(AD$10:AD82),0)</f>
        <v>0</v>
      </c>
      <c r="AF82" s="82" t="str">
        <f t="shared" si="32"/>
        <v/>
      </c>
      <c r="AG82" s="171">
        <f t="shared" si="33"/>
        <v>0</v>
      </c>
    </row>
    <row r="83" spans="1:33" ht="12" customHeight="1" x14ac:dyDescent="0.25">
      <c r="A83" s="497"/>
      <c r="B83" s="15">
        <v>74</v>
      </c>
      <c r="C83" s="468">
        <f t="shared" si="29"/>
        <v>0</v>
      </c>
      <c r="D83" s="469"/>
      <c r="E83" s="470"/>
      <c r="F83" s="67">
        <f t="shared" si="17"/>
        <v>0</v>
      </c>
      <c r="G83" s="67">
        <f t="shared" si="17"/>
        <v>0</v>
      </c>
      <c r="H83" s="67">
        <f t="shared" si="17"/>
        <v>0</v>
      </c>
      <c r="I83" s="67">
        <f t="shared" si="27"/>
        <v>0</v>
      </c>
      <c r="J83" s="67">
        <f t="shared" si="18"/>
        <v>0</v>
      </c>
      <c r="K83" s="16">
        <f t="shared" si="18"/>
        <v>0</v>
      </c>
      <c r="L83" s="67">
        <f t="shared" si="18"/>
        <v>0</v>
      </c>
      <c r="M83" s="17">
        <f>IF(L83&gt;0,VLOOKUP(I83,Labour!$AR$1:$AT$15,3,FALSE),0)</f>
        <v>0</v>
      </c>
      <c r="N83" s="70">
        <f t="shared" si="28"/>
        <v>0</v>
      </c>
      <c r="R83" s="83">
        <f t="shared" si="23"/>
        <v>0</v>
      </c>
      <c r="S83" s="83">
        <f t="shared" si="23"/>
        <v>0</v>
      </c>
      <c r="T83" s="83">
        <f t="shared" si="23"/>
        <v>0</v>
      </c>
      <c r="U83" s="83">
        <f t="shared" si="23"/>
        <v>0</v>
      </c>
      <c r="V83" s="83">
        <f t="shared" si="24"/>
        <v>0</v>
      </c>
      <c r="W83" s="83">
        <f t="shared" si="24"/>
        <v>0</v>
      </c>
      <c r="X83" s="83">
        <f t="shared" si="25"/>
        <v>0</v>
      </c>
      <c r="Y83" s="83">
        <f t="shared" si="25"/>
        <v>0</v>
      </c>
      <c r="Z83" s="83">
        <f t="shared" si="25"/>
        <v>0</v>
      </c>
      <c r="AA83" s="171">
        <f t="shared" si="30"/>
        <v>0</v>
      </c>
      <c r="AB83" s="83">
        <f t="shared" si="26"/>
        <v>0</v>
      </c>
      <c r="AC83" s="83">
        <f t="shared" si="26"/>
        <v>0</v>
      </c>
      <c r="AD83" s="171">
        <f t="shared" si="31"/>
        <v>0</v>
      </c>
      <c r="AE83" s="171">
        <f>IF(AD83=1,SUM(AD$10:AD83),0)</f>
        <v>0</v>
      </c>
      <c r="AF83" s="82" t="str">
        <f t="shared" si="32"/>
        <v/>
      </c>
      <c r="AG83" s="171">
        <f t="shared" si="33"/>
        <v>0</v>
      </c>
    </row>
    <row r="84" spans="1:33" ht="12" customHeight="1" x14ac:dyDescent="0.25">
      <c r="A84" s="497"/>
      <c r="B84" s="15">
        <v>75</v>
      </c>
      <c r="C84" s="468">
        <f t="shared" si="29"/>
        <v>0</v>
      </c>
      <c r="D84" s="469"/>
      <c r="E84" s="470"/>
      <c r="F84" s="67">
        <f t="shared" si="17"/>
        <v>0</v>
      </c>
      <c r="G84" s="67">
        <f t="shared" si="17"/>
        <v>0</v>
      </c>
      <c r="H84" s="67">
        <f t="shared" si="17"/>
        <v>0</v>
      </c>
      <c r="I84" s="67">
        <f t="shared" si="27"/>
        <v>0</v>
      </c>
      <c r="J84" s="67">
        <f t="shared" si="18"/>
        <v>0</v>
      </c>
      <c r="K84" s="16">
        <f t="shared" si="18"/>
        <v>0</v>
      </c>
      <c r="L84" s="67">
        <f t="shared" si="18"/>
        <v>0</v>
      </c>
      <c r="M84" s="17">
        <f>IF(L84&gt;0,VLOOKUP(I84,Labour!$AR$1:$AT$15,3,FALSE),0)</f>
        <v>0</v>
      </c>
      <c r="N84" s="70">
        <f t="shared" si="28"/>
        <v>0</v>
      </c>
      <c r="R84" s="83">
        <f t="shared" si="23"/>
        <v>0</v>
      </c>
      <c r="S84" s="83">
        <f t="shared" si="23"/>
        <v>0</v>
      </c>
      <c r="T84" s="83">
        <f t="shared" si="23"/>
        <v>0</v>
      </c>
      <c r="U84" s="83">
        <f t="shared" si="23"/>
        <v>0</v>
      </c>
      <c r="V84" s="83">
        <f t="shared" si="24"/>
        <v>0</v>
      </c>
      <c r="W84" s="83">
        <f t="shared" si="24"/>
        <v>0</v>
      </c>
      <c r="X84" s="83">
        <f t="shared" si="25"/>
        <v>0</v>
      </c>
      <c r="Y84" s="83">
        <f t="shared" si="25"/>
        <v>0</v>
      </c>
      <c r="Z84" s="83">
        <f t="shared" si="25"/>
        <v>0</v>
      </c>
      <c r="AA84" s="171">
        <f t="shared" si="30"/>
        <v>0</v>
      </c>
      <c r="AB84" s="83">
        <f t="shared" si="26"/>
        <v>0</v>
      </c>
      <c r="AC84" s="83">
        <f t="shared" si="26"/>
        <v>0</v>
      </c>
      <c r="AD84" s="171">
        <f t="shared" si="31"/>
        <v>0</v>
      </c>
      <c r="AE84" s="171">
        <f>IF(AD84=1,SUM(AD$10:AD84),0)</f>
        <v>0</v>
      </c>
      <c r="AF84" s="82" t="str">
        <f t="shared" si="32"/>
        <v/>
      </c>
      <c r="AG84" s="171">
        <f t="shared" si="33"/>
        <v>0</v>
      </c>
    </row>
    <row r="85" spans="1:33" ht="12" customHeight="1" x14ac:dyDescent="0.25">
      <c r="A85" s="497"/>
      <c r="B85" s="15">
        <v>76</v>
      </c>
      <c r="C85" s="468">
        <f t="shared" si="29"/>
        <v>0</v>
      </c>
      <c r="D85" s="469"/>
      <c r="E85" s="470"/>
      <c r="F85" s="67">
        <f t="shared" si="17"/>
        <v>0</v>
      </c>
      <c r="G85" s="67">
        <f t="shared" si="17"/>
        <v>0</v>
      </c>
      <c r="H85" s="67">
        <f t="shared" si="17"/>
        <v>0</v>
      </c>
      <c r="I85" s="67">
        <f t="shared" si="27"/>
        <v>0</v>
      </c>
      <c r="J85" s="67">
        <f t="shared" si="18"/>
        <v>0</v>
      </c>
      <c r="K85" s="16">
        <f t="shared" si="18"/>
        <v>0</v>
      </c>
      <c r="L85" s="67">
        <f t="shared" si="18"/>
        <v>0</v>
      </c>
      <c r="M85" s="17">
        <f>IF(L85&gt;0,VLOOKUP(I85,Labour!$AR$1:$AT$15,3,FALSE),0)</f>
        <v>0</v>
      </c>
      <c r="N85" s="70">
        <f t="shared" si="28"/>
        <v>0</v>
      </c>
      <c r="R85" s="83">
        <f t="shared" si="23"/>
        <v>0</v>
      </c>
      <c r="S85" s="83">
        <f t="shared" si="23"/>
        <v>0</v>
      </c>
      <c r="T85" s="83">
        <f t="shared" si="23"/>
        <v>0</v>
      </c>
      <c r="U85" s="83">
        <f t="shared" si="23"/>
        <v>0</v>
      </c>
      <c r="V85" s="83">
        <f t="shared" si="24"/>
        <v>0</v>
      </c>
      <c r="W85" s="83">
        <f t="shared" si="24"/>
        <v>0</v>
      </c>
      <c r="X85" s="83">
        <f t="shared" si="25"/>
        <v>0</v>
      </c>
      <c r="Y85" s="83">
        <f t="shared" si="25"/>
        <v>0</v>
      </c>
      <c r="Z85" s="83">
        <f t="shared" si="25"/>
        <v>0</v>
      </c>
      <c r="AA85" s="171">
        <f t="shared" si="30"/>
        <v>0</v>
      </c>
      <c r="AB85" s="83">
        <f t="shared" si="26"/>
        <v>0</v>
      </c>
      <c r="AC85" s="83">
        <f t="shared" si="26"/>
        <v>0</v>
      </c>
      <c r="AD85" s="171">
        <f t="shared" si="31"/>
        <v>0</v>
      </c>
      <c r="AE85" s="171">
        <f>IF(AD85=1,SUM(AD$10:AD85),0)</f>
        <v>0</v>
      </c>
      <c r="AF85" s="82" t="str">
        <f t="shared" si="32"/>
        <v/>
      </c>
      <c r="AG85" s="171">
        <f t="shared" si="33"/>
        <v>0</v>
      </c>
    </row>
    <row r="86" spans="1:33" ht="12" customHeight="1" x14ac:dyDescent="0.25">
      <c r="A86" s="497"/>
      <c r="B86" s="15">
        <v>77</v>
      </c>
      <c r="C86" s="468">
        <f t="shared" si="29"/>
        <v>0</v>
      </c>
      <c r="D86" s="469"/>
      <c r="E86" s="470"/>
      <c r="F86" s="67">
        <f t="shared" si="17"/>
        <v>0</v>
      </c>
      <c r="G86" s="67">
        <f t="shared" si="17"/>
        <v>0</v>
      </c>
      <c r="H86" s="67">
        <f t="shared" si="17"/>
        <v>0</v>
      </c>
      <c r="I86" s="67">
        <f t="shared" si="27"/>
        <v>0</v>
      </c>
      <c r="J86" s="67">
        <f t="shared" si="18"/>
        <v>0</v>
      </c>
      <c r="K86" s="16">
        <f t="shared" si="18"/>
        <v>0</v>
      </c>
      <c r="L86" s="67">
        <f t="shared" si="18"/>
        <v>0</v>
      </c>
      <c r="M86" s="17">
        <f>IF(L86&gt;0,VLOOKUP(I86,Labour!$AR$1:$AT$15,3,FALSE),0)</f>
        <v>0</v>
      </c>
      <c r="N86" s="70">
        <f t="shared" si="28"/>
        <v>0</v>
      </c>
      <c r="R86" s="83">
        <f t="shared" si="23"/>
        <v>0</v>
      </c>
      <c r="S86" s="83">
        <f t="shared" si="23"/>
        <v>0</v>
      </c>
      <c r="T86" s="83">
        <f t="shared" si="23"/>
        <v>0</v>
      </c>
      <c r="U86" s="83">
        <f t="shared" si="23"/>
        <v>0</v>
      </c>
      <c r="V86" s="83">
        <f t="shared" si="24"/>
        <v>0</v>
      </c>
      <c r="W86" s="83">
        <f t="shared" si="24"/>
        <v>0</v>
      </c>
      <c r="X86" s="83">
        <f t="shared" si="25"/>
        <v>0</v>
      </c>
      <c r="Y86" s="83">
        <f t="shared" si="25"/>
        <v>0</v>
      </c>
      <c r="Z86" s="83">
        <f t="shared" si="25"/>
        <v>0</v>
      </c>
      <c r="AA86" s="171">
        <f t="shared" si="30"/>
        <v>0</v>
      </c>
      <c r="AB86" s="83">
        <f t="shared" si="26"/>
        <v>0</v>
      </c>
      <c r="AC86" s="83">
        <f t="shared" si="26"/>
        <v>0</v>
      </c>
      <c r="AD86" s="171">
        <f t="shared" si="31"/>
        <v>0</v>
      </c>
      <c r="AE86" s="171">
        <f>IF(AD86=1,SUM(AD$10:AD86),0)</f>
        <v>0</v>
      </c>
      <c r="AF86" s="82" t="str">
        <f t="shared" si="32"/>
        <v/>
      </c>
      <c r="AG86" s="171">
        <f t="shared" si="33"/>
        <v>0</v>
      </c>
    </row>
    <row r="87" spans="1:33" ht="12" customHeight="1" x14ac:dyDescent="0.25">
      <c r="A87" s="497"/>
      <c r="B87" s="15">
        <v>78</v>
      </c>
      <c r="C87" s="468">
        <f t="shared" si="29"/>
        <v>0</v>
      </c>
      <c r="D87" s="469"/>
      <c r="E87" s="470"/>
      <c r="F87" s="67">
        <f t="shared" si="17"/>
        <v>0</v>
      </c>
      <c r="G87" s="67">
        <f t="shared" si="17"/>
        <v>0</v>
      </c>
      <c r="H87" s="67">
        <f t="shared" si="17"/>
        <v>0</v>
      </c>
      <c r="I87" s="67">
        <f t="shared" si="27"/>
        <v>0</v>
      </c>
      <c r="J87" s="67">
        <f t="shared" si="18"/>
        <v>0</v>
      </c>
      <c r="K87" s="16">
        <f t="shared" si="18"/>
        <v>0</v>
      </c>
      <c r="L87" s="67">
        <f t="shared" si="18"/>
        <v>0</v>
      </c>
      <c r="M87" s="17">
        <f>IF(L87&gt;0,VLOOKUP(I87,Labour!$AR$1:$AT$15,3,FALSE),0)</f>
        <v>0</v>
      </c>
      <c r="N87" s="70">
        <f t="shared" si="28"/>
        <v>0</v>
      </c>
      <c r="R87" s="83">
        <f t="shared" si="23"/>
        <v>0</v>
      </c>
      <c r="S87" s="83">
        <f t="shared" si="23"/>
        <v>0</v>
      </c>
      <c r="T87" s="83">
        <f t="shared" si="23"/>
        <v>0</v>
      </c>
      <c r="U87" s="83">
        <f t="shared" si="23"/>
        <v>0</v>
      </c>
      <c r="V87" s="83">
        <f t="shared" si="24"/>
        <v>0</v>
      </c>
      <c r="W87" s="83">
        <f t="shared" si="24"/>
        <v>0</v>
      </c>
      <c r="X87" s="83">
        <f t="shared" si="25"/>
        <v>0</v>
      </c>
      <c r="Y87" s="83">
        <f t="shared" si="25"/>
        <v>0</v>
      </c>
      <c r="Z87" s="83">
        <f t="shared" si="25"/>
        <v>0</v>
      </c>
      <c r="AA87" s="171">
        <f t="shared" si="30"/>
        <v>0</v>
      </c>
      <c r="AB87" s="83">
        <f t="shared" si="26"/>
        <v>0</v>
      </c>
      <c r="AC87" s="83">
        <f t="shared" si="26"/>
        <v>0</v>
      </c>
      <c r="AD87" s="171">
        <f t="shared" si="31"/>
        <v>0</v>
      </c>
      <c r="AE87" s="171">
        <f>IF(AD87=1,SUM(AD$10:AD87),0)</f>
        <v>0</v>
      </c>
      <c r="AF87" s="82" t="str">
        <f t="shared" si="32"/>
        <v/>
      </c>
      <c r="AG87" s="171">
        <f t="shared" si="33"/>
        <v>0</v>
      </c>
    </row>
    <row r="88" spans="1:33" ht="12" customHeight="1" x14ac:dyDescent="0.25">
      <c r="A88" s="497"/>
      <c r="B88" s="15">
        <v>79</v>
      </c>
      <c r="C88" s="468">
        <f t="shared" si="29"/>
        <v>0</v>
      </c>
      <c r="D88" s="469"/>
      <c r="E88" s="470"/>
      <c r="F88" s="67">
        <f t="shared" si="17"/>
        <v>0</v>
      </c>
      <c r="G88" s="67">
        <f t="shared" si="17"/>
        <v>0</v>
      </c>
      <c r="H88" s="67">
        <f t="shared" si="17"/>
        <v>0</v>
      </c>
      <c r="I88" s="67">
        <f t="shared" si="27"/>
        <v>0</v>
      </c>
      <c r="J88" s="67">
        <f t="shared" si="18"/>
        <v>0</v>
      </c>
      <c r="K88" s="16">
        <f t="shared" si="18"/>
        <v>0</v>
      </c>
      <c r="L88" s="67">
        <f t="shared" si="18"/>
        <v>0</v>
      </c>
      <c r="M88" s="17">
        <f>IF(L88&gt;0,VLOOKUP(I88,Labour!$AR$1:$AT$15,3,FALSE),0)</f>
        <v>0</v>
      </c>
      <c r="N88" s="70">
        <f t="shared" si="28"/>
        <v>0</v>
      </c>
      <c r="R88" s="83">
        <f t="shared" si="23"/>
        <v>0</v>
      </c>
      <c r="S88" s="83">
        <f t="shared" si="23"/>
        <v>0</v>
      </c>
      <c r="T88" s="83">
        <f t="shared" si="23"/>
        <v>0</v>
      </c>
      <c r="U88" s="83">
        <f t="shared" si="23"/>
        <v>0</v>
      </c>
      <c r="V88" s="83">
        <f t="shared" si="24"/>
        <v>0</v>
      </c>
      <c r="W88" s="83">
        <f t="shared" si="24"/>
        <v>0</v>
      </c>
      <c r="X88" s="83">
        <f t="shared" si="25"/>
        <v>0</v>
      </c>
      <c r="Y88" s="83">
        <f t="shared" si="25"/>
        <v>0</v>
      </c>
      <c r="Z88" s="83">
        <f t="shared" si="25"/>
        <v>0</v>
      </c>
      <c r="AA88" s="171">
        <f t="shared" si="30"/>
        <v>0</v>
      </c>
      <c r="AB88" s="83">
        <f t="shared" si="26"/>
        <v>0</v>
      </c>
      <c r="AC88" s="83">
        <f t="shared" si="26"/>
        <v>0</v>
      </c>
      <c r="AD88" s="171">
        <f t="shared" si="31"/>
        <v>0</v>
      </c>
      <c r="AE88" s="171">
        <f>IF(AD88=1,SUM(AD$10:AD88),0)</f>
        <v>0</v>
      </c>
      <c r="AF88" s="82" t="str">
        <f t="shared" si="32"/>
        <v/>
      </c>
      <c r="AG88" s="171">
        <f t="shared" si="33"/>
        <v>0</v>
      </c>
    </row>
    <row r="89" spans="1:33" ht="12" customHeight="1" x14ac:dyDescent="0.25">
      <c r="A89" s="497"/>
      <c r="B89" s="15">
        <v>80</v>
      </c>
      <c r="C89" s="468">
        <f t="shared" si="29"/>
        <v>0</v>
      </c>
      <c r="D89" s="469"/>
      <c r="E89" s="470"/>
      <c r="F89" s="67">
        <f t="shared" si="17"/>
        <v>0</v>
      </c>
      <c r="G89" s="67">
        <f t="shared" si="17"/>
        <v>0</v>
      </c>
      <c r="H89" s="67">
        <f t="shared" si="17"/>
        <v>0</v>
      </c>
      <c r="I89" s="67">
        <f t="shared" si="27"/>
        <v>0</v>
      </c>
      <c r="J89" s="67">
        <f t="shared" si="18"/>
        <v>0</v>
      </c>
      <c r="K89" s="16">
        <f t="shared" si="18"/>
        <v>0</v>
      </c>
      <c r="L89" s="67">
        <f t="shared" si="18"/>
        <v>0</v>
      </c>
      <c r="M89" s="17">
        <f>IF(L89&gt;0,VLOOKUP(I89,Labour!$AR$1:$AT$15,3,FALSE),0)</f>
        <v>0</v>
      </c>
      <c r="N89" s="70">
        <f t="shared" si="28"/>
        <v>0</v>
      </c>
      <c r="R89" s="83">
        <f t="shared" si="23"/>
        <v>0</v>
      </c>
      <c r="S89" s="83">
        <f t="shared" si="23"/>
        <v>0</v>
      </c>
      <c r="T89" s="83">
        <f t="shared" si="23"/>
        <v>0</v>
      </c>
      <c r="U89" s="83">
        <f t="shared" si="23"/>
        <v>0</v>
      </c>
      <c r="V89" s="83">
        <f t="shared" si="24"/>
        <v>0</v>
      </c>
      <c r="W89" s="83">
        <f t="shared" si="24"/>
        <v>0</v>
      </c>
      <c r="X89" s="83">
        <f t="shared" si="25"/>
        <v>0</v>
      </c>
      <c r="Y89" s="83">
        <f t="shared" si="25"/>
        <v>0</v>
      </c>
      <c r="Z89" s="83">
        <f t="shared" si="25"/>
        <v>0</v>
      </c>
      <c r="AA89" s="171">
        <f t="shared" si="30"/>
        <v>0</v>
      </c>
      <c r="AB89" s="83">
        <f t="shared" si="26"/>
        <v>0</v>
      </c>
      <c r="AC89" s="83">
        <f t="shared" si="26"/>
        <v>0</v>
      </c>
      <c r="AD89" s="171">
        <f t="shared" si="31"/>
        <v>0</v>
      </c>
      <c r="AE89" s="171">
        <f>IF(AD89=1,SUM(AD$10:AD89),0)</f>
        <v>0</v>
      </c>
      <c r="AF89" s="82" t="str">
        <f t="shared" si="32"/>
        <v/>
      </c>
      <c r="AG89" s="171">
        <f t="shared" si="33"/>
        <v>0</v>
      </c>
    </row>
    <row r="90" spans="1:33" ht="12" customHeight="1" x14ac:dyDescent="0.25">
      <c r="A90" s="497"/>
      <c r="B90" s="15">
        <v>81</v>
      </c>
      <c r="C90" s="468">
        <f t="shared" si="29"/>
        <v>0</v>
      </c>
      <c r="D90" s="469"/>
      <c r="E90" s="470"/>
      <c r="F90" s="67">
        <f t="shared" si="17"/>
        <v>0</v>
      </c>
      <c r="G90" s="67">
        <f t="shared" si="17"/>
        <v>0</v>
      </c>
      <c r="H90" s="67">
        <f t="shared" si="17"/>
        <v>0</v>
      </c>
      <c r="I90" s="67">
        <f t="shared" si="27"/>
        <v>0</v>
      </c>
      <c r="J90" s="67">
        <f t="shared" si="18"/>
        <v>0</v>
      </c>
      <c r="K90" s="16">
        <f t="shared" si="18"/>
        <v>0</v>
      </c>
      <c r="L90" s="67">
        <f t="shared" si="18"/>
        <v>0</v>
      </c>
      <c r="M90" s="17">
        <f>IF(L90&gt;0,VLOOKUP(I90,Labour!$AR$1:$AT$15,3,FALSE),0)</f>
        <v>0</v>
      </c>
      <c r="N90" s="70">
        <f t="shared" si="28"/>
        <v>0</v>
      </c>
      <c r="R90" s="83">
        <f t="shared" ref="R90:U109" si="34">IF($B90&lt;=$U$3,VLOOKUP($B90,TTABLE,R$9,FALSE),0)</f>
        <v>0</v>
      </c>
      <c r="S90" s="83">
        <f t="shared" si="34"/>
        <v>0</v>
      </c>
      <c r="T90" s="83">
        <f t="shared" si="34"/>
        <v>0</v>
      </c>
      <c r="U90" s="83">
        <f t="shared" si="34"/>
        <v>0</v>
      </c>
      <c r="V90" s="83">
        <f t="shared" ref="V90:W109" si="35">IF($B90&lt;=$U$3,IF(VLOOKUP($B90,TTABLE,V$9,FALSE)=V$8,$U90,0),0)</f>
        <v>0</v>
      </c>
      <c r="W90" s="83">
        <f t="shared" si="35"/>
        <v>0</v>
      </c>
      <c r="X90" s="83">
        <f t="shared" ref="X90:Z109" si="36">IF($B90&lt;=$U$3,VLOOKUP($B90,TTABLE,X$9,FALSE),0)</f>
        <v>0</v>
      </c>
      <c r="Y90" s="83">
        <f t="shared" si="36"/>
        <v>0</v>
      </c>
      <c r="Z90" s="83">
        <f t="shared" si="36"/>
        <v>0</v>
      </c>
      <c r="AA90" s="171">
        <f t="shared" si="30"/>
        <v>0</v>
      </c>
      <c r="AB90" s="83">
        <f t="shared" ref="AB90:AC109" si="37">IF($B90&lt;=$U$3,VLOOKUP($B90,TTABLE,AB$9,FALSE),0)</f>
        <v>0</v>
      </c>
      <c r="AC90" s="83">
        <f t="shared" si="37"/>
        <v>0</v>
      </c>
      <c r="AD90" s="171">
        <f t="shared" si="31"/>
        <v>0</v>
      </c>
      <c r="AE90" s="171">
        <f>IF(AD90=1,SUM(AD$10:AD90),0)</f>
        <v>0</v>
      </c>
      <c r="AF90" s="82" t="str">
        <f t="shared" si="32"/>
        <v/>
      </c>
      <c r="AG90" s="171">
        <f t="shared" si="33"/>
        <v>0</v>
      </c>
    </row>
    <row r="91" spans="1:33" ht="12" customHeight="1" x14ac:dyDescent="0.25">
      <c r="A91" s="497"/>
      <c r="B91" s="15">
        <v>82</v>
      </c>
      <c r="C91" s="468">
        <f t="shared" si="29"/>
        <v>0</v>
      </c>
      <c r="D91" s="469"/>
      <c r="E91" s="470"/>
      <c r="F91" s="67">
        <f t="shared" si="17"/>
        <v>0</v>
      </c>
      <c r="G91" s="67">
        <f t="shared" si="17"/>
        <v>0</v>
      </c>
      <c r="H91" s="67">
        <f t="shared" si="17"/>
        <v>0</v>
      </c>
      <c r="I91" s="67">
        <f t="shared" si="27"/>
        <v>0</v>
      </c>
      <c r="J91" s="67">
        <f t="shared" si="18"/>
        <v>0</v>
      </c>
      <c r="K91" s="16">
        <f t="shared" si="18"/>
        <v>0</v>
      </c>
      <c r="L91" s="67">
        <f t="shared" si="18"/>
        <v>0</v>
      </c>
      <c r="M91" s="17">
        <f>IF(L91&gt;0,VLOOKUP(I91,Labour!$AR$1:$AT$15,3,FALSE),0)</f>
        <v>0</v>
      </c>
      <c r="N91" s="70">
        <f t="shared" si="28"/>
        <v>0</v>
      </c>
      <c r="R91" s="83">
        <f t="shared" si="34"/>
        <v>0</v>
      </c>
      <c r="S91" s="83">
        <f t="shared" si="34"/>
        <v>0</v>
      </c>
      <c r="T91" s="83">
        <f t="shared" si="34"/>
        <v>0</v>
      </c>
      <c r="U91" s="83">
        <f t="shared" si="34"/>
        <v>0</v>
      </c>
      <c r="V91" s="83">
        <f t="shared" si="35"/>
        <v>0</v>
      </c>
      <c r="W91" s="83">
        <f t="shared" si="35"/>
        <v>0</v>
      </c>
      <c r="X91" s="83">
        <f t="shared" si="36"/>
        <v>0</v>
      </c>
      <c r="Y91" s="83">
        <f t="shared" si="36"/>
        <v>0</v>
      </c>
      <c r="Z91" s="83">
        <f t="shared" si="36"/>
        <v>0</v>
      </c>
      <c r="AA91" s="171">
        <f t="shared" si="30"/>
        <v>0</v>
      </c>
      <c r="AB91" s="83">
        <f t="shared" si="37"/>
        <v>0</v>
      </c>
      <c r="AC91" s="83">
        <f t="shared" si="37"/>
        <v>0</v>
      </c>
      <c r="AD91" s="171">
        <f t="shared" si="31"/>
        <v>0</v>
      </c>
      <c r="AE91" s="171">
        <f>IF(AD91=1,SUM(AD$10:AD91),0)</f>
        <v>0</v>
      </c>
      <c r="AF91" s="82" t="str">
        <f t="shared" si="32"/>
        <v/>
      </c>
      <c r="AG91" s="171">
        <f t="shared" si="33"/>
        <v>0</v>
      </c>
    </row>
    <row r="92" spans="1:33" ht="12" customHeight="1" x14ac:dyDescent="0.25">
      <c r="A92" s="497"/>
      <c r="B92" s="15">
        <v>83</v>
      </c>
      <c r="C92" s="468">
        <f t="shared" si="29"/>
        <v>0</v>
      </c>
      <c r="D92" s="469"/>
      <c r="E92" s="470"/>
      <c r="F92" s="67">
        <f t="shared" si="17"/>
        <v>0</v>
      </c>
      <c r="G92" s="67">
        <f t="shared" si="17"/>
        <v>0</v>
      </c>
      <c r="H92" s="67">
        <f t="shared" si="17"/>
        <v>0</v>
      </c>
      <c r="I92" s="67">
        <f t="shared" si="27"/>
        <v>0</v>
      </c>
      <c r="J92" s="67">
        <f t="shared" si="18"/>
        <v>0</v>
      </c>
      <c r="K92" s="16">
        <f t="shared" si="18"/>
        <v>0</v>
      </c>
      <c r="L92" s="67">
        <f t="shared" si="18"/>
        <v>0</v>
      </c>
      <c r="M92" s="17">
        <f>IF(L92&gt;0,VLOOKUP(I92,Labour!$AR$1:$AT$15,3,FALSE),0)</f>
        <v>0</v>
      </c>
      <c r="N92" s="70">
        <f t="shared" si="28"/>
        <v>0</v>
      </c>
      <c r="R92" s="83">
        <f t="shared" si="34"/>
        <v>0</v>
      </c>
      <c r="S92" s="83">
        <f t="shared" si="34"/>
        <v>0</v>
      </c>
      <c r="T92" s="83">
        <f t="shared" si="34"/>
        <v>0</v>
      </c>
      <c r="U92" s="83">
        <f t="shared" si="34"/>
        <v>0</v>
      </c>
      <c r="V92" s="83">
        <f t="shared" si="35"/>
        <v>0</v>
      </c>
      <c r="W92" s="83">
        <f t="shared" si="35"/>
        <v>0</v>
      </c>
      <c r="X92" s="83">
        <f t="shared" si="36"/>
        <v>0</v>
      </c>
      <c r="Y92" s="83">
        <f t="shared" si="36"/>
        <v>0</v>
      </c>
      <c r="Z92" s="83">
        <f t="shared" si="36"/>
        <v>0</v>
      </c>
      <c r="AA92" s="171">
        <f t="shared" si="30"/>
        <v>0</v>
      </c>
      <c r="AB92" s="83">
        <f t="shared" si="37"/>
        <v>0</v>
      </c>
      <c r="AC92" s="83">
        <f t="shared" si="37"/>
        <v>0</v>
      </c>
      <c r="AD92" s="171">
        <f t="shared" si="31"/>
        <v>0</v>
      </c>
      <c r="AE92" s="171">
        <f>IF(AD92=1,SUM(AD$10:AD92),0)</f>
        <v>0</v>
      </c>
      <c r="AF92" s="82" t="str">
        <f t="shared" si="32"/>
        <v/>
      </c>
      <c r="AG92" s="171">
        <f t="shared" si="33"/>
        <v>0</v>
      </c>
    </row>
    <row r="93" spans="1:33" ht="12" customHeight="1" x14ac:dyDescent="0.25">
      <c r="A93" s="497"/>
      <c r="B93" s="15">
        <v>84</v>
      </c>
      <c r="C93" s="468">
        <f t="shared" si="29"/>
        <v>0</v>
      </c>
      <c r="D93" s="469"/>
      <c r="E93" s="470"/>
      <c r="F93" s="67">
        <f t="shared" si="17"/>
        <v>0</v>
      </c>
      <c r="G93" s="67">
        <f t="shared" si="17"/>
        <v>0</v>
      </c>
      <c r="H93" s="67">
        <f t="shared" si="17"/>
        <v>0</v>
      </c>
      <c r="I93" s="67">
        <f t="shared" si="27"/>
        <v>0</v>
      </c>
      <c r="J93" s="67">
        <f t="shared" si="18"/>
        <v>0</v>
      </c>
      <c r="K93" s="16">
        <f t="shared" si="18"/>
        <v>0</v>
      </c>
      <c r="L93" s="67">
        <f t="shared" si="18"/>
        <v>0</v>
      </c>
      <c r="M93" s="17">
        <f>IF(L93&gt;0,VLOOKUP(I93,Labour!$AR$1:$AT$15,3,FALSE),0)</f>
        <v>0</v>
      </c>
      <c r="N93" s="70">
        <f t="shared" si="28"/>
        <v>0</v>
      </c>
      <c r="R93" s="83">
        <f t="shared" si="34"/>
        <v>0</v>
      </c>
      <c r="S93" s="83">
        <f t="shared" si="34"/>
        <v>0</v>
      </c>
      <c r="T93" s="83">
        <f t="shared" si="34"/>
        <v>0</v>
      </c>
      <c r="U93" s="83">
        <f t="shared" si="34"/>
        <v>0</v>
      </c>
      <c r="V93" s="83">
        <f t="shared" si="35"/>
        <v>0</v>
      </c>
      <c r="W93" s="83">
        <f t="shared" si="35"/>
        <v>0</v>
      </c>
      <c r="X93" s="83">
        <f t="shared" si="36"/>
        <v>0</v>
      </c>
      <c r="Y93" s="83">
        <f t="shared" si="36"/>
        <v>0</v>
      </c>
      <c r="Z93" s="83">
        <f t="shared" si="36"/>
        <v>0</v>
      </c>
      <c r="AA93" s="171">
        <f t="shared" si="30"/>
        <v>0</v>
      </c>
      <c r="AB93" s="83">
        <f t="shared" si="37"/>
        <v>0</v>
      </c>
      <c r="AC93" s="83">
        <f t="shared" si="37"/>
        <v>0</v>
      </c>
      <c r="AD93" s="171">
        <f t="shared" si="31"/>
        <v>0</v>
      </c>
      <c r="AE93" s="171">
        <f>IF(AD93=1,SUM(AD$10:AD93),0)</f>
        <v>0</v>
      </c>
      <c r="AF93" s="82" t="str">
        <f t="shared" si="32"/>
        <v/>
      </c>
      <c r="AG93" s="171">
        <f t="shared" si="33"/>
        <v>0</v>
      </c>
    </row>
    <row r="94" spans="1:33" ht="12" customHeight="1" x14ac:dyDescent="0.25">
      <c r="A94" s="497"/>
      <c r="B94" s="15">
        <v>85</v>
      </c>
      <c r="C94" s="468">
        <f t="shared" si="29"/>
        <v>0</v>
      </c>
      <c r="D94" s="469"/>
      <c r="E94" s="470"/>
      <c r="F94" s="67">
        <f t="shared" si="17"/>
        <v>0</v>
      </c>
      <c r="G94" s="67">
        <f t="shared" si="17"/>
        <v>0</v>
      </c>
      <c r="H94" s="67">
        <f t="shared" si="17"/>
        <v>0</v>
      </c>
      <c r="I94" s="67">
        <f t="shared" si="27"/>
        <v>0</v>
      </c>
      <c r="J94" s="67">
        <f t="shared" si="18"/>
        <v>0</v>
      </c>
      <c r="K94" s="16">
        <f t="shared" si="18"/>
        <v>0</v>
      </c>
      <c r="L94" s="67">
        <f t="shared" si="18"/>
        <v>0</v>
      </c>
      <c r="M94" s="17">
        <f>IF(L94&gt;0,VLOOKUP(I94,Labour!$AR$1:$AT$15,3,FALSE),0)</f>
        <v>0</v>
      </c>
      <c r="N94" s="70">
        <f t="shared" si="28"/>
        <v>0</v>
      </c>
      <c r="R94" s="83">
        <f t="shared" si="34"/>
        <v>0</v>
      </c>
      <c r="S94" s="83">
        <f t="shared" si="34"/>
        <v>0</v>
      </c>
      <c r="T94" s="83">
        <f t="shared" si="34"/>
        <v>0</v>
      </c>
      <c r="U94" s="83">
        <f t="shared" si="34"/>
        <v>0</v>
      </c>
      <c r="V94" s="83">
        <f t="shared" si="35"/>
        <v>0</v>
      </c>
      <c r="W94" s="83">
        <f t="shared" si="35"/>
        <v>0</v>
      </c>
      <c r="X94" s="83">
        <f t="shared" si="36"/>
        <v>0</v>
      </c>
      <c r="Y94" s="83">
        <f t="shared" si="36"/>
        <v>0</v>
      </c>
      <c r="Z94" s="83">
        <f t="shared" si="36"/>
        <v>0</v>
      </c>
      <c r="AA94" s="171">
        <f t="shared" si="30"/>
        <v>0</v>
      </c>
      <c r="AB94" s="83">
        <f t="shared" si="37"/>
        <v>0</v>
      </c>
      <c r="AC94" s="83">
        <f t="shared" si="37"/>
        <v>0</v>
      </c>
      <c r="AD94" s="171">
        <f t="shared" si="31"/>
        <v>0</v>
      </c>
      <c r="AE94" s="171">
        <f>IF(AD94=1,SUM(AD$10:AD94),0)</f>
        <v>0</v>
      </c>
      <c r="AF94" s="82" t="str">
        <f t="shared" si="32"/>
        <v/>
      </c>
      <c r="AG94" s="171">
        <f t="shared" si="33"/>
        <v>0</v>
      </c>
    </row>
    <row r="95" spans="1:33" ht="12" customHeight="1" x14ac:dyDescent="0.25">
      <c r="A95" s="497"/>
      <c r="B95" s="15">
        <v>86</v>
      </c>
      <c r="C95" s="468">
        <f t="shared" si="29"/>
        <v>0</v>
      </c>
      <c r="D95" s="469"/>
      <c r="E95" s="470"/>
      <c r="F95" s="67">
        <f t="shared" si="17"/>
        <v>0</v>
      </c>
      <c r="G95" s="67">
        <f t="shared" si="17"/>
        <v>0</v>
      </c>
      <c r="H95" s="67">
        <f t="shared" si="17"/>
        <v>0</v>
      </c>
      <c r="I95" s="67">
        <f t="shared" si="27"/>
        <v>0</v>
      </c>
      <c r="J95" s="67">
        <f t="shared" si="18"/>
        <v>0</v>
      </c>
      <c r="K95" s="16">
        <f t="shared" si="18"/>
        <v>0</v>
      </c>
      <c r="L95" s="67">
        <f t="shared" si="18"/>
        <v>0</v>
      </c>
      <c r="M95" s="17">
        <f>IF(L95&gt;0,VLOOKUP(I95,Labour!$AR$1:$AT$15,3,FALSE),0)</f>
        <v>0</v>
      </c>
      <c r="N95" s="70">
        <f t="shared" si="28"/>
        <v>0</v>
      </c>
      <c r="R95" s="83">
        <f t="shared" si="34"/>
        <v>0</v>
      </c>
      <c r="S95" s="83">
        <f t="shared" si="34"/>
        <v>0</v>
      </c>
      <c r="T95" s="83">
        <f t="shared" si="34"/>
        <v>0</v>
      </c>
      <c r="U95" s="83">
        <f t="shared" si="34"/>
        <v>0</v>
      </c>
      <c r="V95" s="83">
        <f t="shared" si="35"/>
        <v>0</v>
      </c>
      <c r="W95" s="83">
        <f t="shared" si="35"/>
        <v>0</v>
      </c>
      <c r="X95" s="83">
        <f t="shared" si="36"/>
        <v>0</v>
      </c>
      <c r="Y95" s="83">
        <f t="shared" si="36"/>
        <v>0</v>
      </c>
      <c r="Z95" s="83">
        <f t="shared" si="36"/>
        <v>0</v>
      </c>
      <c r="AA95" s="171">
        <f t="shared" si="30"/>
        <v>0</v>
      </c>
      <c r="AB95" s="83">
        <f t="shared" si="37"/>
        <v>0</v>
      </c>
      <c r="AC95" s="83">
        <f t="shared" si="37"/>
        <v>0</v>
      </c>
      <c r="AD95" s="171">
        <f t="shared" si="31"/>
        <v>0</v>
      </c>
      <c r="AE95" s="171">
        <f>IF(AD95=1,SUM(AD$10:AD95),0)</f>
        <v>0</v>
      </c>
      <c r="AF95" s="82" t="str">
        <f t="shared" si="32"/>
        <v/>
      </c>
      <c r="AG95" s="171">
        <f t="shared" si="33"/>
        <v>0</v>
      </c>
    </row>
    <row r="96" spans="1:33" ht="12" customHeight="1" x14ac:dyDescent="0.25">
      <c r="A96" s="497"/>
      <c r="B96" s="15">
        <v>87</v>
      </c>
      <c r="C96" s="468">
        <f t="shared" si="29"/>
        <v>0</v>
      </c>
      <c r="D96" s="469"/>
      <c r="E96" s="470"/>
      <c r="F96" s="67">
        <f t="shared" si="17"/>
        <v>0</v>
      </c>
      <c r="G96" s="67">
        <f t="shared" si="17"/>
        <v>0</v>
      </c>
      <c r="H96" s="67">
        <f t="shared" si="17"/>
        <v>0</v>
      </c>
      <c r="I96" s="67">
        <f t="shared" si="27"/>
        <v>0</v>
      </c>
      <c r="J96" s="67">
        <f t="shared" si="18"/>
        <v>0</v>
      </c>
      <c r="K96" s="16">
        <f t="shared" si="18"/>
        <v>0</v>
      </c>
      <c r="L96" s="67">
        <f t="shared" si="18"/>
        <v>0</v>
      </c>
      <c r="M96" s="17">
        <f>IF(L96&gt;0,VLOOKUP(I96,Labour!$AR$1:$AT$15,3,FALSE),0)</f>
        <v>0</v>
      </c>
      <c r="N96" s="70">
        <f t="shared" si="28"/>
        <v>0</v>
      </c>
      <c r="R96" s="83">
        <f t="shared" si="34"/>
        <v>0</v>
      </c>
      <c r="S96" s="83">
        <f t="shared" si="34"/>
        <v>0</v>
      </c>
      <c r="T96" s="83">
        <f t="shared" si="34"/>
        <v>0</v>
      </c>
      <c r="U96" s="83">
        <f t="shared" si="34"/>
        <v>0</v>
      </c>
      <c r="V96" s="83">
        <f t="shared" si="35"/>
        <v>0</v>
      </c>
      <c r="W96" s="83">
        <f t="shared" si="35"/>
        <v>0</v>
      </c>
      <c r="X96" s="83">
        <f t="shared" si="36"/>
        <v>0</v>
      </c>
      <c r="Y96" s="83">
        <f t="shared" si="36"/>
        <v>0</v>
      </c>
      <c r="Z96" s="83">
        <f t="shared" si="36"/>
        <v>0</v>
      </c>
      <c r="AA96" s="171">
        <f t="shared" si="30"/>
        <v>0</v>
      </c>
      <c r="AB96" s="83">
        <f t="shared" si="37"/>
        <v>0</v>
      </c>
      <c r="AC96" s="83">
        <f t="shared" si="37"/>
        <v>0</v>
      </c>
      <c r="AD96" s="171">
        <f t="shared" si="31"/>
        <v>0</v>
      </c>
      <c r="AE96" s="171">
        <f>IF(AD96=1,SUM(AD$10:AD96),0)</f>
        <v>0</v>
      </c>
      <c r="AF96" s="82" t="str">
        <f t="shared" si="32"/>
        <v/>
      </c>
      <c r="AG96" s="171">
        <f t="shared" si="33"/>
        <v>0</v>
      </c>
    </row>
    <row r="97" spans="1:33" ht="12" customHeight="1" x14ac:dyDescent="0.25">
      <c r="A97" s="497"/>
      <c r="B97" s="15">
        <v>88</v>
      </c>
      <c r="C97" s="468">
        <f t="shared" si="29"/>
        <v>0</v>
      </c>
      <c r="D97" s="469"/>
      <c r="E97" s="470"/>
      <c r="F97" s="67">
        <f t="shared" si="17"/>
        <v>0</v>
      </c>
      <c r="G97" s="67">
        <f t="shared" si="17"/>
        <v>0</v>
      </c>
      <c r="H97" s="67">
        <f t="shared" si="17"/>
        <v>0</v>
      </c>
      <c r="I97" s="67">
        <f t="shared" si="27"/>
        <v>0</v>
      </c>
      <c r="J97" s="67">
        <f t="shared" si="18"/>
        <v>0</v>
      </c>
      <c r="K97" s="16">
        <f t="shared" si="18"/>
        <v>0</v>
      </c>
      <c r="L97" s="67">
        <f t="shared" si="18"/>
        <v>0</v>
      </c>
      <c r="M97" s="17">
        <f>IF(L97&gt;0,VLOOKUP(I97,Labour!$AR$1:$AT$15,3,FALSE),0)</f>
        <v>0</v>
      </c>
      <c r="N97" s="70">
        <f t="shared" si="28"/>
        <v>0</v>
      </c>
      <c r="R97" s="83">
        <f t="shared" si="34"/>
        <v>0</v>
      </c>
      <c r="S97" s="83">
        <f t="shared" si="34"/>
        <v>0</v>
      </c>
      <c r="T97" s="83">
        <f t="shared" si="34"/>
        <v>0</v>
      </c>
      <c r="U97" s="83">
        <f t="shared" si="34"/>
        <v>0</v>
      </c>
      <c r="V97" s="83">
        <f t="shared" si="35"/>
        <v>0</v>
      </c>
      <c r="W97" s="83">
        <f t="shared" si="35"/>
        <v>0</v>
      </c>
      <c r="X97" s="83">
        <f t="shared" si="36"/>
        <v>0</v>
      </c>
      <c r="Y97" s="83">
        <f t="shared" si="36"/>
        <v>0</v>
      </c>
      <c r="Z97" s="83">
        <f t="shared" si="36"/>
        <v>0</v>
      </c>
      <c r="AA97" s="171">
        <f t="shared" si="30"/>
        <v>0</v>
      </c>
      <c r="AB97" s="83">
        <f t="shared" si="37"/>
        <v>0</v>
      </c>
      <c r="AC97" s="83">
        <f t="shared" si="37"/>
        <v>0</v>
      </c>
      <c r="AD97" s="171">
        <f t="shared" si="31"/>
        <v>0</v>
      </c>
      <c r="AE97" s="171">
        <f>IF(AD97=1,SUM(AD$10:AD97),0)</f>
        <v>0</v>
      </c>
      <c r="AF97" s="82" t="str">
        <f t="shared" si="32"/>
        <v/>
      </c>
      <c r="AG97" s="171">
        <f t="shared" si="33"/>
        <v>0</v>
      </c>
    </row>
    <row r="98" spans="1:33" ht="12" customHeight="1" x14ac:dyDescent="0.25">
      <c r="A98" s="497"/>
      <c r="B98" s="15">
        <v>89</v>
      </c>
      <c r="C98" s="468">
        <f t="shared" si="29"/>
        <v>0</v>
      </c>
      <c r="D98" s="469"/>
      <c r="E98" s="470"/>
      <c r="F98" s="67">
        <f t="shared" si="17"/>
        <v>0</v>
      </c>
      <c r="G98" s="67">
        <f t="shared" si="17"/>
        <v>0</v>
      </c>
      <c r="H98" s="67">
        <f t="shared" si="17"/>
        <v>0</v>
      </c>
      <c r="I98" s="67">
        <f t="shared" si="27"/>
        <v>0</v>
      </c>
      <c r="J98" s="67">
        <f t="shared" si="18"/>
        <v>0</v>
      </c>
      <c r="K98" s="16">
        <f t="shared" si="18"/>
        <v>0</v>
      </c>
      <c r="L98" s="67">
        <f t="shared" si="18"/>
        <v>0</v>
      </c>
      <c r="M98" s="17">
        <f>IF(L98&gt;0,VLOOKUP(I98,Labour!$AR$1:$AT$15,3,FALSE),0)</f>
        <v>0</v>
      </c>
      <c r="N98" s="70">
        <f t="shared" si="28"/>
        <v>0</v>
      </c>
      <c r="R98" s="83">
        <f t="shared" si="34"/>
        <v>0</v>
      </c>
      <c r="S98" s="83">
        <f t="shared" si="34"/>
        <v>0</v>
      </c>
      <c r="T98" s="83">
        <f t="shared" si="34"/>
        <v>0</v>
      </c>
      <c r="U98" s="83">
        <f t="shared" si="34"/>
        <v>0</v>
      </c>
      <c r="V98" s="83">
        <f t="shared" si="35"/>
        <v>0</v>
      </c>
      <c r="W98" s="83">
        <f t="shared" si="35"/>
        <v>0</v>
      </c>
      <c r="X98" s="83">
        <f t="shared" si="36"/>
        <v>0</v>
      </c>
      <c r="Y98" s="83">
        <f t="shared" si="36"/>
        <v>0</v>
      </c>
      <c r="Z98" s="83">
        <f t="shared" si="36"/>
        <v>0</v>
      </c>
      <c r="AA98" s="171">
        <f t="shared" si="30"/>
        <v>0</v>
      </c>
      <c r="AB98" s="83">
        <f t="shared" si="37"/>
        <v>0</v>
      </c>
      <c r="AC98" s="83">
        <f t="shared" si="37"/>
        <v>0</v>
      </c>
      <c r="AD98" s="171">
        <f t="shared" si="31"/>
        <v>0</v>
      </c>
      <c r="AE98" s="171">
        <f>IF(AD98=1,SUM(AD$10:AD98),0)</f>
        <v>0</v>
      </c>
      <c r="AF98" s="82" t="str">
        <f t="shared" si="32"/>
        <v/>
      </c>
      <c r="AG98" s="171">
        <f t="shared" si="33"/>
        <v>0</v>
      </c>
    </row>
    <row r="99" spans="1:33" ht="12" customHeight="1" x14ac:dyDescent="0.25">
      <c r="A99" s="497"/>
      <c r="B99" s="15">
        <v>90</v>
      </c>
      <c r="C99" s="468">
        <f t="shared" si="29"/>
        <v>0</v>
      </c>
      <c r="D99" s="469"/>
      <c r="E99" s="470"/>
      <c r="F99" s="67">
        <f t="shared" si="17"/>
        <v>0</v>
      </c>
      <c r="G99" s="67">
        <f t="shared" si="17"/>
        <v>0</v>
      </c>
      <c r="H99" s="67">
        <f t="shared" si="17"/>
        <v>0</v>
      </c>
      <c r="I99" s="67">
        <f t="shared" si="27"/>
        <v>0</v>
      </c>
      <c r="J99" s="67">
        <f t="shared" si="18"/>
        <v>0</v>
      </c>
      <c r="K99" s="16">
        <f t="shared" si="18"/>
        <v>0</v>
      </c>
      <c r="L99" s="67">
        <f t="shared" si="18"/>
        <v>0</v>
      </c>
      <c r="M99" s="17">
        <f>IF(L99&gt;0,VLOOKUP(I99,Labour!$AR$1:$AT$15,3,FALSE),0)</f>
        <v>0</v>
      </c>
      <c r="N99" s="70">
        <f t="shared" si="28"/>
        <v>0</v>
      </c>
      <c r="R99" s="83">
        <f t="shared" si="34"/>
        <v>0</v>
      </c>
      <c r="S99" s="83">
        <f t="shared" si="34"/>
        <v>0</v>
      </c>
      <c r="T99" s="83">
        <f t="shared" si="34"/>
        <v>0</v>
      </c>
      <c r="U99" s="83">
        <f t="shared" si="34"/>
        <v>0</v>
      </c>
      <c r="V99" s="83">
        <f t="shared" si="35"/>
        <v>0</v>
      </c>
      <c r="W99" s="83">
        <f t="shared" si="35"/>
        <v>0</v>
      </c>
      <c r="X99" s="83">
        <f t="shared" si="36"/>
        <v>0</v>
      </c>
      <c r="Y99" s="83">
        <f t="shared" si="36"/>
        <v>0</v>
      </c>
      <c r="Z99" s="83">
        <f t="shared" si="36"/>
        <v>0</v>
      </c>
      <c r="AA99" s="171">
        <f t="shared" si="30"/>
        <v>0</v>
      </c>
      <c r="AB99" s="83">
        <f t="shared" si="37"/>
        <v>0</v>
      </c>
      <c r="AC99" s="83">
        <f t="shared" si="37"/>
        <v>0</v>
      </c>
      <c r="AD99" s="171">
        <f t="shared" si="31"/>
        <v>0</v>
      </c>
      <c r="AE99" s="171">
        <f>IF(AD99=1,SUM(AD$10:AD99),0)</f>
        <v>0</v>
      </c>
      <c r="AF99" s="82" t="str">
        <f t="shared" si="32"/>
        <v/>
      </c>
      <c r="AG99" s="171">
        <f t="shared" si="33"/>
        <v>0</v>
      </c>
    </row>
    <row r="100" spans="1:33" ht="12" customHeight="1" x14ac:dyDescent="0.25">
      <c r="A100" s="497"/>
      <c r="B100" s="15">
        <v>91</v>
      </c>
      <c r="C100" s="468">
        <f t="shared" si="29"/>
        <v>0</v>
      </c>
      <c r="D100" s="469"/>
      <c r="E100" s="470"/>
      <c r="F100" s="67">
        <f t="shared" si="17"/>
        <v>0</v>
      </c>
      <c r="G100" s="67">
        <f t="shared" si="17"/>
        <v>0</v>
      </c>
      <c r="H100" s="67">
        <f t="shared" si="17"/>
        <v>0</v>
      </c>
      <c r="I100" s="67">
        <f t="shared" si="27"/>
        <v>0</v>
      </c>
      <c r="J100" s="67">
        <f t="shared" si="18"/>
        <v>0</v>
      </c>
      <c r="K100" s="16">
        <f t="shared" si="18"/>
        <v>0</v>
      </c>
      <c r="L100" s="67">
        <f t="shared" si="18"/>
        <v>0</v>
      </c>
      <c r="M100" s="17">
        <f>IF(L100&gt;0,VLOOKUP(I100,Labour!$AR$1:$AT$15,3,FALSE),0)</f>
        <v>0</v>
      </c>
      <c r="N100" s="70">
        <f t="shared" si="28"/>
        <v>0</v>
      </c>
      <c r="R100" s="83">
        <f t="shared" si="34"/>
        <v>0</v>
      </c>
      <c r="S100" s="83">
        <f t="shared" si="34"/>
        <v>0</v>
      </c>
      <c r="T100" s="83">
        <f t="shared" si="34"/>
        <v>0</v>
      </c>
      <c r="U100" s="83">
        <f t="shared" si="34"/>
        <v>0</v>
      </c>
      <c r="V100" s="83">
        <f t="shared" si="35"/>
        <v>0</v>
      </c>
      <c r="W100" s="83">
        <f t="shared" si="35"/>
        <v>0</v>
      </c>
      <c r="X100" s="83">
        <f t="shared" si="36"/>
        <v>0</v>
      </c>
      <c r="Y100" s="83">
        <f t="shared" si="36"/>
        <v>0</v>
      </c>
      <c r="Z100" s="83">
        <f t="shared" si="36"/>
        <v>0</v>
      </c>
      <c r="AA100" s="171">
        <f t="shared" si="30"/>
        <v>0</v>
      </c>
      <c r="AB100" s="83">
        <f t="shared" si="37"/>
        <v>0</v>
      </c>
      <c r="AC100" s="83">
        <f t="shared" si="37"/>
        <v>0</v>
      </c>
      <c r="AD100" s="171">
        <f t="shared" si="31"/>
        <v>0</v>
      </c>
      <c r="AE100" s="171">
        <f>IF(AD100=1,SUM(AD$10:AD100),0)</f>
        <v>0</v>
      </c>
      <c r="AF100" s="82" t="str">
        <f t="shared" si="32"/>
        <v/>
      </c>
      <c r="AG100" s="171">
        <f t="shared" si="33"/>
        <v>0</v>
      </c>
    </row>
    <row r="101" spans="1:33" ht="12" customHeight="1" x14ac:dyDescent="0.25">
      <c r="A101" s="497"/>
      <c r="B101" s="15">
        <v>92</v>
      </c>
      <c r="C101" s="468">
        <f t="shared" si="29"/>
        <v>0</v>
      </c>
      <c r="D101" s="469"/>
      <c r="E101" s="470"/>
      <c r="F101" s="67">
        <f t="shared" si="17"/>
        <v>0</v>
      </c>
      <c r="G101" s="67">
        <f t="shared" si="17"/>
        <v>0</v>
      </c>
      <c r="H101" s="67">
        <f t="shared" si="17"/>
        <v>0</v>
      </c>
      <c r="I101" s="67">
        <f t="shared" si="27"/>
        <v>0</v>
      </c>
      <c r="J101" s="67">
        <f t="shared" si="18"/>
        <v>0</v>
      </c>
      <c r="K101" s="16">
        <f t="shared" si="18"/>
        <v>0</v>
      </c>
      <c r="L101" s="67">
        <f t="shared" si="18"/>
        <v>0</v>
      </c>
      <c r="M101" s="17">
        <f>IF(L101&gt;0,VLOOKUP(I101,Labour!$AR$1:$AT$15,3,FALSE),0)</f>
        <v>0</v>
      </c>
      <c r="N101" s="70">
        <f t="shared" si="28"/>
        <v>0</v>
      </c>
      <c r="R101" s="83">
        <f t="shared" si="34"/>
        <v>0</v>
      </c>
      <c r="S101" s="83">
        <f t="shared" si="34"/>
        <v>0</v>
      </c>
      <c r="T101" s="83">
        <f t="shared" si="34"/>
        <v>0</v>
      </c>
      <c r="U101" s="83">
        <f t="shared" si="34"/>
        <v>0</v>
      </c>
      <c r="V101" s="83">
        <f t="shared" si="35"/>
        <v>0</v>
      </c>
      <c r="W101" s="83">
        <f t="shared" si="35"/>
        <v>0</v>
      </c>
      <c r="X101" s="83">
        <f t="shared" si="36"/>
        <v>0</v>
      </c>
      <c r="Y101" s="83">
        <f t="shared" si="36"/>
        <v>0</v>
      </c>
      <c r="Z101" s="83">
        <f t="shared" si="36"/>
        <v>0</v>
      </c>
      <c r="AA101" s="171">
        <f t="shared" si="30"/>
        <v>0</v>
      </c>
      <c r="AB101" s="83">
        <f t="shared" si="37"/>
        <v>0</v>
      </c>
      <c r="AC101" s="83">
        <f t="shared" si="37"/>
        <v>0</v>
      </c>
      <c r="AD101" s="171">
        <f t="shared" si="31"/>
        <v>0</v>
      </c>
      <c r="AE101" s="171">
        <f>IF(AD101=1,SUM(AD$10:AD101),0)</f>
        <v>0</v>
      </c>
      <c r="AF101" s="82" t="str">
        <f t="shared" si="32"/>
        <v/>
      </c>
      <c r="AG101" s="171">
        <f t="shared" si="33"/>
        <v>0</v>
      </c>
    </row>
    <row r="102" spans="1:33" ht="12" customHeight="1" x14ac:dyDescent="0.25">
      <c r="A102" s="497"/>
      <c r="B102" s="15">
        <v>93</v>
      </c>
      <c r="C102" s="468">
        <f t="shared" si="29"/>
        <v>0</v>
      </c>
      <c r="D102" s="469"/>
      <c r="E102" s="470"/>
      <c r="F102" s="67">
        <f t="shared" si="17"/>
        <v>0</v>
      </c>
      <c r="G102" s="67">
        <f t="shared" si="17"/>
        <v>0</v>
      </c>
      <c r="H102" s="67">
        <f t="shared" si="17"/>
        <v>0</v>
      </c>
      <c r="I102" s="67">
        <f t="shared" si="27"/>
        <v>0</v>
      </c>
      <c r="J102" s="67">
        <f t="shared" si="18"/>
        <v>0</v>
      </c>
      <c r="K102" s="16">
        <f t="shared" si="18"/>
        <v>0</v>
      </c>
      <c r="L102" s="67">
        <f t="shared" si="18"/>
        <v>0</v>
      </c>
      <c r="M102" s="17">
        <f>IF(L102&gt;0,VLOOKUP(I102,Labour!$AR$1:$AT$15,3,FALSE),0)</f>
        <v>0</v>
      </c>
      <c r="N102" s="70">
        <f t="shared" si="28"/>
        <v>0</v>
      </c>
      <c r="R102" s="83">
        <f t="shared" si="34"/>
        <v>0</v>
      </c>
      <c r="S102" s="83">
        <f t="shared" si="34"/>
        <v>0</v>
      </c>
      <c r="T102" s="83">
        <f t="shared" si="34"/>
        <v>0</v>
      </c>
      <c r="U102" s="83">
        <f t="shared" si="34"/>
        <v>0</v>
      </c>
      <c r="V102" s="83">
        <f t="shared" si="35"/>
        <v>0</v>
      </c>
      <c r="W102" s="83">
        <f t="shared" si="35"/>
        <v>0</v>
      </c>
      <c r="X102" s="83">
        <f t="shared" si="36"/>
        <v>0</v>
      </c>
      <c r="Y102" s="83">
        <f t="shared" si="36"/>
        <v>0</v>
      </c>
      <c r="Z102" s="83">
        <f t="shared" si="36"/>
        <v>0</v>
      </c>
      <c r="AA102" s="171">
        <f t="shared" si="30"/>
        <v>0</v>
      </c>
      <c r="AB102" s="83">
        <f t="shared" si="37"/>
        <v>0</v>
      </c>
      <c r="AC102" s="83">
        <f t="shared" si="37"/>
        <v>0</v>
      </c>
      <c r="AD102" s="171">
        <f t="shared" si="31"/>
        <v>0</v>
      </c>
      <c r="AE102" s="171">
        <f>IF(AD102=1,SUM(AD$10:AD102),0)</f>
        <v>0</v>
      </c>
      <c r="AF102" s="82" t="str">
        <f t="shared" si="32"/>
        <v/>
      </c>
      <c r="AG102" s="171">
        <f t="shared" si="33"/>
        <v>0</v>
      </c>
    </row>
    <row r="103" spans="1:33" ht="12" customHeight="1" x14ac:dyDescent="0.25">
      <c r="A103" s="497"/>
      <c r="B103" s="15">
        <v>94</v>
      </c>
      <c r="C103" s="468">
        <f t="shared" si="29"/>
        <v>0</v>
      </c>
      <c r="D103" s="469"/>
      <c r="E103" s="470"/>
      <c r="F103" s="67">
        <f t="shared" si="17"/>
        <v>0</v>
      </c>
      <c r="G103" s="67">
        <f t="shared" si="17"/>
        <v>0</v>
      </c>
      <c r="H103" s="67">
        <f t="shared" si="17"/>
        <v>0</v>
      </c>
      <c r="I103" s="67">
        <f t="shared" si="27"/>
        <v>0</v>
      </c>
      <c r="J103" s="67">
        <f t="shared" si="18"/>
        <v>0</v>
      </c>
      <c r="K103" s="16">
        <f t="shared" si="18"/>
        <v>0</v>
      </c>
      <c r="L103" s="67">
        <f t="shared" si="18"/>
        <v>0</v>
      </c>
      <c r="M103" s="17">
        <f>IF(L103&gt;0,VLOOKUP(I103,Labour!$AR$1:$AT$15,3,FALSE),0)</f>
        <v>0</v>
      </c>
      <c r="N103" s="70">
        <f t="shared" si="28"/>
        <v>0</v>
      </c>
      <c r="R103" s="83">
        <f t="shared" si="34"/>
        <v>0</v>
      </c>
      <c r="S103" s="83">
        <f t="shared" si="34"/>
        <v>0</v>
      </c>
      <c r="T103" s="83">
        <f t="shared" si="34"/>
        <v>0</v>
      </c>
      <c r="U103" s="83">
        <f t="shared" si="34"/>
        <v>0</v>
      </c>
      <c r="V103" s="83">
        <f t="shared" si="35"/>
        <v>0</v>
      </c>
      <c r="W103" s="83">
        <f t="shared" si="35"/>
        <v>0</v>
      </c>
      <c r="X103" s="83">
        <f t="shared" si="36"/>
        <v>0</v>
      </c>
      <c r="Y103" s="83">
        <f t="shared" si="36"/>
        <v>0</v>
      </c>
      <c r="Z103" s="83">
        <f t="shared" si="36"/>
        <v>0</v>
      </c>
      <c r="AA103" s="171">
        <f t="shared" si="30"/>
        <v>0</v>
      </c>
      <c r="AB103" s="83">
        <f t="shared" si="37"/>
        <v>0</v>
      </c>
      <c r="AC103" s="83">
        <f t="shared" si="37"/>
        <v>0</v>
      </c>
      <c r="AD103" s="171">
        <f t="shared" si="31"/>
        <v>0</v>
      </c>
      <c r="AE103" s="171">
        <f>IF(AD103=1,SUM(AD$10:AD103),0)</f>
        <v>0</v>
      </c>
      <c r="AF103" s="82" t="str">
        <f t="shared" si="32"/>
        <v/>
      </c>
      <c r="AG103" s="171">
        <f t="shared" si="33"/>
        <v>0</v>
      </c>
    </row>
    <row r="104" spans="1:33" ht="12" customHeight="1" x14ac:dyDescent="0.25">
      <c r="A104" s="497"/>
      <c r="B104" s="15">
        <v>95</v>
      </c>
      <c r="C104" s="468">
        <f t="shared" si="29"/>
        <v>0</v>
      </c>
      <c r="D104" s="469"/>
      <c r="E104" s="470"/>
      <c r="F104" s="67">
        <f t="shared" si="17"/>
        <v>0</v>
      </c>
      <c r="G104" s="67">
        <f t="shared" si="17"/>
        <v>0</v>
      </c>
      <c r="H104" s="67">
        <f t="shared" si="17"/>
        <v>0</v>
      </c>
      <c r="I104" s="67">
        <f t="shared" si="27"/>
        <v>0</v>
      </c>
      <c r="J104" s="67">
        <f t="shared" si="18"/>
        <v>0</v>
      </c>
      <c r="K104" s="16">
        <f t="shared" si="18"/>
        <v>0</v>
      </c>
      <c r="L104" s="67">
        <f t="shared" si="18"/>
        <v>0</v>
      </c>
      <c r="M104" s="17">
        <f>IF(L104&gt;0,VLOOKUP(I104,Labour!$AR$1:$AT$15,3,FALSE),0)</f>
        <v>0</v>
      </c>
      <c r="N104" s="70">
        <f t="shared" si="28"/>
        <v>0</v>
      </c>
      <c r="R104" s="83">
        <f t="shared" si="34"/>
        <v>0</v>
      </c>
      <c r="S104" s="83">
        <f t="shared" si="34"/>
        <v>0</v>
      </c>
      <c r="T104" s="83">
        <f t="shared" si="34"/>
        <v>0</v>
      </c>
      <c r="U104" s="83">
        <f t="shared" si="34"/>
        <v>0</v>
      </c>
      <c r="V104" s="83">
        <f t="shared" si="35"/>
        <v>0</v>
      </c>
      <c r="W104" s="83">
        <f t="shared" si="35"/>
        <v>0</v>
      </c>
      <c r="X104" s="83">
        <f t="shared" si="36"/>
        <v>0</v>
      </c>
      <c r="Y104" s="83">
        <f t="shared" si="36"/>
        <v>0</v>
      </c>
      <c r="Z104" s="83">
        <f t="shared" si="36"/>
        <v>0</v>
      </c>
      <c r="AA104" s="171">
        <f t="shared" si="30"/>
        <v>0</v>
      </c>
      <c r="AB104" s="83">
        <f t="shared" si="37"/>
        <v>0</v>
      </c>
      <c r="AC104" s="83">
        <f t="shared" si="37"/>
        <v>0</v>
      </c>
      <c r="AD104" s="171">
        <f t="shared" si="31"/>
        <v>0</v>
      </c>
      <c r="AE104" s="171">
        <f>IF(AD104=1,SUM(AD$10:AD104),0)</f>
        <v>0</v>
      </c>
      <c r="AF104" s="82" t="str">
        <f t="shared" si="32"/>
        <v/>
      </c>
      <c r="AG104" s="171">
        <f t="shared" si="33"/>
        <v>0</v>
      </c>
    </row>
    <row r="105" spans="1:33" ht="12" customHeight="1" x14ac:dyDescent="0.25">
      <c r="A105" s="497"/>
      <c r="B105" s="15">
        <v>96</v>
      </c>
      <c r="C105" s="468">
        <f t="shared" si="29"/>
        <v>0</v>
      </c>
      <c r="D105" s="469"/>
      <c r="E105" s="470"/>
      <c r="F105" s="67">
        <f t="shared" si="17"/>
        <v>0</v>
      </c>
      <c r="G105" s="67">
        <f t="shared" si="17"/>
        <v>0</v>
      </c>
      <c r="H105" s="67">
        <f t="shared" si="17"/>
        <v>0</v>
      </c>
      <c r="I105" s="67">
        <f t="shared" si="27"/>
        <v>0</v>
      </c>
      <c r="J105" s="67">
        <f t="shared" si="18"/>
        <v>0</v>
      </c>
      <c r="K105" s="16">
        <f t="shared" si="18"/>
        <v>0</v>
      </c>
      <c r="L105" s="67">
        <f t="shared" si="18"/>
        <v>0</v>
      </c>
      <c r="M105" s="17">
        <f>IF(L105&gt;0,VLOOKUP(I105,Labour!$AR$1:$AT$15,3,FALSE),0)</f>
        <v>0</v>
      </c>
      <c r="N105" s="70">
        <f t="shared" si="28"/>
        <v>0</v>
      </c>
      <c r="R105" s="83">
        <f t="shared" si="34"/>
        <v>0</v>
      </c>
      <c r="S105" s="83">
        <f t="shared" si="34"/>
        <v>0</v>
      </c>
      <c r="T105" s="83">
        <f t="shared" si="34"/>
        <v>0</v>
      </c>
      <c r="U105" s="83">
        <f t="shared" si="34"/>
        <v>0</v>
      </c>
      <c r="V105" s="83">
        <f t="shared" si="35"/>
        <v>0</v>
      </c>
      <c r="W105" s="83">
        <f t="shared" si="35"/>
        <v>0</v>
      </c>
      <c r="X105" s="83">
        <f t="shared" si="36"/>
        <v>0</v>
      </c>
      <c r="Y105" s="83">
        <f t="shared" si="36"/>
        <v>0</v>
      </c>
      <c r="Z105" s="83">
        <f t="shared" si="36"/>
        <v>0</v>
      </c>
      <c r="AA105" s="171">
        <f t="shared" si="30"/>
        <v>0</v>
      </c>
      <c r="AB105" s="83">
        <f t="shared" si="37"/>
        <v>0</v>
      </c>
      <c r="AC105" s="83">
        <f t="shared" si="37"/>
        <v>0</v>
      </c>
      <c r="AD105" s="171">
        <f t="shared" si="31"/>
        <v>0</v>
      </c>
      <c r="AE105" s="171">
        <f>IF(AD105=1,SUM(AD$10:AD105),0)</f>
        <v>0</v>
      </c>
      <c r="AF105" s="82" t="str">
        <f t="shared" si="32"/>
        <v/>
      </c>
      <c r="AG105" s="171">
        <f t="shared" si="33"/>
        <v>0</v>
      </c>
    </row>
    <row r="106" spans="1:33" ht="12" customHeight="1" x14ac:dyDescent="0.25">
      <c r="A106" s="497"/>
      <c r="B106" s="15">
        <v>97</v>
      </c>
      <c r="C106" s="468">
        <f t="shared" si="29"/>
        <v>0</v>
      </c>
      <c r="D106" s="469"/>
      <c r="E106" s="470"/>
      <c r="F106" s="67">
        <f t="shared" si="17"/>
        <v>0</v>
      </c>
      <c r="G106" s="67">
        <f t="shared" si="17"/>
        <v>0</v>
      </c>
      <c r="H106" s="67">
        <f t="shared" si="17"/>
        <v>0</v>
      </c>
      <c r="I106" s="67">
        <f t="shared" si="27"/>
        <v>0</v>
      </c>
      <c r="J106" s="67">
        <f t="shared" si="18"/>
        <v>0</v>
      </c>
      <c r="K106" s="16">
        <f t="shared" si="18"/>
        <v>0</v>
      </c>
      <c r="L106" s="67">
        <f t="shared" si="18"/>
        <v>0</v>
      </c>
      <c r="M106" s="17">
        <f>IF(L106&gt;0,VLOOKUP(I106,Labour!$AR$1:$AT$15,3,FALSE),0)</f>
        <v>0</v>
      </c>
      <c r="N106" s="70">
        <f t="shared" si="28"/>
        <v>0</v>
      </c>
      <c r="R106" s="83">
        <f t="shared" si="34"/>
        <v>0</v>
      </c>
      <c r="S106" s="83">
        <f t="shared" si="34"/>
        <v>0</v>
      </c>
      <c r="T106" s="83">
        <f t="shared" si="34"/>
        <v>0</v>
      </c>
      <c r="U106" s="83">
        <f t="shared" si="34"/>
        <v>0</v>
      </c>
      <c r="V106" s="83">
        <f t="shared" si="35"/>
        <v>0</v>
      </c>
      <c r="W106" s="83">
        <f t="shared" si="35"/>
        <v>0</v>
      </c>
      <c r="X106" s="83">
        <f t="shared" si="36"/>
        <v>0</v>
      </c>
      <c r="Y106" s="83">
        <f t="shared" si="36"/>
        <v>0</v>
      </c>
      <c r="Z106" s="83">
        <f t="shared" si="36"/>
        <v>0</v>
      </c>
      <c r="AA106" s="171">
        <f t="shared" si="30"/>
        <v>0</v>
      </c>
      <c r="AB106" s="83">
        <f t="shared" si="37"/>
        <v>0</v>
      </c>
      <c r="AC106" s="83">
        <f t="shared" si="37"/>
        <v>0</v>
      </c>
      <c r="AD106" s="171">
        <f t="shared" si="31"/>
        <v>0</v>
      </c>
      <c r="AE106" s="171">
        <f>IF(AD106=1,SUM(AD$10:AD106),0)</f>
        <v>0</v>
      </c>
      <c r="AF106" s="82" t="str">
        <f t="shared" si="32"/>
        <v/>
      </c>
      <c r="AG106" s="171">
        <f t="shared" si="33"/>
        <v>0</v>
      </c>
    </row>
    <row r="107" spans="1:33" ht="12" customHeight="1" x14ac:dyDescent="0.25">
      <c r="A107" s="497"/>
      <c r="B107" s="15">
        <v>98</v>
      </c>
      <c r="C107" s="468">
        <f t="shared" si="29"/>
        <v>0</v>
      </c>
      <c r="D107" s="469"/>
      <c r="E107" s="470"/>
      <c r="F107" s="67">
        <f t="shared" si="17"/>
        <v>0</v>
      </c>
      <c r="G107" s="67">
        <f t="shared" si="17"/>
        <v>0</v>
      </c>
      <c r="H107" s="67">
        <f t="shared" si="17"/>
        <v>0</v>
      </c>
      <c r="I107" s="67">
        <f t="shared" si="27"/>
        <v>0</v>
      </c>
      <c r="J107" s="67">
        <f t="shared" si="18"/>
        <v>0</v>
      </c>
      <c r="K107" s="16">
        <f t="shared" si="18"/>
        <v>0</v>
      </c>
      <c r="L107" s="67">
        <f t="shared" si="18"/>
        <v>0</v>
      </c>
      <c r="M107" s="17">
        <f>IF(L107&gt;0,VLOOKUP(I107,Labour!$AR$1:$AT$15,3,FALSE),0)</f>
        <v>0</v>
      </c>
      <c r="N107" s="70">
        <f t="shared" si="28"/>
        <v>0</v>
      </c>
      <c r="R107" s="83">
        <f t="shared" si="34"/>
        <v>0</v>
      </c>
      <c r="S107" s="83">
        <f t="shared" si="34"/>
        <v>0</v>
      </c>
      <c r="T107" s="83">
        <f t="shared" si="34"/>
        <v>0</v>
      </c>
      <c r="U107" s="83">
        <f t="shared" si="34"/>
        <v>0</v>
      </c>
      <c r="V107" s="83">
        <f t="shared" si="35"/>
        <v>0</v>
      </c>
      <c r="W107" s="83">
        <f t="shared" si="35"/>
        <v>0</v>
      </c>
      <c r="X107" s="83">
        <f t="shared" si="36"/>
        <v>0</v>
      </c>
      <c r="Y107" s="83">
        <f t="shared" si="36"/>
        <v>0</v>
      </c>
      <c r="Z107" s="83">
        <f t="shared" si="36"/>
        <v>0</v>
      </c>
      <c r="AA107" s="171">
        <f t="shared" si="30"/>
        <v>0</v>
      </c>
      <c r="AB107" s="83">
        <f t="shared" si="37"/>
        <v>0</v>
      </c>
      <c r="AC107" s="83">
        <f t="shared" si="37"/>
        <v>0</v>
      </c>
      <c r="AD107" s="171">
        <f t="shared" si="31"/>
        <v>0</v>
      </c>
      <c r="AE107" s="171">
        <f>IF(AD107=1,SUM(AD$10:AD107),0)</f>
        <v>0</v>
      </c>
      <c r="AF107" s="82" t="str">
        <f t="shared" si="32"/>
        <v/>
      </c>
      <c r="AG107" s="171">
        <f t="shared" si="33"/>
        <v>0</v>
      </c>
    </row>
    <row r="108" spans="1:33" ht="12" customHeight="1" x14ac:dyDescent="0.25">
      <c r="A108" s="497"/>
      <c r="B108" s="15">
        <v>99</v>
      </c>
      <c r="C108" s="468">
        <f t="shared" si="29"/>
        <v>0</v>
      </c>
      <c r="D108" s="469"/>
      <c r="E108" s="470"/>
      <c r="F108" s="67">
        <f t="shared" si="17"/>
        <v>0</v>
      </c>
      <c r="G108" s="67">
        <f t="shared" si="17"/>
        <v>0</v>
      </c>
      <c r="H108" s="67">
        <f t="shared" si="17"/>
        <v>0</v>
      </c>
      <c r="I108" s="67">
        <f t="shared" si="27"/>
        <v>0</v>
      </c>
      <c r="J108" s="67">
        <f t="shared" si="18"/>
        <v>0</v>
      </c>
      <c r="K108" s="16">
        <f t="shared" si="18"/>
        <v>0</v>
      </c>
      <c r="L108" s="67">
        <f t="shared" si="18"/>
        <v>0</v>
      </c>
      <c r="M108" s="17">
        <f>IF(L108&gt;0,VLOOKUP(I108,Labour!$AR$1:$AT$15,3,FALSE),0)</f>
        <v>0</v>
      </c>
      <c r="N108" s="70">
        <f t="shared" si="28"/>
        <v>0</v>
      </c>
      <c r="R108" s="83">
        <f t="shared" si="34"/>
        <v>0</v>
      </c>
      <c r="S108" s="83">
        <f t="shared" si="34"/>
        <v>0</v>
      </c>
      <c r="T108" s="83">
        <f t="shared" si="34"/>
        <v>0</v>
      </c>
      <c r="U108" s="83">
        <f t="shared" si="34"/>
        <v>0</v>
      </c>
      <c r="V108" s="83">
        <f t="shared" si="35"/>
        <v>0</v>
      </c>
      <c r="W108" s="83">
        <f t="shared" si="35"/>
        <v>0</v>
      </c>
      <c r="X108" s="83">
        <f t="shared" si="36"/>
        <v>0</v>
      </c>
      <c r="Y108" s="83">
        <f t="shared" si="36"/>
        <v>0</v>
      </c>
      <c r="Z108" s="83">
        <f t="shared" si="36"/>
        <v>0</v>
      </c>
      <c r="AA108" s="171">
        <f t="shared" si="30"/>
        <v>0</v>
      </c>
      <c r="AB108" s="83">
        <f t="shared" si="37"/>
        <v>0</v>
      </c>
      <c r="AC108" s="83">
        <f t="shared" si="37"/>
        <v>0</v>
      </c>
      <c r="AD108" s="171">
        <f t="shared" si="31"/>
        <v>0</v>
      </c>
      <c r="AE108" s="171">
        <f>IF(AD108=1,SUM(AD$10:AD108),0)</f>
        <v>0</v>
      </c>
      <c r="AF108" s="82" t="str">
        <f t="shared" si="32"/>
        <v/>
      </c>
      <c r="AG108" s="171">
        <f t="shared" si="33"/>
        <v>0</v>
      </c>
    </row>
    <row r="109" spans="1:33" ht="12" customHeight="1" thickBot="1" x14ac:dyDescent="0.3">
      <c r="A109" s="497"/>
      <c r="B109" s="179">
        <v>100</v>
      </c>
      <c r="C109" s="468">
        <f t="shared" si="29"/>
        <v>0</v>
      </c>
      <c r="D109" s="469"/>
      <c r="E109" s="470"/>
      <c r="F109" s="67">
        <f t="shared" si="17"/>
        <v>0</v>
      </c>
      <c r="G109" s="67">
        <f t="shared" si="17"/>
        <v>0</v>
      </c>
      <c r="H109" s="67">
        <f t="shared" si="17"/>
        <v>0</v>
      </c>
      <c r="I109" s="67">
        <f t="shared" si="27"/>
        <v>0</v>
      </c>
      <c r="J109" s="67">
        <f t="shared" si="18"/>
        <v>0</v>
      </c>
      <c r="K109" s="16">
        <f t="shared" si="18"/>
        <v>0</v>
      </c>
      <c r="L109" s="67">
        <f t="shared" si="18"/>
        <v>0</v>
      </c>
      <c r="M109" s="17">
        <f>IF(L109&gt;0,VLOOKUP(I109,Labour!$AR$1:$AT$15,3,FALSE),0)</f>
        <v>0</v>
      </c>
      <c r="N109" s="70">
        <f t="shared" si="28"/>
        <v>0</v>
      </c>
      <c r="R109" s="83">
        <f t="shared" si="34"/>
        <v>0</v>
      </c>
      <c r="S109" s="83">
        <f t="shared" si="34"/>
        <v>0</v>
      </c>
      <c r="T109" s="83">
        <f t="shared" si="34"/>
        <v>0</v>
      </c>
      <c r="U109" s="83">
        <f t="shared" si="34"/>
        <v>0</v>
      </c>
      <c r="V109" s="83">
        <f t="shared" si="35"/>
        <v>0</v>
      </c>
      <c r="W109" s="83">
        <f t="shared" si="35"/>
        <v>0</v>
      </c>
      <c r="X109" s="83">
        <f t="shared" si="36"/>
        <v>0</v>
      </c>
      <c r="Y109" s="83">
        <f t="shared" si="36"/>
        <v>0</v>
      </c>
      <c r="Z109" s="83">
        <f t="shared" si="36"/>
        <v>0</v>
      </c>
      <c r="AA109" s="171">
        <f t="shared" si="30"/>
        <v>0</v>
      </c>
      <c r="AB109" s="83">
        <f t="shared" si="37"/>
        <v>0</v>
      </c>
      <c r="AC109" s="83">
        <f t="shared" si="37"/>
        <v>0</v>
      </c>
      <c r="AD109" s="171">
        <f t="shared" si="31"/>
        <v>0</v>
      </c>
      <c r="AE109" s="171">
        <f>IF(AD109=1,SUM(AD$10:AD109),0)</f>
        <v>0</v>
      </c>
      <c r="AF109" s="82" t="str">
        <f t="shared" si="32"/>
        <v/>
      </c>
      <c r="AG109" s="171">
        <f t="shared" si="33"/>
        <v>0</v>
      </c>
    </row>
    <row r="110" spans="1:33" ht="18" customHeight="1" thickTop="1" thickBot="1" x14ac:dyDescent="0.35">
      <c r="A110" s="506" t="s">
        <v>70</v>
      </c>
      <c r="B110" s="507"/>
      <c r="C110" s="507"/>
      <c r="D110" s="507"/>
      <c r="E110" s="507"/>
      <c r="F110" s="507"/>
      <c r="G110" s="507"/>
      <c r="H110" s="507"/>
      <c r="I110" s="507"/>
      <c r="J110" s="507"/>
      <c r="K110" s="507"/>
      <c r="L110" s="507"/>
      <c r="M110" s="507"/>
      <c r="N110" s="32">
        <f>SUM(N10:N109)</f>
        <v>0</v>
      </c>
      <c r="R110" s="88">
        <f>S!R110-1</f>
        <v>16</v>
      </c>
      <c r="S110" s="176">
        <f>R110+2</f>
        <v>18</v>
      </c>
      <c r="T110" s="176">
        <f>R110+6</f>
        <v>22</v>
      </c>
      <c r="U110" s="87">
        <f>R110+27</f>
        <v>43</v>
      </c>
      <c r="V110" s="87"/>
      <c r="W110" s="87"/>
      <c r="X110" s="176">
        <f>S!X110-1</f>
        <v>19</v>
      </c>
      <c r="Y110" s="144"/>
    </row>
    <row r="111" spans="1:33" s="178" customFormat="1" ht="26.25" customHeight="1" thickTop="1" thickBot="1" x14ac:dyDescent="0.35">
      <c r="A111" s="494"/>
      <c r="B111" s="495"/>
      <c r="C111" s="508" t="s">
        <v>123</v>
      </c>
      <c r="D111" s="509"/>
      <c r="E111" s="471" t="s">
        <v>95</v>
      </c>
      <c r="F111" s="472"/>
      <c r="G111" s="472"/>
      <c r="H111" s="473"/>
      <c r="I111" s="488" t="s">
        <v>98</v>
      </c>
      <c r="J111" s="489"/>
      <c r="K111" s="490"/>
      <c r="L111" s="8" t="s">
        <v>97</v>
      </c>
      <c r="M111" s="6" t="s">
        <v>96</v>
      </c>
      <c r="N111" s="172" t="s">
        <v>68</v>
      </c>
      <c r="R111" s="79" t="s">
        <v>94</v>
      </c>
      <c r="S111" s="80" t="s">
        <v>95</v>
      </c>
      <c r="T111" s="81" t="s">
        <v>98</v>
      </c>
      <c r="U111" s="78" t="s">
        <v>97</v>
      </c>
      <c r="V111" s="78"/>
      <c r="W111" s="78"/>
      <c r="X111" s="78" t="s">
        <v>96</v>
      </c>
      <c r="Y111" s="144"/>
      <c r="Z111" s="144"/>
      <c r="AA111" s="144"/>
      <c r="AB111" s="144"/>
    </row>
    <row r="112" spans="1:33" ht="12.75" customHeight="1" thickTop="1" x14ac:dyDescent="0.3">
      <c r="A112" s="496" t="s">
        <v>94</v>
      </c>
      <c r="B112" s="11">
        <v>1</v>
      </c>
      <c r="C112" s="474">
        <f>R112</f>
        <v>0</v>
      </c>
      <c r="D112" s="475"/>
      <c r="E112" s="474" t="str">
        <f>S112</f>
        <v/>
      </c>
      <c r="F112" s="475"/>
      <c r="G112" s="475"/>
      <c r="H112" s="476"/>
      <c r="I112" s="474">
        <f>T112</f>
        <v>0</v>
      </c>
      <c r="J112" s="475"/>
      <c r="K112" s="476"/>
      <c r="L112" s="12" t="str">
        <f>U112</f>
        <v/>
      </c>
      <c r="M112" s="14">
        <f t="shared" ref="M112:M161" si="38">X112</f>
        <v>0</v>
      </c>
      <c r="N112" s="69" t="e">
        <f>L112*M112</f>
        <v>#VALUE!</v>
      </c>
      <c r="R112" s="58">
        <f t="shared" ref="R112:R143" si="39">IF($B112&lt;=$U$4,VLOOKUP($B112,tequip,R$110,FALSE),0)</f>
        <v>0</v>
      </c>
      <c r="S112" s="83" t="str">
        <f t="shared" ref="S112:S143" si="40">IF(R112=$Y$4,Y5,IF($B112&lt;=$U$4,VLOOKUP($B112,tequip,S$110,FALSE),0))</f>
        <v/>
      </c>
      <c r="T112" s="58">
        <f t="shared" ref="T112:U131" si="41">IF($B112&lt;=$U$4,VLOOKUP($B112,tequip,T$110,FALSE),0)</f>
        <v>0</v>
      </c>
      <c r="U112" s="58" t="str">
        <f t="shared" si="41"/>
        <v/>
      </c>
      <c r="V112" s="58"/>
      <c r="W112" s="58"/>
      <c r="X112" s="58">
        <f t="shared" ref="X112:X143" si="42">IF($B112&lt;=$U$4,VLOOKUP($B112,tequip,X$110,FALSE),0)</f>
        <v>0</v>
      </c>
      <c r="Y112" s="144"/>
      <c r="Z112" s="144"/>
      <c r="AA112" s="144"/>
      <c r="AB112" s="144"/>
    </row>
    <row r="113" spans="1:28" ht="12" customHeight="1" x14ac:dyDescent="0.3">
      <c r="A113" s="497"/>
      <c r="B113" s="15">
        <v>2</v>
      </c>
      <c r="C113" s="468">
        <f t="shared" ref="C113:C161" si="43">R113</f>
        <v>0</v>
      </c>
      <c r="D113" s="470"/>
      <c r="E113" s="468" t="str">
        <f t="shared" ref="E113:E161" si="44">S113</f>
        <v/>
      </c>
      <c r="F113" s="469"/>
      <c r="G113" s="469"/>
      <c r="H113" s="470"/>
      <c r="I113" s="468">
        <f t="shared" ref="I113:I161" si="45">T113</f>
        <v>0</v>
      </c>
      <c r="J113" s="469"/>
      <c r="K113" s="470"/>
      <c r="L113" s="67" t="str">
        <f t="shared" ref="L113:L161" si="46">U113</f>
        <v/>
      </c>
      <c r="M113" s="17">
        <f t="shared" si="38"/>
        <v>0</v>
      </c>
      <c r="N113" s="70" t="e">
        <f t="shared" ref="N113:N161" si="47">L113*M113</f>
        <v>#VALUE!</v>
      </c>
      <c r="R113" s="58">
        <f t="shared" si="39"/>
        <v>0</v>
      </c>
      <c r="S113" s="83" t="str">
        <f t="shared" si="40"/>
        <v/>
      </c>
      <c r="T113" s="58">
        <f t="shared" si="41"/>
        <v>0</v>
      </c>
      <c r="U113" s="58" t="str">
        <f t="shared" si="41"/>
        <v/>
      </c>
      <c r="V113" s="58"/>
      <c r="W113" s="58"/>
      <c r="X113" s="58">
        <f t="shared" si="42"/>
        <v>0</v>
      </c>
      <c r="Y113" s="144"/>
      <c r="Z113" s="144"/>
      <c r="AA113" s="144"/>
      <c r="AB113" s="144"/>
    </row>
    <row r="114" spans="1:28" ht="12" customHeight="1" x14ac:dyDescent="0.3">
      <c r="A114" s="497"/>
      <c r="B114" s="15">
        <v>3</v>
      </c>
      <c r="C114" s="468">
        <f t="shared" si="43"/>
        <v>0</v>
      </c>
      <c r="D114" s="470"/>
      <c r="E114" s="468" t="str">
        <f t="shared" si="44"/>
        <v/>
      </c>
      <c r="F114" s="469"/>
      <c r="G114" s="469"/>
      <c r="H114" s="470"/>
      <c r="I114" s="468">
        <f t="shared" si="45"/>
        <v>0</v>
      </c>
      <c r="J114" s="469"/>
      <c r="K114" s="470"/>
      <c r="L114" s="67" t="str">
        <f t="shared" si="46"/>
        <v/>
      </c>
      <c r="M114" s="17">
        <f t="shared" si="38"/>
        <v>0</v>
      </c>
      <c r="N114" s="70" t="e">
        <f t="shared" si="47"/>
        <v>#VALUE!</v>
      </c>
      <c r="R114" s="58">
        <f t="shared" si="39"/>
        <v>0</v>
      </c>
      <c r="S114" s="83" t="str">
        <f t="shared" si="40"/>
        <v/>
      </c>
      <c r="T114" s="58">
        <f t="shared" si="41"/>
        <v>0</v>
      </c>
      <c r="U114" s="58" t="str">
        <f t="shared" si="41"/>
        <v/>
      </c>
      <c r="V114" s="58"/>
      <c r="W114" s="58"/>
      <c r="X114" s="58">
        <f t="shared" si="42"/>
        <v>0</v>
      </c>
      <c r="Y114" s="144"/>
      <c r="Z114" s="144"/>
      <c r="AA114" s="144"/>
      <c r="AB114" s="144"/>
    </row>
    <row r="115" spans="1:28" ht="12" customHeight="1" x14ac:dyDescent="0.3">
      <c r="A115" s="497"/>
      <c r="B115" s="15">
        <v>4</v>
      </c>
      <c r="C115" s="468">
        <f t="shared" si="43"/>
        <v>0</v>
      </c>
      <c r="D115" s="470"/>
      <c r="E115" s="468" t="str">
        <f t="shared" si="44"/>
        <v/>
      </c>
      <c r="F115" s="469"/>
      <c r="G115" s="469"/>
      <c r="H115" s="470"/>
      <c r="I115" s="468">
        <f t="shared" si="45"/>
        <v>0</v>
      </c>
      <c r="J115" s="469"/>
      <c r="K115" s="470"/>
      <c r="L115" s="67" t="str">
        <f t="shared" si="46"/>
        <v/>
      </c>
      <c r="M115" s="17">
        <f t="shared" si="38"/>
        <v>0</v>
      </c>
      <c r="N115" s="70" t="e">
        <f t="shared" si="47"/>
        <v>#VALUE!</v>
      </c>
      <c r="R115" s="58">
        <f t="shared" si="39"/>
        <v>0</v>
      </c>
      <c r="S115" s="83" t="str">
        <f t="shared" si="40"/>
        <v/>
      </c>
      <c r="T115" s="58">
        <f t="shared" si="41"/>
        <v>0</v>
      </c>
      <c r="U115" s="58" t="str">
        <f t="shared" si="41"/>
        <v/>
      </c>
      <c r="V115" s="58"/>
      <c r="W115" s="58"/>
      <c r="X115" s="58">
        <f t="shared" si="42"/>
        <v>0</v>
      </c>
      <c r="Y115" s="144"/>
      <c r="Z115" s="144"/>
      <c r="AA115" s="144"/>
      <c r="AB115" s="144"/>
    </row>
    <row r="116" spans="1:28" ht="12" customHeight="1" x14ac:dyDescent="0.3">
      <c r="A116" s="497"/>
      <c r="B116" s="15">
        <v>5</v>
      </c>
      <c r="C116" s="468">
        <f t="shared" si="43"/>
        <v>0</v>
      </c>
      <c r="D116" s="470"/>
      <c r="E116" s="468" t="str">
        <f t="shared" si="44"/>
        <v/>
      </c>
      <c r="F116" s="469"/>
      <c r="G116" s="469"/>
      <c r="H116" s="470"/>
      <c r="I116" s="468">
        <f t="shared" si="45"/>
        <v>0</v>
      </c>
      <c r="J116" s="469"/>
      <c r="K116" s="470"/>
      <c r="L116" s="67" t="str">
        <f t="shared" si="46"/>
        <v/>
      </c>
      <c r="M116" s="17">
        <f t="shared" si="38"/>
        <v>0</v>
      </c>
      <c r="N116" s="70" t="e">
        <f t="shared" si="47"/>
        <v>#VALUE!</v>
      </c>
      <c r="R116" s="58">
        <f t="shared" si="39"/>
        <v>0</v>
      </c>
      <c r="S116" s="83" t="str">
        <f t="shared" si="40"/>
        <v/>
      </c>
      <c r="T116" s="58">
        <f t="shared" si="41"/>
        <v>0</v>
      </c>
      <c r="U116" s="58" t="str">
        <f t="shared" si="41"/>
        <v/>
      </c>
      <c r="V116" s="58"/>
      <c r="W116" s="58"/>
      <c r="X116" s="58">
        <f t="shared" si="42"/>
        <v>0</v>
      </c>
      <c r="Y116" s="144"/>
      <c r="Z116" s="144"/>
      <c r="AA116" s="144"/>
      <c r="AB116" s="144"/>
    </row>
    <row r="117" spans="1:28" ht="12" customHeight="1" x14ac:dyDescent="0.3">
      <c r="A117" s="497"/>
      <c r="B117" s="15">
        <v>6</v>
      </c>
      <c r="C117" s="468">
        <f t="shared" si="43"/>
        <v>0</v>
      </c>
      <c r="D117" s="470"/>
      <c r="E117" s="468" t="str">
        <f t="shared" si="44"/>
        <v/>
      </c>
      <c r="F117" s="469"/>
      <c r="G117" s="469"/>
      <c r="H117" s="470"/>
      <c r="I117" s="468">
        <f t="shared" si="45"/>
        <v>0</v>
      </c>
      <c r="J117" s="469"/>
      <c r="K117" s="470"/>
      <c r="L117" s="67" t="str">
        <f t="shared" si="46"/>
        <v/>
      </c>
      <c r="M117" s="17">
        <f t="shared" si="38"/>
        <v>0</v>
      </c>
      <c r="N117" s="70" t="e">
        <f t="shared" si="47"/>
        <v>#VALUE!</v>
      </c>
      <c r="R117" s="58">
        <f t="shared" si="39"/>
        <v>0</v>
      </c>
      <c r="S117" s="83" t="str">
        <f t="shared" si="40"/>
        <v/>
      </c>
      <c r="T117" s="58">
        <f t="shared" si="41"/>
        <v>0</v>
      </c>
      <c r="U117" s="58" t="str">
        <f t="shared" si="41"/>
        <v/>
      </c>
      <c r="V117" s="58"/>
      <c r="W117" s="58"/>
      <c r="X117" s="58">
        <f t="shared" si="42"/>
        <v>0</v>
      </c>
      <c r="Y117" s="144"/>
      <c r="Z117" s="144"/>
      <c r="AA117" s="144"/>
      <c r="AB117" s="144"/>
    </row>
    <row r="118" spans="1:28" ht="12" customHeight="1" x14ac:dyDescent="0.3">
      <c r="A118" s="497"/>
      <c r="B118" s="15">
        <v>7</v>
      </c>
      <c r="C118" s="468">
        <f t="shared" si="43"/>
        <v>0</v>
      </c>
      <c r="D118" s="470"/>
      <c r="E118" s="468" t="str">
        <f t="shared" si="44"/>
        <v/>
      </c>
      <c r="F118" s="469"/>
      <c r="G118" s="469"/>
      <c r="H118" s="470"/>
      <c r="I118" s="468">
        <f t="shared" si="45"/>
        <v>0</v>
      </c>
      <c r="J118" s="469"/>
      <c r="K118" s="470"/>
      <c r="L118" s="67" t="str">
        <f t="shared" si="46"/>
        <v/>
      </c>
      <c r="M118" s="17">
        <f t="shared" si="38"/>
        <v>0</v>
      </c>
      <c r="N118" s="70" t="e">
        <f t="shared" si="47"/>
        <v>#VALUE!</v>
      </c>
      <c r="R118" s="58">
        <f t="shared" si="39"/>
        <v>0</v>
      </c>
      <c r="S118" s="83" t="str">
        <f t="shared" si="40"/>
        <v/>
      </c>
      <c r="T118" s="58">
        <f t="shared" si="41"/>
        <v>0</v>
      </c>
      <c r="U118" s="58" t="str">
        <f t="shared" si="41"/>
        <v/>
      </c>
      <c r="V118" s="58"/>
      <c r="W118" s="58"/>
      <c r="X118" s="58">
        <f t="shared" si="42"/>
        <v>0</v>
      </c>
      <c r="Y118" s="144"/>
      <c r="Z118" s="144"/>
      <c r="AA118" s="144"/>
      <c r="AB118" s="144"/>
    </row>
    <row r="119" spans="1:28" ht="12" customHeight="1" x14ac:dyDescent="0.3">
      <c r="A119" s="497"/>
      <c r="B119" s="15">
        <v>8</v>
      </c>
      <c r="C119" s="468">
        <f t="shared" si="43"/>
        <v>0</v>
      </c>
      <c r="D119" s="470"/>
      <c r="E119" s="468" t="str">
        <f t="shared" si="44"/>
        <v/>
      </c>
      <c r="F119" s="469"/>
      <c r="G119" s="469"/>
      <c r="H119" s="470"/>
      <c r="I119" s="468">
        <f t="shared" si="45"/>
        <v>0</v>
      </c>
      <c r="J119" s="469"/>
      <c r="K119" s="470"/>
      <c r="L119" s="67" t="str">
        <f t="shared" si="46"/>
        <v/>
      </c>
      <c r="M119" s="17">
        <f t="shared" si="38"/>
        <v>0</v>
      </c>
      <c r="N119" s="70" t="e">
        <f t="shared" si="47"/>
        <v>#VALUE!</v>
      </c>
      <c r="R119" s="58">
        <f t="shared" si="39"/>
        <v>0</v>
      </c>
      <c r="S119" s="83" t="str">
        <f t="shared" si="40"/>
        <v/>
      </c>
      <c r="T119" s="58">
        <f t="shared" si="41"/>
        <v>0</v>
      </c>
      <c r="U119" s="58" t="str">
        <f t="shared" si="41"/>
        <v/>
      </c>
      <c r="V119" s="58"/>
      <c r="W119" s="58"/>
      <c r="X119" s="58">
        <f t="shared" si="42"/>
        <v>0</v>
      </c>
      <c r="Y119" s="144"/>
      <c r="Z119" s="144"/>
      <c r="AA119" s="144"/>
      <c r="AB119" s="144"/>
    </row>
    <row r="120" spans="1:28" ht="12" customHeight="1" x14ac:dyDescent="0.3">
      <c r="A120" s="497"/>
      <c r="B120" s="15">
        <v>9</v>
      </c>
      <c r="C120" s="468">
        <f t="shared" si="43"/>
        <v>0</v>
      </c>
      <c r="D120" s="470"/>
      <c r="E120" s="468" t="str">
        <f t="shared" si="44"/>
        <v/>
      </c>
      <c r="F120" s="469"/>
      <c r="G120" s="469"/>
      <c r="H120" s="470"/>
      <c r="I120" s="468">
        <f t="shared" si="45"/>
        <v>0</v>
      </c>
      <c r="J120" s="469"/>
      <c r="K120" s="470"/>
      <c r="L120" s="67" t="str">
        <f t="shared" si="46"/>
        <v/>
      </c>
      <c r="M120" s="17">
        <f t="shared" si="38"/>
        <v>0</v>
      </c>
      <c r="N120" s="70" t="e">
        <f t="shared" si="47"/>
        <v>#VALUE!</v>
      </c>
      <c r="R120" s="58">
        <f t="shared" si="39"/>
        <v>0</v>
      </c>
      <c r="S120" s="83" t="str">
        <f t="shared" si="40"/>
        <v/>
      </c>
      <c r="T120" s="58">
        <f t="shared" si="41"/>
        <v>0</v>
      </c>
      <c r="U120" s="58" t="str">
        <f t="shared" si="41"/>
        <v/>
      </c>
      <c r="V120" s="58"/>
      <c r="W120" s="58"/>
      <c r="X120" s="58">
        <f t="shared" si="42"/>
        <v>0</v>
      </c>
      <c r="Y120" s="144"/>
      <c r="Z120" s="144"/>
      <c r="AA120" s="144"/>
      <c r="AB120" s="144"/>
    </row>
    <row r="121" spans="1:28" ht="12" customHeight="1" x14ac:dyDescent="0.3">
      <c r="A121" s="497"/>
      <c r="B121" s="15">
        <v>10</v>
      </c>
      <c r="C121" s="468">
        <f t="shared" si="43"/>
        <v>0</v>
      </c>
      <c r="D121" s="470"/>
      <c r="E121" s="468" t="str">
        <f t="shared" si="44"/>
        <v/>
      </c>
      <c r="F121" s="469"/>
      <c r="G121" s="469"/>
      <c r="H121" s="470"/>
      <c r="I121" s="468">
        <f t="shared" si="45"/>
        <v>0</v>
      </c>
      <c r="J121" s="469"/>
      <c r="K121" s="470"/>
      <c r="L121" s="67" t="str">
        <f t="shared" si="46"/>
        <v/>
      </c>
      <c r="M121" s="17">
        <f t="shared" si="38"/>
        <v>0</v>
      </c>
      <c r="N121" s="70" t="e">
        <f t="shared" si="47"/>
        <v>#VALUE!</v>
      </c>
      <c r="R121" s="58">
        <f t="shared" si="39"/>
        <v>0</v>
      </c>
      <c r="S121" s="83" t="str">
        <f t="shared" si="40"/>
        <v/>
      </c>
      <c r="T121" s="58">
        <f t="shared" si="41"/>
        <v>0</v>
      </c>
      <c r="U121" s="58" t="str">
        <f t="shared" si="41"/>
        <v/>
      </c>
      <c r="V121" s="58"/>
      <c r="W121" s="58"/>
      <c r="X121" s="58">
        <f t="shared" si="42"/>
        <v>0</v>
      </c>
      <c r="Y121" s="144"/>
      <c r="Z121" s="144"/>
      <c r="AA121" s="144"/>
      <c r="AB121" s="144"/>
    </row>
    <row r="122" spans="1:28" ht="12" customHeight="1" x14ac:dyDescent="0.3">
      <c r="A122" s="497"/>
      <c r="B122" s="15">
        <v>11</v>
      </c>
      <c r="C122" s="468">
        <f t="shared" si="43"/>
        <v>0</v>
      </c>
      <c r="D122" s="470"/>
      <c r="E122" s="468" t="str">
        <f t="shared" si="44"/>
        <v/>
      </c>
      <c r="F122" s="469"/>
      <c r="G122" s="469"/>
      <c r="H122" s="470"/>
      <c r="I122" s="468">
        <f t="shared" si="45"/>
        <v>0</v>
      </c>
      <c r="J122" s="469"/>
      <c r="K122" s="470"/>
      <c r="L122" s="67" t="str">
        <f t="shared" si="46"/>
        <v/>
      </c>
      <c r="M122" s="17">
        <f t="shared" si="38"/>
        <v>0</v>
      </c>
      <c r="N122" s="70" t="e">
        <f t="shared" si="47"/>
        <v>#VALUE!</v>
      </c>
      <c r="R122" s="58">
        <f t="shared" si="39"/>
        <v>0</v>
      </c>
      <c r="S122" s="83" t="str">
        <f t="shared" si="40"/>
        <v/>
      </c>
      <c r="T122" s="58">
        <f t="shared" si="41"/>
        <v>0</v>
      </c>
      <c r="U122" s="58" t="str">
        <f t="shared" si="41"/>
        <v/>
      </c>
      <c r="V122" s="58"/>
      <c r="W122" s="58"/>
      <c r="X122" s="58">
        <f t="shared" si="42"/>
        <v>0</v>
      </c>
      <c r="Y122" s="144"/>
      <c r="Z122" s="144"/>
      <c r="AA122" s="144"/>
      <c r="AB122" s="144"/>
    </row>
    <row r="123" spans="1:28" ht="12" customHeight="1" x14ac:dyDescent="0.3">
      <c r="A123" s="497"/>
      <c r="B123" s="15">
        <v>12</v>
      </c>
      <c r="C123" s="468">
        <f t="shared" si="43"/>
        <v>0</v>
      </c>
      <c r="D123" s="470"/>
      <c r="E123" s="468" t="str">
        <f t="shared" si="44"/>
        <v/>
      </c>
      <c r="F123" s="469"/>
      <c r="G123" s="469"/>
      <c r="H123" s="470"/>
      <c r="I123" s="468">
        <f t="shared" si="45"/>
        <v>0</v>
      </c>
      <c r="J123" s="469"/>
      <c r="K123" s="470"/>
      <c r="L123" s="67" t="str">
        <f t="shared" si="46"/>
        <v/>
      </c>
      <c r="M123" s="17">
        <f t="shared" si="38"/>
        <v>0</v>
      </c>
      <c r="N123" s="70" t="e">
        <f t="shared" si="47"/>
        <v>#VALUE!</v>
      </c>
      <c r="R123" s="58">
        <f t="shared" si="39"/>
        <v>0</v>
      </c>
      <c r="S123" s="83" t="str">
        <f t="shared" si="40"/>
        <v/>
      </c>
      <c r="T123" s="58">
        <f t="shared" si="41"/>
        <v>0</v>
      </c>
      <c r="U123" s="58" t="str">
        <f t="shared" si="41"/>
        <v/>
      </c>
      <c r="V123" s="58"/>
      <c r="W123" s="58"/>
      <c r="X123" s="58">
        <f t="shared" si="42"/>
        <v>0</v>
      </c>
      <c r="Y123" s="144"/>
      <c r="Z123" s="144"/>
      <c r="AA123" s="144"/>
      <c r="AB123" s="144"/>
    </row>
    <row r="124" spans="1:28" ht="12" customHeight="1" x14ac:dyDescent="0.3">
      <c r="A124" s="497"/>
      <c r="B124" s="15">
        <v>13</v>
      </c>
      <c r="C124" s="468">
        <f t="shared" si="43"/>
        <v>0</v>
      </c>
      <c r="D124" s="470"/>
      <c r="E124" s="468" t="str">
        <f t="shared" si="44"/>
        <v/>
      </c>
      <c r="F124" s="469"/>
      <c r="G124" s="469"/>
      <c r="H124" s="470"/>
      <c r="I124" s="468">
        <f t="shared" si="45"/>
        <v>0</v>
      </c>
      <c r="J124" s="469"/>
      <c r="K124" s="470"/>
      <c r="L124" s="67" t="str">
        <f t="shared" si="46"/>
        <v/>
      </c>
      <c r="M124" s="17">
        <f t="shared" si="38"/>
        <v>0</v>
      </c>
      <c r="N124" s="70" t="e">
        <f t="shared" si="47"/>
        <v>#VALUE!</v>
      </c>
      <c r="R124" s="58">
        <f t="shared" si="39"/>
        <v>0</v>
      </c>
      <c r="S124" s="83" t="str">
        <f t="shared" si="40"/>
        <v/>
      </c>
      <c r="T124" s="58">
        <f t="shared" si="41"/>
        <v>0</v>
      </c>
      <c r="U124" s="58" t="str">
        <f t="shared" si="41"/>
        <v/>
      </c>
      <c r="V124" s="58"/>
      <c r="W124" s="58"/>
      <c r="X124" s="58">
        <f t="shared" si="42"/>
        <v>0</v>
      </c>
      <c r="Y124" s="144"/>
      <c r="Z124" s="144"/>
      <c r="AA124" s="144"/>
      <c r="AB124" s="144"/>
    </row>
    <row r="125" spans="1:28" ht="12" customHeight="1" x14ac:dyDescent="0.3">
      <c r="A125" s="497"/>
      <c r="B125" s="15">
        <v>14</v>
      </c>
      <c r="C125" s="468">
        <f t="shared" si="43"/>
        <v>0</v>
      </c>
      <c r="D125" s="470"/>
      <c r="E125" s="468" t="str">
        <f t="shared" si="44"/>
        <v/>
      </c>
      <c r="F125" s="469"/>
      <c r="G125" s="469"/>
      <c r="H125" s="470"/>
      <c r="I125" s="468">
        <f t="shared" si="45"/>
        <v>0</v>
      </c>
      <c r="J125" s="469"/>
      <c r="K125" s="470"/>
      <c r="L125" s="67" t="str">
        <f t="shared" si="46"/>
        <v/>
      </c>
      <c r="M125" s="17">
        <f t="shared" si="38"/>
        <v>0</v>
      </c>
      <c r="N125" s="70" t="e">
        <f t="shared" si="47"/>
        <v>#VALUE!</v>
      </c>
      <c r="R125" s="58">
        <f t="shared" si="39"/>
        <v>0</v>
      </c>
      <c r="S125" s="83" t="str">
        <f t="shared" si="40"/>
        <v/>
      </c>
      <c r="T125" s="58">
        <f t="shared" si="41"/>
        <v>0</v>
      </c>
      <c r="U125" s="58" t="str">
        <f t="shared" si="41"/>
        <v/>
      </c>
      <c r="V125" s="58"/>
      <c r="W125" s="58"/>
      <c r="X125" s="58">
        <f t="shared" si="42"/>
        <v>0</v>
      </c>
      <c r="Y125" s="144"/>
      <c r="Z125" s="144"/>
      <c r="AA125" s="144"/>
      <c r="AB125" s="144"/>
    </row>
    <row r="126" spans="1:28" ht="12" customHeight="1" x14ac:dyDescent="0.3">
      <c r="A126" s="497"/>
      <c r="B126" s="15">
        <v>15</v>
      </c>
      <c r="C126" s="468">
        <f t="shared" si="43"/>
        <v>0</v>
      </c>
      <c r="D126" s="470"/>
      <c r="E126" s="468" t="str">
        <f t="shared" si="44"/>
        <v/>
      </c>
      <c r="F126" s="469"/>
      <c r="G126" s="469"/>
      <c r="H126" s="470"/>
      <c r="I126" s="468">
        <f t="shared" si="45"/>
        <v>0</v>
      </c>
      <c r="J126" s="469"/>
      <c r="K126" s="470"/>
      <c r="L126" s="67" t="str">
        <f t="shared" si="46"/>
        <v/>
      </c>
      <c r="M126" s="17">
        <f t="shared" si="38"/>
        <v>0</v>
      </c>
      <c r="N126" s="70" t="e">
        <f t="shared" si="47"/>
        <v>#VALUE!</v>
      </c>
      <c r="R126" s="58">
        <f t="shared" si="39"/>
        <v>0</v>
      </c>
      <c r="S126" s="83" t="str">
        <f t="shared" si="40"/>
        <v/>
      </c>
      <c r="T126" s="58">
        <f t="shared" si="41"/>
        <v>0</v>
      </c>
      <c r="U126" s="58" t="str">
        <f t="shared" si="41"/>
        <v/>
      </c>
      <c r="V126" s="58"/>
      <c r="W126" s="58"/>
      <c r="X126" s="58">
        <f t="shared" si="42"/>
        <v>0</v>
      </c>
      <c r="Y126" s="144"/>
      <c r="Z126" s="144"/>
      <c r="AA126" s="144"/>
      <c r="AB126" s="144"/>
    </row>
    <row r="127" spans="1:28" ht="12" customHeight="1" x14ac:dyDescent="0.3">
      <c r="A127" s="497"/>
      <c r="B127" s="15">
        <v>16</v>
      </c>
      <c r="C127" s="468">
        <f t="shared" si="43"/>
        <v>0</v>
      </c>
      <c r="D127" s="470"/>
      <c r="E127" s="468" t="str">
        <f t="shared" si="44"/>
        <v/>
      </c>
      <c r="F127" s="469"/>
      <c r="G127" s="469"/>
      <c r="H127" s="470"/>
      <c r="I127" s="468">
        <f t="shared" si="45"/>
        <v>0</v>
      </c>
      <c r="J127" s="469"/>
      <c r="K127" s="470"/>
      <c r="L127" s="67" t="str">
        <f t="shared" si="46"/>
        <v/>
      </c>
      <c r="M127" s="17">
        <f t="shared" si="38"/>
        <v>0</v>
      </c>
      <c r="N127" s="70" t="e">
        <f t="shared" si="47"/>
        <v>#VALUE!</v>
      </c>
      <c r="R127" s="58">
        <f t="shared" si="39"/>
        <v>0</v>
      </c>
      <c r="S127" s="83" t="str">
        <f t="shared" si="40"/>
        <v/>
      </c>
      <c r="T127" s="58">
        <f t="shared" si="41"/>
        <v>0</v>
      </c>
      <c r="U127" s="58" t="str">
        <f t="shared" si="41"/>
        <v/>
      </c>
      <c r="V127" s="58"/>
      <c r="W127" s="58"/>
      <c r="X127" s="58">
        <f t="shared" si="42"/>
        <v>0</v>
      </c>
      <c r="Y127" s="144"/>
      <c r="Z127" s="144"/>
      <c r="AA127" s="144"/>
      <c r="AB127" s="144"/>
    </row>
    <row r="128" spans="1:28" ht="12" customHeight="1" x14ac:dyDescent="0.3">
      <c r="A128" s="497"/>
      <c r="B128" s="15">
        <v>17</v>
      </c>
      <c r="C128" s="468">
        <f t="shared" si="43"/>
        <v>0</v>
      </c>
      <c r="D128" s="470"/>
      <c r="E128" s="468" t="str">
        <f t="shared" si="44"/>
        <v/>
      </c>
      <c r="F128" s="469"/>
      <c r="G128" s="469"/>
      <c r="H128" s="470"/>
      <c r="I128" s="468">
        <f t="shared" si="45"/>
        <v>0</v>
      </c>
      <c r="J128" s="469"/>
      <c r="K128" s="470"/>
      <c r="L128" s="67" t="str">
        <f t="shared" si="46"/>
        <v/>
      </c>
      <c r="M128" s="17">
        <f t="shared" si="38"/>
        <v>0</v>
      </c>
      <c r="N128" s="70" t="e">
        <f t="shared" si="47"/>
        <v>#VALUE!</v>
      </c>
      <c r="R128" s="58">
        <f t="shared" si="39"/>
        <v>0</v>
      </c>
      <c r="S128" s="83" t="str">
        <f t="shared" si="40"/>
        <v/>
      </c>
      <c r="T128" s="58">
        <f t="shared" si="41"/>
        <v>0</v>
      </c>
      <c r="U128" s="58" t="str">
        <f t="shared" si="41"/>
        <v/>
      </c>
      <c r="V128" s="58"/>
      <c r="W128" s="58"/>
      <c r="X128" s="58">
        <f t="shared" si="42"/>
        <v>0</v>
      </c>
      <c r="Y128" s="144"/>
      <c r="Z128" s="144"/>
      <c r="AA128" s="144"/>
      <c r="AB128" s="144"/>
    </row>
    <row r="129" spans="1:28" ht="12" customHeight="1" x14ac:dyDescent="0.3">
      <c r="A129" s="497"/>
      <c r="B129" s="15">
        <v>18</v>
      </c>
      <c r="C129" s="468">
        <f t="shared" si="43"/>
        <v>0</v>
      </c>
      <c r="D129" s="470"/>
      <c r="E129" s="468" t="str">
        <f t="shared" si="44"/>
        <v/>
      </c>
      <c r="F129" s="469"/>
      <c r="G129" s="469"/>
      <c r="H129" s="470"/>
      <c r="I129" s="468">
        <f t="shared" si="45"/>
        <v>0</v>
      </c>
      <c r="J129" s="469"/>
      <c r="K129" s="470"/>
      <c r="L129" s="67" t="str">
        <f t="shared" si="46"/>
        <v/>
      </c>
      <c r="M129" s="17">
        <f t="shared" si="38"/>
        <v>0</v>
      </c>
      <c r="N129" s="70" t="e">
        <f t="shared" si="47"/>
        <v>#VALUE!</v>
      </c>
      <c r="R129" s="58">
        <f t="shared" si="39"/>
        <v>0</v>
      </c>
      <c r="S129" s="83" t="str">
        <f t="shared" si="40"/>
        <v/>
      </c>
      <c r="T129" s="58">
        <f t="shared" si="41"/>
        <v>0</v>
      </c>
      <c r="U129" s="58" t="str">
        <f t="shared" si="41"/>
        <v/>
      </c>
      <c r="V129" s="58"/>
      <c r="W129" s="58"/>
      <c r="X129" s="58">
        <f t="shared" si="42"/>
        <v>0</v>
      </c>
      <c r="Y129" s="144"/>
      <c r="Z129" s="144"/>
      <c r="AA129" s="144"/>
      <c r="AB129" s="144"/>
    </row>
    <row r="130" spans="1:28" ht="12" customHeight="1" x14ac:dyDescent="0.3">
      <c r="A130" s="497"/>
      <c r="B130" s="15">
        <v>19</v>
      </c>
      <c r="C130" s="468">
        <f t="shared" si="43"/>
        <v>0</v>
      </c>
      <c r="D130" s="470"/>
      <c r="E130" s="468" t="str">
        <f t="shared" si="44"/>
        <v/>
      </c>
      <c r="F130" s="469"/>
      <c r="G130" s="469"/>
      <c r="H130" s="470"/>
      <c r="I130" s="468">
        <f t="shared" si="45"/>
        <v>0</v>
      </c>
      <c r="J130" s="469"/>
      <c r="K130" s="470"/>
      <c r="L130" s="67" t="str">
        <f t="shared" si="46"/>
        <v/>
      </c>
      <c r="M130" s="17">
        <f t="shared" si="38"/>
        <v>0</v>
      </c>
      <c r="N130" s="70" t="e">
        <f t="shared" si="47"/>
        <v>#VALUE!</v>
      </c>
      <c r="R130" s="58">
        <f t="shared" si="39"/>
        <v>0</v>
      </c>
      <c r="S130" s="83" t="str">
        <f t="shared" si="40"/>
        <v/>
      </c>
      <c r="T130" s="58">
        <f t="shared" si="41"/>
        <v>0</v>
      </c>
      <c r="U130" s="58" t="str">
        <f t="shared" si="41"/>
        <v/>
      </c>
      <c r="V130" s="58"/>
      <c r="W130" s="58"/>
      <c r="X130" s="58">
        <f t="shared" si="42"/>
        <v>0</v>
      </c>
      <c r="Y130" s="144"/>
      <c r="Z130" s="144"/>
      <c r="AA130" s="144"/>
      <c r="AB130" s="144"/>
    </row>
    <row r="131" spans="1:28" ht="12" customHeight="1" x14ac:dyDescent="0.3">
      <c r="A131" s="497"/>
      <c r="B131" s="15">
        <v>20</v>
      </c>
      <c r="C131" s="468">
        <f t="shared" si="43"/>
        <v>0</v>
      </c>
      <c r="D131" s="470"/>
      <c r="E131" s="468" t="str">
        <f t="shared" si="44"/>
        <v/>
      </c>
      <c r="F131" s="469"/>
      <c r="G131" s="469"/>
      <c r="H131" s="470"/>
      <c r="I131" s="468">
        <f t="shared" si="45"/>
        <v>0</v>
      </c>
      <c r="J131" s="469"/>
      <c r="K131" s="470"/>
      <c r="L131" s="67" t="str">
        <f t="shared" si="46"/>
        <v/>
      </c>
      <c r="M131" s="17">
        <f t="shared" si="38"/>
        <v>0</v>
      </c>
      <c r="N131" s="70" t="e">
        <f t="shared" si="47"/>
        <v>#VALUE!</v>
      </c>
      <c r="R131" s="58">
        <f t="shared" si="39"/>
        <v>0</v>
      </c>
      <c r="S131" s="83" t="str">
        <f t="shared" si="40"/>
        <v/>
      </c>
      <c r="T131" s="58">
        <f t="shared" si="41"/>
        <v>0</v>
      </c>
      <c r="U131" s="58" t="str">
        <f t="shared" si="41"/>
        <v/>
      </c>
      <c r="V131" s="58"/>
      <c r="W131" s="58"/>
      <c r="X131" s="58">
        <f t="shared" si="42"/>
        <v>0</v>
      </c>
      <c r="Y131" s="144"/>
      <c r="Z131" s="144"/>
      <c r="AA131" s="144"/>
      <c r="AB131" s="144"/>
    </row>
    <row r="132" spans="1:28" ht="12" customHeight="1" x14ac:dyDescent="0.3">
      <c r="A132" s="497"/>
      <c r="B132" s="15">
        <v>21</v>
      </c>
      <c r="C132" s="468">
        <f t="shared" si="43"/>
        <v>0</v>
      </c>
      <c r="D132" s="470"/>
      <c r="E132" s="468" t="str">
        <f t="shared" si="44"/>
        <v/>
      </c>
      <c r="F132" s="469"/>
      <c r="G132" s="469"/>
      <c r="H132" s="470"/>
      <c r="I132" s="468">
        <f t="shared" si="45"/>
        <v>0</v>
      </c>
      <c r="J132" s="469"/>
      <c r="K132" s="470"/>
      <c r="L132" s="67" t="str">
        <f t="shared" si="46"/>
        <v/>
      </c>
      <c r="M132" s="17">
        <f t="shared" si="38"/>
        <v>0</v>
      </c>
      <c r="N132" s="70" t="e">
        <f t="shared" si="47"/>
        <v>#VALUE!</v>
      </c>
      <c r="R132" s="58">
        <f t="shared" si="39"/>
        <v>0</v>
      </c>
      <c r="S132" s="83" t="str">
        <f t="shared" si="40"/>
        <v/>
      </c>
      <c r="T132" s="58">
        <f t="shared" ref="T132:U151" si="48">IF($B132&lt;=$U$4,VLOOKUP($B132,tequip,T$110,FALSE),0)</f>
        <v>0</v>
      </c>
      <c r="U132" s="58" t="str">
        <f t="shared" si="48"/>
        <v/>
      </c>
      <c r="V132" s="58"/>
      <c r="W132" s="58"/>
      <c r="X132" s="58">
        <f t="shared" si="42"/>
        <v>0</v>
      </c>
      <c r="Y132" s="144"/>
      <c r="Z132" s="144"/>
      <c r="AA132" s="144"/>
      <c r="AB132" s="144"/>
    </row>
    <row r="133" spans="1:28" ht="12" customHeight="1" x14ac:dyDescent="0.3">
      <c r="A133" s="497"/>
      <c r="B133" s="15">
        <v>22</v>
      </c>
      <c r="C133" s="468">
        <f t="shared" si="43"/>
        <v>0</v>
      </c>
      <c r="D133" s="470"/>
      <c r="E133" s="468" t="str">
        <f t="shared" si="44"/>
        <v/>
      </c>
      <c r="F133" s="469"/>
      <c r="G133" s="469"/>
      <c r="H133" s="470"/>
      <c r="I133" s="468">
        <f t="shared" si="45"/>
        <v>0</v>
      </c>
      <c r="J133" s="469"/>
      <c r="K133" s="470"/>
      <c r="L133" s="67" t="str">
        <f t="shared" si="46"/>
        <v/>
      </c>
      <c r="M133" s="17">
        <f t="shared" si="38"/>
        <v>0</v>
      </c>
      <c r="N133" s="70" t="e">
        <f t="shared" si="47"/>
        <v>#VALUE!</v>
      </c>
      <c r="R133" s="58">
        <f t="shared" si="39"/>
        <v>0</v>
      </c>
      <c r="S133" s="83" t="str">
        <f t="shared" si="40"/>
        <v/>
      </c>
      <c r="T133" s="58">
        <f t="shared" si="48"/>
        <v>0</v>
      </c>
      <c r="U133" s="58" t="str">
        <f t="shared" si="48"/>
        <v/>
      </c>
      <c r="V133" s="58"/>
      <c r="W133" s="58"/>
      <c r="X133" s="58">
        <f t="shared" si="42"/>
        <v>0</v>
      </c>
      <c r="Y133" s="144"/>
      <c r="Z133" s="144"/>
      <c r="AA133" s="144"/>
      <c r="AB133" s="144"/>
    </row>
    <row r="134" spans="1:28" ht="12" customHeight="1" x14ac:dyDescent="0.3">
      <c r="A134" s="497"/>
      <c r="B134" s="15">
        <v>23</v>
      </c>
      <c r="C134" s="468">
        <f t="shared" si="43"/>
        <v>0</v>
      </c>
      <c r="D134" s="470"/>
      <c r="E134" s="468" t="str">
        <f t="shared" si="44"/>
        <v/>
      </c>
      <c r="F134" s="469"/>
      <c r="G134" s="469"/>
      <c r="H134" s="470"/>
      <c r="I134" s="468">
        <f t="shared" si="45"/>
        <v>0</v>
      </c>
      <c r="J134" s="469"/>
      <c r="K134" s="470"/>
      <c r="L134" s="67" t="str">
        <f t="shared" si="46"/>
        <v/>
      </c>
      <c r="M134" s="17">
        <f t="shared" si="38"/>
        <v>0</v>
      </c>
      <c r="N134" s="70" t="e">
        <f t="shared" si="47"/>
        <v>#VALUE!</v>
      </c>
      <c r="R134" s="58">
        <f t="shared" si="39"/>
        <v>0</v>
      </c>
      <c r="S134" s="83" t="str">
        <f t="shared" si="40"/>
        <v/>
      </c>
      <c r="T134" s="58">
        <f t="shared" si="48"/>
        <v>0</v>
      </c>
      <c r="U134" s="58" t="str">
        <f t="shared" si="48"/>
        <v/>
      </c>
      <c r="V134" s="58"/>
      <c r="W134" s="58"/>
      <c r="X134" s="58">
        <f t="shared" si="42"/>
        <v>0</v>
      </c>
      <c r="Y134" s="144"/>
      <c r="Z134" s="144"/>
      <c r="AA134" s="144"/>
      <c r="AB134" s="144"/>
    </row>
    <row r="135" spans="1:28" ht="12" customHeight="1" x14ac:dyDescent="0.3">
      <c r="A135" s="497"/>
      <c r="B135" s="15">
        <v>24</v>
      </c>
      <c r="C135" s="468">
        <f t="shared" si="43"/>
        <v>0</v>
      </c>
      <c r="D135" s="470"/>
      <c r="E135" s="468" t="str">
        <f t="shared" si="44"/>
        <v/>
      </c>
      <c r="F135" s="469"/>
      <c r="G135" s="469"/>
      <c r="H135" s="470"/>
      <c r="I135" s="468">
        <f t="shared" si="45"/>
        <v>0</v>
      </c>
      <c r="J135" s="469"/>
      <c r="K135" s="470"/>
      <c r="L135" s="67" t="str">
        <f t="shared" si="46"/>
        <v/>
      </c>
      <c r="M135" s="17">
        <f t="shared" si="38"/>
        <v>0</v>
      </c>
      <c r="N135" s="70" t="e">
        <f t="shared" si="47"/>
        <v>#VALUE!</v>
      </c>
      <c r="R135" s="58">
        <f t="shared" si="39"/>
        <v>0</v>
      </c>
      <c r="S135" s="83" t="str">
        <f t="shared" si="40"/>
        <v/>
      </c>
      <c r="T135" s="58">
        <f t="shared" si="48"/>
        <v>0</v>
      </c>
      <c r="U135" s="58" t="str">
        <f t="shared" si="48"/>
        <v/>
      </c>
      <c r="V135" s="58"/>
      <c r="W135" s="58"/>
      <c r="X135" s="58">
        <f t="shared" si="42"/>
        <v>0</v>
      </c>
      <c r="Y135" s="144"/>
      <c r="Z135" s="144"/>
      <c r="AA135" s="144"/>
      <c r="AB135" s="144"/>
    </row>
    <row r="136" spans="1:28" ht="12" customHeight="1" x14ac:dyDescent="0.3">
      <c r="A136" s="497"/>
      <c r="B136" s="15">
        <v>25</v>
      </c>
      <c r="C136" s="468">
        <f t="shared" si="43"/>
        <v>0</v>
      </c>
      <c r="D136" s="470"/>
      <c r="E136" s="468" t="str">
        <f t="shared" si="44"/>
        <v/>
      </c>
      <c r="F136" s="469"/>
      <c r="G136" s="469"/>
      <c r="H136" s="470"/>
      <c r="I136" s="468">
        <f t="shared" si="45"/>
        <v>0</v>
      </c>
      <c r="J136" s="469"/>
      <c r="K136" s="470"/>
      <c r="L136" s="67" t="str">
        <f t="shared" si="46"/>
        <v/>
      </c>
      <c r="M136" s="17">
        <f t="shared" si="38"/>
        <v>0</v>
      </c>
      <c r="N136" s="70" t="e">
        <f t="shared" si="47"/>
        <v>#VALUE!</v>
      </c>
      <c r="R136" s="58">
        <f t="shared" si="39"/>
        <v>0</v>
      </c>
      <c r="S136" s="83" t="str">
        <f t="shared" si="40"/>
        <v/>
      </c>
      <c r="T136" s="58">
        <f t="shared" si="48"/>
        <v>0</v>
      </c>
      <c r="U136" s="58" t="str">
        <f t="shared" si="48"/>
        <v/>
      </c>
      <c r="V136" s="58"/>
      <c r="W136" s="58"/>
      <c r="X136" s="58">
        <f t="shared" si="42"/>
        <v>0</v>
      </c>
      <c r="Y136" s="144"/>
      <c r="Z136" s="144"/>
      <c r="AA136" s="144"/>
      <c r="AB136" s="144"/>
    </row>
    <row r="137" spans="1:28" ht="12" customHeight="1" x14ac:dyDescent="0.3">
      <c r="A137" s="497"/>
      <c r="B137" s="15">
        <v>26</v>
      </c>
      <c r="C137" s="468">
        <f t="shared" si="43"/>
        <v>0</v>
      </c>
      <c r="D137" s="470"/>
      <c r="E137" s="468" t="str">
        <f t="shared" si="44"/>
        <v/>
      </c>
      <c r="F137" s="469"/>
      <c r="G137" s="469"/>
      <c r="H137" s="470"/>
      <c r="I137" s="468">
        <f t="shared" si="45"/>
        <v>0</v>
      </c>
      <c r="J137" s="469"/>
      <c r="K137" s="470"/>
      <c r="L137" s="67" t="str">
        <f t="shared" si="46"/>
        <v/>
      </c>
      <c r="M137" s="17">
        <f t="shared" si="38"/>
        <v>0</v>
      </c>
      <c r="N137" s="70" t="e">
        <f t="shared" si="47"/>
        <v>#VALUE!</v>
      </c>
      <c r="R137" s="58">
        <f t="shared" si="39"/>
        <v>0</v>
      </c>
      <c r="S137" s="83" t="str">
        <f t="shared" si="40"/>
        <v/>
      </c>
      <c r="T137" s="58">
        <f t="shared" si="48"/>
        <v>0</v>
      </c>
      <c r="U137" s="58" t="str">
        <f t="shared" si="48"/>
        <v/>
      </c>
      <c r="V137" s="58"/>
      <c r="W137" s="58"/>
      <c r="X137" s="58">
        <f t="shared" si="42"/>
        <v>0</v>
      </c>
      <c r="Y137" s="144"/>
      <c r="Z137" s="144"/>
      <c r="AA137" s="144"/>
      <c r="AB137" s="144"/>
    </row>
    <row r="138" spans="1:28" ht="12" customHeight="1" x14ac:dyDescent="0.3">
      <c r="A138" s="497"/>
      <c r="B138" s="15">
        <v>27</v>
      </c>
      <c r="C138" s="468">
        <f t="shared" si="43"/>
        <v>0</v>
      </c>
      <c r="D138" s="470"/>
      <c r="E138" s="468" t="str">
        <f t="shared" si="44"/>
        <v/>
      </c>
      <c r="F138" s="469"/>
      <c r="G138" s="469"/>
      <c r="H138" s="470"/>
      <c r="I138" s="468">
        <f t="shared" si="45"/>
        <v>0</v>
      </c>
      <c r="J138" s="469"/>
      <c r="K138" s="470"/>
      <c r="L138" s="67" t="str">
        <f t="shared" si="46"/>
        <v/>
      </c>
      <c r="M138" s="17">
        <f t="shared" si="38"/>
        <v>0</v>
      </c>
      <c r="N138" s="70" t="e">
        <f t="shared" si="47"/>
        <v>#VALUE!</v>
      </c>
      <c r="R138" s="58">
        <f t="shared" si="39"/>
        <v>0</v>
      </c>
      <c r="S138" s="83" t="str">
        <f t="shared" si="40"/>
        <v/>
      </c>
      <c r="T138" s="58">
        <f t="shared" si="48"/>
        <v>0</v>
      </c>
      <c r="U138" s="58" t="str">
        <f t="shared" si="48"/>
        <v/>
      </c>
      <c r="V138" s="58"/>
      <c r="W138" s="58"/>
      <c r="X138" s="58">
        <f t="shared" si="42"/>
        <v>0</v>
      </c>
      <c r="Y138" s="144"/>
      <c r="Z138" s="144"/>
      <c r="AA138" s="144"/>
      <c r="AB138" s="144"/>
    </row>
    <row r="139" spans="1:28" ht="12" customHeight="1" x14ac:dyDescent="0.3">
      <c r="A139" s="497"/>
      <c r="B139" s="15">
        <v>28</v>
      </c>
      <c r="C139" s="468">
        <f t="shared" si="43"/>
        <v>0</v>
      </c>
      <c r="D139" s="470"/>
      <c r="E139" s="468" t="str">
        <f t="shared" si="44"/>
        <v/>
      </c>
      <c r="F139" s="469"/>
      <c r="G139" s="469"/>
      <c r="H139" s="470"/>
      <c r="I139" s="468">
        <f t="shared" si="45"/>
        <v>0</v>
      </c>
      <c r="J139" s="469"/>
      <c r="K139" s="470"/>
      <c r="L139" s="67" t="str">
        <f t="shared" si="46"/>
        <v/>
      </c>
      <c r="M139" s="17">
        <f t="shared" si="38"/>
        <v>0</v>
      </c>
      <c r="N139" s="70" t="e">
        <f t="shared" si="47"/>
        <v>#VALUE!</v>
      </c>
      <c r="R139" s="58">
        <f t="shared" si="39"/>
        <v>0</v>
      </c>
      <c r="S139" s="83" t="str">
        <f t="shared" si="40"/>
        <v/>
      </c>
      <c r="T139" s="58">
        <f t="shared" si="48"/>
        <v>0</v>
      </c>
      <c r="U139" s="58" t="str">
        <f t="shared" si="48"/>
        <v/>
      </c>
      <c r="V139" s="58"/>
      <c r="W139" s="58"/>
      <c r="X139" s="58">
        <f t="shared" si="42"/>
        <v>0</v>
      </c>
      <c r="Y139" s="144"/>
      <c r="Z139" s="144"/>
      <c r="AA139" s="144"/>
      <c r="AB139" s="144"/>
    </row>
    <row r="140" spans="1:28" ht="12" customHeight="1" x14ac:dyDescent="0.3">
      <c r="A140" s="497"/>
      <c r="B140" s="15">
        <v>29</v>
      </c>
      <c r="C140" s="468">
        <f t="shared" si="43"/>
        <v>0</v>
      </c>
      <c r="D140" s="470"/>
      <c r="E140" s="468" t="str">
        <f t="shared" si="44"/>
        <v/>
      </c>
      <c r="F140" s="469"/>
      <c r="G140" s="469"/>
      <c r="H140" s="470"/>
      <c r="I140" s="468">
        <f t="shared" si="45"/>
        <v>0</v>
      </c>
      <c r="J140" s="469"/>
      <c r="K140" s="470"/>
      <c r="L140" s="67" t="str">
        <f t="shared" si="46"/>
        <v/>
      </c>
      <c r="M140" s="17">
        <f t="shared" si="38"/>
        <v>0</v>
      </c>
      <c r="N140" s="70" t="e">
        <f t="shared" si="47"/>
        <v>#VALUE!</v>
      </c>
      <c r="R140" s="58">
        <f t="shared" si="39"/>
        <v>0</v>
      </c>
      <c r="S140" s="83" t="str">
        <f t="shared" si="40"/>
        <v/>
      </c>
      <c r="T140" s="58">
        <f t="shared" si="48"/>
        <v>0</v>
      </c>
      <c r="U140" s="58" t="str">
        <f t="shared" si="48"/>
        <v/>
      </c>
      <c r="V140" s="58"/>
      <c r="W140" s="58"/>
      <c r="X140" s="58">
        <f t="shared" si="42"/>
        <v>0</v>
      </c>
      <c r="Y140" s="144"/>
      <c r="Z140" s="144"/>
      <c r="AA140" s="144"/>
      <c r="AB140" s="144"/>
    </row>
    <row r="141" spans="1:28" ht="12" customHeight="1" x14ac:dyDescent="0.3">
      <c r="A141" s="497"/>
      <c r="B141" s="15">
        <v>30</v>
      </c>
      <c r="C141" s="468">
        <f t="shared" si="43"/>
        <v>0</v>
      </c>
      <c r="D141" s="470"/>
      <c r="E141" s="468" t="str">
        <f t="shared" si="44"/>
        <v/>
      </c>
      <c r="F141" s="469"/>
      <c r="G141" s="469"/>
      <c r="H141" s="470"/>
      <c r="I141" s="468">
        <f t="shared" si="45"/>
        <v>0</v>
      </c>
      <c r="J141" s="469"/>
      <c r="K141" s="470"/>
      <c r="L141" s="67" t="str">
        <f t="shared" si="46"/>
        <v/>
      </c>
      <c r="M141" s="17">
        <f t="shared" si="38"/>
        <v>0</v>
      </c>
      <c r="N141" s="70" t="e">
        <f t="shared" si="47"/>
        <v>#VALUE!</v>
      </c>
      <c r="R141" s="58">
        <f t="shared" si="39"/>
        <v>0</v>
      </c>
      <c r="S141" s="83" t="str">
        <f t="shared" si="40"/>
        <v/>
      </c>
      <c r="T141" s="58">
        <f t="shared" si="48"/>
        <v>0</v>
      </c>
      <c r="U141" s="58" t="str">
        <f t="shared" si="48"/>
        <v/>
      </c>
      <c r="V141" s="58"/>
      <c r="W141" s="58"/>
      <c r="X141" s="58">
        <f t="shared" si="42"/>
        <v>0</v>
      </c>
      <c r="Y141" s="144"/>
      <c r="Z141" s="144"/>
      <c r="AA141" s="144"/>
      <c r="AB141" s="144"/>
    </row>
    <row r="142" spans="1:28" ht="12" customHeight="1" x14ac:dyDescent="0.3">
      <c r="A142" s="497"/>
      <c r="B142" s="15">
        <v>31</v>
      </c>
      <c r="C142" s="468">
        <f t="shared" si="43"/>
        <v>0</v>
      </c>
      <c r="D142" s="470"/>
      <c r="E142" s="468" t="str">
        <f t="shared" si="44"/>
        <v/>
      </c>
      <c r="F142" s="469"/>
      <c r="G142" s="469"/>
      <c r="H142" s="470"/>
      <c r="I142" s="468">
        <f t="shared" si="45"/>
        <v>0</v>
      </c>
      <c r="J142" s="469"/>
      <c r="K142" s="470"/>
      <c r="L142" s="67" t="str">
        <f t="shared" si="46"/>
        <v/>
      </c>
      <c r="M142" s="17">
        <f t="shared" si="38"/>
        <v>0</v>
      </c>
      <c r="N142" s="70" t="e">
        <f t="shared" si="47"/>
        <v>#VALUE!</v>
      </c>
      <c r="R142" s="58">
        <f t="shared" si="39"/>
        <v>0</v>
      </c>
      <c r="S142" s="83" t="str">
        <f t="shared" si="40"/>
        <v/>
      </c>
      <c r="T142" s="58">
        <f t="shared" si="48"/>
        <v>0</v>
      </c>
      <c r="U142" s="58" t="str">
        <f t="shared" si="48"/>
        <v/>
      </c>
      <c r="V142" s="58"/>
      <c r="W142" s="58"/>
      <c r="X142" s="58">
        <f t="shared" si="42"/>
        <v>0</v>
      </c>
      <c r="Y142" s="144"/>
      <c r="Z142" s="144"/>
      <c r="AA142" s="144"/>
      <c r="AB142" s="144"/>
    </row>
    <row r="143" spans="1:28" ht="12" customHeight="1" x14ac:dyDescent="0.3">
      <c r="A143" s="497"/>
      <c r="B143" s="15">
        <v>32</v>
      </c>
      <c r="C143" s="468">
        <f t="shared" si="43"/>
        <v>0</v>
      </c>
      <c r="D143" s="470"/>
      <c r="E143" s="468" t="str">
        <f t="shared" si="44"/>
        <v/>
      </c>
      <c r="F143" s="469"/>
      <c r="G143" s="469"/>
      <c r="H143" s="470"/>
      <c r="I143" s="468">
        <f t="shared" si="45"/>
        <v>0</v>
      </c>
      <c r="J143" s="469"/>
      <c r="K143" s="470"/>
      <c r="L143" s="67" t="str">
        <f t="shared" si="46"/>
        <v/>
      </c>
      <c r="M143" s="17">
        <f t="shared" si="38"/>
        <v>0</v>
      </c>
      <c r="N143" s="70" t="e">
        <f t="shared" si="47"/>
        <v>#VALUE!</v>
      </c>
      <c r="R143" s="58">
        <f t="shared" si="39"/>
        <v>0</v>
      </c>
      <c r="S143" s="83" t="str">
        <f t="shared" si="40"/>
        <v/>
      </c>
      <c r="T143" s="58">
        <f t="shared" si="48"/>
        <v>0</v>
      </c>
      <c r="U143" s="58" t="str">
        <f t="shared" si="48"/>
        <v/>
      </c>
      <c r="V143" s="58"/>
      <c r="W143" s="58"/>
      <c r="X143" s="58">
        <f t="shared" si="42"/>
        <v>0</v>
      </c>
      <c r="Y143" s="144"/>
      <c r="Z143" s="144"/>
      <c r="AA143" s="144"/>
      <c r="AB143" s="144"/>
    </row>
    <row r="144" spans="1:28" ht="12" customHeight="1" x14ac:dyDescent="0.3">
      <c r="A144" s="497"/>
      <c r="B144" s="15">
        <v>33</v>
      </c>
      <c r="C144" s="468">
        <f t="shared" si="43"/>
        <v>0</v>
      </c>
      <c r="D144" s="470"/>
      <c r="E144" s="468" t="str">
        <f t="shared" si="44"/>
        <v/>
      </c>
      <c r="F144" s="469"/>
      <c r="G144" s="469"/>
      <c r="H144" s="470"/>
      <c r="I144" s="468">
        <f t="shared" si="45"/>
        <v>0</v>
      </c>
      <c r="J144" s="469"/>
      <c r="K144" s="470"/>
      <c r="L144" s="67" t="str">
        <f t="shared" si="46"/>
        <v/>
      </c>
      <c r="M144" s="17">
        <f t="shared" si="38"/>
        <v>0</v>
      </c>
      <c r="N144" s="70" t="e">
        <f t="shared" si="47"/>
        <v>#VALUE!</v>
      </c>
      <c r="R144" s="58">
        <f t="shared" ref="R144:R161" si="49">IF($B144&lt;=$U$4,VLOOKUP($B144,tequip,R$110,FALSE),0)</f>
        <v>0</v>
      </c>
      <c r="S144" s="83" t="str">
        <f t="shared" ref="S144:S161" si="50">IF(R144=$Y$4,Y37,IF($B144&lt;=$U$4,VLOOKUP($B144,tequip,S$110,FALSE),0))</f>
        <v/>
      </c>
      <c r="T144" s="58">
        <f t="shared" si="48"/>
        <v>0</v>
      </c>
      <c r="U144" s="58" t="str">
        <f t="shared" si="48"/>
        <v/>
      </c>
      <c r="V144" s="58"/>
      <c r="W144" s="58"/>
      <c r="X144" s="58">
        <f t="shared" ref="X144:X161" si="51">IF($B144&lt;=$U$4,VLOOKUP($B144,tequip,X$110,FALSE),0)</f>
        <v>0</v>
      </c>
      <c r="Y144" s="144"/>
      <c r="Z144" s="144"/>
      <c r="AA144" s="144"/>
      <c r="AB144" s="144"/>
    </row>
    <row r="145" spans="1:28" ht="12" customHeight="1" x14ac:dyDescent="0.3">
      <c r="A145" s="497"/>
      <c r="B145" s="15">
        <v>34</v>
      </c>
      <c r="C145" s="468">
        <f t="shared" si="43"/>
        <v>0</v>
      </c>
      <c r="D145" s="470"/>
      <c r="E145" s="468" t="str">
        <f t="shared" si="44"/>
        <v/>
      </c>
      <c r="F145" s="469"/>
      <c r="G145" s="469"/>
      <c r="H145" s="470"/>
      <c r="I145" s="468">
        <f t="shared" si="45"/>
        <v>0</v>
      </c>
      <c r="J145" s="469"/>
      <c r="K145" s="470"/>
      <c r="L145" s="67" t="str">
        <f t="shared" si="46"/>
        <v/>
      </c>
      <c r="M145" s="17">
        <f t="shared" si="38"/>
        <v>0</v>
      </c>
      <c r="N145" s="70" t="e">
        <f t="shared" si="47"/>
        <v>#VALUE!</v>
      </c>
      <c r="R145" s="58">
        <f t="shared" si="49"/>
        <v>0</v>
      </c>
      <c r="S145" s="83" t="str">
        <f t="shared" si="50"/>
        <v/>
      </c>
      <c r="T145" s="58">
        <f t="shared" si="48"/>
        <v>0</v>
      </c>
      <c r="U145" s="58" t="str">
        <f t="shared" si="48"/>
        <v/>
      </c>
      <c r="V145" s="58"/>
      <c r="W145" s="58"/>
      <c r="X145" s="58">
        <f t="shared" si="51"/>
        <v>0</v>
      </c>
      <c r="Y145" s="144"/>
      <c r="Z145" s="144"/>
      <c r="AA145" s="144"/>
      <c r="AB145" s="144"/>
    </row>
    <row r="146" spans="1:28" ht="12" customHeight="1" x14ac:dyDescent="0.3">
      <c r="A146" s="497"/>
      <c r="B146" s="15">
        <v>35</v>
      </c>
      <c r="C146" s="468">
        <f t="shared" si="43"/>
        <v>0</v>
      </c>
      <c r="D146" s="470"/>
      <c r="E146" s="468" t="str">
        <f t="shared" si="44"/>
        <v/>
      </c>
      <c r="F146" s="469"/>
      <c r="G146" s="469"/>
      <c r="H146" s="470"/>
      <c r="I146" s="468">
        <f t="shared" si="45"/>
        <v>0</v>
      </c>
      <c r="J146" s="469"/>
      <c r="K146" s="470"/>
      <c r="L146" s="67" t="str">
        <f t="shared" si="46"/>
        <v/>
      </c>
      <c r="M146" s="17">
        <f t="shared" si="38"/>
        <v>0</v>
      </c>
      <c r="N146" s="70" t="e">
        <f t="shared" si="47"/>
        <v>#VALUE!</v>
      </c>
      <c r="R146" s="58">
        <f t="shared" si="49"/>
        <v>0</v>
      </c>
      <c r="S146" s="83" t="str">
        <f t="shared" si="50"/>
        <v/>
      </c>
      <c r="T146" s="58">
        <f t="shared" si="48"/>
        <v>0</v>
      </c>
      <c r="U146" s="58" t="str">
        <f t="shared" si="48"/>
        <v/>
      </c>
      <c r="V146" s="58"/>
      <c r="W146" s="58"/>
      <c r="X146" s="58">
        <f t="shared" si="51"/>
        <v>0</v>
      </c>
      <c r="Y146" s="144"/>
      <c r="Z146" s="144"/>
      <c r="AA146" s="144"/>
      <c r="AB146" s="144"/>
    </row>
    <row r="147" spans="1:28" ht="12" customHeight="1" x14ac:dyDescent="0.3">
      <c r="A147" s="497"/>
      <c r="B147" s="15">
        <v>36</v>
      </c>
      <c r="C147" s="468">
        <f t="shared" si="43"/>
        <v>0</v>
      </c>
      <c r="D147" s="470"/>
      <c r="E147" s="468" t="str">
        <f t="shared" si="44"/>
        <v/>
      </c>
      <c r="F147" s="469"/>
      <c r="G147" s="469"/>
      <c r="H147" s="470"/>
      <c r="I147" s="468">
        <f t="shared" si="45"/>
        <v>0</v>
      </c>
      <c r="J147" s="469"/>
      <c r="K147" s="470"/>
      <c r="L147" s="67" t="str">
        <f t="shared" si="46"/>
        <v/>
      </c>
      <c r="M147" s="17">
        <f t="shared" si="38"/>
        <v>0</v>
      </c>
      <c r="N147" s="70" t="e">
        <f t="shared" si="47"/>
        <v>#VALUE!</v>
      </c>
      <c r="R147" s="58">
        <f t="shared" si="49"/>
        <v>0</v>
      </c>
      <c r="S147" s="83" t="str">
        <f t="shared" si="50"/>
        <v/>
      </c>
      <c r="T147" s="58">
        <f t="shared" si="48"/>
        <v>0</v>
      </c>
      <c r="U147" s="58" t="str">
        <f t="shared" si="48"/>
        <v/>
      </c>
      <c r="V147" s="58"/>
      <c r="W147" s="58"/>
      <c r="X147" s="58">
        <f t="shared" si="51"/>
        <v>0</v>
      </c>
      <c r="Y147" s="144"/>
      <c r="Z147" s="144"/>
      <c r="AA147" s="144"/>
      <c r="AB147" s="144"/>
    </row>
    <row r="148" spans="1:28" ht="12" customHeight="1" x14ac:dyDescent="0.3">
      <c r="A148" s="497"/>
      <c r="B148" s="15">
        <v>37</v>
      </c>
      <c r="C148" s="468">
        <f t="shared" si="43"/>
        <v>0</v>
      </c>
      <c r="D148" s="470"/>
      <c r="E148" s="468" t="str">
        <f t="shared" si="44"/>
        <v/>
      </c>
      <c r="F148" s="469"/>
      <c r="G148" s="469"/>
      <c r="H148" s="470"/>
      <c r="I148" s="468">
        <f t="shared" si="45"/>
        <v>0</v>
      </c>
      <c r="J148" s="469"/>
      <c r="K148" s="470"/>
      <c r="L148" s="67" t="str">
        <f t="shared" si="46"/>
        <v/>
      </c>
      <c r="M148" s="17">
        <f t="shared" si="38"/>
        <v>0</v>
      </c>
      <c r="N148" s="70" t="e">
        <f t="shared" si="47"/>
        <v>#VALUE!</v>
      </c>
      <c r="R148" s="58">
        <f t="shared" si="49"/>
        <v>0</v>
      </c>
      <c r="S148" s="83" t="str">
        <f t="shared" si="50"/>
        <v/>
      </c>
      <c r="T148" s="58">
        <f t="shared" si="48"/>
        <v>0</v>
      </c>
      <c r="U148" s="58" t="str">
        <f t="shared" si="48"/>
        <v/>
      </c>
      <c r="V148" s="58"/>
      <c r="W148" s="58"/>
      <c r="X148" s="58">
        <f t="shared" si="51"/>
        <v>0</v>
      </c>
      <c r="Y148" s="144"/>
      <c r="Z148" s="144"/>
      <c r="AA148" s="144"/>
      <c r="AB148" s="144"/>
    </row>
    <row r="149" spans="1:28" ht="12" customHeight="1" x14ac:dyDescent="0.3">
      <c r="A149" s="497"/>
      <c r="B149" s="15">
        <v>38</v>
      </c>
      <c r="C149" s="468">
        <f t="shared" si="43"/>
        <v>0</v>
      </c>
      <c r="D149" s="470"/>
      <c r="E149" s="468" t="str">
        <f t="shared" si="44"/>
        <v/>
      </c>
      <c r="F149" s="469"/>
      <c r="G149" s="469"/>
      <c r="H149" s="470"/>
      <c r="I149" s="468">
        <f t="shared" si="45"/>
        <v>0</v>
      </c>
      <c r="J149" s="469"/>
      <c r="K149" s="470"/>
      <c r="L149" s="67" t="str">
        <f t="shared" si="46"/>
        <v/>
      </c>
      <c r="M149" s="17">
        <f t="shared" si="38"/>
        <v>0</v>
      </c>
      <c r="N149" s="70" t="e">
        <f t="shared" si="47"/>
        <v>#VALUE!</v>
      </c>
      <c r="R149" s="58">
        <f t="shared" si="49"/>
        <v>0</v>
      </c>
      <c r="S149" s="83" t="str">
        <f t="shared" si="50"/>
        <v/>
      </c>
      <c r="T149" s="58">
        <f t="shared" si="48"/>
        <v>0</v>
      </c>
      <c r="U149" s="58" t="str">
        <f t="shared" si="48"/>
        <v/>
      </c>
      <c r="V149" s="58"/>
      <c r="W149" s="58"/>
      <c r="X149" s="58">
        <f t="shared" si="51"/>
        <v>0</v>
      </c>
      <c r="Y149" s="144"/>
      <c r="Z149" s="144"/>
      <c r="AA149" s="144"/>
      <c r="AB149" s="144"/>
    </row>
    <row r="150" spans="1:28" ht="12" customHeight="1" x14ac:dyDescent="0.3">
      <c r="A150" s="497"/>
      <c r="B150" s="15">
        <v>39</v>
      </c>
      <c r="C150" s="468">
        <f t="shared" si="43"/>
        <v>0</v>
      </c>
      <c r="D150" s="470"/>
      <c r="E150" s="468" t="str">
        <f t="shared" si="44"/>
        <v/>
      </c>
      <c r="F150" s="469"/>
      <c r="G150" s="469"/>
      <c r="H150" s="470"/>
      <c r="I150" s="468">
        <f t="shared" si="45"/>
        <v>0</v>
      </c>
      <c r="J150" s="469"/>
      <c r="K150" s="470"/>
      <c r="L150" s="67" t="str">
        <f t="shared" si="46"/>
        <v/>
      </c>
      <c r="M150" s="17">
        <f t="shared" si="38"/>
        <v>0</v>
      </c>
      <c r="N150" s="70" t="e">
        <f t="shared" si="47"/>
        <v>#VALUE!</v>
      </c>
      <c r="R150" s="58">
        <f t="shared" si="49"/>
        <v>0</v>
      </c>
      <c r="S150" s="83" t="str">
        <f t="shared" si="50"/>
        <v/>
      </c>
      <c r="T150" s="58">
        <f t="shared" si="48"/>
        <v>0</v>
      </c>
      <c r="U150" s="58" t="str">
        <f t="shared" si="48"/>
        <v/>
      </c>
      <c r="V150" s="58"/>
      <c r="W150" s="58"/>
      <c r="X150" s="58">
        <f t="shared" si="51"/>
        <v>0</v>
      </c>
      <c r="Y150" s="144"/>
      <c r="Z150" s="144"/>
      <c r="AA150" s="144"/>
      <c r="AB150" s="144"/>
    </row>
    <row r="151" spans="1:28" ht="12" customHeight="1" x14ac:dyDescent="0.3">
      <c r="A151" s="497"/>
      <c r="B151" s="15">
        <v>40</v>
      </c>
      <c r="C151" s="468">
        <f t="shared" si="43"/>
        <v>0</v>
      </c>
      <c r="D151" s="470"/>
      <c r="E151" s="468" t="str">
        <f t="shared" si="44"/>
        <v/>
      </c>
      <c r="F151" s="469"/>
      <c r="G151" s="469"/>
      <c r="H151" s="470"/>
      <c r="I151" s="468">
        <f t="shared" si="45"/>
        <v>0</v>
      </c>
      <c r="J151" s="469"/>
      <c r="K151" s="470"/>
      <c r="L151" s="67" t="str">
        <f t="shared" si="46"/>
        <v/>
      </c>
      <c r="M151" s="17">
        <f t="shared" si="38"/>
        <v>0</v>
      </c>
      <c r="N151" s="70" t="e">
        <f t="shared" si="47"/>
        <v>#VALUE!</v>
      </c>
      <c r="R151" s="58">
        <f t="shared" si="49"/>
        <v>0</v>
      </c>
      <c r="S151" s="83" t="str">
        <f t="shared" si="50"/>
        <v/>
      </c>
      <c r="T151" s="58">
        <f t="shared" si="48"/>
        <v>0</v>
      </c>
      <c r="U151" s="58" t="str">
        <f t="shared" si="48"/>
        <v/>
      </c>
      <c r="V151" s="58"/>
      <c r="W151" s="58"/>
      <c r="X151" s="58">
        <f t="shared" si="51"/>
        <v>0</v>
      </c>
      <c r="Y151" s="144"/>
      <c r="Z151" s="144"/>
      <c r="AA151" s="144"/>
      <c r="AB151" s="144"/>
    </row>
    <row r="152" spans="1:28" ht="12" customHeight="1" x14ac:dyDescent="0.3">
      <c r="A152" s="497"/>
      <c r="B152" s="15">
        <v>41</v>
      </c>
      <c r="C152" s="468">
        <f t="shared" si="43"/>
        <v>0</v>
      </c>
      <c r="D152" s="470"/>
      <c r="E152" s="468" t="str">
        <f t="shared" si="44"/>
        <v/>
      </c>
      <c r="F152" s="469"/>
      <c r="G152" s="469"/>
      <c r="H152" s="470"/>
      <c r="I152" s="468">
        <f t="shared" si="45"/>
        <v>0</v>
      </c>
      <c r="J152" s="469"/>
      <c r="K152" s="470"/>
      <c r="L152" s="67" t="str">
        <f t="shared" si="46"/>
        <v/>
      </c>
      <c r="M152" s="17">
        <f t="shared" si="38"/>
        <v>0</v>
      </c>
      <c r="N152" s="70" t="e">
        <f t="shared" si="47"/>
        <v>#VALUE!</v>
      </c>
      <c r="R152" s="58">
        <f t="shared" si="49"/>
        <v>0</v>
      </c>
      <c r="S152" s="83" t="str">
        <f t="shared" si="50"/>
        <v/>
      </c>
      <c r="T152" s="58">
        <f t="shared" ref="T152:U161" si="52">IF($B152&lt;=$U$4,VLOOKUP($B152,tequip,T$110,FALSE),0)</f>
        <v>0</v>
      </c>
      <c r="U152" s="58" t="str">
        <f t="shared" si="52"/>
        <v/>
      </c>
      <c r="V152" s="58"/>
      <c r="W152" s="58"/>
      <c r="X152" s="58">
        <f t="shared" si="51"/>
        <v>0</v>
      </c>
      <c r="Y152" s="144"/>
      <c r="Z152" s="144"/>
      <c r="AA152" s="144"/>
      <c r="AB152" s="144"/>
    </row>
    <row r="153" spans="1:28" ht="12" customHeight="1" x14ac:dyDescent="0.3">
      <c r="A153" s="497"/>
      <c r="B153" s="15">
        <v>42</v>
      </c>
      <c r="C153" s="468">
        <f t="shared" si="43"/>
        <v>0</v>
      </c>
      <c r="D153" s="470"/>
      <c r="E153" s="468" t="str">
        <f t="shared" si="44"/>
        <v/>
      </c>
      <c r="F153" s="469"/>
      <c r="G153" s="469"/>
      <c r="H153" s="470"/>
      <c r="I153" s="468">
        <f t="shared" si="45"/>
        <v>0</v>
      </c>
      <c r="J153" s="469"/>
      <c r="K153" s="470"/>
      <c r="L153" s="67" t="str">
        <f t="shared" si="46"/>
        <v/>
      </c>
      <c r="M153" s="17">
        <f t="shared" si="38"/>
        <v>0</v>
      </c>
      <c r="N153" s="70" t="e">
        <f t="shared" si="47"/>
        <v>#VALUE!</v>
      </c>
      <c r="R153" s="58">
        <f t="shared" si="49"/>
        <v>0</v>
      </c>
      <c r="S153" s="83" t="str">
        <f t="shared" si="50"/>
        <v/>
      </c>
      <c r="T153" s="58">
        <f t="shared" si="52"/>
        <v>0</v>
      </c>
      <c r="U153" s="58" t="str">
        <f t="shared" si="52"/>
        <v/>
      </c>
      <c r="V153" s="58"/>
      <c r="W153" s="58"/>
      <c r="X153" s="58">
        <f t="shared" si="51"/>
        <v>0</v>
      </c>
      <c r="Y153" s="144"/>
      <c r="Z153" s="144"/>
      <c r="AA153" s="144"/>
      <c r="AB153" s="144"/>
    </row>
    <row r="154" spans="1:28" ht="12" customHeight="1" x14ac:dyDescent="0.3">
      <c r="A154" s="497"/>
      <c r="B154" s="15">
        <v>43</v>
      </c>
      <c r="C154" s="468">
        <f t="shared" si="43"/>
        <v>0</v>
      </c>
      <c r="D154" s="470"/>
      <c r="E154" s="468" t="str">
        <f t="shared" si="44"/>
        <v/>
      </c>
      <c r="F154" s="469"/>
      <c r="G154" s="469"/>
      <c r="H154" s="470"/>
      <c r="I154" s="468">
        <f t="shared" si="45"/>
        <v>0</v>
      </c>
      <c r="J154" s="469"/>
      <c r="K154" s="470"/>
      <c r="L154" s="67" t="str">
        <f t="shared" si="46"/>
        <v/>
      </c>
      <c r="M154" s="17">
        <f t="shared" si="38"/>
        <v>0</v>
      </c>
      <c r="N154" s="70" t="e">
        <f t="shared" si="47"/>
        <v>#VALUE!</v>
      </c>
      <c r="R154" s="58">
        <f t="shared" si="49"/>
        <v>0</v>
      </c>
      <c r="S154" s="83" t="str">
        <f t="shared" si="50"/>
        <v/>
      </c>
      <c r="T154" s="58">
        <f t="shared" si="52"/>
        <v>0</v>
      </c>
      <c r="U154" s="58" t="str">
        <f t="shared" si="52"/>
        <v/>
      </c>
      <c r="V154" s="58"/>
      <c r="W154" s="58"/>
      <c r="X154" s="58">
        <f t="shared" si="51"/>
        <v>0</v>
      </c>
      <c r="Y154" s="144"/>
      <c r="Z154" s="144"/>
      <c r="AA154" s="144"/>
      <c r="AB154" s="144"/>
    </row>
    <row r="155" spans="1:28" ht="12" customHeight="1" x14ac:dyDescent="0.3">
      <c r="A155" s="497"/>
      <c r="B155" s="15">
        <v>44</v>
      </c>
      <c r="C155" s="468">
        <f t="shared" si="43"/>
        <v>0</v>
      </c>
      <c r="D155" s="470"/>
      <c r="E155" s="468" t="str">
        <f t="shared" si="44"/>
        <v/>
      </c>
      <c r="F155" s="469"/>
      <c r="G155" s="469"/>
      <c r="H155" s="470"/>
      <c r="I155" s="468">
        <f t="shared" si="45"/>
        <v>0</v>
      </c>
      <c r="J155" s="469"/>
      <c r="K155" s="470"/>
      <c r="L155" s="67" t="str">
        <f t="shared" si="46"/>
        <v/>
      </c>
      <c r="M155" s="17">
        <f t="shared" si="38"/>
        <v>0</v>
      </c>
      <c r="N155" s="70" t="e">
        <f t="shared" si="47"/>
        <v>#VALUE!</v>
      </c>
      <c r="R155" s="58">
        <f t="shared" si="49"/>
        <v>0</v>
      </c>
      <c r="S155" s="83" t="str">
        <f t="shared" si="50"/>
        <v/>
      </c>
      <c r="T155" s="58">
        <f t="shared" si="52"/>
        <v>0</v>
      </c>
      <c r="U155" s="58" t="str">
        <f t="shared" si="52"/>
        <v/>
      </c>
      <c r="V155" s="58"/>
      <c r="W155" s="58"/>
      <c r="X155" s="58">
        <f t="shared" si="51"/>
        <v>0</v>
      </c>
      <c r="Y155" s="144"/>
      <c r="Z155" s="144"/>
      <c r="AA155" s="144"/>
      <c r="AB155" s="144"/>
    </row>
    <row r="156" spans="1:28" ht="12" customHeight="1" x14ac:dyDescent="0.3">
      <c r="A156" s="497"/>
      <c r="B156" s="15">
        <v>45</v>
      </c>
      <c r="C156" s="468">
        <f t="shared" si="43"/>
        <v>0</v>
      </c>
      <c r="D156" s="470"/>
      <c r="E156" s="468" t="str">
        <f t="shared" si="44"/>
        <v/>
      </c>
      <c r="F156" s="469"/>
      <c r="G156" s="469"/>
      <c r="H156" s="470"/>
      <c r="I156" s="468">
        <f t="shared" si="45"/>
        <v>0</v>
      </c>
      <c r="J156" s="469"/>
      <c r="K156" s="470"/>
      <c r="L156" s="67" t="str">
        <f t="shared" si="46"/>
        <v/>
      </c>
      <c r="M156" s="17">
        <f t="shared" si="38"/>
        <v>0</v>
      </c>
      <c r="N156" s="70" t="e">
        <f t="shared" si="47"/>
        <v>#VALUE!</v>
      </c>
      <c r="R156" s="58">
        <f t="shared" si="49"/>
        <v>0</v>
      </c>
      <c r="S156" s="83" t="str">
        <f t="shared" si="50"/>
        <v/>
      </c>
      <c r="T156" s="58">
        <f t="shared" si="52"/>
        <v>0</v>
      </c>
      <c r="U156" s="58" t="str">
        <f t="shared" si="52"/>
        <v/>
      </c>
      <c r="V156" s="58"/>
      <c r="W156" s="58"/>
      <c r="X156" s="58">
        <f t="shared" si="51"/>
        <v>0</v>
      </c>
      <c r="Y156" s="144"/>
      <c r="Z156" s="144"/>
      <c r="AA156" s="144"/>
      <c r="AB156" s="144"/>
    </row>
    <row r="157" spans="1:28" ht="12" customHeight="1" x14ac:dyDescent="0.3">
      <c r="A157" s="497"/>
      <c r="B157" s="15">
        <v>46</v>
      </c>
      <c r="C157" s="468">
        <f t="shared" si="43"/>
        <v>0</v>
      </c>
      <c r="D157" s="470"/>
      <c r="E157" s="468" t="str">
        <f t="shared" si="44"/>
        <v/>
      </c>
      <c r="F157" s="469"/>
      <c r="G157" s="469"/>
      <c r="H157" s="470"/>
      <c r="I157" s="468">
        <f t="shared" si="45"/>
        <v>0</v>
      </c>
      <c r="J157" s="469"/>
      <c r="K157" s="470"/>
      <c r="L157" s="67" t="str">
        <f t="shared" si="46"/>
        <v/>
      </c>
      <c r="M157" s="17">
        <f t="shared" si="38"/>
        <v>0</v>
      </c>
      <c r="N157" s="70" t="e">
        <f t="shared" si="47"/>
        <v>#VALUE!</v>
      </c>
      <c r="R157" s="58">
        <f t="shared" si="49"/>
        <v>0</v>
      </c>
      <c r="S157" s="83" t="str">
        <f t="shared" si="50"/>
        <v/>
      </c>
      <c r="T157" s="58">
        <f t="shared" si="52"/>
        <v>0</v>
      </c>
      <c r="U157" s="58" t="str">
        <f t="shared" si="52"/>
        <v/>
      </c>
      <c r="V157" s="58"/>
      <c r="W157" s="58"/>
      <c r="X157" s="58">
        <f t="shared" si="51"/>
        <v>0</v>
      </c>
      <c r="Y157" s="144"/>
      <c r="Z157" s="144"/>
      <c r="AA157" s="144"/>
      <c r="AB157" s="144"/>
    </row>
    <row r="158" spans="1:28" ht="12" customHeight="1" x14ac:dyDescent="0.3">
      <c r="A158" s="497"/>
      <c r="B158" s="15">
        <v>47</v>
      </c>
      <c r="C158" s="468">
        <f t="shared" si="43"/>
        <v>0</v>
      </c>
      <c r="D158" s="470"/>
      <c r="E158" s="468" t="str">
        <f t="shared" si="44"/>
        <v/>
      </c>
      <c r="F158" s="469"/>
      <c r="G158" s="469"/>
      <c r="H158" s="470"/>
      <c r="I158" s="468">
        <f t="shared" si="45"/>
        <v>0</v>
      </c>
      <c r="J158" s="469"/>
      <c r="K158" s="470"/>
      <c r="L158" s="67" t="str">
        <f t="shared" si="46"/>
        <v/>
      </c>
      <c r="M158" s="17">
        <f t="shared" si="38"/>
        <v>0</v>
      </c>
      <c r="N158" s="70" t="e">
        <f t="shared" si="47"/>
        <v>#VALUE!</v>
      </c>
      <c r="R158" s="58">
        <f t="shared" si="49"/>
        <v>0</v>
      </c>
      <c r="S158" s="83" t="str">
        <f t="shared" si="50"/>
        <v/>
      </c>
      <c r="T158" s="58">
        <f t="shared" si="52"/>
        <v>0</v>
      </c>
      <c r="U158" s="58" t="str">
        <f t="shared" si="52"/>
        <v/>
      </c>
      <c r="V158" s="58"/>
      <c r="W158" s="58"/>
      <c r="X158" s="58">
        <f t="shared" si="51"/>
        <v>0</v>
      </c>
      <c r="Y158" s="144"/>
      <c r="Z158" s="144"/>
      <c r="AA158" s="144"/>
      <c r="AB158" s="144"/>
    </row>
    <row r="159" spans="1:28" ht="12" customHeight="1" x14ac:dyDescent="0.3">
      <c r="A159" s="497"/>
      <c r="B159" s="15">
        <v>48</v>
      </c>
      <c r="C159" s="468">
        <f t="shared" si="43"/>
        <v>0</v>
      </c>
      <c r="D159" s="470"/>
      <c r="E159" s="468" t="str">
        <f t="shared" si="44"/>
        <v/>
      </c>
      <c r="F159" s="469"/>
      <c r="G159" s="469"/>
      <c r="H159" s="470"/>
      <c r="I159" s="468">
        <f t="shared" si="45"/>
        <v>0</v>
      </c>
      <c r="J159" s="469"/>
      <c r="K159" s="470"/>
      <c r="L159" s="67" t="str">
        <f t="shared" si="46"/>
        <v/>
      </c>
      <c r="M159" s="17">
        <f t="shared" si="38"/>
        <v>0</v>
      </c>
      <c r="N159" s="70" t="e">
        <f t="shared" si="47"/>
        <v>#VALUE!</v>
      </c>
      <c r="R159" s="58">
        <f t="shared" si="49"/>
        <v>0</v>
      </c>
      <c r="S159" s="83" t="str">
        <f t="shared" si="50"/>
        <v/>
      </c>
      <c r="T159" s="58">
        <f t="shared" si="52"/>
        <v>0</v>
      </c>
      <c r="U159" s="58" t="str">
        <f t="shared" si="52"/>
        <v/>
      </c>
      <c r="V159" s="58"/>
      <c r="W159" s="58"/>
      <c r="X159" s="58">
        <f t="shared" si="51"/>
        <v>0</v>
      </c>
      <c r="Y159" s="144"/>
      <c r="Z159" s="144"/>
      <c r="AA159" s="144"/>
      <c r="AB159" s="144"/>
    </row>
    <row r="160" spans="1:28" ht="12" customHeight="1" x14ac:dyDescent="0.3">
      <c r="A160" s="497"/>
      <c r="B160" s="15">
        <v>49</v>
      </c>
      <c r="C160" s="468">
        <f t="shared" si="43"/>
        <v>0</v>
      </c>
      <c r="D160" s="470"/>
      <c r="E160" s="468" t="str">
        <f t="shared" si="44"/>
        <v/>
      </c>
      <c r="F160" s="469"/>
      <c r="G160" s="469"/>
      <c r="H160" s="470"/>
      <c r="I160" s="468">
        <f t="shared" si="45"/>
        <v>0</v>
      </c>
      <c r="J160" s="469"/>
      <c r="K160" s="470"/>
      <c r="L160" s="67" t="str">
        <f t="shared" si="46"/>
        <v/>
      </c>
      <c r="M160" s="17">
        <f t="shared" si="38"/>
        <v>0</v>
      </c>
      <c r="N160" s="70" t="e">
        <f t="shared" si="47"/>
        <v>#VALUE!</v>
      </c>
      <c r="R160" s="58">
        <f t="shared" si="49"/>
        <v>0</v>
      </c>
      <c r="S160" s="83" t="str">
        <f t="shared" si="50"/>
        <v/>
      </c>
      <c r="T160" s="58">
        <f t="shared" si="52"/>
        <v>0</v>
      </c>
      <c r="U160" s="58" t="str">
        <f t="shared" si="52"/>
        <v/>
      </c>
      <c r="V160" s="58"/>
      <c r="W160" s="58"/>
      <c r="X160" s="58">
        <f t="shared" si="51"/>
        <v>0</v>
      </c>
      <c r="Y160" s="144"/>
      <c r="Z160" s="144"/>
      <c r="AA160" s="144"/>
      <c r="AB160" s="144"/>
    </row>
    <row r="161" spans="1:30" ht="12" customHeight="1" thickBot="1" x14ac:dyDescent="0.35">
      <c r="A161" s="497"/>
      <c r="B161" s="15">
        <v>50</v>
      </c>
      <c r="C161" s="498">
        <f t="shared" si="43"/>
        <v>0</v>
      </c>
      <c r="D161" s="499"/>
      <c r="E161" s="498" t="str">
        <f t="shared" si="44"/>
        <v/>
      </c>
      <c r="F161" s="560"/>
      <c r="G161" s="560"/>
      <c r="H161" s="499"/>
      <c r="I161" s="498">
        <f t="shared" si="45"/>
        <v>0</v>
      </c>
      <c r="J161" s="560"/>
      <c r="K161" s="499"/>
      <c r="L161" s="67" t="str">
        <f t="shared" si="46"/>
        <v/>
      </c>
      <c r="M161" s="17">
        <f t="shared" si="38"/>
        <v>0</v>
      </c>
      <c r="N161" s="70" t="e">
        <f t="shared" si="47"/>
        <v>#VALUE!</v>
      </c>
      <c r="R161" s="58">
        <f t="shared" si="49"/>
        <v>0</v>
      </c>
      <c r="S161" s="83" t="str">
        <f t="shared" si="50"/>
        <v/>
      </c>
      <c r="T161" s="58">
        <f t="shared" si="52"/>
        <v>0</v>
      </c>
      <c r="U161" s="58" t="str">
        <f t="shared" si="52"/>
        <v/>
      </c>
      <c r="V161" s="58"/>
      <c r="W161" s="58"/>
      <c r="X161" s="58">
        <f t="shared" si="51"/>
        <v>0</v>
      </c>
      <c r="Y161" s="144"/>
      <c r="Z161" s="144"/>
      <c r="AA161" s="144"/>
      <c r="AB161" s="144"/>
    </row>
    <row r="162" spans="1:30" ht="18" customHeight="1" thickTop="1" thickBot="1" x14ac:dyDescent="0.3">
      <c r="A162" s="506" t="s">
        <v>125</v>
      </c>
      <c r="B162" s="507"/>
      <c r="C162" s="507"/>
      <c r="D162" s="507"/>
      <c r="E162" s="507"/>
      <c r="F162" s="507"/>
      <c r="G162" s="507"/>
      <c r="H162" s="507"/>
      <c r="I162" s="507"/>
      <c r="J162" s="507"/>
      <c r="K162" s="507"/>
      <c r="L162" s="507"/>
      <c r="M162" s="507"/>
      <c r="N162" s="32" t="e">
        <f>SUM(N112:N161)</f>
        <v>#VALUE!</v>
      </c>
    </row>
    <row r="163" spans="1:30" ht="14.25" customHeight="1" thickTop="1" x14ac:dyDescent="0.3">
      <c r="A163" s="565"/>
      <c r="B163" s="566"/>
      <c r="C163" s="478" t="s">
        <v>131</v>
      </c>
      <c r="D163" s="580"/>
      <c r="E163" s="573" t="s">
        <v>130</v>
      </c>
      <c r="F163" s="574"/>
      <c r="G163" s="478" t="s">
        <v>129</v>
      </c>
      <c r="H163" s="479"/>
      <c r="I163" s="550" t="s">
        <v>98</v>
      </c>
      <c r="J163" s="551"/>
      <c r="K163" s="569" t="s">
        <v>128</v>
      </c>
      <c r="L163" s="570"/>
      <c r="M163" s="72" t="s">
        <v>99</v>
      </c>
      <c r="N163" s="486" t="s">
        <v>68</v>
      </c>
      <c r="R163" s="144"/>
      <c r="S163" s="144"/>
      <c r="T163" s="144"/>
      <c r="U163" s="144"/>
      <c r="V163" s="144"/>
      <c r="W163" s="144"/>
      <c r="X163" s="144"/>
      <c r="Y163" s="144"/>
      <c r="Z163" s="144"/>
      <c r="AA163" s="144"/>
      <c r="AB163" s="144"/>
    </row>
    <row r="164" spans="1:30" s="178" customFormat="1" ht="13.5" customHeight="1" thickBot="1" x14ac:dyDescent="0.35">
      <c r="A164" s="567"/>
      <c r="B164" s="568"/>
      <c r="C164" s="480"/>
      <c r="D164" s="581"/>
      <c r="E164" s="510"/>
      <c r="F164" s="512"/>
      <c r="G164" s="480"/>
      <c r="H164" s="481"/>
      <c r="I164" s="552"/>
      <c r="J164" s="553"/>
      <c r="K164" s="571"/>
      <c r="L164" s="572"/>
      <c r="M164" s="158">
        <f>Labour!AO14</f>
        <v>0.15</v>
      </c>
      <c r="N164" s="487"/>
      <c r="R164" s="144"/>
      <c r="S164" s="144"/>
      <c r="T164" s="144"/>
      <c r="U164" s="144"/>
      <c r="V164" s="144"/>
      <c r="W164" s="144"/>
      <c r="X164" s="144"/>
      <c r="Y164" s="144"/>
      <c r="Z164" s="144"/>
      <c r="AA164" s="144"/>
      <c r="AB164" s="144"/>
    </row>
    <row r="165" spans="1:30" ht="12.75" customHeight="1" thickTop="1" x14ac:dyDescent="0.3">
      <c r="A165" s="491" t="s">
        <v>124</v>
      </c>
      <c r="B165" s="11">
        <v>1</v>
      </c>
      <c r="C165" s="627">
        <f>Labour!FP11</f>
        <v>0</v>
      </c>
      <c r="D165" s="602"/>
      <c r="E165" s="594">
        <f>Labour!FQ11</f>
        <v>0</v>
      </c>
      <c r="F165" s="598"/>
      <c r="G165" s="594">
        <f>Labour!FR11</f>
        <v>0</v>
      </c>
      <c r="H165" s="598"/>
      <c r="I165" s="603">
        <f>Labour!FS11</f>
        <v>0</v>
      </c>
      <c r="J165" s="604"/>
      <c r="K165" s="605">
        <f>Labour!FT11</f>
        <v>0</v>
      </c>
      <c r="L165" s="606"/>
      <c r="M165" s="14">
        <f>K165*$M$164</f>
        <v>0</v>
      </c>
      <c r="N165" s="69">
        <f>K165+M165</f>
        <v>0</v>
      </c>
      <c r="R165" s="144"/>
      <c r="S165" s="144"/>
      <c r="T165" s="144"/>
      <c r="U165" s="144"/>
      <c r="V165" s="144"/>
      <c r="W165" s="144"/>
      <c r="X165" s="144"/>
      <c r="Y165" s="144"/>
      <c r="Z165" s="144"/>
      <c r="AA165" s="144"/>
      <c r="AB165" s="144"/>
    </row>
    <row r="166" spans="1:30" ht="12" customHeight="1" x14ac:dyDescent="0.3">
      <c r="A166" s="492"/>
      <c r="B166" s="15">
        <v>2</v>
      </c>
      <c r="C166" s="595">
        <f>Labour!FP12</f>
        <v>0</v>
      </c>
      <c r="D166" s="596"/>
      <c r="E166" s="597">
        <f>Labour!FQ12</f>
        <v>0</v>
      </c>
      <c r="F166" s="598"/>
      <c r="G166" s="597">
        <f>Labour!FR12</f>
        <v>0</v>
      </c>
      <c r="H166" s="598"/>
      <c r="I166" s="599">
        <f>Labour!FS12</f>
        <v>0</v>
      </c>
      <c r="J166" s="600"/>
      <c r="K166" s="597">
        <f>Labour!FT12</f>
        <v>0</v>
      </c>
      <c r="L166" s="598"/>
      <c r="M166" s="17">
        <f>K166*$M$164</f>
        <v>0</v>
      </c>
      <c r="N166" s="70">
        <f>K166+M166</f>
        <v>0</v>
      </c>
      <c r="R166" s="144"/>
      <c r="S166" s="144"/>
      <c r="T166" s="144"/>
      <c r="U166" s="144"/>
      <c r="V166" s="144"/>
      <c r="W166" s="144"/>
      <c r="X166" s="144"/>
      <c r="Y166" s="144"/>
      <c r="Z166" s="144"/>
      <c r="AA166" s="144"/>
      <c r="AB166" s="144"/>
    </row>
    <row r="167" spans="1:30" ht="12" customHeight="1" x14ac:dyDescent="0.3">
      <c r="A167" s="492"/>
      <c r="B167" s="15">
        <v>3</v>
      </c>
      <c r="C167" s="595">
        <f>Labour!FP13</f>
        <v>0</v>
      </c>
      <c r="D167" s="596"/>
      <c r="E167" s="597">
        <f>Labour!FQ13</f>
        <v>0</v>
      </c>
      <c r="F167" s="598"/>
      <c r="G167" s="597">
        <f>Labour!FR13</f>
        <v>0</v>
      </c>
      <c r="H167" s="598"/>
      <c r="I167" s="599">
        <f>Labour!FS13</f>
        <v>0</v>
      </c>
      <c r="J167" s="600"/>
      <c r="K167" s="597">
        <f>Labour!FT13</f>
        <v>0</v>
      </c>
      <c r="L167" s="598"/>
      <c r="M167" s="17">
        <f>K167*$M$164</f>
        <v>0</v>
      </c>
      <c r="N167" s="70">
        <f>K167+M167</f>
        <v>0</v>
      </c>
      <c r="R167" s="144"/>
      <c r="S167" s="144"/>
      <c r="T167" s="144"/>
      <c r="U167" s="144"/>
      <c r="V167" s="144"/>
      <c r="W167" s="144"/>
      <c r="X167" s="144"/>
      <c r="Y167" s="144"/>
      <c r="Z167" s="144"/>
      <c r="AA167" s="144"/>
      <c r="AB167" s="144"/>
    </row>
    <row r="168" spans="1:30" ht="12" customHeight="1" x14ac:dyDescent="0.3">
      <c r="A168" s="492"/>
      <c r="B168" s="15">
        <v>4</v>
      </c>
      <c r="C168" s="613">
        <f>Labour!FP14</f>
        <v>0</v>
      </c>
      <c r="D168" s="614"/>
      <c r="E168" s="597">
        <f>Labour!FQ14</f>
        <v>0</v>
      </c>
      <c r="F168" s="598"/>
      <c r="G168" s="597">
        <f>Labour!FR14</f>
        <v>0</v>
      </c>
      <c r="H168" s="598"/>
      <c r="I168" s="599">
        <f>Labour!FS14</f>
        <v>0</v>
      </c>
      <c r="J168" s="600"/>
      <c r="K168" s="597">
        <f>Labour!FT14</f>
        <v>0</v>
      </c>
      <c r="L168" s="598"/>
      <c r="M168" s="17">
        <f>K168*$M$164</f>
        <v>0</v>
      </c>
      <c r="N168" s="70">
        <f>K168+M168</f>
        <v>0</v>
      </c>
      <c r="R168" s="144"/>
      <c r="S168" s="144"/>
      <c r="T168" s="144"/>
      <c r="U168" s="144"/>
      <c r="V168" s="144"/>
      <c r="W168" s="144"/>
      <c r="X168" s="144"/>
      <c r="Y168" s="144"/>
      <c r="Z168" s="144"/>
      <c r="AA168" s="144"/>
      <c r="AB168" s="144"/>
    </row>
    <row r="169" spans="1:30" ht="12" customHeight="1" thickBot="1" x14ac:dyDescent="0.35">
      <c r="A169" s="493"/>
      <c r="B169" s="15">
        <v>5</v>
      </c>
      <c r="C169" s="607">
        <f>Labour!FP15</f>
        <v>0</v>
      </c>
      <c r="D169" s="608"/>
      <c r="E169" s="609">
        <f>Labour!FQ15</f>
        <v>0</v>
      </c>
      <c r="F169" s="610"/>
      <c r="G169" s="609">
        <f>Labour!FR15</f>
        <v>0</v>
      </c>
      <c r="H169" s="610"/>
      <c r="I169" s="611">
        <f>Labour!FS15</f>
        <v>0</v>
      </c>
      <c r="J169" s="612"/>
      <c r="K169" s="609">
        <f>Labour!FT15</f>
        <v>0</v>
      </c>
      <c r="L169" s="610"/>
      <c r="M169" s="17">
        <f>K169*$M$164</f>
        <v>0</v>
      </c>
      <c r="N169" s="70">
        <f>K169+M169</f>
        <v>0</v>
      </c>
      <c r="Z169" s="144"/>
    </row>
    <row r="170" spans="1:30" ht="18" customHeight="1" thickTop="1" thickBot="1" x14ac:dyDescent="0.3">
      <c r="A170" s="506" t="s">
        <v>127</v>
      </c>
      <c r="B170" s="507"/>
      <c r="C170" s="507"/>
      <c r="D170" s="507"/>
      <c r="E170" s="507"/>
      <c r="F170" s="507"/>
      <c r="G170" s="507"/>
      <c r="H170" s="507"/>
      <c r="I170" s="507"/>
      <c r="J170" s="507"/>
      <c r="K170" s="507"/>
      <c r="L170" s="507"/>
      <c r="M170" s="507"/>
      <c r="N170" s="32">
        <f>SUM(N165:N169)</f>
        <v>0</v>
      </c>
    </row>
    <row r="171" spans="1:30" ht="18" customHeight="1" thickTop="1" x14ac:dyDescent="0.25">
      <c r="A171" s="565"/>
      <c r="B171" s="566"/>
      <c r="C171" s="566"/>
      <c r="D171" s="566"/>
      <c r="E171" s="566"/>
      <c r="F171" s="566"/>
      <c r="G171" s="566"/>
      <c r="H171" s="566"/>
      <c r="I171" s="566"/>
      <c r="J171" s="566"/>
      <c r="K171" s="110" t="str">
        <f>Labour!AN12</f>
        <v>Camp Sub:</v>
      </c>
      <c r="L171" s="107">
        <f>R171</f>
        <v>0</v>
      </c>
      <c r="M171" s="114">
        <f>Labour!AO12</f>
        <v>65</v>
      </c>
      <c r="N171" s="106">
        <f>M171*L171</f>
        <v>0</v>
      </c>
      <c r="R171" s="58">
        <f>SUM(V10:V109)</f>
        <v>0</v>
      </c>
    </row>
    <row r="172" spans="1:30" ht="18" customHeight="1" thickBot="1" x14ac:dyDescent="0.3">
      <c r="A172" s="520"/>
      <c r="B172" s="521"/>
      <c r="C172" s="521"/>
      <c r="D172" s="521"/>
      <c r="E172" s="521"/>
      <c r="F172" s="521"/>
      <c r="G172" s="521"/>
      <c r="H172" s="521"/>
      <c r="I172" s="521"/>
      <c r="J172" s="521"/>
      <c r="K172" s="111" t="str">
        <f>Labour!AN13</f>
        <v>Reg Sub:</v>
      </c>
      <c r="L172" s="173">
        <f>R172</f>
        <v>0</v>
      </c>
      <c r="M172" s="103">
        <f>Labour!AO13</f>
        <v>130</v>
      </c>
      <c r="N172" s="104">
        <f>M172*L172</f>
        <v>0</v>
      </c>
      <c r="R172" s="58">
        <f>SUM(W10:W109)</f>
        <v>0</v>
      </c>
    </row>
    <row r="173" spans="1:30" ht="12" customHeight="1" thickTop="1" x14ac:dyDescent="0.25">
      <c r="A173" s="520"/>
      <c r="B173" s="521"/>
      <c r="C173" s="521"/>
      <c r="D173" s="521"/>
      <c r="E173" s="521"/>
      <c r="F173" s="521"/>
      <c r="G173" s="521"/>
      <c r="H173" s="521"/>
      <c r="I173" s="521"/>
      <c r="J173" s="521"/>
      <c r="K173" s="586" t="s">
        <v>72</v>
      </c>
      <c r="L173" s="587"/>
      <c r="M173" s="588"/>
      <c r="N173" s="563">
        <f>N110</f>
        <v>0</v>
      </c>
    </row>
    <row r="174" spans="1:30" s="18" customFormat="1" ht="12" customHeight="1" thickBot="1" x14ac:dyDescent="0.35">
      <c r="A174" s="520"/>
      <c r="B174" s="521"/>
      <c r="C174" s="521"/>
      <c r="D174" s="521"/>
      <c r="E174" s="521"/>
      <c r="F174" s="521"/>
      <c r="G174" s="521"/>
      <c r="H174" s="521"/>
      <c r="I174" s="521"/>
      <c r="J174" s="521"/>
      <c r="K174" s="547"/>
      <c r="L174" s="548"/>
      <c r="M174" s="549"/>
      <c r="N174" s="564"/>
      <c r="AD174" s="85"/>
    </row>
    <row r="175" spans="1:30" ht="12" customHeight="1" x14ac:dyDescent="0.25">
      <c r="A175" s="520"/>
      <c r="B175" s="521"/>
      <c r="C175" s="521"/>
      <c r="D175" s="521"/>
      <c r="E175" s="521"/>
      <c r="F175" s="521"/>
      <c r="G175" s="521"/>
      <c r="H175" s="521"/>
      <c r="I175" s="521"/>
      <c r="J175" s="521"/>
      <c r="K175" s="538" t="s">
        <v>71</v>
      </c>
      <c r="L175" s="539"/>
      <c r="M175" s="540"/>
      <c r="N175" s="578" t="e">
        <f>N162</f>
        <v>#VALUE!</v>
      </c>
    </row>
    <row r="176" spans="1:30" ht="12" customHeight="1" thickBot="1" x14ac:dyDescent="0.3">
      <c r="A176" s="520"/>
      <c r="B176" s="521"/>
      <c r="C176" s="521"/>
      <c r="D176" s="521"/>
      <c r="E176" s="521"/>
      <c r="F176" s="521"/>
      <c r="G176" s="521"/>
      <c r="H176" s="521"/>
      <c r="I176" s="521"/>
      <c r="J176" s="521"/>
      <c r="K176" s="541"/>
      <c r="L176" s="542"/>
      <c r="M176" s="543"/>
      <c r="N176" s="579"/>
    </row>
    <row r="177" spans="1:14" ht="12" customHeight="1" x14ac:dyDescent="0.25">
      <c r="A177" s="520"/>
      <c r="B177" s="521"/>
      <c r="C177" s="521"/>
      <c r="D177" s="521"/>
      <c r="E177" s="521"/>
      <c r="F177" s="521"/>
      <c r="G177" s="521"/>
      <c r="H177" s="521"/>
      <c r="I177" s="521"/>
      <c r="J177" s="521"/>
      <c r="K177" s="538" t="s">
        <v>126</v>
      </c>
      <c r="L177" s="539"/>
      <c r="M177" s="540"/>
      <c r="N177" s="536">
        <f>N170</f>
        <v>0</v>
      </c>
    </row>
    <row r="178" spans="1:14" ht="12" customHeight="1" thickBot="1" x14ac:dyDescent="0.3">
      <c r="A178" s="520"/>
      <c r="B178" s="521"/>
      <c r="C178" s="521"/>
      <c r="D178" s="521"/>
      <c r="E178" s="521"/>
      <c r="F178" s="521"/>
      <c r="G178" s="521"/>
      <c r="H178" s="521"/>
      <c r="I178" s="521"/>
      <c r="J178" s="521"/>
      <c r="K178" s="541"/>
      <c r="L178" s="542"/>
      <c r="M178" s="543"/>
      <c r="N178" s="537"/>
    </row>
    <row r="179" spans="1:14" ht="32.25" customHeight="1" thickBot="1" x14ac:dyDescent="0.3">
      <c r="A179" s="520"/>
      <c r="B179" s="521"/>
      <c r="C179" s="521"/>
      <c r="D179" s="521"/>
      <c r="E179" s="521"/>
      <c r="F179" s="521"/>
      <c r="G179" s="521"/>
      <c r="H179" s="521"/>
      <c r="I179" s="521"/>
      <c r="J179" s="521"/>
      <c r="K179" s="575" t="s">
        <v>73</v>
      </c>
      <c r="L179" s="576"/>
      <c r="M179" s="577"/>
      <c r="N179" s="503" t="e">
        <f>SUM(N171:N178)</f>
        <v>#VALUE!</v>
      </c>
    </row>
    <row r="180" spans="1:14" ht="13.8" thickTop="1" x14ac:dyDescent="0.25">
      <c r="A180" s="520"/>
      <c r="B180" s="521"/>
      <c r="C180" s="521"/>
      <c r="D180" s="521"/>
      <c r="E180" s="521"/>
      <c r="F180" s="521"/>
      <c r="G180" s="521"/>
      <c r="H180" s="521"/>
      <c r="I180" s="521"/>
      <c r="J180" s="521"/>
      <c r="K180" s="561" t="s">
        <v>74</v>
      </c>
      <c r="L180" s="562"/>
      <c r="M180" s="562"/>
      <c r="N180" s="504"/>
    </row>
    <row r="181" spans="1:14" ht="20.25" customHeight="1" x14ac:dyDescent="0.3">
      <c r="A181" s="584"/>
      <c r="B181" s="585"/>
      <c r="C181" s="585"/>
      <c r="D181" s="585"/>
      <c r="E181" s="585"/>
      <c r="F181" s="585"/>
      <c r="G181" s="585"/>
      <c r="H181" s="585"/>
      <c r="I181" s="585"/>
      <c r="J181" s="585"/>
      <c r="K181" s="130" t="str">
        <f>N8</f>
        <v>I1000</v>
      </c>
      <c r="L181" s="131" t="str">
        <f ca="1">RIGHT(YEAR(M3),2)&amp;RIGHT("0"&amp;MONTH(M3),2)&amp;RIGHT("0"&amp;DAY(M3),2)</f>
        <v>170802</v>
      </c>
      <c r="M181" s="132" t="str">
        <f>Labour!EH3</f>
        <v>N</v>
      </c>
      <c r="N181" s="505"/>
    </row>
  </sheetData>
  <mergeCells count="321">
    <mergeCell ref="Y5:AF5"/>
    <mergeCell ref="D6:N6"/>
    <mergeCell ref="D7:N7"/>
    <mergeCell ref="Y7:AA7"/>
    <mergeCell ref="A1:N1"/>
    <mergeCell ref="A2:N2"/>
    <mergeCell ref="D3:K3"/>
    <mergeCell ref="M3:N3"/>
    <mergeCell ref="D4:K4"/>
    <mergeCell ref="M4:N4"/>
    <mergeCell ref="A8:C8"/>
    <mergeCell ref="D8:F8"/>
    <mergeCell ref="J8:K8"/>
    <mergeCell ref="L8:M8"/>
    <mergeCell ref="A9:B9"/>
    <mergeCell ref="C9:E9"/>
    <mergeCell ref="O4:P4"/>
    <mergeCell ref="A5:C7"/>
    <mergeCell ref="D5:N5"/>
    <mergeCell ref="C25:E25"/>
    <mergeCell ref="C26:E26"/>
    <mergeCell ref="C27:E27"/>
    <mergeCell ref="C28:E28"/>
    <mergeCell ref="C29:E29"/>
    <mergeCell ref="C30:E30"/>
    <mergeCell ref="C19:E19"/>
    <mergeCell ref="C20:E20"/>
    <mergeCell ref="C21:E21"/>
    <mergeCell ref="C22:E22"/>
    <mergeCell ref="C23:E23"/>
    <mergeCell ref="C24:E24"/>
    <mergeCell ref="C37:E37"/>
    <mergeCell ref="C38:E38"/>
    <mergeCell ref="C39:E39"/>
    <mergeCell ref="C40:E40"/>
    <mergeCell ref="C41:E41"/>
    <mergeCell ref="C42:E42"/>
    <mergeCell ref="C31:E31"/>
    <mergeCell ref="C32:E32"/>
    <mergeCell ref="C33:E33"/>
    <mergeCell ref="C34:E34"/>
    <mergeCell ref="C35:E35"/>
    <mergeCell ref="C36:E36"/>
    <mergeCell ref="C49:E49"/>
    <mergeCell ref="C50:E50"/>
    <mergeCell ref="C51:E51"/>
    <mergeCell ref="C52:E52"/>
    <mergeCell ref="C53:E53"/>
    <mergeCell ref="C54:E54"/>
    <mergeCell ref="C43:E43"/>
    <mergeCell ref="C44:E44"/>
    <mergeCell ref="C45:E45"/>
    <mergeCell ref="C46:E46"/>
    <mergeCell ref="C47:E47"/>
    <mergeCell ref="C48:E48"/>
    <mergeCell ref="C61:E61"/>
    <mergeCell ref="C62:E62"/>
    <mergeCell ref="C63:E63"/>
    <mergeCell ref="C64:E64"/>
    <mergeCell ref="C65:E65"/>
    <mergeCell ref="C66:E66"/>
    <mergeCell ref="C55:E55"/>
    <mergeCell ref="C56:E56"/>
    <mergeCell ref="C57:E57"/>
    <mergeCell ref="C58:E58"/>
    <mergeCell ref="C59:E59"/>
    <mergeCell ref="C60:E60"/>
    <mergeCell ref="C73:E73"/>
    <mergeCell ref="C74:E74"/>
    <mergeCell ref="C75:E75"/>
    <mergeCell ref="C76:E76"/>
    <mergeCell ref="C77:E77"/>
    <mergeCell ref="C78:E78"/>
    <mergeCell ref="C67:E67"/>
    <mergeCell ref="C68:E68"/>
    <mergeCell ref="C69:E69"/>
    <mergeCell ref="C70:E70"/>
    <mergeCell ref="C71:E71"/>
    <mergeCell ref="C72:E72"/>
    <mergeCell ref="C85:E85"/>
    <mergeCell ref="C86:E86"/>
    <mergeCell ref="C87:E87"/>
    <mergeCell ref="C88:E88"/>
    <mergeCell ref="C89:E89"/>
    <mergeCell ref="C90:E90"/>
    <mergeCell ref="C79:E79"/>
    <mergeCell ref="C80:E80"/>
    <mergeCell ref="C81:E81"/>
    <mergeCell ref="C82:E82"/>
    <mergeCell ref="C83:E83"/>
    <mergeCell ref="C84:E84"/>
    <mergeCell ref="C99:E99"/>
    <mergeCell ref="C100:E100"/>
    <mergeCell ref="C101:E101"/>
    <mergeCell ref="C102:E102"/>
    <mergeCell ref="C91:E91"/>
    <mergeCell ref="C92:E92"/>
    <mergeCell ref="C93:E93"/>
    <mergeCell ref="C94:E94"/>
    <mergeCell ref="C95:E95"/>
    <mergeCell ref="C96:E96"/>
    <mergeCell ref="C109:E109"/>
    <mergeCell ref="A110:M110"/>
    <mergeCell ref="A111:B111"/>
    <mergeCell ref="C111:D111"/>
    <mergeCell ref="E111:H111"/>
    <mergeCell ref="I111:K111"/>
    <mergeCell ref="C103:E103"/>
    <mergeCell ref="C104:E104"/>
    <mergeCell ref="C105:E105"/>
    <mergeCell ref="C106:E106"/>
    <mergeCell ref="C107:E107"/>
    <mergeCell ref="C108:E108"/>
    <mergeCell ref="A10:A109"/>
    <mergeCell ref="C10:E10"/>
    <mergeCell ref="C11:E11"/>
    <mergeCell ref="C12:E12"/>
    <mergeCell ref="C13:E13"/>
    <mergeCell ref="C14:E14"/>
    <mergeCell ref="C15:E15"/>
    <mergeCell ref="C16:E16"/>
    <mergeCell ref="C17:E17"/>
    <mergeCell ref="C18:E18"/>
    <mergeCell ref="C97:E97"/>
    <mergeCell ref="C98:E98"/>
    <mergeCell ref="C115:D115"/>
    <mergeCell ref="E115:H115"/>
    <mergeCell ref="I115:K115"/>
    <mergeCell ref="C116:D116"/>
    <mergeCell ref="E116:H116"/>
    <mergeCell ref="I116:K116"/>
    <mergeCell ref="A112:A161"/>
    <mergeCell ref="C112:D112"/>
    <mergeCell ref="E112:H112"/>
    <mergeCell ref="I112:K112"/>
    <mergeCell ref="C113:D113"/>
    <mergeCell ref="E113:H113"/>
    <mergeCell ref="I113:K113"/>
    <mergeCell ref="C114:D114"/>
    <mergeCell ref="E114:H114"/>
    <mergeCell ref="I114:K114"/>
    <mergeCell ref="C119:D119"/>
    <mergeCell ref="E119:H119"/>
    <mergeCell ref="I119:K119"/>
    <mergeCell ref="C120:D120"/>
    <mergeCell ref="E120:H120"/>
    <mergeCell ref="I120:K120"/>
    <mergeCell ref="C117:D117"/>
    <mergeCell ref="E117:H117"/>
    <mergeCell ref="I117:K117"/>
    <mergeCell ref="C118:D118"/>
    <mergeCell ref="E118:H118"/>
    <mergeCell ref="I118:K118"/>
    <mergeCell ref="C123:D123"/>
    <mergeCell ref="E123:H123"/>
    <mergeCell ref="I123:K123"/>
    <mergeCell ref="C124:D124"/>
    <mergeCell ref="E124:H124"/>
    <mergeCell ref="I124:K124"/>
    <mergeCell ref="C121:D121"/>
    <mergeCell ref="E121:H121"/>
    <mergeCell ref="I121:K121"/>
    <mergeCell ref="C122:D122"/>
    <mergeCell ref="E122:H122"/>
    <mergeCell ref="I122:K122"/>
    <mergeCell ref="C127:D127"/>
    <mergeCell ref="E127:H127"/>
    <mergeCell ref="I127:K127"/>
    <mergeCell ref="C128:D128"/>
    <mergeCell ref="E128:H128"/>
    <mergeCell ref="I128:K128"/>
    <mergeCell ref="C125:D125"/>
    <mergeCell ref="E125:H125"/>
    <mergeCell ref="I125:K125"/>
    <mergeCell ref="C126:D126"/>
    <mergeCell ref="E126:H126"/>
    <mergeCell ref="I126:K126"/>
    <mergeCell ref="C131:D131"/>
    <mergeCell ref="E131:H131"/>
    <mergeCell ref="I131:K131"/>
    <mergeCell ref="C132:D132"/>
    <mergeCell ref="E132:H132"/>
    <mergeCell ref="I132:K132"/>
    <mergeCell ref="C129:D129"/>
    <mergeCell ref="E129:H129"/>
    <mergeCell ref="I129:K129"/>
    <mergeCell ref="C130:D130"/>
    <mergeCell ref="E130:H130"/>
    <mergeCell ref="I130:K130"/>
    <mergeCell ref="C135:D135"/>
    <mergeCell ref="E135:H135"/>
    <mergeCell ref="I135:K135"/>
    <mergeCell ref="C136:D136"/>
    <mergeCell ref="E136:H136"/>
    <mergeCell ref="I136:K136"/>
    <mergeCell ref="C133:D133"/>
    <mergeCell ref="E133:H133"/>
    <mergeCell ref="I133:K133"/>
    <mergeCell ref="C134:D134"/>
    <mergeCell ref="E134:H134"/>
    <mergeCell ref="I134:K134"/>
    <mergeCell ref="C139:D139"/>
    <mergeCell ref="E139:H139"/>
    <mergeCell ref="I139:K139"/>
    <mergeCell ref="C140:D140"/>
    <mergeCell ref="E140:H140"/>
    <mergeCell ref="I140:K140"/>
    <mergeCell ref="C137:D137"/>
    <mergeCell ref="E137:H137"/>
    <mergeCell ref="I137:K137"/>
    <mergeCell ref="C138:D138"/>
    <mergeCell ref="E138:H138"/>
    <mergeCell ref="I138:K138"/>
    <mergeCell ref="C143:D143"/>
    <mergeCell ref="E143:H143"/>
    <mergeCell ref="I143:K143"/>
    <mergeCell ref="C144:D144"/>
    <mergeCell ref="E144:H144"/>
    <mergeCell ref="I144:K144"/>
    <mergeCell ref="C141:D141"/>
    <mergeCell ref="E141:H141"/>
    <mergeCell ref="I141:K141"/>
    <mergeCell ref="C142:D142"/>
    <mergeCell ref="E142:H142"/>
    <mergeCell ref="I142:K142"/>
    <mergeCell ref="C147:D147"/>
    <mergeCell ref="E147:H147"/>
    <mergeCell ref="I147:K147"/>
    <mergeCell ref="C148:D148"/>
    <mergeCell ref="E148:H148"/>
    <mergeCell ref="I148:K148"/>
    <mergeCell ref="C145:D145"/>
    <mergeCell ref="E145:H145"/>
    <mergeCell ref="I145:K145"/>
    <mergeCell ref="C146:D146"/>
    <mergeCell ref="E146:H146"/>
    <mergeCell ref="I146:K146"/>
    <mergeCell ref="C151:D151"/>
    <mergeCell ref="E151:H151"/>
    <mergeCell ref="I151:K151"/>
    <mergeCell ref="C152:D152"/>
    <mergeCell ref="E152:H152"/>
    <mergeCell ref="I152:K152"/>
    <mergeCell ref="C149:D149"/>
    <mergeCell ref="E149:H149"/>
    <mergeCell ref="I149:K149"/>
    <mergeCell ref="C150:D150"/>
    <mergeCell ref="E150:H150"/>
    <mergeCell ref="I150:K150"/>
    <mergeCell ref="C155:D155"/>
    <mergeCell ref="E155:H155"/>
    <mergeCell ref="I155:K155"/>
    <mergeCell ref="C156:D156"/>
    <mergeCell ref="E156:H156"/>
    <mergeCell ref="I156:K156"/>
    <mergeCell ref="C153:D153"/>
    <mergeCell ref="E153:H153"/>
    <mergeCell ref="I153:K153"/>
    <mergeCell ref="C154:D154"/>
    <mergeCell ref="E154:H154"/>
    <mergeCell ref="I154:K154"/>
    <mergeCell ref="C159:D159"/>
    <mergeCell ref="E159:H159"/>
    <mergeCell ref="I159:K159"/>
    <mergeCell ref="C160:D160"/>
    <mergeCell ref="E160:H160"/>
    <mergeCell ref="I160:K160"/>
    <mergeCell ref="C157:D157"/>
    <mergeCell ref="E157:H157"/>
    <mergeCell ref="I157:K157"/>
    <mergeCell ref="C158:D158"/>
    <mergeCell ref="E158:H158"/>
    <mergeCell ref="I158:K158"/>
    <mergeCell ref="C161:D161"/>
    <mergeCell ref="E161:H161"/>
    <mergeCell ref="I161:K161"/>
    <mergeCell ref="A162:M162"/>
    <mergeCell ref="A163:B164"/>
    <mergeCell ref="C163:D164"/>
    <mergeCell ref="E163:F164"/>
    <mergeCell ref="G163:H164"/>
    <mergeCell ref="I163:J164"/>
    <mergeCell ref="K163:L164"/>
    <mergeCell ref="I166:J166"/>
    <mergeCell ref="K166:L166"/>
    <mergeCell ref="C167:D167"/>
    <mergeCell ref="E167:F167"/>
    <mergeCell ref="G167:H167"/>
    <mergeCell ref="I167:J167"/>
    <mergeCell ref="K167:L167"/>
    <mergeCell ref="N163:N164"/>
    <mergeCell ref="A165:A169"/>
    <mergeCell ref="C165:D165"/>
    <mergeCell ref="E165:F165"/>
    <mergeCell ref="G165:H165"/>
    <mergeCell ref="I165:J165"/>
    <mergeCell ref="K165:L165"/>
    <mergeCell ref="C166:D166"/>
    <mergeCell ref="E166:F166"/>
    <mergeCell ref="G166:H166"/>
    <mergeCell ref="C168:D168"/>
    <mergeCell ref="E168:F168"/>
    <mergeCell ref="G168:H168"/>
    <mergeCell ref="I168:J168"/>
    <mergeCell ref="K168:L168"/>
    <mergeCell ref="C169:D169"/>
    <mergeCell ref="E169:F169"/>
    <mergeCell ref="G169:H169"/>
    <mergeCell ref="I169:J169"/>
    <mergeCell ref="K169:L169"/>
    <mergeCell ref="K180:M180"/>
    <mergeCell ref="A170:M170"/>
    <mergeCell ref="A171:J181"/>
    <mergeCell ref="K173:M174"/>
    <mergeCell ref="N173:N174"/>
    <mergeCell ref="K175:M176"/>
    <mergeCell ref="N175:N176"/>
    <mergeCell ref="K177:M178"/>
    <mergeCell ref="N177:N178"/>
    <mergeCell ref="K179:M179"/>
    <mergeCell ref="N179:N181"/>
  </mergeCells>
  <printOptions horizontalCentered="1" verticalCentered="1" gridLines="1"/>
  <pageMargins left="0.2" right="0.2" top="0.02" bottom="0.02" header="0.2" footer="0.5"/>
  <pageSetup scale="69" orientation="portrait" horizontalDpi="300" r:id="rId1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pageSetUpPr fitToPage="1"/>
  </sheetPr>
  <dimension ref="A1:AG181"/>
  <sheetViews>
    <sheetView workbookViewId="0">
      <selection sqref="A1:N1"/>
    </sheetView>
    <sheetView workbookViewId="1">
      <selection sqref="A1:N1"/>
    </sheetView>
  </sheetViews>
  <sheetFormatPr defaultColWidth="9.109375" defaultRowHeight="13.2" x14ac:dyDescent="0.25"/>
  <cols>
    <col min="1" max="1" width="2.6640625" style="2" customWidth="1"/>
    <col min="2" max="2" width="3.44140625" style="2" customWidth="1"/>
    <col min="3" max="3" width="8.44140625" style="2" customWidth="1"/>
    <col min="4" max="4" width="14.33203125" style="2" customWidth="1"/>
    <col min="5" max="5" width="7.109375" style="2" customWidth="1"/>
    <col min="6" max="6" width="5.6640625" style="2" customWidth="1"/>
    <col min="7" max="7" width="5" style="2" customWidth="1"/>
    <col min="8" max="8" width="4.33203125" style="2" customWidth="1"/>
    <col min="9" max="9" width="7.5546875" style="2" customWidth="1"/>
    <col min="10" max="10" width="9.44140625" style="2" customWidth="1"/>
    <col min="11" max="13" width="9.5546875" style="2" customWidth="1"/>
    <col min="14" max="14" width="16.44140625" style="2" customWidth="1"/>
    <col min="15" max="15" width="9.109375" style="2"/>
    <col min="16" max="16" width="2.88671875" style="2" customWidth="1"/>
    <col min="17" max="17" width="3.6640625" style="2" customWidth="1"/>
    <col min="18" max="18" width="18.33203125" style="2" customWidth="1"/>
    <col min="19" max="19" width="9.109375" style="2" customWidth="1"/>
    <col min="20" max="20" width="10.109375" style="2" customWidth="1"/>
    <col min="21" max="29" width="9.109375" style="2" customWidth="1"/>
    <col min="30" max="30" width="4.44140625" style="178" customWidth="1"/>
    <col min="31" max="31" width="4.109375" style="2" customWidth="1"/>
    <col min="32" max="32" width="4.5546875" style="2" customWidth="1"/>
    <col min="33" max="33" width="9.109375" style="2" customWidth="1"/>
    <col min="34" max="16384" width="9.109375" style="2"/>
  </cols>
  <sheetData>
    <row r="1" spans="1:33" x14ac:dyDescent="0.25">
      <c r="A1" s="517" t="s">
        <v>54</v>
      </c>
      <c r="B1" s="518"/>
      <c r="C1" s="518"/>
      <c r="D1" s="518"/>
      <c r="E1" s="518"/>
      <c r="F1" s="518"/>
      <c r="G1" s="518"/>
      <c r="H1" s="518"/>
      <c r="I1" s="518"/>
      <c r="J1" s="518"/>
      <c r="K1" s="518"/>
      <c r="L1" s="518"/>
      <c r="M1" s="518"/>
      <c r="N1" s="519"/>
    </row>
    <row r="2" spans="1:33" ht="18.75" customHeight="1" x14ac:dyDescent="0.25">
      <c r="A2" s="520" t="s">
        <v>55</v>
      </c>
      <c r="B2" s="521"/>
      <c r="C2" s="521"/>
      <c r="D2" s="521"/>
      <c r="E2" s="521"/>
      <c r="F2" s="521"/>
      <c r="G2" s="521"/>
      <c r="H2" s="521"/>
      <c r="I2" s="521"/>
      <c r="J2" s="521"/>
      <c r="K2" s="521"/>
      <c r="L2" s="521"/>
      <c r="M2" s="521"/>
      <c r="N2" s="522"/>
      <c r="U2" s="76" t="s">
        <v>78</v>
      </c>
      <c r="V2" s="108"/>
      <c r="W2" s="108"/>
    </row>
    <row r="3" spans="1:33" ht="19.5" customHeight="1" x14ac:dyDescent="0.25">
      <c r="A3" s="30" t="s">
        <v>56</v>
      </c>
      <c r="B3" s="68"/>
      <c r="C3" s="68"/>
      <c r="D3" s="523" t="str">
        <f>Labour!AM7</f>
        <v/>
      </c>
      <c r="E3" s="523"/>
      <c r="F3" s="523"/>
      <c r="G3" s="523"/>
      <c r="H3" s="523"/>
      <c r="I3" s="523"/>
      <c r="J3" s="523"/>
      <c r="K3" s="523"/>
      <c r="L3" s="3" t="s">
        <v>57</v>
      </c>
      <c r="M3" s="524">
        <f ca="1">Labour!AM3</f>
        <v>42949</v>
      </c>
      <c r="N3" s="525"/>
      <c r="R3" s="73"/>
      <c r="S3" s="74" t="s">
        <v>134</v>
      </c>
      <c r="T3" s="75">
        <v>100</v>
      </c>
      <c r="U3" s="77">
        <f>Labour!V17</f>
        <v>0</v>
      </c>
      <c r="V3" s="109"/>
      <c r="W3" s="109"/>
    </row>
    <row r="4" spans="1:33" ht="19.5" customHeight="1" x14ac:dyDescent="0.25">
      <c r="A4" s="30" t="s">
        <v>58</v>
      </c>
      <c r="B4" s="68"/>
      <c r="C4" s="68"/>
      <c r="D4" s="616">
        <f>Labour!EF6</f>
        <v>0</v>
      </c>
      <c r="E4" s="617"/>
      <c r="F4" s="617"/>
      <c r="G4" s="617"/>
      <c r="H4" s="617"/>
      <c r="I4" s="617"/>
      <c r="J4" s="617"/>
      <c r="K4" s="617"/>
      <c r="L4" s="3" t="s">
        <v>75</v>
      </c>
      <c r="M4" s="616">
        <f>Labour!EF5</f>
        <v>0</v>
      </c>
      <c r="N4" s="618"/>
      <c r="O4" s="615"/>
      <c r="P4" s="615"/>
      <c r="R4" s="73"/>
      <c r="S4" s="74" t="s">
        <v>135</v>
      </c>
      <c r="T4" s="75">
        <v>50</v>
      </c>
      <c r="U4" s="86">
        <f>Equipment!W6</f>
        <v>143</v>
      </c>
      <c r="V4" s="109"/>
      <c r="W4" s="109"/>
      <c r="Y4" s="89" t="str">
        <f>Equipment!AK7</f>
        <v>Operator Service Trucks</v>
      </c>
      <c r="Z4" s="82"/>
      <c r="AA4" s="82"/>
      <c r="AB4" s="90">
        <f>SUM(AG10:AG109)</f>
        <v>0</v>
      </c>
    </row>
    <row r="5" spans="1:33" ht="14.4" x14ac:dyDescent="0.3">
      <c r="A5" s="526" t="s">
        <v>59</v>
      </c>
      <c r="B5" s="527"/>
      <c r="C5" s="527"/>
      <c r="D5" s="533"/>
      <c r="E5" s="534"/>
      <c r="F5" s="534"/>
      <c r="G5" s="534"/>
      <c r="H5" s="534"/>
      <c r="I5" s="534"/>
      <c r="J5" s="534"/>
      <c r="K5" s="534"/>
      <c r="L5" s="534"/>
      <c r="M5" s="534"/>
      <c r="N5" s="535"/>
      <c r="Y5" s="477" t="str">
        <f>CONCATENATE(AF10,AF11,AF12,AF13,AF14,AF15,AF16,AF17,AF18,AF19,AF20,AF21,AF22,AF23,AF24,AF25,AF26,AF27,AF28,AF29,AF30,AF31,AF32,AF33,AF34,AF35,AF36,AF37,AF38,AF39,AF40,AF41,AF42,AF43,AF44,AF45,AF46,AF47,AF48,AF49,AF50,AF51,AF52,AF53,AF54,AF55,AF56,AF57,AF58,AF59,AF60,AF61,AF62,AF63,AF64,AF65,AF66,AF67,AF68,AF69,AF70,AF71,AF72,AF73,AF74,AF75,AF76,AF77,AF78,AF79,AF80,AF81,AF82,AF83,AF84,AF85,AF86,AF87,AF88,AF89,AF90,AF91,AF92,AF93,AF94,AF95,AF96,AF97,AF98,AF99,AF100,AF101,AF102,AF103,AF104,AF105,AF106,AF107,AF108,AF109)</f>
        <v/>
      </c>
      <c r="Z5" s="477"/>
      <c r="AA5" s="477"/>
      <c r="AB5" s="477"/>
      <c r="AC5" s="477"/>
      <c r="AD5" s="477"/>
      <c r="AE5" s="477"/>
      <c r="AF5" s="477"/>
    </row>
    <row r="6" spans="1:33" ht="14.4" x14ac:dyDescent="0.3">
      <c r="A6" s="528"/>
      <c r="B6" s="527"/>
      <c r="C6" s="527"/>
      <c r="D6" s="533"/>
      <c r="E6" s="534"/>
      <c r="F6" s="534"/>
      <c r="G6" s="534"/>
      <c r="H6" s="534"/>
      <c r="I6" s="534"/>
      <c r="J6" s="534"/>
      <c r="K6" s="534"/>
      <c r="L6" s="534"/>
      <c r="M6" s="534"/>
      <c r="N6" s="535"/>
    </row>
    <row r="7" spans="1:33" x14ac:dyDescent="0.25">
      <c r="A7" s="528"/>
      <c r="B7" s="527"/>
      <c r="C7" s="527"/>
      <c r="D7" s="590"/>
      <c r="E7" s="590"/>
      <c r="F7" s="590"/>
      <c r="G7" s="590"/>
      <c r="H7" s="590"/>
      <c r="I7" s="590"/>
      <c r="J7" s="590"/>
      <c r="K7" s="590"/>
      <c r="L7" s="590"/>
      <c r="M7" s="590"/>
      <c r="N7" s="591"/>
      <c r="R7" s="20"/>
      <c r="S7" s="20"/>
      <c r="T7" s="20"/>
      <c r="U7" s="20"/>
      <c r="V7" s="20"/>
      <c r="W7" s="20"/>
      <c r="Y7" s="500" t="str">
        <f>J9</f>
        <v>UNITS (hr,day,m)</v>
      </c>
      <c r="Z7" s="501"/>
      <c r="AA7" s="502"/>
      <c r="AB7" s="20"/>
      <c r="AD7" s="178">
        <f>SUM(AD10:AD109)</f>
        <v>0</v>
      </c>
    </row>
    <row r="8" spans="1:33" ht="13.8" thickBot="1" x14ac:dyDescent="0.3">
      <c r="A8" s="513"/>
      <c r="B8" s="514"/>
      <c r="C8" s="514"/>
      <c r="D8" s="514"/>
      <c r="E8" s="514"/>
      <c r="F8" s="514"/>
      <c r="G8" s="174"/>
      <c r="H8" s="175"/>
      <c r="I8" s="174"/>
      <c r="J8" s="515"/>
      <c r="K8" s="515"/>
      <c r="L8" s="516" t="s">
        <v>60</v>
      </c>
      <c r="M8" s="516"/>
      <c r="N8" s="31" t="str">
        <f>Labour!AO5</f>
        <v>I1000</v>
      </c>
      <c r="R8" s="20" t="str">
        <f>C9</f>
        <v>EMPLOYEE</v>
      </c>
      <c r="S8" s="20" t="str">
        <f>F9</f>
        <v>TRK</v>
      </c>
      <c r="T8" s="19" t="s">
        <v>146</v>
      </c>
      <c r="U8" s="20" t="str">
        <f>H9</f>
        <v>SUB</v>
      </c>
      <c r="V8" s="20">
        <f>Labour!AO12</f>
        <v>65</v>
      </c>
      <c r="W8" s="20">
        <f>Labour!AO13</f>
        <v>130</v>
      </c>
      <c r="X8" s="20" t="str">
        <f>I9</f>
        <v>CLASS</v>
      </c>
      <c r="Y8" s="21" t="s">
        <v>19</v>
      </c>
      <c r="Z8" s="22" t="s">
        <v>21</v>
      </c>
      <c r="AA8" s="23" t="s">
        <v>12</v>
      </c>
      <c r="AB8" s="20" t="str">
        <f>K9</f>
        <v>Rate</v>
      </c>
      <c r="AC8" s="20" t="str">
        <f>L9</f>
        <v>OT HRS</v>
      </c>
      <c r="AD8" s="29" t="s">
        <v>147</v>
      </c>
    </row>
    <row r="9" spans="1:33" s="178" customFormat="1" ht="26.25" customHeight="1" thickTop="1" thickBot="1" x14ac:dyDescent="0.3">
      <c r="A9" s="494"/>
      <c r="B9" s="495"/>
      <c r="C9" s="510" t="s">
        <v>76</v>
      </c>
      <c r="D9" s="511"/>
      <c r="E9" s="512"/>
      <c r="F9" s="5" t="s">
        <v>61</v>
      </c>
      <c r="G9" s="8" t="s">
        <v>145</v>
      </c>
      <c r="H9" s="6" t="s">
        <v>62</v>
      </c>
      <c r="I9" s="172" t="s">
        <v>63</v>
      </c>
      <c r="J9" s="8" t="s">
        <v>64</v>
      </c>
      <c r="K9" s="9" t="s">
        <v>65</v>
      </c>
      <c r="L9" s="8" t="s">
        <v>66</v>
      </c>
      <c r="M9" s="6" t="s">
        <v>67</v>
      </c>
      <c r="N9" s="172" t="s">
        <v>68</v>
      </c>
      <c r="R9" s="88">
        <f>Labour!V5</f>
        <v>19</v>
      </c>
      <c r="S9" s="176">
        <f>R9+11</f>
        <v>30</v>
      </c>
      <c r="T9" s="171">
        <f>Labour!V6</f>
        <v>160</v>
      </c>
      <c r="U9" s="176">
        <f>T9+1</f>
        <v>161</v>
      </c>
      <c r="V9" s="176">
        <f>R9+9</f>
        <v>28</v>
      </c>
      <c r="W9" s="176">
        <f>V9</f>
        <v>28</v>
      </c>
      <c r="X9" s="176">
        <f>R9+5</f>
        <v>24</v>
      </c>
      <c r="Y9" s="176">
        <f>T9-3</f>
        <v>157</v>
      </c>
      <c r="Z9" s="176">
        <f>T9-1</f>
        <v>159</v>
      </c>
      <c r="AA9" s="24"/>
      <c r="AB9" s="176">
        <f>R9+6</f>
        <v>25</v>
      </c>
      <c r="AC9" s="177">
        <f>T9-2</f>
        <v>158</v>
      </c>
      <c r="AD9" s="29" t="s">
        <v>5</v>
      </c>
    </row>
    <row r="10" spans="1:33" ht="12.75" customHeight="1" thickTop="1" x14ac:dyDescent="0.25">
      <c r="A10" s="496" t="s">
        <v>69</v>
      </c>
      <c r="B10" s="11">
        <v>1</v>
      </c>
      <c r="C10" s="474">
        <f>R10</f>
        <v>0</v>
      </c>
      <c r="D10" s="475"/>
      <c r="E10" s="476"/>
      <c r="F10" s="12">
        <f>S10</f>
        <v>0</v>
      </c>
      <c r="G10" s="12">
        <f>T10</f>
        <v>0</v>
      </c>
      <c r="H10" s="12">
        <f>U10</f>
        <v>0</v>
      </c>
      <c r="I10" s="12">
        <f t="shared" ref="I10:I73" si="0">X10</f>
        <v>0</v>
      </c>
      <c r="J10" s="67">
        <f>AA10</f>
        <v>0</v>
      </c>
      <c r="K10" s="13">
        <f>AB10</f>
        <v>0</v>
      </c>
      <c r="L10" s="12">
        <f>AC10</f>
        <v>0</v>
      </c>
      <c r="M10" s="14">
        <f>IF(L10&gt;0,VLOOKUP(I10,Labour!$AR$1:$AT$15,3,FALSE),0)</f>
        <v>0</v>
      </c>
      <c r="N10" s="69">
        <f t="shared" ref="N10:N73" si="1">J10*K10+L10*M10</f>
        <v>0</v>
      </c>
      <c r="R10" s="83">
        <f t="shared" ref="R10:U29" si="2">IF($B10&lt;=$U$3,VLOOKUP($B10,UTABLE,R$9,FALSE),0)</f>
        <v>0</v>
      </c>
      <c r="S10" s="83">
        <f t="shared" si="2"/>
        <v>0</v>
      </c>
      <c r="T10" s="83">
        <f t="shared" si="2"/>
        <v>0</v>
      </c>
      <c r="U10" s="83">
        <f t="shared" si="2"/>
        <v>0</v>
      </c>
      <c r="V10" s="83">
        <f t="shared" ref="V10:W29" si="3">IF($B10&lt;=$U$3,IF(VLOOKUP($B10,UTABLE,V$9,FALSE)=V$8,$U10,0),0)</f>
        <v>0</v>
      </c>
      <c r="W10" s="83">
        <f t="shared" si="3"/>
        <v>0</v>
      </c>
      <c r="X10" s="83">
        <f t="shared" ref="X10:Z29" si="4">IF($B10&lt;=$U$3,VLOOKUP($B10,UTABLE,X$9,FALSE),0)</f>
        <v>0</v>
      </c>
      <c r="Y10" s="83">
        <f t="shared" si="4"/>
        <v>0</v>
      </c>
      <c r="Z10" s="83">
        <f t="shared" si="4"/>
        <v>0</v>
      </c>
      <c r="AA10" s="171">
        <f>Y10+Z10</f>
        <v>0</v>
      </c>
      <c r="AB10" s="83">
        <f t="shared" ref="AB10:AC29" si="5">IF($B10&lt;=$U$3,VLOOKUP($B10,UTABLE,AB$9,FALSE),0)</f>
        <v>0</v>
      </c>
      <c r="AC10" s="83">
        <f t="shared" si="5"/>
        <v>0</v>
      </c>
      <c r="AD10" s="171">
        <f>IF(AND(T10&lt;&gt;0,X10="op"),1,0)</f>
        <v>0</v>
      </c>
      <c r="AE10" s="171">
        <f>AD10</f>
        <v>0</v>
      </c>
      <c r="AF10" s="82" t="str">
        <f>IF(AND(AD10=1,AE10&lt;$AD$7),S10&amp;", ",IF(AND(AD10=1,AE10=$AD$7),S10,""))</f>
        <v/>
      </c>
      <c r="AG10" s="171">
        <f>IF(AD10=1,T10,0)</f>
        <v>0</v>
      </c>
    </row>
    <row r="11" spans="1:33" ht="12" customHeight="1" x14ac:dyDescent="0.25">
      <c r="A11" s="497"/>
      <c r="B11" s="15">
        <v>2</v>
      </c>
      <c r="C11" s="468">
        <f t="shared" ref="C11:C74" si="6">R11</f>
        <v>0</v>
      </c>
      <c r="D11" s="469"/>
      <c r="E11" s="470"/>
      <c r="F11" s="67">
        <f t="shared" ref="F11:H38" si="7">S11</f>
        <v>0</v>
      </c>
      <c r="G11" s="67">
        <f t="shared" si="7"/>
        <v>0</v>
      </c>
      <c r="H11" s="67">
        <f t="shared" si="7"/>
        <v>0</v>
      </c>
      <c r="I11" s="67">
        <f t="shared" si="0"/>
        <v>0</v>
      </c>
      <c r="J11" s="67">
        <f t="shared" ref="J11:L38" si="8">AA11</f>
        <v>0</v>
      </c>
      <c r="K11" s="16">
        <f t="shared" si="8"/>
        <v>0</v>
      </c>
      <c r="L11" s="67">
        <f t="shared" si="8"/>
        <v>0</v>
      </c>
      <c r="M11" s="17">
        <f>IF(L11&gt;0,VLOOKUP(I11,Labour!$AR$1:$AT$15,3,FALSE),0)</f>
        <v>0</v>
      </c>
      <c r="N11" s="70">
        <f t="shared" si="1"/>
        <v>0</v>
      </c>
      <c r="R11" s="83">
        <f t="shared" si="2"/>
        <v>0</v>
      </c>
      <c r="S11" s="83">
        <f t="shared" si="2"/>
        <v>0</v>
      </c>
      <c r="T11" s="83">
        <f t="shared" si="2"/>
        <v>0</v>
      </c>
      <c r="U11" s="83">
        <f t="shared" si="2"/>
        <v>0</v>
      </c>
      <c r="V11" s="83">
        <f t="shared" si="3"/>
        <v>0</v>
      </c>
      <c r="W11" s="83">
        <f t="shared" si="3"/>
        <v>0</v>
      </c>
      <c r="X11" s="83">
        <f t="shared" si="4"/>
        <v>0</v>
      </c>
      <c r="Y11" s="83">
        <f t="shared" si="4"/>
        <v>0</v>
      </c>
      <c r="Z11" s="83">
        <f t="shared" si="4"/>
        <v>0</v>
      </c>
      <c r="AA11" s="171">
        <f t="shared" ref="AA11:AA74" si="9">Y11+Z11</f>
        <v>0</v>
      </c>
      <c r="AB11" s="83">
        <f t="shared" si="5"/>
        <v>0</v>
      </c>
      <c r="AC11" s="83">
        <f t="shared" si="5"/>
        <v>0</v>
      </c>
      <c r="AD11" s="171">
        <f t="shared" ref="AD11:AD74" si="10">IF(AND(T11&lt;&gt;0,X11="op"),1,0)</f>
        <v>0</v>
      </c>
      <c r="AE11" s="171">
        <f>IF(AD11=1,SUM(AD$10:AD11),0)</f>
        <v>0</v>
      </c>
      <c r="AF11" s="82" t="str">
        <f t="shared" ref="AF11:AF74" si="11">IF(AND(AD11=1,AE11&lt;$AD$7),S11&amp;", ",IF(AND(AD11=1,AE11=$AD$7),S11,""))</f>
        <v/>
      </c>
      <c r="AG11" s="171">
        <f t="shared" ref="AG11:AG74" si="12">IF(AD11=1,T11,0)</f>
        <v>0</v>
      </c>
    </row>
    <row r="12" spans="1:33" ht="12" customHeight="1" x14ac:dyDescent="0.25">
      <c r="A12" s="497"/>
      <c r="B12" s="15">
        <v>3</v>
      </c>
      <c r="C12" s="468">
        <f t="shared" si="6"/>
        <v>0</v>
      </c>
      <c r="D12" s="469"/>
      <c r="E12" s="470"/>
      <c r="F12" s="67">
        <f t="shared" si="7"/>
        <v>0</v>
      </c>
      <c r="G12" s="67">
        <f t="shared" si="7"/>
        <v>0</v>
      </c>
      <c r="H12" s="67">
        <f t="shared" si="7"/>
        <v>0</v>
      </c>
      <c r="I12" s="67">
        <f t="shared" si="0"/>
        <v>0</v>
      </c>
      <c r="J12" s="67">
        <f t="shared" si="8"/>
        <v>0</v>
      </c>
      <c r="K12" s="16">
        <f t="shared" si="8"/>
        <v>0</v>
      </c>
      <c r="L12" s="67">
        <f t="shared" si="8"/>
        <v>0</v>
      </c>
      <c r="M12" s="17">
        <f>IF(L12&gt;0,VLOOKUP(I12,Labour!$AR$1:$AT$15,3,FALSE),0)</f>
        <v>0</v>
      </c>
      <c r="N12" s="70">
        <f t="shared" si="1"/>
        <v>0</v>
      </c>
      <c r="R12" s="83">
        <f t="shared" si="2"/>
        <v>0</v>
      </c>
      <c r="S12" s="83">
        <f t="shared" si="2"/>
        <v>0</v>
      </c>
      <c r="T12" s="83">
        <f t="shared" si="2"/>
        <v>0</v>
      </c>
      <c r="U12" s="83">
        <f t="shared" si="2"/>
        <v>0</v>
      </c>
      <c r="V12" s="83">
        <f t="shared" si="3"/>
        <v>0</v>
      </c>
      <c r="W12" s="83">
        <f t="shared" si="3"/>
        <v>0</v>
      </c>
      <c r="X12" s="83">
        <f t="shared" si="4"/>
        <v>0</v>
      </c>
      <c r="Y12" s="83">
        <f t="shared" si="4"/>
        <v>0</v>
      </c>
      <c r="Z12" s="83">
        <f t="shared" si="4"/>
        <v>0</v>
      </c>
      <c r="AA12" s="171">
        <f t="shared" si="9"/>
        <v>0</v>
      </c>
      <c r="AB12" s="83">
        <f t="shared" si="5"/>
        <v>0</v>
      </c>
      <c r="AC12" s="83">
        <f t="shared" si="5"/>
        <v>0</v>
      </c>
      <c r="AD12" s="171">
        <f t="shared" si="10"/>
        <v>0</v>
      </c>
      <c r="AE12" s="171">
        <f>IF(AD12=1,SUM(AD$10:AD12),0)</f>
        <v>0</v>
      </c>
      <c r="AF12" s="82" t="str">
        <f t="shared" si="11"/>
        <v/>
      </c>
      <c r="AG12" s="171">
        <f t="shared" si="12"/>
        <v>0</v>
      </c>
    </row>
    <row r="13" spans="1:33" ht="12" customHeight="1" x14ac:dyDescent="0.25">
      <c r="A13" s="497"/>
      <c r="B13" s="15">
        <v>4</v>
      </c>
      <c r="C13" s="468">
        <f t="shared" si="6"/>
        <v>0</v>
      </c>
      <c r="D13" s="469"/>
      <c r="E13" s="470"/>
      <c r="F13" s="67">
        <f t="shared" si="7"/>
        <v>0</v>
      </c>
      <c r="G13" s="67">
        <f t="shared" si="7"/>
        <v>0</v>
      </c>
      <c r="H13" s="67">
        <f t="shared" si="7"/>
        <v>0</v>
      </c>
      <c r="I13" s="67">
        <f t="shared" si="0"/>
        <v>0</v>
      </c>
      <c r="J13" s="67">
        <f t="shared" si="8"/>
        <v>0</v>
      </c>
      <c r="K13" s="16">
        <f t="shared" si="8"/>
        <v>0</v>
      </c>
      <c r="L13" s="67">
        <f t="shared" si="8"/>
        <v>0</v>
      </c>
      <c r="M13" s="17">
        <f>IF(L13&gt;0,VLOOKUP(I13,Labour!$AR$1:$AT$15,3,FALSE),0)</f>
        <v>0</v>
      </c>
      <c r="N13" s="70">
        <f t="shared" si="1"/>
        <v>0</v>
      </c>
      <c r="R13" s="83">
        <f t="shared" si="2"/>
        <v>0</v>
      </c>
      <c r="S13" s="83">
        <f t="shared" si="2"/>
        <v>0</v>
      </c>
      <c r="T13" s="83">
        <f t="shared" si="2"/>
        <v>0</v>
      </c>
      <c r="U13" s="83">
        <f t="shared" si="2"/>
        <v>0</v>
      </c>
      <c r="V13" s="83">
        <f t="shared" si="3"/>
        <v>0</v>
      </c>
      <c r="W13" s="83">
        <f t="shared" si="3"/>
        <v>0</v>
      </c>
      <c r="X13" s="83">
        <f t="shared" si="4"/>
        <v>0</v>
      </c>
      <c r="Y13" s="83">
        <f t="shared" si="4"/>
        <v>0</v>
      </c>
      <c r="Z13" s="83">
        <f t="shared" si="4"/>
        <v>0</v>
      </c>
      <c r="AA13" s="171">
        <f t="shared" si="9"/>
        <v>0</v>
      </c>
      <c r="AB13" s="83">
        <f t="shared" si="5"/>
        <v>0</v>
      </c>
      <c r="AC13" s="83">
        <f t="shared" si="5"/>
        <v>0</v>
      </c>
      <c r="AD13" s="171">
        <f t="shared" si="10"/>
        <v>0</v>
      </c>
      <c r="AE13" s="171">
        <f>IF(AD13=1,SUM(AD$10:AD13),0)</f>
        <v>0</v>
      </c>
      <c r="AF13" s="82" t="str">
        <f t="shared" si="11"/>
        <v/>
      </c>
      <c r="AG13" s="171">
        <f t="shared" si="12"/>
        <v>0</v>
      </c>
    </row>
    <row r="14" spans="1:33" ht="12" customHeight="1" x14ac:dyDescent="0.25">
      <c r="A14" s="497"/>
      <c r="B14" s="15">
        <v>5</v>
      </c>
      <c r="C14" s="468">
        <f t="shared" si="6"/>
        <v>0</v>
      </c>
      <c r="D14" s="469"/>
      <c r="E14" s="470"/>
      <c r="F14" s="67">
        <f t="shared" si="7"/>
        <v>0</v>
      </c>
      <c r="G14" s="67">
        <f t="shared" si="7"/>
        <v>0</v>
      </c>
      <c r="H14" s="67">
        <f t="shared" si="7"/>
        <v>0</v>
      </c>
      <c r="I14" s="67">
        <f t="shared" si="0"/>
        <v>0</v>
      </c>
      <c r="J14" s="67">
        <f t="shared" si="8"/>
        <v>0</v>
      </c>
      <c r="K14" s="16">
        <f t="shared" si="8"/>
        <v>0</v>
      </c>
      <c r="L14" s="67">
        <f t="shared" si="8"/>
        <v>0</v>
      </c>
      <c r="M14" s="17">
        <f>IF(L14&gt;0,VLOOKUP(I14,Labour!$AR$1:$AT$15,3,FALSE),0)</f>
        <v>0</v>
      </c>
      <c r="N14" s="70">
        <f t="shared" si="1"/>
        <v>0</v>
      </c>
      <c r="R14" s="83">
        <f t="shared" si="2"/>
        <v>0</v>
      </c>
      <c r="S14" s="83">
        <f t="shared" si="2"/>
        <v>0</v>
      </c>
      <c r="T14" s="83">
        <f t="shared" si="2"/>
        <v>0</v>
      </c>
      <c r="U14" s="83">
        <f t="shared" si="2"/>
        <v>0</v>
      </c>
      <c r="V14" s="83">
        <f t="shared" si="3"/>
        <v>0</v>
      </c>
      <c r="W14" s="83">
        <f t="shared" si="3"/>
        <v>0</v>
      </c>
      <c r="X14" s="83">
        <f t="shared" si="4"/>
        <v>0</v>
      </c>
      <c r="Y14" s="83">
        <f t="shared" si="4"/>
        <v>0</v>
      </c>
      <c r="Z14" s="83">
        <f t="shared" si="4"/>
        <v>0</v>
      </c>
      <c r="AA14" s="171">
        <f t="shared" si="9"/>
        <v>0</v>
      </c>
      <c r="AB14" s="83">
        <f t="shared" si="5"/>
        <v>0</v>
      </c>
      <c r="AC14" s="83">
        <f t="shared" si="5"/>
        <v>0</v>
      </c>
      <c r="AD14" s="171">
        <f t="shared" si="10"/>
        <v>0</v>
      </c>
      <c r="AE14" s="171">
        <f>IF(AD14=1,SUM(AD$10:AD14),0)</f>
        <v>0</v>
      </c>
      <c r="AF14" s="82" t="str">
        <f t="shared" si="11"/>
        <v/>
      </c>
      <c r="AG14" s="171">
        <f t="shared" si="12"/>
        <v>0</v>
      </c>
    </row>
    <row r="15" spans="1:33" ht="12" customHeight="1" x14ac:dyDescent="0.25">
      <c r="A15" s="497"/>
      <c r="B15" s="15">
        <v>6</v>
      </c>
      <c r="C15" s="468">
        <f t="shared" si="6"/>
        <v>0</v>
      </c>
      <c r="D15" s="469"/>
      <c r="E15" s="470"/>
      <c r="F15" s="67">
        <f t="shared" si="7"/>
        <v>0</v>
      </c>
      <c r="G15" s="67">
        <f t="shared" si="7"/>
        <v>0</v>
      </c>
      <c r="H15" s="67">
        <f t="shared" si="7"/>
        <v>0</v>
      </c>
      <c r="I15" s="67">
        <f t="shared" si="0"/>
        <v>0</v>
      </c>
      <c r="J15" s="67">
        <f t="shared" si="8"/>
        <v>0</v>
      </c>
      <c r="K15" s="16">
        <f t="shared" si="8"/>
        <v>0</v>
      </c>
      <c r="L15" s="67">
        <f t="shared" si="8"/>
        <v>0</v>
      </c>
      <c r="M15" s="17">
        <f>IF(L15&gt;0,VLOOKUP(I15,Labour!$AR$1:$AT$15,3,FALSE),0)</f>
        <v>0</v>
      </c>
      <c r="N15" s="70">
        <f t="shared" si="1"/>
        <v>0</v>
      </c>
      <c r="R15" s="83">
        <f t="shared" si="2"/>
        <v>0</v>
      </c>
      <c r="S15" s="83">
        <f t="shared" si="2"/>
        <v>0</v>
      </c>
      <c r="T15" s="83">
        <f t="shared" si="2"/>
        <v>0</v>
      </c>
      <c r="U15" s="83">
        <f t="shared" si="2"/>
        <v>0</v>
      </c>
      <c r="V15" s="83">
        <f t="shared" si="3"/>
        <v>0</v>
      </c>
      <c r="W15" s="83">
        <f t="shared" si="3"/>
        <v>0</v>
      </c>
      <c r="X15" s="83">
        <f t="shared" si="4"/>
        <v>0</v>
      </c>
      <c r="Y15" s="83">
        <f t="shared" si="4"/>
        <v>0</v>
      </c>
      <c r="Z15" s="83">
        <f t="shared" si="4"/>
        <v>0</v>
      </c>
      <c r="AA15" s="171">
        <f t="shared" si="9"/>
        <v>0</v>
      </c>
      <c r="AB15" s="83">
        <f t="shared" si="5"/>
        <v>0</v>
      </c>
      <c r="AC15" s="83">
        <f t="shared" si="5"/>
        <v>0</v>
      </c>
      <c r="AD15" s="171">
        <f t="shared" si="10"/>
        <v>0</v>
      </c>
      <c r="AE15" s="171">
        <f>IF(AD15=1,SUM(AD$10:AD15),0)</f>
        <v>0</v>
      </c>
      <c r="AF15" s="82" t="str">
        <f t="shared" si="11"/>
        <v/>
      </c>
      <c r="AG15" s="171">
        <f t="shared" si="12"/>
        <v>0</v>
      </c>
    </row>
    <row r="16" spans="1:33" ht="12" customHeight="1" x14ac:dyDescent="0.25">
      <c r="A16" s="497"/>
      <c r="B16" s="15">
        <v>7</v>
      </c>
      <c r="C16" s="468">
        <f t="shared" si="6"/>
        <v>0</v>
      </c>
      <c r="D16" s="469"/>
      <c r="E16" s="470"/>
      <c r="F16" s="67">
        <f t="shared" si="7"/>
        <v>0</v>
      </c>
      <c r="G16" s="67">
        <f t="shared" si="7"/>
        <v>0</v>
      </c>
      <c r="H16" s="67">
        <f t="shared" si="7"/>
        <v>0</v>
      </c>
      <c r="I16" s="67">
        <f t="shared" si="0"/>
        <v>0</v>
      </c>
      <c r="J16" s="67">
        <f t="shared" si="8"/>
        <v>0</v>
      </c>
      <c r="K16" s="16">
        <f t="shared" si="8"/>
        <v>0</v>
      </c>
      <c r="L16" s="67">
        <f t="shared" si="8"/>
        <v>0</v>
      </c>
      <c r="M16" s="17">
        <f>IF(L16&gt;0,VLOOKUP(I16,Labour!$AR$1:$AT$15,3,FALSE),0)</f>
        <v>0</v>
      </c>
      <c r="N16" s="70">
        <f t="shared" si="1"/>
        <v>0</v>
      </c>
      <c r="R16" s="83">
        <f t="shared" si="2"/>
        <v>0</v>
      </c>
      <c r="S16" s="83">
        <f t="shared" si="2"/>
        <v>0</v>
      </c>
      <c r="T16" s="83">
        <f t="shared" si="2"/>
        <v>0</v>
      </c>
      <c r="U16" s="83">
        <f t="shared" si="2"/>
        <v>0</v>
      </c>
      <c r="V16" s="83">
        <f t="shared" si="3"/>
        <v>0</v>
      </c>
      <c r="W16" s="83">
        <f t="shared" si="3"/>
        <v>0</v>
      </c>
      <c r="X16" s="83">
        <f t="shared" si="4"/>
        <v>0</v>
      </c>
      <c r="Y16" s="83">
        <f t="shared" si="4"/>
        <v>0</v>
      </c>
      <c r="Z16" s="83">
        <f t="shared" si="4"/>
        <v>0</v>
      </c>
      <c r="AA16" s="171">
        <f t="shared" si="9"/>
        <v>0</v>
      </c>
      <c r="AB16" s="83">
        <f t="shared" si="5"/>
        <v>0</v>
      </c>
      <c r="AC16" s="83">
        <f t="shared" si="5"/>
        <v>0</v>
      </c>
      <c r="AD16" s="171">
        <f t="shared" si="10"/>
        <v>0</v>
      </c>
      <c r="AE16" s="171">
        <f>IF(AD16=1,SUM(AD$10:AD16),0)</f>
        <v>0</v>
      </c>
      <c r="AF16" s="82" t="str">
        <f t="shared" si="11"/>
        <v/>
      </c>
      <c r="AG16" s="171">
        <f t="shared" si="12"/>
        <v>0</v>
      </c>
    </row>
    <row r="17" spans="1:33" ht="12" customHeight="1" x14ac:dyDescent="0.25">
      <c r="A17" s="497"/>
      <c r="B17" s="15">
        <v>8</v>
      </c>
      <c r="C17" s="468">
        <f t="shared" si="6"/>
        <v>0</v>
      </c>
      <c r="D17" s="469"/>
      <c r="E17" s="470"/>
      <c r="F17" s="67">
        <f t="shared" si="7"/>
        <v>0</v>
      </c>
      <c r="G17" s="67">
        <f t="shared" si="7"/>
        <v>0</v>
      </c>
      <c r="H17" s="67">
        <f t="shared" si="7"/>
        <v>0</v>
      </c>
      <c r="I17" s="67">
        <f t="shared" si="0"/>
        <v>0</v>
      </c>
      <c r="J17" s="67">
        <f t="shared" si="8"/>
        <v>0</v>
      </c>
      <c r="K17" s="16">
        <f t="shared" si="8"/>
        <v>0</v>
      </c>
      <c r="L17" s="67">
        <f t="shared" si="8"/>
        <v>0</v>
      </c>
      <c r="M17" s="17">
        <f>IF(L17&gt;0,VLOOKUP(I17,Labour!$AR$1:$AT$15,3,FALSE),0)</f>
        <v>0</v>
      </c>
      <c r="N17" s="70">
        <f t="shared" si="1"/>
        <v>0</v>
      </c>
      <c r="R17" s="83">
        <f t="shared" si="2"/>
        <v>0</v>
      </c>
      <c r="S17" s="83">
        <f t="shared" si="2"/>
        <v>0</v>
      </c>
      <c r="T17" s="83">
        <f t="shared" si="2"/>
        <v>0</v>
      </c>
      <c r="U17" s="83">
        <f t="shared" si="2"/>
        <v>0</v>
      </c>
      <c r="V17" s="83">
        <f t="shared" si="3"/>
        <v>0</v>
      </c>
      <c r="W17" s="83">
        <f t="shared" si="3"/>
        <v>0</v>
      </c>
      <c r="X17" s="83">
        <f t="shared" si="4"/>
        <v>0</v>
      </c>
      <c r="Y17" s="83">
        <f t="shared" si="4"/>
        <v>0</v>
      </c>
      <c r="Z17" s="83">
        <f t="shared" si="4"/>
        <v>0</v>
      </c>
      <c r="AA17" s="171">
        <f t="shared" si="9"/>
        <v>0</v>
      </c>
      <c r="AB17" s="83">
        <f t="shared" si="5"/>
        <v>0</v>
      </c>
      <c r="AC17" s="83">
        <f t="shared" si="5"/>
        <v>0</v>
      </c>
      <c r="AD17" s="171">
        <f t="shared" si="10"/>
        <v>0</v>
      </c>
      <c r="AE17" s="171">
        <f>IF(AD17=1,SUM(AD$10:AD17),0)</f>
        <v>0</v>
      </c>
      <c r="AF17" s="82" t="str">
        <f t="shared" si="11"/>
        <v/>
      </c>
      <c r="AG17" s="171">
        <f t="shared" si="12"/>
        <v>0</v>
      </c>
    </row>
    <row r="18" spans="1:33" ht="12" customHeight="1" x14ac:dyDescent="0.25">
      <c r="A18" s="497"/>
      <c r="B18" s="15">
        <v>9</v>
      </c>
      <c r="C18" s="468">
        <f t="shared" si="6"/>
        <v>0</v>
      </c>
      <c r="D18" s="469"/>
      <c r="E18" s="470"/>
      <c r="F18" s="67">
        <f t="shared" si="7"/>
        <v>0</v>
      </c>
      <c r="G18" s="67">
        <f t="shared" si="7"/>
        <v>0</v>
      </c>
      <c r="H18" s="67">
        <f t="shared" si="7"/>
        <v>0</v>
      </c>
      <c r="I18" s="67">
        <f t="shared" si="0"/>
        <v>0</v>
      </c>
      <c r="J18" s="67">
        <f t="shared" si="8"/>
        <v>0</v>
      </c>
      <c r="K18" s="16">
        <f t="shared" si="8"/>
        <v>0</v>
      </c>
      <c r="L18" s="67">
        <f t="shared" si="8"/>
        <v>0</v>
      </c>
      <c r="M18" s="17">
        <f>IF(L18&gt;0,VLOOKUP(I18,Labour!$AR$1:$AT$15,3,FALSE),0)</f>
        <v>0</v>
      </c>
      <c r="N18" s="70">
        <f t="shared" si="1"/>
        <v>0</v>
      </c>
      <c r="R18" s="83">
        <f t="shared" si="2"/>
        <v>0</v>
      </c>
      <c r="S18" s="83">
        <f t="shared" si="2"/>
        <v>0</v>
      </c>
      <c r="T18" s="83">
        <f t="shared" si="2"/>
        <v>0</v>
      </c>
      <c r="U18" s="83">
        <f t="shared" si="2"/>
        <v>0</v>
      </c>
      <c r="V18" s="83">
        <f t="shared" si="3"/>
        <v>0</v>
      </c>
      <c r="W18" s="83">
        <f t="shared" si="3"/>
        <v>0</v>
      </c>
      <c r="X18" s="83">
        <f t="shared" si="4"/>
        <v>0</v>
      </c>
      <c r="Y18" s="83">
        <f t="shared" si="4"/>
        <v>0</v>
      </c>
      <c r="Z18" s="83">
        <f t="shared" si="4"/>
        <v>0</v>
      </c>
      <c r="AA18" s="171">
        <f t="shared" si="9"/>
        <v>0</v>
      </c>
      <c r="AB18" s="83">
        <f t="shared" si="5"/>
        <v>0</v>
      </c>
      <c r="AC18" s="83">
        <f t="shared" si="5"/>
        <v>0</v>
      </c>
      <c r="AD18" s="171">
        <f t="shared" si="10"/>
        <v>0</v>
      </c>
      <c r="AE18" s="171">
        <f>IF(AD18=1,SUM(AD$10:AD18),0)</f>
        <v>0</v>
      </c>
      <c r="AF18" s="82" t="str">
        <f t="shared" si="11"/>
        <v/>
      </c>
      <c r="AG18" s="171">
        <f t="shared" si="12"/>
        <v>0</v>
      </c>
    </row>
    <row r="19" spans="1:33" ht="12" customHeight="1" x14ac:dyDescent="0.25">
      <c r="A19" s="497"/>
      <c r="B19" s="15">
        <v>10</v>
      </c>
      <c r="C19" s="468">
        <f t="shared" si="6"/>
        <v>0</v>
      </c>
      <c r="D19" s="469"/>
      <c r="E19" s="470"/>
      <c r="F19" s="67">
        <f t="shared" si="7"/>
        <v>0</v>
      </c>
      <c r="G19" s="67">
        <f t="shared" si="7"/>
        <v>0</v>
      </c>
      <c r="H19" s="67">
        <f t="shared" si="7"/>
        <v>0</v>
      </c>
      <c r="I19" s="67">
        <f t="shared" si="0"/>
        <v>0</v>
      </c>
      <c r="J19" s="67">
        <f t="shared" si="8"/>
        <v>0</v>
      </c>
      <c r="K19" s="16">
        <f t="shared" si="8"/>
        <v>0</v>
      </c>
      <c r="L19" s="67">
        <f t="shared" si="8"/>
        <v>0</v>
      </c>
      <c r="M19" s="17">
        <f>IF(L19&gt;0,VLOOKUP(I19,Labour!$AR$1:$AT$15,3,FALSE),0)</f>
        <v>0</v>
      </c>
      <c r="N19" s="70">
        <f t="shared" si="1"/>
        <v>0</v>
      </c>
      <c r="R19" s="83">
        <f t="shared" si="2"/>
        <v>0</v>
      </c>
      <c r="S19" s="83">
        <f t="shared" si="2"/>
        <v>0</v>
      </c>
      <c r="T19" s="83">
        <f t="shared" si="2"/>
        <v>0</v>
      </c>
      <c r="U19" s="83">
        <f t="shared" si="2"/>
        <v>0</v>
      </c>
      <c r="V19" s="83">
        <f t="shared" si="3"/>
        <v>0</v>
      </c>
      <c r="W19" s="83">
        <f t="shared" si="3"/>
        <v>0</v>
      </c>
      <c r="X19" s="83">
        <f t="shared" si="4"/>
        <v>0</v>
      </c>
      <c r="Y19" s="83">
        <f t="shared" si="4"/>
        <v>0</v>
      </c>
      <c r="Z19" s="83">
        <f t="shared" si="4"/>
        <v>0</v>
      </c>
      <c r="AA19" s="171">
        <f t="shared" si="9"/>
        <v>0</v>
      </c>
      <c r="AB19" s="83">
        <f t="shared" si="5"/>
        <v>0</v>
      </c>
      <c r="AC19" s="83">
        <f t="shared" si="5"/>
        <v>0</v>
      </c>
      <c r="AD19" s="171">
        <f t="shared" si="10"/>
        <v>0</v>
      </c>
      <c r="AE19" s="171">
        <f>IF(AD19=1,SUM(AD$10:AD19),0)</f>
        <v>0</v>
      </c>
      <c r="AF19" s="82" t="str">
        <f t="shared" si="11"/>
        <v/>
      </c>
      <c r="AG19" s="171">
        <f t="shared" si="12"/>
        <v>0</v>
      </c>
    </row>
    <row r="20" spans="1:33" ht="12" customHeight="1" x14ac:dyDescent="0.25">
      <c r="A20" s="497"/>
      <c r="B20" s="15">
        <v>11</v>
      </c>
      <c r="C20" s="468">
        <f t="shared" si="6"/>
        <v>0</v>
      </c>
      <c r="D20" s="469"/>
      <c r="E20" s="470"/>
      <c r="F20" s="67">
        <f t="shared" si="7"/>
        <v>0</v>
      </c>
      <c r="G20" s="67">
        <f t="shared" si="7"/>
        <v>0</v>
      </c>
      <c r="H20" s="67">
        <f t="shared" si="7"/>
        <v>0</v>
      </c>
      <c r="I20" s="67">
        <f t="shared" si="0"/>
        <v>0</v>
      </c>
      <c r="J20" s="67">
        <f t="shared" si="8"/>
        <v>0</v>
      </c>
      <c r="K20" s="16">
        <f t="shared" si="8"/>
        <v>0</v>
      </c>
      <c r="L20" s="67">
        <f t="shared" si="8"/>
        <v>0</v>
      </c>
      <c r="M20" s="17">
        <f>IF(L20&gt;0,VLOOKUP(I20,Labour!$AR$1:$AT$15,3,FALSE),0)</f>
        <v>0</v>
      </c>
      <c r="N20" s="70">
        <f t="shared" si="1"/>
        <v>0</v>
      </c>
      <c r="R20" s="83">
        <f t="shared" si="2"/>
        <v>0</v>
      </c>
      <c r="S20" s="83">
        <f t="shared" si="2"/>
        <v>0</v>
      </c>
      <c r="T20" s="83">
        <f t="shared" si="2"/>
        <v>0</v>
      </c>
      <c r="U20" s="83">
        <f t="shared" si="2"/>
        <v>0</v>
      </c>
      <c r="V20" s="83">
        <f t="shared" si="3"/>
        <v>0</v>
      </c>
      <c r="W20" s="83">
        <f t="shared" si="3"/>
        <v>0</v>
      </c>
      <c r="X20" s="83">
        <f t="shared" si="4"/>
        <v>0</v>
      </c>
      <c r="Y20" s="83">
        <f t="shared" si="4"/>
        <v>0</v>
      </c>
      <c r="Z20" s="83">
        <f t="shared" si="4"/>
        <v>0</v>
      </c>
      <c r="AA20" s="171">
        <f t="shared" si="9"/>
        <v>0</v>
      </c>
      <c r="AB20" s="83">
        <f t="shared" si="5"/>
        <v>0</v>
      </c>
      <c r="AC20" s="83">
        <f t="shared" si="5"/>
        <v>0</v>
      </c>
      <c r="AD20" s="171">
        <f t="shared" si="10"/>
        <v>0</v>
      </c>
      <c r="AE20" s="171">
        <f>IF(AD20=1,SUM(AD$10:AD20),0)</f>
        <v>0</v>
      </c>
      <c r="AF20" s="82" t="str">
        <f t="shared" si="11"/>
        <v/>
      </c>
      <c r="AG20" s="171">
        <f t="shared" si="12"/>
        <v>0</v>
      </c>
    </row>
    <row r="21" spans="1:33" ht="12" customHeight="1" x14ac:dyDescent="0.25">
      <c r="A21" s="497"/>
      <c r="B21" s="15">
        <v>12</v>
      </c>
      <c r="C21" s="468">
        <f t="shared" si="6"/>
        <v>0</v>
      </c>
      <c r="D21" s="469"/>
      <c r="E21" s="470"/>
      <c r="F21" s="67">
        <f t="shared" si="7"/>
        <v>0</v>
      </c>
      <c r="G21" s="67">
        <f t="shared" si="7"/>
        <v>0</v>
      </c>
      <c r="H21" s="67">
        <f t="shared" si="7"/>
        <v>0</v>
      </c>
      <c r="I21" s="67">
        <f t="shared" si="0"/>
        <v>0</v>
      </c>
      <c r="J21" s="67">
        <f t="shared" si="8"/>
        <v>0</v>
      </c>
      <c r="K21" s="16">
        <f t="shared" si="8"/>
        <v>0</v>
      </c>
      <c r="L21" s="67">
        <f t="shared" si="8"/>
        <v>0</v>
      </c>
      <c r="M21" s="17">
        <f>IF(L21&gt;0,VLOOKUP(I21,Labour!$AR$1:$AT$15,3,FALSE),0)</f>
        <v>0</v>
      </c>
      <c r="N21" s="70">
        <f t="shared" si="1"/>
        <v>0</v>
      </c>
      <c r="R21" s="83">
        <f t="shared" si="2"/>
        <v>0</v>
      </c>
      <c r="S21" s="83">
        <f t="shared" si="2"/>
        <v>0</v>
      </c>
      <c r="T21" s="83">
        <f t="shared" si="2"/>
        <v>0</v>
      </c>
      <c r="U21" s="83">
        <f t="shared" si="2"/>
        <v>0</v>
      </c>
      <c r="V21" s="83">
        <f t="shared" si="3"/>
        <v>0</v>
      </c>
      <c r="W21" s="83">
        <f t="shared" si="3"/>
        <v>0</v>
      </c>
      <c r="X21" s="83">
        <f t="shared" si="4"/>
        <v>0</v>
      </c>
      <c r="Y21" s="83">
        <f t="shared" si="4"/>
        <v>0</v>
      </c>
      <c r="Z21" s="83">
        <f t="shared" si="4"/>
        <v>0</v>
      </c>
      <c r="AA21" s="171">
        <f t="shared" si="9"/>
        <v>0</v>
      </c>
      <c r="AB21" s="83">
        <f t="shared" si="5"/>
        <v>0</v>
      </c>
      <c r="AC21" s="83">
        <f t="shared" si="5"/>
        <v>0</v>
      </c>
      <c r="AD21" s="171">
        <f t="shared" si="10"/>
        <v>0</v>
      </c>
      <c r="AE21" s="171">
        <f>IF(AD21=1,SUM(AD$10:AD21),0)</f>
        <v>0</v>
      </c>
      <c r="AF21" s="82" t="str">
        <f t="shared" si="11"/>
        <v/>
      </c>
      <c r="AG21" s="171">
        <f t="shared" si="12"/>
        <v>0</v>
      </c>
    </row>
    <row r="22" spans="1:33" ht="12" customHeight="1" x14ac:dyDescent="0.25">
      <c r="A22" s="497"/>
      <c r="B22" s="15">
        <v>13</v>
      </c>
      <c r="C22" s="468">
        <f t="shared" si="6"/>
        <v>0</v>
      </c>
      <c r="D22" s="469"/>
      <c r="E22" s="470"/>
      <c r="F22" s="67">
        <f t="shared" si="7"/>
        <v>0</v>
      </c>
      <c r="G22" s="67">
        <f t="shared" si="7"/>
        <v>0</v>
      </c>
      <c r="H22" s="67">
        <f t="shared" si="7"/>
        <v>0</v>
      </c>
      <c r="I22" s="67">
        <f t="shared" si="0"/>
        <v>0</v>
      </c>
      <c r="J22" s="67">
        <f t="shared" si="8"/>
        <v>0</v>
      </c>
      <c r="K22" s="16">
        <f t="shared" si="8"/>
        <v>0</v>
      </c>
      <c r="L22" s="67">
        <f t="shared" si="8"/>
        <v>0</v>
      </c>
      <c r="M22" s="17">
        <f>IF(L22&gt;0,VLOOKUP(I22,Labour!$AR$1:$AT$15,3,FALSE),0)</f>
        <v>0</v>
      </c>
      <c r="N22" s="70">
        <f t="shared" si="1"/>
        <v>0</v>
      </c>
      <c r="R22" s="83">
        <f t="shared" si="2"/>
        <v>0</v>
      </c>
      <c r="S22" s="83">
        <f t="shared" si="2"/>
        <v>0</v>
      </c>
      <c r="T22" s="83">
        <f t="shared" si="2"/>
        <v>0</v>
      </c>
      <c r="U22" s="83">
        <f t="shared" si="2"/>
        <v>0</v>
      </c>
      <c r="V22" s="83">
        <f t="shared" si="3"/>
        <v>0</v>
      </c>
      <c r="W22" s="83">
        <f t="shared" si="3"/>
        <v>0</v>
      </c>
      <c r="X22" s="83">
        <f t="shared" si="4"/>
        <v>0</v>
      </c>
      <c r="Y22" s="83">
        <f t="shared" si="4"/>
        <v>0</v>
      </c>
      <c r="Z22" s="83">
        <f t="shared" si="4"/>
        <v>0</v>
      </c>
      <c r="AA22" s="171">
        <f t="shared" si="9"/>
        <v>0</v>
      </c>
      <c r="AB22" s="83">
        <f t="shared" si="5"/>
        <v>0</v>
      </c>
      <c r="AC22" s="83">
        <f t="shared" si="5"/>
        <v>0</v>
      </c>
      <c r="AD22" s="171">
        <f t="shared" si="10"/>
        <v>0</v>
      </c>
      <c r="AE22" s="171">
        <f>IF(AD22=1,SUM(AD$10:AD22),0)</f>
        <v>0</v>
      </c>
      <c r="AF22" s="82" t="str">
        <f t="shared" si="11"/>
        <v/>
      </c>
      <c r="AG22" s="171">
        <f t="shared" si="12"/>
        <v>0</v>
      </c>
    </row>
    <row r="23" spans="1:33" ht="12" customHeight="1" x14ac:dyDescent="0.25">
      <c r="A23" s="497"/>
      <c r="B23" s="15">
        <v>14</v>
      </c>
      <c r="C23" s="468">
        <f t="shared" si="6"/>
        <v>0</v>
      </c>
      <c r="D23" s="469"/>
      <c r="E23" s="470"/>
      <c r="F23" s="67">
        <f t="shared" si="7"/>
        <v>0</v>
      </c>
      <c r="G23" s="67">
        <f t="shared" si="7"/>
        <v>0</v>
      </c>
      <c r="H23" s="67">
        <f t="shared" si="7"/>
        <v>0</v>
      </c>
      <c r="I23" s="67">
        <f t="shared" si="0"/>
        <v>0</v>
      </c>
      <c r="J23" s="67">
        <f t="shared" si="8"/>
        <v>0</v>
      </c>
      <c r="K23" s="16">
        <f t="shared" si="8"/>
        <v>0</v>
      </c>
      <c r="L23" s="67">
        <f t="shared" si="8"/>
        <v>0</v>
      </c>
      <c r="M23" s="17">
        <f>IF(L23&gt;0,VLOOKUP(I23,Labour!$AR$1:$AT$15,3,FALSE),0)</f>
        <v>0</v>
      </c>
      <c r="N23" s="70">
        <f t="shared" si="1"/>
        <v>0</v>
      </c>
      <c r="R23" s="83">
        <f t="shared" si="2"/>
        <v>0</v>
      </c>
      <c r="S23" s="83">
        <f t="shared" si="2"/>
        <v>0</v>
      </c>
      <c r="T23" s="83">
        <f t="shared" si="2"/>
        <v>0</v>
      </c>
      <c r="U23" s="83">
        <f t="shared" si="2"/>
        <v>0</v>
      </c>
      <c r="V23" s="83">
        <f t="shared" si="3"/>
        <v>0</v>
      </c>
      <c r="W23" s="83">
        <f t="shared" si="3"/>
        <v>0</v>
      </c>
      <c r="X23" s="83">
        <f t="shared" si="4"/>
        <v>0</v>
      </c>
      <c r="Y23" s="83">
        <f t="shared" si="4"/>
        <v>0</v>
      </c>
      <c r="Z23" s="83">
        <f t="shared" si="4"/>
        <v>0</v>
      </c>
      <c r="AA23" s="171">
        <f t="shared" si="9"/>
        <v>0</v>
      </c>
      <c r="AB23" s="83">
        <f t="shared" si="5"/>
        <v>0</v>
      </c>
      <c r="AC23" s="83">
        <f t="shared" si="5"/>
        <v>0</v>
      </c>
      <c r="AD23" s="171">
        <f t="shared" si="10"/>
        <v>0</v>
      </c>
      <c r="AE23" s="171">
        <f>IF(AD23=1,SUM(AD$10:AD23),0)</f>
        <v>0</v>
      </c>
      <c r="AF23" s="82" t="str">
        <f t="shared" si="11"/>
        <v/>
      </c>
      <c r="AG23" s="171">
        <f t="shared" si="12"/>
        <v>0</v>
      </c>
    </row>
    <row r="24" spans="1:33" ht="12" customHeight="1" x14ac:dyDescent="0.25">
      <c r="A24" s="497"/>
      <c r="B24" s="15">
        <v>15</v>
      </c>
      <c r="C24" s="468">
        <f t="shared" si="6"/>
        <v>0</v>
      </c>
      <c r="D24" s="469"/>
      <c r="E24" s="470"/>
      <c r="F24" s="67">
        <f t="shared" si="7"/>
        <v>0</v>
      </c>
      <c r="G24" s="67">
        <f t="shared" si="7"/>
        <v>0</v>
      </c>
      <c r="H24" s="67">
        <f t="shared" si="7"/>
        <v>0</v>
      </c>
      <c r="I24" s="67">
        <f t="shared" si="0"/>
        <v>0</v>
      </c>
      <c r="J24" s="67">
        <f t="shared" si="8"/>
        <v>0</v>
      </c>
      <c r="K24" s="16">
        <f t="shared" si="8"/>
        <v>0</v>
      </c>
      <c r="L24" s="67">
        <f t="shared" si="8"/>
        <v>0</v>
      </c>
      <c r="M24" s="17">
        <f>IF(L24&gt;0,VLOOKUP(I24,Labour!$AR$1:$AT$15,3,FALSE),0)</f>
        <v>0</v>
      </c>
      <c r="N24" s="70">
        <f t="shared" si="1"/>
        <v>0</v>
      </c>
      <c r="R24" s="83">
        <f t="shared" si="2"/>
        <v>0</v>
      </c>
      <c r="S24" s="83">
        <f t="shared" si="2"/>
        <v>0</v>
      </c>
      <c r="T24" s="83">
        <f t="shared" si="2"/>
        <v>0</v>
      </c>
      <c r="U24" s="83">
        <f t="shared" si="2"/>
        <v>0</v>
      </c>
      <c r="V24" s="83">
        <f t="shared" si="3"/>
        <v>0</v>
      </c>
      <c r="W24" s="83">
        <f t="shared" si="3"/>
        <v>0</v>
      </c>
      <c r="X24" s="83">
        <f t="shared" si="4"/>
        <v>0</v>
      </c>
      <c r="Y24" s="83">
        <f t="shared" si="4"/>
        <v>0</v>
      </c>
      <c r="Z24" s="83">
        <f t="shared" si="4"/>
        <v>0</v>
      </c>
      <c r="AA24" s="171">
        <f t="shared" si="9"/>
        <v>0</v>
      </c>
      <c r="AB24" s="83">
        <f t="shared" si="5"/>
        <v>0</v>
      </c>
      <c r="AC24" s="83">
        <f t="shared" si="5"/>
        <v>0</v>
      </c>
      <c r="AD24" s="171">
        <f t="shared" si="10"/>
        <v>0</v>
      </c>
      <c r="AE24" s="171">
        <f>IF(AD24=1,SUM(AD$10:AD24),0)</f>
        <v>0</v>
      </c>
      <c r="AF24" s="82" t="str">
        <f t="shared" si="11"/>
        <v/>
      </c>
      <c r="AG24" s="171">
        <f t="shared" si="12"/>
        <v>0</v>
      </c>
    </row>
    <row r="25" spans="1:33" ht="12" customHeight="1" x14ac:dyDescent="0.25">
      <c r="A25" s="497"/>
      <c r="B25" s="15">
        <v>16</v>
      </c>
      <c r="C25" s="468">
        <f t="shared" si="6"/>
        <v>0</v>
      </c>
      <c r="D25" s="469"/>
      <c r="E25" s="470"/>
      <c r="F25" s="67">
        <f t="shared" si="7"/>
        <v>0</v>
      </c>
      <c r="G25" s="67">
        <f t="shared" si="7"/>
        <v>0</v>
      </c>
      <c r="H25" s="67">
        <f t="shared" si="7"/>
        <v>0</v>
      </c>
      <c r="I25" s="67">
        <f t="shared" si="0"/>
        <v>0</v>
      </c>
      <c r="J25" s="67">
        <f t="shared" si="8"/>
        <v>0</v>
      </c>
      <c r="K25" s="16">
        <f t="shared" si="8"/>
        <v>0</v>
      </c>
      <c r="L25" s="67">
        <f t="shared" si="8"/>
        <v>0</v>
      </c>
      <c r="M25" s="17">
        <f>IF(L25&gt;0,VLOOKUP(I25,Labour!$AR$1:$AT$15,3,FALSE),0)</f>
        <v>0</v>
      </c>
      <c r="N25" s="70">
        <f t="shared" si="1"/>
        <v>0</v>
      </c>
      <c r="R25" s="83">
        <f t="shared" si="2"/>
        <v>0</v>
      </c>
      <c r="S25" s="83">
        <f t="shared" si="2"/>
        <v>0</v>
      </c>
      <c r="T25" s="83">
        <f t="shared" si="2"/>
        <v>0</v>
      </c>
      <c r="U25" s="83">
        <f t="shared" si="2"/>
        <v>0</v>
      </c>
      <c r="V25" s="83">
        <f t="shared" si="3"/>
        <v>0</v>
      </c>
      <c r="W25" s="83">
        <f t="shared" si="3"/>
        <v>0</v>
      </c>
      <c r="X25" s="83">
        <f t="shared" si="4"/>
        <v>0</v>
      </c>
      <c r="Y25" s="83">
        <f t="shared" si="4"/>
        <v>0</v>
      </c>
      <c r="Z25" s="83">
        <f t="shared" si="4"/>
        <v>0</v>
      </c>
      <c r="AA25" s="171">
        <f t="shared" si="9"/>
        <v>0</v>
      </c>
      <c r="AB25" s="83">
        <f t="shared" si="5"/>
        <v>0</v>
      </c>
      <c r="AC25" s="83">
        <f t="shared" si="5"/>
        <v>0</v>
      </c>
      <c r="AD25" s="171">
        <f t="shared" si="10"/>
        <v>0</v>
      </c>
      <c r="AE25" s="171">
        <f>IF(AD25=1,SUM(AD$10:AD25),0)</f>
        <v>0</v>
      </c>
      <c r="AF25" s="82" t="str">
        <f t="shared" si="11"/>
        <v/>
      </c>
      <c r="AG25" s="171">
        <f t="shared" si="12"/>
        <v>0</v>
      </c>
    </row>
    <row r="26" spans="1:33" ht="12" customHeight="1" x14ac:dyDescent="0.25">
      <c r="A26" s="497"/>
      <c r="B26" s="15">
        <v>17</v>
      </c>
      <c r="C26" s="468">
        <f t="shared" si="6"/>
        <v>0</v>
      </c>
      <c r="D26" s="469"/>
      <c r="E26" s="470"/>
      <c r="F26" s="67">
        <f t="shared" si="7"/>
        <v>0</v>
      </c>
      <c r="G26" s="67">
        <f t="shared" si="7"/>
        <v>0</v>
      </c>
      <c r="H26" s="67">
        <f t="shared" si="7"/>
        <v>0</v>
      </c>
      <c r="I26" s="67">
        <f t="shared" si="0"/>
        <v>0</v>
      </c>
      <c r="J26" s="67">
        <f t="shared" si="8"/>
        <v>0</v>
      </c>
      <c r="K26" s="16">
        <f t="shared" si="8"/>
        <v>0</v>
      </c>
      <c r="L26" s="67">
        <f t="shared" si="8"/>
        <v>0</v>
      </c>
      <c r="M26" s="17">
        <f>IF(L26&gt;0,VLOOKUP(I26,Labour!$AR$1:$AT$15,3,FALSE),0)</f>
        <v>0</v>
      </c>
      <c r="N26" s="70">
        <f t="shared" si="1"/>
        <v>0</v>
      </c>
      <c r="R26" s="83">
        <f t="shared" si="2"/>
        <v>0</v>
      </c>
      <c r="S26" s="83">
        <f t="shared" si="2"/>
        <v>0</v>
      </c>
      <c r="T26" s="83">
        <f t="shared" si="2"/>
        <v>0</v>
      </c>
      <c r="U26" s="83">
        <f t="shared" si="2"/>
        <v>0</v>
      </c>
      <c r="V26" s="83">
        <f t="shared" si="3"/>
        <v>0</v>
      </c>
      <c r="W26" s="83">
        <f t="shared" si="3"/>
        <v>0</v>
      </c>
      <c r="X26" s="83">
        <f t="shared" si="4"/>
        <v>0</v>
      </c>
      <c r="Y26" s="83">
        <f t="shared" si="4"/>
        <v>0</v>
      </c>
      <c r="Z26" s="83">
        <f t="shared" si="4"/>
        <v>0</v>
      </c>
      <c r="AA26" s="171">
        <f t="shared" si="9"/>
        <v>0</v>
      </c>
      <c r="AB26" s="83">
        <f t="shared" si="5"/>
        <v>0</v>
      </c>
      <c r="AC26" s="83">
        <f t="shared" si="5"/>
        <v>0</v>
      </c>
      <c r="AD26" s="171">
        <f t="shared" si="10"/>
        <v>0</v>
      </c>
      <c r="AE26" s="171">
        <f>IF(AD26=1,SUM(AD$10:AD26),0)</f>
        <v>0</v>
      </c>
      <c r="AF26" s="82" t="str">
        <f t="shared" si="11"/>
        <v/>
      </c>
      <c r="AG26" s="171">
        <f t="shared" si="12"/>
        <v>0</v>
      </c>
    </row>
    <row r="27" spans="1:33" ht="12" customHeight="1" x14ac:dyDescent="0.25">
      <c r="A27" s="497"/>
      <c r="B27" s="15">
        <v>18</v>
      </c>
      <c r="C27" s="468">
        <f t="shared" si="6"/>
        <v>0</v>
      </c>
      <c r="D27" s="469"/>
      <c r="E27" s="470"/>
      <c r="F27" s="67">
        <f t="shared" si="7"/>
        <v>0</v>
      </c>
      <c r="G27" s="67">
        <f t="shared" si="7"/>
        <v>0</v>
      </c>
      <c r="H27" s="67">
        <f t="shared" si="7"/>
        <v>0</v>
      </c>
      <c r="I27" s="67">
        <f t="shared" si="0"/>
        <v>0</v>
      </c>
      <c r="J27" s="67">
        <f t="shared" si="8"/>
        <v>0</v>
      </c>
      <c r="K27" s="16">
        <f t="shared" si="8"/>
        <v>0</v>
      </c>
      <c r="L27" s="67">
        <f t="shared" si="8"/>
        <v>0</v>
      </c>
      <c r="M27" s="17">
        <f>IF(L27&gt;0,VLOOKUP(I27,Labour!$AR$1:$AT$15,3,FALSE),0)</f>
        <v>0</v>
      </c>
      <c r="N27" s="70">
        <f t="shared" si="1"/>
        <v>0</v>
      </c>
      <c r="R27" s="83">
        <f t="shared" si="2"/>
        <v>0</v>
      </c>
      <c r="S27" s="83">
        <f t="shared" si="2"/>
        <v>0</v>
      </c>
      <c r="T27" s="83">
        <f t="shared" si="2"/>
        <v>0</v>
      </c>
      <c r="U27" s="83">
        <f t="shared" si="2"/>
        <v>0</v>
      </c>
      <c r="V27" s="83">
        <f t="shared" si="3"/>
        <v>0</v>
      </c>
      <c r="W27" s="83">
        <f t="shared" si="3"/>
        <v>0</v>
      </c>
      <c r="X27" s="83">
        <f t="shared" si="4"/>
        <v>0</v>
      </c>
      <c r="Y27" s="83">
        <f t="shared" si="4"/>
        <v>0</v>
      </c>
      <c r="Z27" s="83">
        <f t="shared" si="4"/>
        <v>0</v>
      </c>
      <c r="AA27" s="171">
        <f t="shared" si="9"/>
        <v>0</v>
      </c>
      <c r="AB27" s="83">
        <f t="shared" si="5"/>
        <v>0</v>
      </c>
      <c r="AC27" s="83">
        <f t="shared" si="5"/>
        <v>0</v>
      </c>
      <c r="AD27" s="171">
        <f t="shared" si="10"/>
        <v>0</v>
      </c>
      <c r="AE27" s="171">
        <f>IF(AD27=1,SUM(AD$10:AD27),0)</f>
        <v>0</v>
      </c>
      <c r="AF27" s="82" t="str">
        <f t="shared" si="11"/>
        <v/>
      </c>
      <c r="AG27" s="171">
        <f t="shared" si="12"/>
        <v>0</v>
      </c>
    </row>
    <row r="28" spans="1:33" ht="12" customHeight="1" x14ac:dyDescent="0.25">
      <c r="A28" s="497"/>
      <c r="B28" s="15">
        <v>19</v>
      </c>
      <c r="C28" s="468">
        <f t="shared" si="6"/>
        <v>0</v>
      </c>
      <c r="D28" s="469"/>
      <c r="E28" s="470"/>
      <c r="F28" s="67">
        <f t="shared" si="7"/>
        <v>0</v>
      </c>
      <c r="G28" s="67">
        <f t="shared" si="7"/>
        <v>0</v>
      </c>
      <c r="H28" s="67">
        <f t="shared" si="7"/>
        <v>0</v>
      </c>
      <c r="I28" s="67">
        <f t="shared" si="0"/>
        <v>0</v>
      </c>
      <c r="J28" s="67">
        <f t="shared" si="8"/>
        <v>0</v>
      </c>
      <c r="K28" s="16">
        <f t="shared" si="8"/>
        <v>0</v>
      </c>
      <c r="L28" s="67">
        <f t="shared" si="8"/>
        <v>0</v>
      </c>
      <c r="M28" s="17">
        <f>IF(L28&gt;0,VLOOKUP(I28,Labour!$AR$1:$AT$15,3,FALSE),0)</f>
        <v>0</v>
      </c>
      <c r="N28" s="70">
        <f t="shared" si="1"/>
        <v>0</v>
      </c>
      <c r="R28" s="83">
        <f t="shared" si="2"/>
        <v>0</v>
      </c>
      <c r="S28" s="83">
        <f t="shared" si="2"/>
        <v>0</v>
      </c>
      <c r="T28" s="83">
        <f t="shared" si="2"/>
        <v>0</v>
      </c>
      <c r="U28" s="83">
        <f t="shared" si="2"/>
        <v>0</v>
      </c>
      <c r="V28" s="83">
        <f t="shared" si="3"/>
        <v>0</v>
      </c>
      <c r="W28" s="83">
        <f t="shared" si="3"/>
        <v>0</v>
      </c>
      <c r="X28" s="83">
        <f t="shared" si="4"/>
        <v>0</v>
      </c>
      <c r="Y28" s="83">
        <f t="shared" si="4"/>
        <v>0</v>
      </c>
      <c r="Z28" s="83">
        <f t="shared" si="4"/>
        <v>0</v>
      </c>
      <c r="AA28" s="171">
        <f t="shared" si="9"/>
        <v>0</v>
      </c>
      <c r="AB28" s="83">
        <f t="shared" si="5"/>
        <v>0</v>
      </c>
      <c r="AC28" s="83">
        <f t="shared" si="5"/>
        <v>0</v>
      </c>
      <c r="AD28" s="171">
        <f t="shared" si="10"/>
        <v>0</v>
      </c>
      <c r="AE28" s="171">
        <f>IF(AD28=1,SUM(AD$10:AD28),0)</f>
        <v>0</v>
      </c>
      <c r="AF28" s="82" t="str">
        <f t="shared" si="11"/>
        <v/>
      </c>
      <c r="AG28" s="171">
        <f t="shared" si="12"/>
        <v>0</v>
      </c>
    </row>
    <row r="29" spans="1:33" ht="12" customHeight="1" x14ac:dyDescent="0.25">
      <c r="A29" s="497"/>
      <c r="B29" s="15">
        <v>20</v>
      </c>
      <c r="C29" s="468">
        <f t="shared" si="6"/>
        <v>0</v>
      </c>
      <c r="D29" s="469"/>
      <c r="E29" s="470"/>
      <c r="F29" s="67">
        <f t="shared" si="7"/>
        <v>0</v>
      </c>
      <c r="G29" s="67">
        <f t="shared" si="7"/>
        <v>0</v>
      </c>
      <c r="H29" s="67">
        <f t="shared" si="7"/>
        <v>0</v>
      </c>
      <c r="I29" s="67">
        <f t="shared" si="0"/>
        <v>0</v>
      </c>
      <c r="J29" s="67">
        <f t="shared" si="8"/>
        <v>0</v>
      </c>
      <c r="K29" s="16">
        <f t="shared" si="8"/>
        <v>0</v>
      </c>
      <c r="L29" s="67">
        <f t="shared" si="8"/>
        <v>0</v>
      </c>
      <c r="M29" s="17">
        <f>IF(L29&gt;0,VLOOKUP(I29,Labour!$AR$1:$AT$15,3,FALSE),0)</f>
        <v>0</v>
      </c>
      <c r="N29" s="70">
        <f t="shared" si="1"/>
        <v>0</v>
      </c>
      <c r="R29" s="83">
        <f t="shared" si="2"/>
        <v>0</v>
      </c>
      <c r="S29" s="83">
        <f t="shared" si="2"/>
        <v>0</v>
      </c>
      <c r="T29" s="83">
        <f t="shared" si="2"/>
        <v>0</v>
      </c>
      <c r="U29" s="83">
        <f t="shared" si="2"/>
        <v>0</v>
      </c>
      <c r="V29" s="83">
        <f t="shared" si="3"/>
        <v>0</v>
      </c>
      <c r="W29" s="83">
        <f t="shared" si="3"/>
        <v>0</v>
      </c>
      <c r="X29" s="83">
        <f t="shared" si="4"/>
        <v>0</v>
      </c>
      <c r="Y29" s="83">
        <f t="shared" si="4"/>
        <v>0</v>
      </c>
      <c r="Z29" s="83">
        <f t="shared" si="4"/>
        <v>0</v>
      </c>
      <c r="AA29" s="171">
        <f t="shared" si="9"/>
        <v>0</v>
      </c>
      <c r="AB29" s="83">
        <f t="shared" si="5"/>
        <v>0</v>
      </c>
      <c r="AC29" s="83">
        <f t="shared" si="5"/>
        <v>0</v>
      </c>
      <c r="AD29" s="171">
        <f t="shared" si="10"/>
        <v>0</v>
      </c>
      <c r="AE29" s="171">
        <f>IF(AD29=1,SUM(AD$10:AD29),0)</f>
        <v>0</v>
      </c>
      <c r="AF29" s="82" t="str">
        <f t="shared" si="11"/>
        <v/>
      </c>
      <c r="AG29" s="171">
        <f t="shared" si="12"/>
        <v>0</v>
      </c>
    </row>
    <row r="30" spans="1:33" ht="12" customHeight="1" x14ac:dyDescent="0.25">
      <c r="A30" s="497"/>
      <c r="B30" s="15">
        <v>21</v>
      </c>
      <c r="C30" s="468">
        <f t="shared" si="6"/>
        <v>0</v>
      </c>
      <c r="D30" s="469"/>
      <c r="E30" s="470"/>
      <c r="F30" s="67">
        <f t="shared" si="7"/>
        <v>0</v>
      </c>
      <c r="G30" s="67">
        <f t="shared" si="7"/>
        <v>0</v>
      </c>
      <c r="H30" s="67">
        <f t="shared" si="7"/>
        <v>0</v>
      </c>
      <c r="I30" s="67">
        <f t="shared" si="0"/>
        <v>0</v>
      </c>
      <c r="J30" s="67">
        <f t="shared" si="8"/>
        <v>0</v>
      </c>
      <c r="K30" s="16">
        <f t="shared" si="8"/>
        <v>0</v>
      </c>
      <c r="L30" s="67">
        <f t="shared" si="8"/>
        <v>0</v>
      </c>
      <c r="M30" s="17">
        <f>IF(L30&gt;0,VLOOKUP(I30,Labour!$AR$1:$AT$15,3,FALSE),0)</f>
        <v>0</v>
      </c>
      <c r="N30" s="70">
        <f t="shared" si="1"/>
        <v>0</v>
      </c>
      <c r="R30" s="83">
        <f t="shared" ref="R30:U49" si="13">IF($B30&lt;=$U$3,VLOOKUP($B30,UTABLE,R$9,FALSE),0)</f>
        <v>0</v>
      </c>
      <c r="S30" s="83">
        <f t="shared" si="13"/>
        <v>0</v>
      </c>
      <c r="T30" s="83">
        <f t="shared" si="13"/>
        <v>0</v>
      </c>
      <c r="U30" s="83">
        <f t="shared" si="13"/>
        <v>0</v>
      </c>
      <c r="V30" s="83">
        <f t="shared" ref="V30:W49" si="14">IF($B30&lt;=$U$3,IF(VLOOKUP($B30,UTABLE,V$9,FALSE)=V$8,$U30,0),0)</f>
        <v>0</v>
      </c>
      <c r="W30" s="83">
        <f t="shared" si="14"/>
        <v>0</v>
      </c>
      <c r="X30" s="83">
        <f t="shared" ref="X30:Z49" si="15">IF($B30&lt;=$U$3,VLOOKUP($B30,UTABLE,X$9,FALSE),0)</f>
        <v>0</v>
      </c>
      <c r="Y30" s="83">
        <f t="shared" si="15"/>
        <v>0</v>
      </c>
      <c r="Z30" s="83">
        <f t="shared" si="15"/>
        <v>0</v>
      </c>
      <c r="AA30" s="171">
        <f t="shared" si="9"/>
        <v>0</v>
      </c>
      <c r="AB30" s="83">
        <f t="shared" ref="AB30:AC49" si="16">IF($B30&lt;=$U$3,VLOOKUP($B30,UTABLE,AB$9,FALSE),0)</f>
        <v>0</v>
      </c>
      <c r="AC30" s="83">
        <f t="shared" si="16"/>
        <v>0</v>
      </c>
      <c r="AD30" s="171">
        <f t="shared" si="10"/>
        <v>0</v>
      </c>
      <c r="AE30" s="171">
        <f>IF(AD30=1,SUM(AD$10:AD30),0)</f>
        <v>0</v>
      </c>
      <c r="AF30" s="82" t="str">
        <f t="shared" si="11"/>
        <v/>
      </c>
      <c r="AG30" s="171">
        <f t="shared" si="12"/>
        <v>0</v>
      </c>
    </row>
    <row r="31" spans="1:33" ht="12" customHeight="1" x14ac:dyDescent="0.25">
      <c r="A31" s="497"/>
      <c r="B31" s="15">
        <v>22</v>
      </c>
      <c r="C31" s="468">
        <f t="shared" si="6"/>
        <v>0</v>
      </c>
      <c r="D31" s="469"/>
      <c r="E31" s="470"/>
      <c r="F31" s="67">
        <f t="shared" si="7"/>
        <v>0</v>
      </c>
      <c r="G31" s="67">
        <f t="shared" si="7"/>
        <v>0</v>
      </c>
      <c r="H31" s="67">
        <f t="shared" si="7"/>
        <v>0</v>
      </c>
      <c r="I31" s="67">
        <f t="shared" si="0"/>
        <v>0</v>
      </c>
      <c r="J31" s="67">
        <f t="shared" si="8"/>
        <v>0</v>
      </c>
      <c r="K31" s="16">
        <f t="shared" si="8"/>
        <v>0</v>
      </c>
      <c r="L31" s="67">
        <f t="shared" si="8"/>
        <v>0</v>
      </c>
      <c r="M31" s="17">
        <f>IF(L31&gt;0,VLOOKUP(I31,Labour!$AR$1:$AT$15,3,FALSE),0)</f>
        <v>0</v>
      </c>
      <c r="N31" s="70">
        <f t="shared" si="1"/>
        <v>0</v>
      </c>
      <c r="R31" s="83">
        <f t="shared" si="13"/>
        <v>0</v>
      </c>
      <c r="S31" s="83">
        <f t="shared" si="13"/>
        <v>0</v>
      </c>
      <c r="T31" s="83">
        <f t="shared" si="13"/>
        <v>0</v>
      </c>
      <c r="U31" s="83">
        <f t="shared" si="13"/>
        <v>0</v>
      </c>
      <c r="V31" s="83">
        <f t="shared" si="14"/>
        <v>0</v>
      </c>
      <c r="W31" s="83">
        <f t="shared" si="14"/>
        <v>0</v>
      </c>
      <c r="X31" s="83">
        <f t="shared" si="15"/>
        <v>0</v>
      </c>
      <c r="Y31" s="83">
        <f t="shared" si="15"/>
        <v>0</v>
      </c>
      <c r="Z31" s="83">
        <f t="shared" si="15"/>
        <v>0</v>
      </c>
      <c r="AA31" s="171">
        <f t="shared" si="9"/>
        <v>0</v>
      </c>
      <c r="AB31" s="83">
        <f t="shared" si="16"/>
        <v>0</v>
      </c>
      <c r="AC31" s="83">
        <f t="shared" si="16"/>
        <v>0</v>
      </c>
      <c r="AD31" s="171">
        <f t="shared" si="10"/>
        <v>0</v>
      </c>
      <c r="AE31" s="171">
        <f>IF(AD31=1,SUM(AD$10:AD31),0)</f>
        <v>0</v>
      </c>
      <c r="AF31" s="82" t="str">
        <f t="shared" si="11"/>
        <v/>
      </c>
      <c r="AG31" s="171">
        <f t="shared" si="12"/>
        <v>0</v>
      </c>
    </row>
    <row r="32" spans="1:33" ht="12" customHeight="1" x14ac:dyDescent="0.25">
      <c r="A32" s="497"/>
      <c r="B32" s="15">
        <v>23</v>
      </c>
      <c r="C32" s="468">
        <f t="shared" si="6"/>
        <v>0</v>
      </c>
      <c r="D32" s="469"/>
      <c r="E32" s="470"/>
      <c r="F32" s="67">
        <f t="shared" si="7"/>
        <v>0</v>
      </c>
      <c r="G32" s="67">
        <f t="shared" si="7"/>
        <v>0</v>
      </c>
      <c r="H32" s="67">
        <f t="shared" si="7"/>
        <v>0</v>
      </c>
      <c r="I32" s="67">
        <f t="shared" si="0"/>
        <v>0</v>
      </c>
      <c r="J32" s="67">
        <f t="shared" si="8"/>
        <v>0</v>
      </c>
      <c r="K32" s="16">
        <f t="shared" si="8"/>
        <v>0</v>
      </c>
      <c r="L32" s="67">
        <f t="shared" si="8"/>
        <v>0</v>
      </c>
      <c r="M32" s="17">
        <f>IF(L32&gt;0,VLOOKUP(I32,Labour!$AR$1:$AT$15,3,FALSE),0)</f>
        <v>0</v>
      </c>
      <c r="N32" s="70">
        <f t="shared" si="1"/>
        <v>0</v>
      </c>
      <c r="R32" s="83">
        <f t="shared" si="13"/>
        <v>0</v>
      </c>
      <c r="S32" s="83">
        <f t="shared" si="13"/>
        <v>0</v>
      </c>
      <c r="T32" s="83">
        <f t="shared" si="13"/>
        <v>0</v>
      </c>
      <c r="U32" s="83">
        <f t="shared" si="13"/>
        <v>0</v>
      </c>
      <c r="V32" s="83">
        <f t="shared" si="14"/>
        <v>0</v>
      </c>
      <c r="W32" s="83">
        <f t="shared" si="14"/>
        <v>0</v>
      </c>
      <c r="X32" s="83">
        <f t="shared" si="15"/>
        <v>0</v>
      </c>
      <c r="Y32" s="83">
        <f t="shared" si="15"/>
        <v>0</v>
      </c>
      <c r="Z32" s="83">
        <f t="shared" si="15"/>
        <v>0</v>
      </c>
      <c r="AA32" s="171">
        <f t="shared" si="9"/>
        <v>0</v>
      </c>
      <c r="AB32" s="83">
        <f t="shared" si="16"/>
        <v>0</v>
      </c>
      <c r="AC32" s="83">
        <f t="shared" si="16"/>
        <v>0</v>
      </c>
      <c r="AD32" s="171">
        <f t="shared" si="10"/>
        <v>0</v>
      </c>
      <c r="AE32" s="171">
        <f>IF(AD32=1,SUM(AD$10:AD32),0)</f>
        <v>0</v>
      </c>
      <c r="AF32" s="82" t="str">
        <f t="shared" si="11"/>
        <v/>
      </c>
      <c r="AG32" s="171">
        <f t="shared" si="12"/>
        <v>0</v>
      </c>
    </row>
    <row r="33" spans="1:33" ht="12" customHeight="1" x14ac:dyDescent="0.25">
      <c r="A33" s="497"/>
      <c r="B33" s="15">
        <v>24</v>
      </c>
      <c r="C33" s="468">
        <f t="shared" si="6"/>
        <v>0</v>
      </c>
      <c r="D33" s="469"/>
      <c r="E33" s="470"/>
      <c r="F33" s="67">
        <f t="shared" si="7"/>
        <v>0</v>
      </c>
      <c r="G33" s="67">
        <f t="shared" si="7"/>
        <v>0</v>
      </c>
      <c r="H33" s="67">
        <f t="shared" si="7"/>
        <v>0</v>
      </c>
      <c r="I33" s="67">
        <f t="shared" si="0"/>
        <v>0</v>
      </c>
      <c r="J33" s="67">
        <f t="shared" si="8"/>
        <v>0</v>
      </c>
      <c r="K33" s="16">
        <f t="shared" si="8"/>
        <v>0</v>
      </c>
      <c r="L33" s="67">
        <f t="shared" si="8"/>
        <v>0</v>
      </c>
      <c r="M33" s="17">
        <f>IF(L33&gt;0,VLOOKUP(I33,Labour!$AR$1:$AT$15,3,FALSE),0)</f>
        <v>0</v>
      </c>
      <c r="N33" s="70">
        <f t="shared" si="1"/>
        <v>0</v>
      </c>
      <c r="R33" s="83">
        <f t="shared" si="13"/>
        <v>0</v>
      </c>
      <c r="S33" s="83">
        <f t="shared" si="13"/>
        <v>0</v>
      </c>
      <c r="T33" s="83">
        <f t="shared" si="13"/>
        <v>0</v>
      </c>
      <c r="U33" s="83">
        <f t="shared" si="13"/>
        <v>0</v>
      </c>
      <c r="V33" s="83">
        <f t="shared" si="14"/>
        <v>0</v>
      </c>
      <c r="W33" s="83">
        <f t="shared" si="14"/>
        <v>0</v>
      </c>
      <c r="X33" s="83">
        <f t="shared" si="15"/>
        <v>0</v>
      </c>
      <c r="Y33" s="83">
        <f t="shared" si="15"/>
        <v>0</v>
      </c>
      <c r="Z33" s="83">
        <f t="shared" si="15"/>
        <v>0</v>
      </c>
      <c r="AA33" s="171">
        <f t="shared" si="9"/>
        <v>0</v>
      </c>
      <c r="AB33" s="83">
        <f t="shared" si="16"/>
        <v>0</v>
      </c>
      <c r="AC33" s="83">
        <f t="shared" si="16"/>
        <v>0</v>
      </c>
      <c r="AD33" s="171">
        <f t="shared" si="10"/>
        <v>0</v>
      </c>
      <c r="AE33" s="171">
        <f>IF(AD33=1,SUM(AD$10:AD33),0)</f>
        <v>0</v>
      </c>
      <c r="AF33" s="82" t="str">
        <f t="shared" si="11"/>
        <v/>
      </c>
      <c r="AG33" s="171">
        <f t="shared" si="12"/>
        <v>0</v>
      </c>
    </row>
    <row r="34" spans="1:33" ht="12" customHeight="1" x14ac:dyDescent="0.25">
      <c r="A34" s="497"/>
      <c r="B34" s="15">
        <v>25</v>
      </c>
      <c r="C34" s="468">
        <f t="shared" si="6"/>
        <v>0</v>
      </c>
      <c r="D34" s="469"/>
      <c r="E34" s="470"/>
      <c r="F34" s="67">
        <f t="shared" si="7"/>
        <v>0</v>
      </c>
      <c r="G34" s="67">
        <f t="shared" si="7"/>
        <v>0</v>
      </c>
      <c r="H34" s="67">
        <f t="shared" si="7"/>
        <v>0</v>
      </c>
      <c r="I34" s="67">
        <f t="shared" si="0"/>
        <v>0</v>
      </c>
      <c r="J34" s="67">
        <f t="shared" si="8"/>
        <v>0</v>
      </c>
      <c r="K34" s="16">
        <f t="shared" si="8"/>
        <v>0</v>
      </c>
      <c r="L34" s="67">
        <f t="shared" si="8"/>
        <v>0</v>
      </c>
      <c r="M34" s="17">
        <f>IF(L34&gt;0,VLOOKUP(I34,Labour!$AR$1:$AT$15,3,FALSE),0)</f>
        <v>0</v>
      </c>
      <c r="N34" s="70">
        <f t="shared" si="1"/>
        <v>0</v>
      </c>
      <c r="R34" s="83">
        <f t="shared" si="13"/>
        <v>0</v>
      </c>
      <c r="S34" s="83">
        <f t="shared" si="13"/>
        <v>0</v>
      </c>
      <c r="T34" s="83">
        <f t="shared" si="13"/>
        <v>0</v>
      </c>
      <c r="U34" s="83">
        <f t="shared" si="13"/>
        <v>0</v>
      </c>
      <c r="V34" s="83">
        <f t="shared" si="14"/>
        <v>0</v>
      </c>
      <c r="W34" s="83">
        <f t="shared" si="14"/>
        <v>0</v>
      </c>
      <c r="X34" s="83">
        <f t="shared" si="15"/>
        <v>0</v>
      </c>
      <c r="Y34" s="83">
        <f t="shared" si="15"/>
        <v>0</v>
      </c>
      <c r="Z34" s="83">
        <f t="shared" si="15"/>
        <v>0</v>
      </c>
      <c r="AA34" s="171">
        <f t="shared" si="9"/>
        <v>0</v>
      </c>
      <c r="AB34" s="83">
        <f t="shared" si="16"/>
        <v>0</v>
      </c>
      <c r="AC34" s="83">
        <f t="shared" si="16"/>
        <v>0</v>
      </c>
      <c r="AD34" s="171">
        <f t="shared" si="10"/>
        <v>0</v>
      </c>
      <c r="AE34" s="171">
        <f>IF(AD34=1,SUM(AD$10:AD34),0)</f>
        <v>0</v>
      </c>
      <c r="AF34" s="82" t="str">
        <f t="shared" si="11"/>
        <v/>
      </c>
      <c r="AG34" s="171">
        <f t="shared" si="12"/>
        <v>0</v>
      </c>
    </row>
    <row r="35" spans="1:33" ht="12" customHeight="1" x14ac:dyDescent="0.25">
      <c r="A35" s="497"/>
      <c r="B35" s="15">
        <v>26</v>
      </c>
      <c r="C35" s="468">
        <f t="shared" si="6"/>
        <v>0</v>
      </c>
      <c r="D35" s="469"/>
      <c r="E35" s="470"/>
      <c r="F35" s="67">
        <f t="shared" si="7"/>
        <v>0</v>
      </c>
      <c r="G35" s="67">
        <f t="shared" si="7"/>
        <v>0</v>
      </c>
      <c r="H35" s="67">
        <f t="shared" si="7"/>
        <v>0</v>
      </c>
      <c r="I35" s="67">
        <f t="shared" si="0"/>
        <v>0</v>
      </c>
      <c r="J35" s="67">
        <f t="shared" si="8"/>
        <v>0</v>
      </c>
      <c r="K35" s="16">
        <f t="shared" si="8"/>
        <v>0</v>
      </c>
      <c r="L35" s="67">
        <f t="shared" si="8"/>
        <v>0</v>
      </c>
      <c r="M35" s="17">
        <f>IF(L35&gt;0,VLOOKUP(I35,Labour!$AR$1:$AT$15,3,FALSE),0)</f>
        <v>0</v>
      </c>
      <c r="N35" s="70">
        <f t="shared" si="1"/>
        <v>0</v>
      </c>
      <c r="R35" s="83">
        <f t="shared" si="13"/>
        <v>0</v>
      </c>
      <c r="S35" s="83">
        <f t="shared" si="13"/>
        <v>0</v>
      </c>
      <c r="T35" s="83">
        <f t="shared" si="13"/>
        <v>0</v>
      </c>
      <c r="U35" s="83">
        <f t="shared" si="13"/>
        <v>0</v>
      </c>
      <c r="V35" s="83">
        <f t="shared" si="14"/>
        <v>0</v>
      </c>
      <c r="W35" s="83">
        <f t="shared" si="14"/>
        <v>0</v>
      </c>
      <c r="X35" s="83">
        <f t="shared" si="15"/>
        <v>0</v>
      </c>
      <c r="Y35" s="83">
        <f t="shared" si="15"/>
        <v>0</v>
      </c>
      <c r="Z35" s="83">
        <f t="shared" si="15"/>
        <v>0</v>
      </c>
      <c r="AA35" s="171">
        <f t="shared" si="9"/>
        <v>0</v>
      </c>
      <c r="AB35" s="83">
        <f t="shared" si="16"/>
        <v>0</v>
      </c>
      <c r="AC35" s="83">
        <f t="shared" si="16"/>
        <v>0</v>
      </c>
      <c r="AD35" s="171">
        <f t="shared" si="10"/>
        <v>0</v>
      </c>
      <c r="AE35" s="171">
        <f>IF(AD35=1,SUM(AD$10:AD35),0)</f>
        <v>0</v>
      </c>
      <c r="AF35" s="82" t="str">
        <f t="shared" si="11"/>
        <v/>
      </c>
      <c r="AG35" s="171">
        <f t="shared" si="12"/>
        <v>0</v>
      </c>
    </row>
    <row r="36" spans="1:33" ht="12" customHeight="1" x14ac:dyDescent="0.25">
      <c r="A36" s="497"/>
      <c r="B36" s="15">
        <v>27</v>
      </c>
      <c r="C36" s="468">
        <f t="shared" si="6"/>
        <v>0</v>
      </c>
      <c r="D36" s="469"/>
      <c r="E36" s="470"/>
      <c r="F36" s="67">
        <f t="shared" si="7"/>
        <v>0</v>
      </c>
      <c r="G36" s="67">
        <f t="shared" si="7"/>
        <v>0</v>
      </c>
      <c r="H36" s="67">
        <f t="shared" si="7"/>
        <v>0</v>
      </c>
      <c r="I36" s="67">
        <f t="shared" si="0"/>
        <v>0</v>
      </c>
      <c r="J36" s="67">
        <f t="shared" si="8"/>
        <v>0</v>
      </c>
      <c r="K36" s="16">
        <f t="shared" si="8"/>
        <v>0</v>
      </c>
      <c r="L36" s="67">
        <f t="shared" si="8"/>
        <v>0</v>
      </c>
      <c r="M36" s="17">
        <f>IF(L36&gt;0,VLOOKUP(I36,Labour!$AR$1:$AT$15,3,FALSE),0)</f>
        <v>0</v>
      </c>
      <c r="N36" s="70">
        <f t="shared" si="1"/>
        <v>0</v>
      </c>
      <c r="R36" s="83">
        <f t="shared" si="13"/>
        <v>0</v>
      </c>
      <c r="S36" s="83">
        <f t="shared" si="13"/>
        <v>0</v>
      </c>
      <c r="T36" s="83">
        <f t="shared" si="13"/>
        <v>0</v>
      </c>
      <c r="U36" s="83">
        <f t="shared" si="13"/>
        <v>0</v>
      </c>
      <c r="V36" s="83">
        <f t="shared" si="14"/>
        <v>0</v>
      </c>
      <c r="W36" s="83">
        <f t="shared" si="14"/>
        <v>0</v>
      </c>
      <c r="X36" s="83">
        <f t="shared" si="15"/>
        <v>0</v>
      </c>
      <c r="Y36" s="83">
        <f t="shared" si="15"/>
        <v>0</v>
      </c>
      <c r="Z36" s="83">
        <f t="shared" si="15"/>
        <v>0</v>
      </c>
      <c r="AA36" s="171">
        <f t="shared" si="9"/>
        <v>0</v>
      </c>
      <c r="AB36" s="83">
        <f t="shared" si="16"/>
        <v>0</v>
      </c>
      <c r="AC36" s="83">
        <f t="shared" si="16"/>
        <v>0</v>
      </c>
      <c r="AD36" s="171">
        <f t="shared" si="10"/>
        <v>0</v>
      </c>
      <c r="AE36" s="171">
        <f>IF(AD36=1,SUM(AD$10:AD36),0)</f>
        <v>0</v>
      </c>
      <c r="AF36" s="82" t="str">
        <f t="shared" si="11"/>
        <v/>
      </c>
      <c r="AG36" s="171">
        <f t="shared" si="12"/>
        <v>0</v>
      </c>
    </row>
    <row r="37" spans="1:33" ht="12" customHeight="1" x14ac:dyDescent="0.25">
      <c r="A37" s="497"/>
      <c r="B37" s="15">
        <v>28</v>
      </c>
      <c r="C37" s="468">
        <f t="shared" si="6"/>
        <v>0</v>
      </c>
      <c r="D37" s="469"/>
      <c r="E37" s="470"/>
      <c r="F37" s="67">
        <f t="shared" si="7"/>
        <v>0</v>
      </c>
      <c r="G37" s="67">
        <f t="shared" si="7"/>
        <v>0</v>
      </c>
      <c r="H37" s="67">
        <f t="shared" si="7"/>
        <v>0</v>
      </c>
      <c r="I37" s="67">
        <f t="shared" si="0"/>
        <v>0</v>
      </c>
      <c r="J37" s="67">
        <f t="shared" si="8"/>
        <v>0</v>
      </c>
      <c r="K37" s="16">
        <f t="shared" si="8"/>
        <v>0</v>
      </c>
      <c r="L37" s="67">
        <f t="shared" si="8"/>
        <v>0</v>
      </c>
      <c r="M37" s="17">
        <f>IF(L37&gt;0,VLOOKUP(I37,Labour!$AR$1:$AT$15,3,FALSE),0)</f>
        <v>0</v>
      </c>
      <c r="N37" s="70">
        <f t="shared" si="1"/>
        <v>0</v>
      </c>
      <c r="R37" s="83">
        <f t="shared" si="13"/>
        <v>0</v>
      </c>
      <c r="S37" s="83">
        <f t="shared" si="13"/>
        <v>0</v>
      </c>
      <c r="T37" s="83">
        <f t="shared" si="13"/>
        <v>0</v>
      </c>
      <c r="U37" s="83">
        <f t="shared" si="13"/>
        <v>0</v>
      </c>
      <c r="V37" s="83">
        <f t="shared" si="14"/>
        <v>0</v>
      </c>
      <c r="W37" s="83">
        <f t="shared" si="14"/>
        <v>0</v>
      </c>
      <c r="X37" s="83">
        <f t="shared" si="15"/>
        <v>0</v>
      </c>
      <c r="Y37" s="83">
        <f t="shared" si="15"/>
        <v>0</v>
      </c>
      <c r="Z37" s="83">
        <f t="shared" si="15"/>
        <v>0</v>
      </c>
      <c r="AA37" s="171">
        <f t="shared" si="9"/>
        <v>0</v>
      </c>
      <c r="AB37" s="83">
        <f t="shared" si="16"/>
        <v>0</v>
      </c>
      <c r="AC37" s="83">
        <f t="shared" si="16"/>
        <v>0</v>
      </c>
      <c r="AD37" s="171">
        <f t="shared" si="10"/>
        <v>0</v>
      </c>
      <c r="AE37" s="171">
        <f>IF(AD37=1,SUM(AD$10:AD37),0)</f>
        <v>0</v>
      </c>
      <c r="AF37" s="82" t="str">
        <f t="shared" si="11"/>
        <v/>
      </c>
      <c r="AG37" s="171">
        <f t="shared" si="12"/>
        <v>0</v>
      </c>
    </row>
    <row r="38" spans="1:33" ht="12" customHeight="1" x14ac:dyDescent="0.25">
      <c r="A38" s="497"/>
      <c r="B38" s="15">
        <v>29</v>
      </c>
      <c r="C38" s="468">
        <f t="shared" si="6"/>
        <v>0</v>
      </c>
      <c r="D38" s="469"/>
      <c r="E38" s="470"/>
      <c r="F38" s="67">
        <f t="shared" si="7"/>
        <v>0</v>
      </c>
      <c r="G38" s="67">
        <f t="shared" si="7"/>
        <v>0</v>
      </c>
      <c r="H38" s="67">
        <f t="shared" si="7"/>
        <v>0</v>
      </c>
      <c r="I38" s="67">
        <f t="shared" si="0"/>
        <v>0</v>
      </c>
      <c r="J38" s="67">
        <f t="shared" si="8"/>
        <v>0</v>
      </c>
      <c r="K38" s="16">
        <f t="shared" si="8"/>
        <v>0</v>
      </c>
      <c r="L38" s="67">
        <f t="shared" si="8"/>
        <v>0</v>
      </c>
      <c r="M38" s="17">
        <f>IF(L38&gt;0,VLOOKUP(I38,Labour!$AR$1:$AT$15,3,FALSE),0)</f>
        <v>0</v>
      </c>
      <c r="N38" s="70">
        <f t="shared" si="1"/>
        <v>0</v>
      </c>
      <c r="R38" s="83">
        <f t="shared" si="13"/>
        <v>0</v>
      </c>
      <c r="S38" s="83">
        <f t="shared" si="13"/>
        <v>0</v>
      </c>
      <c r="T38" s="83">
        <f t="shared" si="13"/>
        <v>0</v>
      </c>
      <c r="U38" s="83">
        <f t="shared" si="13"/>
        <v>0</v>
      </c>
      <c r="V38" s="83">
        <f t="shared" si="14"/>
        <v>0</v>
      </c>
      <c r="W38" s="83">
        <f t="shared" si="14"/>
        <v>0</v>
      </c>
      <c r="X38" s="83">
        <f t="shared" si="15"/>
        <v>0</v>
      </c>
      <c r="Y38" s="83">
        <f t="shared" si="15"/>
        <v>0</v>
      </c>
      <c r="Z38" s="83">
        <f t="shared" si="15"/>
        <v>0</v>
      </c>
      <c r="AA38" s="171">
        <f t="shared" si="9"/>
        <v>0</v>
      </c>
      <c r="AB38" s="83">
        <f t="shared" si="16"/>
        <v>0</v>
      </c>
      <c r="AC38" s="83">
        <f t="shared" si="16"/>
        <v>0</v>
      </c>
      <c r="AD38" s="171">
        <f t="shared" si="10"/>
        <v>0</v>
      </c>
      <c r="AE38" s="171">
        <f>IF(AD38=1,SUM(AD$10:AD38),0)</f>
        <v>0</v>
      </c>
      <c r="AF38" s="82" t="str">
        <f t="shared" si="11"/>
        <v/>
      </c>
      <c r="AG38" s="171">
        <f t="shared" si="12"/>
        <v>0</v>
      </c>
    </row>
    <row r="39" spans="1:33" ht="12" customHeight="1" x14ac:dyDescent="0.25">
      <c r="A39" s="497"/>
      <c r="B39" s="15">
        <v>30</v>
      </c>
      <c r="C39" s="468">
        <f t="shared" si="6"/>
        <v>0</v>
      </c>
      <c r="D39" s="469"/>
      <c r="E39" s="470"/>
      <c r="F39" s="67">
        <f t="shared" ref="F39:H109" si="17">S39</f>
        <v>0</v>
      </c>
      <c r="G39" s="67">
        <f t="shared" si="17"/>
        <v>0</v>
      </c>
      <c r="H39" s="67">
        <f t="shared" si="17"/>
        <v>0</v>
      </c>
      <c r="I39" s="67">
        <f t="shared" si="0"/>
        <v>0</v>
      </c>
      <c r="J39" s="67">
        <f t="shared" ref="J39:L109" si="18">AA39</f>
        <v>0</v>
      </c>
      <c r="K39" s="16">
        <f t="shared" si="18"/>
        <v>0</v>
      </c>
      <c r="L39" s="67">
        <f t="shared" si="18"/>
        <v>0</v>
      </c>
      <c r="M39" s="17">
        <f>IF(L39&gt;0,VLOOKUP(I39,Labour!$AR$1:$AT$15,3,FALSE),0)</f>
        <v>0</v>
      </c>
      <c r="N39" s="70">
        <f t="shared" si="1"/>
        <v>0</v>
      </c>
      <c r="R39" s="83">
        <f t="shared" si="13"/>
        <v>0</v>
      </c>
      <c r="S39" s="83">
        <f t="shared" si="13"/>
        <v>0</v>
      </c>
      <c r="T39" s="83">
        <f t="shared" si="13"/>
        <v>0</v>
      </c>
      <c r="U39" s="83">
        <f t="shared" si="13"/>
        <v>0</v>
      </c>
      <c r="V39" s="83">
        <f t="shared" si="14"/>
        <v>0</v>
      </c>
      <c r="W39" s="83">
        <f t="shared" si="14"/>
        <v>0</v>
      </c>
      <c r="X39" s="83">
        <f t="shared" si="15"/>
        <v>0</v>
      </c>
      <c r="Y39" s="83">
        <f t="shared" si="15"/>
        <v>0</v>
      </c>
      <c r="Z39" s="83">
        <f t="shared" si="15"/>
        <v>0</v>
      </c>
      <c r="AA39" s="171">
        <f t="shared" si="9"/>
        <v>0</v>
      </c>
      <c r="AB39" s="83">
        <f t="shared" si="16"/>
        <v>0</v>
      </c>
      <c r="AC39" s="83">
        <f t="shared" si="16"/>
        <v>0</v>
      </c>
      <c r="AD39" s="171">
        <f t="shared" si="10"/>
        <v>0</v>
      </c>
      <c r="AE39" s="171">
        <f>IF(AD39=1,SUM(AD$10:AD39),0)</f>
        <v>0</v>
      </c>
      <c r="AF39" s="82" t="str">
        <f t="shared" si="11"/>
        <v/>
      </c>
      <c r="AG39" s="171">
        <f t="shared" si="12"/>
        <v>0</v>
      </c>
    </row>
    <row r="40" spans="1:33" ht="12" customHeight="1" x14ac:dyDescent="0.25">
      <c r="A40" s="497"/>
      <c r="B40" s="15">
        <v>31</v>
      </c>
      <c r="C40" s="468">
        <f t="shared" si="6"/>
        <v>0</v>
      </c>
      <c r="D40" s="469"/>
      <c r="E40" s="470"/>
      <c r="F40" s="67">
        <f t="shared" si="17"/>
        <v>0</v>
      </c>
      <c r="G40" s="67">
        <f t="shared" si="17"/>
        <v>0</v>
      </c>
      <c r="H40" s="67">
        <f t="shared" si="17"/>
        <v>0</v>
      </c>
      <c r="I40" s="67">
        <f t="shared" si="0"/>
        <v>0</v>
      </c>
      <c r="J40" s="67">
        <f t="shared" si="18"/>
        <v>0</v>
      </c>
      <c r="K40" s="16">
        <f t="shared" si="18"/>
        <v>0</v>
      </c>
      <c r="L40" s="67">
        <f t="shared" si="18"/>
        <v>0</v>
      </c>
      <c r="M40" s="17">
        <f>IF(L40&gt;0,VLOOKUP(I40,Labour!$AR$1:$AT$15,3,FALSE),0)</f>
        <v>0</v>
      </c>
      <c r="N40" s="70">
        <f t="shared" si="1"/>
        <v>0</v>
      </c>
      <c r="R40" s="83">
        <f t="shared" si="13"/>
        <v>0</v>
      </c>
      <c r="S40" s="83">
        <f t="shared" si="13"/>
        <v>0</v>
      </c>
      <c r="T40" s="83">
        <f t="shared" si="13"/>
        <v>0</v>
      </c>
      <c r="U40" s="83">
        <f t="shared" si="13"/>
        <v>0</v>
      </c>
      <c r="V40" s="83">
        <f t="shared" si="14"/>
        <v>0</v>
      </c>
      <c r="W40" s="83">
        <f t="shared" si="14"/>
        <v>0</v>
      </c>
      <c r="X40" s="83">
        <f t="shared" si="15"/>
        <v>0</v>
      </c>
      <c r="Y40" s="83">
        <f t="shared" si="15"/>
        <v>0</v>
      </c>
      <c r="Z40" s="83">
        <f t="shared" si="15"/>
        <v>0</v>
      </c>
      <c r="AA40" s="171">
        <f t="shared" si="9"/>
        <v>0</v>
      </c>
      <c r="AB40" s="83">
        <f t="shared" si="16"/>
        <v>0</v>
      </c>
      <c r="AC40" s="83">
        <f t="shared" si="16"/>
        <v>0</v>
      </c>
      <c r="AD40" s="171">
        <f t="shared" si="10"/>
        <v>0</v>
      </c>
      <c r="AE40" s="171">
        <f>IF(AD40=1,SUM(AD$10:AD40),0)</f>
        <v>0</v>
      </c>
      <c r="AF40" s="82" t="str">
        <f t="shared" si="11"/>
        <v/>
      </c>
      <c r="AG40" s="171">
        <f t="shared" si="12"/>
        <v>0</v>
      </c>
    </row>
    <row r="41" spans="1:33" ht="12" customHeight="1" x14ac:dyDescent="0.25">
      <c r="A41" s="497"/>
      <c r="B41" s="15">
        <v>32</v>
      </c>
      <c r="C41" s="468">
        <f t="shared" si="6"/>
        <v>0</v>
      </c>
      <c r="D41" s="469"/>
      <c r="E41" s="470"/>
      <c r="F41" s="67">
        <f t="shared" si="17"/>
        <v>0</v>
      </c>
      <c r="G41" s="67">
        <f t="shared" si="17"/>
        <v>0</v>
      </c>
      <c r="H41" s="67">
        <f t="shared" si="17"/>
        <v>0</v>
      </c>
      <c r="I41" s="67">
        <f t="shared" si="0"/>
        <v>0</v>
      </c>
      <c r="J41" s="67">
        <f t="shared" si="18"/>
        <v>0</v>
      </c>
      <c r="K41" s="16">
        <f t="shared" si="18"/>
        <v>0</v>
      </c>
      <c r="L41" s="67">
        <f t="shared" si="18"/>
        <v>0</v>
      </c>
      <c r="M41" s="17">
        <f>IF(L41&gt;0,VLOOKUP(I41,Labour!$AR$1:$AT$15,3,FALSE),0)</f>
        <v>0</v>
      </c>
      <c r="N41" s="70">
        <f t="shared" si="1"/>
        <v>0</v>
      </c>
      <c r="R41" s="83">
        <f t="shared" si="13"/>
        <v>0</v>
      </c>
      <c r="S41" s="83">
        <f t="shared" si="13"/>
        <v>0</v>
      </c>
      <c r="T41" s="83">
        <f t="shared" si="13"/>
        <v>0</v>
      </c>
      <c r="U41" s="83">
        <f t="shared" si="13"/>
        <v>0</v>
      </c>
      <c r="V41" s="83">
        <f t="shared" si="14"/>
        <v>0</v>
      </c>
      <c r="W41" s="83">
        <f t="shared" si="14"/>
        <v>0</v>
      </c>
      <c r="X41" s="83">
        <f t="shared" si="15"/>
        <v>0</v>
      </c>
      <c r="Y41" s="83">
        <f t="shared" si="15"/>
        <v>0</v>
      </c>
      <c r="Z41" s="83">
        <f t="shared" si="15"/>
        <v>0</v>
      </c>
      <c r="AA41" s="171">
        <f t="shared" si="9"/>
        <v>0</v>
      </c>
      <c r="AB41" s="83">
        <f t="shared" si="16"/>
        <v>0</v>
      </c>
      <c r="AC41" s="83">
        <f t="shared" si="16"/>
        <v>0</v>
      </c>
      <c r="AD41" s="171">
        <f t="shared" si="10"/>
        <v>0</v>
      </c>
      <c r="AE41" s="171">
        <f>IF(AD41=1,SUM(AD$10:AD41),0)</f>
        <v>0</v>
      </c>
      <c r="AF41" s="82" t="str">
        <f t="shared" si="11"/>
        <v/>
      </c>
      <c r="AG41" s="171">
        <f t="shared" si="12"/>
        <v>0</v>
      </c>
    </row>
    <row r="42" spans="1:33" ht="12" customHeight="1" x14ac:dyDescent="0.25">
      <c r="A42" s="497"/>
      <c r="B42" s="15">
        <v>33</v>
      </c>
      <c r="C42" s="468">
        <f t="shared" si="6"/>
        <v>0</v>
      </c>
      <c r="D42" s="469"/>
      <c r="E42" s="470"/>
      <c r="F42" s="67">
        <f t="shared" si="17"/>
        <v>0</v>
      </c>
      <c r="G42" s="67">
        <f t="shared" si="17"/>
        <v>0</v>
      </c>
      <c r="H42" s="67">
        <f t="shared" si="17"/>
        <v>0</v>
      </c>
      <c r="I42" s="67">
        <f t="shared" si="0"/>
        <v>0</v>
      </c>
      <c r="J42" s="67">
        <f t="shared" si="18"/>
        <v>0</v>
      </c>
      <c r="K42" s="16">
        <f t="shared" si="18"/>
        <v>0</v>
      </c>
      <c r="L42" s="67">
        <f t="shared" si="18"/>
        <v>0</v>
      </c>
      <c r="M42" s="17">
        <f>IF(L42&gt;0,VLOOKUP(I42,Labour!$AR$1:$AT$15,3,FALSE),0)</f>
        <v>0</v>
      </c>
      <c r="N42" s="70">
        <f t="shared" si="1"/>
        <v>0</v>
      </c>
      <c r="R42" s="83">
        <f t="shared" si="13"/>
        <v>0</v>
      </c>
      <c r="S42" s="83">
        <f t="shared" si="13"/>
        <v>0</v>
      </c>
      <c r="T42" s="83">
        <f t="shared" si="13"/>
        <v>0</v>
      </c>
      <c r="U42" s="83">
        <f t="shared" si="13"/>
        <v>0</v>
      </c>
      <c r="V42" s="83">
        <f t="shared" si="14"/>
        <v>0</v>
      </c>
      <c r="W42" s="83">
        <f t="shared" si="14"/>
        <v>0</v>
      </c>
      <c r="X42" s="83">
        <f t="shared" si="15"/>
        <v>0</v>
      </c>
      <c r="Y42" s="83">
        <f t="shared" si="15"/>
        <v>0</v>
      </c>
      <c r="Z42" s="83">
        <f t="shared" si="15"/>
        <v>0</v>
      </c>
      <c r="AA42" s="171">
        <f t="shared" si="9"/>
        <v>0</v>
      </c>
      <c r="AB42" s="83">
        <f t="shared" si="16"/>
        <v>0</v>
      </c>
      <c r="AC42" s="83">
        <f t="shared" si="16"/>
        <v>0</v>
      </c>
      <c r="AD42" s="171">
        <f t="shared" si="10"/>
        <v>0</v>
      </c>
      <c r="AE42" s="171">
        <f>IF(AD42=1,SUM(AD$10:AD42),0)</f>
        <v>0</v>
      </c>
      <c r="AF42" s="82" t="str">
        <f t="shared" si="11"/>
        <v/>
      </c>
      <c r="AG42" s="171">
        <f t="shared" si="12"/>
        <v>0</v>
      </c>
    </row>
    <row r="43" spans="1:33" ht="12" customHeight="1" x14ac:dyDescent="0.25">
      <c r="A43" s="497"/>
      <c r="B43" s="15">
        <v>34</v>
      </c>
      <c r="C43" s="468">
        <f t="shared" si="6"/>
        <v>0</v>
      </c>
      <c r="D43" s="469"/>
      <c r="E43" s="470"/>
      <c r="F43" s="67">
        <f t="shared" si="17"/>
        <v>0</v>
      </c>
      <c r="G43" s="67">
        <f t="shared" si="17"/>
        <v>0</v>
      </c>
      <c r="H43" s="67">
        <f t="shared" si="17"/>
        <v>0</v>
      </c>
      <c r="I43" s="67">
        <f t="shared" si="0"/>
        <v>0</v>
      </c>
      <c r="J43" s="67">
        <f t="shared" si="18"/>
        <v>0</v>
      </c>
      <c r="K43" s="16">
        <f t="shared" si="18"/>
        <v>0</v>
      </c>
      <c r="L43" s="67">
        <f t="shared" si="18"/>
        <v>0</v>
      </c>
      <c r="M43" s="17">
        <f>IF(L43&gt;0,VLOOKUP(I43,Labour!$AR$1:$AT$15,3,FALSE),0)</f>
        <v>0</v>
      </c>
      <c r="N43" s="70">
        <f t="shared" si="1"/>
        <v>0</v>
      </c>
      <c r="R43" s="83">
        <f t="shared" si="13"/>
        <v>0</v>
      </c>
      <c r="S43" s="83">
        <f t="shared" si="13"/>
        <v>0</v>
      </c>
      <c r="T43" s="83">
        <f t="shared" si="13"/>
        <v>0</v>
      </c>
      <c r="U43" s="83">
        <f t="shared" si="13"/>
        <v>0</v>
      </c>
      <c r="V43" s="83">
        <f t="shared" si="14"/>
        <v>0</v>
      </c>
      <c r="W43" s="83">
        <f t="shared" si="14"/>
        <v>0</v>
      </c>
      <c r="X43" s="83">
        <f t="shared" si="15"/>
        <v>0</v>
      </c>
      <c r="Y43" s="83">
        <f t="shared" si="15"/>
        <v>0</v>
      </c>
      <c r="Z43" s="83">
        <f t="shared" si="15"/>
        <v>0</v>
      </c>
      <c r="AA43" s="171">
        <f t="shared" si="9"/>
        <v>0</v>
      </c>
      <c r="AB43" s="83">
        <f t="shared" si="16"/>
        <v>0</v>
      </c>
      <c r="AC43" s="83">
        <f t="shared" si="16"/>
        <v>0</v>
      </c>
      <c r="AD43" s="171">
        <f t="shared" si="10"/>
        <v>0</v>
      </c>
      <c r="AE43" s="171">
        <f>IF(AD43=1,SUM(AD$10:AD43),0)</f>
        <v>0</v>
      </c>
      <c r="AF43" s="82" t="str">
        <f t="shared" si="11"/>
        <v/>
      </c>
      <c r="AG43" s="171">
        <f t="shared" si="12"/>
        <v>0</v>
      </c>
    </row>
    <row r="44" spans="1:33" ht="12" customHeight="1" x14ac:dyDescent="0.25">
      <c r="A44" s="497"/>
      <c r="B44" s="15">
        <v>35</v>
      </c>
      <c r="C44" s="468">
        <f t="shared" si="6"/>
        <v>0</v>
      </c>
      <c r="D44" s="469"/>
      <c r="E44" s="470"/>
      <c r="F44" s="67">
        <f t="shared" si="17"/>
        <v>0</v>
      </c>
      <c r="G44" s="67">
        <f t="shared" si="17"/>
        <v>0</v>
      </c>
      <c r="H44" s="67">
        <f t="shared" si="17"/>
        <v>0</v>
      </c>
      <c r="I44" s="67">
        <f t="shared" si="0"/>
        <v>0</v>
      </c>
      <c r="J44" s="67">
        <f t="shared" si="18"/>
        <v>0</v>
      </c>
      <c r="K44" s="16">
        <f t="shared" si="18"/>
        <v>0</v>
      </c>
      <c r="L44" s="67">
        <f t="shared" si="18"/>
        <v>0</v>
      </c>
      <c r="M44" s="17">
        <f>IF(L44&gt;0,VLOOKUP(I44,Labour!$AR$1:$AT$15,3,FALSE),0)</f>
        <v>0</v>
      </c>
      <c r="N44" s="70">
        <f t="shared" si="1"/>
        <v>0</v>
      </c>
      <c r="R44" s="83">
        <f t="shared" si="13"/>
        <v>0</v>
      </c>
      <c r="S44" s="83">
        <f t="shared" si="13"/>
        <v>0</v>
      </c>
      <c r="T44" s="83">
        <f t="shared" si="13"/>
        <v>0</v>
      </c>
      <c r="U44" s="83">
        <f t="shared" si="13"/>
        <v>0</v>
      </c>
      <c r="V44" s="83">
        <f t="shared" si="14"/>
        <v>0</v>
      </c>
      <c r="W44" s="83">
        <f t="shared" si="14"/>
        <v>0</v>
      </c>
      <c r="X44" s="83">
        <f t="shared" si="15"/>
        <v>0</v>
      </c>
      <c r="Y44" s="83">
        <f t="shared" si="15"/>
        <v>0</v>
      </c>
      <c r="Z44" s="83">
        <f t="shared" si="15"/>
        <v>0</v>
      </c>
      <c r="AA44" s="171">
        <f t="shared" si="9"/>
        <v>0</v>
      </c>
      <c r="AB44" s="83">
        <f t="shared" si="16"/>
        <v>0</v>
      </c>
      <c r="AC44" s="83">
        <f t="shared" si="16"/>
        <v>0</v>
      </c>
      <c r="AD44" s="171">
        <f t="shared" si="10"/>
        <v>0</v>
      </c>
      <c r="AE44" s="171">
        <f>IF(AD44=1,SUM(AD$10:AD44),0)</f>
        <v>0</v>
      </c>
      <c r="AF44" s="82" t="str">
        <f t="shared" si="11"/>
        <v/>
      </c>
      <c r="AG44" s="171">
        <f t="shared" si="12"/>
        <v>0</v>
      </c>
    </row>
    <row r="45" spans="1:33" ht="12" customHeight="1" x14ac:dyDescent="0.25">
      <c r="A45" s="497"/>
      <c r="B45" s="15">
        <v>36</v>
      </c>
      <c r="C45" s="468">
        <f t="shared" si="6"/>
        <v>0</v>
      </c>
      <c r="D45" s="469"/>
      <c r="E45" s="470"/>
      <c r="F45" s="67">
        <f t="shared" si="17"/>
        <v>0</v>
      </c>
      <c r="G45" s="67">
        <f t="shared" si="17"/>
        <v>0</v>
      </c>
      <c r="H45" s="67">
        <f t="shared" si="17"/>
        <v>0</v>
      </c>
      <c r="I45" s="67">
        <f t="shared" si="0"/>
        <v>0</v>
      </c>
      <c r="J45" s="67">
        <f t="shared" si="18"/>
        <v>0</v>
      </c>
      <c r="K45" s="16">
        <f t="shared" si="18"/>
        <v>0</v>
      </c>
      <c r="L45" s="67">
        <f t="shared" si="18"/>
        <v>0</v>
      </c>
      <c r="M45" s="17">
        <f>IF(L45&gt;0,VLOOKUP(I45,Labour!$AR$1:$AT$15,3,FALSE),0)</f>
        <v>0</v>
      </c>
      <c r="N45" s="70">
        <f t="shared" si="1"/>
        <v>0</v>
      </c>
      <c r="R45" s="83">
        <f t="shared" si="13"/>
        <v>0</v>
      </c>
      <c r="S45" s="83">
        <f t="shared" si="13"/>
        <v>0</v>
      </c>
      <c r="T45" s="83">
        <f t="shared" si="13"/>
        <v>0</v>
      </c>
      <c r="U45" s="83">
        <f t="shared" si="13"/>
        <v>0</v>
      </c>
      <c r="V45" s="83">
        <f t="shared" si="14"/>
        <v>0</v>
      </c>
      <c r="W45" s="83">
        <f t="shared" si="14"/>
        <v>0</v>
      </c>
      <c r="X45" s="83">
        <f t="shared" si="15"/>
        <v>0</v>
      </c>
      <c r="Y45" s="83">
        <f t="shared" si="15"/>
        <v>0</v>
      </c>
      <c r="Z45" s="83">
        <f t="shared" si="15"/>
        <v>0</v>
      </c>
      <c r="AA45" s="171">
        <f t="shared" si="9"/>
        <v>0</v>
      </c>
      <c r="AB45" s="83">
        <f t="shared" si="16"/>
        <v>0</v>
      </c>
      <c r="AC45" s="83">
        <f t="shared" si="16"/>
        <v>0</v>
      </c>
      <c r="AD45" s="171">
        <f t="shared" si="10"/>
        <v>0</v>
      </c>
      <c r="AE45" s="171">
        <f>IF(AD45=1,SUM(AD$10:AD45),0)</f>
        <v>0</v>
      </c>
      <c r="AF45" s="82" t="str">
        <f t="shared" si="11"/>
        <v/>
      </c>
      <c r="AG45" s="171">
        <f t="shared" si="12"/>
        <v>0</v>
      </c>
    </row>
    <row r="46" spans="1:33" ht="12" customHeight="1" x14ac:dyDescent="0.25">
      <c r="A46" s="497"/>
      <c r="B46" s="15">
        <v>37</v>
      </c>
      <c r="C46" s="468">
        <f t="shared" si="6"/>
        <v>0</v>
      </c>
      <c r="D46" s="469"/>
      <c r="E46" s="470"/>
      <c r="F46" s="67">
        <f t="shared" si="17"/>
        <v>0</v>
      </c>
      <c r="G46" s="67">
        <f t="shared" si="17"/>
        <v>0</v>
      </c>
      <c r="H46" s="67">
        <f t="shared" si="17"/>
        <v>0</v>
      </c>
      <c r="I46" s="67">
        <f t="shared" si="0"/>
        <v>0</v>
      </c>
      <c r="J46" s="67">
        <f t="shared" si="18"/>
        <v>0</v>
      </c>
      <c r="K46" s="16">
        <f t="shared" si="18"/>
        <v>0</v>
      </c>
      <c r="L46" s="67">
        <f t="shared" si="18"/>
        <v>0</v>
      </c>
      <c r="M46" s="17">
        <f>IF(L46&gt;0,VLOOKUP(I46,Labour!$AR$1:$AT$15,3,FALSE),0)</f>
        <v>0</v>
      </c>
      <c r="N46" s="70">
        <f t="shared" si="1"/>
        <v>0</v>
      </c>
      <c r="R46" s="83">
        <f t="shared" si="13"/>
        <v>0</v>
      </c>
      <c r="S46" s="83">
        <f t="shared" si="13"/>
        <v>0</v>
      </c>
      <c r="T46" s="83">
        <f t="shared" si="13"/>
        <v>0</v>
      </c>
      <c r="U46" s="83">
        <f t="shared" si="13"/>
        <v>0</v>
      </c>
      <c r="V46" s="83">
        <f t="shared" si="14"/>
        <v>0</v>
      </c>
      <c r="W46" s="83">
        <f t="shared" si="14"/>
        <v>0</v>
      </c>
      <c r="X46" s="83">
        <f t="shared" si="15"/>
        <v>0</v>
      </c>
      <c r="Y46" s="83">
        <f t="shared" si="15"/>
        <v>0</v>
      </c>
      <c r="Z46" s="83">
        <f t="shared" si="15"/>
        <v>0</v>
      </c>
      <c r="AA46" s="171">
        <f t="shared" si="9"/>
        <v>0</v>
      </c>
      <c r="AB46" s="83">
        <f t="shared" si="16"/>
        <v>0</v>
      </c>
      <c r="AC46" s="83">
        <f t="shared" si="16"/>
        <v>0</v>
      </c>
      <c r="AD46" s="171">
        <f t="shared" si="10"/>
        <v>0</v>
      </c>
      <c r="AE46" s="171">
        <f>IF(AD46=1,SUM(AD$10:AD46),0)</f>
        <v>0</v>
      </c>
      <c r="AF46" s="82" t="str">
        <f t="shared" si="11"/>
        <v/>
      </c>
      <c r="AG46" s="171">
        <f t="shared" si="12"/>
        <v>0</v>
      </c>
    </row>
    <row r="47" spans="1:33" ht="12" customHeight="1" x14ac:dyDescent="0.25">
      <c r="A47" s="497"/>
      <c r="B47" s="15">
        <v>38</v>
      </c>
      <c r="C47" s="468">
        <f t="shared" si="6"/>
        <v>0</v>
      </c>
      <c r="D47" s="469"/>
      <c r="E47" s="470"/>
      <c r="F47" s="67">
        <f t="shared" si="17"/>
        <v>0</v>
      </c>
      <c r="G47" s="67">
        <f t="shared" si="17"/>
        <v>0</v>
      </c>
      <c r="H47" s="67">
        <f t="shared" si="17"/>
        <v>0</v>
      </c>
      <c r="I47" s="67">
        <f t="shared" si="0"/>
        <v>0</v>
      </c>
      <c r="J47" s="67">
        <f t="shared" si="18"/>
        <v>0</v>
      </c>
      <c r="K47" s="16">
        <f t="shared" si="18"/>
        <v>0</v>
      </c>
      <c r="L47" s="67">
        <f t="shared" si="18"/>
        <v>0</v>
      </c>
      <c r="M47" s="17">
        <f>IF(L47&gt;0,VLOOKUP(I47,Labour!$AR$1:$AT$15,3,FALSE),0)</f>
        <v>0</v>
      </c>
      <c r="N47" s="70">
        <f t="shared" si="1"/>
        <v>0</v>
      </c>
      <c r="R47" s="83">
        <f t="shared" si="13"/>
        <v>0</v>
      </c>
      <c r="S47" s="83">
        <f t="shared" si="13"/>
        <v>0</v>
      </c>
      <c r="T47" s="83">
        <f t="shared" si="13"/>
        <v>0</v>
      </c>
      <c r="U47" s="83">
        <f t="shared" si="13"/>
        <v>0</v>
      </c>
      <c r="V47" s="83">
        <f t="shared" si="14"/>
        <v>0</v>
      </c>
      <c r="W47" s="83">
        <f t="shared" si="14"/>
        <v>0</v>
      </c>
      <c r="X47" s="83">
        <f t="shared" si="15"/>
        <v>0</v>
      </c>
      <c r="Y47" s="83">
        <f t="shared" si="15"/>
        <v>0</v>
      </c>
      <c r="Z47" s="83">
        <f t="shared" si="15"/>
        <v>0</v>
      </c>
      <c r="AA47" s="171">
        <f t="shared" si="9"/>
        <v>0</v>
      </c>
      <c r="AB47" s="83">
        <f t="shared" si="16"/>
        <v>0</v>
      </c>
      <c r="AC47" s="83">
        <f t="shared" si="16"/>
        <v>0</v>
      </c>
      <c r="AD47" s="171">
        <f t="shared" si="10"/>
        <v>0</v>
      </c>
      <c r="AE47" s="171">
        <f>IF(AD47=1,SUM(AD$10:AD47),0)</f>
        <v>0</v>
      </c>
      <c r="AF47" s="82" t="str">
        <f t="shared" si="11"/>
        <v/>
      </c>
      <c r="AG47" s="171">
        <f t="shared" si="12"/>
        <v>0</v>
      </c>
    </row>
    <row r="48" spans="1:33" ht="12" customHeight="1" x14ac:dyDescent="0.25">
      <c r="A48" s="497"/>
      <c r="B48" s="15">
        <v>39</v>
      </c>
      <c r="C48" s="468">
        <f t="shared" si="6"/>
        <v>0</v>
      </c>
      <c r="D48" s="469"/>
      <c r="E48" s="470"/>
      <c r="F48" s="67">
        <f t="shared" si="17"/>
        <v>0</v>
      </c>
      <c r="G48" s="67">
        <f t="shared" si="17"/>
        <v>0</v>
      </c>
      <c r="H48" s="67">
        <f t="shared" si="17"/>
        <v>0</v>
      </c>
      <c r="I48" s="67">
        <f t="shared" si="0"/>
        <v>0</v>
      </c>
      <c r="J48" s="67">
        <f t="shared" si="18"/>
        <v>0</v>
      </c>
      <c r="K48" s="16">
        <f t="shared" si="18"/>
        <v>0</v>
      </c>
      <c r="L48" s="67">
        <f t="shared" si="18"/>
        <v>0</v>
      </c>
      <c r="M48" s="17">
        <f>IF(L48&gt;0,VLOOKUP(I48,Labour!$AR$1:$AT$15,3,FALSE),0)</f>
        <v>0</v>
      </c>
      <c r="N48" s="70">
        <f t="shared" si="1"/>
        <v>0</v>
      </c>
      <c r="R48" s="83">
        <f t="shared" si="13"/>
        <v>0</v>
      </c>
      <c r="S48" s="83">
        <f t="shared" si="13"/>
        <v>0</v>
      </c>
      <c r="T48" s="83">
        <f t="shared" si="13"/>
        <v>0</v>
      </c>
      <c r="U48" s="83">
        <f t="shared" si="13"/>
        <v>0</v>
      </c>
      <c r="V48" s="83">
        <f t="shared" si="14"/>
        <v>0</v>
      </c>
      <c r="W48" s="83">
        <f t="shared" si="14"/>
        <v>0</v>
      </c>
      <c r="X48" s="83">
        <f t="shared" si="15"/>
        <v>0</v>
      </c>
      <c r="Y48" s="83">
        <f t="shared" si="15"/>
        <v>0</v>
      </c>
      <c r="Z48" s="83">
        <f t="shared" si="15"/>
        <v>0</v>
      </c>
      <c r="AA48" s="171">
        <f t="shared" si="9"/>
        <v>0</v>
      </c>
      <c r="AB48" s="83">
        <f t="shared" si="16"/>
        <v>0</v>
      </c>
      <c r="AC48" s="83">
        <f t="shared" si="16"/>
        <v>0</v>
      </c>
      <c r="AD48" s="171">
        <f t="shared" si="10"/>
        <v>0</v>
      </c>
      <c r="AE48" s="171">
        <f>IF(AD48=1,SUM(AD$10:AD48),0)</f>
        <v>0</v>
      </c>
      <c r="AF48" s="82" t="str">
        <f t="shared" si="11"/>
        <v/>
      </c>
      <c r="AG48" s="171">
        <f t="shared" si="12"/>
        <v>0</v>
      </c>
    </row>
    <row r="49" spans="1:33" ht="12" customHeight="1" x14ac:dyDescent="0.25">
      <c r="A49" s="497"/>
      <c r="B49" s="15">
        <v>40</v>
      </c>
      <c r="C49" s="468">
        <f t="shared" si="6"/>
        <v>0</v>
      </c>
      <c r="D49" s="469"/>
      <c r="E49" s="470"/>
      <c r="F49" s="67">
        <f t="shared" si="17"/>
        <v>0</v>
      </c>
      <c r="G49" s="67">
        <f t="shared" si="17"/>
        <v>0</v>
      </c>
      <c r="H49" s="67">
        <f t="shared" si="17"/>
        <v>0</v>
      </c>
      <c r="I49" s="67">
        <f t="shared" si="0"/>
        <v>0</v>
      </c>
      <c r="J49" s="67">
        <f t="shared" si="18"/>
        <v>0</v>
      </c>
      <c r="K49" s="16">
        <f t="shared" si="18"/>
        <v>0</v>
      </c>
      <c r="L49" s="67">
        <f t="shared" si="18"/>
        <v>0</v>
      </c>
      <c r="M49" s="17">
        <f>IF(L49&gt;0,VLOOKUP(I49,Labour!$AR$1:$AT$15,3,FALSE),0)</f>
        <v>0</v>
      </c>
      <c r="N49" s="70">
        <f t="shared" si="1"/>
        <v>0</v>
      </c>
      <c r="R49" s="83">
        <f t="shared" si="13"/>
        <v>0</v>
      </c>
      <c r="S49" s="83">
        <f t="shared" si="13"/>
        <v>0</v>
      </c>
      <c r="T49" s="83">
        <f t="shared" si="13"/>
        <v>0</v>
      </c>
      <c r="U49" s="83">
        <f t="shared" si="13"/>
        <v>0</v>
      </c>
      <c r="V49" s="83">
        <f t="shared" si="14"/>
        <v>0</v>
      </c>
      <c r="W49" s="83">
        <f t="shared" si="14"/>
        <v>0</v>
      </c>
      <c r="X49" s="83">
        <f t="shared" si="15"/>
        <v>0</v>
      </c>
      <c r="Y49" s="83">
        <f t="shared" si="15"/>
        <v>0</v>
      </c>
      <c r="Z49" s="83">
        <f t="shared" si="15"/>
        <v>0</v>
      </c>
      <c r="AA49" s="171">
        <f t="shared" si="9"/>
        <v>0</v>
      </c>
      <c r="AB49" s="83">
        <f t="shared" si="16"/>
        <v>0</v>
      </c>
      <c r="AC49" s="83">
        <f t="shared" si="16"/>
        <v>0</v>
      </c>
      <c r="AD49" s="171">
        <f t="shared" si="10"/>
        <v>0</v>
      </c>
      <c r="AE49" s="171">
        <f>IF(AD49=1,SUM(AD$10:AD49),0)</f>
        <v>0</v>
      </c>
      <c r="AF49" s="82" t="str">
        <f t="shared" si="11"/>
        <v/>
      </c>
      <c r="AG49" s="171">
        <f t="shared" si="12"/>
        <v>0</v>
      </c>
    </row>
    <row r="50" spans="1:33" ht="12" customHeight="1" x14ac:dyDescent="0.25">
      <c r="A50" s="497"/>
      <c r="B50" s="15">
        <v>41</v>
      </c>
      <c r="C50" s="468">
        <f t="shared" si="6"/>
        <v>0</v>
      </c>
      <c r="D50" s="469"/>
      <c r="E50" s="470"/>
      <c r="F50" s="67">
        <f t="shared" si="17"/>
        <v>0</v>
      </c>
      <c r="G50" s="67">
        <f t="shared" si="17"/>
        <v>0</v>
      </c>
      <c r="H50" s="67">
        <f t="shared" si="17"/>
        <v>0</v>
      </c>
      <c r="I50" s="67">
        <f t="shared" si="0"/>
        <v>0</v>
      </c>
      <c r="J50" s="67">
        <f t="shared" si="18"/>
        <v>0</v>
      </c>
      <c r="K50" s="16">
        <f t="shared" si="18"/>
        <v>0</v>
      </c>
      <c r="L50" s="67">
        <f t="shared" si="18"/>
        <v>0</v>
      </c>
      <c r="M50" s="17">
        <f>IF(L50&gt;0,VLOOKUP(I50,Labour!$AR$1:$AT$15,3,FALSE),0)</f>
        <v>0</v>
      </c>
      <c r="N50" s="70">
        <f t="shared" si="1"/>
        <v>0</v>
      </c>
      <c r="R50" s="83">
        <f t="shared" ref="R50:U69" si="19">IF($B50&lt;=$U$3,VLOOKUP($B50,UTABLE,R$9,FALSE),0)</f>
        <v>0</v>
      </c>
      <c r="S50" s="83">
        <f t="shared" si="19"/>
        <v>0</v>
      </c>
      <c r="T50" s="83">
        <f t="shared" si="19"/>
        <v>0</v>
      </c>
      <c r="U50" s="83">
        <f t="shared" si="19"/>
        <v>0</v>
      </c>
      <c r="V50" s="83">
        <f t="shared" ref="V50:W69" si="20">IF($B50&lt;=$U$3,IF(VLOOKUP($B50,UTABLE,V$9,FALSE)=V$8,$U50,0),0)</f>
        <v>0</v>
      </c>
      <c r="W50" s="83">
        <f t="shared" si="20"/>
        <v>0</v>
      </c>
      <c r="X50" s="83">
        <f t="shared" ref="X50:Z69" si="21">IF($B50&lt;=$U$3,VLOOKUP($B50,UTABLE,X$9,FALSE),0)</f>
        <v>0</v>
      </c>
      <c r="Y50" s="83">
        <f t="shared" si="21"/>
        <v>0</v>
      </c>
      <c r="Z50" s="83">
        <f t="shared" si="21"/>
        <v>0</v>
      </c>
      <c r="AA50" s="171">
        <f t="shared" si="9"/>
        <v>0</v>
      </c>
      <c r="AB50" s="83">
        <f t="shared" ref="AB50:AC69" si="22">IF($B50&lt;=$U$3,VLOOKUP($B50,UTABLE,AB$9,FALSE),0)</f>
        <v>0</v>
      </c>
      <c r="AC50" s="83">
        <f t="shared" si="22"/>
        <v>0</v>
      </c>
      <c r="AD50" s="171">
        <f t="shared" si="10"/>
        <v>0</v>
      </c>
      <c r="AE50" s="171">
        <f>IF(AD50=1,SUM(AD$10:AD50),0)</f>
        <v>0</v>
      </c>
      <c r="AF50" s="82" t="str">
        <f t="shared" si="11"/>
        <v/>
      </c>
      <c r="AG50" s="171">
        <f t="shared" si="12"/>
        <v>0</v>
      </c>
    </row>
    <row r="51" spans="1:33" ht="12" customHeight="1" x14ac:dyDescent="0.25">
      <c r="A51" s="497"/>
      <c r="B51" s="15">
        <v>42</v>
      </c>
      <c r="C51" s="468">
        <f t="shared" si="6"/>
        <v>0</v>
      </c>
      <c r="D51" s="469"/>
      <c r="E51" s="470"/>
      <c r="F51" s="67">
        <f t="shared" si="17"/>
        <v>0</v>
      </c>
      <c r="G51" s="67">
        <f t="shared" si="17"/>
        <v>0</v>
      </c>
      <c r="H51" s="67">
        <f t="shared" si="17"/>
        <v>0</v>
      </c>
      <c r="I51" s="67">
        <f t="shared" si="0"/>
        <v>0</v>
      </c>
      <c r="J51" s="67">
        <f t="shared" si="18"/>
        <v>0</v>
      </c>
      <c r="K51" s="16">
        <f t="shared" si="18"/>
        <v>0</v>
      </c>
      <c r="L51" s="67">
        <f t="shared" si="18"/>
        <v>0</v>
      </c>
      <c r="M51" s="17">
        <f>IF(L51&gt;0,VLOOKUP(I51,Labour!$AR$1:$AT$15,3,FALSE),0)</f>
        <v>0</v>
      </c>
      <c r="N51" s="70">
        <f t="shared" si="1"/>
        <v>0</v>
      </c>
      <c r="R51" s="83">
        <f t="shared" si="19"/>
        <v>0</v>
      </c>
      <c r="S51" s="83">
        <f t="shared" si="19"/>
        <v>0</v>
      </c>
      <c r="T51" s="83">
        <f t="shared" si="19"/>
        <v>0</v>
      </c>
      <c r="U51" s="83">
        <f t="shared" si="19"/>
        <v>0</v>
      </c>
      <c r="V51" s="83">
        <f t="shared" si="20"/>
        <v>0</v>
      </c>
      <c r="W51" s="83">
        <f t="shared" si="20"/>
        <v>0</v>
      </c>
      <c r="X51" s="83">
        <f t="shared" si="21"/>
        <v>0</v>
      </c>
      <c r="Y51" s="83">
        <f t="shared" si="21"/>
        <v>0</v>
      </c>
      <c r="Z51" s="83">
        <f t="shared" si="21"/>
        <v>0</v>
      </c>
      <c r="AA51" s="171">
        <f t="shared" si="9"/>
        <v>0</v>
      </c>
      <c r="AB51" s="83">
        <f t="shared" si="22"/>
        <v>0</v>
      </c>
      <c r="AC51" s="83">
        <f t="shared" si="22"/>
        <v>0</v>
      </c>
      <c r="AD51" s="171">
        <f t="shared" si="10"/>
        <v>0</v>
      </c>
      <c r="AE51" s="171">
        <f>IF(AD51=1,SUM(AD$10:AD51),0)</f>
        <v>0</v>
      </c>
      <c r="AF51" s="82" t="str">
        <f t="shared" si="11"/>
        <v/>
      </c>
      <c r="AG51" s="171">
        <f t="shared" si="12"/>
        <v>0</v>
      </c>
    </row>
    <row r="52" spans="1:33" ht="12" customHeight="1" x14ac:dyDescent="0.25">
      <c r="A52" s="497"/>
      <c r="B52" s="15">
        <v>43</v>
      </c>
      <c r="C52" s="468">
        <f t="shared" si="6"/>
        <v>0</v>
      </c>
      <c r="D52" s="469"/>
      <c r="E52" s="470"/>
      <c r="F52" s="67">
        <f t="shared" si="17"/>
        <v>0</v>
      </c>
      <c r="G52" s="67">
        <f t="shared" si="17"/>
        <v>0</v>
      </c>
      <c r="H52" s="67">
        <f t="shared" si="17"/>
        <v>0</v>
      </c>
      <c r="I52" s="67">
        <f t="shared" si="0"/>
        <v>0</v>
      </c>
      <c r="J52" s="67">
        <f t="shared" si="18"/>
        <v>0</v>
      </c>
      <c r="K52" s="16">
        <f t="shared" si="18"/>
        <v>0</v>
      </c>
      <c r="L52" s="67">
        <f t="shared" si="18"/>
        <v>0</v>
      </c>
      <c r="M52" s="17">
        <f>IF(L52&gt;0,VLOOKUP(I52,Labour!$AR$1:$AT$15,3,FALSE),0)</f>
        <v>0</v>
      </c>
      <c r="N52" s="70">
        <f t="shared" si="1"/>
        <v>0</v>
      </c>
      <c r="R52" s="83">
        <f t="shared" si="19"/>
        <v>0</v>
      </c>
      <c r="S52" s="83">
        <f t="shared" si="19"/>
        <v>0</v>
      </c>
      <c r="T52" s="83">
        <f t="shared" si="19"/>
        <v>0</v>
      </c>
      <c r="U52" s="83">
        <f t="shared" si="19"/>
        <v>0</v>
      </c>
      <c r="V52" s="83">
        <f t="shared" si="20"/>
        <v>0</v>
      </c>
      <c r="W52" s="83">
        <f t="shared" si="20"/>
        <v>0</v>
      </c>
      <c r="X52" s="83">
        <f t="shared" si="21"/>
        <v>0</v>
      </c>
      <c r="Y52" s="83">
        <f t="shared" si="21"/>
        <v>0</v>
      </c>
      <c r="Z52" s="83">
        <f t="shared" si="21"/>
        <v>0</v>
      </c>
      <c r="AA52" s="171">
        <f t="shared" si="9"/>
        <v>0</v>
      </c>
      <c r="AB52" s="83">
        <f t="shared" si="22"/>
        <v>0</v>
      </c>
      <c r="AC52" s="83">
        <f t="shared" si="22"/>
        <v>0</v>
      </c>
      <c r="AD52" s="171">
        <f t="shared" si="10"/>
        <v>0</v>
      </c>
      <c r="AE52" s="171">
        <f>IF(AD52=1,SUM(AD$10:AD52),0)</f>
        <v>0</v>
      </c>
      <c r="AF52" s="82" t="str">
        <f t="shared" si="11"/>
        <v/>
      </c>
      <c r="AG52" s="171">
        <f t="shared" si="12"/>
        <v>0</v>
      </c>
    </row>
    <row r="53" spans="1:33" ht="12" customHeight="1" x14ac:dyDescent="0.25">
      <c r="A53" s="497"/>
      <c r="B53" s="15">
        <v>44</v>
      </c>
      <c r="C53" s="468">
        <f t="shared" si="6"/>
        <v>0</v>
      </c>
      <c r="D53" s="469"/>
      <c r="E53" s="470"/>
      <c r="F53" s="67">
        <f t="shared" si="17"/>
        <v>0</v>
      </c>
      <c r="G53" s="67">
        <f t="shared" si="17"/>
        <v>0</v>
      </c>
      <c r="H53" s="67">
        <f t="shared" si="17"/>
        <v>0</v>
      </c>
      <c r="I53" s="67">
        <f t="shared" si="0"/>
        <v>0</v>
      </c>
      <c r="J53" s="67">
        <f t="shared" si="18"/>
        <v>0</v>
      </c>
      <c r="K53" s="16">
        <f t="shared" si="18"/>
        <v>0</v>
      </c>
      <c r="L53" s="67">
        <f t="shared" si="18"/>
        <v>0</v>
      </c>
      <c r="M53" s="17">
        <f>IF(L53&gt;0,VLOOKUP(I53,Labour!$AR$1:$AT$15,3,FALSE),0)</f>
        <v>0</v>
      </c>
      <c r="N53" s="70">
        <f t="shared" si="1"/>
        <v>0</v>
      </c>
      <c r="R53" s="83">
        <f t="shared" si="19"/>
        <v>0</v>
      </c>
      <c r="S53" s="83">
        <f t="shared" si="19"/>
        <v>0</v>
      </c>
      <c r="T53" s="83">
        <f t="shared" si="19"/>
        <v>0</v>
      </c>
      <c r="U53" s="83">
        <f t="shared" si="19"/>
        <v>0</v>
      </c>
      <c r="V53" s="83">
        <f t="shared" si="20"/>
        <v>0</v>
      </c>
      <c r="W53" s="83">
        <f t="shared" si="20"/>
        <v>0</v>
      </c>
      <c r="X53" s="83">
        <f t="shared" si="21"/>
        <v>0</v>
      </c>
      <c r="Y53" s="83">
        <f t="shared" si="21"/>
        <v>0</v>
      </c>
      <c r="Z53" s="83">
        <f t="shared" si="21"/>
        <v>0</v>
      </c>
      <c r="AA53" s="171">
        <f t="shared" si="9"/>
        <v>0</v>
      </c>
      <c r="AB53" s="83">
        <f t="shared" si="22"/>
        <v>0</v>
      </c>
      <c r="AC53" s="83">
        <f t="shared" si="22"/>
        <v>0</v>
      </c>
      <c r="AD53" s="171">
        <f t="shared" si="10"/>
        <v>0</v>
      </c>
      <c r="AE53" s="171">
        <f>IF(AD53=1,SUM(AD$10:AD53),0)</f>
        <v>0</v>
      </c>
      <c r="AF53" s="82" t="str">
        <f t="shared" si="11"/>
        <v/>
      </c>
      <c r="AG53" s="171">
        <f t="shared" si="12"/>
        <v>0</v>
      </c>
    </row>
    <row r="54" spans="1:33" ht="12" customHeight="1" x14ac:dyDescent="0.25">
      <c r="A54" s="497"/>
      <c r="B54" s="15">
        <v>45</v>
      </c>
      <c r="C54" s="468">
        <f t="shared" si="6"/>
        <v>0</v>
      </c>
      <c r="D54" s="469"/>
      <c r="E54" s="470"/>
      <c r="F54" s="67">
        <f t="shared" si="17"/>
        <v>0</v>
      </c>
      <c r="G54" s="67">
        <f t="shared" si="17"/>
        <v>0</v>
      </c>
      <c r="H54" s="67">
        <f t="shared" si="17"/>
        <v>0</v>
      </c>
      <c r="I54" s="67">
        <f t="shared" si="0"/>
        <v>0</v>
      </c>
      <c r="J54" s="67">
        <f t="shared" si="18"/>
        <v>0</v>
      </c>
      <c r="K54" s="16">
        <f t="shared" si="18"/>
        <v>0</v>
      </c>
      <c r="L54" s="67">
        <f t="shared" si="18"/>
        <v>0</v>
      </c>
      <c r="M54" s="17">
        <f>IF(L54&gt;0,VLOOKUP(I54,Labour!$AR$1:$AT$15,3,FALSE),0)</f>
        <v>0</v>
      </c>
      <c r="N54" s="70">
        <f t="shared" si="1"/>
        <v>0</v>
      </c>
      <c r="R54" s="83">
        <f t="shared" si="19"/>
        <v>0</v>
      </c>
      <c r="S54" s="83">
        <f t="shared" si="19"/>
        <v>0</v>
      </c>
      <c r="T54" s="83">
        <f t="shared" si="19"/>
        <v>0</v>
      </c>
      <c r="U54" s="83">
        <f t="shared" si="19"/>
        <v>0</v>
      </c>
      <c r="V54" s="83">
        <f t="shared" si="20"/>
        <v>0</v>
      </c>
      <c r="W54" s="83">
        <f t="shared" si="20"/>
        <v>0</v>
      </c>
      <c r="X54" s="83">
        <f t="shared" si="21"/>
        <v>0</v>
      </c>
      <c r="Y54" s="83">
        <f t="shared" si="21"/>
        <v>0</v>
      </c>
      <c r="Z54" s="83">
        <f t="shared" si="21"/>
        <v>0</v>
      </c>
      <c r="AA54" s="171">
        <f t="shared" si="9"/>
        <v>0</v>
      </c>
      <c r="AB54" s="83">
        <f t="shared" si="22"/>
        <v>0</v>
      </c>
      <c r="AC54" s="83">
        <f t="shared" si="22"/>
        <v>0</v>
      </c>
      <c r="AD54" s="171">
        <f t="shared" si="10"/>
        <v>0</v>
      </c>
      <c r="AE54" s="171">
        <f>IF(AD54=1,SUM(AD$10:AD54),0)</f>
        <v>0</v>
      </c>
      <c r="AF54" s="82" t="str">
        <f t="shared" si="11"/>
        <v/>
      </c>
      <c r="AG54" s="171">
        <f t="shared" si="12"/>
        <v>0</v>
      </c>
    </row>
    <row r="55" spans="1:33" ht="12" customHeight="1" x14ac:dyDescent="0.25">
      <c r="A55" s="497"/>
      <c r="B55" s="15">
        <v>46</v>
      </c>
      <c r="C55" s="468">
        <f t="shared" si="6"/>
        <v>0</v>
      </c>
      <c r="D55" s="469"/>
      <c r="E55" s="470"/>
      <c r="F55" s="67">
        <f t="shared" si="17"/>
        <v>0</v>
      </c>
      <c r="G55" s="67">
        <f t="shared" si="17"/>
        <v>0</v>
      </c>
      <c r="H55" s="67">
        <f t="shared" si="17"/>
        <v>0</v>
      </c>
      <c r="I55" s="67">
        <f t="shared" si="0"/>
        <v>0</v>
      </c>
      <c r="J55" s="67">
        <f t="shared" si="18"/>
        <v>0</v>
      </c>
      <c r="K55" s="16">
        <f t="shared" si="18"/>
        <v>0</v>
      </c>
      <c r="L55" s="67">
        <f t="shared" si="18"/>
        <v>0</v>
      </c>
      <c r="M55" s="17">
        <f>IF(L55&gt;0,VLOOKUP(I55,Labour!$AR$1:$AT$15,3,FALSE),0)</f>
        <v>0</v>
      </c>
      <c r="N55" s="70">
        <f t="shared" si="1"/>
        <v>0</v>
      </c>
      <c r="R55" s="83">
        <f t="shared" si="19"/>
        <v>0</v>
      </c>
      <c r="S55" s="83">
        <f t="shared" si="19"/>
        <v>0</v>
      </c>
      <c r="T55" s="83">
        <f t="shared" si="19"/>
        <v>0</v>
      </c>
      <c r="U55" s="83">
        <f t="shared" si="19"/>
        <v>0</v>
      </c>
      <c r="V55" s="83">
        <f t="shared" si="20"/>
        <v>0</v>
      </c>
      <c r="W55" s="83">
        <f t="shared" si="20"/>
        <v>0</v>
      </c>
      <c r="X55" s="83">
        <f t="shared" si="21"/>
        <v>0</v>
      </c>
      <c r="Y55" s="83">
        <f t="shared" si="21"/>
        <v>0</v>
      </c>
      <c r="Z55" s="83">
        <f t="shared" si="21"/>
        <v>0</v>
      </c>
      <c r="AA55" s="171">
        <f t="shared" si="9"/>
        <v>0</v>
      </c>
      <c r="AB55" s="83">
        <f t="shared" si="22"/>
        <v>0</v>
      </c>
      <c r="AC55" s="83">
        <f t="shared" si="22"/>
        <v>0</v>
      </c>
      <c r="AD55" s="171">
        <f t="shared" si="10"/>
        <v>0</v>
      </c>
      <c r="AE55" s="171">
        <f>IF(AD55=1,SUM(AD$10:AD55),0)</f>
        <v>0</v>
      </c>
      <c r="AF55" s="82" t="str">
        <f t="shared" si="11"/>
        <v/>
      </c>
      <c r="AG55" s="171">
        <f t="shared" si="12"/>
        <v>0</v>
      </c>
    </row>
    <row r="56" spans="1:33" ht="12" customHeight="1" x14ac:dyDescent="0.25">
      <c r="A56" s="497"/>
      <c r="B56" s="15">
        <v>47</v>
      </c>
      <c r="C56" s="468">
        <f t="shared" si="6"/>
        <v>0</v>
      </c>
      <c r="D56" s="469"/>
      <c r="E56" s="470"/>
      <c r="F56" s="67">
        <f t="shared" si="17"/>
        <v>0</v>
      </c>
      <c r="G56" s="67">
        <f t="shared" si="17"/>
        <v>0</v>
      </c>
      <c r="H56" s="67">
        <f t="shared" si="17"/>
        <v>0</v>
      </c>
      <c r="I56" s="67">
        <f t="shared" si="0"/>
        <v>0</v>
      </c>
      <c r="J56" s="67">
        <f t="shared" si="18"/>
        <v>0</v>
      </c>
      <c r="K56" s="16">
        <f t="shared" si="18"/>
        <v>0</v>
      </c>
      <c r="L56" s="67">
        <f t="shared" si="18"/>
        <v>0</v>
      </c>
      <c r="M56" s="17">
        <f>IF(L56&gt;0,VLOOKUP(I56,Labour!$AR$1:$AT$15,3,FALSE),0)</f>
        <v>0</v>
      </c>
      <c r="N56" s="70">
        <f t="shared" si="1"/>
        <v>0</v>
      </c>
      <c r="R56" s="83">
        <f t="shared" si="19"/>
        <v>0</v>
      </c>
      <c r="S56" s="83">
        <f t="shared" si="19"/>
        <v>0</v>
      </c>
      <c r="T56" s="83">
        <f t="shared" si="19"/>
        <v>0</v>
      </c>
      <c r="U56" s="83">
        <f t="shared" si="19"/>
        <v>0</v>
      </c>
      <c r="V56" s="83">
        <f t="shared" si="20"/>
        <v>0</v>
      </c>
      <c r="W56" s="83">
        <f t="shared" si="20"/>
        <v>0</v>
      </c>
      <c r="X56" s="83">
        <f t="shared" si="21"/>
        <v>0</v>
      </c>
      <c r="Y56" s="83">
        <f t="shared" si="21"/>
        <v>0</v>
      </c>
      <c r="Z56" s="83">
        <f t="shared" si="21"/>
        <v>0</v>
      </c>
      <c r="AA56" s="171">
        <f t="shared" si="9"/>
        <v>0</v>
      </c>
      <c r="AB56" s="83">
        <f t="shared" si="22"/>
        <v>0</v>
      </c>
      <c r="AC56" s="83">
        <f t="shared" si="22"/>
        <v>0</v>
      </c>
      <c r="AD56" s="171">
        <f t="shared" si="10"/>
        <v>0</v>
      </c>
      <c r="AE56" s="171">
        <f>IF(AD56=1,SUM(AD$10:AD56),0)</f>
        <v>0</v>
      </c>
      <c r="AF56" s="82" t="str">
        <f t="shared" si="11"/>
        <v/>
      </c>
      <c r="AG56" s="171">
        <f t="shared" si="12"/>
        <v>0</v>
      </c>
    </row>
    <row r="57" spans="1:33" ht="12" customHeight="1" x14ac:dyDescent="0.25">
      <c r="A57" s="497"/>
      <c r="B57" s="15">
        <v>48</v>
      </c>
      <c r="C57" s="468">
        <f t="shared" si="6"/>
        <v>0</v>
      </c>
      <c r="D57" s="469"/>
      <c r="E57" s="470"/>
      <c r="F57" s="67">
        <f t="shared" si="17"/>
        <v>0</v>
      </c>
      <c r="G57" s="67">
        <f t="shared" si="17"/>
        <v>0</v>
      </c>
      <c r="H57" s="67">
        <f t="shared" si="17"/>
        <v>0</v>
      </c>
      <c r="I57" s="67">
        <f t="shared" si="0"/>
        <v>0</v>
      </c>
      <c r="J57" s="67">
        <f t="shared" si="18"/>
        <v>0</v>
      </c>
      <c r="K57" s="16">
        <f t="shared" si="18"/>
        <v>0</v>
      </c>
      <c r="L57" s="67">
        <f t="shared" si="18"/>
        <v>0</v>
      </c>
      <c r="M57" s="17">
        <f>IF(L57&gt;0,VLOOKUP(I57,Labour!$AR$1:$AT$15,3,FALSE),0)</f>
        <v>0</v>
      </c>
      <c r="N57" s="70">
        <f t="shared" si="1"/>
        <v>0</v>
      </c>
      <c r="R57" s="83">
        <f t="shared" si="19"/>
        <v>0</v>
      </c>
      <c r="S57" s="83">
        <f t="shared" si="19"/>
        <v>0</v>
      </c>
      <c r="T57" s="83">
        <f t="shared" si="19"/>
        <v>0</v>
      </c>
      <c r="U57" s="83">
        <f t="shared" si="19"/>
        <v>0</v>
      </c>
      <c r="V57" s="83">
        <f t="shared" si="20"/>
        <v>0</v>
      </c>
      <c r="W57" s="83">
        <f t="shared" si="20"/>
        <v>0</v>
      </c>
      <c r="X57" s="83">
        <f t="shared" si="21"/>
        <v>0</v>
      </c>
      <c r="Y57" s="83">
        <f t="shared" si="21"/>
        <v>0</v>
      </c>
      <c r="Z57" s="83">
        <f t="shared" si="21"/>
        <v>0</v>
      </c>
      <c r="AA57" s="171">
        <f t="shared" si="9"/>
        <v>0</v>
      </c>
      <c r="AB57" s="83">
        <f t="shared" si="22"/>
        <v>0</v>
      </c>
      <c r="AC57" s="83">
        <f t="shared" si="22"/>
        <v>0</v>
      </c>
      <c r="AD57" s="171">
        <f t="shared" si="10"/>
        <v>0</v>
      </c>
      <c r="AE57" s="171">
        <f>IF(AD57=1,SUM(AD$10:AD57),0)</f>
        <v>0</v>
      </c>
      <c r="AF57" s="82" t="str">
        <f t="shared" si="11"/>
        <v/>
      </c>
      <c r="AG57" s="171">
        <f t="shared" si="12"/>
        <v>0</v>
      </c>
    </row>
    <row r="58" spans="1:33" ht="12" customHeight="1" x14ac:dyDescent="0.25">
      <c r="A58" s="497"/>
      <c r="B58" s="15">
        <v>49</v>
      </c>
      <c r="C58" s="468">
        <f t="shared" si="6"/>
        <v>0</v>
      </c>
      <c r="D58" s="469"/>
      <c r="E58" s="470"/>
      <c r="F58" s="67">
        <f t="shared" si="17"/>
        <v>0</v>
      </c>
      <c r="G58" s="67">
        <f t="shared" si="17"/>
        <v>0</v>
      </c>
      <c r="H58" s="67">
        <f t="shared" si="17"/>
        <v>0</v>
      </c>
      <c r="I58" s="67">
        <f t="shared" si="0"/>
        <v>0</v>
      </c>
      <c r="J58" s="67">
        <f t="shared" si="18"/>
        <v>0</v>
      </c>
      <c r="K58" s="16">
        <f t="shared" si="18"/>
        <v>0</v>
      </c>
      <c r="L58" s="67">
        <f t="shared" si="18"/>
        <v>0</v>
      </c>
      <c r="M58" s="17">
        <f>IF(L58&gt;0,VLOOKUP(I58,Labour!$AR$1:$AT$15,3,FALSE),0)</f>
        <v>0</v>
      </c>
      <c r="N58" s="70">
        <f t="shared" si="1"/>
        <v>0</v>
      </c>
      <c r="R58" s="83">
        <f t="shared" si="19"/>
        <v>0</v>
      </c>
      <c r="S58" s="83">
        <f t="shared" si="19"/>
        <v>0</v>
      </c>
      <c r="T58" s="83">
        <f t="shared" si="19"/>
        <v>0</v>
      </c>
      <c r="U58" s="83">
        <f t="shared" si="19"/>
        <v>0</v>
      </c>
      <c r="V58" s="83">
        <f t="shared" si="20"/>
        <v>0</v>
      </c>
      <c r="W58" s="83">
        <f t="shared" si="20"/>
        <v>0</v>
      </c>
      <c r="X58" s="83">
        <f t="shared" si="21"/>
        <v>0</v>
      </c>
      <c r="Y58" s="83">
        <f t="shared" si="21"/>
        <v>0</v>
      </c>
      <c r="Z58" s="83">
        <f t="shared" si="21"/>
        <v>0</v>
      </c>
      <c r="AA58" s="171">
        <f t="shared" si="9"/>
        <v>0</v>
      </c>
      <c r="AB58" s="83">
        <f t="shared" si="22"/>
        <v>0</v>
      </c>
      <c r="AC58" s="83">
        <f t="shared" si="22"/>
        <v>0</v>
      </c>
      <c r="AD58" s="171">
        <f t="shared" si="10"/>
        <v>0</v>
      </c>
      <c r="AE58" s="171">
        <f>IF(AD58=1,SUM(AD$10:AD58),0)</f>
        <v>0</v>
      </c>
      <c r="AF58" s="82" t="str">
        <f t="shared" si="11"/>
        <v/>
      </c>
      <c r="AG58" s="171">
        <f t="shared" si="12"/>
        <v>0</v>
      </c>
    </row>
    <row r="59" spans="1:33" ht="12" customHeight="1" x14ac:dyDescent="0.25">
      <c r="A59" s="497"/>
      <c r="B59" s="15">
        <v>50</v>
      </c>
      <c r="C59" s="468">
        <f t="shared" si="6"/>
        <v>0</v>
      </c>
      <c r="D59" s="469"/>
      <c r="E59" s="470"/>
      <c r="F59" s="67">
        <f t="shared" si="17"/>
        <v>0</v>
      </c>
      <c r="G59" s="67">
        <f t="shared" si="17"/>
        <v>0</v>
      </c>
      <c r="H59" s="67">
        <f t="shared" si="17"/>
        <v>0</v>
      </c>
      <c r="I59" s="67">
        <f t="shared" si="0"/>
        <v>0</v>
      </c>
      <c r="J59" s="67">
        <f t="shared" si="18"/>
        <v>0</v>
      </c>
      <c r="K59" s="16">
        <f t="shared" si="18"/>
        <v>0</v>
      </c>
      <c r="L59" s="67">
        <f t="shared" si="18"/>
        <v>0</v>
      </c>
      <c r="M59" s="17">
        <f>IF(L59&gt;0,VLOOKUP(I59,Labour!$AR$1:$AT$15,3,FALSE),0)</f>
        <v>0</v>
      </c>
      <c r="N59" s="70">
        <f t="shared" si="1"/>
        <v>0</v>
      </c>
      <c r="R59" s="83">
        <f t="shared" si="19"/>
        <v>0</v>
      </c>
      <c r="S59" s="83">
        <f t="shared" si="19"/>
        <v>0</v>
      </c>
      <c r="T59" s="83">
        <f t="shared" si="19"/>
        <v>0</v>
      </c>
      <c r="U59" s="83">
        <f t="shared" si="19"/>
        <v>0</v>
      </c>
      <c r="V59" s="83">
        <f t="shared" si="20"/>
        <v>0</v>
      </c>
      <c r="W59" s="83">
        <f t="shared" si="20"/>
        <v>0</v>
      </c>
      <c r="X59" s="83">
        <f t="shared" si="21"/>
        <v>0</v>
      </c>
      <c r="Y59" s="83">
        <f t="shared" si="21"/>
        <v>0</v>
      </c>
      <c r="Z59" s="83">
        <f t="shared" si="21"/>
        <v>0</v>
      </c>
      <c r="AA59" s="171">
        <f t="shared" si="9"/>
        <v>0</v>
      </c>
      <c r="AB59" s="83">
        <f t="shared" si="22"/>
        <v>0</v>
      </c>
      <c r="AC59" s="83">
        <f t="shared" si="22"/>
        <v>0</v>
      </c>
      <c r="AD59" s="171">
        <f t="shared" si="10"/>
        <v>0</v>
      </c>
      <c r="AE59" s="171">
        <f>IF(AD59=1,SUM(AD$10:AD59),0)</f>
        <v>0</v>
      </c>
      <c r="AF59" s="82" t="str">
        <f t="shared" si="11"/>
        <v/>
      </c>
      <c r="AG59" s="171">
        <f t="shared" si="12"/>
        <v>0</v>
      </c>
    </row>
    <row r="60" spans="1:33" ht="12" customHeight="1" x14ac:dyDescent="0.25">
      <c r="A60" s="497"/>
      <c r="B60" s="15">
        <v>51</v>
      </c>
      <c r="C60" s="468">
        <f t="shared" si="6"/>
        <v>0</v>
      </c>
      <c r="D60" s="469"/>
      <c r="E60" s="470"/>
      <c r="F60" s="67">
        <f t="shared" si="17"/>
        <v>0</v>
      </c>
      <c r="G60" s="67">
        <f t="shared" si="17"/>
        <v>0</v>
      </c>
      <c r="H60" s="67">
        <f t="shared" si="17"/>
        <v>0</v>
      </c>
      <c r="I60" s="67">
        <f t="shared" si="0"/>
        <v>0</v>
      </c>
      <c r="J60" s="67">
        <f t="shared" si="18"/>
        <v>0</v>
      </c>
      <c r="K60" s="16">
        <f t="shared" si="18"/>
        <v>0</v>
      </c>
      <c r="L60" s="67">
        <f t="shared" si="18"/>
        <v>0</v>
      </c>
      <c r="M60" s="17">
        <f>IF(L60&gt;0,VLOOKUP(I60,Labour!$AR$1:$AT$15,3,FALSE),0)</f>
        <v>0</v>
      </c>
      <c r="N60" s="70">
        <f t="shared" si="1"/>
        <v>0</v>
      </c>
      <c r="R60" s="83">
        <f t="shared" si="19"/>
        <v>0</v>
      </c>
      <c r="S60" s="83">
        <f t="shared" si="19"/>
        <v>0</v>
      </c>
      <c r="T60" s="83">
        <f t="shared" si="19"/>
        <v>0</v>
      </c>
      <c r="U60" s="83">
        <f t="shared" si="19"/>
        <v>0</v>
      </c>
      <c r="V60" s="83">
        <f t="shared" si="20"/>
        <v>0</v>
      </c>
      <c r="W60" s="83">
        <f t="shared" si="20"/>
        <v>0</v>
      </c>
      <c r="X60" s="83">
        <f t="shared" si="21"/>
        <v>0</v>
      </c>
      <c r="Y60" s="83">
        <f t="shared" si="21"/>
        <v>0</v>
      </c>
      <c r="Z60" s="83">
        <f t="shared" si="21"/>
        <v>0</v>
      </c>
      <c r="AA60" s="171">
        <f t="shared" si="9"/>
        <v>0</v>
      </c>
      <c r="AB60" s="83">
        <f t="shared" si="22"/>
        <v>0</v>
      </c>
      <c r="AC60" s="83">
        <f t="shared" si="22"/>
        <v>0</v>
      </c>
      <c r="AD60" s="171">
        <f t="shared" si="10"/>
        <v>0</v>
      </c>
      <c r="AE60" s="171">
        <f>IF(AD60=1,SUM(AD$10:AD60),0)</f>
        <v>0</v>
      </c>
      <c r="AF60" s="82" t="str">
        <f t="shared" si="11"/>
        <v/>
      </c>
      <c r="AG60" s="171">
        <f t="shared" si="12"/>
        <v>0</v>
      </c>
    </row>
    <row r="61" spans="1:33" ht="12" customHeight="1" x14ac:dyDescent="0.25">
      <c r="A61" s="497"/>
      <c r="B61" s="15">
        <v>52</v>
      </c>
      <c r="C61" s="468">
        <f t="shared" si="6"/>
        <v>0</v>
      </c>
      <c r="D61" s="469"/>
      <c r="E61" s="470"/>
      <c r="F61" s="67">
        <f t="shared" si="17"/>
        <v>0</v>
      </c>
      <c r="G61" s="67">
        <f t="shared" si="17"/>
        <v>0</v>
      </c>
      <c r="H61" s="67">
        <f t="shared" si="17"/>
        <v>0</v>
      </c>
      <c r="I61" s="67">
        <f t="shared" si="0"/>
        <v>0</v>
      </c>
      <c r="J61" s="67">
        <f t="shared" si="18"/>
        <v>0</v>
      </c>
      <c r="K61" s="16">
        <f t="shared" si="18"/>
        <v>0</v>
      </c>
      <c r="L61" s="67">
        <f t="shared" si="18"/>
        <v>0</v>
      </c>
      <c r="M61" s="17">
        <f>IF(L61&gt;0,VLOOKUP(I61,Labour!$AR$1:$AT$15,3,FALSE),0)</f>
        <v>0</v>
      </c>
      <c r="N61" s="70">
        <f t="shared" si="1"/>
        <v>0</v>
      </c>
      <c r="R61" s="83">
        <f t="shared" si="19"/>
        <v>0</v>
      </c>
      <c r="S61" s="83">
        <f t="shared" si="19"/>
        <v>0</v>
      </c>
      <c r="T61" s="83">
        <f t="shared" si="19"/>
        <v>0</v>
      </c>
      <c r="U61" s="83">
        <f t="shared" si="19"/>
        <v>0</v>
      </c>
      <c r="V61" s="83">
        <f t="shared" si="20"/>
        <v>0</v>
      </c>
      <c r="W61" s="83">
        <f t="shared" si="20"/>
        <v>0</v>
      </c>
      <c r="X61" s="83">
        <f t="shared" si="21"/>
        <v>0</v>
      </c>
      <c r="Y61" s="83">
        <f t="shared" si="21"/>
        <v>0</v>
      </c>
      <c r="Z61" s="83">
        <f t="shared" si="21"/>
        <v>0</v>
      </c>
      <c r="AA61" s="171">
        <f t="shared" si="9"/>
        <v>0</v>
      </c>
      <c r="AB61" s="83">
        <f t="shared" si="22"/>
        <v>0</v>
      </c>
      <c r="AC61" s="83">
        <f t="shared" si="22"/>
        <v>0</v>
      </c>
      <c r="AD61" s="171">
        <f t="shared" si="10"/>
        <v>0</v>
      </c>
      <c r="AE61" s="171">
        <f>IF(AD61=1,SUM(AD$10:AD61),0)</f>
        <v>0</v>
      </c>
      <c r="AF61" s="82" t="str">
        <f t="shared" si="11"/>
        <v/>
      </c>
      <c r="AG61" s="171">
        <f t="shared" si="12"/>
        <v>0</v>
      </c>
    </row>
    <row r="62" spans="1:33" ht="12" customHeight="1" x14ac:dyDescent="0.25">
      <c r="A62" s="497"/>
      <c r="B62" s="15">
        <v>53</v>
      </c>
      <c r="C62" s="468">
        <f t="shared" si="6"/>
        <v>0</v>
      </c>
      <c r="D62" s="469"/>
      <c r="E62" s="470"/>
      <c r="F62" s="67">
        <f t="shared" si="17"/>
        <v>0</v>
      </c>
      <c r="G62" s="67">
        <f t="shared" si="17"/>
        <v>0</v>
      </c>
      <c r="H62" s="67">
        <f t="shared" si="17"/>
        <v>0</v>
      </c>
      <c r="I62" s="67">
        <f t="shared" si="0"/>
        <v>0</v>
      </c>
      <c r="J62" s="67">
        <f t="shared" si="18"/>
        <v>0</v>
      </c>
      <c r="K62" s="16">
        <f t="shared" si="18"/>
        <v>0</v>
      </c>
      <c r="L62" s="67">
        <f t="shared" si="18"/>
        <v>0</v>
      </c>
      <c r="M62" s="17">
        <f>IF(L62&gt;0,VLOOKUP(I62,Labour!$AR$1:$AT$15,3,FALSE),0)</f>
        <v>0</v>
      </c>
      <c r="N62" s="70">
        <f t="shared" si="1"/>
        <v>0</v>
      </c>
      <c r="R62" s="83">
        <f t="shared" si="19"/>
        <v>0</v>
      </c>
      <c r="S62" s="83">
        <f t="shared" si="19"/>
        <v>0</v>
      </c>
      <c r="T62" s="83">
        <f t="shared" si="19"/>
        <v>0</v>
      </c>
      <c r="U62" s="83">
        <f t="shared" si="19"/>
        <v>0</v>
      </c>
      <c r="V62" s="83">
        <f t="shared" si="20"/>
        <v>0</v>
      </c>
      <c r="W62" s="83">
        <f t="shared" si="20"/>
        <v>0</v>
      </c>
      <c r="X62" s="83">
        <f t="shared" si="21"/>
        <v>0</v>
      </c>
      <c r="Y62" s="83">
        <f t="shared" si="21"/>
        <v>0</v>
      </c>
      <c r="Z62" s="83">
        <f t="shared" si="21"/>
        <v>0</v>
      </c>
      <c r="AA62" s="171">
        <f t="shared" si="9"/>
        <v>0</v>
      </c>
      <c r="AB62" s="83">
        <f t="shared" si="22"/>
        <v>0</v>
      </c>
      <c r="AC62" s="83">
        <f t="shared" si="22"/>
        <v>0</v>
      </c>
      <c r="AD62" s="171">
        <f t="shared" si="10"/>
        <v>0</v>
      </c>
      <c r="AE62" s="171">
        <f>IF(AD62=1,SUM(AD$10:AD62),0)</f>
        <v>0</v>
      </c>
      <c r="AF62" s="82" t="str">
        <f t="shared" si="11"/>
        <v/>
      </c>
      <c r="AG62" s="171">
        <f t="shared" si="12"/>
        <v>0</v>
      </c>
    </row>
    <row r="63" spans="1:33" ht="12" customHeight="1" x14ac:dyDescent="0.25">
      <c r="A63" s="497"/>
      <c r="B63" s="15">
        <v>54</v>
      </c>
      <c r="C63" s="468">
        <f t="shared" si="6"/>
        <v>0</v>
      </c>
      <c r="D63" s="469"/>
      <c r="E63" s="470"/>
      <c r="F63" s="67">
        <f t="shared" si="17"/>
        <v>0</v>
      </c>
      <c r="G63" s="67">
        <f t="shared" si="17"/>
        <v>0</v>
      </c>
      <c r="H63" s="67">
        <f t="shared" si="17"/>
        <v>0</v>
      </c>
      <c r="I63" s="67">
        <f t="shared" si="0"/>
        <v>0</v>
      </c>
      <c r="J63" s="67">
        <f t="shared" si="18"/>
        <v>0</v>
      </c>
      <c r="K63" s="16">
        <f t="shared" si="18"/>
        <v>0</v>
      </c>
      <c r="L63" s="67">
        <f t="shared" si="18"/>
        <v>0</v>
      </c>
      <c r="M63" s="17">
        <f>IF(L63&gt;0,VLOOKUP(I63,Labour!$AR$1:$AT$15,3,FALSE),0)</f>
        <v>0</v>
      </c>
      <c r="N63" s="70">
        <f t="shared" si="1"/>
        <v>0</v>
      </c>
      <c r="R63" s="83">
        <f t="shared" si="19"/>
        <v>0</v>
      </c>
      <c r="S63" s="83">
        <f t="shared" si="19"/>
        <v>0</v>
      </c>
      <c r="T63" s="83">
        <f t="shared" si="19"/>
        <v>0</v>
      </c>
      <c r="U63" s="83">
        <f t="shared" si="19"/>
        <v>0</v>
      </c>
      <c r="V63" s="83">
        <f t="shared" si="20"/>
        <v>0</v>
      </c>
      <c r="W63" s="83">
        <f t="shared" si="20"/>
        <v>0</v>
      </c>
      <c r="X63" s="83">
        <f t="shared" si="21"/>
        <v>0</v>
      </c>
      <c r="Y63" s="83">
        <f t="shared" si="21"/>
        <v>0</v>
      </c>
      <c r="Z63" s="83">
        <f t="shared" si="21"/>
        <v>0</v>
      </c>
      <c r="AA63" s="171">
        <f t="shared" si="9"/>
        <v>0</v>
      </c>
      <c r="AB63" s="83">
        <f t="shared" si="22"/>
        <v>0</v>
      </c>
      <c r="AC63" s="83">
        <f t="shared" si="22"/>
        <v>0</v>
      </c>
      <c r="AD63" s="171">
        <f t="shared" si="10"/>
        <v>0</v>
      </c>
      <c r="AE63" s="171">
        <f>IF(AD63=1,SUM(AD$10:AD63),0)</f>
        <v>0</v>
      </c>
      <c r="AF63" s="82" t="str">
        <f t="shared" si="11"/>
        <v/>
      </c>
      <c r="AG63" s="171">
        <f t="shared" si="12"/>
        <v>0</v>
      </c>
    </row>
    <row r="64" spans="1:33" ht="12" customHeight="1" x14ac:dyDescent="0.25">
      <c r="A64" s="497"/>
      <c r="B64" s="15">
        <v>55</v>
      </c>
      <c r="C64" s="468">
        <f t="shared" si="6"/>
        <v>0</v>
      </c>
      <c r="D64" s="469"/>
      <c r="E64" s="470"/>
      <c r="F64" s="67">
        <f t="shared" si="17"/>
        <v>0</v>
      </c>
      <c r="G64" s="67">
        <f t="shared" si="17"/>
        <v>0</v>
      </c>
      <c r="H64" s="67">
        <f t="shared" si="17"/>
        <v>0</v>
      </c>
      <c r="I64" s="67">
        <f t="shared" si="0"/>
        <v>0</v>
      </c>
      <c r="J64" s="67">
        <f t="shared" si="18"/>
        <v>0</v>
      </c>
      <c r="K64" s="16">
        <f t="shared" si="18"/>
        <v>0</v>
      </c>
      <c r="L64" s="67">
        <f t="shared" si="18"/>
        <v>0</v>
      </c>
      <c r="M64" s="17">
        <f>IF(L64&gt;0,VLOOKUP(I64,Labour!$AR$1:$AT$15,3,FALSE),0)</f>
        <v>0</v>
      </c>
      <c r="N64" s="70">
        <f t="shared" si="1"/>
        <v>0</v>
      </c>
      <c r="R64" s="83">
        <f t="shared" si="19"/>
        <v>0</v>
      </c>
      <c r="S64" s="83">
        <f t="shared" si="19"/>
        <v>0</v>
      </c>
      <c r="T64" s="83">
        <f t="shared" si="19"/>
        <v>0</v>
      </c>
      <c r="U64" s="83">
        <f t="shared" si="19"/>
        <v>0</v>
      </c>
      <c r="V64" s="83">
        <f t="shared" si="20"/>
        <v>0</v>
      </c>
      <c r="W64" s="83">
        <f t="shared" si="20"/>
        <v>0</v>
      </c>
      <c r="X64" s="83">
        <f t="shared" si="21"/>
        <v>0</v>
      </c>
      <c r="Y64" s="83">
        <f t="shared" si="21"/>
        <v>0</v>
      </c>
      <c r="Z64" s="83">
        <f t="shared" si="21"/>
        <v>0</v>
      </c>
      <c r="AA64" s="171">
        <f t="shared" si="9"/>
        <v>0</v>
      </c>
      <c r="AB64" s="83">
        <f t="shared" si="22"/>
        <v>0</v>
      </c>
      <c r="AC64" s="83">
        <f t="shared" si="22"/>
        <v>0</v>
      </c>
      <c r="AD64" s="171">
        <f t="shared" si="10"/>
        <v>0</v>
      </c>
      <c r="AE64" s="171">
        <f>IF(AD64=1,SUM(AD$10:AD64),0)</f>
        <v>0</v>
      </c>
      <c r="AF64" s="82" t="str">
        <f t="shared" si="11"/>
        <v/>
      </c>
      <c r="AG64" s="171">
        <f t="shared" si="12"/>
        <v>0</v>
      </c>
    </row>
    <row r="65" spans="1:33" ht="12" customHeight="1" x14ac:dyDescent="0.25">
      <c r="A65" s="497"/>
      <c r="B65" s="15">
        <v>56</v>
      </c>
      <c r="C65" s="468">
        <f t="shared" si="6"/>
        <v>0</v>
      </c>
      <c r="D65" s="469"/>
      <c r="E65" s="470"/>
      <c r="F65" s="67">
        <f t="shared" si="17"/>
        <v>0</v>
      </c>
      <c r="G65" s="67">
        <f t="shared" si="17"/>
        <v>0</v>
      </c>
      <c r="H65" s="67">
        <f t="shared" si="17"/>
        <v>0</v>
      </c>
      <c r="I65" s="67">
        <f t="shared" si="0"/>
        <v>0</v>
      </c>
      <c r="J65" s="67">
        <f t="shared" si="18"/>
        <v>0</v>
      </c>
      <c r="K65" s="16">
        <f t="shared" si="18"/>
        <v>0</v>
      </c>
      <c r="L65" s="67">
        <f t="shared" si="18"/>
        <v>0</v>
      </c>
      <c r="M65" s="17">
        <f>IF(L65&gt;0,VLOOKUP(I65,Labour!$AR$1:$AT$15,3,FALSE),0)</f>
        <v>0</v>
      </c>
      <c r="N65" s="70">
        <f t="shared" si="1"/>
        <v>0</v>
      </c>
      <c r="R65" s="83">
        <f t="shared" si="19"/>
        <v>0</v>
      </c>
      <c r="S65" s="83">
        <f t="shared" si="19"/>
        <v>0</v>
      </c>
      <c r="T65" s="83">
        <f t="shared" si="19"/>
        <v>0</v>
      </c>
      <c r="U65" s="83">
        <f t="shared" si="19"/>
        <v>0</v>
      </c>
      <c r="V65" s="83">
        <f t="shared" si="20"/>
        <v>0</v>
      </c>
      <c r="W65" s="83">
        <f t="shared" si="20"/>
        <v>0</v>
      </c>
      <c r="X65" s="83">
        <f t="shared" si="21"/>
        <v>0</v>
      </c>
      <c r="Y65" s="83">
        <f t="shared" si="21"/>
        <v>0</v>
      </c>
      <c r="Z65" s="83">
        <f t="shared" si="21"/>
        <v>0</v>
      </c>
      <c r="AA65" s="171">
        <f t="shared" si="9"/>
        <v>0</v>
      </c>
      <c r="AB65" s="83">
        <f t="shared" si="22"/>
        <v>0</v>
      </c>
      <c r="AC65" s="83">
        <f t="shared" si="22"/>
        <v>0</v>
      </c>
      <c r="AD65" s="171">
        <f t="shared" si="10"/>
        <v>0</v>
      </c>
      <c r="AE65" s="171">
        <f>IF(AD65=1,SUM(AD$10:AD65),0)</f>
        <v>0</v>
      </c>
      <c r="AF65" s="82" t="str">
        <f t="shared" si="11"/>
        <v/>
      </c>
      <c r="AG65" s="171">
        <f t="shared" si="12"/>
        <v>0</v>
      </c>
    </row>
    <row r="66" spans="1:33" ht="12" customHeight="1" x14ac:dyDescent="0.25">
      <c r="A66" s="497"/>
      <c r="B66" s="15">
        <v>57</v>
      </c>
      <c r="C66" s="468">
        <f t="shared" si="6"/>
        <v>0</v>
      </c>
      <c r="D66" s="469"/>
      <c r="E66" s="470"/>
      <c r="F66" s="67">
        <f t="shared" si="17"/>
        <v>0</v>
      </c>
      <c r="G66" s="67">
        <f t="shared" si="17"/>
        <v>0</v>
      </c>
      <c r="H66" s="67">
        <f t="shared" si="17"/>
        <v>0</v>
      </c>
      <c r="I66" s="67">
        <f t="shared" si="0"/>
        <v>0</v>
      </c>
      <c r="J66" s="67">
        <f t="shared" si="18"/>
        <v>0</v>
      </c>
      <c r="K66" s="16">
        <f t="shared" si="18"/>
        <v>0</v>
      </c>
      <c r="L66" s="67">
        <f t="shared" si="18"/>
        <v>0</v>
      </c>
      <c r="M66" s="17">
        <f>IF(L66&gt;0,VLOOKUP(I66,Labour!$AR$1:$AT$15,3,FALSE),0)</f>
        <v>0</v>
      </c>
      <c r="N66" s="70">
        <f t="shared" si="1"/>
        <v>0</v>
      </c>
      <c r="R66" s="83">
        <f t="shared" si="19"/>
        <v>0</v>
      </c>
      <c r="S66" s="83">
        <f t="shared" si="19"/>
        <v>0</v>
      </c>
      <c r="T66" s="83">
        <f t="shared" si="19"/>
        <v>0</v>
      </c>
      <c r="U66" s="83">
        <f t="shared" si="19"/>
        <v>0</v>
      </c>
      <c r="V66" s="83">
        <f t="shared" si="20"/>
        <v>0</v>
      </c>
      <c r="W66" s="83">
        <f t="shared" si="20"/>
        <v>0</v>
      </c>
      <c r="X66" s="83">
        <f t="shared" si="21"/>
        <v>0</v>
      </c>
      <c r="Y66" s="83">
        <f t="shared" si="21"/>
        <v>0</v>
      </c>
      <c r="Z66" s="83">
        <f t="shared" si="21"/>
        <v>0</v>
      </c>
      <c r="AA66" s="171">
        <f t="shared" si="9"/>
        <v>0</v>
      </c>
      <c r="AB66" s="83">
        <f t="shared" si="22"/>
        <v>0</v>
      </c>
      <c r="AC66" s="83">
        <f t="shared" si="22"/>
        <v>0</v>
      </c>
      <c r="AD66" s="171">
        <f t="shared" si="10"/>
        <v>0</v>
      </c>
      <c r="AE66" s="171">
        <f>IF(AD66=1,SUM(AD$10:AD66),0)</f>
        <v>0</v>
      </c>
      <c r="AF66" s="82" t="str">
        <f t="shared" si="11"/>
        <v/>
      </c>
      <c r="AG66" s="171">
        <f t="shared" si="12"/>
        <v>0</v>
      </c>
    </row>
    <row r="67" spans="1:33" ht="12" customHeight="1" x14ac:dyDescent="0.25">
      <c r="A67" s="497"/>
      <c r="B67" s="15">
        <v>58</v>
      </c>
      <c r="C67" s="468">
        <f t="shared" si="6"/>
        <v>0</v>
      </c>
      <c r="D67" s="469"/>
      <c r="E67" s="470"/>
      <c r="F67" s="67">
        <f t="shared" si="17"/>
        <v>0</v>
      </c>
      <c r="G67" s="67">
        <f t="shared" si="17"/>
        <v>0</v>
      </c>
      <c r="H67" s="67">
        <f t="shared" si="17"/>
        <v>0</v>
      </c>
      <c r="I67" s="67">
        <f t="shared" si="0"/>
        <v>0</v>
      </c>
      <c r="J67" s="67">
        <f t="shared" si="18"/>
        <v>0</v>
      </c>
      <c r="K67" s="16">
        <f t="shared" si="18"/>
        <v>0</v>
      </c>
      <c r="L67" s="67">
        <f t="shared" si="18"/>
        <v>0</v>
      </c>
      <c r="M67" s="17">
        <f>IF(L67&gt;0,VLOOKUP(I67,Labour!$AR$1:$AT$15,3,FALSE),0)</f>
        <v>0</v>
      </c>
      <c r="N67" s="70">
        <f t="shared" si="1"/>
        <v>0</v>
      </c>
      <c r="R67" s="83">
        <f t="shared" si="19"/>
        <v>0</v>
      </c>
      <c r="S67" s="83">
        <f t="shared" si="19"/>
        <v>0</v>
      </c>
      <c r="T67" s="83">
        <f t="shared" si="19"/>
        <v>0</v>
      </c>
      <c r="U67" s="83">
        <f t="shared" si="19"/>
        <v>0</v>
      </c>
      <c r="V67" s="83">
        <f t="shared" si="20"/>
        <v>0</v>
      </c>
      <c r="W67" s="83">
        <f t="shared" si="20"/>
        <v>0</v>
      </c>
      <c r="X67" s="83">
        <f t="shared" si="21"/>
        <v>0</v>
      </c>
      <c r="Y67" s="83">
        <f t="shared" si="21"/>
        <v>0</v>
      </c>
      <c r="Z67" s="83">
        <f t="shared" si="21"/>
        <v>0</v>
      </c>
      <c r="AA67" s="171">
        <f t="shared" si="9"/>
        <v>0</v>
      </c>
      <c r="AB67" s="83">
        <f t="shared" si="22"/>
        <v>0</v>
      </c>
      <c r="AC67" s="83">
        <f t="shared" si="22"/>
        <v>0</v>
      </c>
      <c r="AD67" s="171">
        <f t="shared" si="10"/>
        <v>0</v>
      </c>
      <c r="AE67" s="171">
        <f>IF(AD67=1,SUM(AD$10:AD67),0)</f>
        <v>0</v>
      </c>
      <c r="AF67" s="82" t="str">
        <f t="shared" si="11"/>
        <v/>
      </c>
      <c r="AG67" s="171">
        <f t="shared" si="12"/>
        <v>0</v>
      </c>
    </row>
    <row r="68" spans="1:33" ht="12" customHeight="1" x14ac:dyDescent="0.25">
      <c r="A68" s="497"/>
      <c r="B68" s="15">
        <v>59</v>
      </c>
      <c r="C68" s="468">
        <f t="shared" si="6"/>
        <v>0</v>
      </c>
      <c r="D68" s="469"/>
      <c r="E68" s="470"/>
      <c r="F68" s="67">
        <f t="shared" si="17"/>
        <v>0</v>
      </c>
      <c r="G68" s="67">
        <f t="shared" si="17"/>
        <v>0</v>
      </c>
      <c r="H68" s="67">
        <f t="shared" si="17"/>
        <v>0</v>
      </c>
      <c r="I68" s="67">
        <f t="shared" si="0"/>
        <v>0</v>
      </c>
      <c r="J68" s="67">
        <f t="shared" si="18"/>
        <v>0</v>
      </c>
      <c r="K68" s="16">
        <f t="shared" si="18"/>
        <v>0</v>
      </c>
      <c r="L68" s="67">
        <f t="shared" si="18"/>
        <v>0</v>
      </c>
      <c r="M68" s="17">
        <f>IF(L68&gt;0,VLOOKUP(I68,Labour!$AR$1:$AT$15,3,FALSE),0)</f>
        <v>0</v>
      </c>
      <c r="N68" s="70">
        <f t="shared" si="1"/>
        <v>0</v>
      </c>
      <c r="R68" s="83">
        <f t="shared" si="19"/>
        <v>0</v>
      </c>
      <c r="S68" s="83">
        <f t="shared" si="19"/>
        <v>0</v>
      </c>
      <c r="T68" s="83">
        <f t="shared" si="19"/>
        <v>0</v>
      </c>
      <c r="U68" s="83">
        <f t="shared" si="19"/>
        <v>0</v>
      </c>
      <c r="V68" s="83">
        <f t="shared" si="20"/>
        <v>0</v>
      </c>
      <c r="W68" s="83">
        <f t="shared" si="20"/>
        <v>0</v>
      </c>
      <c r="X68" s="83">
        <f t="shared" si="21"/>
        <v>0</v>
      </c>
      <c r="Y68" s="83">
        <f t="shared" si="21"/>
        <v>0</v>
      </c>
      <c r="Z68" s="83">
        <f t="shared" si="21"/>
        <v>0</v>
      </c>
      <c r="AA68" s="171">
        <f t="shared" si="9"/>
        <v>0</v>
      </c>
      <c r="AB68" s="83">
        <f t="shared" si="22"/>
        <v>0</v>
      </c>
      <c r="AC68" s="83">
        <f t="shared" si="22"/>
        <v>0</v>
      </c>
      <c r="AD68" s="171">
        <f t="shared" si="10"/>
        <v>0</v>
      </c>
      <c r="AE68" s="171">
        <f>IF(AD68=1,SUM(AD$10:AD68),0)</f>
        <v>0</v>
      </c>
      <c r="AF68" s="82" t="str">
        <f t="shared" si="11"/>
        <v/>
      </c>
      <c r="AG68" s="171">
        <f t="shared" si="12"/>
        <v>0</v>
      </c>
    </row>
    <row r="69" spans="1:33" ht="12" customHeight="1" x14ac:dyDescent="0.25">
      <c r="A69" s="497"/>
      <c r="B69" s="15">
        <v>60</v>
      </c>
      <c r="C69" s="468">
        <f t="shared" si="6"/>
        <v>0</v>
      </c>
      <c r="D69" s="469"/>
      <c r="E69" s="470"/>
      <c r="F69" s="67">
        <f t="shared" si="17"/>
        <v>0</v>
      </c>
      <c r="G69" s="67">
        <f t="shared" si="17"/>
        <v>0</v>
      </c>
      <c r="H69" s="67">
        <f t="shared" si="17"/>
        <v>0</v>
      </c>
      <c r="I69" s="67">
        <f t="shared" si="0"/>
        <v>0</v>
      </c>
      <c r="J69" s="67">
        <f t="shared" si="18"/>
        <v>0</v>
      </c>
      <c r="K69" s="16">
        <f t="shared" si="18"/>
        <v>0</v>
      </c>
      <c r="L69" s="67">
        <f t="shared" si="18"/>
        <v>0</v>
      </c>
      <c r="M69" s="17">
        <f>IF(L69&gt;0,VLOOKUP(I69,Labour!$AR$1:$AT$15,3,FALSE),0)</f>
        <v>0</v>
      </c>
      <c r="N69" s="70">
        <f t="shared" si="1"/>
        <v>0</v>
      </c>
      <c r="R69" s="83">
        <f t="shared" si="19"/>
        <v>0</v>
      </c>
      <c r="S69" s="83">
        <f t="shared" si="19"/>
        <v>0</v>
      </c>
      <c r="T69" s="83">
        <f t="shared" si="19"/>
        <v>0</v>
      </c>
      <c r="U69" s="83">
        <f t="shared" si="19"/>
        <v>0</v>
      </c>
      <c r="V69" s="83">
        <f t="shared" si="20"/>
        <v>0</v>
      </c>
      <c r="W69" s="83">
        <f t="shared" si="20"/>
        <v>0</v>
      </c>
      <c r="X69" s="83">
        <f t="shared" si="21"/>
        <v>0</v>
      </c>
      <c r="Y69" s="83">
        <f t="shared" si="21"/>
        <v>0</v>
      </c>
      <c r="Z69" s="83">
        <f t="shared" si="21"/>
        <v>0</v>
      </c>
      <c r="AA69" s="171">
        <f t="shared" si="9"/>
        <v>0</v>
      </c>
      <c r="AB69" s="83">
        <f t="shared" si="22"/>
        <v>0</v>
      </c>
      <c r="AC69" s="83">
        <f t="shared" si="22"/>
        <v>0</v>
      </c>
      <c r="AD69" s="171">
        <f t="shared" si="10"/>
        <v>0</v>
      </c>
      <c r="AE69" s="171">
        <f>IF(AD69=1,SUM(AD$10:AD69),0)</f>
        <v>0</v>
      </c>
      <c r="AF69" s="82" t="str">
        <f t="shared" si="11"/>
        <v/>
      </c>
      <c r="AG69" s="171">
        <f t="shared" si="12"/>
        <v>0</v>
      </c>
    </row>
    <row r="70" spans="1:33" ht="12" customHeight="1" x14ac:dyDescent="0.25">
      <c r="A70" s="497"/>
      <c r="B70" s="15">
        <v>61</v>
      </c>
      <c r="C70" s="468">
        <f t="shared" si="6"/>
        <v>0</v>
      </c>
      <c r="D70" s="469"/>
      <c r="E70" s="470"/>
      <c r="F70" s="67">
        <f t="shared" si="17"/>
        <v>0</v>
      </c>
      <c r="G70" s="67">
        <f t="shared" si="17"/>
        <v>0</v>
      </c>
      <c r="H70" s="67">
        <f t="shared" si="17"/>
        <v>0</v>
      </c>
      <c r="I70" s="67">
        <f t="shared" si="0"/>
        <v>0</v>
      </c>
      <c r="J70" s="67">
        <f t="shared" si="18"/>
        <v>0</v>
      </c>
      <c r="K70" s="16">
        <f t="shared" si="18"/>
        <v>0</v>
      </c>
      <c r="L70" s="67">
        <f t="shared" si="18"/>
        <v>0</v>
      </c>
      <c r="M70" s="17">
        <f>IF(L70&gt;0,VLOOKUP(I70,Labour!$AR$1:$AT$15,3,FALSE),0)</f>
        <v>0</v>
      </c>
      <c r="N70" s="70">
        <f t="shared" si="1"/>
        <v>0</v>
      </c>
      <c r="R70" s="83">
        <f t="shared" ref="R70:U89" si="23">IF($B70&lt;=$U$3,VLOOKUP($B70,UTABLE,R$9,FALSE),0)</f>
        <v>0</v>
      </c>
      <c r="S70" s="83">
        <f t="shared" si="23"/>
        <v>0</v>
      </c>
      <c r="T70" s="83">
        <f t="shared" si="23"/>
        <v>0</v>
      </c>
      <c r="U70" s="83">
        <f t="shared" si="23"/>
        <v>0</v>
      </c>
      <c r="V70" s="83">
        <f t="shared" ref="V70:W89" si="24">IF($B70&lt;=$U$3,IF(VLOOKUP($B70,UTABLE,V$9,FALSE)=V$8,$U70,0),0)</f>
        <v>0</v>
      </c>
      <c r="W70" s="83">
        <f t="shared" si="24"/>
        <v>0</v>
      </c>
      <c r="X70" s="83">
        <f t="shared" ref="X70:Z89" si="25">IF($B70&lt;=$U$3,VLOOKUP($B70,UTABLE,X$9,FALSE),0)</f>
        <v>0</v>
      </c>
      <c r="Y70" s="83">
        <f t="shared" si="25"/>
        <v>0</v>
      </c>
      <c r="Z70" s="83">
        <f t="shared" si="25"/>
        <v>0</v>
      </c>
      <c r="AA70" s="171">
        <f t="shared" si="9"/>
        <v>0</v>
      </c>
      <c r="AB70" s="83">
        <f t="shared" ref="AB70:AC89" si="26">IF($B70&lt;=$U$3,VLOOKUP($B70,UTABLE,AB$9,FALSE),0)</f>
        <v>0</v>
      </c>
      <c r="AC70" s="83">
        <f t="shared" si="26"/>
        <v>0</v>
      </c>
      <c r="AD70" s="171">
        <f t="shared" si="10"/>
        <v>0</v>
      </c>
      <c r="AE70" s="171">
        <f>IF(AD70=1,SUM(AD$10:AD70),0)</f>
        <v>0</v>
      </c>
      <c r="AF70" s="82" t="str">
        <f t="shared" si="11"/>
        <v/>
      </c>
      <c r="AG70" s="171">
        <f t="shared" si="12"/>
        <v>0</v>
      </c>
    </row>
    <row r="71" spans="1:33" ht="12" customHeight="1" x14ac:dyDescent="0.25">
      <c r="A71" s="497"/>
      <c r="B71" s="15">
        <v>62</v>
      </c>
      <c r="C71" s="468">
        <f t="shared" si="6"/>
        <v>0</v>
      </c>
      <c r="D71" s="469"/>
      <c r="E71" s="470"/>
      <c r="F71" s="67">
        <f t="shared" si="17"/>
        <v>0</v>
      </c>
      <c r="G71" s="67">
        <f t="shared" si="17"/>
        <v>0</v>
      </c>
      <c r="H71" s="67">
        <f t="shared" si="17"/>
        <v>0</v>
      </c>
      <c r="I71" s="67">
        <f t="shared" si="0"/>
        <v>0</v>
      </c>
      <c r="J71" s="67">
        <f t="shared" si="18"/>
        <v>0</v>
      </c>
      <c r="K71" s="16">
        <f t="shared" si="18"/>
        <v>0</v>
      </c>
      <c r="L71" s="67">
        <f t="shared" si="18"/>
        <v>0</v>
      </c>
      <c r="M71" s="17">
        <f>IF(L71&gt;0,VLOOKUP(I71,Labour!$AR$1:$AT$15,3,FALSE),0)</f>
        <v>0</v>
      </c>
      <c r="N71" s="70">
        <f t="shared" si="1"/>
        <v>0</v>
      </c>
      <c r="R71" s="83">
        <f t="shared" si="23"/>
        <v>0</v>
      </c>
      <c r="S71" s="83">
        <f t="shared" si="23"/>
        <v>0</v>
      </c>
      <c r="T71" s="83">
        <f t="shared" si="23"/>
        <v>0</v>
      </c>
      <c r="U71" s="83">
        <f t="shared" si="23"/>
        <v>0</v>
      </c>
      <c r="V71" s="83">
        <f t="shared" si="24"/>
        <v>0</v>
      </c>
      <c r="W71" s="83">
        <f t="shared" si="24"/>
        <v>0</v>
      </c>
      <c r="X71" s="83">
        <f t="shared" si="25"/>
        <v>0</v>
      </c>
      <c r="Y71" s="83">
        <f t="shared" si="25"/>
        <v>0</v>
      </c>
      <c r="Z71" s="83">
        <f t="shared" si="25"/>
        <v>0</v>
      </c>
      <c r="AA71" s="171">
        <f t="shared" si="9"/>
        <v>0</v>
      </c>
      <c r="AB71" s="83">
        <f t="shared" si="26"/>
        <v>0</v>
      </c>
      <c r="AC71" s="83">
        <f t="shared" si="26"/>
        <v>0</v>
      </c>
      <c r="AD71" s="171">
        <f t="shared" si="10"/>
        <v>0</v>
      </c>
      <c r="AE71" s="171">
        <f>IF(AD71=1,SUM(AD$10:AD71),0)</f>
        <v>0</v>
      </c>
      <c r="AF71" s="82" t="str">
        <f t="shared" si="11"/>
        <v/>
      </c>
      <c r="AG71" s="171">
        <f t="shared" si="12"/>
        <v>0</v>
      </c>
    </row>
    <row r="72" spans="1:33" ht="12" customHeight="1" x14ac:dyDescent="0.25">
      <c r="A72" s="497"/>
      <c r="B72" s="15">
        <v>63</v>
      </c>
      <c r="C72" s="468">
        <f t="shared" si="6"/>
        <v>0</v>
      </c>
      <c r="D72" s="469"/>
      <c r="E72" s="470"/>
      <c r="F72" s="67">
        <f t="shared" si="17"/>
        <v>0</v>
      </c>
      <c r="G72" s="67">
        <f t="shared" si="17"/>
        <v>0</v>
      </c>
      <c r="H72" s="67">
        <f t="shared" si="17"/>
        <v>0</v>
      </c>
      <c r="I72" s="67">
        <f t="shared" si="0"/>
        <v>0</v>
      </c>
      <c r="J72" s="67">
        <f t="shared" si="18"/>
        <v>0</v>
      </c>
      <c r="K72" s="16">
        <f t="shared" si="18"/>
        <v>0</v>
      </c>
      <c r="L72" s="67">
        <f t="shared" si="18"/>
        <v>0</v>
      </c>
      <c r="M72" s="17">
        <f>IF(L72&gt;0,VLOOKUP(I72,Labour!$AR$1:$AT$15,3,FALSE),0)</f>
        <v>0</v>
      </c>
      <c r="N72" s="70">
        <f t="shared" si="1"/>
        <v>0</v>
      </c>
      <c r="R72" s="83">
        <f t="shared" si="23"/>
        <v>0</v>
      </c>
      <c r="S72" s="83">
        <f t="shared" si="23"/>
        <v>0</v>
      </c>
      <c r="T72" s="83">
        <f t="shared" si="23"/>
        <v>0</v>
      </c>
      <c r="U72" s="83">
        <f t="shared" si="23"/>
        <v>0</v>
      </c>
      <c r="V72" s="83">
        <f t="shared" si="24"/>
        <v>0</v>
      </c>
      <c r="W72" s="83">
        <f t="shared" si="24"/>
        <v>0</v>
      </c>
      <c r="X72" s="83">
        <f t="shared" si="25"/>
        <v>0</v>
      </c>
      <c r="Y72" s="83">
        <f t="shared" si="25"/>
        <v>0</v>
      </c>
      <c r="Z72" s="83">
        <f t="shared" si="25"/>
        <v>0</v>
      </c>
      <c r="AA72" s="171">
        <f t="shared" si="9"/>
        <v>0</v>
      </c>
      <c r="AB72" s="83">
        <f t="shared" si="26"/>
        <v>0</v>
      </c>
      <c r="AC72" s="83">
        <f t="shared" si="26"/>
        <v>0</v>
      </c>
      <c r="AD72" s="171">
        <f t="shared" si="10"/>
        <v>0</v>
      </c>
      <c r="AE72" s="171">
        <f>IF(AD72=1,SUM(AD$10:AD72),0)</f>
        <v>0</v>
      </c>
      <c r="AF72" s="82" t="str">
        <f t="shared" si="11"/>
        <v/>
      </c>
      <c r="AG72" s="171">
        <f t="shared" si="12"/>
        <v>0</v>
      </c>
    </row>
    <row r="73" spans="1:33" ht="12" customHeight="1" x14ac:dyDescent="0.25">
      <c r="A73" s="497"/>
      <c r="B73" s="15">
        <v>64</v>
      </c>
      <c r="C73" s="468">
        <f t="shared" si="6"/>
        <v>0</v>
      </c>
      <c r="D73" s="469"/>
      <c r="E73" s="470"/>
      <c r="F73" s="67">
        <f t="shared" si="17"/>
        <v>0</v>
      </c>
      <c r="G73" s="67">
        <f t="shared" si="17"/>
        <v>0</v>
      </c>
      <c r="H73" s="67">
        <f t="shared" si="17"/>
        <v>0</v>
      </c>
      <c r="I73" s="67">
        <f t="shared" si="0"/>
        <v>0</v>
      </c>
      <c r="J73" s="67">
        <f t="shared" si="18"/>
        <v>0</v>
      </c>
      <c r="K73" s="16">
        <f t="shared" si="18"/>
        <v>0</v>
      </c>
      <c r="L73" s="67">
        <f t="shared" si="18"/>
        <v>0</v>
      </c>
      <c r="M73" s="17">
        <f>IF(L73&gt;0,VLOOKUP(I73,Labour!$AR$1:$AT$15,3,FALSE),0)</f>
        <v>0</v>
      </c>
      <c r="N73" s="70">
        <f t="shared" si="1"/>
        <v>0</v>
      </c>
      <c r="R73" s="83">
        <f t="shared" si="23"/>
        <v>0</v>
      </c>
      <c r="S73" s="83">
        <f t="shared" si="23"/>
        <v>0</v>
      </c>
      <c r="T73" s="83">
        <f t="shared" si="23"/>
        <v>0</v>
      </c>
      <c r="U73" s="83">
        <f t="shared" si="23"/>
        <v>0</v>
      </c>
      <c r="V73" s="83">
        <f t="shared" si="24"/>
        <v>0</v>
      </c>
      <c r="W73" s="83">
        <f t="shared" si="24"/>
        <v>0</v>
      </c>
      <c r="X73" s="83">
        <f t="shared" si="25"/>
        <v>0</v>
      </c>
      <c r="Y73" s="83">
        <f t="shared" si="25"/>
        <v>0</v>
      </c>
      <c r="Z73" s="83">
        <f t="shared" si="25"/>
        <v>0</v>
      </c>
      <c r="AA73" s="171">
        <f t="shared" si="9"/>
        <v>0</v>
      </c>
      <c r="AB73" s="83">
        <f t="shared" si="26"/>
        <v>0</v>
      </c>
      <c r="AC73" s="83">
        <f t="shared" si="26"/>
        <v>0</v>
      </c>
      <c r="AD73" s="171">
        <f t="shared" si="10"/>
        <v>0</v>
      </c>
      <c r="AE73" s="171">
        <f>IF(AD73=1,SUM(AD$10:AD73),0)</f>
        <v>0</v>
      </c>
      <c r="AF73" s="82" t="str">
        <f t="shared" si="11"/>
        <v/>
      </c>
      <c r="AG73" s="171">
        <f t="shared" si="12"/>
        <v>0</v>
      </c>
    </row>
    <row r="74" spans="1:33" ht="12" customHeight="1" x14ac:dyDescent="0.25">
      <c r="A74" s="497"/>
      <c r="B74" s="15">
        <v>65</v>
      </c>
      <c r="C74" s="468">
        <f t="shared" si="6"/>
        <v>0</v>
      </c>
      <c r="D74" s="469"/>
      <c r="E74" s="470"/>
      <c r="F74" s="67">
        <f t="shared" si="17"/>
        <v>0</v>
      </c>
      <c r="G74" s="67">
        <f t="shared" si="17"/>
        <v>0</v>
      </c>
      <c r="H74" s="67">
        <f t="shared" si="17"/>
        <v>0</v>
      </c>
      <c r="I74" s="67">
        <f t="shared" ref="I74:I109" si="27">X74</f>
        <v>0</v>
      </c>
      <c r="J74" s="67">
        <f t="shared" si="18"/>
        <v>0</v>
      </c>
      <c r="K74" s="16">
        <f t="shared" si="18"/>
        <v>0</v>
      </c>
      <c r="L74" s="67">
        <f t="shared" si="18"/>
        <v>0</v>
      </c>
      <c r="M74" s="17">
        <f>IF(L74&gt;0,VLOOKUP(I74,Labour!$AR$1:$AT$15,3,FALSE),0)</f>
        <v>0</v>
      </c>
      <c r="N74" s="70">
        <f t="shared" ref="N74:N109" si="28">J74*K74+L74*M74</f>
        <v>0</v>
      </c>
      <c r="R74" s="83">
        <f t="shared" si="23"/>
        <v>0</v>
      </c>
      <c r="S74" s="83">
        <f t="shared" si="23"/>
        <v>0</v>
      </c>
      <c r="T74" s="83">
        <f t="shared" si="23"/>
        <v>0</v>
      </c>
      <c r="U74" s="83">
        <f t="shared" si="23"/>
        <v>0</v>
      </c>
      <c r="V74" s="83">
        <f t="shared" si="24"/>
        <v>0</v>
      </c>
      <c r="W74" s="83">
        <f t="shared" si="24"/>
        <v>0</v>
      </c>
      <c r="X74" s="83">
        <f t="shared" si="25"/>
        <v>0</v>
      </c>
      <c r="Y74" s="83">
        <f t="shared" si="25"/>
        <v>0</v>
      </c>
      <c r="Z74" s="83">
        <f t="shared" si="25"/>
        <v>0</v>
      </c>
      <c r="AA74" s="171">
        <f t="shared" si="9"/>
        <v>0</v>
      </c>
      <c r="AB74" s="83">
        <f t="shared" si="26"/>
        <v>0</v>
      </c>
      <c r="AC74" s="83">
        <f t="shared" si="26"/>
        <v>0</v>
      </c>
      <c r="AD74" s="171">
        <f t="shared" si="10"/>
        <v>0</v>
      </c>
      <c r="AE74" s="171">
        <f>IF(AD74=1,SUM(AD$10:AD74),0)</f>
        <v>0</v>
      </c>
      <c r="AF74" s="82" t="str">
        <f t="shared" si="11"/>
        <v/>
      </c>
      <c r="AG74" s="171">
        <f t="shared" si="12"/>
        <v>0</v>
      </c>
    </row>
    <row r="75" spans="1:33" ht="12" customHeight="1" x14ac:dyDescent="0.25">
      <c r="A75" s="497"/>
      <c r="B75" s="15">
        <v>66</v>
      </c>
      <c r="C75" s="468">
        <f t="shared" ref="C75:C109" si="29">R75</f>
        <v>0</v>
      </c>
      <c r="D75" s="469"/>
      <c r="E75" s="470"/>
      <c r="F75" s="67">
        <f t="shared" si="17"/>
        <v>0</v>
      </c>
      <c r="G75" s="67">
        <f t="shared" si="17"/>
        <v>0</v>
      </c>
      <c r="H75" s="67">
        <f t="shared" si="17"/>
        <v>0</v>
      </c>
      <c r="I75" s="67">
        <f t="shared" si="27"/>
        <v>0</v>
      </c>
      <c r="J75" s="67">
        <f t="shared" si="18"/>
        <v>0</v>
      </c>
      <c r="K75" s="16">
        <f t="shared" si="18"/>
        <v>0</v>
      </c>
      <c r="L75" s="67">
        <f t="shared" si="18"/>
        <v>0</v>
      </c>
      <c r="M75" s="17">
        <f>IF(L75&gt;0,VLOOKUP(I75,Labour!$AR$1:$AT$15,3,FALSE),0)</f>
        <v>0</v>
      </c>
      <c r="N75" s="70">
        <f t="shared" si="28"/>
        <v>0</v>
      </c>
      <c r="R75" s="83">
        <f t="shared" si="23"/>
        <v>0</v>
      </c>
      <c r="S75" s="83">
        <f t="shared" si="23"/>
        <v>0</v>
      </c>
      <c r="T75" s="83">
        <f t="shared" si="23"/>
        <v>0</v>
      </c>
      <c r="U75" s="83">
        <f t="shared" si="23"/>
        <v>0</v>
      </c>
      <c r="V75" s="83">
        <f t="shared" si="24"/>
        <v>0</v>
      </c>
      <c r="W75" s="83">
        <f t="shared" si="24"/>
        <v>0</v>
      </c>
      <c r="X75" s="83">
        <f t="shared" si="25"/>
        <v>0</v>
      </c>
      <c r="Y75" s="83">
        <f t="shared" si="25"/>
        <v>0</v>
      </c>
      <c r="Z75" s="83">
        <f t="shared" si="25"/>
        <v>0</v>
      </c>
      <c r="AA75" s="171">
        <f t="shared" ref="AA75:AA109" si="30">Y75+Z75</f>
        <v>0</v>
      </c>
      <c r="AB75" s="83">
        <f t="shared" si="26"/>
        <v>0</v>
      </c>
      <c r="AC75" s="83">
        <f t="shared" si="26"/>
        <v>0</v>
      </c>
      <c r="AD75" s="171">
        <f t="shared" ref="AD75:AD109" si="31">IF(AND(T75&lt;&gt;0,X75="op"),1,0)</f>
        <v>0</v>
      </c>
      <c r="AE75" s="171">
        <f>IF(AD75=1,SUM(AD$10:AD75),0)</f>
        <v>0</v>
      </c>
      <c r="AF75" s="82" t="str">
        <f t="shared" ref="AF75:AF109" si="32">IF(AND(AD75=1,AE75&lt;$AD$7),S75&amp;", ",IF(AND(AD75=1,AE75=$AD$7),S75,""))</f>
        <v/>
      </c>
      <c r="AG75" s="171">
        <f t="shared" ref="AG75:AG109" si="33">IF(AD75=1,T75,0)</f>
        <v>0</v>
      </c>
    </row>
    <row r="76" spans="1:33" ht="12" customHeight="1" x14ac:dyDescent="0.25">
      <c r="A76" s="497"/>
      <c r="B76" s="15">
        <v>67</v>
      </c>
      <c r="C76" s="468">
        <f t="shared" si="29"/>
        <v>0</v>
      </c>
      <c r="D76" s="469"/>
      <c r="E76" s="470"/>
      <c r="F76" s="67">
        <f t="shared" si="17"/>
        <v>0</v>
      </c>
      <c r="G76" s="67">
        <f t="shared" si="17"/>
        <v>0</v>
      </c>
      <c r="H76" s="67">
        <f t="shared" si="17"/>
        <v>0</v>
      </c>
      <c r="I76" s="67">
        <f t="shared" si="27"/>
        <v>0</v>
      </c>
      <c r="J76" s="67">
        <f t="shared" si="18"/>
        <v>0</v>
      </c>
      <c r="K76" s="16">
        <f t="shared" si="18"/>
        <v>0</v>
      </c>
      <c r="L76" s="67">
        <f t="shared" si="18"/>
        <v>0</v>
      </c>
      <c r="M76" s="17">
        <f>IF(L76&gt;0,VLOOKUP(I76,Labour!$AR$1:$AT$15,3,FALSE),0)</f>
        <v>0</v>
      </c>
      <c r="N76" s="70">
        <f t="shared" si="28"/>
        <v>0</v>
      </c>
      <c r="R76" s="83">
        <f t="shared" si="23"/>
        <v>0</v>
      </c>
      <c r="S76" s="83">
        <f t="shared" si="23"/>
        <v>0</v>
      </c>
      <c r="T76" s="83">
        <f t="shared" si="23"/>
        <v>0</v>
      </c>
      <c r="U76" s="83">
        <f t="shared" si="23"/>
        <v>0</v>
      </c>
      <c r="V76" s="83">
        <f t="shared" si="24"/>
        <v>0</v>
      </c>
      <c r="W76" s="83">
        <f t="shared" si="24"/>
        <v>0</v>
      </c>
      <c r="X76" s="83">
        <f t="shared" si="25"/>
        <v>0</v>
      </c>
      <c r="Y76" s="83">
        <f t="shared" si="25"/>
        <v>0</v>
      </c>
      <c r="Z76" s="83">
        <f t="shared" si="25"/>
        <v>0</v>
      </c>
      <c r="AA76" s="171">
        <f t="shared" si="30"/>
        <v>0</v>
      </c>
      <c r="AB76" s="83">
        <f t="shared" si="26"/>
        <v>0</v>
      </c>
      <c r="AC76" s="83">
        <f t="shared" si="26"/>
        <v>0</v>
      </c>
      <c r="AD76" s="171">
        <f t="shared" si="31"/>
        <v>0</v>
      </c>
      <c r="AE76" s="171">
        <f>IF(AD76=1,SUM(AD$10:AD76),0)</f>
        <v>0</v>
      </c>
      <c r="AF76" s="82" t="str">
        <f t="shared" si="32"/>
        <v/>
      </c>
      <c r="AG76" s="171">
        <f t="shared" si="33"/>
        <v>0</v>
      </c>
    </row>
    <row r="77" spans="1:33" ht="12" customHeight="1" x14ac:dyDescent="0.25">
      <c r="A77" s="497"/>
      <c r="B77" s="15">
        <v>68</v>
      </c>
      <c r="C77" s="468">
        <f t="shared" si="29"/>
        <v>0</v>
      </c>
      <c r="D77" s="469"/>
      <c r="E77" s="470"/>
      <c r="F77" s="67">
        <f t="shared" si="17"/>
        <v>0</v>
      </c>
      <c r="G77" s="67">
        <f t="shared" si="17"/>
        <v>0</v>
      </c>
      <c r="H77" s="67">
        <f t="shared" si="17"/>
        <v>0</v>
      </c>
      <c r="I77" s="67">
        <f t="shared" si="27"/>
        <v>0</v>
      </c>
      <c r="J77" s="67">
        <f t="shared" si="18"/>
        <v>0</v>
      </c>
      <c r="K77" s="16">
        <f t="shared" si="18"/>
        <v>0</v>
      </c>
      <c r="L77" s="67">
        <f t="shared" si="18"/>
        <v>0</v>
      </c>
      <c r="M77" s="17">
        <f>IF(L77&gt;0,VLOOKUP(I77,Labour!$AR$1:$AT$15,3,FALSE),0)</f>
        <v>0</v>
      </c>
      <c r="N77" s="70">
        <f t="shared" si="28"/>
        <v>0</v>
      </c>
      <c r="R77" s="83">
        <f t="shared" si="23"/>
        <v>0</v>
      </c>
      <c r="S77" s="83">
        <f t="shared" si="23"/>
        <v>0</v>
      </c>
      <c r="T77" s="83">
        <f t="shared" si="23"/>
        <v>0</v>
      </c>
      <c r="U77" s="83">
        <f t="shared" si="23"/>
        <v>0</v>
      </c>
      <c r="V77" s="83">
        <f t="shared" si="24"/>
        <v>0</v>
      </c>
      <c r="W77" s="83">
        <f t="shared" si="24"/>
        <v>0</v>
      </c>
      <c r="X77" s="83">
        <f t="shared" si="25"/>
        <v>0</v>
      </c>
      <c r="Y77" s="83">
        <f t="shared" si="25"/>
        <v>0</v>
      </c>
      <c r="Z77" s="83">
        <f t="shared" si="25"/>
        <v>0</v>
      </c>
      <c r="AA77" s="171">
        <f t="shared" si="30"/>
        <v>0</v>
      </c>
      <c r="AB77" s="83">
        <f t="shared" si="26"/>
        <v>0</v>
      </c>
      <c r="AC77" s="83">
        <f t="shared" si="26"/>
        <v>0</v>
      </c>
      <c r="AD77" s="171">
        <f t="shared" si="31"/>
        <v>0</v>
      </c>
      <c r="AE77" s="171">
        <f>IF(AD77=1,SUM(AD$10:AD77),0)</f>
        <v>0</v>
      </c>
      <c r="AF77" s="82" t="str">
        <f t="shared" si="32"/>
        <v/>
      </c>
      <c r="AG77" s="171">
        <f t="shared" si="33"/>
        <v>0</v>
      </c>
    </row>
    <row r="78" spans="1:33" ht="12" customHeight="1" x14ac:dyDescent="0.25">
      <c r="A78" s="497"/>
      <c r="B78" s="15">
        <v>69</v>
      </c>
      <c r="C78" s="468">
        <f t="shared" si="29"/>
        <v>0</v>
      </c>
      <c r="D78" s="469"/>
      <c r="E78" s="470"/>
      <c r="F78" s="67">
        <f t="shared" si="17"/>
        <v>0</v>
      </c>
      <c r="G78" s="67">
        <f t="shared" si="17"/>
        <v>0</v>
      </c>
      <c r="H78" s="67">
        <f t="shared" si="17"/>
        <v>0</v>
      </c>
      <c r="I78" s="67">
        <f t="shared" si="27"/>
        <v>0</v>
      </c>
      <c r="J78" s="67">
        <f t="shared" si="18"/>
        <v>0</v>
      </c>
      <c r="K78" s="16">
        <f t="shared" si="18"/>
        <v>0</v>
      </c>
      <c r="L78" s="67">
        <f t="shared" si="18"/>
        <v>0</v>
      </c>
      <c r="M78" s="17">
        <f>IF(L78&gt;0,VLOOKUP(I78,Labour!$AR$1:$AT$15,3,FALSE),0)</f>
        <v>0</v>
      </c>
      <c r="N78" s="70">
        <f t="shared" si="28"/>
        <v>0</v>
      </c>
      <c r="R78" s="83">
        <f t="shared" si="23"/>
        <v>0</v>
      </c>
      <c r="S78" s="83">
        <f t="shared" si="23"/>
        <v>0</v>
      </c>
      <c r="T78" s="83">
        <f t="shared" si="23"/>
        <v>0</v>
      </c>
      <c r="U78" s="83">
        <f t="shared" si="23"/>
        <v>0</v>
      </c>
      <c r="V78" s="83">
        <f t="shared" si="24"/>
        <v>0</v>
      </c>
      <c r="W78" s="83">
        <f t="shared" si="24"/>
        <v>0</v>
      </c>
      <c r="X78" s="83">
        <f t="shared" si="25"/>
        <v>0</v>
      </c>
      <c r="Y78" s="83">
        <f t="shared" si="25"/>
        <v>0</v>
      </c>
      <c r="Z78" s="83">
        <f t="shared" si="25"/>
        <v>0</v>
      </c>
      <c r="AA78" s="171">
        <f t="shared" si="30"/>
        <v>0</v>
      </c>
      <c r="AB78" s="83">
        <f t="shared" si="26"/>
        <v>0</v>
      </c>
      <c r="AC78" s="83">
        <f t="shared" si="26"/>
        <v>0</v>
      </c>
      <c r="AD78" s="171">
        <f t="shared" si="31"/>
        <v>0</v>
      </c>
      <c r="AE78" s="171">
        <f>IF(AD78=1,SUM(AD$10:AD78),0)</f>
        <v>0</v>
      </c>
      <c r="AF78" s="82" t="str">
        <f t="shared" si="32"/>
        <v/>
      </c>
      <c r="AG78" s="171">
        <f t="shared" si="33"/>
        <v>0</v>
      </c>
    </row>
    <row r="79" spans="1:33" ht="12" customHeight="1" x14ac:dyDescent="0.25">
      <c r="A79" s="497"/>
      <c r="B79" s="15">
        <v>70</v>
      </c>
      <c r="C79" s="468">
        <f t="shared" si="29"/>
        <v>0</v>
      </c>
      <c r="D79" s="469"/>
      <c r="E79" s="470"/>
      <c r="F79" s="67">
        <f t="shared" si="17"/>
        <v>0</v>
      </c>
      <c r="G79" s="67">
        <f t="shared" si="17"/>
        <v>0</v>
      </c>
      <c r="H79" s="67">
        <f t="shared" si="17"/>
        <v>0</v>
      </c>
      <c r="I79" s="67">
        <f t="shared" si="27"/>
        <v>0</v>
      </c>
      <c r="J79" s="67">
        <f t="shared" si="18"/>
        <v>0</v>
      </c>
      <c r="K79" s="16">
        <f t="shared" si="18"/>
        <v>0</v>
      </c>
      <c r="L79" s="67">
        <f t="shared" si="18"/>
        <v>0</v>
      </c>
      <c r="M79" s="17">
        <f>IF(L79&gt;0,VLOOKUP(I79,Labour!$AR$1:$AT$15,3,FALSE),0)</f>
        <v>0</v>
      </c>
      <c r="N79" s="70">
        <f t="shared" si="28"/>
        <v>0</v>
      </c>
      <c r="R79" s="83">
        <f t="shared" si="23"/>
        <v>0</v>
      </c>
      <c r="S79" s="83">
        <f t="shared" si="23"/>
        <v>0</v>
      </c>
      <c r="T79" s="83">
        <f t="shared" si="23"/>
        <v>0</v>
      </c>
      <c r="U79" s="83">
        <f t="shared" si="23"/>
        <v>0</v>
      </c>
      <c r="V79" s="83">
        <f t="shared" si="24"/>
        <v>0</v>
      </c>
      <c r="W79" s="83">
        <f t="shared" si="24"/>
        <v>0</v>
      </c>
      <c r="X79" s="83">
        <f t="shared" si="25"/>
        <v>0</v>
      </c>
      <c r="Y79" s="83">
        <f t="shared" si="25"/>
        <v>0</v>
      </c>
      <c r="Z79" s="83">
        <f t="shared" si="25"/>
        <v>0</v>
      </c>
      <c r="AA79" s="171">
        <f t="shared" si="30"/>
        <v>0</v>
      </c>
      <c r="AB79" s="83">
        <f t="shared" si="26"/>
        <v>0</v>
      </c>
      <c r="AC79" s="83">
        <f t="shared" si="26"/>
        <v>0</v>
      </c>
      <c r="AD79" s="171">
        <f t="shared" si="31"/>
        <v>0</v>
      </c>
      <c r="AE79" s="171">
        <f>IF(AD79=1,SUM(AD$10:AD79),0)</f>
        <v>0</v>
      </c>
      <c r="AF79" s="82" t="str">
        <f t="shared" si="32"/>
        <v/>
      </c>
      <c r="AG79" s="171">
        <f t="shared" si="33"/>
        <v>0</v>
      </c>
    </row>
    <row r="80" spans="1:33" ht="12" customHeight="1" x14ac:dyDescent="0.25">
      <c r="A80" s="497"/>
      <c r="B80" s="15">
        <v>71</v>
      </c>
      <c r="C80" s="468">
        <f t="shared" si="29"/>
        <v>0</v>
      </c>
      <c r="D80" s="469"/>
      <c r="E80" s="470"/>
      <c r="F80" s="67">
        <f t="shared" si="17"/>
        <v>0</v>
      </c>
      <c r="G80" s="67">
        <f t="shared" si="17"/>
        <v>0</v>
      </c>
      <c r="H80" s="67">
        <f t="shared" si="17"/>
        <v>0</v>
      </c>
      <c r="I80" s="67">
        <f t="shared" si="27"/>
        <v>0</v>
      </c>
      <c r="J80" s="67">
        <f t="shared" si="18"/>
        <v>0</v>
      </c>
      <c r="K80" s="16">
        <f t="shared" si="18"/>
        <v>0</v>
      </c>
      <c r="L80" s="67">
        <f t="shared" si="18"/>
        <v>0</v>
      </c>
      <c r="M80" s="17">
        <f>IF(L80&gt;0,VLOOKUP(I80,Labour!$AR$1:$AT$15,3,FALSE),0)</f>
        <v>0</v>
      </c>
      <c r="N80" s="70">
        <f t="shared" si="28"/>
        <v>0</v>
      </c>
      <c r="R80" s="83">
        <f t="shared" si="23"/>
        <v>0</v>
      </c>
      <c r="S80" s="83">
        <f t="shared" si="23"/>
        <v>0</v>
      </c>
      <c r="T80" s="83">
        <f t="shared" si="23"/>
        <v>0</v>
      </c>
      <c r="U80" s="83">
        <f t="shared" si="23"/>
        <v>0</v>
      </c>
      <c r="V80" s="83">
        <f t="shared" si="24"/>
        <v>0</v>
      </c>
      <c r="W80" s="83">
        <f t="shared" si="24"/>
        <v>0</v>
      </c>
      <c r="X80" s="83">
        <f t="shared" si="25"/>
        <v>0</v>
      </c>
      <c r="Y80" s="83">
        <f t="shared" si="25"/>
        <v>0</v>
      </c>
      <c r="Z80" s="83">
        <f t="shared" si="25"/>
        <v>0</v>
      </c>
      <c r="AA80" s="171">
        <f t="shared" si="30"/>
        <v>0</v>
      </c>
      <c r="AB80" s="83">
        <f t="shared" si="26"/>
        <v>0</v>
      </c>
      <c r="AC80" s="83">
        <f t="shared" si="26"/>
        <v>0</v>
      </c>
      <c r="AD80" s="171">
        <f t="shared" si="31"/>
        <v>0</v>
      </c>
      <c r="AE80" s="171">
        <f>IF(AD80=1,SUM(AD$10:AD80),0)</f>
        <v>0</v>
      </c>
      <c r="AF80" s="82" t="str">
        <f t="shared" si="32"/>
        <v/>
      </c>
      <c r="AG80" s="171">
        <f t="shared" si="33"/>
        <v>0</v>
      </c>
    </row>
    <row r="81" spans="1:33" ht="12" customHeight="1" x14ac:dyDescent="0.25">
      <c r="A81" s="497"/>
      <c r="B81" s="15">
        <v>72</v>
      </c>
      <c r="C81" s="468">
        <f t="shared" si="29"/>
        <v>0</v>
      </c>
      <c r="D81" s="469"/>
      <c r="E81" s="470"/>
      <c r="F81" s="67">
        <f t="shared" si="17"/>
        <v>0</v>
      </c>
      <c r="G81" s="67">
        <f t="shared" si="17"/>
        <v>0</v>
      </c>
      <c r="H81" s="67">
        <f t="shared" si="17"/>
        <v>0</v>
      </c>
      <c r="I81" s="67">
        <f t="shared" si="27"/>
        <v>0</v>
      </c>
      <c r="J81" s="67">
        <f t="shared" si="18"/>
        <v>0</v>
      </c>
      <c r="K81" s="16">
        <f t="shared" si="18"/>
        <v>0</v>
      </c>
      <c r="L81" s="67">
        <f t="shared" si="18"/>
        <v>0</v>
      </c>
      <c r="M81" s="17">
        <f>IF(L81&gt;0,VLOOKUP(I81,Labour!$AR$1:$AT$15,3,FALSE),0)</f>
        <v>0</v>
      </c>
      <c r="N81" s="70">
        <f t="shared" si="28"/>
        <v>0</v>
      </c>
      <c r="R81" s="83">
        <f t="shared" si="23"/>
        <v>0</v>
      </c>
      <c r="S81" s="83">
        <f t="shared" si="23"/>
        <v>0</v>
      </c>
      <c r="T81" s="83">
        <f t="shared" si="23"/>
        <v>0</v>
      </c>
      <c r="U81" s="83">
        <f t="shared" si="23"/>
        <v>0</v>
      </c>
      <c r="V81" s="83">
        <f t="shared" si="24"/>
        <v>0</v>
      </c>
      <c r="W81" s="83">
        <f t="shared" si="24"/>
        <v>0</v>
      </c>
      <c r="X81" s="83">
        <f t="shared" si="25"/>
        <v>0</v>
      </c>
      <c r="Y81" s="83">
        <f t="shared" si="25"/>
        <v>0</v>
      </c>
      <c r="Z81" s="83">
        <f t="shared" si="25"/>
        <v>0</v>
      </c>
      <c r="AA81" s="171">
        <f t="shared" si="30"/>
        <v>0</v>
      </c>
      <c r="AB81" s="83">
        <f t="shared" si="26"/>
        <v>0</v>
      </c>
      <c r="AC81" s="83">
        <f t="shared" si="26"/>
        <v>0</v>
      </c>
      <c r="AD81" s="171">
        <f t="shared" si="31"/>
        <v>0</v>
      </c>
      <c r="AE81" s="171">
        <f>IF(AD81=1,SUM(AD$10:AD81),0)</f>
        <v>0</v>
      </c>
      <c r="AF81" s="82" t="str">
        <f t="shared" si="32"/>
        <v/>
      </c>
      <c r="AG81" s="171">
        <f t="shared" si="33"/>
        <v>0</v>
      </c>
    </row>
    <row r="82" spans="1:33" ht="12" customHeight="1" x14ac:dyDescent="0.25">
      <c r="A82" s="497"/>
      <c r="B82" s="15">
        <v>73</v>
      </c>
      <c r="C82" s="468">
        <f t="shared" si="29"/>
        <v>0</v>
      </c>
      <c r="D82" s="469"/>
      <c r="E82" s="470"/>
      <c r="F82" s="67">
        <f t="shared" si="17"/>
        <v>0</v>
      </c>
      <c r="G82" s="67">
        <f t="shared" si="17"/>
        <v>0</v>
      </c>
      <c r="H82" s="67">
        <f t="shared" si="17"/>
        <v>0</v>
      </c>
      <c r="I82" s="67">
        <f t="shared" si="27"/>
        <v>0</v>
      </c>
      <c r="J82" s="67">
        <f t="shared" si="18"/>
        <v>0</v>
      </c>
      <c r="K82" s="16">
        <f t="shared" si="18"/>
        <v>0</v>
      </c>
      <c r="L82" s="67">
        <f t="shared" si="18"/>
        <v>0</v>
      </c>
      <c r="M82" s="17">
        <f>IF(L82&gt;0,VLOOKUP(I82,Labour!$AR$1:$AT$15,3,FALSE),0)</f>
        <v>0</v>
      </c>
      <c r="N82" s="70">
        <f t="shared" si="28"/>
        <v>0</v>
      </c>
      <c r="R82" s="83">
        <f t="shared" si="23"/>
        <v>0</v>
      </c>
      <c r="S82" s="83">
        <f t="shared" si="23"/>
        <v>0</v>
      </c>
      <c r="T82" s="83">
        <f t="shared" si="23"/>
        <v>0</v>
      </c>
      <c r="U82" s="83">
        <f t="shared" si="23"/>
        <v>0</v>
      </c>
      <c r="V82" s="83">
        <f t="shared" si="24"/>
        <v>0</v>
      </c>
      <c r="W82" s="83">
        <f t="shared" si="24"/>
        <v>0</v>
      </c>
      <c r="X82" s="83">
        <f t="shared" si="25"/>
        <v>0</v>
      </c>
      <c r="Y82" s="83">
        <f t="shared" si="25"/>
        <v>0</v>
      </c>
      <c r="Z82" s="83">
        <f t="shared" si="25"/>
        <v>0</v>
      </c>
      <c r="AA82" s="171">
        <f t="shared" si="30"/>
        <v>0</v>
      </c>
      <c r="AB82" s="83">
        <f t="shared" si="26"/>
        <v>0</v>
      </c>
      <c r="AC82" s="83">
        <f t="shared" si="26"/>
        <v>0</v>
      </c>
      <c r="AD82" s="171">
        <f t="shared" si="31"/>
        <v>0</v>
      </c>
      <c r="AE82" s="171">
        <f>IF(AD82=1,SUM(AD$10:AD82),0)</f>
        <v>0</v>
      </c>
      <c r="AF82" s="82" t="str">
        <f t="shared" si="32"/>
        <v/>
      </c>
      <c r="AG82" s="171">
        <f t="shared" si="33"/>
        <v>0</v>
      </c>
    </row>
    <row r="83" spans="1:33" ht="12" customHeight="1" x14ac:dyDescent="0.25">
      <c r="A83" s="497"/>
      <c r="B83" s="15">
        <v>74</v>
      </c>
      <c r="C83" s="468">
        <f t="shared" si="29"/>
        <v>0</v>
      </c>
      <c r="D83" s="469"/>
      <c r="E83" s="470"/>
      <c r="F83" s="67">
        <f t="shared" si="17"/>
        <v>0</v>
      </c>
      <c r="G83" s="67">
        <f t="shared" si="17"/>
        <v>0</v>
      </c>
      <c r="H83" s="67">
        <f t="shared" si="17"/>
        <v>0</v>
      </c>
      <c r="I83" s="67">
        <f t="shared" si="27"/>
        <v>0</v>
      </c>
      <c r="J83" s="67">
        <f t="shared" si="18"/>
        <v>0</v>
      </c>
      <c r="K83" s="16">
        <f t="shared" si="18"/>
        <v>0</v>
      </c>
      <c r="L83" s="67">
        <f t="shared" si="18"/>
        <v>0</v>
      </c>
      <c r="M83" s="17">
        <f>IF(L83&gt;0,VLOOKUP(I83,Labour!$AR$1:$AT$15,3,FALSE),0)</f>
        <v>0</v>
      </c>
      <c r="N83" s="70">
        <f t="shared" si="28"/>
        <v>0</v>
      </c>
      <c r="R83" s="83">
        <f t="shared" si="23"/>
        <v>0</v>
      </c>
      <c r="S83" s="83">
        <f t="shared" si="23"/>
        <v>0</v>
      </c>
      <c r="T83" s="83">
        <f t="shared" si="23"/>
        <v>0</v>
      </c>
      <c r="U83" s="83">
        <f t="shared" si="23"/>
        <v>0</v>
      </c>
      <c r="V83" s="83">
        <f t="shared" si="24"/>
        <v>0</v>
      </c>
      <c r="W83" s="83">
        <f t="shared" si="24"/>
        <v>0</v>
      </c>
      <c r="X83" s="83">
        <f t="shared" si="25"/>
        <v>0</v>
      </c>
      <c r="Y83" s="83">
        <f t="shared" si="25"/>
        <v>0</v>
      </c>
      <c r="Z83" s="83">
        <f t="shared" si="25"/>
        <v>0</v>
      </c>
      <c r="AA83" s="171">
        <f t="shared" si="30"/>
        <v>0</v>
      </c>
      <c r="AB83" s="83">
        <f t="shared" si="26"/>
        <v>0</v>
      </c>
      <c r="AC83" s="83">
        <f t="shared" si="26"/>
        <v>0</v>
      </c>
      <c r="AD83" s="171">
        <f t="shared" si="31"/>
        <v>0</v>
      </c>
      <c r="AE83" s="171">
        <f>IF(AD83=1,SUM(AD$10:AD83),0)</f>
        <v>0</v>
      </c>
      <c r="AF83" s="82" t="str">
        <f t="shared" si="32"/>
        <v/>
      </c>
      <c r="AG83" s="171">
        <f t="shared" si="33"/>
        <v>0</v>
      </c>
    </row>
    <row r="84" spans="1:33" ht="12" customHeight="1" x14ac:dyDescent="0.25">
      <c r="A84" s="497"/>
      <c r="B84" s="15">
        <v>75</v>
      </c>
      <c r="C84" s="468">
        <f t="shared" si="29"/>
        <v>0</v>
      </c>
      <c r="D84" s="469"/>
      <c r="E84" s="470"/>
      <c r="F84" s="67">
        <f t="shared" si="17"/>
        <v>0</v>
      </c>
      <c r="G84" s="67">
        <f t="shared" si="17"/>
        <v>0</v>
      </c>
      <c r="H84" s="67">
        <f t="shared" si="17"/>
        <v>0</v>
      </c>
      <c r="I84" s="67">
        <f t="shared" si="27"/>
        <v>0</v>
      </c>
      <c r="J84" s="67">
        <f t="shared" si="18"/>
        <v>0</v>
      </c>
      <c r="K84" s="16">
        <f t="shared" si="18"/>
        <v>0</v>
      </c>
      <c r="L84" s="67">
        <f t="shared" si="18"/>
        <v>0</v>
      </c>
      <c r="M84" s="17">
        <f>IF(L84&gt;0,VLOOKUP(I84,Labour!$AR$1:$AT$15,3,FALSE),0)</f>
        <v>0</v>
      </c>
      <c r="N84" s="70">
        <f t="shared" si="28"/>
        <v>0</v>
      </c>
      <c r="R84" s="83">
        <f t="shared" si="23"/>
        <v>0</v>
      </c>
      <c r="S84" s="83">
        <f t="shared" si="23"/>
        <v>0</v>
      </c>
      <c r="T84" s="83">
        <f t="shared" si="23"/>
        <v>0</v>
      </c>
      <c r="U84" s="83">
        <f t="shared" si="23"/>
        <v>0</v>
      </c>
      <c r="V84" s="83">
        <f t="shared" si="24"/>
        <v>0</v>
      </c>
      <c r="W84" s="83">
        <f t="shared" si="24"/>
        <v>0</v>
      </c>
      <c r="X84" s="83">
        <f t="shared" si="25"/>
        <v>0</v>
      </c>
      <c r="Y84" s="83">
        <f t="shared" si="25"/>
        <v>0</v>
      </c>
      <c r="Z84" s="83">
        <f t="shared" si="25"/>
        <v>0</v>
      </c>
      <c r="AA84" s="171">
        <f t="shared" si="30"/>
        <v>0</v>
      </c>
      <c r="AB84" s="83">
        <f t="shared" si="26"/>
        <v>0</v>
      </c>
      <c r="AC84" s="83">
        <f t="shared" si="26"/>
        <v>0</v>
      </c>
      <c r="AD84" s="171">
        <f t="shared" si="31"/>
        <v>0</v>
      </c>
      <c r="AE84" s="171">
        <f>IF(AD84=1,SUM(AD$10:AD84),0)</f>
        <v>0</v>
      </c>
      <c r="AF84" s="82" t="str">
        <f t="shared" si="32"/>
        <v/>
      </c>
      <c r="AG84" s="171">
        <f t="shared" si="33"/>
        <v>0</v>
      </c>
    </row>
    <row r="85" spans="1:33" ht="12" customHeight="1" x14ac:dyDescent="0.25">
      <c r="A85" s="497"/>
      <c r="B85" s="15">
        <v>76</v>
      </c>
      <c r="C85" s="468">
        <f t="shared" si="29"/>
        <v>0</v>
      </c>
      <c r="D85" s="469"/>
      <c r="E85" s="470"/>
      <c r="F85" s="67">
        <f t="shared" si="17"/>
        <v>0</v>
      </c>
      <c r="G85" s="67">
        <f t="shared" si="17"/>
        <v>0</v>
      </c>
      <c r="H85" s="67">
        <f t="shared" si="17"/>
        <v>0</v>
      </c>
      <c r="I85" s="67">
        <f t="shared" si="27"/>
        <v>0</v>
      </c>
      <c r="J85" s="67">
        <f t="shared" si="18"/>
        <v>0</v>
      </c>
      <c r="K85" s="16">
        <f t="shared" si="18"/>
        <v>0</v>
      </c>
      <c r="L85" s="67">
        <f t="shared" si="18"/>
        <v>0</v>
      </c>
      <c r="M85" s="17">
        <f>IF(L85&gt;0,VLOOKUP(I85,Labour!$AR$1:$AT$15,3,FALSE),0)</f>
        <v>0</v>
      </c>
      <c r="N85" s="70">
        <f t="shared" si="28"/>
        <v>0</v>
      </c>
      <c r="R85" s="83">
        <f t="shared" si="23"/>
        <v>0</v>
      </c>
      <c r="S85" s="83">
        <f t="shared" si="23"/>
        <v>0</v>
      </c>
      <c r="T85" s="83">
        <f t="shared" si="23"/>
        <v>0</v>
      </c>
      <c r="U85" s="83">
        <f t="shared" si="23"/>
        <v>0</v>
      </c>
      <c r="V85" s="83">
        <f t="shared" si="24"/>
        <v>0</v>
      </c>
      <c r="W85" s="83">
        <f t="shared" si="24"/>
        <v>0</v>
      </c>
      <c r="X85" s="83">
        <f t="shared" si="25"/>
        <v>0</v>
      </c>
      <c r="Y85" s="83">
        <f t="shared" si="25"/>
        <v>0</v>
      </c>
      <c r="Z85" s="83">
        <f t="shared" si="25"/>
        <v>0</v>
      </c>
      <c r="AA85" s="171">
        <f t="shared" si="30"/>
        <v>0</v>
      </c>
      <c r="AB85" s="83">
        <f t="shared" si="26"/>
        <v>0</v>
      </c>
      <c r="AC85" s="83">
        <f t="shared" si="26"/>
        <v>0</v>
      </c>
      <c r="AD85" s="171">
        <f t="shared" si="31"/>
        <v>0</v>
      </c>
      <c r="AE85" s="171">
        <f>IF(AD85=1,SUM(AD$10:AD85),0)</f>
        <v>0</v>
      </c>
      <c r="AF85" s="82" t="str">
        <f t="shared" si="32"/>
        <v/>
      </c>
      <c r="AG85" s="171">
        <f t="shared" si="33"/>
        <v>0</v>
      </c>
    </row>
    <row r="86" spans="1:33" ht="12" customHeight="1" x14ac:dyDescent="0.25">
      <c r="A86" s="497"/>
      <c r="B86" s="15">
        <v>77</v>
      </c>
      <c r="C86" s="468">
        <f t="shared" si="29"/>
        <v>0</v>
      </c>
      <c r="D86" s="469"/>
      <c r="E86" s="470"/>
      <c r="F86" s="67">
        <f t="shared" si="17"/>
        <v>0</v>
      </c>
      <c r="G86" s="67">
        <f t="shared" si="17"/>
        <v>0</v>
      </c>
      <c r="H86" s="67">
        <f t="shared" si="17"/>
        <v>0</v>
      </c>
      <c r="I86" s="67">
        <f t="shared" si="27"/>
        <v>0</v>
      </c>
      <c r="J86" s="67">
        <f t="shared" si="18"/>
        <v>0</v>
      </c>
      <c r="K86" s="16">
        <f t="shared" si="18"/>
        <v>0</v>
      </c>
      <c r="L86" s="67">
        <f t="shared" si="18"/>
        <v>0</v>
      </c>
      <c r="M86" s="17">
        <f>IF(L86&gt;0,VLOOKUP(I86,Labour!$AR$1:$AT$15,3,FALSE),0)</f>
        <v>0</v>
      </c>
      <c r="N86" s="70">
        <f t="shared" si="28"/>
        <v>0</v>
      </c>
      <c r="R86" s="83">
        <f t="shared" si="23"/>
        <v>0</v>
      </c>
      <c r="S86" s="83">
        <f t="shared" si="23"/>
        <v>0</v>
      </c>
      <c r="T86" s="83">
        <f t="shared" si="23"/>
        <v>0</v>
      </c>
      <c r="U86" s="83">
        <f t="shared" si="23"/>
        <v>0</v>
      </c>
      <c r="V86" s="83">
        <f t="shared" si="24"/>
        <v>0</v>
      </c>
      <c r="W86" s="83">
        <f t="shared" si="24"/>
        <v>0</v>
      </c>
      <c r="X86" s="83">
        <f t="shared" si="25"/>
        <v>0</v>
      </c>
      <c r="Y86" s="83">
        <f t="shared" si="25"/>
        <v>0</v>
      </c>
      <c r="Z86" s="83">
        <f t="shared" si="25"/>
        <v>0</v>
      </c>
      <c r="AA86" s="171">
        <f t="shared" si="30"/>
        <v>0</v>
      </c>
      <c r="AB86" s="83">
        <f t="shared" si="26"/>
        <v>0</v>
      </c>
      <c r="AC86" s="83">
        <f t="shared" si="26"/>
        <v>0</v>
      </c>
      <c r="AD86" s="171">
        <f t="shared" si="31"/>
        <v>0</v>
      </c>
      <c r="AE86" s="171">
        <f>IF(AD86=1,SUM(AD$10:AD86),0)</f>
        <v>0</v>
      </c>
      <c r="AF86" s="82" t="str">
        <f t="shared" si="32"/>
        <v/>
      </c>
      <c r="AG86" s="171">
        <f t="shared" si="33"/>
        <v>0</v>
      </c>
    </row>
    <row r="87" spans="1:33" ht="12" customHeight="1" x14ac:dyDescent="0.25">
      <c r="A87" s="497"/>
      <c r="B87" s="15">
        <v>78</v>
      </c>
      <c r="C87" s="468">
        <f t="shared" si="29"/>
        <v>0</v>
      </c>
      <c r="D87" s="469"/>
      <c r="E87" s="470"/>
      <c r="F87" s="67">
        <f t="shared" si="17"/>
        <v>0</v>
      </c>
      <c r="G87" s="67">
        <f t="shared" si="17"/>
        <v>0</v>
      </c>
      <c r="H87" s="67">
        <f t="shared" si="17"/>
        <v>0</v>
      </c>
      <c r="I87" s="67">
        <f t="shared" si="27"/>
        <v>0</v>
      </c>
      <c r="J87" s="67">
        <f t="shared" si="18"/>
        <v>0</v>
      </c>
      <c r="K87" s="16">
        <f t="shared" si="18"/>
        <v>0</v>
      </c>
      <c r="L87" s="67">
        <f t="shared" si="18"/>
        <v>0</v>
      </c>
      <c r="M87" s="17">
        <f>IF(L87&gt;0,VLOOKUP(I87,Labour!$AR$1:$AT$15,3,FALSE),0)</f>
        <v>0</v>
      </c>
      <c r="N87" s="70">
        <f t="shared" si="28"/>
        <v>0</v>
      </c>
      <c r="R87" s="83">
        <f t="shared" si="23"/>
        <v>0</v>
      </c>
      <c r="S87" s="83">
        <f t="shared" si="23"/>
        <v>0</v>
      </c>
      <c r="T87" s="83">
        <f t="shared" si="23"/>
        <v>0</v>
      </c>
      <c r="U87" s="83">
        <f t="shared" si="23"/>
        <v>0</v>
      </c>
      <c r="V87" s="83">
        <f t="shared" si="24"/>
        <v>0</v>
      </c>
      <c r="W87" s="83">
        <f t="shared" si="24"/>
        <v>0</v>
      </c>
      <c r="X87" s="83">
        <f t="shared" si="25"/>
        <v>0</v>
      </c>
      <c r="Y87" s="83">
        <f t="shared" si="25"/>
        <v>0</v>
      </c>
      <c r="Z87" s="83">
        <f t="shared" si="25"/>
        <v>0</v>
      </c>
      <c r="AA87" s="171">
        <f t="shared" si="30"/>
        <v>0</v>
      </c>
      <c r="AB87" s="83">
        <f t="shared" si="26"/>
        <v>0</v>
      </c>
      <c r="AC87" s="83">
        <f t="shared" si="26"/>
        <v>0</v>
      </c>
      <c r="AD87" s="171">
        <f t="shared" si="31"/>
        <v>0</v>
      </c>
      <c r="AE87" s="171">
        <f>IF(AD87=1,SUM(AD$10:AD87),0)</f>
        <v>0</v>
      </c>
      <c r="AF87" s="82" t="str">
        <f t="shared" si="32"/>
        <v/>
      </c>
      <c r="AG87" s="171">
        <f t="shared" si="33"/>
        <v>0</v>
      </c>
    </row>
    <row r="88" spans="1:33" ht="12" customHeight="1" x14ac:dyDescent="0.25">
      <c r="A88" s="497"/>
      <c r="B88" s="15">
        <v>79</v>
      </c>
      <c r="C88" s="468">
        <f t="shared" si="29"/>
        <v>0</v>
      </c>
      <c r="D88" s="469"/>
      <c r="E88" s="470"/>
      <c r="F88" s="67">
        <f t="shared" si="17"/>
        <v>0</v>
      </c>
      <c r="G88" s="67">
        <f t="shared" si="17"/>
        <v>0</v>
      </c>
      <c r="H88" s="67">
        <f t="shared" si="17"/>
        <v>0</v>
      </c>
      <c r="I88" s="67">
        <f t="shared" si="27"/>
        <v>0</v>
      </c>
      <c r="J88" s="67">
        <f t="shared" si="18"/>
        <v>0</v>
      </c>
      <c r="K88" s="16">
        <f t="shared" si="18"/>
        <v>0</v>
      </c>
      <c r="L88" s="67">
        <f t="shared" si="18"/>
        <v>0</v>
      </c>
      <c r="M88" s="17">
        <f>IF(L88&gt;0,VLOOKUP(I88,Labour!$AR$1:$AT$15,3,FALSE),0)</f>
        <v>0</v>
      </c>
      <c r="N88" s="70">
        <f t="shared" si="28"/>
        <v>0</v>
      </c>
      <c r="R88" s="83">
        <f t="shared" si="23"/>
        <v>0</v>
      </c>
      <c r="S88" s="83">
        <f t="shared" si="23"/>
        <v>0</v>
      </c>
      <c r="T88" s="83">
        <f t="shared" si="23"/>
        <v>0</v>
      </c>
      <c r="U88" s="83">
        <f t="shared" si="23"/>
        <v>0</v>
      </c>
      <c r="V88" s="83">
        <f t="shared" si="24"/>
        <v>0</v>
      </c>
      <c r="W88" s="83">
        <f t="shared" si="24"/>
        <v>0</v>
      </c>
      <c r="X88" s="83">
        <f t="shared" si="25"/>
        <v>0</v>
      </c>
      <c r="Y88" s="83">
        <f t="shared" si="25"/>
        <v>0</v>
      </c>
      <c r="Z88" s="83">
        <f t="shared" si="25"/>
        <v>0</v>
      </c>
      <c r="AA88" s="171">
        <f t="shared" si="30"/>
        <v>0</v>
      </c>
      <c r="AB88" s="83">
        <f t="shared" si="26"/>
        <v>0</v>
      </c>
      <c r="AC88" s="83">
        <f t="shared" si="26"/>
        <v>0</v>
      </c>
      <c r="AD88" s="171">
        <f t="shared" si="31"/>
        <v>0</v>
      </c>
      <c r="AE88" s="171">
        <f>IF(AD88=1,SUM(AD$10:AD88),0)</f>
        <v>0</v>
      </c>
      <c r="AF88" s="82" t="str">
        <f t="shared" si="32"/>
        <v/>
      </c>
      <c r="AG88" s="171">
        <f t="shared" si="33"/>
        <v>0</v>
      </c>
    </row>
    <row r="89" spans="1:33" ht="12" customHeight="1" x14ac:dyDescent="0.25">
      <c r="A89" s="497"/>
      <c r="B89" s="15">
        <v>80</v>
      </c>
      <c r="C89" s="468">
        <f t="shared" si="29"/>
        <v>0</v>
      </c>
      <c r="D89" s="469"/>
      <c r="E89" s="470"/>
      <c r="F89" s="67">
        <f t="shared" si="17"/>
        <v>0</v>
      </c>
      <c r="G89" s="67">
        <f t="shared" si="17"/>
        <v>0</v>
      </c>
      <c r="H89" s="67">
        <f t="shared" si="17"/>
        <v>0</v>
      </c>
      <c r="I89" s="67">
        <f t="shared" si="27"/>
        <v>0</v>
      </c>
      <c r="J89" s="67">
        <f t="shared" si="18"/>
        <v>0</v>
      </c>
      <c r="K89" s="16">
        <f t="shared" si="18"/>
        <v>0</v>
      </c>
      <c r="L89" s="67">
        <f t="shared" si="18"/>
        <v>0</v>
      </c>
      <c r="M89" s="17">
        <f>IF(L89&gt;0,VLOOKUP(I89,Labour!$AR$1:$AT$15,3,FALSE),0)</f>
        <v>0</v>
      </c>
      <c r="N89" s="70">
        <f t="shared" si="28"/>
        <v>0</v>
      </c>
      <c r="R89" s="83">
        <f t="shared" si="23"/>
        <v>0</v>
      </c>
      <c r="S89" s="83">
        <f t="shared" si="23"/>
        <v>0</v>
      </c>
      <c r="T89" s="83">
        <f t="shared" si="23"/>
        <v>0</v>
      </c>
      <c r="U89" s="83">
        <f t="shared" si="23"/>
        <v>0</v>
      </c>
      <c r="V89" s="83">
        <f t="shared" si="24"/>
        <v>0</v>
      </c>
      <c r="W89" s="83">
        <f t="shared" si="24"/>
        <v>0</v>
      </c>
      <c r="X89" s="83">
        <f t="shared" si="25"/>
        <v>0</v>
      </c>
      <c r="Y89" s="83">
        <f t="shared" si="25"/>
        <v>0</v>
      </c>
      <c r="Z89" s="83">
        <f t="shared" si="25"/>
        <v>0</v>
      </c>
      <c r="AA89" s="171">
        <f t="shared" si="30"/>
        <v>0</v>
      </c>
      <c r="AB89" s="83">
        <f t="shared" si="26"/>
        <v>0</v>
      </c>
      <c r="AC89" s="83">
        <f t="shared" si="26"/>
        <v>0</v>
      </c>
      <c r="AD89" s="171">
        <f t="shared" si="31"/>
        <v>0</v>
      </c>
      <c r="AE89" s="171">
        <f>IF(AD89=1,SUM(AD$10:AD89),0)</f>
        <v>0</v>
      </c>
      <c r="AF89" s="82" t="str">
        <f t="shared" si="32"/>
        <v/>
      </c>
      <c r="AG89" s="171">
        <f t="shared" si="33"/>
        <v>0</v>
      </c>
    </row>
    <row r="90" spans="1:33" ht="12" customHeight="1" x14ac:dyDescent="0.25">
      <c r="A90" s="497"/>
      <c r="B90" s="15">
        <v>81</v>
      </c>
      <c r="C90" s="468">
        <f t="shared" si="29"/>
        <v>0</v>
      </c>
      <c r="D90" s="469"/>
      <c r="E90" s="470"/>
      <c r="F90" s="67">
        <f t="shared" si="17"/>
        <v>0</v>
      </c>
      <c r="G90" s="67">
        <f t="shared" si="17"/>
        <v>0</v>
      </c>
      <c r="H90" s="67">
        <f t="shared" si="17"/>
        <v>0</v>
      </c>
      <c r="I90" s="67">
        <f t="shared" si="27"/>
        <v>0</v>
      </c>
      <c r="J90" s="67">
        <f t="shared" si="18"/>
        <v>0</v>
      </c>
      <c r="K90" s="16">
        <f t="shared" si="18"/>
        <v>0</v>
      </c>
      <c r="L90" s="67">
        <f t="shared" si="18"/>
        <v>0</v>
      </c>
      <c r="M90" s="17">
        <f>IF(L90&gt;0,VLOOKUP(I90,Labour!$AR$1:$AT$15,3,FALSE),0)</f>
        <v>0</v>
      </c>
      <c r="N90" s="70">
        <f t="shared" si="28"/>
        <v>0</v>
      </c>
      <c r="R90" s="83">
        <f t="shared" ref="R90:U109" si="34">IF($B90&lt;=$U$3,VLOOKUP($B90,UTABLE,R$9,FALSE),0)</f>
        <v>0</v>
      </c>
      <c r="S90" s="83">
        <f t="shared" si="34"/>
        <v>0</v>
      </c>
      <c r="T90" s="83">
        <f t="shared" si="34"/>
        <v>0</v>
      </c>
      <c r="U90" s="83">
        <f t="shared" si="34"/>
        <v>0</v>
      </c>
      <c r="V90" s="83">
        <f t="shared" ref="V90:W109" si="35">IF($B90&lt;=$U$3,IF(VLOOKUP($B90,UTABLE,V$9,FALSE)=V$8,$U90,0),0)</f>
        <v>0</v>
      </c>
      <c r="W90" s="83">
        <f t="shared" si="35"/>
        <v>0</v>
      </c>
      <c r="X90" s="83">
        <f t="shared" ref="X90:Z109" si="36">IF($B90&lt;=$U$3,VLOOKUP($B90,UTABLE,X$9,FALSE),0)</f>
        <v>0</v>
      </c>
      <c r="Y90" s="83">
        <f t="shared" si="36"/>
        <v>0</v>
      </c>
      <c r="Z90" s="83">
        <f t="shared" si="36"/>
        <v>0</v>
      </c>
      <c r="AA90" s="171">
        <f t="shared" si="30"/>
        <v>0</v>
      </c>
      <c r="AB90" s="83">
        <f t="shared" ref="AB90:AC109" si="37">IF($B90&lt;=$U$3,VLOOKUP($B90,UTABLE,AB$9,FALSE),0)</f>
        <v>0</v>
      </c>
      <c r="AC90" s="83">
        <f t="shared" si="37"/>
        <v>0</v>
      </c>
      <c r="AD90" s="171">
        <f t="shared" si="31"/>
        <v>0</v>
      </c>
      <c r="AE90" s="171">
        <f>IF(AD90=1,SUM(AD$10:AD90),0)</f>
        <v>0</v>
      </c>
      <c r="AF90" s="82" t="str">
        <f t="shared" si="32"/>
        <v/>
      </c>
      <c r="AG90" s="171">
        <f t="shared" si="33"/>
        <v>0</v>
      </c>
    </row>
    <row r="91" spans="1:33" ht="12" customHeight="1" x14ac:dyDescent="0.25">
      <c r="A91" s="497"/>
      <c r="B91" s="15">
        <v>82</v>
      </c>
      <c r="C91" s="468">
        <f t="shared" si="29"/>
        <v>0</v>
      </c>
      <c r="D91" s="469"/>
      <c r="E91" s="470"/>
      <c r="F91" s="67">
        <f t="shared" si="17"/>
        <v>0</v>
      </c>
      <c r="G91" s="67">
        <f t="shared" si="17"/>
        <v>0</v>
      </c>
      <c r="H91" s="67">
        <f t="shared" si="17"/>
        <v>0</v>
      </c>
      <c r="I91" s="67">
        <f t="shared" si="27"/>
        <v>0</v>
      </c>
      <c r="J91" s="67">
        <f t="shared" si="18"/>
        <v>0</v>
      </c>
      <c r="K91" s="16">
        <f t="shared" si="18"/>
        <v>0</v>
      </c>
      <c r="L91" s="67">
        <f t="shared" si="18"/>
        <v>0</v>
      </c>
      <c r="M91" s="17">
        <f>IF(L91&gt;0,VLOOKUP(I91,Labour!$AR$1:$AT$15,3,FALSE),0)</f>
        <v>0</v>
      </c>
      <c r="N91" s="70">
        <f t="shared" si="28"/>
        <v>0</v>
      </c>
      <c r="R91" s="83">
        <f t="shared" si="34"/>
        <v>0</v>
      </c>
      <c r="S91" s="83">
        <f t="shared" si="34"/>
        <v>0</v>
      </c>
      <c r="T91" s="83">
        <f t="shared" si="34"/>
        <v>0</v>
      </c>
      <c r="U91" s="83">
        <f t="shared" si="34"/>
        <v>0</v>
      </c>
      <c r="V91" s="83">
        <f t="shared" si="35"/>
        <v>0</v>
      </c>
      <c r="W91" s="83">
        <f t="shared" si="35"/>
        <v>0</v>
      </c>
      <c r="X91" s="83">
        <f t="shared" si="36"/>
        <v>0</v>
      </c>
      <c r="Y91" s="83">
        <f t="shared" si="36"/>
        <v>0</v>
      </c>
      <c r="Z91" s="83">
        <f t="shared" si="36"/>
        <v>0</v>
      </c>
      <c r="AA91" s="171">
        <f t="shared" si="30"/>
        <v>0</v>
      </c>
      <c r="AB91" s="83">
        <f t="shared" si="37"/>
        <v>0</v>
      </c>
      <c r="AC91" s="83">
        <f t="shared" si="37"/>
        <v>0</v>
      </c>
      <c r="AD91" s="171">
        <f t="shared" si="31"/>
        <v>0</v>
      </c>
      <c r="AE91" s="171">
        <f>IF(AD91=1,SUM(AD$10:AD91),0)</f>
        <v>0</v>
      </c>
      <c r="AF91" s="82" t="str">
        <f t="shared" si="32"/>
        <v/>
      </c>
      <c r="AG91" s="171">
        <f t="shared" si="33"/>
        <v>0</v>
      </c>
    </row>
    <row r="92" spans="1:33" ht="12" customHeight="1" x14ac:dyDescent="0.25">
      <c r="A92" s="497"/>
      <c r="B92" s="15">
        <v>83</v>
      </c>
      <c r="C92" s="468">
        <f t="shared" si="29"/>
        <v>0</v>
      </c>
      <c r="D92" s="469"/>
      <c r="E92" s="470"/>
      <c r="F92" s="67">
        <f t="shared" si="17"/>
        <v>0</v>
      </c>
      <c r="G92" s="67">
        <f t="shared" si="17"/>
        <v>0</v>
      </c>
      <c r="H92" s="67">
        <f t="shared" si="17"/>
        <v>0</v>
      </c>
      <c r="I92" s="67">
        <f t="shared" si="27"/>
        <v>0</v>
      </c>
      <c r="J92" s="67">
        <f t="shared" si="18"/>
        <v>0</v>
      </c>
      <c r="K92" s="16">
        <f t="shared" si="18"/>
        <v>0</v>
      </c>
      <c r="L92" s="67">
        <f t="shared" si="18"/>
        <v>0</v>
      </c>
      <c r="M92" s="17">
        <f>IF(L92&gt;0,VLOOKUP(I92,Labour!$AR$1:$AT$15,3,FALSE),0)</f>
        <v>0</v>
      </c>
      <c r="N92" s="70">
        <f t="shared" si="28"/>
        <v>0</v>
      </c>
      <c r="R92" s="83">
        <f t="shared" si="34"/>
        <v>0</v>
      </c>
      <c r="S92" s="83">
        <f t="shared" si="34"/>
        <v>0</v>
      </c>
      <c r="T92" s="83">
        <f t="shared" si="34"/>
        <v>0</v>
      </c>
      <c r="U92" s="83">
        <f t="shared" si="34"/>
        <v>0</v>
      </c>
      <c r="V92" s="83">
        <f t="shared" si="35"/>
        <v>0</v>
      </c>
      <c r="W92" s="83">
        <f t="shared" si="35"/>
        <v>0</v>
      </c>
      <c r="X92" s="83">
        <f t="shared" si="36"/>
        <v>0</v>
      </c>
      <c r="Y92" s="83">
        <f t="shared" si="36"/>
        <v>0</v>
      </c>
      <c r="Z92" s="83">
        <f t="shared" si="36"/>
        <v>0</v>
      </c>
      <c r="AA92" s="171">
        <f t="shared" si="30"/>
        <v>0</v>
      </c>
      <c r="AB92" s="83">
        <f t="shared" si="37"/>
        <v>0</v>
      </c>
      <c r="AC92" s="83">
        <f t="shared" si="37"/>
        <v>0</v>
      </c>
      <c r="AD92" s="171">
        <f t="shared" si="31"/>
        <v>0</v>
      </c>
      <c r="AE92" s="171">
        <f>IF(AD92=1,SUM(AD$10:AD92),0)</f>
        <v>0</v>
      </c>
      <c r="AF92" s="82" t="str">
        <f t="shared" si="32"/>
        <v/>
      </c>
      <c r="AG92" s="171">
        <f t="shared" si="33"/>
        <v>0</v>
      </c>
    </row>
    <row r="93" spans="1:33" ht="12" customHeight="1" x14ac:dyDescent="0.25">
      <c r="A93" s="497"/>
      <c r="B93" s="15">
        <v>84</v>
      </c>
      <c r="C93" s="468">
        <f t="shared" si="29"/>
        <v>0</v>
      </c>
      <c r="D93" s="469"/>
      <c r="E93" s="470"/>
      <c r="F93" s="67">
        <f t="shared" si="17"/>
        <v>0</v>
      </c>
      <c r="G93" s="67">
        <f t="shared" si="17"/>
        <v>0</v>
      </c>
      <c r="H93" s="67">
        <f t="shared" si="17"/>
        <v>0</v>
      </c>
      <c r="I93" s="67">
        <f t="shared" si="27"/>
        <v>0</v>
      </c>
      <c r="J93" s="67">
        <f t="shared" si="18"/>
        <v>0</v>
      </c>
      <c r="K93" s="16">
        <f t="shared" si="18"/>
        <v>0</v>
      </c>
      <c r="L93" s="67">
        <f t="shared" si="18"/>
        <v>0</v>
      </c>
      <c r="M93" s="17">
        <f>IF(L93&gt;0,VLOOKUP(I93,Labour!$AR$1:$AT$15,3,FALSE),0)</f>
        <v>0</v>
      </c>
      <c r="N93" s="70">
        <f t="shared" si="28"/>
        <v>0</v>
      </c>
      <c r="R93" s="83">
        <f t="shared" si="34"/>
        <v>0</v>
      </c>
      <c r="S93" s="83">
        <f t="shared" si="34"/>
        <v>0</v>
      </c>
      <c r="T93" s="83">
        <f t="shared" si="34"/>
        <v>0</v>
      </c>
      <c r="U93" s="83">
        <f t="shared" si="34"/>
        <v>0</v>
      </c>
      <c r="V93" s="83">
        <f t="shared" si="35"/>
        <v>0</v>
      </c>
      <c r="W93" s="83">
        <f t="shared" si="35"/>
        <v>0</v>
      </c>
      <c r="X93" s="83">
        <f t="shared" si="36"/>
        <v>0</v>
      </c>
      <c r="Y93" s="83">
        <f t="shared" si="36"/>
        <v>0</v>
      </c>
      <c r="Z93" s="83">
        <f t="shared" si="36"/>
        <v>0</v>
      </c>
      <c r="AA93" s="171">
        <f t="shared" si="30"/>
        <v>0</v>
      </c>
      <c r="AB93" s="83">
        <f t="shared" si="37"/>
        <v>0</v>
      </c>
      <c r="AC93" s="83">
        <f t="shared" si="37"/>
        <v>0</v>
      </c>
      <c r="AD93" s="171">
        <f t="shared" si="31"/>
        <v>0</v>
      </c>
      <c r="AE93" s="171">
        <f>IF(AD93=1,SUM(AD$10:AD93),0)</f>
        <v>0</v>
      </c>
      <c r="AF93" s="82" t="str">
        <f t="shared" si="32"/>
        <v/>
      </c>
      <c r="AG93" s="171">
        <f t="shared" si="33"/>
        <v>0</v>
      </c>
    </row>
    <row r="94" spans="1:33" ht="12" customHeight="1" x14ac:dyDescent="0.25">
      <c r="A94" s="497"/>
      <c r="B94" s="15">
        <v>85</v>
      </c>
      <c r="C94" s="468">
        <f t="shared" si="29"/>
        <v>0</v>
      </c>
      <c r="D94" s="469"/>
      <c r="E94" s="470"/>
      <c r="F94" s="67">
        <f t="shared" si="17"/>
        <v>0</v>
      </c>
      <c r="G94" s="67">
        <f t="shared" si="17"/>
        <v>0</v>
      </c>
      <c r="H94" s="67">
        <f t="shared" si="17"/>
        <v>0</v>
      </c>
      <c r="I94" s="67">
        <f t="shared" si="27"/>
        <v>0</v>
      </c>
      <c r="J94" s="67">
        <f t="shared" si="18"/>
        <v>0</v>
      </c>
      <c r="K94" s="16">
        <f t="shared" si="18"/>
        <v>0</v>
      </c>
      <c r="L94" s="67">
        <f t="shared" si="18"/>
        <v>0</v>
      </c>
      <c r="M94" s="17">
        <f>IF(L94&gt;0,VLOOKUP(I94,Labour!$AR$1:$AT$15,3,FALSE),0)</f>
        <v>0</v>
      </c>
      <c r="N94" s="70">
        <f t="shared" si="28"/>
        <v>0</v>
      </c>
      <c r="R94" s="83">
        <f t="shared" si="34"/>
        <v>0</v>
      </c>
      <c r="S94" s="83">
        <f t="shared" si="34"/>
        <v>0</v>
      </c>
      <c r="T94" s="83">
        <f t="shared" si="34"/>
        <v>0</v>
      </c>
      <c r="U94" s="83">
        <f t="shared" si="34"/>
        <v>0</v>
      </c>
      <c r="V94" s="83">
        <f t="shared" si="35"/>
        <v>0</v>
      </c>
      <c r="W94" s="83">
        <f t="shared" si="35"/>
        <v>0</v>
      </c>
      <c r="X94" s="83">
        <f t="shared" si="36"/>
        <v>0</v>
      </c>
      <c r="Y94" s="83">
        <f t="shared" si="36"/>
        <v>0</v>
      </c>
      <c r="Z94" s="83">
        <f t="shared" si="36"/>
        <v>0</v>
      </c>
      <c r="AA94" s="171">
        <f t="shared" si="30"/>
        <v>0</v>
      </c>
      <c r="AB94" s="83">
        <f t="shared" si="37"/>
        <v>0</v>
      </c>
      <c r="AC94" s="83">
        <f t="shared" si="37"/>
        <v>0</v>
      </c>
      <c r="AD94" s="171">
        <f t="shared" si="31"/>
        <v>0</v>
      </c>
      <c r="AE94" s="171">
        <f>IF(AD94=1,SUM(AD$10:AD94),0)</f>
        <v>0</v>
      </c>
      <c r="AF94" s="82" t="str">
        <f t="shared" si="32"/>
        <v/>
      </c>
      <c r="AG94" s="171">
        <f t="shared" si="33"/>
        <v>0</v>
      </c>
    </row>
    <row r="95" spans="1:33" ht="12" customHeight="1" x14ac:dyDescent="0.25">
      <c r="A95" s="497"/>
      <c r="B95" s="15">
        <v>86</v>
      </c>
      <c r="C95" s="468">
        <f t="shared" si="29"/>
        <v>0</v>
      </c>
      <c r="D95" s="469"/>
      <c r="E95" s="470"/>
      <c r="F95" s="67">
        <f t="shared" si="17"/>
        <v>0</v>
      </c>
      <c r="G95" s="67">
        <f t="shared" si="17"/>
        <v>0</v>
      </c>
      <c r="H95" s="67">
        <f t="shared" si="17"/>
        <v>0</v>
      </c>
      <c r="I95" s="67">
        <f t="shared" si="27"/>
        <v>0</v>
      </c>
      <c r="J95" s="67">
        <f t="shared" si="18"/>
        <v>0</v>
      </c>
      <c r="K95" s="16">
        <f t="shared" si="18"/>
        <v>0</v>
      </c>
      <c r="L95" s="67">
        <f t="shared" si="18"/>
        <v>0</v>
      </c>
      <c r="M95" s="17">
        <f>IF(L95&gt;0,VLOOKUP(I95,Labour!$AR$1:$AT$15,3,FALSE),0)</f>
        <v>0</v>
      </c>
      <c r="N95" s="70">
        <f t="shared" si="28"/>
        <v>0</v>
      </c>
      <c r="R95" s="83">
        <f t="shared" si="34"/>
        <v>0</v>
      </c>
      <c r="S95" s="83">
        <f t="shared" si="34"/>
        <v>0</v>
      </c>
      <c r="T95" s="83">
        <f t="shared" si="34"/>
        <v>0</v>
      </c>
      <c r="U95" s="83">
        <f t="shared" si="34"/>
        <v>0</v>
      </c>
      <c r="V95" s="83">
        <f t="shared" si="35"/>
        <v>0</v>
      </c>
      <c r="W95" s="83">
        <f t="shared" si="35"/>
        <v>0</v>
      </c>
      <c r="X95" s="83">
        <f t="shared" si="36"/>
        <v>0</v>
      </c>
      <c r="Y95" s="83">
        <f t="shared" si="36"/>
        <v>0</v>
      </c>
      <c r="Z95" s="83">
        <f t="shared" si="36"/>
        <v>0</v>
      </c>
      <c r="AA95" s="171">
        <f t="shared" si="30"/>
        <v>0</v>
      </c>
      <c r="AB95" s="83">
        <f t="shared" si="37"/>
        <v>0</v>
      </c>
      <c r="AC95" s="83">
        <f t="shared" si="37"/>
        <v>0</v>
      </c>
      <c r="AD95" s="171">
        <f t="shared" si="31"/>
        <v>0</v>
      </c>
      <c r="AE95" s="171">
        <f>IF(AD95=1,SUM(AD$10:AD95),0)</f>
        <v>0</v>
      </c>
      <c r="AF95" s="82" t="str">
        <f t="shared" si="32"/>
        <v/>
      </c>
      <c r="AG95" s="171">
        <f t="shared" si="33"/>
        <v>0</v>
      </c>
    </row>
    <row r="96" spans="1:33" ht="12" customHeight="1" x14ac:dyDescent="0.25">
      <c r="A96" s="497"/>
      <c r="B96" s="15">
        <v>87</v>
      </c>
      <c r="C96" s="468">
        <f t="shared" si="29"/>
        <v>0</v>
      </c>
      <c r="D96" s="469"/>
      <c r="E96" s="470"/>
      <c r="F96" s="67">
        <f t="shared" si="17"/>
        <v>0</v>
      </c>
      <c r="G96" s="67">
        <f t="shared" si="17"/>
        <v>0</v>
      </c>
      <c r="H96" s="67">
        <f t="shared" si="17"/>
        <v>0</v>
      </c>
      <c r="I96" s="67">
        <f t="shared" si="27"/>
        <v>0</v>
      </c>
      <c r="J96" s="67">
        <f t="shared" si="18"/>
        <v>0</v>
      </c>
      <c r="K96" s="16">
        <f t="shared" si="18"/>
        <v>0</v>
      </c>
      <c r="L96" s="67">
        <f t="shared" si="18"/>
        <v>0</v>
      </c>
      <c r="M96" s="17">
        <f>IF(L96&gt;0,VLOOKUP(I96,Labour!$AR$1:$AT$15,3,FALSE),0)</f>
        <v>0</v>
      </c>
      <c r="N96" s="70">
        <f t="shared" si="28"/>
        <v>0</v>
      </c>
      <c r="R96" s="83">
        <f t="shared" si="34"/>
        <v>0</v>
      </c>
      <c r="S96" s="83">
        <f t="shared" si="34"/>
        <v>0</v>
      </c>
      <c r="T96" s="83">
        <f t="shared" si="34"/>
        <v>0</v>
      </c>
      <c r="U96" s="83">
        <f t="shared" si="34"/>
        <v>0</v>
      </c>
      <c r="V96" s="83">
        <f t="shared" si="35"/>
        <v>0</v>
      </c>
      <c r="W96" s="83">
        <f t="shared" si="35"/>
        <v>0</v>
      </c>
      <c r="X96" s="83">
        <f t="shared" si="36"/>
        <v>0</v>
      </c>
      <c r="Y96" s="83">
        <f t="shared" si="36"/>
        <v>0</v>
      </c>
      <c r="Z96" s="83">
        <f t="shared" si="36"/>
        <v>0</v>
      </c>
      <c r="AA96" s="171">
        <f t="shared" si="30"/>
        <v>0</v>
      </c>
      <c r="AB96" s="83">
        <f t="shared" si="37"/>
        <v>0</v>
      </c>
      <c r="AC96" s="83">
        <f t="shared" si="37"/>
        <v>0</v>
      </c>
      <c r="AD96" s="171">
        <f t="shared" si="31"/>
        <v>0</v>
      </c>
      <c r="AE96" s="171">
        <f>IF(AD96=1,SUM(AD$10:AD96),0)</f>
        <v>0</v>
      </c>
      <c r="AF96" s="82" t="str">
        <f t="shared" si="32"/>
        <v/>
      </c>
      <c r="AG96" s="171">
        <f t="shared" si="33"/>
        <v>0</v>
      </c>
    </row>
    <row r="97" spans="1:33" ht="12" customHeight="1" x14ac:dyDescent="0.25">
      <c r="A97" s="497"/>
      <c r="B97" s="15">
        <v>88</v>
      </c>
      <c r="C97" s="468">
        <f t="shared" si="29"/>
        <v>0</v>
      </c>
      <c r="D97" s="469"/>
      <c r="E97" s="470"/>
      <c r="F97" s="67">
        <f t="shared" si="17"/>
        <v>0</v>
      </c>
      <c r="G97" s="67">
        <f t="shared" si="17"/>
        <v>0</v>
      </c>
      <c r="H97" s="67">
        <f t="shared" si="17"/>
        <v>0</v>
      </c>
      <c r="I97" s="67">
        <f t="shared" si="27"/>
        <v>0</v>
      </c>
      <c r="J97" s="67">
        <f t="shared" si="18"/>
        <v>0</v>
      </c>
      <c r="K97" s="16">
        <f t="shared" si="18"/>
        <v>0</v>
      </c>
      <c r="L97" s="67">
        <f t="shared" si="18"/>
        <v>0</v>
      </c>
      <c r="M97" s="17">
        <f>IF(L97&gt;0,VLOOKUP(I97,Labour!$AR$1:$AT$15,3,FALSE),0)</f>
        <v>0</v>
      </c>
      <c r="N97" s="70">
        <f t="shared" si="28"/>
        <v>0</v>
      </c>
      <c r="R97" s="83">
        <f t="shared" si="34"/>
        <v>0</v>
      </c>
      <c r="S97" s="83">
        <f t="shared" si="34"/>
        <v>0</v>
      </c>
      <c r="T97" s="83">
        <f t="shared" si="34"/>
        <v>0</v>
      </c>
      <c r="U97" s="83">
        <f t="shared" si="34"/>
        <v>0</v>
      </c>
      <c r="V97" s="83">
        <f t="shared" si="35"/>
        <v>0</v>
      </c>
      <c r="W97" s="83">
        <f t="shared" si="35"/>
        <v>0</v>
      </c>
      <c r="X97" s="83">
        <f t="shared" si="36"/>
        <v>0</v>
      </c>
      <c r="Y97" s="83">
        <f t="shared" si="36"/>
        <v>0</v>
      </c>
      <c r="Z97" s="83">
        <f t="shared" si="36"/>
        <v>0</v>
      </c>
      <c r="AA97" s="171">
        <f t="shared" si="30"/>
        <v>0</v>
      </c>
      <c r="AB97" s="83">
        <f t="shared" si="37"/>
        <v>0</v>
      </c>
      <c r="AC97" s="83">
        <f t="shared" si="37"/>
        <v>0</v>
      </c>
      <c r="AD97" s="171">
        <f t="shared" si="31"/>
        <v>0</v>
      </c>
      <c r="AE97" s="171">
        <f>IF(AD97=1,SUM(AD$10:AD97),0)</f>
        <v>0</v>
      </c>
      <c r="AF97" s="82" t="str">
        <f t="shared" si="32"/>
        <v/>
      </c>
      <c r="AG97" s="171">
        <f t="shared" si="33"/>
        <v>0</v>
      </c>
    </row>
    <row r="98" spans="1:33" ht="12" customHeight="1" x14ac:dyDescent="0.25">
      <c r="A98" s="497"/>
      <c r="B98" s="15">
        <v>89</v>
      </c>
      <c r="C98" s="468">
        <f t="shared" si="29"/>
        <v>0</v>
      </c>
      <c r="D98" s="469"/>
      <c r="E98" s="470"/>
      <c r="F98" s="67">
        <f t="shared" si="17"/>
        <v>0</v>
      </c>
      <c r="G98" s="67">
        <f t="shared" si="17"/>
        <v>0</v>
      </c>
      <c r="H98" s="67">
        <f t="shared" si="17"/>
        <v>0</v>
      </c>
      <c r="I98" s="67">
        <f t="shared" si="27"/>
        <v>0</v>
      </c>
      <c r="J98" s="67">
        <f t="shared" si="18"/>
        <v>0</v>
      </c>
      <c r="K98" s="16">
        <f t="shared" si="18"/>
        <v>0</v>
      </c>
      <c r="L98" s="67">
        <f t="shared" si="18"/>
        <v>0</v>
      </c>
      <c r="M98" s="17">
        <f>IF(L98&gt;0,VLOOKUP(I98,Labour!$AR$1:$AT$15,3,FALSE),0)</f>
        <v>0</v>
      </c>
      <c r="N98" s="70">
        <f t="shared" si="28"/>
        <v>0</v>
      </c>
      <c r="R98" s="83">
        <f t="shared" si="34"/>
        <v>0</v>
      </c>
      <c r="S98" s="83">
        <f t="shared" si="34"/>
        <v>0</v>
      </c>
      <c r="T98" s="83">
        <f t="shared" si="34"/>
        <v>0</v>
      </c>
      <c r="U98" s="83">
        <f t="shared" si="34"/>
        <v>0</v>
      </c>
      <c r="V98" s="83">
        <f t="shared" si="35"/>
        <v>0</v>
      </c>
      <c r="W98" s="83">
        <f t="shared" si="35"/>
        <v>0</v>
      </c>
      <c r="X98" s="83">
        <f t="shared" si="36"/>
        <v>0</v>
      </c>
      <c r="Y98" s="83">
        <f t="shared" si="36"/>
        <v>0</v>
      </c>
      <c r="Z98" s="83">
        <f t="shared" si="36"/>
        <v>0</v>
      </c>
      <c r="AA98" s="171">
        <f t="shared" si="30"/>
        <v>0</v>
      </c>
      <c r="AB98" s="83">
        <f t="shared" si="37"/>
        <v>0</v>
      </c>
      <c r="AC98" s="83">
        <f t="shared" si="37"/>
        <v>0</v>
      </c>
      <c r="AD98" s="171">
        <f t="shared" si="31"/>
        <v>0</v>
      </c>
      <c r="AE98" s="171">
        <f>IF(AD98=1,SUM(AD$10:AD98),0)</f>
        <v>0</v>
      </c>
      <c r="AF98" s="82" t="str">
        <f t="shared" si="32"/>
        <v/>
      </c>
      <c r="AG98" s="171">
        <f t="shared" si="33"/>
        <v>0</v>
      </c>
    </row>
    <row r="99" spans="1:33" ht="12" customHeight="1" x14ac:dyDescent="0.25">
      <c r="A99" s="497"/>
      <c r="B99" s="15">
        <v>90</v>
      </c>
      <c r="C99" s="468">
        <f t="shared" si="29"/>
        <v>0</v>
      </c>
      <c r="D99" s="469"/>
      <c r="E99" s="470"/>
      <c r="F99" s="67">
        <f t="shared" si="17"/>
        <v>0</v>
      </c>
      <c r="G99" s="67">
        <f t="shared" si="17"/>
        <v>0</v>
      </c>
      <c r="H99" s="67">
        <f t="shared" si="17"/>
        <v>0</v>
      </c>
      <c r="I99" s="67">
        <f t="shared" si="27"/>
        <v>0</v>
      </c>
      <c r="J99" s="67">
        <f t="shared" si="18"/>
        <v>0</v>
      </c>
      <c r="K99" s="16">
        <f t="shared" si="18"/>
        <v>0</v>
      </c>
      <c r="L99" s="67">
        <f t="shared" si="18"/>
        <v>0</v>
      </c>
      <c r="M99" s="17">
        <f>IF(L99&gt;0,VLOOKUP(I99,Labour!$AR$1:$AT$15,3,FALSE),0)</f>
        <v>0</v>
      </c>
      <c r="N99" s="70">
        <f t="shared" si="28"/>
        <v>0</v>
      </c>
      <c r="R99" s="83">
        <f t="shared" si="34"/>
        <v>0</v>
      </c>
      <c r="S99" s="83">
        <f t="shared" si="34"/>
        <v>0</v>
      </c>
      <c r="T99" s="83">
        <f t="shared" si="34"/>
        <v>0</v>
      </c>
      <c r="U99" s="83">
        <f t="shared" si="34"/>
        <v>0</v>
      </c>
      <c r="V99" s="83">
        <f t="shared" si="35"/>
        <v>0</v>
      </c>
      <c r="W99" s="83">
        <f t="shared" si="35"/>
        <v>0</v>
      </c>
      <c r="X99" s="83">
        <f t="shared" si="36"/>
        <v>0</v>
      </c>
      <c r="Y99" s="83">
        <f t="shared" si="36"/>
        <v>0</v>
      </c>
      <c r="Z99" s="83">
        <f t="shared" si="36"/>
        <v>0</v>
      </c>
      <c r="AA99" s="171">
        <f t="shared" si="30"/>
        <v>0</v>
      </c>
      <c r="AB99" s="83">
        <f t="shared" si="37"/>
        <v>0</v>
      </c>
      <c r="AC99" s="83">
        <f t="shared" si="37"/>
        <v>0</v>
      </c>
      <c r="AD99" s="171">
        <f t="shared" si="31"/>
        <v>0</v>
      </c>
      <c r="AE99" s="171">
        <f>IF(AD99=1,SUM(AD$10:AD99),0)</f>
        <v>0</v>
      </c>
      <c r="AF99" s="82" t="str">
        <f t="shared" si="32"/>
        <v/>
      </c>
      <c r="AG99" s="171">
        <f t="shared" si="33"/>
        <v>0</v>
      </c>
    </row>
    <row r="100" spans="1:33" ht="12" customHeight="1" x14ac:dyDescent="0.25">
      <c r="A100" s="497"/>
      <c r="B100" s="15">
        <v>91</v>
      </c>
      <c r="C100" s="468">
        <f t="shared" si="29"/>
        <v>0</v>
      </c>
      <c r="D100" s="469"/>
      <c r="E100" s="470"/>
      <c r="F100" s="67">
        <f t="shared" si="17"/>
        <v>0</v>
      </c>
      <c r="G100" s="67">
        <f t="shared" si="17"/>
        <v>0</v>
      </c>
      <c r="H100" s="67">
        <f t="shared" si="17"/>
        <v>0</v>
      </c>
      <c r="I100" s="67">
        <f t="shared" si="27"/>
        <v>0</v>
      </c>
      <c r="J100" s="67">
        <f t="shared" si="18"/>
        <v>0</v>
      </c>
      <c r="K100" s="16">
        <f t="shared" si="18"/>
        <v>0</v>
      </c>
      <c r="L100" s="67">
        <f t="shared" si="18"/>
        <v>0</v>
      </c>
      <c r="M100" s="17">
        <f>IF(L100&gt;0,VLOOKUP(I100,Labour!$AR$1:$AT$15,3,FALSE),0)</f>
        <v>0</v>
      </c>
      <c r="N100" s="70">
        <f t="shared" si="28"/>
        <v>0</v>
      </c>
      <c r="R100" s="83">
        <f t="shared" si="34"/>
        <v>0</v>
      </c>
      <c r="S100" s="83">
        <f t="shared" si="34"/>
        <v>0</v>
      </c>
      <c r="T100" s="83">
        <f t="shared" si="34"/>
        <v>0</v>
      </c>
      <c r="U100" s="83">
        <f t="shared" si="34"/>
        <v>0</v>
      </c>
      <c r="V100" s="83">
        <f t="shared" si="35"/>
        <v>0</v>
      </c>
      <c r="W100" s="83">
        <f t="shared" si="35"/>
        <v>0</v>
      </c>
      <c r="X100" s="83">
        <f t="shared" si="36"/>
        <v>0</v>
      </c>
      <c r="Y100" s="83">
        <f t="shared" si="36"/>
        <v>0</v>
      </c>
      <c r="Z100" s="83">
        <f t="shared" si="36"/>
        <v>0</v>
      </c>
      <c r="AA100" s="171">
        <f t="shared" si="30"/>
        <v>0</v>
      </c>
      <c r="AB100" s="83">
        <f t="shared" si="37"/>
        <v>0</v>
      </c>
      <c r="AC100" s="83">
        <f t="shared" si="37"/>
        <v>0</v>
      </c>
      <c r="AD100" s="171">
        <f t="shared" si="31"/>
        <v>0</v>
      </c>
      <c r="AE100" s="171">
        <f>IF(AD100=1,SUM(AD$10:AD100),0)</f>
        <v>0</v>
      </c>
      <c r="AF100" s="82" t="str">
        <f t="shared" si="32"/>
        <v/>
      </c>
      <c r="AG100" s="171">
        <f t="shared" si="33"/>
        <v>0</v>
      </c>
    </row>
    <row r="101" spans="1:33" ht="12" customHeight="1" x14ac:dyDescent="0.25">
      <c r="A101" s="497"/>
      <c r="B101" s="15">
        <v>92</v>
      </c>
      <c r="C101" s="468">
        <f t="shared" si="29"/>
        <v>0</v>
      </c>
      <c r="D101" s="469"/>
      <c r="E101" s="470"/>
      <c r="F101" s="67">
        <f t="shared" si="17"/>
        <v>0</v>
      </c>
      <c r="G101" s="67">
        <f t="shared" si="17"/>
        <v>0</v>
      </c>
      <c r="H101" s="67">
        <f t="shared" si="17"/>
        <v>0</v>
      </c>
      <c r="I101" s="67">
        <f t="shared" si="27"/>
        <v>0</v>
      </c>
      <c r="J101" s="67">
        <f t="shared" si="18"/>
        <v>0</v>
      </c>
      <c r="K101" s="16">
        <f t="shared" si="18"/>
        <v>0</v>
      </c>
      <c r="L101" s="67">
        <f t="shared" si="18"/>
        <v>0</v>
      </c>
      <c r="M101" s="17">
        <f>IF(L101&gt;0,VLOOKUP(I101,Labour!$AR$1:$AT$15,3,FALSE),0)</f>
        <v>0</v>
      </c>
      <c r="N101" s="70">
        <f t="shared" si="28"/>
        <v>0</v>
      </c>
      <c r="R101" s="83">
        <f t="shared" si="34"/>
        <v>0</v>
      </c>
      <c r="S101" s="83">
        <f t="shared" si="34"/>
        <v>0</v>
      </c>
      <c r="T101" s="83">
        <f t="shared" si="34"/>
        <v>0</v>
      </c>
      <c r="U101" s="83">
        <f t="shared" si="34"/>
        <v>0</v>
      </c>
      <c r="V101" s="83">
        <f t="shared" si="35"/>
        <v>0</v>
      </c>
      <c r="W101" s="83">
        <f t="shared" si="35"/>
        <v>0</v>
      </c>
      <c r="X101" s="83">
        <f t="shared" si="36"/>
        <v>0</v>
      </c>
      <c r="Y101" s="83">
        <f t="shared" si="36"/>
        <v>0</v>
      </c>
      <c r="Z101" s="83">
        <f t="shared" si="36"/>
        <v>0</v>
      </c>
      <c r="AA101" s="171">
        <f t="shared" si="30"/>
        <v>0</v>
      </c>
      <c r="AB101" s="83">
        <f t="shared" si="37"/>
        <v>0</v>
      </c>
      <c r="AC101" s="83">
        <f t="shared" si="37"/>
        <v>0</v>
      </c>
      <c r="AD101" s="171">
        <f t="shared" si="31"/>
        <v>0</v>
      </c>
      <c r="AE101" s="171">
        <f>IF(AD101=1,SUM(AD$10:AD101),0)</f>
        <v>0</v>
      </c>
      <c r="AF101" s="82" t="str">
        <f t="shared" si="32"/>
        <v/>
      </c>
      <c r="AG101" s="171">
        <f t="shared" si="33"/>
        <v>0</v>
      </c>
    </row>
    <row r="102" spans="1:33" ht="12" customHeight="1" x14ac:dyDescent="0.25">
      <c r="A102" s="497"/>
      <c r="B102" s="15">
        <v>93</v>
      </c>
      <c r="C102" s="468">
        <f t="shared" si="29"/>
        <v>0</v>
      </c>
      <c r="D102" s="469"/>
      <c r="E102" s="470"/>
      <c r="F102" s="67">
        <f t="shared" si="17"/>
        <v>0</v>
      </c>
      <c r="G102" s="67">
        <f t="shared" si="17"/>
        <v>0</v>
      </c>
      <c r="H102" s="67">
        <f t="shared" si="17"/>
        <v>0</v>
      </c>
      <c r="I102" s="67">
        <f t="shared" si="27"/>
        <v>0</v>
      </c>
      <c r="J102" s="67">
        <f t="shared" si="18"/>
        <v>0</v>
      </c>
      <c r="K102" s="16">
        <f t="shared" si="18"/>
        <v>0</v>
      </c>
      <c r="L102" s="67">
        <f t="shared" si="18"/>
        <v>0</v>
      </c>
      <c r="M102" s="17">
        <f>IF(L102&gt;0,VLOOKUP(I102,Labour!$AR$1:$AT$15,3,FALSE),0)</f>
        <v>0</v>
      </c>
      <c r="N102" s="70">
        <f t="shared" si="28"/>
        <v>0</v>
      </c>
      <c r="R102" s="83">
        <f t="shared" si="34"/>
        <v>0</v>
      </c>
      <c r="S102" s="83">
        <f t="shared" si="34"/>
        <v>0</v>
      </c>
      <c r="T102" s="83">
        <f t="shared" si="34"/>
        <v>0</v>
      </c>
      <c r="U102" s="83">
        <f t="shared" si="34"/>
        <v>0</v>
      </c>
      <c r="V102" s="83">
        <f t="shared" si="35"/>
        <v>0</v>
      </c>
      <c r="W102" s="83">
        <f t="shared" si="35"/>
        <v>0</v>
      </c>
      <c r="X102" s="83">
        <f t="shared" si="36"/>
        <v>0</v>
      </c>
      <c r="Y102" s="83">
        <f t="shared" si="36"/>
        <v>0</v>
      </c>
      <c r="Z102" s="83">
        <f t="shared" si="36"/>
        <v>0</v>
      </c>
      <c r="AA102" s="171">
        <f t="shared" si="30"/>
        <v>0</v>
      </c>
      <c r="AB102" s="83">
        <f t="shared" si="37"/>
        <v>0</v>
      </c>
      <c r="AC102" s="83">
        <f t="shared" si="37"/>
        <v>0</v>
      </c>
      <c r="AD102" s="171">
        <f t="shared" si="31"/>
        <v>0</v>
      </c>
      <c r="AE102" s="171">
        <f>IF(AD102=1,SUM(AD$10:AD102),0)</f>
        <v>0</v>
      </c>
      <c r="AF102" s="82" t="str">
        <f t="shared" si="32"/>
        <v/>
      </c>
      <c r="AG102" s="171">
        <f t="shared" si="33"/>
        <v>0</v>
      </c>
    </row>
    <row r="103" spans="1:33" ht="12" customHeight="1" x14ac:dyDescent="0.25">
      <c r="A103" s="497"/>
      <c r="B103" s="15">
        <v>94</v>
      </c>
      <c r="C103" s="468">
        <f t="shared" si="29"/>
        <v>0</v>
      </c>
      <c r="D103" s="469"/>
      <c r="E103" s="470"/>
      <c r="F103" s="67">
        <f t="shared" si="17"/>
        <v>0</v>
      </c>
      <c r="G103" s="67">
        <f t="shared" si="17"/>
        <v>0</v>
      </c>
      <c r="H103" s="67">
        <f t="shared" si="17"/>
        <v>0</v>
      </c>
      <c r="I103" s="67">
        <f t="shared" si="27"/>
        <v>0</v>
      </c>
      <c r="J103" s="67">
        <f t="shared" si="18"/>
        <v>0</v>
      </c>
      <c r="K103" s="16">
        <f t="shared" si="18"/>
        <v>0</v>
      </c>
      <c r="L103" s="67">
        <f t="shared" si="18"/>
        <v>0</v>
      </c>
      <c r="M103" s="17">
        <f>IF(L103&gt;0,VLOOKUP(I103,Labour!$AR$1:$AT$15,3,FALSE),0)</f>
        <v>0</v>
      </c>
      <c r="N103" s="70">
        <f t="shared" si="28"/>
        <v>0</v>
      </c>
      <c r="R103" s="83">
        <f t="shared" si="34"/>
        <v>0</v>
      </c>
      <c r="S103" s="83">
        <f t="shared" si="34"/>
        <v>0</v>
      </c>
      <c r="T103" s="83">
        <f t="shared" si="34"/>
        <v>0</v>
      </c>
      <c r="U103" s="83">
        <f t="shared" si="34"/>
        <v>0</v>
      </c>
      <c r="V103" s="83">
        <f t="shared" si="35"/>
        <v>0</v>
      </c>
      <c r="W103" s="83">
        <f t="shared" si="35"/>
        <v>0</v>
      </c>
      <c r="X103" s="83">
        <f t="shared" si="36"/>
        <v>0</v>
      </c>
      <c r="Y103" s="83">
        <f t="shared" si="36"/>
        <v>0</v>
      </c>
      <c r="Z103" s="83">
        <f t="shared" si="36"/>
        <v>0</v>
      </c>
      <c r="AA103" s="171">
        <f t="shared" si="30"/>
        <v>0</v>
      </c>
      <c r="AB103" s="83">
        <f t="shared" si="37"/>
        <v>0</v>
      </c>
      <c r="AC103" s="83">
        <f t="shared" si="37"/>
        <v>0</v>
      </c>
      <c r="AD103" s="171">
        <f t="shared" si="31"/>
        <v>0</v>
      </c>
      <c r="AE103" s="171">
        <f>IF(AD103=1,SUM(AD$10:AD103),0)</f>
        <v>0</v>
      </c>
      <c r="AF103" s="82" t="str">
        <f t="shared" si="32"/>
        <v/>
      </c>
      <c r="AG103" s="171">
        <f t="shared" si="33"/>
        <v>0</v>
      </c>
    </row>
    <row r="104" spans="1:33" ht="12" customHeight="1" x14ac:dyDescent="0.25">
      <c r="A104" s="497"/>
      <c r="B104" s="15">
        <v>95</v>
      </c>
      <c r="C104" s="468">
        <f t="shared" si="29"/>
        <v>0</v>
      </c>
      <c r="D104" s="469"/>
      <c r="E104" s="470"/>
      <c r="F104" s="67">
        <f t="shared" si="17"/>
        <v>0</v>
      </c>
      <c r="G104" s="67">
        <f t="shared" si="17"/>
        <v>0</v>
      </c>
      <c r="H104" s="67">
        <f t="shared" si="17"/>
        <v>0</v>
      </c>
      <c r="I104" s="67">
        <f t="shared" si="27"/>
        <v>0</v>
      </c>
      <c r="J104" s="67">
        <f t="shared" si="18"/>
        <v>0</v>
      </c>
      <c r="K104" s="16">
        <f t="shared" si="18"/>
        <v>0</v>
      </c>
      <c r="L104" s="67">
        <f t="shared" si="18"/>
        <v>0</v>
      </c>
      <c r="M104" s="17">
        <f>IF(L104&gt;0,VLOOKUP(I104,Labour!$AR$1:$AT$15,3,FALSE),0)</f>
        <v>0</v>
      </c>
      <c r="N104" s="70">
        <f t="shared" si="28"/>
        <v>0</v>
      </c>
      <c r="R104" s="83">
        <f t="shared" si="34"/>
        <v>0</v>
      </c>
      <c r="S104" s="83">
        <f t="shared" si="34"/>
        <v>0</v>
      </c>
      <c r="T104" s="83">
        <f t="shared" si="34"/>
        <v>0</v>
      </c>
      <c r="U104" s="83">
        <f t="shared" si="34"/>
        <v>0</v>
      </c>
      <c r="V104" s="83">
        <f t="shared" si="35"/>
        <v>0</v>
      </c>
      <c r="W104" s="83">
        <f t="shared" si="35"/>
        <v>0</v>
      </c>
      <c r="X104" s="83">
        <f t="shared" si="36"/>
        <v>0</v>
      </c>
      <c r="Y104" s="83">
        <f t="shared" si="36"/>
        <v>0</v>
      </c>
      <c r="Z104" s="83">
        <f t="shared" si="36"/>
        <v>0</v>
      </c>
      <c r="AA104" s="171">
        <f t="shared" si="30"/>
        <v>0</v>
      </c>
      <c r="AB104" s="83">
        <f t="shared" si="37"/>
        <v>0</v>
      </c>
      <c r="AC104" s="83">
        <f t="shared" si="37"/>
        <v>0</v>
      </c>
      <c r="AD104" s="171">
        <f t="shared" si="31"/>
        <v>0</v>
      </c>
      <c r="AE104" s="171">
        <f>IF(AD104=1,SUM(AD$10:AD104),0)</f>
        <v>0</v>
      </c>
      <c r="AF104" s="82" t="str">
        <f t="shared" si="32"/>
        <v/>
      </c>
      <c r="AG104" s="171">
        <f t="shared" si="33"/>
        <v>0</v>
      </c>
    </row>
    <row r="105" spans="1:33" ht="12" customHeight="1" x14ac:dyDescent="0.25">
      <c r="A105" s="497"/>
      <c r="B105" s="15">
        <v>96</v>
      </c>
      <c r="C105" s="468">
        <f t="shared" si="29"/>
        <v>0</v>
      </c>
      <c r="D105" s="469"/>
      <c r="E105" s="470"/>
      <c r="F105" s="67">
        <f t="shared" si="17"/>
        <v>0</v>
      </c>
      <c r="G105" s="67">
        <f t="shared" si="17"/>
        <v>0</v>
      </c>
      <c r="H105" s="67">
        <f t="shared" si="17"/>
        <v>0</v>
      </c>
      <c r="I105" s="67">
        <f t="shared" si="27"/>
        <v>0</v>
      </c>
      <c r="J105" s="67">
        <f t="shared" si="18"/>
        <v>0</v>
      </c>
      <c r="K105" s="16">
        <f t="shared" si="18"/>
        <v>0</v>
      </c>
      <c r="L105" s="67">
        <f t="shared" si="18"/>
        <v>0</v>
      </c>
      <c r="M105" s="17">
        <f>IF(L105&gt;0,VLOOKUP(I105,Labour!$AR$1:$AT$15,3,FALSE),0)</f>
        <v>0</v>
      </c>
      <c r="N105" s="70">
        <f t="shared" si="28"/>
        <v>0</v>
      </c>
      <c r="R105" s="83">
        <f t="shared" si="34"/>
        <v>0</v>
      </c>
      <c r="S105" s="83">
        <f t="shared" si="34"/>
        <v>0</v>
      </c>
      <c r="T105" s="83">
        <f t="shared" si="34"/>
        <v>0</v>
      </c>
      <c r="U105" s="83">
        <f t="shared" si="34"/>
        <v>0</v>
      </c>
      <c r="V105" s="83">
        <f t="shared" si="35"/>
        <v>0</v>
      </c>
      <c r="W105" s="83">
        <f t="shared" si="35"/>
        <v>0</v>
      </c>
      <c r="X105" s="83">
        <f t="shared" si="36"/>
        <v>0</v>
      </c>
      <c r="Y105" s="83">
        <f t="shared" si="36"/>
        <v>0</v>
      </c>
      <c r="Z105" s="83">
        <f t="shared" si="36"/>
        <v>0</v>
      </c>
      <c r="AA105" s="171">
        <f t="shared" si="30"/>
        <v>0</v>
      </c>
      <c r="AB105" s="83">
        <f t="shared" si="37"/>
        <v>0</v>
      </c>
      <c r="AC105" s="83">
        <f t="shared" si="37"/>
        <v>0</v>
      </c>
      <c r="AD105" s="171">
        <f t="shared" si="31"/>
        <v>0</v>
      </c>
      <c r="AE105" s="171">
        <f>IF(AD105=1,SUM(AD$10:AD105),0)</f>
        <v>0</v>
      </c>
      <c r="AF105" s="82" t="str">
        <f t="shared" si="32"/>
        <v/>
      </c>
      <c r="AG105" s="171">
        <f t="shared" si="33"/>
        <v>0</v>
      </c>
    </row>
    <row r="106" spans="1:33" ht="12" customHeight="1" x14ac:dyDescent="0.25">
      <c r="A106" s="497"/>
      <c r="B106" s="15">
        <v>97</v>
      </c>
      <c r="C106" s="468">
        <f t="shared" si="29"/>
        <v>0</v>
      </c>
      <c r="D106" s="469"/>
      <c r="E106" s="470"/>
      <c r="F106" s="67">
        <f t="shared" si="17"/>
        <v>0</v>
      </c>
      <c r="G106" s="67">
        <f t="shared" si="17"/>
        <v>0</v>
      </c>
      <c r="H106" s="67">
        <f t="shared" si="17"/>
        <v>0</v>
      </c>
      <c r="I106" s="67">
        <f t="shared" si="27"/>
        <v>0</v>
      </c>
      <c r="J106" s="67">
        <f t="shared" si="18"/>
        <v>0</v>
      </c>
      <c r="K106" s="16">
        <f t="shared" si="18"/>
        <v>0</v>
      </c>
      <c r="L106" s="67">
        <f t="shared" si="18"/>
        <v>0</v>
      </c>
      <c r="M106" s="17">
        <f>IF(L106&gt;0,VLOOKUP(I106,Labour!$AR$1:$AT$15,3,FALSE),0)</f>
        <v>0</v>
      </c>
      <c r="N106" s="70">
        <f t="shared" si="28"/>
        <v>0</v>
      </c>
      <c r="R106" s="83">
        <f t="shared" si="34"/>
        <v>0</v>
      </c>
      <c r="S106" s="83">
        <f t="shared" si="34"/>
        <v>0</v>
      </c>
      <c r="T106" s="83">
        <f t="shared" si="34"/>
        <v>0</v>
      </c>
      <c r="U106" s="83">
        <f t="shared" si="34"/>
        <v>0</v>
      </c>
      <c r="V106" s="83">
        <f t="shared" si="35"/>
        <v>0</v>
      </c>
      <c r="W106" s="83">
        <f t="shared" si="35"/>
        <v>0</v>
      </c>
      <c r="X106" s="83">
        <f t="shared" si="36"/>
        <v>0</v>
      </c>
      <c r="Y106" s="83">
        <f t="shared" si="36"/>
        <v>0</v>
      </c>
      <c r="Z106" s="83">
        <f t="shared" si="36"/>
        <v>0</v>
      </c>
      <c r="AA106" s="171">
        <f t="shared" si="30"/>
        <v>0</v>
      </c>
      <c r="AB106" s="83">
        <f t="shared" si="37"/>
        <v>0</v>
      </c>
      <c r="AC106" s="83">
        <f t="shared" si="37"/>
        <v>0</v>
      </c>
      <c r="AD106" s="171">
        <f t="shared" si="31"/>
        <v>0</v>
      </c>
      <c r="AE106" s="171">
        <f>IF(AD106=1,SUM(AD$10:AD106),0)</f>
        <v>0</v>
      </c>
      <c r="AF106" s="82" t="str">
        <f t="shared" si="32"/>
        <v/>
      </c>
      <c r="AG106" s="171">
        <f t="shared" si="33"/>
        <v>0</v>
      </c>
    </row>
    <row r="107" spans="1:33" ht="12" customHeight="1" x14ac:dyDescent="0.25">
      <c r="A107" s="497"/>
      <c r="B107" s="15">
        <v>98</v>
      </c>
      <c r="C107" s="468">
        <f t="shared" si="29"/>
        <v>0</v>
      </c>
      <c r="D107" s="469"/>
      <c r="E107" s="470"/>
      <c r="F107" s="67">
        <f t="shared" si="17"/>
        <v>0</v>
      </c>
      <c r="G107" s="67">
        <f t="shared" si="17"/>
        <v>0</v>
      </c>
      <c r="H107" s="67">
        <f t="shared" si="17"/>
        <v>0</v>
      </c>
      <c r="I107" s="67">
        <f t="shared" si="27"/>
        <v>0</v>
      </c>
      <c r="J107" s="67">
        <f t="shared" si="18"/>
        <v>0</v>
      </c>
      <c r="K107" s="16">
        <f t="shared" si="18"/>
        <v>0</v>
      </c>
      <c r="L107" s="67">
        <f t="shared" si="18"/>
        <v>0</v>
      </c>
      <c r="M107" s="17">
        <f>IF(L107&gt;0,VLOOKUP(I107,Labour!$AR$1:$AT$15,3,FALSE),0)</f>
        <v>0</v>
      </c>
      <c r="N107" s="70">
        <f t="shared" si="28"/>
        <v>0</v>
      </c>
      <c r="R107" s="83">
        <f t="shared" si="34"/>
        <v>0</v>
      </c>
      <c r="S107" s="83">
        <f t="shared" si="34"/>
        <v>0</v>
      </c>
      <c r="T107" s="83">
        <f t="shared" si="34"/>
        <v>0</v>
      </c>
      <c r="U107" s="83">
        <f t="shared" si="34"/>
        <v>0</v>
      </c>
      <c r="V107" s="83">
        <f t="shared" si="35"/>
        <v>0</v>
      </c>
      <c r="W107" s="83">
        <f t="shared" si="35"/>
        <v>0</v>
      </c>
      <c r="X107" s="83">
        <f t="shared" si="36"/>
        <v>0</v>
      </c>
      <c r="Y107" s="83">
        <f t="shared" si="36"/>
        <v>0</v>
      </c>
      <c r="Z107" s="83">
        <f t="shared" si="36"/>
        <v>0</v>
      </c>
      <c r="AA107" s="171">
        <f t="shared" si="30"/>
        <v>0</v>
      </c>
      <c r="AB107" s="83">
        <f t="shared" si="37"/>
        <v>0</v>
      </c>
      <c r="AC107" s="83">
        <f t="shared" si="37"/>
        <v>0</v>
      </c>
      <c r="AD107" s="171">
        <f t="shared" si="31"/>
        <v>0</v>
      </c>
      <c r="AE107" s="171">
        <f>IF(AD107=1,SUM(AD$10:AD107),0)</f>
        <v>0</v>
      </c>
      <c r="AF107" s="82" t="str">
        <f t="shared" si="32"/>
        <v/>
      </c>
      <c r="AG107" s="171">
        <f t="shared" si="33"/>
        <v>0</v>
      </c>
    </row>
    <row r="108" spans="1:33" ht="12" customHeight="1" x14ac:dyDescent="0.25">
      <c r="A108" s="497"/>
      <c r="B108" s="15">
        <v>99</v>
      </c>
      <c r="C108" s="468">
        <f t="shared" si="29"/>
        <v>0</v>
      </c>
      <c r="D108" s="469"/>
      <c r="E108" s="470"/>
      <c r="F108" s="67">
        <f t="shared" si="17"/>
        <v>0</v>
      </c>
      <c r="G108" s="67">
        <f t="shared" si="17"/>
        <v>0</v>
      </c>
      <c r="H108" s="67">
        <f t="shared" si="17"/>
        <v>0</v>
      </c>
      <c r="I108" s="67">
        <f t="shared" si="27"/>
        <v>0</v>
      </c>
      <c r="J108" s="67">
        <f t="shared" si="18"/>
        <v>0</v>
      </c>
      <c r="K108" s="16">
        <f t="shared" si="18"/>
        <v>0</v>
      </c>
      <c r="L108" s="67">
        <f t="shared" si="18"/>
        <v>0</v>
      </c>
      <c r="M108" s="17">
        <f>IF(L108&gt;0,VLOOKUP(I108,Labour!$AR$1:$AT$15,3,FALSE),0)</f>
        <v>0</v>
      </c>
      <c r="N108" s="70">
        <f t="shared" si="28"/>
        <v>0</v>
      </c>
      <c r="R108" s="83">
        <f t="shared" si="34"/>
        <v>0</v>
      </c>
      <c r="S108" s="83">
        <f t="shared" si="34"/>
        <v>0</v>
      </c>
      <c r="T108" s="83">
        <f t="shared" si="34"/>
        <v>0</v>
      </c>
      <c r="U108" s="83">
        <f t="shared" si="34"/>
        <v>0</v>
      </c>
      <c r="V108" s="83">
        <f t="shared" si="35"/>
        <v>0</v>
      </c>
      <c r="W108" s="83">
        <f t="shared" si="35"/>
        <v>0</v>
      </c>
      <c r="X108" s="83">
        <f t="shared" si="36"/>
        <v>0</v>
      </c>
      <c r="Y108" s="83">
        <f t="shared" si="36"/>
        <v>0</v>
      </c>
      <c r="Z108" s="83">
        <f t="shared" si="36"/>
        <v>0</v>
      </c>
      <c r="AA108" s="171">
        <f t="shared" si="30"/>
        <v>0</v>
      </c>
      <c r="AB108" s="83">
        <f t="shared" si="37"/>
        <v>0</v>
      </c>
      <c r="AC108" s="83">
        <f t="shared" si="37"/>
        <v>0</v>
      </c>
      <c r="AD108" s="171">
        <f t="shared" si="31"/>
        <v>0</v>
      </c>
      <c r="AE108" s="171">
        <f>IF(AD108=1,SUM(AD$10:AD108),0)</f>
        <v>0</v>
      </c>
      <c r="AF108" s="82" t="str">
        <f t="shared" si="32"/>
        <v/>
      </c>
      <c r="AG108" s="171">
        <f t="shared" si="33"/>
        <v>0</v>
      </c>
    </row>
    <row r="109" spans="1:33" ht="12" customHeight="1" thickBot="1" x14ac:dyDescent="0.3">
      <c r="A109" s="497"/>
      <c r="B109" s="179">
        <v>100</v>
      </c>
      <c r="C109" s="468">
        <f t="shared" si="29"/>
        <v>0</v>
      </c>
      <c r="D109" s="469"/>
      <c r="E109" s="470"/>
      <c r="F109" s="67">
        <f t="shared" si="17"/>
        <v>0</v>
      </c>
      <c r="G109" s="67">
        <f t="shared" si="17"/>
        <v>0</v>
      </c>
      <c r="H109" s="67">
        <f t="shared" si="17"/>
        <v>0</v>
      </c>
      <c r="I109" s="67">
        <f t="shared" si="27"/>
        <v>0</v>
      </c>
      <c r="J109" s="67">
        <f t="shared" si="18"/>
        <v>0</v>
      </c>
      <c r="K109" s="16">
        <f t="shared" si="18"/>
        <v>0</v>
      </c>
      <c r="L109" s="67">
        <f t="shared" si="18"/>
        <v>0</v>
      </c>
      <c r="M109" s="17">
        <f>IF(L109&gt;0,VLOOKUP(I109,Labour!$AR$1:$AT$15,3,FALSE),0)</f>
        <v>0</v>
      </c>
      <c r="N109" s="70">
        <f t="shared" si="28"/>
        <v>0</v>
      </c>
      <c r="R109" s="83">
        <f t="shared" si="34"/>
        <v>0</v>
      </c>
      <c r="S109" s="83">
        <f t="shared" si="34"/>
        <v>0</v>
      </c>
      <c r="T109" s="83">
        <f t="shared" si="34"/>
        <v>0</v>
      </c>
      <c r="U109" s="83">
        <f t="shared" si="34"/>
        <v>0</v>
      </c>
      <c r="V109" s="83">
        <f t="shared" si="35"/>
        <v>0</v>
      </c>
      <c r="W109" s="83">
        <f t="shared" si="35"/>
        <v>0</v>
      </c>
      <c r="X109" s="83">
        <f t="shared" si="36"/>
        <v>0</v>
      </c>
      <c r="Y109" s="83">
        <f t="shared" si="36"/>
        <v>0</v>
      </c>
      <c r="Z109" s="83">
        <f t="shared" si="36"/>
        <v>0</v>
      </c>
      <c r="AA109" s="171">
        <f t="shared" si="30"/>
        <v>0</v>
      </c>
      <c r="AB109" s="83">
        <f t="shared" si="37"/>
        <v>0</v>
      </c>
      <c r="AC109" s="83">
        <f t="shared" si="37"/>
        <v>0</v>
      </c>
      <c r="AD109" s="171">
        <f t="shared" si="31"/>
        <v>0</v>
      </c>
      <c r="AE109" s="171">
        <f>IF(AD109=1,SUM(AD$10:AD109),0)</f>
        <v>0</v>
      </c>
      <c r="AF109" s="82" t="str">
        <f t="shared" si="32"/>
        <v/>
      </c>
      <c r="AG109" s="171">
        <f t="shared" si="33"/>
        <v>0</v>
      </c>
    </row>
    <row r="110" spans="1:33" ht="18" customHeight="1" thickTop="1" thickBot="1" x14ac:dyDescent="0.35">
      <c r="A110" s="506" t="s">
        <v>70</v>
      </c>
      <c r="B110" s="507"/>
      <c r="C110" s="507"/>
      <c r="D110" s="507"/>
      <c r="E110" s="507"/>
      <c r="F110" s="507"/>
      <c r="G110" s="507"/>
      <c r="H110" s="507"/>
      <c r="I110" s="507"/>
      <c r="J110" s="507"/>
      <c r="K110" s="507"/>
      <c r="L110" s="507"/>
      <c r="M110" s="507"/>
      <c r="N110" s="32">
        <f>SUM(N10:N109)</f>
        <v>0</v>
      </c>
      <c r="R110" s="88">
        <f>T!R110-1</f>
        <v>15</v>
      </c>
      <c r="S110" s="176">
        <f>R110+2</f>
        <v>17</v>
      </c>
      <c r="T110" s="176">
        <f>R110+6</f>
        <v>21</v>
      </c>
      <c r="U110" s="87">
        <f>R110+28</f>
        <v>43</v>
      </c>
      <c r="V110" s="87"/>
      <c r="W110" s="87"/>
      <c r="X110" s="176">
        <f>T!X110-1</f>
        <v>18</v>
      </c>
      <c r="Y110" s="144"/>
    </row>
    <row r="111" spans="1:33" s="178" customFormat="1" ht="26.25" customHeight="1" thickTop="1" thickBot="1" x14ac:dyDescent="0.35">
      <c r="A111" s="494"/>
      <c r="B111" s="495"/>
      <c r="C111" s="508" t="s">
        <v>123</v>
      </c>
      <c r="D111" s="509"/>
      <c r="E111" s="471" t="s">
        <v>95</v>
      </c>
      <c r="F111" s="472"/>
      <c r="G111" s="472"/>
      <c r="H111" s="473"/>
      <c r="I111" s="488" t="s">
        <v>98</v>
      </c>
      <c r="J111" s="489"/>
      <c r="K111" s="490"/>
      <c r="L111" s="8" t="s">
        <v>97</v>
      </c>
      <c r="M111" s="6" t="s">
        <v>96</v>
      </c>
      <c r="N111" s="172" t="s">
        <v>68</v>
      </c>
      <c r="R111" s="79" t="s">
        <v>94</v>
      </c>
      <c r="S111" s="80" t="s">
        <v>95</v>
      </c>
      <c r="T111" s="81" t="s">
        <v>98</v>
      </c>
      <c r="U111" s="78" t="s">
        <v>97</v>
      </c>
      <c r="V111" s="78"/>
      <c r="W111" s="78"/>
      <c r="X111" s="78" t="s">
        <v>96</v>
      </c>
      <c r="Y111" s="144"/>
      <c r="Z111" s="144"/>
      <c r="AA111" s="144"/>
      <c r="AB111" s="144"/>
    </row>
    <row r="112" spans="1:33" ht="12.75" customHeight="1" thickTop="1" x14ac:dyDescent="0.3">
      <c r="A112" s="496" t="s">
        <v>94</v>
      </c>
      <c r="B112" s="11">
        <v>1</v>
      </c>
      <c r="C112" s="474">
        <f>R112</f>
        <v>0</v>
      </c>
      <c r="D112" s="475"/>
      <c r="E112" s="474" t="str">
        <f>S112</f>
        <v/>
      </c>
      <c r="F112" s="475"/>
      <c r="G112" s="475"/>
      <c r="H112" s="476"/>
      <c r="I112" s="474">
        <f>T112</f>
        <v>0</v>
      </c>
      <c r="J112" s="475"/>
      <c r="K112" s="476"/>
      <c r="L112" s="12" t="str">
        <f>U112</f>
        <v/>
      </c>
      <c r="M112" s="14">
        <f t="shared" ref="M112:M161" si="38">X112</f>
        <v>0</v>
      </c>
      <c r="N112" s="69" t="e">
        <f>L112*M112</f>
        <v>#VALUE!</v>
      </c>
      <c r="R112" s="58">
        <f t="shared" ref="R112:R143" si="39">IF($B112&lt;=$U$4,VLOOKUP($B112,uequip,R$110,FALSE),0)</f>
        <v>0</v>
      </c>
      <c r="S112" s="83" t="str">
        <f t="shared" ref="S112:S143" si="40">IF(R112=$Y$4,Y5,IF($B112&lt;=$U$4,VLOOKUP($B112,uequip,S$110,FALSE),0))</f>
        <v/>
      </c>
      <c r="T112" s="58">
        <f t="shared" ref="T112:U131" si="41">IF($B112&lt;=$U$4,VLOOKUP($B112,uequip,T$110,FALSE),0)</f>
        <v>0</v>
      </c>
      <c r="U112" s="58" t="str">
        <f t="shared" si="41"/>
        <v/>
      </c>
      <c r="V112" s="58"/>
      <c r="W112" s="58"/>
      <c r="X112" s="58">
        <f t="shared" ref="X112:X143" si="42">IF($B112&lt;=$U$4,VLOOKUP($B112,uequip,X$110,FALSE),0)</f>
        <v>0</v>
      </c>
      <c r="Y112" s="144"/>
      <c r="Z112" s="144"/>
      <c r="AA112" s="144"/>
      <c r="AB112" s="144"/>
    </row>
    <row r="113" spans="1:28" ht="12" customHeight="1" x14ac:dyDescent="0.3">
      <c r="A113" s="497"/>
      <c r="B113" s="15">
        <v>2</v>
      </c>
      <c r="C113" s="468">
        <f t="shared" ref="C113:C161" si="43">R113</f>
        <v>0</v>
      </c>
      <c r="D113" s="470"/>
      <c r="E113" s="468" t="str">
        <f t="shared" ref="E113:E161" si="44">S113</f>
        <v/>
      </c>
      <c r="F113" s="469"/>
      <c r="G113" s="469"/>
      <c r="H113" s="470"/>
      <c r="I113" s="468">
        <f t="shared" ref="I113:I161" si="45">T113</f>
        <v>0</v>
      </c>
      <c r="J113" s="469"/>
      <c r="K113" s="470"/>
      <c r="L113" s="67" t="str">
        <f t="shared" ref="L113:L161" si="46">U113</f>
        <v/>
      </c>
      <c r="M113" s="17">
        <f t="shared" si="38"/>
        <v>0</v>
      </c>
      <c r="N113" s="70" t="e">
        <f t="shared" ref="N113:N161" si="47">L113*M113</f>
        <v>#VALUE!</v>
      </c>
      <c r="R113" s="58">
        <f t="shared" si="39"/>
        <v>0</v>
      </c>
      <c r="S113" s="83" t="str">
        <f t="shared" si="40"/>
        <v/>
      </c>
      <c r="T113" s="58">
        <f t="shared" si="41"/>
        <v>0</v>
      </c>
      <c r="U113" s="58" t="str">
        <f t="shared" si="41"/>
        <v/>
      </c>
      <c r="V113" s="58"/>
      <c r="W113" s="58"/>
      <c r="X113" s="58">
        <f t="shared" si="42"/>
        <v>0</v>
      </c>
      <c r="Y113" s="144"/>
      <c r="Z113" s="144"/>
      <c r="AA113" s="144"/>
      <c r="AB113" s="144"/>
    </row>
    <row r="114" spans="1:28" ht="12" customHeight="1" x14ac:dyDescent="0.3">
      <c r="A114" s="497"/>
      <c r="B114" s="15">
        <v>3</v>
      </c>
      <c r="C114" s="468">
        <f t="shared" si="43"/>
        <v>0</v>
      </c>
      <c r="D114" s="470"/>
      <c r="E114" s="468" t="str">
        <f t="shared" si="44"/>
        <v/>
      </c>
      <c r="F114" s="469"/>
      <c r="G114" s="469"/>
      <c r="H114" s="470"/>
      <c r="I114" s="468">
        <f t="shared" si="45"/>
        <v>0</v>
      </c>
      <c r="J114" s="469"/>
      <c r="K114" s="470"/>
      <c r="L114" s="67" t="str">
        <f t="shared" si="46"/>
        <v/>
      </c>
      <c r="M114" s="17">
        <f t="shared" si="38"/>
        <v>0</v>
      </c>
      <c r="N114" s="70" t="e">
        <f t="shared" si="47"/>
        <v>#VALUE!</v>
      </c>
      <c r="R114" s="58">
        <f t="shared" si="39"/>
        <v>0</v>
      </c>
      <c r="S114" s="83" t="str">
        <f t="shared" si="40"/>
        <v/>
      </c>
      <c r="T114" s="58">
        <f t="shared" si="41"/>
        <v>0</v>
      </c>
      <c r="U114" s="58" t="str">
        <f t="shared" si="41"/>
        <v/>
      </c>
      <c r="V114" s="58"/>
      <c r="W114" s="58"/>
      <c r="X114" s="58">
        <f t="shared" si="42"/>
        <v>0</v>
      </c>
      <c r="Y114" s="144"/>
      <c r="Z114" s="144"/>
      <c r="AA114" s="144"/>
      <c r="AB114" s="144"/>
    </row>
    <row r="115" spans="1:28" ht="12" customHeight="1" x14ac:dyDescent="0.3">
      <c r="A115" s="497"/>
      <c r="B115" s="15">
        <v>4</v>
      </c>
      <c r="C115" s="468">
        <f t="shared" si="43"/>
        <v>0</v>
      </c>
      <c r="D115" s="470"/>
      <c r="E115" s="468" t="str">
        <f t="shared" si="44"/>
        <v/>
      </c>
      <c r="F115" s="469"/>
      <c r="G115" s="469"/>
      <c r="H115" s="470"/>
      <c r="I115" s="468">
        <f t="shared" si="45"/>
        <v>0</v>
      </c>
      <c r="J115" s="469"/>
      <c r="K115" s="470"/>
      <c r="L115" s="67" t="str">
        <f t="shared" si="46"/>
        <v/>
      </c>
      <c r="M115" s="17">
        <f t="shared" si="38"/>
        <v>0</v>
      </c>
      <c r="N115" s="70" t="e">
        <f t="shared" si="47"/>
        <v>#VALUE!</v>
      </c>
      <c r="R115" s="58">
        <f t="shared" si="39"/>
        <v>0</v>
      </c>
      <c r="S115" s="83" t="str">
        <f t="shared" si="40"/>
        <v/>
      </c>
      <c r="T115" s="58">
        <f t="shared" si="41"/>
        <v>0</v>
      </c>
      <c r="U115" s="58" t="str">
        <f t="shared" si="41"/>
        <v/>
      </c>
      <c r="V115" s="58"/>
      <c r="W115" s="58"/>
      <c r="X115" s="58">
        <f t="shared" si="42"/>
        <v>0</v>
      </c>
      <c r="Y115" s="144"/>
      <c r="Z115" s="144"/>
      <c r="AA115" s="144"/>
      <c r="AB115" s="144"/>
    </row>
    <row r="116" spans="1:28" ht="12" customHeight="1" x14ac:dyDescent="0.3">
      <c r="A116" s="497"/>
      <c r="B116" s="15">
        <v>5</v>
      </c>
      <c r="C116" s="468">
        <f t="shared" si="43"/>
        <v>0</v>
      </c>
      <c r="D116" s="470"/>
      <c r="E116" s="468" t="str">
        <f t="shared" si="44"/>
        <v/>
      </c>
      <c r="F116" s="469"/>
      <c r="G116" s="469"/>
      <c r="H116" s="470"/>
      <c r="I116" s="468">
        <f t="shared" si="45"/>
        <v>0</v>
      </c>
      <c r="J116" s="469"/>
      <c r="K116" s="470"/>
      <c r="L116" s="67" t="str">
        <f t="shared" si="46"/>
        <v/>
      </c>
      <c r="M116" s="17">
        <f t="shared" si="38"/>
        <v>0</v>
      </c>
      <c r="N116" s="70" t="e">
        <f t="shared" si="47"/>
        <v>#VALUE!</v>
      </c>
      <c r="R116" s="58">
        <f t="shared" si="39"/>
        <v>0</v>
      </c>
      <c r="S116" s="83" t="str">
        <f t="shared" si="40"/>
        <v/>
      </c>
      <c r="T116" s="58">
        <f t="shared" si="41"/>
        <v>0</v>
      </c>
      <c r="U116" s="58" t="str">
        <f t="shared" si="41"/>
        <v/>
      </c>
      <c r="V116" s="58"/>
      <c r="W116" s="58"/>
      <c r="X116" s="58">
        <f t="shared" si="42"/>
        <v>0</v>
      </c>
      <c r="Y116" s="144"/>
      <c r="Z116" s="144"/>
      <c r="AA116" s="144"/>
      <c r="AB116" s="144"/>
    </row>
    <row r="117" spans="1:28" ht="12" customHeight="1" x14ac:dyDescent="0.3">
      <c r="A117" s="497"/>
      <c r="B117" s="15">
        <v>6</v>
      </c>
      <c r="C117" s="468">
        <f t="shared" si="43"/>
        <v>0</v>
      </c>
      <c r="D117" s="470"/>
      <c r="E117" s="468" t="str">
        <f t="shared" si="44"/>
        <v/>
      </c>
      <c r="F117" s="469"/>
      <c r="G117" s="469"/>
      <c r="H117" s="470"/>
      <c r="I117" s="468">
        <f t="shared" si="45"/>
        <v>0</v>
      </c>
      <c r="J117" s="469"/>
      <c r="K117" s="470"/>
      <c r="L117" s="67" t="str">
        <f t="shared" si="46"/>
        <v/>
      </c>
      <c r="M117" s="17">
        <f t="shared" si="38"/>
        <v>0</v>
      </c>
      <c r="N117" s="70" t="e">
        <f t="shared" si="47"/>
        <v>#VALUE!</v>
      </c>
      <c r="R117" s="58">
        <f t="shared" si="39"/>
        <v>0</v>
      </c>
      <c r="S117" s="83" t="str">
        <f t="shared" si="40"/>
        <v/>
      </c>
      <c r="T117" s="58">
        <f t="shared" si="41"/>
        <v>0</v>
      </c>
      <c r="U117" s="58" t="str">
        <f t="shared" si="41"/>
        <v/>
      </c>
      <c r="V117" s="58"/>
      <c r="W117" s="58"/>
      <c r="X117" s="58">
        <f t="shared" si="42"/>
        <v>0</v>
      </c>
      <c r="Y117" s="144"/>
      <c r="Z117" s="144"/>
      <c r="AA117" s="144"/>
      <c r="AB117" s="144"/>
    </row>
    <row r="118" spans="1:28" ht="12" customHeight="1" x14ac:dyDescent="0.3">
      <c r="A118" s="497"/>
      <c r="B118" s="15">
        <v>7</v>
      </c>
      <c r="C118" s="468">
        <f t="shared" si="43"/>
        <v>0</v>
      </c>
      <c r="D118" s="470"/>
      <c r="E118" s="468" t="str">
        <f t="shared" si="44"/>
        <v/>
      </c>
      <c r="F118" s="469"/>
      <c r="G118" s="469"/>
      <c r="H118" s="470"/>
      <c r="I118" s="468">
        <f t="shared" si="45"/>
        <v>0</v>
      </c>
      <c r="J118" s="469"/>
      <c r="K118" s="470"/>
      <c r="L118" s="67" t="str">
        <f t="shared" si="46"/>
        <v/>
      </c>
      <c r="M118" s="17">
        <f t="shared" si="38"/>
        <v>0</v>
      </c>
      <c r="N118" s="70" t="e">
        <f t="shared" si="47"/>
        <v>#VALUE!</v>
      </c>
      <c r="R118" s="58">
        <f t="shared" si="39"/>
        <v>0</v>
      </c>
      <c r="S118" s="83" t="str">
        <f t="shared" si="40"/>
        <v/>
      </c>
      <c r="T118" s="58">
        <f t="shared" si="41"/>
        <v>0</v>
      </c>
      <c r="U118" s="58" t="str">
        <f t="shared" si="41"/>
        <v/>
      </c>
      <c r="V118" s="58"/>
      <c r="W118" s="58"/>
      <c r="X118" s="58">
        <f t="shared" si="42"/>
        <v>0</v>
      </c>
      <c r="Y118" s="144"/>
      <c r="Z118" s="144"/>
      <c r="AA118" s="144"/>
      <c r="AB118" s="144"/>
    </row>
    <row r="119" spans="1:28" ht="12" customHeight="1" x14ac:dyDescent="0.3">
      <c r="A119" s="497"/>
      <c r="B119" s="15">
        <v>8</v>
      </c>
      <c r="C119" s="468">
        <f t="shared" si="43"/>
        <v>0</v>
      </c>
      <c r="D119" s="470"/>
      <c r="E119" s="468" t="str">
        <f t="shared" si="44"/>
        <v/>
      </c>
      <c r="F119" s="469"/>
      <c r="G119" s="469"/>
      <c r="H119" s="470"/>
      <c r="I119" s="468">
        <f t="shared" si="45"/>
        <v>0</v>
      </c>
      <c r="J119" s="469"/>
      <c r="K119" s="470"/>
      <c r="L119" s="67" t="str">
        <f t="shared" si="46"/>
        <v/>
      </c>
      <c r="M119" s="17">
        <f t="shared" si="38"/>
        <v>0</v>
      </c>
      <c r="N119" s="70" t="e">
        <f t="shared" si="47"/>
        <v>#VALUE!</v>
      </c>
      <c r="R119" s="58">
        <f t="shared" si="39"/>
        <v>0</v>
      </c>
      <c r="S119" s="83" t="str">
        <f t="shared" si="40"/>
        <v/>
      </c>
      <c r="T119" s="58">
        <f t="shared" si="41"/>
        <v>0</v>
      </c>
      <c r="U119" s="58" t="str">
        <f t="shared" si="41"/>
        <v/>
      </c>
      <c r="V119" s="58"/>
      <c r="W119" s="58"/>
      <c r="X119" s="58">
        <f t="shared" si="42"/>
        <v>0</v>
      </c>
      <c r="Y119" s="144"/>
      <c r="Z119" s="144"/>
      <c r="AA119" s="144"/>
      <c r="AB119" s="144"/>
    </row>
    <row r="120" spans="1:28" ht="12" customHeight="1" x14ac:dyDescent="0.3">
      <c r="A120" s="497"/>
      <c r="B120" s="15">
        <v>9</v>
      </c>
      <c r="C120" s="468">
        <f t="shared" si="43"/>
        <v>0</v>
      </c>
      <c r="D120" s="470"/>
      <c r="E120" s="468" t="str">
        <f t="shared" si="44"/>
        <v/>
      </c>
      <c r="F120" s="469"/>
      <c r="G120" s="469"/>
      <c r="H120" s="470"/>
      <c r="I120" s="468">
        <f t="shared" si="45"/>
        <v>0</v>
      </c>
      <c r="J120" s="469"/>
      <c r="K120" s="470"/>
      <c r="L120" s="67" t="str">
        <f t="shared" si="46"/>
        <v/>
      </c>
      <c r="M120" s="17">
        <f t="shared" si="38"/>
        <v>0</v>
      </c>
      <c r="N120" s="70" t="e">
        <f t="shared" si="47"/>
        <v>#VALUE!</v>
      </c>
      <c r="R120" s="58">
        <f t="shared" si="39"/>
        <v>0</v>
      </c>
      <c r="S120" s="83" t="str">
        <f t="shared" si="40"/>
        <v/>
      </c>
      <c r="T120" s="58">
        <f t="shared" si="41"/>
        <v>0</v>
      </c>
      <c r="U120" s="58" t="str">
        <f t="shared" si="41"/>
        <v/>
      </c>
      <c r="V120" s="58"/>
      <c r="W120" s="58"/>
      <c r="X120" s="58">
        <f t="shared" si="42"/>
        <v>0</v>
      </c>
      <c r="Y120" s="144"/>
      <c r="Z120" s="144"/>
      <c r="AA120" s="144"/>
      <c r="AB120" s="144"/>
    </row>
    <row r="121" spans="1:28" ht="12" customHeight="1" x14ac:dyDescent="0.3">
      <c r="A121" s="497"/>
      <c r="B121" s="15">
        <v>10</v>
      </c>
      <c r="C121" s="468">
        <f t="shared" si="43"/>
        <v>0</v>
      </c>
      <c r="D121" s="470"/>
      <c r="E121" s="468" t="str">
        <f t="shared" si="44"/>
        <v/>
      </c>
      <c r="F121" s="469"/>
      <c r="G121" s="469"/>
      <c r="H121" s="470"/>
      <c r="I121" s="468">
        <f t="shared" si="45"/>
        <v>0</v>
      </c>
      <c r="J121" s="469"/>
      <c r="K121" s="470"/>
      <c r="L121" s="67" t="str">
        <f t="shared" si="46"/>
        <v/>
      </c>
      <c r="M121" s="17">
        <f t="shared" si="38"/>
        <v>0</v>
      </c>
      <c r="N121" s="70" t="e">
        <f t="shared" si="47"/>
        <v>#VALUE!</v>
      </c>
      <c r="R121" s="58">
        <f t="shared" si="39"/>
        <v>0</v>
      </c>
      <c r="S121" s="83" t="str">
        <f t="shared" si="40"/>
        <v/>
      </c>
      <c r="T121" s="58">
        <f t="shared" si="41"/>
        <v>0</v>
      </c>
      <c r="U121" s="58" t="str">
        <f t="shared" si="41"/>
        <v/>
      </c>
      <c r="V121" s="58"/>
      <c r="W121" s="58"/>
      <c r="X121" s="58">
        <f t="shared" si="42"/>
        <v>0</v>
      </c>
      <c r="Y121" s="144"/>
      <c r="Z121" s="144"/>
      <c r="AA121" s="144"/>
      <c r="AB121" s="144"/>
    </row>
    <row r="122" spans="1:28" ht="12" customHeight="1" x14ac:dyDescent="0.3">
      <c r="A122" s="497"/>
      <c r="B122" s="15">
        <v>11</v>
      </c>
      <c r="C122" s="468">
        <f t="shared" si="43"/>
        <v>0</v>
      </c>
      <c r="D122" s="470"/>
      <c r="E122" s="468" t="str">
        <f t="shared" si="44"/>
        <v/>
      </c>
      <c r="F122" s="469"/>
      <c r="G122" s="469"/>
      <c r="H122" s="470"/>
      <c r="I122" s="468">
        <f t="shared" si="45"/>
        <v>0</v>
      </c>
      <c r="J122" s="469"/>
      <c r="K122" s="470"/>
      <c r="L122" s="67" t="str">
        <f t="shared" si="46"/>
        <v/>
      </c>
      <c r="M122" s="17">
        <f t="shared" si="38"/>
        <v>0</v>
      </c>
      <c r="N122" s="70" t="e">
        <f t="shared" si="47"/>
        <v>#VALUE!</v>
      </c>
      <c r="R122" s="58">
        <f t="shared" si="39"/>
        <v>0</v>
      </c>
      <c r="S122" s="83" t="str">
        <f t="shared" si="40"/>
        <v/>
      </c>
      <c r="T122" s="58">
        <f t="shared" si="41"/>
        <v>0</v>
      </c>
      <c r="U122" s="58" t="str">
        <f t="shared" si="41"/>
        <v/>
      </c>
      <c r="V122" s="58"/>
      <c r="W122" s="58"/>
      <c r="X122" s="58">
        <f t="shared" si="42"/>
        <v>0</v>
      </c>
      <c r="Y122" s="144"/>
      <c r="Z122" s="144"/>
      <c r="AA122" s="144"/>
      <c r="AB122" s="144"/>
    </row>
    <row r="123" spans="1:28" ht="12" customHeight="1" x14ac:dyDescent="0.3">
      <c r="A123" s="497"/>
      <c r="B123" s="15">
        <v>12</v>
      </c>
      <c r="C123" s="468">
        <f t="shared" si="43"/>
        <v>0</v>
      </c>
      <c r="D123" s="470"/>
      <c r="E123" s="468" t="str">
        <f t="shared" si="44"/>
        <v/>
      </c>
      <c r="F123" s="469"/>
      <c r="G123" s="469"/>
      <c r="H123" s="470"/>
      <c r="I123" s="468">
        <f t="shared" si="45"/>
        <v>0</v>
      </c>
      <c r="J123" s="469"/>
      <c r="K123" s="470"/>
      <c r="L123" s="67" t="str">
        <f t="shared" si="46"/>
        <v/>
      </c>
      <c r="M123" s="17">
        <f t="shared" si="38"/>
        <v>0</v>
      </c>
      <c r="N123" s="70" t="e">
        <f t="shared" si="47"/>
        <v>#VALUE!</v>
      </c>
      <c r="R123" s="58">
        <f t="shared" si="39"/>
        <v>0</v>
      </c>
      <c r="S123" s="83" t="str">
        <f t="shared" si="40"/>
        <v/>
      </c>
      <c r="T123" s="58">
        <f t="shared" si="41"/>
        <v>0</v>
      </c>
      <c r="U123" s="58" t="str">
        <f t="shared" si="41"/>
        <v/>
      </c>
      <c r="V123" s="58"/>
      <c r="W123" s="58"/>
      <c r="X123" s="58">
        <f t="shared" si="42"/>
        <v>0</v>
      </c>
      <c r="Y123" s="144"/>
      <c r="Z123" s="144"/>
      <c r="AA123" s="144"/>
      <c r="AB123" s="144"/>
    </row>
    <row r="124" spans="1:28" ht="12" customHeight="1" x14ac:dyDescent="0.3">
      <c r="A124" s="497"/>
      <c r="B124" s="15">
        <v>13</v>
      </c>
      <c r="C124" s="468">
        <f t="shared" si="43"/>
        <v>0</v>
      </c>
      <c r="D124" s="470"/>
      <c r="E124" s="468" t="str">
        <f t="shared" si="44"/>
        <v/>
      </c>
      <c r="F124" s="469"/>
      <c r="G124" s="469"/>
      <c r="H124" s="470"/>
      <c r="I124" s="468">
        <f t="shared" si="45"/>
        <v>0</v>
      </c>
      <c r="J124" s="469"/>
      <c r="K124" s="470"/>
      <c r="L124" s="67" t="str">
        <f t="shared" si="46"/>
        <v/>
      </c>
      <c r="M124" s="17">
        <f t="shared" si="38"/>
        <v>0</v>
      </c>
      <c r="N124" s="70" t="e">
        <f t="shared" si="47"/>
        <v>#VALUE!</v>
      </c>
      <c r="R124" s="58">
        <f t="shared" si="39"/>
        <v>0</v>
      </c>
      <c r="S124" s="83" t="str">
        <f t="shared" si="40"/>
        <v/>
      </c>
      <c r="T124" s="58">
        <f t="shared" si="41"/>
        <v>0</v>
      </c>
      <c r="U124" s="58" t="str">
        <f t="shared" si="41"/>
        <v/>
      </c>
      <c r="V124" s="58"/>
      <c r="W124" s="58"/>
      <c r="X124" s="58">
        <f t="shared" si="42"/>
        <v>0</v>
      </c>
      <c r="Y124" s="144"/>
      <c r="Z124" s="144"/>
      <c r="AA124" s="144"/>
      <c r="AB124" s="144"/>
    </row>
    <row r="125" spans="1:28" ht="12" customHeight="1" x14ac:dyDescent="0.3">
      <c r="A125" s="497"/>
      <c r="B125" s="15">
        <v>14</v>
      </c>
      <c r="C125" s="468">
        <f t="shared" si="43"/>
        <v>0</v>
      </c>
      <c r="D125" s="470"/>
      <c r="E125" s="468" t="str">
        <f t="shared" si="44"/>
        <v/>
      </c>
      <c r="F125" s="469"/>
      <c r="G125" s="469"/>
      <c r="H125" s="470"/>
      <c r="I125" s="468">
        <f t="shared" si="45"/>
        <v>0</v>
      </c>
      <c r="J125" s="469"/>
      <c r="K125" s="470"/>
      <c r="L125" s="67" t="str">
        <f t="shared" si="46"/>
        <v/>
      </c>
      <c r="M125" s="17">
        <f t="shared" si="38"/>
        <v>0</v>
      </c>
      <c r="N125" s="70" t="e">
        <f t="shared" si="47"/>
        <v>#VALUE!</v>
      </c>
      <c r="R125" s="58">
        <f t="shared" si="39"/>
        <v>0</v>
      </c>
      <c r="S125" s="83" t="str">
        <f t="shared" si="40"/>
        <v/>
      </c>
      <c r="T125" s="58">
        <f t="shared" si="41"/>
        <v>0</v>
      </c>
      <c r="U125" s="58" t="str">
        <f t="shared" si="41"/>
        <v/>
      </c>
      <c r="V125" s="58"/>
      <c r="W125" s="58"/>
      <c r="X125" s="58">
        <f t="shared" si="42"/>
        <v>0</v>
      </c>
      <c r="Y125" s="144"/>
      <c r="Z125" s="144"/>
      <c r="AA125" s="144"/>
      <c r="AB125" s="144"/>
    </row>
    <row r="126" spans="1:28" ht="12" customHeight="1" x14ac:dyDescent="0.3">
      <c r="A126" s="497"/>
      <c r="B126" s="15">
        <v>15</v>
      </c>
      <c r="C126" s="468">
        <f t="shared" si="43"/>
        <v>0</v>
      </c>
      <c r="D126" s="470"/>
      <c r="E126" s="468" t="str">
        <f t="shared" si="44"/>
        <v/>
      </c>
      <c r="F126" s="469"/>
      <c r="G126" s="469"/>
      <c r="H126" s="470"/>
      <c r="I126" s="468">
        <f t="shared" si="45"/>
        <v>0</v>
      </c>
      <c r="J126" s="469"/>
      <c r="K126" s="470"/>
      <c r="L126" s="67" t="str">
        <f t="shared" si="46"/>
        <v/>
      </c>
      <c r="M126" s="17">
        <f t="shared" si="38"/>
        <v>0</v>
      </c>
      <c r="N126" s="70" t="e">
        <f t="shared" si="47"/>
        <v>#VALUE!</v>
      </c>
      <c r="R126" s="58">
        <f t="shared" si="39"/>
        <v>0</v>
      </c>
      <c r="S126" s="83" t="str">
        <f t="shared" si="40"/>
        <v/>
      </c>
      <c r="T126" s="58">
        <f t="shared" si="41"/>
        <v>0</v>
      </c>
      <c r="U126" s="58" t="str">
        <f t="shared" si="41"/>
        <v/>
      </c>
      <c r="V126" s="58"/>
      <c r="W126" s="58"/>
      <c r="X126" s="58">
        <f t="shared" si="42"/>
        <v>0</v>
      </c>
      <c r="Y126" s="144"/>
      <c r="Z126" s="144"/>
      <c r="AA126" s="144"/>
      <c r="AB126" s="144"/>
    </row>
    <row r="127" spans="1:28" ht="12" customHeight="1" x14ac:dyDescent="0.3">
      <c r="A127" s="497"/>
      <c r="B127" s="15">
        <v>16</v>
      </c>
      <c r="C127" s="468">
        <f t="shared" si="43"/>
        <v>0</v>
      </c>
      <c r="D127" s="470"/>
      <c r="E127" s="468" t="str">
        <f t="shared" si="44"/>
        <v/>
      </c>
      <c r="F127" s="469"/>
      <c r="G127" s="469"/>
      <c r="H127" s="470"/>
      <c r="I127" s="468">
        <f t="shared" si="45"/>
        <v>0</v>
      </c>
      <c r="J127" s="469"/>
      <c r="K127" s="470"/>
      <c r="L127" s="67" t="str">
        <f t="shared" si="46"/>
        <v/>
      </c>
      <c r="M127" s="17">
        <f t="shared" si="38"/>
        <v>0</v>
      </c>
      <c r="N127" s="70" t="e">
        <f t="shared" si="47"/>
        <v>#VALUE!</v>
      </c>
      <c r="R127" s="58">
        <f t="shared" si="39"/>
        <v>0</v>
      </c>
      <c r="S127" s="83" t="str">
        <f t="shared" si="40"/>
        <v/>
      </c>
      <c r="T127" s="58">
        <f t="shared" si="41"/>
        <v>0</v>
      </c>
      <c r="U127" s="58" t="str">
        <f t="shared" si="41"/>
        <v/>
      </c>
      <c r="V127" s="58"/>
      <c r="W127" s="58"/>
      <c r="X127" s="58">
        <f t="shared" si="42"/>
        <v>0</v>
      </c>
      <c r="Y127" s="144"/>
      <c r="Z127" s="144"/>
      <c r="AA127" s="144"/>
      <c r="AB127" s="144"/>
    </row>
    <row r="128" spans="1:28" ht="12" customHeight="1" x14ac:dyDescent="0.3">
      <c r="A128" s="497"/>
      <c r="B128" s="15">
        <v>17</v>
      </c>
      <c r="C128" s="468">
        <f t="shared" si="43"/>
        <v>0</v>
      </c>
      <c r="D128" s="470"/>
      <c r="E128" s="468" t="str">
        <f t="shared" si="44"/>
        <v/>
      </c>
      <c r="F128" s="469"/>
      <c r="G128" s="469"/>
      <c r="H128" s="470"/>
      <c r="I128" s="468">
        <f t="shared" si="45"/>
        <v>0</v>
      </c>
      <c r="J128" s="469"/>
      <c r="K128" s="470"/>
      <c r="L128" s="67" t="str">
        <f t="shared" si="46"/>
        <v/>
      </c>
      <c r="M128" s="17">
        <f t="shared" si="38"/>
        <v>0</v>
      </c>
      <c r="N128" s="70" t="e">
        <f t="shared" si="47"/>
        <v>#VALUE!</v>
      </c>
      <c r="R128" s="58">
        <f t="shared" si="39"/>
        <v>0</v>
      </c>
      <c r="S128" s="83" t="str">
        <f t="shared" si="40"/>
        <v/>
      </c>
      <c r="T128" s="58">
        <f t="shared" si="41"/>
        <v>0</v>
      </c>
      <c r="U128" s="58" t="str">
        <f t="shared" si="41"/>
        <v/>
      </c>
      <c r="V128" s="58"/>
      <c r="W128" s="58"/>
      <c r="X128" s="58">
        <f t="shared" si="42"/>
        <v>0</v>
      </c>
      <c r="Y128" s="144"/>
      <c r="Z128" s="144"/>
      <c r="AA128" s="144"/>
      <c r="AB128" s="144"/>
    </row>
    <row r="129" spans="1:28" ht="12" customHeight="1" x14ac:dyDescent="0.3">
      <c r="A129" s="497"/>
      <c r="B129" s="15">
        <v>18</v>
      </c>
      <c r="C129" s="468">
        <f t="shared" si="43"/>
        <v>0</v>
      </c>
      <c r="D129" s="470"/>
      <c r="E129" s="468" t="str">
        <f t="shared" si="44"/>
        <v/>
      </c>
      <c r="F129" s="469"/>
      <c r="G129" s="469"/>
      <c r="H129" s="470"/>
      <c r="I129" s="468">
        <f t="shared" si="45"/>
        <v>0</v>
      </c>
      <c r="J129" s="469"/>
      <c r="K129" s="470"/>
      <c r="L129" s="67" t="str">
        <f t="shared" si="46"/>
        <v/>
      </c>
      <c r="M129" s="17">
        <f t="shared" si="38"/>
        <v>0</v>
      </c>
      <c r="N129" s="70" t="e">
        <f t="shared" si="47"/>
        <v>#VALUE!</v>
      </c>
      <c r="R129" s="58">
        <f t="shared" si="39"/>
        <v>0</v>
      </c>
      <c r="S129" s="83" t="str">
        <f t="shared" si="40"/>
        <v/>
      </c>
      <c r="T129" s="58">
        <f t="shared" si="41"/>
        <v>0</v>
      </c>
      <c r="U129" s="58" t="str">
        <f t="shared" si="41"/>
        <v/>
      </c>
      <c r="V129" s="58"/>
      <c r="W129" s="58"/>
      <c r="X129" s="58">
        <f t="shared" si="42"/>
        <v>0</v>
      </c>
      <c r="Y129" s="144"/>
      <c r="Z129" s="144"/>
      <c r="AA129" s="144"/>
      <c r="AB129" s="144"/>
    </row>
    <row r="130" spans="1:28" ht="12" customHeight="1" x14ac:dyDescent="0.3">
      <c r="A130" s="497"/>
      <c r="B130" s="15">
        <v>19</v>
      </c>
      <c r="C130" s="468">
        <f t="shared" si="43"/>
        <v>0</v>
      </c>
      <c r="D130" s="470"/>
      <c r="E130" s="468" t="str">
        <f t="shared" si="44"/>
        <v/>
      </c>
      <c r="F130" s="469"/>
      <c r="G130" s="469"/>
      <c r="H130" s="470"/>
      <c r="I130" s="468">
        <f t="shared" si="45"/>
        <v>0</v>
      </c>
      <c r="J130" s="469"/>
      <c r="K130" s="470"/>
      <c r="L130" s="67" t="str">
        <f t="shared" si="46"/>
        <v/>
      </c>
      <c r="M130" s="17">
        <f t="shared" si="38"/>
        <v>0</v>
      </c>
      <c r="N130" s="70" t="e">
        <f t="shared" si="47"/>
        <v>#VALUE!</v>
      </c>
      <c r="R130" s="58">
        <f t="shared" si="39"/>
        <v>0</v>
      </c>
      <c r="S130" s="83" t="str">
        <f t="shared" si="40"/>
        <v/>
      </c>
      <c r="T130" s="58">
        <f t="shared" si="41"/>
        <v>0</v>
      </c>
      <c r="U130" s="58" t="str">
        <f t="shared" si="41"/>
        <v/>
      </c>
      <c r="V130" s="58"/>
      <c r="W130" s="58"/>
      <c r="X130" s="58">
        <f t="shared" si="42"/>
        <v>0</v>
      </c>
      <c r="Y130" s="144"/>
      <c r="Z130" s="144"/>
      <c r="AA130" s="144"/>
      <c r="AB130" s="144"/>
    </row>
    <row r="131" spans="1:28" ht="12" customHeight="1" x14ac:dyDescent="0.3">
      <c r="A131" s="497"/>
      <c r="B131" s="15">
        <v>20</v>
      </c>
      <c r="C131" s="468">
        <f t="shared" si="43"/>
        <v>0</v>
      </c>
      <c r="D131" s="470"/>
      <c r="E131" s="468" t="str">
        <f t="shared" si="44"/>
        <v/>
      </c>
      <c r="F131" s="469"/>
      <c r="G131" s="469"/>
      <c r="H131" s="470"/>
      <c r="I131" s="468">
        <f t="shared" si="45"/>
        <v>0</v>
      </c>
      <c r="J131" s="469"/>
      <c r="K131" s="470"/>
      <c r="L131" s="67" t="str">
        <f t="shared" si="46"/>
        <v/>
      </c>
      <c r="M131" s="17">
        <f t="shared" si="38"/>
        <v>0</v>
      </c>
      <c r="N131" s="70" t="e">
        <f t="shared" si="47"/>
        <v>#VALUE!</v>
      </c>
      <c r="R131" s="58">
        <f t="shared" si="39"/>
        <v>0</v>
      </c>
      <c r="S131" s="83" t="str">
        <f t="shared" si="40"/>
        <v/>
      </c>
      <c r="T131" s="58">
        <f t="shared" si="41"/>
        <v>0</v>
      </c>
      <c r="U131" s="58" t="str">
        <f t="shared" si="41"/>
        <v/>
      </c>
      <c r="V131" s="58"/>
      <c r="W131" s="58"/>
      <c r="X131" s="58">
        <f t="shared" si="42"/>
        <v>0</v>
      </c>
      <c r="Y131" s="144"/>
      <c r="Z131" s="144"/>
      <c r="AA131" s="144"/>
      <c r="AB131" s="144"/>
    </row>
    <row r="132" spans="1:28" ht="12" customHeight="1" x14ac:dyDescent="0.3">
      <c r="A132" s="497"/>
      <c r="B132" s="15">
        <v>21</v>
      </c>
      <c r="C132" s="468">
        <f t="shared" si="43"/>
        <v>0</v>
      </c>
      <c r="D132" s="470"/>
      <c r="E132" s="468" t="str">
        <f t="shared" si="44"/>
        <v/>
      </c>
      <c r="F132" s="469"/>
      <c r="G132" s="469"/>
      <c r="H132" s="470"/>
      <c r="I132" s="468">
        <f t="shared" si="45"/>
        <v>0</v>
      </c>
      <c r="J132" s="469"/>
      <c r="K132" s="470"/>
      <c r="L132" s="67" t="str">
        <f t="shared" si="46"/>
        <v/>
      </c>
      <c r="M132" s="17">
        <f t="shared" si="38"/>
        <v>0</v>
      </c>
      <c r="N132" s="70" t="e">
        <f t="shared" si="47"/>
        <v>#VALUE!</v>
      </c>
      <c r="R132" s="58">
        <f t="shared" si="39"/>
        <v>0</v>
      </c>
      <c r="S132" s="83" t="str">
        <f t="shared" si="40"/>
        <v/>
      </c>
      <c r="T132" s="58">
        <f t="shared" ref="T132:U151" si="48">IF($B132&lt;=$U$4,VLOOKUP($B132,uequip,T$110,FALSE),0)</f>
        <v>0</v>
      </c>
      <c r="U132" s="58" t="str">
        <f t="shared" si="48"/>
        <v/>
      </c>
      <c r="V132" s="58"/>
      <c r="W132" s="58"/>
      <c r="X132" s="58">
        <f t="shared" si="42"/>
        <v>0</v>
      </c>
      <c r="Y132" s="144"/>
      <c r="Z132" s="144"/>
      <c r="AA132" s="144"/>
      <c r="AB132" s="144"/>
    </row>
    <row r="133" spans="1:28" ht="12" customHeight="1" x14ac:dyDescent="0.3">
      <c r="A133" s="497"/>
      <c r="B133" s="15">
        <v>22</v>
      </c>
      <c r="C133" s="468">
        <f t="shared" si="43"/>
        <v>0</v>
      </c>
      <c r="D133" s="470"/>
      <c r="E133" s="468" t="str">
        <f t="shared" si="44"/>
        <v/>
      </c>
      <c r="F133" s="469"/>
      <c r="G133" s="469"/>
      <c r="H133" s="470"/>
      <c r="I133" s="468">
        <f t="shared" si="45"/>
        <v>0</v>
      </c>
      <c r="J133" s="469"/>
      <c r="K133" s="470"/>
      <c r="L133" s="67" t="str">
        <f t="shared" si="46"/>
        <v/>
      </c>
      <c r="M133" s="17">
        <f t="shared" si="38"/>
        <v>0</v>
      </c>
      <c r="N133" s="70" t="e">
        <f t="shared" si="47"/>
        <v>#VALUE!</v>
      </c>
      <c r="R133" s="58">
        <f t="shared" si="39"/>
        <v>0</v>
      </c>
      <c r="S133" s="83" t="str">
        <f t="shared" si="40"/>
        <v/>
      </c>
      <c r="T133" s="58">
        <f t="shared" si="48"/>
        <v>0</v>
      </c>
      <c r="U133" s="58" t="str">
        <f t="shared" si="48"/>
        <v/>
      </c>
      <c r="V133" s="58"/>
      <c r="W133" s="58"/>
      <c r="X133" s="58">
        <f t="shared" si="42"/>
        <v>0</v>
      </c>
      <c r="Y133" s="144"/>
      <c r="Z133" s="144"/>
      <c r="AA133" s="144"/>
      <c r="AB133" s="144"/>
    </row>
    <row r="134" spans="1:28" ht="12" customHeight="1" x14ac:dyDescent="0.3">
      <c r="A134" s="497"/>
      <c r="B134" s="15">
        <v>23</v>
      </c>
      <c r="C134" s="468">
        <f t="shared" si="43"/>
        <v>0</v>
      </c>
      <c r="D134" s="470"/>
      <c r="E134" s="468" t="str">
        <f t="shared" si="44"/>
        <v/>
      </c>
      <c r="F134" s="469"/>
      <c r="G134" s="469"/>
      <c r="H134" s="470"/>
      <c r="I134" s="468">
        <f t="shared" si="45"/>
        <v>0</v>
      </c>
      <c r="J134" s="469"/>
      <c r="K134" s="470"/>
      <c r="L134" s="67" t="str">
        <f t="shared" si="46"/>
        <v/>
      </c>
      <c r="M134" s="17">
        <f t="shared" si="38"/>
        <v>0</v>
      </c>
      <c r="N134" s="70" t="e">
        <f t="shared" si="47"/>
        <v>#VALUE!</v>
      </c>
      <c r="R134" s="58">
        <f t="shared" si="39"/>
        <v>0</v>
      </c>
      <c r="S134" s="83" t="str">
        <f t="shared" si="40"/>
        <v/>
      </c>
      <c r="T134" s="58">
        <f t="shared" si="48"/>
        <v>0</v>
      </c>
      <c r="U134" s="58" t="str">
        <f t="shared" si="48"/>
        <v/>
      </c>
      <c r="V134" s="58"/>
      <c r="W134" s="58"/>
      <c r="X134" s="58">
        <f t="shared" si="42"/>
        <v>0</v>
      </c>
      <c r="Y134" s="144"/>
      <c r="Z134" s="144"/>
      <c r="AA134" s="144"/>
      <c r="AB134" s="144"/>
    </row>
    <row r="135" spans="1:28" ht="12" customHeight="1" x14ac:dyDescent="0.3">
      <c r="A135" s="497"/>
      <c r="B135" s="15">
        <v>24</v>
      </c>
      <c r="C135" s="468">
        <f t="shared" si="43"/>
        <v>0</v>
      </c>
      <c r="D135" s="470"/>
      <c r="E135" s="468" t="str">
        <f t="shared" si="44"/>
        <v/>
      </c>
      <c r="F135" s="469"/>
      <c r="G135" s="469"/>
      <c r="H135" s="470"/>
      <c r="I135" s="468">
        <f t="shared" si="45"/>
        <v>0</v>
      </c>
      <c r="J135" s="469"/>
      <c r="K135" s="470"/>
      <c r="L135" s="67" t="str">
        <f t="shared" si="46"/>
        <v/>
      </c>
      <c r="M135" s="17">
        <f t="shared" si="38"/>
        <v>0</v>
      </c>
      <c r="N135" s="70" t="e">
        <f t="shared" si="47"/>
        <v>#VALUE!</v>
      </c>
      <c r="R135" s="58">
        <f t="shared" si="39"/>
        <v>0</v>
      </c>
      <c r="S135" s="83" t="str">
        <f t="shared" si="40"/>
        <v/>
      </c>
      <c r="T135" s="58">
        <f t="shared" si="48"/>
        <v>0</v>
      </c>
      <c r="U135" s="58" t="str">
        <f t="shared" si="48"/>
        <v/>
      </c>
      <c r="V135" s="58"/>
      <c r="W135" s="58"/>
      <c r="X135" s="58">
        <f t="shared" si="42"/>
        <v>0</v>
      </c>
      <c r="Y135" s="144"/>
      <c r="Z135" s="144"/>
      <c r="AA135" s="144"/>
      <c r="AB135" s="144"/>
    </row>
    <row r="136" spans="1:28" ht="12" customHeight="1" x14ac:dyDescent="0.3">
      <c r="A136" s="497"/>
      <c r="B136" s="15">
        <v>25</v>
      </c>
      <c r="C136" s="468">
        <f t="shared" si="43"/>
        <v>0</v>
      </c>
      <c r="D136" s="470"/>
      <c r="E136" s="468" t="str">
        <f t="shared" si="44"/>
        <v/>
      </c>
      <c r="F136" s="469"/>
      <c r="G136" s="469"/>
      <c r="H136" s="470"/>
      <c r="I136" s="468">
        <f t="shared" si="45"/>
        <v>0</v>
      </c>
      <c r="J136" s="469"/>
      <c r="K136" s="470"/>
      <c r="L136" s="67" t="str">
        <f t="shared" si="46"/>
        <v/>
      </c>
      <c r="M136" s="17">
        <f t="shared" si="38"/>
        <v>0</v>
      </c>
      <c r="N136" s="70" t="e">
        <f t="shared" si="47"/>
        <v>#VALUE!</v>
      </c>
      <c r="R136" s="58">
        <f t="shared" si="39"/>
        <v>0</v>
      </c>
      <c r="S136" s="83" t="str">
        <f t="shared" si="40"/>
        <v/>
      </c>
      <c r="T136" s="58">
        <f t="shared" si="48"/>
        <v>0</v>
      </c>
      <c r="U136" s="58" t="str">
        <f t="shared" si="48"/>
        <v/>
      </c>
      <c r="V136" s="58"/>
      <c r="W136" s="58"/>
      <c r="X136" s="58">
        <f t="shared" si="42"/>
        <v>0</v>
      </c>
      <c r="Y136" s="144"/>
      <c r="Z136" s="144"/>
      <c r="AA136" s="144"/>
      <c r="AB136" s="144"/>
    </row>
    <row r="137" spans="1:28" ht="12" customHeight="1" x14ac:dyDescent="0.3">
      <c r="A137" s="497"/>
      <c r="B137" s="15">
        <v>26</v>
      </c>
      <c r="C137" s="468">
        <f t="shared" si="43"/>
        <v>0</v>
      </c>
      <c r="D137" s="470"/>
      <c r="E137" s="468" t="str">
        <f t="shared" si="44"/>
        <v/>
      </c>
      <c r="F137" s="469"/>
      <c r="G137" s="469"/>
      <c r="H137" s="470"/>
      <c r="I137" s="468">
        <f t="shared" si="45"/>
        <v>0</v>
      </c>
      <c r="J137" s="469"/>
      <c r="K137" s="470"/>
      <c r="L137" s="67" t="str">
        <f t="shared" si="46"/>
        <v/>
      </c>
      <c r="M137" s="17">
        <f t="shared" si="38"/>
        <v>0</v>
      </c>
      <c r="N137" s="70" t="e">
        <f t="shared" si="47"/>
        <v>#VALUE!</v>
      </c>
      <c r="R137" s="58">
        <f t="shared" si="39"/>
        <v>0</v>
      </c>
      <c r="S137" s="83" t="str">
        <f t="shared" si="40"/>
        <v/>
      </c>
      <c r="T137" s="58">
        <f t="shared" si="48"/>
        <v>0</v>
      </c>
      <c r="U137" s="58" t="str">
        <f t="shared" si="48"/>
        <v/>
      </c>
      <c r="V137" s="58"/>
      <c r="W137" s="58"/>
      <c r="X137" s="58">
        <f t="shared" si="42"/>
        <v>0</v>
      </c>
      <c r="Y137" s="144"/>
      <c r="Z137" s="144"/>
      <c r="AA137" s="144"/>
      <c r="AB137" s="144"/>
    </row>
    <row r="138" spans="1:28" ht="12" customHeight="1" x14ac:dyDescent="0.3">
      <c r="A138" s="497"/>
      <c r="B138" s="15">
        <v>27</v>
      </c>
      <c r="C138" s="468">
        <f t="shared" si="43"/>
        <v>0</v>
      </c>
      <c r="D138" s="470"/>
      <c r="E138" s="468" t="str">
        <f t="shared" si="44"/>
        <v/>
      </c>
      <c r="F138" s="469"/>
      <c r="G138" s="469"/>
      <c r="H138" s="470"/>
      <c r="I138" s="468">
        <f t="shared" si="45"/>
        <v>0</v>
      </c>
      <c r="J138" s="469"/>
      <c r="K138" s="470"/>
      <c r="L138" s="67" t="str">
        <f t="shared" si="46"/>
        <v/>
      </c>
      <c r="M138" s="17">
        <f t="shared" si="38"/>
        <v>0</v>
      </c>
      <c r="N138" s="70" t="e">
        <f t="shared" si="47"/>
        <v>#VALUE!</v>
      </c>
      <c r="R138" s="58">
        <f t="shared" si="39"/>
        <v>0</v>
      </c>
      <c r="S138" s="83" t="str">
        <f t="shared" si="40"/>
        <v/>
      </c>
      <c r="T138" s="58">
        <f t="shared" si="48"/>
        <v>0</v>
      </c>
      <c r="U138" s="58" t="str">
        <f t="shared" si="48"/>
        <v/>
      </c>
      <c r="V138" s="58"/>
      <c r="W138" s="58"/>
      <c r="X138" s="58">
        <f t="shared" si="42"/>
        <v>0</v>
      </c>
      <c r="Y138" s="144"/>
      <c r="Z138" s="144"/>
      <c r="AA138" s="144"/>
      <c r="AB138" s="144"/>
    </row>
    <row r="139" spans="1:28" ht="12" customHeight="1" x14ac:dyDescent="0.3">
      <c r="A139" s="497"/>
      <c r="B139" s="15">
        <v>28</v>
      </c>
      <c r="C139" s="468">
        <f t="shared" si="43"/>
        <v>0</v>
      </c>
      <c r="D139" s="470"/>
      <c r="E139" s="468" t="str">
        <f t="shared" si="44"/>
        <v/>
      </c>
      <c r="F139" s="469"/>
      <c r="G139" s="469"/>
      <c r="H139" s="470"/>
      <c r="I139" s="468">
        <f t="shared" si="45"/>
        <v>0</v>
      </c>
      <c r="J139" s="469"/>
      <c r="K139" s="470"/>
      <c r="L139" s="67" t="str">
        <f t="shared" si="46"/>
        <v/>
      </c>
      <c r="M139" s="17">
        <f t="shared" si="38"/>
        <v>0</v>
      </c>
      <c r="N139" s="70" t="e">
        <f t="shared" si="47"/>
        <v>#VALUE!</v>
      </c>
      <c r="R139" s="58">
        <f t="shared" si="39"/>
        <v>0</v>
      </c>
      <c r="S139" s="83" t="str">
        <f t="shared" si="40"/>
        <v/>
      </c>
      <c r="T139" s="58">
        <f t="shared" si="48"/>
        <v>0</v>
      </c>
      <c r="U139" s="58" t="str">
        <f t="shared" si="48"/>
        <v/>
      </c>
      <c r="V139" s="58"/>
      <c r="W139" s="58"/>
      <c r="X139" s="58">
        <f t="shared" si="42"/>
        <v>0</v>
      </c>
      <c r="Y139" s="144"/>
      <c r="Z139" s="144"/>
      <c r="AA139" s="144"/>
      <c r="AB139" s="144"/>
    </row>
    <row r="140" spans="1:28" ht="12" customHeight="1" x14ac:dyDescent="0.3">
      <c r="A140" s="497"/>
      <c r="B140" s="15">
        <v>29</v>
      </c>
      <c r="C140" s="468">
        <f t="shared" si="43"/>
        <v>0</v>
      </c>
      <c r="D140" s="470"/>
      <c r="E140" s="468" t="str">
        <f t="shared" si="44"/>
        <v/>
      </c>
      <c r="F140" s="469"/>
      <c r="G140" s="469"/>
      <c r="H140" s="470"/>
      <c r="I140" s="468">
        <f t="shared" si="45"/>
        <v>0</v>
      </c>
      <c r="J140" s="469"/>
      <c r="K140" s="470"/>
      <c r="L140" s="67" t="str">
        <f t="shared" si="46"/>
        <v/>
      </c>
      <c r="M140" s="17">
        <f t="shared" si="38"/>
        <v>0</v>
      </c>
      <c r="N140" s="70" t="e">
        <f t="shared" si="47"/>
        <v>#VALUE!</v>
      </c>
      <c r="R140" s="58">
        <f t="shared" si="39"/>
        <v>0</v>
      </c>
      <c r="S140" s="83" t="str">
        <f t="shared" si="40"/>
        <v/>
      </c>
      <c r="T140" s="58">
        <f t="shared" si="48"/>
        <v>0</v>
      </c>
      <c r="U140" s="58" t="str">
        <f t="shared" si="48"/>
        <v/>
      </c>
      <c r="V140" s="58"/>
      <c r="W140" s="58"/>
      <c r="X140" s="58">
        <f t="shared" si="42"/>
        <v>0</v>
      </c>
      <c r="Y140" s="144"/>
      <c r="Z140" s="144"/>
      <c r="AA140" s="144"/>
      <c r="AB140" s="144"/>
    </row>
    <row r="141" spans="1:28" ht="12" customHeight="1" x14ac:dyDescent="0.3">
      <c r="A141" s="497"/>
      <c r="B141" s="15">
        <v>30</v>
      </c>
      <c r="C141" s="468">
        <f t="shared" si="43"/>
        <v>0</v>
      </c>
      <c r="D141" s="470"/>
      <c r="E141" s="468" t="str">
        <f t="shared" si="44"/>
        <v/>
      </c>
      <c r="F141" s="469"/>
      <c r="G141" s="469"/>
      <c r="H141" s="470"/>
      <c r="I141" s="468">
        <f t="shared" si="45"/>
        <v>0</v>
      </c>
      <c r="J141" s="469"/>
      <c r="K141" s="470"/>
      <c r="L141" s="67" t="str">
        <f t="shared" si="46"/>
        <v/>
      </c>
      <c r="M141" s="17">
        <f t="shared" si="38"/>
        <v>0</v>
      </c>
      <c r="N141" s="70" t="e">
        <f t="shared" si="47"/>
        <v>#VALUE!</v>
      </c>
      <c r="R141" s="58">
        <f t="shared" si="39"/>
        <v>0</v>
      </c>
      <c r="S141" s="83" t="str">
        <f t="shared" si="40"/>
        <v/>
      </c>
      <c r="T141" s="58">
        <f t="shared" si="48"/>
        <v>0</v>
      </c>
      <c r="U141" s="58" t="str">
        <f t="shared" si="48"/>
        <v/>
      </c>
      <c r="V141" s="58"/>
      <c r="W141" s="58"/>
      <c r="X141" s="58">
        <f t="shared" si="42"/>
        <v>0</v>
      </c>
      <c r="Y141" s="144"/>
      <c r="Z141" s="144"/>
      <c r="AA141" s="144"/>
      <c r="AB141" s="144"/>
    </row>
    <row r="142" spans="1:28" ht="12" customHeight="1" x14ac:dyDescent="0.3">
      <c r="A142" s="497"/>
      <c r="B142" s="15">
        <v>31</v>
      </c>
      <c r="C142" s="468">
        <f t="shared" si="43"/>
        <v>0</v>
      </c>
      <c r="D142" s="470"/>
      <c r="E142" s="468" t="str">
        <f t="shared" si="44"/>
        <v/>
      </c>
      <c r="F142" s="469"/>
      <c r="G142" s="469"/>
      <c r="H142" s="470"/>
      <c r="I142" s="468">
        <f t="shared" si="45"/>
        <v>0</v>
      </c>
      <c r="J142" s="469"/>
      <c r="K142" s="470"/>
      <c r="L142" s="67" t="str">
        <f t="shared" si="46"/>
        <v/>
      </c>
      <c r="M142" s="17">
        <f t="shared" si="38"/>
        <v>0</v>
      </c>
      <c r="N142" s="70" t="e">
        <f t="shared" si="47"/>
        <v>#VALUE!</v>
      </c>
      <c r="R142" s="58">
        <f t="shared" si="39"/>
        <v>0</v>
      </c>
      <c r="S142" s="83" t="str">
        <f t="shared" si="40"/>
        <v/>
      </c>
      <c r="T142" s="58">
        <f t="shared" si="48"/>
        <v>0</v>
      </c>
      <c r="U142" s="58" t="str">
        <f t="shared" si="48"/>
        <v/>
      </c>
      <c r="V142" s="58"/>
      <c r="W142" s="58"/>
      <c r="X142" s="58">
        <f t="shared" si="42"/>
        <v>0</v>
      </c>
      <c r="Y142" s="144"/>
      <c r="Z142" s="144"/>
      <c r="AA142" s="144"/>
      <c r="AB142" s="144"/>
    </row>
    <row r="143" spans="1:28" ht="12" customHeight="1" x14ac:dyDescent="0.3">
      <c r="A143" s="497"/>
      <c r="B143" s="15">
        <v>32</v>
      </c>
      <c r="C143" s="468">
        <f t="shared" si="43"/>
        <v>0</v>
      </c>
      <c r="D143" s="470"/>
      <c r="E143" s="468" t="str">
        <f t="shared" si="44"/>
        <v/>
      </c>
      <c r="F143" s="469"/>
      <c r="G143" s="469"/>
      <c r="H143" s="470"/>
      <c r="I143" s="468">
        <f t="shared" si="45"/>
        <v>0</v>
      </c>
      <c r="J143" s="469"/>
      <c r="K143" s="470"/>
      <c r="L143" s="67" t="str">
        <f t="shared" si="46"/>
        <v/>
      </c>
      <c r="M143" s="17">
        <f t="shared" si="38"/>
        <v>0</v>
      </c>
      <c r="N143" s="70" t="e">
        <f t="shared" si="47"/>
        <v>#VALUE!</v>
      </c>
      <c r="R143" s="58">
        <f t="shared" si="39"/>
        <v>0</v>
      </c>
      <c r="S143" s="83" t="str">
        <f t="shared" si="40"/>
        <v/>
      </c>
      <c r="T143" s="58">
        <f t="shared" si="48"/>
        <v>0</v>
      </c>
      <c r="U143" s="58" t="str">
        <f t="shared" si="48"/>
        <v/>
      </c>
      <c r="V143" s="58"/>
      <c r="W143" s="58"/>
      <c r="X143" s="58">
        <f t="shared" si="42"/>
        <v>0</v>
      </c>
      <c r="Y143" s="144"/>
      <c r="Z143" s="144"/>
      <c r="AA143" s="144"/>
      <c r="AB143" s="144"/>
    </row>
    <row r="144" spans="1:28" ht="12" customHeight="1" x14ac:dyDescent="0.3">
      <c r="A144" s="497"/>
      <c r="B144" s="15">
        <v>33</v>
      </c>
      <c r="C144" s="468">
        <f t="shared" si="43"/>
        <v>0</v>
      </c>
      <c r="D144" s="470"/>
      <c r="E144" s="468" t="str">
        <f t="shared" si="44"/>
        <v/>
      </c>
      <c r="F144" s="469"/>
      <c r="G144" s="469"/>
      <c r="H144" s="470"/>
      <c r="I144" s="468">
        <f t="shared" si="45"/>
        <v>0</v>
      </c>
      <c r="J144" s="469"/>
      <c r="K144" s="470"/>
      <c r="L144" s="67" t="str">
        <f t="shared" si="46"/>
        <v/>
      </c>
      <c r="M144" s="17">
        <f t="shared" si="38"/>
        <v>0</v>
      </c>
      <c r="N144" s="70" t="e">
        <f t="shared" si="47"/>
        <v>#VALUE!</v>
      </c>
      <c r="R144" s="58">
        <f t="shared" ref="R144:R161" si="49">IF($B144&lt;=$U$4,VLOOKUP($B144,uequip,R$110,FALSE),0)</f>
        <v>0</v>
      </c>
      <c r="S144" s="83" t="str">
        <f t="shared" ref="S144:S161" si="50">IF(R144=$Y$4,Y37,IF($B144&lt;=$U$4,VLOOKUP($B144,uequip,S$110,FALSE),0))</f>
        <v/>
      </c>
      <c r="T144" s="58">
        <f t="shared" si="48"/>
        <v>0</v>
      </c>
      <c r="U144" s="58" t="str">
        <f t="shared" si="48"/>
        <v/>
      </c>
      <c r="V144" s="58"/>
      <c r="W144" s="58"/>
      <c r="X144" s="58">
        <f t="shared" ref="X144:X161" si="51">IF($B144&lt;=$U$4,VLOOKUP($B144,uequip,X$110,FALSE),0)</f>
        <v>0</v>
      </c>
      <c r="Y144" s="144"/>
      <c r="Z144" s="144"/>
      <c r="AA144" s="144"/>
      <c r="AB144" s="144"/>
    </row>
    <row r="145" spans="1:28" ht="12" customHeight="1" x14ac:dyDescent="0.3">
      <c r="A145" s="497"/>
      <c r="B145" s="15">
        <v>34</v>
      </c>
      <c r="C145" s="468">
        <f t="shared" si="43"/>
        <v>0</v>
      </c>
      <c r="D145" s="470"/>
      <c r="E145" s="468" t="str">
        <f t="shared" si="44"/>
        <v/>
      </c>
      <c r="F145" s="469"/>
      <c r="G145" s="469"/>
      <c r="H145" s="470"/>
      <c r="I145" s="468">
        <f t="shared" si="45"/>
        <v>0</v>
      </c>
      <c r="J145" s="469"/>
      <c r="K145" s="470"/>
      <c r="L145" s="67" t="str">
        <f t="shared" si="46"/>
        <v/>
      </c>
      <c r="M145" s="17">
        <f t="shared" si="38"/>
        <v>0</v>
      </c>
      <c r="N145" s="70" t="e">
        <f t="shared" si="47"/>
        <v>#VALUE!</v>
      </c>
      <c r="R145" s="58">
        <f t="shared" si="49"/>
        <v>0</v>
      </c>
      <c r="S145" s="83" t="str">
        <f t="shared" si="50"/>
        <v/>
      </c>
      <c r="T145" s="58">
        <f t="shared" si="48"/>
        <v>0</v>
      </c>
      <c r="U145" s="58" t="str">
        <f t="shared" si="48"/>
        <v/>
      </c>
      <c r="V145" s="58"/>
      <c r="W145" s="58"/>
      <c r="X145" s="58">
        <f t="shared" si="51"/>
        <v>0</v>
      </c>
      <c r="Y145" s="144"/>
      <c r="Z145" s="144"/>
      <c r="AA145" s="144"/>
      <c r="AB145" s="144"/>
    </row>
    <row r="146" spans="1:28" ht="12" customHeight="1" x14ac:dyDescent="0.3">
      <c r="A146" s="497"/>
      <c r="B146" s="15">
        <v>35</v>
      </c>
      <c r="C146" s="468">
        <f t="shared" si="43"/>
        <v>0</v>
      </c>
      <c r="D146" s="470"/>
      <c r="E146" s="468" t="str">
        <f t="shared" si="44"/>
        <v/>
      </c>
      <c r="F146" s="469"/>
      <c r="G146" s="469"/>
      <c r="H146" s="470"/>
      <c r="I146" s="468">
        <f t="shared" si="45"/>
        <v>0</v>
      </c>
      <c r="J146" s="469"/>
      <c r="K146" s="470"/>
      <c r="L146" s="67" t="str">
        <f t="shared" si="46"/>
        <v/>
      </c>
      <c r="M146" s="17">
        <f t="shared" si="38"/>
        <v>0</v>
      </c>
      <c r="N146" s="70" t="e">
        <f t="shared" si="47"/>
        <v>#VALUE!</v>
      </c>
      <c r="R146" s="58">
        <f t="shared" si="49"/>
        <v>0</v>
      </c>
      <c r="S146" s="83" t="str">
        <f t="shared" si="50"/>
        <v/>
      </c>
      <c r="T146" s="58">
        <f t="shared" si="48"/>
        <v>0</v>
      </c>
      <c r="U146" s="58" t="str">
        <f t="shared" si="48"/>
        <v/>
      </c>
      <c r="V146" s="58"/>
      <c r="W146" s="58"/>
      <c r="X146" s="58">
        <f t="shared" si="51"/>
        <v>0</v>
      </c>
      <c r="Y146" s="144"/>
      <c r="Z146" s="144"/>
      <c r="AA146" s="144"/>
      <c r="AB146" s="144"/>
    </row>
    <row r="147" spans="1:28" ht="12" customHeight="1" x14ac:dyDescent="0.3">
      <c r="A147" s="497"/>
      <c r="B147" s="15">
        <v>36</v>
      </c>
      <c r="C147" s="468">
        <f t="shared" si="43"/>
        <v>0</v>
      </c>
      <c r="D147" s="470"/>
      <c r="E147" s="468" t="str">
        <f t="shared" si="44"/>
        <v/>
      </c>
      <c r="F147" s="469"/>
      <c r="G147" s="469"/>
      <c r="H147" s="470"/>
      <c r="I147" s="468">
        <f t="shared" si="45"/>
        <v>0</v>
      </c>
      <c r="J147" s="469"/>
      <c r="K147" s="470"/>
      <c r="L147" s="67" t="str">
        <f t="shared" si="46"/>
        <v/>
      </c>
      <c r="M147" s="17">
        <f t="shared" si="38"/>
        <v>0</v>
      </c>
      <c r="N147" s="70" t="e">
        <f t="shared" si="47"/>
        <v>#VALUE!</v>
      </c>
      <c r="R147" s="58">
        <f t="shared" si="49"/>
        <v>0</v>
      </c>
      <c r="S147" s="83" t="str">
        <f t="shared" si="50"/>
        <v/>
      </c>
      <c r="T147" s="58">
        <f t="shared" si="48"/>
        <v>0</v>
      </c>
      <c r="U147" s="58" t="str">
        <f t="shared" si="48"/>
        <v/>
      </c>
      <c r="V147" s="58"/>
      <c r="W147" s="58"/>
      <c r="X147" s="58">
        <f t="shared" si="51"/>
        <v>0</v>
      </c>
      <c r="Y147" s="144"/>
      <c r="Z147" s="144"/>
      <c r="AA147" s="144"/>
      <c r="AB147" s="144"/>
    </row>
    <row r="148" spans="1:28" ht="12" customHeight="1" x14ac:dyDescent="0.3">
      <c r="A148" s="497"/>
      <c r="B148" s="15">
        <v>37</v>
      </c>
      <c r="C148" s="468">
        <f t="shared" si="43"/>
        <v>0</v>
      </c>
      <c r="D148" s="470"/>
      <c r="E148" s="468" t="str">
        <f t="shared" si="44"/>
        <v/>
      </c>
      <c r="F148" s="469"/>
      <c r="G148" s="469"/>
      <c r="H148" s="470"/>
      <c r="I148" s="468">
        <f t="shared" si="45"/>
        <v>0</v>
      </c>
      <c r="J148" s="469"/>
      <c r="K148" s="470"/>
      <c r="L148" s="67" t="str">
        <f t="shared" si="46"/>
        <v/>
      </c>
      <c r="M148" s="17">
        <f t="shared" si="38"/>
        <v>0</v>
      </c>
      <c r="N148" s="70" t="e">
        <f t="shared" si="47"/>
        <v>#VALUE!</v>
      </c>
      <c r="R148" s="58">
        <f t="shared" si="49"/>
        <v>0</v>
      </c>
      <c r="S148" s="83" t="str">
        <f t="shared" si="50"/>
        <v/>
      </c>
      <c r="T148" s="58">
        <f t="shared" si="48"/>
        <v>0</v>
      </c>
      <c r="U148" s="58" t="str">
        <f t="shared" si="48"/>
        <v/>
      </c>
      <c r="V148" s="58"/>
      <c r="W148" s="58"/>
      <c r="X148" s="58">
        <f t="shared" si="51"/>
        <v>0</v>
      </c>
      <c r="Y148" s="144"/>
      <c r="Z148" s="144"/>
      <c r="AA148" s="144"/>
      <c r="AB148" s="144"/>
    </row>
    <row r="149" spans="1:28" ht="12" customHeight="1" x14ac:dyDescent="0.3">
      <c r="A149" s="497"/>
      <c r="B149" s="15">
        <v>38</v>
      </c>
      <c r="C149" s="468">
        <f t="shared" si="43"/>
        <v>0</v>
      </c>
      <c r="D149" s="470"/>
      <c r="E149" s="468" t="str">
        <f t="shared" si="44"/>
        <v/>
      </c>
      <c r="F149" s="469"/>
      <c r="G149" s="469"/>
      <c r="H149" s="470"/>
      <c r="I149" s="468">
        <f t="shared" si="45"/>
        <v>0</v>
      </c>
      <c r="J149" s="469"/>
      <c r="K149" s="470"/>
      <c r="L149" s="67" t="str">
        <f t="shared" si="46"/>
        <v/>
      </c>
      <c r="M149" s="17">
        <f t="shared" si="38"/>
        <v>0</v>
      </c>
      <c r="N149" s="70" t="e">
        <f t="shared" si="47"/>
        <v>#VALUE!</v>
      </c>
      <c r="R149" s="58">
        <f t="shared" si="49"/>
        <v>0</v>
      </c>
      <c r="S149" s="83" t="str">
        <f t="shared" si="50"/>
        <v/>
      </c>
      <c r="T149" s="58">
        <f t="shared" si="48"/>
        <v>0</v>
      </c>
      <c r="U149" s="58" t="str">
        <f t="shared" si="48"/>
        <v/>
      </c>
      <c r="V149" s="58"/>
      <c r="W149" s="58"/>
      <c r="X149" s="58">
        <f t="shared" si="51"/>
        <v>0</v>
      </c>
      <c r="Y149" s="144"/>
      <c r="Z149" s="144"/>
      <c r="AA149" s="144"/>
      <c r="AB149" s="144"/>
    </row>
    <row r="150" spans="1:28" ht="12" customHeight="1" x14ac:dyDescent="0.3">
      <c r="A150" s="497"/>
      <c r="B150" s="15">
        <v>39</v>
      </c>
      <c r="C150" s="468">
        <f t="shared" si="43"/>
        <v>0</v>
      </c>
      <c r="D150" s="470"/>
      <c r="E150" s="468" t="str">
        <f t="shared" si="44"/>
        <v/>
      </c>
      <c r="F150" s="469"/>
      <c r="G150" s="469"/>
      <c r="H150" s="470"/>
      <c r="I150" s="468">
        <f t="shared" si="45"/>
        <v>0</v>
      </c>
      <c r="J150" s="469"/>
      <c r="K150" s="470"/>
      <c r="L150" s="67" t="str">
        <f t="shared" si="46"/>
        <v/>
      </c>
      <c r="M150" s="17">
        <f t="shared" si="38"/>
        <v>0</v>
      </c>
      <c r="N150" s="70" t="e">
        <f t="shared" si="47"/>
        <v>#VALUE!</v>
      </c>
      <c r="R150" s="58">
        <f t="shared" si="49"/>
        <v>0</v>
      </c>
      <c r="S150" s="83" t="str">
        <f t="shared" si="50"/>
        <v/>
      </c>
      <c r="T150" s="58">
        <f t="shared" si="48"/>
        <v>0</v>
      </c>
      <c r="U150" s="58" t="str">
        <f t="shared" si="48"/>
        <v/>
      </c>
      <c r="V150" s="58"/>
      <c r="W150" s="58"/>
      <c r="X150" s="58">
        <f t="shared" si="51"/>
        <v>0</v>
      </c>
      <c r="Y150" s="144"/>
      <c r="Z150" s="144"/>
      <c r="AA150" s="144"/>
      <c r="AB150" s="144"/>
    </row>
    <row r="151" spans="1:28" ht="12" customHeight="1" x14ac:dyDescent="0.3">
      <c r="A151" s="497"/>
      <c r="B151" s="15">
        <v>40</v>
      </c>
      <c r="C151" s="468">
        <f t="shared" si="43"/>
        <v>0</v>
      </c>
      <c r="D151" s="470"/>
      <c r="E151" s="468" t="str">
        <f t="shared" si="44"/>
        <v/>
      </c>
      <c r="F151" s="469"/>
      <c r="G151" s="469"/>
      <c r="H151" s="470"/>
      <c r="I151" s="468">
        <f t="shared" si="45"/>
        <v>0</v>
      </c>
      <c r="J151" s="469"/>
      <c r="K151" s="470"/>
      <c r="L151" s="67" t="str">
        <f t="shared" si="46"/>
        <v/>
      </c>
      <c r="M151" s="17">
        <f t="shared" si="38"/>
        <v>0</v>
      </c>
      <c r="N151" s="70" t="e">
        <f t="shared" si="47"/>
        <v>#VALUE!</v>
      </c>
      <c r="R151" s="58">
        <f t="shared" si="49"/>
        <v>0</v>
      </c>
      <c r="S151" s="83" t="str">
        <f t="shared" si="50"/>
        <v/>
      </c>
      <c r="T151" s="58">
        <f t="shared" si="48"/>
        <v>0</v>
      </c>
      <c r="U151" s="58" t="str">
        <f t="shared" si="48"/>
        <v/>
      </c>
      <c r="V151" s="58"/>
      <c r="W151" s="58"/>
      <c r="X151" s="58">
        <f t="shared" si="51"/>
        <v>0</v>
      </c>
      <c r="Y151" s="144"/>
      <c r="Z151" s="144"/>
      <c r="AA151" s="144"/>
      <c r="AB151" s="144"/>
    </row>
    <row r="152" spans="1:28" ht="12" customHeight="1" x14ac:dyDescent="0.3">
      <c r="A152" s="497"/>
      <c r="B152" s="15">
        <v>41</v>
      </c>
      <c r="C152" s="468">
        <f t="shared" si="43"/>
        <v>0</v>
      </c>
      <c r="D152" s="470"/>
      <c r="E152" s="468" t="str">
        <f t="shared" si="44"/>
        <v/>
      </c>
      <c r="F152" s="469"/>
      <c r="G152" s="469"/>
      <c r="H152" s="470"/>
      <c r="I152" s="468">
        <f t="shared" si="45"/>
        <v>0</v>
      </c>
      <c r="J152" s="469"/>
      <c r="K152" s="470"/>
      <c r="L152" s="67" t="str">
        <f t="shared" si="46"/>
        <v/>
      </c>
      <c r="M152" s="17">
        <f t="shared" si="38"/>
        <v>0</v>
      </c>
      <c r="N152" s="70" t="e">
        <f t="shared" si="47"/>
        <v>#VALUE!</v>
      </c>
      <c r="R152" s="58">
        <f t="shared" si="49"/>
        <v>0</v>
      </c>
      <c r="S152" s="83" t="str">
        <f t="shared" si="50"/>
        <v/>
      </c>
      <c r="T152" s="58">
        <f t="shared" ref="T152:U161" si="52">IF($B152&lt;=$U$4,VLOOKUP($B152,uequip,T$110,FALSE),0)</f>
        <v>0</v>
      </c>
      <c r="U152" s="58" t="str">
        <f t="shared" si="52"/>
        <v/>
      </c>
      <c r="V152" s="58"/>
      <c r="W152" s="58"/>
      <c r="X152" s="58">
        <f t="shared" si="51"/>
        <v>0</v>
      </c>
      <c r="Y152" s="144"/>
      <c r="Z152" s="144"/>
      <c r="AA152" s="144"/>
      <c r="AB152" s="144"/>
    </row>
    <row r="153" spans="1:28" ht="12" customHeight="1" x14ac:dyDescent="0.3">
      <c r="A153" s="497"/>
      <c r="B153" s="15">
        <v>42</v>
      </c>
      <c r="C153" s="468">
        <f t="shared" si="43"/>
        <v>0</v>
      </c>
      <c r="D153" s="470"/>
      <c r="E153" s="468" t="str">
        <f t="shared" si="44"/>
        <v/>
      </c>
      <c r="F153" s="469"/>
      <c r="G153" s="469"/>
      <c r="H153" s="470"/>
      <c r="I153" s="468">
        <f t="shared" si="45"/>
        <v>0</v>
      </c>
      <c r="J153" s="469"/>
      <c r="K153" s="470"/>
      <c r="L153" s="67" t="str">
        <f t="shared" si="46"/>
        <v/>
      </c>
      <c r="M153" s="17">
        <f t="shared" si="38"/>
        <v>0</v>
      </c>
      <c r="N153" s="70" t="e">
        <f t="shared" si="47"/>
        <v>#VALUE!</v>
      </c>
      <c r="R153" s="58">
        <f t="shared" si="49"/>
        <v>0</v>
      </c>
      <c r="S153" s="83" t="str">
        <f t="shared" si="50"/>
        <v/>
      </c>
      <c r="T153" s="58">
        <f t="shared" si="52"/>
        <v>0</v>
      </c>
      <c r="U153" s="58" t="str">
        <f t="shared" si="52"/>
        <v/>
      </c>
      <c r="V153" s="58"/>
      <c r="W153" s="58"/>
      <c r="X153" s="58">
        <f t="shared" si="51"/>
        <v>0</v>
      </c>
      <c r="Y153" s="144"/>
      <c r="Z153" s="144"/>
      <c r="AA153" s="144"/>
      <c r="AB153" s="144"/>
    </row>
    <row r="154" spans="1:28" ht="12" customHeight="1" x14ac:dyDescent="0.3">
      <c r="A154" s="497"/>
      <c r="B154" s="15">
        <v>43</v>
      </c>
      <c r="C154" s="468">
        <f t="shared" si="43"/>
        <v>0</v>
      </c>
      <c r="D154" s="470"/>
      <c r="E154" s="468" t="str">
        <f t="shared" si="44"/>
        <v/>
      </c>
      <c r="F154" s="469"/>
      <c r="G154" s="469"/>
      <c r="H154" s="470"/>
      <c r="I154" s="468">
        <f t="shared" si="45"/>
        <v>0</v>
      </c>
      <c r="J154" s="469"/>
      <c r="K154" s="470"/>
      <c r="L154" s="67" t="str">
        <f t="shared" si="46"/>
        <v/>
      </c>
      <c r="M154" s="17">
        <f t="shared" si="38"/>
        <v>0</v>
      </c>
      <c r="N154" s="70" t="e">
        <f t="shared" si="47"/>
        <v>#VALUE!</v>
      </c>
      <c r="R154" s="58">
        <f t="shared" si="49"/>
        <v>0</v>
      </c>
      <c r="S154" s="83" t="str">
        <f t="shared" si="50"/>
        <v/>
      </c>
      <c r="T154" s="58">
        <f t="shared" si="52"/>
        <v>0</v>
      </c>
      <c r="U154" s="58" t="str">
        <f t="shared" si="52"/>
        <v/>
      </c>
      <c r="V154" s="58"/>
      <c r="W154" s="58"/>
      <c r="X154" s="58">
        <f t="shared" si="51"/>
        <v>0</v>
      </c>
      <c r="Y154" s="144"/>
      <c r="Z154" s="144"/>
      <c r="AA154" s="144"/>
      <c r="AB154" s="144"/>
    </row>
    <row r="155" spans="1:28" ht="12" customHeight="1" x14ac:dyDescent="0.3">
      <c r="A155" s="497"/>
      <c r="B155" s="15">
        <v>44</v>
      </c>
      <c r="C155" s="468">
        <f t="shared" si="43"/>
        <v>0</v>
      </c>
      <c r="D155" s="470"/>
      <c r="E155" s="468" t="str">
        <f t="shared" si="44"/>
        <v/>
      </c>
      <c r="F155" s="469"/>
      <c r="G155" s="469"/>
      <c r="H155" s="470"/>
      <c r="I155" s="468">
        <f t="shared" si="45"/>
        <v>0</v>
      </c>
      <c r="J155" s="469"/>
      <c r="K155" s="470"/>
      <c r="L155" s="67" t="str">
        <f t="shared" si="46"/>
        <v/>
      </c>
      <c r="M155" s="17">
        <f t="shared" si="38"/>
        <v>0</v>
      </c>
      <c r="N155" s="70" t="e">
        <f t="shared" si="47"/>
        <v>#VALUE!</v>
      </c>
      <c r="R155" s="58">
        <f t="shared" si="49"/>
        <v>0</v>
      </c>
      <c r="S155" s="83" t="str">
        <f t="shared" si="50"/>
        <v/>
      </c>
      <c r="T155" s="58">
        <f t="shared" si="52"/>
        <v>0</v>
      </c>
      <c r="U155" s="58" t="str">
        <f t="shared" si="52"/>
        <v/>
      </c>
      <c r="V155" s="58"/>
      <c r="W155" s="58"/>
      <c r="X155" s="58">
        <f t="shared" si="51"/>
        <v>0</v>
      </c>
      <c r="Y155" s="144"/>
      <c r="Z155" s="144"/>
      <c r="AA155" s="144"/>
      <c r="AB155" s="144"/>
    </row>
    <row r="156" spans="1:28" ht="12" customHeight="1" x14ac:dyDescent="0.3">
      <c r="A156" s="497"/>
      <c r="B156" s="15">
        <v>45</v>
      </c>
      <c r="C156" s="468">
        <f t="shared" si="43"/>
        <v>0</v>
      </c>
      <c r="D156" s="470"/>
      <c r="E156" s="468" t="str">
        <f t="shared" si="44"/>
        <v/>
      </c>
      <c r="F156" s="469"/>
      <c r="G156" s="469"/>
      <c r="H156" s="470"/>
      <c r="I156" s="468">
        <f t="shared" si="45"/>
        <v>0</v>
      </c>
      <c r="J156" s="469"/>
      <c r="K156" s="470"/>
      <c r="L156" s="67" t="str">
        <f t="shared" si="46"/>
        <v/>
      </c>
      <c r="M156" s="17">
        <f t="shared" si="38"/>
        <v>0</v>
      </c>
      <c r="N156" s="70" t="e">
        <f t="shared" si="47"/>
        <v>#VALUE!</v>
      </c>
      <c r="R156" s="58">
        <f t="shared" si="49"/>
        <v>0</v>
      </c>
      <c r="S156" s="83" t="str">
        <f t="shared" si="50"/>
        <v/>
      </c>
      <c r="T156" s="58">
        <f t="shared" si="52"/>
        <v>0</v>
      </c>
      <c r="U156" s="58" t="str">
        <f t="shared" si="52"/>
        <v/>
      </c>
      <c r="V156" s="58"/>
      <c r="W156" s="58"/>
      <c r="X156" s="58">
        <f t="shared" si="51"/>
        <v>0</v>
      </c>
      <c r="Y156" s="144"/>
      <c r="Z156" s="144"/>
      <c r="AA156" s="144"/>
      <c r="AB156" s="144"/>
    </row>
    <row r="157" spans="1:28" ht="12" customHeight="1" x14ac:dyDescent="0.3">
      <c r="A157" s="497"/>
      <c r="B157" s="15">
        <v>46</v>
      </c>
      <c r="C157" s="468">
        <f t="shared" si="43"/>
        <v>0</v>
      </c>
      <c r="D157" s="470"/>
      <c r="E157" s="468" t="str">
        <f t="shared" si="44"/>
        <v/>
      </c>
      <c r="F157" s="469"/>
      <c r="G157" s="469"/>
      <c r="H157" s="470"/>
      <c r="I157" s="468">
        <f t="shared" si="45"/>
        <v>0</v>
      </c>
      <c r="J157" s="469"/>
      <c r="K157" s="470"/>
      <c r="L157" s="67" t="str">
        <f t="shared" si="46"/>
        <v/>
      </c>
      <c r="M157" s="17">
        <f t="shared" si="38"/>
        <v>0</v>
      </c>
      <c r="N157" s="70" t="e">
        <f t="shared" si="47"/>
        <v>#VALUE!</v>
      </c>
      <c r="R157" s="58">
        <f t="shared" si="49"/>
        <v>0</v>
      </c>
      <c r="S157" s="83" t="str">
        <f t="shared" si="50"/>
        <v/>
      </c>
      <c r="T157" s="58">
        <f t="shared" si="52"/>
        <v>0</v>
      </c>
      <c r="U157" s="58" t="str">
        <f t="shared" si="52"/>
        <v/>
      </c>
      <c r="V157" s="58"/>
      <c r="W157" s="58"/>
      <c r="X157" s="58">
        <f t="shared" si="51"/>
        <v>0</v>
      </c>
      <c r="Y157" s="144"/>
      <c r="Z157" s="144"/>
      <c r="AA157" s="144"/>
      <c r="AB157" s="144"/>
    </row>
    <row r="158" spans="1:28" ht="12" customHeight="1" x14ac:dyDescent="0.3">
      <c r="A158" s="497"/>
      <c r="B158" s="15">
        <v>47</v>
      </c>
      <c r="C158" s="468">
        <f t="shared" si="43"/>
        <v>0</v>
      </c>
      <c r="D158" s="470"/>
      <c r="E158" s="468" t="str">
        <f t="shared" si="44"/>
        <v/>
      </c>
      <c r="F158" s="469"/>
      <c r="G158" s="469"/>
      <c r="H158" s="470"/>
      <c r="I158" s="468">
        <f t="shared" si="45"/>
        <v>0</v>
      </c>
      <c r="J158" s="469"/>
      <c r="K158" s="470"/>
      <c r="L158" s="67" t="str">
        <f t="shared" si="46"/>
        <v/>
      </c>
      <c r="M158" s="17">
        <f t="shared" si="38"/>
        <v>0</v>
      </c>
      <c r="N158" s="70" t="e">
        <f t="shared" si="47"/>
        <v>#VALUE!</v>
      </c>
      <c r="R158" s="58">
        <f t="shared" si="49"/>
        <v>0</v>
      </c>
      <c r="S158" s="83" t="str">
        <f t="shared" si="50"/>
        <v/>
      </c>
      <c r="T158" s="58">
        <f t="shared" si="52"/>
        <v>0</v>
      </c>
      <c r="U158" s="58" t="str">
        <f t="shared" si="52"/>
        <v/>
      </c>
      <c r="V158" s="58"/>
      <c r="W158" s="58"/>
      <c r="X158" s="58">
        <f t="shared" si="51"/>
        <v>0</v>
      </c>
      <c r="Y158" s="144"/>
      <c r="Z158" s="144"/>
      <c r="AA158" s="144"/>
      <c r="AB158" s="144"/>
    </row>
    <row r="159" spans="1:28" ht="12" customHeight="1" x14ac:dyDescent="0.3">
      <c r="A159" s="497"/>
      <c r="B159" s="15">
        <v>48</v>
      </c>
      <c r="C159" s="468">
        <f t="shared" si="43"/>
        <v>0</v>
      </c>
      <c r="D159" s="470"/>
      <c r="E159" s="468" t="str">
        <f t="shared" si="44"/>
        <v/>
      </c>
      <c r="F159" s="469"/>
      <c r="G159" s="469"/>
      <c r="H159" s="470"/>
      <c r="I159" s="468">
        <f t="shared" si="45"/>
        <v>0</v>
      </c>
      <c r="J159" s="469"/>
      <c r="K159" s="470"/>
      <c r="L159" s="67" t="str">
        <f t="shared" si="46"/>
        <v/>
      </c>
      <c r="M159" s="17">
        <f t="shared" si="38"/>
        <v>0</v>
      </c>
      <c r="N159" s="70" t="e">
        <f t="shared" si="47"/>
        <v>#VALUE!</v>
      </c>
      <c r="R159" s="58">
        <f t="shared" si="49"/>
        <v>0</v>
      </c>
      <c r="S159" s="83" t="str">
        <f t="shared" si="50"/>
        <v/>
      </c>
      <c r="T159" s="58">
        <f t="shared" si="52"/>
        <v>0</v>
      </c>
      <c r="U159" s="58" t="str">
        <f t="shared" si="52"/>
        <v/>
      </c>
      <c r="V159" s="58"/>
      <c r="W159" s="58"/>
      <c r="X159" s="58">
        <f t="shared" si="51"/>
        <v>0</v>
      </c>
      <c r="Y159" s="144"/>
      <c r="Z159" s="144"/>
      <c r="AA159" s="144"/>
      <c r="AB159" s="144"/>
    </row>
    <row r="160" spans="1:28" ht="12" customHeight="1" x14ac:dyDescent="0.3">
      <c r="A160" s="497"/>
      <c r="B160" s="15">
        <v>49</v>
      </c>
      <c r="C160" s="468">
        <f t="shared" si="43"/>
        <v>0</v>
      </c>
      <c r="D160" s="470"/>
      <c r="E160" s="468" t="str">
        <f t="shared" si="44"/>
        <v/>
      </c>
      <c r="F160" s="469"/>
      <c r="G160" s="469"/>
      <c r="H160" s="470"/>
      <c r="I160" s="468">
        <f t="shared" si="45"/>
        <v>0</v>
      </c>
      <c r="J160" s="469"/>
      <c r="K160" s="470"/>
      <c r="L160" s="67" t="str">
        <f t="shared" si="46"/>
        <v/>
      </c>
      <c r="M160" s="17">
        <f t="shared" si="38"/>
        <v>0</v>
      </c>
      <c r="N160" s="70" t="e">
        <f t="shared" si="47"/>
        <v>#VALUE!</v>
      </c>
      <c r="R160" s="58">
        <f t="shared" si="49"/>
        <v>0</v>
      </c>
      <c r="S160" s="83" t="str">
        <f t="shared" si="50"/>
        <v/>
      </c>
      <c r="T160" s="58">
        <f t="shared" si="52"/>
        <v>0</v>
      </c>
      <c r="U160" s="58" t="str">
        <f t="shared" si="52"/>
        <v/>
      </c>
      <c r="V160" s="58"/>
      <c r="W160" s="58"/>
      <c r="X160" s="58">
        <f t="shared" si="51"/>
        <v>0</v>
      </c>
      <c r="Y160" s="144"/>
      <c r="Z160" s="144"/>
      <c r="AA160" s="144"/>
      <c r="AB160" s="144"/>
    </row>
    <row r="161" spans="1:30" ht="12" customHeight="1" thickBot="1" x14ac:dyDescent="0.35">
      <c r="A161" s="497"/>
      <c r="B161" s="15">
        <v>50</v>
      </c>
      <c r="C161" s="498">
        <f t="shared" si="43"/>
        <v>0</v>
      </c>
      <c r="D161" s="499"/>
      <c r="E161" s="498" t="str">
        <f t="shared" si="44"/>
        <v/>
      </c>
      <c r="F161" s="560"/>
      <c r="G161" s="560"/>
      <c r="H161" s="499"/>
      <c r="I161" s="498">
        <f t="shared" si="45"/>
        <v>0</v>
      </c>
      <c r="J161" s="560"/>
      <c r="K161" s="499"/>
      <c r="L161" s="67" t="str">
        <f t="shared" si="46"/>
        <v/>
      </c>
      <c r="M161" s="17">
        <f t="shared" si="38"/>
        <v>0</v>
      </c>
      <c r="N161" s="70" t="e">
        <f t="shared" si="47"/>
        <v>#VALUE!</v>
      </c>
      <c r="R161" s="58">
        <f t="shared" si="49"/>
        <v>0</v>
      </c>
      <c r="S161" s="83" t="str">
        <f t="shared" si="50"/>
        <v/>
      </c>
      <c r="T161" s="58">
        <f t="shared" si="52"/>
        <v>0</v>
      </c>
      <c r="U161" s="58" t="str">
        <f t="shared" si="52"/>
        <v/>
      </c>
      <c r="V161" s="58"/>
      <c r="W161" s="58"/>
      <c r="X161" s="58">
        <f t="shared" si="51"/>
        <v>0</v>
      </c>
      <c r="Y161" s="144"/>
      <c r="Z161" s="144"/>
      <c r="AA161" s="144"/>
      <c r="AB161" s="144"/>
    </row>
    <row r="162" spans="1:30" ht="18" customHeight="1" thickTop="1" thickBot="1" x14ac:dyDescent="0.3">
      <c r="A162" s="506" t="s">
        <v>125</v>
      </c>
      <c r="B162" s="507"/>
      <c r="C162" s="507"/>
      <c r="D162" s="507"/>
      <c r="E162" s="507"/>
      <c r="F162" s="507"/>
      <c r="G162" s="507"/>
      <c r="H162" s="507"/>
      <c r="I162" s="507"/>
      <c r="J162" s="507"/>
      <c r="K162" s="507"/>
      <c r="L162" s="507"/>
      <c r="M162" s="507"/>
      <c r="N162" s="32" t="e">
        <f>SUM(N112:N161)</f>
        <v>#VALUE!</v>
      </c>
    </row>
    <row r="163" spans="1:30" ht="14.25" customHeight="1" thickTop="1" x14ac:dyDescent="0.3">
      <c r="A163" s="565"/>
      <c r="B163" s="566"/>
      <c r="C163" s="478" t="s">
        <v>131</v>
      </c>
      <c r="D163" s="580"/>
      <c r="E163" s="573" t="s">
        <v>130</v>
      </c>
      <c r="F163" s="574"/>
      <c r="G163" s="478" t="s">
        <v>129</v>
      </c>
      <c r="H163" s="479"/>
      <c r="I163" s="550" t="s">
        <v>98</v>
      </c>
      <c r="J163" s="551"/>
      <c r="K163" s="569" t="s">
        <v>128</v>
      </c>
      <c r="L163" s="570"/>
      <c r="M163" s="72" t="s">
        <v>99</v>
      </c>
      <c r="N163" s="486" t="s">
        <v>68</v>
      </c>
      <c r="R163" s="144"/>
      <c r="S163" s="144"/>
      <c r="T163" s="144"/>
      <c r="U163" s="144"/>
      <c r="V163" s="144"/>
      <c r="W163" s="144"/>
      <c r="X163" s="144"/>
      <c r="Y163" s="144"/>
      <c r="Z163" s="144"/>
      <c r="AA163" s="144"/>
      <c r="AB163" s="144"/>
    </row>
    <row r="164" spans="1:30" s="178" customFormat="1" ht="13.5" customHeight="1" thickBot="1" x14ac:dyDescent="0.35">
      <c r="A164" s="567"/>
      <c r="B164" s="568"/>
      <c r="C164" s="480"/>
      <c r="D164" s="581"/>
      <c r="E164" s="510"/>
      <c r="F164" s="512"/>
      <c r="G164" s="480"/>
      <c r="H164" s="481"/>
      <c r="I164" s="552"/>
      <c r="J164" s="553"/>
      <c r="K164" s="571"/>
      <c r="L164" s="572"/>
      <c r="M164" s="158">
        <f>Labour!AO14</f>
        <v>0.15</v>
      </c>
      <c r="N164" s="487"/>
      <c r="R164" s="144"/>
      <c r="S164" s="144"/>
      <c r="T164" s="144"/>
      <c r="U164" s="144"/>
      <c r="V164" s="144"/>
      <c r="W164" s="144"/>
      <c r="X164" s="144"/>
      <c r="Y164" s="144"/>
      <c r="Z164" s="144"/>
      <c r="AA164" s="144"/>
      <c r="AB164" s="144"/>
    </row>
    <row r="165" spans="1:30" ht="12.75" customHeight="1" thickTop="1" x14ac:dyDescent="0.3">
      <c r="A165" s="491" t="s">
        <v>124</v>
      </c>
      <c r="B165" s="11">
        <v>1</v>
      </c>
      <c r="C165" s="627">
        <f>Labour!FV11</f>
        <v>0</v>
      </c>
      <c r="D165" s="602"/>
      <c r="E165" s="594">
        <f>Labour!FW11</f>
        <v>0</v>
      </c>
      <c r="F165" s="598"/>
      <c r="G165" s="594">
        <f>Labour!FX11</f>
        <v>0</v>
      </c>
      <c r="H165" s="598"/>
      <c r="I165" s="603">
        <f>Labour!FY11</f>
        <v>0</v>
      </c>
      <c r="J165" s="604"/>
      <c r="K165" s="605">
        <f>Labour!FZ11</f>
        <v>0</v>
      </c>
      <c r="L165" s="606"/>
      <c r="M165" s="14">
        <f>K165*$M$164</f>
        <v>0</v>
      </c>
      <c r="N165" s="69">
        <f>K165+M165</f>
        <v>0</v>
      </c>
      <c r="R165" s="144"/>
      <c r="S165" s="144"/>
      <c r="T165" s="144"/>
      <c r="U165" s="144"/>
      <c r="V165" s="144"/>
      <c r="W165" s="144"/>
      <c r="X165" s="144"/>
      <c r="Y165" s="144"/>
      <c r="Z165" s="144"/>
      <c r="AA165" s="144"/>
      <c r="AB165" s="144"/>
    </row>
    <row r="166" spans="1:30" ht="12" customHeight="1" x14ac:dyDescent="0.3">
      <c r="A166" s="492"/>
      <c r="B166" s="15">
        <v>2</v>
      </c>
      <c r="C166" s="595">
        <f>Labour!FV12</f>
        <v>0</v>
      </c>
      <c r="D166" s="596"/>
      <c r="E166" s="597">
        <f>Labour!FW12</f>
        <v>0</v>
      </c>
      <c r="F166" s="598"/>
      <c r="G166" s="597">
        <f>Labour!FX12</f>
        <v>0</v>
      </c>
      <c r="H166" s="598"/>
      <c r="I166" s="599">
        <f>Labour!FY12</f>
        <v>0</v>
      </c>
      <c r="J166" s="600"/>
      <c r="K166" s="597">
        <f>Labour!FZ12</f>
        <v>0</v>
      </c>
      <c r="L166" s="598"/>
      <c r="M166" s="17">
        <f>K166*$M$164</f>
        <v>0</v>
      </c>
      <c r="N166" s="70">
        <f>K166+M166</f>
        <v>0</v>
      </c>
      <c r="R166" s="144"/>
      <c r="S166" s="144"/>
      <c r="T166" s="144"/>
      <c r="U166" s="144"/>
      <c r="V166" s="144"/>
      <c r="W166" s="144"/>
      <c r="X166" s="144"/>
      <c r="Y166" s="144"/>
      <c r="Z166" s="144"/>
      <c r="AA166" s="144"/>
      <c r="AB166" s="144"/>
    </row>
    <row r="167" spans="1:30" ht="12" customHeight="1" x14ac:dyDescent="0.3">
      <c r="A167" s="492"/>
      <c r="B167" s="15">
        <v>3</v>
      </c>
      <c r="C167" s="595">
        <f>Labour!FV13</f>
        <v>0</v>
      </c>
      <c r="D167" s="596"/>
      <c r="E167" s="597">
        <f>Labour!FW13</f>
        <v>0</v>
      </c>
      <c r="F167" s="598"/>
      <c r="G167" s="597">
        <f>Labour!FX13</f>
        <v>0</v>
      </c>
      <c r="H167" s="598"/>
      <c r="I167" s="599">
        <f>Labour!FY13</f>
        <v>0</v>
      </c>
      <c r="J167" s="600"/>
      <c r="K167" s="597">
        <f>Labour!FZ13</f>
        <v>0</v>
      </c>
      <c r="L167" s="598"/>
      <c r="M167" s="17">
        <f>K167*$M$164</f>
        <v>0</v>
      </c>
      <c r="N167" s="70">
        <f>K167+M167</f>
        <v>0</v>
      </c>
      <c r="R167" s="144"/>
      <c r="S167" s="144"/>
      <c r="T167" s="144"/>
      <c r="U167" s="144"/>
      <c r="V167" s="144"/>
      <c r="W167" s="144"/>
      <c r="X167" s="144"/>
      <c r="Y167" s="144"/>
      <c r="Z167" s="144"/>
      <c r="AA167" s="144"/>
      <c r="AB167" s="144"/>
    </row>
    <row r="168" spans="1:30" ht="12" customHeight="1" x14ac:dyDescent="0.3">
      <c r="A168" s="492"/>
      <c r="B168" s="15">
        <v>4</v>
      </c>
      <c r="C168" s="613">
        <f>Labour!FV14</f>
        <v>0</v>
      </c>
      <c r="D168" s="614"/>
      <c r="E168" s="597">
        <f>Labour!FW14</f>
        <v>0</v>
      </c>
      <c r="F168" s="598"/>
      <c r="G168" s="597">
        <f>Labour!FX14</f>
        <v>0</v>
      </c>
      <c r="H168" s="598"/>
      <c r="I168" s="599">
        <f>Labour!FY14</f>
        <v>0</v>
      </c>
      <c r="J168" s="600"/>
      <c r="K168" s="597">
        <f>Labour!FZ14</f>
        <v>0</v>
      </c>
      <c r="L168" s="598"/>
      <c r="M168" s="17">
        <f>K168*$M$164</f>
        <v>0</v>
      </c>
      <c r="N168" s="70">
        <f>K168+M168</f>
        <v>0</v>
      </c>
      <c r="R168" s="144"/>
      <c r="S168" s="144"/>
      <c r="T168" s="144"/>
      <c r="U168" s="144"/>
      <c r="V168" s="144"/>
      <c r="W168" s="144"/>
      <c r="X168" s="144"/>
      <c r="Y168" s="144"/>
      <c r="Z168" s="144"/>
      <c r="AA168" s="144"/>
      <c r="AB168" s="144"/>
    </row>
    <row r="169" spans="1:30" ht="12" customHeight="1" thickBot="1" x14ac:dyDescent="0.35">
      <c r="A169" s="493"/>
      <c r="B169" s="15">
        <v>5</v>
      </c>
      <c r="C169" s="607">
        <f>Labour!FV15</f>
        <v>0</v>
      </c>
      <c r="D169" s="608"/>
      <c r="E169" s="609">
        <f>Labour!FW15</f>
        <v>0</v>
      </c>
      <c r="F169" s="610"/>
      <c r="G169" s="609">
        <f>Labour!FX15</f>
        <v>0</v>
      </c>
      <c r="H169" s="610"/>
      <c r="I169" s="611">
        <f>Labour!FY15</f>
        <v>0</v>
      </c>
      <c r="J169" s="612"/>
      <c r="K169" s="609">
        <f>Labour!FZ15</f>
        <v>0</v>
      </c>
      <c r="L169" s="610"/>
      <c r="M169" s="17">
        <f>K169*$M$164</f>
        <v>0</v>
      </c>
      <c r="N169" s="70">
        <f>K169+M169</f>
        <v>0</v>
      </c>
      <c r="Z169" s="144"/>
    </row>
    <row r="170" spans="1:30" ht="18" customHeight="1" thickTop="1" thickBot="1" x14ac:dyDescent="0.3">
      <c r="A170" s="506" t="s">
        <v>127</v>
      </c>
      <c r="B170" s="507"/>
      <c r="C170" s="507"/>
      <c r="D170" s="507"/>
      <c r="E170" s="507"/>
      <c r="F170" s="507"/>
      <c r="G170" s="507"/>
      <c r="H170" s="507"/>
      <c r="I170" s="507"/>
      <c r="J170" s="507"/>
      <c r="K170" s="507"/>
      <c r="L170" s="507"/>
      <c r="M170" s="507"/>
      <c r="N170" s="32">
        <f>SUM(N165:N169)</f>
        <v>0</v>
      </c>
    </row>
    <row r="171" spans="1:30" ht="18" customHeight="1" thickTop="1" x14ac:dyDescent="0.25">
      <c r="A171" s="565"/>
      <c r="B171" s="566"/>
      <c r="C171" s="566"/>
      <c r="D171" s="566"/>
      <c r="E171" s="566"/>
      <c r="F171" s="566"/>
      <c r="G171" s="566"/>
      <c r="H171" s="566"/>
      <c r="I171" s="566"/>
      <c r="J171" s="566"/>
      <c r="K171" s="110" t="str">
        <f>Labour!AN12</f>
        <v>Camp Sub:</v>
      </c>
      <c r="L171" s="107">
        <f>R171</f>
        <v>0</v>
      </c>
      <c r="M171" s="114">
        <f>Labour!AO12</f>
        <v>65</v>
      </c>
      <c r="N171" s="106">
        <f>M171*L171</f>
        <v>0</v>
      </c>
      <c r="R171" s="58">
        <f>SUM(V10:V109)</f>
        <v>0</v>
      </c>
    </row>
    <row r="172" spans="1:30" ht="18" customHeight="1" thickBot="1" x14ac:dyDescent="0.3">
      <c r="A172" s="520"/>
      <c r="B172" s="521"/>
      <c r="C172" s="521"/>
      <c r="D172" s="521"/>
      <c r="E172" s="521"/>
      <c r="F172" s="521"/>
      <c r="G172" s="521"/>
      <c r="H172" s="521"/>
      <c r="I172" s="521"/>
      <c r="J172" s="521"/>
      <c r="K172" s="111" t="str">
        <f>Labour!AN13</f>
        <v>Reg Sub:</v>
      </c>
      <c r="L172" s="173">
        <f>R172</f>
        <v>0</v>
      </c>
      <c r="M172" s="103">
        <f>Labour!AO13</f>
        <v>130</v>
      </c>
      <c r="N172" s="104">
        <f>M172*L172</f>
        <v>0</v>
      </c>
      <c r="R172" s="58">
        <f>SUM(W10:W109)</f>
        <v>0</v>
      </c>
    </row>
    <row r="173" spans="1:30" ht="12" customHeight="1" thickTop="1" x14ac:dyDescent="0.25">
      <c r="A173" s="520"/>
      <c r="B173" s="521"/>
      <c r="C173" s="521"/>
      <c r="D173" s="521"/>
      <c r="E173" s="521"/>
      <c r="F173" s="521"/>
      <c r="G173" s="521"/>
      <c r="H173" s="521"/>
      <c r="I173" s="521"/>
      <c r="J173" s="521"/>
      <c r="K173" s="586" t="s">
        <v>72</v>
      </c>
      <c r="L173" s="587"/>
      <c r="M173" s="588"/>
      <c r="N173" s="563">
        <f>N110</f>
        <v>0</v>
      </c>
    </row>
    <row r="174" spans="1:30" s="18" customFormat="1" ht="12" customHeight="1" thickBot="1" x14ac:dyDescent="0.35">
      <c r="A174" s="520"/>
      <c r="B174" s="521"/>
      <c r="C174" s="521"/>
      <c r="D174" s="521"/>
      <c r="E174" s="521"/>
      <c r="F174" s="521"/>
      <c r="G174" s="521"/>
      <c r="H174" s="521"/>
      <c r="I174" s="521"/>
      <c r="J174" s="521"/>
      <c r="K174" s="547"/>
      <c r="L174" s="548"/>
      <c r="M174" s="549"/>
      <c r="N174" s="564"/>
      <c r="AD174" s="85"/>
    </row>
    <row r="175" spans="1:30" ht="12" customHeight="1" x14ac:dyDescent="0.25">
      <c r="A175" s="520"/>
      <c r="B175" s="521"/>
      <c r="C175" s="521"/>
      <c r="D175" s="521"/>
      <c r="E175" s="521"/>
      <c r="F175" s="521"/>
      <c r="G175" s="521"/>
      <c r="H175" s="521"/>
      <c r="I175" s="521"/>
      <c r="J175" s="521"/>
      <c r="K175" s="538" t="s">
        <v>71</v>
      </c>
      <c r="L175" s="539"/>
      <c r="M175" s="540"/>
      <c r="N175" s="578" t="e">
        <f>N162</f>
        <v>#VALUE!</v>
      </c>
    </row>
    <row r="176" spans="1:30" ht="12" customHeight="1" thickBot="1" x14ac:dyDescent="0.3">
      <c r="A176" s="520"/>
      <c r="B176" s="521"/>
      <c r="C176" s="521"/>
      <c r="D176" s="521"/>
      <c r="E176" s="521"/>
      <c r="F176" s="521"/>
      <c r="G176" s="521"/>
      <c r="H176" s="521"/>
      <c r="I176" s="521"/>
      <c r="J176" s="521"/>
      <c r="K176" s="541"/>
      <c r="L176" s="542"/>
      <c r="M176" s="543"/>
      <c r="N176" s="579"/>
    </row>
    <row r="177" spans="1:14" ht="12" customHeight="1" x14ac:dyDescent="0.25">
      <c r="A177" s="520"/>
      <c r="B177" s="521"/>
      <c r="C177" s="521"/>
      <c r="D177" s="521"/>
      <c r="E177" s="521"/>
      <c r="F177" s="521"/>
      <c r="G177" s="521"/>
      <c r="H177" s="521"/>
      <c r="I177" s="521"/>
      <c r="J177" s="521"/>
      <c r="K177" s="538" t="s">
        <v>126</v>
      </c>
      <c r="L177" s="539"/>
      <c r="M177" s="540"/>
      <c r="N177" s="536">
        <f>N170</f>
        <v>0</v>
      </c>
    </row>
    <row r="178" spans="1:14" ht="12" customHeight="1" thickBot="1" x14ac:dyDescent="0.3">
      <c r="A178" s="520"/>
      <c r="B178" s="521"/>
      <c r="C178" s="521"/>
      <c r="D178" s="521"/>
      <c r="E178" s="521"/>
      <c r="F178" s="521"/>
      <c r="G178" s="521"/>
      <c r="H178" s="521"/>
      <c r="I178" s="521"/>
      <c r="J178" s="521"/>
      <c r="K178" s="541"/>
      <c r="L178" s="542"/>
      <c r="M178" s="543"/>
      <c r="N178" s="537"/>
    </row>
    <row r="179" spans="1:14" ht="32.25" customHeight="1" thickBot="1" x14ac:dyDescent="0.3">
      <c r="A179" s="520"/>
      <c r="B179" s="521"/>
      <c r="C179" s="521"/>
      <c r="D179" s="521"/>
      <c r="E179" s="521"/>
      <c r="F179" s="521"/>
      <c r="G179" s="521"/>
      <c r="H179" s="521"/>
      <c r="I179" s="521"/>
      <c r="J179" s="521"/>
      <c r="K179" s="575" t="s">
        <v>73</v>
      </c>
      <c r="L179" s="576"/>
      <c r="M179" s="577"/>
      <c r="N179" s="503" t="e">
        <f>SUM(N171:N178)</f>
        <v>#VALUE!</v>
      </c>
    </row>
    <row r="180" spans="1:14" ht="13.8" thickTop="1" x14ac:dyDescent="0.25">
      <c r="A180" s="520"/>
      <c r="B180" s="521"/>
      <c r="C180" s="521"/>
      <c r="D180" s="521"/>
      <c r="E180" s="521"/>
      <c r="F180" s="521"/>
      <c r="G180" s="521"/>
      <c r="H180" s="521"/>
      <c r="I180" s="521"/>
      <c r="J180" s="521"/>
      <c r="K180" s="561" t="s">
        <v>74</v>
      </c>
      <c r="L180" s="562"/>
      <c r="M180" s="562"/>
      <c r="N180" s="504"/>
    </row>
    <row r="181" spans="1:14" ht="20.25" customHeight="1" x14ac:dyDescent="0.3">
      <c r="A181" s="584"/>
      <c r="B181" s="585"/>
      <c r="C181" s="585"/>
      <c r="D181" s="585"/>
      <c r="E181" s="585"/>
      <c r="F181" s="585"/>
      <c r="G181" s="585"/>
      <c r="H181" s="585"/>
      <c r="I181" s="585"/>
      <c r="J181" s="585"/>
      <c r="K181" s="130" t="str">
        <f>N8</f>
        <v>I1000</v>
      </c>
      <c r="L181" s="131" t="str">
        <f ca="1">RIGHT(YEAR(M3),2)&amp;RIGHT("0"&amp;MONTH(M3),2)&amp;RIGHT("0"&amp;DAY(M3),2)</f>
        <v>170802</v>
      </c>
      <c r="M181" s="132" t="str">
        <f>Labour!EH3</f>
        <v>N</v>
      </c>
      <c r="N181" s="505"/>
    </row>
  </sheetData>
  <mergeCells count="321">
    <mergeCell ref="Y5:AF5"/>
    <mergeCell ref="D6:N6"/>
    <mergeCell ref="D7:N7"/>
    <mergeCell ref="Y7:AA7"/>
    <mergeCell ref="A1:N1"/>
    <mergeCell ref="A2:N2"/>
    <mergeCell ref="D3:K3"/>
    <mergeCell ref="M3:N3"/>
    <mergeCell ref="D4:K4"/>
    <mergeCell ref="M4:N4"/>
    <mergeCell ref="A8:C8"/>
    <mergeCell ref="D8:F8"/>
    <mergeCell ref="J8:K8"/>
    <mergeCell ref="L8:M8"/>
    <mergeCell ref="A9:B9"/>
    <mergeCell ref="C9:E9"/>
    <mergeCell ref="O4:P4"/>
    <mergeCell ref="A5:C7"/>
    <mergeCell ref="D5:N5"/>
    <mergeCell ref="C25:E25"/>
    <mergeCell ref="C26:E26"/>
    <mergeCell ref="C27:E27"/>
    <mergeCell ref="C28:E28"/>
    <mergeCell ref="C29:E29"/>
    <mergeCell ref="C30:E30"/>
    <mergeCell ref="C19:E19"/>
    <mergeCell ref="C20:E20"/>
    <mergeCell ref="C21:E21"/>
    <mergeCell ref="C22:E22"/>
    <mergeCell ref="C23:E23"/>
    <mergeCell ref="C24:E24"/>
    <mergeCell ref="C37:E37"/>
    <mergeCell ref="C38:E38"/>
    <mergeCell ref="C39:E39"/>
    <mergeCell ref="C40:E40"/>
    <mergeCell ref="C41:E41"/>
    <mergeCell ref="C42:E42"/>
    <mergeCell ref="C31:E31"/>
    <mergeCell ref="C32:E32"/>
    <mergeCell ref="C33:E33"/>
    <mergeCell ref="C34:E34"/>
    <mergeCell ref="C35:E35"/>
    <mergeCell ref="C36:E36"/>
    <mergeCell ref="C49:E49"/>
    <mergeCell ref="C50:E50"/>
    <mergeCell ref="C51:E51"/>
    <mergeCell ref="C52:E52"/>
    <mergeCell ref="C53:E53"/>
    <mergeCell ref="C54:E54"/>
    <mergeCell ref="C43:E43"/>
    <mergeCell ref="C44:E44"/>
    <mergeCell ref="C45:E45"/>
    <mergeCell ref="C46:E46"/>
    <mergeCell ref="C47:E47"/>
    <mergeCell ref="C48:E48"/>
    <mergeCell ref="C61:E61"/>
    <mergeCell ref="C62:E62"/>
    <mergeCell ref="C63:E63"/>
    <mergeCell ref="C64:E64"/>
    <mergeCell ref="C65:E65"/>
    <mergeCell ref="C66:E66"/>
    <mergeCell ref="C55:E55"/>
    <mergeCell ref="C56:E56"/>
    <mergeCell ref="C57:E57"/>
    <mergeCell ref="C58:E58"/>
    <mergeCell ref="C59:E59"/>
    <mergeCell ref="C60:E60"/>
    <mergeCell ref="C73:E73"/>
    <mergeCell ref="C74:E74"/>
    <mergeCell ref="C75:E75"/>
    <mergeCell ref="C76:E76"/>
    <mergeCell ref="C77:E77"/>
    <mergeCell ref="C78:E78"/>
    <mergeCell ref="C67:E67"/>
    <mergeCell ref="C68:E68"/>
    <mergeCell ref="C69:E69"/>
    <mergeCell ref="C70:E70"/>
    <mergeCell ref="C71:E71"/>
    <mergeCell ref="C72:E72"/>
    <mergeCell ref="C85:E85"/>
    <mergeCell ref="C86:E86"/>
    <mergeCell ref="C87:E87"/>
    <mergeCell ref="C88:E88"/>
    <mergeCell ref="C89:E89"/>
    <mergeCell ref="C90:E90"/>
    <mergeCell ref="C79:E79"/>
    <mergeCell ref="C80:E80"/>
    <mergeCell ref="C81:E81"/>
    <mergeCell ref="C82:E82"/>
    <mergeCell ref="C83:E83"/>
    <mergeCell ref="C84:E84"/>
    <mergeCell ref="C99:E99"/>
    <mergeCell ref="C100:E100"/>
    <mergeCell ref="C101:E101"/>
    <mergeCell ref="C102:E102"/>
    <mergeCell ref="C91:E91"/>
    <mergeCell ref="C92:E92"/>
    <mergeCell ref="C93:E93"/>
    <mergeCell ref="C94:E94"/>
    <mergeCell ref="C95:E95"/>
    <mergeCell ref="C96:E96"/>
    <mergeCell ref="C109:E109"/>
    <mergeCell ref="A110:M110"/>
    <mergeCell ref="A111:B111"/>
    <mergeCell ref="C111:D111"/>
    <mergeCell ref="E111:H111"/>
    <mergeCell ref="I111:K111"/>
    <mergeCell ref="C103:E103"/>
    <mergeCell ref="C104:E104"/>
    <mergeCell ref="C105:E105"/>
    <mergeCell ref="C106:E106"/>
    <mergeCell ref="C107:E107"/>
    <mergeCell ref="C108:E108"/>
    <mergeCell ref="A10:A109"/>
    <mergeCell ref="C10:E10"/>
    <mergeCell ref="C11:E11"/>
    <mergeCell ref="C12:E12"/>
    <mergeCell ref="C13:E13"/>
    <mergeCell ref="C14:E14"/>
    <mergeCell ref="C15:E15"/>
    <mergeCell ref="C16:E16"/>
    <mergeCell ref="C17:E17"/>
    <mergeCell ref="C18:E18"/>
    <mergeCell ref="C97:E97"/>
    <mergeCell ref="C98:E98"/>
    <mergeCell ref="C115:D115"/>
    <mergeCell ref="E115:H115"/>
    <mergeCell ref="I115:K115"/>
    <mergeCell ref="C116:D116"/>
    <mergeCell ref="E116:H116"/>
    <mergeCell ref="I116:K116"/>
    <mergeCell ref="A112:A161"/>
    <mergeCell ref="C112:D112"/>
    <mergeCell ref="E112:H112"/>
    <mergeCell ref="I112:K112"/>
    <mergeCell ref="C113:D113"/>
    <mergeCell ref="E113:H113"/>
    <mergeCell ref="I113:K113"/>
    <mergeCell ref="C114:D114"/>
    <mergeCell ref="E114:H114"/>
    <mergeCell ref="I114:K114"/>
    <mergeCell ref="C119:D119"/>
    <mergeCell ref="E119:H119"/>
    <mergeCell ref="I119:K119"/>
    <mergeCell ref="C120:D120"/>
    <mergeCell ref="E120:H120"/>
    <mergeCell ref="I120:K120"/>
    <mergeCell ref="C117:D117"/>
    <mergeCell ref="E117:H117"/>
    <mergeCell ref="I117:K117"/>
    <mergeCell ref="C118:D118"/>
    <mergeCell ref="E118:H118"/>
    <mergeCell ref="I118:K118"/>
    <mergeCell ref="C123:D123"/>
    <mergeCell ref="E123:H123"/>
    <mergeCell ref="I123:K123"/>
    <mergeCell ref="C124:D124"/>
    <mergeCell ref="E124:H124"/>
    <mergeCell ref="I124:K124"/>
    <mergeCell ref="C121:D121"/>
    <mergeCell ref="E121:H121"/>
    <mergeCell ref="I121:K121"/>
    <mergeCell ref="C122:D122"/>
    <mergeCell ref="E122:H122"/>
    <mergeCell ref="I122:K122"/>
    <mergeCell ref="C127:D127"/>
    <mergeCell ref="E127:H127"/>
    <mergeCell ref="I127:K127"/>
    <mergeCell ref="C128:D128"/>
    <mergeCell ref="E128:H128"/>
    <mergeCell ref="I128:K128"/>
    <mergeCell ref="C125:D125"/>
    <mergeCell ref="E125:H125"/>
    <mergeCell ref="I125:K125"/>
    <mergeCell ref="C126:D126"/>
    <mergeCell ref="E126:H126"/>
    <mergeCell ref="I126:K126"/>
    <mergeCell ref="C131:D131"/>
    <mergeCell ref="E131:H131"/>
    <mergeCell ref="I131:K131"/>
    <mergeCell ref="C132:D132"/>
    <mergeCell ref="E132:H132"/>
    <mergeCell ref="I132:K132"/>
    <mergeCell ref="C129:D129"/>
    <mergeCell ref="E129:H129"/>
    <mergeCell ref="I129:K129"/>
    <mergeCell ref="C130:D130"/>
    <mergeCell ref="E130:H130"/>
    <mergeCell ref="I130:K130"/>
    <mergeCell ref="C135:D135"/>
    <mergeCell ref="E135:H135"/>
    <mergeCell ref="I135:K135"/>
    <mergeCell ref="C136:D136"/>
    <mergeCell ref="E136:H136"/>
    <mergeCell ref="I136:K136"/>
    <mergeCell ref="C133:D133"/>
    <mergeCell ref="E133:H133"/>
    <mergeCell ref="I133:K133"/>
    <mergeCell ref="C134:D134"/>
    <mergeCell ref="E134:H134"/>
    <mergeCell ref="I134:K134"/>
    <mergeCell ref="C139:D139"/>
    <mergeCell ref="E139:H139"/>
    <mergeCell ref="I139:K139"/>
    <mergeCell ref="C140:D140"/>
    <mergeCell ref="E140:H140"/>
    <mergeCell ref="I140:K140"/>
    <mergeCell ref="C137:D137"/>
    <mergeCell ref="E137:H137"/>
    <mergeCell ref="I137:K137"/>
    <mergeCell ref="C138:D138"/>
    <mergeCell ref="E138:H138"/>
    <mergeCell ref="I138:K138"/>
    <mergeCell ref="C143:D143"/>
    <mergeCell ref="E143:H143"/>
    <mergeCell ref="I143:K143"/>
    <mergeCell ref="C144:D144"/>
    <mergeCell ref="E144:H144"/>
    <mergeCell ref="I144:K144"/>
    <mergeCell ref="C141:D141"/>
    <mergeCell ref="E141:H141"/>
    <mergeCell ref="I141:K141"/>
    <mergeCell ref="C142:D142"/>
    <mergeCell ref="E142:H142"/>
    <mergeCell ref="I142:K142"/>
    <mergeCell ref="C147:D147"/>
    <mergeCell ref="E147:H147"/>
    <mergeCell ref="I147:K147"/>
    <mergeCell ref="C148:D148"/>
    <mergeCell ref="E148:H148"/>
    <mergeCell ref="I148:K148"/>
    <mergeCell ref="C145:D145"/>
    <mergeCell ref="E145:H145"/>
    <mergeCell ref="I145:K145"/>
    <mergeCell ref="C146:D146"/>
    <mergeCell ref="E146:H146"/>
    <mergeCell ref="I146:K146"/>
    <mergeCell ref="C151:D151"/>
    <mergeCell ref="E151:H151"/>
    <mergeCell ref="I151:K151"/>
    <mergeCell ref="C152:D152"/>
    <mergeCell ref="E152:H152"/>
    <mergeCell ref="I152:K152"/>
    <mergeCell ref="C149:D149"/>
    <mergeCell ref="E149:H149"/>
    <mergeCell ref="I149:K149"/>
    <mergeCell ref="C150:D150"/>
    <mergeCell ref="E150:H150"/>
    <mergeCell ref="I150:K150"/>
    <mergeCell ref="C155:D155"/>
    <mergeCell ref="E155:H155"/>
    <mergeCell ref="I155:K155"/>
    <mergeCell ref="C156:D156"/>
    <mergeCell ref="E156:H156"/>
    <mergeCell ref="I156:K156"/>
    <mergeCell ref="C153:D153"/>
    <mergeCell ref="E153:H153"/>
    <mergeCell ref="I153:K153"/>
    <mergeCell ref="C154:D154"/>
    <mergeCell ref="E154:H154"/>
    <mergeCell ref="I154:K154"/>
    <mergeCell ref="C159:D159"/>
    <mergeCell ref="E159:H159"/>
    <mergeCell ref="I159:K159"/>
    <mergeCell ref="C160:D160"/>
    <mergeCell ref="E160:H160"/>
    <mergeCell ref="I160:K160"/>
    <mergeCell ref="C157:D157"/>
    <mergeCell ref="E157:H157"/>
    <mergeCell ref="I157:K157"/>
    <mergeCell ref="C158:D158"/>
    <mergeCell ref="E158:H158"/>
    <mergeCell ref="I158:K158"/>
    <mergeCell ref="C161:D161"/>
    <mergeCell ref="E161:H161"/>
    <mergeCell ref="I161:K161"/>
    <mergeCell ref="A162:M162"/>
    <mergeCell ref="A163:B164"/>
    <mergeCell ref="C163:D164"/>
    <mergeCell ref="E163:F164"/>
    <mergeCell ref="G163:H164"/>
    <mergeCell ref="I163:J164"/>
    <mergeCell ref="K163:L164"/>
    <mergeCell ref="I166:J166"/>
    <mergeCell ref="K166:L166"/>
    <mergeCell ref="C167:D167"/>
    <mergeCell ref="E167:F167"/>
    <mergeCell ref="G167:H167"/>
    <mergeCell ref="I167:J167"/>
    <mergeCell ref="K167:L167"/>
    <mergeCell ref="N163:N164"/>
    <mergeCell ref="A165:A169"/>
    <mergeCell ref="C165:D165"/>
    <mergeCell ref="E165:F165"/>
    <mergeCell ref="G165:H165"/>
    <mergeCell ref="I165:J165"/>
    <mergeCell ref="K165:L165"/>
    <mergeCell ref="C166:D166"/>
    <mergeCell ref="E166:F166"/>
    <mergeCell ref="G166:H166"/>
    <mergeCell ref="C168:D168"/>
    <mergeCell ref="E168:F168"/>
    <mergeCell ref="G168:H168"/>
    <mergeCell ref="I168:J168"/>
    <mergeCell ref="K168:L168"/>
    <mergeCell ref="C169:D169"/>
    <mergeCell ref="E169:F169"/>
    <mergeCell ref="G169:H169"/>
    <mergeCell ref="I169:J169"/>
    <mergeCell ref="K169:L169"/>
    <mergeCell ref="K180:M180"/>
    <mergeCell ref="A170:M170"/>
    <mergeCell ref="A171:J181"/>
    <mergeCell ref="K173:M174"/>
    <mergeCell ref="N173:N174"/>
    <mergeCell ref="K175:M176"/>
    <mergeCell ref="N175:N176"/>
    <mergeCell ref="K177:M178"/>
    <mergeCell ref="N177:N178"/>
    <mergeCell ref="K179:M179"/>
    <mergeCell ref="N179:N181"/>
  </mergeCells>
  <printOptions horizontalCentered="1" verticalCentered="1" gridLines="1"/>
  <pageMargins left="0.2" right="0.2" top="0.02" bottom="0.02" header="0.2" footer="0.5"/>
  <pageSetup scale="69" orientation="portrait" horizontalDpi="300" r:id="rId1"/>
  <headerFooter alignWithMargins="0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pageSetUpPr fitToPage="1"/>
  </sheetPr>
  <dimension ref="A1:AG181"/>
  <sheetViews>
    <sheetView workbookViewId="0">
      <selection sqref="A1:N1"/>
    </sheetView>
    <sheetView workbookViewId="1">
      <selection sqref="A1:N1"/>
    </sheetView>
  </sheetViews>
  <sheetFormatPr defaultColWidth="9.109375" defaultRowHeight="13.2" x14ac:dyDescent="0.25"/>
  <cols>
    <col min="1" max="1" width="2.6640625" style="2" customWidth="1"/>
    <col min="2" max="2" width="3.44140625" style="2" customWidth="1"/>
    <col min="3" max="3" width="8.44140625" style="2" customWidth="1"/>
    <col min="4" max="4" width="14.33203125" style="2" customWidth="1"/>
    <col min="5" max="5" width="7.109375" style="2" customWidth="1"/>
    <col min="6" max="6" width="5.6640625" style="2" customWidth="1"/>
    <col min="7" max="7" width="5" style="2" customWidth="1"/>
    <col min="8" max="8" width="4.33203125" style="2" customWidth="1"/>
    <col min="9" max="9" width="7.5546875" style="2" customWidth="1"/>
    <col min="10" max="10" width="9.44140625" style="2" customWidth="1"/>
    <col min="11" max="13" width="9.5546875" style="2" customWidth="1"/>
    <col min="14" max="14" width="16.44140625" style="2" customWidth="1"/>
    <col min="15" max="15" width="9.109375" style="2"/>
    <col min="16" max="16" width="2.88671875" style="2" customWidth="1"/>
    <col min="17" max="17" width="3.6640625" style="2" customWidth="1"/>
    <col min="18" max="18" width="18.33203125" style="2" customWidth="1"/>
    <col min="19" max="19" width="9.109375" style="2" customWidth="1"/>
    <col min="20" max="20" width="10.109375" style="2" customWidth="1"/>
    <col min="21" max="29" width="9.109375" style="2" customWidth="1"/>
    <col min="30" max="30" width="4.44140625" style="178" customWidth="1"/>
    <col min="31" max="31" width="4.109375" style="2" customWidth="1"/>
    <col min="32" max="32" width="4.5546875" style="2" customWidth="1"/>
    <col min="33" max="33" width="9.109375" style="2" customWidth="1"/>
    <col min="34" max="16384" width="9.109375" style="2"/>
  </cols>
  <sheetData>
    <row r="1" spans="1:33" x14ac:dyDescent="0.25">
      <c r="A1" s="517" t="s">
        <v>54</v>
      </c>
      <c r="B1" s="518"/>
      <c r="C1" s="518"/>
      <c r="D1" s="518"/>
      <c r="E1" s="518"/>
      <c r="F1" s="518"/>
      <c r="G1" s="518"/>
      <c r="H1" s="518"/>
      <c r="I1" s="518"/>
      <c r="J1" s="518"/>
      <c r="K1" s="518"/>
      <c r="L1" s="518"/>
      <c r="M1" s="518"/>
      <c r="N1" s="519"/>
    </row>
    <row r="2" spans="1:33" ht="18.75" customHeight="1" x14ac:dyDescent="0.25">
      <c r="A2" s="520" t="s">
        <v>55</v>
      </c>
      <c r="B2" s="521"/>
      <c r="C2" s="521"/>
      <c r="D2" s="521"/>
      <c r="E2" s="521"/>
      <c r="F2" s="521"/>
      <c r="G2" s="521"/>
      <c r="H2" s="521"/>
      <c r="I2" s="521"/>
      <c r="J2" s="521"/>
      <c r="K2" s="521"/>
      <c r="L2" s="521"/>
      <c r="M2" s="521"/>
      <c r="N2" s="522"/>
      <c r="U2" s="76" t="s">
        <v>78</v>
      </c>
      <c r="V2" s="108"/>
      <c r="W2" s="108"/>
    </row>
    <row r="3" spans="1:33" ht="19.5" customHeight="1" x14ac:dyDescent="0.25">
      <c r="A3" s="30" t="s">
        <v>56</v>
      </c>
      <c r="B3" s="68"/>
      <c r="C3" s="68"/>
      <c r="D3" s="523" t="str">
        <f>Labour!AM7</f>
        <v/>
      </c>
      <c r="E3" s="523"/>
      <c r="F3" s="523"/>
      <c r="G3" s="523"/>
      <c r="H3" s="523"/>
      <c r="I3" s="523"/>
      <c r="J3" s="523"/>
      <c r="K3" s="523"/>
      <c r="L3" s="3" t="s">
        <v>57</v>
      </c>
      <c r="M3" s="524">
        <f ca="1">Labour!AM3</f>
        <v>42949</v>
      </c>
      <c r="N3" s="525"/>
      <c r="R3" s="73"/>
      <c r="S3" s="74" t="s">
        <v>134</v>
      </c>
      <c r="T3" s="75">
        <v>100</v>
      </c>
      <c r="U3" s="77">
        <f>Labour!W17</f>
        <v>0</v>
      </c>
      <c r="V3" s="109"/>
      <c r="W3" s="109"/>
    </row>
    <row r="4" spans="1:33" ht="19.5" customHeight="1" x14ac:dyDescent="0.25">
      <c r="A4" s="30" t="s">
        <v>58</v>
      </c>
      <c r="B4" s="68"/>
      <c r="C4" s="68"/>
      <c r="D4" s="616">
        <f>Labour!EF6</f>
        <v>0</v>
      </c>
      <c r="E4" s="617"/>
      <c r="F4" s="617"/>
      <c r="G4" s="617"/>
      <c r="H4" s="617"/>
      <c r="I4" s="617"/>
      <c r="J4" s="617"/>
      <c r="K4" s="617"/>
      <c r="L4" s="3" t="s">
        <v>75</v>
      </c>
      <c r="M4" s="616">
        <f>Labour!EF5</f>
        <v>0</v>
      </c>
      <c r="N4" s="618"/>
      <c r="O4" s="615"/>
      <c r="P4" s="615"/>
      <c r="R4" s="73"/>
      <c r="S4" s="74" t="s">
        <v>135</v>
      </c>
      <c r="T4" s="75">
        <v>50</v>
      </c>
      <c r="U4" s="86">
        <f>Equipment!X6</f>
        <v>143</v>
      </c>
      <c r="V4" s="109"/>
      <c r="W4" s="109"/>
      <c r="Y4" s="89" t="str">
        <f>Equipment!AK7</f>
        <v>Operator Service Trucks</v>
      </c>
      <c r="Z4" s="82"/>
      <c r="AA4" s="82"/>
      <c r="AB4" s="90">
        <f>SUM(AG10:AG109)</f>
        <v>0</v>
      </c>
    </row>
    <row r="5" spans="1:33" ht="14.4" x14ac:dyDescent="0.3">
      <c r="A5" s="526" t="s">
        <v>59</v>
      </c>
      <c r="B5" s="527"/>
      <c r="C5" s="527"/>
      <c r="D5" s="533"/>
      <c r="E5" s="534"/>
      <c r="F5" s="534"/>
      <c r="G5" s="534"/>
      <c r="H5" s="534"/>
      <c r="I5" s="534"/>
      <c r="J5" s="534"/>
      <c r="K5" s="534"/>
      <c r="L5" s="534"/>
      <c r="M5" s="534"/>
      <c r="N5" s="535"/>
      <c r="Y5" s="477" t="str">
        <f>CONCATENATE(AF10,AF11,AF12,AF13,AF14,AF15,AF16,AF17,AF18,AF19,AF20,AF21,AF22,AF23,AF24,AF25,AF26,AF27,AF28,AF29,AF30,AF31,AF32,AF33,AF34,AF35,AF36,AF37,AF38,AF39,AF40,AF41,AF42,AF43,AF44,AF45,AF46,AF47,AF48,AF49,AF50,AF51,AF52,AF53,AF54,AF55,AF56,AF57,AF58,AF59,AF60,AF61,AF62,AF63,AF64,AF65,AF66,AF67,AF68,AF69,AF70,AF71,AF72,AF73,AF74,AF75,AF76,AF77,AF78,AF79,AF80,AF81,AF82,AF83,AF84,AF85,AF86,AF87,AF88,AF89,AF90,AF91,AF92,AF93,AF94,AF95,AF96,AF97,AF98,AF99,AF100,AF101,AF102,AF103,AF104,AF105,AF106,AF107,AF108,AF109)</f>
        <v/>
      </c>
      <c r="Z5" s="477"/>
      <c r="AA5" s="477"/>
      <c r="AB5" s="477"/>
      <c r="AC5" s="477"/>
      <c r="AD5" s="477"/>
      <c r="AE5" s="477"/>
      <c r="AF5" s="477"/>
    </row>
    <row r="6" spans="1:33" ht="14.4" x14ac:dyDescent="0.3">
      <c r="A6" s="528"/>
      <c r="B6" s="527"/>
      <c r="C6" s="527"/>
      <c r="D6" s="533"/>
      <c r="E6" s="534"/>
      <c r="F6" s="534"/>
      <c r="G6" s="534"/>
      <c r="H6" s="534"/>
      <c r="I6" s="534"/>
      <c r="J6" s="534"/>
      <c r="K6" s="534"/>
      <c r="L6" s="534"/>
      <c r="M6" s="534"/>
      <c r="N6" s="535"/>
    </row>
    <row r="7" spans="1:33" x14ac:dyDescent="0.25">
      <c r="A7" s="528"/>
      <c r="B7" s="527"/>
      <c r="C7" s="527"/>
      <c r="D7" s="590"/>
      <c r="E7" s="590"/>
      <c r="F7" s="590"/>
      <c r="G7" s="590"/>
      <c r="H7" s="590"/>
      <c r="I7" s="590"/>
      <c r="J7" s="590"/>
      <c r="K7" s="590"/>
      <c r="L7" s="590"/>
      <c r="M7" s="590"/>
      <c r="N7" s="591"/>
      <c r="R7" s="20"/>
      <c r="S7" s="20"/>
      <c r="T7" s="20"/>
      <c r="U7" s="20"/>
      <c r="V7" s="20"/>
      <c r="W7" s="20"/>
      <c r="Y7" s="500" t="str">
        <f>J9</f>
        <v>UNITS (hr,day,m)</v>
      </c>
      <c r="Z7" s="501"/>
      <c r="AA7" s="502"/>
      <c r="AB7" s="20"/>
      <c r="AD7" s="178">
        <f>SUM(AD10:AD109)</f>
        <v>0</v>
      </c>
    </row>
    <row r="8" spans="1:33" ht="13.8" thickBot="1" x14ac:dyDescent="0.3">
      <c r="A8" s="513"/>
      <c r="B8" s="514"/>
      <c r="C8" s="514"/>
      <c r="D8" s="514"/>
      <c r="E8" s="514"/>
      <c r="F8" s="514"/>
      <c r="G8" s="174"/>
      <c r="H8" s="175"/>
      <c r="I8" s="174"/>
      <c r="J8" s="515"/>
      <c r="K8" s="515"/>
      <c r="L8" s="516" t="s">
        <v>60</v>
      </c>
      <c r="M8" s="516"/>
      <c r="N8" s="31" t="str">
        <f>Labour!AO5</f>
        <v>I1000</v>
      </c>
      <c r="R8" s="20" t="str">
        <f>C9</f>
        <v>EMPLOYEE</v>
      </c>
      <c r="S8" s="20" t="str">
        <f>F9</f>
        <v>TRK</v>
      </c>
      <c r="T8" s="19" t="s">
        <v>146</v>
      </c>
      <c r="U8" s="20" t="str">
        <f>H9</f>
        <v>SUB</v>
      </c>
      <c r="V8" s="20">
        <f>Labour!AO12</f>
        <v>65</v>
      </c>
      <c r="W8" s="20">
        <f>Labour!AO13</f>
        <v>130</v>
      </c>
      <c r="X8" s="20" t="str">
        <f>I9</f>
        <v>CLASS</v>
      </c>
      <c r="Y8" s="21" t="s">
        <v>19</v>
      </c>
      <c r="Z8" s="22" t="s">
        <v>21</v>
      </c>
      <c r="AA8" s="23" t="s">
        <v>12</v>
      </c>
      <c r="AB8" s="20" t="str">
        <f>K9</f>
        <v>Rate</v>
      </c>
      <c r="AC8" s="20" t="str">
        <f>L9</f>
        <v>OT HRS</v>
      </c>
      <c r="AD8" s="29" t="s">
        <v>147</v>
      </c>
    </row>
    <row r="9" spans="1:33" s="178" customFormat="1" ht="26.25" customHeight="1" thickTop="1" thickBot="1" x14ac:dyDescent="0.3">
      <c r="A9" s="494"/>
      <c r="B9" s="495"/>
      <c r="C9" s="510" t="s">
        <v>76</v>
      </c>
      <c r="D9" s="511"/>
      <c r="E9" s="512"/>
      <c r="F9" s="5" t="s">
        <v>61</v>
      </c>
      <c r="G9" s="8" t="s">
        <v>145</v>
      </c>
      <c r="H9" s="6" t="s">
        <v>62</v>
      </c>
      <c r="I9" s="172" t="s">
        <v>63</v>
      </c>
      <c r="J9" s="8" t="s">
        <v>64</v>
      </c>
      <c r="K9" s="9" t="s">
        <v>65</v>
      </c>
      <c r="L9" s="8" t="s">
        <v>66</v>
      </c>
      <c r="M9" s="6" t="s">
        <v>67</v>
      </c>
      <c r="N9" s="172" t="s">
        <v>68</v>
      </c>
      <c r="R9" s="88">
        <f>Labour!W5</f>
        <v>18</v>
      </c>
      <c r="S9" s="176">
        <f>R9+11</f>
        <v>29</v>
      </c>
      <c r="T9" s="171">
        <f>Labour!W6</f>
        <v>165</v>
      </c>
      <c r="U9" s="176">
        <f>T9+1</f>
        <v>166</v>
      </c>
      <c r="V9" s="176">
        <f>R9+9</f>
        <v>27</v>
      </c>
      <c r="W9" s="176">
        <f>V9</f>
        <v>27</v>
      </c>
      <c r="X9" s="176">
        <f>R9+5</f>
        <v>23</v>
      </c>
      <c r="Y9" s="176">
        <f>T9-3</f>
        <v>162</v>
      </c>
      <c r="Z9" s="176">
        <f>T9-1</f>
        <v>164</v>
      </c>
      <c r="AA9" s="24"/>
      <c r="AB9" s="176">
        <f>R9+6</f>
        <v>24</v>
      </c>
      <c r="AC9" s="177">
        <f>T9-2</f>
        <v>163</v>
      </c>
      <c r="AD9" s="29" t="s">
        <v>5</v>
      </c>
    </row>
    <row r="10" spans="1:33" ht="12.75" customHeight="1" thickTop="1" x14ac:dyDescent="0.25">
      <c r="A10" s="496" t="s">
        <v>69</v>
      </c>
      <c r="B10" s="11">
        <v>1</v>
      </c>
      <c r="C10" s="474">
        <f>R10</f>
        <v>0</v>
      </c>
      <c r="D10" s="475"/>
      <c r="E10" s="476"/>
      <c r="F10" s="12">
        <f>S10</f>
        <v>0</v>
      </c>
      <c r="G10" s="12">
        <f>T10</f>
        <v>0</v>
      </c>
      <c r="H10" s="12">
        <f>U10</f>
        <v>0</v>
      </c>
      <c r="I10" s="12">
        <f t="shared" ref="I10:I73" si="0">X10</f>
        <v>0</v>
      </c>
      <c r="J10" s="67">
        <f>AA10</f>
        <v>0</v>
      </c>
      <c r="K10" s="13">
        <f>AB10</f>
        <v>0</v>
      </c>
      <c r="L10" s="12">
        <f>AC10</f>
        <v>0</v>
      </c>
      <c r="M10" s="14">
        <f>IF(L10&gt;0,VLOOKUP(I10,Labour!$AR$1:$AT$15,3,FALSE),0)</f>
        <v>0</v>
      </c>
      <c r="N10" s="69">
        <f t="shared" ref="N10:N73" si="1">J10*K10+L10*M10</f>
        <v>0</v>
      </c>
      <c r="R10" s="83">
        <f t="shared" ref="R10:U29" si="2">IF($B10&lt;=$U$3,VLOOKUP($B10,VTABLE,R$9,FALSE),0)</f>
        <v>0</v>
      </c>
      <c r="S10" s="83">
        <f t="shared" si="2"/>
        <v>0</v>
      </c>
      <c r="T10" s="83">
        <f t="shared" si="2"/>
        <v>0</v>
      </c>
      <c r="U10" s="83">
        <f t="shared" si="2"/>
        <v>0</v>
      </c>
      <c r="V10" s="83">
        <f t="shared" ref="V10:W29" si="3">IF($B10&lt;=$U$3,IF(VLOOKUP($B10,VTABLE,V$9,FALSE)=V$8,$U10,0),0)</f>
        <v>0</v>
      </c>
      <c r="W10" s="83">
        <f t="shared" si="3"/>
        <v>0</v>
      </c>
      <c r="X10" s="83">
        <f t="shared" ref="X10:Z29" si="4">IF($B10&lt;=$U$3,VLOOKUP($B10,VTABLE,X$9,FALSE),0)</f>
        <v>0</v>
      </c>
      <c r="Y10" s="83">
        <f t="shared" si="4"/>
        <v>0</v>
      </c>
      <c r="Z10" s="83">
        <f t="shared" si="4"/>
        <v>0</v>
      </c>
      <c r="AA10" s="171">
        <f>Y10+Z10</f>
        <v>0</v>
      </c>
      <c r="AB10" s="83">
        <f t="shared" ref="AB10:AC29" si="5">IF($B10&lt;=$U$3,VLOOKUP($B10,VTABLE,AB$9,FALSE),0)</f>
        <v>0</v>
      </c>
      <c r="AC10" s="83">
        <f t="shared" si="5"/>
        <v>0</v>
      </c>
      <c r="AD10" s="171">
        <f>IF(AND(T10&lt;&gt;0,X10="op"),1,0)</f>
        <v>0</v>
      </c>
      <c r="AE10" s="171">
        <f>AD10</f>
        <v>0</v>
      </c>
      <c r="AF10" s="82" t="str">
        <f>IF(AND(AD10=1,AE10&lt;$AD$7),S10&amp;", ",IF(AND(AD10=1,AE10=$AD$7),S10,""))</f>
        <v/>
      </c>
      <c r="AG10" s="171">
        <f>IF(AD10=1,T10,0)</f>
        <v>0</v>
      </c>
    </row>
    <row r="11" spans="1:33" ht="12" customHeight="1" x14ac:dyDescent="0.25">
      <c r="A11" s="497"/>
      <c r="B11" s="15">
        <v>2</v>
      </c>
      <c r="C11" s="468">
        <f t="shared" ref="C11:C74" si="6">R11</f>
        <v>0</v>
      </c>
      <c r="D11" s="469"/>
      <c r="E11" s="470"/>
      <c r="F11" s="67">
        <f t="shared" ref="F11:H38" si="7">S11</f>
        <v>0</v>
      </c>
      <c r="G11" s="67">
        <f t="shared" si="7"/>
        <v>0</v>
      </c>
      <c r="H11" s="67">
        <f t="shared" si="7"/>
        <v>0</v>
      </c>
      <c r="I11" s="67">
        <f t="shared" si="0"/>
        <v>0</v>
      </c>
      <c r="J11" s="67">
        <f t="shared" ref="J11:L38" si="8">AA11</f>
        <v>0</v>
      </c>
      <c r="K11" s="16">
        <f t="shared" si="8"/>
        <v>0</v>
      </c>
      <c r="L11" s="67">
        <f t="shared" si="8"/>
        <v>0</v>
      </c>
      <c r="M11" s="17">
        <f>IF(L11&gt;0,VLOOKUP(I11,Labour!$AR$1:$AT$15,3,FALSE),0)</f>
        <v>0</v>
      </c>
      <c r="N11" s="70">
        <f t="shared" si="1"/>
        <v>0</v>
      </c>
      <c r="R11" s="83">
        <f t="shared" si="2"/>
        <v>0</v>
      </c>
      <c r="S11" s="83">
        <f t="shared" si="2"/>
        <v>0</v>
      </c>
      <c r="T11" s="83">
        <f t="shared" si="2"/>
        <v>0</v>
      </c>
      <c r="U11" s="83">
        <f t="shared" si="2"/>
        <v>0</v>
      </c>
      <c r="V11" s="83">
        <f t="shared" si="3"/>
        <v>0</v>
      </c>
      <c r="W11" s="83">
        <f t="shared" si="3"/>
        <v>0</v>
      </c>
      <c r="X11" s="83">
        <f t="shared" si="4"/>
        <v>0</v>
      </c>
      <c r="Y11" s="83">
        <f t="shared" si="4"/>
        <v>0</v>
      </c>
      <c r="Z11" s="83">
        <f t="shared" si="4"/>
        <v>0</v>
      </c>
      <c r="AA11" s="171">
        <f t="shared" ref="AA11:AA74" si="9">Y11+Z11</f>
        <v>0</v>
      </c>
      <c r="AB11" s="83">
        <f t="shared" si="5"/>
        <v>0</v>
      </c>
      <c r="AC11" s="83">
        <f t="shared" si="5"/>
        <v>0</v>
      </c>
      <c r="AD11" s="171">
        <f t="shared" ref="AD11:AD74" si="10">IF(AND(T11&lt;&gt;0,X11="op"),1,0)</f>
        <v>0</v>
      </c>
      <c r="AE11" s="171">
        <f>IF(AD11=1,SUM(AD$10:AD11),0)</f>
        <v>0</v>
      </c>
      <c r="AF11" s="82" t="str">
        <f t="shared" ref="AF11:AF74" si="11">IF(AND(AD11=1,AE11&lt;$AD$7),S11&amp;", ",IF(AND(AD11=1,AE11=$AD$7),S11,""))</f>
        <v/>
      </c>
      <c r="AG11" s="171">
        <f t="shared" ref="AG11:AG74" si="12">IF(AD11=1,T11,0)</f>
        <v>0</v>
      </c>
    </row>
    <row r="12" spans="1:33" ht="12" customHeight="1" x14ac:dyDescent="0.25">
      <c r="A12" s="497"/>
      <c r="B12" s="15">
        <v>3</v>
      </c>
      <c r="C12" s="468">
        <f t="shared" si="6"/>
        <v>0</v>
      </c>
      <c r="D12" s="469"/>
      <c r="E12" s="470"/>
      <c r="F12" s="67">
        <f t="shared" si="7"/>
        <v>0</v>
      </c>
      <c r="G12" s="67">
        <f t="shared" si="7"/>
        <v>0</v>
      </c>
      <c r="H12" s="67">
        <f t="shared" si="7"/>
        <v>0</v>
      </c>
      <c r="I12" s="67">
        <f t="shared" si="0"/>
        <v>0</v>
      </c>
      <c r="J12" s="67">
        <f t="shared" si="8"/>
        <v>0</v>
      </c>
      <c r="K12" s="16">
        <f t="shared" si="8"/>
        <v>0</v>
      </c>
      <c r="L12" s="67">
        <f t="shared" si="8"/>
        <v>0</v>
      </c>
      <c r="M12" s="17">
        <f>IF(L12&gt;0,VLOOKUP(I12,Labour!$AR$1:$AT$15,3,FALSE),0)</f>
        <v>0</v>
      </c>
      <c r="N12" s="70">
        <f t="shared" si="1"/>
        <v>0</v>
      </c>
      <c r="R12" s="83">
        <f t="shared" si="2"/>
        <v>0</v>
      </c>
      <c r="S12" s="83">
        <f t="shared" si="2"/>
        <v>0</v>
      </c>
      <c r="T12" s="83">
        <f t="shared" si="2"/>
        <v>0</v>
      </c>
      <c r="U12" s="83">
        <f t="shared" si="2"/>
        <v>0</v>
      </c>
      <c r="V12" s="83">
        <f t="shared" si="3"/>
        <v>0</v>
      </c>
      <c r="W12" s="83">
        <f t="shared" si="3"/>
        <v>0</v>
      </c>
      <c r="X12" s="83">
        <f t="shared" si="4"/>
        <v>0</v>
      </c>
      <c r="Y12" s="83">
        <f t="shared" si="4"/>
        <v>0</v>
      </c>
      <c r="Z12" s="83">
        <f t="shared" si="4"/>
        <v>0</v>
      </c>
      <c r="AA12" s="171">
        <f t="shared" si="9"/>
        <v>0</v>
      </c>
      <c r="AB12" s="83">
        <f t="shared" si="5"/>
        <v>0</v>
      </c>
      <c r="AC12" s="83">
        <f t="shared" si="5"/>
        <v>0</v>
      </c>
      <c r="AD12" s="171">
        <f t="shared" si="10"/>
        <v>0</v>
      </c>
      <c r="AE12" s="171">
        <f>IF(AD12=1,SUM(AD$10:AD12),0)</f>
        <v>0</v>
      </c>
      <c r="AF12" s="82" t="str">
        <f t="shared" si="11"/>
        <v/>
      </c>
      <c r="AG12" s="171">
        <f t="shared" si="12"/>
        <v>0</v>
      </c>
    </row>
    <row r="13" spans="1:33" ht="12" customHeight="1" x14ac:dyDescent="0.25">
      <c r="A13" s="497"/>
      <c r="B13" s="15">
        <v>4</v>
      </c>
      <c r="C13" s="468">
        <f t="shared" si="6"/>
        <v>0</v>
      </c>
      <c r="D13" s="469"/>
      <c r="E13" s="470"/>
      <c r="F13" s="67">
        <f t="shared" si="7"/>
        <v>0</v>
      </c>
      <c r="G13" s="67">
        <f t="shared" si="7"/>
        <v>0</v>
      </c>
      <c r="H13" s="67">
        <f t="shared" si="7"/>
        <v>0</v>
      </c>
      <c r="I13" s="67">
        <f t="shared" si="0"/>
        <v>0</v>
      </c>
      <c r="J13" s="67">
        <f t="shared" si="8"/>
        <v>0</v>
      </c>
      <c r="K13" s="16">
        <f t="shared" si="8"/>
        <v>0</v>
      </c>
      <c r="L13" s="67">
        <f t="shared" si="8"/>
        <v>0</v>
      </c>
      <c r="M13" s="17">
        <f>IF(L13&gt;0,VLOOKUP(I13,Labour!$AR$1:$AT$15,3,FALSE),0)</f>
        <v>0</v>
      </c>
      <c r="N13" s="70">
        <f t="shared" si="1"/>
        <v>0</v>
      </c>
      <c r="R13" s="83">
        <f t="shared" si="2"/>
        <v>0</v>
      </c>
      <c r="S13" s="83">
        <f t="shared" si="2"/>
        <v>0</v>
      </c>
      <c r="T13" s="83">
        <f t="shared" si="2"/>
        <v>0</v>
      </c>
      <c r="U13" s="83">
        <f t="shared" si="2"/>
        <v>0</v>
      </c>
      <c r="V13" s="83">
        <f t="shared" si="3"/>
        <v>0</v>
      </c>
      <c r="W13" s="83">
        <f t="shared" si="3"/>
        <v>0</v>
      </c>
      <c r="X13" s="83">
        <f t="shared" si="4"/>
        <v>0</v>
      </c>
      <c r="Y13" s="83">
        <f t="shared" si="4"/>
        <v>0</v>
      </c>
      <c r="Z13" s="83">
        <f t="shared" si="4"/>
        <v>0</v>
      </c>
      <c r="AA13" s="171">
        <f t="shared" si="9"/>
        <v>0</v>
      </c>
      <c r="AB13" s="83">
        <f t="shared" si="5"/>
        <v>0</v>
      </c>
      <c r="AC13" s="83">
        <f t="shared" si="5"/>
        <v>0</v>
      </c>
      <c r="AD13" s="171">
        <f t="shared" si="10"/>
        <v>0</v>
      </c>
      <c r="AE13" s="171">
        <f>IF(AD13=1,SUM(AD$10:AD13),0)</f>
        <v>0</v>
      </c>
      <c r="AF13" s="82" t="str">
        <f t="shared" si="11"/>
        <v/>
      </c>
      <c r="AG13" s="171">
        <f t="shared" si="12"/>
        <v>0</v>
      </c>
    </row>
    <row r="14" spans="1:33" ht="12" customHeight="1" x14ac:dyDescent="0.25">
      <c r="A14" s="497"/>
      <c r="B14" s="15">
        <v>5</v>
      </c>
      <c r="C14" s="468">
        <f t="shared" si="6"/>
        <v>0</v>
      </c>
      <c r="D14" s="469"/>
      <c r="E14" s="470"/>
      <c r="F14" s="67">
        <f t="shared" si="7"/>
        <v>0</v>
      </c>
      <c r="G14" s="67">
        <f t="shared" si="7"/>
        <v>0</v>
      </c>
      <c r="H14" s="67">
        <f t="shared" si="7"/>
        <v>0</v>
      </c>
      <c r="I14" s="67">
        <f t="shared" si="0"/>
        <v>0</v>
      </c>
      <c r="J14" s="67">
        <f t="shared" si="8"/>
        <v>0</v>
      </c>
      <c r="K14" s="16">
        <f t="shared" si="8"/>
        <v>0</v>
      </c>
      <c r="L14" s="67">
        <f t="shared" si="8"/>
        <v>0</v>
      </c>
      <c r="M14" s="17">
        <f>IF(L14&gt;0,VLOOKUP(I14,Labour!$AR$1:$AT$15,3,FALSE),0)</f>
        <v>0</v>
      </c>
      <c r="N14" s="70">
        <f t="shared" si="1"/>
        <v>0</v>
      </c>
      <c r="R14" s="83">
        <f t="shared" si="2"/>
        <v>0</v>
      </c>
      <c r="S14" s="83">
        <f t="shared" si="2"/>
        <v>0</v>
      </c>
      <c r="T14" s="83">
        <f t="shared" si="2"/>
        <v>0</v>
      </c>
      <c r="U14" s="83">
        <f t="shared" si="2"/>
        <v>0</v>
      </c>
      <c r="V14" s="83">
        <f t="shared" si="3"/>
        <v>0</v>
      </c>
      <c r="W14" s="83">
        <f t="shared" si="3"/>
        <v>0</v>
      </c>
      <c r="X14" s="83">
        <f t="shared" si="4"/>
        <v>0</v>
      </c>
      <c r="Y14" s="83">
        <f t="shared" si="4"/>
        <v>0</v>
      </c>
      <c r="Z14" s="83">
        <f t="shared" si="4"/>
        <v>0</v>
      </c>
      <c r="AA14" s="171">
        <f t="shared" si="9"/>
        <v>0</v>
      </c>
      <c r="AB14" s="83">
        <f t="shared" si="5"/>
        <v>0</v>
      </c>
      <c r="AC14" s="83">
        <f t="shared" si="5"/>
        <v>0</v>
      </c>
      <c r="AD14" s="171">
        <f t="shared" si="10"/>
        <v>0</v>
      </c>
      <c r="AE14" s="171">
        <f>IF(AD14=1,SUM(AD$10:AD14),0)</f>
        <v>0</v>
      </c>
      <c r="AF14" s="82" t="str">
        <f t="shared" si="11"/>
        <v/>
      </c>
      <c r="AG14" s="171">
        <f t="shared" si="12"/>
        <v>0</v>
      </c>
    </row>
    <row r="15" spans="1:33" ht="12" customHeight="1" x14ac:dyDescent="0.25">
      <c r="A15" s="497"/>
      <c r="B15" s="15">
        <v>6</v>
      </c>
      <c r="C15" s="468">
        <f t="shared" si="6"/>
        <v>0</v>
      </c>
      <c r="D15" s="469"/>
      <c r="E15" s="470"/>
      <c r="F15" s="67">
        <f t="shared" si="7"/>
        <v>0</v>
      </c>
      <c r="G15" s="67">
        <f t="shared" si="7"/>
        <v>0</v>
      </c>
      <c r="H15" s="67">
        <f t="shared" si="7"/>
        <v>0</v>
      </c>
      <c r="I15" s="67">
        <f t="shared" si="0"/>
        <v>0</v>
      </c>
      <c r="J15" s="67">
        <f t="shared" si="8"/>
        <v>0</v>
      </c>
      <c r="K15" s="16">
        <f t="shared" si="8"/>
        <v>0</v>
      </c>
      <c r="L15" s="67">
        <f t="shared" si="8"/>
        <v>0</v>
      </c>
      <c r="M15" s="17">
        <f>IF(L15&gt;0,VLOOKUP(I15,Labour!$AR$1:$AT$15,3,FALSE),0)</f>
        <v>0</v>
      </c>
      <c r="N15" s="70">
        <f t="shared" si="1"/>
        <v>0</v>
      </c>
      <c r="R15" s="83">
        <f t="shared" si="2"/>
        <v>0</v>
      </c>
      <c r="S15" s="83">
        <f t="shared" si="2"/>
        <v>0</v>
      </c>
      <c r="T15" s="83">
        <f t="shared" si="2"/>
        <v>0</v>
      </c>
      <c r="U15" s="83">
        <f t="shared" si="2"/>
        <v>0</v>
      </c>
      <c r="V15" s="83">
        <f t="shared" si="3"/>
        <v>0</v>
      </c>
      <c r="W15" s="83">
        <f t="shared" si="3"/>
        <v>0</v>
      </c>
      <c r="X15" s="83">
        <f t="shared" si="4"/>
        <v>0</v>
      </c>
      <c r="Y15" s="83">
        <f t="shared" si="4"/>
        <v>0</v>
      </c>
      <c r="Z15" s="83">
        <f t="shared" si="4"/>
        <v>0</v>
      </c>
      <c r="AA15" s="171">
        <f t="shared" si="9"/>
        <v>0</v>
      </c>
      <c r="AB15" s="83">
        <f t="shared" si="5"/>
        <v>0</v>
      </c>
      <c r="AC15" s="83">
        <f t="shared" si="5"/>
        <v>0</v>
      </c>
      <c r="AD15" s="171">
        <f t="shared" si="10"/>
        <v>0</v>
      </c>
      <c r="AE15" s="171">
        <f>IF(AD15=1,SUM(AD$10:AD15),0)</f>
        <v>0</v>
      </c>
      <c r="AF15" s="82" t="str">
        <f t="shared" si="11"/>
        <v/>
      </c>
      <c r="AG15" s="171">
        <f t="shared" si="12"/>
        <v>0</v>
      </c>
    </row>
    <row r="16" spans="1:33" ht="12" customHeight="1" x14ac:dyDescent="0.25">
      <c r="A16" s="497"/>
      <c r="B16" s="15">
        <v>7</v>
      </c>
      <c r="C16" s="468">
        <f t="shared" si="6"/>
        <v>0</v>
      </c>
      <c r="D16" s="469"/>
      <c r="E16" s="470"/>
      <c r="F16" s="67">
        <f t="shared" si="7"/>
        <v>0</v>
      </c>
      <c r="G16" s="67">
        <f t="shared" si="7"/>
        <v>0</v>
      </c>
      <c r="H16" s="67">
        <f t="shared" si="7"/>
        <v>0</v>
      </c>
      <c r="I16" s="67">
        <f t="shared" si="0"/>
        <v>0</v>
      </c>
      <c r="J16" s="67">
        <f t="shared" si="8"/>
        <v>0</v>
      </c>
      <c r="K16" s="16">
        <f t="shared" si="8"/>
        <v>0</v>
      </c>
      <c r="L16" s="67">
        <f t="shared" si="8"/>
        <v>0</v>
      </c>
      <c r="M16" s="17">
        <f>IF(L16&gt;0,VLOOKUP(I16,Labour!$AR$1:$AT$15,3,FALSE),0)</f>
        <v>0</v>
      </c>
      <c r="N16" s="70">
        <f t="shared" si="1"/>
        <v>0</v>
      </c>
      <c r="R16" s="83">
        <f t="shared" si="2"/>
        <v>0</v>
      </c>
      <c r="S16" s="83">
        <f t="shared" si="2"/>
        <v>0</v>
      </c>
      <c r="T16" s="83">
        <f t="shared" si="2"/>
        <v>0</v>
      </c>
      <c r="U16" s="83">
        <f t="shared" si="2"/>
        <v>0</v>
      </c>
      <c r="V16" s="83">
        <f t="shared" si="3"/>
        <v>0</v>
      </c>
      <c r="W16" s="83">
        <f t="shared" si="3"/>
        <v>0</v>
      </c>
      <c r="X16" s="83">
        <f t="shared" si="4"/>
        <v>0</v>
      </c>
      <c r="Y16" s="83">
        <f t="shared" si="4"/>
        <v>0</v>
      </c>
      <c r="Z16" s="83">
        <f t="shared" si="4"/>
        <v>0</v>
      </c>
      <c r="AA16" s="171">
        <f t="shared" si="9"/>
        <v>0</v>
      </c>
      <c r="AB16" s="83">
        <f t="shared" si="5"/>
        <v>0</v>
      </c>
      <c r="AC16" s="83">
        <f t="shared" si="5"/>
        <v>0</v>
      </c>
      <c r="AD16" s="171">
        <f t="shared" si="10"/>
        <v>0</v>
      </c>
      <c r="AE16" s="171">
        <f>IF(AD16=1,SUM(AD$10:AD16),0)</f>
        <v>0</v>
      </c>
      <c r="AF16" s="82" t="str">
        <f t="shared" si="11"/>
        <v/>
      </c>
      <c r="AG16" s="171">
        <f t="shared" si="12"/>
        <v>0</v>
      </c>
    </row>
    <row r="17" spans="1:33" ht="12" customHeight="1" x14ac:dyDescent="0.25">
      <c r="A17" s="497"/>
      <c r="B17" s="15">
        <v>8</v>
      </c>
      <c r="C17" s="468">
        <f t="shared" si="6"/>
        <v>0</v>
      </c>
      <c r="D17" s="469"/>
      <c r="E17" s="470"/>
      <c r="F17" s="67">
        <f t="shared" si="7"/>
        <v>0</v>
      </c>
      <c r="G17" s="67">
        <f t="shared" si="7"/>
        <v>0</v>
      </c>
      <c r="H17" s="67">
        <f t="shared" si="7"/>
        <v>0</v>
      </c>
      <c r="I17" s="67">
        <f t="shared" si="0"/>
        <v>0</v>
      </c>
      <c r="J17" s="67">
        <f t="shared" si="8"/>
        <v>0</v>
      </c>
      <c r="K17" s="16">
        <f t="shared" si="8"/>
        <v>0</v>
      </c>
      <c r="L17" s="67">
        <f t="shared" si="8"/>
        <v>0</v>
      </c>
      <c r="M17" s="17">
        <f>IF(L17&gt;0,VLOOKUP(I17,Labour!$AR$1:$AT$15,3,FALSE),0)</f>
        <v>0</v>
      </c>
      <c r="N17" s="70">
        <f t="shared" si="1"/>
        <v>0</v>
      </c>
      <c r="R17" s="83">
        <f t="shared" si="2"/>
        <v>0</v>
      </c>
      <c r="S17" s="83">
        <f t="shared" si="2"/>
        <v>0</v>
      </c>
      <c r="T17" s="83">
        <f t="shared" si="2"/>
        <v>0</v>
      </c>
      <c r="U17" s="83">
        <f t="shared" si="2"/>
        <v>0</v>
      </c>
      <c r="V17" s="83">
        <f t="shared" si="3"/>
        <v>0</v>
      </c>
      <c r="W17" s="83">
        <f t="shared" si="3"/>
        <v>0</v>
      </c>
      <c r="X17" s="83">
        <f t="shared" si="4"/>
        <v>0</v>
      </c>
      <c r="Y17" s="83">
        <f t="shared" si="4"/>
        <v>0</v>
      </c>
      <c r="Z17" s="83">
        <f t="shared" si="4"/>
        <v>0</v>
      </c>
      <c r="AA17" s="171">
        <f t="shared" si="9"/>
        <v>0</v>
      </c>
      <c r="AB17" s="83">
        <f t="shared" si="5"/>
        <v>0</v>
      </c>
      <c r="AC17" s="83">
        <f t="shared" si="5"/>
        <v>0</v>
      </c>
      <c r="AD17" s="171">
        <f t="shared" si="10"/>
        <v>0</v>
      </c>
      <c r="AE17" s="171">
        <f>IF(AD17=1,SUM(AD$10:AD17),0)</f>
        <v>0</v>
      </c>
      <c r="AF17" s="82" t="str">
        <f t="shared" si="11"/>
        <v/>
      </c>
      <c r="AG17" s="171">
        <f t="shared" si="12"/>
        <v>0</v>
      </c>
    </row>
    <row r="18" spans="1:33" ht="12" customHeight="1" x14ac:dyDescent="0.25">
      <c r="A18" s="497"/>
      <c r="B18" s="15">
        <v>9</v>
      </c>
      <c r="C18" s="468">
        <f t="shared" si="6"/>
        <v>0</v>
      </c>
      <c r="D18" s="469"/>
      <c r="E18" s="470"/>
      <c r="F18" s="67">
        <f t="shared" si="7"/>
        <v>0</v>
      </c>
      <c r="G18" s="67">
        <f t="shared" si="7"/>
        <v>0</v>
      </c>
      <c r="H18" s="67">
        <f t="shared" si="7"/>
        <v>0</v>
      </c>
      <c r="I18" s="67">
        <f t="shared" si="0"/>
        <v>0</v>
      </c>
      <c r="J18" s="67">
        <f t="shared" si="8"/>
        <v>0</v>
      </c>
      <c r="K18" s="16">
        <f t="shared" si="8"/>
        <v>0</v>
      </c>
      <c r="L18" s="67">
        <f t="shared" si="8"/>
        <v>0</v>
      </c>
      <c r="M18" s="17">
        <f>IF(L18&gt;0,VLOOKUP(I18,Labour!$AR$1:$AT$15,3,FALSE),0)</f>
        <v>0</v>
      </c>
      <c r="N18" s="70">
        <f t="shared" si="1"/>
        <v>0</v>
      </c>
      <c r="R18" s="83">
        <f t="shared" si="2"/>
        <v>0</v>
      </c>
      <c r="S18" s="83">
        <f t="shared" si="2"/>
        <v>0</v>
      </c>
      <c r="T18" s="83">
        <f t="shared" si="2"/>
        <v>0</v>
      </c>
      <c r="U18" s="83">
        <f t="shared" si="2"/>
        <v>0</v>
      </c>
      <c r="V18" s="83">
        <f t="shared" si="3"/>
        <v>0</v>
      </c>
      <c r="W18" s="83">
        <f t="shared" si="3"/>
        <v>0</v>
      </c>
      <c r="X18" s="83">
        <f t="shared" si="4"/>
        <v>0</v>
      </c>
      <c r="Y18" s="83">
        <f t="shared" si="4"/>
        <v>0</v>
      </c>
      <c r="Z18" s="83">
        <f t="shared" si="4"/>
        <v>0</v>
      </c>
      <c r="AA18" s="171">
        <f t="shared" si="9"/>
        <v>0</v>
      </c>
      <c r="AB18" s="83">
        <f t="shared" si="5"/>
        <v>0</v>
      </c>
      <c r="AC18" s="83">
        <f t="shared" si="5"/>
        <v>0</v>
      </c>
      <c r="AD18" s="171">
        <f t="shared" si="10"/>
        <v>0</v>
      </c>
      <c r="AE18" s="171">
        <f>IF(AD18=1,SUM(AD$10:AD18),0)</f>
        <v>0</v>
      </c>
      <c r="AF18" s="82" t="str">
        <f t="shared" si="11"/>
        <v/>
      </c>
      <c r="AG18" s="171">
        <f t="shared" si="12"/>
        <v>0</v>
      </c>
    </row>
    <row r="19" spans="1:33" ht="12" customHeight="1" x14ac:dyDescent="0.25">
      <c r="A19" s="497"/>
      <c r="B19" s="15">
        <v>10</v>
      </c>
      <c r="C19" s="468">
        <f t="shared" si="6"/>
        <v>0</v>
      </c>
      <c r="D19" s="469"/>
      <c r="E19" s="470"/>
      <c r="F19" s="67">
        <f t="shared" si="7"/>
        <v>0</v>
      </c>
      <c r="G19" s="67">
        <f t="shared" si="7"/>
        <v>0</v>
      </c>
      <c r="H19" s="67">
        <f t="shared" si="7"/>
        <v>0</v>
      </c>
      <c r="I19" s="67">
        <f t="shared" si="0"/>
        <v>0</v>
      </c>
      <c r="J19" s="67">
        <f t="shared" si="8"/>
        <v>0</v>
      </c>
      <c r="K19" s="16">
        <f t="shared" si="8"/>
        <v>0</v>
      </c>
      <c r="L19" s="67">
        <f t="shared" si="8"/>
        <v>0</v>
      </c>
      <c r="M19" s="17">
        <f>IF(L19&gt;0,VLOOKUP(I19,Labour!$AR$1:$AT$15,3,FALSE),0)</f>
        <v>0</v>
      </c>
      <c r="N19" s="70">
        <f t="shared" si="1"/>
        <v>0</v>
      </c>
      <c r="R19" s="83">
        <f t="shared" si="2"/>
        <v>0</v>
      </c>
      <c r="S19" s="83">
        <f t="shared" si="2"/>
        <v>0</v>
      </c>
      <c r="T19" s="83">
        <f t="shared" si="2"/>
        <v>0</v>
      </c>
      <c r="U19" s="83">
        <f t="shared" si="2"/>
        <v>0</v>
      </c>
      <c r="V19" s="83">
        <f t="shared" si="3"/>
        <v>0</v>
      </c>
      <c r="W19" s="83">
        <f t="shared" si="3"/>
        <v>0</v>
      </c>
      <c r="X19" s="83">
        <f t="shared" si="4"/>
        <v>0</v>
      </c>
      <c r="Y19" s="83">
        <f t="shared" si="4"/>
        <v>0</v>
      </c>
      <c r="Z19" s="83">
        <f t="shared" si="4"/>
        <v>0</v>
      </c>
      <c r="AA19" s="171">
        <f t="shared" si="9"/>
        <v>0</v>
      </c>
      <c r="AB19" s="83">
        <f t="shared" si="5"/>
        <v>0</v>
      </c>
      <c r="AC19" s="83">
        <f t="shared" si="5"/>
        <v>0</v>
      </c>
      <c r="AD19" s="171">
        <f t="shared" si="10"/>
        <v>0</v>
      </c>
      <c r="AE19" s="171">
        <f>IF(AD19=1,SUM(AD$10:AD19),0)</f>
        <v>0</v>
      </c>
      <c r="AF19" s="82" t="str">
        <f t="shared" si="11"/>
        <v/>
      </c>
      <c r="AG19" s="171">
        <f t="shared" si="12"/>
        <v>0</v>
      </c>
    </row>
    <row r="20" spans="1:33" ht="12" customHeight="1" x14ac:dyDescent="0.25">
      <c r="A20" s="497"/>
      <c r="B20" s="15">
        <v>11</v>
      </c>
      <c r="C20" s="468">
        <f t="shared" si="6"/>
        <v>0</v>
      </c>
      <c r="D20" s="469"/>
      <c r="E20" s="470"/>
      <c r="F20" s="67">
        <f t="shared" si="7"/>
        <v>0</v>
      </c>
      <c r="G20" s="67">
        <f t="shared" si="7"/>
        <v>0</v>
      </c>
      <c r="H20" s="67">
        <f t="shared" si="7"/>
        <v>0</v>
      </c>
      <c r="I20" s="67">
        <f t="shared" si="0"/>
        <v>0</v>
      </c>
      <c r="J20" s="67">
        <f t="shared" si="8"/>
        <v>0</v>
      </c>
      <c r="K20" s="16">
        <f t="shared" si="8"/>
        <v>0</v>
      </c>
      <c r="L20" s="67">
        <f t="shared" si="8"/>
        <v>0</v>
      </c>
      <c r="M20" s="17">
        <f>IF(L20&gt;0,VLOOKUP(I20,Labour!$AR$1:$AT$15,3,FALSE),0)</f>
        <v>0</v>
      </c>
      <c r="N20" s="70">
        <f t="shared" si="1"/>
        <v>0</v>
      </c>
      <c r="R20" s="83">
        <f t="shared" si="2"/>
        <v>0</v>
      </c>
      <c r="S20" s="83">
        <f t="shared" si="2"/>
        <v>0</v>
      </c>
      <c r="T20" s="83">
        <f t="shared" si="2"/>
        <v>0</v>
      </c>
      <c r="U20" s="83">
        <f t="shared" si="2"/>
        <v>0</v>
      </c>
      <c r="V20" s="83">
        <f t="shared" si="3"/>
        <v>0</v>
      </c>
      <c r="W20" s="83">
        <f t="shared" si="3"/>
        <v>0</v>
      </c>
      <c r="X20" s="83">
        <f t="shared" si="4"/>
        <v>0</v>
      </c>
      <c r="Y20" s="83">
        <f t="shared" si="4"/>
        <v>0</v>
      </c>
      <c r="Z20" s="83">
        <f t="shared" si="4"/>
        <v>0</v>
      </c>
      <c r="AA20" s="171">
        <f t="shared" si="9"/>
        <v>0</v>
      </c>
      <c r="AB20" s="83">
        <f t="shared" si="5"/>
        <v>0</v>
      </c>
      <c r="AC20" s="83">
        <f t="shared" si="5"/>
        <v>0</v>
      </c>
      <c r="AD20" s="171">
        <f t="shared" si="10"/>
        <v>0</v>
      </c>
      <c r="AE20" s="171">
        <f>IF(AD20=1,SUM(AD$10:AD20),0)</f>
        <v>0</v>
      </c>
      <c r="AF20" s="82" t="str">
        <f t="shared" si="11"/>
        <v/>
      </c>
      <c r="AG20" s="171">
        <f t="shared" si="12"/>
        <v>0</v>
      </c>
    </row>
    <row r="21" spans="1:33" ht="12" customHeight="1" x14ac:dyDescent="0.25">
      <c r="A21" s="497"/>
      <c r="B21" s="15">
        <v>12</v>
      </c>
      <c r="C21" s="468">
        <f t="shared" si="6"/>
        <v>0</v>
      </c>
      <c r="D21" s="469"/>
      <c r="E21" s="470"/>
      <c r="F21" s="67">
        <f t="shared" si="7"/>
        <v>0</v>
      </c>
      <c r="G21" s="67">
        <f t="shared" si="7"/>
        <v>0</v>
      </c>
      <c r="H21" s="67">
        <f t="shared" si="7"/>
        <v>0</v>
      </c>
      <c r="I21" s="67">
        <f t="shared" si="0"/>
        <v>0</v>
      </c>
      <c r="J21" s="67">
        <f t="shared" si="8"/>
        <v>0</v>
      </c>
      <c r="K21" s="16">
        <f t="shared" si="8"/>
        <v>0</v>
      </c>
      <c r="L21" s="67">
        <f t="shared" si="8"/>
        <v>0</v>
      </c>
      <c r="M21" s="17">
        <f>IF(L21&gt;0,VLOOKUP(I21,Labour!$AR$1:$AT$15,3,FALSE),0)</f>
        <v>0</v>
      </c>
      <c r="N21" s="70">
        <f t="shared" si="1"/>
        <v>0</v>
      </c>
      <c r="R21" s="83">
        <f t="shared" si="2"/>
        <v>0</v>
      </c>
      <c r="S21" s="83">
        <f t="shared" si="2"/>
        <v>0</v>
      </c>
      <c r="T21" s="83">
        <f t="shared" si="2"/>
        <v>0</v>
      </c>
      <c r="U21" s="83">
        <f t="shared" si="2"/>
        <v>0</v>
      </c>
      <c r="V21" s="83">
        <f t="shared" si="3"/>
        <v>0</v>
      </c>
      <c r="W21" s="83">
        <f t="shared" si="3"/>
        <v>0</v>
      </c>
      <c r="X21" s="83">
        <f t="shared" si="4"/>
        <v>0</v>
      </c>
      <c r="Y21" s="83">
        <f t="shared" si="4"/>
        <v>0</v>
      </c>
      <c r="Z21" s="83">
        <f t="shared" si="4"/>
        <v>0</v>
      </c>
      <c r="AA21" s="171">
        <f t="shared" si="9"/>
        <v>0</v>
      </c>
      <c r="AB21" s="83">
        <f t="shared" si="5"/>
        <v>0</v>
      </c>
      <c r="AC21" s="83">
        <f t="shared" si="5"/>
        <v>0</v>
      </c>
      <c r="AD21" s="171">
        <f t="shared" si="10"/>
        <v>0</v>
      </c>
      <c r="AE21" s="171">
        <f>IF(AD21=1,SUM(AD$10:AD21),0)</f>
        <v>0</v>
      </c>
      <c r="AF21" s="82" t="str">
        <f t="shared" si="11"/>
        <v/>
      </c>
      <c r="AG21" s="171">
        <f t="shared" si="12"/>
        <v>0</v>
      </c>
    </row>
    <row r="22" spans="1:33" ht="12" customHeight="1" x14ac:dyDescent="0.25">
      <c r="A22" s="497"/>
      <c r="B22" s="15">
        <v>13</v>
      </c>
      <c r="C22" s="468">
        <f t="shared" si="6"/>
        <v>0</v>
      </c>
      <c r="D22" s="469"/>
      <c r="E22" s="470"/>
      <c r="F22" s="67">
        <f t="shared" si="7"/>
        <v>0</v>
      </c>
      <c r="G22" s="67">
        <f t="shared" si="7"/>
        <v>0</v>
      </c>
      <c r="H22" s="67">
        <f t="shared" si="7"/>
        <v>0</v>
      </c>
      <c r="I22" s="67">
        <f t="shared" si="0"/>
        <v>0</v>
      </c>
      <c r="J22" s="67">
        <f t="shared" si="8"/>
        <v>0</v>
      </c>
      <c r="K22" s="16">
        <f t="shared" si="8"/>
        <v>0</v>
      </c>
      <c r="L22" s="67">
        <f t="shared" si="8"/>
        <v>0</v>
      </c>
      <c r="M22" s="17">
        <f>IF(L22&gt;0,VLOOKUP(I22,Labour!$AR$1:$AT$15,3,FALSE),0)</f>
        <v>0</v>
      </c>
      <c r="N22" s="70">
        <f t="shared" si="1"/>
        <v>0</v>
      </c>
      <c r="R22" s="83">
        <f t="shared" si="2"/>
        <v>0</v>
      </c>
      <c r="S22" s="83">
        <f t="shared" si="2"/>
        <v>0</v>
      </c>
      <c r="T22" s="83">
        <f t="shared" si="2"/>
        <v>0</v>
      </c>
      <c r="U22" s="83">
        <f t="shared" si="2"/>
        <v>0</v>
      </c>
      <c r="V22" s="83">
        <f t="shared" si="3"/>
        <v>0</v>
      </c>
      <c r="W22" s="83">
        <f t="shared" si="3"/>
        <v>0</v>
      </c>
      <c r="X22" s="83">
        <f t="shared" si="4"/>
        <v>0</v>
      </c>
      <c r="Y22" s="83">
        <f t="shared" si="4"/>
        <v>0</v>
      </c>
      <c r="Z22" s="83">
        <f t="shared" si="4"/>
        <v>0</v>
      </c>
      <c r="AA22" s="171">
        <f t="shared" si="9"/>
        <v>0</v>
      </c>
      <c r="AB22" s="83">
        <f t="shared" si="5"/>
        <v>0</v>
      </c>
      <c r="AC22" s="83">
        <f t="shared" si="5"/>
        <v>0</v>
      </c>
      <c r="AD22" s="171">
        <f t="shared" si="10"/>
        <v>0</v>
      </c>
      <c r="AE22" s="171">
        <f>IF(AD22=1,SUM(AD$10:AD22),0)</f>
        <v>0</v>
      </c>
      <c r="AF22" s="82" t="str">
        <f t="shared" si="11"/>
        <v/>
      </c>
      <c r="AG22" s="171">
        <f t="shared" si="12"/>
        <v>0</v>
      </c>
    </row>
    <row r="23" spans="1:33" ht="12" customHeight="1" x14ac:dyDescent="0.25">
      <c r="A23" s="497"/>
      <c r="B23" s="15">
        <v>14</v>
      </c>
      <c r="C23" s="468">
        <f t="shared" si="6"/>
        <v>0</v>
      </c>
      <c r="D23" s="469"/>
      <c r="E23" s="470"/>
      <c r="F23" s="67">
        <f t="shared" si="7"/>
        <v>0</v>
      </c>
      <c r="G23" s="67">
        <f t="shared" si="7"/>
        <v>0</v>
      </c>
      <c r="H23" s="67">
        <f t="shared" si="7"/>
        <v>0</v>
      </c>
      <c r="I23" s="67">
        <f t="shared" si="0"/>
        <v>0</v>
      </c>
      <c r="J23" s="67">
        <f t="shared" si="8"/>
        <v>0</v>
      </c>
      <c r="K23" s="16">
        <f t="shared" si="8"/>
        <v>0</v>
      </c>
      <c r="L23" s="67">
        <f t="shared" si="8"/>
        <v>0</v>
      </c>
      <c r="M23" s="17">
        <f>IF(L23&gt;0,VLOOKUP(I23,Labour!$AR$1:$AT$15,3,FALSE),0)</f>
        <v>0</v>
      </c>
      <c r="N23" s="70">
        <f t="shared" si="1"/>
        <v>0</v>
      </c>
      <c r="R23" s="83">
        <f t="shared" si="2"/>
        <v>0</v>
      </c>
      <c r="S23" s="83">
        <f t="shared" si="2"/>
        <v>0</v>
      </c>
      <c r="T23" s="83">
        <f t="shared" si="2"/>
        <v>0</v>
      </c>
      <c r="U23" s="83">
        <f t="shared" si="2"/>
        <v>0</v>
      </c>
      <c r="V23" s="83">
        <f t="shared" si="3"/>
        <v>0</v>
      </c>
      <c r="W23" s="83">
        <f t="shared" si="3"/>
        <v>0</v>
      </c>
      <c r="X23" s="83">
        <f t="shared" si="4"/>
        <v>0</v>
      </c>
      <c r="Y23" s="83">
        <f t="shared" si="4"/>
        <v>0</v>
      </c>
      <c r="Z23" s="83">
        <f t="shared" si="4"/>
        <v>0</v>
      </c>
      <c r="AA23" s="171">
        <f t="shared" si="9"/>
        <v>0</v>
      </c>
      <c r="AB23" s="83">
        <f t="shared" si="5"/>
        <v>0</v>
      </c>
      <c r="AC23" s="83">
        <f t="shared" si="5"/>
        <v>0</v>
      </c>
      <c r="AD23" s="171">
        <f t="shared" si="10"/>
        <v>0</v>
      </c>
      <c r="AE23" s="171">
        <f>IF(AD23=1,SUM(AD$10:AD23),0)</f>
        <v>0</v>
      </c>
      <c r="AF23" s="82" t="str">
        <f t="shared" si="11"/>
        <v/>
      </c>
      <c r="AG23" s="171">
        <f t="shared" si="12"/>
        <v>0</v>
      </c>
    </row>
    <row r="24" spans="1:33" ht="12" customHeight="1" x14ac:dyDescent="0.25">
      <c r="A24" s="497"/>
      <c r="B24" s="15">
        <v>15</v>
      </c>
      <c r="C24" s="468">
        <f t="shared" si="6"/>
        <v>0</v>
      </c>
      <c r="D24" s="469"/>
      <c r="E24" s="470"/>
      <c r="F24" s="67">
        <f t="shared" si="7"/>
        <v>0</v>
      </c>
      <c r="G24" s="67">
        <f t="shared" si="7"/>
        <v>0</v>
      </c>
      <c r="H24" s="67">
        <f t="shared" si="7"/>
        <v>0</v>
      </c>
      <c r="I24" s="67">
        <f t="shared" si="0"/>
        <v>0</v>
      </c>
      <c r="J24" s="67">
        <f t="shared" si="8"/>
        <v>0</v>
      </c>
      <c r="K24" s="16">
        <f t="shared" si="8"/>
        <v>0</v>
      </c>
      <c r="L24" s="67">
        <f t="shared" si="8"/>
        <v>0</v>
      </c>
      <c r="M24" s="17">
        <f>IF(L24&gt;0,VLOOKUP(I24,Labour!$AR$1:$AT$15,3,FALSE),0)</f>
        <v>0</v>
      </c>
      <c r="N24" s="70">
        <f t="shared" si="1"/>
        <v>0</v>
      </c>
      <c r="R24" s="83">
        <f t="shared" si="2"/>
        <v>0</v>
      </c>
      <c r="S24" s="83">
        <f t="shared" si="2"/>
        <v>0</v>
      </c>
      <c r="T24" s="83">
        <f t="shared" si="2"/>
        <v>0</v>
      </c>
      <c r="U24" s="83">
        <f t="shared" si="2"/>
        <v>0</v>
      </c>
      <c r="V24" s="83">
        <f t="shared" si="3"/>
        <v>0</v>
      </c>
      <c r="W24" s="83">
        <f t="shared" si="3"/>
        <v>0</v>
      </c>
      <c r="X24" s="83">
        <f t="shared" si="4"/>
        <v>0</v>
      </c>
      <c r="Y24" s="83">
        <f t="shared" si="4"/>
        <v>0</v>
      </c>
      <c r="Z24" s="83">
        <f t="shared" si="4"/>
        <v>0</v>
      </c>
      <c r="AA24" s="171">
        <f t="shared" si="9"/>
        <v>0</v>
      </c>
      <c r="AB24" s="83">
        <f t="shared" si="5"/>
        <v>0</v>
      </c>
      <c r="AC24" s="83">
        <f t="shared" si="5"/>
        <v>0</v>
      </c>
      <c r="AD24" s="171">
        <f t="shared" si="10"/>
        <v>0</v>
      </c>
      <c r="AE24" s="171">
        <f>IF(AD24=1,SUM(AD$10:AD24),0)</f>
        <v>0</v>
      </c>
      <c r="AF24" s="82" t="str">
        <f t="shared" si="11"/>
        <v/>
      </c>
      <c r="AG24" s="171">
        <f t="shared" si="12"/>
        <v>0</v>
      </c>
    </row>
    <row r="25" spans="1:33" ht="12" customHeight="1" x14ac:dyDescent="0.25">
      <c r="A25" s="497"/>
      <c r="B25" s="15">
        <v>16</v>
      </c>
      <c r="C25" s="468">
        <f t="shared" si="6"/>
        <v>0</v>
      </c>
      <c r="D25" s="469"/>
      <c r="E25" s="470"/>
      <c r="F25" s="67">
        <f t="shared" si="7"/>
        <v>0</v>
      </c>
      <c r="G25" s="67">
        <f t="shared" si="7"/>
        <v>0</v>
      </c>
      <c r="H25" s="67">
        <f t="shared" si="7"/>
        <v>0</v>
      </c>
      <c r="I25" s="67">
        <f t="shared" si="0"/>
        <v>0</v>
      </c>
      <c r="J25" s="67">
        <f t="shared" si="8"/>
        <v>0</v>
      </c>
      <c r="K25" s="16">
        <f t="shared" si="8"/>
        <v>0</v>
      </c>
      <c r="L25" s="67">
        <f t="shared" si="8"/>
        <v>0</v>
      </c>
      <c r="M25" s="17">
        <f>IF(L25&gt;0,VLOOKUP(I25,Labour!$AR$1:$AT$15,3,FALSE),0)</f>
        <v>0</v>
      </c>
      <c r="N25" s="70">
        <f t="shared" si="1"/>
        <v>0</v>
      </c>
      <c r="R25" s="83">
        <f t="shared" si="2"/>
        <v>0</v>
      </c>
      <c r="S25" s="83">
        <f t="shared" si="2"/>
        <v>0</v>
      </c>
      <c r="T25" s="83">
        <f t="shared" si="2"/>
        <v>0</v>
      </c>
      <c r="U25" s="83">
        <f t="shared" si="2"/>
        <v>0</v>
      </c>
      <c r="V25" s="83">
        <f t="shared" si="3"/>
        <v>0</v>
      </c>
      <c r="W25" s="83">
        <f t="shared" si="3"/>
        <v>0</v>
      </c>
      <c r="X25" s="83">
        <f t="shared" si="4"/>
        <v>0</v>
      </c>
      <c r="Y25" s="83">
        <f t="shared" si="4"/>
        <v>0</v>
      </c>
      <c r="Z25" s="83">
        <f t="shared" si="4"/>
        <v>0</v>
      </c>
      <c r="AA25" s="171">
        <f t="shared" si="9"/>
        <v>0</v>
      </c>
      <c r="AB25" s="83">
        <f t="shared" si="5"/>
        <v>0</v>
      </c>
      <c r="AC25" s="83">
        <f t="shared" si="5"/>
        <v>0</v>
      </c>
      <c r="AD25" s="171">
        <f t="shared" si="10"/>
        <v>0</v>
      </c>
      <c r="AE25" s="171">
        <f>IF(AD25=1,SUM(AD$10:AD25),0)</f>
        <v>0</v>
      </c>
      <c r="AF25" s="82" t="str">
        <f t="shared" si="11"/>
        <v/>
      </c>
      <c r="AG25" s="171">
        <f t="shared" si="12"/>
        <v>0</v>
      </c>
    </row>
    <row r="26" spans="1:33" ht="12" customHeight="1" x14ac:dyDescent="0.25">
      <c r="A26" s="497"/>
      <c r="B26" s="15">
        <v>17</v>
      </c>
      <c r="C26" s="468">
        <f t="shared" si="6"/>
        <v>0</v>
      </c>
      <c r="D26" s="469"/>
      <c r="E26" s="470"/>
      <c r="F26" s="67">
        <f t="shared" si="7"/>
        <v>0</v>
      </c>
      <c r="G26" s="67">
        <f t="shared" si="7"/>
        <v>0</v>
      </c>
      <c r="H26" s="67">
        <f t="shared" si="7"/>
        <v>0</v>
      </c>
      <c r="I26" s="67">
        <f t="shared" si="0"/>
        <v>0</v>
      </c>
      <c r="J26" s="67">
        <f t="shared" si="8"/>
        <v>0</v>
      </c>
      <c r="K26" s="16">
        <f t="shared" si="8"/>
        <v>0</v>
      </c>
      <c r="L26" s="67">
        <f t="shared" si="8"/>
        <v>0</v>
      </c>
      <c r="M26" s="17">
        <f>IF(L26&gt;0,VLOOKUP(I26,Labour!$AR$1:$AT$15,3,FALSE),0)</f>
        <v>0</v>
      </c>
      <c r="N26" s="70">
        <f t="shared" si="1"/>
        <v>0</v>
      </c>
      <c r="R26" s="83">
        <f t="shared" si="2"/>
        <v>0</v>
      </c>
      <c r="S26" s="83">
        <f t="shared" si="2"/>
        <v>0</v>
      </c>
      <c r="T26" s="83">
        <f t="shared" si="2"/>
        <v>0</v>
      </c>
      <c r="U26" s="83">
        <f t="shared" si="2"/>
        <v>0</v>
      </c>
      <c r="V26" s="83">
        <f t="shared" si="3"/>
        <v>0</v>
      </c>
      <c r="W26" s="83">
        <f t="shared" si="3"/>
        <v>0</v>
      </c>
      <c r="X26" s="83">
        <f t="shared" si="4"/>
        <v>0</v>
      </c>
      <c r="Y26" s="83">
        <f t="shared" si="4"/>
        <v>0</v>
      </c>
      <c r="Z26" s="83">
        <f t="shared" si="4"/>
        <v>0</v>
      </c>
      <c r="AA26" s="171">
        <f t="shared" si="9"/>
        <v>0</v>
      </c>
      <c r="AB26" s="83">
        <f t="shared" si="5"/>
        <v>0</v>
      </c>
      <c r="AC26" s="83">
        <f t="shared" si="5"/>
        <v>0</v>
      </c>
      <c r="AD26" s="171">
        <f t="shared" si="10"/>
        <v>0</v>
      </c>
      <c r="AE26" s="171">
        <f>IF(AD26=1,SUM(AD$10:AD26),0)</f>
        <v>0</v>
      </c>
      <c r="AF26" s="82" t="str">
        <f t="shared" si="11"/>
        <v/>
      </c>
      <c r="AG26" s="171">
        <f t="shared" si="12"/>
        <v>0</v>
      </c>
    </row>
    <row r="27" spans="1:33" ht="12" customHeight="1" x14ac:dyDescent="0.25">
      <c r="A27" s="497"/>
      <c r="B27" s="15">
        <v>18</v>
      </c>
      <c r="C27" s="468">
        <f t="shared" si="6"/>
        <v>0</v>
      </c>
      <c r="D27" s="469"/>
      <c r="E27" s="470"/>
      <c r="F27" s="67">
        <f t="shared" si="7"/>
        <v>0</v>
      </c>
      <c r="G27" s="67">
        <f t="shared" si="7"/>
        <v>0</v>
      </c>
      <c r="H27" s="67">
        <f t="shared" si="7"/>
        <v>0</v>
      </c>
      <c r="I27" s="67">
        <f t="shared" si="0"/>
        <v>0</v>
      </c>
      <c r="J27" s="67">
        <f t="shared" si="8"/>
        <v>0</v>
      </c>
      <c r="K27" s="16">
        <f t="shared" si="8"/>
        <v>0</v>
      </c>
      <c r="L27" s="67">
        <f t="shared" si="8"/>
        <v>0</v>
      </c>
      <c r="M27" s="17">
        <f>IF(L27&gt;0,VLOOKUP(I27,Labour!$AR$1:$AT$15,3,FALSE),0)</f>
        <v>0</v>
      </c>
      <c r="N27" s="70">
        <f t="shared" si="1"/>
        <v>0</v>
      </c>
      <c r="R27" s="83">
        <f t="shared" si="2"/>
        <v>0</v>
      </c>
      <c r="S27" s="83">
        <f t="shared" si="2"/>
        <v>0</v>
      </c>
      <c r="T27" s="83">
        <f t="shared" si="2"/>
        <v>0</v>
      </c>
      <c r="U27" s="83">
        <f t="shared" si="2"/>
        <v>0</v>
      </c>
      <c r="V27" s="83">
        <f t="shared" si="3"/>
        <v>0</v>
      </c>
      <c r="W27" s="83">
        <f t="shared" si="3"/>
        <v>0</v>
      </c>
      <c r="X27" s="83">
        <f t="shared" si="4"/>
        <v>0</v>
      </c>
      <c r="Y27" s="83">
        <f t="shared" si="4"/>
        <v>0</v>
      </c>
      <c r="Z27" s="83">
        <f t="shared" si="4"/>
        <v>0</v>
      </c>
      <c r="AA27" s="171">
        <f t="shared" si="9"/>
        <v>0</v>
      </c>
      <c r="AB27" s="83">
        <f t="shared" si="5"/>
        <v>0</v>
      </c>
      <c r="AC27" s="83">
        <f t="shared" si="5"/>
        <v>0</v>
      </c>
      <c r="AD27" s="171">
        <f t="shared" si="10"/>
        <v>0</v>
      </c>
      <c r="AE27" s="171">
        <f>IF(AD27=1,SUM(AD$10:AD27),0)</f>
        <v>0</v>
      </c>
      <c r="AF27" s="82" t="str">
        <f t="shared" si="11"/>
        <v/>
      </c>
      <c r="AG27" s="171">
        <f t="shared" si="12"/>
        <v>0</v>
      </c>
    </row>
    <row r="28" spans="1:33" ht="12" customHeight="1" x14ac:dyDescent="0.25">
      <c r="A28" s="497"/>
      <c r="B28" s="15">
        <v>19</v>
      </c>
      <c r="C28" s="468">
        <f t="shared" si="6"/>
        <v>0</v>
      </c>
      <c r="D28" s="469"/>
      <c r="E28" s="470"/>
      <c r="F28" s="67">
        <f t="shared" si="7"/>
        <v>0</v>
      </c>
      <c r="G28" s="67">
        <f t="shared" si="7"/>
        <v>0</v>
      </c>
      <c r="H28" s="67">
        <f t="shared" si="7"/>
        <v>0</v>
      </c>
      <c r="I28" s="67">
        <f t="shared" si="0"/>
        <v>0</v>
      </c>
      <c r="J28" s="67">
        <f t="shared" si="8"/>
        <v>0</v>
      </c>
      <c r="K28" s="16">
        <f t="shared" si="8"/>
        <v>0</v>
      </c>
      <c r="L28" s="67">
        <f t="shared" si="8"/>
        <v>0</v>
      </c>
      <c r="M28" s="17">
        <f>IF(L28&gt;0,VLOOKUP(I28,Labour!$AR$1:$AT$15,3,FALSE),0)</f>
        <v>0</v>
      </c>
      <c r="N28" s="70">
        <f t="shared" si="1"/>
        <v>0</v>
      </c>
      <c r="R28" s="83">
        <f t="shared" si="2"/>
        <v>0</v>
      </c>
      <c r="S28" s="83">
        <f t="shared" si="2"/>
        <v>0</v>
      </c>
      <c r="T28" s="83">
        <f t="shared" si="2"/>
        <v>0</v>
      </c>
      <c r="U28" s="83">
        <f t="shared" si="2"/>
        <v>0</v>
      </c>
      <c r="V28" s="83">
        <f t="shared" si="3"/>
        <v>0</v>
      </c>
      <c r="W28" s="83">
        <f t="shared" si="3"/>
        <v>0</v>
      </c>
      <c r="X28" s="83">
        <f t="shared" si="4"/>
        <v>0</v>
      </c>
      <c r="Y28" s="83">
        <f t="shared" si="4"/>
        <v>0</v>
      </c>
      <c r="Z28" s="83">
        <f t="shared" si="4"/>
        <v>0</v>
      </c>
      <c r="AA28" s="171">
        <f t="shared" si="9"/>
        <v>0</v>
      </c>
      <c r="AB28" s="83">
        <f t="shared" si="5"/>
        <v>0</v>
      </c>
      <c r="AC28" s="83">
        <f t="shared" si="5"/>
        <v>0</v>
      </c>
      <c r="AD28" s="171">
        <f t="shared" si="10"/>
        <v>0</v>
      </c>
      <c r="AE28" s="171">
        <f>IF(AD28=1,SUM(AD$10:AD28),0)</f>
        <v>0</v>
      </c>
      <c r="AF28" s="82" t="str">
        <f t="shared" si="11"/>
        <v/>
      </c>
      <c r="AG28" s="171">
        <f t="shared" si="12"/>
        <v>0</v>
      </c>
    </row>
    <row r="29" spans="1:33" ht="12" customHeight="1" x14ac:dyDescent="0.25">
      <c r="A29" s="497"/>
      <c r="B29" s="15">
        <v>20</v>
      </c>
      <c r="C29" s="468">
        <f t="shared" si="6"/>
        <v>0</v>
      </c>
      <c r="D29" s="469"/>
      <c r="E29" s="470"/>
      <c r="F29" s="67">
        <f t="shared" si="7"/>
        <v>0</v>
      </c>
      <c r="G29" s="67">
        <f t="shared" si="7"/>
        <v>0</v>
      </c>
      <c r="H29" s="67">
        <f t="shared" si="7"/>
        <v>0</v>
      </c>
      <c r="I29" s="67">
        <f t="shared" si="0"/>
        <v>0</v>
      </c>
      <c r="J29" s="67">
        <f t="shared" si="8"/>
        <v>0</v>
      </c>
      <c r="K29" s="16">
        <f t="shared" si="8"/>
        <v>0</v>
      </c>
      <c r="L29" s="67">
        <f t="shared" si="8"/>
        <v>0</v>
      </c>
      <c r="M29" s="17">
        <f>IF(L29&gt;0,VLOOKUP(I29,Labour!$AR$1:$AT$15,3,FALSE),0)</f>
        <v>0</v>
      </c>
      <c r="N29" s="70">
        <f t="shared" si="1"/>
        <v>0</v>
      </c>
      <c r="R29" s="83">
        <f t="shared" si="2"/>
        <v>0</v>
      </c>
      <c r="S29" s="83">
        <f t="shared" si="2"/>
        <v>0</v>
      </c>
      <c r="T29" s="83">
        <f t="shared" si="2"/>
        <v>0</v>
      </c>
      <c r="U29" s="83">
        <f t="shared" si="2"/>
        <v>0</v>
      </c>
      <c r="V29" s="83">
        <f t="shared" si="3"/>
        <v>0</v>
      </c>
      <c r="W29" s="83">
        <f t="shared" si="3"/>
        <v>0</v>
      </c>
      <c r="X29" s="83">
        <f t="shared" si="4"/>
        <v>0</v>
      </c>
      <c r="Y29" s="83">
        <f t="shared" si="4"/>
        <v>0</v>
      </c>
      <c r="Z29" s="83">
        <f t="shared" si="4"/>
        <v>0</v>
      </c>
      <c r="AA29" s="171">
        <f t="shared" si="9"/>
        <v>0</v>
      </c>
      <c r="AB29" s="83">
        <f t="shared" si="5"/>
        <v>0</v>
      </c>
      <c r="AC29" s="83">
        <f t="shared" si="5"/>
        <v>0</v>
      </c>
      <c r="AD29" s="171">
        <f t="shared" si="10"/>
        <v>0</v>
      </c>
      <c r="AE29" s="171">
        <f>IF(AD29=1,SUM(AD$10:AD29),0)</f>
        <v>0</v>
      </c>
      <c r="AF29" s="82" t="str">
        <f t="shared" si="11"/>
        <v/>
      </c>
      <c r="AG29" s="171">
        <f t="shared" si="12"/>
        <v>0</v>
      </c>
    </row>
    <row r="30" spans="1:33" ht="12" customHeight="1" x14ac:dyDescent="0.25">
      <c r="A30" s="497"/>
      <c r="B30" s="15">
        <v>21</v>
      </c>
      <c r="C30" s="468">
        <f t="shared" si="6"/>
        <v>0</v>
      </c>
      <c r="D30" s="469"/>
      <c r="E30" s="470"/>
      <c r="F30" s="67">
        <f t="shared" si="7"/>
        <v>0</v>
      </c>
      <c r="G30" s="67">
        <f t="shared" si="7"/>
        <v>0</v>
      </c>
      <c r="H30" s="67">
        <f t="shared" si="7"/>
        <v>0</v>
      </c>
      <c r="I30" s="67">
        <f t="shared" si="0"/>
        <v>0</v>
      </c>
      <c r="J30" s="67">
        <f t="shared" si="8"/>
        <v>0</v>
      </c>
      <c r="K30" s="16">
        <f t="shared" si="8"/>
        <v>0</v>
      </c>
      <c r="L30" s="67">
        <f t="shared" si="8"/>
        <v>0</v>
      </c>
      <c r="M30" s="17">
        <f>IF(L30&gt;0,VLOOKUP(I30,Labour!$AR$1:$AT$15,3,FALSE),0)</f>
        <v>0</v>
      </c>
      <c r="N30" s="70">
        <f t="shared" si="1"/>
        <v>0</v>
      </c>
      <c r="R30" s="83">
        <f t="shared" ref="R30:U49" si="13">IF($B30&lt;=$U$3,VLOOKUP($B30,VTABLE,R$9,FALSE),0)</f>
        <v>0</v>
      </c>
      <c r="S30" s="83">
        <f t="shared" si="13"/>
        <v>0</v>
      </c>
      <c r="T30" s="83">
        <f t="shared" si="13"/>
        <v>0</v>
      </c>
      <c r="U30" s="83">
        <f t="shared" si="13"/>
        <v>0</v>
      </c>
      <c r="V30" s="83">
        <f t="shared" ref="V30:W49" si="14">IF($B30&lt;=$U$3,IF(VLOOKUP($B30,VTABLE,V$9,FALSE)=V$8,$U30,0),0)</f>
        <v>0</v>
      </c>
      <c r="W30" s="83">
        <f t="shared" si="14"/>
        <v>0</v>
      </c>
      <c r="X30" s="83">
        <f t="shared" ref="X30:Z49" si="15">IF($B30&lt;=$U$3,VLOOKUP($B30,VTABLE,X$9,FALSE),0)</f>
        <v>0</v>
      </c>
      <c r="Y30" s="83">
        <f t="shared" si="15"/>
        <v>0</v>
      </c>
      <c r="Z30" s="83">
        <f t="shared" si="15"/>
        <v>0</v>
      </c>
      <c r="AA30" s="171">
        <f t="shared" si="9"/>
        <v>0</v>
      </c>
      <c r="AB30" s="83">
        <f t="shared" ref="AB30:AC49" si="16">IF($B30&lt;=$U$3,VLOOKUP($B30,VTABLE,AB$9,FALSE),0)</f>
        <v>0</v>
      </c>
      <c r="AC30" s="83">
        <f t="shared" si="16"/>
        <v>0</v>
      </c>
      <c r="AD30" s="171">
        <f t="shared" si="10"/>
        <v>0</v>
      </c>
      <c r="AE30" s="171">
        <f>IF(AD30=1,SUM(AD$10:AD30),0)</f>
        <v>0</v>
      </c>
      <c r="AF30" s="82" t="str">
        <f t="shared" si="11"/>
        <v/>
      </c>
      <c r="AG30" s="171">
        <f t="shared" si="12"/>
        <v>0</v>
      </c>
    </row>
    <row r="31" spans="1:33" ht="12" customHeight="1" x14ac:dyDescent="0.25">
      <c r="A31" s="497"/>
      <c r="B31" s="15">
        <v>22</v>
      </c>
      <c r="C31" s="468">
        <f t="shared" si="6"/>
        <v>0</v>
      </c>
      <c r="D31" s="469"/>
      <c r="E31" s="470"/>
      <c r="F31" s="67">
        <f t="shared" si="7"/>
        <v>0</v>
      </c>
      <c r="G31" s="67">
        <f t="shared" si="7"/>
        <v>0</v>
      </c>
      <c r="H31" s="67">
        <f t="shared" si="7"/>
        <v>0</v>
      </c>
      <c r="I31" s="67">
        <f t="shared" si="0"/>
        <v>0</v>
      </c>
      <c r="J31" s="67">
        <f t="shared" si="8"/>
        <v>0</v>
      </c>
      <c r="K31" s="16">
        <f t="shared" si="8"/>
        <v>0</v>
      </c>
      <c r="L31" s="67">
        <f t="shared" si="8"/>
        <v>0</v>
      </c>
      <c r="M31" s="17">
        <f>IF(L31&gt;0,VLOOKUP(I31,Labour!$AR$1:$AT$15,3,FALSE),0)</f>
        <v>0</v>
      </c>
      <c r="N31" s="70">
        <f t="shared" si="1"/>
        <v>0</v>
      </c>
      <c r="R31" s="83">
        <f t="shared" si="13"/>
        <v>0</v>
      </c>
      <c r="S31" s="83">
        <f t="shared" si="13"/>
        <v>0</v>
      </c>
      <c r="T31" s="83">
        <f t="shared" si="13"/>
        <v>0</v>
      </c>
      <c r="U31" s="83">
        <f t="shared" si="13"/>
        <v>0</v>
      </c>
      <c r="V31" s="83">
        <f t="shared" si="14"/>
        <v>0</v>
      </c>
      <c r="W31" s="83">
        <f t="shared" si="14"/>
        <v>0</v>
      </c>
      <c r="X31" s="83">
        <f t="shared" si="15"/>
        <v>0</v>
      </c>
      <c r="Y31" s="83">
        <f t="shared" si="15"/>
        <v>0</v>
      </c>
      <c r="Z31" s="83">
        <f t="shared" si="15"/>
        <v>0</v>
      </c>
      <c r="AA31" s="171">
        <f t="shared" si="9"/>
        <v>0</v>
      </c>
      <c r="AB31" s="83">
        <f t="shared" si="16"/>
        <v>0</v>
      </c>
      <c r="AC31" s="83">
        <f t="shared" si="16"/>
        <v>0</v>
      </c>
      <c r="AD31" s="171">
        <f t="shared" si="10"/>
        <v>0</v>
      </c>
      <c r="AE31" s="171">
        <f>IF(AD31=1,SUM(AD$10:AD31),0)</f>
        <v>0</v>
      </c>
      <c r="AF31" s="82" t="str">
        <f t="shared" si="11"/>
        <v/>
      </c>
      <c r="AG31" s="171">
        <f t="shared" si="12"/>
        <v>0</v>
      </c>
    </row>
    <row r="32" spans="1:33" ht="12" customHeight="1" x14ac:dyDescent="0.25">
      <c r="A32" s="497"/>
      <c r="B32" s="15">
        <v>23</v>
      </c>
      <c r="C32" s="468">
        <f t="shared" si="6"/>
        <v>0</v>
      </c>
      <c r="D32" s="469"/>
      <c r="E32" s="470"/>
      <c r="F32" s="67">
        <f t="shared" si="7"/>
        <v>0</v>
      </c>
      <c r="G32" s="67">
        <f t="shared" si="7"/>
        <v>0</v>
      </c>
      <c r="H32" s="67">
        <f t="shared" si="7"/>
        <v>0</v>
      </c>
      <c r="I32" s="67">
        <f t="shared" si="0"/>
        <v>0</v>
      </c>
      <c r="J32" s="67">
        <f t="shared" si="8"/>
        <v>0</v>
      </c>
      <c r="K32" s="16">
        <f t="shared" si="8"/>
        <v>0</v>
      </c>
      <c r="L32" s="67">
        <f t="shared" si="8"/>
        <v>0</v>
      </c>
      <c r="M32" s="17">
        <f>IF(L32&gt;0,VLOOKUP(I32,Labour!$AR$1:$AT$15,3,FALSE),0)</f>
        <v>0</v>
      </c>
      <c r="N32" s="70">
        <f t="shared" si="1"/>
        <v>0</v>
      </c>
      <c r="R32" s="83">
        <f t="shared" si="13"/>
        <v>0</v>
      </c>
      <c r="S32" s="83">
        <f t="shared" si="13"/>
        <v>0</v>
      </c>
      <c r="T32" s="83">
        <f t="shared" si="13"/>
        <v>0</v>
      </c>
      <c r="U32" s="83">
        <f t="shared" si="13"/>
        <v>0</v>
      </c>
      <c r="V32" s="83">
        <f t="shared" si="14"/>
        <v>0</v>
      </c>
      <c r="W32" s="83">
        <f t="shared" si="14"/>
        <v>0</v>
      </c>
      <c r="X32" s="83">
        <f t="shared" si="15"/>
        <v>0</v>
      </c>
      <c r="Y32" s="83">
        <f t="shared" si="15"/>
        <v>0</v>
      </c>
      <c r="Z32" s="83">
        <f t="shared" si="15"/>
        <v>0</v>
      </c>
      <c r="AA32" s="171">
        <f t="shared" si="9"/>
        <v>0</v>
      </c>
      <c r="AB32" s="83">
        <f t="shared" si="16"/>
        <v>0</v>
      </c>
      <c r="AC32" s="83">
        <f t="shared" si="16"/>
        <v>0</v>
      </c>
      <c r="AD32" s="171">
        <f t="shared" si="10"/>
        <v>0</v>
      </c>
      <c r="AE32" s="171">
        <f>IF(AD32=1,SUM(AD$10:AD32),0)</f>
        <v>0</v>
      </c>
      <c r="AF32" s="82" t="str">
        <f t="shared" si="11"/>
        <v/>
      </c>
      <c r="AG32" s="171">
        <f t="shared" si="12"/>
        <v>0</v>
      </c>
    </row>
    <row r="33" spans="1:33" ht="12" customHeight="1" x14ac:dyDescent="0.25">
      <c r="A33" s="497"/>
      <c r="B33" s="15">
        <v>24</v>
      </c>
      <c r="C33" s="468">
        <f t="shared" si="6"/>
        <v>0</v>
      </c>
      <c r="D33" s="469"/>
      <c r="E33" s="470"/>
      <c r="F33" s="67">
        <f t="shared" si="7"/>
        <v>0</v>
      </c>
      <c r="G33" s="67">
        <f t="shared" si="7"/>
        <v>0</v>
      </c>
      <c r="H33" s="67">
        <f t="shared" si="7"/>
        <v>0</v>
      </c>
      <c r="I33" s="67">
        <f t="shared" si="0"/>
        <v>0</v>
      </c>
      <c r="J33" s="67">
        <f t="shared" si="8"/>
        <v>0</v>
      </c>
      <c r="K33" s="16">
        <f t="shared" si="8"/>
        <v>0</v>
      </c>
      <c r="L33" s="67">
        <f t="shared" si="8"/>
        <v>0</v>
      </c>
      <c r="M33" s="17">
        <f>IF(L33&gt;0,VLOOKUP(I33,Labour!$AR$1:$AT$15,3,FALSE),0)</f>
        <v>0</v>
      </c>
      <c r="N33" s="70">
        <f t="shared" si="1"/>
        <v>0</v>
      </c>
      <c r="R33" s="83">
        <f t="shared" si="13"/>
        <v>0</v>
      </c>
      <c r="S33" s="83">
        <f t="shared" si="13"/>
        <v>0</v>
      </c>
      <c r="T33" s="83">
        <f t="shared" si="13"/>
        <v>0</v>
      </c>
      <c r="U33" s="83">
        <f t="shared" si="13"/>
        <v>0</v>
      </c>
      <c r="V33" s="83">
        <f t="shared" si="14"/>
        <v>0</v>
      </c>
      <c r="W33" s="83">
        <f t="shared" si="14"/>
        <v>0</v>
      </c>
      <c r="X33" s="83">
        <f t="shared" si="15"/>
        <v>0</v>
      </c>
      <c r="Y33" s="83">
        <f t="shared" si="15"/>
        <v>0</v>
      </c>
      <c r="Z33" s="83">
        <f t="shared" si="15"/>
        <v>0</v>
      </c>
      <c r="AA33" s="171">
        <f t="shared" si="9"/>
        <v>0</v>
      </c>
      <c r="AB33" s="83">
        <f t="shared" si="16"/>
        <v>0</v>
      </c>
      <c r="AC33" s="83">
        <f t="shared" si="16"/>
        <v>0</v>
      </c>
      <c r="AD33" s="171">
        <f t="shared" si="10"/>
        <v>0</v>
      </c>
      <c r="AE33" s="171">
        <f>IF(AD33=1,SUM(AD$10:AD33),0)</f>
        <v>0</v>
      </c>
      <c r="AF33" s="82" t="str">
        <f t="shared" si="11"/>
        <v/>
      </c>
      <c r="AG33" s="171">
        <f t="shared" si="12"/>
        <v>0</v>
      </c>
    </row>
    <row r="34" spans="1:33" ht="12" customHeight="1" x14ac:dyDescent="0.25">
      <c r="A34" s="497"/>
      <c r="B34" s="15">
        <v>25</v>
      </c>
      <c r="C34" s="468">
        <f t="shared" si="6"/>
        <v>0</v>
      </c>
      <c r="D34" s="469"/>
      <c r="E34" s="470"/>
      <c r="F34" s="67">
        <f t="shared" si="7"/>
        <v>0</v>
      </c>
      <c r="G34" s="67">
        <f t="shared" si="7"/>
        <v>0</v>
      </c>
      <c r="H34" s="67">
        <f t="shared" si="7"/>
        <v>0</v>
      </c>
      <c r="I34" s="67">
        <f t="shared" si="0"/>
        <v>0</v>
      </c>
      <c r="J34" s="67">
        <f t="shared" si="8"/>
        <v>0</v>
      </c>
      <c r="K34" s="16">
        <f t="shared" si="8"/>
        <v>0</v>
      </c>
      <c r="L34" s="67">
        <f t="shared" si="8"/>
        <v>0</v>
      </c>
      <c r="M34" s="17">
        <f>IF(L34&gt;0,VLOOKUP(I34,Labour!$AR$1:$AT$15,3,FALSE),0)</f>
        <v>0</v>
      </c>
      <c r="N34" s="70">
        <f t="shared" si="1"/>
        <v>0</v>
      </c>
      <c r="R34" s="83">
        <f t="shared" si="13"/>
        <v>0</v>
      </c>
      <c r="S34" s="83">
        <f t="shared" si="13"/>
        <v>0</v>
      </c>
      <c r="T34" s="83">
        <f t="shared" si="13"/>
        <v>0</v>
      </c>
      <c r="U34" s="83">
        <f t="shared" si="13"/>
        <v>0</v>
      </c>
      <c r="V34" s="83">
        <f t="shared" si="14"/>
        <v>0</v>
      </c>
      <c r="W34" s="83">
        <f t="shared" si="14"/>
        <v>0</v>
      </c>
      <c r="X34" s="83">
        <f t="shared" si="15"/>
        <v>0</v>
      </c>
      <c r="Y34" s="83">
        <f t="shared" si="15"/>
        <v>0</v>
      </c>
      <c r="Z34" s="83">
        <f t="shared" si="15"/>
        <v>0</v>
      </c>
      <c r="AA34" s="171">
        <f t="shared" si="9"/>
        <v>0</v>
      </c>
      <c r="AB34" s="83">
        <f t="shared" si="16"/>
        <v>0</v>
      </c>
      <c r="AC34" s="83">
        <f t="shared" si="16"/>
        <v>0</v>
      </c>
      <c r="AD34" s="171">
        <f t="shared" si="10"/>
        <v>0</v>
      </c>
      <c r="AE34" s="171">
        <f>IF(AD34=1,SUM(AD$10:AD34),0)</f>
        <v>0</v>
      </c>
      <c r="AF34" s="82" t="str">
        <f t="shared" si="11"/>
        <v/>
      </c>
      <c r="AG34" s="171">
        <f t="shared" si="12"/>
        <v>0</v>
      </c>
    </row>
    <row r="35" spans="1:33" ht="12" customHeight="1" x14ac:dyDescent="0.25">
      <c r="A35" s="497"/>
      <c r="B35" s="15">
        <v>26</v>
      </c>
      <c r="C35" s="468">
        <f t="shared" si="6"/>
        <v>0</v>
      </c>
      <c r="D35" s="469"/>
      <c r="E35" s="470"/>
      <c r="F35" s="67">
        <f t="shared" si="7"/>
        <v>0</v>
      </c>
      <c r="G35" s="67">
        <f t="shared" si="7"/>
        <v>0</v>
      </c>
      <c r="H35" s="67">
        <f t="shared" si="7"/>
        <v>0</v>
      </c>
      <c r="I35" s="67">
        <f t="shared" si="0"/>
        <v>0</v>
      </c>
      <c r="J35" s="67">
        <f t="shared" si="8"/>
        <v>0</v>
      </c>
      <c r="K35" s="16">
        <f t="shared" si="8"/>
        <v>0</v>
      </c>
      <c r="L35" s="67">
        <f t="shared" si="8"/>
        <v>0</v>
      </c>
      <c r="M35" s="17">
        <f>IF(L35&gt;0,VLOOKUP(I35,Labour!$AR$1:$AT$15,3,FALSE),0)</f>
        <v>0</v>
      </c>
      <c r="N35" s="70">
        <f t="shared" si="1"/>
        <v>0</v>
      </c>
      <c r="R35" s="83">
        <f t="shared" si="13"/>
        <v>0</v>
      </c>
      <c r="S35" s="83">
        <f t="shared" si="13"/>
        <v>0</v>
      </c>
      <c r="T35" s="83">
        <f t="shared" si="13"/>
        <v>0</v>
      </c>
      <c r="U35" s="83">
        <f t="shared" si="13"/>
        <v>0</v>
      </c>
      <c r="V35" s="83">
        <f t="shared" si="14"/>
        <v>0</v>
      </c>
      <c r="W35" s="83">
        <f t="shared" si="14"/>
        <v>0</v>
      </c>
      <c r="X35" s="83">
        <f t="shared" si="15"/>
        <v>0</v>
      </c>
      <c r="Y35" s="83">
        <f t="shared" si="15"/>
        <v>0</v>
      </c>
      <c r="Z35" s="83">
        <f t="shared" si="15"/>
        <v>0</v>
      </c>
      <c r="AA35" s="171">
        <f t="shared" si="9"/>
        <v>0</v>
      </c>
      <c r="AB35" s="83">
        <f t="shared" si="16"/>
        <v>0</v>
      </c>
      <c r="AC35" s="83">
        <f t="shared" si="16"/>
        <v>0</v>
      </c>
      <c r="AD35" s="171">
        <f t="shared" si="10"/>
        <v>0</v>
      </c>
      <c r="AE35" s="171">
        <f>IF(AD35=1,SUM(AD$10:AD35),0)</f>
        <v>0</v>
      </c>
      <c r="AF35" s="82" t="str">
        <f t="shared" si="11"/>
        <v/>
      </c>
      <c r="AG35" s="171">
        <f t="shared" si="12"/>
        <v>0</v>
      </c>
    </row>
    <row r="36" spans="1:33" ht="12" customHeight="1" x14ac:dyDescent="0.25">
      <c r="A36" s="497"/>
      <c r="B36" s="15">
        <v>27</v>
      </c>
      <c r="C36" s="468">
        <f t="shared" si="6"/>
        <v>0</v>
      </c>
      <c r="D36" s="469"/>
      <c r="E36" s="470"/>
      <c r="F36" s="67">
        <f t="shared" si="7"/>
        <v>0</v>
      </c>
      <c r="G36" s="67">
        <f t="shared" si="7"/>
        <v>0</v>
      </c>
      <c r="H36" s="67">
        <f t="shared" si="7"/>
        <v>0</v>
      </c>
      <c r="I36" s="67">
        <f t="shared" si="0"/>
        <v>0</v>
      </c>
      <c r="J36" s="67">
        <f t="shared" si="8"/>
        <v>0</v>
      </c>
      <c r="K36" s="16">
        <f t="shared" si="8"/>
        <v>0</v>
      </c>
      <c r="L36" s="67">
        <f t="shared" si="8"/>
        <v>0</v>
      </c>
      <c r="M36" s="17">
        <f>IF(L36&gt;0,VLOOKUP(I36,Labour!$AR$1:$AT$15,3,FALSE),0)</f>
        <v>0</v>
      </c>
      <c r="N36" s="70">
        <f t="shared" si="1"/>
        <v>0</v>
      </c>
      <c r="R36" s="83">
        <f t="shared" si="13"/>
        <v>0</v>
      </c>
      <c r="S36" s="83">
        <f t="shared" si="13"/>
        <v>0</v>
      </c>
      <c r="T36" s="83">
        <f t="shared" si="13"/>
        <v>0</v>
      </c>
      <c r="U36" s="83">
        <f t="shared" si="13"/>
        <v>0</v>
      </c>
      <c r="V36" s="83">
        <f t="shared" si="14"/>
        <v>0</v>
      </c>
      <c r="W36" s="83">
        <f t="shared" si="14"/>
        <v>0</v>
      </c>
      <c r="X36" s="83">
        <f t="shared" si="15"/>
        <v>0</v>
      </c>
      <c r="Y36" s="83">
        <f t="shared" si="15"/>
        <v>0</v>
      </c>
      <c r="Z36" s="83">
        <f t="shared" si="15"/>
        <v>0</v>
      </c>
      <c r="AA36" s="171">
        <f t="shared" si="9"/>
        <v>0</v>
      </c>
      <c r="AB36" s="83">
        <f t="shared" si="16"/>
        <v>0</v>
      </c>
      <c r="AC36" s="83">
        <f t="shared" si="16"/>
        <v>0</v>
      </c>
      <c r="AD36" s="171">
        <f t="shared" si="10"/>
        <v>0</v>
      </c>
      <c r="AE36" s="171">
        <f>IF(AD36=1,SUM(AD$10:AD36),0)</f>
        <v>0</v>
      </c>
      <c r="AF36" s="82" t="str">
        <f t="shared" si="11"/>
        <v/>
      </c>
      <c r="AG36" s="171">
        <f t="shared" si="12"/>
        <v>0</v>
      </c>
    </row>
    <row r="37" spans="1:33" ht="12" customHeight="1" x14ac:dyDescent="0.25">
      <c r="A37" s="497"/>
      <c r="B37" s="15">
        <v>28</v>
      </c>
      <c r="C37" s="468">
        <f t="shared" si="6"/>
        <v>0</v>
      </c>
      <c r="D37" s="469"/>
      <c r="E37" s="470"/>
      <c r="F37" s="67">
        <f t="shared" si="7"/>
        <v>0</v>
      </c>
      <c r="G37" s="67">
        <f t="shared" si="7"/>
        <v>0</v>
      </c>
      <c r="H37" s="67">
        <f t="shared" si="7"/>
        <v>0</v>
      </c>
      <c r="I37" s="67">
        <f t="shared" si="0"/>
        <v>0</v>
      </c>
      <c r="J37" s="67">
        <f t="shared" si="8"/>
        <v>0</v>
      </c>
      <c r="K37" s="16">
        <f t="shared" si="8"/>
        <v>0</v>
      </c>
      <c r="L37" s="67">
        <f t="shared" si="8"/>
        <v>0</v>
      </c>
      <c r="M37" s="17">
        <f>IF(L37&gt;0,VLOOKUP(I37,Labour!$AR$1:$AT$15,3,FALSE),0)</f>
        <v>0</v>
      </c>
      <c r="N37" s="70">
        <f t="shared" si="1"/>
        <v>0</v>
      </c>
      <c r="R37" s="83">
        <f t="shared" si="13"/>
        <v>0</v>
      </c>
      <c r="S37" s="83">
        <f t="shared" si="13"/>
        <v>0</v>
      </c>
      <c r="T37" s="83">
        <f t="shared" si="13"/>
        <v>0</v>
      </c>
      <c r="U37" s="83">
        <f t="shared" si="13"/>
        <v>0</v>
      </c>
      <c r="V37" s="83">
        <f t="shared" si="14"/>
        <v>0</v>
      </c>
      <c r="W37" s="83">
        <f t="shared" si="14"/>
        <v>0</v>
      </c>
      <c r="X37" s="83">
        <f t="shared" si="15"/>
        <v>0</v>
      </c>
      <c r="Y37" s="83">
        <f t="shared" si="15"/>
        <v>0</v>
      </c>
      <c r="Z37" s="83">
        <f t="shared" si="15"/>
        <v>0</v>
      </c>
      <c r="AA37" s="171">
        <f t="shared" si="9"/>
        <v>0</v>
      </c>
      <c r="AB37" s="83">
        <f t="shared" si="16"/>
        <v>0</v>
      </c>
      <c r="AC37" s="83">
        <f t="shared" si="16"/>
        <v>0</v>
      </c>
      <c r="AD37" s="171">
        <f t="shared" si="10"/>
        <v>0</v>
      </c>
      <c r="AE37" s="171">
        <f>IF(AD37=1,SUM(AD$10:AD37),0)</f>
        <v>0</v>
      </c>
      <c r="AF37" s="82" t="str">
        <f t="shared" si="11"/>
        <v/>
      </c>
      <c r="AG37" s="171">
        <f t="shared" si="12"/>
        <v>0</v>
      </c>
    </row>
    <row r="38" spans="1:33" ht="12" customHeight="1" x14ac:dyDescent="0.25">
      <c r="A38" s="497"/>
      <c r="B38" s="15">
        <v>29</v>
      </c>
      <c r="C38" s="468">
        <f t="shared" si="6"/>
        <v>0</v>
      </c>
      <c r="D38" s="469"/>
      <c r="E38" s="470"/>
      <c r="F38" s="67">
        <f t="shared" si="7"/>
        <v>0</v>
      </c>
      <c r="G38" s="67">
        <f t="shared" si="7"/>
        <v>0</v>
      </c>
      <c r="H38" s="67">
        <f t="shared" si="7"/>
        <v>0</v>
      </c>
      <c r="I38" s="67">
        <f t="shared" si="0"/>
        <v>0</v>
      </c>
      <c r="J38" s="67">
        <f t="shared" si="8"/>
        <v>0</v>
      </c>
      <c r="K38" s="16">
        <f t="shared" si="8"/>
        <v>0</v>
      </c>
      <c r="L38" s="67">
        <f t="shared" si="8"/>
        <v>0</v>
      </c>
      <c r="M38" s="17">
        <f>IF(L38&gt;0,VLOOKUP(I38,Labour!$AR$1:$AT$15,3,FALSE),0)</f>
        <v>0</v>
      </c>
      <c r="N38" s="70">
        <f t="shared" si="1"/>
        <v>0</v>
      </c>
      <c r="R38" s="83">
        <f t="shared" si="13"/>
        <v>0</v>
      </c>
      <c r="S38" s="83">
        <f t="shared" si="13"/>
        <v>0</v>
      </c>
      <c r="T38" s="83">
        <f t="shared" si="13"/>
        <v>0</v>
      </c>
      <c r="U38" s="83">
        <f t="shared" si="13"/>
        <v>0</v>
      </c>
      <c r="V38" s="83">
        <f t="shared" si="14"/>
        <v>0</v>
      </c>
      <c r="W38" s="83">
        <f t="shared" si="14"/>
        <v>0</v>
      </c>
      <c r="X38" s="83">
        <f t="shared" si="15"/>
        <v>0</v>
      </c>
      <c r="Y38" s="83">
        <f t="shared" si="15"/>
        <v>0</v>
      </c>
      <c r="Z38" s="83">
        <f t="shared" si="15"/>
        <v>0</v>
      </c>
      <c r="AA38" s="171">
        <f t="shared" si="9"/>
        <v>0</v>
      </c>
      <c r="AB38" s="83">
        <f t="shared" si="16"/>
        <v>0</v>
      </c>
      <c r="AC38" s="83">
        <f t="shared" si="16"/>
        <v>0</v>
      </c>
      <c r="AD38" s="171">
        <f t="shared" si="10"/>
        <v>0</v>
      </c>
      <c r="AE38" s="171">
        <f>IF(AD38=1,SUM(AD$10:AD38),0)</f>
        <v>0</v>
      </c>
      <c r="AF38" s="82" t="str">
        <f t="shared" si="11"/>
        <v/>
      </c>
      <c r="AG38" s="171">
        <f t="shared" si="12"/>
        <v>0</v>
      </c>
    </row>
    <row r="39" spans="1:33" ht="12" customHeight="1" x14ac:dyDescent="0.25">
      <c r="A39" s="497"/>
      <c r="B39" s="15">
        <v>30</v>
      </c>
      <c r="C39" s="468">
        <f t="shared" si="6"/>
        <v>0</v>
      </c>
      <c r="D39" s="469"/>
      <c r="E39" s="470"/>
      <c r="F39" s="67">
        <f t="shared" ref="F39:H109" si="17">S39</f>
        <v>0</v>
      </c>
      <c r="G39" s="67">
        <f t="shared" si="17"/>
        <v>0</v>
      </c>
      <c r="H39" s="67">
        <f t="shared" si="17"/>
        <v>0</v>
      </c>
      <c r="I39" s="67">
        <f t="shared" si="0"/>
        <v>0</v>
      </c>
      <c r="J39" s="67">
        <f t="shared" ref="J39:L109" si="18">AA39</f>
        <v>0</v>
      </c>
      <c r="K39" s="16">
        <f t="shared" si="18"/>
        <v>0</v>
      </c>
      <c r="L39" s="67">
        <f t="shared" si="18"/>
        <v>0</v>
      </c>
      <c r="M39" s="17">
        <f>IF(L39&gt;0,VLOOKUP(I39,Labour!$AR$1:$AT$15,3,FALSE),0)</f>
        <v>0</v>
      </c>
      <c r="N39" s="70">
        <f t="shared" si="1"/>
        <v>0</v>
      </c>
      <c r="R39" s="83">
        <f t="shared" si="13"/>
        <v>0</v>
      </c>
      <c r="S39" s="83">
        <f t="shared" si="13"/>
        <v>0</v>
      </c>
      <c r="T39" s="83">
        <f t="shared" si="13"/>
        <v>0</v>
      </c>
      <c r="U39" s="83">
        <f t="shared" si="13"/>
        <v>0</v>
      </c>
      <c r="V39" s="83">
        <f t="shared" si="14"/>
        <v>0</v>
      </c>
      <c r="W39" s="83">
        <f t="shared" si="14"/>
        <v>0</v>
      </c>
      <c r="X39" s="83">
        <f t="shared" si="15"/>
        <v>0</v>
      </c>
      <c r="Y39" s="83">
        <f t="shared" si="15"/>
        <v>0</v>
      </c>
      <c r="Z39" s="83">
        <f t="shared" si="15"/>
        <v>0</v>
      </c>
      <c r="AA39" s="171">
        <f t="shared" si="9"/>
        <v>0</v>
      </c>
      <c r="AB39" s="83">
        <f t="shared" si="16"/>
        <v>0</v>
      </c>
      <c r="AC39" s="83">
        <f t="shared" si="16"/>
        <v>0</v>
      </c>
      <c r="AD39" s="171">
        <f t="shared" si="10"/>
        <v>0</v>
      </c>
      <c r="AE39" s="171">
        <f>IF(AD39=1,SUM(AD$10:AD39),0)</f>
        <v>0</v>
      </c>
      <c r="AF39" s="82" t="str">
        <f t="shared" si="11"/>
        <v/>
      </c>
      <c r="AG39" s="171">
        <f t="shared" si="12"/>
        <v>0</v>
      </c>
    </row>
    <row r="40" spans="1:33" ht="12" customHeight="1" x14ac:dyDescent="0.25">
      <c r="A40" s="497"/>
      <c r="B40" s="15">
        <v>31</v>
      </c>
      <c r="C40" s="468">
        <f t="shared" si="6"/>
        <v>0</v>
      </c>
      <c r="D40" s="469"/>
      <c r="E40" s="470"/>
      <c r="F40" s="67">
        <f t="shared" si="17"/>
        <v>0</v>
      </c>
      <c r="G40" s="67">
        <f t="shared" si="17"/>
        <v>0</v>
      </c>
      <c r="H40" s="67">
        <f t="shared" si="17"/>
        <v>0</v>
      </c>
      <c r="I40" s="67">
        <f t="shared" si="0"/>
        <v>0</v>
      </c>
      <c r="J40" s="67">
        <f t="shared" si="18"/>
        <v>0</v>
      </c>
      <c r="K40" s="16">
        <f t="shared" si="18"/>
        <v>0</v>
      </c>
      <c r="L40" s="67">
        <f t="shared" si="18"/>
        <v>0</v>
      </c>
      <c r="M40" s="17">
        <f>IF(L40&gt;0,VLOOKUP(I40,Labour!$AR$1:$AT$15,3,FALSE),0)</f>
        <v>0</v>
      </c>
      <c r="N40" s="70">
        <f t="shared" si="1"/>
        <v>0</v>
      </c>
      <c r="R40" s="83">
        <f t="shared" si="13"/>
        <v>0</v>
      </c>
      <c r="S40" s="83">
        <f t="shared" si="13"/>
        <v>0</v>
      </c>
      <c r="T40" s="83">
        <f t="shared" si="13"/>
        <v>0</v>
      </c>
      <c r="U40" s="83">
        <f t="shared" si="13"/>
        <v>0</v>
      </c>
      <c r="V40" s="83">
        <f t="shared" si="14"/>
        <v>0</v>
      </c>
      <c r="W40" s="83">
        <f t="shared" si="14"/>
        <v>0</v>
      </c>
      <c r="X40" s="83">
        <f t="shared" si="15"/>
        <v>0</v>
      </c>
      <c r="Y40" s="83">
        <f t="shared" si="15"/>
        <v>0</v>
      </c>
      <c r="Z40" s="83">
        <f t="shared" si="15"/>
        <v>0</v>
      </c>
      <c r="AA40" s="171">
        <f t="shared" si="9"/>
        <v>0</v>
      </c>
      <c r="AB40" s="83">
        <f t="shared" si="16"/>
        <v>0</v>
      </c>
      <c r="AC40" s="83">
        <f t="shared" si="16"/>
        <v>0</v>
      </c>
      <c r="AD40" s="171">
        <f t="shared" si="10"/>
        <v>0</v>
      </c>
      <c r="AE40" s="171">
        <f>IF(AD40=1,SUM(AD$10:AD40),0)</f>
        <v>0</v>
      </c>
      <c r="AF40" s="82" t="str">
        <f t="shared" si="11"/>
        <v/>
      </c>
      <c r="AG40" s="171">
        <f t="shared" si="12"/>
        <v>0</v>
      </c>
    </row>
    <row r="41" spans="1:33" ht="12" customHeight="1" x14ac:dyDescent="0.25">
      <c r="A41" s="497"/>
      <c r="B41" s="15">
        <v>32</v>
      </c>
      <c r="C41" s="468">
        <f t="shared" si="6"/>
        <v>0</v>
      </c>
      <c r="D41" s="469"/>
      <c r="E41" s="470"/>
      <c r="F41" s="67">
        <f t="shared" si="17"/>
        <v>0</v>
      </c>
      <c r="G41" s="67">
        <f t="shared" si="17"/>
        <v>0</v>
      </c>
      <c r="H41" s="67">
        <f t="shared" si="17"/>
        <v>0</v>
      </c>
      <c r="I41" s="67">
        <f t="shared" si="0"/>
        <v>0</v>
      </c>
      <c r="J41" s="67">
        <f t="shared" si="18"/>
        <v>0</v>
      </c>
      <c r="K41" s="16">
        <f t="shared" si="18"/>
        <v>0</v>
      </c>
      <c r="L41" s="67">
        <f t="shared" si="18"/>
        <v>0</v>
      </c>
      <c r="M41" s="17">
        <f>IF(L41&gt;0,VLOOKUP(I41,Labour!$AR$1:$AT$15,3,FALSE),0)</f>
        <v>0</v>
      </c>
      <c r="N41" s="70">
        <f t="shared" si="1"/>
        <v>0</v>
      </c>
      <c r="R41" s="83">
        <f t="shared" si="13"/>
        <v>0</v>
      </c>
      <c r="S41" s="83">
        <f t="shared" si="13"/>
        <v>0</v>
      </c>
      <c r="T41" s="83">
        <f t="shared" si="13"/>
        <v>0</v>
      </c>
      <c r="U41" s="83">
        <f t="shared" si="13"/>
        <v>0</v>
      </c>
      <c r="V41" s="83">
        <f t="shared" si="14"/>
        <v>0</v>
      </c>
      <c r="W41" s="83">
        <f t="shared" si="14"/>
        <v>0</v>
      </c>
      <c r="X41" s="83">
        <f t="shared" si="15"/>
        <v>0</v>
      </c>
      <c r="Y41" s="83">
        <f t="shared" si="15"/>
        <v>0</v>
      </c>
      <c r="Z41" s="83">
        <f t="shared" si="15"/>
        <v>0</v>
      </c>
      <c r="AA41" s="171">
        <f t="shared" si="9"/>
        <v>0</v>
      </c>
      <c r="AB41" s="83">
        <f t="shared" si="16"/>
        <v>0</v>
      </c>
      <c r="AC41" s="83">
        <f t="shared" si="16"/>
        <v>0</v>
      </c>
      <c r="AD41" s="171">
        <f t="shared" si="10"/>
        <v>0</v>
      </c>
      <c r="AE41" s="171">
        <f>IF(AD41=1,SUM(AD$10:AD41),0)</f>
        <v>0</v>
      </c>
      <c r="AF41" s="82" t="str">
        <f t="shared" si="11"/>
        <v/>
      </c>
      <c r="AG41" s="171">
        <f t="shared" si="12"/>
        <v>0</v>
      </c>
    </row>
    <row r="42" spans="1:33" ht="12" customHeight="1" x14ac:dyDescent="0.25">
      <c r="A42" s="497"/>
      <c r="B42" s="15">
        <v>33</v>
      </c>
      <c r="C42" s="468">
        <f t="shared" si="6"/>
        <v>0</v>
      </c>
      <c r="D42" s="469"/>
      <c r="E42" s="470"/>
      <c r="F42" s="67">
        <f t="shared" si="17"/>
        <v>0</v>
      </c>
      <c r="G42" s="67">
        <f t="shared" si="17"/>
        <v>0</v>
      </c>
      <c r="H42" s="67">
        <f t="shared" si="17"/>
        <v>0</v>
      </c>
      <c r="I42" s="67">
        <f t="shared" si="0"/>
        <v>0</v>
      </c>
      <c r="J42" s="67">
        <f t="shared" si="18"/>
        <v>0</v>
      </c>
      <c r="K42" s="16">
        <f t="shared" si="18"/>
        <v>0</v>
      </c>
      <c r="L42" s="67">
        <f t="shared" si="18"/>
        <v>0</v>
      </c>
      <c r="M42" s="17">
        <f>IF(L42&gt;0,VLOOKUP(I42,Labour!$AR$1:$AT$15,3,FALSE),0)</f>
        <v>0</v>
      </c>
      <c r="N42" s="70">
        <f t="shared" si="1"/>
        <v>0</v>
      </c>
      <c r="R42" s="83">
        <f t="shared" si="13"/>
        <v>0</v>
      </c>
      <c r="S42" s="83">
        <f t="shared" si="13"/>
        <v>0</v>
      </c>
      <c r="T42" s="83">
        <f t="shared" si="13"/>
        <v>0</v>
      </c>
      <c r="U42" s="83">
        <f t="shared" si="13"/>
        <v>0</v>
      </c>
      <c r="V42" s="83">
        <f t="shared" si="14"/>
        <v>0</v>
      </c>
      <c r="W42" s="83">
        <f t="shared" si="14"/>
        <v>0</v>
      </c>
      <c r="X42" s="83">
        <f t="shared" si="15"/>
        <v>0</v>
      </c>
      <c r="Y42" s="83">
        <f t="shared" si="15"/>
        <v>0</v>
      </c>
      <c r="Z42" s="83">
        <f t="shared" si="15"/>
        <v>0</v>
      </c>
      <c r="AA42" s="171">
        <f t="shared" si="9"/>
        <v>0</v>
      </c>
      <c r="AB42" s="83">
        <f t="shared" si="16"/>
        <v>0</v>
      </c>
      <c r="AC42" s="83">
        <f t="shared" si="16"/>
        <v>0</v>
      </c>
      <c r="AD42" s="171">
        <f t="shared" si="10"/>
        <v>0</v>
      </c>
      <c r="AE42" s="171">
        <f>IF(AD42=1,SUM(AD$10:AD42),0)</f>
        <v>0</v>
      </c>
      <c r="AF42" s="82" t="str">
        <f t="shared" si="11"/>
        <v/>
      </c>
      <c r="AG42" s="171">
        <f t="shared" si="12"/>
        <v>0</v>
      </c>
    </row>
    <row r="43" spans="1:33" ht="12" customHeight="1" x14ac:dyDescent="0.25">
      <c r="A43" s="497"/>
      <c r="B43" s="15">
        <v>34</v>
      </c>
      <c r="C43" s="468">
        <f t="shared" si="6"/>
        <v>0</v>
      </c>
      <c r="D43" s="469"/>
      <c r="E43" s="470"/>
      <c r="F43" s="67">
        <f t="shared" si="17"/>
        <v>0</v>
      </c>
      <c r="G43" s="67">
        <f t="shared" si="17"/>
        <v>0</v>
      </c>
      <c r="H43" s="67">
        <f t="shared" si="17"/>
        <v>0</v>
      </c>
      <c r="I43" s="67">
        <f t="shared" si="0"/>
        <v>0</v>
      </c>
      <c r="J43" s="67">
        <f t="shared" si="18"/>
        <v>0</v>
      </c>
      <c r="K43" s="16">
        <f t="shared" si="18"/>
        <v>0</v>
      </c>
      <c r="L43" s="67">
        <f t="shared" si="18"/>
        <v>0</v>
      </c>
      <c r="M43" s="17">
        <f>IF(L43&gt;0,VLOOKUP(I43,Labour!$AR$1:$AT$15,3,FALSE),0)</f>
        <v>0</v>
      </c>
      <c r="N43" s="70">
        <f t="shared" si="1"/>
        <v>0</v>
      </c>
      <c r="R43" s="83">
        <f t="shared" si="13"/>
        <v>0</v>
      </c>
      <c r="S43" s="83">
        <f t="shared" si="13"/>
        <v>0</v>
      </c>
      <c r="T43" s="83">
        <f t="shared" si="13"/>
        <v>0</v>
      </c>
      <c r="U43" s="83">
        <f t="shared" si="13"/>
        <v>0</v>
      </c>
      <c r="V43" s="83">
        <f t="shared" si="14"/>
        <v>0</v>
      </c>
      <c r="W43" s="83">
        <f t="shared" si="14"/>
        <v>0</v>
      </c>
      <c r="X43" s="83">
        <f t="shared" si="15"/>
        <v>0</v>
      </c>
      <c r="Y43" s="83">
        <f t="shared" si="15"/>
        <v>0</v>
      </c>
      <c r="Z43" s="83">
        <f t="shared" si="15"/>
        <v>0</v>
      </c>
      <c r="AA43" s="171">
        <f t="shared" si="9"/>
        <v>0</v>
      </c>
      <c r="AB43" s="83">
        <f t="shared" si="16"/>
        <v>0</v>
      </c>
      <c r="AC43" s="83">
        <f t="shared" si="16"/>
        <v>0</v>
      </c>
      <c r="AD43" s="171">
        <f t="shared" si="10"/>
        <v>0</v>
      </c>
      <c r="AE43" s="171">
        <f>IF(AD43=1,SUM(AD$10:AD43),0)</f>
        <v>0</v>
      </c>
      <c r="AF43" s="82" t="str">
        <f t="shared" si="11"/>
        <v/>
      </c>
      <c r="AG43" s="171">
        <f t="shared" si="12"/>
        <v>0</v>
      </c>
    </row>
    <row r="44" spans="1:33" ht="12" customHeight="1" x14ac:dyDescent="0.25">
      <c r="A44" s="497"/>
      <c r="B44" s="15">
        <v>35</v>
      </c>
      <c r="C44" s="468">
        <f t="shared" si="6"/>
        <v>0</v>
      </c>
      <c r="D44" s="469"/>
      <c r="E44" s="470"/>
      <c r="F44" s="67">
        <f t="shared" si="17"/>
        <v>0</v>
      </c>
      <c r="G44" s="67">
        <f t="shared" si="17"/>
        <v>0</v>
      </c>
      <c r="H44" s="67">
        <f t="shared" si="17"/>
        <v>0</v>
      </c>
      <c r="I44" s="67">
        <f t="shared" si="0"/>
        <v>0</v>
      </c>
      <c r="J44" s="67">
        <f t="shared" si="18"/>
        <v>0</v>
      </c>
      <c r="K44" s="16">
        <f t="shared" si="18"/>
        <v>0</v>
      </c>
      <c r="L44" s="67">
        <f t="shared" si="18"/>
        <v>0</v>
      </c>
      <c r="M44" s="17">
        <f>IF(L44&gt;0,VLOOKUP(I44,Labour!$AR$1:$AT$15,3,FALSE),0)</f>
        <v>0</v>
      </c>
      <c r="N44" s="70">
        <f t="shared" si="1"/>
        <v>0</v>
      </c>
      <c r="R44" s="83">
        <f t="shared" si="13"/>
        <v>0</v>
      </c>
      <c r="S44" s="83">
        <f t="shared" si="13"/>
        <v>0</v>
      </c>
      <c r="T44" s="83">
        <f t="shared" si="13"/>
        <v>0</v>
      </c>
      <c r="U44" s="83">
        <f t="shared" si="13"/>
        <v>0</v>
      </c>
      <c r="V44" s="83">
        <f t="shared" si="14"/>
        <v>0</v>
      </c>
      <c r="W44" s="83">
        <f t="shared" si="14"/>
        <v>0</v>
      </c>
      <c r="X44" s="83">
        <f t="shared" si="15"/>
        <v>0</v>
      </c>
      <c r="Y44" s="83">
        <f t="shared" si="15"/>
        <v>0</v>
      </c>
      <c r="Z44" s="83">
        <f t="shared" si="15"/>
        <v>0</v>
      </c>
      <c r="AA44" s="171">
        <f t="shared" si="9"/>
        <v>0</v>
      </c>
      <c r="AB44" s="83">
        <f t="shared" si="16"/>
        <v>0</v>
      </c>
      <c r="AC44" s="83">
        <f t="shared" si="16"/>
        <v>0</v>
      </c>
      <c r="AD44" s="171">
        <f t="shared" si="10"/>
        <v>0</v>
      </c>
      <c r="AE44" s="171">
        <f>IF(AD44=1,SUM(AD$10:AD44),0)</f>
        <v>0</v>
      </c>
      <c r="AF44" s="82" t="str">
        <f t="shared" si="11"/>
        <v/>
      </c>
      <c r="AG44" s="171">
        <f t="shared" si="12"/>
        <v>0</v>
      </c>
    </row>
    <row r="45" spans="1:33" ht="12" customHeight="1" x14ac:dyDescent="0.25">
      <c r="A45" s="497"/>
      <c r="B45" s="15">
        <v>36</v>
      </c>
      <c r="C45" s="468">
        <f t="shared" si="6"/>
        <v>0</v>
      </c>
      <c r="D45" s="469"/>
      <c r="E45" s="470"/>
      <c r="F45" s="67">
        <f t="shared" si="17"/>
        <v>0</v>
      </c>
      <c r="G45" s="67">
        <f t="shared" si="17"/>
        <v>0</v>
      </c>
      <c r="H45" s="67">
        <f t="shared" si="17"/>
        <v>0</v>
      </c>
      <c r="I45" s="67">
        <f t="shared" si="0"/>
        <v>0</v>
      </c>
      <c r="J45" s="67">
        <f t="shared" si="18"/>
        <v>0</v>
      </c>
      <c r="K45" s="16">
        <f t="shared" si="18"/>
        <v>0</v>
      </c>
      <c r="L45" s="67">
        <f t="shared" si="18"/>
        <v>0</v>
      </c>
      <c r="M45" s="17">
        <f>IF(L45&gt;0,VLOOKUP(I45,Labour!$AR$1:$AT$15,3,FALSE),0)</f>
        <v>0</v>
      </c>
      <c r="N45" s="70">
        <f t="shared" si="1"/>
        <v>0</v>
      </c>
      <c r="R45" s="83">
        <f t="shared" si="13"/>
        <v>0</v>
      </c>
      <c r="S45" s="83">
        <f t="shared" si="13"/>
        <v>0</v>
      </c>
      <c r="T45" s="83">
        <f t="shared" si="13"/>
        <v>0</v>
      </c>
      <c r="U45" s="83">
        <f t="shared" si="13"/>
        <v>0</v>
      </c>
      <c r="V45" s="83">
        <f t="shared" si="14"/>
        <v>0</v>
      </c>
      <c r="W45" s="83">
        <f t="shared" si="14"/>
        <v>0</v>
      </c>
      <c r="X45" s="83">
        <f t="shared" si="15"/>
        <v>0</v>
      </c>
      <c r="Y45" s="83">
        <f t="shared" si="15"/>
        <v>0</v>
      </c>
      <c r="Z45" s="83">
        <f t="shared" si="15"/>
        <v>0</v>
      </c>
      <c r="AA45" s="171">
        <f t="shared" si="9"/>
        <v>0</v>
      </c>
      <c r="AB45" s="83">
        <f t="shared" si="16"/>
        <v>0</v>
      </c>
      <c r="AC45" s="83">
        <f t="shared" si="16"/>
        <v>0</v>
      </c>
      <c r="AD45" s="171">
        <f t="shared" si="10"/>
        <v>0</v>
      </c>
      <c r="AE45" s="171">
        <f>IF(AD45=1,SUM(AD$10:AD45),0)</f>
        <v>0</v>
      </c>
      <c r="AF45" s="82" t="str">
        <f t="shared" si="11"/>
        <v/>
      </c>
      <c r="AG45" s="171">
        <f t="shared" si="12"/>
        <v>0</v>
      </c>
    </row>
    <row r="46" spans="1:33" ht="12" customHeight="1" x14ac:dyDescent="0.25">
      <c r="A46" s="497"/>
      <c r="B46" s="15">
        <v>37</v>
      </c>
      <c r="C46" s="468">
        <f t="shared" si="6"/>
        <v>0</v>
      </c>
      <c r="D46" s="469"/>
      <c r="E46" s="470"/>
      <c r="F46" s="67">
        <f t="shared" si="17"/>
        <v>0</v>
      </c>
      <c r="G46" s="67">
        <f t="shared" si="17"/>
        <v>0</v>
      </c>
      <c r="H46" s="67">
        <f t="shared" si="17"/>
        <v>0</v>
      </c>
      <c r="I46" s="67">
        <f t="shared" si="0"/>
        <v>0</v>
      </c>
      <c r="J46" s="67">
        <f t="shared" si="18"/>
        <v>0</v>
      </c>
      <c r="K46" s="16">
        <f t="shared" si="18"/>
        <v>0</v>
      </c>
      <c r="L46" s="67">
        <f t="shared" si="18"/>
        <v>0</v>
      </c>
      <c r="M46" s="17">
        <f>IF(L46&gt;0,VLOOKUP(I46,Labour!$AR$1:$AT$15,3,FALSE),0)</f>
        <v>0</v>
      </c>
      <c r="N46" s="70">
        <f t="shared" si="1"/>
        <v>0</v>
      </c>
      <c r="R46" s="83">
        <f t="shared" si="13"/>
        <v>0</v>
      </c>
      <c r="S46" s="83">
        <f t="shared" si="13"/>
        <v>0</v>
      </c>
      <c r="T46" s="83">
        <f t="shared" si="13"/>
        <v>0</v>
      </c>
      <c r="U46" s="83">
        <f t="shared" si="13"/>
        <v>0</v>
      </c>
      <c r="V46" s="83">
        <f t="shared" si="14"/>
        <v>0</v>
      </c>
      <c r="W46" s="83">
        <f t="shared" si="14"/>
        <v>0</v>
      </c>
      <c r="X46" s="83">
        <f t="shared" si="15"/>
        <v>0</v>
      </c>
      <c r="Y46" s="83">
        <f t="shared" si="15"/>
        <v>0</v>
      </c>
      <c r="Z46" s="83">
        <f t="shared" si="15"/>
        <v>0</v>
      </c>
      <c r="AA46" s="171">
        <f t="shared" si="9"/>
        <v>0</v>
      </c>
      <c r="AB46" s="83">
        <f t="shared" si="16"/>
        <v>0</v>
      </c>
      <c r="AC46" s="83">
        <f t="shared" si="16"/>
        <v>0</v>
      </c>
      <c r="AD46" s="171">
        <f t="shared" si="10"/>
        <v>0</v>
      </c>
      <c r="AE46" s="171">
        <f>IF(AD46=1,SUM(AD$10:AD46),0)</f>
        <v>0</v>
      </c>
      <c r="AF46" s="82" t="str">
        <f t="shared" si="11"/>
        <v/>
      </c>
      <c r="AG46" s="171">
        <f t="shared" si="12"/>
        <v>0</v>
      </c>
    </row>
    <row r="47" spans="1:33" ht="12" customHeight="1" x14ac:dyDescent="0.25">
      <c r="A47" s="497"/>
      <c r="B47" s="15">
        <v>38</v>
      </c>
      <c r="C47" s="468">
        <f t="shared" si="6"/>
        <v>0</v>
      </c>
      <c r="D47" s="469"/>
      <c r="E47" s="470"/>
      <c r="F47" s="67">
        <f t="shared" si="17"/>
        <v>0</v>
      </c>
      <c r="G47" s="67">
        <f t="shared" si="17"/>
        <v>0</v>
      </c>
      <c r="H47" s="67">
        <f t="shared" si="17"/>
        <v>0</v>
      </c>
      <c r="I47" s="67">
        <f t="shared" si="0"/>
        <v>0</v>
      </c>
      <c r="J47" s="67">
        <f t="shared" si="18"/>
        <v>0</v>
      </c>
      <c r="K47" s="16">
        <f t="shared" si="18"/>
        <v>0</v>
      </c>
      <c r="L47" s="67">
        <f t="shared" si="18"/>
        <v>0</v>
      </c>
      <c r="M47" s="17">
        <f>IF(L47&gt;0,VLOOKUP(I47,Labour!$AR$1:$AT$15,3,FALSE),0)</f>
        <v>0</v>
      </c>
      <c r="N47" s="70">
        <f t="shared" si="1"/>
        <v>0</v>
      </c>
      <c r="R47" s="83">
        <f t="shared" si="13"/>
        <v>0</v>
      </c>
      <c r="S47" s="83">
        <f t="shared" si="13"/>
        <v>0</v>
      </c>
      <c r="T47" s="83">
        <f t="shared" si="13"/>
        <v>0</v>
      </c>
      <c r="U47" s="83">
        <f t="shared" si="13"/>
        <v>0</v>
      </c>
      <c r="V47" s="83">
        <f t="shared" si="14"/>
        <v>0</v>
      </c>
      <c r="W47" s="83">
        <f t="shared" si="14"/>
        <v>0</v>
      </c>
      <c r="X47" s="83">
        <f t="shared" si="15"/>
        <v>0</v>
      </c>
      <c r="Y47" s="83">
        <f t="shared" si="15"/>
        <v>0</v>
      </c>
      <c r="Z47" s="83">
        <f t="shared" si="15"/>
        <v>0</v>
      </c>
      <c r="AA47" s="171">
        <f t="shared" si="9"/>
        <v>0</v>
      </c>
      <c r="AB47" s="83">
        <f t="shared" si="16"/>
        <v>0</v>
      </c>
      <c r="AC47" s="83">
        <f t="shared" si="16"/>
        <v>0</v>
      </c>
      <c r="AD47" s="171">
        <f t="shared" si="10"/>
        <v>0</v>
      </c>
      <c r="AE47" s="171">
        <f>IF(AD47=1,SUM(AD$10:AD47),0)</f>
        <v>0</v>
      </c>
      <c r="AF47" s="82" t="str">
        <f t="shared" si="11"/>
        <v/>
      </c>
      <c r="AG47" s="171">
        <f t="shared" si="12"/>
        <v>0</v>
      </c>
    </row>
    <row r="48" spans="1:33" ht="12" customHeight="1" x14ac:dyDescent="0.25">
      <c r="A48" s="497"/>
      <c r="B48" s="15">
        <v>39</v>
      </c>
      <c r="C48" s="468">
        <f t="shared" si="6"/>
        <v>0</v>
      </c>
      <c r="D48" s="469"/>
      <c r="E48" s="470"/>
      <c r="F48" s="67">
        <f t="shared" si="17"/>
        <v>0</v>
      </c>
      <c r="G48" s="67">
        <f t="shared" si="17"/>
        <v>0</v>
      </c>
      <c r="H48" s="67">
        <f t="shared" si="17"/>
        <v>0</v>
      </c>
      <c r="I48" s="67">
        <f t="shared" si="0"/>
        <v>0</v>
      </c>
      <c r="J48" s="67">
        <f t="shared" si="18"/>
        <v>0</v>
      </c>
      <c r="K48" s="16">
        <f t="shared" si="18"/>
        <v>0</v>
      </c>
      <c r="L48" s="67">
        <f t="shared" si="18"/>
        <v>0</v>
      </c>
      <c r="M48" s="17">
        <f>IF(L48&gt;0,VLOOKUP(I48,Labour!$AR$1:$AT$15,3,FALSE),0)</f>
        <v>0</v>
      </c>
      <c r="N48" s="70">
        <f t="shared" si="1"/>
        <v>0</v>
      </c>
      <c r="R48" s="83">
        <f t="shared" si="13"/>
        <v>0</v>
      </c>
      <c r="S48" s="83">
        <f t="shared" si="13"/>
        <v>0</v>
      </c>
      <c r="T48" s="83">
        <f t="shared" si="13"/>
        <v>0</v>
      </c>
      <c r="U48" s="83">
        <f t="shared" si="13"/>
        <v>0</v>
      </c>
      <c r="V48" s="83">
        <f t="shared" si="14"/>
        <v>0</v>
      </c>
      <c r="W48" s="83">
        <f t="shared" si="14"/>
        <v>0</v>
      </c>
      <c r="X48" s="83">
        <f t="shared" si="15"/>
        <v>0</v>
      </c>
      <c r="Y48" s="83">
        <f t="shared" si="15"/>
        <v>0</v>
      </c>
      <c r="Z48" s="83">
        <f t="shared" si="15"/>
        <v>0</v>
      </c>
      <c r="AA48" s="171">
        <f t="shared" si="9"/>
        <v>0</v>
      </c>
      <c r="AB48" s="83">
        <f t="shared" si="16"/>
        <v>0</v>
      </c>
      <c r="AC48" s="83">
        <f t="shared" si="16"/>
        <v>0</v>
      </c>
      <c r="AD48" s="171">
        <f t="shared" si="10"/>
        <v>0</v>
      </c>
      <c r="AE48" s="171">
        <f>IF(AD48=1,SUM(AD$10:AD48),0)</f>
        <v>0</v>
      </c>
      <c r="AF48" s="82" t="str">
        <f t="shared" si="11"/>
        <v/>
      </c>
      <c r="AG48" s="171">
        <f t="shared" si="12"/>
        <v>0</v>
      </c>
    </row>
    <row r="49" spans="1:33" ht="12" customHeight="1" x14ac:dyDescent="0.25">
      <c r="A49" s="497"/>
      <c r="B49" s="15">
        <v>40</v>
      </c>
      <c r="C49" s="468">
        <f t="shared" si="6"/>
        <v>0</v>
      </c>
      <c r="D49" s="469"/>
      <c r="E49" s="470"/>
      <c r="F49" s="67">
        <f t="shared" si="17"/>
        <v>0</v>
      </c>
      <c r="G49" s="67">
        <f t="shared" si="17"/>
        <v>0</v>
      </c>
      <c r="H49" s="67">
        <f t="shared" si="17"/>
        <v>0</v>
      </c>
      <c r="I49" s="67">
        <f t="shared" si="0"/>
        <v>0</v>
      </c>
      <c r="J49" s="67">
        <f t="shared" si="18"/>
        <v>0</v>
      </c>
      <c r="K49" s="16">
        <f t="shared" si="18"/>
        <v>0</v>
      </c>
      <c r="L49" s="67">
        <f t="shared" si="18"/>
        <v>0</v>
      </c>
      <c r="M49" s="17">
        <f>IF(L49&gt;0,VLOOKUP(I49,Labour!$AR$1:$AT$15,3,FALSE),0)</f>
        <v>0</v>
      </c>
      <c r="N49" s="70">
        <f t="shared" si="1"/>
        <v>0</v>
      </c>
      <c r="R49" s="83">
        <f t="shared" si="13"/>
        <v>0</v>
      </c>
      <c r="S49" s="83">
        <f t="shared" si="13"/>
        <v>0</v>
      </c>
      <c r="T49" s="83">
        <f t="shared" si="13"/>
        <v>0</v>
      </c>
      <c r="U49" s="83">
        <f t="shared" si="13"/>
        <v>0</v>
      </c>
      <c r="V49" s="83">
        <f t="shared" si="14"/>
        <v>0</v>
      </c>
      <c r="W49" s="83">
        <f t="shared" si="14"/>
        <v>0</v>
      </c>
      <c r="X49" s="83">
        <f t="shared" si="15"/>
        <v>0</v>
      </c>
      <c r="Y49" s="83">
        <f t="shared" si="15"/>
        <v>0</v>
      </c>
      <c r="Z49" s="83">
        <f t="shared" si="15"/>
        <v>0</v>
      </c>
      <c r="AA49" s="171">
        <f t="shared" si="9"/>
        <v>0</v>
      </c>
      <c r="AB49" s="83">
        <f t="shared" si="16"/>
        <v>0</v>
      </c>
      <c r="AC49" s="83">
        <f t="shared" si="16"/>
        <v>0</v>
      </c>
      <c r="AD49" s="171">
        <f t="shared" si="10"/>
        <v>0</v>
      </c>
      <c r="AE49" s="171">
        <f>IF(AD49=1,SUM(AD$10:AD49),0)</f>
        <v>0</v>
      </c>
      <c r="AF49" s="82" t="str">
        <f t="shared" si="11"/>
        <v/>
      </c>
      <c r="AG49" s="171">
        <f t="shared" si="12"/>
        <v>0</v>
      </c>
    </row>
    <row r="50" spans="1:33" ht="12" customHeight="1" x14ac:dyDescent="0.25">
      <c r="A50" s="497"/>
      <c r="B50" s="15">
        <v>41</v>
      </c>
      <c r="C50" s="468">
        <f t="shared" si="6"/>
        <v>0</v>
      </c>
      <c r="D50" s="469"/>
      <c r="E50" s="470"/>
      <c r="F50" s="67">
        <f t="shared" si="17"/>
        <v>0</v>
      </c>
      <c r="G50" s="67">
        <f t="shared" si="17"/>
        <v>0</v>
      </c>
      <c r="H50" s="67">
        <f t="shared" si="17"/>
        <v>0</v>
      </c>
      <c r="I50" s="67">
        <f t="shared" si="0"/>
        <v>0</v>
      </c>
      <c r="J50" s="67">
        <f t="shared" si="18"/>
        <v>0</v>
      </c>
      <c r="K50" s="16">
        <f t="shared" si="18"/>
        <v>0</v>
      </c>
      <c r="L50" s="67">
        <f t="shared" si="18"/>
        <v>0</v>
      </c>
      <c r="M50" s="17">
        <f>IF(L50&gt;0,VLOOKUP(I50,Labour!$AR$1:$AT$15,3,FALSE),0)</f>
        <v>0</v>
      </c>
      <c r="N50" s="70">
        <f t="shared" si="1"/>
        <v>0</v>
      </c>
      <c r="R50" s="83">
        <f t="shared" ref="R50:U69" si="19">IF($B50&lt;=$U$3,VLOOKUP($B50,VTABLE,R$9,FALSE),0)</f>
        <v>0</v>
      </c>
      <c r="S50" s="83">
        <f t="shared" si="19"/>
        <v>0</v>
      </c>
      <c r="T50" s="83">
        <f t="shared" si="19"/>
        <v>0</v>
      </c>
      <c r="U50" s="83">
        <f t="shared" si="19"/>
        <v>0</v>
      </c>
      <c r="V50" s="83">
        <f t="shared" ref="V50:W69" si="20">IF($B50&lt;=$U$3,IF(VLOOKUP($B50,VTABLE,V$9,FALSE)=V$8,$U50,0),0)</f>
        <v>0</v>
      </c>
      <c r="W50" s="83">
        <f t="shared" si="20"/>
        <v>0</v>
      </c>
      <c r="X50" s="83">
        <f t="shared" ref="X50:Z69" si="21">IF($B50&lt;=$U$3,VLOOKUP($B50,VTABLE,X$9,FALSE),0)</f>
        <v>0</v>
      </c>
      <c r="Y50" s="83">
        <f t="shared" si="21"/>
        <v>0</v>
      </c>
      <c r="Z50" s="83">
        <f t="shared" si="21"/>
        <v>0</v>
      </c>
      <c r="AA50" s="171">
        <f t="shared" si="9"/>
        <v>0</v>
      </c>
      <c r="AB50" s="83">
        <f t="shared" ref="AB50:AC69" si="22">IF($B50&lt;=$U$3,VLOOKUP($B50,VTABLE,AB$9,FALSE),0)</f>
        <v>0</v>
      </c>
      <c r="AC50" s="83">
        <f t="shared" si="22"/>
        <v>0</v>
      </c>
      <c r="AD50" s="171">
        <f t="shared" si="10"/>
        <v>0</v>
      </c>
      <c r="AE50" s="171">
        <f>IF(AD50=1,SUM(AD$10:AD50),0)</f>
        <v>0</v>
      </c>
      <c r="AF50" s="82" t="str">
        <f t="shared" si="11"/>
        <v/>
      </c>
      <c r="AG50" s="171">
        <f t="shared" si="12"/>
        <v>0</v>
      </c>
    </row>
    <row r="51" spans="1:33" ht="12" customHeight="1" x14ac:dyDescent="0.25">
      <c r="A51" s="497"/>
      <c r="B51" s="15">
        <v>42</v>
      </c>
      <c r="C51" s="468">
        <f t="shared" si="6"/>
        <v>0</v>
      </c>
      <c r="D51" s="469"/>
      <c r="E51" s="470"/>
      <c r="F51" s="67">
        <f t="shared" si="17"/>
        <v>0</v>
      </c>
      <c r="G51" s="67">
        <f t="shared" si="17"/>
        <v>0</v>
      </c>
      <c r="H51" s="67">
        <f t="shared" si="17"/>
        <v>0</v>
      </c>
      <c r="I51" s="67">
        <f t="shared" si="0"/>
        <v>0</v>
      </c>
      <c r="J51" s="67">
        <f t="shared" si="18"/>
        <v>0</v>
      </c>
      <c r="K51" s="16">
        <f t="shared" si="18"/>
        <v>0</v>
      </c>
      <c r="L51" s="67">
        <f t="shared" si="18"/>
        <v>0</v>
      </c>
      <c r="M51" s="17">
        <f>IF(L51&gt;0,VLOOKUP(I51,Labour!$AR$1:$AT$15,3,FALSE),0)</f>
        <v>0</v>
      </c>
      <c r="N51" s="70">
        <f t="shared" si="1"/>
        <v>0</v>
      </c>
      <c r="R51" s="83">
        <f t="shared" si="19"/>
        <v>0</v>
      </c>
      <c r="S51" s="83">
        <f t="shared" si="19"/>
        <v>0</v>
      </c>
      <c r="T51" s="83">
        <f t="shared" si="19"/>
        <v>0</v>
      </c>
      <c r="U51" s="83">
        <f t="shared" si="19"/>
        <v>0</v>
      </c>
      <c r="V51" s="83">
        <f t="shared" si="20"/>
        <v>0</v>
      </c>
      <c r="W51" s="83">
        <f t="shared" si="20"/>
        <v>0</v>
      </c>
      <c r="X51" s="83">
        <f t="shared" si="21"/>
        <v>0</v>
      </c>
      <c r="Y51" s="83">
        <f t="shared" si="21"/>
        <v>0</v>
      </c>
      <c r="Z51" s="83">
        <f t="shared" si="21"/>
        <v>0</v>
      </c>
      <c r="AA51" s="171">
        <f t="shared" si="9"/>
        <v>0</v>
      </c>
      <c r="AB51" s="83">
        <f t="shared" si="22"/>
        <v>0</v>
      </c>
      <c r="AC51" s="83">
        <f t="shared" si="22"/>
        <v>0</v>
      </c>
      <c r="AD51" s="171">
        <f t="shared" si="10"/>
        <v>0</v>
      </c>
      <c r="AE51" s="171">
        <f>IF(AD51=1,SUM(AD$10:AD51),0)</f>
        <v>0</v>
      </c>
      <c r="AF51" s="82" t="str">
        <f t="shared" si="11"/>
        <v/>
      </c>
      <c r="AG51" s="171">
        <f t="shared" si="12"/>
        <v>0</v>
      </c>
    </row>
    <row r="52" spans="1:33" ht="12" customHeight="1" x14ac:dyDescent="0.25">
      <c r="A52" s="497"/>
      <c r="B52" s="15">
        <v>43</v>
      </c>
      <c r="C52" s="468">
        <f t="shared" si="6"/>
        <v>0</v>
      </c>
      <c r="D52" s="469"/>
      <c r="E52" s="470"/>
      <c r="F52" s="67">
        <f t="shared" si="17"/>
        <v>0</v>
      </c>
      <c r="G52" s="67">
        <f t="shared" si="17"/>
        <v>0</v>
      </c>
      <c r="H52" s="67">
        <f t="shared" si="17"/>
        <v>0</v>
      </c>
      <c r="I52" s="67">
        <f t="shared" si="0"/>
        <v>0</v>
      </c>
      <c r="J52" s="67">
        <f t="shared" si="18"/>
        <v>0</v>
      </c>
      <c r="K52" s="16">
        <f t="shared" si="18"/>
        <v>0</v>
      </c>
      <c r="L52" s="67">
        <f t="shared" si="18"/>
        <v>0</v>
      </c>
      <c r="M52" s="17">
        <f>IF(L52&gt;0,VLOOKUP(I52,Labour!$AR$1:$AT$15,3,FALSE),0)</f>
        <v>0</v>
      </c>
      <c r="N52" s="70">
        <f t="shared" si="1"/>
        <v>0</v>
      </c>
      <c r="R52" s="83">
        <f t="shared" si="19"/>
        <v>0</v>
      </c>
      <c r="S52" s="83">
        <f t="shared" si="19"/>
        <v>0</v>
      </c>
      <c r="T52" s="83">
        <f t="shared" si="19"/>
        <v>0</v>
      </c>
      <c r="U52" s="83">
        <f t="shared" si="19"/>
        <v>0</v>
      </c>
      <c r="V52" s="83">
        <f t="shared" si="20"/>
        <v>0</v>
      </c>
      <c r="W52" s="83">
        <f t="shared" si="20"/>
        <v>0</v>
      </c>
      <c r="X52" s="83">
        <f t="shared" si="21"/>
        <v>0</v>
      </c>
      <c r="Y52" s="83">
        <f t="shared" si="21"/>
        <v>0</v>
      </c>
      <c r="Z52" s="83">
        <f t="shared" si="21"/>
        <v>0</v>
      </c>
      <c r="AA52" s="171">
        <f t="shared" si="9"/>
        <v>0</v>
      </c>
      <c r="AB52" s="83">
        <f t="shared" si="22"/>
        <v>0</v>
      </c>
      <c r="AC52" s="83">
        <f t="shared" si="22"/>
        <v>0</v>
      </c>
      <c r="AD52" s="171">
        <f t="shared" si="10"/>
        <v>0</v>
      </c>
      <c r="AE52" s="171">
        <f>IF(AD52=1,SUM(AD$10:AD52),0)</f>
        <v>0</v>
      </c>
      <c r="AF52" s="82" t="str">
        <f t="shared" si="11"/>
        <v/>
      </c>
      <c r="AG52" s="171">
        <f t="shared" si="12"/>
        <v>0</v>
      </c>
    </row>
    <row r="53" spans="1:33" ht="12" customHeight="1" x14ac:dyDescent="0.25">
      <c r="A53" s="497"/>
      <c r="B53" s="15">
        <v>44</v>
      </c>
      <c r="C53" s="468">
        <f t="shared" si="6"/>
        <v>0</v>
      </c>
      <c r="D53" s="469"/>
      <c r="E53" s="470"/>
      <c r="F53" s="67">
        <f t="shared" si="17"/>
        <v>0</v>
      </c>
      <c r="G53" s="67">
        <f t="shared" si="17"/>
        <v>0</v>
      </c>
      <c r="H53" s="67">
        <f t="shared" si="17"/>
        <v>0</v>
      </c>
      <c r="I53" s="67">
        <f t="shared" si="0"/>
        <v>0</v>
      </c>
      <c r="J53" s="67">
        <f t="shared" si="18"/>
        <v>0</v>
      </c>
      <c r="K53" s="16">
        <f t="shared" si="18"/>
        <v>0</v>
      </c>
      <c r="L53" s="67">
        <f t="shared" si="18"/>
        <v>0</v>
      </c>
      <c r="M53" s="17">
        <f>IF(L53&gt;0,VLOOKUP(I53,Labour!$AR$1:$AT$15,3,FALSE),0)</f>
        <v>0</v>
      </c>
      <c r="N53" s="70">
        <f t="shared" si="1"/>
        <v>0</v>
      </c>
      <c r="R53" s="83">
        <f t="shared" si="19"/>
        <v>0</v>
      </c>
      <c r="S53" s="83">
        <f t="shared" si="19"/>
        <v>0</v>
      </c>
      <c r="T53" s="83">
        <f t="shared" si="19"/>
        <v>0</v>
      </c>
      <c r="U53" s="83">
        <f t="shared" si="19"/>
        <v>0</v>
      </c>
      <c r="V53" s="83">
        <f t="shared" si="20"/>
        <v>0</v>
      </c>
      <c r="W53" s="83">
        <f t="shared" si="20"/>
        <v>0</v>
      </c>
      <c r="X53" s="83">
        <f t="shared" si="21"/>
        <v>0</v>
      </c>
      <c r="Y53" s="83">
        <f t="shared" si="21"/>
        <v>0</v>
      </c>
      <c r="Z53" s="83">
        <f t="shared" si="21"/>
        <v>0</v>
      </c>
      <c r="AA53" s="171">
        <f t="shared" si="9"/>
        <v>0</v>
      </c>
      <c r="AB53" s="83">
        <f t="shared" si="22"/>
        <v>0</v>
      </c>
      <c r="AC53" s="83">
        <f t="shared" si="22"/>
        <v>0</v>
      </c>
      <c r="AD53" s="171">
        <f t="shared" si="10"/>
        <v>0</v>
      </c>
      <c r="AE53" s="171">
        <f>IF(AD53=1,SUM(AD$10:AD53),0)</f>
        <v>0</v>
      </c>
      <c r="AF53" s="82" t="str">
        <f t="shared" si="11"/>
        <v/>
      </c>
      <c r="AG53" s="171">
        <f t="shared" si="12"/>
        <v>0</v>
      </c>
    </row>
    <row r="54" spans="1:33" ht="12" customHeight="1" x14ac:dyDescent="0.25">
      <c r="A54" s="497"/>
      <c r="B54" s="15">
        <v>45</v>
      </c>
      <c r="C54" s="468">
        <f t="shared" si="6"/>
        <v>0</v>
      </c>
      <c r="D54" s="469"/>
      <c r="E54" s="470"/>
      <c r="F54" s="67">
        <f t="shared" si="17"/>
        <v>0</v>
      </c>
      <c r="G54" s="67">
        <f t="shared" si="17"/>
        <v>0</v>
      </c>
      <c r="H54" s="67">
        <f t="shared" si="17"/>
        <v>0</v>
      </c>
      <c r="I54" s="67">
        <f t="shared" si="0"/>
        <v>0</v>
      </c>
      <c r="J54" s="67">
        <f t="shared" si="18"/>
        <v>0</v>
      </c>
      <c r="K54" s="16">
        <f t="shared" si="18"/>
        <v>0</v>
      </c>
      <c r="L54" s="67">
        <f t="shared" si="18"/>
        <v>0</v>
      </c>
      <c r="M54" s="17">
        <f>IF(L54&gt;0,VLOOKUP(I54,Labour!$AR$1:$AT$15,3,FALSE),0)</f>
        <v>0</v>
      </c>
      <c r="N54" s="70">
        <f t="shared" si="1"/>
        <v>0</v>
      </c>
      <c r="R54" s="83">
        <f t="shared" si="19"/>
        <v>0</v>
      </c>
      <c r="S54" s="83">
        <f t="shared" si="19"/>
        <v>0</v>
      </c>
      <c r="T54" s="83">
        <f t="shared" si="19"/>
        <v>0</v>
      </c>
      <c r="U54" s="83">
        <f t="shared" si="19"/>
        <v>0</v>
      </c>
      <c r="V54" s="83">
        <f t="shared" si="20"/>
        <v>0</v>
      </c>
      <c r="W54" s="83">
        <f t="shared" si="20"/>
        <v>0</v>
      </c>
      <c r="X54" s="83">
        <f t="shared" si="21"/>
        <v>0</v>
      </c>
      <c r="Y54" s="83">
        <f t="shared" si="21"/>
        <v>0</v>
      </c>
      <c r="Z54" s="83">
        <f t="shared" si="21"/>
        <v>0</v>
      </c>
      <c r="AA54" s="171">
        <f t="shared" si="9"/>
        <v>0</v>
      </c>
      <c r="AB54" s="83">
        <f t="shared" si="22"/>
        <v>0</v>
      </c>
      <c r="AC54" s="83">
        <f t="shared" si="22"/>
        <v>0</v>
      </c>
      <c r="AD54" s="171">
        <f t="shared" si="10"/>
        <v>0</v>
      </c>
      <c r="AE54" s="171">
        <f>IF(AD54=1,SUM(AD$10:AD54),0)</f>
        <v>0</v>
      </c>
      <c r="AF54" s="82" t="str">
        <f t="shared" si="11"/>
        <v/>
      </c>
      <c r="AG54" s="171">
        <f t="shared" si="12"/>
        <v>0</v>
      </c>
    </row>
    <row r="55" spans="1:33" ht="12" customHeight="1" x14ac:dyDescent="0.25">
      <c r="A55" s="497"/>
      <c r="B55" s="15">
        <v>46</v>
      </c>
      <c r="C55" s="468">
        <f t="shared" si="6"/>
        <v>0</v>
      </c>
      <c r="D55" s="469"/>
      <c r="E55" s="470"/>
      <c r="F55" s="67">
        <f t="shared" si="17"/>
        <v>0</v>
      </c>
      <c r="G55" s="67">
        <f t="shared" si="17"/>
        <v>0</v>
      </c>
      <c r="H55" s="67">
        <f t="shared" si="17"/>
        <v>0</v>
      </c>
      <c r="I55" s="67">
        <f t="shared" si="0"/>
        <v>0</v>
      </c>
      <c r="J55" s="67">
        <f t="shared" si="18"/>
        <v>0</v>
      </c>
      <c r="K55" s="16">
        <f t="shared" si="18"/>
        <v>0</v>
      </c>
      <c r="L55" s="67">
        <f t="shared" si="18"/>
        <v>0</v>
      </c>
      <c r="M55" s="17">
        <f>IF(L55&gt;0,VLOOKUP(I55,Labour!$AR$1:$AT$15,3,FALSE),0)</f>
        <v>0</v>
      </c>
      <c r="N55" s="70">
        <f t="shared" si="1"/>
        <v>0</v>
      </c>
      <c r="R55" s="83">
        <f t="shared" si="19"/>
        <v>0</v>
      </c>
      <c r="S55" s="83">
        <f t="shared" si="19"/>
        <v>0</v>
      </c>
      <c r="T55" s="83">
        <f t="shared" si="19"/>
        <v>0</v>
      </c>
      <c r="U55" s="83">
        <f t="shared" si="19"/>
        <v>0</v>
      </c>
      <c r="V55" s="83">
        <f t="shared" si="20"/>
        <v>0</v>
      </c>
      <c r="W55" s="83">
        <f t="shared" si="20"/>
        <v>0</v>
      </c>
      <c r="X55" s="83">
        <f t="shared" si="21"/>
        <v>0</v>
      </c>
      <c r="Y55" s="83">
        <f t="shared" si="21"/>
        <v>0</v>
      </c>
      <c r="Z55" s="83">
        <f t="shared" si="21"/>
        <v>0</v>
      </c>
      <c r="AA55" s="171">
        <f t="shared" si="9"/>
        <v>0</v>
      </c>
      <c r="AB55" s="83">
        <f t="shared" si="22"/>
        <v>0</v>
      </c>
      <c r="AC55" s="83">
        <f t="shared" si="22"/>
        <v>0</v>
      </c>
      <c r="AD55" s="171">
        <f t="shared" si="10"/>
        <v>0</v>
      </c>
      <c r="AE55" s="171">
        <f>IF(AD55=1,SUM(AD$10:AD55),0)</f>
        <v>0</v>
      </c>
      <c r="AF55" s="82" t="str">
        <f t="shared" si="11"/>
        <v/>
      </c>
      <c r="AG55" s="171">
        <f t="shared" si="12"/>
        <v>0</v>
      </c>
    </row>
    <row r="56" spans="1:33" ht="12" customHeight="1" x14ac:dyDescent="0.25">
      <c r="A56" s="497"/>
      <c r="B56" s="15">
        <v>47</v>
      </c>
      <c r="C56" s="468">
        <f t="shared" si="6"/>
        <v>0</v>
      </c>
      <c r="D56" s="469"/>
      <c r="E56" s="470"/>
      <c r="F56" s="67">
        <f t="shared" si="17"/>
        <v>0</v>
      </c>
      <c r="G56" s="67">
        <f t="shared" si="17"/>
        <v>0</v>
      </c>
      <c r="H56" s="67">
        <f t="shared" si="17"/>
        <v>0</v>
      </c>
      <c r="I56" s="67">
        <f t="shared" si="0"/>
        <v>0</v>
      </c>
      <c r="J56" s="67">
        <f t="shared" si="18"/>
        <v>0</v>
      </c>
      <c r="K56" s="16">
        <f t="shared" si="18"/>
        <v>0</v>
      </c>
      <c r="L56" s="67">
        <f t="shared" si="18"/>
        <v>0</v>
      </c>
      <c r="M56" s="17">
        <f>IF(L56&gt;0,VLOOKUP(I56,Labour!$AR$1:$AT$15,3,FALSE),0)</f>
        <v>0</v>
      </c>
      <c r="N56" s="70">
        <f t="shared" si="1"/>
        <v>0</v>
      </c>
      <c r="R56" s="83">
        <f t="shared" si="19"/>
        <v>0</v>
      </c>
      <c r="S56" s="83">
        <f t="shared" si="19"/>
        <v>0</v>
      </c>
      <c r="T56" s="83">
        <f t="shared" si="19"/>
        <v>0</v>
      </c>
      <c r="U56" s="83">
        <f t="shared" si="19"/>
        <v>0</v>
      </c>
      <c r="V56" s="83">
        <f t="shared" si="20"/>
        <v>0</v>
      </c>
      <c r="W56" s="83">
        <f t="shared" si="20"/>
        <v>0</v>
      </c>
      <c r="X56" s="83">
        <f t="shared" si="21"/>
        <v>0</v>
      </c>
      <c r="Y56" s="83">
        <f t="shared" si="21"/>
        <v>0</v>
      </c>
      <c r="Z56" s="83">
        <f t="shared" si="21"/>
        <v>0</v>
      </c>
      <c r="AA56" s="171">
        <f t="shared" si="9"/>
        <v>0</v>
      </c>
      <c r="AB56" s="83">
        <f t="shared" si="22"/>
        <v>0</v>
      </c>
      <c r="AC56" s="83">
        <f t="shared" si="22"/>
        <v>0</v>
      </c>
      <c r="AD56" s="171">
        <f t="shared" si="10"/>
        <v>0</v>
      </c>
      <c r="AE56" s="171">
        <f>IF(AD56=1,SUM(AD$10:AD56),0)</f>
        <v>0</v>
      </c>
      <c r="AF56" s="82" t="str">
        <f t="shared" si="11"/>
        <v/>
      </c>
      <c r="AG56" s="171">
        <f t="shared" si="12"/>
        <v>0</v>
      </c>
    </row>
    <row r="57" spans="1:33" ht="12" customHeight="1" x14ac:dyDescent="0.25">
      <c r="A57" s="497"/>
      <c r="B57" s="15">
        <v>48</v>
      </c>
      <c r="C57" s="468">
        <f t="shared" si="6"/>
        <v>0</v>
      </c>
      <c r="D57" s="469"/>
      <c r="E57" s="470"/>
      <c r="F57" s="67">
        <f t="shared" si="17"/>
        <v>0</v>
      </c>
      <c r="G57" s="67">
        <f t="shared" si="17"/>
        <v>0</v>
      </c>
      <c r="H57" s="67">
        <f t="shared" si="17"/>
        <v>0</v>
      </c>
      <c r="I57" s="67">
        <f t="shared" si="0"/>
        <v>0</v>
      </c>
      <c r="J57" s="67">
        <f t="shared" si="18"/>
        <v>0</v>
      </c>
      <c r="K57" s="16">
        <f t="shared" si="18"/>
        <v>0</v>
      </c>
      <c r="L57" s="67">
        <f t="shared" si="18"/>
        <v>0</v>
      </c>
      <c r="M57" s="17">
        <f>IF(L57&gt;0,VLOOKUP(I57,Labour!$AR$1:$AT$15,3,FALSE),0)</f>
        <v>0</v>
      </c>
      <c r="N57" s="70">
        <f t="shared" si="1"/>
        <v>0</v>
      </c>
      <c r="R57" s="83">
        <f t="shared" si="19"/>
        <v>0</v>
      </c>
      <c r="S57" s="83">
        <f t="shared" si="19"/>
        <v>0</v>
      </c>
      <c r="T57" s="83">
        <f t="shared" si="19"/>
        <v>0</v>
      </c>
      <c r="U57" s="83">
        <f t="shared" si="19"/>
        <v>0</v>
      </c>
      <c r="V57" s="83">
        <f t="shared" si="20"/>
        <v>0</v>
      </c>
      <c r="W57" s="83">
        <f t="shared" si="20"/>
        <v>0</v>
      </c>
      <c r="X57" s="83">
        <f t="shared" si="21"/>
        <v>0</v>
      </c>
      <c r="Y57" s="83">
        <f t="shared" si="21"/>
        <v>0</v>
      </c>
      <c r="Z57" s="83">
        <f t="shared" si="21"/>
        <v>0</v>
      </c>
      <c r="AA57" s="171">
        <f t="shared" si="9"/>
        <v>0</v>
      </c>
      <c r="AB57" s="83">
        <f t="shared" si="22"/>
        <v>0</v>
      </c>
      <c r="AC57" s="83">
        <f t="shared" si="22"/>
        <v>0</v>
      </c>
      <c r="AD57" s="171">
        <f t="shared" si="10"/>
        <v>0</v>
      </c>
      <c r="AE57" s="171">
        <f>IF(AD57=1,SUM(AD$10:AD57),0)</f>
        <v>0</v>
      </c>
      <c r="AF57" s="82" t="str">
        <f t="shared" si="11"/>
        <v/>
      </c>
      <c r="AG57" s="171">
        <f t="shared" si="12"/>
        <v>0</v>
      </c>
    </row>
    <row r="58" spans="1:33" ht="12" customHeight="1" x14ac:dyDescent="0.25">
      <c r="A58" s="497"/>
      <c r="B58" s="15">
        <v>49</v>
      </c>
      <c r="C58" s="468">
        <f t="shared" si="6"/>
        <v>0</v>
      </c>
      <c r="D58" s="469"/>
      <c r="E58" s="470"/>
      <c r="F58" s="67">
        <f t="shared" si="17"/>
        <v>0</v>
      </c>
      <c r="G58" s="67">
        <f t="shared" si="17"/>
        <v>0</v>
      </c>
      <c r="H58" s="67">
        <f t="shared" si="17"/>
        <v>0</v>
      </c>
      <c r="I58" s="67">
        <f t="shared" si="0"/>
        <v>0</v>
      </c>
      <c r="J58" s="67">
        <f t="shared" si="18"/>
        <v>0</v>
      </c>
      <c r="K58" s="16">
        <f t="shared" si="18"/>
        <v>0</v>
      </c>
      <c r="L58" s="67">
        <f t="shared" si="18"/>
        <v>0</v>
      </c>
      <c r="M58" s="17">
        <f>IF(L58&gt;0,VLOOKUP(I58,Labour!$AR$1:$AT$15,3,FALSE),0)</f>
        <v>0</v>
      </c>
      <c r="N58" s="70">
        <f t="shared" si="1"/>
        <v>0</v>
      </c>
      <c r="R58" s="83">
        <f t="shared" si="19"/>
        <v>0</v>
      </c>
      <c r="S58" s="83">
        <f t="shared" si="19"/>
        <v>0</v>
      </c>
      <c r="T58" s="83">
        <f t="shared" si="19"/>
        <v>0</v>
      </c>
      <c r="U58" s="83">
        <f t="shared" si="19"/>
        <v>0</v>
      </c>
      <c r="V58" s="83">
        <f t="shared" si="20"/>
        <v>0</v>
      </c>
      <c r="W58" s="83">
        <f t="shared" si="20"/>
        <v>0</v>
      </c>
      <c r="X58" s="83">
        <f t="shared" si="21"/>
        <v>0</v>
      </c>
      <c r="Y58" s="83">
        <f t="shared" si="21"/>
        <v>0</v>
      </c>
      <c r="Z58" s="83">
        <f t="shared" si="21"/>
        <v>0</v>
      </c>
      <c r="AA58" s="171">
        <f t="shared" si="9"/>
        <v>0</v>
      </c>
      <c r="AB58" s="83">
        <f t="shared" si="22"/>
        <v>0</v>
      </c>
      <c r="AC58" s="83">
        <f t="shared" si="22"/>
        <v>0</v>
      </c>
      <c r="AD58" s="171">
        <f t="shared" si="10"/>
        <v>0</v>
      </c>
      <c r="AE58" s="171">
        <f>IF(AD58=1,SUM(AD$10:AD58),0)</f>
        <v>0</v>
      </c>
      <c r="AF58" s="82" t="str">
        <f t="shared" si="11"/>
        <v/>
      </c>
      <c r="AG58" s="171">
        <f t="shared" si="12"/>
        <v>0</v>
      </c>
    </row>
    <row r="59" spans="1:33" ht="12" customHeight="1" x14ac:dyDescent="0.25">
      <c r="A59" s="497"/>
      <c r="B59" s="15">
        <v>50</v>
      </c>
      <c r="C59" s="468">
        <f t="shared" si="6"/>
        <v>0</v>
      </c>
      <c r="D59" s="469"/>
      <c r="E59" s="470"/>
      <c r="F59" s="67">
        <f t="shared" si="17"/>
        <v>0</v>
      </c>
      <c r="G59" s="67">
        <f t="shared" si="17"/>
        <v>0</v>
      </c>
      <c r="H59" s="67">
        <f t="shared" si="17"/>
        <v>0</v>
      </c>
      <c r="I59" s="67">
        <f t="shared" si="0"/>
        <v>0</v>
      </c>
      <c r="J59" s="67">
        <f t="shared" si="18"/>
        <v>0</v>
      </c>
      <c r="K59" s="16">
        <f t="shared" si="18"/>
        <v>0</v>
      </c>
      <c r="L59" s="67">
        <f t="shared" si="18"/>
        <v>0</v>
      </c>
      <c r="M59" s="17">
        <f>IF(L59&gt;0,VLOOKUP(I59,Labour!$AR$1:$AT$15,3,FALSE),0)</f>
        <v>0</v>
      </c>
      <c r="N59" s="70">
        <f t="shared" si="1"/>
        <v>0</v>
      </c>
      <c r="R59" s="83">
        <f t="shared" si="19"/>
        <v>0</v>
      </c>
      <c r="S59" s="83">
        <f t="shared" si="19"/>
        <v>0</v>
      </c>
      <c r="T59" s="83">
        <f t="shared" si="19"/>
        <v>0</v>
      </c>
      <c r="U59" s="83">
        <f t="shared" si="19"/>
        <v>0</v>
      </c>
      <c r="V59" s="83">
        <f t="shared" si="20"/>
        <v>0</v>
      </c>
      <c r="W59" s="83">
        <f t="shared" si="20"/>
        <v>0</v>
      </c>
      <c r="X59" s="83">
        <f t="shared" si="21"/>
        <v>0</v>
      </c>
      <c r="Y59" s="83">
        <f t="shared" si="21"/>
        <v>0</v>
      </c>
      <c r="Z59" s="83">
        <f t="shared" si="21"/>
        <v>0</v>
      </c>
      <c r="AA59" s="171">
        <f t="shared" si="9"/>
        <v>0</v>
      </c>
      <c r="AB59" s="83">
        <f t="shared" si="22"/>
        <v>0</v>
      </c>
      <c r="AC59" s="83">
        <f t="shared" si="22"/>
        <v>0</v>
      </c>
      <c r="AD59" s="171">
        <f t="shared" si="10"/>
        <v>0</v>
      </c>
      <c r="AE59" s="171">
        <f>IF(AD59=1,SUM(AD$10:AD59),0)</f>
        <v>0</v>
      </c>
      <c r="AF59" s="82" t="str">
        <f t="shared" si="11"/>
        <v/>
      </c>
      <c r="AG59" s="171">
        <f t="shared" si="12"/>
        <v>0</v>
      </c>
    </row>
    <row r="60" spans="1:33" ht="12" customHeight="1" x14ac:dyDescent="0.25">
      <c r="A60" s="497"/>
      <c r="B60" s="15">
        <v>51</v>
      </c>
      <c r="C60" s="468">
        <f t="shared" si="6"/>
        <v>0</v>
      </c>
      <c r="D60" s="469"/>
      <c r="E60" s="470"/>
      <c r="F60" s="67">
        <f t="shared" si="17"/>
        <v>0</v>
      </c>
      <c r="G60" s="67">
        <f t="shared" si="17"/>
        <v>0</v>
      </c>
      <c r="H60" s="67">
        <f t="shared" si="17"/>
        <v>0</v>
      </c>
      <c r="I60" s="67">
        <f t="shared" si="0"/>
        <v>0</v>
      </c>
      <c r="J60" s="67">
        <f t="shared" si="18"/>
        <v>0</v>
      </c>
      <c r="K60" s="16">
        <f t="shared" si="18"/>
        <v>0</v>
      </c>
      <c r="L60" s="67">
        <f t="shared" si="18"/>
        <v>0</v>
      </c>
      <c r="M60" s="17">
        <f>IF(L60&gt;0,VLOOKUP(I60,Labour!$AR$1:$AT$15,3,FALSE),0)</f>
        <v>0</v>
      </c>
      <c r="N60" s="70">
        <f t="shared" si="1"/>
        <v>0</v>
      </c>
      <c r="R60" s="83">
        <f t="shared" si="19"/>
        <v>0</v>
      </c>
      <c r="S60" s="83">
        <f t="shared" si="19"/>
        <v>0</v>
      </c>
      <c r="T60" s="83">
        <f t="shared" si="19"/>
        <v>0</v>
      </c>
      <c r="U60" s="83">
        <f t="shared" si="19"/>
        <v>0</v>
      </c>
      <c r="V60" s="83">
        <f t="shared" si="20"/>
        <v>0</v>
      </c>
      <c r="W60" s="83">
        <f t="shared" si="20"/>
        <v>0</v>
      </c>
      <c r="X60" s="83">
        <f t="shared" si="21"/>
        <v>0</v>
      </c>
      <c r="Y60" s="83">
        <f t="shared" si="21"/>
        <v>0</v>
      </c>
      <c r="Z60" s="83">
        <f t="shared" si="21"/>
        <v>0</v>
      </c>
      <c r="AA60" s="171">
        <f t="shared" si="9"/>
        <v>0</v>
      </c>
      <c r="AB60" s="83">
        <f t="shared" si="22"/>
        <v>0</v>
      </c>
      <c r="AC60" s="83">
        <f t="shared" si="22"/>
        <v>0</v>
      </c>
      <c r="AD60" s="171">
        <f t="shared" si="10"/>
        <v>0</v>
      </c>
      <c r="AE60" s="171">
        <f>IF(AD60=1,SUM(AD$10:AD60),0)</f>
        <v>0</v>
      </c>
      <c r="AF60" s="82" t="str">
        <f t="shared" si="11"/>
        <v/>
      </c>
      <c r="AG60" s="171">
        <f t="shared" si="12"/>
        <v>0</v>
      </c>
    </row>
    <row r="61" spans="1:33" ht="12" customHeight="1" x14ac:dyDescent="0.25">
      <c r="A61" s="497"/>
      <c r="B61" s="15">
        <v>52</v>
      </c>
      <c r="C61" s="468">
        <f t="shared" si="6"/>
        <v>0</v>
      </c>
      <c r="D61" s="469"/>
      <c r="E61" s="470"/>
      <c r="F61" s="67">
        <f t="shared" si="17"/>
        <v>0</v>
      </c>
      <c r="G61" s="67">
        <f t="shared" si="17"/>
        <v>0</v>
      </c>
      <c r="H61" s="67">
        <f t="shared" si="17"/>
        <v>0</v>
      </c>
      <c r="I61" s="67">
        <f t="shared" si="0"/>
        <v>0</v>
      </c>
      <c r="J61" s="67">
        <f t="shared" si="18"/>
        <v>0</v>
      </c>
      <c r="K61" s="16">
        <f t="shared" si="18"/>
        <v>0</v>
      </c>
      <c r="L61" s="67">
        <f t="shared" si="18"/>
        <v>0</v>
      </c>
      <c r="M61" s="17">
        <f>IF(L61&gt;0,VLOOKUP(I61,Labour!$AR$1:$AT$15,3,FALSE),0)</f>
        <v>0</v>
      </c>
      <c r="N61" s="70">
        <f t="shared" si="1"/>
        <v>0</v>
      </c>
      <c r="R61" s="83">
        <f t="shared" si="19"/>
        <v>0</v>
      </c>
      <c r="S61" s="83">
        <f t="shared" si="19"/>
        <v>0</v>
      </c>
      <c r="T61" s="83">
        <f t="shared" si="19"/>
        <v>0</v>
      </c>
      <c r="U61" s="83">
        <f t="shared" si="19"/>
        <v>0</v>
      </c>
      <c r="V61" s="83">
        <f t="shared" si="20"/>
        <v>0</v>
      </c>
      <c r="W61" s="83">
        <f t="shared" si="20"/>
        <v>0</v>
      </c>
      <c r="X61" s="83">
        <f t="shared" si="21"/>
        <v>0</v>
      </c>
      <c r="Y61" s="83">
        <f t="shared" si="21"/>
        <v>0</v>
      </c>
      <c r="Z61" s="83">
        <f t="shared" si="21"/>
        <v>0</v>
      </c>
      <c r="AA61" s="171">
        <f t="shared" si="9"/>
        <v>0</v>
      </c>
      <c r="AB61" s="83">
        <f t="shared" si="22"/>
        <v>0</v>
      </c>
      <c r="AC61" s="83">
        <f t="shared" si="22"/>
        <v>0</v>
      </c>
      <c r="AD61" s="171">
        <f t="shared" si="10"/>
        <v>0</v>
      </c>
      <c r="AE61" s="171">
        <f>IF(AD61=1,SUM(AD$10:AD61),0)</f>
        <v>0</v>
      </c>
      <c r="AF61" s="82" t="str">
        <f t="shared" si="11"/>
        <v/>
      </c>
      <c r="AG61" s="171">
        <f t="shared" si="12"/>
        <v>0</v>
      </c>
    </row>
    <row r="62" spans="1:33" ht="12" customHeight="1" x14ac:dyDescent="0.25">
      <c r="A62" s="497"/>
      <c r="B62" s="15">
        <v>53</v>
      </c>
      <c r="C62" s="468">
        <f t="shared" si="6"/>
        <v>0</v>
      </c>
      <c r="D62" s="469"/>
      <c r="E62" s="470"/>
      <c r="F62" s="67">
        <f t="shared" si="17"/>
        <v>0</v>
      </c>
      <c r="G62" s="67">
        <f t="shared" si="17"/>
        <v>0</v>
      </c>
      <c r="H62" s="67">
        <f t="shared" si="17"/>
        <v>0</v>
      </c>
      <c r="I62" s="67">
        <f t="shared" si="0"/>
        <v>0</v>
      </c>
      <c r="J62" s="67">
        <f t="shared" si="18"/>
        <v>0</v>
      </c>
      <c r="K62" s="16">
        <f t="shared" si="18"/>
        <v>0</v>
      </c>
      <c r="L62" s="67">
        <f t="shared" si="18"/>
        <v>0</v>
      </c>
      <c r="M62" s="17">
        <f>IF(L62&gt;0,VLOOKUP(I62,Labour!$AR$1:$AT$15,3,FALSE),0)</f>
        <v>0</v>
      </c>
      <c r="N62" s="70">
        <f t="shared" si="1"/>
        <v>0</v>
      </c>
      <c r="R62" s="83">
        <f t="shared" si="19"/>
        <v>0</v>
      </c>
      <c r="S62" s="83">
        <f t="shared" si="19"/>
        <v>0</v>
      </c>
      <c r="T62" s="83">
        <f t="shared" si="19"/>
        <v>0</v>
      </c>
      <c r="U62" s="83">
        <f t="shared" si="19"/>
        <v>0</v>
      </c>
      <c r="V62" s="83">
        <f t="shared" si="20"/>
        <v>0</v>
      </c>
      <c r="W62" s="83">
        <f t="shared" si="20"/>
        <v>0</v>
      </c>
      <c r="X62" s="83">
        <f t="shared" si="21"/>
        <v>0</v>
      </c>
      <c r="Y62" s="83">
        <f t="shared" si="21"/>
        <v>0</v>
      </c>
      <c r="Z62" s="83">
        <f t="shared" si="21"/>
        <v>0</v>
      </c>
      <c r="AA62" s="171">
        <f t="shared" si="9"/>
        <v>0</v>
      </c>
      <c r="AB62" s="83">
        <f t="shared" si="22"/>
        <v>0</v>
      </c>
      <c r="AC62" s="83">
        <f t="shared" si="22"/>
        <v>0</v>
      </c>
      <c r="AD62" s="171">
        <f t="shared" si="10"/>
        <v>0</v>
      </c>
      <c r="AE62" s="171">
        <f>IF(AD62=1,SUM(AD$10:AD62),0)</f>
        <v>0</v>
      </c>
      <c r="AF62" s="82" t="str">
        <f t="shared" si="11"/>
        <v/>
      </c>
      <c r="AG62" s="171">
        <f t="shared" si="12"/>
        <v>0</v>
      </c>
    </row>
    <row r="63" spans="1:33" ht="12" customHeight="1" x14ac:dyDescent="0.25">
      <c r="A63" s="497"/>
      <c r="B63" s="15">
        <v>54</v>
      </c>
      <c r="C63" s="468">
        <f t="shared" si="6"/>
        <v>0</v>
      </c>
      <c r="D63" s="469"/>
      <c r="E63" s="470"/>
      <c r="F63" s="67">
        <f t="shared" si="17"/>
        <v>0</v>
      </c>
      <c r="G63" s="67">
        <f t="shared" si="17"/>
        <v>0</v>
      </c>
      <c r="H63" s="67">
        <f t="shared" si="17"/>
        <v>0</v>
      </c>
      <c r="I63" s="67">
        <f t="shared" si="0"/>
        <v>0</v>
      </c>
      <c r="J63" s="67">
        <f t="shared" si="18"/>
        <v>0</v>
      </c>
      <c r="K63" s="16">
        <f t="shared" si="18"/>
        <v>0</v>
      </c>
      <c r="L63" s="67">
        <f t="shared" si="18"/>
        <v>0</v>
      </c>
      <c r="M63" s="17">
        <f>IF(L63&gt;0,VLOOKUP(I63,Labour!$AR$1:$AT$15,3,FALSE),0)</f>
        <v>0</v>
      </c>
      <c r="N63" s="70">
        <f t="shared" si="1"/>
        <v>0</v>
      </c>
      <c r="R63" s="83">
        <f t="shared" si="19"/>
        <v>0</v>
      </c>
      <c r="S63" s="83">
        <f t="shared" si="19"/>
        <v>0</v>
      </c>
      <c r="T63" s="83">
        <f t="shared" si="19"/>
        <v>0</v>
      </c>
      <c r="U63" s="83">
        <f t="shared" si="19"/>
        <v>0</v>
      </c>
      <c r="V63" s="83">
        <f t="shared" si="20"/>
        <v>0</v>
      </c>
      <c r="W63" s="83">
        <f t="shared" si="20"/>
        <v>0</v>
      </c>
      <c r="X63" s="83">
        <f t="shared" si="21"/>
        <v>0</v>
      </c>
      <c r="Y63" s="83">
        <f t="shared" si="21"/>
        <v>0</v>
      </c>
      <c r="Z63" s="83">
        <f t="shared" si="21"/>
        <v>0</v>
      </c>
      <c r="AA63" s="171">
        <f t="shared" si="9"/>
        <v>0</v>
      </c>
      <c r="AB63" s="83">
        <f t="shared" si="22"/>
        <v>0</v>
      </c>
      <c r="AC63" s="83">
        <f t="shared" si="22"/>
        <v>0</v>
      </c>
      <c r="AD63" s="171">
        <f t="shared" si="10"/>
        <v>0</v>
      </c>
      <c r="AE63" s="171">
        <f>IF(AD63=1,SUM(AD$10:AD63),0)</f>
        <v>0</v>
      </c>
      <c r="AF63" s="82" t="str">
        <f t="shared" si="11"/>
        <v/>
      </c>
      <c r="AG63" s="171">
        <f t="shared" si="12"/>
        <v>0</v>
      </c>
    </row>
    <row r="64" spans="1:33" ht="12" customHeight="1" x14ac:dyDescent="0.25">
      <c r="A64" s="497"/>
      <c r="B64" s="15">
        <v>55</v>
      </c>
      <c r="C64" s="468">
        <f t="shared" si="6"/>
        <v>0</v>
      </c>
      <c r="D64" s="469"/>
      <c r="E64" s="470"/>
      <c r="F64" s="67">
        <f t="shared" si="17"/>
        <v>0</v>
      </c>
      <c r="G64" s="67">
        <f t="shared" si="17"/>
        <v>0</v>
      </c>
      <c r="H64" s="67">
        <f t="shared" si="17"/>
        <v>0</v>
      </c>
      <c r="I64" s="67">
        <f t="shared" si="0"/>
        <v>0</v>
      </c>
      <c r="J64" s="67">
        <f t="shared" si="18"/>
        <v>0</v>
      </c>
      <c r="K64" s="16">
        <f t="shared" si="18"/>
        <v>0</v>
      </c>
      <c r="L64" s="67">
        <f t="shared" si="18"/>
        <v>0</v>
      </c>
      <c r="M64" s="17">
        <f>IF(L64&gt;0,VLOOKUP(I64,Labour!$AR$1:$AT$15,3,FALSE),0)</f>
        <v>0</v>
      </c>
      <c r="N64" s="70">
        <f t="shared" si="1"/>
        <v>0</v>
      </c>
      <c r="R64" s="83">
        <f t="shared" si="19"/>
        <v>0</v>
      </c>
      <c r="S64" s="83">
        <f t="shared" si="19"/>
        <v>0</v>
      </c>
      <c r="T64" s="83">
        <f t="shared" si="19"/>
        <v>0</v>
      </c>
      <c r="U64" s="83">
        <f t="shared" si="19"/>
        <v>0</v>
      </c>
      <c r="V64" s="83">
        <f t="shared" si="20"/>
        <v>0</v>
      </c>
      <c r="W64" s="83">
        <f t="shared" si="20"/>
        <v>0</v>
      </c>
      <c r="X64" s="83">
        <f t="shared" si="21"/>
        <v>0</v>
      </c>
      <c r="Y64" s="83">
        <f t="shared" si="21"/>
        <v>0</v>
      </c>
      <c r="Z64" s="83">
        <f t="shared" si="21"/>
        <v>0</v>
      </c>
      <c r="AA64" s="171">
        <f t="shared" si="9"/>
        <v>0</v>
      </c>
      <c r="AB64" s="83">
        <f t="shared" si="22"/>
        <v>0</v>
      </c>
      <c r="AC64" s="83">
        <f t="shared" si="22"/>
        <v>0</v>
      </c>
      <c r="AD64" s="171">
        <f t="shared" si="10"/>
        <v>0</v>
      </c>
      <c r="AE64" s="171">
        <f>IF(AD64=1,SUM(AD$10:AD64),0)</f>
        <v>0</v>
      </c>
      <c r="AF64" s="82" t="str">
        <f t="shared" si="11"/>
        <v/>
      </c>
      <c r="AG64" s="171">
        <f t="shared" si="12"/>
        <v>0</v>
      </c>
    </row>
    <row r="65" spans="1:33" ht="12" customHeight="1" x14ac:dyDescent="0.25">
      <c r="A65" s="497"/>
      <c r="B65" s="15">
        <v>56</v>
      </c>
      <c r="C65" s="468">
        <f t="shared" si="6"/>
        <v>0</v>
      </c>
      <c r="D65" s="469"/>
      <c r="E65" s="470"/>
      <c r="F65" s="67">
        <f t="shared" si="17"/>
        <v>0</v>
      </c>
      <c r="G65" s="67">
        <f t="shared" si="17"/>
        <v>0</v>
      </c>
      <c r="H65" s="67">
        <f t="shared" si="17"/>
        <v>0</v>
      </c>
      <c r="I65" s="67">
        <f t="shared" si="0"/>
        <v>0</v>
      </c>
      <c r="J65" s="67">
        <f t="shared" si="18"/>
        <v>0</v>
      </c>
      <c r="K65" s="16">
        <f t="shared" si="18"/>
        <v>0</v>
      </c>
      <c r="L65" s="67">
        <f t="shared" si="18"/>
        <v>0</v>
      </c>
      <c r="M65" s="17">
        <f>IF(L65&gt;0,VLOOKUP(I65,Labour!$AR$1:$AT$15,3,FALSE),0)</f>
        <v>0</v>
      </c>
      <c r="N65" s="70">
        <f t="shared" si="1"/>
        <v>0</v>
      </c>
      <c r="R65" s="83">
        <f t="shared" si="19"/>
        <v>0</v>
      </c>
      <c r="S65" s="83">
        <f t="shared" si="19"/>
        <v>0</v>
      </c>
      <c r="T65" s="83">
        <f t="shared" si="19"/>
        <v>0</v>
      </c>
      <c r="U65" s="83">
        <f t="shared" si="19"/>
        <v>0</v>
      </c>
      <c r="V65" s="83">
        <f t="shared" si="20"/>
        <v>0</v>
      </c>
      <c r="W65" s="83">
        <f t="shared" si="20"/>
        <v>0</v>
      </c>
      <c r="X65" s="83">
        <f t="shared" si="21"/>
        <v>0</v>
      </c>
      <c r="Y65" s="83">
        <f t="shared" si="21"/>
        <v>0</v>
      </c>
      <c r="Z65" s="83">
        <f t="shared" si="21"/>
        <v>0</v>
      </c>
      <c r="AA65" s="171">
        <f t="shared" si="9"/>
        <v>0</v>
      </c>
      <c r="AB65" s="83">
        <f t="shared" si="22"/>
        <v>0</v>
      </c>
      <c r="AC65" s="83">
        <f t="shared" si="22"/>
        <v>0</v>
      </c>
      <c r="AD65" s="171">
        <f t="shared" si="10"/>
        <v>0</v>
      </c>
      <c r="AE65" s="171">
        <f>IF(AD65=1,SUM(AD$10:AD65),0)</f>
        <v>0</v>
      </c>
      <c r="AF65" s="82" t="str">
        <f t="shared" si="11"/>
        <v/>
      </c>
      <c r="AG65" s="171">
        <f t="shared" si="12"/>
        <v>0</v>
      </c>
    </row>
    <row r="66" spans="1:33" ht="12" customHeight="1" x14ac:dyDescent="0.25">
      <c r="A66" s="497"/>
      <c r="B66" s="15">
        <v>57</v>
      </c>
      <c r="C66" s="468">
        <f t="shared" si="6"/>
        <v>0</v>
      </c>
      <c r="D66" s="469"/>
      <c r="E66" s="470"/>
      <c r="F66" s="67">
        <f t="shared" si="17"/>
        <v>0</v>
      </c>
      <c r="G66" s="67">
        <f t="shared" si="17"/>
        <v>0</v>
      </c>
      <c r="H66" s="67">
        <f t="shared" si="17"/>
        <v>0</v>
      </c>
      <c r="I66" s="67">
        <f t="shared" si="0"/>
        <v>0</v>
      </c>
      <c r="J66" s="67">
        <f t="shared" si="18"/>
        <v>0</v>
      </c>
      <c r="K66" s="16">
        <f t="shared" si="18"/>
        <v>0</v>
      </c>
      <c r="L66" s="67">
        <f t="shared" si="18"/>
        <v>0</v>
      </c>
      <c r="M66" s="17">
        <f>IF(L66&gt;0,VLOOKUP(I66,Labour!$AR$1:$AT$15,3,FALSE),0)</f>
        <v>0</v>
      </c>
      <c r="N66" s="70">
        <f t="shared" si="1"/>
        <v>0</v>
      </c>
      <c r="R66" s="83">
        <f t="shared" si="19"/>
        <v>0</v>
      </c>
      <c r="S66" s="83">
        <f t="shared" si="19"/>
        <v>0</v>
      </c>
      <c r="T66" s="83">
        <f t="shared" si="19"/>
        <v>0</v>
      </c>
      <c r="U66" s="83">
        <f t="shared" si="19"/>
        <v>0</v>
      </c>
      <c r="V66" s="83">
        <f t="shared" si="20"/>
        <v>0</v>
      </c>
      <c r="W66" s="83">
        <f t="shared" si="20"/>
        <v>0</v>
      </c>
      <c r="X66" s="83">
        <f t="shared" si="21"/>
        <v>0</v>
      </c>
      <c r="Y66" s="83">
        <f t="shared" si="21"/>
        <v>0</v>
      </c>
      <c r="Z66" s="83">
        <f t="shared" si="21"/>
        <v>0</v>
      </c>
      <c r="AA66" s="171">
        <f t="shared" si="9"/>
        <v>0</v>
      </c>
      <c r="AB66" s="83">
        <f t="shared" si="22"/>
        <v>0</v>
      </c>
      <c r="AC66" s="83">
        <f t="shared" si="22"/>
        <v>0</v>
      </c>
      <c r="AD66" s="171">
        <f t="shared" si="10"/>
        <v>0</v>
      </c>
      <c r="AE66" s="171">
        <f>IF(AD66=1,SUM(AD$10:AD66),0)</f>
        <v>0</v>
      </c>
      <c r="AF66" s="82" t="str">
        <f t="shared" si="11"/>
        <v/>
      </c>
      <c r="AG66" s="171">
        <f t="shared" si="12"/>
        <v>0</v>
      </c>
    </row>
    <row r="67" spans="1:33" ht="12" customHeight="1" x14ac:dyDescent="0.25">
      <c r="A67" s="497"/>
      <c r="B67" s="15">
        <v>58</v>
      </c>
      <c r="C67" s="468">
        <f t="shared" si="6"/>
        <v>0</v>
      </c>
      <c r="D67" s="469"/>
      <c r="E67" s="470"/>
      <c r="F67" s="67">
        <f t="shared" si="17"/>
        <v>0</v>
      </c>
      <c r="G67" s="67">
        <f t="shared" si="17"/>
        <v>0</v>
      </c>
      <c r="H67" s="67">
        <f t="shared" si="17"/>
        <v>0</v>
      </c>
      <c r="I67" s="67">
        <f t="shared" si="0"/>
        <v>0</v>
      </c>
      <c r="J67" s="67">
        <f t="shared" si="18"/>
        <v>0</v>
      </c>
      <c r="K67" s="16">
        <f t="shared" si="18"/>
        <v>0</v>
      </c>
      <c r="L67" s="67">
        <f t="shared" si="18"/>
        <v>0</v>
      </c>
      <c r="M67" s="17">
        <f>IF(L67&gt;0,VLOOKUP(I67,Labour!$AR$1:$AT$15,3,FALSE),0)</f>
        <v>0</v>
      </c>
      <c r="N67" s="70">
        <f t="shared" si="1"/>
        <v>0</v>
      </c>
      <c r="R67" s="83">
        <f t="shared" si="19"/>
        <v>0</v>
      </c>
      <c r="S67" s="83">
        <f t="shared" si="19"/>
        <v>0</v>
      </c>
      <c r="T67" s="83">
        <f t="shared" si="19"/>
        <v>0</v>
      </c>
      <c r="U67" s="83">
        <f t="shared" si="19"/>
        <v>0</v>
      </c>
      <c r="V67" s="83">
        <f t="shared" si="20"/>
        <v>0</v>
      </c>
      <c r="W67" s="83">
        <f t="shared" si="20"/>
        <v>0</v>
      </c>
      <c r="X67" s="83">
        <f t="shared" si="21"/>
        <v>0</v>
      </c>
      <c r="Y67" s="83">
        <f t="shared" si="21"/>
        <v>0</v>
      </c>
      <c r="Z67" s="83">
        <f t="shared" si="21"/>
        <v>0</v>
      </c>
      <c r="AA67" s="171">
        <f t="shared" si="9"/>
        <v>0</v>
      </c>
      <c r="AB67" s="83">
        <f t="shared" si="22"/>
        <v>0</v>
      </c>
      <c r="AC67" s="83">
        <f t="shared" si="22"/>
        <v>0</v>
      </c>
      <c r="AD67" s="171">
        <f t="shared" si="10"/>
        <v>0</v>
      </c>
      <c r="AE67" s="171">
        <f>IF(AD67=1,SUM(AD$10:AD67),0)</f>
        <v>0</v>
      </c>
      <c r="AF67" s="82" t="str">
        <f t="shared" si="11"/>
        <v/>
      </c>
      <c r="AG67" s="171">
        <f t="shared" si="12"/>
        <v>0</v>
      </c>
    </row>
    <row r="68" spans="1:33" ht="12" customHeight="1" x14ac:dyDescent="0.25">
      <c r="A68" s="497"/>
      <c r="B68" s="15">
        <v>59</v>
      </c>
      <c r="C68" s="468">
        <f t="shared" si="6"/>
        <v>0</v>
      </c>
      <c r="D68" s="469"/>
      <c r="E68" s="470"/>
      <c r="F68" s="67">
        <f t="shared" si="17"/>
        <v>0</v>
      </c>
      <c r="G68" s="67">
        <f t="shared" si="17"/>
        <v>0</v>
      </c>
      <c r="H68" s="67">
        <f t="shared" si="17"/>
        <v>0</v>
      </c>
      <c r="I68" s="67">
        <f t="shared" si="0"/>
        <v>0</v>
      </c>
      <c r="J68" s="67">
        <f t="shared" si="18"/>
        <v>0</v>
      </c>
      <c r="K68" s="16">
        <f t="shared" si="18"/>
        <v>0</v>
      </c>
      <c r="L68" s="67">
        <f t="shared" si="18"/>
        <v>0</v>
      </c>
      <c r="M68" s="17">
        <f>IF(L68&gt;0,VLOOKUP(I68,Labour!$AR$1:$AT$15,3,FALSE),0)</f>
        <v>0</v>
      </c>
      <c r="N68" s="70">
        <f t="shared" si="1"/>
        <v>0</v>
      </c>
      <c r="R68" s="83">
        <f t="shared" si="19"/>
        <v>0</v>
      </c>
      <c r="S68" s="83">
        <f t="shared" si="19"/>
        <v>0</v>
      </c>
      <c r="T68" s="83">
        <f t="shared" si="19"/>
        <v>0</v>
      </c>
      <c r="U68" s="83">
        <f t="shared" si="19"/>
        <v>0</v>
      </c>
      <c r="V68" s="83">
        <f t="shared" si="20"/>
        <v>0</v>
      </c>
      <c r="W68" s="83">
        <f t="shared" si="20"/>
        <v>0</v>
      </c>
      <c r="X68" s="83">
        <f t="shared" si="21"/>
        <v>0</v>
      </c>
      <c r="Y68" s="83">
        <f t="shared" si="21"/>
        <v>0</v>
      </c>
      <c r="Z68" s="83">
        <f t="shared" si="21"/>
        <v>0</v>
      </c>
      <c r="AA68" s="171">
        <f t="shared" si="9"/>
        <v>0</v>
      </c>
      <c r="AB68" s="83">
        <f t="shared" si="22"/>
        <v>0</v>
      </c>
      <c r="AC68" s="83">
        <f t="shared" si="22"/>
        <v>0</v>
      </c>
      <c r="AD68" s="171">
        <f t="shared" si="10"/>
        <v>0</v>
      </c>
      <c r="AE68" s="171">
        <f>IF(AD68=1,SUM(AD$10:AD68),0)</f>
        <v>0</v>
      </c>
      <c r="AF68" s="82" t="str">
        <f t="shared" si="11"/>
        <v/>
      </c>
      <c r="AG68" s="171">
        <f t="shared" si="12"/>
        <v>0</v>
      </c>
    </row>
    <row r="69" spans="1:33" ht="12" customHeight="1" x14ac:dyDescent="0.25">
      <c r="A69" s="497"/>
      <c r="B69" s="15">
        <v>60</v>
      </c>
      <c r="C69" s="468">
        <f t="shared" si="6"/>
        <v>0</v>
      </c>
      <c r="D69" s="469"/>
      <c r="E69" s="470"/>
      <c r="F69" s="67">
        <f t="shared" si="17"/>
        <v>0</v>
      </c>
      <c r="G69" s="67">
        <f t="shared" si="17"/>
        <v>0</v>
      </c>
      <c r="H69" s="67">
        <f t="shared" si="17"/>
        <v>0</v>
      </c>
      <c r="I69" s="67">
        <f t="shared" si="0"/>
        <v>0</v>
      </c>
      <c r="J69" s="67">
        <f t="shared" si="18"/>
        <v>0</v>
      </c>
      <c r="K69" s="16">
        <f t="shared" si="18"/>
        <v>0</v>
      </c>
      <c r="L69" s="67">
        <f t="shared" si="18"/>
        <v>0</v>
      </c>
      <c r="M69" s="17">
        <f>IF(L69&gt;0,VLOOKUP(I69,Labour!$AR$1:$AT$15,3,FALSE),0)</f>
        <v>0</v>
      </c>
      <c r="N69" s="70">
        <f t="shared" si="1"/>
        <v>0</v>
      </c>
      <c r="R69" s="83">
        <f t="shared" si="19"/>
        <v>0</v>
      </c>
      <c r="S69" s="83">
        <f t="shared" si="19"/>
        <v>0</v>
      </c>
      <c r="T69" s="83">
        <f t="shared" si="19"/>
        <v>0</v>
      </c>
      <c r="U69" s="83">
        <f t="shared" si="19"/>
        <v>0</v>
      </c>
      <c r="V69" s="83">
        <f t="shared" si="20"/>
        <v>0</v>
      </c>
      <c r="W69" s="83">
        <f t="shared" si="20"/>
        <v>0</v>
      </c>
      <c r="X69" s="83">
        <f t="shared" si="21"/>
        <v>0</v>
      </c>
      <c r="Y69" s="83">
        <f t="shared" si="21"/>
        <v>0</v>
      </c>
      <c r="Z69" s="83">
        <f t="shared" si="21"/>
        <v>0</v>
      </c>
      <c r="AA69" s="171">
        <f t="shared" si="9"/>
        <v>0</v>
      </c>
      <c r="AB69" s="83">
        <f t="shared" si="22"/>
        <v>0</v>
      </c>
      <c r="AC69" s="83">
        <f t="shared" si="22"/>
        <v>0</v>
      </c>
      <c r="AD69" s="171">
        <f t="shared" si="10"/>
        <v>0</v>
      </c>
      <c r="AE69" s="171">
        <f>IF(AD69=1,SUM(AD$10:AD69),0)</f>
        <v>0</v>
      </c>
      <c r="AF69" s="82" t="str">
        <f t="shared" si="11"/>
        <v/>
      </c>
      <c r="AG69" s="171">
        <f t="shared" si="12"/>
        <v>0</v>
      </c>
    </row>
    <row r="70" spans="1:33" ht="12" customHeight="1" x14ac:dyDescent="0.25">
      <c r="A70" s="497"/>
      <c r="B70" s="15">
        <v>61</v>
      </c>
      <c r="C70" s="468">
        <f t="shared" si="6"/>
        <v>0</v>
      </c>
      <c r="D70" s="469"/>
      <c r="E70" s="470"/>
      <c r="F70" s="67">
        <f t="shared" si="17"/>
        <v>0</v>
      </c>
      <c r="G70" s="67">
        <f t="shared" si="17"/>
        <v>0</v>
      </c>
      <c r="H70" s="67">
        <f t="shared" si="17"/>
        <v>0</v>
      </c>
      <c r="I70" s="67">
        <f t="shared" si="0"/>
        <v>0</v>
      </c>
      <c r="J70" s="67">
        <f t="shared" si="18"/>
        <v>0</v>
      </c>
      <c r="K70" s="16">
        <f t="shared" si="18"/>
        <v>0</v>
      </c>
      <c r="L70" s="67">
        <f t="shared" si="18"/>
        <v>0</v>
      </c>
      <c r="M70" s="17">
        <f>IF(L70&gt;0,VLOOKUP(I70,Labour!$AR$1:$AT$15,3,FALSE),0)</f>
        <v>0</v>
      </c>
      <c r="N70" s="70">
        <f t="shared" si="1"/>
        <v>0</v>
      </c>
      <c r="R70" s="83">
        <f t="shared" ref="R70:U89" si="23">IF($B70&lt;=$U$3,VLOOKUP($B70,VTABLE,R$9,FALSE),0)</f>
        <v>0</v>
      </c>
      <c r="S70" s="83">
        <f t="shared" si="23"/>
        <v>0</v>
      </c>
      <c r="T70" s="83">
        <f t="shared" si="23"/>
        <v>0</v>
      </c>
      <c r="U70" s="83">
        <f t="shared" si="23"/>
        <v>0</v>
      </c>
      <c r="V70" s="83">
        <f t="shared" ref="V70:W89" si="24">IF($B70&lt;=$U$3,IF(VLOOKUP($B70,VTABLE,V$9,FALSE)=V$8,$U70,0),0)</f>
        <v>0</v>
      </c>
      <c r="W70" s="83">
        <f t="shared" si="24"/>
        <v>0</v>
      </c>
      <c r="X70" s="83">
        <f t="shared" ref="X70:Z89" si="25">IF($B70&lt;=$U$3,VLOOKUP($B70,VTABLE,X$9,FALSE),0)</f>
        <v>0</v>
      </c>
      <c r="Y70" s="83">
        <f t="shared" si="25"/>
        <v>0</v>
      </c>
      <c r="Z70" s="83">
        <f t="shared" si="25"/>
        <v>0</v>
      </c>
      <c r="AA70" s="171">
        <f t="shared" si="9"/>
        <v>0</v>
      </c>
      <c r="AB70" s="83">
        <f t="shared" ref="AB70:AC89" si="26">IF($B70&lt;=$U$3,VLOOKUP($B70,VTABLE,AB$9,FALSE),0)</f>
        <v>0</v>
      </c>
      <c r="AC70" s="83">
        <f t="shared" si="26"/>
        <v>0</v>
      </c>
      <c r="AD70" s="171">
        <f t="shared" si="10"/>
        <v>0</v>
      </c>
      <c r="AE70" s="171">
        <f>IF(AD70=1,SUM(AD$10:AD70),0)</f>
        <v>0</v>
      </c>
      <c r="AF70" s="82" t="str">
        <f t="shared" si="11"/>
        <v/>
      </c>
      <c r="AG70" s="171">
        <f t="shared" si="12"/>
        <v>0</v>
      </c>
    </row>
    <row r="71" spans="1:33" ht="12" customHeight="1" x14ac:dyDescent="0.25">
      <c r="A71" s="497"/>
      <c r="B71" s="15">
        <v>62</v>
      </c>
      <c r="C71" s="468">
        <f t="shared" si="6"/>
        <v>0</v>
      </c>
      <c r="D71" s="469"/>
      <c r="E71" s="470"/>
      <c r="F71" s="67">
        <f t="shared" si="17"/>
        <v>0</v>
      </c>
      <c r="G71" s="67">
        <f t="shared" si="17"/>
        <v>0</v>
      </c>
      <c r="H71" s="67">
        <f t="shared" si="17"/>
        <v>0</v>
      </c>
      <c r="I71" s="67">
        <f t="shared" si="0"/>
        <v>0</v>
      </c>
      <c r="J71" s="67">
        <f t="shared" si="18"/>
        <v>0</v>
      </c>
      <c r="K71" s="16">
        <f t="shared" si="18"/>
        <v>0</v>
      </c>
      <c r="L71" s="67">
        <f t="shared" si="18"/>
        <v>0</v>
      </c>
      <c r="M71" s="17">
        <f>IF(L71&gt;0,VLOOKUP(I71,Labour!$AR$1:$AT$15,3,FALSE),0)</f>
        <v>0</v>
      </c>
      <c r="N71" s="70">
        <f t="shared" si="1"/>
        <v>0</v>
      </c>
      <c r="R71" s="83">
        <f t="shared" si="23"/>
        <v>0</v>
      </c>
      <c r="S71" s="83">
        <f t="shared" si="23"/>
        <v>0</v>
      </c>
      <c r="T71" s="83">
        <f t="shared" si="23"/>
        <v>0</v>
      </c>
      <c r="U71" s="83">
        <f t="shared" si="23"/>
        <v>0</v>
      </c>
      <c r="V71" s="83">
        <f t="shared" si="24"/>
        <v>0</v>
      </c>
      <c r="W71" s="83">
        <f t="shared" si="24"/>
        <v>0</v>
      </c>
      <c r="X71" s="83">
        <f t="shared" si="25"/>
        <v>0</v>
      </c>
      <c r="Y71" s="83">
        <f t="shared" si="25"/>
        <v>0</v>
      </c>
      <c r="Z71" s="83">
        <f t="shared" si="25"/>
        <v>0</v>
      </c>
      <c r="AA71" s="171">
        <f t="shared" si="9"/>
        <v>0</v>
      </c>
      <c r="AB71" s="83">
        <f t="shared" si="26"/>
        <v>0</v>
      </c>
      <c r="AC71" s="83">
        <f t="shared" si="26"/>
        <v>0</v>
      </c>
      <c r="AD71" s="171">
        <f t="shared" si="10"/>
        <v>0</v>
      </c>
      <c r="AE71" s="171">
        <f>IF(AD71=1,SUM(AD$10:AD71),0)</f>
        <v>0</v>
      </c>
      <c r="AF71" s="82" t="str">
        <f t="shared" si="11"/>
        <v/>
      </c>
      <c r="AG71" s="171">
        <f t="shared" si="12"/>
        <v>0</v>
      </c>
    </row>
    <row r="72" spans="1:33" ht="12" customHeight="1" x14ac:dyDescent="0.25">
      <c r="A72" s="497"/>
      <c r="B72" s="15">
        <v>63</v>
      </c>
      <c r="C72" s="468">
        <f t="shared" si="6"/>
        <v>0</v>
      </c>
      <c r="D72" s="469"/>
      <c r="E72" s="470"/>
      <c r="F72" s="67">
        <f t="shared" si="17"/>
        <v>0</v>
      </c>
      <c r="G72" s="67">
        <f t="shared" si="17"/>
        <v>0</v>
      </c>
      <c r="H72" s="67">
        <f t="shared" si="17"/>
        <v>0</v>
      </c>
      <c r="I72" s="67">
        <f t="shared" si="0"/>
        <v>0</v>
      </c>
      <c r="J72" s="67">
        <f t="shared" si="18"/>
        <v>0</v>
      </c>
      <c r="K72" s="16">
        <f t="shared" si="18"/>
        <v>0</v>
      </c>
      <c r="L72" s="67">
        <f t="shared" si="18"/>
        <v>0</v>
      </c>
      <c r="M72" s="17">
        <f>IF(L72&gt;0,VLOOKUP(I72,Labour!$AR$1:$AT$15,3,FALSE),0)</f>
        <v>0</v>
      </c>
      <c r="N72" s="70">
        <f t="shared" si="1"/>
        <v>0</v>
      </c>
      <c r="R72" s="83">
        <f t="shared" si="23"/>
        <v>0</v>
      </c>
      <c r="S72" s="83">
        <f t="shared" si="23"/>
        <v>0</v>
      </c>
      <c r="T72" s="83">
        <f t="shared" si="23"/>
        <v>0</v>
      </c>
      <c r="U72" s="83">
        <f t="shared" si="23"/>
        <v>0</v>
      </c>
      <c r="V72" s="83">
        <f t="shared" si="24"/>
        <v>0</v>
      </c>
      <c r="W72" s="83">
        <f t="shared" si="24"/>
        <v>0</v>
      </c>
      <c r="X72" s="83">
        <f t="shared" si="25"/>
        <v>0</v>
      </c>
      <c r="Y72" s="83">
        <f t="shared" si="25"/>
        <v>0</v>
      </c>
      <c r="Z72" s="83">
        <f t="shared" si="25"/>
        <v>0</v>
      </c>
      <c r="AA72" s="171">
        <f t="shared" si="9"/>
        <v>0</v>
      </c>
      <c r="AB72" s="83">
        <f t="shared" si="26"/>
        <v>0</v>
      </c>
      <c r="AC72" s="83">
        <f t="shared" si="26"/>
        <v>0</v>
      </c>
      <c r="AD72" s="171">
        <f t="shared" si="10"/>
        <v>0</v>
      </c>
      <c r="AE72" s="171">
        <f>IF(AD72=1,SUM(AD$10:AD72),0)</f>
        <v>0</v>
      </c>
      <c r="AF72" s="82" t="str">
        <f t="shared" si="11"/>
        <v/>
      </c>
      <c r="AG72" s="171">
        <f t="shared" si="12"/>
        <v>0</v>
      </c>
    </row>
    <row r="73" spans="1:33" ht="12" customHeight="1" x14ac:dyDescent="0.25">
      <c r="A73" s="497"/>
      <c r="B73" s="15">
        <v>64</v>
      </c>
      <c r="C73" s="468">
        <f t="shared" si="6"/>
        <v>0</v>
      </c>
      <c r="D73" s="469"/>
      <c r="E73" s="470"/>
      <c r="F73" s="67">
        <f t="shared" si="17"/>
        <v>0</v>
      </c>
      <c r="G73" s="67">
        <f t="shared" si="17"/>
        <v>0</v>
      </c>
      <c r="H73" s="67">
        <f t="shared" si="17"/>
        <v>0</v>
      </c>
      <c r="I73" s="67">
        <f t="shared" si="0"/>
        <v>0</v>
      </c>
      <c r="J73" s="67">
        <f t="shared" si="18"/>
        <v>0</v>
      </c>
      <c r="K73" s="16">
        <f t="shared" si="18"/>
        <v>0</v>
      </c>
      <c r="L73" s="67">
        <f t="shared" si="18"/>
        <v>0</v>
      </c>
      <c r="M73" s="17">
        <f>IF(L73&gt;0,VLOOKUP(I73,Labour!$AR$1:$AT$15,3,FALSE),0)</f>
        <v>0</v>
      </c>
      <c r="N73" s="70">
        <f t="shared" si="1"/>
        <v>0</v>
      </c>
      <c r="R73" s="83">
        <f t="shared" si="23"/>
        <v>0</v>
      </c>
      <c r="S73" s="83">
        <f t="shared" si="23"/>
        <v>0</v>
      </c>
      <c r="T73" s="83">
        <f t="shared" si="23"/>
        <v>0</v>
      </c>
      <c r="U73" s="83">
        <f t="shared" si="23"/>
        <v>0</v>
      </c>
      <c r="V73" s="83">
        <f t="shared" si="24"/>
        <v>0</v>
      </c>
      <c r="W73" s="83">
        <f t="shared" si="24"/>
        <v>0</v>
      </c>
      <c r="X73" s="83">
        <f t="shared" si="25"/>
        <v>0</v>
      </c>
      <c r="Y73" s="83">
        <f t="shared" si="25"/>
        <v>0</v>
      </c>
      <c r="Z73" s="83">
        <f t="shared" si="25"/>
        <v>0</v>
      </c>
      <c r="AA73" s="171">
        <f t="shared" si="9"/>
        <v>0</v>
      </c>
      <c r="AB73" s="83">
        <f t="shared" si="26"/>
        <v>0</v>
      </c>
      <c r="AC73" s="83">
        <f t="shared" si="26"/>
        <v>0</v>
      </c>
      <c r="AD73" s="171">
        <f t="shared" si="10"/>
        <v>0</v>
      </c>
      <c r="AE73" s="171">
        <f>IF(AD73=1,SUM(AD$10:AD73),0)</f>
        <v>0</v>
      </c>
      <c r="AF73" s="82" t="str">
        <f t="shared" si="11"/>
        <v/>
      </c>
      <c r="AG73" s="171">
        <f t="shared" si="12"/>
        <v>0</v>
      </c>
    </row>
    <row r="74" spans="1:33" ht="12" customHeight="1" x14ac:dyDescent="0.25">
      <c r="A74" s="497"/>
      <c r="B74" s="15">
        <v>65</v>
      </c>
      <c r="C74" s="468">
        <f t="shared" si="6"/>
        <v>0</v>
      </c>
      <c r="D74" s="469"/>
      <c r="E74" s="470"/>
      <c r="F74" s="67">
        <f t="shared" si="17"/>
        <v>0</v>
      </c>
      <c r="G74" s="67">
        <f t="shared" si="17"/>
        <v>0</v>
      </c>
      <c r="H74" s="67">
        <f t="shared" si="17"/>
        <v>0</v>
      </c>
      <c r="I74" s="67">
        <f t="shared" ref="I74:I109" si="27">X74</f>
        <v>0</v>
      </c>
      <c r="J74" s="67">
        <f t="shared" si="18"/>
        <v>0</v>
      </c>
      <c r="K74" s="16">
        <f t="shared" si="18"/>
        <v>0</v>
      </c>
      <c r="L74" s="67">
        <f t="shared" si="18"/>
        <v>0</v>
      </c>
      <c r="M74" s="17">
        <f>IF(L74&gt;0,VLOOKUP(I74,Labour!$AR$1:$AT$15,3,FALSE),0)</f>
        <v>0</v>
      </c>
      <c r="N74" s="70">
        <f t="shared" ref="N74:N109" si="28">J74*K74+L74*M74</f>
        <v>0</v>
      </c>
      <c r="R74" s="83">
        <f t="shared" si="23"/>
        <v>0</v>
      </c>
      <c r="S74" s="83">
        <f t="shared" si="23"/>
        <v>0</v>
      </c>
      <c r="T74" s="83">
        <f t="shared" si="23"/>
        <v>0</v>
      </c>
      <c r="U74" s="83">
        <f t="shared" si="23"/>
        <v>0</v>
      </c>
      <c r="V74" s="83">
        <f t="shared" si="24"/>
        <v>0</v>
      </c>
      <c r="W74" s="83">
        <f t="shared" si="24"/>
        <v>0</v>
      </c>
      <c r="X74" s="83">
        <f t="shared" si="25"/>
        <v>0</v>
      </c>
      <c r="Y74" s="83">
        <f t="shared" si="25"/>
        <v>0</v>
      </c>
      <c r="Z74" s="83">
        <f t="shared" si="25"/>
        <v>0</v>
      </c>
      <c r="AA74" s="171">
        <f t="shared" si="9"/>
        <v>0</v>
      </c>
      <c r="AB74" s="83">
        <f t="shared" si="26"/>
        <v>0</v>
      </c>
      <c r="AC74" s="83">
        <f t="shared" si="26"/>
        <v>0</v>
      </c>
      <c r="AD74" s="171">
        <f t="shared" si="10"/>
        <v>0</v>
      </c>
      <c r="AE74" s="171">
        <f>IF(AD74=1,SUM(AD$10:AD74),0)</f>
        <v>0</v>
      </c>
      <c r="AF74" s="82" t="str">
        <f t="shared" si="11"/>
        <v/>
      </c>
      <c r="AG74" s="171">
        <f t="shared" si="12"/>
        <v>0</v>
      </c>
    </row>
    <row r="75" spans="1:33" ht="12" customHeight="1" x14ac:dyDescent="0.25">
      <c r="A75" s="497"/>
      <c r="B75" s="15">
        <v>66</v>
      </c>
      <c r="C75" s="468">
        <f t="shared" ref="C75:C109" si="29">R75</f>
        <v>0</v>
      </c>
      <c r="D75" s="469"/>
      <c r="E75" s="470"/>
      <c r="F75" s="67">
        <f t="shared" si="17"/>
        <v>0</v>
      </c>
      <c r="G75" s="67">
        <f t="shared" si="17"/>
        <v>0</v>
      </c>
      <c r="H75" s="67">
        <f t="shared" si="17"/>
        <v>0</v>
      </c>
      <c r="I75" s="67">
        <f t="shared" si="27"/>
        <v>0</v>
      </c>
      <c r="J75" s="67">
        <f t="shared" si="18"/>
        <v>0</v>
      </c>
      <c r="K75" s="16">
        <f t="shared" si="18"/>
        <v>0</v>
      </c>
      <c r="L75" s="67">
        <f t="shared" si="18"/>
        <v>0</v>
      </c>
      <c r="M75" s="17">
        <f>IF(L75&gt;0,VLOOKUP(I75,Labour!$AR$1:$AT$15,3,FALSE),0)</f>
        <v>0</v>
      </c>
      <c r="N75" s="70">
        <f t="shared" si="28"/>
        <v>0</v>
      </c>
      <c r="R75" s="83">
        <f t="shared" si="23"/>
        <v>0</v>
      </c>
      <c r="S75" s="83">
        <f t="shared" si="23"/>
        <v>0</v>
      </c>
      <c r="T75" s="83">
        <f t="shared" si="23"/>
        <v>0</v>
      </c>
      <c r="U75" s="83">
        <f t="shared" si="23"/>
        <v>0</v>
      </c>
      <c r="V75" s="83">
        <f t="shared" si="24"/>
        <v>0</v>
      </c>
      <c r="W75" s="83">
        <f t="shared" si="24"/>
        <v>0</v>
      </c>
      <c r="X75" s="83">
        <f t="shared" si="25"/>
        <v>0</v>
      </c>
      <c r="Y75" s="83">
        <f t="shared" si="25"/>
        <v>0</v>
      </c>
      <c r="Z75" s="83">
        <f t="shared" si="25"/>
        <v>0</v>
      </c>
      <c r="AA75" s="171">
        <f t="shared" ref="AA75:AA109" si="30">Y75+Z75</f>
        <v>0</v>
      </c>
      <c r="AB75" s="83">
        <f t="shared" si="26"/>
        <v>0</v>
      </c>
      <c r="AC75" s="83">
        <f t="shared" si="26"/>
        <v>0</v>
      </c>
      <c r="AD75" s="171">
        <f t="shared" ref="AD75:AD109" si="31">IF(AND(T75&lt;&gt;0,X75="op"),1,0)</f>
        <v>0</v>
      </c>
      <c r="AE75" s="171">
        <f>IF(AD75=1,SUM(AD$10:AD75),0)</f>
        <v>0</v>
      </c>
      <c r="AF75" s="82" t="str">
        <f t="shared" ref="AF75:AF109" si="32">IF(AND(AD75=1,AE75&lt;$AD$7),S75&amp;", ",IF(AND(AD75=1,AE75=$AD$7),S75,""))</f>
        <v/>
      </c>
      <c r="AG75" s="171">
        <f t="shared" ref="AG75:AG109" si="33">IF(AD75=1,T75,0)</f>
        <v>0</v>
      </c>
    </row>
    <row r="76" spans="1:33" ht="12" customHeight="1" x14ac:dyDescent="0.25">
      <c r="A76" s="497"/>
      <c r="B76" s="15">
        <v>67</v>
      </c>
      <c r="C76" s="468">
        <f t="shared" si="29"/>
        <v>0</v>
      </c>
      <c r="D76" s="469"/>
      <c r="E76" s="470"/>
      <c r="F76" s="67">
        <f t="shared" si="17"/>
        <v>0</v>
      </c>
      <c r="G76" s="67">
        <f t="shared" si="17"/>
        <v>0</v>
      </c>
      <c r="H76" s="67">
        <f t="shared" si="17"/>
        <v>0</v>
      </c>
      <c r="I76" s="67">
        <f t="shared" si="27"/>
        <v>0</v>
      </c>
      <c r="J76" s="67">
        <f t="shared" si="18"/>
        <v>0</v>
      </c>
      <c r="K76" s="16">
        <f t="shared" si="18"/>
        <v>0</v>
      </c>
      <c r="L76" s="67">
        <f t="shared" si="18"/>
        <v>0</v>
      </c>
      <c r="M76" s="17">
        <f>IF(L76&gt;0,VLOOKUP(I76,Labour!$AR$1:$AT$15,3,FALSE),0)</f>
        <v>0</v>
      </c>
      <c r="N76" s="70">
        <f t="shared" si="28"/>
        <v>0</v>
      </c>
      <c r="R76" s="83">
        <f t="shared" si="23"/>
        <v>0</v>
      </c>
      <c r="S76" s="83">
        <f t="shared" si="23"/>
        <v>0</v>
      </c>
      <c r="T76" s="83">
        <f t="shared" si="23"/>
        <v>0</v>
      </c>
      <c r="U76" s="83">
        <f t="shared" si="23"/>
        <v>0</v>
      </c>
      <c r="V76" s="83">
        <f t="shared" si="24"/>
        <v>0</v>
      </c>
      <c r="W76" s="83">
        <f t="shared" si="24"/>
        <v>0</v>
      </c>
      <c r="X76" s="83">
        <f t="shared" si="25"/>
        <v>0</v>
      </c>
      <c r="Y76" s="83">
        <f t="shared" si="25"/>
        <v>0</v>
      </c>
      <c r="Z76" s="83">
        <f t="shared" si="25"/>
        <v>0</v>
      </c>
      <c r="AA76" s="171">
        <f t="shared" si="30"/>
        <v>0</v>
      </c>
      <c r="AB76" s="83">
        <f t="shared" si="26"/>
        <v>0</v>
      </c>
      <c r="AC76" s="83">
        <f t="shared" si="26"/>
        <v>0</v>
      </c>
      <c r="AD76" s="171">
        <f t="shared" si="31"/>
        <v>0</v>
      </c>
      <c r="AE76" s="171">
        <f>IF(AD76=1,SUM(AD$10:AD76),0)</f>
        <v>0</v>
      </c>
      <c r="AF76" s="82" t="str">
        <f t="shared" si="32"/>
        <v/>
      </c>
      <c r="AG76" s="171">
        <f t="shared" si="33"/>
        <v>0</v>
      </c>
    </row>
    <row r="77" spans="1:33" ht="12" customHeight="1" x14ac:dyDescent="0.25">
      <c r="A77" s="497"/>
      <c r="B77" s="15">
        <v>68</v>
      </c>
      <c r="C77" s="468">
        <f t="shared" si="29"/>
        <v>0</v>
      </c>
      <c r="D77" s="469"/>
      <c r="E77" s="470"/>
      <c r="F77" s="67">
        <f t="shared" si="17"/>
        <v>0</v>
      </c>
      <c r="G77" s="67">
        <f t="shared" si="17"/>
        <v>0</v>
      </c>
      <c r="H77" s="67">
        <f t="shared" si="17"/>
        <v>0</v>
      </c>
      <c r="I77" s="67">
        <f t="shared" si="27"/>
        <v>0</v>
      </c>
      <c r="J77" s="67">
        <f t="shared" si="18"/>
        <v>0</v>
      </c>
      <c r="K77" s="16">
        <f t="shared" si="18"/>
        <v>0</v>
      </c>
      <c r="L77" s="67">
        <f t="shared" si="18"/>
        <v>0</v>
      </c>
      <c r="M77" s="17">
        <f>IF(L77&gt;0,VLOOKUP(I77,Labour!$AR$1:$AT$15,3,FALSE),0)</f>
        <v>0</v>
      </c>
      <c r="N77" s="70">
        <f t="shared" si="28"/>
        <v>0</v>
      </c>
      <c r="R77" s="83">
        <f t="shared" si="23"/>
        <v>0</v>
      </c>
      <c r="S77" s="83">
        <f t="shared" si="23"/>
        <v>0</v>
      </c>
      <c r="T77" s="83">
        <f t="shared" si="23"/>
        <v>0</v>
      </c>
      <c r="U77" s="83">
        <f t="shared" si="23"/>
        <v>0</v>
      </c>
      <c r="V77" s="83">
        <f t="shared" si="24"/>
        <v>0</v>
      </c>
      <c r="W77" s="83">
        <f t="shared" si="24"/>
        <v>0</v>
      </c>
      <c r="X77" s="83">
        <f t="shared" si="25"/>
        <v>0</v>
      </c>
      <c r="Y77" s="83">
        <f t="shared" si="25"/>
        <v>0</v>
      </c>
      <c r="Z77" s="83">
        <f t="shared" si="25"/>
        <v>0</v>
      </c>
      <c r="AA77" s="171">
        <f t="shared" si="30"/>
        <v>0</v>
      </c>
      <c r="AB77" s="83">
        <f t="shared" si="26"/>
        <v>0</v>
      </c>
      <c r="AC77" s="83">
        <f t="shared" si="26"/>
        <v>0</v>
      </c>
      <c r="AD77" s="171">
        <f t="shared" si="31"/>
        <v>0</v>
      </c>
      <c r="AE77" s="171">
        <f>IF(AD77=1,SUM(AD$10:AD77),0)</f>
        <v>0</v>
      </c>
      <c r="AF77" s="82" t="str">
        <f t="shared" si="32"/>
        <v/>
      </c>
      <c r="AG77" s="171">
        <f t="shared" si="33"/>
        <v>0</v>
      </c>
    </row>
    <row r="78" spans="1:33" ht="12" customHeight="1" x14ac:dyDescent="0.25">
      <c r="A78" s="497"/>
      <c r="B78" s="15">
        <v>69</v>
      </c>
      <c r="C78" s="468">
        <f t="shared" si="29"/>
        <v>0</v>
      </c>
      <c r="D78" s="469"/>
      <c r="E78" s="470"/>
      <c r="F78" s="67">
        <f t="shared" si="17"/>
        <v>0</v>
      </c>
      <c r="G78" s="67">
        <f t="shared" si="17"/>
        <v>0</v>
      </c>
      <c r="H78" s="67">
        <f t="shared" si="17"/>
        <v>0</v>
      </c>
      <c r="I78" s="67">
        <f t="shared" si="27"/>
        <v>0</v>
      </c>
      <c r="J78" s="67">
        <f t="shared" si="18"/>
        <v>0</v>
      </c>
      <c r="K78" s="16">
        <f t="shared" si="18"/>
        <v>0</v>
      </c>
      <c r="L78" s="67">
        <f t="shared" si="18"/>
        <v>0</v>
      </c>
      <c r="M78" s="17">
        <f>IF(L78&gt;0,VLOOKUP(I78,Labour!$AR$1:$AT$15,3,FALSE),0)</f>
        <v>0</v>
      </c>
      <c r="N78" s="70">
        <f t="shared" si="28"/>
        <v>0</v>
      </c>
      <c r="R78" s="83">
        <f t="shared" si="23"/>
        <v>0</v>
      </c>
      <c r="S78" s="83">
        <f t="shared" si="23"/>
        <v>0</v>
      </c>
      <c r="T78" s="83">
        <f t="shared" si="23"/>
        <v>0</v>
      </c>
      <c r="U78" s="83">
        <f t="shared" si="23"/>
        <v>0</v>
      </c>
      <c r="V78" s="83">
        <f t="shared" si="24"/>
        <v>0</v>
      </c>
      <c r="W78" s="83">
        <f t="shared" si="24"/>
        <v>0</v>
      </c>
      <c r="X78" s="83">
        <f t="shared" si="25"/>
        <v>0</v>
      </c>
      <c r="Y78" s="83">
        <f t="shared" si="25"/>
        <v>0</v>
      </c>
      <c r="Z78" s="83">
        <f t="shared" si="25"/>
        <v>0</v>
      </c>
      <c r="AA78" s="171">
        <f t="shared" si="30"/>
        <v>0</v>
      </c>
      <c r="AB78" s="83">
        <f t="shared" si="26"/>
        <v>0</v>
      </c>
      <c r="AC78" s="83">
        <f t="shared" si="26"/>
        <v>0</v>
      </c>
      <c r="AD78" s="171">
        <f t="shared" si="31"/>
        <v>0</v>
      </c>
      <c r="AE78" s="171">
        <f>IF(AD78=1,SUM(AD$10:AD78),0)</f>
        <v>0</v>
      </c>
      <c r="AF78" s="82" t="str">
        <f t="shared" si="32"/>
        <v/>
      </c>
      <c r="AG78" s="171">
        <f t="shared" si="33"/>
        <v>0</v>
      </c>
    </row>
    <row r="79" spans="1:33" ht="12" customHeight="1" x14ac:dyDescent="0.25">
      <c r="A79" s="497"/>
      <c r="B79" s="15">
        <v>70</v>
      </c>
      <c r="C79" s="468">
        <f t="shared" si="29"/>
        <v>0</v>
      </c>
      <c r="D79" s="469"/>
      <c r="E79" s="470"/>
      <c r="F79" s="67">
        <f t="shared" si="17"/>
        <v>0</v>
      </c>
      <c r="G79" s="67">
        <f t="shared" si="17"/>
        <v>0</v>
      </c>
      <c r="H79" s="67">
        <f t="shared" si="17"/>
        <v>0</v>
      </c>
      <c r="I79" s="67">
        <f t="shared" si="27"/>
        <v>0</v>
      </c>
      <c r="J79" s="67">
        <f t="shared" si="18"/>
        <v>0</v>
      </c>
      <c r="K79" s="16">
        <f t="shared" si="18"/>
        <v>0</v>
      </c>
      <c r="L79" s="67">
        <f t="shared" si="18"/>
        <v>0</v>
      </c>
      <c r="M79" s="17">
        <f>IF(L79&gt;0,VLOOKUP(I79,Labour!$AR$1:$AT$15,3,FALSE),0)</f>
        <v>0</v>
      </c>
      <c r="N79" s="70">
        <f t="shared" si="28"/>
        <v>0</v>
      </c>
      <c r="R79" s="83">
        <f t="shared" si="23"/>
        <v>0</v>
      </c>
      <c r="S79" s="83">
        <f t="shared" si="23"/>
        <v>0</v>
      </c>
      <c r="T79" s="83">
        <f t="shared" si="23"/>
        <v>0</v>
      </c>
      <c r="U79" s="83">
        <f t="shared" si="23"/>
        <v>0</v>
      </c>
      <c r="V79" s="83">
        <f t="shared" si="24"/>
        <v>0</v>
      </c>
      <c r="W79" s="83">
        <f t="shared" si="24"/>
        <v>0</v>
      </c>
      <c r="X79" s="83">
        <f t="shared" si="25"/>
        <v>0</v>
      </c>
      <c r="Y79" s="83">
        <f t="shared" si="25"/>
        <v>0</v>
      </c>
      <c r="Z79" s="83">
        <f t="shared" si="25"/>
        <v>0</v>
      </c>
      <c r="AA79" s="171">
        <f t="shared" si="30"/>
        <v>0</v>
      </c>
      <c r="AB79" s="83">
        <f t="shared" si="26"/>
        <v>0</v>
      </c>
      <c r="AC79" s="83">
        <f t="shared" si="26"/>
        <v>0</v>
      </c>
      <c r="AD79" s="171">
        <f t="shared" si="31"/>
        <v>0</v>
      </c>
      <c r="AE79" s="171">
        <f>IF(AD79=1,SUM(AD$10:AD79),0)</f>
        <v>0</v>
      </c>
      <c r="AF79" s="82" t="str">
        <f t="shared" si="32"/>
        <v/>
      </c>
      <c r="AG79" s="171">
        <f t="shared" si="33"/>
        <v>0</v>
      </c>
    </row>
    <row r="80" spans="1:33" ht="12" customHeight="1" x14ac:dyDescent="0.25">
      <c r="A80" s="497"/>
      <c r="B80" s="15">
        <v>71</v>
      </c>
      <c r="C80" s="468">
        <f t="shared" si="29"/>
        <v>0</v>
      </c>
      <c r="D80" s="469"/>
      <c r="E80" s="470"/>
      <c r="F80" s="67">
        <f t="shared" si="17"/>
        <v>0</v>
      </c>
      <c r="G80" s="67">
        <f t="shared" si="17"/>
        <v>0</v>
      </c>
      <c r="H80" s="67">
        <f t="shared" si="17"/>
        <v>0</v>
      </c>
      <c r="I80" s="67">
        <f t="shared" si="27"/>
        <v>0</v>
      </c>
      <c r="J80" s="67">
        <f t="shared" si="18"/>
        <v>0</v>
      </c>
      <c r="K80" s="16">
        <f t="shared" si="18"/>
        <v>0</v>
      </c>
      <c r="L80" s="67">
        <f t="shared" si="18"/>
        <v>0</v>
      </c>
      <c r="M80" s="17">
        <f>IF(L80&gt;0,VLOOKUP(I80,Labour!$AR$1:$AT$15,3,FALSE),0)</f>
        <v>0</v>
      </c>
      <c r="N80" s="70">
        <f t="shared" si="28"/>
        <v>0</v>
      </c>
      <c r="R80" s="83">
        <f t="shared" si="23"/>
        <v>0</v>
      </c>
      <c r="S80" s="83">
        <f t="shared" si="23"/>
        <v>0</v>
      </c>
      <c r="T80" s="83">
        <f t="shared" si="23"/>
        <v>0</v>
      </c>
      <c r="U80" s="83">
        <f t="shared" si="23"/>
        <v>0</v>
      </c>
      <c r="V80" s="83">
        <f t="shared" si="24"/>
        <v>0</v>
      </c>
      <c r="W80" s="83">
        <f t="shared" si="24"/>
        <v>0</v>
      </c>
      <c r="X80" s="83">
        <f t="shared" si="25"/>
        <v>0</v>
      </c>
      <c r="Y80" s="83">
        <f t="shared" si="25"/>
        <v>0</v>
      </c>
      <c r="Z80" s="83">
        <f t="shared" si="25"/>
        <v>0</v>
      </c>
      <c r="AA80" s="171">
        <f t="shared" si="30"/>
        <v>0</v>
      </c>
      <c r="AB80" s="83">
        <f t="shared" si="26"/>
        <v>0</v>
      </c>
      <c r="AC80" s="83">
        <f t="shared" si="26"/>
        <v>0</v>
      </c>
      <c r="AD80" s="171">
        <f t="shared" si="31"/>
        <v>0</v>
      </c>
      <c r="AE80" s="171">
        <f>IF(AD80=1,SUM(AD$10:AD80),0)</f>
        <v>0</v>
      </c>
      <c r="AF80" s="82" t="str">
        <f t="shared" si="32"/>
        <v/>
      </c>
      <c r="AG80" s="171">
        <f t="shared" si="33"/>
        <v>0</v>
      </c>
    </row>
    <row r="81" spans="1:33" ht="12" customHeight="1" x14ac:dyDescent="0.25">
      <c r="A81" s="497"/>
      <c r="B81" s="15">
        <v>72</v>
      </c>
      <c r="C81" s="468">
        <f t="shared" si="29"/>
        <v>0</v>
      </c>
      <c r="D81" s="469"/>
      <c r="E81" s="470"/>
      <c r="F81" s="67">
        <f t="shared" si="17"/>
        <v>0</v>
      </c>
      <c r="G81" s="67">
        <f t="shared" si="17"/>
        <v>0</v>
      </c>
      <c r="H81" s="67">
        <f t="shared" si="17"/>
        <v>0</v>
      </c>
      <c r="I81" s="67">
        <f t="shared" si="27"/>
        <v>0</v>
      </c>
      <c r="J81" s="67">
        <f t="shared" si="18"/>
        <v>0</v>
      </c>
      <c r="K81" s="16">
        <f t="shared" si="18"/>
        <v>0</v>
      </c>
      <c r="L81" s="67">
        <f t="shared" si="18"/>
        <v>0</v>
      </c>
      <c r="M81" s="17">
        <f>IF(L81&gt;0,VLOOKUP(I81,Labour!$AR$1:$AT$15,3,FALSE),0)</f>
        <v>0</v>
      </c>
      <c r="N81" s="70">
        <f t="shared" si="28"/>
        <v>0</v>
      </c>
      <c r="R81" s="83">
        <f t="shared" si="23"/>
        <v>0</v>
      </c>
      <c r="S81" s="83">
        <f t="shared" si="23"/>
        <v>0</v>
      </c>
      <c r="T81" s="83">
        <f t="shared" si="23"/>
        <v>0</v>
      </c>
      <c r="U81" s="83">
        <f t="shared" si="23"/>
        <v>0</v>
      </c>
      <c r="V81" s="83">
        <f t="shared" si="24"/>
        <v>0</v>
      </c>
      <c r="W81" s="83">
        <f t="shared" si="24"/>
        <v>0</v>
      </c>
      <c r="X81" s="83">
        <f t="shared" si="25"/>
        <v>0</v>
      </c>
      <c r="Y81" s="83">
        <f t="shared" si="25"/>
        <v>0</v>
      </c>
      <c r="Z81" s="83">
        <f t="shared" si="25"/>
        <v>0</v>
      </c>
      <c r="AA81" s="171">
        <f t="shared" si="30"/>
        <v>0</v>
      </c>
      <c r="AB81" s="83">
        <f t="shared" si="26"/>
        <v>0</v>
      </c>
      <c r="AC81" s="83">
        <f t="shared" si="26"/>
        <v>0</v>
      </c>
      <c r="AD81" s="171">
        <f t="shared" si="31"/>
        <v>0</v>
      </c>
      <c r="AE81" s="171">
        <f>IF(AD81=1,SUM(AD$10:AD81),0)</f>
        <v>0</v>
      </c>
      <c r="AF81" s="82" t="str">
        <f t="shared" si="32"/>
        <v/>
      </c>
      <c r="AG81" s="171">
        <f t="shared" si="33"/>
        <v>0</v>
      </c>
    </row>
    <row r="82" spans="1:33" ht="12" customHeight="1" x14ac:dyDescent="0.25">
      <c r="A82" s="497"/>
      <c r="B82" s="15">
        <v>73</v>
      </c>
      <c r="C82" s="468">
        <f t="shared" si="29"/>
        <v>0</v>
      </c>
      <c r="D82" s="469"/>
      <c r="E82" s="470"/>
      <c r="F82" s="67">
        <f t="shared" si="17"/>
        <v>0</v>
      </c>
      <c r="G82" s="67">
        <f t="shared" si="17"/>
        <v>0</v>
      </c>
      <c r="H82" s="67">
        <f t="shared" si="17"/>
        <v>0</v>
      </c>
      <c r="I82" s="67">
        <f t="shared" si="27"/>
        <v>0</v>
      </c>
      <c r="J82" s="67">
        <f t="shared" si="18"/>
        <v>0</v>
      </c>
      <c r="K82" s="16">
        <f t="shared" si="18"/>
        <v>0</v>
      </c>
      <c r="L82" s="67">
        <f t="shared" si="18"/>
        <v>0</v>
      </c>
      <c r="M82" s="17">
        <f>IF(L82&gt;0,VLOOKUP(I82,Labour!$AR$1:$AT$15,3,FALSE),0)</f>
        <v>0</v>
      </c>
      <c r="N82" s="70">
        <f t="shared" si="28"/>
        <v>0</v>
      </c>
      <c r="R82" s="83">
        <f t="shared" si="23"/>
        <v>0</v>
      </c>
      <c r="S82" s="83">
        <f t="shared" si="23"/>
        <v>0</v>
      </c>
      <c r="T82" s="83">
        <f t="shared" si="23"/>
        <v>0</v>
      </c>
      <c r="U82" s="83">
        <f t="shared" si="23"/>
        <v>0</v>
      </c>
      <c r="V82" s="83">
        <f t="shared" si="24"/>
        <v>0</v>
      </c>
      <c r="W82" s="83">
        <f t="shared" si="24"/>
        <v>0</v>
      </c>
      <c r="X82" s="83">
        <f t="shared" si="25"/>
        <v>0</v>
      </c>
      <c r="Y82" s="83">
        <f t="shared" si="25"/>
        <v>0</v>
      </c>
      <c r="Z82" s="83">
        <f t="shared" si="25"/>
        <v>0</v>
      </c>
      <c r="AA82" s="171">
        <f t="shared" si="30"/>
        <v>0</v>
      </c>
      <c r="AB82" s="83">
        <f t="shared" si="26"/>
        <v>0</v>
      </c>
      <c r="AC82" s="83">
        <f t="shared" si="26"/>
        <v>0</v>
      </c>
      <c r="AD82" s="171">
        <f t="shared" si="31"/>
        <v>0</v>
      </c>
      <c r="AE82" s="171">
        <f>IF(AD82=1,SUM(AD$10:AD82),0)</f>
        <v>0</v>
      </c>
      <c r="AF82" s="82" t="str">
        <f t="shared" si="32"/>
        <v/>
      </c>
      <c r="AG82" s="171">
        <f t="shared" si="33"/>
        <v>0</v>
      </c>
    </row>
    <row r="83" spans="1:33" ht="12" customHeight="1" x14ac:dyDescent="0.25">
      <c r="A83" s="497"/>
      <c r="B83" s="15">
        <v>74</v>
      </c>
      <c r="C83" s="468">
        <f t="shared" si="29"/>
        <v>0</v>
      </c>
      <c r="D83" s="469"/>
      <c r="E83" s="470"/>
      <c r="F83" s="67">
        <f t="shared" si="17"/>
        <v>0</v>
      </c>
      <c r="G83" s="67">
        <f t="shared" si="17"/>
        <v>0</v>
      </c>
      <c r="H83" s="67">
        <f t="shared" si="17"/>
        <v>0</v>
      </c>
      <c r="I83" s="67">
        <f t="shared" si="27"/>
        <v>0</v>
      </c>
      <c r="J83" s="67">
        <f t="shared" si="18"/>
        <v>0</v>
      </c>
      <c r="K83" s="16">
        <f t="shared" si="18"/>
        <v>0</v>
      </c>
      <c r="L83" s="67">
        <f t="shared" si="18"/>
        <v>0</v>
      </c>
      <c r="M83" s="17">
        <f>IF(L83&gt;0,VLOOKUP(I83,Labour!$AR$1:$AT$15,3,FALSE),0)</f>
        <v>0</v>
      </c>
      <c r="N83" s="70">
        <f t="shared" si="28"/>
        <v>0</v>
      </c>
      <c r="R83" s="83">
        <f t="shared" si="23"/>
        <v>0</v>
      </c>
      <c r="S83" s="83">
        <f t="shared" si="23"/>
        <v>0</v>
      </c>
      <c r="T83" s="83">
        <f t="shared" si="23"/>
        <v>0</v>
      </c>
      <c r="U83" s="83">
        <f t="shared" si="23"/>
        <v>0</v>
      </c>
      <c r="V83" s="83">
        <f t="shared" si="24"/>
        <v>0</v>
      </c>
      <c r="W83" s="83">
        <f t="shared" si="24"/>
        <v>0</v>
      </c>
      <c r="X83" s="83">
        <f t="shared" si="25"/>
        <v>0</v>
      </c>
      <c r="Y83" s="83">
        <f t="shared" si="25"/>
        <v>0</v>
      </c>
      <c r="Z83" s="83">
        <f t="shared" si="25"/>
        <v>0</v>
      </c>
      <c r="AA83" s="171">
        <f t="shared" si="30"/>
        <v>0</v>
      </c>
      <c r="AB83" s="83">
        <f t="shared" si="26"/>
        <v>0</v>
      </c>
      <c r="AC83" s="83">
        <f t="shared" si="26"/>
        <v>0</v>
      </c>
      <c r="AD83" s="171">
        <f t="shared" si="31"/>
        <v>0</v>
      </c>
      <c r="AE83" s="171">
        <f>IF(AD83=1,SUM(AD$10:AD83),0)</f>
        <v>0</v>
      </c>
      <c r="AF83" s="82" t="str">
        <f t="shared" si="32"/>
        <v/>
      </c>
      <c r="AG83" s="171">
        <f t="shared" si="33"/>
        <v>0</v>
      </c>
    </row>
    <row r="84" spans="1:33" ht="12" customHeight="1" x14ac:dyDescent="0.25">
      <c r="A84" s="497"/>
      <c r="B84" s="15">
        <v>75</v>
      </c>
      <c r="C84" s="468">
        <f t="shared" si="29"/>
        <v>0</v>
      </c>
      <c r="D84" s="469"/>
      <c r="E84" s="470"/>
      <c r="F84" s="67">
        <f t="shared" si="17"/>
        <v>0</v>
      </c>
      <c r="G84" s="67">
        <f t="shared" si="17"/>
        <v>0</v>
      </c>
      <c r="H84" s="67">
        <f t="shared" si="17"/>
        <v>0</v>
      </c>
      <c r="I84" s="67">
        <f t="shared" si="27"/>
        <v>0</v>
      </c>
      <c r="J84" s="67">
        <f t="shared" si="18"/>
        <v>0</v>
      </c>
      <c r="K84" s="16">
        <f t="shared" si="18"/>
        <v>0</v>
      </c>
      <c r="L84" s="67">
        <f t="shared" si="18"/>
        <v>0</v>
      </c>
      <c r="M84" s="17">
        <f>IF(L84&gt;0,VLOOKUP(I84,Labour!$AR$1:$AT$15,3,FALSE),0)</f>
        <v>0</v>
      </c>
      <c r="N84" s="70">
        <f t="shared" si="28"/>
        <v>0</v>
      </c>
      <c r="R84" s="83">
        <f t="shared" si="23"/>
        <v>0</v>
      </c>
      <c r="S84" s="83">
        <f t="shared" si="23"/>
        <v>0</v>
      </c>
      <c r="T84" s="83">
        <f t="shared" si="23"/>
        <v>0</v>
      </c>
      <c r="U84" s="83">
        <f t="shared" si="23"/>
        <v>0</v>
      </c>
      <c r="V84" s="83">
        <f t="shared" si="24"/>
        <v>0</v>
      </c>
      <c r="W84" s="83">
        <f t="shared" si="24"/>
        <v>0</v>
      </c>
      <c r="X84" s="83">
        <f t="shared" si="25"/>
        <v>0</v>
      </c>
      <c r="Y84" s="83">
        <f t="shared" si="25"/>
        <v>0</v>
      </c>
      <c r="Z84" s="83">
        <f t="shared" si="25"/>
        <v>0</v>
      </c>
      <c r="AA84" s="171">
        <f t="shared" si="30"/>
        <v>0</v>
      </c>
      <c r="AB84" s="83">
        <f t="shared" si="26"/>
        <v>0</v>
      </c>
      <c r="AC84" s="83">
        <f t="shared" si="26"/>
        <v>0</v>
      </c>
      <c r="AD84" s="171">
        <f t="shared" si="31"/>
        <v>0</v>
      </c>
      <c r="AE84" s="171">
        <f>IF(AD84=1,SUM(AD$10:AD84),0)</f>
        <v>0</v>
      </c>
      <c r="AF84" s="82" t="str">
        <f t="shared" si="32"/>
        <v/>
      </c>
      <c r="AG84" s="171">
        <f t="shared" si="33"/>
        <v>0</v>
      </c>
    </row>
    <row r="85" spans="1:33" ht="12" customHeight="1" x14ac:dyDescent="0.25">
      <c r="A85" s="497"/>
      <c r="B85" s="15">
        <v>76</v>
      </c>
      <c r="C85" s="468">
        <f t="shared" si="29"/>
        <v>0</v>
      </c>
      <c r="D85" s="469"/>
      <c r="E85" s="470"/>
      <c r="F85" s="67">
        <f t="shared" si="17"/>
        <v>0</v>
      </c>
      <c r="G85" s="67">
        <f t="shared" si="17"/>
        <v>0</v>
      </c>
      <c r="H85" s="67">
        <f t="shared" si="17"/>
        <v>0</v>
      </c>
      <c r="I85" s="67">
        <f t="shared" si="27"/>
        <v>0</v>
      </c>
      <c r="J85" s="67">
        <f t="shared" si="18"/>
        <v>0</v>
      </c>
      <c r="K85" s="16">
        <f t="shared" si="18"/>
        <v>0</v>
      </c>
      <c r="L85" s="67">
        <f t="shared" si="18"/>
        <v>0</v>
      </c>
      <c r="M85" s="17">
        <f>IF(L85&gt;0,VLOOKUP(I85,Labour!$AR$1:$AT$15,3,FALSE),0)</f>
        <v>0</v>
      </c>
      <c r="N85" s="70">
        <f t="shared" si="28"/>
        <v>0</v>
      </c>
      <c r="R85" s="83">
        <f t="shared" si="23"/>
        <v>0</v>
      </c>
      <c r="S85" s="83">
        <f t="shared" si="23"/>
        <v>0</v>
      </c>
      <c r="T85" s="83">
        <f t="shared" si="23"/>
        <v>0</v>
      </c>
      <c r="U85" s="83">
        <f t="shared" si="23"/>
        <v>0</v>
      </c>
      <c r="V85" s="83">
        <f t="shared" si="24"/>
        <v>0</v>
      </c>
      <c r="W85" s="83">
        <f t="shared" si="24"/>
        <v>0</v>
      </c>
      <c r="X85" s="83">
        <f t="shared" si="25"/>
        <v>0</v>
      </c>
      <c r="Y85" s="83">
        <f t="shared" si="25"/>
        <v>0</v>
      </c>
      <c r="Z85" s="83">
        <f t="shared" si="25"/>
        <v>0</v>
      </c>
      <c r="AA85" s="171">
        <f t="shared" si="30"/>
        <v>0</v>
      </c>
      <c r="AB85" s="83">
        <f t="shared" si="26"/>
        <v>0</v>
      </c>
      <c r="AC85" s="83">
        <f t="shared" si="26"/>
        <v>0</v>
      </c>
      <c r="AD85" s="171">
        <f t="shared" si="31"/>
        <v>0</v>
      </c>
      <c r="AE85" s="171">
        <f>IF(AD85=1,SUM(AD$10:AD85),0)</f>
        <v>0</v>
      </c>
      <c r="AF85" s="82" t="str">
        <f t="shared" si="32"/>
        <v/>
      </c>
      <c r="AG85" s="171">
        <f t="shared" si="33"/>
        <v>0</v>
      </c>
    </row>
    <row r="86" spans="1:33" ht="12" customHeight="1" x14ac:dyDescent="0.25">
      <c r="A86" s="497"/>
      <c r="B86" s="15">
        <v>77</v>
      </c>
      <c r="C86" s="468">
        <f t="shared" si="29"/>
        <v>0</v>
      </c>
      <c r="D86" s="469"/>
      <c r="E86" s="470"/>
      <c r="F86" s="67">
        <f t="shared" si="17"/>
        <v>0</v>
      </c>
      <c r="G86" s="67">
        <f t="shared" si="17"/>
        <v>0</v>
      </c>
      <c r="H86" s="67">
        <f t="shared" si="17"/>
        <v>0</v>
      </c>
      <c r="I86" s="67">
        <f t="shared" si="27"/>
        <v>0</v>
      </c>
      <c r="J86" s="67">
        <f t="shared" si="18"/>
        <v>0</v>
      </c>
      <c r="K86" s="16">
        <f t="shared" si="18"/>
        <v>0</v>
      </c>
      <c r="L86" s="67">
        <f t="shared" si="18"/>
        <v>0</v>
      </c>
      <c r="M86" s="17">
        <f>IF(L86&gt;0,VLOOKUP(I86,Labour!$AR$1:$AT$15,3,FALSE),0)</f>
        <v>0</v>
      </c>
      <c r="N86" s="70">
        <f t="shared" si="28"/>
        <v>0</v>
      </c>
      <c r="R86" s="83">
        <f t="shared" si="23"/>
        <v>0</v>
      </c>
      <c r="S86" s="83">
        <f t="shared" si="23"/>
        <v>0</v>
      </c>
      <c r="T86" s="83">
        <f t="shared" si="23"/>
        <v>0</v>
      </c>
      <c r="U86" s="83">
        <f t="shared" si="23"/>
        <v>0</v>
      </c>
      <c r="V86" s="83">
        <f t="shared" si="24"/>
        <v>0</v>
      </c>
      <c r="W86" s="83">
        <f t="shared" si="24"/>
        <v>0</v>
      </c>
      <c r="X86" s="83">
        <f t="shared" si="25"/>
        <v>0</v>
      </c>
      <c r="Y86" s="83">
        <f t="shared" si="25"/>
        <v>0</v>
      </c>
      <c r="Z86" s="83">
        <f t="shared" si="25"/>
        <v>0</v>
      </c>
      <c r="AA86" s="171">
        <f t="shared" si="30"/>
        <v>0</v>
      </c>
      <c r="AB86" s="83">
        <f t="shared" si="26"/>
        <v>0</v>
      </c>
      <c r="AC86" s="83">
        <f t="shared" si="26"/>
        <v>0</v>
      </c>
      <c r="AD86" s="171">
        <f t="shared" si="31"/>
        <v>0</v>
      </c>
      <c r="AE86" s="171">
        <f>IF(AD86=1,SUM(AD$10:AD86),0)</f>
        <v>0</v>
      </c>
      <c r="AF86" s="82" t="str">
        <f t="shared" si="32"/>
        <v/>
      </c>
      <c r="AG86" s="171">
        <f t="shared" si="33"/>
        <v>0</v>
      </c>
    </row>
    <row r="87" spans="1:33" ht="12" customHeight="1" x14ac:dyDescent="0.25">
      <c r="A87" s="497"/>
      <c r="B87" s="15">
        <v>78</v>
      </c>
      <c r="C87" s="468">
        <f t="shared" si="29"/>
        <v>0</v>
      </c>
      <c r="D87" s="469"/>
      <c r="E87" s="470"/>
      <c r="F87" s="67">
        <f t="shared" si="17"/>
        <v>0</v>
      </c>
      <c r="G87" s="67">
        <f t="shared" si="17"/>
        <v>0</v>
      </c>
      <c r="H87" s="67">
        <f t="shared" si="17"/>
        <v>0</v>
      </c>
      <c r="I87" s="67">
        <f t="shared" si="27"/>
        <v>0</v>
      </c>
      <c r="J87" s="67">
        <f t="shared" si="18"/>
        <v>0</v>
      </c>
      <c r="K87" s="16">
        <f t="shared" si="18"/>
        <v>0</v>
      </c>
      <c r="L87" s="67">
        <f t="shared" si="18"/>
        <v>0</v>
      </c>
      <c r="M87" s="17">
        <f>IF(L87&gt;0,VLOOKUP(I87,Labour!$AR$1:$AT$15,3,FALSE),0)</f>
        <v>0</v>
      </c>
      <c r="N87" s="70">
        <f t="shared" si="28"/>
        <v>0</v>
      </c>
      <c r="R87" s="83">
        <f t="shared" si="23"/>
        <v>0</v>
      </c>
      <c r="S87" s="83">
        <f t="shared" si="23"/>
        <v>0</v>
      </c>
      <c r="T87" s="83">
        <f t="shared" si="23"/>
        <v>0</v>
      </c>
      <c r="U87" s="83">
        <f t="shared" si="23"/>
        <v>0</v>
      </c>
      <c r="V87" s="83">
        <f t="shared" si="24"/>
        <v>0</v>
      </c>
      <c r="W87" s="83">
        <f t="shared" si="24"/>
        <v>0</v>
      </c>
      <c r="X87" s="83">
        <f t="shared" si="25"/>
        <v>0</v>
      </c>
      <c r="Y87" s="83">
        <f t="shared" si="25"/>
        <v>0</v>
      </c>
      <c r="Z87" s="83">
        <f t="shared" si="25"/>
        <v>0</v>
      </c>
      <c r="AA87" s="171">
        <f t="shared" si="30"/>
        <v>0</v>
      </c>
      <c r="AB87" s="83">
        <f t="shared" si="26"/>
        <v>0</v>
      </c>
      <c r="AC87" s="83">
        <f t="shared" si="26"/>
        <v>0</v>
      </c>
      <c r="AD87" s="171">
        <f t="shared" si="31"/>
        <v>0</v>
      </c>
      <c r="AE87" s="171">
        <f>IF(AD87=1,SUM(AD$10:AD87),0)</f>
        <v>0</v>
      </c>
      <c r="AF87" s="82" t="str">
        <f t="shared" si="32"/>
        <v/>
      </c>
      <c r="AG87" s="171">
        <f t="shared" si="33"/>
        <v>0</v>
      </c>
    </row>
    <row r="88" spans="1:33" ht="12" customHeight="1" x14ac:dyDescent="0.25">
      <c r="A88" s="497"/>
      <c r="B88" s="15">
        <v>79</v>
      </c>
      <c r="C88" s="468">
        <f t="shared" si="29"/>
        <v>0</v>
      </c>
      <c r="D88" s="469"/>
      <c r="E88" s="470"/>
      <c r="F88" s="67">
        <f t="shared" si="17"/>
        <v>0</v>
      </c>
      <c r="G88" s="67">
        <f t="shared" si="17"/>
        <v>0</v>
      </c>
      <c r="H88" s="67">
        <f t="shared" si="17"/>
        <v>0</v>
      </c>
      <c r="I88" s="67">
        <f t="shared" si="27"/>
        <v>0</v>
      </c>
      <c r="J88" s="67">
        <f t="shared" si="18"/>
        <v>0</v>
      </c>
      <c r="K88" s="16">
        <f t="shared" si="18"/>
        <v>0</v>
      </c>
      <c r="L88" s="67">
        <f t="shared" si="18"/>
        <v>0</v>
      </c>
      <c r="M88" s="17">
        <f>IF(L88&gt;0,VLOOKUP(I88,Labour!$AR$1:$AT$15,3,FALSE),0)</f>
        <v>0</v>
      </c>
      <c r="N88" s="70">
        <f t="shared" si="28"/>
        <v>0</v>
      </c>
      <c r="R88" s="83">
        <f t="shared" si="23"/>
        <v>0</v>
      </c>
      <c r="S88" s="83">
        <f t="shared" si="23"/>
        <v>0</v>
      </c>
      <c r="T88" s="83">
        <f t="shared" si="23"/>
        <v>0</v>
      </c>
      <c r="U88" s="83">
        <f t="shared" si="23"/>
        <v>0</v>
      </c>
      <c r="V88" s="83">
        <f t="shared" si="24"/>
        <v>0</v>
      </c>
      <c r="W88" s="83">
        <f t="shared" si="24"/>
        <v>0</v>
      </c>
      <c r="X88" s="83">
        <f t="shared" si="25"/>
        <v>0</v>
      </c>
      <c r="Y88" s="83">
        <f t="shared" si="25"/>
        <v>0</v>
      </c>
      <c r="Z88" s="83">
        <f t="shared" si="25"/>
        <v>0</v>
      </c>
      <c r="AA88" s="171">
        <f t="shared" si="30"/>
        <v>0</v>
      </c>
      <c r="AB88" s="83">
        <f t="shared" si="26"/>
        <v>0</v>
      </c>
      <c r="AC88" s="83">
        <f t="shared" si="26"/>
        <v>0</v>
      </c>
      <c r="AD88" s="171">
        <f t="shared" si="31"/>
        <v>0</v>
      </c>
      <c r="AE88" s="171">
        <f>IF(AD88=1,SUM(AD$10:AD88),0)</f>
        <v>0</v>
      </c>
      <c r="AF88" s="82" t="str">
        <f t="shared" si="32"/>
        <v/>
      </c>
      <c r="AG88" s="171">
        <f t="shared" si="33"/>
        <v>0</v>
      </c>
    </row>
    <row r="89" spans="1:33" ht="12" customHeight="1" x14ac:dyDescent="0.25">
      <c r="A89" s="497"/>
      <c r="B89" s="15">
        <v>80</v>
      </c>
      <c r="C89" s="468">
        <f t="shared" si="29"/>
        <v>0</v>
      </c>
      <c r="D89" s="469"/>
      <c r="E89" s="470"/>
      <c r="F89" s="67">
        <f t="shared" si="17"/>
        <v>0</v>
      </c>
      <c r="G89" s="67">
        <f t="shared" si="17"/>
        <v>0</v>
      </c>
      <c r="H89" s="67">
        <f t="shared" si="17"/>
        <v>0</v>
      </c>
      <c r="I89" s="67">
        <f t="shared" si="27"/>
        <v>0</v>
      </c>
      <c r="J89" s="67">
        <f t="shared" si="18"/>
        <v>0</v>
      </c>
      <c r="K89" s="16">
        <f t="shared" si="18"/>
        <v>0</v>
      </c>
      <c r="L89" s="67">
        <f t="shared" si="18"/>
        <v>0</v>
      </c>
      <c r="M89" s="17">
        <f>IF(L89&gt;0,VLOOKUP(I89,Labour!$AR$1:$AT$15,3,FALSE),0)</f>
        <v>0</v>
      </c>
      <c r="N89" s="70">
        <f t="shared" si="28"/>
        <v>0</v>
      </c>
      <c r="R89" s="83">
        <f t="shared" si="23"/>
        <v>0</v>
      </c>
      <c r="S89" s="83">
        <f t="shared" si="23"/>
        <v>0</v>
      </c>
      <c r="T89" s="83">
        <f t="shared" si="23"/>
        <v>0</v>
      </c>
      <c r="U89" s="83">
        <f t="shared" si="23"/>
        <v>0</v>
      </c>
      <c r="V89" s="83">
        <f t="shared" si="24"/>
        <v>0</v>
      </c>
      <c r="W89" s="83">
        <f t="shared" si="24"/>
        <v>0</v>
      </c>
      <c r="X89" s="83">
        <f t="shared" si="25"/>
        <v>0</v>
      </c>
      <c r="Y89" s="83">
        <f t="shared" si="25"/>
        <v>0</v>
      </c>
      <c r="Z89" s="83">
        <f t="shared" si="25"/>
        <v>0</v>
      </c>
      <c r="AA89" s="171">
        <f t="shared" si="30"/>
        <v>0</v>
      </c>
      <c r="AB89" s="83">
        <f t="shared" si="26"/>
        <v>0</v>
      </c>
      <c r="AC89" s="83">
        <f t="shared" si="26"/>
        <v>0</v>
      </c>
      <c r="AD89" s="171">
        <f t="shared" si="31"/>
        <v>0</v>
      </c>
      <c r="AE89" s="171">
        <f>IF(AD89=1,SUM(AD$10:AD89),0)</f>
        <v>0</v>
      </c>
      <c r="AF89" s="82" t="str">
        <f t="shared" si="32"/>
        <v/>
      </c>
      <c r="AG89" s="171">
        <f t="shared" si="33"/>
        <v>0</v>
      </c>
    </row>
    <row r="90" spans="1:33" ht="12" customHeight="1" x14ac:dyDescent="0.25">
      <c r="A90" s="497"/>
      <c r="B90" s="15">
        <v>81</v>
      </c>
      <c r="C90" s="468">
        <f t="shared" si="29"/>
        <v>0</v>
      </c>
      <c r="D90" s="469"/>
      <c r="E90" s="470"/>
      <c r="F90" s="67">
        <f t="shared" si="17"/>
        <v>0</v>
      </c>
      <c r="G90" s="67">
        <f t="shared" si="17"/>
        <v>0</v>
      </c>
      <c r="H90" s="67">
        <f t="shared" si="17"/>
        <v>0</v>
      </c>
      <c r="I90" s="67">
        <f t="shared" si="27"/>
        <v>0</v>
      </c>
      <c r="J90" s="67">
        <f t="shared" si="18"/>
        <v>0</v>
      </c>
      <c r="K90" s="16">
        <f t="shared" si="18"/>
        <v>0</v>
      </c>
      <c r="L90" s="67">
        <f t="shared" si="18"/>
        <v>0</v>
      </c>
      <c r="M90" s="17">
        <f>IF(L90&gt;0,VLOOKUP(I90,Labour!$AR$1:$AT$15,3,FALSE),0)</f>
        <v>0</v>
      </c>
      <c r="N90" s="70">
        <f t="shared" si="28"/>
        <v>0</v>
      </c>
      <c r="R90" s="83">
        <f t="shared" ref="R90:U109" si="34">IF($B90&lt;=$U$3,VLOOKUP($B90,VTABLE,R$9,FALSE),0)</f>
        <v>0</v>
      </c>
      <c r="S90" s="83">
        <f t="shared" si="34"/>
        <v>0</v>
      </c>
      <c r="T90" s="83">
        <f t="shared" si="34"/>
        <v>0</v>
      </c>
      <c r="U90" s="83">
        <f t="shared" si="34"/>
        <v>0</v>
      </c>
      <c r="V90" s="83">
        <f t="shared" ref="V90:W109" si="35">IF($B90&lt;=$U$3,IF(VLOOKUP($B90,VTABLE,V$9,FALSE)=V$8,$U90,0),0)</f>
        <v>0</v>
      </c>
      <c r="W90" s="83">
        <f t="shared" si="35"/>
        <v>0</v>
      </c>
      <c r="X90" s="83">
        <f t="shared" ref="X90:Z109" si="36">IF($B90&lt;=$U$3,VLOOKUP($B90,VTABLE,X$9,FALSE),0)</f>
        <v>0</v>
      </c>
      <c r="Y90" s="83">
        <f t="shared" si="36"/>
        <v>0</v>
      </c>
      <c r="Z90" s="83">
        <f t="shared" si="36"/>
        <v>0</v>
      </c>
      <c r="AA90" s="171">
        <f t="shared" si="30"/>
        <v>0</v>
      </c>
      <c r="AB90" s="83">
        <f t="shared" ref="AB90:AC109" si="37">IF($B90&lt;=$U$3,VLOOKUP($B90,VTABLE,AB$9,FALSE),0)</f>
        <v>0</v>
      </c>
      <c r="AC90" s="83">
        <f t="shared" si="37"/>
        <v>0</v>
      </c>
      <c r="AD90" s="171">
        <f t="shared" si="31"/>
        <v>0</v>
      </c>
      <c r="AE90" s="171">
        <f>IF(AD90=1,SUM(AD$10:AD90),0)</f>
        <v>0</v>
      </c>
      <c r="AF90" s="82" t="str">
        <f t="shared" si="32"/>
        <v/>
      </c>
      <c r="AG90" s="171">
        <f t="shared" si="33"/>
        <v>0</v>
      </c>
    </row>
    <row r="91" spans="1:33" ht="12" customHeight="1" x14ac:dyDescent="0.25">
      <c r="A91" s="497"/>
      <c r="B91" s="15">
        <v>82</v>
      </c>
      <c r="C91" s="468">
        <f t="shared" si="29"/>
        <v>0</v>
      </c>
      <c r="D91" s="469"/>
      <c r="E91" s="470"/>
      <c r="F91" s="67">
        <f t="shared" si="17"/>
        <v>0</v>
      </c>
      <c r="G91" s="67">
        <f t="shared" si="17"/>
        <v>0</v>
      </c>
      <c r="H91" s="67">
        <f t="shared" si="17"/>
        <v>0</v>
      </c>
      <c r="I91" s="67">
        <f t="shared" si="27"/>
        <v>0</v>
      </c>
      <c r="J91" s="67">
        <f t="shared" si="18"/>
        <v>0</v>
      </c>
      <c r="K91" s="16">
        <f t="shared" si="18"/>
        <v>0</v>
      </c>
      <c r="L91" s="67">
        <f t="shared" si="18"/>
        <v>0</v>
      </c>
      <c r="M91" s="17">
        <f>IF(L91&gt;0,VLOOKUP(I91,Labour!$AR$1:$AT$15,3,FALSE),0)</f>
        <v>0</v>
      </c>
      <c r="N91" s="70">
        <f t="shared" si="28"/>
        <v>0</v>
      </c>
      <c r="R91" s="83">
        <f t="shared" si="34"/>
        <v>0</v>
      </c>
      <c r="S91" s="83">
        <f t="shared" si="34"/>
        <v>0</v>
      </c>
      <c r="T91" s="83">
        <f t="shared" si="34"/>
        <v>0</v>
      </c>
      <c r="U91" s="83">
        <f t="shared" si="34"/>
        <v>0</v>
      </c>
      <c r="V91" s="83">
        <f t="shared" si="35"/>
        <v>0</v>
      </c>
      <c r="W91" s="83">
        <f t="shared" si="35"/>
        <v>0</v>
      </c>
      <c r="X91" s="83">
        <f t="shared" si="36"/>
        <v>0</v>
      </c>
      <c r="Y91" s="83">
        <f t="shared" si="36"/>
        <v>0</v>
      </c>
      <c r="Z91" s="83">
        <f t="shared" si="36"/>
        <v>0</v>
      </c>
      <c r="AA91" s="171">
        <f t="shared" si="30"/>
        <v>0</v>
      </c>
      <c r="AB91" s="83">
        <f t="shared" si="37"/>
        <v>0</v>
      </c>
      <c r="AC91" s="83">
        <f t="shared" si="37"/>
        <v>0</v>
      </c>
      <c r="AD91" s="171">
        <f t="shared" si="31"/>
        <v>0</v>
      </c>
      <c r="AE91" s="171">
        <f>IF(AD91=1,SUM(AD$10:AD91),0)</f>
        <v>0</v>
      </c>
      <c r="AF91" s="82" t="str">
        <f t="shared" si="32"/>
        <v/>
      </c>
      <c r="AG91" s="171">
        <f t="shared" si="33"/>
        <v>0</v>
      </c>
    </row>
    <row r="92" spans="1:33" ht="12" customHeight="1" x14ac:dyDescent="0.25">
      <c r="A92" s="497"/>
      <c r="B92" s="15">
        <v>83</v>
      </c>
      <c r="C92" s="468">
        <f t="shared" si="29"/>
        <v>0</v>
      </c>
      <c r="D92" s="469"/>
      <c r="E92" s="470"/>
      <c r="F92" s="67">
        <f t="shared" si="17"/>
        <v>0</v>
      </c>
      <c r="G92" s="67">
        <f t="shared" si="17"/>
        <v>0</v>
      </c>
      <c r="H92" s="67">
        <f t="shared" si="17"/>
        <v>0</v>
      </c>
      <c r="I92" s="67">
        <f t="shared" si="27"/>
        <v>0</v>
      </c>
      <c r="J92" s="67">
        <f t="shared" si="18"/>
        <v>0</v>
      </c>
      <c r="K92" s="16">
        <f t="shared" si="18"/>
        <v>0</v>
      </c>
      <c r="L92" s="67">
        <f t="shared" si="18"/>
        <v>0</v>
      </c>
      <c r="M92" s="17">
        <f>IF(L92&gt;0,VLOOKUP(I92,Labour!$AR$1:$AT$15,3,FALSE),0)</f>
        <v>0</v>
      </c>
      <c r="N92" s="70">
        <f t="shared" si="28"/>
        <v>0</v>
      </c>
      <c r="R92" s="83">
        <f t="shared" si="34"/>
        <v>0</v>
      </c>
      <c r="S92" s="83">
        <f t="shared" si="34"/>
        <v>0</v>
      </c>
      <c r="T92" s="83">
        <f t="shared" si="34"/>
        <v>0</v>
      </c>
      <c r="U92" s="83">
        <f t="shared" si="34"/>
        <v>0</v>
      </c>
      <c r="V92" s="83">
        <f t="shared" si="35"/>
        <v>0</v>
      </c>
      <c r="W92" s="83">
        <f t="shared" si="35"/>
        <v>0</v>
      </c>
      <c r="X92" s="83">
        <f t="shared" si="36"/>
        <v>0</v>
      </c>
      <c r="Y92" s="83">
        <f t="shared" si="36"/>
        <v>0</v>
      </c>
      <c r="Z92" s="83">
        <f t="shared" si="36"/>
        <v>0</v>
      </c>
      <c r="AA92" s="171">
        <f t="shared" si="30"/>
        <v>0</v>
      </c>
      <c r="AB92" s="83">
        <f t="shared" si="37"/>
        <v>0</v>
      </c>
      <c r="AC92" s="83">
        <f t="shared" si="37"/>
        <v>0</v>
      </c>
      <c r="AD92" s="171">
        <f t="shared" si="31"/>
        <v>0</v>
      </c>
      <c r="AE92" s="171">
        <f>IF(AD92=1,SUM(AD$10:AD92),0)</f>
        <v>0</v>
      </c>
      <c r="AF92" s="82" t="str">
        <f t="shared" si="32"/>
        <v/>
      </c>
      <c r="AG92" s="171">
        <f t="shared" si="33"/>
        <v>0</v>
      </c>
    </row>
    <row r="93" spans="1:33" ht="12" customHeight="1" x14ac:dyDescent="0.25">
      <c r="A93" s="497"/>
      <c r="B93" s="15">
        <v>84</v>
      </c>
      <c r="C93" s="468">
        <f t="shared" si="29"/>
        <v>0</v>
      </c>
      <c r="D93" s="469"/>
      <c r="E93" s="470"/>
      <c r="F93" s="67">
        <f t="shared" si="17"/>
        <v>0</v>
      </c>
      <c r="G93" s="67">
        <f t="shared" si="17"/>
        <v>0</v>
      </c>
      <c r="H93" s="67">
        <f t="shared" si="17"/>
        <v>0</v>
      </c>
      <c r="I93" s="67">
        <f t="shared" si="27"/>
        <v>0</v>
      </c>
      <c r="J93" s="67">
        <f t="shared" si="18"/>
        <v>0</v>
      </c>
      <c r="K93" s="16">
        <f t="shared" si="18"/>
        <v>0</v>
      </c>
      <c r="L93" s="67">
        <f t="shared" si="18"/>
        <v>0</v>
      </c>
      <c r="M93" s="17">
        <f>IF(L93&gt;0,VLOOKUP(I93,Labour!$AR$1:$AT$15,3,FALSE),0)</f>
        <v>0</v>
      </c>
      <c r="N93" s="70">
        <f t="shared" si="28"/>
        <v>0</v>
      </c>
      <c r="R93" s="83">
        <f t="shared" si="34"/>
        <v>0</v>
      </c>
      <c r="S93" s="83">
        <f t="shared" si="34"/>
        <v>0</v>
      </c>
      <c r="T93" s="83">
        <f t="shared" si="34"/>
        <v>0</v>
      </c>
      <c r="U93" s="83">
        <f t="shared" si="34"/>
        <v>0</v>
      </c>
      <c r="V93" s="83">
        <f t="shared" si="35"/>
        <v>0</v>
      </c>
      <c r="W93" s="83">
        <f t="shared" si="35"/>
        <v>0</v>
      </c>
      <c r="X93" s="83">
        <f t="shared" si="36"/>
        <v>0</v>
      </c>
      <c r="Y93" s="83">
        <f t="shared" si="36"/>
        <v>0</v>
      </c>
      <c r="Z93" s="83">
        <f t="shared" si="36"/>
        <v>0</v>
      </c>
      <c r="AA93" s="171">
        <f t="shared" si="30"/>
        <v>0</v>
      </c>
      <c r="AB93" s="83">
        <f t="shared" si="37"/>
        <v>0</v>
      </c>
      <c r="AC93" s="83">
        <f t="shared" si="37"/>
        <v>0</v>
      </c>
      <c r="AD93" s="171">
        <f t="shared" si="31"/>
        <v>0</v>
      </c>
      <c r="AE93" s="171">
        <f>IF(AD93=1,SUM(AD$10:AD93),0)</f>
        <v>0</v>
      </c>
      <c r="AF93" s="82" t="str">
        <f t="shared" si="32"/>
        <v/>
      </c>
      <c r="AG93" s="171">
        <f t="shared" si="33"/>
        <v>0</v>
      </c>
    </row>
    <row r="94" spans="1:33" ht="12" customHeight="1" x14ac:dyDescent="0.25">
      <c r="A94" s="497"/>
      <c r="B94" s="15">
        <v>85</v>
      </c>
      <c r="C94" s="468">
        <f t="shared" si="29"/>
        <v>0</v>
      </c>
      <c r="D94" s="469"/>
      <c r="E94" s="470"/>
      <c r="F94" s="67">
        <f t="shared" si="17"/>
        <v>0</v>
      </c>
      <c r="G94" s="67">
        <f t="shared" si="17"/>
        <v>0</v>
      </c>
      <c r="H94" s="67">
        <f t="shared" si="17"/>
        <v>0</v>
      </c>
      <c r="I94" s="67">
        <f t="shared" si="27"/>
        <v>0</v>
      </c>
      <c r="J94" s="67">
        <f t="shared" si="18"/>
        <v>0</v>
      </c>
      <c r="K94" s="16">
        <f t="shared" si="18"/>
        <v>0</v>
      </c>
      <c r="L94" s="67">
        <f t="shared" si="18"/>
        <v>0</v>
      </c>
      <c r="M94" s="17">
        <f>IF(L94&gt;0,VLOOKUP(I94,Labour!$AR$1:$AT$15,3,FALSE),0)</f>
        <v>0</v>
      </c>
      <c r="N94" s="70">
        <f t="shared" si="28"/>
        <v>0</v>
      </c>
      <c r="R94" s="83">
        <f t="shared" si="34"/>
        <v>0</v>
      </c>
      <c r="S94" s="83">
        <f t="shared" si="34"/>
        <v>0</v>
      </c>
      <c r="T94" s="83">
        <f t="shared" si="34"/>
        <v>0</v>
      </c>
      <c r="U94" s="83">
        <f t="shared" si="34"/>
        <v>0</v>
      </c>
      <c r="V94" s="83">
        <f t="shared" si="35"/>
        <v>0</v>
      </c>
      <c r="W94" s="83">
        <f t="shared" si="35"/>
        <v>0</v>
      </c>
      <c r="X94" s="83">
        <f t="shared" si="36"/>
        <v>0</v>
      </c>
      <c r="Y94" s="83">
        <f t="shared" si="36"/>
        <v>0</v>
      </c>
      <c r="Z94" s="83">
        <f t="shared" si="36"/>
        <v>0</v>
      </c>
      <c r="AA94" s="171">
        <f t="shared" si="30"/>
        <v>0</v>
      </c>
      <c r="AB94" s="83">
        <f t="shared" si="37"/>
        <v>0</v>
      </c>
      <c r="AC94" s="83">
        <f t="shared" si="37"/>
        <v>0</v>
      </c>
      <c r="AD94" s="171">
        <f t="shared" si="31"/>
        <v>0</v>
      </c>
      <c r="AE94" s="171">
        <f>IF(AD94=1,SUM(AD$10:AD94),0)</f>
        <v>0</v>
      </c>
      <c r="AF94" s="82" t="str">
        <f t="shared" si="32"/>
        <v/>
      </c>
      <c r="AG94" s="171">
        <f t="shared" si="33"/>
        <v>0</v>
      </c>
    </row>
    <row r="95" spans="1:33" ht="12" customHeight="1" x14ac:dyDescent="0.25">
      <c r="A95" s="497"/>
      <c r="B95" s="15">
        <v>86</v>
      </c>
      <c r="C95" s="468">
        <f t="shared" si="29"/>
        <v>0</v>
      </c>
      <c r="D95" s="469"/>
      <c r="E95" s="470"/>
      <c r="F95" s="67">
        <f t="shared" si="17"/>
        <v>0</v>
      </c>
      <c r="G95" s="67">
        <f t="shared" si="17"/>
        <v>0</v>
      </c>
      <c r="H95" s="67">
        <f t="shared" si="17"/>
        <v>0</v>
      </c>
      <c r="I95" s="67">
        <f t="shared" si="27"/>
        <v>0</v>
      </c>
      <c r="J95" s="67">
        <f t="shared" si="18"/>
        <v>0</v>
      </c>
      <c r="K95" s="16">
        <f t="shared" si="18"/>
        <v>0</v>
      </c>
      <c r="L95" s="67">
        <f t="shared" si="18"/>
        <v>0</v>
      </c>
      <c r="M95" s="17">
        <f>IF(L95&gt;0,VLOOKUP(I95,Labour!$AR$1:$AT$15,3,FALSE),0)</f>
        <v>0</v>
      </c>
      <c r="N95" s="70">
        <f t="shared" si="28"/>
        <v>0</v>
      </c>
      <c r="R95" s="83">
        <f t="shared" si="34"/>
        <v>0</v>
      </c>
      <c r="S95" s="83">
        <f t="shared" si="34"/>
        <v>0</v>
      </c>
      <c r="T95" s="83">
        <f t="shared" si="34"/>
        <v>0</v>
      </c>
      <c r="U95" s="83">
        <f t="shared" si="34"/>
        <v>0</v>
      </c>
      <c r="V95" s="83">
        <f t="shared" si="35"/>
        <v>0</v>
      </c>
      <c r="W95" s="83">
        <f t="shared" si="35"/>
        <v>0</v>
      </c>
      <c r="X95" s="83">
        <f t="shared" si="36"/>
        <v>0</v>
      </c>
      <c r="Y95" s="83">
        <f t="shared" si="36"/>
        <v>0</v>
      </c>
      <c r="Z95" s="83">
        <f t="shared" si="36"/>
        <v>0</v>
      </c>
      <c r="AA95" s="171">
        <f t="shared" si="30"/>
        <v>0</v>
      </c>
      <c r="AB95" s="83">
        <f t="shared" si="37"/>
        <v>0</v>
      </c>
      <c r="AC95" s="83">
        <f t="shared" si="37"/>
        <v>0</v>
      </c>
      <c r="AD95" s="171">
        <f t="shared" si="31"/>
        <v>0</v>
      </c>
      <c r="AE95" s="171">
        <f>IF(AD95=1,SUM(AD$10:AD95),0)</f>
        <v>0</v>
      </c>
      <c r="AF95" s="82" t="str">
        <f t="shared" si="32"/>
        <v/>
      </c>
      <c r="AG95" s="171">
        <f t="shared" si="33"/>
        <v>0</v>
      </c>
    </row>
    <row r="96" spans="1:33" ht="12" customHeight="1" x14ac:dyDescent="0.25">
      <c r="A96" s="497"/>
      <c r="B96" s="15">
        <v>87</v>
      </c>
      <c r="C96" s="468">
        <f t="shared" si="29"/>
        <v>0</v>
      </c>
      <c r="D96" s="469"/>
      <c r="E96" s="470"/>
      <c r="F96" s="67">
        <f t="shared" si="17"/>
        <v>0</v>
      </c>
      <c r="G96" s="67">
        <f t="shared" si="17"/>
        <v>0</v>
      </c>
      <c r="H96" s="67">
        <f t="shared" si="17"/>
        <v>0</v>
      </c>
      <c r="I96" s="67">
        <f t="shared" si="27"/>
        <v>0</v>
      </c>
      <c r="J96" s="67">
        <f t="shared" si="18"/>
        <v>0</v>
      </c>
      <c r="K96" s="16">
        <f t="shared" si="18"/>
        <v>0</v>
      </c>
      <c r="L96" s="67">
        <f t="shared" si="18"/>
        <v>0</v>
      </c>
      <c r="M96" s="17">
        <f>IF(L96&gt;0,VLOOKUP(I96,Labour!$AR$1:$AT$15,3,FALSE),0)</f>
        <v>0</v>
      </c>
      <c r="N96" s="70">
        <f t="shared" si="28"/>
        <v>0</v>
      </c>
      <c r="R96" s="83">
        <f t="shared" si="34"/>
        <v>0</v>
      </c>
      <c r="S96" s="83">
        <f t="shared" si="34"/>
        <v>0</v>
      </c>
      <c r="T96" s="83">
        <f t="shared" si="34"/>
        <v>0</v>
      </c>
      <c r="U96" s="83">
        <f t="shared" si="34"/>
        <v>0</v>
      </c>
      <c r="V96" s="83">
        <f t="shared" si="35"/>
        <v>0</v>
      </c>
      <c r="W96" s="83">
        <f t="shared" si="35"/>
        <v>0</v>
      </c>
      <c r="X96" s="83">
        <f t="shared" si="36"/>
        <v>0</v>
      </c>
      <c r="Y96" s="83">
        <f t="shared" si="36"/>
        <v>0</v>
      </c>
      <c r="Z96" s="83">
        <f t="shared" si="36"/>
        <v>0</v>
      </c>
      <c r="AA96" s="171">
        <f t="shared" si="30"/>
        <v>0</v>
      </c>
      <c r="AB96" s="83">
        <f t="shared" si="37"/>
        <v>0</v>
      </c>
      <c r="AC96" s="83">
        <f t="shared" si="37"/>
        <v>0</v>
      </c>
      <c r="AD96" s="171">
        <f t="shared" si="31"/>
        <v>0</v>
      </c>
      <c r="AE96" s="171">
        <f>IF(AD96=1,SUM(AD$10:AD96),0)</f>
        <v>0</v>
      </c>
      <c r="AF96" s="82" t="str">
        <f t="shared" si="32"/>
        <v/>
      </c>
      <c r="AG96" s="171">
        <f t="shared" si="33"/>
        <v>0</v>
      </c>
    </row>
    <row r="97" spans="1:33" ht="12" customHeight="1" x14ac:dyDescent="0.25">
      <c r="A97" s="497"/>
      <c r="B97" s="15">
        <v>88</v>
      </c>
      <c r="C97" s="468">
        <f t="shared" si="29"/>
        <v>0</v>
      </c>
      <c r="D97" s="469"/>
      <c r="E97" s="470"/>
      <c r="F97" s="67">
        <f t="shared" si="17"/>
        <v>0</v>
      </c>
      <c r="G97" s="67">
        <f t="shared" si="17"/>
        <v>0</v>
      </c>
      <c r="H97" s="67">
        <f t="shared" si="17"/>
        <v>0</v>
      </c>
      <c r="I97" s="67">
        <f t="shared" si="27"/>
        <v>0</v>
      </c>
      <c r="J97" s="67">
        <f t="shared" si="18"/>
        <v>0</v>
      </c>
      <c r="K97" s="16">
        <f t="shared" si="18"/>
        <v>0</v>
      </c>
      <c r="L97" s="67">
        <f t="shared" si="18"/>
        <v>0</v>
      </c>
      <c r="M97" s="17">
        <f>IF(L97&gt;0,VLOOKUP(I97,Labour!$AR$1:$AT$15,3,FALSE),0)</f>
        <v>0</v>
      </c>
      <c r="N97" s="70">
        <f t="shared" si="28"/>
        <v>0</v>
      </c>
      <c r="R97" s="83">
        <f t="shared" si="34"/>
        <v>0</v>
      </c>
      <c r="S97" s="83">
        <f t="shared" si="34"/>
        <v>0</v>
      </c>
      <c r="T97" s="83">
        <f t="shared" si="34"/>
        <v>0</v>
      </c>
      <c r="U97" s="83">
        <f t="shared" si="34"/>
        <v>0</v>
      </c>
      <c r="V97" s="83">
        <f t="shared" si="35"/>
        <v>0</v>
      </c>
      <c r="W97" s="83">
        <f t="shared" si="35"/>
        <v>0</v>
      </c>
      <c r="X97" s="83">
        <f t="shared" si="36"/>
        <v>0</v>
      </c>
      <c r="Y97" s="83">
        <f t="shared" si="36"/>
        <v>0</v>
      </c>
      <c r="Z97" s="83">
        <f t="shared" si="36"/>
        <v>0</v>
      </c>
      <c r="AA97" s="171">
        <f t="shared" si="30"/>
        <v>0</v>
      </c>
      <c r="AB97" s="83">
        <f t="shared" si="37"/>
        <v>0</v>
      </c>
      <c r="AC97" s="83">
        <f t="shared" si="37"/>
        <v>0</v>
      </c>
      <c r="AD97" s="171">
        <f t="shared" si="31"/>
        <v>0</v>
      </c>
      <c r="AE97" s="171">
        <f>IF(AD97=1,SUM(AD$10:AD97),0)</f>
        <v>0</v>
      </c>
      <c r="AF97" s="82" t="str">
        <f t="shared" si="32"/>
        <v/>
      </c>
      <c r="AG97" s="171">
        <f t="shared" si="33"/>
        <v>0</v>
      </c>
    </row>
    <row r="98" spans="1:33" ht="12" customHeight="1" x14ac:dyDescent="0.25">
      <c r="A98" s="497"/>
      <c r="B98" s="15">
        <v>89</v>
      </c>
      <c r="C98" s="468">
        <f t="shared" si="29"/>
        <v>0</v>
      </c>
      <c r="D98" s="469"/>
      <c r="E98" s="470"/>
      <c r="F98" s="67">
        <f t="shared" si="17"/>
        <v>0</v>
      </c>
      <c r="G98" s="67">
        <f t="shared" si="17"/>
        <v>0</v>
      </c>
      <c r="H98" s="67">
        <f t="shared" si="17"/>
        <v>0</v>
      </c>
      <c r="I98" s="67">
        <f t="shared" si="27"/>
        <v>0</v>
      </c>
      <c r="J98" s="67">
        <f t="shared" si="18"/>
        <v>0</v>
      </c>
      <c r="K98" s="16">
        <f t="shared" si="18"/>
        <v>0</v>
      </c>
      <c r="L98" s="67">
        <f t="shared" si="18"/>
        <v>0</v>
      </c>
      <c r="M98" s="17">
        <f>IF(L98&gt;0,VLOOKUP(I98,Labour!$AR$1:$AT$15,3,FALSE),0)</f>
        <v>0</v>
      </c>
      <c r="N98" s="70">
        <f t="shared" si="28"/>
        <v>0</v>
      </c>
      <c r="R98" s="83">
        <f t="shared" si="34"/>
        <v>0</v>
      </c>
      <c r="S98" s="83">
        <f t="shared" si="34"/>
        <v>0</v>
      </c>
      <c r="T98" s="83">
        <f t="shared" si="34"/>
        <v>0</v>
      </c>
      <c r="U98" s="83">
        <f t="shared" si="34"/>
        <v>0</v>
      </c>
      <c r="V98" s="83">
        <f t="shared" si="35"/>
        <v>0</v>
      </c>
      <c r="W98" s="83">
        <f t="shared" si="35"/>
        <v>0</v>
      </c>
      <c r="X98" s="83">
        <f t="shared" si="36"/>
        <v>0</v>
      </c>
      <c r="Y98" s="83">
        <f t="shared" si="36"/>
        <v>0</v>
      </c>
      <c r="Z98" s="83">
        <f t="shared" si="36"/>
        <v>0</v>
      </c>
      <c r="AA98" s="171">
        <f t="shared" si="30"/>
        <v>0</v>
      </c>
      <c r="AB98" s="83">
        <f t="shared" si="37"/>
        <v>0</v>
      </c>
      <c r="AC98" s="83">
        <f t="shared" si="37"/>
        <v>0</v>
      </c>
      <c r="AD98" s="171">
        <f t="shared" si="31"/>
        <v>0</v>
      </c>
      <c r="AE98" s="171">
        <f>IF(AD98=1,SUM(AD$10:AD98),0)</f>
        <v>0</v>
      </c>
      <c r="AF98" s="82" t="str">
        <f t="shared" si="32"/>
        <v/>
      </c>
      <c r="AG98" s="171">
        <f t="shared" si="33"/>
        <v>0</v>
      </c>
    </row>
    <row r="99" spans="1:33" ht="12" customHeight="1" x14ac:dyDescent="0.25">
      <c r="A99" s="497"/>
      <c r="B99" s="15">
        <v>90</v>
      </c>
      <c r="C99" s="468">
        <f t="shared" si="29"/>
        <v>0</v>
      </c>
      <c r="D99" s="469"/>
      <c r="E99" s="470"/>
      <c r="F99" s="67">
        <f t="shared" si="17"/>
        <v>0</v>
      </c>
      <c r="G99" s="67">
        <f t="shared" si="17"/>
        <v>0</v>
      </c>
      <c r="H99" s="67">
        <f t="shared" si="17"/>
        <v>0</v>
      </c>
      <c r="I99" s="67">
        <f t="shared" si="27"/>
        <v>0</v>
      </c>
      <c r="J99" s="67">
        <f t="shared" si="18"/>
        <v>0</v>
      </c>
      <c r="K99" s="16">
        <f t="shared" si="18"/>
        <v>0</v>
      </c>
      <c r="L99" s="67">
        <f t="shared" si="18"/>
        <v>0</v>
      </c>
      <c r="M99" s="17">
        <f>IF(L99&gt;0,VLOOKUP(I99,Labour!$AR$1:$AT$15,3,FALSE),0)</f>
        <v>0</v>
      </c>
      <c r="N99" s="70">
        <f t="shared" si="28"/>
        <v>0</v>
      </c>
      <c r="R99" s="83">
        <f t="shared" si="34"/>
        <v>0</v>
      </c>
      <c r="S99" s="83">
        <f t="shared" si="34"/>
        <v>0</v>
      </c>
      <c r="T99" s="83">
        <f t="shared" si="34"/>
        <v>0</v>
      </c>
      <c r="U99" s="83">
        <f t="shared" si="34"/>
        <v>0</v>
      </c>
      <c r="V99" s="83">
        <f t="shared" si="35"/>
        <v>0</v>
      </c>
      <c r="W99" s="83">
        <f t="shared" si="35"/>
        <v>0</v>
      </c>
      <c r="X99" s="83">
        <f t="shared" si="36"/>
        <v>0</v>
      </c>
      <c r="Y99" s="83">
        <f t="shared" si="36"/>
        <v>0</v>
      </c>
      <c r="Z99" s="83">
        <f t="shared" si="36"/>
        <v>0</v>
      </c>
      <c r="AA99" s="171">
        <f t="shared" si="30"/>
        <v>0</v>
      </c>
      <c r="AB99" s="83">
        <f t="shared" si="37"/>
        <v>0</v>
      </c>
      <c r="AC99" s="83">
        <f t="shared" si="37"/>
        <v>0</v>
      </c>
      <c r="AD99" s="171">
        <f t="shared" si="31"/>
        <v>0</v>
      </c>
      <c r="AE99" s="171">
        <f>IF(AD99=1,SUM(AD$10:AD99),0)</f>
        <v>0</v>
      </c>
      <c r="AF99" s="82" t="str">
        <f t="shared" si="32"/>
        <v/>
      </c>
      <c r="AG99" s="171">
        <f t="shared" si="33"/>
        <v>0</v>
      </c>
    </row>
    <row r="100" spans="1:33" ht="12" customHeight="1" x14ac:dyDescent="0.25">
      <c r="A100" s="497"/>
      <c r="B100" s="15">
        <v>91</v>
      </c>
      <c r="C100" s="468">
        <f t="shared" si="29"/>
        <v>0</v>
      </c>
      <c r="D100" s="469"/>
      <c r="E100" s="470"/>
      <c r="F100" s="67">
        <f t="shared" si="17"/>
        <v>0</v>
      </c>
      <c r="G100" s="67">
        <f t="shared" si="17"/>
        <v>0</v>
      </c>
      <c r="H100" s="67">
        <f t="shared" si="17"/>
        <v>0</v>
      </c>
      <c r="I100" s="67">
        <f t="shared" si="27"/>
        <v>0</v>
      </c>
      <c r="J100" s="67">
        <f t="shared" si="18"/>
        <v>0</v>
      </c>
      <c r="K100" s="16">
        <f t="shared" si="18"/>
        <v>0</v>
      </c>
      <c r="L100" s="67">
        <f t="shared" si="18"/>
        <v>0</v>
      </c>
      <c r="M100" s="17">
        <f>IF(L100&gt;0,VLOOKUP(I100,Labour!$AR$1:$AT$15,3,FALSE),0)</f>
        <v>0</v>
      </c>
      <c r="N100" s="70">
        <f t="shared" si="28"/>
        <v>0</v>
      </c>
      <c r="R100" s="83">
        <f t="shared" si="34"/>
        <v>0</v>
      </c>
      <c r="S100" s="83">
        <f t="shared" si="34"/>
        <v>0</v>
      </c>
      <c r="T100" s="83">
        <f t="shared" si="34"/>
        <v>0</v>
      </c>
      <c r="U100" s="83">
        <f t="shared" si="34"/>
        <v>0</v>
      </c>
      <c r="V100" s="83">
        <f t="shared" si="35"/>
        <v>0</v>
      </c>
      <c r="W100" s="83">
        <f t="shared" si="35"/>
        <v>0</v>
      </c>
      <c r="X100" s="83">
        <f t="shared" si="36"/>
        <v>0</v>
      </c>
      <c r="Y100" s="83">
        <f t="shared" si="36"/>
        <v>0</v>
      </c>
      <c r="Z100" s="83">
        <f t="shared" si="36"/>
        <v>0</v>
      </c>
      <c r="AA100" s="171">
        <f t="shared" si="30"/>
        <v>0</v>
      </c>
      <c r="AB100" s="83">
        <f t="shared" si="37"/>
        <v>0</v>
      </c>
      <c r="AC100" s="83">
        <f t="shared" si="37"/>
        <v>0</v>
      </c>
      <c r="AD100" s="171">
        <f t="shared" si="31"/>
        <v>0</v>
      </c>
      <c r="AE100" s="171">
        <f>IF(AD100=1,SUM(AD$10:AD100),0)</f>
        <v>0</v>
      </c>
      <c r="AF100" s="82" t="str">
        <f t="shared" si="32"/>
        <v/>
      </c>
      <c r="AG100" s="171">
        <f t="shared" si="33"/>
        <v>0</v>
      </c>
    </row>
    <row r="101" spans="1:33" ht="12" customHeight="1" x14ac:dyDescent="0.25">
      <c r="A101" s="497"/>
      <c r="B101" s="15">
        <v>92</v>
      </c>
      <c r="C101" s="468">
        <f t="shared" si="29"/>
        <v>0</v>
      </c>
      <c r="D101" s="469"/>
      <c r="E101" s="470"/>
      <c r="F101" s="67">
        <f t="shared" si="17"/>
        <v>0</v>
      </c>
      <c r="G101" s="67">
        <f t="shared" si="17"/>
        <v>0</v>
      </c>
      <c r="H101" s="67">
        <f t="shared" si="17"/>
        <v>0</v>
      </c>
      <c r="I101" s="67">
        <f t="shared" si="27"/>
        <v>0</v>
      </c>
      <c r="J101" s="67">
        <f t="shared" si="18"/>
        <v>0</v>
      </c>
      <c r="K101" s="16">
        <f t="shared" si="18"/>
        <v>0</v>
      </c>
      <c r="L101" s="67">
        <f t="shared" si="18"/>
        <v>0</v>
      </c>
      <c r="M101" s="17">
        <f>IF(L101&gt;0,VLOOKUP(I101,Labour!$AR$1:$AT$15,3,FALSE),0)</f>
        <v>0</v>
      </c>
      <c r="N101" s="70">
        <f t="shared" si="28"/>
        <v>0</v>
      </c>
      <c r="R101" s="83">
        <f t="shared" si="34"/>
        <v>0</v>
      </c>
      <c r="S101" s="83">
        <f t="shared" si="34"/>
        <v>0</v>
      </c>
      <c r="T101" s="83">
        <f t="shared" si="34"/>
        <v>0</v>
      </c>
      <c r="U101" s="83">
        <f t="shared" si="34"/>
        <v>0</v>
      </c>
      <c r="V101" s="83">
        <f t="shared" si="35"/>
        <v>0</v>
      </c>
      <c r="W101" s="83">
        <f t="shared" si="35"/>
        <v>0</v>
      </c>
      <c r="X101" s="83">
        <f t="shared" si="36"/>
        <v>0</v>
      </c>
      <c r="Y101" s="83">
        <f t="shared" si="36"/>
        <v>0</v>
      </c>
      <c r="Z101" s="83">
        <f t="shared" si="36"/>
        <v>0</v>
      </c>
      <c r="AA101" s="171">
        <f t="shared" si="30"/>
        <v>0</v>
      </c>
      <c r="AB101" s="83">
        <f t="shared" si="37"/>
        <v>0</v>
      </c>
      <c r="AC101" s="83">
        <f t="shared" si="37"/>
        <v>0</v>
      </c>
      <c r="AD101" s="171">
        <f t="shared" si="31"/>
        <v>0</v>
      </c>
      <c r="AE101" s="171">
        <f>IF(AD101=1,SUM(AD$10:AD101),0)</f>
        <v>0</v>
      </c>
      <c r="AF101" s="82" t="str">
        <f t="shared" si="32"/>
        <v/>
      </c>
      <c r="AG101" s="171">
        <f t="shared" si="33"/>
        <v>0</v>
      </c>
    </row>
    <row r="102" spans="1:33" ht="12" customHeight="1" x14ac:dyDescent="0.25">
      <c r="A102" s="497"/>
      <c r="B102" s="15">
        <v>93</v>
      </c>
      <c r="C102" s="468">
        <f t="shared" si="29"/>
        <v>0</v>
      </c>
      <c r="D102" s="469"/>
      <c r="E102" s="470"/>
      <c r="F102" s="67">
        <f t="shared" si="17"/>
        <v>0</v>
      </c>
      <c r="G102" s="67">
        <f t="shared" si="17"/>
        <v>0</v>
      </c>
      <c r="H102" s="67">
        <f t="shared" si="17"/>
        <v>0</v>
      </c>
      <c r="I102" s="67">
        <f t="shared" si="27"/>
        <v>0</v>
      </c>
      <c r="J102" s="67">
        <f t="shared" si="18"/>
        <v>0</v>
      </c>
      <c r="K102" s="16">
        <f t="shared" si="18"/>
        <v>0</v>
      </c>
      <c r="L102" s="67">
        <f t="shared" si="18"/>
        <v>0</v>
      </c>
      <c r="M102" s="17">
        <f>IF(L102&gt;0,VLOOKUP(I102,Labour!$AR$1:$AT$15,3,FALSE),0)</f>
        <v>0</v>
      </c>
      <c r="N102" s="70">
        <f t="shared" si="28"/>
        <v>0</v>
      </c>
      <c r="R102" s="83">
        <f t="shared" si="34"/>
        <v>0</v>
      </c>
      <c r="S102" s="83">
        <f t="shared" si="34"/>
        <v>0</v>
      </c>
      <c r="T102" s="83">
        <f t="shared" si="34"/>
        <v>0</v>
      </c>
      <c r="U102" s="83">
        <f t="shared" si="34"/>
        <v>0</v>
      </c>
      <c r="V102" s="83">
        <f t="shared" si="35"/>
        <v>0</v>
      </c>
      <c r="W102" s="83">
        <f t="shared" si="35"/>
        <v>0</v>
      </c>
      <c r="X102" s="83">
        <f t="shared" si="36"/>
        <v>0</v>
      </c>
      <c r="Y102" s="83">
        <f t="shared" si="36"/>
        <v>0</v>
      </c>
      <c r="Z102" s="83">
        <f t="shared" si="36"/>
        <v>0</v>
      </c>
      <c r="AA102" s="171">
        <f t="shared" si="30"/>
        <v>0</v>
      </c>
      <c r="AB102" s="83">
        <f t="shared" si="37"/>
        <v>0</v>
      </c>
      <c r="AC102" s="83">
        <f t="shared" si="37"/>
        <v>0</v>
      </c>
      <c r="AD102" s="171">
        <f t="shared" si="31"/>
        <v>0</v>
      </c>
      <c r="AE102" s="171">
        <f>IF(AD102=1,SUM(AD$10:AD102),0)</f>
        <v>0</v>
      </c>
      <c r="AF102" s="82" t="str">
        <f t="shared" si="32"/>
        <v/>
      </c>
      <c r="AG102" s="171">
        <f t="shared" si="33"/>
        <v>0</v>
      </c>
    </row>
    <row r="103" spans="1:33" ht="12" customHeight="1" x14ac:dyDescent="0.25">
      <c r="A103" s="497"/>
      <c r="B103" s="15">
        <v>94</v>
      </c>
      <c r="C103" s="468">
        <f t="shared" si="29"/>
        <v>0</v>
      </c>
      <c r="D103" s="469"/>
      <c r="E103" s="470"/>
      <c r="F103" s="67">
        <f t="shared" si="17"/>
        <v>0</v>
      </c>
      <c r="G103" s="67">
        <f t="shared" si="17"/>
        <v>0</v>
      </c>
      <c r="H103" s="67">
        <f t="shared" si="17"/>
        <v>0</v>
      </c>
      <c r="I103" s="67">
        <f t="shared" si="27"/>
        <v>0</v>
      </c>
      <c r="J103" s="67">
        <f t="shared" si="18"/>
        <v>0</v>
      </c>
      <c r="K103" s="16">
        <f t="shared" si="18"/>
        <v>0</v>
      </c>
      <c r="L103" s="67">
        <f t="shared" si="18"/>
        <v>0</v>
      </c>
      <c r="M103" s="17">
        <f>IF(L103&gt;0,VLOOKUP(I103,Labour!$AR$1:$AT$15,3,FALSE),0)</f>
        <v>0</v>
      </c>
      <c r="N103" s="70">
        <f t="shared" si="28"/>
        <v>0</v>
      </c>
      <c r="R103" s="83">
        <f t="shared" si="34"/>
        <v>0</v>
      </c>
      <c r="S103" s="83">
        <f t="shared" si="34"/>
        <v>0</v>
      </c>
      <c r="T103" s="83">
        <f t="shared" si="34"/>
        <v>0</v>
      </c>
      <c r="U103" s="83">
        <f t="shared" si="34"/>
        <v>0</v>
      </c>
      <c r="V103" s="83">
        <f t="shared" si="35"/>
        <v>0</v>
      </c>
      <c r="W103" s="83">
        <f t="shared" si="35"/>
        <v>0</v>
      </c>
      <c r="X103" s="83">
        <f t="shared" si="36"/>
        <v>0</v>
      </c>
      <c r="Y103" s="83">
        <f t="shared" si="36"/>
        <v>0</v>
      </c>
      <c r="Z103" s="83">
        <f t="shared" si="36"/>
        <v>0</v>
      </c>
      <c r="AA103" s="171">
        <f t="shared" si="30"/>
        <v>0</v>
      </c>
      <c r="AB103" s="83">
        <f t="shared" si="37"/>
        <v>0</v>
      </c>
      <c r="AC103" s="83">
        <f t="shared" si="37"/>
        <v>0</v>
      </c>
      <c r="AD103" s="171">
        <f t="shared" si="31"/>
        <v>0</v>
      </c>
      <c r="AE103" s="171">
        <f>IF(AD103=1,SUM(AD$10:AD103),0)</f>
        <v>0</v>
      </c>
      <c r="AF103" s="82" t="str">
        <f t="shared" si="32"/>
        <v/>
      </c>
      <c r="AG103" s="171">
        <f t="shared" si="33"/>
        <v>0</v>
      </c>
    </row>
    <row r="104" spans="1:33" ht="12" customHeight="1" x14ac:dyDescent="0.25">
      <c r="A104" s="497"/>
      <c r="B104" s="15">
        <v>95</v>
      </c>
      <c r="C104" s="468">
        <f t="shared" si="29"/>
        <v>0</v>
      </c>
      <c r="D104" s="469"/>
      <c r="E104" s="470"/>
      <c r="F104" s="67">
        <f t="shared" si="17"/>
        <v>0</v>
      </c>
      <c r="G104" s="67">
        <f t="shared" si="17"/>
        <v>0</v>
      </c>
      <c r="H104" s="67">
        <f t="shared" si="17"/>
        <v>0</v>
      </c>
      <c r="I104" s="67">
        <f t="shared" si="27"/>
        <v>0</v>
      </c>
      <c r="J104" s="67">
        <f t="shared" si="18"/>
        <v>0</v>
      </c>
      <c r="K104" s="16">
        <f t="shared" si="18"/>
        <v>0</v>
      </c>
      <c r="L104" s="67">
        <f t="shared" si="18"/>
        <v>0</v>
      </c>
      <c r="M104" s="17">
        <f>IF(L104&gt;0,VLOOKUP(I104,Labour!$AR$1:$AT$15,3,FALSE),0)</f>
        <v>0</v>
      </c>
      <c r="N104" s="70">
        <f t="shared" si="28"/>
        <v>0</v>
      </c>
      <c r="R104" s="83">
        <f t="shared" si="34"/>
        <v>0</v>
      </c>
      <c r="S104" s="83">
        <f t="shared" si="34"/>
        <v>0</v>
      </c>
      <c r="T104" s="83">
        <f t="shared" si="34"/>
        <v>0</v>
      </c>
      <c r="U104" s="83">
        <f t="shared" si="34"/>
        <v>0</v>
      </c>
      <c r="V104" s="83">
        <f t="shared" si="35"/>
        <v>0</v>
      </c>
      <c r="W104" s="83">
        <f t="shared" si="35"/>
        <v>0</v>
      </c>
      <c r="X104" s="83">
        <f t="shared" si="36"/>
        <v>0</v>
      </c>
      <c r="Y104" s="83">
        <f t="shared" si="36"/>
        <v>0</v>
      </c>
      <c r="Z104" s="83">
        <f t="shared" si="36"/>
        <v>0</v>
      </c>
      <c r="AA104" s="171">
        <f t="shared" si="30"/>
        <v>0</v>
      </c>
      <c r="AB104" s="83">
        <f t="shared" si="37"/>
        <v>0</v>
      </c>
      <c r="AC104" s="83">
        <f t="shared" si="37"/>
        <v>0</v>
      </c>
      <c r="AD104" s="171">
        <f t="shared" si="31"/>
        <v>0</v>
      </c>
      <c r="AE104" s="171">
        <f>IF(AD104=1,SUM(AD$10:AD104),0)</f>
        <v>0</v>
      </c>
      <c r="AF104" s="82" t="str">
        <f t="shared" si="32"/>
        <v/>
      </c>
      <c r="AG104" s="171">
        <f t="shared" si="33"/>
        <v>0</v>
      </c>
    </row>
    <row r="105" spans="1:33" ht="12" customHeight="1" x14ac:dyDescent="0.25">
      <c r="A105" s="497"/>
      <c r="B105" s="15">
        <v>96</v>
      </c>
      <c r="C105" s="468">
        <f t="shared" si="29"/>
        <v>0</v>
      </c>
      <c r="D105" s="469"/>
      <c r="E105" s="470"/>
      <c r="F105" s="67">
        <f t="shared" si="17"/>
        <v>0</v>
      </c>
      <c r="G105" s="67">
        <f t="shared" si="17"/>
        <v>0</v>
      </c>
      <c r="H105" s="67">
        <f t="shared" si="17"/>
        <v>0</v>
      </c>
      <c r="I105" s="67">
        <f t="shared" si="27"/>
        <v>0</v>
      </c>
      <c r="J105" s="67">
        <f t="shared" si="18"/>
        <v>0</v>
      </c>
      <c r="K105" s="16">
        <f t="shared" si="18"/>
        <v>0</v>
      </c>
      <c r="L105" s="67">
        <f t="shared" si="18"/>
        <v>0</v>
      </c>
      <c r="M105" s="17">
        <f>IF(L105&gt;0,VLOOKUP(I105,Labour!$AR$1:$AT$15,3,FALSE),0)</f>
        <v>0</v>
      </c>
      <c r="N105" s="70">
        <f t="shared" si="28"/>
        <v>0</v>
      </c>
      <c r="R105" s="83">
        <f t="shared" si="34"/>
        <v>0</v>
      </c>
      <c r="S105" s="83">
        <f t="shared" si="34"/>
        <v>0</v>
      </c>
      <c r="T105" s="83">
        <f t="shared" si="34"/>
        <v>0</v>
      </c>
      <c r="U105" s="83">
        <f t="shared" si="34"/>
        <v>0</v>
      </c>
      <c r="V105" s="83">
        <f t="shared" si="35"/>
        <v>0</v>
      </c>
      <c r="W105" s="83">
        <f t="shared" si="35"/>
        <v>0</v>
      </c>
      <c r="X105" s="83">
        <f t="shared" si="36"/>
        <v>0</v>
      </c>
      <c r="Y105" s="83">
        <f t="shared" si="36"/>
        <v>0</v>
      </c>
      <c r="Z105" s="83">
        <f t="shared" si="36"/>
        <v>0</v>
      </c>
      <c r="AA105" s="171">
        <f t="shared" si="30"/>
        <v>0</v>
      </c>
      <c r="AB105" s="83">
        <f t="shared" si="37"/>
        <v>0</v>
      </c>
      <c r="AC105" s="83">
        <f t="shared" si="37"/>
        <v>0</v>
      </c>
      <c r="AD105" s="171">
        <f t="shared" si="31"/>
        <v>0</v>
      </c>
      <c r="AE105" s="171">
        <f>IF(AD105=1,SUM(AD$10:AD105),0)</f>
        <v>0</v>
      </c>
      <c r="AF105" s="82" t="str">
        <f t="shared" si="32"/>
        <v/>
      </c>
      <c r="AG105" s="171">
        <f t="shared" si="33"/>
        <v>0</v>
      </c>
    </row>
    <row r="106" spans="1:33" ht="12" customHeight="1" x14ac:dyDescent="0.25">
      <c r="A106" s="497"/>
      <c r="B106" s="15">
        <v>97</v>
      </c>
      <c r="C106" s="468">
        <f t="shared" si="29"/>
        <v>0</v>
      </c>
      <c r="D106" s="469"/>
      <c r="E106" s="470"/>
      <c r="F106" s="67">
        <f t="shared" si="17"/>
        <v>0</v>
      </c>
      <c r="G106" s="67">
        <f t="shared" si="17"/>
        <v>0</v>
      </c>
      <c r="H106" s="67">
        <f t="shared" si="17"/>
        <v>0</v>
      </c>
      <c r="I106" s="67">
        <f t="shared" si="27"/>
        <v>0</v>
      </c>
      <c r="J106" s="67">
        <f t="shared" si="18"/>
        <v>0</v>
      </c>
      <c r="K106" s="16">
        <f t="shared" si="18"/>
        <v>0</v>
      </c>
      <c r="L106" s="67">
        <f t="shared" si="18"/>
        <v>0</v>
      </c>
      <c r="M106" s="17">
        <f>IF(L106&gt;0,VLOOKUP(I106,Labour!$AR$1:$AT$15,3,FALSE),0)</f>
        <v>0</v>
      </c>
      <c r="N106" s="70">
        <f t="shared" si="28"/>
        <v>0</v>
      </c>
      <c r="R106" s="83">
        <f t="shared" si="34"/>
        <v>0</v>
      </c>
      <c r="S106" s="83">
        <f t="shared" si="34"/>
        <v>0</v>
      </c>
      <c r="T106" s="83">
        <f t="shared" si="34"/>
        <v>0</v>
      </c>
      <c r="U106" s="83">
        <f t="shared" si="34"/>
        <v>0</v>
      </c>
      <c r="V106" s="83">
        <f t="shared" si="35"/>
        <v>0</v>
      </c>
      <c r="W106" s="83">
        <f t="shared" si="35"/>
        <v>0</v>
      </c>
      <c r="X106" s="83">
        <f t="shared" si="36"/>
        <v>0</v>
      </c>
      <c r="Y106" s="83">
        <f t="shared" si="36"/>
        <v>0</v>
      </c>
      <c r="Z106" s="83">
        <f t="shared" si="36"/>
        <v>0</v>
      </c>
      <c r="AA106" s="171">
        <f t="shared" si="30"/>
        <v>0</v>
      </c>
      <c r="AB106" s="83">
        <f t="shared" si="37"/>
        <v>0</v>
      </c>
      <c r="AC106" s="83">
        <f t="shared" si="37"/>
        <v>0</v>
      </c>
      <c r="AD106" s="171">
        <f t="shared" si="31"/>
        <v>0</v>
      </c>
      <c r="AE106" s="171">
        <f>IF(AD106=1,SUM(AD$10:AD106),0)</f>
        <v>0</v>
      </c>
      <c r="AF106" s="82" t="str">
        <f t="shared" si="32"/>
        <v/>
      </c>
      <c r="AG106" s="171">
        <f t="shared" si="33"/>
        <v>0</v>
      </c>
    </row>
    <row r="107" spans="1:33" ht="12" customHeight="1" x14ac:dyDescent="0.25">
      <c r="A107" s="497"/>
      <c r="B107" s="15">
        <v>98</v>
      </c>
      <c r="C107" s="468">
        <f t="shared" si="29"/>
        <v>0</v>
      </c>
      <c r="D107" s="469"/>
      <c r="E107" s="470"/>
      <c r="F107" s="67">
        <f t="shared" si="17"/>
        <v>0</v>
      </c>
      <c r="G107" s="67">
        <f t="shared" si="17"/>
        <v>0</v>
      </c>
      <c r="H107" s="67">
        <f t="shared" si="17"/>
        <v>0</v>
      </c>
      <c r="I107" s="67">
        <f t="shared" si="27"/>
        <v>0</v>
      </c>
      <c r="J107" s="67">
        <f t="shared" si="18"/>
        <v>0</v>
      </c>
      <c r="K107" s="16">
        <f t="shared" si="18"/>
        <v>0</v>
      </c>
      <c r="L107" s="67">
        <f t="shared" si="18"/>
        <v>0</v>
      </c>
      <c r="M107" s="17">
        <f>IF(L107&gt;0,VLOOKUP(I107,Labour!$AR$1:$AT$15,3,FALSE),0)</f>
        <v>0</v>
      </c>
      <c r="N107" s="70">
        <f t="shared" si="28"/>
        <v>0</v>
      </c>
      <c r="R107" s="83">
        <f t="shared" si="34"/>
        <v>0</v>
      </c>
      <c r="S107" s="83">
        <f t="shared" si="34"/>
        <v>0</v>
      </c>
      <c r="T107" s="83">
        <f t="shared" si="34"/>
        <v>0</v>
      </c>
      <c r="U107" s="83">
        <f t="shared" si="34"/>
        <v>0</v>
      </c>
      <c r="V107" s="83">
        <f t="shared" si="35"/>
        <v>0</v>
      </c>
      <c r="W107" s="83">
        <f t="shared" si="35"/>
        <v>0</v>
      </c>
      <c r="X107" s="83">
        <f t="shared" si="36"/>
        <v>0</v>
      </c>
      <c r="Y107" s="83">
        <f t="shared" si="36"/>
        <v>0</v>
      </c>
      <c r="Z107" s="83">
        <f t="shared" si="36"/>
        <v>0</v>
      </c>
      <c r="AA107" s="171">
        <f t="shared" si="30"/>
        <v>0</v>
      </c>
      <c r="AB107" s="83">
        <f t="shared" si="37"/>
        <v>0</v>
      </c>
      <c r="AC107" s="83">
        <f t="shared" si="37"/>
        <v>0</v>
      </c>
      <c r="AD107" s="171">
        <f t="shared" si="31"/>
        <v>0</v>
      </c>
      <c r="AE107" s="171">
        <f>IF(AD107=1,SUM(AD$10:AD107),0)</f>
        <v>0</v>
      </c>
      <c r="AF107" s="82" t="str">
        <f t="shared" si="32"/>
        <v/>
      </c>
      <c r="AG107" s="171">
        <f t="shared" si="33"/>
        <v>0</v>
      </c>
    </row>
    <row r="108" spans="1:33" ht="12" customHeight="1" x14ac:dyDescent="0.25">
      <c r="A108" s="497"/>
      <c r="B108" s="15">
        <v>99</v>
      </c>
      <c r="C108" s="468">
        <f t="shared" si="29"/>
        <v>0</v>
      </c>
      <c r="D108" s="469"/>
      <c r="E108" s="470"/>
      <c r="F108" s="67">
        <f t="shared" si="17"/>
        <v>0</v>
      </c>
      <c r="G108" s="67">
        <f t="shared" si="17"/>
        <v>0</v>
      </c>
      <c r="H108" s="67">
        <f t="shared" si="17"/>
        <v>0</v>
      </c>
      <c r="I108" s="67">
        <f t="shared" si="27"/>
        <v>0</v>
      </c>
      <c r="J108" s="67">
        <f t="shared" si="18"/>
        <v>0</v>
      </c>
      <c r="K108" s="16">
        <f t="shared" si="18"/>
        <v>0</v>
      </c>
      <c r="L108" s="67">
        <f t="shared" si="18"/>
        <v>0</v>
      </c>
      <c r="M108" s="17">
        <f>IF(L108&gt;0,VLOOKUP(I108,Labour!$AR$1:$AT$15,3,FALSE),0)</f>
        <v>0</v>
      </c>
      <c r="N108" s="70">
        <f t="shared" si="28"/>
        <v>0</v>
      </c>
      <c r="R108" s="83">
        <f t="shared" si="34"/>
        <v>0</v>
      </c>
      <c r="S108" s="83">
        <f t="shared" si="34"/>
        <v>0</v>
      </c>
      <c r="T108" s="83">
        <f t="shared" si="34"/>
        <v>0</v>
      </c>
      <c r="U108" s="83">
        <f t="shared" si="34"/>
        <v>0</v>
      </c>
      <c r="V108" s="83">
        <f t="shared" si="35"/>
        <v>0</v>
      </c>
      <c r="W108" s="83">
        <f t="shared" si="35"/>
        <v>0</v>
      </c>
      <c r="X108" s="83">
        <f t="shared" si="36"/>
        <v>0</v>
      </c>
      <c r="Y108" s="83">
        <f t="shared" si="36"/>
        <v>0</v>
      </c>
      <c r="Z108" s="83">
        <f t="shared" si="36"/>
        <v>0</v>
      </c>
      <c r="AA108" s="171">
        <f t="shared" si="30"/>
        <v>0</v>
      </c>
      <c r="AB108" s="83">
        <f t="shared" si="37"/>
        <v>0</v>
      </c>
      <c r="AC108" s="83">
        <f t="shared" si="37"/>
        <v>0</v>
      </c>
      <c r="AD108" s="171">
        <f t="shared" si="31"/>
        <v>0</v>
      </c>
      <c r="AE108" s="171">
        <f>IF(AD108=1,SUM(AD$10:AD108),0)</f>
        <v>0</v>
      </c>
      <c r="AF108" s="82" t="str">
        <f t="shared" si="32"/>
        <v/>
      </c>
      <c r="AG108" s="171">
        <f t="shared" si="33"/>
        <v>0</v>
      </c>
    </row>
    <row r="109" spans="1:33" ht="12" customHeight="1" thickBot="1" x14ac:dyDescent="0.3">
      <c r="A109" s="497"/>
      <c r="B109" s="179">
        <v>100</v>
      </c>
      <c r="C109" s="468">
        <f t="shared" si="29"/>
        <v>0</v>
      </c>
      <c r="D109" s="469"/>
      <c r="E109" s="470"/>
      <c r="F109" s="67">
        <f t="shared" si="17"/>
        <v>0</v>
      </c>
      <c r="G109" s="67">
        <f t="shared" si="17"/>
        <v>0</v>
      </c>
      <c r="H109" s="67">
        <f t="shared" si="17"/>
        <v>0</v>
      </c>
      <c r="I109" s="67">
        <f t="shared" si="27"/>
        <v>0</v>
      </c>
      <c r="J109" s="67">
        <f t="shared" si="18"/>
        <v>0</v>
      </c>
      <c r="K109" s="16">
        <f t="shared" si="18"/>
        <v>0</v>
      </c>
      <c r="L109" s="67">
        <f t="shared" si="18"/>
        <v>0</v>
      </c>
      <c r="M109" s="17">
        <f>IF(L109&gt;0,VLOOKUP(I109,Labour!$AR$1:$AT$15,3,FALSE),0)</f>
        <v>0</v>
      </c>
      <c r="N109" s="70">
        <f t="shared" si="28"/>
        <v>0</v>
      </c>
      <c r="R109" s="83">
        <f t="shared" si="34"/>
        <v>0</v>
      </c>
      <c r="S109" s="83">
        <f t="shared" si="34"/>
        <v>0</v>
      </c>
      <c r="T109" s="83">
        <f t="shared" si="34"/>
        <v>0</v>
      </c>
      <c r="U109" s="83">
        <f t="shared" si="34"/>
        <v>0</v>
      </c>
      <c r="V109" s="83">
        <f t="shared" si="35"/>
        <v>0</v>
      </c>
      <c r="W109" s="83">
        <f t="shared" si="35"/>
        <v>0</v>
      </c>
      <c r="X109" s="83">
        <f t="shared" si="36"/>
        <v>0</v>
      </c>
      <c r="Y109" s="83">
        <f t="shared" si="36"/>
        <v>0</v>
      </c>
      <c r="Z109" s="83">
        <f t="shared" si="36"/>
        <v>0</v>
      </c>
      <c r="AA109" s="171">
        <f t="shared" si="30"/>
        <v>0</v>
      </c>
      <c r="AB109" s="83">
        <f t="shared" si="37"/>
        <v>0</v>
      </c>
      <c r="AC109" s="83">
        <f t="shared" si="37"/>
        <v>0</v>
      </c>
      <c r="AD109" s="171">
        <f t="shared" si="31"/>
        <v>0</v>
      </c>
      <c r="AE109" s="171">
        <f>IF(AD109=1,SUM(AD$10:AD109),0)</f>
        <v>0</v>
      </c>
      <c r="AF109" s="82" t="str">
        <f t="shared" si="32"/>
        <v/>
      </c>
      <c r="AG109" s="171">
        <f t="shared" si="33"/>
        <v>0</v>
      </c>
    </row>
    <row r="110" spans="1:33" ht="18" customHeight="1" thickTop="1" thickBot="1" x14ac:dyDescent="0.35">
      <c r="A110" s="506" t="s">
        <v>70</v>
      </c>
      <c r="B110" s="507"/>
      <c r="C110" s="507"/>
      <c r="D110" s="507"/>
      <c r="E110" s="507"/>
      <c r="F110" s="507"/>
      <c r="G110" s="507"/>
      <c r="H110" s="507"/>
      <c r="I110" s="507"/>
      <c r="J110" s="507"/>
      <c r="K110" s="507"/>
      <c r="L110" s="507"/>
      <c r="M110" s="507"/>
      <c r="N110" s="32">
        <f>SUM(N10:N109)</f>
        <v>0</v>
      </c>
      <c r="R110" s="88">
        <f>U!R110-1</f>
        <v>14</v>
      </c>
      <c r="S110" s="176">
        <f>R110+2</f>
        <v>16</v>
      </c>
      <c r="T110" s="176">
        <f>R110+6</f>
        <v>20</v>
      </c>
      <c r="U110" s="87">
        <f>R110+29</f>
        <v>43</v>
      </c>
      <c r="V110" s="87"/>
      <c r="W110" s="87"/>
      <c r="X110" s="176">
        <f>U!X110-1</f>
        <v>17</v>
      </c>
      <c r="Y110" s="144"/>
    </row>
    <row r="111" spans="1:33" s="178" customFormat="1" ht="26.25" customHeight="1" thickTop="1" thickBot="1" x14ac:dyDescent="0.35">
      <c r="A111" s="494"/>
      <c r="B111" s="495"/>
      <c r="C111" s="508" t="s">
        <v>123</v>
      </c>
      <c r="D111" s="509"/>
      <c r="E111" s="471" t="s">
        <v>95</v>
      </c>
      <c r="F111" s="472"/>
      <c r="G111" s="472"/>
      <c r="H111" s="473"/>
      <c r="I111" s="488" t="s">
        <v>98</v>
      </c>
      <c r="J111" s="489"/>
      <c r="K111" s="490"/>
      <c r="L111" s="8" t="s">
        <v>97</v>
      </c>
      <c r="M111" s="6" t="s">
        <v>96</v>
      </c>
      <c r="N111" s="172" t="s">
        <v>68</v>
      </c>
      <c r="R111" s="79" t="s">
        <v>94</v>
      </c>
      <c r="S111" s="80" t="s">
        <v>95</v>
      </c>
      <c r="T111" s="81" t="s">
        <v>98</v>
      </c>
      <c r="U111" s="78" t="s">
        <v>97</v>
      </c>
      <c r="V111" s="78"/>
      <c r="W111" s="78"/>
      <c r="X111" s="78" t="s">
        <v>96</v>
      </c>
      <c r="Y111" s="144"/>
      <c r="Z111" s="144"/>
      <c r="AA111" s="144"/>
      <c r="AB111" s="144"/>
    </row>
    <row r="112" spans="1:33" ht="12.75" customHeight="1" thickTop="1" x14ac:dyDescent="0.3">
      <c r="A112" s="496" t="s">
        <v>94</v>
      </c>
      <c r="B112" s="11">
        <v>1</v>
      </c>
      <c r="C112" s="474">
        <f>R112</f>
        <v>0</v>
      </c>
      <c r="D112" s="475"/>
      <c r="E112" s="474" t="str">
        <f>S112</f>
        <v/>
      </c>
      <c r="F112" s="475"/>
      <c r="G112" s="475"/>
      <c r="H112" s="476"/>
      <c r="I112" s="474">
        <f>T112</f>
        <v>0</v>
      </c>
      <c r="J112" s="475"/>
      <c r="K112" s="476"/>
      <c r="L112" s="12" t="str">
        <f>U112</f>
        <v/>
      </c>
      <c r="M112" s="14">
        <f t="shared" ref="M112:M161" si="38">X112</f>
        <v>0</v>
      </c>
      <c r="N112" s="69" t="e">
        <f>L112*M112</f>
        <v>#VALUE!</v>
      </c>
      <c r="R112" s="58">
        <f t="shared" ref="R112:R143" si="39">IF($B112&lt;=$U$4,VLOOKUP($B112,VEQUIP,R$110,FALSE),0)</f>
        <v>0</v>
      </c>
      <c r="S112" s="83" t="str">
        <f t="shared" ref="S112:S143" si="40">IF(R112=$Y$4,Y5,IF($B112&lt;=$U$4,VLOOKUP($B112,VEQUIP,S$110,FALSE),0))</f>
        <v/>
      </c>
      <c r="T112" s="58">
        <f t="shared" ref="T112:U131" si="41">IF($B112&lt;=$U$4,VLOOKUP($B112,VEQUIP,T$110,FALSE),0)</f>
        <v>0</v>
      </c>
      <c r="U112" s="58" t="str">
        <f t="shared" si="41"/>
        <v/>
      </c>
      <c r="V112" s="58"/>
      <c r="W112" s="58"/>
      <c r="X112" s="58">
        <f t="shared" ref="X112:X143" si="42">IF($B112&lt;=$U$4,VLOOKUP($B112,VEQUIP,X$110,FALSE),0)</f>
        <v>0</v>
      </c>
      <c r="Y112" s="144"/>
      <c r="Z112" s="144"/>
      <c r="AA112" s="144"/>
      <c r="AB112" s="144"/>
    </row>
    <row r="113" spans="1:28" ht="12" customHeight="1" x14ac:dyDescent="0.3">
      <c r="A113" s="497"/>
      <c r="B113" s="15">
        <v>2</v>
      </c>
      <c r="C113" s="468">
        <f t="shared" ref="C113:C161" si="43">R113</f>
        <v>0</v>
      </c>
      <c r="D113" s="470"/>
      <c r="E113" s="468" t="str">
        <f t="shared" ref="E113:E161" si="44">S113</f>
        <v/>
      </c>
      <c r="F113" s="469"/>
      <c r="G113" s="469"/>
      <c r="H113" s="470"/>
      <c r="I113" s="468">
        <f t="shared" ref="I113:I161" si="45">T113</f>
        <v>0</v>
      </c>
      <c r="J113" s="469"/>
      <c r="K113" s="470"/>
      <c r="L113" s="67" t="str">
        <f t="shared" ref="L113:L161" si="46">U113</f>
        <v/>
      </c>
      <c r="M113" s="17">
        <f t="shared" si="38"/>
        <v>0</v>
      </c>
      <c r="N113" s="70" t="e">
        <f t="shared" ref="N113:N161" si="47">L113*M113</f>
        <v>#VALUE!</v>
      </c>
      <c r="R113" s="58">
        <f t="shared" si="39"/>
        <v>0</v>
      </c>
      <c r="S113" s="83" t="str">
        <f t="shared" si="40"/>
        <v/>
      </c>
      <c r="T113" s="58">
        <f t="shared" si="41"/>
        <v>0</v>
      </c>
      <c r="U113" s="58" t="str">
        <f t="shared" si="41"/>
        <v/>
      </c>
      <c r="V113" s="58"/>
      <c r="W113" s="58"/>
      <c r="X113" s="58">
        <f t="shared" si="42"/>
        <v>0</v>
      </c>
      <c r="Y113" s="144"/>
      <c r="Z113" s="144"/>
      <c r="AA113" s="144"/>
      <c r="AB113" s="144"/>
    </row>
    <row r="114" spans="1:28" ht="12" customHeight="1" x14ac:dyDescent="0.3">
      <c r="A114" s="497"/>
      <c r="B114" s="15">
        <v>3</v>
      </c>
      <c r="C114" s="468">
        <f t="shared" si="43"/>
        <v>0</v>
      </c>
      <c r="D114" s="470"/>
      <c r="E114" s="468" t="str">
        <f t="shared" si="44"/>
        <v/>
      </c>
      <c r="F114" s="469"/>
      <c r="G114" s="469"/>
      <c r="H114" s="470"/>
      <c r="I114" s="468">
        <f t="shared" si="45"/>
        <v>0</v>
      </c>
      <c r="J114" s="469"/>
      <c r="K114" s="470"/>
      <c r="L114" s="67" t="str">
        <f t="shared" si="46"/>
        <v/>
      </c>
      <c r="M114" s="17">
        <f t="shared" si="38"/>
        <v>0</v>
      </c>
      <c r="N114" s="70" t="e">
        <f t="shared" si="47"/>
        <v>#VALUE!</v>
      </c>
      <c r="R114" s="58">
        <f t="shared" si="39"/>
        <v>0</v>
      </c>
      <c r="S114" s="83" t="str">
        <f t="shared" si="40"/>
        <v/>
      </c>
      <c r="T114" s="58">
        <f t="shared" si="41"/>
        <v>0</v>
      </c>
      <c r="U114" s="58" t="str">
        <f t="shared" si="41"/>
        <v/>
      </c>
      <c r="V114" s="58"/>
      <c r="W114" s="58"/>
      <c r="X114" s="58">
        <f t="shared" si="42"/>
        <v>0</v>
      </c>
      <c r="Y114" s="144"/>
      <c r="Z114" s="144"/>
      <c r="AA114" s="144"/>
      <c r="AB114" s="144"/>
    </row>
    <row r="115" spans="1:28" ht="12" customHeight="1" x14ac:dyDescent="0.3">
      <c r="A115" s="497"/>
      <c r="B115" s="15">
        <v>4</v>
      </c>
      <c r="C115" s="468">
        <f t="shared" si="43"/>
        <v>0</v>
      </c>
      <c r="D115" s="470"/>
      <c r="E115" s="468" t="str">
        <f t="shared" si="44"/>
        <v/>
      </c>
      <c r="F115" s="469"/>
      <c r="G115" s="469"/>
      <c r="H115" s="470"/>
      <c r="I115" s="468">
        <f t="shared" si="45"/>
        <v>0</v>
      </c>
      <c r="J115" s="469"/>
      <c r="K115" s="470"/>
      <c r="L115" s="67" t="str">
        <f t="shared" si="46"/>
        <v/>
      </c>
      <c r="M115" s="17">
        <f t="shared" si="38"/>
        <v>0</v>
      </c>
      <c r="N115" s="70" t="e">
        <f t="shared" si="47"/>
        <v>#VALUE!</v>
      </c>
      <c r="R115" s="58">
        <f t="shared" si="39"/>
        <v>0</v>
      </c>
      <c r="S115" s="83" t="str">
        <f t="shared" si="40"/>
        <v/>
      </c>
      <c r="T115" s="58">
        <f t="shared" si="41"/>
        <v>0</v>
      </c>
      <c r="U115" s="58" t="str">
        <f t="shared" si="41"/>
        <v/>
      </c>
      <c r="V115" s="58"/>
      <c r="W115" s="58"/>
      <c r="X115" s="58">
        <f t="shared" si="42"/>
        <v>0</v>
      </c>
      <c r="Y115" s="144"/>
      <c r="Z115" s="144"/>
      <c r="AA115" s="144"/>
      <c r="AB115" s="144"/>
    </row>
    <row r="116" spans="1:28" ht="12" customHeight="1" x14ac:dyDescent="0.3">
      <c r="A116" s="497"/>
      <c r="B116" s="15">
        <v>5</v>
      </c>
      <c r="C116" s="468">
        <f t="shared" si="43"/>
        <v>0</v>
      </c>
      <c r="D116" s="470"/>
      <c r="E116" s="468" t="str">
        <f t="shared" si="44"/>
        <v/>
      </c>
      <c r="F116" s="469"/>
      <c r="G116" s="469"/>
      <c r="H116" s="470"/>
      <c r="I116" s="468">
        <f t="shared" si="45"/>
        <v>0</v>
      </c>
      <c r="J116" s="469"/>
      <c r="K116" s="470"/>
      <c r="L116" s="67" t="str">
        <f t="shared" si="46"/>
        <v/>
      </c>
      <c r="M116" s="17">
        <f t="shared" si="38"/>
        <v>0</v>
      </c>
      <c r="N116" s="70" t="e">
        <f t="shared" si="47"/>
        <v>#VALUE!</v>
      </c>
      <c r="R116" s="58">
        <f t="shared" si="39"/>
        <v>0</v>
      </c>
      <c r="S116" s="83" t="str">
        <f t="shared" si="40"/>
        <v/>
      </c>
      <c r="T116" s="58">
        <f t="shared" si="41"/>
        <v>0</v>
      </c>
      <c r="U116" s="58" t="str">
        <f t="shared" si="41"/>
        <v/>
      </c>
      <c r="V116" s="58"/>
      <c r="W116" s="58"/>
      <c r="X116" s="58">
        <f t="shared" si="42"/>
        <v>0</v>
      </c>
      <c r="Y116" s="144"/>
      <c r="Z116" s="144"/>
      <c r="AA116" s="144"/>
      <c r="AB116" s="144"/>
    </row>
    <row r="117" spans="1:28" ht="12" customHeight="1" x14ac:dyDescent="0.3">
      <c r="A117" s="497"/>
      <c r="B117" s="15">
        <v>6</v>
      </c>
      <c r="C117" s="468">
        <f t="shared" si="43"/>
        <v>0</v>
      </c>
      <c r="D117" s="470"/>
      <c r="E117" s="468" t="str">
        <f t="shared" si="44"/>
        <v/>
      </c>
      <c r="F117" s="469"/>
      <c r="G117" s="469"/>
      <c r="H117" s="470"/>
      <c r="I117" s="468">
        <f t="shared" si="45"/>
        <v>0</v>
      </c>
      <c r="J117" s="469"/>
      <c r="K117" s="470"/>
      <c r="L117" s="67" t="str">
        <f t="shared" si="46"/>
        <v/>
      </c>
      <c r="M117" s="17">
        <f t="shared" si="38"/>
        <v>0</v>
      </c>
      <c r="N117" s="70" t="e">
        <f t="shared" si="47"/>
        <v>#VALUE!</v>
      </c>
      <c r="R117" s="58">
        <f t="shared" si="39"/>
        <v>0</v>
      </c>
      <c r="S117" s="83" t="str">
        <f t="shared" si="40"/>
        <v/>
      </c>
      <c r="T117" s="58">
        <f t="shared" si="41"/>
        <v>0</v>
      </c>
      <c r="U117" s="58" t="str">
        <f t="shared" si="41"/>
        <v/>
      </c>
      <c r="V117" s="58"/>
      <c r="W117" s="58"/>
      <c r="X117" s="58">
        <f t="shared" si="42"/>
        <v>0</v>
      </c>
      <c r="Y117" s="144"/>
      <c r="Z117" s="144"/>
      <c r="AA117" s="144"/>
      <c r="AB117" s="144"/>
    </row>
    <row r="118" spans="1:28" ht="12" customHeight="1" x14ac:dyDescent="0.3">
      <c r="A118" s="497"/>
      <c r="B118" s="15">
        <v>7</v>
      </c>
      <c r="C118" s="468">
        <f t="shared" si="43"/>
        <v>0</v>
      </c>
      <c r="D118" s="470"/>
      <c r="E118" s="468" t="str">
        <f t="shared" si="44"/>
        <v/>
      </c>
      <c r="F118" s="469"/>
      <c r="G118" s="469"/>
      <c r="H118" s="470"/>
      <c r="I118" s="468">
        <f t="shared" si="45"/>
        <v>0</v>
      </c>
      <c r="J118" s="469"/>
      <c r="K118" s="470"/>
      <c r="L118" s="67" t="str">
        <f t="shared" si="46"/>
        <v/>
      </c>
      <c r="M118" s="17">
        <f t="shared" si="38"/>
        <v>0</v>
      </c>
      <c r="N118" s="70" t="e">
        <f t="shared" si="47"/>
        <v>#VALUE!</v>
      </c>
      <c r="R118" s="58">
        <f t="shared" si="39"/>
        <v>0</v>
      </c>
      <c r="S118" s="83" t="str">
        <f t="shared" si="40"/>
        <v/>
      </c>
      <c r="T118" s="58">
        <f t="shared" si="41"/>
        <v>0</v>
      </c>
      <c r="U118" s="58" t="str">
        <f t="shared" si="41"/>
        <v/>
      </c>
      <c r="V118" s="58"/>
      <c r="W118" s="58"/>
      <c r="X118" s="58">
        <f t="shared" si="42"/>
        <v>0</v>
      </c>
      <c r="Y118" s="144"/>
      <c r="Z118" s="144"/>
      <c r="AA118" s="144"/>
      <c r="AB118" s="144"/>
    </row>
    <row r="119" spans="1:28" ht="12" customHeight="1" x14ac:dyDescent="0.3">
      <c r="A119" s="497"/>
      <c r="B119" s="15">
        <v>8</v>
      </c>
      <c r="C119" s="468">
        <f t="shared" si="43"/>
        <v>0</v>
      </c>
      <c r="D119" s="470"/>
      <c r="E119" s="468" t="str">
        <f t="shared" si="44"/>
        <v/>
      </c>
      <c r="F119" s="469"/>
      <c r="G119" s="469"/>
      <c r="H119" s="470"/>
      <c r="I119" s="468">
        <f t="shared" si="45"/>
        <v>0</v>
      </c>
      <c r="J119" s="469"/>
      <c r="K119" s="470"/>
      <c r="L119" s="67" t="str">
        <f t="shared" si="46"/>
        <v/>
      </c>
      <c r="M119" s="17">
        <f t="shared" si="38"/>
        <v>0</v>
      </c>
      <c r="N119" s="70" t="e">
        <f t="shared" si="47"/>
        <v>#VALUE!</v>
      </c>
      <c r="R119" s="58">
        <f t="shared" si="39"/>
        <v>0</v>
      </c>
      <c r="S119" s="83" t="str">
        <f t="shared" si="40"/>
        <v/>
      </c>
      <c r="T119" s="58">
        <f t="shared" si="41"/>
        <v>0</v>
      </c>
      <c r="U119" s="58" t="str">
        <f t="shared" si="41"/>
        <v/>
      </c>
      <c r="V119" s="58"/>
      <c r="W119" s="58"/>
      <c r="X119" s="58">
        <f t="shared" si="42"/>
        <v>0</v>
      </c>
      <c r="Y119" s="144"/>
      <c r="Z119" s="144"/>
      <c r="AA119" s="144"/>
      <c r="AB119" s="144"/>
    </row>
    <row r="120" spans="1:28" ht="12" customHeight="1" x14ac:dyDescent="0.3">
      <c r="A120" s="497"/>
      <c r="B120" s="15">
        <v>9</v>
      </c>
      <c r="C120" s="468">
        <f t="shared" si="43"/>
        <v>0</v>
      </c>
      <c r="D120" s="470"/>
      <c r="E120" s="468" t="str">
        <f t="shared" si="44"/>
        <v/>
      </c>
      <c r="F120" s="469"/>
      <c r="G120" s="469"/>
      <c r="H120" s="470"/>
      <c r="I120" s="468">
        <f t="shared" si="45"/>
        <v>0</v>
      </c>
      <c r="J120" s="469"/>
      <c r="K120" s="470"/>
      <c r="L120" s="67" t="str">
        <f t="shared" si="46"/>
        <v/>
      </c>
      <c r="M120" s="17">
        <f t="shared" si="38"/>
        <v>0</v>
      </c>
      <c r="N120" s="70" t="e">
        <f t="shared" si="47"/>
        <v>#VALUE!</v>
      </c>
      <c r="R120" s="58">
        <f t="shared" si="39"/>
        <v>0</v>
      </c>
      <c r="S120" s="83" t="str">
        <f t="shared" si="40"/>
        <v/>
      </c>
      <c r="T120" s="58">
        <f t="shared" si="41"/>
        <v>0</v>
      </c>
      <c r="U120" s="58" t="str">
        <f t="shared" si="41"/>
        <v/>
      </c>
      <c r="V120" s="58"/>
      <c r="W120" s="58"/>
      <c r="X120" s="58">
        <f t="shared" si="42"/>
        <v>0</v>
      </c>
      <c r="Y120" s="144"/>
      <c r="Z120" s="144"/>
      <c r="AA120" s="144"/>
      <c r="AB120" s="144"/>
    </row>
    <row r="121" spans="1:28" ht="12" customHeight="1" x14ac:dyDescent="0.3">
      <c r="A121" s="497"/>
      <c r="B121" s="15">
        <v>10</v>
      </c>
      <c r="C121" s="468">
        <f t="shared" si="43"/>
        <v>0</v>
      </c>
      <c r="D121" s="470"/>
      <c r="E121" s="468" t="str">
        <f t="shared" si="44"/>
        <v/>
      </c>
      <c r="F121" s="469"/>
      <c r="G121" s="469"/>
      <c r="H121" s="470"/>
      <c r="I121" s="468">
        <f t="shared" si="45"/>
        <v>0</v>
      </c>
      <c r="J121" s="469"/>
      <c r="K121" s="470"/>
      <c r="L121" s="67" t="str">
        <f t="shared" si="46"/>
        <v/>
      </c>
      <c r="M121" s="17">
        <f t="shared" si="38"/>
        <v>0</v>
      </c>
      <c r="N121" s="70" t="e">
        <f t="shared" si="47"/>
        <v>#VALUE!</v>
      </c>
      <c r="R121" s="58">
        <f t="shared" si="39"/>
        <v>0</v>
      </c>
      <c r="S121" s="83" t="str">
        <f t="shared" si="40"/>
        <v/>
      </c>
      <c r="T121" s="58">
        <f t="shared" si="41"/>
        <v>0</v>
      </c>
      <c r="U121" s="58" t="str">
        <f t="shared" si="41"/>
        <v/>
      </c>
      <c r="V121" s="58"/>
      <c r="W121" s="58"/>
      <c r="X121" s="58">
        <f t="shared" si="42"/>
        <v>0</v>
      </c>
      <c r="Y121" s="144"/>
      <c r="Z121" s="144"/>
      <c r="AA121" s="144"/>
      <c r="AB121" s="144"/>
    </row>
    <row r="122" spans="1:28" ht="12" customHeight="1" x14ac:dyDescent="0.3">
      <c r="A122" s="497"/>
      <c r="B122" s="15">
        <v>11</v>
      </c>
      <c r="C122" s="468">
        <f t="shared" si="43"/>
        <v>0</v>
      </c>
      <c r="D122" s="470"/>
      <c r="E122" s="468" t="str">
        <f t="shared" si="44"/>
        <v/>
      </c>
      <c r="F122" s="469"/>
      <c r="G122" s="469"/>
      <c r="H122" s="470"/>
      <c r="I122" s="468">
        <f t="shared" si="45"/>
        <v>0</v>
      </c>
      <c r="J122" s="469"/>
      <c r="K122" s="470"/>
      <c r="L122" s="67" t="str">
        <f t="shared" si="46"/>
        <v/>
      </c>
      <c r="M122" s="17">
        <f t="shared" si="38"/>
        <v>0</v>
      </c>
      <c r="N122" s="70" t="e">
        <f t="shared" si="47"/>
        <v>#VALUE!</v>
      </c>
      <c r="R122" s="58">
        <f t="shared" si="39"/>
        <v>0</v>
      </c>
      <c r="S122" s="83" t="str">
        <f t="shared" si="40"/>
        <v/>
      </c>
      <c r="T122" s="58">
        <f t="shared" si="41"/>
        <v>0</v>
      </c>
      <c r="U122" s="58" t="str">
        <f t="shared" si="41"/>
        <v/>
      </c>
      <c r="V122" s="58"/>
      <c r="W122" s="58"/>
      <c r="X122" s="58">
        <f t="shared" si="42"/>
        <v>0</v>
      </c>
      <c r="Y122" s="144"/>
      <c r="Z122" s="144"/>
      <c r="AA122" s="144"/>
      <c r="AB122" s="144"/>
    </row>
    <row r="123" spans="1:28" ht="12" customHeight="1" x14ac:dyDescent="0.3">
      <c r="A123" s="497"/>
      <c r="B123" s="15">
        <v>12</v>
      </c>
      <c r="C123" s="468">
        <f t="shared" si="43"/>
        <v>0</v>
      </c>
      <c r="D123" s="470"/>
      <c r="E123" s="468" t="str">
        <f t="shared" si="44"/>
        <v/>
      </c>
      <c r="F123" s="469"/>
      <c r="G123" s="469"/>
      <c r="H123" s="470"/>
      <c r="I123" s="468">
        <f t="shared" si="45"/>
        <v>0</v>
      </c>
      <c r="J123" s="469"/>
      <c r="K123" s="470"/>
      <c r="L123" s="67" t="str">
        <f t="shared" si="46"/>
        <v/>
      </c>
      <c r="M123" s="17">
        <f t="shared" si="38"/>
        <v>0</v>
      </c>
      <c r="N123" s="70" t="e">
        <f t="shared" si="47"/>
        <v>#VALUE!</v>
      </c>
      <c r="R123" s="58">
        <f t="shared" si="39"/>
        <v>0</v>
      </c>
      <c r="S123" s="83" t="str">
        <f t="shared" si="40"/>
        <v/>
      </c>
      <c r="T123" s="58">
        <f t="shared" si="41"/>
        <v>0</v>
      </c>
      <c r="U123" s="58" t="str">
        <f t="shared" si="41"/>
        <v/>
      </c>
      <c r="V123" s="58"/>
      <c r="W123" s="58"/>
      <c r="X123" s="58">
        <f t="shared" si="42"/>
        <v>0</v>
      </c>
      <c r="Y123" s="144"/>
      <c r="Z123" s="144"/>
      <c r="AA123" s="144"/>
      <c r="AB123" s="144"/>
    </row>
    <row r="124" spans="1:28" ht="12" customHeight="1" x14ac:dyDescent="0.3">
      <c r="A124" s="497"/>
      <c r="B124" s="15">
        <v>13</v>
      </c>
      <c r="C124" s="468">
        <f t="shared" si="43"/>
        <v>0</v>
      </c>
      <c r="D124" s="470"/>
      <c r="E124" s="468" t="str">
        <f t="shared" si="44"/>
        <v/>
      </c>
      <c r="F124" s="469"/>
      <c r="G124" s="469"/>
      <c r="H124" s="470"/>
      <c r="I124" s="468">
        <f t="shared" si="45"/>
        <v>0</v>
      </c>
      <c r="J124" s="469"/>
      <c r="K124" s="470"/>
      <c r="L124" s="67" t="str">
        <f t="shared" si="46"/>
        <v/>
      </c>
      <c r="M124" s="17">
        <f t="shared" si="38"/>
        <v>0</v>
      </c>
      <c r="N124" s="70" t="e">
        <f t="shared" si="47"/>
        <v>#VALUE!</v>
      </c>
      <c r="R124" s="58">
        <f t="shared" si="39"/>
        <v>0</v>
      </c>
      <c r="S124" s="83" t="str">
        <f t="shared" si="40"/>
        <v/>
      </c>
      <c r="T124" s="58">
        <f t="shared" si="41"/>
        <v>0</v>
      </c>
      <c r="U124" s="58" t="str">
        <f t="shared" si="41"/>
        <v/>
      </c>
      <c r="V124" s="58"/>
      <c r="W124" s="58"/>
      <c r="X124" s="58">
        <f t="shared" si="42"/>
        <v>0</v>
      </c>
      <c r="Y124" s="144"/>
      <c r="Z124" s="144"/>
      <c r="AA124" s="144"/>
      <c r="AB124" s="144"/>
    </row>
    <row r="125" spans="1:28" ht="12" customHeight="1" x14ac:dyDescent="0.3">
      <c r="A125" s="497"/>
      <c r="B125" s="15">
        <v>14</v>
      </c>
      <c r="C125" s="468">
        <f t="shared" si="43"/>
        <v>0</v>
      </c>
      <c r="D125" s="470"/>
      <c r="E125" s="468" t="str">
        <f t="shared" si="44"/>
        <v/>
      </c>
      <c r="F125" s="469"/>
      <c r="G125" s="469"/>
      <c r="H125" s="470"/>
      <c r="I125" s="468">
        <f t="shared" si="45"/>
        <v>0</v>
      </c>
      <c r="J125" s="469"/>
      <c r="K125" s="470"/>
      <c r="L125" s="67" t="str">
        <f t="shared" si="46"/>
        <v/>
      </c>
      <c r="M125" s="17">
        <f t="shared" si="38"/>
        <v>0</v>
      </c>
      <c r="N125" s="70" t="e">
        <f t="shared" si="47"/>
        <v>#VALUE!</v>
      </c>
      <c r="R125" s="58">
        <f t="shared" si="39"/>
        <v>0</v>
      </c>
      <c r="S125" s="83" t="str">
        <f t="shared" si="40"/>
        <v/>
      </c>
      <c r="T125" s="58">
        <f t="shared" si="41"/>
        <v>0</v>
      </c>
      <c r="U125" s="58" t="str">
        <f t="shared" si="41"/>
        <v/>
      </c>
      <c r="V125" s="58"/>
      <c r="W125" s="58"/>
      <c r="X125" s="58">
        <f t="shared" si="42"/>
        <v>0</v>
      </c>
      <c r="Y125" s="144"/>
      <c r="Z125" s="144"/>
      <c r="AA125" s="144"/>
      <c r="AB125" s="144"/>
    </row>
    <row r="126" spans="1:28" ht="12" customHeight="1" x14ac:dyDescent="0.3">
      <c r="A126" s="497"/>
      <c r="B126" s="15">
        <v>15</v>
      </c>
      <c r="C126" s="468">
        <f t="shared" si="43"/>
        <v>0</v>
      </c>
      <c r="D126" s="470"/>
      <c r="E126" s="468" t="str">
        <f t="shared" si="44"/>
        <v/>
      </c>
      <c r="F126" s="469"/>
      <c r="G126" s="469"/>
      <c r="H126" s="470"/>
      <c r="I126" s="468">
        <f t="shared" si="45"/>
        <v>0</v>
      </c>
      <c r="J126" s="469"/>
      <c r="K126" s="470"/>
      <c r="L126" s="67" t="str">
        <f t="shared" si="46"/>
        <v/>
      </c>
      <c r="M126" s="17">
        <f t="shared" si="38"/>
        <v>0</v>
      </c>
      <c r="N126" s="70" t="e">
        <f t="shared" si="47"/>
        <v>#VALUE!</v>
      </c>
      <c r="R126" s="58">
        <f t="shared" si="39"/>
        <v>0</v>
      </c>
      <c r="S126" s="83" t="str">
        <f t="shared" si="40"/>
        <v/>
      </c>
      <c r="T126" s="58">
        <f t="shared" si="41"/>
        <v>0</v>
      </c>
      <c r="U126" s="58" t="str">
        <f t="shared" si="41"/>
        <v/>
      </c>
      <c r="V126" s="58"/>
      <c r="W126" s="58"/>
      <c r="X126" s="58">
        <f t="shared" si="42"/>
        <v>0</v>
      </c>
      <c r="Y126" s="144"/>
      <c r="Z126" s="144"/>
      <c r="AA126" s="144"/>
      <c r="AB126" s="144"/>
    </row>
    <row r="127" spans="1:28" ht="12" customHeight="1" x14ac:dyDescent="0.3">
      <c r="A127" s="497"/>
      <c r="B127" s="15">
        <v>16</v>
      </c>
      <c r="C127" s="468">
        <f t="shared" si="43"/>
        <v>0</v>
      </c>
      <c r="D127" s="470"/>
      <c r="E127" s="468" t="str">
        <f t="shared" si="44"/>
        <v/>
      </c>
      <c r="F127" s="469"/>
      <c r="G127" s="469"/>
      <c r="H127" s="470"/>
      <c r="I127" s="468">
        <f t="shared" si="45"/>
        <v>0</v>
      </c>
      <c r="J127" s="469"/>
      <c r="K127" s="470"/>
      <c r="L127" s="67" t="str">
        <f t="shared" si="46"/>
        <v/>
      </c>
      <c r="M127" s="17">
        <f t="shared" si="38"/>
        <v>0</v>
      </c>
      <c r="N127" s="70" t="e">
        <f t="shared" si="47"/>
        <v>#VALUE!</v>
      </c>
      <c r="R127" s="58">
        <f t="shared" si="39"/>
        <v>0</v>
      </c>
      <c r="S127" s="83" t="str">
        <f t="shared" si="40"/>
        <v/>
      </c>
      <c r="T127" s="58">
        <f t="shared" si="41"/>
        <v>0</v>
      </c>
      <c r="U127" s="58" t="str">
        <f t="shared" si="41"/>
        <v/>
      </c>
      <c r="V127" s="58"/>
      <c r="W127" s="58"/>
      <c r="X127" s="58">
        <f t="shared" si="42"/>
        <v>0</v>
      </c>
      <c r="Y127" s="144"/>
      <c r="Z127" s="144"/>
      <c r="AA127" s="144"/>
      <c r="AB127" s="144"/>
    </row>
    <row r="128" spans="1:28" ht="12" customHeight="1" x14ac:dyDescent="0.3">
      <c r="A128" s="497"/>
      <c r="B128" s="15">
        <v>17</v>
      </c>
      <c r="C128" s="468">
        <f t="shared" si="43"/>
        <v>0</v>
      </c>
      <c r="D128" s="470"/>
      <c r="E128" s="468" t="str">
        <f t="shared" si="44"/>
        <v/>
      </c>
      <c r="F128" s="469"/>
      <c r="G128" s="469"/>
      <c r="H128" s="470"/>
      <c r="I128" s="468">
        <f t="shared" si="45"/>
        <v>0</v>
      </c>
      <c r="J128" s="469"/>
      <c r="K128" s="470"/>
      <c r="L128" s="67" t="str">
        <f t="shared" si="46"/>
        <v/>
      </c>
      <c r="M128" s="17">
        <f t="shared" si="38"/>
        <v>0</v>
      </c>
      <c r="N128" s="70" t="e">
        <f t="shared" si="47"/>
        <v>#VALUE!</v>
      </c>
      <c r="R128" s="58">
        <f t="shared" si="39"/>
        <v>0</v>
      </c>
      <c r="S128" s="83" t="str">
        <f t="shared" si="40"/>
        <v/>
      </c>
      <c r="T128" s="58">
        <f t="shared" si="41"/>
        <v>0</v>
      </c>
      <c r="U128" s="58" t="str">
        <f t="shared" si="41"/>
        <v/>
      </c>
      <c r="V128" s="58"/>
      <c r="W128" s="58"/>
      <c r="X128" s="58">
        <f t="shared" si="42"/>
        <v>0</v>
      </c>
      <c r="Y128" s="144"/>
      <c r="Z128" s="144"/>
      <c r="AA128" s="144"/>
      <c r="AB128" s="144"/>
    </row>
    <row r="129" spans="1:28" ht="12" customHeight="1" x14ac:dyDescent="0.3">
      <c r="A129" s="497"/>
      <c r="B129" s="15">
        <v>18</v>
      </c>
      <c r="C129" s="468">
        <f t="shared" si="43"/>
        <v>0</v>
      </c>
      <c r="D129" s="470"/>
      <c r="E129" s="468" t="str">
        <f t="shared" si="44"/>
        <v/>
      </c>
      <c r="F129" s="469"/>
      <c r="G129" s="469"/>
      <c r="H129" s="470"/>
      <c r="I129" s="468">
        <f t="shared" si="45"/>
        <v>0</v>
      </c>
      <c r="J129" s="469"/>
      <c r="K129" s="470"/>
      <c r="L129" s="67" t="str">
        <f t="shared" si="46"/>
        <v/>
      </c>
      <c r="M129" s="17">
        <f t="shared" si="38"/>
        <v>0</v>
      </c>
      <c r="N129" s="70" t="e">
        <f t="shared" si="47"/>
        <v>#VALUE!</v>
      </c>
      <c r="R129" s="58">
        <f t="shared" si="39"/>
        <v>0</v>
      </c>
      <c r="S129" s="83" t="str">
        <f t="shared" si="40"/>
        <v/>
      </c>
      <c r="T129" s="58">
        <f t="shared" si="41"/>
        <v>0</v>
      </c>
      <c r="U129" s="58" t="str">
        <f t="shared" si="41"/>
        <v/>
      </c>
      <c r="V129" s="58"/>
      <c r="W129" s="58"/>
      <c r="X129" s="58">
        <f t="shared" si="42"/>
        <v>0</v>
      </c>
      <c r="Y129" s="144"/>
      <c r="Z129" s="144"/>
      <c r="AA129" s="144"/>
      <c r="AB129" s="144"/>
    </row>
    <row r="130" spans="1:28" ht="12" customHeight="1" x14ac:dyDescent="0.3">
      <c r="A130" s="497"/>
      <c r="B130" s="15">
        <v>19</v>
      </c>
      <c r="C130" s="468">
        <f t="shared" si="43"/>
        <v>0</v>
      </c>
      <c r="D130" s="470"/>
      <c r="E130" s="468" t="str">
        <f t="shared" si="44"/>
        <v/>
      </c>
      <c r="F130" s="469"/>
      <c r="G130" s="469"/>
      <c r="H130" s="470"/>
      <c r="I130" s="468">
        <f t="shared" si="45"/>
        <v>0</v>
      </c>
      <c r="J130" s="469"/>
      <c r="K130" s="470"/>
      <c r="L130" s="67" t="str">
        <f t="shared" si="46"/>
        <v/>
      </c>
      <c r="M130" s="17">
        <f t="shared" si="38"/>
        <v>0</v>
      </c>
      <c r="N130" s="70" t="e">
        <f t="shared" si="47"/>
        <v>#VALUE!</v>
      </c>
      <c r="R130" s="58">
        <f t="shared" si="39"/>
        <v>0</v>
      </c>
      <c r="S130" s="83" t="str">
        <f t="shared" si="40"/>
        <v/>
      </c>
      <c r="T130" s="58">
        <f t="shared" si="41"/>
        <v>0</v>
      </c>
      <c r="U130" s="58" t="str">
        <f t="shared" si="41"/>
        <v/>
      </c>
      <c r="V130" s="58"/>
      <c r="W130" s="58"/>
      <c r="X130" s="58">
        <f t="shared" si="42"/>
        <v>0</v>
      </c>
      <c r="Y130" s="144"/>
      <c r="Z130" s="144"/>
      <c r="AA130" s="144"/>
      <c r="AB130" s="144"/>
    </row>
    <row r="131" spans="1:28" ht="12" customHeight="1" x14ac:dyDescent="0.3">
      <c r="A131" s="497"/>
      <c r="B131" s="15">
        <v>20</v>
      </c>
      <c r="C131" s="468">
        <f t="shared" si="43"/>
        <v>0</v>
      </c>
      <c r="D131" s="470"/>
      <c r="E131" s="468" t="str">
        <f t="shared" si="44"/>
        <v/>
      </c>
      <c r="F131" s="469"/>
      <c r="G131" s="469"/>
      <c r="H131" s="470"/>
      <c r="I131" s="468">
        <f t="shared" si="45"/>
        <v>0</v>
      </c>
      <c r="J131" s="469"/>
      <c r="K131" s="470"/>
      <c r="L131" s="67" t="str">
        <f t="shared" si="46"/>
        <v/>
      </c>
      <c r="M131" s="17">
        <f t="shared" si="38"/>
        <v>0</v>
      </c>
      <c r="N131" s="70" t="e">
        <f t="shared" si="47"/>
        <v>#VALUE!</v>
      </c>
      <c r="R131" s="58">
        <f t="shared" si="39"/>
        <v>0</v>
      </c>
      <c r="S131" s="83" t="str">
        <f t="shared" si="40"/>
        <v/>
      </c>
      <c r="T131" s="58">
        <f t="shared" si="41"/>
        <v>0</v>
      </c>
      <c r="U131" s="58" t="str">
        <f t="shared" si="41"/>
        <v/>
      </c>
      <c r="V131" s="58"/>
      <c r="W131" s="58"/>
      <c r="X131" s="58">
        <f t="shared" si="42"/>
        <v>0</v>
      </c>
      <c r="Y131" s="144"/>
      <c r="Z131" s="144"/>
      <c r="AA131" s="144"/>
      <c r="AB131" s="144"/>
    </row>
    <row r="132" spans="1:28" ht="12" customHeight="1" x14ac:dyDescent="0.3">
      <c r="A132" s="497"/>
      <c r="B132" s="15">
        <v>21</v>
      </c>
      <c r="C132" s="468">
        <f t="shared" si="43"/>
        <v>0</v>
      </c>
      <c r="D132" s="470"/>
      <c r="E132" s="468" t="str">
        <f t="shared" si="44"/>
        <v/>
      </c>
      <c r="F132" s="469"/>
      <c r="G132" s="469"/>
      <c r="H132" s="470"/>
      <c r="I132" s="468">
        <f t="shared" si="45"/>
        <v>0</v>
      </c>
      <c r="J132" s="469"/>
      <c r="K132" s="470"/>
      <c r="L132" s="67" t="str">
        <f t="shared" si="46"/>
        <v/>
      </c>
      <c r="M132" s="17">
        <f t="shared" si="38"/>
        <v>0</v>
      </c>
      <c r="N132" s="70" t="e">
        <f t="shared" si="47"/>
        <v>#VALUE!</v>
      </c>
      <c r="R132" s="58">
        <f t="shared" si="39"/>
        <v>0</v>
      </c>
      <c r="S132" s="83" t="str">
        <f t="shared" si="40"/>
        <v/>
      </c>
      <c r="T132" s="58">
        <f t="shared" ref="T132:U151" si="48">IF($B132&lt;=$U$4,VLOOKUP($B132,VEQUIP,T$110,FALSE),0)</f>
        <v>0</v>
      </c>
      <c r="U132" s="58" t="str">
        <f t="shared" si="48"/>
        <v/>
      </c>
      <c r="V132" s="58"/>
      <c r="W132" s="58"/>
      <c r="X132" s="58">
        <f t="shared" si="42"/>
        <v>0</v>
      </c>
      <c r="Y132" s="144"/>
      <c r="Z132" s="144"/>
      <c r="AA132" s="144"/>
      <c r="AB132" s="144"/>
    </row>
    <row r="133" spans="1:28" ht="12" customHeight="1" x14ac:dyDescent="0.3">
      <c r="A133" s="497"/>
      <c r="B133" s="15">
        <v>22</v>
      </c>
      <c r="C133" s="468">
        <f t="shared" si="43"/>
        <v>0</v>
      </c>
      <c r="D133" s="470"/>
      <c r="E133" s="468" t="str">
        <f t="shared" si="44"/>
        <v/>
      </c>
      <c r="F133" s="469"/>
      <c r="G133" s="469"/>
      <c r="H133" s="470"/>
      <c r="I133" s="468">
        <f t="shared" si="45"/>
        <v>0</v>
      </c>
      <c r="J133" s="469"/>
      <c r="K133" s="470"/>
      <c r="L133" s="67" t="str">
        <f t="shared" si="46"/>
        <v/>
      </c>
      <c r="M133" s="17">
        <f t="shared" si="38"/>
        <v>0</v>
      </c>
      <c r="N133" s="70" t="e">
        <f t="shared" si="47"/>
        <v>#VALUE!</v>
      </c>
      <c r="R133" s="58">
        <f t="shared" si="39"/>
        <v>0</v>
      </c>
      <c r="S133" s="83" t="str">
        <f t="shared" si="40"/>
        <v/>
      </c>
      <c r="T133" s="58">
        <f t="shared" si="48"/>
        <v>0</v>
      </c>
      <c r="U133" s="58" t="str">
        <f t="shared" si="48"/>
        <v/>
      </c>
      <c r="V133" s="58"/>
      <c r="W133" s="58"/>
      <c r="X133" s="58">
        <f t="shared" si="42"/>
        <v>0</v>
      </c>
      <c r="Y133" s="144"/>
      <c r="Z133" s="144"/>
      <c r="AA133" s="144"/>
      <c r="AB133" s="144"/>
    </row>
    <row r="134" spans="1:28" ht="12" customHeight="1" x14ac:dyDescent="0.3">
      <c r="A134" s="497"/>
      <c r="B134" s="15">
        <v>23</v>
      </c>
      <c r="C134" s="468">
        <f t="shared" si="43"/>
        <v>0</v>
      </c>
      <c r="D134" s="470"/>
      <c r="E134" s="468" t="str">
        <f t="shared" si="44"/>
        <v/>
      </c>
      <c r="F134" s="469"/>
      <c r="G134" s="469"/>
      <c r="H134" s="470"/>
      <c r="I134" s="468">
        <f t="shared" si="45"/>
        <v>0</v>
      </c>
      <c r="J134" s="469"/>
      <c r="K134" s="470"/>
      <c r="L134" s="67" t="str">
        <f t="shared" si="46"/>
        <v/>
      </c>
      <c r="M134" s="17">
        <f t="shared" si="38"/>
        <v>0</v>
      </c>
      <c r="N134" s="70" t="e">
        <f t="shared" si="47"/>
        <v>#VALUE!</v>
      </c>
      <c r="R134" s="58">
        <f t="shared" si="39"/>
        <v>0</v>
      </c>
      <c r="S134" s="83" t="str">
        <f t="shared" si="40"/>
        <v/>
      </c>
      <c r="T134" s="58">
        <f t="shared" si="48"/>
        <v>0</v>
      </c>
      <c r="U134" s="58" t="str">
        <f t="shared" si="48"/>
        <v/>
      </c>
      <c r="V134" s="58"/>
      <c r="W134" s="58"/>
      <c r="X134" s="58">
        <f t="shared" si="42"/>
        <v>0</v>
      </c>
      <c r="Y134" s="144"/>
      <c r="Z134" s="144"/>
      <c r="AA134" s="144"/>
      <c r="AB134" s="144"/>
    </row>
    <row r="135" spans="1:28" ht="12" customHeight="1" x14ac:dyDescent="0.3">
      <c r="A135" s="497"/>
      <c r="B135" s="15">
        <v>24</v>
      </c>
      <c r="C135" s="468">
        <f t="shared" si="43"/>
        <v>0</v>
      </c>
      <c r="D135" s="470"/>
      <c r="E135" s="468" t="str">
        <f t="shared" si="44"/>
        <v/>
      </c>
      <c r="F135" s="469"/>
      <c r="G135" s="469"/>
      <c r="H135" s="470"/>
      <c r="I135" s="468">
        <f t="shared" si="45"/>
        <v>0</v>
      </c>
      <c r="J135" s="469"/>
      <c r="K135" s="470"/>
      <c r="L135" s="67" t="str">
        <f t="shared" si="46"/>
        <v/>
      </c>
      <c r="M135" s="17">
        <f t="shared" si="38"/>
        <v>0</v>
      </c>
      <c r="N135" s="70" t="e">
        <f t="shared" si="47"/>
        <v>#VALUE!</v>
      </c>
      <c r="R135" s="58">
        <f t="shared" si="39"/>
        <v>0</v>
      </c>
      <c r="S135" s="83" t="str">
        <f t="shared" si="40"/>
        <v/>
      </c>
      <c r="T135" s="58">
        <f t="shared" si="48"/>
        <v>0</v>
      </c>
      <c r="U135" s="58" t="str">
        <f t="shared" si="48"/>
        <v/>
      </c>
      <c r="V135" s="58"/>
      <c r="W135" s="58"/>
      <c r="X135" s="58">
        <f t="shared" si="42"/>
        <v>0</v>
      </c>
      <c r="Y135" s="144"/>
      <c r="Z135" s="144"/>
      <c r="AA135" s="144"/>
      <c r="AB135" s="144"/>
    </row>
    <row r="136" spans="1:28" ht="12" customHeight="1" x14ac:dyDescent="0.3">
      <c r="A136" s="497"/>
      <c r="B136" s="15">
        <v>25</v>
      </c>
      <c r="C136" s="468">
        <f t="shared" si="43"/>
        <v>0</v>
      </c>
      <c r="D136" s="470"/>
      <c r="E136" s="468" t="str">
        <f t="shared" si="44"/>
        <v/>
      </c>
      <c r="F136" s="469"/>
      <c r="G136" s="469"/>
      <c r="H136" s="470"/>
      <c r="I136" s="468">
        <f t="shared" si="45"/>
        <v>0</v>
      </c>
      <c r="J136" s="469"/>
      <c r="K136" s="470"/>
      <c r="L136" s="67" t="str">
        <f t="shared" si="46"/>
        <v/>
      </c>
      <c r="M136" s="17">
        <f t="shared" si="38"/>
        <v>0</v>
      </c>
      <c r="N136" s="70" t="e">
        <f t="shared" si="47"/>
        <v>#VALUE!</v>
      </c>
      <c r="R136" s="58">
        <f t="shared" si="39"/>
        <v>0</v>
      </c>
      <c r="S136" s="83" t="str">
        <f t="shared" si="40"/>
        <v/>
      </c>
      <c r="T136" s="58">
        <f t="shared" si="48"/>
        <v>0</v>
      </c>
      <c r="U136" s="58" t="str">
        <f t="shared" si="48"/>
        <v/>
      </c>
      <c r="V136" s="58"/>
      <c r="W136" s="58"/>
      <c r="X136" s="58">
        <f t="shared" si="42"/>
        <v>0</v>
      </c>
      <c r="Y136" s="144"/>
      <c r="Z136" s="144"/>
      <c r="AA136" s="144"/>
      <c r="AB136" s="144"/>
    </row>
    <row r="137" spans="1:28" ht="12" customHeight="1" x14ac:dyDescent="0.3">
      <c r="A137" s="497"/>
      <c r="B137" s="15">
        <v>26</v>
      </c>
      <c r="C137" s="468">
        <f t="shared" si="43"/>
        <v>0</v>
      </c>
      <c r="D137" s="470"/>
      <c r="E137" s="468" t="str">
        <f t="shared" si="44"/>
        <v/>
      </c>
      <c r="F137" s="469"/>
      <c r="G137" s="469"/>
      <c r="H137" s="470"/>
      <c r="I137" s="468">
        <f t="shared" si="45"/>
        <v>0</v>
      </c>
      <c r="J137" s="469"/>
      <c r="K137" s="470"/>
      <c r="L137" s="67" t="str">
        <f t="shared" si="46"/>
        <v/>
      </c>
      <c r="M137" s="17">
        <f t="shared" si="38"/>
        <v>0</v>
      </c>
      <c r="N137" s="70" t="e">
        <f t="shared" si="47"/>
        <v>#VALUE!</v>
      </c>
      <c r="R137" s="58">
        <f t="shared" si="39"/>
        <v>0</v>
      </c>
      <c r="S137" s="83" t="str">
        <f t="shared" si="40"/>
        <v/>
      </c>
      <c r="T137" s="58">
        <f t="shared" si="48"/>
        <v>0</v>
      </c>
      <c r="U137" s="58" t="str">
        <f t="shared" si="48"/>
        <v/>
      </c>
      <c r="V137" s="58"/>
      <c r="W137" s="58"/>
      <c r="X137" s="58">
        <f t="shared" si="42"/>
        <v>0</v>
      </c>
      <c r="Y137" s="144"/>
      <c r="Z137" s="144"/>
      <c r="AA137" s="144"/>
      <c r="AB137" s="144"/>
    </row>
    <row r="138" spans="1:28" ht="12" customHeight="1" x14ac:dyDescent="0.3">
      <c r="A138" s="497"/>
      <c r="B138" s="15">
        <v>27</v>
      </c>
      <c r="C138" s="468">
        <f t="shared" si="43"/>
        <v>0</v>
      </c>
      <c r="D138" s="470"/>
      <c r="E138" s="468" t="str">
        <f t="shared" si="44"/>
        <v/>
      </c>
      <c r="F138" s="469"/>
      <c r="G138" s="469"/>
      <c r="H138" s="470"/>
      <c r="I138" s="468">
        <f t="shared" si="45"/>
        <v>0</v>
      </c>
      <c r="J138" s="469"/>
      <c r="K138" s="470"/>
      <c r="L138" s="67" t="str">
        <f t="shared" si="46"/>
        <v/>
      </c>
      <c r="M138" s="17">
        <f t="shared" si="38"/>
        <v>0</v>
      </c>
      <c r="N138" s="70" t="e">
        <f t="shared" si="47"/>
        <v>#VALUE!</v>
      </c>
      <c r="R138" s="58">
        <f t="shared" si="39"/>
        <v>0</v>
      </c>
      <c r="S138" s="83" t="str">
        <f t="shared" si="40"/>
        <v/>
      </c>
      <c r="T138" s="58">
        <f t="shared" si="48"/>
        <v>0</v>
      </c>
      <c r="U138" s="58" t="str">
        <f t="shared" si="48"/>
        <v/>
      </c>
      <c r="V138" s="58"/>
      <c r="W138" s="58"/>
      <c r="X138" s="58">
        <f t="shared" si="42"/>
        <v>0</v>
      </c>
      <c r="Y138" s="144"/>
      <c r="Z138" s="144"/>
      <c r="AA138" s="144"/>
      <c r="AB138" s="144"/>
    </row>
    <row r="139" spans="1:28" ht="12" customHeight="1" x14ac:dyDescent="0.3">
      <c r="A139" s="497"/>
      <c r="B139" s="15">
        <v>28</v>
      </c>
      <c r="C139" s="468">
        <f t="shared" si="43"/>
        <v>0</v>
      </c>
      <c r="D139" s="470"/>
      <c r="E139" s="468" t="str">
        <f t="shared" si="44"/>
        <v/>
      </c>
      <c r="F139" s="469"/>
      <c r="G139" s="469"/>
      <c r="H139" s="470"/>
      <c r="I139" s="468">
        <f t="shared" si="45"/>
        <v>0</v>
      </c>
      <c r="J139" s="469"/>
      <c r="K139" s="470"/>
      <c r="L139" s="67" t="str">
        <f t="shared" si="46"/>
        <v/>
      </c>
      <c r="M139" s="17">
        <f t="shared" si="38"/>
        <v>0</v>
      </c>
      <c r="N139" s="70" t="e">
        <f t="shared" si="47"/>
        <v>#VALUE!</v>
      </c>
      <c r="R139" s="58">
        <f t="shared" si="39"/>
        <v>0</v>
      </c>
      <c r="S139" s="83" t="str">
        <f t="shared" si="40"/>
        <v/>
      </c>
      <c r="T139" s="58">
        <f t="shared" si="48"/>
        <v>0</v>
      </c>
      <c r="U139" s="58" t="str">
        <f t="shared" si="48"/>
        <v/>
      </c>
      <c r="V139" s="58"/>
      <c r="W139" s="58"/>
      <c r="X139" s="58">
        <f t="shared" si="42"/>
        <v>0</v>
      </c>
      <c r="Y139" s="144"/>
      <c r="Z139" s="144"/>
      <c r="AA139" s="144"/>
      <c r="AB139" s="144"/>
    </row>
    <row r="140" spans="1:28" ht="12" customHeight="1" x14ac:dyDescent="0.3">
      <c r="A140" s="497"/>
      <c r="B140" s="15">
        <v>29</v>
      </c>
      <c r="C140" s="468">
        <f t="shared" si="43"/>
        <v>0</v>
      </c>
      <c r="D140" s="470"/>
      <c r="E140" s="468" t="str">
        <f t="shared" si="44"/>
        <v/>
      </c>
      <c r="F140" s="469"/>
      <c r="G140" s="469"/>
      <c r="H140" s="470"/>
      <c r="I140" s="468">
        <f t="shared" si="45"/>
        <v>0</v>
      </c>
      <c r="J140" s="469"/>
      <c r="K140" s="470"/>
      <c r="L140" s="67" t="str">
        <f t="shared" si="46"/>
        <v/>
      </c>
      <c r="M140" s="17">
        <f t="shared" si="38"/>
        <v>0</v>
      </c>
      <c r="N140" s="70" t="e">
        <f t="shared" si="47"/>
        <v>#VALUE!</v>
      </c>
      <c r="R140" s="58">
        <f t="shared" si="39"/>
        <v>0</v>
      </c>
      <c r="S140" s="83" t="str">
        <f t="shared" si="40"/>
        <v/>
      </c>
      <c r="T140" s="58">
        <f t="shared" si="48"/>
        <v>0</v>
      </c>
      <c r="U140" s="58" t="str">
        <f t="shared" si="48"/>
        <v/>
      </c>
      <c r="V140" s="58"/>
      <c r="W140" s="58"/>
      <c r="X140" s="58">
        <f t="shared" si="42"/>
        <v>0</v>
      </c>
      <c r="Y140" s="144"/>
      <c r="Z140" s="144"/>
      <c r="AA140" s="144"/>
      <c r="AB140" s="144"/>
    </row>
    <row r="141" spans="1:28" ht="12" customHeight="1" x14ac:dyDescent="0.3">
      <c r="A141" s="497"/>
      <c r="B141" s="15">
        <v>30</v>
      </c>
      <c r="C141" s="468">
        <f t="shared" si="43"/>
        <v>0</v>
      </c>
      <c r="D141" s="470"/>
      <c r="E141" s="468" t="str">
        <f t="shared" si="44"/>
        <v/>
      </c>
      <c r="F141" s="469"/>
      <c r="G141" s="469"/>
      <c r="H141" s="470"/>
      <c r="I141" s="468">
        <f t="shared" si="45"/>
        <v>0</v>
      </c>
      <c r="J141" s="469"/>
      <c r="K141" s="470"/>
      <c r="L141" s="67" t="str">
        <f t="shared" si="46"/>
        <v/>
      </c>
      <c r="M141" s="17">
        <f t="shared" si="38"/>
        <v>0</v>
      </c>
      <c r="N141" s="70" t="e">
        <f t="shared" si="47"/>
        <v>#VALUE!</v>
      </c>
      <c r="R141" s="58">
        <f t="shared" si="39"/>
        <v>0</v>
      </c>
      <c r="S141" s="83" t="str">
        <f t="shared" si="40"/>
        <v/>
      </c>
      <c r="T141" s="58">
        <f t="shared" si="48"/>
        <v>0</v>
      </c>
      <c r="U141" s="58" t="str">
        <f t="shared" si="48"/>
        <v/>
      </c>
      <c r="V141" s="58"/>
      <c r="W141" s="58"/>
      <c r="X141" s="58">
        <f t="shared" si="42"/>
        <v>0</v>
      </c>
      <c r="Y141" s="144"/>
      <c r="Z141" s="144"/>
      <c r="AA141" s="144"/>
      <c r="AB141" s="144"/>
    </row>
    <row r="142" spans="1:28" ht="12" customHeight="1" x14ac:dyDescent="0.3">
      <c r="A142" s="497"/>
      <c r="B142" s="15">
        <v>31</v>
      </c>
      <c r="C142" s="468">
        <f t="shared" si="43"/>
        <v>0</v>
      </c>
      <c r="D142" s="470"/>
      <c r="E142" s="468" t="str">
        <f t="shared" si="44"/>
        <v/>
      </c>
      <c r="F142" s="469"/>
      <c r="G142" s="469"/>
      <c r="H142" s="470"/>
      <c r="I142" s="468">
        <f t="shared" si="45"/>
        <v>0</v>
      </c>
      <c r="J142" s="469"/>
      <c r="K142" s="470"/>
      <c r="L142" s="67" t="str">
        <f t="shared" si="46"/>
        <v/>
      </c>
      <c r="M142" s="17">
        <f t="shared" si="38"/>
        <v>0</v>
      </c>
      <c r="N142" s="70" t="e">
        <f t="shared" si="47"/>
        <v>#VALUE!</v>
      </c>
      <c r="R142" s="58">
        <f t="shared" si="39"/>
        <v>0</v>
      </c>
      <c r="S142" s="83" t="str">
        <f t="shared" si="40"/>
        <v/>
      </c>
      <c r="T142" s="58">
        <f t="shared" si="48"/>
        <v>0</v>
      </c>
      <c r="U142" s="58" t="str">
        <f t="shared" si="48"/>
        <v/>
      </c>
      <c r="V142" s="58"/>
      <c r="W142" s="58"/>
      <c r="X142" s="58">
        <f t="shared" si="42"/>
        <v>0</v>
      </c>
      <c r="Y142" s="144"/>
      <c r="Z142" s="144"/>
      <c r="AA142" s="144"/>
      <c r="AB142" s="144"/>
    </row>
    <row r="143" spans="1:28" ht="12" customHeight="1" x14ac:dyDescent="0.3">
      <c r="A143" s="497"/>
      <c r="B143" s="15">
        <v>32</v>
      </c>
      <c r="C143" s="468">
        <f t="shared" si="43"/>
        <v>0</v>
      </c>
      <c r="D143" s="470"/>
      <c r="E143" s="468" t="str">
        <f t="shared" si="44"/>
        <v/>
      </c>
      <c r="F143" s="469"/>
      <c r="G143" s="469"/>
      <c r="H143" s="470"/>
      <c r="I143" s="468">
        <f t="shared" si="45"/>
        <v>0</v>
      </c>
      <c r="J143" s="469"/>
      <c r="K143" s="470"/>
      <c r="L143" s="67" t="str">
        <f t="shared" si="46"/>
        <v/>
      </c>
      <c r="M143" s="17">
        <f t="shared" si="38"/>
        <v>0</v>
      </c>
      <c r="N143" s="70" t="e">
        <f t="shared" si="47"/>
        <v>#VALUE!</v>
      </c>
      <c r="R143" s="58">
        <f t="shared" si="39"/>
        <v>0</v>
      </c>
      <c r="S143" s="83" t="str">
        <f t="shared" si="40"/>
        <v/>
      </c>
      <c r="T143" s="58">
        <f t="shared" si="48"/>
        <v>0</v>
      </c>
      <c r="U143" s="58" t="str">
        <f t="shared" si="48"/>
        <v/>
      </c>
      <c r="V143" s="58"/>
      <c r="W143" s="58"/>
      <c r="X143" s="58">
        <f t="shared" si="42"/>
        <v>0</v>
      </c>
      <c r="Y143" s="144"/>
      <c r="Z143" s="144"/>
      <c r="AA143" s="144"/>
      <c r="AB143" s="144"/>
    </row>
    <row r="144" spans="1:28" ht="12" customHeight="1" x14ac:dyDescent="0.3">
      <c r="A144" s="497"/>
      <c r="B144" s="15">
        <v>33</v>
      </c>
      <c r="C144" s="468">
        <f t="shared" si="43"/>
        <v>0</v>
      </c>
      <c r="D144" s="470"/>
      <c r="E144" s="468" t="str">
        <f t="shared" si="44"/>
        <v/>
      </c>
      <c r="F144" s="469"/>
      <c r="G144" s="469"/>
      <c r="H144" s="470"/>
      <c r="I144" s="468">
        <f t="shared" si="45"/>
        <v>0</v>
      </c>
      <c r="J144" s="469"/>
      <c r="K144" s="470"/>
      <c r="L144" s="67" t="str">
        <f t="shared" si="46"/>
        <v/>
      </c>
      <c r="M144" s="17">
        <f t="shared" si="38"/>
        <v>0</v>
      </c>
      <c r="N144" s="70" t="e">
        <f t="shared" si="47"/>
        <v>#VALUE!</v>
      </c>
      <c r="R144" s="58">
        <f t="shared" ref="R144:R161" si="49">IF($B144&lt;=$U$4,VLOOKUP($B144,VEQUIP,R$110,FALSE),0)</f>
        <v>0</v>
      </c>
      <c r="S144" s="83" t="str">
        <f t="shared" ref="S144:S161" si="50">IF(R144=$Y$4,Y37,IF($B144&lt;=$U$4,VLOOKUP($B144,VEQUIP,S$110,FALSE),0))</f>
        <v/>
      </c>
      <c r="T144" s="58">
        <f t="shared" si="48"/>
        <v>0</v>
      </c>
      <c r="U144" s="58" t="str">
        <f t="shared" si="48"/>
        <v/>
      </c>
      <c r="V144" s="58"/>
      <c r="W144" s="58"/>
      <c r="X144" s="58">
        <f t="shared" ref="X144:X161" si="51">IF($B144&lt;=$U$4,VLOOKUP($B144,VEQUIP,X$110,FALSE),0)</f>
        <v>0</v>
      </c>
      <c r="Y144" s="144"/>
      <c r="Z144" s="144"/>
      <c r="AA144" s="144"/>
      <c r="AB144" s="144"/>
    </row>
    <row r="145" spans="1:28" ht="12" customHeight="1" x14ac:dyDescent="0.3">
      <c r="A145" s="497"/>
      <c r="B145" s="15">
        <v>34</v>
      </c>
      <c r="C145" s="468">
        <f t="shared" si="43"/>
        <v>0</v>
      </c>
      <c r="D145" s="470"/>
      <c r="E145" s="468" t="str">
        <f t="shared" si="44"/>
        <v/>
      </c>
      <c r="F145" s="469"/>
      <c r="G145" s="469"/>
      <c r="H145" s="470"/>
      <c r="I145" s="468">
        <f t="shared" si="45"/>
        <v>0</v>
      </c>
      <c r="J145" s="469"/>
      <c r="K145" s="470"/>
      <c r="L145" s="67" t="str">
        <f t="shared" si="46"/>
        <v/>
      </c>
      <c r="M145" s="17">
        <f t="shared" si="38"/>
        <v>0</v>
      </c>
      <c r="N145" s="70" t="e">
        <f t="shared" si="47"/>
        <v>#VALUE!</v>
      </c>
      <c r="R145" s="58">
        <f t="shared" si="49"/>
        <v>0</v>
      </c>
      <c r="S145" s="83" t="str">
        <f t="shared" si="50"/>
        <v/>
      </c>
      <c r="T145" s="58">
        <f t="shared" si="48"/>
        <v>0</v>
      </c>
      <c r="U145" s="58" t="str">
        <f t="shared" si="48"/>
        <v/>
      </c>
      <c r="V145" s="58"/>
      <c r="W145" s="58"/>
      <c r="X145" s="58">
        <f t="shared" si="51"/>
        <v>0</v>
      </c>
      <c r="Y145" s="144"/>
      <c r="Z145" s="144"/>
      <c r="AA145" s="144"/>
      <c r="AB145" s="144"/>
    </row>
    <row r="146" spans="1:28" ht="12" customHeight="1" x14ac:dyDescent="0.3">
      <c r="A146" s="497"/>
      <c r="B146" s="15">
        <v>35</v>
      </c>
      <c r="C146" s="468">
        <f t="shared" si="43"/>
        <v>0</v>
      </c>
      <c r="D146" s="470"/>
      <c r="E146" s="468" t="str">
        <f t="shared" si="44"/>
        <v/>
      </c>
      <c r="F146" s="469"/>
      <c r="G146" s="469"/>
      <c r="H146" s="470"/>
      <c r="I146" s="468">
        <f t="shared" si="45"/>
        <v>0</v>
      </c>
      <c r="J146" s="469"/>
      <c r="K146" s="470"/>
      <c r="L146" s="67" t="str">
        <f t="shared" si="46"/>
        <v/>
      </c>
      <c r="M146" s="17">
        <f t="shared" si="38"/>
        <v>0</v>
      </c>
      <c r="N146" s="70" t="e">
        <f t="shared" si="47"/>
        <v>#VALUE!</v>
      </c>
      <c r="R146" s="58">
        <f t="shared" si="49"/>
        <v>0</v>
      </c>
      <c r="S146" s="83" t="str">
        <f t="shared" si="50"/>
        <v/>
      </c>
      <c r="T146" s="58">
        <f t="shared" si="48"/>
        <v>0</v>
      </c>
      <c r="U146" s="58" t="str">
        <f t="shared" si="48"/>
        <v/>
      </c>
      <c r="V146" s="58"/>
      <c r="W146" s="58"/>
      <c r="X146" s="58">
        <f t="shared" si="51"/>
        <v>0</v>
      </c>
      <c r="Y146" s="144"/>
      <c r="Z146" s="144"/>
      <c r="AA146" s="144"/>
      <c r="AB146" s="144"/>
    </row>
    <row r="147" spans="1:28" ht="12" customHeight="1" x14ac:dyDescent="0.3">
      <c r="A147" s="497"/>
      <c r="B147" s="15">
        <v>36</v>
      </c>
      <c r="C147" s="468">
        <f t="shared" si="43"/>
        <v>0</v>
      </c>
      <c r="D147" s="470"/>
      <c r="E147" s="468" t="str">
        <f t="shared" si="44"/>
        <v/>
      </c>
      <c r="F147" s="469"/>
      <c r="G147" s="469"/>
      <c r="H147" s="470"/>
      <c r="I147" s="468">
        <f t="shared" si="45"/>
        <v>0</v>
      </c>
      <c r="J147" s="469"/>
      <c r="K147" s="470"/>
      <c r="L147" s="67" t="str">
        <f t="shared" si="46"/>
        <v/>
      </c>
      <c r="M147" s="17">
        <f t="shared" si="38"/>
        <v>0</v>
      </c>
      <c r="N147" s="70" t="e">
        <f t="shared" si="47"/>
        <v>#VALUE!</v>
      </c>
      <c r="R147" s="58">
        <f t="shared" si="49"/>
        <v>0</v>
      </c>
      <c r="S147" s="83" t="str">
        <f t="shared" si="50"/>
        <v/>
      </c>
      <c r="T147" s="58">
        <f t="shared" si="48"/>
        <v>0</v>
      </c>
      <c r="U147" s="58" t="str">
        <f t="shared" si="48"/>
        <v/>
      </c>
      <c r="V147" s="58"/>
      <c r="W147" s="58"/>
      <c r="X147" s="58">
        <f t="shared" si="51"/>
        <v>0</v>
      </c>
      <c r="Y147" s="144"/>
      <c r="Z147" s="144"/>
      <c r="AA147" s="144"/>
      <c r="AB147" s="144"/>
    </row>
    <row r="148" spans="1:28" ht="12" customHeight="1" x14ac:dyDescent="0.3">
      <c r="A148" s="497"/>
      <c r="B148" s="15">
        <v>37</v>
      </c>
      <c r="C148" s="468">
        <f t="shared" si="43"/>
        <v>0</v>
      </c>
      <c r="D148" s="470"/>
      <c r="E148" s="468" t="str">
        <f t="shared" si="44"/>
        <v/>
      </c>
      <c r="F148" s="469"/>
      <c r="G148" s="469"/>
      <c r="H148" s="470"/>
      <c r="I148" s="468">
        <f t="shared" si="45"/>
        <v>0</v>
      </c>
      <c r="J148" s="469"/>
      <c r="K148" s="470"/>
      <c r="L148" s="67" t="str">
        <f t="shared" si="46"/>
        <v/>
      </c>
      <c r="M148" s="17">
        <f t="shared" si="38"/>
        <v>0</v>
      </c>
      <c r="N148" s="70" t="e">
        <f t="shared" si="47"/>
        <v>#VALUE!</v>
      </c>
      <c r="R148" s="58">
        <f t="shared" si="49"/>
        <v>0</v>
      </c>
      <c r="S148" s="83" t="str">
        <f t="shared" si="50"/>
        <v/>
      </c>
      <c r="T148" s="58">
        <f t="shared" si="48"/>
        <v>0</v>
      </c>
      <c r="U148" s="58" t="str">
        <f t="shared" si="48"/>
        <v/>
      </c>
      <c r="V148" s="58"/>
      <c r="W148" s="58"/>
      <c r="X148" s="58">
        <f t="shared" si="51"/>
        <v>0</v>
      </c>
      <c r="Y148" s="144"/>
      <c r="Z148" s="144"/>
      <c r="AA148" s="144"/>
      <c r="AB148" s="144"/>
    </row>
    <row r="149" spans="1:28" ht="12" customHeight="1" x14ac:dyDescent="0.3">
      <c r="A149" s="497"/>
      <c r="B149" s="15">
        <v>38</v>
      </c>
      <c r="C149" s="468">
        <f t="shared" si="43"/>
        <v>0</v>
      </c>
      <c r="D149" s="470"/>
      <c r="E149" s="468" t="str">
        <f t="shared" si="44"/>
        <v/>
      </c>
      <c r="F149" s="469"/>
      <c r="G149" s="469"/>
      <c r="H149" s="470"/>
      <c r="I149" s="468">
        <f t="shared" si="45"/>
        <v>0</v>
      </c>
      <c r="J149" s="469"/>
      <c r="K149" s="470"/>
      <c r="L149" s="67" t="str">
        <f t="shared" si="46"/>
        <v/>
      </c>
      <c r="M149" s="17">
        <f t="shared" si="38"/>
        <v>0</v>
      </c>
      <c r="N149" s="70" t="e">
        <f t="shared" si="47"/>
        <v>#VALUE!</v>
      </c>
      <c r="R149" s="58">
        <f t="shared" si="49"/>
        <v>0</v>
      </c>
      <c r="S149" s="83" t="str">
        <f t="shared" si="50"/>
        <v/>
      </c>
      <c r="T149" s="58">
        <f t="shared" si="48"/>
        <v>0</v>
      </c>
      <c r="U149" s="58" t="str">
        <f t="shared" si="48"/>
        <v/>
      </c>
      <c r="V149" s="58"/>
      <c r="W149" s="58"/>
      <c r="X149" s="58">
        <f t="shared" si="51"/>
        <v>0</v>
      </c>
      <c r="Y149" s="144"/>
      <c r="Z149" s="144"/>
      <c r="AA149" s="144"/>
      <c r="AB149" s="144"/>
    </row>
    <row r="150" spans="1:28" ht="12" customHeight="1" x14ac:dyDescent="0.3">
      <c r="A150" s="497"/>
      <c r="B150" s="15">
        <v>39</v>
      </c>
      <c r="C150" s="468">
        <f t="shared" si="43"/>
        <v>0</v>
      </c>
      <c r="D150" s="470"/>
      <c r="E150" s="468" t="str">
        <f t="shared" si="44"/>
        <v/>
      </c>
      <c r="F150" s="469"/>
      <c r="G150" s="469"/>
      <c r="H150" s="470"/>
      <c r="I150" s="468">
        <f t="shared" si="45"/>
        <v>0</v>
      </c>
      <c r="J150" s="469"/>
      <c r="K150" s="470"/>
      <c r="L150" s="67" t="str">
        <f t="shared" si="46"/>
        <v/>
      </c>
      <c r="M150" s="17">
        <f t="shared" si="38"/>
        <v>0</v>
      </c>
      <c r="N150" s="70" t="e">
        <f t="shared" si="47"/>
        <v>#VALUE!</v>
      </c>
      <c r="R150" s="58">
        <f t="shared" si="49"/>
        <v>0</v>
      </c>
      <c r="S150" s="83" t="str">
        <f t="shared" si="50"/>
        <v/>
      </c>
      <c r="T150" s="58">
        <f t="shared" si="48"/>
        <v>0</v>
      </c>
      <c r="U150" s="58" t="str">
        <f t="shared" si="48"/>
        <v/>
      </c>
      <c r="V150" s="58"/>
      <c r="W150" s="58"/>
      <c r="X150" s="58">
        <f t="shared" si="51"/>
        <v>0</v>
      </c>
      <c r="Y150" s="144"/>
      <c r="Z150" s="144"/>
      <c r="AA150" s="144"/>
      <c r="AB150" s="144"/>
    </row>
    <row r="151" spans="1:28" ht="12" customHeight="1" x14ac:dyDescent="0.3">
      <c r="A151" s="497"/>
      <c r="B151" s="15">
        <v>40</v>
      </c>
      <c r="C151" s="468">
        <f t="shared" si="43"/>
        <v>0</v>
      </c>
      <c r="D151" s="470"/>
      <c r="E151" s="468" t="str">
        <f t="shared" si="44"/>
        <v/>
      </c>
      <c r="F151" s="469"/>
      <c r="G151" s="469"/>
      <c r="H151" s="470"/>
      <c r="I151" s="468">
        <f t="shared" si="45"/>
        <v>0</v>
      </c>
      <c r="J151" s="469"/>
      <c r="K151" s="470"/>
      <c r="L151" s="67" t="str">
        <f t="shared" si="46"/>
        <v/>
      </c>
      <c r="M151" s="17">
        <f t="shared" si="38"/>
        <v>0</v>
      </c>
      <c r="N151" s="70" t="e">
        <f t="shared" si="47"/>
        <v>#VALUE!</v>
      </c>
      <c r="R151" s="58">
        <f t="shared" si="49"/>
        <v>0</v>
      </c>
      <c r="S151" s="83" t="str">
        <f t="shared" si="50"/>
        <v/>
      </c>
      <c r="T151" s="58">
        <f t="shared" si="48"/>
        <v>0</v>
      </c>
      <c r="U151" s="58" t="str">
        <f t="shared" si="48"/>
        <v/>
      </c>
      <c r="V151" s="58"/>
      <c r="W151" s="58"/>
      <c r="X151" s="58">
        <f t="shared" si="51"/>
        <v>0</v>
      </c>
      <c r="Y151" s="144"/>
      <c r="Z151" s="144"/>
      <c r="AA151" s="144"/>
      <c r="AB151" s="144"/>
    </row>
    <row r="152" spans="1:28" ht="12" customHeight="1" x14ac:dyDescent="0.3">
      <c r="A152" s="497"/>
      <c r="B152" s="15">
        <v>41</v>
      </c>
      <c r="C152" s="468">
        <f t="shared" si="43"/>
        <v>0</v>
      </c>
      <c r="D152" s="470"/>
      <c r="E152" s="468" t="str">
        <f t="shared" si="44"/>
        <v/>
      </c>
      <c r="F152" s="469"/>
      <c r="G152" s="469"/>
      <c r="H152" s="470"/>
      <c r="I152" s="468">
        <f t="shared" si="45"/>
        <v>0</v>
      </c>
      <c r="J152" s="469"/>
      <c r="K152" s="470"/>
      <c r="L152" s="67" t="str">
        <f t="shared" si="46"/>
        <v/>
      </c>
      <c r="M152" s="17">
        <f t="shared" si="38"/>
        <v>0</v>
      </c>
      <c r="N152" s="70" t="e">
        <f t="shared" si="47"/>
        <v>#VALUE!</v>
      </c>
      <c r="R152" s="58">
        <f t="shared" si="49"/>
        <v>0</v>
      </c>
      <c r="S152" s="83" t="str">
        <f t="shared" si="50"/>
        <v/>
      </c>
      <c r="T152" s="58">
        <f t="shared" ref="T152:U161" si="52">IF($B152&lt;=$U$4,VLOOKUP($B152,VEQUIP,T$110,FALSE),0)</f>
        <v>0</v>
      </c>
      <c r="U152" s="58" t="str">
        <f t="shared" si="52"/>
        <v/>
      </c>
      <c r="V152" s="58"/>
      <c r="W152" s="58"/>
      <c r="X152" s="58">
        <f t="shared" si="51"/>
        <v>0</v>
      </c>
      <c r="Y152" s="144"/>
      <c r="Z152" s="144"/>
      <c r="AA152" s="144"/>
      <c r="AB152" s="144"/>
    </row>
    <row r="153" spans="1:28" ht="12" customHeight="1" x14ac:dyDescent="0.3">
      <c r="A153" s="497"/>
      <c r="B153" s="15">
        <v>42</v>
      </c>
      <c r="C153" s="468">
        <f t="shared" si="43"/>
        <v>0</v>
      </c>
      <c r="D153" s="470"/>
      <c r="E153" s="468" t="str">
        <f t="shared" si="44"/>
        <v/>
      </c>
      <c r="F153" s="469"/>
      <c r="G153" s="469"/>
      <c r="H153" s="470"/>
      <c r="I153" s="468">
        <f t="shared" si="45"/>
        <v>0</v>
      </c>
      <c r="J153" s="469"/>
      <c r="K153" s="470"/>
      <c r="L153" s="67" t="str">
        <f t="shared" si="46"/>
        <v/>
      </c>
      <c r="M153" s="17">
        <f t="shared" si="38"/>
        <v>0</v>
      </c>
      <c r="N153" s="70" t="e">
        <f t="shared" si="47"/>
        <v>#VALUE!</v>
      </c>
      <c r="R153" s="58">
        <f t="shared" si="49"/>
        <v>0</v>
      </c>
      <c r="S153" s="83" t="str">
        <f t="shared" si="50"/>
        <v/>
      </c>
      <c r="T153" s="58">
        <f t="shared" si="52"/>
        <v>0</v>
      </c>
      <c r="U153" s="58" t="str">
        <f t="shared" si="52"/>
        <v/>
      </c>
      <c r="V153" s="58"/>
      <c r="W153" s="58"/>
      <c r="X153" s="58">
        <f t="shared" si="51"/>
        <v>0</v>
      </c>
      <c r="Y153" s="144"/>
      <c r="Z153" s="144"/>
      <c r="AA153" s="144"/>
      <c r="AB153" s="144"/>
    </row>
    <row r="154" spans="1:28" ht="12" customHeight="1" x14ac:dyDescent="0.3">
      <c r="A154" s="497"/>
      <c r="B154" s="15">
        <v>43</v>
      </c>
      <c r="C154" s="468">
        <f t="shared" si="43"/>
        <v>0</v>
      </c>
      <c r="D154" s="470"/>
      <c r="E154" s="468" t="str">
        <f t="shared" si="44"/>
        <v/>
      </c>
      <c r="F154" s="469"/>
      <c r="G154" s="469"/>
      <c r="H154" s="470"/>
      <c r="I154" s="468">
        <f t="shared" si="45"/>
        <v>0</v>
      </c>
      <c r="J154" s="469"/>
      <c r="K154" s="470"/>
      <c r="L154" s="67" t="str">
        <f t="shared" si="46"/>
        <v/>
      </c>
      <c r="M154" s="17">
        <f t="shared" si="38"/>
        <v>0</v>
      </c>
      <c r="N154" s="70" t="e">
        <f t="shared" si="47"/>
        <v>#VALUE!</v>
      </c>
      <c r="R154" s="58">
        <f t="shared" si="49"/>
        <v>0</v>
      </c>
      <c r="S154" s="83" t="str">
        <f t="shared" si="50"/>
        <v/>
      </c>
      <c r="T154" s="58">
        <f t="shared" si="52"/>
        <v>0</v>
      </c>
      <c r="U154" s="58" t="str">
        <f t="shared" si="52"/>
        <v/>
      </c>
      <c r="V154" s="58"/>
      <c r="W154" s="58"/>
      <c r="X154" s="58">
        <f t="shared" si="51"/>
        <v>0</v>
      </c>
      <c r="Y154" s="144"/>
      <c r="Z154" s="144"/>
      <c r="AA154" s="144"/>
      <c r="AB154" s="144"/>
    </row>
    <row r="155" spans="1:28" ht="12" customHeight="1" x14ac:dyDescent="0.3">
      <c r="A155" s="497"/>
      <c r="B155" s="15">
        <v>44</v>
      </c>
      <c r="C155" s="468">
        <f t="shared" si="43"/>
        <v>0</v>
      </c>
      <c r="D155" s="470"/>
      <c r="E155" s="468" t="str">
        <f t="shared" si="44"/>
        <v/>
      </c>
      <c r="F155" s="469"/>
      <c r="G155" s="469"/>
      <c r="H155" s="470"/>
      <c r="I155" s="468">
        <f t="shared" si="45"/>
        <v>0</v>
      </c>
      <c r="J155" s="469"/>
      <c r="K155" s="470"/>
      <c r="L155" s="67" t="str">
        <f t="shared" si="46"/>
        <v/>
      </c>
      <c r="M155" s="17">
        <f t="shared" si="38"/>
        <v>0</v>
      </c>
      <c r="N155" s="70" t="e">
        <f t="shared" si="47"/>
        <v>#VALUE!</v>
      </c>
      <c r="R155" s="58">
        <f t="shared" si="49"/>
        <v>0</v>
      </c>
      <c r="S155" s="83" t="str">
        <f t="shared" si="50"/>
        <v/>
      </c>
      <c r="T155" s="58">
        <f t="shared" si="52"/>
        <v>0</v>
      </c>
      <c r="U155" s="58" t="str">
        <f t="shared" si="52"/>
        <v/>
      </c>
      <c r="V155" s="58"/>
      <c r="W155" s="58"/>
      <c r="X155" s="58">
        <f t="shared" si="51"/>
        <v>0</v>
      </c>
      <c r="Y155" s="144"/>
      <c r="Z155" s="144"/>
      <c r="AA155" s="144"/>
      <c r="AB155" s="144"/>
    </row>
    <row r="156" spans="1:28" ht="12" customHeight="1" x14ac:dyDescent="0.3">
      <c r="A156" s="497"/>
      <c r="B156" s="15">
        <v>45</v>
      </c>
      <c r="C156" s="468">
        <f t="shared" si="43"/>
        <v>0</v>
      </c>
      <c r="D156" s="470"/>
      <c r="E156" s="468" t="str">
        <f t="shared" si="44"/>
        <v/>
      </c>
      <c r="F156" s="469"/>
      <c r="G156" s="469"/>
      <c r="H156" s="470"/>
      <c r="I156" s="468">
        <f t="shared" si="45"/>
        <v>0</v>
      </c>
      <c r="J156" s="469"/>
      <c r="K156" s="470"/>
      <c r="L156" s="67" t="str">
        <f t="shared" si="46"/>
        <v/>
      </c>
      <c r="M156" s="17">
        <f t="shared" si="38"/>
        <v>0</v>
      </c>
      <c r="N156" s="70" t="e">
        <f t="shared" si="47"/>
        <v>#VALUE!</v>
      </c>
      <c r="R156" s="58">
        <f t="shared" si="49"/>
        <v>0</v>
      </c>
      <c r="S156" s="83" t="str">
        <f t="shared" si="50"/>
        <v/>
      </c>
      <c r="T156" s="58">
        <f t="shared" si="52"/>
        <v>0</v>
      </c>
      <c r="U156" s="58" t="str">
        <f t="shared" si="52"/>
        <v/>
      </c>
      <c r="V156" s="58"/>
      <c r="W156" s="58"/>
      <c r="X156" s="58">
        <f t="shared" si="51"/>
        <v>0</v>
      </c>
      <c r="Y156" s="144"/>
      <c r="Z156" s="144"/>
      <c r="AA156" s="144"/>
      <c r="AB156" s="144"/>
    </row>
    <row r="157" spans="1:28" ht="12" customHeight="1" x14ac:dyDescent="0.3">
      <c r="A157" s="497"/>
      <c r="B157" s="15">
        <v>46</v>
      </c>
      <c r="C157" s="468">
        <f t="shared" si="43"/>
        <v>0</v>
      </c>
      <c r="D157" s="470"/>
      <c r="E157" s="468" t="str">
        <f t="shared" si="44"/>
        <v/>
      </c>
      <c r="F157" s="469"/>
      <c r="G157" s="469"/>
      <c r="H157" s="470"/>
      <c r="I157" s="468">
        <f t="shared" si="45"/>
        <v>0</v>
      </c>
      <c r="J157" s="469"/>
      <c r="K157" s="470"/>
      <c r="L157" s="67" t="str">
        <f t="shared" si="46"/>
        <v/>
      </c>
      <c r="M157" s="17">
        <f t="shared" si="38"/>
        <v>0</v>
      </c>
      <c r="N157" s="70" t="e">
        <f t="shared" si="47"/>
        <v>#VALUE!</v>
      </c>
      <c r="R157" s="58">
        <f t="shared" si="49"/>
        <v>0</v>
      </c>
      <c r="S157" s="83" t="str">
        <f t="shared" si="50"/>
        <v/>
      </c>
      <c r="T157" s="58">
        <f t="shared" si="52"/>
        <v>0</v>
      </c>
      <c r="U157" s="58" t="str">
        <f t="shared" si="52"/>
        <v/>
      </c>
      <c r="V157" s="58"/>
      <c r="W157" s="58"/>
      <c r="X157" s="58">
        <f t="shared" si="51"/>
        <v>0</v>
      </c>
      <c r="Y157" s="144"/>
      <c r="Z157" s="144"/>
      <c r="AA157" s="144"/>
      <c r="AB157" s="144"/>
    </row>
    <row r="158" spans="1:28" ht="12" customHeight="1" x14ac:dyDescent="0.3">
      <c r="A158" s="497"/>
      <c r="B158" s="15">
        <v>47</v>
      </c>
      <c r="C158" s="468">
        <f t="shared" si="43"/>
        <v>0</v>
      </c>
      <c r="D158" s="470"/>
      <c r="E158" s="468" t="str">
        <f t="shared" si="44"/>
        <v/>
      </c>
      <c r="F158" s="469"/>
      <c r="G158" s="469"/>
      <c r="H158" s="470"/>
      <c r="I158" s="468">
        <f t="shared" si="45"/>
        <v>0</v>
      </c>
      <c r="J158" s="469"/>
      <c r="K158" s="470"/>
      <c r="L158" s="67" t="str">
        <f t="shared" si="46"/>
        <v/>
      </c>
      <c r="M158" s="17">
        <f t="shared" si="38"/>
        <v>0</v>
      </c>
      <c r="N158" s="70" t="e">
        <f t="shared" si="47"/>
        <v>#VALUE!</v>
      </c>
      <c r="R158" s="58">
        <f t="shared" si="49"/>
        <v>0</v>
      </c>
      <c r="S158" s="83" t="str">
        <f t="shared" si="50"/>
        <v/>
      </c>
      <c r="T158" s="58">
        <f t="shared" si="52"/>
        <v>0</v>
      </c>
      <c r="U158" s="58" t="str">
        <f t="shared" si="52"/>
        <v/>
      </c>
      <c r="V158" s="58"/>
      <c r="W158" s="58"/>
      <c r="X158" s="58">
        <f t="shared" si="51"/>
        <v>0</v>
      </c>
      <c r="Y158" s="144"/>
      <c r="Z158" s="144"/>
      <c r="AA158" s="144"/>
      <c r="AB158" s="144"/>
    </row>
    <row r="159" spans="1:28" ht="12" customHeight="1" x14ac:dyDescent="0.3">
      <c r="A159" s="497"/>
      <c r="B159" s="15">
        <v>48</v>
      </c>
      <c r="C159" s="468">
        <f t="shared" si="43"/>
        <v>0</v>
      </c>
      <c r="D159" s="470"/>
      <c r="E159" s="468" t="str">
        <f t="shared" si="44"/>
        <v/>
      </c>
      <c r="F159" s="469"/>
      <c r="G159" s="469"/>
      <c r="H159" s="470"/>
      <c r="I159" s="468">
        <f t="shared" si="45"/>
        <v>0</v>
      </c>
      <c r="J159" s="469"/>
      <c r="K159" s="470"/>
      <c r="L159" s="67" t="str">
        <f t="shared" si="46"/>
        <v/>
      </c>
      <c r="M159" s="17">
        <f t="shared" si="38"/>
        <v>0</v>
      </c>
      <c r="N159" s="70" t="e">
        <f t="shared" si="47"/>
        <v>#VALUE!</v>
      </c>
      <c r="R159" s="58">
        <f t="shared" si="49"/>
        <v>0</v>
      </c>
      <c r="S159" s="83" t="str">
        <f t="shared" si="50"/>
        <v/>
      </c>
      <c r="T159" s="58">
        <f t="shared" si="52"/>
        <v>0</v>
      </c>
      <c r="U159" s="58" t="str">
        <f t="shared" si="52"/>
        <v/>
      </c>
      <c r="V159" s="58"/>
      <c r="W159" s="58"/>
      <c r="X159" s="58">
        <f t="shared" si="51"/>
        <v>0</v>
      </c>
      <c r="Y159" s="144"/>
      <c r="Z159" s="144"/>
      <c r="AA159" s="144"/>
      <c r="AB159" s="144"/>
    </row>
    <row r="160" spans="1:28" ht="12" customHeight="1" x14ac:dyDescent="0.3">
      <c r="A160" s="497"/>
      <c r="B160" s="15">
        <v>49</v>
      </c>
      <c r="C160" s="468">
        <f t="shared" si="43"/>
        <v>0</v>
      </c>
      <c r="D160" s="470"/>
      <c r="E160" s="468" t="str">
        <f t="shared" si="44"/>
        <v/>
      </c>
      <c r="F160" s="469"/>
      <c r="G160" s="469"/>
      <c r="H160" s="470"/>
      <c r="I160" s="468">
        <f t="shared" si="45"/>
        <v>0</v>
      </c>
      <c r="J160" s="469"/>
      <c r="K160" s="470"/>
      <c r="L160" s="67" t="str">
        <f t="shared" si="46"/>
        <v/>
      </c>
      <c r="M160" s="17">
        <f t="shared" si="38"/>
        <v>0</v>
      </c>
      <c r="N160" s="70" t="e">
        <f t="shared" si="47"/>
        <v>#VALUE!</v>
      </c>
      <c r="R160" s="58">
        <f t="shared" si="49"/>
        <v>0</v>
      </c>
      <c r="S160" s="83" t="str">
        <f t="shared" si="50"/>
        <v/>
      </c>
      <c r="T160" s="58">
        <f t="shared" si="52"/>
        <v>0</v>
      </c>
      <c r="U160" s="58" t="str">
        <f t="shared" si="52"/>
        <v/>
      </c>
      <c r="V160" s="58"/>
      <c r="W160" s="58"/>
      <c r="X160" s="58">
        <f t="shared" si="51"/>
        <v>0</v>
      </c>
      <c r="Y160" s="144"/>
      <c r="Z160" s="144"/>
      <c r="AA160" s="144"/>
      <c r="AB160" s="144"/>
    </row>
    <row r="161" spans="1:30" ht="12" customHeight="1" thickBot="1" x14ac:dyDescent="0.35">
      <c r="A161" s="497"/>
      <c r="B161" s="15">
        <v>50</v>
      </c>
      <c r="C161" s="498">
        <f t="shared" si="43"/>
        <v>0</v>
      </c>
      <c r="D161" s="499"/>
      <c r="E161" s="498" t="str">
        <f t="shared" si="44"/>
        <v/>
      </c>
      <c r="F161" s="560"/>
      <c r="G161" s="560"/>
      <c r="H161" s="499"/>
      <c r="I161" s="498">
        <f t="shared" si="45"/>
        <v>0</v>
      </c>
      <c r="J161" s="560"/>
      <c r="K161" s="499"/>
      <c r="L161" s="67" t="str">
        <f t="shared" si="46"/>
        <v/>
      </c>
      <c r="M161" s="17">
        <f t="shared" si="38"/>
        <v>0</v>
      </c>
      <c r="N161" s="70" t="e">
        <f t="shared" si="47"/>
        <v>#VALUE!</v>
      </c>
      <c r="R161" s="58">
        <f t="shared" si="49"/>
        <v>0</v>
      </c>
      <c r="S161" s="83" t="str">
        <f t="shared" si="50"/>
        <v/>
      </c>
      <c r="T161" s="58">
        <f t="shared" si="52"/>
        <v>0</v>
      </c>
      <c r="U161" s="58" t="str">
        <f t="shared" si="52"/>
        <v/>
      </c>
      <c r="V161" s="58"/>
      <c r="W161" s="58"/>
      <c r="X161" s="58">
        <f t="shared" si="51"/>
        <v>0</v>
      </c>
      <c r="Y161" s="144"/>
      <c r="Z161" s="144"/>
      <c r="AA161" s="144"/>
      <c r="AB161" s="144"/>
    </row>
    <row r="162" spans="1:30" ht="18" customHeight="1" thickTop="1" thickBot="1" x14ac:dyDescent="0.3">
      <c r="A162" s="506" t="s">
        <v>125</v>
      </c>
      <c r="B162" s="507"/>
      <c r="C162" s="507"/>
      <c r="D162" s="507"/>
      <c r="E162" s="507"/>
      <c r="F162" s="507"/>
      <c r="G162" s="507"/>
      <c r="H162" s="507"/>
      <c r="I162" s="507"/>
      <c r="J162" s="507"/>
      <c r="K162" s="507"/>
      <c r="L162" s="507"/>
      <c r="M162" s="507"/>
      <c r="N162" s="32" t="e">
        <f>SUM(N112:N161)</f>
        <v>#VALUE!</v>
      </c>
    </row>
    <row r="163" spans="1:30" ht="14.25" customHeight="1" thickTop="1" x14ac:dyDescent="0.3">
      <c r="A163" s="565"/>
      <c r="B163" s="566"/>
      <c r="C163" s="478" t="s">
        <v>131</v>
      </c>
      <c r="D163" s="580"/>
      <c r="E163" s="573" t="s">
        <v>130</v>
      </c>
      <c r="F163" s="574"/>
      <c r="G163" s="478" t="s">
        <v>129</v>
      </c>
      <c r="H163" s="479"/>
      <c r="I163" s="550" t="s">
        <v>98</v>
      </c>
      <c r="J163" s="551"/>
      <c r="K163" s="569" t="s">
        <v>128</v>
      </c>
      <c r="L163" s="570"/>
      <c r="M163" s="72" t="s">
        <v>99</v>
      </c>
      <c r="N163" s="486" t="s">
        <v>68</v>
      </c>
      <c r="R163" s="144"/>
      <c r="S163" s="144"/>
      <c r="T163" s="144"/>
      <c r="U163" s="144"/>
      <c r="V163" s="144"/>
      <c r="W163" s="144"/>
      <c r="X163" s="144"/>
      <c r="Y163" s="144"/>
      <c r="Z163" s="144"/>
      <c r="AA163" s="144"/>
      <c r="AB163" s="144"/>
    </row>
    <row r="164" spans="1:30" s="178" customFormat="1" ht="13.5" customHeight="1" thickBot="1" x14ac:dyDescent="0.35">
      <c r="A164" s="567"/>
      <c r="B164" s="568"/>
      <c r="C164" s="480"/>
      <c r="D164" s="581"/>
      <c r="E164" s="510"/>
      <c r="F164" s="512"/>
      <c r="G164" s="480"/>
      <c r="H164" s="481"/>
      <c r="I164" s="552"/>
      <c r="J164" s="553"/>
      <c r="K164" s="571"/>
      <c r="L164" s="572"/>
      <c r="M164" s="158">
        <f>Labour!AO14</f>
        <v>0.15</v>
      </c>
      <c r="N164" s="487"/>
      <c r="R164" s="144"/>
      <c r="S164" s="144"/>
      <c r="T164" s="144"/>
      <c r="U164" s="144"/>
      <c r="V164" s="144"/>
      <c r="W164" s="144"/>
      <c r="X164" s="144"/>
      <c r="Y164" s="144"/>
      <c r="Z164" s="144"/>
      <c r="AA164" s="144"/>
      <c r="AB164" s="144"/>
    </row>
    <row r="165" spans="1:30" ht="12.75" customHeight="1" thickTop="1" x14ac:dyDescent="0.3">
      <c r="A165" s="491" t="s">
        <v>124</v>
      </c>
      <c r="B165" s="11">
        <v>1</v>
      </c>
      <c r="C165" s="601">
        <f>Labour!GB11</f>
        <v>0</v>
      </c>
      <c r="D165" s="602"/>
      <c r="E165" s="594">
        <f>Labour!GC11</f>
        <v>0</v>
      </c>
      <c r="F165" s="598"/>
      <c r="G165" s="594">
        <f>Labour!GD11</f>
        <v>0</v>
      </c>
      <c r="H165" s="598"/>
      <c r="I165" s="603">
        <f>Labour!GE11</f>
        <v>0</v>
      </c>
      <c r="J165" s="604"/>
      <c r="K165" s="605">
        <f>Labour!GF11</f>
        <v>0</v>
      </c>
      <c r="L165" s="606"/>
      <c r="M165" s="14">
        <f>K165*$M$164</f>
        <v>0</v>
      </c>
      <c r="N165" s="69">
        <f>K165+M165</f>
        <v>0</v>
      </c>
      <c r="R165" s="144"/>
      <c r="S165" s="144"/>
      <c r="T165" s="144"/>
      <c r="U165" s="144"/>
      <c r="V165" s="144"/>
      <c r="W165" s="144"/>
      <c r="X165" s="144"/>
      <c r="Y165" s="144"/>
      <c r="Z165" s="144"/>
      <c r="AA165" s="144"/>
      <c r="AB165" s="144"/>
    </row>
    <row r="166" spans="1:30" ht="12" customHeight="1" x14ac:dyDescent="0.3">
      <c r="A166" s="492"/>
      <c r="B166" s="15">
        <v>2</v>
      </c>
      <c r="C166" s="595">
        <f>Labour!GB12</f>
        <v>0</v>
      </c>
      <c r="D166" s="596"/>
      <c r="E166" s="597">
        <f>Labour!GC12</f>
        <v>0</v>
      </c>
      <c r="F166" s="598"/>
      <c r="G166" s="597">
        <f>Labour!GD12</f>
        <v>0</v>
      </c>
      <c r="H166" s="598"/>
      <c r="I166" s="599">
        <f>Labour!GE12</f>
        <v>0</v>
      </c>
      <c r="J166" s="600"/>
      <c r="K166" s="597">
        <f>Labour!GF12</f>
        <v>0</v>
      </c>
      <c r="L166" s="598"/>
      <c r="M166" s="17">
        <f>K166*$M$164</f>
        <v>0</v>
      </c>
      <c r="N166" s="70">
        <f>K166+M166</f>
        <v>0</v>
      </c>
      <c r="R166" s="144"/>
      <c r="S166" s="144"/>
      <c r="T166" s="144"/>
      <c r="U166" s="144"/>
      <c r="V166" s="144"/>
      <c r="W166" s="144"/>
      <c r="X166" s="144"/>
      <c r="Y166" s="144"/>
      <c r="Z166" s="144"/>
      <c r="AA166" s="144"/>
      <c r="AB166" s="144"/>
    </row>
    <row r="167" spans="1:30" ht="12" customHeight="1" x14ac:dyDescent="0.3">
      <c r="A167" s="492"/>
      <c r="B167" s="15">
        <v>3</v>
      </c>
      <c r="C167" s="595">
        <f>Labour!GB13</f>
        <v>0</v>
      </c>
      <c r="D167" s="596"/>
      <c r="E167" s="597">
        <f>Labour!GC13</f>
        <v>0</v>
      </c>
      <c r="F167" s="598"/>
      <c r="G167" s="597">
        <f>Labour!GD13</f>
        <v>0</v>
      </c>
      <c r="H167" s="598"/>
      <c r="I167" s="599">
        <f>Labour!GE13</f>
        <v>0</v>
      </c>
      <c r="J167" s="600"/>
      <c r="K167" s="597">
        <f>Labour!GF13</f>
        <v>0</v>
      </c>
      <c r="L167" s="598"/>
      <c r="M167" s="17">
        <f>K167*$M$164</f>
        <v>0</v>
      </c>
      <c r="N167" s="70">
        <f>K167+M167</f>
        <v>0</v>
      </c>
      <c r="R167" s="144"/>
      <c r="S167" s="144"/>
      <c r="T167" s="144"/>
      <c r="U167" s="144"/>
      <c r="V167" s="144"/>
      <c r="W167" s="144"/>
      <c r="X167" s="144"/>
      <c r="Y167" s="144"/>
      <c r="Z167" s="144"/>
      <c r="AA167" s="144"/>
      <c r="AB167" s="144"/>
    </row>
    <row r="168" spans="1:30" ht="12" customHeight="1" x14ac:dyDescent="0.3">
      <c r="A168" s="492"/>
      <c r="B168" s="15">
        <v>4</v>
      </c>
      <c r="C168" s="613">
        <f>Labour!GB14</f>
        <v>0</v>
      </c>
      <c r="D168" s="614"/>
      <c r="E168" s="597">
        <f>Labour!GC14</f>
        <v>0</v>
      </c>
      <c r="F168" s="598"/>
      <c r="G168" s="597">
        <f>Labour!GD14</f>
        <v>0</v>
      </c>
      <c r="H168" s="598"/>
      <c r="I168" s="599">
        <f>Labour!GE14</f>
        <v>0</v>
      </c>
      <c r="J168" s="600"/>
      <c r="K168" s="597">
        <f>Labour!GF14</f>
        <v>0</v>
      </c>
      <c r="L168" s="598"/>
      <c r="M168" s="17">
        <f>K168*$M$164</f>
        <v>0</v>
      </c>
      <c r="N168" s="70">
        <f>K168+M168</f>
        <v>0</v>
      </c>
      <c r="R168" s="144"/>
      <c r="S168" s="144"/>
      <c r="T168" s="144"/>
      <c r="U168" s="144"/>
      <c r="V168" s="144"/>
      <c r="W168" s="144"/>
      <c r="X168" s="144"/>
      <c r="Y168" s="144"/>
      <c r="Z168" s="144"/>
      <c r="AA168" s="144"/>
      <c r="AB168" s="144"/>
    </row>
    <row r="169" spans="1:30" ht="12" customHeight="1" thickBot="1" x14ac:dyDescent="0.35">
      <c r="A169" s="493"/>
      <c r="B169" s="15">
        <v>5</v>
      </c>
      <c r="C169" s="607">
        <f>Labour!GB15</f>
        <v>0</v>
      </c>
      <c r="D169" s="608"/>
      <c r="E169" s="609">
        <f>Labour!GC15</f>
        <v>0</v>
      </c>
      <c r="F169" s="610"/>
      <c r="G169" s="609">
        <f>Labour!GD15</f>
        <v>0</v>
      </c>
      <c r="H169" s="610"/>
      <c r="I169" s="611">
        <f>Labour!GE15</f>
        <v>0</v>
      </c>
      <c r="J169" s="612"/>
      <c r="K169" s="609">
        <f>Labour!GF15</f>
        <v>0</v>
      </c>
      <c r="L169" s="610"/>
      <c r="M169" s="17">
        <f>K169*$M$164</f>
        <v>0</v>
      </c>
      <c r="N169" s="70">
        <f>K169+M169</f>
        <v>0</v>
      </c>
      <c r="Z169" s="144"/>
    </row>
    <row r="170" spans="1:30" ht="18" customHeight="1" thickTop="1" thickBot="1" x14ac:dyDescent="0.3">
      <c r="A170" s="506" t="s">
        <v>127</v>
      </c>
      <c r="B170" s="507"/>
      <c r="C170" s="507"/>
      <c r="D170" s="507"/>
      <c r="E170" s="507"/>
      <c r="F170" s="507"/>
      <c r="G170" s="507"/>
      <c r="H170" s="507"/>
      <c r="I170" s="507"/>
      <c r="J170" s="507"/>
      <c r="K170" s="507"/>
      <c r="L170" s="507"/>
      <c r="M170" s="507"/>
      <c r="N170" s="32">
        <f>SUM(N165:N169)</f>
        <v>0</v>
      </c>
    </row>
    <row r="171" spans="1:30" ht="18" customHeight="1" thickTop="1" x14ac:dyDescent="0.25">
      <c r="A171" s="565"/>
      <c r="B171" s="566"/>
      <c r="C171" s="566"/>
      <c r="D171" s="566"/>
      <c r="E171" s="566"/>
      <c r="F171" s="566"/>
      <c r="G171" s="566"/>
      <c r="H171" s="566"/>
      <c r="I171" s="566"/>
      <c r="J171" s="566"/>
      <c r="K171" s="110" t="str">
        <f>Labour!AN12</f>
        <v>Camp Sub:</v>
      </c>
      <c r="L171" s="107">
        <f>R171</f>
        <v>0</v>
      </c>
      <c r="M171" s="114">
        <f>Labour!AO12</f>
        <v>65</v>
      </c>
      <c r="N171" s="106">
        <f>M171*L171</f>
        <v>0</v>
      </c>
      <c r="R171" s="58">
        <f>SUM(V10:V109)</f>
        <v>0</v>
      </c>
    </row>
    <row r="172" spans="1:30" ht="18" customHeight="1" thickBot="1" x14ac:dyDescent="0.3">
      <c r="A172" s="520"/>
      <c r="B172" s="521"/>
      <c r="C172" s="521"/>
      <c r="D172" s="521"/>
      <c r="E172" s="521"/>
      <c r="F172" s="521"/>
      <c r="G172" s="521"/>
      <c r="H172" s="521"/>
      <c r="I172" s="521"/>
      <c r="J172" s="521"/>
      <c r="K172" s="111" t="str">
        <f>Labour!AN13</f>
        <v>Reg Sub:</v>
      </c>
      <c r="L172" s="173">
        <f>R172</f>
        <v>0</v>
      </c>
      <c r="M172" s="103">
        <f>Labour!AO13</f>
        <v>130</v>
      </c>
      <c r="N172" s="104">
        <f>M172*L172</f>
        <v>0</v>
      </c>
      <c r="R172" s="58">
        <f>SUM(W10:W109)</f>
        <v>0</v>
      </c>
    </row>
    <row r="173" spans="1:30" ht="12" customHeight="1" thickTop="1" x14ac:dyDescent="0.25">
      <c r="A173" s="520"/>
      <c r="B173" s="521"/>
      <c r="C173" s="521"/>
      <c r="D173" s="521"/>
      <c r="E173" s="521"/>
      <c r="F173" s="521"/>
      <c r="G173" s="521"/>
      <c r="H173" s="521"/>
      <c r="I173" s="521"/>
      <c r="J173" s="521"/>
      <c r="K173" s="586" t="s">
        <v>72</v>
      </c>
      <c r="L173" s="587"/>
      <c r="M173" s="588"/>
      <c r="N173" s="563">
        <f>N110</f>
        <v>0</v>
      </c>
    </row>
    <row r="174" spans="1:30" s="18" customFormat="1" ht="12" customHeight="1" thickBot="1" x14ac:dyDescent="0.35">
      <c r="A174" s="520"/>
      <c r="B174" s="521"/>
      <c r="C174" s="521"/>
      <c r="D174" s="521"/>
      <c r="E174" s="521"/>
      <c r="F174" s="521"/>
      <c r="G174" s="521"/>
      <c r="H174" s="521"/>
      <c r="I174" s="521"/>
      <c r="J174" s="521"/>
      <c r="K174" s="547"/>
      <c r="L174" s="548"/>
      <c r="M174" s="549"/>
      <c r="N174" s="564"/>
      <c r="AD174" s="85"/>
    </row>
    <row r="175" spans="1:30" ht="12" customHeight="1" x14ac:dyDescent="0.25">
      <c r="A175" s="520"/>
      <c r="B175" s="521"/>
      <c r="C175" s="521"/>
      <c r="D175" s="521"/>
      <c r="E175" s="521"/>
      <c r="F175" s="521"/>
      <c r="G175" s="521"/>
      <c r="H175" s="521"/>
      <c r="I175" s="521"/>
      <c r="J175" s="521"/>
      <c r="K175" s="538" t="s">
        <v>71</v>
      </c>
      <c r="L175" s="539"/>
      <c r="M175" s="540"/>
      <c r="N175" s="578" t="e">
        <f>N162</f>
        <v>#VALUE!</v>
      </c>
    </row>
    <row r="176" spans="1:30" ht="12" customHeight="1" thickBot="1" x14ac:dyDescent="0.3">
      <c r="A176" s="520"/>
      <c r="B176" s="521"/>
      <c r="C176" s="521"/>
      <c r="D176" s="521"/>
      <c r="E176" s="521"/>
      <c r="F176" s="521"/>
      <c r="G176" s="521"/>
      <c r="H176" s="521"/>
      <c r="I176" s="521"/>
      <c r="J176" s="521"/>
      <c r="K176" s="541"/>
      <c r="L176" s="542"/>
      <c r="M176" s="543"/>
      <c r="N176" s="579"/>
    </row>
    <row r="177" spans="1:14" ht="12" customHeight="1" x14ac:dyDescent="0.25">
      <c r="A177" s="520"/>
      <c r="B177" s="521"/>
      <c r="C177" s="521"/>
      <c r="D177" s="521"/>
      <c r="E177" s="521"/>
      <c r="F177" s="521"/>
      <c r="G177" s="521"/>
      <c r="H177" s="521"/>
      <c r="I177" s="521"/>
      <c r="J177" s="521"/>
      <c r="K177" s="538" t="s">
        <v>126</v>
      </c>
      <c r="L177" s="539"/>
      <c r="M177" s="540"/>
      <c r="N177" s="536">
        <f>N170</f>
        <v>0</v>
      </c>
    </row>
    <row r="178" spans="1:14" ht="12" customHeight="1" thickBot="1" x14ac:dyDescent="0.3">
      <c r="A178" s="520"/>
      <c r="B178" s="521"/>
      <c r="C178" s="521"/>
      <c r="D178" s="521"/>
      <c r="E178" s="521"/>
      <c r="F178" s="521"/>
      <c r="G178" s="521"/>
      <c r="H178" s="521"/>
      <c r="I178" s="521"/>
      <c r="J178" s="521"/>
      <c r="K178" s="541"/>
      <c r="L178" s="542"/>
      <c r="M178" s="543"/>
      <c r="N178" s="537"/>
    </row>
    <row r="179" spans="1:14" ht="32.25" customHeight="1" thickBot="1" x14ac:dyDescent="0.3">
      <c r="A179" s="520"/>
      <c r="B179" s="521"/>
      <c r="C179" s="521"/>
      <c r="D179" s="521"/>
      <c r="E179" s="521"/>
      <c r="F179" s="521"/>
      <c r="G179" s="521"/>
      <c r="H179" s="521"/>
      <c r="I179" s="521"/>
      <c r="J179" s="521"/>
      <c r="K179" s="575" t="s">
        <v>73</v>
      </c>
      <c r="L179" s="576"/>
      <c r="M179" s="577"/>
      <c r="N179" s="503" t="e">
        <f>SUM(N171:N178)</f>
        <v>#VALUE!</v>
      </c>
    </row>
    <row r="180" spans="1:14" ht="13.8" thickTop="1" x14ac:dyDescent="0.25">
      <c r="A180" s="520"/>
      <c r="B180" s="521"/>
      <c r="C180" s="521"/>
      <c r="D180" s="521"/>
      <c r="E180" s="521"/>
      <c r="F180" s="521"/>
      <c r="G180" s="521"/>
      <c r="H180" s="521"/>
      <c r="I180" s="521"/>
      <c r="J180" s="521"/>
      <c r="K180" s="561" t="s">
        <v>74</v>
      </c>
      <c r="L180" s="562"/>
      <c r="M180" s="562"/>
      <c r="N180" s="504"/>
    </row>
    <row r="181" spans="1:14" ht="20.25" customHeight="1" x14ac:dyDescent="0.3">
      <c r="A181" s="584"/>
      <c r="B181" s="585"/>
      <c r="C181" s="585"/>
      <c r="D181" s="585"/>
      <c r="E181" s="585"/>
      <c r="F181" s="585"/>
      <c r="G181" s="585"/>
      <c r="H181" s="585"/>
      <c r="I181" s="585"/>
      <c r="J181" s="585"/>
      <c r="K181" s="130" t="str">
        <f>N8</f>
        <v>I1000</v>
      </c>
      <c r="L181" s="131" t="str">
        <f ca="1">RIGHT(YEAR(M3),2)&amp;RIGHT("0"&amp;MONTH(M3),2)&amp;RIGHT("0"&amp;DAY(M3),2)</f>
        <v>170802</v>
      </c>
      <c r="M181" s="132" t="str">
        <f>Labour!EH3</f>
        <v>N</v>
      </c>
      <c r="N181" s="505"/>
    </row>
  </sheetData>
  <mergeCells count="321">
    <mergeCell ref="Y5:AF5"/>
    <mergeCell ref="D6:N6"/>
    <mergeCell ref="D7:N7"/>
    <mergeCell ref="Y7:AA7"/>
    <mergeCell ref="A1:N1"/>
    <mergeCell ref="A2:N2"/>
    <mergeCell ref="D3:K3"/>
    <mergeCell ref="M3:N3"/>
    <mergeCell ref="D4:K4"/>
    <mergeCell ref="M4:N4"/>
    <mergeCell ref="A8:C8"/>
    <mergeCell ref="D8:F8"/>
    <mergeCell ref="J8:K8"/>
    <mergeCell ref="L8:M8"/>
    <mergeCell ref="A9:B9"/>
    <mergeCell ref="C9:E9"/>
    <mergeCell ref="O4:P4"/>
    <mergeCell ref="A5:C7"/>
    <mergeCell ref="D5:N5"/>
    <mergeCell ref="C25:E25"/>
    <mergeCell ref="C26:E26"/>
    <mergeCell ref="C27:E27"/>
    <mergeCell ref="C28:E28"/>
    <mergeCell ref="C29:E29"/>
    <mergeCell ref="C30:E30"/>
    <mergeCell ref="C19:E19"/>
    <mergeCell ref="C20:E20"/>
    <mergeCell ref="C21:E21"/>
    <mergeCell ref="C22:E22"/>
    <mergeCell ref="C23:E23"/>
    <mergeCell ref="C24:E24"/>
    <mergeCell ref="C37:E37"/>
    <mergeCell ref="C38:E38"/>
    <mergeCell ref="C39:E39"/>
    <mergeCell ref="C40:E40"/>
    <mergeCell ref="C41:E41"/>
    <mergeCell ref="C42:E42"/>
    <mergeCell ref="C31:E31"/>
    <mergeCell ref="C32:E32"/>
    <mergeCell ref="C33:E33"/>
    <mergeCell ref="C34:E34"/>
    <mergeCell ref="C35:E35"/>
    <mergeCell ref="C36:E36"/>
    <mergeCell ref="C49:E49"/>
    <mergeCell ref="C50:E50"/>
    <mergeCell ref="C51:E51"/>
    <mergeCell ref="C52:E52"/>
    <mergeCell ref="C53:E53"/>
    <mergeCell ref="C54:E54"/>
    <mergeCell ref="C43:E43"/>
    <mergeCell ref="C44:E44"/>
    <mergeCell ref="C45:E45"/>
    <mergeCell ref="C46:E46"/>
    <mergeCell ref="C47:E47"/>
    <mergeCell ref="C48:E48"/>
    <mergeCell ref="C61:E61"/>
    <mergeCell ref="C62:E62"/>
    <mergeCell ref="C63:E63"/>
    <mergeCell ref="C64:E64"/>
    <mergeCell ref="C65:E65"/>
    <mergeCell ref="C66:E66"/>
    <mergeCell ref="C55:E55"/>
    <mergeCell ref="C56:E56"/>
    <mergeCell ref="C57:E57"/>
    <mergeCell ref="C58:E58"/>
    <mergeCell ref="C59:E59"/>
    <mergeCell ref="C60:E60"/>
    <mergeCell ref="C73:E73"/>
    <mergeCell ref="C74:E74"/>
    <mergeCell ref="C75:E75"/>
    <mergeCell ref="C76:E76"/>
    <mergeCell ref="C77:E77"/>
    <mergeCell ref="C78:E78"/>
    <mergeCell ref="C67:E67"/>
    <mergeCell ref="C68:E68"/>
    <mergeCell ref="C69:E69"/>
    <mergeCell ref="C70:E70"/>
    <mergeCell ref="C71:E71"/>
    <mergeCell ref="C72:E72"/>
    <mergeCell ref="C85:E85"/>
    <mergeCell ref="C86:E86"/>
    <mergeCell ref="C87:E87"/>
    <mergeCell ref="C88:E88"/>
    <mergeCell ref="C89:E89"/>
    <mergeCell ref="C90:E90"/>
    <mergeCell ref="C79:E79"/>
    <mergeCell ref="C80:E80"/>
    <mergeCell ref="C81:E81"/>
    <mergeCell ref="C82:E82"/>
    <mergeCell ref="C83:E83"/>
    <mergeCell ref="C84:E84"/>
    <mergeCell ref="C99:E99"/>
    <mergeCell ref="C100:E100"/>
    <mergeCell ref="C101:E101"/>
    <mergeCell ref="C102:E102"/>
    <mergeCell ref="C91:E91"/>
    <mergeCell ref="C92:E92"/>
    <mergeCell ref="C93:E93"/>
    <mergeCell ref="C94:E94"/>
    <mergeCell ref="C95:E95"/>
    <mergeCell ref="C96:E96"/>
    <mergeCell ref="C109:E109"/>
    <mergeCell ref="A110:M110"/>
    <mergeCell ref="A111:B111"/>
    <mergeCell ref="C111:D111"/>
    <mergeCell ref="E111:H111"/>
    <mergeCell ref="I111:K111"/>
    <mergeCell ref="C103:E103"/>
    <mergeCell ref="C104:E104"/>
    <mergeCell ref="C105:E105"/>
    <mergeCell ref="C106:E106"/>
    <mergeCell ref="C107:E107"/>
    <mergeCell ref="C108:E108"/>
    <mergeCell ref="A10:A109"/>
    <mergeCell ref="C10:E10"/>
    <mergeCell ref="C11:E11"/>
    <mergeCell ref="C12:E12"/>
    <mergeCell ref="C13:E13"/>
    <mergeCell ref="C14:E14"/>
    <mergeCell ref="C15:E15"/>
    <mergeCell ref="C16:E16"/>
    <mergeCell ref="C17:E17"/>
    <mergeCell ref="C18:E18"/>
    <mergeCell ref="C97:E97"/>
    <mergeCell ref="C98:E98"/>
    <mergeCell ref="C115:D115"/>
    <mergeCell ref="E115:H115"/>
    <mergeCell ref="I115:K115"/>
    <mergeCell ref="C116:D116"/>
    <mergeCell ref="E116:H116"/>
    <mergeCell ref="I116:K116"/>
    <mergeCell ref="A112:A161"/>
    <mergeCell ref="C112:D112"/>
    <mergeCell ref="E112:H112"/>
    <mergeCell ref="I112:K112"/>
    <mergeCell ref="C113:D113"/>
    <mergeCell ref="E113:H113"/>
    <mergeCell ref="I113:K113"/>
    <mergeCell ref="C114:D114"/>
    <mergeCell ref="E114:H114"/>
    <mergeCell ref="I114:K114"/>
    <mergeCell ref="C119:D119"/>
    <mergeCell ref="E119:H119"/>
    <mergeCell ref="I119:K119"/>
    <mergeCell ref="C120:D120"/>
    <mergeCell ref="E120:H120"/>
    <mergeCell ref="I120:K120"/>
    <mergeCell ref="C117:D117"/>
    <mergeCell ref="E117:H117"/>
    <mergeCell ref="I117:K117"/>
    <mergeCell ref="C118:D118"/>
    <mergeCell ref="E118:H118"/>
    <mergeCell ref="I118:K118"/>
    <mergeCell ref="C123:D123"/>
    <mergeCell ref="E123:H123"/>
    <mergeCell ref="I123:K123"/>
    <mergeCell ref="C124:D124"/>
    <mergeCell ref="E124:H124"/>
    <mergeCell ref="I124:K124"/>
    <mergeCell ref="C121:D121"/>
    <mergeCell ref="E121:H121"/>
    <mergeCell ref="I121:K121"/>
    <mergeCell ref="C122:D122"/>
    <mergeCell ref="E122:H122"/>
    <mergeCell ref="I122:K122"/>
    <mergeCell ref="C127:D127"/>
    <mergeCell ref="E127:H127"/>
    <mergeCell ref="I127:K127"/>
    <mergeCell ref="C128:D128"/>
    <mergeCell ref="E128:H128"/>
    <mergeCell ref="I128:K128"/>
    <mergeCell ref="C125:D125"/>
    <mergeCell ref="E125:H125"/>
    <mergeCell ref="I125:K125"/>
    <mergeCell ref="C126:D126"/>
    <mergeCell ref="E126:H126"/>
    <mergeCell ref="I126:K126"/>
    <mergeCell ref="C131:D131"/>
    <mergeCell ref="E131:H131"/>
    <mergeCell ref="I131:K131"/>
    <mergeCell ref="C132:D132"/>
    <mergeCell ref="E132:H132"/>
    <mergeCell ref="I132:K132"/>
    <mergeCell ref="C129:D129"/>
    <mergeCell ref="E129:H129"/>
    <mergeCell ref="I129:K129"/>
    <mergeCell ref="C130:D130"/>
    <mergeCell ref="E130:H130"/>
    <mergeCell ref="I130:K130"/>
    <mergeCell ref="C135:D135"/>
    <mergeCell ref="E135:H135"/>
    <mergeCell ref="I135:K135"/>
    <mergeCell ref="C136:D136"/>
    <mergeCell ref="E136:H136"/>
    <mergeCell ref="I136:K136"/>
    <mergeCell ref="C133:D133"/>
    <mergeCell ref="E133:H133"/>
    <mergeCell ref="I133:K133"/>
    <mergeCell ref="C134:D134"/>
    <mergeCell ref="E134:H134"/>
    <mergeCell ref="I134:K134"/>
    <mergeCell ref="C139:D139"/>
    <mergeCell ref="E139:H139"/>
    <mergeCell ref="I139:K139"/>
    <mergeCell ref="C140:D140"/>
    <mergeCell ref="E140:H140"/>
    <mergeCell ref="I140:K140"/>
    <mergeCell ref="C137:D137"/>
    <mergeCell ref="E137:H137"/>
    <mergeCell ref="I137:K137"/>
    <mergeCell ref="C138:D138"/>
    <mergeCell ref="E138:H138"/>
    <mergeCell ref="I138:K138"/>
    <mergeCell ref="C143:D143"/>
    <mergeCell ref="E143:H143"/>
    <mergeCell ref="I143:K143"/>
    <mergeCell ref="C144:D144"/>
    <mergeCell ref="E144:H144"/>
    <mergeCell ref="I144:K144"/>
    <mergeCell ref="C141:D141"/>
    <mergeCell ref="E141:H141"/>
    <mergeCell ref="I141:K141"/>
    <mergeCell ref="C142:D142"/>
    <mergeCell ref="E142:H142"/>
    <mergeCell ref="I142:K142"/>
    <mergeCell ref="C147:D147"/>
    <mergeCell ref="E147:H147"/>
    <mergeCell ref="I147:K147"/>
    <mergeCell ref="C148:D148"/>
    <mergeCell ref="E148:H148"/>
    <mergeCell ref="I148:K148"/>
    <mergeCell ref="C145:D145"/>
    <mergeCell ref="E145:H145"/>
    <mergeCell ref="I145:K145"/>
    <mergeCell ref="C146:D146"/>
    <mergeCell ref="E146:H146"/>
    <mergeCell ref="I146:K146"/>
    <mergeCell ref="C151:D151"/>
    <mergeCell ref="E151:H151"/>
    <mergeCell ref="I151:K151"/>
    <mergeCell ref="C152:D152"/>
    <mergeCell ref="E152:H152"/>
    <mergeCell ref="I152:K152"/>
    <mergeCell ref="C149:D149"/>
    <mergeCell ref="E149:H149"/>
    <mergeCell ref="I149:K149"/>
    <mergeCell ref="C150:D150"/>
    <mergeCell ref="E150:H150"/>
    <mergeCell ref="I150:K150"/>
    <mergeCell ref="C155:D155"/>
    <mergeCell ref="E155:H155"/>
    <mergeCell ref="I155:K155"/>
    <mergeCell ref="C156:D156"/>
    <mergeCell ref="E156:H156"/>
    <mergeCell ref="I156:K156"/>
    <mergeCell ref="C153:D153"/>
    <mergeCell ref="E153:H153"/>
    <mergeCell ref="I153:K153"/>
    <mergeCell ref="C154:D154"/>
    <mergeCell ref="E154:H154"/>
    <mergeCell ref="I154:K154"/>
    <mergeCell ref="C159:D159"/>
    <mergeCell ref="E159:H159"/>
    <mergeCell ref="I159:K159"/>
    <mergeCell ref="C160:D160"/>
    <mergeCell ref="E160:H160"/>
    <mergeCell ref="I160:K160"/>
    <mergeCell ref="C157:D157"/>
    <mergeCell ref="E157:H157"/>
    <mergeCell ref="I157:K157"/>
    <mergeCell ref="C158:D158"/>
    <mergeCell ref="E158:H158"/>
    <mergeCell ref="I158:K158"/>
    <mergeCell ref="C161:D161"/>
    <mergeCell ref="E161:H161"/>
    <mergeCell ref="I161:K161"/>
    <mergeCell ref="A162:M162"/>
    <mergeCell ref="A163:B164"/>
    <mergeCell ref="C163:D164"/>
    <mergeCell ref="E163:F164"/>
    <mergeCell ref="G163:H164"/>
    <mergeCell ref="I163:J164"/>
    <mergeCell ref="K163:L164"/>
    <mergeCell ref="I166:J166"/>
    <mergeCell ref="K166:L166"/>
    <mergeCell ref="C167:D167"/>
    <mergeCell ref="E167:F167"/>
    <mergeCell ref="G167:H167"/>
    <mergeCell ref="I167:J167"/>
    <mergeCell ref="K167:L167"/>
    <mergeCell ref="N163:N164"/>
    <mergeCell ref="A165:A169"/>
    <mergeCell ref="C165:D165"/>
    <mergeCell ref="E165:F165"/>
    <mergeCell ref="G165:H165"/>
    <mergeCell ref="I165:J165"/>
    <mergeCell ref="K165:L165"/>
    <mergeCell ref="C166:D166"/>
    <mergeCell ref="E166:F166"/>
    <mergeCell ref="G166:H166"/>
    <mergeCell ref="C168:D168"/>
    <mergeCell ref="E168:F168"/>
    <mergeCell ref="G168:H168"/>
    <mergeCell ref="I168:J168"/>
    <mergeCell ref="K168:L168"/>
    <mergeCell ref="C169:D169"/>
    <mergeCell ref="E169:F169"/>
    <mergeCell ref="G169:H169"/>
    <mergeCell ref="I169:J169"/>
    <mergeCell ref="K169:L169"/>
    <mergeCell ref="K180:M180"/>
    <mergeCell ref="A170:M170"/>
    <mergeCell ref="A171:J181"/>
    <mergeCell ref="K173:M174"/>
    <mergeCell ref="N173:N174"/>
    <mergeCell ref="K175:M176"/>
    <mergeCell ref="N175:N176"/>
    <mergeCell ref="K177:M178"/>
    <mergeCell ref="N177:N178"/>
    <mergeCell ref="K179:M179"/>
    <mergeCell ref="N179:N181"/>
  </mergeCells>
  <printOptions horizontalCentered="1" verticalCentered="1" gridLines="1"/>
  <pageMargins left="0.2" right="0.2" top="0.02" bottom="0.02" header="0.2" footer="0.5"/>
  <pageSetup scale="69" orientation="portrait" horizontalDpi="300" r:id="rId1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pageSetUpPr fitToPage="1"/>
  </sheetPr>
  <dimension ref="A1:AG181"/>
  <sheetViews>
    <sheetView workbookViewId="0">
      <selection sqref="A1:N1"/>
    </sheetView>
    <sheetView workbookViewId="1">
      <selection sqref="A1:N1"/>
    </sheetView>
  </sheetViews>
  <sheetFormatPr defaultColWidth="9.109375" defaultRowHeight="13.2" x14ac:dyDescent="0.25"/>
  <cols>
    <col min="1" max="1" width="2.6640625" style="2" customWidth="1"/>
    <col min="2" max="2" width="3.44140625" style="2" customWidth="1"/>
    <col min="3" max="3" width="8.44140625" style="2" customWidth="1"/>
    <col min="4" max="4" width="14.33203125" style="2" customWidth="1"/>
    <col min="5" max="5" width="7.109375" style="2" customWidth="1"/>
    <col min="6" max="6" width="5.6640625" style="2" customWidth="1"/>
    <col min="7" max="7" width="5" style="2" customWidth="1"/>
    <col min="8" max="8" width="4.33203125" style="2" customWidth="1"/>
    <col min="9" max="9" width="7.5546875" style="2" customWidth="1"/>
    <col min="10" max="10" width="9.44140625" style="2" customWidth="1"/>
    <col min="11" max="13" width="9.5546875" style="2" customWidth="1"/>
    <col min="14" max="14" width="16.44140625" style="2" customWidth="1"/>
    <col min="15" max="15" width="9.109375" style="2"/>
    <col min="16" max="16" width="2.88671875" style="2" customWidth="1"/>
    <col min="17" max="17" width="3.6640625" style="2" customWidth="1"/>
    <col min="18" max="18" width="18.33203125" style="2" customWidth="1"/>
    <col min="19" max="19" width="9.109375" style="2" customWidth="1"/>
    <col min="20" max="20" width="10.109375" style="2" customWidth="1"/>
    <col min="21" max="29" width="9.109375" style="2" customWidth="1"/>
    <col min="30" max="30" width="4.44140625" style="178" customWidth="1"/>
    <col min="31" max="31" width="4.109375" style="2" customWidth="1"/>
    <col min="32" max="32" width="4.5546875" style="2" customWidth="1"/>
    <col min="33" max="33" width="9.109375" style="2" customWidth="1"/>
    <col min="34" max="16384" width="9.109375" style="2"/>
  </cols>
  <sheetData>
    <row r="1" spans="1:33" x14ac:dyDescent="0.25">
      <c r="A1" s="517" t="s">
        <v>54</v>
      </c>
      <c r="B1" s="518"/>
      <c r="C1" s="518"/>
      <c r="D1" s="518"/>
      <c r="E1" s="518"/>
      <c r="F1" s="518"/>
      <c r="G1" s="518"/>
      <c r="H1" s="518"/>
      <c r="I1" s="518"/>
      <c r="J1" s="518"/>
      <c r="K1" s="518"/>
      <c r="L1" s="518"/>
      <c r="M1" s="518"/>
      <c r="N1" s="519"/>
    </row>
    <row r="2" spans="1:33" ht="18.75" customHeight="1" x14ac:dyDescent="0.25">
      <c r="A2" s="520" t="s">
        <v>55</v>
      </c>
      <c r="B2" s="521"/>
      <c r="C2" s="521"/>
      <c r="D2" s="521"/>
      <c r="E2" s="521"/>
      <c r="F2" s="521"/>
      <c r="G2" s="521"/>
      <c r="H2" s="521"/>
      <c r="I2" s="521"/>
      <c r="J2" s="521"/>
      <c r="K2" s="521"/>
      <c r="L2" s="521"/>
      <c r="M2" s="521"/>
      <c r="N2" s="522"/>
      <c r="U2" s="76" t="s">
        <v>78</v>
      </c>
      <c r="V2" s="108"/>
      <c r="W2" s="108"/>
    </row>
    <row r="3" spans="1:33" ht="19.5" customHeight="1" x14ac:dyDescent="0.25">
      <c r="A3" s="30" t="s">
        <v>56</v>
      </c>
      <c r="B3" s="68"/>
      <c r="C3" s="68"/>
      <c r="D3" s="523" t="str">
        <f>Labour!AM7</f>
        <v/>
      </c>
      <c r="E3" s="523"/>
      <c r="F3" s="523"/>
      <c r="G3" s="523"/>
      <c r="H3" s="523"/>
      <c r="I3" s="523"/>
      <c r="J3" s="523"/>
      <c r="K3" s="523"/>
      <c r="L3" s="3" t="s">
        <v>57</v>
      </c>
      <c r="M3" s="524">
        <f ca="1">Labour!AM3</f>
        <v>42949</v>
      </c>
      <c r="N3" s="525"/>
      <c r="R3" s="73"/>
      <c r="S3" s="74" t="s">
        <v>134</v>
      </c>
      <c r="T3" s="75">
        <v>100</v>
      </c>
      <c r="U3" s="77">
        <f>Labour!X17</f>
        <v>0</v>
      </c>
      <c r="V3" s="109"/>
      <c r="W3" s="109"/>
    </row>
    <row r="4" spans="1:33" ht="19.5" customHeight="1" x14ac:dyDescent="0.25">
      <c r="A4" s="30" t="s">
        <v>58</v>
      </c>
      <c r="B4" s="68"/>
      <c r="C4" s="68"/>
      <c r="D4" s="616">
        <f>Labour!EF6</f>
        <v>0</v>
      </c>
      <c r="E4" s="617"/>
      <c r="F4" s="617"/>
      <c r="G4" s="617"/>
      <c r="H4" s="617"/>
      <c r="I4" s="617"/>
      <c r="J4" s="617"/>
      <c r="K4" s="617"/>
      <c r="L4" s="3" t="s">
        <v>75</v>
      </c>
      <c r="M4" s="616">
        <f>Labour!EF5</f>
        <v>0</v>
      </c>
      <c r="N4" s="618"/>
      <c r="O4" s="615"/>
      <c r="P4" s="615"/>
      <c r="R4" s="73"/>
      <c r="S4" s="74" t="s">
        <v>135</v>
      </c>
      <c r="T4" s="75">
        <v>50</v>
      </c>
      <c r="U4" s="86">
        <f>Equipment!Y6</f>
        <v>143</v>
      </c>
      <c r="V4" s="109"/>
      <c r="W4" s="109"/>
      <c r="Y4" s="89" t="str">
        <f>Equipment!AK7</f>
        <v>Operator Service Trucks</v>
      </c>
      <c r="Z4" s="82"/>
      <c r="AA4" s="82"/>
      <c r="AB4" s="90">
        <f>SUM(AG10:AG109)</f>
        <v>0</v>
      </c>
    </row>
    <row r="5" spans="1:33" ht="14.4" x14ac:dyDescent="0.3">
      <c r="A5" s="526" t="s">
        <v>59</v>
      </c>
      <c r="B5" s="527"/>
      <c r="C5" s="527"/>
      <c r="D5" s="533"/>
      <c r="E5" s="534"/>
      <c r="F5" s="534"/>
      <c r="G5" s="534"/>
      <c r="H5" s="534"/>
      <c r="I5" s="534"/>
      <c r="J5" s="534"/>
      <c r="K5" s="534"/>
      <c r="L5" s="534"/>
      <c r="M5" s="534"/>
      <c r="N5" s="535"/>
      <c r="Y5" s="477" t="str">
        <f>CONCATENATE(AF10,AF11,AF12,AF13,AF14,AF15,AF16,AF17,AF18,AF19,AF20,AF21,AF22,AF23,AF24,AF25,AF26,AF27,AF28,AF29,AF30,AF31,AF32,AF33,AF34,AF35,AF36,AF37,AF38,AF39,AF40,AF41,AF42,AF43,AF44,AF45,AF46,AF47,AF48,AF49,AF50,AF51,AF52,AF53,AF54,AF55,AF56,AF57,AF58,AF59,AF60,AF61,AF62,AF63,AF64,AF65,AF66,AF67,AF68,AF69,AF70,AF71,AF72,AF73,AF74,AF75,AF76,AF77,AF78,AF79,AF80,AF81,AF82,AF83,AF84,AF85,AF86,AF87,AF88,AF89,AF90,AF91,AF92,AF93,AF94,AF95,AF96,AF97,AF98,AF99,AF100,AF101,AF102,AF103,AF104,AF105,AF106,AF107,AF108,AF109)</f>
        <v/>
      </c>
      <c r="Z5" s="477"/>
      <c r="AA5" s="477"/>
      <c r="AB5" s="477"/>
      <c r="AC5" s="477"/>
      <c r="AD5" s="477"/>
      <c r="AE5" s="477"/>
      <c r="AF5" s="477"/>
    </row>
    <row r="6" spans="1:33" ht="14.4" x14ac:dyDescent="0.3">
      <c r="A6" s="528"/>
      <c r="B6" s="527"/>
      <c r="C6" s="527"/>
      <c r="D6" s="533"/>
      <c r="E6" s="534"/>
      <c r="F6" s="534"/>
      <c r="G6" s="534"/>
      <c r="H6" s="534"/>
      <c r="I6" s="534"/>
      <c r="J6" s="534"/>
      <c r="K6" s="534"/>
      <c r="L6" s="534"/>
      <c r="M6" s="534"/>
      <c r="N6" s="535"/>
    </row>
    <row r="7" spans="1:33" x14ac:dyDescent="0.25">
      <c r="A7" s="528"/>
      <c r="B7" s="527"/>
      <c r="C7" s="527"/>
      <c r="D7" s="590"/>
      <c r="E7" s="590"/>
      <c r="F7" s="590"/>
      <c r="G7" s="590"/>
      <c r="H7" s="590"/>
      <c r="I7" s="590"/>
      <c r="J7" s="590"/>
      <c r="K7" s="590"/>
      <c r="L7" s="590"/>
      <c r="M7" s="590"/>
      <c r="N7" s="591"/>
      <c r="R7" s="20"/>
      <c r="S7" s="20"/>
      <c r="T7" s="20"/>
      <c r="U7" s="20"/>
      <c r="V7" s="20"/>
      <c r="W7" s="20"/>
      <c r="Y7" s="500" t="str">
        <f>J9</f>
        <v>UNITS (hr,day,m)</v>
      </c>
      <c r="Z7" s="501"/>
      <c r="AA7" s="502"/>
      <c r="AB7" s="20"/>
      <c r="AD7" s="178">
        <f>SUM(AD10:AD109)</f>
        <v>0</v>
      </c>
    </row>
    <row r="8" spans="1:33" ht="13.8" thickBot="1" x14ac:dyDescent="0.3">
      <c r="A8" s="513"/>
      <c r="B8" s="514"/>
      <c r="C8" s="514"/>
      <c r="D8" s="514"/>
      <c r="E8" s="514"/>
      <c r="F8" s="514"/>
      <c r="G8" s="174"/>
      <c r="H8" s="175"/>
      <c r="I8" s="174"/>
      <c r="J8" s="515"/>
      <c r="K8" s="515"/>
      <c r="L8" s="516" t="s">
        <v>60</v>
      </c>
      <c r="M8" s="516"/>
      <c r="N8" s="31" t="str">
        <f>Labour!AO5</f>
        <v>I1000</v>
      </c>
      <c r="R8" s="20" t="str">
        <f>C9</f>
        <v>EMPLOYEE</v>
      </c>
      <c r="S8" s="20" t="str">
        <f>F9</f>
        <v>TRK</v>
      </c>
      <c r="T8" s="19" t="s">
        <v>146</v>
      </c>
      <c r="U8" s="20" t="str">
        <f>H9</f>
        <v>SUB</v>
      </c>
      <c r="V8" s="20">
        <f>Labour!AO12</f>
        <v>65</v>
      </c>
      <c r="W8" s="20">
        <f>Labour!AO13</f>
        <v>130</v>
      </c>
      <c r="X8" s="20" t="str">
        <f>I9</f>
        <v>CLASS</v>
      </c>
      <c r="Y8" s="21" t="s">
        <v>19</v>
      </c>
      <c r="Z8" s="22" t="s">
        <v>21</v>
      </c>
      <c r="AA8" s="23" t="s">
        <v>12</v>
      </c>
      <c r="AB8" s="20" t="str">
        <f>K9</f>
        <v>Rate</v>
      </c>
      <c r="AC8" s="20" t="str">
        <f>L9</f>
        <v>OT HRS</v>
      </c>
      <c r="AD8" s="29" t="s">
        <v>147</v>
      </c>
    </row>
    <row r="9" spans="1:33" s="178" customFormat="1" ht="26.25" customHeight="1" thickTop="1" thickBot="1" x14ac:dyDescent="0.3">
      <c r="A9" s="494"/>
      <c r="B9" s="495"/>
      <c r="C9" s="510" t="s">
        <v>76</v>
      </c>
      <c r="D9" s="511"/>
      <c r="E9" s="512"/>
      <c r="F9" s="5" t="s">
        <v>61</v>
      </c>
      <c r="G9" s="8" t="s">
        <v>145</v>
      </c>
      <c r="H9" s="6" t="s">
        <v>62</v>
      </c>
      <c r="I9" s="172" t="s">
        <v>63</v>
      </c>
      <c r="J9" s="8" t="s">
        <v>64</v>
      </c>
      <c r="K9" s="9" t="s">
        <v>65</v>
      </c>
      <c r="L9" s="8" t="s">
        <v>66</v>
      </c>
      <c r="M9" s="6" t="s">
        <v>67</v>
      </c>
      <c r="N9" s="172" t="s">
        <v>68</v>
      </c>
      <c r="R9" s="88">
        <f>Labour!X5</f>
        <v>17</v>
      </c>
      <c r="S9" s="176">
        <f>R9+11</f>
        <v>28</v>
      </c>
      <c r="T9" s="171">
        <f>Labour!W6</f>
        <v>165</v>
      </c>
      <c r="U9" s="176">
        <f>T9+1</f>
        <v>166</v>
      </c>
      <c r="V9" s="176">
        <f>R9+9</f>
        <v>26</v>
      </c>
      <c r="W9" s="176">
        <f>V9</f>
        <v>26</v>
      </c>
      <c r="X9" s="176">
        <f>R9+5</f>
        <v>22</v>
      </c>
      <c r="Y9" s="176">
        <f>T9-3</f>
        <v>162</v>
      </c>
      <c r="Z9" s="176">
        <f>T9-1</f>
        <v>164</v>
      </c>
      <c r="AA9" s="24"/>
      <c r="AB9" s="176">
        <f>R9+6</f>
        <v>23</v>
      </c>
      <c r="AC9" s="177">
        <f>T9-2</f>
        <v>163</v>
      </c>
      <c r="AD9" s="29" t="s">
        <v>5</v>
      </c>
    </row>
    <row r="10" spans="1:33" ht="12.75" customHeight="1" thickTop="1" x14ac:dyDescent="0.25">
      <c r="A10" s="496" t="s">
        <v>69</v>
      </c>
      <c r="B10" s="11">
        <v>1</v>
      </c>
      <c r="C10" s="474">
        <f>R10</f>
        <v>0</v>
      </c>
      <c r="D10" s="475"/>
      <c r="E10" s="476"/>
      <c r="F10" s="12">
        <f>S10</f>
        <v>0</v>
      </c>
      <c r="G10" s="12">
        <f>T10</f>
        <v>0</v>
      </c>
      <c r="H10" s="12">
        <f>U10</f>
        <v>0</v>
      </c>
      <c r="I10" s="12">
        <f t="shared" ref="I10:I73" si="0">X10</f>
        <v>0</v>
      </c>
      <c r="J10" s="67">
        <f>AA10</f>
        <v>0</v>
      </c>
      <c r="K10" s="13">
        <f>AB10</f>
        <v>0</v>
      </c>
      <c r="L10" s="12">
        <f>AC10</f>
        <v>0</v>
      </c>
      <c r="M10" s="14">
        <f>IF(L10&gt;0,VLOOKUP(I10,Labour!$AR$1:$AT$15,3,FALSE),0)</f>
        <v>0</v>
      </c>
      <c r="N10" s="69">
        <f t="shared" ref="N10:N73" si="1">J10*K10+L10*M10</f>
        <v>0</v>
      </c>
      <c r="R10" s="83">
        <f t="shared" ref="R10:U29" si="2">IF($B10&lt;=$U$3,VLOOKUP($B10,WTABLE,R$9,FALSE),0)</f>
        <v>0</v>
      </c>
      <c r="S10" s="83">
        <f t="shared" si="2"/>
        <v>0</v>
      </c>
      <c r="T10" s="83">
        <f t="shared" si="2"/>
        <v>0</v>
      </c>
      <c r="U10" s="83">
        <f t="shared" si="2"/>
        <v>0</v>
      </c>
      <c r="V10" s="83">
        <f t="shared" ref="V10:W29" si="3">IF($B10&lt;=$U$3,IF(VLOOKUP($B10,WTABLE,V$9,FALSE)=V$8,$U10,0),0)</f>
        <v>0</v>
      </c>
      <c r="W10" s="83">
        <f t="shared" si="3"/>
        <v>0</v>
      </c>
      <c r="X10" s="83">
        <f t="shared" ref="X10:Z29" si="4">IF($B10&lt;=$U$3,VLOOKUP($B10,WTABLE,X$9,FALSE),0)</f>
        <v>0</v>
      </c>
      <c r="Y10" s="83">
        <f t="shared" si="4"/>
        <v>0</v>
      </c>
      <c r="Z10" s="83">
        <f t="shared" si="4"/>
        <v>0</v>
      </c>
      <c r="AA10" s="171">
        <f>Y10+Z10</f>
        <v>0</v>
      </c>
      <c r="AB10" s="83">
        <f t="shared" ref="AB10:AC29" si="5">IF($B10&lt;=$U$3,VLOOKUP($B10,WTABLE,AB$9,FALSE),0)</f>
        <v>0</v>
      </c>
      <c r="AC10" s="83">
        <f t="shared" si="5"/>
        <v>0</v>
      </c>
      <c r="AD10" s="171">
        <f>IF(AND(T10&lt;&gt;0,X10="op"),1,0)</f>
        <v>0</v>
      </c>
      <c r="AE10" s="171">
        <f>AD10</f>
        <v>0</v>
      </c>
      <c r="AF10" s="82" t="str">
        <f>IF(AND(AD10=1,AE10&lt;$AD$7),S10&amp;", ",IF(AND(AD10=1,AE10=$AD$7),S10,""))</f>
        <v/>
      </c>
      <c r="AG10" s="171">
        <f>IF(AD10=1,T10,0)</f>
        <v>0</v>
      </c>
    </row>
    <row r="11" spans="1:33" ht="12" customHeight="1" x14ac:dyDescent="0.25">
      <c r="A11" s="497"/>
      <c r="B11" s="15">
        <v>2</v>
      </c>
      <c r="C11" s="468">
        <f t="shared" ref="C11:C74" si="6">R11</f>
        <v>0</v>
      </c>
      <c r="D11" s="469"/>
      <c r="E11" s="470"/>
      <c r="F11" s="67">
        <f t="shared" ref="F11:H38" si="7">S11</f>
        <v>0</v>
      </c>
      <c r="G11" s="67">
        <f t="shared" si="7"/>
        <v>0</v>
      </c>
      <c r="H11" s="67">
        <f t="shared" si="7"/>
        <v>0</v>
      </c>
      <c r="I11" s="67">
        <f t="shared" si="0"/>
        <v>0</v>
      </c>
      <c r="J11" s="67">
        <f t="shared" ref="J11:L38" si="8">AA11</f>
        <v>0</v>
      </c>
      <c r="K11" s="16">
        <f t="shared" si="8"/>
        <v>0</v>
      </c>
      <c r="L11" s="67">
        <f t="shared" si="8"/>
        <v>0</v>
      </c>
      <c r="M11" s="17">
        <f>IF(L11&gt;0,VLOOKUP(I11,Labour!$AR$1:$AT$15,3,FALSE),0)</f>
        <v>0</v>
      </c>
      <c r="N11" s="70">
        <f t="shared" si="1"/>
        <v>0</v>
      </c>
      <c r="R11" s="83">
        <f t="shared" si="2"/>
        <v>0</v>
      </c>
      <c r="S11" s="83">
        <f t="shared" si="2"/>
        <v>0</v>
      </c>
      <c r="T11" s="83">
        <f t="shared" si="2"/>
        <v>0</v>
      </c>
      <c r="U11" s="83">
        <f t="shared" si="2"/>
        <v>0</v>
      </c>
      <c r="V11" s="83">
        <f t="shared" si="3"/>
        <v>0</v>
      </c>
      <c r="W11" s="83">
        <f t="shared" si="3"/>
        <v>0</v>
      </c>
      <c r="X11" s="83">
        <f t="shared" si="4"/>
        <v>0</v>
      </c>
      <c r="Y11" s="83">
        <f t="shared" si="4"/>
        <v>0</v>
      </c>
      <c r="Z11" s="83">
        <f t="shared" si="4"/>
        <v>0</v>
      </c>
      <c r="AA11" s="171">
        <f t="shared" ref="AA11:AA74" si="9">Y11+Z11</f>
        <v>0</v>
      </c>
      <c r="AB11" s="83">
        <f t="shared" si="5"/>
        <v>0</v>
      </c>
      <c r="AC11" s="83">
        <f t="shared" si="5"/>
        <v>0</v>
      </c>
      <c r="AD11" s="171">
        <f t="shared" ref="AD11:AD74" si="10">IF(AND(T11&lt;&gt;0,X11="op"),1,0)</f>
        <v>0</v>
      </c>
      <c r="AE11" s="171">
        <f>IF(AD11=1,SUM(AD$10:AD11),0)</f>
        <v>0</v>
      </c>
      <c r="AF11" s="82" t="str">
        <f t="shared" ref="AF11:AF74" si="11">IF(AND(AD11=1,AE11&lt;$AD$7),S11&amp;", ",IF(AND(AD11=1,AE11=$AD$7),S11,""))</f>
        <v/>
      </c>
      <c r="AG11" s="171">
        <f t="shared" ref="AG11:AG74" si="12">IF(AD11=1,T11,0)</f>
        <v>0</v>
      </c>
    </row>
    <row r="12" spans="1:33" ht="12" customHeight="1" x14ac:dyDescent="0.25">
      <c r="A12" s="497"/>
      <c r="B12" s="15">
        <v>3</v>
      </c>
      <c r="C12" s="468">
        <f t="shared" si="6"/>
        <v>0</v>
      </c>
      <c r="D12" s="469"/>
      <c r="E12" s="470"/>
      <c r="F12" s="67">
        <f t="shared" si="7"/>
        <v>0</v>
      </c>
      <c r="G12" s="67">
        <f t="shared" si="7"/>
        <v>0</v>
      </c>
      <c r="H12" s="67">
        <f t="shared" si="7"/>
        <v>0</v>
      </c>
      <c r="I12" s="67">
        <f t="shared" si="0"/>
        <v>0</v>
      </c>
      <c r="J12" s="67">
        <f t="shared" si="8"/>
        <v>0</v>
      </c>
      <c r="K12" s="16">
        <f t="shared" si="8"/>
        <v>0</v>
      </c>
      <c r="L12" s="67">
        <f t="shared" si="8"/>
        <v>0</v>
      </c>
      <c r="M12" s="17">
        <f>IF(L12&gt;0,VLOOKUP(I12,Labour!$AR$1:$AT$15,3,FALSE),0)</f>
        <v>0</v>
      </c>
      <c r="N12" s="70">
        <f t="shared" si="1"/>
        <v>0</v>
      </c>
      <c r="R12" s="83">
        <f t="shared" si="2"/>
        <v>0</v>
      </c>
      <c r="S12" s="83">
        <f t="shared" si="2"/>
        <v>0</v>
      </c>
      <c r="T12" s="83">
        <f t="shared" si="2"/>
        <v>0</v>
      </c>
      <c r="U12" s="83">
        <f t="shared" si="2"/>
        <v>0</v>
      </c>
      <c r="V12" s="83">
        <f t="shared" si="3"/>
        <v>0</v>
      </c>
      <c r="W12" s="83">
        <f t="shared" si="3"/>
        <v>0</v>
      </c>
      <c r="X12" s="83">
        <f t="shared" si="4"/>
        <v>0</v>
      </c>
      <c r="Y12" s="83">
        <f t="shared" si="4"/>
        <v>0</v>
      </c>
      <c r="Z12" s="83">
        <f t="shared" si="4"/>
        <v>0</v>
      </c>
      <c r="AA12" s="171">
        <f t="shared" si="9"/>
        <v>0</v>
      </c>
      <c r="AB12" s="83">
        <f t="shared" si="5"/>
        <v>0</v>
      </c>
      <c r="AC12" s="83">
        <f t="shared" si="5"/>
        <v>0</v>
      </c>
      <c r="AD12" s="171">
        <f t="shared" si="10"/>
        <v>0</v>
      </c>
      <c r="AE12" s="171">
        <f>IF(AD12=1,SUM(AD$10:AD12),0)</f>
        <v>0</v>
      </c>
      <c r="AF12" s="82" t="str">
        <f t="shared" si="11"/>
        <v/>
      </c>
      <c r="AG12" s="171">
        <f t="shared" si="12"/>
        <v>0</v>
      </c>
    </row>
    <row r="13" spans="1:33" ht="12" customHeight="1" x14ac:dyDescent="0.25">
      <c r="A13" s="497"/>
      <c r="B13" s="15">
        <v>4</v>
      </c>
      <c r="C13" s="468">
        <f t="shared" si="6"/>
        <v>0</v>
      </c>
      <c r="D13" s="469"/>
      <c r="E13" s="470"/>
      <c r="F13" s="67">
        <f t="shared" si="7"/>
        <v>0</v>
      </c>
      <c r="G13" s="67">
        <f t="shared" si="7"/>
        <v>0</v>
      </c>
      <c r="H13" s="67">
        <f t="shared" si="7"/>
        <v>0</v>
      </c>
      <c r="I13" s="67">
        <f t="shared" si="0"/>
        <v>0</v>
      </c>
      <c r="J13" s="67">
        <f t="shared" si="8"/>
        <v>0</v>
      </c>
      <c r="K13" s="16">
        <f t="shared" si="8"/>
        <v>0</v>
      </c>
      <c r="L13" s="67">
        <f t="shared" si="8"/>
        <v>0</v>
      </c>
      <c r="M13" s="17">
        <f>IF(L13&gt;0,VLOOKUP(I13,Labour!$AR$1:$AT$15,3,FALSE),0)</f>
        <v>0</v>
      </c>
      <c r="N13" s="70">
        <f t="shared" si="1"/>
        <v>0</v>
      </c>
      <c r="R13" s="83">
        <f t="shared" si="2"/>
        <v>0</v>
      </c>
      <c r="S13" s="83">
        <f t="shared" si="2"/>
        <v>0</v>
      </c>
      <c r="T13" s="83">
        <f t="shared" si="2"/>
        <v>0</v>
      </c>
      <c r="U13" s="83">
        <f t="shared" si="2"/>
        <v>0</v>
      </c>
      <c r="V13" s="83">
        <f t="shared" si="3"/>
        <v>0</v>
      </c>
      <c r="W13" s="83">
        <f t="shared" si="3"/>
        <v>0</v>
      </c>
      <c r="X13" s="83">
        <f t="shared" si="4"/>
        <v>0</v>
      </c>
      <c r="Y13" s="83">
        <f t="shared" si="4"/>
        <v>0</v>
      </c>
      <c r="Z13" s="83">
        <f t="shared" si="4"/>
        <v>0</v>
      </c>
      <c r="AA13" s="171">
        <f t="shared" si="9"/>
        <v>0</v>
      </c>
      <c r="AB13" s="83">
        <f t="shared" si="5"/>
        <v>0</v>
      </c>
      <c r="AC13" s="83">
        <f t="shared" si="5"/>
        <v>0</v>
      </c>
      <c r="AD13" s="171">
        <f t="shared" si="10"/>
        <v>0</v>
      </c>
      <c r="AE13" s="171">
        <f>IF(AD13=1,SUM(AD$10:AD13),0)</f>
        <v>0</v>
      </c>
      <c r="AF13" s="82" t="str">
        <f t="shared" si="11"/>
        <v/>
      </c>
      <c r="AG13" s="171">
        <f t="shared" si="12"/>
        <v>0</v>
      </c>
    </row>
    <row r="14" spans="1:33" ht="12" customHeight="1" x14ac:dyDescent="0.25">
      <c r="A14" s="497"/>
      <c r="B14" s="15">
        <v>5</v>
      </c>
      <c r="C14" s="468">
        <f t="shared" si="6"/>
        <v>0</v>
      </c>
      <c r="D14" s="469"/>
      <c r="E14" s="470"/>
      <c r="F14" s="67">
        <f t="shared" si="7"/>
        <v>0</v>
      </c>
      <c r="G14" s="67">
        <f t="shared" si="7"/>
        <v>0</v>
      </c>
      <c r="H14" s="67">
        <f t="shared" si="7"/>
        <v>0</v>
      </c>
      <c r="I14" s="67">
        <f t="shared" si="0"/>
        <v>0</v>
      </c>
      <c r="J14" s="67">
        <f t="shared" si="8"/>
        <v>0</v>
      </c>
      <c r="K14" s="16">
        <f t="shared" si="8"/>
        <v>0</v>
      </c>
      <c r="L14" s="67">
        <f t="shared" si="8"/>
        <v>0</v>
      </c>
      <c r="M14" s="17">
        <f>IF(L14&gt;0,VLOOKUP(I14,Labour!$AR$1:$AT$15,3,FALSE),0)</f>
        <v>0</v>
      </c>
      <c r="N14" s="70">
        <f t="shared" si="1"/>
        <v>0</v>
      </c>
      <c r="R14" s="83">
        <f t="shared" si="2"/>
        <v>0</v>
      </c>
      <c r="S14" s="83">
        <f t="shared" si="2"/>
        <v>0</v>
      </c>
      <c r="T14" s="83">
        <f t="shared" si="2"/>
        <v>0</v>
      </c>
      <c r="U14" s="83">
        <f t="shared" si="2"/>
        <v>0</v>
      </c>
      <c r="V14" s="83">
        <f t="shared" si="3"/>
        <v>0</v>
      </c>
      <c r="W14" s="83">
        <f t="shared" si="3"/>
        <v>0</v>
      </c>
      <c r="X14" s="83">
        <f t="shared" si="4"/>
        <v>0</v>
      </c>
      <c r="Y14" s="83">
        <f t="shared" si="4"/>
        <v>0</v>
      </c>
      <c r="Z14" s="83">
        <f t="shared" si="4"/>
        <v>0</v>
      </c>
      <c r="AA14" s="171">
        <f t="shared" si="9"/>
        <v>0</v>
      </c>
      <c r="AB14" s="83">
        <f t="shared" si="5"/>
        <v>0</v>
      </c>
      <c r="AC14" s="83">
        <f t="shared" si="5"/>
        <v>0</v>
      </c>
      <c r="AD14" s="171">
        <f t="shared" si="10"/>
        <v>0</v>
      </c>
      <c r="AE14" s="171">
        <f>IF(AD14=1,SUM(AD$10:AD14),0)</f>
        <v>0</v>
      </c>
      <c r="AF14" s="82" t="str">
        <f t="shared" si="11"/>
        <v/>
      </c>
      <c r="AG14" s="171">
        <f t="shared" si="12"/>
        <v>0</v>
      </c>
    </row>
    <row r="15" spans="1:33" ht="12" customHeight="1" x14ac:dyDescent="0.25">
      <c r="A15" s="497"/>
      <c r="B15" s="15">
        <v>6</v>
      </c>
      <c r="C15" s="468">
        <f t="shared" si="6"/>
        <v>0</v>
      </c>
      <c r="D15" s="469"/>
      <c r="E15" s="470"/>
      <c r="F15" s="67">
        <f t="shared" si="7"/>
        <v>0</v>
      </c>
      <c r="G15" s="67">
        <f t="shared" si="7"/>
        <v>0</v>
      </c>
      <c r="H15" s="67">
        <f t="shared" si="7"/>
        <v>0</v>
      </c>
      <c r="I15" s="67">
        <f t="shared" si="0"/>
        <v>0</v>
      </c>
      <c r="J15" s="67">
        <f t="shared" si="8"/>
        <v>0</v>
      </c>
      <c r="K15" s="16">
        <f t="shared" si="8"/>
        <v>0</v>
      </c>
      <c r="L15" s="67">
        <f t="shared" si="8"/>
        <v>0</v>
      </c>
      <c r="M15" s="17">
        <f>IF(L15&gt;0,VLOOKUP(I15,Labour!$AR$1:$AT$15,3,FALSE),0)</f>
        <v>0</v>
      </c>
      <c r="N15" s="70">
        <f t="shared" si="1"/>
        <v>0</v>
      </c>
      <c r="R15" s="83">
        <f t="shared" si="2"/>
        <v>0</v>
      </c>
      <c r="S15" s="83">
        <f t="shared" si="2"/>
        <v>0</v>
      </c>
      <c r="T15" s="83">
        <f t="shared" si="2"/>
        <v>0</v>
      </c>
      <c r="U15" s="83">
        <f t="shared" si="2"/>
        <v>0</v>
      </c>
      <c r="V15" s="83">
        <f t="shared" si="3"/>
        <v>0</v>
      </c>
      <c r="W15" s="83">
        <f t="shared" si="3"/>
        <v>0</v>
      </c>
      <c r="X15" s="83">
        <f t="shared" si="4"/>
        <v>0</v>
      </c>
      <c r="Y15" s="83">
        <f t="shared" si="4"/>
        <v>0</v>
      </c>
      <c r="Z15" s="83">
        <f t="shared" si="4"/>
        <v>0</v>
      </c>
      <c r="AA15" s="171">
        <f t="shared" si="9"/>
        <v>0</v>
      </c>
      <c r="AB15" s="83">
        <f t="shared" si="5"/>
        <v>0</v>
      </c>
      <c r="AC15" s="83">
        <f t="shared" si="5"/>
        <v>0</v>
      </c>
      <c r="AD15" s="171">
        <f t="shared" si="10"/>
        <v>0</v>
      </c>
      <c r="AE15" s="171">
        <f>IF(AD15=1,SUM(AD$10:AD15),0)</f>
        <v>0</v>
      </c>
      <c r="AF15" s="82" t="str">
        <f t="shared" si="11"/>
        <v/>
      </c>
      <c r="AG15" s="171">
        <f t="shared" si="12"/>
        <v>0</v>
      </c>
    </row>
    <row r="16" spans="1:33" ht="12" customHeight="1" x14ac:dyDescent="0.25">
      <c r="A16" s="497"/>
      <c r="B16" s="15">
        <v>7</v>
      </c>
      <c r="C16" s="468">
        <f t="shared" si="6"/>
        <v>0</v>
      </c>
      <c r="D16" s="469"/>
      <c r="E16" s="470"/>
      <c r="F16" s="67">
        <f t="shared" si="7"/>
        <v>0</v>
      </c>
      <c r="G16" s="67">
        <f t="shared" si="7"/>
        <v>0</v>
      </c>
      <c r="H16" s="67">
        <f t="shared" si="7"/>
        <v>0</v>
      </c>
      <c r="I16" s="67">
        <f t="shared" si="0"/>
        <v>0</v>
      </c>
      <c r="J16" s="67">
        <f t="shared" si="8"/>
        <v>0</v>
      </c>
      <c r="K16" s="16">
        <f t="shared" si="8"/>
        <v>0</v>
      </c>
      <c r="L16" s="67">
        <f t="shared" si="8"/>
        <v>0</v>
      </c>
      <c r="M16" s="17">
        <f>IF(L16&gt;0,VLOOKUP(I16,Labour!$AR$1:$AT$15,3,FALSE),0)</f>
        <v>0</v>
      </c>
      <c r="N16" s="70">
        <f t="shared" si="1"/>
        <v>0</v>
      </c>
      <c r="R16" s="83">
        <f t="shared" si="2"/>
        <v>0</v>
      </c>
      <c r="S16" s="83">
        <f t="shared" si="2"/>
        <v>0</v>
      </c>
      <c r="T16" s="83">
        <f t="shared" si="2"/>
        <v>0</v>
      </c>
      <c r="U16" s="83">
        <f t="shared" si="2"/>
        <v>0</v>
      </c>
      <c r="V16" s="83">
        <f t="shared" si="3"/>
        <v>0</v>
      </c>
      <c r="W16" s="83">
        <f t="shared" si="3"/>
        <v>0</v>
      </c>
      <c r="X16" s="83">
        <f t="shared" si="4"/>
        <v>0</v>
      </c>
      <c r="Y16" s="83">
        <f t="shared" si="4"/>
        <v>0</v>
      </c>
      <c r="Z16" s="83">
        <f t="shared" si="4"/>
        <v>0</v>
      </c>
      <c r="AA16" s="171">
        <f t="shared" si="9"/>
        <v>0</v>
      </c>
      <c r="AB16" s="83">
        <f t="shared" si="5"/>
        <v>0</v>
      </c>
      <c r="AC16" s="83">
        <f t="shared" si="5"/>
        <v>0</v>
      </c>
      <c r="AD16" s="171">
        <f t="shared" si="10"/>
        <v>0</v>
      </c>
      <c r="AE16" s="171">
        <f>IF(AD16=1,SUM(AD$10:AD16),0)</f>
        <v>0</v>
      </c>
      <c r="AF16" s="82" t="str">
        <f t="shared" si="11"/>
        <v/>
      </c>
      <c r="AG16" s="171">
        <f t="shared" si="12"/>
        <v>0</v>
      </c>
    </row>
    <row r="17" spans="1:33" ht="12" customHeight="1" x14ac:dyDescent="0.25">
      <c r="A17" s="497"/>
      <c r="B17" s="15">
        <v>8</v>
      </c>
      <c r="C17" s="468">
        <f t="shared" si="6"/>
        <v>0</v>
      </c>
      <c r="D17" s="469"/>
      <c r="E17" s="470"/>
      <c r="F17" s="67">
        <f t="shared" si="7"/>
        <v>0</v>
      </c>
      <c r="G17" s="67">
        <f t="shared" si="7"/>
        <v>0</v>
      </c>
      <c r="H17" s="67">
        <f t="shared" si="7"/>
        <v>0</v>
      </c>
      <c r="I17" s="67">
        <f t="shared" si="0"/>
        <v>0</v>
      </c>
      <c r="J17" s="67">
        <f t="shared" si="8"/>
        <v>0</v>
      </c>
      <c r="K17" s="16">
        <f t="shared" si="8"/>
        <v>0</v>
      </c>
      <c r="L17" s="67">
        <f t="shared" si="8"/>
        <v>0</v>
      </c>
      <c r="M17" s="17">
        <f>IF(L17&gt;0,VLOOKUP(I17,Labour!$AR$1:$AT$15,3,FALSE),0)</f>
        <v>0</v>
      </c>
      <c r="N17" s="70">
        <f t="shared" si="1"/>
        <v>0</v>
      </c>
      <c r="R17" s="83">
        <f t="shared" si="2"/>
        <v>0</v>
      </c>
      <c r="S17" s="83">
        <f t="shared" si="2"/>
        <v>0</v>
      </c>
      <c r="T17" s="83">
        <f t="shared" si="2"/>
        <v>0</v>
      </c>
      <c r="U17" s="83">
        <f t="shared" si="2"/>
        <v>0</v>
      </c>
      <c r="V17" s="83">
        <f t="shared" si="3"/>
        <v>0</v>
      </c>
      <c r="W17" s="83">
        <f t="shared" si="3"/>
        <v>0</v>
      </c>
      <c r="X17" s="83">
        <f t="shared" si="4"/>
        <v>0</v>
      </c>
      <c r="Y17" s="83">
        <f t="shared" si="4"/>
        <v>0</v>
      </c>
      <c r="Z17" s="83">
        <f t="shared" si="4"/>
        <v>0</v>
      </c>
      <c r="AA17" s="171">
        <f t="shared" si="9"/>
        <v>0</v>
      </c>
      <c r="AB17" s="83">
        <f t="shared" si="5"/>
        <v>0</v>
      </c>
      <c r="AC17" s="83">
        <f t="shared" si="5"/>
        <v>0</v>
      </c>
      <c r="AD17" s="171">
        <f t="shared" si="10"/>
        <v>0</v>
      </c>
      <c r="AE17" s="171">
        <f>IF(AD17=1,SUM(AD$10:AD17),0)</f>
        <v>0</v>
      </c>
      <c r="AF17" s="82" t="str">
        <f t="shared" si="11"/>
        <v/>
      </c>
      <c r="AG17" s="171">
        <f t="shared" si="12"/>
        <v>0</v>
      </c>
    </row>
    <row r="18" spans="1:33" ht="12" customHeight="1" x14ac:dyDescent="0.25">
      <c r="A18" s="497"/>
      <c r="B18" s="15">
        <v>9</v>
      </c>
      <c r="C18" s="468">
        <f t="shared" si="6"/>
        <v>0</v>
      </c>
      <c r="D18" s="469"/>
      <c r="E18" s="470"/>
      <c r="F18" s="67">
        <f t="shared" si="7"/>
        <v>0</v>
      </c>
      <c r="G18" s="67">
        <f t="shared" si="7"/>
        <v>0</v>
      </c>
      <c r="H18" s="67">
        <f t="shared" si="7"/>
        <v>0</v>
      </c>
      <c r="I18" s="67">
        <f t="shared" si="0"/>
        <v>0</v>
      </c>
      <c r="J18" s="67">
        <f t="shared" si="8"/>
        <v>0</v>
      </c>
      <c r="K18" s="16">
        <f t="shared" si="8"/>
        <v>0</v>
      </c>
      <c r="L18" s="67">
        <f t="shared" si="8"/>
        <v>0</v>
      </c>
      <c r="M18" s="17">
        <f>IF(L18&gt;0,VLOOKUP(I18,Labour!$AR$1:$AT$15,3,FALSE),0)</f>
        <v>0</v>
      </c>
      <c r="N18" s="70">
        <f t="shared" si="1"/>
        <v>0</v>
      </c>
      <c r="R18" s="83">
        <f t="shared" si="2"/>
        <v>0</v>
      </c>
      <c r="S18" s="83">
        <f t="shared" si="2"/>
        <v>0</v>
      </c>
      <c r="T18" s="83">
        <f t="shared" si="2"/>
        <v>0</v>
      </c>
      <c r="U18" s="83">
        <f t="shared" si="2"/>
        <v>0</v>
      </c>
      <c r="V18" s="83">
        <f t="shared" si="3"/>
        <v>0</v>
      </c>
      <c r="W18" s="83">
        <f t="shared" si="3"/>
        <v>0</v>
      </c>
      <c r="X18" s="83">
        <f t="shared" si="4"/>
        <v>0</v>
      </c>
      <c r="Y18" s="83">
        <f t="shared" si="4"/>
        <v>0</v>
      </c>
      <c r="Z18" s="83">
        <f t="shared" si="4"/>
        <v>0</v>
      </c>
      <c r="AA18" s="171">
        <f t="shared" si="9"/>
        <v>0</v>
      </c>
      <c r="AB18" s="83">
        <f t="shared" si="5"/>
        <v>0</v>
      </c>
      <c r="AC18" s="83">
        <f t="shared" si="5"/>
        <v>0</v>
      </c>
      <c r="AD18" s="171">
        <f t="shared" si="10"/>
        <v>0</v>
      </c>
      <c r="AE18" s="171">
        <f>IF(AD18=1,SUM(AD$10:AD18),0)</f>
        <v>0</v>
      </c>
      <c r="AF18" s="82" t="str">
        <f t="shared" si="11"/>
        <v/>
      </c>
      <c r="AG18" s="171">
        <f t="shared" si="12"/>
        <v>0</v>
      </c>
    </row>
    <row r="19" spans="1:33" ht="12" customHeight="1" x14ac:dyDescent="0.25">
      <c r="A19" s="497"/>
      <c r="B19" s="15">
        <v>10</v>
      </c>
      <c r="C19" s="468">
        <f t="shared" si="6"/>
        <v>0</v>
      </c>
      <c r="D19" s="469"/>
      <c r="E19" s="470"/>
      <c r="F19" s="67">
        <f t="shared" si="7"/>
        <v>0</v>
      </c>
      <c r="G19" s="67">
        <f t="shared" si="7"/>
        <v>0</v>
      </c>
      <c r="H19" s="67">
        <f t="shared" si="7"/>
        <v>0</v>
      </c>
      <c r="I19" s="67">
        <f t="shared" si="0"/>
        <v>0</v>
      </c>
      <c r="J19" s="67">
        <f t="shared" si="8"/>
        <v>0</v>
      </c>
      <c r="K19" s="16">
        <f t="shared" si="8"/>
        <v>0</v>
      </c>
      <c r="L19" s="67">
        <f t="shared" si="8"/>
        <v>0</v>
      </c>
      <c r="M19" s="17">
        <f>IF(L19&gt;0,VLOOKUP(I19,Labour!$AR$1:$AT$15,3,FALSE),0)</f>
        <v>0</v>
      </c>
      <c r="N19" s="70">
        <f t="shared" si="1"/>
        <v>0</v>
      </c>
      <c r="R19" s="83">
        <f t="shared" si="2"/>
        <v>0</v>
      </c>
      <c r="S19" s="83">
        <f t="shared" si="2"/>
        <v>0</v>
      </c>
      <c r="T19" s="83">
        <f t="shared" si="2"/>
        <v>0</v>
      </c>
      <c r="U19" s="83">
        <f t="shared" si="2"/>
        <v>0</v>
      </c>
      <c r="V19" s="83">
        <f t="shared" si="3"/>
        <v>0</v>
      </c>
      <c r="W19" s="83">
        <f t="shared" si="3"/>
        <v>0</v>
      </c>
      <c r="X19" s="83">
        <f t="shared" si="4"/>
        <v>0</v>
      </c>
      <c r="Y19" s="83">
        <f t="shared" si="4"/>
        <v>0</v>
      </c>
      <c r="Z19" s="83">
        <f t="shared" si="4"/>
        <v>0</v>
      </c>
      <c r="AA19" s="171">
        <f t="shared" si="9"/>
        <v>0</v>
      </c>
      <c r="AB19" s="83">
        <f t="shared" si="5"/>
        <v>0</v>
      </c>
      <c r="AC19" s="83">
        <f t="shared" si="5"/>
        <v>0</v>
      </c>
      <c r="AD19" s="171">
        <f t="shared" si="10"/>
        <v>0</v>
      </c>
      <c r="AE19" s="171">
        <f>IF(AD19=1,SUM(AD$10:AD19),0)</f>
        <v>0</v>
      </c>
      <c r="AF19" s="82" t="str">
        <f t="shared" si="11"/>
        <v/>
      </c>
      <c r="AG19" s="171">
        <f t="shared" si="12"/>
        <v>0</v>
      </c>
    </row>
    <row r="20" spans="1:33" ht="12" customHeight="1" x14ac:dyDescent="0.25">
      <c r="A20" s="497"/>
      <c r="B20" s="15">
        <v>11</v>
      </c>
      <c r="C20" s="468">
        <f t="shared" si="6"/>
        <v>0</v>
      </c>
      <c r="D20" s="469"/>
      <c r="E20" s="470"/>
      <c r="F20" s="67">
        <f t="shared" si="7"/>
        <v>0</v>
      </c>
      <c r="G20" s="67">
        <f t="shared" si="7"/>
        <v>0</v>
      </c>
      <c r="H20" s="67">
        <f t="shared" si="7"/>
        <v>0</v>
      </c>
      <c r="I20" s="67">
        <f t="shared" si="0"/>
        <v>0</v>
      </c>
      <c r="J20" s="67">
        <f t="shared" si="8"/>
        <v>0</v>
      </c>
      <c r="K20" s="16">
        <f t="shared" si="8"/>
        <v>0</v>
      </c>
      <c r="L20" s="67">
        <f t="shared" si="8"/>
        <v>0</v>
      </c>
      <c r="M20" s="17">
        <f>IF(L20&gt;0,VLOOKUP(I20,Labour!$AR$1:$AT$15,3,FALSE),0)</f>
        <v>0</v>
      </c>
      <c r="N20" s="70">
        <f t="shared" si="1"/>
        <v>0</v>
      </c>
      <c r="R20" s="83">
        <f t="shared" si="2"/>
        <v>0</v>
      </c>
      <c r="S20" s="83">
        <f t="shared" si="2"/>
        <v>0</v>
      </c>
      <c r="T20" s="83">
        <f t="shared" si="2"/>
        <v>0</v>
      </c>
      <c r="U20" s="83">
        <f t="shared" si="2"/>
        <v>0</v>
      </c>
      <c r="V20" s="83">
        <f t="shared" si="3"/>
        <v>0</v>
      </c>
      <c r="W20" s="83">
        <f t="shared" si="3"/>
        <v>0</v>
      </c>
      <c r="X20" s="83">
        <f t="shared" si="4"/>
        <v>0</v>
      </c>
      <c r="Y20" s="83">
        <f t="shared" si="4"/>
        <v>0</v>
      </c>
      <c r="Z20" s="83">
        <f t="shared" si="4"/>
        <v>0</v>
      </c>
      <c r="AA20" s="171">
        <f t="shared" si="9"/>
        <v>0</v>
      </c>
      <c r="AB20" s="83">
        <f t="shared" si="5"/>
        <v>0</v>
      </c>
      <c r="AC20" s="83">
        <f t="shared" si="5"/>
        <v>0</v>
      </c>
      <c r="AD20" s="171">
        <f t="shared" si="10"/>
        <v>0</v>
      </c>
      <c r="AE20" s="171">
        <f>IF(AD20=1,SUM(AD$10:AD20),0)</f>
        <v>0</v>
      </c>
      <c r="AF20" s="82" t="str">
        <f t="shared" si="11"/>
        <v/>
      </c>
      <c r="AG20" s="171">
        <f t="shared" si="12"/>
        <v>0</v>
      </c>
    </row>
    <row r="21" spans="1:33" ht="12" customHeight="1" x14ac:dyDescent="0.25">
      <c r="A21" s="497"/>
      <c r="B21" s="15">
        <v>12</v>
      </c>
      <c r="C21" s="468">
        <f t="shared" si="6"/>
        <v>0</v>
      </c>
      <c r="D21" s="469"/>
      <c r="E21" s="470"/>
      <c r="F21" s="67">
        <f t="shared" si="7"/>
        <v>0</v>
      </c>
      <c r="G21" s="67">
        <f t="shared" si="7"/>
        <v>0</v>
      </c>
      <c r="H21" s="67">
        <f t="shared" si="7"/>
        <v>0</v>
      </c>
      <c r="I21" s="67">
        <f t="shared" si="0"/>
        <v>0</v>
      </c>
      <c r="J21" s="67">
        <f t="shared" si="8"/>
        <v>0</v>
      </c>
      <c r="K21" s="16">
        <f t="shared" si="8"/>
        <v>0</v>
      </c>
      <c r="L21" s="67">
        <f t="shared" si="8"/>
        <v>0</v>
      </c>
      <c r="M21" s="17">
        <f>IF(L21&gt;0,VLOOKUP(I21,Labour!$AR$1:$AT$15,3,FALSE),0)</f>
        <v>0</v>
      </c>
      <c r="N21" s="70">
        <f t="shared" si="1"/>
        <v>0</v>
      </c>
      <c r="R21" s="83">
        <f t="shared" si="2"/>
        <v>0</v>
      </c>
      <c r="S21" s="83">
        <f t="shared" si="2"/>
        <v>0</v>
      </c>
      <c r="T21" s="83">
        <f t="shared" si="2"/>
        <v>0</v>
      </c>
      <c r="U21" s="83">
        <f t="shared" si="2"/>
        <v>0</v>
      </c>
      <c r="V21" s="83">
        <f t="shared" si="3"/>
        <v>0</v>
      </c>
      <c r="W21" s="83">
        <f t="shared" si="3"/>
        <v>0</v>
      </c>
      <c r="X21" s="83">
        <f t="shared" si="4"/>
        <v>0</v>
      </c>
      <c r="Y21" s="83">
        <f t="shared" si="4"/>
        <v>0</v>
      </c>
      <c r="Z21" s="83">
        <f t="shared" si="4"/>
        <v>0</v>
      </c>
      <c r="AA21" s="171">
        <f t="shared" si="9"/>
        <v>0</v>
      </c>
      <c r="AB21" s="83">
        <f t="shared" si="5"/>
        <v>0</v>
      </c>
      <c r="AC21" s="83">
        <f t="shared" si="5"/>
        <v>0</v>
      </c>
      <c r="AD21" s="171">
        <f t="shared" si="10"/>
        <v>0</v>
      </c>
      <c r="AE21" s="171">
        <f>IF(AD21=1,SUM(AD$10:AD21),0)</f>
        <v>0</v>
      </c>
      <c r="AF21" s="82" t="str">
        <f t="shared" si="11"/>
        <v/>
      </c>
      <c r="AG21" s="171">
        <f t="shared" si="12"/>
        <v>0</v>
      </c>
    </row>
    <row r="22" spans="1:33" ht="12" customHeight="1" x14ac:dyDescent="0.25">
      <c r="A22" s="497"/>
      <c r="B22" s="15">
        <v>13</v>
      </c>
      <c r="C22" s="468">
        <f t="shared" si="6"/>
        <v>0</v>
      </c>
      <c r="D22" s="469"/>
      <c r="E22" s="470"/>
      <c r="F22" s="67">
        <f t="shared" si="7"/>
        <v>0</v>
      </c>
      <c r="G22" s="67">
        <f t="shared" si="7"/>
        <v>0</v>
      </c>
      <c r="H22" s="67">
        <f t="shared" si="7"/>
        <v>0</v>
      </c>
      <c r="I22" s="67">
        <f t="shared" si="0"/>
        <v>0</v>
      </c>
      <c r="J22" s="67">
        <f t="shared" si="8"/>
        <v>0</v>
      </c>
      <c r="K22" s="16">
        <f t="shared" si="8"/>
        <v>0</v>
      </c>
      <c r="L22" s="67">
        <f t="shared" si="8"/>
        <v>0</v>
      </c>
      <c r="M22" s="17">
        <f>IF(L22&gt;0,VLOOKUP(I22,Labour!$AR$1:$AT$15,3,FALSE),0)</f>
        <v>0</v>
      </c>
      <c r="N22" s="70">
        <f t="shared" si="1"/>
        <v>0</v>
      </c>
      <c r="R22" s="83">
        <f t="shared" si="2"/>
        <v>0</v>
      </c>
      <c r="S22" s="83">
        <f t="shared" si="2"/>
        <v>0</v>
      </c>
      <c r="T22" s="83">
        <f t="shared" si="2"/>
        <v>0</v>
      </c>
      <c r="U22" s="83">
        <f t="shared" si="2"/>
        <v>0</v>
      </c>
      <c r="V22" s="83">
        <f t="shared" si="3"/>
        <v>0</v>
      </c>
      <c r="W22" s="83">
        <f t="shared" si="3"/>
        <v>0</v>
      </c>
      <c r="X22" s="83">
        <f t="shared" si="4"/>
        <v>0</v>
      </c>
      <c r="Y22" s="83">
        <f t="shared" si="4"/>
        <v>0</v>
      </c>
      <c r="Z22" s="83">
        <f t="shared" si="4"/>
        <v>0</v>
      </c>
      <c r="AA22" s="171">
        <f t="shared" si="9"/>
        <v>0</v>
      </c>
      <c r="AB22" s="83">
        <f t="shared" si="5"/>
        <v>0</v>
      </c>
      <c r="AC22" s="83">
        <f t="shared" si="5"/>
        <v>0</v>
      </c>
      <c r="AD22" s="171">
        <f t="shared" si="10"/>
        <v>0</v>
      </c>
      <c r="AE22" s="171">
        <f>IF(AD22=1,SUM(AD$10:AD22),0)</f>
        <v>0</v>
      </c>
      <c r="AF22" s="82" t="str">
        <f t="shared" si="11"/>
        <v/>
      </c>
      <c r="AG22" s="171">
        <f t="shared" si="12"/>
        <v>0</v>
      </c>
    </row>
    <row r="23" spans="1:33" ht="12" customHeight="1" x14ac:dyDescent="0.25">
      <c r="A23" s="497"/>
      <c r="B23" s="15">
        <v>14</v>
      </c>
      <c r="C23" s="468">
        <f t="shared" si="6"/>
        <v>0</v>
      </c>
      <c r="D23" s="469"/>
      <c r="E23" s="470"/>
      <c r="F23" s="67">
        <f t="shared" si="7"/>
        <v>0</v>
      </c>
      <c r="G23" s="67">
        <f t="shared" si="7"/>
        <v>0</v>
      </c>
      <c r="H23" s="67">
        <f t="shared" si="7"/>
        <v>0</v>
      </c>
      <c r="I23" s="67">
        <f t="shared" si="0"/>
        <v>0</v>
      </c>
      <c r="J23" s="67">
        <f t="shared" si="8"/>
        <v>0</v>
      </c>
      <c r="K23" s="16">
        <f t="shared" si="8"/>
        <v>0</v>
      </c>
      <c r="L23" s="67">
        <f t="shared" si="8"/>
        <v>0</v>
      </c>
      <c r="M23" s="17">
        <f>IF(L23&gt;0,VLOOKUP(I23,Labour!$AR$1:$AT$15,3,FALSE),0)</f>
        <v>0</v>
      </c>
      <c r="N23" s="70">
        <f t="shared" si="1"/>
        <v>0</v>
      </c>
      <c r="R23" s="83">
        <f t="shared" si="2"/>
        <v>0</v>
      </c>
      <c r="S23" s="83">
        <f t="shared" si="2"/>
        <v>0</v>
      </c>
      <c r="T23" s="83">
        <f t="shared" si="2"/>
        <v>0</v>
      </c>
      <c r="U23" s="83">
        <f t="shared" si="2"/>
        <v>0</v>
      </c>
      <c r="V23" s="83">
        <f t="shared" si="3"/>
        <v>0</v>
      </c>
      <c r="W23" s="83">
        <f t="shared" si="3"/>
        <v>0</v>
      </c>
      <c r="X23" s="83">
        <f t="shared" si="4"/>
        <v>0</v>
      </c>
      <c r="Y23" s="83">
        <f t="shared" si="4"/>
        <v>0</v>
      </c>
      <c r="Z23" s="83">
        <f t="shared" si="4"/>
        <v>0</v>
      </c>
      <c r="AA23" s="171">
        <f t="shared" si="9"/>
        <v>0</v>
      </c>
      <c r="AB23" s="83">
        <f t="shared" si="5"/>
        <v>0</v>
      </c>
      <c r="AC23" s="83">
        <f t="shared" si="5"/>
        <v>0</v>
      </c>
      <c r="AD23" s="171">
        <f t="shared" si="10"/>
        <v>0</v>
      </c>
      <c r="AE23" s="171">
        <f>IF(AD23=1,SUM(AD$10:AD23),0)</f>
        <v>0</v>
      </c>
      <c r="AF23" s="82" t="str">
        <f t="shared" si="11"/>
        <v/>
      </c>
      <c r="AG23" s="171">
        <f t="shared" si="12"/>
        <v>0</v>
      </c>
    </row>
    <row r="24" spans="1:33" ht="12" customHeight="1" x14ac:dyDescent="0.25">
      <c r="A24" s="497"/>
      <c r="B24" s="15">
        <v>15</v>
      </c>
      <c r="C24" s="468">
        <f t="shared" si="6"/>
        <v>0</v>
      </c>
      <c r="D24" s="469"/>
      <c r="E24" s="470"/>
      <c r="F24" s="67">
        <f t="shared" si="7"/>
        <v>0</v>
      </c>
      <c r="G24" s="67">
        <f t="shared" si="7"/>
        <v>0</v>
      </c>
      <c r="H24" s="67">
        <f t="shared" si="7"/>
        <v>0</v>
      </c>
      <c r="I24" s="67">
        <f t="shared" si="0"/>
        <v>0</v>
      </c>
      <c r="J24" s="67">
        <f t="shared" si="8"/>
        <v>0</v>
      </c>
      <c r="K24" s="16">
        <f t="shared" si="8"/>
        <v>0</v>
      </c>
      <c r="L24" s="67">
        <f t="shared" si="8"/>
        <v>0</v>
      </c>
      <c r="M24" s="17">
        <f>IF(L24&gt;0,VLOOKUP(I24,Labour!$AR$1:$AT$15,3,FALSE),0)</f>
        <v>0</v>
      </c>
      <c r="N24" s="70">
        <f t="shared" si="1"/>
        <v>0</v>
      </c>
      <c r="R24" s="83">
        <f t="shared" si="2"/>
        <v>0</v>
      </c>
      <c r="S24" s="83">
        <f t="shared" si="2"/>
        <v>0</v>
      </c>
      <c r="T24" s="83">
        <f t="shared" si="2"/>
        <v>0</v>
      </c>
      <c r="U24" s="83">
        <f t="shared" si="2"/>
        <v>0</v>
      </c>
      <c r="V24" s="83">
        <f t="shared" si="3"/>
        <v>0</v>
      </c>
      <c r="W24" s="83">
        <f t="shared" si="3"/>
        <v>0</v>
      </c>
      <c r="X24" s="83">
        <f t="shared" si="4"/>
        <v>0</v>
      </c>
      <c r="Y24" s="83">
        <f t="shared" si="4"/>
        <v>0</v>
      </c>
      <c r="Z24" s="83">
        <f t="shared" si="4"/>
        <v>0</v>
      </c>
      <c r="AA24" s="171">
        <f t="shared" si="9"/>
        <v>0</v>
      </c>
      <c r="AB24" s="83">
        <f t="shared" si="5"/>
        <v>0</v>
      </c>
      <c r="AC24" s="83">
        <f t="shared" si="5"/>
        <v>0</v>
      </c>
      <c r="AD24" s="171">
        <f t="shared" si="10"/>
        <v>0</v>
      </c>
      <c r="AE24" s="171">
        <f>IF(AD24=1,SUM(AD$10:AD24),0)</f>
        <v>0</v>
      </c>
      <c r="AF24" s="82" t="str">
        <f t="shared" si="11"/>
        <v/>
      </c>
      <c r="AG24" s="171">
        <f t="shared" si="12"/>
        <v>0</v>
      </c>
    </row>
    <row r="25" spans="1:33" ht="12" customHeight="1" x14ac:dyDescent="0.25">
      <c r="A25" s="497"/>
      <c r="B25" s="15">
        <v>16</v>
      </c>
      <c r="C25" s="468">
        <f t="shared" si="6"/>
        <v>0</v>
      </c>
      <c r="D25" s="469"/>
      <c r="E25" s="470"/>
      <c r="F25" s="67">
        <f t="shared" si="7"/>
        <v>0</v>
      </c>
      <c r="G25" s="67">
        <f t="shared" si="7"/>
        <v>0</v>
      </c>
      <c r="H25" s="67">
        <f t="shared" si="7"/>
        <v>0</v>
      </c>
      <c r="I25" s="67">
        <f t="shared" si="0"/>
        <v>0</v>
      </c>
      <c r="J25" s="67">
        <f t="shared" si="8"/>
        <v>0</v>
      </c>
      <c r="K25" s="16">
        <f t="shared" si="8"/>
        <v>0</v>
      </c>
      <c r="L25" s="67">
        <f t="shared" si="8"/>
        <v>0</v>
      </c>
      <c r="M25" s="17">
        <f>IF(L25&gt;0,VLOOKUP(I25,Labour!$AR$1:$AT$15,3,FALSE),0)</f>
        <v>0</v>
      </c>
      <c r="N25" s="70">
        <f t="shared" si="1"/>
        <v>0</v>
      </c>
      <c r="R25" s="83">
        <f t="shared" si="2"/>
        <v>0</v>
      </c>
      <c r="S25" s="83">
        <f t="shared" si="2"/>
        <v>0</v>
      </c>
      <c r="T25" s="83">
        <f t="shared" si="2"/>
        <v>0</v>
      </c>
      <c r="U25" s="83">
        <f t="shared" si="2"/>
        <v>0</v>
      </c>
      <c r="V25" s="83">
        <f t="shared" si="3"/>
        <v>0</v>
      </c>
      <c r="W25" s="83">
        <f t="shared" si="3"/>
        <v>0</v>
      </c>
      <c r="X25" s="83">
        <f t="shared" si="4"/>
        <v>0</v>
      </c>
      <c r="Y25" s="83">
        <f t="shared" si="4"/>
        <v>0</v>
      </c>
      <c r="Z25" s="83">
        <f t="shared" si="4"/>
        <v>0</v>
      </c>
      <c r="AA25" s="171">
        <f t="shared" si="9"/>
        <v>0</v>
      </c>
      <c r="AB25" s="83">
        <f t="shared" si="5"/>
        <v>0</v>
      </c>
      <c r="AC25" s="83">
        <f t="shared" si="5"/>
        <v>0</v>
      </c>
      <c r="AD25" s="171">
        <f t="shared" si="10"/>
        <v>0</v>
      </c>
      <c r="AE25" s="171">
        <f>IF(AD25=1,SUM(AD$10:AD25),0)</f>
        <v>0</v>
      </c>
      <c r="AF25" s="82" t="str">
        <f t="shared" si="11"/>
        <v/>
      </c>
      <c r="AG25" s="171">
        <f t="shared" si="12"/>
        <v>0</v>
      </c>
    </row>
    <row r="26" spans="1:33" ht="12" customHeight="1" x14ac:dyDescent="0.25">
      <c r="A26" s="497"/>
      <c r="B26" s="15">
        <v>17</v>
      </c>
      <c r="C26" s="468">
        <f t="shared" si="6"/>
        <v>0</v>
      </c>
      <c r="D26" s="469"/>
      <c r="E26" s="470"/>
      <c r="F26" s="67">
        <f t="shared" si="7"/>
        <v>0</v>
      </c>
      <c r="G26" s="67">
        <f t="shared" si="7"/>
        <v>0</v>
      </c>
      <c r="H26" s="67">
        <f t="shared" si="7"/>
        <v>0</v>
      </c>
      <c r="I26" s="67">
        <f t="shared" si="0"/>
        <v>0</v>
      </c>
      <c r="J26" s="67">
        <f t="shared" si="8"/>
        <v>0</v>
      </c>
      <c r="K26" s="16">
        <f t="shared" si="8"/>
        <v>0</v>
      </c>
      <c r="L26" s="67">
        <f t="shared" si="8"/>
        <v>0</v>
      </c>
      <c r="M26" s="17">
        <f>IF(L26&gt;0,VLOOKUP(I26,Labour!$AR$1:$AT$15,3,FALSE),0)</f>
        <v>0</v>
      </c>
      <c r="N26" s="70">
        <f t="shared" si="1"/>
        <v>0</v>
      </c>
      <c r="R26" s="83">
        <f t="shared" si="2"/>
        <v>0</v>
      </c>
      <c r="S26" s="83">
        <f t="shared" si="2"/>
        <v>0</v>
      </c>
      <c r="T26" s="83">
        <f t="shared" si="2"/>
        <v>0</v>
      </c>
      <c r="U26" s="83">
        <f t="shared" si="2"/>
        <v>0</v>
      </c>
      <c r="V26" s="83">
        <f t="shared" si="3"/>
        <v>0</v>
      </c>
      <c r="W26" s="83">
        <f t="shared" si="3"/>
        <v>0</v>
      </c>
      <c r="X26" s="83">
        <f t="shared" si="4"/>
        <v>0</v>
      </c>
      <c r="Y26" s="83">
        <f t="shared" si="4"/>
        <v>0</v>
      </c>
      <c r="Z26" s="83">
        <f t="shared" si="4"/>
        <v>0</v>
      </c>
      <c r="AA26" s="171">
        <f t="shared" si="9"/>
        <v>0</v>
      </c>
      <c r="AB26" s="83">
        <f t="shared" si="5"/>
        <v>0</v>
      </c>
      <c r="AC26" s="83">
        <f t="shared" si="5"/>
        <v>0</v>
      </c>
      <c r="AD26" s="171">
        <f t="shared" si="10"/>
        <v>0</v>
      </c>
      <c r="AE26" s="171">
        <f>IF(AD26=1,SUM(AD$10:AD26),0)</f>
        <v>0</v>
      </c>
      <c r="AF26" s="82" t="str">
        <f t="shared" si="11"/>
        <v/>
      </c>
      <c r="AG26" s="171">
        <f t="shared" si="12"/>
        <v>0</v>
      </c>
    </row>
    <row r="27" spans="1:33" ht="12" customHeight="1" x14ac:dyDescent="0.25">
      <c r="A27" s="497"/>
      <c r="B27" s="15">
        <v>18</v>
      </c>
      <c r="C27" s="468">
        <f t="shared" si="6"/>
        <v>0</v>
      </c>
      <c r="D27" s="469"/>
      <c r="E27" s="470"/>
      <c r="F27" s="67">
        <f t="shared" si="7"/>
        <v>0</v>
      </c>
      <c r="G27" s="67">
        <f t="shared" si="7"/>
        <v>0</v>
      </c>
      <c r="H27" s="67">
        <f t="shared" si="7"/>
        <v>0</v>
      </c>
      <c r="I27" s="67">
        <f t="shared" si="0"/>
        <v>0</v>
      </c>
      <c r="J27" s="67">
        <f t="shared" si="8"/>
        <v>0</v>
      </c>
      <c r="K27" s="16">
        <f t="shared" si="8"/>
        <v>0</v>
      </c>
      <c r="L27" s="67">
        <f t="shared" si="8"/>
        <v>0</v>
      </c>
      <c r="M27" s="17">
        <f>IF(L27&gt;0,VLOOKUP(I27,Labour!$AR$1:$AT$15,3,FALSE),0)</f>
        <v>0</v>
      </c>
      <c r="N27" s="70">
        <f t="shared" si="1"/>
        <v>0</v>
      </c>
      <c r="R27" s="83">
        <f t="shared" si="2"/>
        <v>0</v>
      </c>
      <c r="S27" s="83">
        <f t="shared" si="2"/>
        <v>0</v>
      </c>
      <c r="T27" s="83">
        <f t="shared" si="2"/>
        <v>0</v>
      </c>
      <c r="U27" s="83">
        <f t="shared" si="2"/>
        <v>0</v>
      </c>
      <c r="V27" s="83">
        <f t="shared" si="3"/>
        <v>0</v>
      </c>
      <c r="W27" s="83">
        <f t="shared" si="3"/>
        <v>0</v>
      </c>
      <c r="X27" s="83">
        <f t="shared" si="4"/>
        <v>0</v>
      </c>
      <c r="Y27" s="83">
        <f t="shared" si="4"/>
        <v>0</v>
      </c>
      <c r="Z27" s="83">
        <f t="shared" si="4"/>
        <v>0</v>
      </c>
      <c r="AA27" s="171">
        <f t="shared" si="9"/>
        <v>0</v>
      </c>
      <c r="AB27" s="83">
        <f t="shared" si="5"/>
        <v>0</v>
      </c>
      <c r="AC27" s="83">
        <f t="shared" si="5"/>
        <v>0</v>
      </c>
      <c r="AD27" s="171">
        <f t="shared" si="10"/>
        <v>0</v>
      </c>
      <c r="AE27" s="171">
        <f>IF(AD27=1,SUM(AD$10:AD27),0)</f>
        <v>0</v>
      </c>
      <c r="AF27" s="82" t="str">
        <f t="shared" si="11"/>
        <v/>
      </c>
      <c r="AG27" s="171">
        <f t="shared" si="12"/>
        <v>0</v>
      </c>
    </row>
    <row r="28" spans="1:33" ht="12" customHeight="1" x14ac:dyDescent="0.25">
      <c r="A28" s="497"/>
      <c r="B28" s="15">
        <v>19</v>
      </c>
      <c r="C28" s="468">
        <f t="shared" si="6"/>
        <v>0</v>
      </c>
      <c r="D28" s="469"/>
      <c r="E28" s="470"/>
      <c r="F28" s="67">
        <f t="shared" si="7"/>
        <v>0</v>
      </c>
      <c r="G28" s="67">
        <f t="shared" si="7"/>
        <v>0</v>
      </c>
      <c r="H28" s="67">
        <f t="shared" si="7"/>
        <v>0</v>
      </c>
      <c r="I28" s="67">
        <f t="shared" si="0"/>
        <v>0</v>
      </c>
      <c r="J28" s="67">
        <f t="shared" si="8"/>
        <v>0</v>
      </c>
      <c r="K28" s="16">
        <f t="shared" si="8"/>
        <v>0</v>
      </c>
      <c r="L28" s="67">
        <f t="shared" si="8"/>
        <v>0</v>
      </c>
      <c r="M28" s="17">
        <f>IF(L28&gt;0,VLOOKUP(I28,Labour!$AR$1:$AT$15,3,FALSE),0)</f>
        <v>0</v>
      </c>
      <c r="N28" s="70">
        <f t="shared" si="1"/>
        <v>0</v>
      </c>
      <c r="R28" s="83">
        <f t="shared" si="2"/>
        <v>0</v>
      </c>
      <c r="S28" s="83">
        <f t="shared" si="2"/>
        <v>0</v>
      </c>
      <c r="T28" s="83">
        <f t="shared" si="2"/>
        <v>0</v>
      </c>
      <c r="U28" s="83">
        <f t="shared" si="2"/>
        <v>0</v>
      </c>
      <c r="V28" s="83">
        <f t="shared" si="3"/>
        <v>0</v>
      </c>
      <c r="W28" s="83">
        <f t="shared" si="3"/>
        <v>0</v>
      </c>
      <c r="X28" s="83">
        <f t="shared" si="4"/>
        <v>0</v>
      </c>
      <c r="Y28" s="83">
        <f t="shared" si="4"/>
        <v>0</v>
      </c>
      <c r="Z28" s="83">
        <f t="shared" si="4"/>
        <v>0</v>
      </c>
      <c r="AA28" s="171">
        <f t="shared" si="9"/>
        <v>0</v>
      </c>
      <c r="AB28" s="83">
        <f t="shared" si="5"/>
        <v>0</v>
      </c>
      <c r="AC28" s="83">
        <f t="shared" si="5"/>
        <v>0</v>
      </c>
      <c r="AD28" s="171">
        <f t="shared" si="10"/>
        <v>0</v>
      </c>
      <c r="AE28" s="171">
        <f>IF(AD28=1,SUM(AD$10:AD28),0)</f>
        <v>0</v>
      </c>
      <c r="AF28" s="82" t="str">
        <f t="shared" si="11"/>
        <v/>
      </c>
      <c r="AG28" s="171">
        <f t="shared" si="12"/>
        <v>0</v>
      </c>
    </row>
    <row r="29" spans="1:33" ht="12" customHeight="1" x14ac:dyDescent="0.25">
      <c r="A29" s="497"/>
      <c r="B29" s="15">
        <v>20</v>
      </c>
      <c r="C29" s="468">
        <f t="shared" si="6"/>
        <v>0</v>
      </c>
      <c r="D29" s="469"/>
      <c r="E29" s="470"/>
      <c r="F29" s="67">
        <f t="shared" si="7"/>
        <v>0</v>
      </c>
      <c r="G29" s="67">
        <f t="shared" si="7"/>
        <v>0</v>
      </c>
      <c r="H29" s="67">
        <f t="shared" si="7"/>
        <v>0</v>
      </c>
      <c r="I29" s="67">
        <f t="shared" si="0"/>
        <v>0</v>
      </c>
      <c r="J29" s="67">
        <f t="shared" si="8"/>
        <v>0</v>
      </c>
      <c r="K29" s="16">
        <f t="shared" si="8"/>
        <v>0</v>
      </c>
      <c r="L29" s="67">
        <f t="shared" si="8"/>
        <v>0</v>
      </c>
      <c r="M29" s="17">
        <f>IF(L29&gt;0,VLOOKUP(I29,Labour!$AR$1:$AT$15,3,FALSE),0)</f>
        <v>0</v>
      </c>
      <c r="N29" s="70">
        <f t="shared" si="1"/>
        <v>0</v>
      </c>
      <c r="R29" s="83">
        <f t="shared" si="2"/>
        <v>0</v>
      </c>
      <c r="S29" s="83">
        <f t="shared" si="2"/>
        <v>0</v>
      </c>
      <c r="T29" s="83">
        <f t="shared" si="2"/>
        <v>0</v>
      </c>
      <c r="U29" s="83">
        <f t="shared" si="2"/>
        <v>0</v>
      </c>
      <c r="V29" s="83">
        <f t="shared" si="3"/>
        <v>0</v>
      </c>
      <c r="W29" s="83">
        <f t="shared" si="3"/>
        <v>0</v>
      </c>
      <c r="X29" s="83">
        <f t="shared" si="4"/>
        <v>0</v>
      </c>
      <c r="Y29" s="83">
        <f t="shared" si="4"/>
        <v>0</v>
      </c>
      <c r="Z29" s="83">
        <f t="shared" si="4"/>
        <v>0</v>
      </c>
      <c r="AA29" s="171">
        <f t="shared" si="9"/>
        <v>0</v>
      </c>
      <c r="AB29" s="83">
        <f t="shared" si="5"/>
        <v>0</v>
      </c>
      <c r="AC29" s="83">
        <f t="shared" si="5"/>
        <v>0</v>
      </c>
      <c r="AD29" s="171">
        <f t="shared" si="10"/>
        <v>0</v>
      </c>
      <c r="AE29" s="171">
        <f>IF(AD29=1,SUM(AD$10:AD29),0)</f>
        <v>0</v>
      </c>
      <c r="AF29" s="82" t="str">
        <f t="shared" si="11"/>
        <v/>
      </c>
      <c r="AG29" s="171">
        <f t="shared" si="12"/>
        <v>0</v>
      </c>
    </row>
    <row r="30" spans="1:33" ht="12" customHeight="1" x14ac:dyDescent="0.25">
      <c r="A30" s="497"/>
      <c r="B30" s="15">
        <v>21</v>
      </c>
      <c r="C30" s="468">
        <f t="shared" si="6"/>
        <v>0</v>
      </c>
      <c r="D30" s="469"/>
      <c r="E30" s="470"/>
      <c r="F30" s="67">
        <f t="shared" si="7"/>
        <v>0</v>
      </c>
      <c r="G30" s="67">
        <f t="shared" si="7"/>
        <v>0</v>
      </c>
      <c r="H30" s="67">
        <f t="shared" si="7"/>
        <v>0</v>
      </c>
      <c r="I30" s="67">
        <f t="shared" si="0"/>
        <v>0</v>
      </c>
      <c r="J30" s="67">
        <f t="shared" si="8"/>
        <v>0</v>
      </c>
      <c r="K30" s="16">
        <f t="shared" si="8"/>
        <v>0</v>
      </c>
      <c r="L30" s="67">
        <f t="shared" si="8"/>
        <v>0</v>
      </c>
      <c r="M30" s="17">
        <f>IF(L30&gt;0,VLOOKUP(I30,Labour!$AR$1:$AT$15,3,FALSE),0)</f>
        <v>0</v>
      </c>
      <c r="N30" s="70">
        <f t="shared" si="1"/>
        <v>0</v>
      </c>
      <c r="R30" s="83">
        <f t="shared" ref="R30:U49" si="13">IF($B30&lt;=$U$3,VLOOKUP($B30,WTABLE,R$9,FALSE),0)</f>
        <v>0</v>
      </c>
      <c r="S30" s="83">
        <f t="shared" si="13"/>
        <v>0</v>
      </c>
      <c r="T30" s="83">
        <f t="shared" si="13"/>
        <v>0</v>
      </c>
      <c r="U30" s="83">
        <f t="shared" si="13"/>
        <v>0</v>
      </c>
      <c r="V30" s="83">
        <f t="shared" ref="V30:W49" si="14">IF($B30&lt;=$U$3,IF(VLOOKUP($B30,WTABLE,V$9,FALSE)=V$8,$U30,0),0)</f>
        <v>0</v>
      </c>
      <c r="W30" s="83">
        <f t="shared" si="14"/>
        <v>0</v>
      </c>
      <c r="X30" s="83">
        <f t="shared" ref="X30:Z49" si="15">IF($B30&lt;=$U$3,VLOOKUP($B30,WTABLE,X$9,FALSE),0)</f>
        <v>0</v>
      </c>
      <c r="Y30" s="83">
        <f t="shared" si="15"/>
        <v>0</v>
      </c>
      <c r="Z30" s="83">
        <f t="shared" si="15"/>
        <v>0</v>
      </c>
      <c r="AA30" s="171">
        <f t="shared" si="9"/>
        <v>0</v>
      </c>
      <c r="AB30" s="83">
        <f t="shared" ref="AB30:AC49" si="16">IF($B30&lt;=$U$3,VLOOKUP($B30,WTABLE,AB$9,FALSE),0)</f>
        <v>0</v>
      </c>
      <c r="AC30" s="83">
        <f t="shared" si="16"/>
        <v>0</v>
      </c>
      <c r="AD30" s="171">
        <f t="shared" si="10"/>
        <v>0</v>
      </c>
      <c r="AE30" s="171">
        <f>IF(AD30=1,SUM(AD$10:AD30),0)</f>
        <v>0</v>
      </c>
      <c r="AF30" s="82" t="str">
        <f t="shared" si="11"/>
        <v/>
      </c>
      <c r="AG30" s="171">
        <f t="shared" si="12"/>
        <v>0</v>
      </c>
    </row>
    <row r="31" spans="1:33" ht="12" customHeight="1" x14ac:dyDescent="0.25">
      <c r="A31" s="497"/>
      <c r="B31" s="15">
        <v>22</v>
      </c>
      <c r="C31" s="468">
        <f t="shared" si="6"/>
        <v>0</v>
      </c>
      <c r="D31" s="469"/>
      <c r="E31" s="470"/>
      <c r="F31" s="67">
        <f t="shared" si="7"/>
        <v>0</v>
      </c>
      <c r="G31" s="67">
        <f t="shared" si="7"/>
        <v>0</v>
      </c>
      <c r="H31" s="67">
        <f t="shared" si="7"/>
        <v>0</v>
      </c>
      <c r="I31" s="67">
        <f t="shared" si="0"/>
        <v>0</v>
      </c>
      <c r="J31" s="67">
        <f t="shared" si="8"/>
        <v>0</v>
      </c>
      <c r="K31" s="16">
        <f t="shared" si="8"/>
        <v>0</v>
      </c>
      <c r="L31" s="67">
        <f t="shared" si="8"/>
        <v>0</v>
      </c>
      <c r="M31" s="17">
        <f>IF(L31&gt;0,VLOOKUP(I31,Labour!$AR$1:$AT$15,3,FALSE),0)</f>
        <v>0</v>
      </c>
      <c r="N31" s="70">
        <f t="shared" si="1"/>
        <v>0</v>
      </c>
      <c r="R31" s="83">
        <f t="shared" si="13"/>
        <v>0</v>
      </c>
      <c r="S31" s="83">
        <f t="shared" si="13"/>
        <v>0</v>
      </c>
      <c r="T31" s="83">
        <f t="shared" si="13"/>
        <v>0</v>
      </c>
      <c r="U31" s="83">
        <f t="shared" si="13"/>
        <v>0</v>
      </c>
      <c r="V31" s="83">
        <f t="shared" si="14"/>
        <v>0</v>
      </c>
      <c r="W31" s="83">
        <f t="shared" si="14"/>
        <v>0</v>
      </c>
      <c r="X31" s="83">
        <f t="shared" si="15"/>
        <v>0</v>
      </c>
      <c r="Y31" s="83">
        <f t="shared" si="15"/>
        <v>0</v>
      </c>
      <c r="Z31" s="83">
        <f t="shared" si="15"/>
        <v>0</v>
      </c>
      <c r="AA31" s="171">
        <f t="shared" si="9"/>
        <v>0</v>
      </c>
      <c r="AB31" s="83">
        <f t="shared" si="16"/>
        <v>0</v>
      </c>
      <c r="AC31" s="83">
        <f t="shared" si="16"/>
        <v>0</v>
      </c>
      <c r="AD31" s="171">
        <f t="shared" si="10"/>
        <v>0</v>
      </c>
      <c r="AE31" s="171">
        <f>IF(AD31=1,SUM(AD$10:AD31),0)</f>
        <v>0</v>
      </c>
      <c r="AF31" s="82" t="str">
        <f t="shared" si="11"/>
        <v/>
      </c>
      <c r="AG31" s="171">
        <f t="shared" si="12"/>
        <v>0</v>
      </c>
    </row>
    <row r="32" spans="1:33" ht="12" customHeight="1" x14ac:dyDescent="0.25">
      <c r="A32" s="497"/>
      <c r="B32" s="15">
        <v>23</v>
      </c>
      <c r="C32" s="468">
        <f t="shared" si="6"/>
        <v>0</v>
      </c>
      <c r="D32" s="469"/>
      <c r="E32" s="470"/>
      <c r="F32" s="67">
        <f t="shared" si="7"/>
        <v>0</v>
      </c>
      <c r="G32" s="67">
        <f t="shared" si="7"/>
        <v>0</v>
      </c>
      <c r="H32" s="67">
        <f t="shared" si="7"/>
        <v>0</v>
      </c>
      <c r="I32" s="67">
        <f t="shared" si="0"/>
        <v>0</v>
      </c>
      <c r="J32" s="67">
        <f t="shared" si="8"/>
        <v>0</v>
      </c>
      <c r="K32" s="16">
        <f t="shared" si="8"/>
        <v>0</v>
      </c>
      <c r="L32" s="67">
        <f t="shared" si="8"/>
        <v>0</v>
      </c>
      <c r="M32" s="17">
        <f>IF(L32&gt;0,VLOOKUP(I32,Labour!$AR$1:$AT$15,3,FALSE),0)</f>
        <v>0</v>
      </c>
      <c r="N32" s="70">
        <f t="shared" si="1"/>
        <v>0</v>
      </c>
      <c r="R32" s="83">
        <f t="shared" si="13"/>
        <v>0</v>
      </c>
      <c r="S32" s="83">
        <f t="shared" si="13"/>
        <v>0</v>
      </c>
      <c r="T32" s="83">
        <f t="shared" si="13"/>
        <v>0</v>
      </c>
      <c r="U32" s="83">
        <f t="shared" si="13"/>
        <v>0</v>
      </c>
      <c r="V32" s="83">
        <f t="shared" si="14"/>
        <v>0</v>
      </c>
      <c r="W32" s="83">
        <f t="shared" si="14"/>
        <v>0</v>
      </c>
      <c r="X32" s="83">
        <f t="shared" si="15"/>
        <v>0</v>
      </c>
      <c r="Y32" s="83">
        <f t="shared" si="15"/>
        <v>0</v>
      </c>
      <c r="Z32" s="83">
        <f t="shared" si="15"/>
        <v>0</v>
      </c>
      <c r="AA32" s="171">
        <f t="shared" si="9"/>
        <v>0</v>
      </c>
      <c r="AB32" s="83">
        <f t="shared" si="16"/>
        <v>0</v>
      </c>
      <c r="AC32" s="83">
        <f t="shared" si="16"/>
        <v>0</v>
      </c>
      <c r="AD32" s="171">
        <f t="shared" si="10"/>
        <v>0</v>
      </c>
      <c r="AE32" s="171">
        <f>IF(AD32=1,SUM(AD$10:AD32),0)</f>
        <v>0</v>
      </c>
      <c r="AF32" s="82" t="str">
        <f t="shared" si="11"/>
        <v/>
      </c>
      <c r="AG32" s="171">
        <f t="shared" si="12"/>
        <v>0</v>
      </c>
    </row>
    <row r="33" spans="1:33" ht="12" customHeight="1" x14ac:dyDescent="0.25">
      <c r="A33" s="497"/>
      <c r="B33" s="15">
        <v>24</v>
      </c>
      <c r="C33" s="468">
        <f t="shared" si="6"/>
        <v>0</v>
      </c>
      <c r="D33" s="469"/>
      <c r="E33" s="470"/>
      <c r="F33" s="67">
        <f t="shared" si="7"/>
        <v>0</v>
      </c>
      <c r="G33" s="67">
        <f t="shared" si="7"/>
        <v>0</v>
      </c>
      <c r="H33" s="67">
        <f t="shared" si="7"/>
        <v>0</v>
      </c>
      <c r="I33" s="67">
        <f t="shared" si="0"/>
        <v>0</v>
      </c>
      <c r="J33" s="67">
        <f t="shared" si="8"/>
        <v>0</v>
      </c>
      <c r="K33" s="16">
        <f t="shared" si="8"/>
        <v>0</v>
      </c>
      <c r="L33" s="67">
        <f t="shared" si="8"/>
        <v>0</v>
      </c>
      <c r="M33" s="17">
        <f>IF(L33&gt;0,VLOOKUP(I33,Labour!$AR$1:$AT$15,3,FALSE),0)</f>
        <v>0</v>
      </c>
      <c r="N33" s="70">
        <f t="shared" si="1"/>
        <v>0</v>
      </c>
      <c r="R33" s="83">
        <f t="shared" si="13"/>
        <v>0</v>
      </c>
      <c r="S33" s="83">
        <f t="shared" si="13"/>
        <v>0</v>
      </c>
      <c r="T33" s="83">
        <f t="shared" si="13"/>
        <v>0</v>
      </c>
      <c r="U33" s="83">
        <f t="shared" si="13"/>
        <v>0</v>
      </c>
      <c r="V33" s="83">
        <f t="shared" si="14"/>
        <v>0</v>
      </c>
      <c r="W33" s="83">
        <f t="shared" si="14"/>
        <v>0</v>
      </c>
      <c r="X33" s="83">
        <f t="shared" si="15"/>
        <v>0</v>
      </c>
      <c r="Y33" s="83">
        <f t="shared" si="15"/>
        <v>0</v>
      </c>
      <c r="Z33" s="83">
        <f t="shared" si="15"/>
        <v>0</v>
      </c>
      <c r="AA33" s="171">
        <f t="shared" si="9"/>
        <v>0</v>
      </c>
      <c r="AB33" s="83">
        <f t="shared" si="16"/>
        <v>0</v>
      </c>
      <c r="AC33" s="83">
        <f t="shared" si="16"/>
        <v>0</v>
      </c>
      <c r="AD33" s="171">
        <f t="shared" si="10"/>
        <v>0</v>
      </c>
      <c r="AE33" s="171">
        <f>IF(AD33=1,SUM(AD$10:AD33),0)</f>
        <v>0</v>
      </c>
      <c r="AF33" s="82" t="str">
        <f t="shared" si="11"/>
        <v/>
      </c>
      <c r="AG33" s="171">
        <f t="shared" si="12"/>
        <v>0</v>
      </c>
    </row>
    <row r="34" spans="1:33" ht="12" customHeight="1" x14ac:dyDescent="0.25">
      <c r="A34" s="497"/>
      <c r="B34" s="15">
        <v>25</v>
      </c>
      <c r="C34" s="468">
        <f t="shared" si="6"/>
        <v>0</v>
      </c>
      <c r="D34" s="469"/>
      <c r="E34" s="470"/>
      <c r="F34" s="67">
        <f t="shared" si="7"/>
        <v>0</v>
      </c>
      <c r="G34" s="67">
        <f t="shared" si="7"/>
        <v>0</v>
      </c>
      <c r="H34" s="67">
        <f t="shared" si="7"/>
        <v>0</v>
      </c>
      <c r="I34" s="67">
        <f t="shared" si="0"/>
        <v>0</v>
      </c>
      <c r="J34" s="67">
        <f t="shared" si="8"/>
        <v>0</v>
      </c>
      <c r="K34" s="16">
        <f t="shared" si="8"/>
        <v>0</v>
      </c>
      <c r="L34" s="67">
        <f t="shared" si="8"/>
        <v>0</v>
      </c>
      <c r="M34" s="17">
        <f>IF(L34&gt;0,VLOOKUP(I34,Labour!$AR$1:$AT$15,3,FALSE),0)</f>
        <v>0</v>
      </c>
      <c r="N34" s="70">
        <f t="shared" si="1"/>
        <v>0</v>
      </c>
      <c r="R34" s="83">
        <f t="shared" si="13"/>
        <v>0</v>
      </c>
      <c r="S34" s="83">
        <f t="shared" si="13"/>
        <v>0</v>
      </c>
      <c r="T34" s="83">
        <f t="shared" si="13"/>
        <v>0</v>
      </c>
      <c r="U34" s="83">
        <f t="shared" si="13"/>
        <v>0</v>
      </c>
      <c r="V34" s="83">
        <f t="shared" si="14"/>
        <v>0</v>
      </c>
      <c r="W34" s="83">
        <f t="shared" si="14"/>
        <v>0</v>
      </c>
      <c r="X34" s="83">
        <f t="shared" si="15"/>
        <v>0</v>
      </c>
      <c r="Y34" s="83">
        <f t="shared" si="15"/>
        <v>0</v>
      </c>
      <c r="Z34" s="83">
        <f t="shared" si="15"/>
        <v>0</v>
      </c>
      <c r="AA34" s="171">
        <f t="shared" si="9"/>
        <v>0</v>
      </c>
      <c r="AB34" s="83">
        <f t="shared" si="16"/>
        <v>0</v>
      </c>
      <c r="AC34" s="83">
        <f t="shared" si="16"/>
        <v>0</v>
      </c>
      <c r="AD34" s="171">
        <f t="shared" si="10"/>
        <v>0</v>
      </c>
      <c r="AE34" s="171">
        <f>IF(AD34=1,SUM(AD$10:AD34),0)</f>
        <v>0</v>
      </c>
      <c r="AF34" s="82" t="str">
        <f t="shared" si="11"/>
        <v/>
      </c>
      <c r="AG34" s="171">
        <f t="shared" si="12"/>
        <v>0</v>
      </c>
    </row>
    <row r="35" spans="1:33" ht="12" customHeight="1" x14ac:dyDescent="0.25">
      <c r="A35" s="497"/>
      <c r="B35" s="15">
        <v>26</v>
      </c>
      <c r="C35" s="468">
        <f t="shared" si="6"/>
        <v>0</v>
      </c>
      <c r="D35" s="469"/>
      <c r="E35" s="470"/>
      <c r="F35" s="67">
        <f t="shared" si="7"/>
        <v>0</v>
      </c>
      <c r="G35" s="67">
        <f t="shared" si="7"/>
        <v>0</v>
      </c>
      <c r="H35" s="67">
        <f t="shared" si="7"/>
        <v>0</v>
      </c>
      <c r="I35" s="67">
        <f t="shared" si="0"/>
        <v>0</v>
      </c>
      <c r="J35" s="67">
        <f t="shared" si="8"/>
        <v>0</v>
      </c>
      <c r="K35" s="16">
        <f t="shared" si="8"/>
        <v>0</v>
      </c>
      <c r="L35" s="67">
        <f t="shared" si="8"/>
        <v>0</v>
      </c>
      <c r="M35" s="17">
        <f>IF(L35&gt;0,VLOOKUP(I35,Labour!$AR$1:$AT$15,3,FALSE),0)</f>
        <v>0</v>
      </c>
      <c r="N35" s="70">
        <f t="shared" si="1"/>
        <v>0</v>
      </c>
      <c r="R35" s="83">
        <f t="shared" si="13"/>
        <v>0</v>
      </c>
      <c r="S35" s="83">
        <f t="shared" si="13"/>
        <v>0</v>
      </c>
      <c r="T35" s="83">
        <f t="shared" si="13"/>
        <v>0</v>
      </c>
      <c r="U35" s="83">
        <f t="shared" si="13"/>
        <v>0</v>
      </c>
      <c r="V35" s="83">
        <f t="shared" si="14"/>
        <v>0</v>
      </c>
      <c r="W35" s="83">
        <f t="shared" si="14"/>
        <v>0</v>
      </c>
      <c r="X35" s="83">
        <f t="shared" si="15"/>
        <v>0</v>
      </c>
      <c r="Y35" s="83">
        <f t="shared" si="15"/>
        <v>0</v>
      </c>
      <c r="Z35" s="83">
        <f t="shared" si="15"/>
        <v>0</v>
      </c>
      <c r="AA35" s="171">
        <f t="shared" si="9"/>
        <v>0</v>
      </c>
      <c r="AB35" s="83">
        <f t="shared" si="16"/>
        <v>0</v>
      </c>
      <c r="AC35" s="83">
        <f t="shared" si="16"/>
        <v>0</v>
      </c>
      <c r="AD35" s="171">
        <f t="shared" si="10"/>
        <v>0</v>
      </c>
      <c r="AE35" s="171">
        <f>IF(AD35=1,SUM(AD$10:AD35),0)</f>
        <v>0</v>
      </c>
      <c r="AF35" s="82" t="str">
        <f t="shared" si="11"/>
        <v/>
      </c>
      <c r="AG35" s="171">
        <f t="shared" si="12"/>
        <v>0</v>
      </c>
    </row>
    <row r="36" spans="1:33" ht="12" customHeight="1" x14ac:dyDescent="0.25">
      <c r="A36" s="497"/>
      <c r="B36" s="15">
        <v>27</v>
      </c>
      <c r="C36" s="468">
        <f t="shared" si="6"/>
        <v>0</v>
      </c>
      <c r="D36" s="469"/>
      <c r="E36" s="470"/>
      <c r="F36" s="67">
        <f t="shared" si="7"/>
        <v>0</v>
      </c>
      <c r="G36" s="67">
        <f t="shared" si="7"/>
        <v>0</v>
      </c>
      <c r="H36" s="67">
        <f t="shared" si="7"/>
        <v>0</v>
      </c>
      <c r="I36" s="67">
        <f t="shared" si="0"/>
        <v>0</v>
      </c>
      <c r="J36" s="67">
        <f t="shared" si="8"/>
        <v>0</v>
      </c>
      <c r="K36" s="16">
        <f t="shared" si="8"/>
        <v>0</v>
      </c>
      <c r="L36" s="67">
        <f t="shared" si="8"/>
        <v>0</v>
      </c>
      <c r="M36" s="17">
        <f>IF(L36&gt;0,VLOOKUP(I36,Labour!$AR$1:$AT$15,3,FALSE),0)</f>
        <v>0</v>
      </c>
      <c r="N36" s="70">
        <f t="shared" si="1"/>
        <v>0</v>
      </c>
      <c r="R36" s="83">
        <f t="shared" si="13"/>
        <v>0</v>
      </c>
      <c r="S36" s="83">
        <f t="shared" si="13"/>
        <v>0</v>
      </c>
      <c r="T36" s="83">
        <f t="shared" si="13"/>
        <v>0</v>
      </c>
      <c r="U36" s="83">
        <f t="shared" si="13"/>
        <v>0</v>
      </c>
      <c r="V36" s="83">
        <f t="shared" si="14"/>
        <v>0</v>
      </c>
      <c r="W36" s="83">
        <f t="shared" si="14"/>
        <v>0</v>
      </c>
      <c r="X36" s="83">
        <f t="shared" si="15"/>
        <v>0</v>
      </c>
      <c r="Y36" s="83">
        <f t="shared" si="15"/>
        <v>0</v>
      </c>
      <c r="Z36" s="83">
        <f t="shared" si="15"/>
        <v>0</v>
      </c>
      <c r="AA36" s="171">
        <f t="shared" si="9"/>
        <v>0</v>
      </c>
      <c r="AB36" s="83">
        <f t="shared" si="16"/>
        <v>0</v>
      </c>
      <c r="AC36" s="83">
        <f t="shared" si="16"/>
        <v>0</v>
      </c>
      <c r="AD36" s="171">
        <f t="shared" si="10"/>
        <v>0</v>
      </c>
      <c r="AE36" s="171">
        <f>IF(AD36=1,SUM(AD$10:AD36),0)</f>
        <v>0</v>
      </c>
      <c r="AF36" s="82" t="str">
        <f t="shared" si="11"/>
        <v/>
      </c>
      <c r="AG36" s="171">
        <f t="shared" si="12"/>
        <v>0</v>
      </c>
    </row>
    <row r="37" spans="1:33" ht="12" customHeight="1" x14ac:dyDescent="0.25">
      <c r="A37" s="497"/>
      <c r="B37" s="15">
        <v>28</v>
      </c>
      <c r="C37" s="468">
        <f t="shared" si="6"/>
        <v>0</v>
      </c>
      <c r="D37" s="469"/>
      <c r="E37" s="470"/>
      <c r="F37" s="67">
        <f t="shared" si="7"/>
        <v>0</v>
      </c>
      <c r="G37" s="67">
        <f t="shared" si="7"/>
        <v>0</v>
      </c>
      <c r="H37" s="67">
        <f t="shared" si="7"/>
        <v>0</v>
      </c>
      <c r="I37" s="67">
        <f t="shared" si="0"/>
        <v>0</v>
      </c>
      <c r="J37" s="67">
        <f t="shared" si="8"/>
        <v>0</v>
      </c>
      <c r="K37" s="16">
        <f t="shared" si="8"/>
        <v>0</v>
      </c>
      <c r="L37" s="67">
        <f t="shared" si="8"/>
        <v>0</v>
      </c>
      <c r="M37" s="17">
        <f>IF(L37&gt;0,VLOOKUP(I37,Labour!$AR$1:$AT$15,3,FALSE),0)</f>
        <v>0</v>
      </c>
      <c r="N37" s="70">
        <f t="shared" si="1"/>
        <v>0</v>
      </c>
      <c r="R37" s="83">
        <f t="shared" si="13"/>
        <v>0</v>
      </c>
      <c r="S37" s="83">
        <f t="shared" si="13"/>
        <v>0</v>
      </c>
      <c r="T37" s="83">
        <f t="shared" si="13"/>
        <v>0</v>
      </c>
      <c r="U37" s="83">
        <f t="shared" si="13"/>
        <v>0</v>
      </c>
      <c r="V37" s="83">
        <f t="shared" si="14"/>
        <v>0</v>
      </c>
      <c r="W37" s="83">
        <f t="shared" si="14"/>
        <v>0</v>
      </c>
      <c r="X37" s="83">
        <f t="shared" si="15"/>
        <v>0</v>
      </c>
      <c r="Y37" s="83">
        <f t="shared" si="15"/>
        <v>0</v>
      </c>
      <c r="Z37" s="83">
        <f t="shared" si="15"/>
        <v>0</v>
      </c>
      <c r="AA37" s="171">
        <f t="shared" si="9"/>
        <v>0</v>
      </c>
      <c r="AB37" s="83">
        <f t="shared" si="16"/>
        <v>0</v>
      </c>
      <c r="AC37" s="83">
        <f t="shared" si="16"/>
        <v>0</v>
      </c>
      <c r="AD37" s="171">
        <f t="shared" si="10"/>
        <v>0</v>
      </c>
      <c r="AE37" s="171">
        <f>IF(AD37=1,SUM(AD$10:AD37),0)</f>
        <v>0</v>
      </c>
      <c r="AF37" s="82" t="str">
        <f t="shared" si="11"/>
        <v/>
      </c>
      <c r="AG37" s="171">
        <f t="shared" si="12"/>
        <v>0</v>
      </c>
    </row>
    <row r="38" spans="1:33" ht="12" customHeight="1" x14ac:dyDescent="0.25">
      <c r="A38" s="497"/>
      <c r="B38" s="15">
        <v>29</v>
      </c>
      <c r="C38" s="468">
        <f t="shared" si="6"/>
        <v>0</v>
      </c>
      <c r="D38" s="469"/>
      <c r="E38" s="470"/>
      <c r="F38" s="67">
        <f t="shared" si="7"/>
        <v>0</v>
      </c>
      <c r="G38" s="67">
        <f t="shared" si="7"/>
        <v>0</v>
      </c>
      <c r="H38" s="67">
        <f t="shared" si="7"/>
        <v>0</v>
      </c>
      <c r="I38" s="67">
        <f t="shared" si="0"/>
        <v>0</v>
      </c>
      <c r="J38" s="67">
        <f t="shared" si="8"/>
        <v>0</v>
      </c>
      <c r="K38" s="16">
        <f t="shared" si="8"/>
        <v>0</v>
      </c>
      <c r="L38" s="67">
        <f t="shared" si="8"/>
        <v>0</v>
      </c>
      <c r="M38" s="17">
        <f>IF(L38&gt;0,VLOOKUP(I38,Labour!$AR$1:$AT$15,3,FALSE),0)</f>
        <v>0</v>
      </c>
      <c r="N38" s="70">
        <f t="shared" si="1"/>
        <v>0</v>
      </c>
      <c r="R38" s="83">
        <f t="shared" si="13"/>
        <v>0</v>
      </c>
      <c r="S38" s="83">
        <f t="shared" si="13"/>
        <v>0</v>
      </c>
      <c r="T38" s="83">
        <f t="shared" si="13"/>
        <v>0</v>
      </c>
      <c r="U38" s="83">
        <f t="shared" si="13"/>
        <v>0</v>
      </c>
      <c r="V38" s="83">
        <f t="shared" si="14"/>
        <v>0</v>
      </c>
      <c r="W38" s="83">
        <f t="shared" si="14"/>
        <v>0</v>
      </c>
      <c r="X38" s="83">
        <f t="shared" si="15"/>
        <v>0</v>
      </c>
      <c r="Y38" s="83">
        <f t="shared" si="15"/>
        <v>0</v>
      </c>
      <c r="Z38" s="83">
        <f t="shared" si="15"/>
        <v>0</v>
      </c>
      <c r="AA38" s="171">
        <f t="shared" si="9"/>
        <v>0</v>
      </c>
      <c r="AB38" s="83">
        <f t="shared" si="16"/>
        <v>0</v>
      </c>
      <c r="AC38" s="83">
        <f t="shared" si="16"/>
        <v>0</v>
      </c>
      <c r="AD38" s="171">
        <f t="shared" si="10"/>
        <v>0</v>
      </c>
      <c r="AE38" s="171">
        <f>IF(AD38=1,SUM(AD$10:AD38),0)</f>
        <v>0</v>
      </c>
      <c r="AF38" s="82" t="str">
        <f t="shared" si="11"/>
        <v/>
      </c>
      <c r="AG38" s="171">
        <f t="shared" si="12"/>
        <v>0</v>
      </c>
    </row>
    <row r="39" spans="1:33" ht="12" customHeight="1" x14ac:dyDescent="0.25">
      <c r="A39" s="497"/>
      <c r="B39" s="15">
        <v>30</v>
      </c>
      <c r="C39" s="468">
        <f t="shared" si="6"/>
        <v>0</v>
      </c>
      <c r="D39" s="469"/>
      <c r="E39" s="470"/>
      <c r="F39" s="67">
        <f t="shared" ref="F39:H109" si="17">S39</f>
        <v>0</v>
      </c>
      <c r="G39" s="67">
        <f t="shared" si="17"/>
        <v>0</v>
      </c>
      <c r="H39" s="67">
        <f t="shared" si="17"/>
        <v>0</v>
      </c>
      <c r="I39" s="67">
        <f t="shared" si="0"/>
        <v>0</v>
      </c>
      <c r="J39" s="67">
        <f t="shared" ref="J39:L109" si="18">AA39</f>
        <v>0</v>
      </c>
      <c r="K39" s="16">
        <f t="shared" si="18"/>
        <v>0</v>
      </c>
      <c r="L39" s="67">
        <f t="shared" si="18"/>
        <v>0</v>
      </c>
      <c r="M39" s="17">
        <f>IF(L39&gt;0,VLOOKUP(I39,Labour!$AR$1:$AT$15,3,FALSE),0)</f>
        <v>0</v>
      </c>
      <c r="N39" s="70">
        <f t="shared" si="1"/>
        <v>0</v>
      </c>
      <c r="R39" s="83">
        <f t="shared" si="13"/>
        <v>0</v>
      </c>
      <c r="S39" s="83">
        <f t="shared" si="13"/>
        <v>0</v>
      </c>
      <c r="T39" s="83">
        <f t="shared" si="13"/>
        <v>0</v>
      </c>
      <c r="U39" s="83">
        <f t="shared" si="13"/>
        <v>0</v>
      </c>
      <c r="V39" s="83">
        <f t="shared" si="14"/>
        <v>0</v>
      </c>
      <c r="W39" s="83">
        <f t="shared" si="14"/>
        <v>0</v>
      </c>
      <c r="X39" s="83">
        <f t="shared" si="15"/>
        <v>0</v>
      </c>
      <c r="Y39" s="83">
        <f t="shared" si="15"/>
        <v>0</v>
      </c>
      <c r="Z39" s="83">
        <f t="shared" si="15"/>
        <v>0</v>
      </c>
      <c r="AA39" s="171">
        <f t="shared" si="9"/>
        <v>0</v>
      </c>
      <c r="AB39" s="83">
        <f t="shared" si="16"/>
        <v>0</v>
      </c>
      <c r="AC39" s="83">
        <f t="shared" si="16"/>
        <v>0</v>
      </c>
      <c r="AD39" s="171">
        <f t="shared" si="10"/>
        <v>0</v>
      </c>
      <c r="AE39" s="171">
        <f>IF(AD39=1,SUM(AD$10:AD39),0)</f>
        <v>0</v>
      </c>
      <c r="AF39" s="82" t="str">
        <f t="shared" si="11"/>
        <v/>
      </c>
      <c r="AG39" s="171">
        <f t="shared" si="12"/>
        <v>0</v>
      </c>
    </row>
    <row r="40" spans="1:33" ht="12" customHeight="1" x14ac:dyDescent="0.25">
      <c r="A40" s="497"/>
      <c r="B40" s="15">
        <v>31</v>
      </c>
      <c r="C40" s="468">
        <f t="shared" si="6"/>
        <v>0</v>
      </c>
      <c r="D40" s="469"/>
      <c r="E40" s="470"/>
      <c r="F40" s="67">
        <f t="shared" si="17"/>
        <v>0</v>
      </c>
      <c r="G40" s="67">
        <f t="shared" si="17"/>
        <v>0</v>
      </c>
      <c r="H40" s="67">
        <f t="shared" si="17"/>
        <v>0</v>
      </c>
      <c r="I40" s="67">
        <f t="shared" si="0"/>
        <v>0</v>
      </c>
      <c r="J40" s="67">
        <f t="shared" si="18"/>
        <v>0</v>
      </c>
      <c r="K40" s="16">
        <f t="shared" si="18"/>
        <v>0</v>
      </c>
      <c r="L40" s="67">
        <f t="shared" si="18"/>
        <v>0</v>
      </c>
      <c r="M40" s="17">
        <f>IF(L40&gt;0,VLOOKUP(I40,Labour!$AR$1:$AT$15,3,FALSE),0)</f>
        <v>0</v>
      </c>
      <c r="N40" s="70">
        <f t="shared" si="1"/>
        <v>0</v>
      </c>
      <c r="R40" s="83">
        <f t="shared" si="13"/>
        <v>0</v>
      </c>
      <c r="S40" s="83">
        <f t="shared" si="13"/>
        <v>0</v>
      </c>
      <c r="T40" s="83">
        <f t="shared" si="13"/>
        <v>0</v>
      </c>
      <c r="U40" s="83">
        <f t="shared" si="13"/>
        <v>0</v>
      </c>
      <c r="V40" s="83">
        <f t="shared" si="14"/>
        <v>0</v>
      </c>
      <c r="W40" s="83">
        <f t="shared" si="14"/>
        <v>0</v>
      </c>
      <c r="X40" s="83">
        <f t="shared" si="15"/>
        <v>0</v>
      </c>
      <c r="Y40" s="83">
        <f t="shared" si="15"/>
        <v>0</v>
      </c>
      <c r="Z40" s="83">
        <f t="shared" si="15"/>
        <v>0</v>
      </c>
      <c r="AA40" s="171">
        <f t="shared" si="9"/>
        <v>0</v>
      </c>
      <c r="AB40" s="83">
        <f t="shared" si="16"/>
        <v>0</v>
      </c>
      <c r="AC40" s="83">
        <f t="shared" si="16"/>
        <v>0</v>
      </c>
      <c r="AD40" s="171">
        <f t="shared" si="10"/>
        <v>0</v>
      </c>
      <c r="AE40" s="171">
        <f>IF(AD40=1,SUM(AD$10:AD40),0)</f>
        <v>0</v>
      </c>
      <c r="AF40" s="82" t="str">
        <f t="shared" si="11"/>
        <v/>
      </c>
      <c r="AG40" s="171">
        <f t="shared" si="12"/>
        <v>0</v>
      </c>
    </row>
    <row r="41" spans="1:33" ht="12" customHeight="1" x14ac:dyDescent="0.25">
      <c r="A41" s="497"/>
      <c r="B41" s="15">
        <v>32</v>
      </c>
      <c r="C41" s="468">
        <f t="shared" si="6"/>
        <v>0</v>
      </c>
      <c r="D41" s="469"/>
      <c r="E41" s="470"/>
      <c r="F41" s="67">
        <f t="shared" si="17"/>
        <v>0</v>
      </c>
      <c r="G41" s="67">
        <f t="shared" si="17"/>
        <v>0</v>
      </c>
      <c r="H41" s="67">
        <f t="shared" si="17"/>
        <v>0</v>
      </c>
      <c r="I41" s="67">
        <f t="shared" si="0"/>
        <v>0</v>
      </c>
      <c r="J41" s="67">
        <f t="shared" si="18"/>
        <v>0</v>
      </c>
      <c r="K41" s="16">
        <f t="shared" si="18"/>
        <v>0</v>
      </c>
      <c r="L41" s="67">
        <f t="shared" si="18"/>
        <v>0</v>
      </c>
      <c r="M41" s="17">
        <f>IF(L41&gt;0,VLOOKUP(I41,Labour!$AR$1:$AT$15,3,FALSE),0)</f>
        <v>0</v>
      </c>
      <c r="N41" s="70">
        <f t="shared" si="1"/>
        <v>0</v>
      </c>
      <c r="R41" s="83">
        <f t="shared" si="13"/>
        <v>0</v>
      </c>
      <c r="S41" s="83">
        <f t="shared" si="13"/>
        <v>0</v>
      </c>
      <c r="T41" s="83">
        <f t="shared" si="13"/>
        <v>0</v>
      </c>
      <c r="U41" s="83">
        <f t="shared" si="13"/>
        <v>0</v>
      </c>
      <c r="V41" s="83">
        <f t="shared" si="14"/>
        <v>0</v>
      </c>
      <c r="W41" s="83">
        <f t="shared" si="14"/>
        <v>0</v>
      </c>
      <c r="X41" s="83">
        <f t="shared" si="15"/>
        <v>0</v>
      </c>
      <c r="Y41" s="83">
        <f t="shared" si="15"/>
        <v>0</v>
      </c>
      <c r="Z41" s="83">
        <f t="shared" si="15"/>
        <v>0</v>
      </c>
      <c r="AA41" s="171">
        <f t="shared" si="9"/>
        <v>0</v>
      </c>
      <c r="AB41" s="83">
        <f t="shared" si="16"/>
        <v>0</v>
      </c>
      <c r="AC41" s="83">
        <f t="shared" si="16"/>
        <v>0</v>
      </c>
      <c r="AD41" s="171">
        <f t="shared" si="10"/>
        <v>0</v>
      </c>
      <c r="AE41" s="171">
        <f>IF(AD41=1,SUM(AD$10:AD41),0)</f>
        <v>0</v>
      </c>
      <c r="AF41" s="82" t="str">
        <f t="shared" si="11"/>
        <v/>
      </c>
      <c r="AG41" s="171">
        <f t="shared" si="12"/>
        <v>0</v>
      </c>
    </row>
    <row r="42" spans="1:33" ht="12" customHeight="1" x14ac:dyDescent="0.25">
      <c r="A42" s="497"/>
      <c r="B42" s="15">
        <v>33</v>
      </c>
      <c r="C42" s="468">
        <f t="shared" si="6"/>
        <v>0</v>
      </c>
      <c r="D42" s="469"/>
      <c r="E42" s="470"/>
      <c r="F42" s="67">
        <f t="shared" si="17"/>
        <v>0</v>
      </c>
      <c r="G42" s="67">
        <f t="shared" si="17"/>
        <v>0</v>
      </c>
      <c r="H42" s="67">
        <f t="shared" si="17"/>
        <v>0</v>
      </c>
      <c r="I42" s="67">
        <f t="shared" si="0"/>
        <v>0</v>
      </c>
      <c r="J42" s="67">
        <f t="shared" si="18"/>
        <v>0</v>
      </c>
      <c r="K42" s="16">
        <f t="shared" si="18"/>
        <v>0</v>
      </c>
      <c r="L42" s="67">
        <f t="shared" si="18"/>
        <v>0</v>
      </c>
      <c r="M42" s="17">
        <f>IF(L42&gt;0,VLOOKUP(I42,Labour!$AR$1:$AT$15,3,FALSE),0)</f>
        <v>0</v>
      </c>
      <c r="N42" s="70">
        <f t="shared" si="1"/>
        <v>0</v>
      </c>
      <c r="R42" s="83">
        <f t="shared" si="13"/>
        <v>0</v>
      </c>
      <c r="S42" s="83">
        <f t="shared" si="13"/>
        <v>0</v>
      </c>
      <c r="T42" s="83">
        <f t="shared" si="13"/>
        <v>0</v>
      </c>
      <c r="U42" s="83">
        <f t="shared" si="13"/>
        <v>0</v>
      </c>
      <c r="V42" s="83">
        <f t="shared" si="14"/>
        <v>0</v>
      </c>
      <c r="W42" s="83">
        <f t="shared" si="14"/>
        <v>0</v>
      </c>
      <c r="X42" s="83">
        <f t="shared" si="15"/>
        <v>0</v>
      </c>
      <c r="Y42" s="83">
        <f t="shared" si="15"/>
        <v>0</v>
      </c>
      <c r="Z42" s="83">
        <f t="shared" si="15"/>
        <v>0</v>
      </c>
      <c r="AA42" s="171">
        <f t="shared" si="9"/>
        <v>0</v>
      </c>
      <c r="AB42" s="83">
        <f t="shared" si="16"/>
        <v>0</v>
      </c>
      <c r="AC42" s="83">
        <f t="shared" si="16"/>
        <v>0</v>
      </c>
      <c r="AD42" s="171">
        <f t="shared" si="10"/>
        <v>0</v>
      </c>
      <c r="AE42" s="171">
        <f>IF(AD42=1,SUM(AD$10:AD42),0)</f>
        <v>0</v>
      </c>
      <c r="AF42" s="82" t="str">
        <f t="shared" si="11"/>
        <v/>
      </c>
      <c r="AG42" s="171">
        <f t="shared" si="12"/>
        <v>0</v>
      </c>
    </row>
    <row r="43" spans="1:33" ht="12" customHeight="1" x14ac:dyDescent="0.25">
      <c r="A43" s="497"/>
      <c r="B43" s="15">
        <v>34</v>
      </c>
      <c r="C43" s="468">
        <f t="shared" si="6"/>
        <v>0</v>
      </c>
      <c r="D43" s="469"/>
      <c r="E43" s="470"/>
      <c r="F43" s="67">
        <f t="shared" si="17"/>
        <v>0</v>
      </c>
      <c r="G43" s="67">
        <f t="shared" si="17"/>
        <v>0</v>
      </c>
      <c r="H43" s="67">
        <f t="shared" si="17"/>
        <v>0</v>
      </c>
      <c r="I43" s="67">
        <f t="shared" si="0"/>
        <v>0</v>
      </c>
      <c r="J43" s="67">
        <f t="shared" si="18"/>
        <v>0</v>
      </c>
      <c r="K43" s="16">
        <f t="shared" si="18"/>
        <v>0</v>
      </c>
      <c r="L43" s="67">
        <f t="shared" si="18"/>
        <v>0</v>
      </c>
      <c r="M43" s="17">
        <f>IF(L43&gt;0,VLOOKUP(I43,Labour!$AR$1:$AT$15,3,FALSE),0)</f>
        <v>0</v>
      </c>
      <c r="N43" s="70">
        <f t="shared" si="1"/>
        <v>0</v>
      </c>
      <c r="R43" s="83">
        <f t="shared" si="13"/>
        <v>0</v>
      </c>
      <c r="S43" s="83">
        <f t="shared" si="13"/>
        <v>0</v>
      </c>
      <c r="T43" s="83">
        <f t="shared" si="13"/>
        <v>0</v>
      </c>
      <c r="U43" s="83">
        <f t="shared" si="13"/>
        <v>0</v>
      </c>
      <c r="V43" s="83">
        <f t="shared" si="14"/>
        <v>0</v>
      </c>
      <c r="W43" s="83">
        <f t="shared" si="14"/>
        <v>0</v>
      </c>
      <c r="X43" s="83">
        <f t="shared" si="15"/>
        <v>0</v>
      </c>
      <c r="Y43" s="83">
        <f t="shared" si="15"/>
        <v>0</v>
      </c>
      <c r="Z43" s="83">
        <f t="shared" si="15"/>
        <v>0</v>
      </c>
      <c r="AA43" s="171">
        <f t="shared" si="9"/>
        <v>0</v>
      </c>
      <c r="AB43" s="83">
        <f t="shared" si="16"/>
        <v>0</v>
      </c>
      <c r="AC43" s="83">
        <f t="shared" si="16"/>
        <v>0</v>
      </c>
      <c r="AD43" s="171">
        <f t="shared" si="10"/>
        <v>0</v>
      </c>
      <c r="AE43" s="171">
        <f>IF(AD43=1,SUM(AD$10:AD43),0)</f>
        <v>0</v>
      </c>
      <c r="AF43" s="82" t="str">
        <f t="shared" si="11"/>
        <v/>
      </c>
      <c r="AG43" s="171">
        <f t="shared" si="12"/>
        <v>0</v>
      </c>
    </row>
    <row r="44" spans="1:33" ht="12" customHeight="1" x14ac:dyDescent="0.25">
      <c r="A44" s="497"/>
      <c r="B44" s="15">
        <v>35</v>
      </c>
      <c r="C44" s="468">
        <f t="shared" si="6"/>
        <v>0</v>
      </c>
      <c r="D44" s="469"/>
      <c r="E44" s="470"/>
      <c r="F44" s="67">
        <f t="shared" si="17"/>
        <v>0</v>
      </c>
      <c r="G44" s="67">
        <f t="shared" si="17"/>
        <v>0</v>
      </c>
      <c r="H44" s="67">
        <f t="shared" si="17"/>
        <v>0</v>
      </c>
      <c r="I44" s="67">
        <f t="shared" si="0"/>
        <v>0</v>
      </c>
      <c r="J44" s="67">
        <f t="shared" si="18"/>
        <v>0</v>
      </c>
      <c r="K44" s="16">
        <f t="shared" si="18"/>
        <v>0</v>
      </c>
      <c r="L44" s="67">
        <f t="shared" si="18"/>
        <v>0</v>
      </c>
      <c r="M44" s="17">
        <f>IF(L44&gt;0,VLOOKUP(I44,Labour!$AR$1:$AT$15,3,FALSE),0)</f>
        <v>0</v>
      </c>
      <c r="N44" s="70">
        <f t="shared" si="1"/>
        <v>0</v>
      </c>
      <c r="R44" s="83">
        <f t="shared" si="13"/>
        <v>0</v>
      </c>
      <c r="S44" s="83">
        <f t="shared" si="13"/>
        <v>0</v>
      </c>
      <c r="T44" s="83">
        <f t="shared" si="13"/>
        <v>0</v>
      </c>
      <c r="U44" s="83">
        <f t="shared" si="13"/>
        <v>0</v>
      </c>
      <c r="V44" s="83">
        <f t="shared" si="14"/>
        <v>0</v>
      </c>
      <c r="W44" s="83">
        <f t="shared" si="14"/>
        <v>0</v>
      </c>
      <c r="X44" s="83">
        <f t="shared" si="15"/>
        <v>0</v>
      </c>
      <c r="Y44" s="83">
        <f t="shared" si="15"/>
        <v>0</v>
      </c>
      <c r="Z44" s="83">
        <f t="shared" si="15"/>
        <v>0</v>
      </c>
      <c r="AA44" s="171">
        <f t="shared" si="9"/>
        <v>0</v>
      </c>
      <c r="AB44" s="83">
        <f t="shared" si="16"/>
        <v>0</v>
      </c>
      <c r="AC44" s="83">
        <f t="shared" si="16"/>
        <v>0</v>
      </c>
      <c r="AD44" s="171">
        <f t="shared" si="10"/>
        <v>0</v>
      </c>
      <c r="AE44" s="171">
        <f>IF(AD44=1,SUM(AD$10:AD44),0)</f>
        <v>0</v>
      </c>
      <c r="AF44" s="82" t="str">
        <f t="shared" si="11"/>
        <v/>
      </c>
      <c r="AG44" s="171">
        <f t="shared" si="12"/>
        <v>0</v>
      </c>
    </row>
    <row r="45" spans="1:33" ht="12" customHeight="1" x14ac:dyDescent="0.25">
      <c r="A45" s="497"/>
      <c r="B45" s="15">
        <v>36</v>
      </c>
      <c r="C45" s="468">
        <f t="shared" si="6"/>
        <v>0</v>
      </c>
      <c r="D45" s="469"/>
      <c r="E45" s="470"/>
      <c r="F45" s="67">
        <f t="shared" si="17"/>
        <v>0</v>
      </c>
      <c r="G45" s="67">
        <f t="shared" si="17"/>
        <v>0</v>
      </c>
      <c r="H45" s="67">
        <f t="shared" si="17"/>
        <v>0</v>
      </c>
      <c r="I45" s="67">
        <f t="shared" si="0"/>
        <v>0</v>
      </c>
      <c r="J45" s="67">
        <f t="shared" si="18"/>
        <v>0</v>
      </c>
      <c r="K45" s="16">
        <f t="shared" si="18"/>
        <v>0</v>
      </c>
      <c r="L45" s="67">
        <f t="shared" si="18"/>
        <v>0</v>
      </c>
      <c r="M45" s="17">
        <f>IF(L45&gt;0,VLOOKUP(I45,Labour!$AR$1:$AT$15,3,FALSE),0)</f>
        <v>0</v>
      </c>
      <c r="N45" s="70">
        <f t="shared" si="1"/>
        <v>0</v>
      </c>
      <c r="R45" s="83">
        <f t="shared" si="13"/>
        <v>0</v>
      </c>
      <c r="S45" s="83">
        <f t="shared" si="13"/>
        <v>0</v>
      </c>
      <c r="T45" s="83">
        <f t="shared" si="13"/>
        <v>0</v>
      </c>
      <c r="U45" s="83">
        <f t="shared" si="13"/>
        <v>0</v>
      </c>
      <c r="V45" s="83">
        <f t="shared" si="14"/>
        <v>0</v>
      </c>
      <c r="W45" s="83">
        <f t="shared" si="14"/>
        <v>0</v>
      </c>
      <c r="X45" s="83">
        <f t="shared" si="15"/>
        <v>0</v>
      </c>
      <c r="Y45" s="83">
        <f t="shared" si="15"/>
        <v>0</v>
      </c>
      <c r="Z45" s="83">
        <f t="shared" si="15"/>
        <v>0</v>
      </c>
      <c r="AA45" s="171">
        <f t="shared" si="9"/>
        <v>0</v>
      </c>
      <c r="AB45" s="83">
        <f t="shared" si="16"/>
        <v>0</v>
      </c>
      <c r="AC45" s="83">
        <f t="shared" si="16"/>
        <v>0</v>
      </c>
      <c r="AD45" s="171">
        <f t="shared" si="10"/>
        <v>0</v>
      </c>
      <c r="AE45" s="171">
        <f>IF(AD45=1,SUM(AD$10:AD45),0)</f>
        <v>0</v>
      </c>
      <c r="AF45" s="82" t="str">
        <f t="shared" si="11"/>
        <v/>
      </c>
      <c r="AG45" s="171">
        <f t="shared" si="12"/>
        <v>0</v>
      </c>
    </row>
    <row r="46" spans="1:33" ht="12" customHeight="1" x14ac:dyDescent="0.25">
      <c r="A46" s="497"/>
      <c r="B46" s="15">
        <v>37</v>
      </c>
      <c r="C46" s="468">
        <f t="shared" si="6"/>
        <v>0</v>
      </c>
      <c r="D46" s="469"/>
      <c r="E46" s="470"/>
      <c r="F46" s="67">
        <f t="shared" si="17"/>
        <v>0</v>
      </c>
      <c r="G46" s="67">
        <f t="shared" si="17"/>
        <v>0</v>
      </c>
      <c r="H46" s="67">
        <f t="shared" si="17"/>
        <v>0</v>
      </c>
      <c r="I46" s="67">
        <f t="shared" si="0"/>
        <v>0</v>
      </c>
      <c r="J46" s="67">
        <f t="shared" si="18"/>
        <v>0</v>
      </c>
      <c r="K46" s="16">
        <f t="shared" si="18"/>
        <v>0</v>
      </c>
      <c r="L46" s="67">
        <f t="shared" si="18"/>
        <v>0</v>
      </c>
      <c r="M46" s="17">
        <f>IF(L46&gt;0,VLOOKUP(I46,Labour!$AR$1:$AT$15,3,FALSE),0)</f>
        <v>0</v>
      </c>
      <c r="N46" s="70">
        <f t="shared" si="1"/>
        <v>0</v>
      </c>
      <c r="R46" s="83">
        <f t="shared" si="13"/>
        <v>0</v>
      </c>
      <c r="S46" s="83">
        <f t="shared" si="13"/>
        <v>0</v>
      </c>
      <c r="T46" s="83">
        <f t="shared" si="13"/>
        <v>0</v>
      </c>
      <c r="U46" s="83">
        <f t="shared" si="13"/>
        <v>0</v>
      </c>
      <c r="V46" s="83">
        <f t="shared" si="14"/>
        <v>0</v>
      </c>
      <c r="W46" s="83">
        <f t="shared" si="14"/>
        <v>0</v>
      </c>
      <c r="X46" s="83">
        <f t="shared" si="15"/>
        <v>0</v>
      </c>
      <c r="Y46" s="83">
        <f t="shared" si="15"/>
        <v>0</v>
      </c>
      <c r="Z46" s="83">
        <f t="shared" si="15"/>
        <v>0</v>
      </c>
      <c r="AA46" s="171">
        <f t="shared" si="9"/>
        <v>0</v>
      </c>
      <c r="AB46" s="83">
        <f t="shared" si="16"/>
        <v>0</v>
      </c>
      <c r="AC46" s="83">
        <f t="shared" si="16"/>
        <v>0</v>
      </c>
      <c r="AD46" s="171">
        <f t="shared" si="10"/>
        <v>0</v>
      </c>
      <c r="AE46" s="171">
        <f>IF(AD46=1,SUM(AD$10:AD46),0)</f>
        <v>0</v>
      </c>
      <c r="AF46" s="82" t="str">
        <f t="shared" si="11"/>
        <v/>
      </c>
      <c r="AG46" s="171">
        <f t="shared" si="12"/>
        <v>0</v>
      </c>
    </row>
    <row r="47" spans="1:33" ht="12" customHeight="1" x14ac:dyDescent="0.25">
      <c r="A47" s="497"/>
      <c r="B47" s="15">
        <v>38</v>
      </c>
      <c r="C47" s="468">
        <f t="shared" si="6"/>
        <v>0</v>
      </c>
      <c r="D47" s="469"/>
      <c r="E47" s="470"/>
      <c r="F47" s="67">
        <f t="shared" si="17"/>
        <v>0</v>
      </c>
      <c r="G47" s="67">
        <f t="shared" si="17"/>
        <v>0</v>
      </c>
      <c r="H47" s="67">
        <f t="shared" si="17"/>
        <v>0</v>
      </c>
      <c r="I47" s="67">
        <f t="shared" si="0"/>
        <v>0</v>
      </c>
      <c r="J47" s="67">
        <f t="shared" si="18"/>
        <v>0</v>
      </c>
      <c r="K47" s="16">
        <f t="shared" si="18"/>
        <v>0</v>
      </c>
      <c r="L47" s="67">
        <f t="shared" si="18"/>
        <v>0</v>
      </c>
      <c r="M47" s="17">
        <f>IF(L47&gt;0,VLOOKUP(I47,Labour!$AR$1:$AT$15,3,FALSE),0)</f>
        <v>0</v>
      </c>
      <c r="N47" s="70">
        <f t="shared" si="1"/>
        <v>0</v>
      </c>
      <c r="R47" s="83">
        <f t="shared" si="13"/>
        <v>0</v>
      </c>
      <c r="S47" s="83">
        <f t="shared" si="13"/>
        <v>0</v>
      </c>
      <c r="T47" s="83">
        <f t="shared" si="13"/>
        <v>0</v>
      </c>
      <c r="U47" s="83">
        <f t="shared" si="13"/>
        <v>0</v>
      </c>
      <c r="V47" s="83">
        <f t="shared" si="14"/>
        <v>0</v>
      </c>
      <c r="W47" s="83">
        <f t="shared" si="14"/>
        <v>0</v>
      </c>
      <c r="X47" s="83">
        <f t="shared" si="15"/>
        <v>0</v>
      </c>
      <c r="Y47" s="83">
        <f t="shared" si="15"/>
        <v>0</v>
      </c>
      <c r="Z47" s="83">
        <f t="shared" si="15"/>
        <v>0</v>
      </c>
      <c r="AA47" s="171">
        <f t="shared" si="9"/>
        <v>0</v>
      </c>
      <c r="AB47" s="83">
        <f t="shared" si="16"/>
        <v>0</v>
      </c>
      <c r="AC47" s="83">
        <f t="shared" si="16"/>
        <v>0</v>
      </c>
      <c r="AD47" s="171">
        <f t="shared" si="10"/>
        <v>0</v>
      </c>
      <c r="AE47" s="171">
        <f>IF(AD47=1,SUM(AD$10:AD47),0)</f>
        <v>0</v>
      </c>
      <c r="AF47" s="82" t="str">
        <f t="shared" si="11"/>
        <v/>
      </c>
      <c r="AG47" s="171">
        <f t="shared" si="12"/>
        <v>0</v>
      </c>
    </row>
    <row r="48" spans="1:33" ht="12" customHeight="1" x14ac:dyDescent="0.25">
      <c r="A48" s="497"/>
      <c r="B48" s="15">
        <v>39</v>
      </c>
      <c r="C48" s="468">
        <f t="shared" si="6"/>
        <v>0</v>
      </c>
      <c r="D48" s="469"/>
      <c r="E48" s="470"/>
      <c r="F48" s="67">
        <f t="shared" si="17"/>
        <v>0</v>
      </c>
      <c r="G48" s="67">
        <f t="shared" si="17"/>
        <v>0</v>
      </c>
      <c r="H48" s="67">
        <f t="shared" si="17"/>
        <v>0</v>
      </c>
      <c r="I48" s="67">
        <f t="shared" si="0"/>
        <v>0</v>
      </c>
      <c r="J48" s="67">
        <f t="shared" si="18"/>
        <v>0</v>
      </c>
      <c r="K48" s="16">
        <f t="shared" si="18"/>
        <v>0</v>
      </c>
      <c r="L48" s="67">
        <f t="shared" si="18"/>
        <v>0</v>
      </c>
      <c r="M48" s="17">
        <f>IF(L48&gt;0,VLOOKUP(I48,Labour!$AR$1:$AT$15,3,FALSE),0)</f>
        <v>0</v>
      </c>
      <c r="N48" s="70">
        <f t="shared" si="1"/>
        <v>0</v>
      </c>
      <c r="R48" s="83">
        <f t="shared" si="13"/>
        <v>0</v>
      </c>
      <c r="S48" s="83">
        <f t="shared" si="13"/>
        <v>0</v>
      </c>
      <c r="T48" s="83">
        <f t="shared" si="13"/>
        <v>0</v>
      </c>
      <c r="U48" s="83">
        <f t="shared" si="13"/>
        <v>0</v>
      </c>
      <c r="V48" s="83">
        <f t="shared" si="14"/>
        <v>0</v>
      </c>
      <c r="W48" s="83">
        <f t="shared" si="14"/>
        <v>0</v>
      </c>
      <c r="X48" s="83">
        <f t="shared" si="15"/>
        <v>0</v>
      </c>
      <c r="Y48" s="83">
        <f t="shared" si="15"/>
        <v>0</v>
      </c>
      <c r="Z48" s="83">
        <f t="shared" si="15"/>
        <v>0</v>
      </c>
      <c r="AA48" s="171">
        <f t="shared" si="9"/>
        <v>0</v>
      </c>
      <c r="AB48" s="83">
        <f t="shared" si="16"/>
        <v>0</v>
      </c>
      <c r="AC48" s="83">
        <f t="shared" si="16"/>
        <v>0</v>
      </c>
      <c r="AD48" s="171">
        <f t="shared" si="10"/>
        <v>0</v>
      </c>
      <c r="AE48" s="171">
        <f>IF(AD48=1,SUM(AD$10:AD48),0)</f>
        <v>0</v>
      </c>
      <c r="AF48" s="82" t="str">
        <f t="shared" si="11"/>
        <v/>
      </c>
      <c r="AG48" s="171">
        <f t="shared" si="12"/>
        <v>0</v>
      </c>
    </row>
    <row r="49" spans="1:33" ht="12" customHeight="1" x14ac:dyDescent="0.25">
      <c r="A49" s="497"/>
      <c r="B49" s="15">
        <v>40</v>
      </c>
      <c r="C49" s="468">
        <f t="shared" si="6"/>
        <v>0</v>
      </c>
      <c r="D49" s="469"/>
      <c r="E49" s="470"/>
      <c r="F49" s="67">
        <f t="shared" si="17"/>
        <v>0</v>
      </c>
      <c r="G49" s="67">
        <f t="shared" si="17"/>
        <v>0</v>
      </c>
      <c r="H49" s="67">
        <f t="shared" si="17"/>
        <v>0</v>
      </c>
      <c r="I49" s="67">
        <f t="shared" si="0"/>
        <v>0</v>
      </c>
      <c r="J49" s="67">
        <f t="shared" si="18"/>
        <v>0</v>
      </c>
      <c r="K49" s="16">
        <f t="shared" si="18"/>
        <v>0</v>
      </c>
      <c r="L49" s="67">
        <f t="shared" si="18"/>
        <v>0</v>
      </c>
      <c r="M49" s="17">
        <f>IF(L49&gt;0,VLOOKUP(I49,Labour!$AR$1:$AT$15,3,FALSE),0)</f>
        <v>0</v>
      </c>
      <c r="N49" s="70">
        <f t="shared" si="1"/>
        <v>0</v>
      </c>
      <c r="R49" s="83">
        <f t="shared" si="13"/>
        <v>0</v>
      </c>
      <c r="S49" s="83">
        <f t="shared" si="13"/>
        <v>0</v>
      </c>
      <c r="T49" s="83">
        <f t="shared" si="13"/>
        <v>0</v>
      </c>
      <c r="U49" s="83">
        <f t="shared" si="13"/>
        <v>0</v>
      </c>
      <c r="V49" s="83">
        <f t="shared" si="14"/>
        <v>0</v>
      </c>
      <c r="W49" s="83">
        <f t="shared" si="14"/>
        <v>0</v>
      </c>
      <c r="X49" s="83">
        <f t="shared" si="15"/>
        <v>0</v>
      </c>
      <c r="Y49" s="83">
        <f t="shared" si="15"/>
        <v>0</v>
      </c>
      <c r="Z49" s="83">
        <f t="shared" si="15"/>
        <v>0</v>
      </c>
      <c r="AA49" s="171">
        <f t="shared" si="9"/>
        <v>0</v>
      </c>
      <c r="AB49" s="83">
        <f t="shared" si="16"/>
        <v>0</v>
      </c>
      <c r="AC49" s="83">
        <f t="shared" si="16"/>
        <v>0</v>
      </c>
      <c r="AD49" s="171">
        <f t="shared" si="10"/>
        <v>0</v>
      </c>
      <c r="AE49" s="171">
        <f>IF(AD49=1,SUM(AD$10:AD49),0)</f>
        <v>0</v>
      </c>
      <c r="AF49" s="82" t="str">
        <f t="shared" si="11"/>
        <v/>
      </c>
      <c r="AG49" s="171">
        <f t="shared" si="12"/>
        <v>0</v>
      </c>
    </row>
    <row r="50" spans="1:33" ht="12" customHeight="1" x14ac:dyDescent="0.25">
      <c r="A50" s="497"/>
      <c r="B50" s="15">
        <v>41</v>
      </c>
      <c r="C50" s="468">
        <f t="shared" si="6"/>
        <v>0</v>
      </c>
      <c r="D50" s="469"/>
      <c r="E50" s="470"/>
      <c r="F50" s="67">
        <f t="shared" si="17"/>
        <v>0</v>
      </c>
      <c r="G50" s="67">
        <f t="shared" si="17"/>
        <v>0</v>
      </c>
      <c r="H50" s="67">
        <f t="shared" si="17"/>
        <v>0</v>
      </c>
      <c r="I50" s="67">
        <f t="shared" si="0"/>
        <v>0</v>
      </c>
      <c r="J50" s="67">
        <f t="shared" si="18"/>
        <v>0</v>
      </c>
      <c r="K50" s="16">
        <f t="shared" si="18"/>
        <v>0</v>
      </c>
      <c r="L50" s="67">
        <f t="shared" si="18"/>
        <v>0</v>
      </c>
      <c r="M50" s="17">
        <f>IF(L50&gt;0,VLOOKUP(I50,Labour!$AR$1:$AT$15,3,FALSE),0)</f>
        <v>0</v>
      </c>
      <c r="N50" s="70">
        <f t="shared" si="1"/>
        <v>0</v>
      </c>
      <c r="R50" s="83">
        <f t="shared" ref="R50:U69" si="19">IF($B50&lt;=$U$3,VLOOKUP($B50,WTABLE,R$9,FALSE),0)</f>
        <v>0</v>
      </c>
      <c r="S50" s="83">
        <f t="shared" si="19"/>
        <v>0</v>
      </c>
      <c r="T50" s="83">
        <f t="shared" si="19"/>
        <v>0</v>
      </c>
      <c r="U50" s="83">
        <f t="shared" si="19"/>
        <v>0</v>
      </c>
      <c r="V50" s="83">
        <f t="shared" ref="V50:W69" si="20">IF($B50&lt;=$U$3,IF(VLOOKUP($B50,WTABLE,V$9,FALSE)=V$8,$U50,0),0)</f>
        <v>0</v>
      </c>
      <c r="W50" s="83">
        <f t="shared" si="20"/>
        <v>0</v>
      </c>
      <c r="X50" s="83">
        <f t="shared" ref="X50:Z69" si="21">IF($B50&lt;=$U$3,VLOOKUP($B50,WTABLE,X$9,FALSE),0)</f>
        <v>0</v>
      </c>
      <c r="Y50" s="83">
        <f t="shared" si="21"/>
        <v>0</v>
      </c>
      <c r="Z50" s="83">
        <f t="shared" si="21"/>
        <v>0</v>
      </c>
      <c r="AA50" s="171">
        <f t="shared" si="9"/>
        <v>0</v>
      </c>
      <c r="AB50" s="83">
        <f t="shared" ref="AB50:AC69" si="22">IF($B50&lt;=$U$3,VLOOKUP($B50,WTABLE,AB$9,FALSE),0)</f>
        <v>0</v>
      </c>
      <c r="AC50" s="83">
        <f t="shared" si="22"/>
        <v>0</v>
      </c>
      <c r="AD50" s="171">
        <f t="shared" si="10"/>
        <v>0</v>
      </c>
      <c r="AE50" s="171">
        <f>IF(AD50=1,SUM(AD$10:AD50),0)</f>
        <v>0</v>
      </c>
      <c r="AF50" s="82" t="str">
        <f t="shared" si="11"/>
        <v/>
      </c>
      <c r="AG50" s="171">
        <f t="shared" si="12"/>
        <v>0</v>
      </c>
    </row>
    <row r="51" spans="1:33" ht="12" customHeight="1" x14ac:dyDescent="0.25">
      <c r="A51" s="497"/>
      <c r="B51" s="15">
        <v>42</v>
      </c>
      <c r="C51" s="468">
        <f t="shared" si="6"/>
        <v>0</v>
      </c>
      <c r="D51" s="469"/>
      <c r="E51" s="470"/>
      <c r="F51" s="67">
        <f t="shared" si="17"/>
        <v>0</v>
      </c>
      <c r="G51" s="67">
        <f t="shared" si="17"/>
        <v>0</v>
      </c>
      <c r="H51" s="67">
        <f t="shared" si="17"/>
        <v>0</v>
      </c>
      <c r="I51" s="67">
        <f t="shared" si="0"/>
        <v>0</v>
      </c>
      <c r="J51" s="67">
        <f t="shared" si="18"/>
        <v>0</v>
      </c>
      <c r="K51" s="16">
        <f t="shared" si="18"/>
        <v>0</v>
      </c>
      <c r="L51" s="67">
        <f t="shared" si="18"/>
        <v>0</v>
      </c>
      <c r="M51" s="17">
        <f>IF(L51&gt;0,VLOOKUP(I51,Labour!$AR$1:$AT$15,3,FALSE),0)</f>
        <v>0</v>
      </c>
      <c r="N51" s="70">
        <f t="shared" si="1"/>
        <v>0</v>
      </c>
      <c r="R51" s="83">
        <f t="shared" si="19"/>
        <v>0</v>
      </c>
      <c r="S51" s="83">
        <f t="shared" si="19"/>
        <v>0</v>
      </c>
      <c r="T51" s="83">
        <f t="shared" si="19"/>
        <v>0</v>
      </c>
      <c r="U51" s="83">
        <f t="shared" si="19"/>
        <v>0</v>
      </c>
      <c r="V51" s="83">
        <f t="shared" si="20"/>
        <v>0</v>
      </c>
      <c r="W51" s="83">
        <f t="shared" si="20"/>
        <v>0</v>
      </c>
      <c r="X51" s="83">
        <f t="shared" si="21"/>
        <v>0</v>
      </c>
      <c r="Y51" s="83">
        <f t="shared" si="21"/>
        <v>0</v>
      </c>
      <c r="Z51" s="83">
        <f t="shared" si="21"/>
        <v>0</v>
      </c>
      <c r="AA51" s="171">
        <f t="shared" si="9"/>
        <v>0</v>
      </c>
      <c r="AB51" s="83">
        <f t="shared" si="22"/>
        <v>0</v>
      </c>
      <c r="AC51" s="83">
        <f t="shared" si="22"/>
        <v>0</v>
      </c>
      <c r="AD51" s="171">
        <f t="shared" si="10"/>
        <v>0</v>
      </c>
      <c r="AE51" s="171">
        <f>IF(AD51=1,SUM(AD$10:AD51),0)</f>
        <v>0</v>
      </c>
      <c r="AF51" s="82" t="str">
        <f t="shared" si="11"/>
        <v/>
      </c>
      <c r="AG51" s="171">
        <f t="shared" si="12"/>
        <v>0</v>
      </c>
    </row>
    <row r="52" spans="1:33" ht="12" customHeight="1" x14ac:dyDescent="0.25">
      <c r="A52" s="497"/>
      <c r="B52" s="15">
        <v>43</v>
      </c>
      <c r="C52" s="468">
        <f t="shared" si="6"/>
        <v>0</v>
      </c>
      <c r="D52" s="469"/>
      <c r="E52" s="470"/>
      <c r="F52" s="67">
        <f t="shared" si="17"/>
        <v>0</v>
      </c>
      <c r="G52" s="67">
        <f t="shared" si="17"/>
        <v>0</v>
      </c>
      <c r="H52" s="67">
        <f t="shared" si="17"/>
        <v>0</v>
      </c>
      <c r="I52" s="67">
        <f t="shared" si="0"/>
        <v>0</v>
      </c>
      <c r="J52" s="67">
        <f t="shared" si="18"/>
        <v>0</v>
      </c>
      <c r="K52" s="16">
        <f t="shared" si="18"/>
        <v>0</v>
      </c>
      <c r="L52" s="67">
        <f t="shared" si="18"/>
        <v>0</v>
      </c>
      <c r="M52" s="17">
        <f>IF(L52&gt;0,VLOOKUP(I52,Labour!$AR$1:$AT$15,3,FALSE),0)</f>
        <v>0</v>
      </c>
      <c r="N52" s="70">
        <f t="shared" si="1"/>
        <v>0</v>
      </c>
      <c r="R52" s="83">
        <f t="shared" si="19"/>
        <v>0</v>
      </c>
      <c r="S52" s="83">
        <f t="shared" si="19"/>
        <v>0</v>
      </c>
      <c r="T52" s="83">
        <f t="shared" si="19"/>
        <v>0</v>
      </c>
      <c r="U52" s="83">
        <f t="shared" si="19"/>
        <v>0</v>
      </c>
      <c r="V52" s="83">
        <f t="shared" si="20"/>
        <v>0</v>
      </c>
      <c r="W52" s="83">
        <f t="shared" si="20"/>
        <v>0</v>
      </c>
      <c r="X52" s="83">
        <f t="shared" si="21"/>
        <v>0</v>
      </c>
      <c r="Y52" s="83">
        <f t="shared" si="21"/>
        <v>0</v>
      </c>
      <c r="Z52" s="83">
        <f t="shared" si="21"/>
        <v>0</v>
      </c>
      <c r="AA52" s="171">
        <f t="shared" si="9"/>
        <v>0</v>
      </c>
      <c r="AB52" s="83">
        <f t="shared" si="22"/>
        <v>0</v>
      </c>
      <c r="AC52" s="83">
        <f t="shared" si="22"/>
        <v>0</v>
      </c>
      <c r="AD52" s="171">
        <f t="shared" si="10"/>
        <v>0</v>
      </c>
      <c r="AE52" s="171">
        <f>IF(AD52=1,SUM(AD$10:AD52),0)</f>
        <v>0</v>
      </c>
      <c r="AF52" s="82" t="str">
        <f t="shared" si="11"/>
        <v/>
      </c>
      <c r="AG52" s="171">
        <f t="shared" si="12"/>
        <v>0</v>
      </c>
    </row>
    <row r="53" spans="1:33" ht="12" customHeight="1" x14ac:dyDescent="0.25">
      <c r="A53" s="497"/>
      <c r="B53" s="15">
        <v>44</v>
      </c>
      <c r="C53" s="468">
        <f t="shared" si="6"/>
        <v>0</v>
      </c>
      <c r="D53" s="469"/>
      <c r="E53" s="470"/>
      <c r="F53" s="67">
        <f t="shared" si="17"/>
        <v>0</v>
      </c>
      <c r="G53" s="67">
        <f t="shared" si="17"/>
        <v>0</v>
      </c>
      <c r="H53" s="67">
        <f t="shared" si="17"/>
        <v>0</v>
      </c>
      <c r="I53" s="67">
        <f t="shared" si="0"/>
        <v>0</v>
      </c>
      <c r="J53" s="67">
        <f t="shared" si="18"/>
        <v>0</v>
      </c>
      <c r="K53" s="16">
        <f t="shared" si="18"/>
        <v>0</v>
      </c>
      <c r="L53" s="67">
        <f t="shared" si="18"/>
        <v>0</v>
      </c>
      <c r="M53" s="17">
        <f>IF(L53&gt;0,VLOOKUP(I53,Labour!$AR$1:$AT$15,3,FALSE),0)</f>
        <v>0</v>
      </c>
      <c r="N53" s="70">
        <f t="shared" si="1"/>
        <v>0</v>
      </c>
      <c r="R53" s="83">
        <f t="shared" si="19"/>
        <v>0</v>
      </c>
      <c r="S53" s="83">
        <f t="shared" si="19"/>
        <v>0</v>
      </c>
      <c r="T53" s="83">
        <f t="shared" si="19"/>
        <v>0</v>
      </c>
      <c r="U53" s="83">
        <f t="shared" si="19"/>
        <v>0</v>
      </c>
      <c r="V53" s="83">
        <f t="shared" si="20"/>
        <v>0</v>
      </c>
      <c r="W53" s="83">
        <f t="shared" si="20"/>
        <v>0</v>
      </c>
      <c r="X53" s="83">
        <f t="shared" si="21"/>
        <v>0</v>
      </c>
      <c r="Y53" s="83">
        <f t="shared" si="21"/>
        <v>0</v>
      </c>
      <c r="Z53" s="83">
        <f t="shared" si="21"/>
        <v>0</v>
      </c>
      <c r="AA53" s="171">
        <f t="shared" si="9"/>
        <v>0</v>
      </c>
      <c r="AB53" s="83">
        <f t="shared" si="22"/>
        <v>0</v>
      </c>
      <c r="AC53" s="83">
        <f t="shared" si="22"/>
        <v>0</v>
      </c>
      <c r="AD53" s="171">
        <f t="shared" si="10"/>
        <v>0</v>
      </c>
      <c r="AE53" s="171">
        <f>IF(AD53=1,SUM(AD$10:AD53),0)</f>
        <v>0</v>
      </c>
      <c r="AF53" s="82" t="str">
        <f t="shared" si="11"/>
        <v/>
      </c>
      <c r="AG53" s="171">
        <f t="shared" si="12"/>
        <v>0</v>
      </c>
    </row>
    <row r="54" spans="1:33" ht="12" customHeight="1" x14ac:dyDescent="0.25">
      <c r="A54" s="497"/>
      <c r="B54" s="15">
        <v>45</v>
      </c>
      <c r="C54" s="468">
        <f t="shared" si="6"/>
        <v>0</v>
      </c>
      <c r="D54" s="469"/>
      <c r="E54" s="470"/>
      <c r="F54" s="67">
        <f t="shared" si="17"/>
        <v>0</v>
      </c>
      <c r="G54" s="67">
        <f t="shared" si="17"/>
        <v>0</v>
      </c>
      <c r="H54" s="67">
        <f t="shared" si="17"/>
        <v>0</v>
      </c>
      <c r="I54" s="67">
        <f t="shared" si="0"/>
        <v>0</v>
      </c>
      <c r="J54" s="67">
        <f t="shared" si="18"/>
        <v>0</v>
      </c>
      <c r="K54" s="16">
        <f t="shared" si="18"/>
        <v>0</v>
      </c>
      <c r="L54" s="67">
        <f t="shared" si="18"/>
        <v>0</v>
      </c>
      <c r="M54" s="17">
        <f>IF(L54&gt;0,VLOOKUP(I54,Labour!$AR$1:$AT$15,3,FALSE),0)</f>
        <v>0</v>
      </c>
      <c r="N54" s="70">
        <f t="shared" si="1"/>
        <v>0</v>
      </c>
      <c r="R54" s="83">
        <f t="shared" si="19"/>
        <v>0</v>
      </c>
      <c r="S54" s="83">
        <f t="shared" si="19"/>
        <v>0</v>
      </c>
      <c r="T54" s="83">
        <f t="shared" si="19"/>
        <v>0</v>
      </c>
      <c r="U54" s="83">
        <f t="shared" si="19"/>
        <v>0</v>
      </c>
      <c r="V54" s="83">
        <f t="shared" si="20"/>
        <v>0</v>
      </c>
      <c r="W54" s="83">
        <f t="shared" si="20"/>
        <v>0</v>
      </c>
      <c r="X54" s="83">
        <f t="shared" si="21"/>
        <v>0</v>
      </c>
      <c r="Y54" s="83">
        <f t="shared" si="21"/>
        <v>0</v>
      </c>
      <c r="Z54" s="83">
        <f t="shared" si="21"/>
        <v>0</v>
      </c>
      <c r="AA54" s="171">
        <f t="shared" si="9"/>
        <v>0</v>
      </c>
      <c r="AB54" s="83">
        <f t="shared" si="22"/>
        <v>0</v>
      </c>
      <c r="AC54" s="83">
        <f t="shared" si="22"/>
        <v>0</v>
      </c>
      <c r="AD54" s="171">
        <f t="shared" si="10"/>
        <v>0</v>
      </c>
      <c r="AE54" s="171">
        <f>IF(AD54=1,SUM(AD$10:AD54),0)</f>
        <v>0</v>
      </c>
      <c r="AF54" s="82" t="str">
        <f t="shared" si="11"/>
        <v/>
      </c>
      <c r="AG54" s="171">
        <f t="shared" si="12"/>
        <v>0</v>
      </c>
    </row>
    <row r="55" spans="1:33" ht="12" customHeight="1" x14ac:dyDescent="0.25">
      <c r="A55" s="497"/>
      <c r="B55" s="15">
        <v>46</v>
      </c>
      <c r="C55" s="468">
        <f t="shared" si="6"/>
        <v>0</v>
      </c>
      <c r="D55" s="469"/>
      <c r="E55" s="470"/>
      <c r="F55" s="67">
        <f t="shared" si="17"/>
        <v>0</v>
      </c>
      <c r="G55" s="67">
        <f t="shared" si="17"/>
        <v>0</v>
      </c>
      <c r="H55" s="67">
        <f t="shared" si="17"/>
        <v>0</v>
      </c>
      <c r="I55" s="67">
        <f t="shared" si="0"/>
        <v>0</v>
      </c>
      <c r="J55" s="67">
        <f t="shared" si="18"/>
        <v>0</v>
      </c>
      <c r="K55" s="16">
        <f t="shared" si="18"/>
        <v>0</v>
      </c>
      <c r="L55" s="67">
        <f t="shared" si="18"/>
        <v>0</v>
      </c>
      <c r="M55" s="17">
        <f>IF(L55&gt;0,VLOOKUP(I55,Labour!$AR$1:$AT$15,3,FALSE),0)</f>
        <v>0</v>
      </c>
      <c r="N55" s="70">
        <f t="shared" si="1"/>
        <v>0</v>
      </c>
      <c r="R55" s="83">
        <f t="shared" si="19"/>
        <v>0</v>
      </c>
      <c r="S55" s="83">
        <f t="shared" si="19"/>
        <v>0</v>
      </c>
      <c r="T55" s="83">
        <f t="shared" si="19"/>
        <v>0</v>
      </c>
      <c r="U55" s="83">
        <f t="shared" si="19"/>
        <v>0</v>
      </c>
      <c r="V55" s="83">
        <f t="shared" si="20"/>
        <v>0</v>
      </c>
      <c r="W55" s="83">
        <f t="shared" si="20"/>
        <v>0</v>
      </c>
      <c r="X55" s="83">
        <f t="shared" si="21"/>
        <v>0</v>
      </c>
      <c r="Y55" s="83">
        <f t="shared" si="21"/>
        <v>0</v>
      </c>
      <c r="Z55" s="83">
        <f t="shared" si="21"/>
        <v>0</v>
      </c>
      <c r="AA55" s="171">
        <f t="shared" si="9"/>
        <v>0</v>
      </c>
      <c r="AB55" s="83">
        <f t="shared" si="22"/>
        <v>0</v>
      </c>
      <c r="AC55" s="83">
        <f t="shared" si="22"/>
        <v>0</v>
      </c>
      <c r="AD55" s="171">
        <f t="shared" si="10"/>
        <v>0</v>
      </c>
      <c r="AE55" s="171">
        <f>IF(AD55=1,SUM(AD$10:AD55),0)</f>
        <v>0</v>
      </c>
      <c r="AF55" s="82" t="str">
        <f t="shared" si="11"/>
        <v/>
      </c>
      <c r="AG55" s="171">
        <f t="shared" si="12"/>
        <v>0</v>
      </c>
    </row>
    <row r="56" spans="1:33" ht="12" customHeight="1" x14ac:dyDescent="0.25">
      <c r="A56" s="497"/>
      <c r="B56" s="15">
        <v>47</v>
      </c>
      <c r="C56" s="468">
        <f t="shared" si="6"/>
        <v>0</v>
      </c>
      <c r="D56" s="469"/>
      <c r="E56" s="470"/>
      <c r="F56" s="67">
        <f t="shared" si="17"/>
        <v>0</v>
      </c>
      <c r="G56" s="67">
        <f t="shared" si="17"/>
        <v>0</v>
      </c>
      <c r="H56" s="67">
        <f t="shared" si="17"/>
        <v>0</v>
      </c>
      <c r="I56" s="67">
        <f t="shared" si="0"/>
        <v>0</v>
      </c>
      <c r="J56" s="67">
        <f t="shared" si="18"/>
        <v>0</v>
      </c>
      <c r="K56" s="16">
        <f t="shared" si="18"/>
        <v>0</v>
      </c>
      <c r="L56" s="67">
        <f t="shared" si="18"/>
        <v>0</v>
      </c>
      <c r="M56" s="17">
        <f>IF(L56&gt;0,VLOOKUP(I56,Labour!$AR$1:$AT$15,3,FALSE),0)</f>
        <v>0</v>
      </c>
      <c r="N56" s="70">
        <f t="shared" si="1"/>
        <v>0</v>
      </c>
      <c r="R56" s="83">
        <f t="shared" si="19"/>
        <v>0</v>
      </c>
      <c r="S56" s="83">
        <f t="shared" si="19"/>
        <v>0</v>
      </c>
      <c r="T56" s="83">
        <f t="shared" si="19"/>
        <v>0</v>
      </c>
      <c r="U56" s="83">
        <f t="shared" si="19"/>
        <v>0</v>
      </c>
      <c r="V56" s="83">
        <f t="shared" si="20"/>
        <v>0</v>
      </c>
      <c r="W56" s="83">
        <f t="shared" si="20"/>
        <v>0</v>
      </c>
      <c r="X56" s="83">
        <f t="shared" si="21"/>
        <v>0</v>
      </c>
      <c r="Y56" s="83">
        <f t="shared" si="21"/>
        <v>0</v>
      </c>
      <c r="Z56" s="83">
        <f t="shared" si="21"/>
        <v>0</v>
      </c>
      <c r="AA56" s="171">
        <f t="shared" si="9"/>
        <v>0</v>
      </c>
      <c r="AB56" s="83">
        <f t="shared" si="22"/>
        <v>0</v>
      </c>
      <c r="AC56" s="83">
        <f t="shared" si="22"/>
        <v>0</v>
      </c>
      <c r="AD56" s="171">
        <f t="shared" si="10"/>
        <v>0</v>
      </c>
      <c r="AE56" s="171">
        <f>IF(AD56=1,SUM(AD$10:AD56),0)</f>
        <v>0</v>
      </c>
      <c r="AF56" s="82" t="str">
        <f t="shared" si="11"/>
        <v/>
      </c>
      <c r="AG56" s="171">
        <f t="shared" si="12"/>
        <v>0</v>
      </c>
    </row>
    <row r="57" spans="1:33" ht="12" customHeight="1" x14ac:dyDescent="0.25">
      <c r="A57" s="497"/>
      <c r="B57" s="15">
        <v>48</v>
      </c>
      <c r="C57" s="468">
        <f t="shared" si="6"/>
        <v>0</v>
      </c>
      <c r="D57" s="469"/>
      <c r="E57" s="470"/>
      <c r="F57" s="67">
        <f t="shared" si="17"/>
        <v>0</v>
      </c>
      <c r="G57" s="67">
        <f t="shared" si="17"/>
        <v>0</v>
      </c>
      <c r="H57" s="67">
        <f t="shared" si="17"/>
        <v>0</v>
      </c>
      <c r="I57" s="67">
        <f t="shared" si="0"/>
        <v>0</v>
      </c>
      <c r="J57" s="67">
        <f t="shared" si="18"/>
        <v>0</v>
      </c>
      <c r="K57" s="16">
        <f t="shared" si="18"/>
        <v>0</v>
      </c>
      <c r="L57" s="67">
        <f t="shared" si="18"/>
        <v>0</v>
      </c>
      <c r="M57" s="17">
        <f>IF(L57&gt;0,VLOOKUP(I57,Labour!$AR$1:$AT$15,3,FALSE),0)</f>
        <v>0</v>
      </c>
      <c r="N57" s="70">
        <f t="shared" si="1"/>
        <v>0</v>
      </c>
      <c r="R57" s="83">
        <f t="shared" si="19"/>
        <v>0</v>
      </c>
      <c r="S57" s="83">
        <f t="shared" si="19"/>
        <v>0</v>
      </c>
      <c r="T57" s="83">
        <f t="shared" si="19"/>
        <v>0</v>
      </c>
      <c r="U57" s="83">
        <f t="shared" si="19"/>
        <v>0</v>
      </c>
      <c r="V57" s="83">
        <f t="shared" si="20"/>
        <v>0</v>
      </c>
      <c r="W57" s="83">
        <f t="shared" si="20"/>
        <v>0</v>
      </c>
      <c r="X57" s="83">
        <f t="shared" si="21"/>
        <v>0</v>
      </c>
      <c r="Y57" s="83">
        <f t="shared" si="21"/>
        <v>0</v>
      </c>
      <c r="Z57" s="83">
        <f t="shared" si="21"/>
        <v>0</v>
      </c>
      <c r="AA57" s="171">
        <f t="shared" si="9"/>
        <v>0</v>
      </c>
      <c r="AB57" s="83">
        <f t="shared" si="22"/>
        <v>0</v>
      </c>
      <c r="AC57" s="83">
        <f t="shared" si="22"/>
        <v>0</v>
      </c>
      <c r="AD57" s="171">
        <f t="shared" si="10"/>
        <v>0</v>
      </c>
      <c r="AE57" s="171">
        <f>IF(AD57=1,SUM(AD$10:AD57),0)</f>
        <v>0</v>
      </c>
      <c r="AF57" s="82" t="str">
        <f t="shared" si="11"/>
        <v/>
      </c>
      <c r="AG57" s="171">
        <f t="shared" si="12"/>
        <v>0</v>
      </c>
    </row>
    <row r="58" spans="1:33" ht="12" customHeight="1" x14ac:dyDescent="0.25">
      <c r="A58" s="497"/>
      <c r="B58" s="15">
        <v>49</v>
      </c>
      <c r="C58" s="468">
        <f t="shared" si="6"/>
        <v>0</v>
      </c>
      <c r="D58" s="469"/>
      <c r="E58" s="470"/>
      <c r="F58" s="67">
        <f t="shared" si="17"/>
        <v>0</v>
      </c>
      <c r="G58" s="67">
        <f t="shared" si="17"/>
        <v>0</v>
      </c>
      <c r="H58" s="67">
        <f t="shared" si="17"/>
        <v>0</v>
      </c>
      <c r="I58" s="67">
        <f t="shared" si="0"/>
        <v>0</v>
      </c>
      <c r="J58" s="67">
        <f t="shared" si="18"/>
        <v>0</v>
      </c>
      <c r="K58" s="16">
        <f t="shared" si="18"/>
        <v>0</v>
      </c>
      <c r="L58" s="67">
        <f t="shared" si="18"/>
        <v>0</v>
      </c>
      <c r="M58" s="17">
        <f>IF(L58&gt;0,VLOOKUP(I58,Labour!$AR$1:$AT$15,3,FALSE),0)</f>
        <v>0</v>
      </c>
      <c r="N58" s="70">
        <f t="shared" si="1"/>
        <v>0</v>
      </c>
      <c r="R58" s="83">
        <f t="shared" si="19"/>
        <v>0</v>
      </c>
      <c r="S58" s="83">
        <f t="shared" si="19"/>
        <v>0</v>
      </c>
      <c r="T58" s="83">
        <f t="shared" si="19"/>
        <v>0</v>
      </c>
      <c r="U58" s="83">
        <f t="shared" si="19"/>
        <v>0</v>
      </c>
      <c r="V58" s="83">
        <f t="shared" si="20"/>
        <v>0</v>
      </c>
      <c r="W58" s="83">
        <f t="shared" si="20"/>
        <v>0</v>
      </c>
      <c r="X58" s="83">
        <f t="shared" si="21"/>
        <v>0</v>
      </c>
      <c r="Y58" s="83">
        <f t="shared" si="21"/>
        <v>0</v>
      </c>
      <c r="Z58" s="83">
        <f t="shared" si="21"/>
        <v>0</v>
      </c>
      <c r="AA58" s="171">
        <f t="shared" si="9"/>
        <v>0</v>
      </c>
      <c r="AB58" s="83">
        <f t="shared" si="22"/>
        <v>0</v>
      </c>
      <c r="AC58" s="83">
        <f t="shared" si="22"/>
        <v>0</v>
      </c>
      <c r="AD58" s="171">
        <f t="shared" si="10"/>
        <v>0</v>
      </c>
      <c r="AE58" s="171">
        <f>IF(AD58=1,SUM(AD$10:AD58),0)</f>
        <v>0</v>
      </c>
      <c r="AF58" s="82" t="str">
        <f t="shared" si="11"/>
        <v/>
      </c>
      <c r="AG58" s="171">
        <f t="shared" si="12"/>
        <v>0</v>
      </c>
    </row>
    <row r="59" spans="1:33" ht="12" customHeight="1" x14ac:dyDescent="0.25">
      <c r="A59" s="497"/>
      <c r="B59" s="15">
        <v>50</v>
      </c>
      <c r="C59" s="468">
        <f t="shared" si="6"/>
        <v>0</v>
      </c>
      <c r="D59" s="469"/>
      <c r="E59" s="470"/>
      <c r="F59" s="67">
        <f t="shared" si="17"/>
        <v>0</v>
      </c>
      <c r="G59" s="67">
        <f t="shared" si="17"/>
        <v>0</v>
      </c>
      <c r="H59" s="67">
        <f t="shared" si="17"/>
        <v>0</v>
      </c>
      <c r="I59" s="67">
        <f t="shared" si="0"/>
        <v>0</v>
      </c>
      <c r="J59" s="67">
        <f t="shared" si="18"/>
        <v>0</v>
      </c>
      <c r="K59" s="16">
        <f t="shared" si="18"/>
        <v>0</v>
      </c>
      <c r="L59" s="67">
        <f t="shared" si="18"/>
        <v>0</v>
      </c>
      <c r="M59" s="17">
        <f>IF(L59&gt;0,VLOOKUP(I59,Labour!$AR$1:$AT$15,3,FALSE),0)</f>
        <v>0</v>
      </c>
      <c r="N59" s="70">
        <f t="shared" si="1"/>
        <v>0</v>
      </c>
      <c r="R59" s="83">
        <f t="shared" si="19"/>
        <v>0</v>
      </c>
      <c r="S59" s="83">
        <f t="shared" si="19"/>
        <v>0</v>
      </c>
      <c r="T59" s="83">
        <f t="shared" si="19"/>
        <v>0</v>
      </c>
      <c r="U59" s="83">
        <f t="shared" si="19"/>
        <v>0</v>
      </c>
      <c r="V59" s="83">
        <f t="shared" si="20"/>
        <v>0</v>
      </c>
      <c r="W59" s="83">
        <f t="shared" si="20"/>
        <v>0</v>
      </c>
      <c r="X59" s="83">
        <f t="shared" si="21"/>
        <v>0</v>
      </c>
      <c r="Y59" s="83">
        <f t="shared" si="21"/>
        <v>0</v>
      </c>
      <c r="Z59" s="83">
        <f t="shared" si="21"/>
        <v>0</v>
      </c>
      <c r="AA59" s="171">
        <f t="shared" si="9"/>
        <v>0</v>
      </c>
      <c r="AB59" s="83">
        <f t="shared" si="22"/>
        <v>0</v>
      </c>
      <c r="AC59" s="83">
        <f t="shared" si="22"/>
        <v>0</v>
      </c>
      <c r="AD59" s="171">
        <f t="shared" si="10"/>
        <v>0</v>
      </c>
      <c r="AE59" s="171">
        <f>IF(AD59=1,SUM(AD$10:AD59),0)</f>
        <v>0</v>
      </c>
      <c r="AF59" s="82" t="str">
        <f t="shared" si="11"/>
        <v/>
      </c>
      <c r="AG59" s="171">
        <f t="shared" si="12"/>
        <v>0</v>
      </c>
    </row>
    <row r="60" spans="1:33" ht="12" customHeight="1" x14ac:dyDescent="0.25">
      <c r="A60" s="497"/>
      <c r="B60" s="15">
        <v>51</v>
      </c>
      <c r="C60" s="468">
        <f t="shared" si="6"/>
        <v>0</v>
      </c>
      <c r="D60" s="469"/>
      <c r="E60" s="470"/>
      <c r="F60" s="67">
        <f t="shared" si="17"/>
        <v>0</v>
      </c>
      <c r="G60" s="67">
        <f t="shared" si="17"/>
        <v>0</v>
      </c>
      <c r="H60" s="67">
        <f t="shared" si="17"/>
        <v>0</v>
      </c>
      <c r="I60" s="67">
        <f t="shared" si="0"/>
        <v>0</v>
      </c>
      <c r="J60" s="67">
        <f t="shared" si="18"/>
        <v>0</v>
      </c>
      <c r="K60" s="16">
        <f t="shared" si="18"/>
        <v>0</v>
      </c>
      <c r="L60" s="67">
        <f t="shared" si="18"/>
        <v>0</v>
      </c>
      <c r="M60" s="17">
        <f>IF(L60&gt;0,VLOOKUP(I60,Labour!$AR$1:$AT$15,3,FALSE),0)</f>
        <v>0</v>
      </c>
      <c r="N60" s="70">
        <f t="shared" si="1"/>
        <v>0</v>
      </c>
      <c r="R60" s="83">
        <f t="shared" si="19"/>
        <v>0</v>
      </c>
      <c r="S60" s="83">
        <f t="shared" si="19"/>
        <v>0</v>
      </c>
      <c r="T60" s="83">
        <f t="shared" si="19"/>
        <v>0</v>
      </c>
      <c r="U60" s="83">
        <f t="shared" si="19"/>
        <v>0</v>
      </c>
      <c r="V60" s="83">
        <f t="shared" si="20"/>
        <v>0</v>
      </c>
      <c r="W60" s="83">
        <f t="shared" si="20"/>
        <v>0</v>
      </c>
      <c r="X60" s="83">
        <f t="shared" si="21"/>
        <v>0</v>
      </c>
      <c r="Y60" s="83">
        <f t="shared" si="21"/>
        <v>0</v>
      </c>
      <c r="Z60" s="83">
        <f t="shared" si="21"/>
        <v>0</v>
      </c>
      <c r="AA60" s="171">
        <f t="shared" si="9"/>
        <v>0</v>
      </c>
      <c r="AB60" s="83">
        <f t="shared" si="22"/>
        <v>0</v>
      </c>
      <c r="AC60" s="83">
        <f t="shared" si="22"/>
        <v>0</v>
      </c>
      <c r="AD60" s="171">
        <f t="shared" si="10"/>
        <v>0</v>
      </c>
      <c r="AE60" s="171">
        <f>IF(AD60=1,SUM(AD$10:AD60),0)</f>
        <v>0</v>
      </c>
      <c r="AF60" s="82" t="str">
        <f t="shared" si="11"/>
        <v/>
      </c>
      <c r="AG60" s="171">
        <f t="shared" si="12"/>
        <v>0</v>
      </c>
    </row>
    <row r="61" spans="1:33" ht="12" customHeight="1" x14ac:dyDescent="0.25">
      <c r="A61" s="497"/>
      <c r="B61" s="15">
        <v>52</v>
      </c>
      <c r="C61" s="468">
        <f t="shared" si="6"/>
        <v>0</v>
      </c>
      <c r="D61" s="469"/>
      <c r="E61" s="470"/>
      <c r="F61" s="67">
        <f t="shared" si="17"/>
        <v>0</v>
      </c>
      <c r="G61" s="67">
        <f t="shared" si="17"/>
        <v>0</v>
      </c>
      <c r="H61" s="67">
        <f t="shared" si="17"/>
        <v>0</v>
      </c>
      <c r="I61" s="67">
        <f t="shared" si="0"/>
        <v>0</v>
      </c>
      <c r="J61" s="67">
        <f t="shared" si="18"/>
        <v>0</v>
      </c>
      <c r="K61" s="16">
        <f t="shared" si="18"/>
        <v>0</v>
      </c>
      <c r="L61" s="67">
        <f t="shared" si="18"/>
        <v>0</v>
      </c>
      <c r="M61" s="17">
        <f>IF(L61&gt;0,VLOOKUP(I61,Labour!$AR$1:$AT$15,3,FALSE),0)</f>
        <v>0</v>
      </c>
      <c r="N61" s="70">
        <f t="shared" si="1"/>
        <v>0</v>
      </c>
      <c r="R61" s="83">
        <f t="shared" si="19"/>
        <v>0</v>
      </c>
      <c r="S61" s="83">
        <f t="shared" si="19"/>
        <v>0</v>
      </c>
      <c r="T61" s="83">
        <f t="shared" si="19"/>
        <v>0</v>
      </c>
      <c r="U61" s="83">
        <f t="shared" si="19"/>
        <v>0</v>
      </c>
      <c r="V61" s="83">
        <f t="shared" si="20"/>
        <v>0</v>
      </c>
      <c r="W61" s="83">
        <f t="shared" si="20"/>
        <v>0</v>
      </c>
      <c r="X61" s="83">
        <f t="shared" si="21"/>
        <v>0</v>
      </c>
      <c r="Y61" s="83">
        <f t="shared" si="21"/>
        <v>0</v>
      </c>
      <c r="Z61" s="83">
        <f t="shared" si="21"/>
        <v>0</v>
      </c>
      <c r="AA61" s="171">
        <f t="shared" si="9"/>
        <v>0</v>
      </c>
      <c r="AB61" s="83">
        <f t="shared" si="22"/>
        <v>0</v>
      </c>
      <c r="AC61" s="83">
        <f t="shared" si="22"/>
        <v>0</v>
      </c>
      <c r="AD61" s="171">
        <f t="shared" si="10"/>
        <v>0</v>
      </c>
      <c r="AE61" s="171">
        <f>IF(AD61=1,SUM(AD$10:AD61),0)</f>
        <v>0</v>
      </c>
      <c r="AF61" s="82" t="str">
        <f t="shared" si="11"/>
        <v/>
      </c>
      <c r="AG61" s="171">
        <f t="shared" si="12"/>
        <v>0</v>
      </c>
    </row>
    <row r="62" spans="1:33" ht="12" customHeight="1" x14ac:dyDescent="0.25">
      <c r="A62" s="497"/>
      <c r="B62" s="15">
        <v>53</v>
      </c>
      <c r="C62" s="468">
        <f t="shared" si="6"/>
        <v>0</v>
      </c>
      <c r="D62" s="469"/>
      <c r="E62" s="470"/>
      <c r="F62" s="67">
        <f t="shared" si="17"/>
        <v>0</v>
      </c>
      <c r="G62" s="67">
        <f t="shared" si="17"/>
        <v>0</v>
      </c>
      <c r="H62" s="67">
        <f t="shared" si="17"/>
        <v>0</v>
      </c>
      <c r="I62" s="67">
        <f t="shared" si="0"/>
        <v>0</v>
      </c>
      <c r="J62" s="67">
        <f t="shared" si="18"/>
        <v>0</v>
      </c>
      <c r="K62" s="16">
        <f t="shared" si="18"/>
        <v>0</v>
      </c>
      <c r="L62" s="67">
        <f t="shared" si="18"/>
        <v>0</v>
      </c>
      <c r="M62" s="17">
        <f>IF(L62&gt;0,VLOOKUP(I62,Labour!$AR$1:$AT$15,3,FALSE),0)</f>
        <v>0</v>
      </c>
      <c r="N62" s="70">
        <f t="shared" si="1"/>
        <v>0</v>
      </c>
      <c r="R62" s="83">
        <f t="shared" si="19"/>
        <v>0</v>
      </c>
      <c r="S62" s="83">
        <f t="shared" si="19"/>
        <v>0</v>
      </c>
      <c r="T62" s="83">
        <f t="shared" si="19"/>
        <v>0</v>
      </c>
      <c r="U62" s="83">
        <f t="shared" si="19"/>
        <v>0</v>
      </c>
      <c r="V62" s="83">
        <f t="shared" si="20"/>
        <v>0</v>
      </c>
      <c r="W62" s="83">
        <f t="shared" si="20"/>
        <v>0</v>
      </c>
      <c r="X62" s="83">
        <f t="shared" si="21"/>
        <v>0</v>
      </c>
      <c r="Y62" s="83">
        <f t="shared" si="21"/>
        <v>0</v>
      </c>
      <c r="Z62" s="83">
        <f t="shared" si="21"/>
        <v>0</v>
      </c>
      <c r="AA62" s="171">
        <f t="shared" si="9"/>
        <v>0</v>
      </c>
      <c r="AB62" s="83">
        <f t="shared" si="22"/>
        <v>0</v>
      </c>
      <c r="AC62" s="83">
        <f t="shared" si="22"/>
        <v>0</v>
      </c>
      <c r="AD62" s="171">
        <f t="shared" si="10"/>
        <v>0</v>
      </c>
      <c r="AE62" s="171">
        <f>IF(AD62=1,SUM(AD$10:AD62),0)</f>
        <v>0</v>
      </c>
      <c r="AF62" s="82" t="str">
        <f t="shared" si="11"/>
        <v/>
      </c>
      <c r="AG62" s="171">
        <f t="shared" si="12"/>
        <v>0</v>
      </c>
    </row>
    <row r="63" spans="1:33" ht="12" customHeight="1" x14ac:dyDescent="0.25">
      <c r="A63" s="497"/>
      <c r="B63" s="15">
        <v>54</v>
      </c>
      <c r="C63" s="468">
        <f t="shared" si="6"/>
        <v>0</v>
      </c>
      <c r="D63" s="469"/>
      <c r="E63" s="470"/>
      <c r="F63" s="67">
        <f t="shared" si="17"/>
        <v>0</v>
      </c>
      <c r="G63" s="67">
        <f t="shared" si="17"/>
        <v>0</v>
      </c>
      <c r="H63" s="67">
        <f t="shared" si="17"/>
        <v>0</v>
      </c>
      <c r="I63" s="67">
        <f t="shared" si="0"/>
        <v>0</v>
      </c>
      <c r="J63" s="67">
        <f t="shared" si="18"/>
        <v>0</v>
      </c>
      <c r="K63" s="16">
        <f t="shared" si="18"/>
        <v>0</v>
      </c>
      <c r="L63" s="67">
        <f t="shared" si="18"/>
        <v>0</v>
      </c>
      <c r="M63" s="17">
        <f>IF(L63&gt;0,VLOOKUP(I63,Labour!$AR$1:$AT$15,3,FALSE),0)</f>
        <v>0</v>
      </c>
      <c r="N63" s="70">
        <f t="shared" si="1"/>
        <v>0</v>
      </c>
      <c r="R63" s="83">
        <f t="shared" si="19"/>
        <v>0</v>
      </c>
      <c r="S63" s="83">
        <f t="shared" si="19"/>
        <v>0</v>
      </c>
      <c r="T63" s="83">
        <f t="shared" si="19"/>
        <v>0</v>
      </c>
      <c r="U63" s="83">
        <f t="shared" si="19"/>
        <v>0</v>
      </c>
      <c r="V63" s="83">
        <f t="shared" si="20"/>
        <v>0</v>
      </c>
      <c r="W63" s="83">
        <f t="shared" si="20"/>
        <v>0</v>
      </c>
      <c r="X63" s="83">
        <f t="shared" si="21"/>
        <v>0</v>
      </c>
      <c r="Y63" s="83">
        <f t="shared" si="21"/>
        <v>0</v>
      </c>
      <c r="Z63" s="83">
        <f t="shared" si="21"/>
        <v>0</v>
      </c>
      <c r="AA63" s="171">
        <f t="shared" si="9"/>
        <v>0</v>
      </c>
      <c r="AB63" s="83">
        <f t="shared" si="22"/>
        <v>0</v>
      </c>
      <c r="AC63" s="83">
        <f t="shared" si="22"/>
        <v>0</v>
      </c>
      <c r="AD63" s="171">
        <f t="shared" si="10"/>
        <v>0</v>
      </c>
      <c r="AE63" s="171">
        <f>IF(AD63=1,SUM(AD$10:AD63),0)</f>
        <v>0</v>
      </c>
      <c r="AF63" s="82" t="str">
        <f t="shared" si="11"/>
        <v/>
      </c>
      <c r="AG63" s="171">
        <f t="shared" si="12"/>
        <v>0</v>
      </c>
    </row>
    <row r="64" spans="1:33" ht="12" customHeight="1" x14ac:dyDescent="0.25">
      <c r="A64" s="497"/>
      <c r="B64" s="15">
        <v>55</v>
      </c>
      <c r="C64" s="468">
        <f t="shared" si="6"/>
        <v>0</v>
      </c>
      <c r="D64" s="469"/>
      <c r="E64" s="470"/>
      <c r="F64" s="67">
        <f t="shared" si="17"/>
        <v>0</v>
      </c>
      <c r="G64" s="67">
        <f t="shared" si="17"/>
        <v>0</v>
      </c>
      <c r="H64" s="67">
        <f t="shared" si="17"/>
        <v>0</v>
      </c>
      <c r="I64" s="67">
        <f t="shared" si="0"/>
        <v>0</v>
      </c>
      <c r="J64" s="67">
        <f t="shared" si="18"/>
        <v>0</v>
      </c>
      <c r="K64" s="16">
        <f t="shared" si="18"/>
        <v>0</v>
      </c>
      <c r="L64" s="67">
        <f t="shared" si="18"/>
        <v>0</v>
      </c>
      <c r="M64" s="17">
        <f>IF(L64&gt;0,VLOOKUP(I64,Labour!$AR$1:$AT$15,3,FALSE),0)</f>
        <v>0</v>
      </c>
      <c r="N64" s="70">
        <f t="shared" si="1"/>
        <v>0</v>
      </c>
      <c r="R64" s="83">
        <f t="shared" si="19"/>
        <v>0</v>
      </c>
      <c r="S64" s="83">
        <f t="shared" si="19"/>
        <v>0</v>
      </c>
      <c r="T64" s="83">
        <f t="shared" si="19"/>
        <v>0</v>
      </c>
      <c r="U64" s="83">
        <f t="shared" si="19"/>
        <v>0</v>
      </c>
      <c r="V64" s="83">
        <f t="shared" si="20"/>
        <v>0</v>
      </c>
      <c r="W64" s="83">
        <f t="shared" si="20"/>
        <v>0</v>
      </c>
      <c r="X64" s="83">
        <f t="shared" si="21"/>
        <v>0</v>
      </c>
      <c r="Y64" s="83">
        <f t="shared" si="21"/>
        <v>0</v>
      </c>
      <c r="Z64" s="83">
        <f t="shared" si="21"/>
        <v>0</v>
      </c>
      <c r="AA64" s="171">
        <f t="shared" si="9"/>
        <v>0</v>
      </c>
      <c r="AB64" s="83">
        <f t="shared" si="22"/>
        <v>0</v>
      </c>
      <c r="AC64" s="83">
        <f t="shared" si="22"/>
        <v>0</v>
      </c>
      <c r="AD64" s="171">
        <f t="shared" si="10"/>
        <v>0</v>
      </c>
      <c r="AE64" s="171">
        <f>IF(AD64=1,SUM(AD$10:AD64),0)</f>
        <v>0</v>
      </c>
      <c r="AF64" s="82" t="str">
        <f t="shared" si="11"/>
        <v/>
      </c>
      <c r="AG64" s="171">
        <f t="shared" si="12"/>
        <v>0</v>
      </c>
    </row>
    <row r="65" spans="1:33" ht="12" customHeight="1" x14ac:dyDescent="0.25">
      <c r="A65" s="497"/>
      <c r="B65" s="15">
        <v>56</v>
      </c>
      <c r="C65" s="468">
        <f t="shared" si="6"/>
        <v>0</v>
      </c>
      <c r="D65" s="469"/>
      <c r="E65" s="470"/>
      <c r="F65" s="67">
        <f t="shared" si="17"/>
        <v>0</v>
      </c>
      <c r="G65" s="67">
        <f t="shared" si="17"/>
        <v>0</v>
      </c>
      <c r="H65" s="67">
        <f t="shared" si="17"/>
        <v>0</v>
      </c>
      <c r="I65" s="67">
        <f t="shared" si="0"/>
        <v>0</v>
      </c>
      <c r="J65" s="67">
        <f t="shared" si="18"/>
        <v>0</v>
      </c>
      <c r="K65" s="16">
        <f t="shared" si="18"/>
        <v>0</v>
      </c>
      <c r="L65" s="67">
        <f t="shared" si="18"/>
        <v>0</v>
      </c>
      <c r="M65" s="17">
        <f>IF(L65&gt;0,VLOOKUP(I65,Labour!$AR$1:$AT$15,3,FALSE),0)</f>
        <v>0</v>
      </c>
      <c r="N65" s="70">
        <f t="shared" si="1"/>
        <v>0</v>
      </c>
      <c r="R65" s="83">
        <f t="shared" si="19"/>
        <v>0</v>
      </c>
      <c r="S65" s="83">
        <f t="shared" si="19"/>
        <v>0</v>
      </c>
      <c r="T65" s="83">
        <f t="shared" si="19"/>
        <v>0</v>
      </c>
      <c r="U65" s="83">
        <f t="shared" si="19"/>
        <v>0</v>
      </c>
      <c r="V65" s="83">
        <f t="shared" si="20"/>
        <v>0</v>
      </c>
      <c r="W65" s="83">
        <f t="shared" si="20"/>
        <v>0</v>
      </c>
      <c r="X65" s="83">
        <f t="shared" si="21"/>
        <v>0</v>
      </c>
      <c r="Y65" s="83">
        <f t="shared" si="21"/>
        <v>0</v>
      </c>
      <c r="Z65" s="83">
        <f t="shared" si="21"/>
        <v>0</v>
      </c>
      <c r="AA65" s="171">
        <f t="shared" si="9"/>
        <v>0</v>
      </c>
      <c r="AB65" s="83">
        <f t="shared" si="22"/>
        <v>0</v>
      </c>
      <c r="AC65" s="83">
        <f t="shared" si="22"/>
        <v>0</v>
      </c>
      <c r="AD65" s="171">
        <f t="shared" si="10"/>
        <v>0</v>
      </c>
      <c r="AE65" s="171">
        <f>IF(AD65=1,SUM(AD$10:AD65),0)</f>
        <v>0</v>
      </c>
      <c r="AF65" s="82" t="str">
        <f t="shared" si="11"/>
        <v/>
      </c>
      <c r="AG65" s="171">
        <f t="shared" si="12"/>
        <v>0</v>
      </c>
    </row>
    <row r="66" spans="1:33" ht="12" customHeight="1" x14ac:dyDescent="0.25">
      <c r="A66" s="497"/>
      <c r="B66" s="15">
        <v>57</v>
      </c>
      <c r="C66" s="468">
        <f t="shared" si="6"/>
        <v>0</v>
      </c>
      <c r="D66" s="469"/>
      <c r="E66" s="470"/>
      <c r="F66" s="67">
        <f t="shared" si="17"/>
        <v>0</v>
      </c>
      <c r="G66" s="67">
        <f t="shared" si="17"/>
        <v>0</v>
      </c>
      <c r="H66" s="67">
        <f t="shared" si="17"/>
        <v>0</v>
      </c>
      <c r="I66" s="67">
        <f t="shared" si="0"/>
        <v>0</v>
      </c>
      <c r="J66" s="67">
        <f t="shared" si="18"/>
        <v>0</v>
      </c>
      <c r="K66" s="16">
        <f t="shared" si="18"/>
        <v>0</v>
      </c>
      <c r="L66" s="67">
        <f t="shared" si="18"/>
        <v>0</v>
      </c>
      <c r="M66" s="17">
        <f>IF(L66&gt;0,VLOOKUP(I66,Labour!$AR$1:$AT$15,3,FALSE),0)</f>
        <v>0</v>
      </c>
      <c r="N66" s="70">
        <f t="shared" si="1"/>
        <v>0</v>
      </c>
      <c r="R66" s="83">
        <f t="shared" si="19"/>
        <v>0</v>
      </c>
      <c r="S66" s="83">
        <f t="shared" si="19"/>
        <v>0</v>
      </c>
      <c r="T66" s="83">
        <f t="shared" si="19"/>
        <v>0</v>
      </c>
      <c r="U66" s="83">
        <f t="shared" si="19"/>
        <v>0</v>
      </c>
      <c r="V66" s="83">
        <f t="shared" si="20"/>
        <v>0</v>
      </c>
      <c r="W66" s="83">
        <f t="shared" si="20"/>
        <v>0</v>
      </c>
      <c r="X66" s="83">
        <f t="shared" si="21"/>
        <v>0</v>
      </c>
      <c r="Y66" s="83">
        <f t="shared" si="21"/>
        <v>0</v>
      </c>
      <c r="Z66" s="83">
        <f t="shared" si="21"/>
        <v>0</v>
      </c>
      <c r="AA66" s="171">
        <f t="shared" si="9"/>
        <v>0</v>
      </c>
      <c r="AB66" s="83">
        <f t="shared" si="22"/>
        <v>0</v>
      </c>
      <c r="AC66" s="83">
        <f t="shared" si="22"/>
        <v>0</v>
      </c>
      <c r="AD66" s="171">
        <f t="shared" si="10"/>
        <v>0</v>
      </c>
      <c r="AE66" s="171">
        <f>IF(AD66=1,SUM(AD$10:AD66),0)</f>
        <v>0</v>
      </c>
      <c r="AF66" s="82" t="str">
        <f t="shared" si="11"/>
        <v/>
      </c>
      <c r="AG66" s="171">
        <f t="shared" si="12"/>
        <v>0</v>
      </c>
    </row>
    <row r="67" spans="1:33" ht="12" customHeight="1" x14ac:dyDescent="0.25">
      <c r="A67" s="497"/>
      <c r="B67" s="15">
        <v>58</v>
      </c>
      <c r="C67" s="468">
        <f t="shared" si="6"/>
        <v>0</v>
      </c>
      <c r="D67" s="469"/>
      <c r="E67" s="470"/>
      <c r="F67" s="67">
        <f t="shared" si="17"/>
        <v>0</v>
      </c>
      <c r="G67" s="67">
        <f t="shared" si="17"/>
        <v>0</v>
      </c>
      <c r="H67" s="67">
        <f t="shared" si="17"/>
        <v>0</v>
      </c>
      <c r="I67" s="67">
        <f t="shared" si="0"/>
        <v>0</v>
      </c>
      <c r="J67" s="67">
        <f t="shared" si="18"/>
        <v>0</v>
      </c>
      <c r="K67" s="16">
        <f t="shared" si="18"/>
        <v>0</v>
      </c>
      <c r="L67" s="67">
        <f t="shared" si="18"/>
        <v>0</v>
      </c>
      <c r="M67" s="17">
        <f>IF(L67&gt;0,VLOOKUP(I67,Labour!$AR$1:$AT$15,3,FALSE),0)</f>
        <v>0</v>
      </c>
      <c r="N67" s="70">
        <f t="shared" si="1"/>
        <v>0</v>
      </c>
      <c r="R67" s="83">
        <f t="shared" si="19"/>
        <v>0</v>
      </c>
      <c r="S67" s="83">
        <f t="shared" si="19"/>
        <v>0</v>
      </c>
      <c r="T67" s="83">
        <f t="shared" si="19"/>
        <v>0</v>
      </c>
      <c r="U67" s="83">
        <f t="shared" si="19"/>
        <v>0</v>
      </c>
      <c r="V67" s="83">
        <f t="shared" si="20"/>
        <v>0</v>
      </c>
      <c r="W67" s="83">
        <f t="shared" si="20"/>
        <v>0</v>
      </c>
      <c r="X67" s="83">
        <f t="shared" si="21"/>
        <v>0</v>
      </c>
      <c r="Y67" s="83">
        <f t="shared" si="21"/>
        <v>0</v>
      </c>
      <c r="Z67" s="83">
        <f t="shared" si="21"/>
        <v>0</v>
      </c>
      <c r="AA67" s="171">
        <f t="shared" si="9"/>
        <v>0</v>
      </c>
      <c r="AB67" s="83">
        <f t="shared" si="22"/>
        <v>0</v>
      </c>
      <c r="AC67" s="83">
        <f t="shared" si="22"/>
        <v>0</v>
      </c>
      <c r="AD67" s="171">
        <f t="shared" si="10"/>
        <v>0</v>
      </c>
      <c r="AE67" s="171">
        <f>IF(AD67=1,SUM(AD$10:AD67),0)</f>
        <v>0</v>
      </c>
      <c r="AF67" s="82" t="str">
        <f t="shared" si="11"/>
        <v/>
      </c>
      <c r="AG67" s="171">
        <f t="shared" si="12"/>
        <v>0</v>
      </c>
    </row>
    <row r="68" spans="1:33" ht="12" customHeight="1" x14ac:dyDescent="0.25">
      <c r="A68" s="497"/>
      <c r="B68" s="15">
        <v>59</v>
      </c>
      <c r="C68" s="468">
        <f t="shared" si="6"/>
        <v>0</v>
      </c>
      <c r="D68" s="469"/>
      <c r="E68" s="470"/>
      <c r="F68" s="67">
        <f t="shared" si="17"/>
        <v>0</v>
      </c>
      <c r="G68" s="67">
        <f t="shared" si="17"/>
        <v>0</v>
      </c>
      <c r="H68" s="67">
        <f t="shared" si="17"/>
        <v>0</v>
      </c>
      <c r="I68" s="67">
        <f t="shared" si="0"/>
        <v>0</v>
      </c>
      <c r="J68" s="67">
        <f t="shared" si="18"/>
        <v>0</v>
      </c>
      <c r="K68" s="16">
        <f t="shared" si="18"/>
        <v>0</v>
      </c>
      <c r="L68" s="67">
        <f t="shared" si="18"/>
        <v>0</v>
      </c>
      <c r="M68" s="17">
        <f>IF(L68&gt;0,VLOOKUP(I68,Labour!$AR$1:$AT$15,3,FALSE),0)</f>
        <v>0</v>
      </c>
      <c r="N68" s="70">
        <f t="shared" si="1"/>
        <v>0</v>
      </c>
      <c r="R68" s="83">
        <f t="shared" si="19"/>
        <v>0</v>
      </c>
      <c r="S68" s="83">
        <f t="shared" si="19"/>
        <v>0</v>
      </c>
      <c r="T68" s="83">
        <f t="shared" si="19"/>
        <v>0</v>
      </c>
      <c r="U68" s="83">
        <f t="shared" si="19"/>
        <v>0</v>
      </c>
      <c r="V68" s="83">
        <f t="shared" si="20"/>
        <v>0</v>
      </c>
      <c r="W68" s="83">
        <f t="shared" si="20"/>
        <v>0</v>
      </c>
      <c r="X68" s="83">
        <f t="shared" si="21"/>
        <v>0</v>
      </c>
      <c r="Y68" s="83">
        <f t="shared" si="21"/>
        <v>0</v>
      </c>
      <c r="Z68" s="83">
        <f t="shared" si="21"/>
        <v>0</v>
      </c>
      <c r="AA68" s="171">
        <f t="shared" si="9"/>
        <v>0</v>
      </c>
      <c r="AB68" s="83">
        <f t="shared" si="22"/>
        <v>0</v>
      </c>
      <c r="AC68" s="83">
        <f t="shared" si="22"/>
        <v>0</v>
      </c>
      <c r="AD68" s="171">
        <f t="shared" si="10"/>
        <v>0</v>
      </c>
      <c r="AE68" s="171">
        <f>IF(AD68=1,SUM(AD$10:AD68),0)</f>
        <v>0</v>
      </c>
      <c r="AF68" s="82" t="str">
        <f t="shared" si="11"/>
        <v/>
      </c>
      <c r="AG68" s="171">
        <f t="shared" si="12"/>
        <v>0</v>
      </c>
    </row>
    <row r="69" spans="1:33" ht="12" customHeight="1" x14ac:dyDescent="0.25">
      <c r="A69" s="497"/>
      <c r="B69" s="15">
        <v>60</v>
      </c>
      <c r="C69" s="468">
        <f t="shared" si="6"/>
        <v>0</v>
      </c>
      <c r="D69" s="469"/>
      <c r="E69" s="470"/>
      <c r="F69" s="67">
        <f t="shared" si="17"/>
        <v>0</v>
      </c>
      <c r="G69" s="67">
        <f t="shared" si="17"/>
        <v>0</v>
      </c>
      <c r="H69" s="67">
        <f t="shared" si="17"/>
        <v>0</v>
      </c>
      <c r="I69" s="67">
        <f t="shared" si="0"/>
        <v>0</v>
      </c>
      <c r="J69" s="67">
        <f t="shared" si="18"/>
        <v>0</v>
      </c>
      <c r="K69" s="16">
        <f t="shared" si="18"/>
        <v>0</v>
      </c>
      <c r="L69" s="67">
        <f t="shared" si="18"/>
        <v>0</v>
      </c>
      <c r="M69" s="17">
        <f>IF(L69&gt;0,VLOOKUP(I69,Labour!$AR$1:$AT$15,3,FALSE),0)</f>
        <v>0</v>
      </c>
      <c r="N69" s="70">
        <f t="shared" si="1"/>
        <v>0</v>
      </c>
      <c r="R69" s="83">
        <f t="shared" si="19"/>
        <v>0</v>
      </c>
      <c r="S69" s="83">
        <f t="shared" si="19"/>
        <v>0</v>
      </c>
      <c r="T69" s="83">
        <f t="shared" si="19"/>
        <v>0</v>
      </c>
      <c r="U69" s="83">
        <f t="shared" si="19"/>
        <v>0</v>
      </c>
      <c r="V69" s="83">
        <f t="shared" si="20"/>
        <v>0</v>
      </c>
      <c r="W69" s="83">
        <f t="shared" si="20"/>
        <v>0</v>
      </c>
      <c r="X69" s="83">
        <f t="shared" si="21"/>
        <v>0</v>
      </c>
      <c r="Y69" s="83">
        <f t="shared" si="21"/>
        <v>0</v>
      </c>
      <c r="Z69" s="83">
        <f t="shared" si="21"/>
        <v>0</v>
      </c>
      <c r="AA69" s="171">
        <f t="shared" si="9"/>
        <v>0</v>
      </c>
      <c r="AB69" s="83">
        <f t="shared" si="22"/>
        <v>0</v>
      </c>
      <c r="AC69" s="83">
        <f t="shared" si="22"/>
        <v>0</v>
      </c>
      <c r="AD69" s="171">
        <f t="shared" si="10"/>
        <v>0</v>
      </c>
      <c r="AE69" s="171">
        <f>IF(AD69=1,SUM(AD$10:AD69),0)</f>
        <v>0</v>
      </c>
      <c r="AF69" s="82" t="str">
        <f t="shared" si="11"/>
        <v/>
      </c>
      <c r="AG69" s="171">
        <f t="shared" si="12"/>
        <v>0</v>
      </c>
    </row>
    <row r="70" spans="1:33" ht="12" customHeight="1" x14ac:dyDescent="0.25">
      <c r="A70" s="497"/>
      <c r="B70" s="15">
        <v>61</v>
      </c>
      <c r="C70" s="468">
        <f t="shared" si="6"/>
        <v>0</v>
      </c>
      <c r="D70" s="469"/>
      <c r="E70" s="470"/>
      <c r="F70" s="67">
        <f t="shared" si="17"/>
        <v>0</v>
      </c>
      <c r="G70" s="67">
        <f t="shared" si="17"/>
        <v>0</v>
      </c>
      <c r="H70" s="67">
        <f t="shared" si="17"/>
        <v>0</v>
      </c>
      <c r="I70" s="67">
        <f t="shared" si="0"/>
        <v>0</v>
      </c>
      <c r="J70" s="67">
        <f t="shared" si="18"/>
        <v>0</v>
      </c>
      <c r="K70" s="16">
        <f t="shared" si="18"/>
        <v>0</v>
      </c>
      <c r="L70" s="67">
        <f t="shared" si="18"/>
        <v>0</v>
      </c>
      <c r="M70" s="17">
        <f>IF(L70&gt;0,VLOOKUP(I70,Labour!$AR$1:$AT$15,3,FALSE),0)</f>
        <v>0</v>
      </c>
      <c r="N70" s="70">
        <f t="shared" si="1"/>
        <v>0</v>
      </c>
      <c r="R70" s="83">
        <f t="shared" ref="R70:U89" si="23">IF($B70&lt;=$U$3,VLOOKUP($B70,WTABLE,R$9,FALSE),0)</f>
        <v>0</v>
      </c>
      <c r="S70" s="83">
        <f t="shared" si="23"/>
        <v>0</v>
      </c>
      <c r="T70" s="83">
        <f t="shared" si="23"/>
        <v>0</v>
      </c>
      <c r="U70" s="83">
        <f t="shared" si="23"/>
        <v>0</v>
      </c>
      <c r="V70" s="83">
        <f t="shared" ref="V70:W89" si="24">IF($B70&lt;=$U$3,IF(VLOOKUP($B70,WTABLE,V$9,FALSE)=V$8,$U70,0),0)</f>
        <v>0</v>
      </c>
      <c r="W70" s="83">
        <f t="shared" si="24"/>
        <v>0</v>
      </c>
      <c r="X70" s="83">
        <f t="shared" ref="X70:Z89" si="25">IF($B70&lt;=$U$3,VLOOKUP($B70,WTABLE,X$9,FALSE),0)</f>
        <v>0</v>
      </c>
      <c r="Y70" s="83">
        <f t="shared" si="25"/>
        <v>0</v>
      </c>
      <c r="Z70" s="83">
        <f t="shared" si="25"/>
        <v>0</v>
      </c>
      <c r="AA70" s="171">
        <f t="shared" si="9"/>
        <v>0</v>
      </c>
      <c r="AB70" s="83">
        <f t="shared" ref="AB70:AC89" si="26">IF($B70&lt;=$U$3,VLOOKUP($B70,WTABLE,AB$9,FALSE),0)</f>
        <v>0</v>
      </c>
      <c r="AC70" s="83">
        <f t="shared" si="26"/>
        <v>0</v>
      </c>
      <c r="AD70" s="171">
        <f t="shared" si="10"/>
        <v>0</v>
      </c>
      <c r="AE70" s="171">
        <f>IF(AD70=1,SUM(AD$10:AD70),0)</f>
        <v>0</v>
      </c>
      <c r="AF70" s="82" t="str">
        <f t="shared" si="11"/>
        <v/>
      </c>
      <c r="AG70" s="171">
        <f t="shared" si="12"/>
        <v>0</v>
      </c>
    </row>
    <row r="71" spans="1:33" ht="12" customHeight="1" x14ac:dyDescent="0.25">
      <c r="A71" s="497"/>
      <c r="B71" s="15">
        <v>62</v>
      </c>
      <c r="C71" s="468">
        <f t="shared" si="6"/>
        <v>0</v>
      </c>
      <c r="D71" s="469"/>
      <c r="E71" s="470"/>
      <c r="F71" s="67">
        <f t="shared" si="17"/>
        <v>0</v>
      </c>
      <c r="G71" s="67">
        <f t="shared" si="17"/>
        <v>0</v>
      </c>
      <c r="H71" s="67">
        <f t="shared" si="17"/>
        <v>0</v>
      </c>
      <c r="I71" s="67">
        <f t="shared" si="0"/>
        <v>0</v>
      </c>
      <c r="J71" s="67">
        <f t="shared" si="18"/>
        <v>0</v>
      </c>
      <c r="K71" s="16">
        <f t="shared" si="18"/>
        <v>0</v>
      </c>
      <c r="L71" s="67">
        <f t="shared" si="18"/>
        <v>0</v>
      </c>
      <c r="M71" s="17">
        <f>IF(L71&gt;0,VLOOKUP(I71,Labour!$AR$1:$AT$15,3,FALSE),0)</f>
        <v>0</v>
      </c>
      <c r="N71" s="70">
        <f t="shared" si="1"/>
        <v>0</v>
      </c>
      <c r="R71" s="83">
        <f t="shared" si="23"/>
        <v>0</v>
      </c>
      <c r="S71" s="83">
        <f t="shared" si="23"/>
        <v>0</v>
      </c>
      <c r="T71" s="83">
        <f t="shared" si="23"/>
        <v>0</v>
      </c>
      <c r="U71" s="83">
        <f t="shared" si="23"/>
        <v>0</v>
      </c>
      <c r="V71" s="83">
        <f t="shared" si="24"/>
        <v>0</v>
      </c>
      <c r="W71" s="83">
        <f t="shared" si="24"/>
        <v>0</v>
      </c>
      <c r="X71" s="83">
        <f t="shared" si="25"/>
        <v>0</v>
      </c>
      <c r="Y71" s="83">
        <f t="shared" si="25"/>
        <v>0</v>
      </c>
      <c r="Z71" s="83">
        <f t="shared" si="25"/>
        <v>0</v>
      </c>
      <c r="AA71" s="171">
        <f t="shared" si="9"/>
        <v>0</v>
      </c>
      <c r="AB71" s="83">
        <f t="shared" si="26"/>
        <v>0</v>
      </c>
      <c r="AC71" s="83">
        <f t="shared" si="26"/>
        <v>0</v>
      </c>
      <c r="AD71" s="171">
        <f t="shared" si="10"/>
        <v>0</v>
      </c>
      <c r="AE71" s="171">
        <f>IF(AD71=1,SUM(AD$10:AD71),0)</f>
        <v>0</v>
      </c>
      <c r="AF71" s="82" t="str">
        <f t="shared" si="11"/>
        <v/>
      </c>
      <c r="AG71" s="171">
        <f t="shared" si="12"/>
        <v>0</v>
      </c>
    </row>
    <row r="72" spans="1:33" ht="12" customHeight="1" x14ac:dyDescent="0.25">
      <c r="A72" s="497"/>
      <c r="B72" s="15">
        <v>63</v>
      </c>
      <c r="C72" s="468">
        <f t="shared" si="6"/>
        <v>0</v>
      </c>
      <c r="D72" s="469"/>
      <c r="E72" s="470"/>
      <c r="F72" s="67">
        <f t="shared" si="17"/>
        <v>0</v>
      </c>
      <c r="G72" s="67">
        <f t="shared" si="17"/>
        <v>0</v>
      </c>
      <c r="H72" s="67">
        <f t="shared" si="17"/>
        <v>0</v>
      </c>
      <c r="I72" s="67">
        <f t="shared" si="0"/>
        <v>0</v>
      </c>
      <c r="J72" s="67">
        <f t="shared" si="18"/>
        <v>0</v>
      </c>
      <c r="K72" s="16">
        <f t="shared" si="18"/>
        <v>0</v>
      </c>
      <c r="L72" s="67">
        <f t="shared" si="18"/>
        <v>0</v>
      </c>
      <c r="M72" s="17">
        <f>IF(L72&gt;0,VLOOKUP(I72,Labour!$AR$1:$AT$15,3,FALSE),0)</f>
        <v>0</v>
      </c>
      <c r="N72" s="70">
        <f t="shared" si="1"/>
        <v>0</v>
      </c>
      <c r="R72" s="83">
        <f t="shared" si="23"/>
        <v>0</v>
      </c>
      <c r="S72" s="83">
        <f t="shared" si="23"/>
        <v>0</v>
      </c>
      <c r="T72" s="83">
        <f t="shared" si="23"/>
        <v>0</v>
      </c>
      <c r="U72" s="83">
        <f t="shared" si="23"/>
        <v>0</v>
      </c>
      <c r="V72" s="83">
        <f t="shared" si="24"/>
        <v>0</v>
      </c>
      <c r="W72" s="83">
        <f t="shared" si="24"/>
        <v>0</v>
      </c>
      <c r="X72" s="83">
        <f t="shared" si="25"/>
        <v>0</v>
      </c>
      <c r="Y72" s="83">
        <f t="shared" si="25"/>
        <v>0</v>
      </c>
      <c r="Z72" s="83">
        <f t="shared" si="25"/>
        <v>0</v>
      </c>
      <c r="AA72" s="171">
        <f t="shared" si="9"/>
        <v>0</v>
      </c>
      <c r="AB72" s="83">
        <f t="shared" si="26"/>
        <v>0</v>
      </c>
      <c r="AC72" s="83">
        <f t="shared" si="26"/>
        <v>0</v>
      </c>
      <c r="AD72" s="171">
        <f t="shared" si="10"/>
        <v>0</v>
      </c>
      <c r="AE72" s="171">
        <f>IF(AD72=1,SUM(AD$10:AD72),0)</f>
        <v>0</v>
      </c>
      <c r="AF72" s="82" t="str">
        <f t="shared" si="11"/>
        <v/>
      </c>
      <c r="AG72" s="171">
        <f t="shared" si="12"/>
        <v>0</v>
      </c>
    </row>
    <row r="73" spans="1:33" ht="12" customHeight="1" x14ac:dyDescent="0.25">
      <c r="A73" s="497"/>
      <c r="B73" s="15">
        <v>64</v>
      </c>
      <c r="C73" s="468">
        <f t="shared" si="6"/>
        <v>0</v>
      </c>
      <c r="D73" s="469"/>
      <c r="E73" s="470"/>
      <c r="F73" s="67">
        <f t="shared" si="17"/>
        <v>0</v>
      </c>
      <c r="G73" s="67">
        <f t="shared" si="17"/>
        <v>0</v>
      </c>
      <c r="H73" s="67">
        <f t="shared" si="17"/>
        <v>0</v>
      </c>
      <c r="I73" s="67">
        <f t="shared" si="0"/>
        <v>0</v>
      </c>
      <c r="J73" s="67">
        <f t="shared" si="18"/>
        <v>0</v>
      </c>
      <c r="K73" s="16">
        <f t="shared" si="18"/>
        <v>0</v>
      </c>
      <c r="L73" s="67">
        <f t="shared" si="18"/>
        <v>0</v>
      </c>
      <c r="M73" s="17">
        <f>IF(L73&gt;0,VLOOKUP(I73,Labour!$AR$1:$AT$15,3,FALSE),0)</f>
        <v>0</v>
      </c>
      <c r="N73" s="70">
        <f t="shared" si="1"/>
        <v>0</v>
      </c>
      <c r="R73" s="83">
        <f t="shared" si="23"/>
        <v>0</v>
      </c>
      <c r="S73" s="83">
        <f t="shared" si="23"/>
        <v>0</v>
      </c>
      <c r="T73" s="83">
        <f t="shared" si="23"/>
        <v>0</v>
      </c>
      <c r="U73" s="83">
        <f t="shared" si="23"/>
        <v>0</v>
      </c>
      <c r="V73" s="83">
        <f t="shared" si="24"/>
        <v>0</v>
      </c>
      <c r="W73" s="83">
        <f t="shared" si="24"/>
        <v>0</v>
      </c>
      <c r="X73" s="83">
        <f t="shared" si="25"/>
        <v>0</v>
      </c>
      <c r="Y73" s="83">
        <f t="shared" si="25"/>
        <v>0</v>
      </c>
      <c r="Z73" s="83">
        <f t="shared" si="25"/>
        <v>0</v>
      </c>
      <c r="AA73" s="171">
        <f t="shared" si="9"/>
        <v>0</v>
      </c>
      <c r="AB73" s="83">
        <f t="shared" si="26"/>
        <v>0</v>
      </c>
      <c r="AC73" s="83">
        <f t="shared" si="26"/>
        <v>0</v>
      </c>
      <c r="AD73" s="171">
        <f t="shared" si="10"/>
        <v>0</v>
      </c>
      <c r="AE73" s="171">
        <f>IF(AD73=1,SUM(AD$10:AD73),0)</f>
        <v>0</v>
      </c>
      <c r="AF73" s="82" t="str">
        <f t="shared" si="11"/>
        <v/>
      </c>
      <c r="AG73" s="171">
        <f t="shared" si="12"/>
        <v>0</v>
      </c>
    </row>
    <row r="74" spans="1:33" ht="12" customHeight="1" x14ac:dyDescent="0.25">
      <c r="A74" s="497"/>
      <c r="B74" s="15">
        <v>65</v>
      </c>
      <c r="C74" s="468">
        <f t="shared" si="6"/>
        <v>0</v>
      </c>
      <c r="D74" s="469"/>
      <c r="E74" s="470"/>
      <c r="F74" s="67">
        <f t="shared" si="17"/>
        <v>0</v>
      </c>
      <c r="G74" s="67">
        <f t="shared" si="17"/>
        <v>0</v>
      </c>
      <c r="H74" s="67">
        <f t="shared" si="17"/>
        <v>0</v>
      </c>
      <c r="I74" s="67">
        <f t="shared" ref="I74:I109" si="27">X74</f>
        <v>0</v>
      </c>
      <c r="J74" s="67">
        <f t="shared" si="18"/>
        <v>0</v>
      </c>
      <c r="K74" s="16">
        <f t="shared" si="18"/>
        <v>0</v>
      </c>
      <c r="L74" s="67">
        <f t="shared" si="18"/>
        <v>0</v>
      </c>
      <c r="M74" s="17">
        <f>IF(L74&gt;0,VLOOKUP(I74,Labour!$AR$1:$AT$15,3,FALSE),0)</f>
        <v>0</v>
      </c>
      <c r="N74" s="70">
        <f t="shared" ref="N74:N109" si="28">J74*K74+L74*M74</f>
        <v>0</v>
      </c>
      <c r="R74" s="83">
        <f t="shared" si="23"/>
        <v>0</v>
      </c>
      <c r="S74" s="83">
        <f t="shared" si="23"/>
        <v>0</v>
      </c>
      <c r="T74" s="83">
        <f t="shared" si="23"/>
        <v>0</v>
      </c>
      <c r="U74" s="83">
        <f t="shared" si="23"/>
        <v>0</v>
      </c>
      <c r="V74" s="83">
        <f t="shared" si="24"/>
        <v>0</v>
      </c>
      <c r="W74" s="83">
        <f t="shared" si="24"/>
        <v>0</v>
      </c>
      <c r="X74" s="83">
        <f t="shared" si="25"/>
        <v>0</v>
      </c>
      <c r="Y74" s="83">
        <f t="shared" si="25"/>
        <v>0</v>
      </c>
      <c r="Z74" s="83">
        <f t="shared" si="25"/>
        <v>0</v>
      </c>
      <c r="AA74" s="171">
        <f t="shared" si="9"/>
        <v>0</v>
      </c>
      <c r="AB74" s="83">
        <f t="shared" si="26"/>
        <v>0</v>
      </c>
      <c r="AC74" s="83">
        <f t="shared" si="26"/>
        <v>0</v>
      </c>
      <c r="AD74" s="171">
        <f t="shared" si="10"/>
        <v>0</v>
      </c>
      <c r="AE74" s="171">
        <f>IF(AD74=1,SUM(AD$10:AD74),0)</f>
        <v>0</v>
      </c>
      <c r="AF74" s="82" t="str">
        <f t="shared" si="11"/>
        <v/>
      </c>
      <c r="AG74" s="171">
        <f t="shared" si="12"/>
        <v>0</v>
      </c>
    </row>
    <row r="75" spans="1:33" ht="12" customHeight="1" x14ac:dyDescent="0.25">
      <c r="A75" s="497"/>
      <c r="B75" s="15">
        <v>66</v>
      </c>
      <c r="C75" s="468">
        <f t="shared" ref="C75:C109" si="29">R75</f>
        <v>0</v>
      </c>
      <c r="D75" s="469"/>
      <c r="E75" s="470"/>
      <c r="F75" s="67">
        <f t="shared" si="17"/>
        <v>0</v>
      </c>
      <c r="G75" s="67">
        <f t="shared" si="17"/>
        <v>0</v>
      </c>
      <c r="H75" s="67">
        <f t="shared" si="17"/>
        <v>0</v>
      </c>
      <c r="I75" s="67">
        <f t="shared" si="27"/>
        <v>0</v>
      </c>
      <c r="J75" s="67">
        <f t="shared" si="18"/>
        <v>0</v>
      </c>
      <c r="K75" s="16">
        <f t="shared" si="18"/>
        <v>0</v>
      </c>
      <c r="L75" s="67">
        <f t="shared" si="18"/>
        <v>0</v>
      </c>
      <c r="M75" s="17">
        <f>IF(L75&gt;0,VLOOKUP(I75,Labour!$AR$1:$AT$15,3,FALSE),0)</f>
        <v>0</v>
      </c>
      <c r="N75" s="70">
        <f t="shared" si="28"/>
        <v>0</v>
      </c>
      <c r="R75" s="83">
        <f t="shared" si="23"/>
        <v>0</v>
      </c>
      <c r="S75" s="83">
        <f t="shared" si="23"/>
        <v>0</v>
      </c>
      <c r="T75" s="83">
        <f t="shared" si="23"/>
        <v>0</v>
      </c>
      <c r="U75" s="83">
        <f t="shared" si="23"/>
        <v>0</v>
      </c>
      <c r="V75" s="83">
        <f t="shared" si="24"/>
        <v>0</v>
      </c>
      <c r="W75" s="83">
        <f t="shared" si="24"/>
        <v>0</v>
      </c>
      <c r="X75" s="83">
        <f t="shared" si="25"/>
        <v>0</v>
      </c>
      <c r="Y75" s="83">
        <f t="shared" si="25"/>
        <v>0</v>
      </c>
      <c r="Z75" s="83">
        <f t="shared" si="25"/>
        <v>0</v>
      </c>
      <c r="AA75" s="171">
        <f t="shared" ref="AA75:AA109" si="30">Y75+Z75</f>
        <v>0</v>
      </c>
      <c r="AB75" s="83">
        <f t="shared" si="26"/>
        <v>0</v>
      </c>
      <c r="AC75" s="83">
        <f t="shared" si="26"/>
        <v>0</v>
      </c>
      <c r="AD75" s="171">
        <f t="shared" ref="AD75:AD109" si="31">IF(AND(T75&lt;&gt;0,X75="op"),1,0)</f>
        <v>0</v>
      </c>
      <c r="AE75" s="171">
        <f>IF(AD75=1,SUM(AD$10:AD75),0)</f>
        <v>0</v>
      </c>
      <c r="AF75" s="82" t="str">
        <f t="shared" ref="AF75:AF109" si="32">IF(AND(AD75=1,AE75&lt;$AD$7),S75&amp;", ",IF(AND(AD75=1,AE75=$AD$7),S75,""))</f>
        <v/>
      </c>
      <c r="AG75" s="171">
        <f t="shared" ref="AG75:AG109" si="33">IF(AD75=1,T75,0)</f>
        <v>0</v>
      </c>
    </row>
    <row r="76" spans="1:33" ht="12" customHeight="1" x14ac:dyDescent="0.25">
      <c r="A76" s="497"/>
      <c r="B76" s="15">
        <v>67</v>
      </c>
      <c r="C76" s="468">
        <f t="shared" si="29"/>
        <v>0</v>
      </c>
      <c r="D76" s="469"/>
      <c r="E76" s="470"/>
      <c r="F76" s="67">
        <f t="shared" si="17"/>
        <v>0</v>
      </c>
      <c r="G76" s="67">
        <f t="shared" si="17"/>
        <v>0</v>
      </c>
      <c r="H76" s="67">
        <f t="shared" si="17"/>
        <v>0</v>
      </c>
      <c r="I76" s="67">
        <f t="shared" si="27"/>
        <v>0</v>
      </c>
      <c r="J76" s="67">
        <f t="shared" si="18"/>
        <v>0</v>
      </c>
      <c r="K76" s="16">
        <f t="shared" si="18"/>
        <v>0</v>
      </c>
      <c r="L76" s="67">
        <f t="shared" si="18"/>
        <v>0</v>
      </c>
      <c r="M76" s="17">
        <f>IF(L76&gt;0,VLOOKUP(I76,Labour!$AR$1:$AT$15,3,FALSE),0)</f>
        <v>0</v>
      </c>
      <c r="N76" s="70">
        <f t="shared" si="28"/>
        <v>0</v>
      </c>
      <c r="R76" s="83">
        <f t="shared" si="23"/>
        <v>0</v>
      </c>
      <c r="S76" s="83">
        <f t="shared" si="23"/>
        <v>0</v>
      </c>
      <c r="T76" s="83">
        <f t="shared" si="23"/>
        <v>0</v>
      </c>
      <c r="U76" s="83">
        <f t="shared" si="23"/>
        <v>0</v>
      </c>
      <c r="V76" s="83">
        <f t="shared" si="24"/>
        <v>0</v>
      </c>
      <c r="W76" s="83">
        <f t="shared" si="24"/>
        <v>0</v>
      </c>
      <c r="X76" s="83">
        <f t="shared" si="25"/>
        <v>0</v>
      </c>
      <c r="Y76" s="83">
        <f t="shared" si="25"/>
        <v>0</v>
      </c>
      <c r="Z76" s="83">
        <f t="shared" si="25"/>
        <v>0</v>
      </c>
      <c r="AA76" s="171">
        <f t="shared" si="30"/>
        <v>0</v>
      </c>
      <c r="AB76" s="83">
        <f t="shared" si="26"/>
        <v>0</v>
      </c>
      <c r="AC76" s="83">
        <f t="shared" si="26"/>
        <v>0</v>
      </c>
      <c r="AD76" s="171">
        <f t="shared" si="31"/>
        <v>0</v>
      </c>
      <c r="AE76" s="171">
        <f>IF(AD76=1,SUM(AD$10:AD76),0)</f>
        <v>0</v>
      </c>
      <c r="AF76" s="82" t="str">
        <f t="shared" si="32"/>
        <v/>
      </c>
      <c r="AG76" s="171">
        <f t="shared" si="33"/>
        <v>0</v>
      </c>
    </row>
    <row r="77" spans="1:33" ht="12" customHeight="1" x14ac:dyDescent="0.25">
      <c r="A77" s="497"/>
      <c r="B77" s="15">
        <v>68</v>
      </c>
      <c r="C77" s="468">
        <f t="shared" si="29"/>
        <v>0</v>
      </c>
      <c r="D77" s="469"/>
      <c r="E77" s="470"/>
      <c r="F77" s="67">
        <f t="shared" si="17"/>
        <v>0</v>
      </c>
      <c r="G77" s="67">
        <f t="shared" si="17"/>
        <v>0</v>
      </c>
      <c r="H77" s="67">
        <f t="shared" si="17"/>
        <v>0</v>
      </c>
      <c r="I77" s="67">
        <f t="shared" si="27"/>
        <v>0</v>
      </c>
      <c r="J77" s="67">
        <f t="shared" si="18"/>
        <v>0</v>
      </c>
      <c r="K77" s="16">
        <f t="shared" si="18"/>
        <v>0</v>
      </c>
      <c r="L77" s="67">
        <f t="shared" si="18"/>
        <v>0</v>
      </c>
      <c r="M77" s="17">
        <f>IF(L77&gt;0,VLOOKUP(I77,Labour!$AR$1:$AT$15,3,FALSE),0)</f>
        <v>0</v>
      </c>
      <c r="N77" s="70">
        <f t="shared" si="28"/>
        <v>0</v>
      </c>
      <c r="R77" s="83">
        <f t="shared" si="23"/>
        <v>0</v>
      </c>
      <c r="S77" s="83">
        <f t="shared" si="23"/>
        <v>0</v>
      </c>
      <c r="T77" s="83">
        <f t="shared" si="23"/>
        <v>0</v>
      </c>
      <c r="U77" s="83">
        <f t="shared" si="23"/>
        <v>0</v>
      </c>
      <c r="V77" s="83">
        <f t="shared" si="24"/>
        <v>0</v>
      </c>
      <c r="W77" s="83">
        <f t="shared" si="24"/>
        <v>0</v>
      </c>
      <c r="X77" s="83">
        <f t="shared" si="25"/>
        <v>0</v>
      </c>
      <c r="Y77" s="83">
        <f t="shared" si="25"/>
        <v>0</v>
      </c>
      <c r="Z77" s="83">
        <f t="shared" si="25"/>
        <v>0</v>
      </c>
      <c r="AA77" s="171">
        <f t="shared" si="30"/>
        <v>0</v>
      </c>
      <c r="AB77" s="83">
        <f t="shared" si="26"/>
        <v>0</v>
      </c>
      <c r="AC77" s="83">
        <f t="shared" si="26"/>
        <v>0</v>
      </c>
      <c r="AD77" s="171">
        <f t="shared" si="31"/>
        <v>0</v>
      </c>
      <c r="AE77" s="171">
        <f>IF(AD77=1,SUM(AD$10:AD77),0)</f>
        <v>0</v>
      </c>
      <c r="AF77" s="82" t="str">
        <f t="shared" si="32"/>
        <v/>
      </c>
      <c r="AG77" s="171">
        <f t="shared" si="33"/>
        <v>0</v>
      </c>
    </row>
    <row r="78" spans="1:33" ht="12" customHeight="1" x14ac:dyDescent="0.25">
      <c r="A78" s="497"/>
      <c r="B78" s="15">
        <v>69</v>
      </c>
      <c r="C78" s="468">
        <f t="shared" si="29"/>
        <v>0</v>
      </c>
      <c r="D78" s="469"/>
      <c r="E78" s="470"/>
      <c r="F78" s="67">
        <f t="shared" si="17"/>
        <v>0</v>
      </c>
      <c r="G78" s="67">
        <f t="shared" si="17"/>
        <v>0</v>
      </c>
      <c r="H78" s="67">
        <f t="shared" si="17"/>
        <v>0</v>
      </c>
      <c r="I78" s="67">
        <f t="shared" si="27"/>
        <v>0</v>
      </c>
      <c r="J78" s="67">
        <f t="shared" si="18"/>
        <v>0</v>
      </c>
      <c r="K78" s="16">
        <f t="shared" si="18"/>
        <v>0</v>
      </c>
      <c r="L78" s="67">
        <f t="shared" si="18"/>
        <v>0</v>
      </c>
      <c r="M78" s="17">
        <f>IF(L78&gt;0,VLOOKUP(I78,Labour!$AR$1:$AT$15,3,FALSE),0)</f>
        <v>0</v>
      </c>
      <c r="N78" s="70">
        <f t="shared" si="28"/>
        <v>0</v>
      </c>
      <c r="R78" s="83">
        <f t="shared" si="23"/>
        <v>0</v>
      </c>
      <c r="S78" s="83">
        <f t="shared" si="23"/>
        <v>0</v>
      </c>
      <c r="T78" s="83">
        <f t="shared" si="23"/>
        <v>0</v>
      </c>
      <c r="U78" s="83">
        <f t="shared" si="23"/>
        <v>0</v>
      </c>
      <c r="V78" s="83">
        <f t="shared" si="24"/>
        <v>0</v>
      </c>
      <c r="W78" s="83">
        <f t="shared" si="24"/>
        <v>0</v>
      </c>
      <c r="X78" s="83">
        <f t="shared" si="25"/>
        <v>0</v>
      </c>
      <c r="Y78" s="83">
        <f t="shared" si="25"/>
        <v>0</v>
      </c>
      <c r="Z78" s="83">
        <f t="shared" si="25"/>
        <v>0</v>
      </c>
      <c r="AA78" s="171">
        <f t="shared" si="30"/>
        <v>0</v>
      </c>
      <c r="AB78" s="83">
        <f t="shared" si="26"/>
        <v>0</v>
      </c>
      <c r="AC78" s="83">
        <f t="shared" si="26"/>
        <v>0</v>
      </c>
      <c r="AD78" s="171">
        <f t="shared" si="31"/>
        <v>0</v>
      </c>
      <c r="AE78" s="171">
        <f>IF(AD78=1,SUM(AD$10:AD78),0)</f>
        <v>0</v>
      </c>
      <c r="AF78" s="82" t="str">
        <f t="shared" si="32"/>
        <v/>
      </c>
      <c r="AG78" s="171">
        <f t="shared" si="33"/>
        <v>0</v>
      </c>
    </row>
    <row r="79" spans="1:33" ht="12" customHeight="1" x14ac:dyDescent="0.25">
      <c r="A79" s="497"/>
      <c r="B79" s="15">
        <v>70</v>
      </c>
      <c r="C79" s="468">
        <f t="shared" si="29"/>
        <v>0</v>
      </c>
      <c r="D79" s="469"/>
      <c r="E79" s="470"/>
      <c r="F79" s="67">
        <f t="shared" si="17"/>
        <v>0</v>
      </c>
      <c r="G79" s="67">
        <f t="shared" si="17"/>
        <v>0</v>
      </c>
      <c r="H79" s="67">
        <f t="shared" si="17"/>
        <v>0</v>
      </c>
      <c r="I79" s="67">
        <f t="shared" si="27"/>
        <v>0</v>
      </c>
      <c r="J79" s="67">
        <f t="shared" si="18"/>
        <v>0</v>
      </c>
      <c r="K79" s="16">
        <f t="shared" si="18"/>
        <v>0</v>
      </c>
      <c r="L79" s="67">
        <f t="shared" si="18"/>
        <v>0</v>
      </c>
      <c r="M79" s="17">
        <f>IF(L79&gt;0,VLOOKUP(I79,Labour!$AR$1:$AT$15,3,FALSE),0)</f>
        <v>0</v>
      </c>
      <c r="N79" s="70">
        <f t="shared" si="28"/>
        <v>0</v>
      </c>
      <c r="R79" s="83">
        <f t="shared" si="23"/>
        <v>0</v>
      </c>
      <c r="S79" s="83">
        <f t="shared" si="23"/>
        <v>0</v>
      </c>
      <c r="T79" s="83">
        <f t="shared" si="23"/>
        <v>0</v>
      </c>
      <c r="U79" s="83">
        <f t="shared" si="23"/>
        <v>0</v>
      </c>
      <c r="V79" s="83">
        <f t="shared" si="24"/>
        <v>0</v>
      </c>
      <c r="W79" s="83">
        <f t="shared" si="24"/>
        <v>0</v>
      </c>
      <c r="X79" s="83">
        <f t="shared" si="25"/>
        <v>0</v>
      </c>
      <c r="Y79" s="83">
        <f t="shared" si="25"/>
        <v>0</v>
      </c>
      <c r="Z79" s="83">
        <f t="shared" si="25"/>
        <v>0</v>
      </c>
      <c r="AA79" s="171">
        <f t="shared" si="30"/>
        <v>0</v>
      </c>
      <c r="AB79" s="83">
        <f t="shared" si="26"/>
        <v>0</v>
      </c>
      <c r="AC79" s="83">
        <f t="shared" si="26"/>
        <v>0</v>
      </c>
      <c r="AD79" s="171">
        <f t="shared" si="31"/>
        <v>0</v>
      </c>
      <c r="AE79" s="171">
        <f>IF(AD79=1,SUM(AD$10:AD79),0)</f>
        <v>0</v>
      </c>
      <c r="AF79" s="82" t="str">
        <f t="shared" si="32"/>
        <v/>
      </c>
      <c r="AG79" s="171">
        <f t="shared" si="33"/>
        <v>0</v>
      </c>
    </row>
    <row r="80" spans="1:33" ht="12" customHeight="1" x14ac:dyDescent="0.25">
      <c r="A80" s="497"/>
      <c r="B80" s="15">
        <v>71</v>
      </c>
      <c r="C80" s="468">
        <f t="shared" si="29"/>
        <v>0</v>
      </c>
      <c r="D80" s="469"/>
      <c r="E80" s="470"/>
      <c r="F80" s="67">
        <f t="shared" si="17"/>
        <v>0</v>
      </c>
      <c r="G80" s="67">
        <f t="shared" si="17"/>
        <v>0</v>
      </c>
      <c r="H80" s="67">
        <f t="shared" si="17"/>
        <v>0</v>
      </c>
      <c r="I80" s="67">
        <f t="shared" si="27"/>
        <v>0</v>
      </c>
      <c r="J80" s="67">
        <f t="shared" si="18"/>
        <v>0</v>
      </c>
      <c r="K80" s="16">
        <f t="shared" si="18"/>
        <v>0</v>
      </c>
      <c r="L80" s="67">
        <f t="shared" si="18"/>
        <v>0</v>
      </c>
      <c r="M80" s="17">
        <f>IF(L80&gt;0,VLOOKUP(I80,Labour!$AR$1:$AT$15,3,FALSE),0)</f>
        <v>0</v>
      </c>
      <c r="N80" s="70">
        <f t="shared" si="28"/>
        <v>0</v>
      </c>
      <c r="R80" s="83">
        <f t="shared" si="23"/>
        <v>0</v>
      </c>
      <c r="S80" s="83">
        <f t="shared" si="23"/>
        <v>0</v>
      </c>
      <c r="T80" s="83">
        <f t="shared" si="23"/>
        <v>0</v>
      </c>
      <c r="U80" s="83">
        <f t="shared" si="23"/>
        <v>0</v>
      </c>
      <c r="V80" s="83">
        <f t="shared" si="24"/>
        <v>0</v>
      </c>
      <c r="W80" s="83">
        <f t="shared" si="24"/>
        <v>0</v>
      </c>
      <c r="X80" s="83">
        <f t="shared" si="25"/>
        <v>0</v>
      </c>
      <c r="Y80" s="83">
        <f t="shared" si="25"/>
        <v>0</v>
      </c>
      <c r="Z80" s="83">
        <f t="shared" si="25"/>
        <v>0</v>
      </c>
      <c r="AA80" s="171">
        <f t="shared" si="30"/>
        <v>0</v>
      </c>
      <c r="AB80" s="83">
        <f t="shared" si="26"/>
        <v>0</v>
      </c>
      <c r="AC80" s="83">
        <f t="shared" si="26"/>
        <v>0</v>
      </c>
      <c r="AD80" s="171">
        <f t="shared" si="31"/>
        <v>0</v>
      </c>
      <c r="AE80" s="171">
        <f>IF(AD80=1,SUM(AD$10:AD80),0)</f>
        <v>0</v>
      </c>
      <c r="AF80" s="82" t="str">
        <f t="shared" si="32"/>
        <v/>
      </c>
      <c r="AG80" s="171">
        <f t="shared" si="33"/>
        <v>0</v>
      </c>
    </row>
    <row r="81" spans="1:33" ht="12" customHeight="1" x14ac:dyDescent="0.25">
      <c r="A81" s="497"/>
      <c r="B81" s="15">
        <v>72</v>
      </c>
      <c r="C81" s="468">
        <f t="shared" si="29"/>
        <v>0</v>
      </c>
      <c r="D81" s="469"/>
      <c r="E81" s="470"/>
      <c r="F81" s="67">
        <f t="shared" si="17"/>
        <v>0</v>
      </c>
      <c r="G81" s="67">
        <f t="shared" si="17"/>
        <v>0</v>
      </c>
      <c r="H81" s="67">
        <f t="shared" si="17"/>
        <v>0</v>
      </c>
      <c r="I81" s="67">
        <f t="shared" si="27"/>
        <v>0</v>
      </c>
      <c r="J81" s="67">
        <f t="shared" si="18"/>
        <v>0</v>
      </c>
      <c r="K81" s="16">
        <f t="shared" si="18"/>
        <v>0</v>
      </c>
      <c r="L81" s="67">
        <f t="shared" si="18"/>
        <v>0</v>
      </c>
      <c r="M81" s="17">
        <f>IF(L81&gt;0,VLOOKUP(I81,Labour!$AR$1:$AT$15,3,FALSE),0)</f>
        <v>0</v>
      </c>
      <c r="N81" s="70">
        <f t="shared" si="28"/>
        <v>0</v>
      </c>
      <c r="R81" s="83">
        <f t="shared" si="23"/>
        <v>0</v>
      </c>
      <c r="S81" s="83">
        <f t="shared" si="23"/>
        <v>0</v>
      </c>
      <c r="T81" s="83">
        <f t="shared" si="23"/>
        <v>0</v>
      </c>
      <c r="U81" s="83">
        <f t="shared" si="23"/>
        <v>0</v>
      </c>
      <c r="V81" s="83">
        <f t="shared" si="24"/>
        <v>0</v>
      </c>
      <c r="W81" s="83">
        <f t="shared" si="24"/>
        <v>0</v>
      </c>
      <c r="X81" s="83">
        <f t="shared" si="25"/>
        <v>0</v>
      </c>
      <c r="Y81" s="83">
        <f t="shared" si="25"/>
        <v>0</v>
      </c>
      <c r="Z81" s="83">
        <f t="shared" si="25"/>
        <v>0</v>
      </c>
      <c r="AA81" s="171">
        <f t="shared" si="30"/>
        <v>0</v>
      </c>
      <c r="AB81" s="83">
        <f t="shared" si="26"/>
        <v>0</v>
      </c>
      <c r="AC81" s="83">
        <f t="shared" si="26"/>
        <v>0</v>
      </c>
      <c r="AD81" s="171">
        <f t="shared" si="31"/>
        <v>0</v>
      </c>
      <c r="AE81" s="171">
        <f>IF(AD81=1,SUM(AD$10:AD81),0)</f>
        <v>0</v>
      </c>
      <c r="AF81" s="82" t="str">
        <f t="shared" si="32"/>
        <v/>
      </c>
      <c r="AG81" s="171">
        <f t="shared" si="33"/>
        <v>0</v>
      </c>
    </row>
    <row r="82" spans="1:33" ht="12" customHeight="1" x14ac:dyDescent="0.25">
      <c r="A82" s="497"/>
      <c r="B82" s="15">
        <v>73</v>
      </c>
      <c r="C82" s="468">
        <f t="shared" si="29"/>
        <v>0</v>
      </c>
      <c r="D82" s="469"/>
      <c r="E82" s="470"/>
      <c r="F82" s="67">
        <f t="shared" si="17"/>
        <v>0</v>
      </c>
      <c r="G82" s="67">
        <f t="shared" si="17"/>
        <v>0</v>
      </c>
      <c r="H82" s="67">
        <f t="shared" si="17"/>
        <v>0</v>
      </c>
      <c r="I82" s="67">
        <f t="shared" si="27"/>
        <v>0</v>
      </c>
      <c r="J82" s="67">
        <f t="shared" si="18"/>
        <v>0</v>
      </c>
      <c r="K82" s="16">
        <f t="shared" si="18"/>
        <v>0</v>
      </c>
      <c r="L82" s="67">
        <f t="shared" si="18"/>
        <v>0</v>
      </c>
      <c r="M82" s="17">
        <f>IF(L82&gt;0,VLOOKUP(I82,Labour!$AR$1:$AT$15,3,FALSE),0)</f>
        <v>0</v>
      </c>
      <c r="N82" s="70">
        <f t="shared" si="28"/>
        <v>0</v>
      </c>
      <c r="R82" s="83">
        <f t="shared" si="23"/>
        <v>0</v>
      </c>
      <c r="S82" s="83">
        <f t="shared" si="23"/>
        <v>0</v>
      </c>
      <c r="T82" s="83">
        <f t="shared" si="23"/>
        <v>0</v>
      </c>
      <c r="U82" s="83">
        <f t="shared" si="23"/>
        <v>0</v>
      </c>
      <c r="V82" s="83">
        <f t="shared" si="24"/>
        <v>0</v>
      </c>
      <c r="W82" s="83">
        <f t="shared" si="24"/>
        <v>0</v>
      </c>
      <c r="X82" s="83">
        <f t="shared" si="25"/>
        <v>0</v>
      </c>
      <c r="Y82" s="83">
        <f t="shared" si="25"/>
        <v>0</v>
      </c>
      <c r="Z82" s="83">
        <f t="shared" si="25"/>
        <v>0</v>
      </c>
      <c r="AA82" s="171">
        <f t="shared" si="30"/>
        <v>0</v>
      </c>
      <c r="AB82" s="83">
        <f t="shared" si="26"/>
        <v>0</v>
      </c>
      <c r="AC82" s="83">
        <f t="shared" si="26"/>
        <v>0</v>
      </c>
      <c r="AD82" s="171">
        <f t="shared" si="31"/>
        <v>0</v>
      </c>
      <c r="AE82" s="171">
        <f>IF(AD82=1,SUM(AD$10:AD82),0)</f>
        <v>0</v>
      </c>
      <c r="AF82" s="82" t="str">
        <f t="shared" si="32"/>
        <v/>
      </c>
      <c r="AG82" s="171">
        <f t="shared" si="33"/>
        <v>0</v>
      </c>
    </row>
    <row r="83" spans="1:33" ht="12" customHeight="1" x14ac:dyDescent="0.25">
      <c r="A83" s="497"/>
      <c r="B83" s="15">
        <v>74</v>
      </c>
      <c r="C83" s="468">
        <f t="shared" si="29"/>
        <v>0</v>
      </c>
      <c r="D83" s="469"/>
      <c r="E83" s="470"/>
      <c r="F83" s="67">
        <f t="shared" si="17"/>
        <v>0</v>
      </c>
      <c r="G83" s="67">
        <f t="shared" si="17"/>
        <v>0</v>
      </c>
      <c r="H83" s="67">
        <f t="shared" si="17"/>
        <v>0</v>
      </c>
      <c r="I83" s="67">
        <f t="shared" si="27"/>
        <v>0</v>
      </c>
      <c r="J83" s="67">
        <f t="shared" si="18"/>
        <v>0</v>
      </c>
      <c r="K83" s="16">
        <f t="shared" si="18"/>
        <v>0</v>
      </c>
      <c r="L83" s="67">
        <f t="shared" si="18"/>
        <v>0</v>
      </c>
      <c r="M83" s="17">
        <f>IF(L83&gt;0,VLOOKUP(I83,Labour!$AR$1:$AT$15,3,FALSE),0)</f>
        <v>0</v>
      </c>
      <c r="N83" s="70">
        <f t="shared" si="28"/>
        <v>0</v>
      </c>
      <c r="R83" s="83">
        <f t="shared" si="23"/>
        <v>0</v>
      </c>
      <c r="S83" s="83">
        <f t="shared" si="23"/>
        <v>0</v>
      </c>
      <c r="T83" s="83">
        <f t="shared" si="23"/>
        <v>0</v>
      </c>
      <c r="U83" s="83">
        <f t="shared" si="23"/>
        <v>0</v>
      </c>
      <c r="V83" s="83">
        <f t="shared" si="24"/>
        <v>0</v>
      </c>
      <c r="W83" s="83">
        <f t="shared" si="24"/>
        <v>0</v>
      </c>
      <c r="X83" s="83">
        <f t="shared" si="25"/>
        <v>0</v>
      </c>
      <c r="Y83" s="83">
        <f t="shared" si="25"/>
        <v>0</v>
      </c>
      <c r="Z83" s="83">
        <f t="shared" si="25"/>
        <v>0</v>
      </c>
      <c r="AA83" s="171">
        <f t="shared" si="30"/>
        <v>0</v>
      </c>
      <c r="AB83" s="83">
        <f t="shared" si="26"/>
        <v>0</v>
      </c>
      <c r="AC83" s="83">
        <f t="shared" si="26"/>
        <v>0</v>
      </c>
      <c r="AD83" s="171">
        <f t="shared" si="31"/>
        <v>0</v>
      </c>
      <c r="AE83" s="171">
        <f>IF(AD83=1,SUM(AD$10:AD83),0)</f>
        <v>0</v>
      </c>
      <c r="AF83" s="82" t="str">
        <f t="shared" si="32"/>
        <v/>
      </c>
      <c r="AG83" s="171">
        <f t="shared" si="33"/>
        <v>0</v>
      </c>
    </row>
    <row r="84" spans="1:33" ht="12" customHeight="1" x14ac:dyDescent="0.25">
      <c r="A84" s="497"/>
      <c r="B84" s="15">
        <v>75</v>
      </c>
      <c r="C84" s="468">
        <f t="shared" si="29"/>
        <v>0</v>
      </c>
      <c r="D84" s="469"/>
      <c r="E84" s="470"/>
      <c r="F84" s="67">
        <f t="shared" si="17"/>
        <v>0</v>
      </c>
      <c r="G84" s="67">
        <f t="shared" si="17"/>
        <v>0</v>
      </c>
      <c r="H84" s="67">
        <f t="shared" si="17"/>
        <v>0</v>
      </c>
      <c r="I84" s="67">
        <f t="shared" si="27"/>
        <v>0</v>
      </c>
      <c r="J84" s="67">
        <f t="shared" si="18"/>
        <v>0</v>
      </c>
      <c r="K84" s="16">
        <f t="shared" si="18"/>
        <v>0</v>
      </c>
      <c r="L84" s="67">
        <f t="shared" si="18"/>
        <v>0</v>
      </c>
      <c r="M84" s="17">
        <f>IF(L84&gt;0,VLOOKUP(I84,Labour!$AR$1:$AT$15,3,FALSE),0)</f>
        <v>0</v>
      </c>
      <c r="N84" s="70">
        <f t="shared" si="28"/>
        <v>0</v>
      </c>
      <c r="R84" s="83">
        <f t="shared" si="23"/>
        <v>0</v>
      </c>
      <c r="S84" s="83">
        <f t="shared" si="23"/>
        <v>0</v>
      </c>
      <c r="T84" s="83">
        <f t="shared" si="23"/>
        <v>0</v>
      </c>
      <c r="U84" s="83">
        <f t="shared" si="23"/>
        <v>0</v>
      </c>
      <c r="V84" s="83">
        <f t="shared" si="24"/>
        <v>0</v>
      </c>
      <c r="W84" s="83">
        <f t="shared" si="24"/>
        <v>0</v>
      </c>
      <c r="X84" s="83">
        <f t="shared" si="25"/>
        <v>0</v>
      </c>
      <c r="Y84" s="83">
        <f t="shared" si="25"/>
        <v>0</v>
      </c>
      <c r="Z84" s="83">
        <f t="shared" si="25"/>
        <v>0</v>
      </c>
      <c r="AA84" s="171">
        <f t="shared" si="30"/>
        <v>0</v>
      </c>
      <c r="AB84" s="83">
        <f t="shared" si="26"/>
        <v>0</v>
      </c>
      <c r="AC84" s="83">
        <f t="shared" si="26"/>
        <v>0</v>
      </c>
      <c r="AD84" s="171">
        <f t="shared" si="31"/>
        <v>0</v>
      </c>
      <c r="AE84" s="171">
        <f>IF(AD84=1,SUM(AD$10:AD84),0)</f>
        <v>0</v>
      </c>
      <c r="AF84" s="82" t="str">
        <f t="shared" si="32"/>
        <v/>
      </c>
      <c r="AG84" s="171">
        <f t="shared" si="33"/>
        <v>0</v>
      </c>
    </row>
    <row r="85" spans="1:33" ht="12" customHeight="1" x14ac:dyDescent="0.25">
      <c r="A85" s="497"/>
      <c r="B85" s="15">
        <v>76</v>
      </c>
      <c r="C85" s="468">
        <f t="shared" si="29"/>
        <v>0</v>
      </c>
      <c r="D85" s="469"/>
      <c r="E85" s="470"/>
      <c r="F85" s="67">
        <f t="shared" si="17"/>
        <v>0</v>
      </c>
      <c r="G85" s="67">
        <f t="shared" si="17"/>
        <v>0</v>
      </c>
      <c r="H85" s="67">
        <f t="shared" si="17"/>
        <v>0</v>
      </c>
      <c r="I85" s="67">
        <f t="shared" si="27"/>
        <v>0</v>
      </c>
      <c r="J85" s="67">
        <f t="shared" si="18"/>
        <v>0</v>
      </c>
      <c r="K85" s="16">
        <f t="shared" si="18"/>
        <v>0</v>
      </c>
      <c r="L85" s="67">
        <f t="shared" si="18"/>
        <v>0</v>
      </c>
      <c r="M85" s="17">
        <f>IF(L85&gt;0,VLOOKUP(I85,Labour!$AR$1:$AT$15,3,FALSE),0)</f>
        <v>0</v>
      </c>
      <c r="N85" s="70">
        <f t="shared" si="28"/>
        <v>0</v>
      </c>
      <c r="R85" s="83">
        <f t="shared" si="23"/>
        <v>0</v>
      </c>
      <c r="S85" s="83">
        <f t="shared" si="23"/>
        <v>0</v>
      </c>
      <c r="T85" s="83">
        <f t="shared" si="23"/>
        <v>0</v>
      </c>
      <c r="U85" s="83">
        <f t="shared" si="23"/>
        <v>0</v>
      </c>
      <c r="V85" s="83">
        <f t="shared" si="24"/>
        <v>0</v>
      </c>
      <c r="W85" s="83">
        <f t="shared" si="24"/>
        <v>0</v>
      </c>
      <c r="X85" s="83">
        <f t="shared" si="25"/>
        <v>0</v>
      </c>
      <c r="Y85" s="83">
        <f t="shared" si="25"/>
        <v>0</v>
      </c>
      <c r="Z85" s="83">
        <f t="shared" si="25"/>
        <v>0</v>
      </c>
      <c r="AA85" s="171">
        <f t="shared" si="30"/>
        <v>0</v>
      </c>
      <c r="AB85" s="83">
        <f t="shared" si="26"/>
        <v>0</v>
      </c>
      <c r="AC85" s="83">
        <f t="shared" si="26"/>
        <v>0</v>
      </c>
      <c r="AD85" s="171">
        <f t="shared" si="31"/>
        <v>0</v>
      </c>
      <c r="AE85" s="171">
        <f>IF(AD85=1,SUM(AD$10:AD85),0)</f>
        <v>0</v>
      </c>
      <c r="AF85" s="82" t="str">
        <f t="shared" si="32"/>
        <v/>
      </c>
      <c r="AG85" s="171">
        <f t="shared" si="33"/>
        <v>0</v>
      </c>
    </row>
    <row r="86" spans="1:33" ht="12" customHeight="1" x14ac:dyDescent="0.25">
      <c r="A86" s="497"/>
      <c r="B86" s="15">
        <v>77</v>
      </c>
      <c r="C86" s="468">
        <f t="shared" si="29"/>
        <v>0</v>
      </c>
      <c r="D86" s="469"/>
      <c r="E86" s="470"/>
      <c r="F86" s="67">
        <f t="shared" si="17"/>
        <v>0</v>
      </c>
      <c r="G86" s="67">
        <f t="shared" si="17"/>
        <v>0</v>
      </c>
      <c r="H86" s="67">
        <f t="shared" si="17"/>
        <v>0</v>
      </c>
      <c r="I86" s="67">
        <f t="shared" si="27"/>
        <v>0</v>
      </c>
      <c r="J86" s="67">
        <f t="shared" si="18"/>
        <v>0</v>
      </c>
      <c r="K86" s="16">
        <f t="shared" si="18"/>
        <v>0</v>
      </c>
      <c r="L86" s="67">
        <f t="shared" si="18"/>
        <v>0</v>
      </c>
      <c r="M86" s="17">
        <f>IF(L86&gt;0,VLOOKUP(I86,Labour!$AR$1:$AT$15,3,FALSE),0)</f>
        <v>0</v>
      </c>
      <c r="N86" s="70">
        <f t="shared" si="28"/>
        <v>0</v>
      </c>
      <c r="R86" s="83">
        <f t="shared" si="23"/>
        <v>0</v>
      </c>
      <c r="S86" s="83">
        <f t="shared" si="23"/>
        <v>0</v>
      </c>
      <c r="T86" s="83">
        <f t="shared" si="23"/>
        <v>0</v>
      </c>
      <c r="U86" s="83">
        <f t="shared" si="23"/>
        <v>0</v>
      </c>
      <c r="V86" s="83">
        <f t="shared" si="24"/>
        <v>0</v>
      </c>
      <c r="W86" s="83">
        <f t="shared" si="24"/>
        <v>0</v>
      </c>
      <c r="X86" s="83">
        <f t="shared" si="25"/>
        <v>0</v>
      </c>
      <c r="Y86" s="83">
        <f t="shared" si="25"/>
        <v>0</v>
      </c>
      <c r="Z86" s="83">
        <f t="shared" si="25"/>
        <v>0</v>
      </c>
      <c r="AA86" s="171">
        <f t="shared" si="30"/>
        <v>0</v>
      </c>
      <c r="AB86" s="83">
        <f t="shared" si="26"/>
        <v>0</v>
      </c>
      <c r="AC86" s="83">
        <f t="shared" si="26"/>
        <v>0</v>
      </c>
      <c r="AD86" s="171">
        <f t="shared" si="31"/>
        <v>0</v>
      </c>
      <c r="AE86" s="171">
        <f>IF(AD86=1,SUM(AD$10:AD86),0)</f>
        <v>0</v>
      </c>
      <c r="AF86" s="82" t="str">
        <f t="shared" si="32"/>
        <v/>
      </c>
      <c r="AG86" s="171">
        <f t="shared" si="33"/>
        <v>0</v>
      </c>
    </row>
    <row r="87" spans="1:33" ht="12" customHeight="1" x14ac:dyDescent="0.25">
      <c r="A87" s="497"/>
      <c r="B87" s="15">
        <v>78</v>
      </c>
      <c r="C87" s="468">
        <f t="shared" si="29"/>
        <v>0</v>
      </c>
      <c r="D87" s="469"/>
      <c r="E87" s="470"/>
      <c r="F87" s="67">
        <f t="shared" si="17"/>
        <v>0</v>
      </c>
      <c r="G87" s="67">
        <f t="shared" si="17"/>
        <v>0</v>
      </c>
      <c r="H87" s="67">
        <f t="shared" si="17"/>
        <v>0</v>
      </c>
      <c r="I87" s="67">
        <f t="shared" si="27"/>
        <v>0</v>
      </c>
      <c r="J87" s="67">
        <f t="shared" si="18"/>
        <v>0</v>
      </c>
      <c r="K87" s="16">
        <f t="shared" si="18"/>
        <v>0</v>
      </c>
      <c r="L87" s="67">
        <f t="shared" si="18"/>
        <v>0</v>
      </c>
      <c r="M87" s="17">
        <f>IF(L87&gt;0,VLOOKUP(I87,Labour!$AR$1:$AT$15,3,FALSE),0)</f>
        <v>0</v>
      </c>
      <c r="N87" s="70">
        <f t="shared" si="28"/>
        <v>0</v>
      </c>
      <c r="R87" s="83">
        <f t="shared" si="23"/>
        <v>0</v>
      </c>
      <c r="S87" s="83">
        <f t="shared" si="23"/>
        <v>0</v>
      </c>
      <c r="T87" s="83">
        <f t="shared" si="23"/>
        <v>0</v>
      </c>
      <c r="U87" s="83">
        <f t="shared" si="23"/>
        <v>0</v>
      </c>
      <c r="V87" s="83">
        <f t="shared" si="24"/>
        <v>0</v>
      </c>
      <c r="W87" s="83">
        <f t="shared" si="24"/>
        <v>0</v>
      </c>
      <c r="X87" s="83">
        <f t="shared" si="25"/>
        <v>0</v>
      </c>
      <c r="Y87" s="83">
        <f t="shared" si="25"/>
        <v>0</v>
      </c>
      <c r="Z87" s="83">
        <f t="shared" si="25"/>
        <v>0</v>
      </c>
      <c r="AA87" s="171">
        <f t="shared" si="30"/>
        <v>0</v>
      </c>
      <c r="AB87" s="83">
        <f t="shared" si="26"/>
        <v>0</v>
      </c>
      <c r="AC87" s="83">
        <f t="shared" si="26"/>
        <v>0</v>
      </c>
      <c r="AD87" s="171">
        <f t="shared" si="31"/>
        <v>0</v>
      </c>
      <c r="AE87" s="171">
        <f>IF(AD87=1,SUM(AD$10:AD87),0)</f>
        <v>0</v>
      </c>
      <c r="AF87" s="82" t="str">
        <f t="shared" si="32"/>
        <v/>
      </c>
      <c r="AG87" s="171">
        <f t="shared" si="33"/>
        <v>0</v>
      </c>
    </row>
    <row r="88" spans="1:33" ht="12" customHeight="1" x14ac:dyDescent="0.25">
      <c r="A88" s="497"/>
      <c r="B88" s="15">
        <v>79</v>
      </c>
      <c r="C88" s="468">
        <f t="shared" si="29"/>
        <v>0</v>
      </c>
      <c r="D88" s="469"/>
      <c r="E88" s="470"/>
      <c r="F88" s="67">
        <f t="shared" si="17"/>
        <v>0</v>
      </c>
      <c r="G88" s="67">
        <f t="shared" si="17"/>
        <v>0</v>
      </c>
      <c r="H88" s="67">
        <f t="shared" si="17"/>
        <v>0</v>
      </c>
      <c r="I88" s="67">
        <f t="shared" si="27"/>
        <v>0</v>
      </c>
      <c r="J88" s="67">
        <f t="shared" si="18"/>
        <v>0</v>
      </c>
      <c r="K88" s="16">
        <f t="shared" si="18"/>
        <v>0</v>
      </c>
      <c r="L88" s="67">
        <f t="shared" si="18"/>
        <v>0</v>
      </c>
      <c r="M88" s="17">
        <f>IF(L88&gt;0,VLOOKUP(I88,Labour!$AR$1:$AT$15,3,FALSE),0)</f>
        <v>0</v>
      </c>
      <c r="N88" s="70">
        <f t="shared" si="28"/>
        <v>0</v>
      </c>
      <c r="R88" s="83">
        <f t="shared" si="23"/>
        <v>0</v>
      </c>
      <c r="S88" s="83">
        <f t="shared" si="23"/>
        <v>0</v>
      </c>
      <c r="T88" s="83">
        <f t="shared" si="23"/>
        <v>0</v>
      </c>
      <c r="U88" s="83">
        <f t="shared" si="23"/>
        <v>0</v>
      </c>
      <c r="V88" s="83">
        <f t="shared" si="24"/>
        <v>0</v>
      </c>
      <c r="W88" s="83">
        <f t="shared" si="24"/>
        <v>0</v>
      </c>
      <c r="X88" s="83">
        <f t="shared" si="25"/>
        <v>0</v>
      </c>
      <c r="Y88" s="83">
        <f t="shared" si="25"/>
        <v>0</v>
      </c>
      <c r="Z88" s="83">
        <f t="shared" si="25"/>
        <v>0</v>
      </c>
      <c r="AA88" s="171">
        <f t="shared" si="30"/>
        <v>0</v>
      </c>
      <c r="AB88" s="83">
        <f t="shared" si="26"/>
        <v>0</v>
      </c>
      <c r="AC88" s="83">
        <f t="shared" si="26"/>
        <v>0</v>
      </c>
      <c r="AD88" s="171">
        <f t="shared" si="31"/>
        <v>0</v>
      </c>
      <c r="AE88" s="171">
        <f>IF(AD88=1,SUM(AD$10:AD88),0)</f>
        <v>0</v>
      </c>
      <c r="AF88" s="82" t="str">
        <f t="shared" si="32"/>
        <v/>
      </c>
      <c r="AG88" s="171">
        <f t="shared" si="33"/>
        <v>0</v>
      </c>
    </row>
    <row r="89" spans="1:33" ht="12" customHeight="1" x14ac:dyDescent="0.25">
      <c r="A89" s="497"/>
      <c r="B89" s="15">
        <v>80</v>
      </c>
      <c r="C89" s="468">
        <f t="shared" si="29"/>
        <v>0</v>
      </c>
      <c r="D89" s="469"/>
      <c r="E89" s="470"/>
      <c r="F89" s="67">
        <f t="shared" si="17"/>
        <v>0</v>
      </c>
      <c r="G89" s="67">
        <f t="shared" si="17"/>
        <v>0</v>
      </c>
      <c r="H89" s="67">
        <f t="shared" si="17"/>
        <v>0</v>
      </c>
      <c r="I89" s="67">
        <f t="shared" si="27"/>
        <v>0</v>
      </c>
      <c r="J89" s="67">
        <f t="shared" si="18"/>
        <v>0</v>
      </c>
      <c r="K89" s="16">
        <f t="shared" si="18"/>
        <v>0</v>
      </c>
      <c r="L89" s="67">
        <f t="shared" si="18"/>
        <v>0</v>
      </c>
      <c r="M89" s="17">
        <f>IF(L89&gt;0,VLOOKUP(I89,Labour!$AR$1:$AT$15,3,FALSE),0)</f>
        <v>0</v>
      </c>
      <c r="N89" s="70">
        <f t="shared" si="28"/>
        <v>0</v>
      </c>
      <c r="R89" s="83">
        <f t="shared" si="23"/>
        <v>0</v>
      </c>
      <c r="S89" s="83">
        <f t="shared" si="23"/>
        <v>0</v>
      </c>
      <c r="T89" s="83">
        <f t="shared" si="23"/>
        <v>0</v>
      </c>
      <c r="U89" s="83">
        <f t="shared" si="23"/>
        <v>0</v>
      </c>
      <c r="V89" s="83">
        <f t="shared" si="24"/>
        <v>0</v>
      </c>
      <c r="W89" s="83">
        <f t="shared" si="24"/>
        <v>0</v>
      </c>
      <c r="X89" s="83">
        <f t="shared" si="25"/>
        <v>0</v>
      </c>
      <c r="Y89" s="83">
        <f t="shared" si="25"/>
        <v>0</v>
      </c>
      <c r="Z89" s="83">
        <f t="shared" si="25"/>
        <v>0</v>
      </c>
      <c r="AA89" s="171">
        <f t="shared" si="30"/>
        <v>0</v>
      </c>
      <c r="AB89" s="83">
        <f t="shared" si="26"/>
        <v>0</v>
      </c>
      <c r="AC89" s="83">
        <f t="shared" si="26"/>
        <v>0</v>
      </c>
      <c r="AD89" s="171">
        <f t="shared" si="31"/>
        <v>0</v>
      </c>
      <c r="AE89" s="171">
        <f>IF(AD89=1,SUM(AD$10:AD89),0)</f>
        <v>0</v>
      </c>
      <c r="AF89" s="82" t="str">
        <f t="shared" si="32"/>
        <v/>
      </c>
      <c r="AG89" s="171">
        <f t="shared" si="33"/>
        <v>0</v>
      </c>
    </row>
    <row r="90" spans="1:33" ht="12" customHeight="1" x14ac:dyDescent="0.25">
      <c r="A90" s="497"/>
      <c r="B90" s="15">
        <v>81</v>
      </c>
      <c r="C90" s="468">
        <f t="shared" si="29"/>
        <v>0</v>
      </c>
      <c r="D90" s="469"/>
      <c r="E90" s="470"/>
      <c r="F90" s="67">
        <f t="shared" si="17"/>
        <v>0</v>
      </c>
      <c r="G90" s="67">
        <f t="shared" si="17"/>
        <v>0</v>
      </c>
      <c r="H90" s="67">
        <f t="shared" si="17"/>
        <v>0</v>
      </c>
      <c r="I90" s="67">
        <f t="shared" si="27"/>
        <v>0</v>
      </c>
      <c r="J90" s="67">
        <f t="shared" si="18"/>
        <v>0</v>
      </c>
      <c r="K90" s="16">
        <f t="shared" si="18"/>
        <v>0</v>
      </c>
      <c r="L90" s="67">
        <f t="shared" si="18"/>
        <v>0</v>
      </c>
      <c r="M90" s="17">
        <f>IF(L90&gt;0,VLOOKUP(I90,Labour!$AR$1:$AT$15,3,FALSE),0)</f>
        <v>0</v>
      </c>
      <c r="N90" s="70">
        <f t="shared" si="28"/>
        <v>0</v>
      </c>
      <c r="R90" s="83">
        <f t="shared" ref="R90:U109" si="34">IF($B90&lt;=$U$3,VLOOKUP($B90,WTABLE,R$9,FALSE),0)</f>
        <v>0</v>
      </c>
      <c r="S90" s="83">
        <f t="shared" si="34"/>
        <v>0</v>
      </c>
      <c r="T90" s="83">
        <f t="shared" si="34"/>
        <v>0</v>
      </c>
      <c r="U90" s="83">
        <f t="shared" si="34"/>
        <v>0</v>
      </c>
      <c r="V90" s="83">
        <f t="shared" ref="V90:W109" si="35">IF($B90&lt;=$U$3,IF(VLOOKUP($B90,WTABLE,V$9,FALSE)=V$8,$U90,0),0)</f>
        <v>0</v>
      </c>
      <c r="W90" s="83">
        <f t="shared" si="35"/>
        <v>0</v>
      </c>
      <c r="X90" s="83">
        <f t="shared" ref="X90:Z109" si="36">IF($B90&lt;=$U$3,VLOOKUP($B90,WTABLE,X$9,FALSE),0)</f>
        <v>0</v>
      </c>
      <c r="Y90" s="83">
        <f t="shared" si="36"/>
        <v>0</v>
      </c>
      <c r="Z90" s="83">
        <f t="shared" si="36"/>
        <v>0</v>
      </c>
      <c r="AA90" s="171">
        <f t="shared" si="30"/>
        <v>0</v>
      </c>
      <c r="AB90" s="83">
        <f t="shared" ref="AB90:AC109" si="37">IF($B90&lt;=$U$3,VLOOKUP($B90,WTABLE,AB$9,FALSE),0)</f>
        <v>0</v>
      </c>
      <c r="AC90" s="83">
        <f t="shared" si="37"/>
        <v>0</v>
      </c>
      <c r="AD90" s="171">
        <f t="shared" si="31"/>
        <v>0</v>
      </c>
      <c r="AE90" s="171">
        <f>IF(AD90=1,SUM(AD$10:AD90),0)</f>
        <v>0</v>
      </c>
      <c r="AF90" s="82" t="str">
        <f t="shared" si="32"/>
        <v/>
      </c>
      <c r="AG90" s="171">
        <f t="shared" si="33"/>
        <v>0</v>
      </c>
    </row>
    <row r="91" spans="1:33" ht="12" customHeight="1" x14ac:dyDescent="0.25">
      <c r="A91" s="497"/>
      <c r="B91" s="15">
        <v>82</v>
      </c>
      <c r="C91" s="468">
        <f t="shared" si="29"/>
        <v>0</v>
      </c>
      <c r="D91" s="469"/>
      <c r="E91" s="470"/>
      <c r="F91" s="67">
        <f t="shared" si="17"/>
        <v>0</v>
      </c>
      <c r="G91" s="67">
        <f t="shared" si="17"/>
        <v>0</v>
      </c>
      <c r="H91" s="67">
        <f t="shared" si="17"/>
        <v>0</v>
      </c>
      <c r="I91" s="67">
        <f t="shared" si="27"/>
        <v>0</v>
      </c>
      <c r="J91" s="67">
        <f t="shared" si="18"/>
        <v>0</v>
      </c>
      <c r="K91" s="16">
        <f t="shared" si="18"/>
        <v>0</v>
      </c>
      <c r="L91" s="67">
        <f t="shared" si="18"/>
        <v>0</v>
      </c>
      <c r="M91" s="17">
        <f>IF(L91&gt;0,VLOOKUP(I91,Labour!$AR$1:$AT$15,3,FALSE),0)</f>
        <v>0</v>
      </c>
      <c r="N91" s="70">
        <f t="shared" si="28"/>
        <v>0</v>
      </c>
      <c r="R91" s="83">
        <f t="shared" si="34"/>
        <v>0</v>
      </c>
      <c r="S91" s="83">
        <f t="shared" si="34"/>
        <v>0</v>
      </c>
      <c r="T91" s="83">
        <f t="shared" si="34"/>
        <v>0</v>
      </c>
      <c r="U91" s="83">
        <f t="shared" si="34"/>
        <v>0</v>
      </c>
      <c r="V91" s="83">
        <f t="shared" si="35"/>
        <v>0</v>
      </c>
      <c r="W91" s="83">
        <f t="shared" si="35"/>
        <v>0</v>
      </c>
      <c r="X91" s="83">
        <f t="shared" si="36"/>
        <v>0</v>
      </c>
      <c r="Y91" s="83">
        <f t="shared" si="36"/>
        <v>0</v>
      </c>
      <c r="Z91" s="83">
        <f t="shared" si="36"/>
        <v>0</v>
      </c>
      <c r="AA91" s="171">
        <f t="shared" si="30"/>
        <v>0</v>
      </c>
      <c r="AB91" s="83">
        <f t="shared" si="37"/>
        <v>0</v>
      </c>
      <c r="AC91" s="83">
        <f t="shared" si="37"/>
        <v>0</v>
      </c>
      <c r="AD91" s="171">
        <f t="shared" si="31"/>
        <v>0</v>
      </c>
      <c r="AE91" s="171">
        <f>IF(AD91=1,SUM(AD$10:AD91),0)</f>
        <v>0</v>
      </c>
      <c r="AF91" s="82" t="str">
        <f t="shared" si="32"/>
        <v/>
      </c>
      <c r="AG91" s="171">
        <f t="shared" si="33"/>
        <v>0</v>
      </c>
    </row>
    <row r="92" spans="1:33" ht="12" customHeight="1" x14ac:dyDescent="0.25">
      <c r="A92" s="497"/>
      <c r="B92" s="15">
        <v>83</v>
      </c>
      <c r="C92" s="468">
        <f t="shared" si="29"/>
        <v>0</v>
      </c>
      <c r="D92" s="469"/>
      <c r="E92" s="470"/>
      <c r="F92" s="67">
        <f t="shared" si="17"/>
        <v>0</v>
      </c>
      <c r="G92" s="67">
        <f t="shared" si="17"/>
        <v>0</v>
      </c>
      <c r="H92" s="67">
        <f t="shared" si="17"/>
        <v>0</v>
      </c>
      <c r="I92" s="67">
        <f t="shared" si="27"/>
        <v>0</v>
      </c>
      <c r="J92" s="67">
        <f t="shared" si="18"/>
        <v>0</v>
      </c>
      <c r="K92" s="16">
        <f t="shared" si="18"/>
        <v>0</v>
      </c>
      <c r="L92" s="67">
        <f t="shared" si="18"/>
        <v>0</v>
      </c>
      <c r="M92" s="17">
        <f>IF(L92&gt;0,VLOOKUP(I92,Labour!$AR$1:$AT$15,3,FALSE),0)</f>
        <v>0</v>
      </c>
      <c r="N92" s="70">
        <f t="shared" si="28"/>
        <v>0</v>
      </c>
      <c r="R92" s="83">
        <f t="shared" si="34"/>
        <v>0</v>
      </c>
      <c r="S92" s="83">
        <f t="shared" si="34"/>
        <v>0</v>
      </c>
      <c r="T92" s="83">
        <f t="shared" si="34"/>
        <v>0</v>
      </c>
      <c r="U92" s="83">
        <f t="shared" si="34"/>
        <v>0</v>
      </c>
      <c r="V92" s="83">
        <f t="shared" si="35"/>
        <v>0</v>
      </c>
      <c r="W92" s="83">
        <f t="shared" si="35"/>
        <v>0</v>
      </c>
      <c r="X92" s="83">
        <f t="shared" si="36"/>
        <v>0</v>
      </c>
      <c r="Y92" s="83">
        <f t="shared" si="36"/>
        <v>0</v>
      </c>
      <c r="Z92" s="83">
        <f t="shared" si="36"/>
        <v>0</v>
      </c>
      <c r="AA92" s="171">
        <f t="shared" si="30"/>
        <v>0</v>
      </c>
      <c r="AB92" s="83">
        <f t="shared" si="37"/>
        <v>0</v>
      </c>
      <c r="AC92" s="83">
        <f t="shared" si="37"/>
        <v>0</v>
      </c>
      <c r="AD92" s="171">
        <f t="shared" si="31"/>
        <v>0</v>
      </c>
      <c r="AE92" s="171">
        <f>IF(AD92=1,SUM(AD$10:AD92),0)</f>
        <v>0</v>
      </c>
      <c r="AF92" s="82" t="str">
        <f t="shared" si="32"/>
        <v/>
      </c>
      <c r="AG92" s="171">
        <f t="shared" si="33"/>
        <v>0</v>
      </c>
    </row>
    <row r="93" spans="1:33" ht="12" customHeight="1" x14ac:dyDescent="0.25">
      <c r="A93" s="497"/>
      <c r="B93" s="15">
        <v>84</v>
      </c>
      <c r="C93" s="468">
        <f t="shared" si="29"/>
        <v>0</v>
      </c>
      <c r="D93" s="469"/>
      <c r="E93" s="470"/>
      <c r="F93" s="67">
        <f t="shared" si="17"/>
        <v>0</v>
      </c>
      <c r="G93" s="67">
        <f t="shared" si="17"/>
        <v>0</v>
      </c>
      <c r="H93" s="67">
        <f t="shared" si="17"/>
        <v>0</v>
      </c>
      <c r="I93" s="67">
        <f t="shared" si="27"/>
        <v>0</v>
      </c>
      <c r="J93" s="67">
        <f t="shared" si="18"/>
        <v>0</v>
      </c>
      <c r="K93" s="16">
        <f t="shared" si="18"/>
        <v>0</v>
      </c>
      <c r="L93" s="67">
        <f t="shared" si="18"/>
        <v>0</v>
      </c>
      <c r="M93" s="17">
        <f>IF(L93&gt;0,VLOOKUP(I93,Labour!$AR$1:$AT$15,3,FALSE),0)</f>
        <v>0</v>
      </c>
      <c r="N93" s="70">
        <f t="shared" si="28"/>
        <v>0</v>
      </c>
      <c r="R93" s="83">
        <f t="shared" si="34"/>
        <v>0</v>
      </c>
      <c r="S93" s="83">
        <f t="shared" si="34"/>
        <v>0</v>
      </c>
      <c r="T93" s="83">
        <f t="shared" si="34"/>
        <v>0</v>
      </c>
      <c r="U93" s="83">
        <f t="shared" si="34"/>
        <v>0</v>
      </c>
      <c r="V93" s="83">
        <f t="shared" si="35"/>
        <v>0</v>
      </c>
      <c r="W93" s="83">
        <f t="shared" si="35"/>
        <v>0</v>
      </c>
      <c r="X93" s="83">
        <f t="shared" si="36"/>
        <v>0</v>
      </c>
      <c r="Y93" s="83">
        <f t="shared" si="36"/>
        <v>0</v>
      </c>
      <c r="Z93" s="83">
        <f t="shared" si="36"/>
        <v>0</v>
      </c>
      <c r="AA93" s="171">
        <f t="shared" si="30"/>
        <v>0</v>
      </c>
      <c r="AB93" s="83">
        <f t="shared" si="37"/>
        <v>0</v>
      </c>
      <c r="AC93" s="83">
        <f t="shared" si="37"/>
        <v>0</v>
      </c>
      <c r="AD93" s="171">
        <f t="shared" si="31"/>
        <v>0</v>
      </c>
      <c r="AE93" s="171">
        <f>IF(AD93=1,SUM(AD$10:AD93),0)</f>
        <v>0</v>
      </c>
      <c r="AF93" s="82" t="str">
        <f t="shared" si="32"/>
        <v/>
      </c>
      <c r="AG93" s="171">
        <f t="shared" si="33"/>
        <v>0</v>
      </c>
    </row>
    <row r="94" spans="1:33" ht="12" customHeight="1" x14ac:dyDescent="0.25">
      <c r="A94" s="497"/>
      <c r="B94" s="15">
        <v>85</v>
      </c>
      <c r="C94" s="468">
        <f t="shared" si="29"/>
        <v>0</v>
      </c>
      <c r="D94" s="469"/>
      <c r="E94" s="470"/>
      <c r="F94" s="67">
        <f t="shared" si="17"/>
        <v>0</v>
      </c>
      <c r="G94" s="67">
        <f t="shared" si="17"/>
        <v>0</v>
      </c>
      <c r="H94" s="67">
        <f t="shared" si="17"/>
        <v>0</v>
      </c>
      <c r="I94" s="67">
        <f t="shared" si="27"/>
        <v>0</v>
      </c>
      <c r="J94" s="67">
        <f t="shared" si="18"/>
        <v>0</v>
      </c>
      <c r="K94" s="16">
        <f t="shared" si="18"/>
        <v>0</v>
      </c>
      <c r="L94" s="67">
        <f t="shared" si="18"/>
        <v>0</v>
      </c>
      <c r="M94" s="17">
        <f>IF(L94&gt;0,VLOOKUP(I94,Labour!$AR$1:$AT$15,3,FALSE),0)</f>
        <v>0</v>
      </c>
      <c r="N94" s="70">
        <f t="shared" si="28"/>
        <v>0</v>
      </c>
      <c r="R94" s="83">
        <f t="shared" si="34"/>
        <v>0</v>
      </c>
      <c r="S94" s="83">
        <f t="shared" si="34"/>
        <v>0</v>
      </c>
      <c r="T94" s="83">
        <f t="shared" si="34"/>
        <v>0</v>
      </c>
      <c r="U94" s="83">
        <f t="shared" si="34"/>
        <v>0</v>
      </c>
      <c r="V94" s="83">
        <f t="shared" si="35"/>
        <v>0</v>
      </c>
      <c r="W94" s="83">
        <f t="shared" si="35"/>
        <v>0</v>
      </c>
      <c r="X94" s="83">
        <f t="shared" si="36"/>
        <v>0</v>
      </c>
      <c r="Y94" s="83">
        <f t="shared" si="36"/>
        <v>0</v>
      </c>
      <c r="Z94" s="83">
        <f t="shared" si="36"/>
        <v>0</v>
      </c>
      <c r="AA94" s="171">
        <f t="shared" si="30"/>
        <v>0</v>
      </c>
      <c r="AB94" s="83">
        <f t="shared" si="37"/>
        <v>0</v>
      </c>
      <c r="AC94" s="83">
        <f t="shared" si="37"/>
        <v>0</v>
      </c>
      <c r="AD94" s="171">
        <f t="shared" si="31"/>
        <v>0</v>
      </c>
      <c r="AE94" s="171">
        <f>IF(AD94=1,SUM(AD$10:AD94),0)</f>
        <v>0</v>
      </c>
      <c r="AF94" s="82" t="str">
        <f t="shared" si="32"/>
        <v/>
      </c>
      <c r="AG94" s="171">
        <f t="shared" si="33"/>
        <v>0</v>
      </c>
    </row>
    <row r="95" spans="1:33" ht="12" customHeight="1" x14ac:dyDescent="0.25">
      <c r="A95" s="497"/>
      <c r="B95" s="15">
        <v>86</v>
      </c>
      <c r="C95" s="468">
        <f t="shared" si="29"/>
        <v>0</v>
      </c>
      <c r="D95" s="469"/>
      <c r="E95" s="470"/>
      <c r="F95" s="67">
        <f t="shared" si="17"/>
        <v>0</v>
      </c>
      <c r="G95" s="67">
        <f t="shared" si="17"/>
        <v>0</v>
      </c>
      <c r="H95" s="67">
        <f t="shared" si="17"/>
        <v>0</v>
      </c>
      <c r="I95" s="67">
        <f t="shared" si="27"/>
        <v>0</v>
      </c>
      <c r="J95" s="67">
        <f t="shared" si="18"/>
        <v>0</v>
      </c>
      <c r="K95" s="16">
        <f t="shared" si="18"/>
        <v>0</v>
      </c>
      <c r="L95" s="67">
        <f t="shared" si="18"/>
        <v>0</v>
      </c>
      <c r="M95" s="17">
        <f>IF(L95&gt;0,VLOOKUP(I95,Labour!$AR$1:$AT$15,3,FALSE),0)</f>
        <v>0</v>
      </c>
      <c r="N95" s="70">
        <f t="shared" si="28"/>
        <v>0</v>
      </c>
      <c r="R95" s="83">
        <f t="shared" si="34"/>
        <v>0</v>
      </c>
      <c r="S95" s="83">
        <f t="shared" si="34"/>
        <v>0</v>
      </c>
      <c r="T95" s="83">
        <f t="shared" si="34"/>
        <v>0</v>
      </c>
      <c r="U95" s="83">
        <f t="shared" si="34"/>
        <v>0</v>
      </c>
      <c r="V95" s="83">
        <f t="shared" si="35"/>
        <v>0</v>
      </c>
      <c r="W95" s="83">
        <f t="shared" si="35"/>
        <v>0</v>
      </c>
      <c r="X95" s="83">
        <f t="shared" si="36"/>
        <v>0</v>
      </c>
      <c r="Y95" s="83">
        <f t="shared" si="36"/>
        <v>0</v>
      </c>
      <c r="Z95" s="83">
        <f t="shared" si="36"/>
        <v>0</v>
      </c>
      <c r="AA95" s="171">
        <f t="shared" si="30"/>
        <v>0</v>
      </c>
      <c r="AB95" s="83">
        <f t="shared" si="37"/>
        <v>0</v>
      </c>
      <c r="AC95" s="83">
        <f t="shared" si="37"/>
        <v>0</v>
      </c>
      <c r="AD95" s="171">
        <f t="shared" si="31"/>
        <v>0</v>
      </c>
      <c r="AE95" s="171">
        <f>IF(AD95=1,SUM(AD$10:AD95),0)</f>
        <v>0</v>
      </c>
      <c r="AF95" s="82" t="str">
        <f t="shared" si="32"/>
        <v/>
      </c>
      <c r="AG95" s="171">
        <f t="shared" si="33"/>
        <v>0</v>
      </c>
    </row>
    <row r="96" spans="1:33" ht="12" customHeight="1" x14ac:dyDescent="0.25">
      <c r="A96" s="497"/>
      <c r="B96" s="15">
        <v>87</v>
      </c>
      <c r="C96" s="468">
        <f t="shared" si="29"/>
        <v>0</v>
      </c>
      <c r="D96" s="469"/>
      <c r="E96" s="470"/>
      <c r="F96" s="67">
        <f t="shared" si="17"/>
        <v>0</v>
      </c>
      <c r="G96" s="67">
        <f t="shared" si="17"/>
        <v>0</v>
      </c>
      <c r="H96" s="67">
        <f t="shared" si="17"/>
        <v>0</v>
      </c>
      <c r="I96" s="67">
        <f t="shared" si="27"/>
        <v>0</v>
      </c>
      <c r="J96" s="67">
        <f t="shared" si="18"/>
        <v>0</v>
      </c>
      <c r="K96" s="16">
        <f t="shared" si="18"/>
        <v>0</v>
      </c>
      <c r="L96" s="67">
        <f t="shared" si="18"/>
        <v>0</v>
      </c>
      <c r="M96" s="17">
        <f>IF(L96&gt;0,VLOOKUP(I96,Labour!$AR$1:$AT$15,3,FALSE),0)</f>
        <v>0</v>
      </c>
      <c r="N96" s="70">
        <f t="shared" si="28"/>
        <v>0</v>
      </c>
      <c r="R96" s="83">
        <f t="shared" si="34"/>
        <v>0</v>
      </c>
      <c r="S96" s="83">
        <f t="shared" si="34"/>
        <v>0</v>
      </c>
      <c r="T96" s="83">
        <f t="shared" si="34"/>
        <v>0</v>
      </c>
      <c r="U96" s="83">
        <f t="shared" si="34"/>
        <v>0</v>
      </c>
      <c r="V96" s="83">
        <f t="shared" si="35"/>
        <v>0</v>
      </c>
      <c r="W96" s="83">
        <f t="shared" si="35"/>
        <v>0</v>
      </c>
      <c r="X96" s="83">
        <f t="shared" si="36"/>
        <v>0</v>
      </c>
      <c r="Y96" s="83">
        <f t="shared" si="36"/>
        <v>0</v>
      </c>
      <c r="Z96" s="83">
        <f t="shared" si="36"/>
        <v>0</v>
      </c>
      <c r="AA96" s="171">
        <f t="shared" si="30"/>
        <v>0</v>
      </c>
      <c r="AB96" s="83">
        <f t="shared" si="37"/>
        <v>0</v>
      </c>
      <c r="AC96" s="83">
        <f t="shared" si="37"/>
        <v>0</v>
      </c>
      <c r="AD96" s="171">
        <f t="shared" si="31"/>
        <v>0</v>
      </c>
      <c r="AE96" s="171">
        <f>IF(AD96=1,SUM(AD$10:AD96),0)</f>
        <v>0</v>
      </c>
      <c r="AF96" s="82" t="str">
        <f t="shared" si="32"/>
        <v/>
      </c>
      <c r="AG96" s="171">
        <f t="shared" si="33"/>
        <v>0</v>
      </c>
    </row>
    <row r="97" spans="1:33" ht="12" customHeight="1" x14ac:dyDescent="0.25">
      <c r="A97" s="497"/>
      <c r="B97" s="15">
        <v>88</v>
      </c>
      <c r="C97" s="468">
        <f t="shared" si="29"/>
        <v>0</v>
      </c>
      <c r="D97" s="469"/>
      <c r="E97" s="470"/>
      <c r="F97" s="67">
        <f t="shared" si="17"/>
        <v>0</v>
      </c>
      <c r="G97" s="67">
        <f t="shared" si="17"/>
        <v>0</v>
      </c>
      <c r="H97" s="67">
        <f t="shared" si="17"/>
        <v>0</v>
      </c>
      <c r="I97" s="67">
        <f t="shared" si="27"/>
        <v>0</v>
      </c>
      <c r="J97" s="67">
        <f t="shared" si="18"/>
        <v>0</v>
      </c>
      <c r="K97" s="16">
        <f t="shared" si="18"/>
        <v>0</v>
      </c>
      <c r="L97" s="67">
        <f t="shared" si="18"/>
        <v>0</v>
      </c>
      <c r="M97" s="17">
        <f>IF(L97&gt;0,VLOOKUP(I97,Labour!$AR$1:$AT$15,3,FALSE),0)</f>
        <v>0</v>
      </c>
      <c r="N97" s="70">
        <f t="shared" si="28"/>
        <v>0</v>
      </c>
      <c r="R97" s="83">
        <f t="shared" si="34"/>
        <v>0</v>
      </c>
      <c r="S97" s="83">
        <f t="shared" si="34"/>
        <v>0</v>
      </c>
      <c r="T97" s="83">
        <f t="shared" si="34"/>
        <v>0</v>
      </c>
      <c r="U97" s="83">
        <f t="shared" si="34"/>
        <v>0</v>
      </c>
      <c r="V97" s="83">
        <f t="shared" si="35"/>
        <v>0</v>
      </c>
      <c r="W97" s="83">
        <f t="shared" si="35"/>
        <v>0</v>
      </c>
      <c r="X97" s="83">
        <f t="shared" si="36"/>
        <v>0</v>
      </c>
      <c r="Y97" s="83">
        <f t="shared" si="36"/>
        <v>0</v>
      </c>
      <c r="Z97" s="83">
        <f t="shared" si="36"/>
        <v>0</v>
      </c>
      <c r="AA97" s="171">
        <f t="shared" si="30"/>
        <v>0</v>
      </c>
      <c r="AB97" s="83">
        <f t="shared" si="37"/>
        <v>0</v>
      </c>
      <c r="AC97" s="83">
        <f t="shared" si="37"/>
        <v>0</v>
      </c>
      <c r="AD97" s="171">
        <f t="shared" si="31"/>
        <v>0</v>
      </c>
      <c r="AE97" s="171">
        <f>IF(AD97=1,SUM(AD$10:AD97),0)</f>
        <v>0</v>
      </c>
      <c r="AF97" s="82" t="str">
        <f t="shared" si="32"/>
        <v/>
      </c>
      <c r="AG97" s="171">
        <f t="shared" si="33"/>
        <v>0</v>
      </c>
    </row>
    <row r="98" spans="1:33" ht="12" customHeight="1" x14ac:dyDescent="0.25">
      <c r="A98" s="497"/>
      <c r="B98" s="15">
        <v>89</v>
      </c>
      <c r="C98" s="468">
        <f t="shared" si="29"/>
        <v>0</v>
      </c>
      <c r="D98" s="469"/>
      <c r="E98" s="470"/>
      <c r="F98" s="67">
        <f t="shared" si="17"/>
        <v>0</v>
      </c>
      <c r="G98" s="67">
        <f t="shared" si="17"/>
        <v>0</v>
      </c>
      <c r="H98" s="67">
        <f t="shared" si="17"/>
        <v>0</v>
      </c>
      <c r="I98" s="67">
        <f t="shared" si="27"/>
        <v>0</v>
      </c>
      <c r="J98" s="67">
        <f t="shared" si="18"/>
        <v>0</v>
      </c>
      <c r="K98" s="16">
        <f t="shared" si="18"/>
        <v>0</v>
      </c>
      <c r="L98" s="67">
        <f t="shared" si="18"/>
        <v>0</v>
      </c>
      <c r="M98" s="17">
        <f>IF(L98&gt;0,VLOOKUP(I98,Labour!$AR$1:$AT$15,3,FALSE),0)</f>
        <v>0</v>
      </c>
      <c r="N98" s="70">
        <f t="shared" si="28"/>
        <v>0</v>
      </c>
      <c r="R98" s="83">
        <f t="shared" si="34"/>
        <v>0</v>
      </c>
      <c r="S98" s="83">
        <f t="shared" si="34"/>
        <v>0</v>
      </c>
      <c r="T98" s="83">
        <f t="shared" si="34"/>
        <v>0</v>
      </c>
      <c r="U98" s="83">
        <f t="shared" si="34"/>
        <v>0</v>
      </c>
      <c r="V98" s="83">
        <f t="shared" si="35"/>
        <v>0</v>
      </c>
      <c r="W98" s="83">
        <f t="shared" si="35"/>
        <v>0</v>
      </c>
      <c r="X98" s="83">
        <f t="shared" si="36"/>
        <v>0</v>
      </c>
      <c r="Y98" s="83">
        <f t="shared" si="36"/>
        <v>0</v>
      </c>
      <c r="Z98" s="83">
        <f t="shared" si="36"/>
        <v>0</v>
      </c>
      <c r="AA98" s="171">
        <f t="shared" si="30"/>
        <v>0</v>
      </c>
      <c r="AB98" s="83">
        <f t="shared" si="37"/>
        <v>0</v>
      </c>
      <c r="AC98" s="83">
        <f t="shared" si="37"/>
        <v>0</v>
      </c>
      <c r="AD98" s="171">
        <f t="shared" si="31"/>
        <v>0</v>
      </c>
      <c r="AE98" s="171">
        <f>IF(AD98=1,SUM(AD$10:AD98),0)</f>
        <v>0</v>
      </c>
      <c r="AF98" s="82" t="str">
        <f t="shared" si="32"/>
        <v/>
      </c>
      <c r="AG98" s="171">
        <f t="shared" si="33"/>
        <v>0</v>
      </c>
    </row>
    <row r="99" spans="1:33" ht="12" customHeight="1" x14ac:dyDescent="0.25">
      <c r="A99" s="497"/>
      <c r="B99" s="15">
        <v>90</v>
      </c>
      <c r="C99" s="468">
        <f t="shared" si="29"/>
        <v>0</v>
      </c>
      <c r="D99" s="469"/>
      <c r="E99" s="470"/>
      <c r="F99" s="67">
        <f t="shared" si="17"/>
        <v>0</v>
      </c>
      <c r="G99" s="67">
        <f t="shared" si="17"/>
        <v>0</v>
      </c>
      <c r="H99" s="67">
        <f t="shared" si="17"/>
        <v>0</v>
      </c>
      <c r="I99" s="67">
        <f t="shared" si="27"/>
        <v>0</v>
      </c>
      <c r="J99" s="67">
        <f t="shared" si="18"/>
        <v>0</v>
      </c>
      <c r="K99" s="16">
        <f t="shared" si="18"/>
        <v>0</v>
      </c>
      <c r="L99" s="67">
        <f t="shared" si="18"/>
        <v>0</v>
      </c>
      <c r="M99" s="17">
        <f>IF(L99&gt;0,VLOOKUP(I99,Labour!$AR$1:$AT$15,3,FALSE),0)</f>
        <v>0</v>
      </c>
      <c r="N99" s="70">
        <f t="shared" si="28"/>
        <v>0</v>
      </c>
      <c r="R99" s="83">
        <f t="shared" si="34"/>
        <v>0</v>
      </c>
      <c r="S99" s="83">
        <f t="shared" si="34"/>
        <v>0</v>
      </c>
      <c r="T99" s="83">
        <f t="shared" si="34"/>
        <v>0</v>
      </c>
      <c r="U99" s="83">
        <f t="shared" si="34"/>
        <v>0</v>
      </c>
      <c r="V99" s="83">
        <f t="shared" si="35"/>
        <v>0</v>
      </c>
      <c r="W99" s="83">
        <f t="shared" si="35"/>
        <v>0</v>
      </c>
      <c r="X99" s="83">
        <f t="shared" si="36"/>
        <v>0</v>
      </c>
      <c r="Y99" s="83">
        <f t="shared" si="36"/>
        <v>0</v>
      </c>
      <c r="Z99" s="83">
        <f t="shared" si="36"/>
        <v>0</v>
      </c>
      <c r="AA99" s="171">
        <f t="shared" si="30"/>
        <v>0</v>
      </c>
      <c r="AB99" s="83">
        <f t="shared" si="37"/>
        <v>0</v>
      </c>
      <c r="AC99" s="83">
        <f t="shared" si="37"/>
        <v>0</v>
      </c>
      <c r="AD99" s="171">
        <f t="shared" si="31"/>
        <v>0</v>
      </c>
      <c r="AE99" s="171">
        <f>IF(AD99=1,SUM(AD$10:AD99),0)</f>
        <v>0</v>
      </c>
      <c r="AF99" s="82" t="str">
        <f t="shared" si="32"/>
        <v/>
      </c>
      <c r="AG99" s="171">
        <f t="shared" si="33"/>
        <v>0</v>
      </c>
    </row>
    <row r="100" spans="1:33" ht="12" customHeight="1" x14ac:dyDescent="0.25">
      <c r="A100" s="497"/>
      <c r="B100" s="15">
        <v>91</v>
      </c>
      <c r="C100" s="468">
        <f t="shared" si="29"/>
        <v>0</v>
      </c>
      <c r="D100" s="469"/>
      <c r="E100" s="470"/>
      <c r="F100" s="67">
        <f t="shared" si="17"/>
        <v>0</v>
      </c>
      <c r="G100" s="67">
        <f t="shared" si="17"/>
        <v>0</v>
      </c>
      <c r="H100" s="67">
        <f t="shared" si="17"/>
        <v>0</v>
      </c>
      <c r="I100" s="67">
        <f t="shared" si="27"/>
        <v>0</v>
      </c>
      <c r="J100" s="67">
        <f t="shared" si="18"/>
        <v>0</v>
      </c>
      <c r="K100" s="16">
        <f t="shared" si="18"/>
        <v>0</v>
      </c>
      <c r="L100" s="67">
        <f t="shared" si="18"/>
        <v>0</v>
      </c>
      <c r="M100" s="17">
        <f>IF(L100&gt;0,VLOOKUP(I100,Labour!$AR$1:$AT$15,3,FALSE),0)</f>
        <v>0</v>
      </c>
      <c r="N100" s="70">
        <f t="shared" si="28"/>
        <v>0</v>
      </c>
      <c r="R100" s="83">
        <f t="shared" si="34"/>
        <v>0</v>
      </c>
      <c r="S100" s="83">
        <f t="shared" si="34"/>
        <v>0</v>
      </c>
      <c r="T100" s="83">
        <f t="shared" si="34"/>
        <v>0</v>
      </c>
      <c r="U100" s="83">
        <f t="shared" si="34"/>
        <v>0</v>
      </c>
      <c r="V100" s="83">
        <f t="shared" si="35"/>
        <v>0</v>
      </c>
      <c r="W100" s="83">
        <f t="shared" si="35"/>
        <v>0</v>
      </c>
      <c r="X100" s="83">
        <f t="shared" si="36"/>
        <v>0</v>
      </c>
      <c r="Y100" s="83">
        <f t="shared" si="36"/>
        <v>0</v>
      </c>
      <c r="Z100" s="83">
        <f t="shared" si="36"/>
        <v>0</v>
      </c>
      <c r="AA100" s="171">
        <f t="shared" si="30"/>
        <v>0</v>
      </c>
      <c r="AB100" s="83">
        <f t="shared" si="37"/>
        <v>0</v>
      </c>
      <c r="AC100" s="83">
        <f t="shared" si="37"/>
        <v>0</v>
      </c>
      <c r="AD100" s="171">
        <f t="shared" si="31"/>
        <v>0</v>
      </c>
      <c r="AE100" s="171">
        <f>IF(AD100=1,SUM(AD$10:AD100),0)</f>
        <v>0</v>
      </c>
      <c r="AF100" s="82" t="str">
        <f t="shared" si="32"/>
        <v/>
      </c>
      <c r="AG100" s="171">
        <f t="shared" si="33"/>
        <v>0</v>
      </c>
    </row>
    <row r="101" spans="1:33" ht="12" customHeight="1" x14ac:dyDescent="0.25">
      <c r="A101" s="497"/>
      <c r="B101" s="15">
        <v>92</v>
      </c>
      <c r="C101" s="468">
        <f t="shared" si="29"/>
        <v>0</v>
      </c>
      <c r="D101" s="469"/>
      <c r="E101" s="470"/>
      <c r="F101" s="67">
        <f t="shared" si="17"/>
        <v>0</v>
      </c>
      <c r="G101" s="67">
        <f t="shared" si="17"/>
        <v>0</v>
      </c>
      <c r="H101" s="67">
        <f t="shared" si="17"/>
        <v>0</v>
      </c>
      <c r="I101" s="67">
        <f t="shared" si="27"/>
        <v>0</v>
      </c>
      <c r="J101" s="67">
        <f t="shared" si="18"/>
        <v>0</v>
      </c>
      <c r="K101" s="16">
        <f t="shared" si="18"/>
        <v>0</v>
      </c>
      <c r="L101" s="67">
        <f t="shared" si="18"/>
        <v>0</v>
      </c>
      <c r="M101" s="17">
        <f>IF(L101&gt;0,VLOOKUP(I101,Labour!$AR$1:$AT$15,3,FALSE),0)</f>
        <v>0</v>
      </c>
      <c r="N101" s="70">
        <f t="shared" si="28"/>
        <v>0</v>
      </c>
      <c r="R101" s="83">
        <f t="shared" si="34"/>
        <v>0</v>
      </c>
      <c r="S101" s="83">
        <f t="shared" si="34"/>
        <v>0</v>
      </c>
      <c r="T101" s="83">
        <f t="shared" si="34"/>
        <v>0</v>
      </c>
      <c r="U101" s="83">
        <f t="shared" si="34"/>
        <v>0</v>
      </c>
      <c r="V101" s="83">
        <f t="shared" si="35"/>
        <v>0</v>
      </c>
      <c r="W101" s="83">
        <f t="shared" si="35"/>
        <v>0</v>
      </c>
      <c r="X101" s="83">
        <f t="shared" si="36"/>
        <v>0</v>
      </c>
      <c r="Y101" s="83">
        <f t="shared" si="36"/>
        <v>0</v>
      </c>
      <c r="Z101" s="83">
        <f t="shared" si="36"/>
        <v>0</v>
      </c>
      <c r="AA101" s="171">
        <f t="shared" si="30"/>
        <v>0</v>
      </c>
      <c r="AB101" s="83">
        <f t="shared" si="37"/>
        <v>0</v>
      </c>
      <c r="AC101" s="83">
        <f t="shared" si="37"/>
        <v>0</v>
      </c>
      <c r="AD101" s="171">
        <f t="shared" si="31"/>
        <v>0</v>
      </c>
      <c r="AE101" s="171">
        <f>IF(AD101=1,SUM(AD$10:AD101),0)</f>
        <v>0</v>
      </c>
      <c r="AF101" s="82" t="str">
        <f t="shared" si="32"/>
        <v/>
      </c>
      <c r="AG101" s="171">
        <f t="shared" si="33"/>
        <v>0</v>
      </c>
    </row>
    <row r="102" spans="1:33" ht="12" customHeight="1" x14ac:dyDescent="0.25">
      <c r="A102" s="497"/>
      <c r="B102" s="15">
        <v>93</v>
      </c>
      <c r="C102" s="468">
        <f t="shared" si="29"/>
        <v>0</v>
      </c>
      <c r="D102" s="469"/>
      <c r="E102" s="470"/>
      <c r="F102" s="67">
        <f t="shared" si="17"/>
        <v>0</v>
      </c>
      <c r="G102" s="67">
        <f t="shared" si="17"/>
        <v>0</v>
      </c>
      <c r="H102" s="67">
        <f t="shared" si="17"/>
        <v>0</v>
      </c>
      <c r="I102" s="67">
        <f t="shared" si="27"/>
        <v>0</v>
      </c>
      <c r="J102" s="67">
        <f t="shared" si="18"/>
        <v>0</v>
      </c>
      <c r="K102" s="16">
        <f t="shared" si="18"/>
        <v>0</v>
      </c>
      <c r="L102" s="67">
        <f t="shared" si="18"/>
        <v>0</v>
      </c>
      <c r="M102" s="17">
        <f>IF(L102&gt;0,VLOOKUP(I102,Labour!$AR$1:$AT$15,3,FALSE),0)</f>
        <v>0</v>
      </c>
      <c r="N102" s="70">
        <f t="shared" si="28"/>
        <v>0</v>
      </c>
      <c r="R102" s="83">
        <f t="shared" si="34"/>
        <v>0</v>
      </c>
      <c r="S102" s="83">
        <f t="shared" si="34"/>
        <v>0</v>
      </c>
      <c r="T102" s="83">
        <f t="shared" si="34"/>
        <v>0</v>
      </c>
      <c r="U102" s="83">
        <f t="shared" si="34"/>
        <v>0</v>
      </c>
      <c r="V102" s="83">
        <f t="shared" si="35"/>
        <v>0</v>
      </c>
      <c r="W102" s="83">
        <f t="shared" si="35"/>
        <v>0</v>
      </c>
      <c r="X102" s="83">
        <f t="shared" si="36"/>
        <v>0</v>
      </c>
      <c r="Y102" s="83">
        <f t="shared" si="36"/>
        <v>0</v>
      </c>
      <c r="Z102" s="83">
        <f t="shared" si="36"/>
        <v>0</v>
      </c>
      <c r="AA102" s="171">
        <f t="shared" si="30"/>
        <v>0</v>
      </c>
      <c r="AB102" s="83">
        <f t="shared" si="37"/>
        <v>0</v>
      </c>
      <c r="AC102" s="83">
        <f t="shared" si="37"/>
        <v>0</v>
      </c>
      <c r="AD102" s="171">
        <f t="shared" si="31"/>
        <v>0</v>
      </c>
      <c r="AE102" s="171">
        <f>IF(AD102=1,SUM(AD$10:AD102),0)</f>
        <v>0</v>
      </c>
      <c r="AF102" s="82" t="str">
        <f t="shared" si="32"/>
        <v/>
      </c>
      <c r="AG102" s="171">
        <f t="shared" si="33"/>
        <v>0</v>
      </c>
    </row>
    <row r="103" spans="1:33" ht="12" customHeight="1" x14ac:dyDescent="0.25">
      <c r="A103" s="497"/>
      <c r="B103" s="15">
        <v>94</v>
      </c>
      <c r="C103" s="468">
        <f t="shared" si="29"/>
        <v>0</v>
      </c>
      <c r="D103" s="469"/>
      <c r="E103" s="470"/>
      <c r="F103" s="67">
        <f t="shared" si="17"/>
        <v>0</v>
      </c>
      <c r="G103" s="67">
        <f t="shared" si="17"/>
        <v>0</v>
      </c>
      <c r="H103" s="67">
        <f t="shared" si="17"/>
        <v>0</v>
      </c>
      <c r="I103" s="67">
        <f t="shared" si="27"/>
        <v>0</v>
      </c>
      <c r="J103" s="67">
        <f t="shared" si="18"/>
        <v>0</v>
      </c>
      <c r="K103" s="16">
        <f t="shared" si="18"/>
        <v>0</v>
      </c>
      <c r="L103" s="67">
        <f t="shared" si="18"/>
        <v>0</v>
      </c>
      <c r="M103" s="17">
        <f>IF(L103&gt;0,VLOOKUP(I103,Labour!$AR$1:$AT$15,3,FALSE),0)</f>
        <v>0</v>
      </c>
      <c r="N103" s="70">
        <f t="shared" si="28"/>
        <v>0</v>
      </c>
      <c r="R103" s="83">
        <f t="shared" si="34"/>
        <v>0</v>
      </c>
      <c r="S103" s="83">
        <f t="shared" si="34"/>
        <v>0</v>
      </c>
      <c r="T103" s="83">
        <f t="shared" si="34"/>
        <v>0</v>
      </c>
      <c r="U103" s="83">
        <f t="shared" si="34"/>
        <v>0</v>
      </c>
      <c r="V103" s="83">
        <f t="shared" si="35"/>
        <v>0</v>
      </c>
      <c r="W103" s="83">
        <f t="shared" si="35"/>
        <v>0</v>
      </c>
      <c r="X103" s="83">
        <f t="shared" si="36"/>
        <v>0</v>
      </c>
      <c r="Y103" s="83">
        <f t="shared" si="36"/>
        <v>0</v>
      </c>
      <c r="Z103" s="83">
        <f t="shared" si="36"/>
        <v>0</v>
      </c>
      <c r="AA103" s="171">
        <f t="shared" si="30"/>
        <v>0</v>
      </c>
      <c r="AB103" s="83">
        <f t="shared" si="37"/>
        <v>0</v>
      </c>
      <c r="AC103" s="83">
        <f t="shared" si="37"/>
        <v>0</v>
      </c>
      <c r="AD103" s="171">
        <f t="shared" si="31"/>
        <v>0</v>
      </c>
      <c r="AE103" s="171">
        <f>IF(AD103=1,SUM(AD$10:AD103),0)</f>
        <v>0</v>
      </c>
      <c r="AF103" s="82" t="str">
        <f t="shared" si="32"/>
        <v/>
      </c>
      <c r="AG103" s="171">
        <f t="shared" si="33"/>
        <v>0</v>
      </c>
    </row>
    <row r="104" spans="1:33" ht="12" customHeight="1" x14ac:dyDescent="0.25">
      <c r="A104" s="497"/>
      <c r="B104" s="15">
        <v>95</v>
      </c>
      <c r="C104" s="468">
        <f t="shared" si="29"/>
        <v>0</v>
      </c>
      <c r="D104" s="469"/>
      <c r="E104" s="470"/>
      <c r="F104" s="67">
        <f t="shared" si="17"/>
        <v>0</v>
      </c>
      <c r="G104" s="67">
        <f t="shared" si="17"/>
        <v>0</v>
      </c>
      <c r="H104" s="67">
        <f t="shared" si="17"/>
        <v>0</v>
      </c>
      <c r="I104" s="67">
        <f t="shared" si="27"/>
        <v>0</v>
      </c>
      <c r="J104" s="67">
        <f t="shared" si="18"/>
        <v>0</v>
      </c>
      <c r="K104" s="16">
        <f t="shared" si="18"/>
        <v>0</v>
      </c>
      <c r="L104" s="67">
        <f t="shared" si="18"/>
        <v>0</v>
      </c>
      <c r="M104" s="17">
        <f>IF(L104&gt;0,VLOOKUP(I104,Labour!$AR$1:$AT$15,3,FALSE),0)</f>
        <v>0</v>
      </c>
      <c r="N104" s="70">
        <f t="shared" si="28"/>
        <v>0</v>
      </c>
      <c r="R104" s="83">
        <f t="shared" si="34"/>
        <v>0</v>
      </c>
      <c r="S104" s="83">
        <f t="shared" si="34"/>
        <v>0</v>
      </c>
      <c r="T104" s="83">
        <f t="shared" si="34"/>
        <v>0</v>
      </c>
      <c r="U104" s="83">
        <f t="shared" si="34"/>
        <v>0</v>
      </c>
      <c r="V104" s="83">
        <f t="shared" si="35"/>
        <v>0</v>
      </c>
      <c r="W104" s="83">
        <f t="shared" si="35"/>
        <v>0</v>
      </c>
      <c r="X104" s="83">
        <f t="shared" si="36"/>
        <v>0</v>
      </c>
      <c r="Y104" s="83">
        <f t="shared" si="36"/>
        <v>0</v>
      </c>
      <c r="Z104" s="83">
        <f t="shared" si="36"/>
        <v>0</v>
      </c>
      <c r="AA104" s="171">
        <f t="shared" si="30"/>
        <v>0</v>
      </c>
      <c r="AB104" s="83">
        <f t="shared" si="37"/>
        <v>0</v>
      </c>
      <c r="AC104" s="83">
        <f t="shared" si="37"/>
        <v>0</v>
      </c>
      <c r="AD104" s="171">
        <f t="shared" si="31"/>
        <v>0</v>
      </c>
      <c r="AE104" s="171">
        <f>IF(AD104=1,SUM(AD$10:AD104),0)</f>
        <v>0</v>
      </c>
      <c r="AF104" s="82" t="str">
        <f t="shared" si="32"/>
        <v/>
      </c>
      <c r="AG104" s="171">
        <f t="shared" si="33"/>
        <v>0</v>
      </c>
    </row>
    <row r="105" spans="1:33" ht="12" customHeight="1" x14ac:dyDescent="0.25">
      <c r="A105" s="497"/>
      <c r="B105" s="15">
        <v>96</v>
      </c>
      <c r="C105" s="468">
        <f t="shared" si="29"/>
        <v>0</v>
      </c>
      <c r="D105" s="469"/>
      <c r="E105" s="470"/>
      <c r="F105" s="67">
        <f t="shared" si="17"/>
        <v>0</v>
      </c>
      <c r="G105" s="67">
        <f t="shared" si="17"/>
        <v>0</v>
      </c>
      <c r="H105" s="67">
        <f t="shared" si="17"/>
        <v>0</v>
      </c>
      <c r="I105" s="67">
        <f t="shared" si="27"/>
        <v>0</v>
      </c>
      <c r="J105" s="67">
        <f t="shared" si="18"/>
        <v>0</v>
      </c>
      <c r="K105" s="16">
        <f t="shared" si="18"/>
        <v>0</v>
      </c>
      <c r="L105" s="67">
        <f t="shared" si="18"/>
        <v>0</v>
      </c>
      <c r="M105" s="17">
        <f>IF(L105&gt;0,VLOOKUP(I105,Labour!$AR$1:$AT$15,3,FALSE),0)</f>
        <v>0</v>
      </c>
      <c r="N105" s="70">
        <f t="shared" si="28"/>
        <v>0</v>
      </c>
      <c r="R105" s="83">
        <f t="shared" si="34"/>
        <v>0</v>
      </c>
      <c r="S105" s="83">
        <f t="shared" si="34"/>
        <v>0</v>
      </c>
      <c r="T105" s="83">
        <f t="shared" si="34"/>
        <v>0</v>
      </c>
      <c r="U105" s="83">
        <f t="shared" si="34"/>
        <v>0</v>
      </c>
      <c r="V105" s="83">
        <f t="shared" si="35"/>
        <v>0</v>
      </c>
      <c r="W105" s="83">
        <f t="shared" si="35"/>
        <v>0</v>
      </c>
      <c r="X105" s="83">
        <f t="shared" si="36"/>
        <v>0</v>
      </c>
      <c r="Y105" s="83">
        <f t="shared" si="36"/>
        <v>0</v>
      </c>
      <c r="Z105" s="83">
        <f t="shared" si="36"/>
        <v>0</v>
      </c>
      <c r="AA105" s="171">
        <f t="shared" si="30"/>
        <v>0</v>
      </c>
      <c r="AB105" s="83">
        <f t="shared" si="37"/>
        <v>0</v>
      </c>
      <c r="AC105" s="83">
        <f t="shared" si="37"/>
        <v>0</v>
      </c>
      <c r="AD105" s="171">
        <f t="shared" si="31"/>
        <v>0</v>
      </c>
      <c r="AE105" s="171">
        <f>IF(AD105=1,SUM(AD$10:AD105),0)</f>
        <v>0</v>
      </c>
      <c r="AF105" s="82" t="str">
        <f t="shared" si="32"/>
        <v/>
      </c>
      <c r="AG105" s="171">
        <f t="shared" si="33"/>
        <v>0</v>
      </c>
    </row>
    <row r="106" spans="1:33" ht="12" customHeight="1" x14ac:dyDescent="0.25">
      <c r="A106" s="497"/>
      <c r="B106" s="15">
        <v>97</v>
      </c>
      <c r="C106" s="468">
        <f t="shared" si="29"/>
        <v>0</v>
      </c>
      <c r="D106" s="469"/>
      <c r="E106" s="470"/>
      <c r="F106" s="67">
        <f t="shared" si="17"/>
        <v>0</v>
      </c>
      <c r="G106" s="67">
        <f t="shared" si="17"/>
        <v>0</v>
      </c>
      <c r="H106" s="67">
        <f t="shared" si="17"/>
        <v>0</v>
      </c>
      <c r="I106" s="67">
        <f t="shared" si="27"/>
        <v>0</v>
      </c>
      <c r="J106" s="67">
        <f t="shared" si="18"/>
        <v>0</v>
      </c>
      <c r="K106" s="16">
        <f t="shared" si="18"/>
        <v>0</v>
      </c>
      <c r="L106" s="67">
        <f t="shared" si="18"/>
        <v>0</v>
      </c>
      <c r="M106" s="17">
        <f>IF(L106&gt;0,VLOOKUP(I106,Labour!$AR$1:$AT$15,3,FALSE),0)</f>
        <v>0</v>
      </c>
      <c r="N106" s="70">
        <f t="shared" si="28"/>
        <v>0</v>
      </c>
      <c r="R106" s="83">
        <f t="shared" si="34"/>
        <v>0</v>
      </c>
      <c r="S106" s="83">
        <f t="shared" si="34"/>
        <v>0</v>
      </c>
      <c r="T106" s="83">
        <f t="shared" si="34"/>
        <v>0</v>
      </c>
      <c r="U106" s="83">
        <f t="shared" si="34"/>
        <v>0</v>
      </c>
      <c r="V106" s="83">
        <f t="shared" si="35"/>
        <v>0</v>
      </c>
      <c r="W106" s="83">
        <f t="shared" si="35"/>
        <v>0</v>
      </c>
      <c r="X106" s="83">
        <f t="shared" si="36"/>
        <v>0</v>
      </c>
      <c r="Y106" s="83">
        <f t="shared" si="36"/>
        <v>0</v>
      </c>
      <c r="Z106" s="83">
        <f t="shared" si="36"/>
        <v>0</v>
      </c>
      <c r="AA106" s="171">
        <f t="shared" si="30"/>
        <v>0</v>
      </c>
      <c r="AB106" s="83">
        <f t="shared" si="37"/>
        <v>0</v>
      </c>
      <c r="AC106" s="83">
        <f t="shared" si="37"/>
        <v>0</v>
      </c>
      <c r="AD106" s="171">
        <f t="shared" si="31"/>
        <v>0</v>
      </c>
      <c r="AE106" s="171">
        <f>IF(AD106=1,SUM(AD$10:AD106),0)</f>
        <v>0</v>
      </c>
      <c r="AF106" s="82" t="str">
        <f t="shared" si="32"/>
        <v/>
      </c>
      <c r="AG106" s="171">
        <f t="shared" si="33"/>
        <v>0</v>
      </c>
    </row>
    <row r="107" spans="1:33" ht="12" customHeight="1" x14ac:dyDescent="0.25">
      <c r="A107" s="497"/>
      <c r="B107" s="15">
        <v>98</v>
      </c>
      <c r="C107" s="468">
        <f t="shared" si="29"/>
        <v>0</v>
      </c>
      <c r="D107" s="469"/>
      <c r="E107" s="470"/>
      <c r="F107" s="67">
        <f t="shared" si="17"/>
        <v>0</v>
      </c>
      <c r="G107" s="67">
        <f t="shared" si="17"/>
        <v>0</v>
      </c>
      <c r="H107" s="67">
        <f t="shared" si="17"/>
        <v>0</v>
      </c>
      <c r="I107" s="67">
        <f t="shared" si="27"/>
        <v>0</v>
      </c>
      <c r="J107" s="67">
        <f t="shared" si="18"/>
        <v>0</v>
      </c>
      <c r="K107" s="16">
        <f t="shared" si="18"/>
        <v>0</v>
      </c>
      <c r="L107" s="67">
        <f t="shared" si="18"/>
        <v>0</v>
      </c>
      <c r="M107" s="17">
        <f>IF(L107&gt;0,VLOOKUP(I107,Labour!$AR$1:$AT$15,3,FALSE),0)</f>
        <v>0</v>
      </c>
      <c r="N107" s="70">
        <f t="shared" si="28"/>
        <v>0</v>
      </c>
      <c r="R107" s="83">
        <f t="shared" si="34"/>
        <v>0</v>
      </c>
      <c r="S107" s="83">
        <f t="shared" si="34"/>
        <v>0</v>
      </c>
      <c r="T107" s="83">
        <f t="shared" si="34"/>
        <v>0</v>
      </c>
      <c r="U107" s="83">
        <f t="shared" si="34"/>
        <v>0</v>
      </c>
      <c r="V107" s="83">
        <f t="shared" si="35"/>
        <v>0</v>
      </c>
      <c r="W107" s="83">
        <f t="shared" si="35"/>
        <v>0</v>
      </c>
      <c r="X107" s="83">
        <f t="shared" si="36"/>
        <v>0</v>
      </c>
      <c r="Y107" s="83">
        <f t="shared" si="36"/>
        <v>0</v>
      </c>
      <c r="Z107" s="83">
        <f t="shared" si="36"/>
        <v>0</v>
      </c>
      <c r="AA107" s="171">
        <f t="shared" si="30"/>
        <v>0</v>
      </c>
      <c r="AB107" s="83">
        <f t="shared" si="37"/>
        <v>0</v>
      </c>
      <c r="AC107" s="83">
        <f t="shared" si="37"/>
        <v>0</v>
      </c>
      <c r="AD107" s="171">
        <f t="shared" si="31"/>
        <v>0</v>
      </c>
      <c r="AE107" s="171">
        <f>IF(AD107=1,SUM(AD$10:AD107),0)</f>
        <v>0</v>
      </c>
      <c r="AF107" s="82" t="str">
        <f t="shared" si="32"/>
        <v/>
      </c>
      <c r="AG107" s="171">
        <f t="shared" si="33"/>
        <v>0</v>
      </c>
    </row>
    <row r="108" spans="1:33" ht="12" customHeight="1" x14ac:dyDescent="0.25">
      <c r="A108" s="497"/>
      <c r="B108" s="15">
        <v>99</v>
      </c>
      <c r="C108" s="468">
        <f t="shared" si="29"/>
        <v>0</v>
      </c>
      <c r="D108" s="469"/>
      <c r="E108" s="470"/>
      <c r="F108" s="67">
        <f t="shared" si="17"/>
        <v>0</v>
      </c>
      <c r="G108" s="67">
        <f t="shared" si="17"/>
        <v>0</v>
      </c>
      <c r="H108" s="67">
        <f t="shared" si="17"/>
        <v>0</v>
      </c>
      <c r="I108" s="67">
        <f t="shared" si="27"/>
        <v>0</v>
      </c>
      <c r="J108" s="67">
        <f t="shared" si="18"/>
        <v>0</v>
      </c>
      <c r="K108" s="16">
        <f t="shared" si="18"/>
        <v>0</v>
      </c>
      <c r="L108" s="67">
        <f t="shared" si="18"/>
        <v>0</v>
      </c>
      <c r="M108" s="17">
        <f>IF(L108&gt;0,VLOOKUP(I108,Labour!$AR$1:$AT$15,3,FALSE),0)</f>
        <v>0</v>
      </c>
      <c r="N108" s="70">
        <f t="shared" si="28"/>
        <v>0</v>
      </c>
      <c r="R108" s="83">
        <f t="shared" si="34"/>
        <v>0</v>
      </c>
      <c r="S108" s="83">
        <f t="shared" si="34"/>
        <v>0</v>
      </c>
      <c r="T108" s="83">
        <f t="shared" si="34"/>
        <v>0</v>
      </c>
      <c r="U108" s="83">
        <f t="shared" si="34"/>
        <v>0</v>
      </c>
      <c r="V108" s="83">
        <f t="shared" si="35"/>
        <v>0</v>
      </c>
      <c r="W108" s="83">
        <f t="shared" si="35"/>
        <v>0</v>
      </c>
      <c r="X108" s="83">
        <f t="shared" si="36"/>
        <v>0</v>
      </c>
      <c r="Y108" s="83">
        <f t="shared" si="36"/>
        <v>0</v>
      </c>
      <c r="Z108" s="83">
        <f t="shared" si="36"/>
        <v>0</v>
      </c>
      <c r="AA108" s="171">
        <f t="shared" si="30"/>
        <v>0</v>
      </c>
      <c r="AB108" s="83">
        <f t="shared" si="37"/>
        <v>0</v>
      </c>
      <c r="AC108" s="83">
        <f t="shared" si="37"/>
        <v>0</v>
      </c>
      <c r="AD108" s="171">
        <f t="shared" si="31"/>
        <v>0</v>
      </c>
      <c r="AE108" s="171">
        <f>IF(AD108=1,SUM(AD$10:AD108),0)</f>
        <v>0</v>
      </c>
      <c r="AF108" s="82" t="str">
        <f t="shared" si="32"/>
        <v/>
      </c>
      <c r="AG108" s="171">
        <f t="shared" si="33"/>
        <v>0</v>
      </c>
    </row>
    <row r="109" spans="1:33" ht="12" customHeight="1" thickBot="1" x14ac:dyDescent="0.3">
      <c r="A109" s="497"/>
      <c r="B109" s="179">
        <v>100</v>
      </c>
      <c r="C109" s="468">
        <f t="shared" si="29"/>
        <v>0</v>
      </c>
      <c r="D109" s="469"/>
      <c r="E109" s="470"/>
      <c r="F109" s="67">
        <f t="shared" si="17"/>
        <v>0</v>
      </c>
      <c r="G109" s="67">
        <f t="shared" si="17"/>
        <v>0</v>
      </c>
      <c r="H109" s="67">
        <f t="shared" si="17"/>
        <v>0</v>
      </c>
      <c r="I109" s="67">
        <f t="shared" si="27"/>
        <v>0</v>
      </c>
      <c r="J109" s="67">
        <f t="shared" si="18"/>
        <v>0</v>
      </c>
      <c r="K109" s="16">
        <f t="shared" si="18"/>
        <v>0</v>
      </c>
      <c r="L109" s="67">
        <f t="shared" si="18"/>
        <v>0</v>
      </c>
      <c r="M109" s="17">
        <f>IF(L109&gt;0,VLOOKUP(I109,Labour!$AR$1:$AT$15,3,FALSE),0)</f>
        <v>0</v>
      </c>
      <c r="N109" s="70">
        <f t="shared" si="28"/>
        <v>0</v>
      </c>
      <c r="R109" s="83">
        <f t="shared" si="34"/>
        <v>0</v>
      </c>
      <c r="S109" s="83">
        <f t="shared" si="34"/>
        <v>0</v>
      </c>
      <c r="T109" s="83">
        <f t="shared" si="34"/>
        <v>0</v>
      </c>
      <c r="U109" s="83">
        <f t="shared" si="34"/>
        <v>0</v>
      </c>
      <c r="V109" s="83">
        <f t="shared" si="35"/>
        <v>0</v>
      </c>
      <c r="W109" s="83">
        <f t="shared" si="35"/>
        <v>0</v>
      </c>
      <c r="X109" s="83">
        <f t="shared" si="36"/>
        <v>0</v>
      </c>
      <c r="Y109" s="83">
        <f t="shared" si="36"/>
        <v>0</v>
      </c>
      <c r="Z109" s="83">
        <f t="shared" si="36"/>
        <v>0</v>
      </c>
      <c r="AA109" s="171">
        <f t="shared" si="30"/>
        <v>0</v>
      </c>
      <c r="AB109" s="83">
        <f t="shared" si="37"/>
        <v>0</v>
      </c>
      <c r="AC109" s="83">
        <f t="shared" si="37"/>
        <v>0</v>
      </c>
      <c r="AD109" s="171">
        <f t="shared" si="31"/>
        <v>0</v>
      </c>
      <c r="AE109" s="171">
        <f>IF(AD109=1,SUM(AD$10:AD109),0)</f>
        <v>0</v>
      </c>
      <c r="AF109" s="82" t="str">
        <f t="shared" si="32"/>
        <v/>
      </c>
      <c r="AG109" s="171">
        <f t="shared" si="33"/>
        <v>0</v>
      </c>
    </row>
    <row r="110" spans="1:33" ht="18" customHeight="1" thickTop="1" thickBot="1" x14ac:dyDescent="0.35">
      <c r="A110" s="506" t="s">
        <v>70</v>
      </c>
      <c r="B110" s="507"/>
      <c r="C110" s="507"/>
      <c r="D110" s="507"/>
      <c r="E110" s="507"/>
      <c r="F110" s="507"/>
      <c r="G110" s="507"/>
      <c r="H110" s="507"/>
      <c r="I110" s="507"/>
      <c r="J110" s="507"/>
      <c r="K110" s="507"/>
      <c r="L110" s="507"/>
      <c r="M110" s="507"/>
      <c r="N110" s="32">
        <f>SUM(N10:N109)</f>
        <v>0</v>
      </c>
      <c r="R110" s="88">
        <f>V!R110-1</f>
        <v>13</v>
      </c>
      <c r="S110" s="176">
        <f>R110+2</f>
        <v>15</v>
      </c>
      <c r="T110" s="176">
        <f>R110+6</f>
        <v>19</v>
      </c>
      <c r="U110" s="87">
        <f>R110+30</f>
        <v>43</v>
      </c>
      <c r="V110" s="87"/>
      <c r="W110" s="87"/>
      <c r="X110" s="176">
        <f>V!X110-1</f>
        <v>16</v>
      </c>
      <c r="Y110" s="144"/>
    </row>
    <row r="111" spans="1:33" s="178" customFormat="1" ht="26.25" customHeight="1" thickTop="1" thickBot="1" x14ac:dyDescent="0.35">
      <c r="A111" s="494"/>
      <c r="B111" s="495"/>
      <c r="C111" s="508" t="s">
        <v>123</v>
      </c>
      <c r="D111" s="509"/>
      <c r="E111" s="471" t="s">
        <v>95</v>
      </c>
      <c r="F111" s="472"/>
      <c r="G111" s="472"/>
      <c r="H111" s="473"/>
      <c r="I111" s="488" t="s">
        <v>98</v>
      </c>
      <c r="J111" s="489"/>
      <c r="K111" s="490"/>
      <c r="L111" s="8" t="s">
        <v>97</v>
      </c>
      <c r="M111" s="6" t="s">
        <v>96</v>
      </c>
      <c r="N111" s="172" t="s">
        <v>68</v>
      </c>
      <c r="R111" s="79" t="s">
        <v>94</v>
      </c>
      <c r="S111" s="80" t="s">
        <v>95</v>
      </c>
      <c r="T111" s="81" t="s">
        <v>98</v>
      </c>
      <c r="U111" s="78" t="s">
        <v>97</v>
      </c>
      <c r="V111" s="78"/>
      <c r="W111" s="78"/>
      <c r="X111" s="78" t="s">
        <v>96</v>
      </c>
      <c r="Y111" s="144"/>
      <c r="Z111" s="144"/>
      <c r="AA111" s="144"/>
      <c r="AB111" s="144"/>
    </row>
    <row r="112" spans="1:33" ht="12.75" customHeight="1" thickTop="1" x14ac:dyDescent="0.3">
      <c r="A112" s="496" t="s">
        <v>94</v>
      </c>
      <c r="B112" s="11">
        <v>1</v>
      </c>
      <c r="C112" s="474">
        <f>R112</f>
        <v>0</v>
      </c>
      <c r="D112" s="475"/>
      <c r="E112" s="474" t="str">
        <f>S112</f>
        <v/>
      </c>
      <c r="F112" s="475"/>
      <c r="G112" s="475"/>
      <c r="H112" s="476"/>
      <c r="I112" s="474">
        <f>T112</f>
        <v>0</v>
      </c>
      <c r="J112" s="475"/>
      <c r="K112" s="476"/>
      <c r="L112" s="12" t="str">
        <f>U112</f>
        <v/>
      </c>
      <c r="M112" s="14">
        <f t="shared" ref="M112:M161" si="38">X112</f>
        <v>0</v>
      </c>
      <c r="N112" s="69" t="e">
        <f>L112*M112</f>
        <v>#VALUE!</v>
      </c>
      <c r="R112" s="58">
        <f t="shared" ref="R112:R143" si="39">IF($B112&lt;=$U$4,VLOOKUP($B112,WEQUIP,R$110,FALSE),0)</f>
        <v>0</v>
      </c>
      <c r="S112" s="83" t="str">
        <f t="shared" ref="S112:S143" si="40">IF(R112=$Y$4,Y5,IF($B112&lt;=$U$4,VLOOKUP($B112,WEQUIP,S$110,FALSE),0))</f>
        <v/>
      </c>
      <c r="T112" s="58">
        <f t="shared" ref="T112:U131" si="41">IF($B112&lt;=$U$4,VLOOKUP($B112,WEQUIP,T$110,FALSE),0)</f>
        <v>0</v>
      </c>
      <c r="U112" s="58" t="str">
        <f t="shared" si="41"/>
        <v/>
      </c>
      <c r="V112" s="58"/>
      <c r="W112" s="58"/>
      <c r="X112" s="58">
        <f t="shared" ref="X112:X143" si="42">IF($B112&lt;=$U$4,VLOOKUP($B112,WEQUIP,X$110,FALSE),0)</f>
        <v>0</v>
      </c>
      <c r="Y112" s="144"/>
      <c r="Z112" s="144"/>
      <c r="AA112" s="144"/>
      <c r="AB112" s="144"/>
    </row>
    <row r="113" spans="1:28" ht="12" customHeight="1" x14ac:dyDescent="0.3">
      <c r="A113" s="497"/>
      <c r="B113" s="15">
        <v>2</v>
      </c>
      <c r="C113" s="468">
        <f t="shared" ref="C113:C161" si="43">R113</f>
        <v>0</v>
      </c>
      <c r="D113" s="470"/>
      <c r="E113" s="468" t="str">
        <f t="shared" ref="E113:E161" si="44">S113</f>
        <v/>
      </c>
      <c r="F113" s="469"/>
      <c r="G113" s="469"/>
      <c r="H113" s="470"/>
      <c r="I113" s="468">
        <f t="shared" ref="I113:I161" si="45">T113</f>
        <v>0</v>
      </c>
      <c r="J113" s="469"/>
      <c r="K113" s="470"/>
      <c r="L113" s="67" t="str">
        <f t="shared" ref="L113:L161" si="46">U113</f>
        <v/>
      </c>
      <c r="M113" s="17">
        <f t="shared" si="38"/>
        <v>0</v>
      </c>
      <c r="N113" s="70" t="e">
        <f t="shared" ref="N113:N161" si="47">L113*M113</f>
        <v>#VALUE!</v>
      </c>
      <c r="R113" s="58">
        <f t="shared" si="39"/>
        <v>0</v>
      </c>
      <c r="S113" s="83" t="str">
        <f t="shared" si="40"/>
        <v/>
      </c>
      <c r="T113" s="58">
        <f t="shared" si="41"/>
        <v>0</v>
      </c>
      <c r="U113" s="58" t="str">
        <f t="shared" si="41"/>
        <v/>
      </c>
      <c r="V113" s="58"/>
      <c r="W113" s="58"/>
      <c r="X113" s="58">
        <f t="shared" si="42"/>
        <v>0</v>
      </c>
      <c r="Y113" s="144"/>
      <c r="Z113" s="144"/>
      <c r="AA113" s="144"/>
      <c r="AB113" s="144"/>
    </row>
    <row r="114" spans="1:28" ht="12" customHeight="1" x14ac:dyDescent="0.3">
      <c r="A114" s="497"/>
      <c r="B114" s="15">
        <v>3</v>
      </c>
      <c r="C114" s="468">
        <f t="shared" si="43"/>
        <v>0</v>
      </c>
      <c r="D114" s="470"/>
      <c r="E114" s="468" t="str">
        <f t="shared" si="44"/>
        <v/>
      </c>
      <c r="F114" s="469"/>
      <c r="G114" s="469"/>
      <c r="H114" s="470"/>
      <c r="I114" s="468">
        <f t="shared" si="45"/>
        <v>0</v>
      </c>
      <c r="J114" s="469"/>
      <c r="K114" s="470"/>
      <c r="L114" s="67" t="str">
        <f t="shared" si="46"/>
        <v/>
      </c>
      <c r="M114" s="17">
        <f t="shared" si="38"/>
        <v>0</v>
      </c>
      <c r="N114" s="70" t="e">
        <f t="shared" si="47"/>
        <v>#VALUE!</v>
      </c>
      <c r="R114" s="58">
        <f t="shared" si="39"/>
        <v>0</v>
      </c>
      <c r="S114" s="83" t="str">
        <f t="shared" si="40"/>
        <v/>
      </c>
      <c r="T114" s="58">
        <f t="shared" si="41"/>
        <v>0</v>
      </c>
      <c r="U114" s="58" t="str">
        <f t="shared" si="41"/>
        <v/>
      </c>
      <c r="V114" s="58"/>
      <c r="W114" s="58"/>
      <c r="X114" s="58">
        <f t="shared" si="42"/>
        <v>0</v>
      </c>
      <c r="Y114" s="144"/>
      <c r="Z114" s="144"/>
      <c r="AA114" s="144"/>
      <c r="AB114" s="144"/>
    </row>
    <row r="115" spans="1:28" ht="12" customHeight="1" x14ac:dyDescent="0.3">
      <c r="A115" s="497"/>
      <c r="B115" s="15">
        <v>4</v>
      </c>
      <c r="C115" s="468">
        <f t="shared" si="43"/>
        <v>0</v>
      </c>
      <c r="D115" s="470"/>
      <c r="E115" s="468" t="str">
        <f t="shared" si="44"/>
        <v/>
      </c>
      <c r="F115" s="469"/>
      <c r="G115" s="469"/>
      <c r="H115" s="470"/>
      <c r="I115" s="468">
        <f t="shared" si="45"/>
        <v>0</v>
      </c>
      <c r="J115" s="469"/>
      <c r="K115" s="470"/>
      <c r="L115" s="67" t="str">
        <f t="shared" si="46"/>
        <v/>
      </c>
      <c r="M115" s="17">
        <f t="shared" si="38"/>
        <v>0</v>
      </c>
      <c r="N115" s="70" t="e">
        <f t="shared" si="47"/>
        <v>#VALUE!</v>
      </c>
      <c r="R115" s="58">
        <f t="shared" si="39"/>
        <v>0</v>
      </c>
      <c r="S115" s="83" t="str">
        <f t="shared" si="40"/>
        <v/>
      </c>
      <c r="T115" s="58">
        <f t="shared" si="41"/>
        <v>0</v>
      </c>
      <c r="U115" s="58" t="str">
        <f t="shared" si="41"/>
        <v/>
      </c>
      <c r="V115" s="58"/>
      <c r="W115" s="58"/>
      <c r="X115" s="58">
        <f t="shared" si="42"/>
        <v>0</v>
      </c>
      <c r="Y115" s="144"/>
      <c r="Z115" s="144"/>
      <c r="AA115" s="144"/>
      <c r="AB115" s="144"/>
    </row>
    <row r="116" spans="1:28" ht="12" customHeight="1" x14ac:dyDescent="0.3">
      <c r="A116" s="497"/>
      <c r="B116" s="15">
        <v>5</v>
      </c>
      <c r="C116" s="468">
        <f t="shared" si="43"/>
        <v>0</v>
      </c>
      <c r="D116" s="470"/>
      <c r="E116" s="468" t="str">
        <f t="shared" si="44"/>
        <v/>
      </c>
      <c r="F116" s="469"/>
      <c r="G116" s="469"/>
      <c r="H116" s="470"/>
      <c r="I116" s="468">
        <f t="shared" si="45"/>
        <v>0</v>
      </c>
      <c r="J116" s="469"/>
      <c r="K116" s="470"/>
      <c r="L116" s="67" t="str">
        <f t="shared" si="46"/>
        <v/>
      </c>
      <c r="M116" s="17">
        <f t="shared" si="38"/>
        <v>0</v>
      </c>
      <c r="N116" s="70" t="e">
        <f t="shared" si="47"/>
        <v>#VALUE!</v>
      </c>
      <c r="R116" s="58">
        <f t="shared" si="39"/>
        <v>0</v>
      </c>
      <c r="S116" s="83" t="str">
        <f t="shared" si="40"/>
        <v/>
      </c>
      <c r="T116" s="58">
        <f t="shared" si="41"/>
        <v>0</v>
      </c>
      <c r="U116" s="58" t="str">
        <f t="shared" si="41"/>
        <v/>
      </c>
      <c r="V116" s="58"/>
      <c r="W116" s="58"/>
      <c r="X116" s="58">
        <f t="shared" si="42"/>
        <v>0</v>
      </c>
      <c r="Y116" s="144"/>
      <c r="Z116" s="144"/>
      <c r="AA116" s="144"/>
      <c r="AB116" s="144"/>
    </row>
    <row r="117" spans="1:28" ht="12" customHeight="1" x14ac:dyDescent="0.3">
      <c r="A117" s="497"/>
      <c r="B117" s="15">
        <v>6</v>
      </c>
      <c r="C117" s="468">
        <f t="shared" si="43"/>
        <v>0</v>
      </c>
      <c r="D117" s="470"/>
      <c r="E117" s="468" t="str">
        <f t="shared" si="44"/>
        <v/>
      </c>
      <c r="F117" s="469"/>
      <c r="G117" s="469"/>
      <c r="H117" s="470"/>
      <c r="I117" s="468">
        <f t="shared" si="45"/>
        <v>0</v>
      </c>
      <c r="J117" s="469"/>
      <c r="K117" s="470"/>
      <c r="L117" s="67" t="str">
        <f t="shared" si="46"/>
        <v/>
      </c>
      <c r="M117" s="17">
        <f t="shared" si="38"/>
        <v>0</v>
      </c>
      <c r="N117" s="70" t="e">
        <f t="shared" si="47"/>
        <v>#VALUE!</v>
      </c>
      <c r="R117" s="58">
        <f t="shared" si="39"/>
        <v>0</v>
      </c>
      <c r="S117" s="83" t="str">
        <f t="shared" si="40"/>
        <v/>
      </c>
      <c r="T117" s="58">
        <f t="shared" si="41"/>
        <v>0</v>
      </c>
      <c r="U117" s="58" t="str">
        <f t="shared" si="41"/>
        <v/>
      </c>
      <c r="V117" s="58"/>
      <c r="W117" s="58"/>
      <c r="X117" s="58">
        <f t="shared" si="42"/>
        <v>0</v>
      </c>
      <c r="Y117" s="144"/>
      <c r="Z117" s="144"/>
      <c r="AA117" s="144"/>
      <c r="AB117" s="144"/>
    </row>
    <row r="118" spans="1:28" ht="12" customHeight="1" x14ac:dyDescent="0.3">
      <c r="A118" s="497"/>
      <c r="B118" s="15">
        <v>7</v>
      </c>
      <c r="C118" s="468">
        <f t="shared" si="43"/>
        <v>0</v>
      </c>
      <c r="D118" s="470"/>
      <c r="E118" s="468" t="str">
        <f t="shared" si="44"/>
        <v/>
      </c>
      <c r="F118" s="469"/>
      <c r="G118" s="469"/>
      <c r="H118" s="470"/>
      <c r="I118" s="468">
        <f t="shared" si="45"/>
        <v>0</v>
      </c>
      <c r="J118" s="469"/>
      <c r="K118" s="470"/>
      <c r="L118" s="67" t="str">
        <f t="shared" si="46"/>
        <v/>
      </c>
      <c r="M118" s="17">
        <f t="shared" si="38"/>
        <v>0</v>
      </c>
      <c r="N118" s="70" t="e">
        <f t="shared" si="47"/>
        <v>#VALUE!</v>
      </c>
      <c r="R118" s="58">
        <f t="shared" si="39"/>
        <v>0</v>
      </c>
      <c r="S118" s="83" t="str">
        <f t="shared" si="40"/>
        <v/>
      </c>
      <c r="T118" s="58">
        <f t="shared" si="41"/>
        <v>0</v>
      </c>
      <c r="U118" s="58" t="str">
        <f t="shared" si="41"/>
        <v/>
      </c>
      <c r="V118" s="58"/>
      <c r="W118" s="58"/>
      <c r="X118" s="58">
        <f t="shared" si="42"/>
        <v>0</v>
      </c>
      <c r="Y118" s="144"/>
      <c r="Z118" s="144"/>
      <c r="AA118" s="144"/>
      <c r="AB118" s="144"/>
    </row>
    <row r="119" spans="1:28" ht="12" customHeight="1" x14ac:dyDescent="0.3">
      <c r="A119" s="497"/>
      <c r="B119" s="15">
        <v>8</v>
      </c>
      <c r="C119" s="468">
        <f t="shared" si="43"/>
        <v>0</v>
      </c>
      <c r="D119" s="470"/>
      <c r="E119" s="468" t="str">
        <f t="shared" si="44"/>
        <v/>
      </c>
      <c r="F119" s="469"/>
      <c r="G119" s="469"/>
      <c r="H119" s="470"/>
      <c r="I119" s="468">
        <f t="shared" si="45"/>
        <v>0</v>
      </c>
      <c r="J119" s="469"/>
      <c r="K119" s="470"/>
      <c r="L119" s="67" t="str">
        <f t="shared" si="46"/>
        <v/>
      </c>
      <c r="M119" s="17">
        <f t="shared" si="38"/>
        <v>0</v>
      </c>
      <c r="N119" s="70" t="e">
        <f t="shared" si="47"/>
        <v>#VALUE!</v>
      </c>
      <c r="R119" s="58">
        <f t="shared" si="39"/>
        <v>0</v>
      </c>
      <c r="S119" s="83" t="str">
        <f t="shared" si="40"/>
        <v/>
      </c>
      <c r="T119" s="58">
        <f t="shared" si="41"/>
        <v>0</v>
      </c>
      <c r="U119" s="58" t="str">
        <f t="shared" si="41"/>
        <v/>
      </c>
      <c r="V119" s="58"/>
      <c r="W119" s="58"/>
      <c r="X119" s="58">
        <f t="shared" si="42"/>
        <v>0</v>
      </c>
      <c r="Y119" s="144"/>
      <c r="Z119" s="144"/>
      <c r="AA119" s="144"/>
      <c r="AB119" s="144"/>
    </row>
    <row r="120" spans="1:28" ht="12" customHeight="1" x14ac:dyDescent="0.3">
      <c r="A120" s="497"/>
      <c r="B120" s="15">
        <v>9</v>
      </c>
      <c r="C120" s="468">
        <f t="shared" si="43"/>
        <v>0</v>
      </c>
      <c r="D120" s="470"/>
      <c r="E120" s="468" t="str">
        <f t="shared" si="44"/>
        <v/>
      </c>
      <c r="F120" s="469"/>
      <c r="G120" s="469"/>
      <c r="H120" s="470"/>
      <c r="I120" s="468">
        <f t="shared" si="45"/>
        <v>0</v>
      </c>
      <c r="J120" s="469"/>
      <c r="K120" s="470"/>
      <c r="L120" s="67" t="str">
        <f t="shared" si="46"/>
        <v/>
      </c>
      <c r="M120" s="17">
        <f t="shared" si="38"/>
        <v>0</v>
      </c>
      <c r="N120" s="70" t="e">
        <f t="shared" si="47"/>
        <v>#VALUE!</v>
      </c>
      <c r="R120" s="58">
        <f t="shared" si="39"/>
        <v>0</v>
      </c>
      <c r="S120" s="83" t="str">
        <f t="shared" si="40"/>
        <v/>
      </c>
      <c r="T120" s="58">
        <f t="shared" si="41"/>
        <v>0</v>
      </c>
      <c r="U120" s="58" t="str">
        <f t="shared" si="41"/>
        <v/>
      </c>
      <c r="V120" s="58"/>
      <c r="W120" s="58"/>
      <c r="X120" s="58">
        <f t="shared" si="42"/>
        <v>0</v>
      </c>
      <c r="Y120" s="144"/>
      <c r="Z120" s="144"/>
      <c r="AA120" s="144"/>
      <c r="AB120" s="144"/>
    </row>
    <row r="121" spans="1:28" ht="12" customHeight="1" x14ac:dyDescent="0.3">
      <c r="A121" s="497"/>
      <c r="B121" s="15">
        <v>10</v>
      </c>
      <c r="C121" s="468">
        <f t="shared" si="43"/>
        <v>0</v>
      </c>
      <c r="D121" s="470"/>
      <c r="E121" s="468" t="str">
        <f t="shared" si="44"/>
        <v/>
      </c>
      <c r="F121" s="469"/>
      <c r="G121" s="469"/>
      <c r="H121" s="470"/>
      <c r="I121" s="468">
        <f t="shared" si="45"/>
        <v>0</v>
      </c>
      <c r="J121" s="469"/>
      <c r="K121" s="470"/>
      <c r="L121" s="67" t="str">
        <f t="shared" si="46"/>
        <v/>
      </c>
      <c r="M121" s="17">
        <f t="shared" si="38"/>
        <v>0</v>
      </c>
      <c r="N121" s="70" t="e">
        <f t="shared" si="47"/>
        <v>#VALUE!</v>
      </c>
      <c r="R121" s="58">
        <f t="shared" si="39"/>
        <v>0</v>
      </c>
      <c r="S121" s="83" t="str">
        <f t="shared" si="40"/>
        <v/>
      </c>
      <c r="T121" s="58">
        <f t="shared" si="41"/>
        <v>0</v>
      </c>
      <c r="U121" s="58" t="str">
        <f t="shared" si="41"/>
        <v/>
      </c>
      <c r="V121" s="58"/>
      <c r="W121" s="58"/>
      <c r="X121" s="58">
        <f t="shared" si="42"/>
        <v>0</v>
      </c>
      <c r="Y121" s="144"/>
      <c r="Z121" s="144"/>
      <c r="AA121" s="144"/>
      <c r="AB121" s="144"/>
    </row>
    <row r="122" spans="1:28" ht="12" customHeight="1" x14ac:dyDescent="0.3">
      <c r="A122" s="497"/>
      <c r="B122" s="15">
        <v>11</v>
      </c>
      <c r="C122" s="468">
        <f t="shared" si="43"/>
        <v>0</v>
      </c>
      <c r="D122" s="470"/>
      <c r="E122" s="468" t="str">
        <f t="shared" si="44"/>
        <v/>
      </c>
      <c r="F122" s="469"/>
      <c r="G122" s="469"/>
      <c r="H122" s="470"/>
      <c r="I122" s="468">
        <f t="shared" si="45"/>
        <v>0</v>
      </c>
      <c r="J122" s="469"/>
      <c r="K122" s="470"/>
      <c r="L122" s="67" t="str">
        <f t="shared" si="46"/>
        <v/>
      </c>
      <c r="M122" s="17">
        <f t="shared" si="38"/>
        <v>0</v>
      </c>
      <c r="N122" s="70" t="e">
        <f t="shared" si="47"/>
        <v>#VALUE!</v>
      </c>
      <c r="R122" s="58">
        <f t="shared" si="39"/>
        <v>0</v>
      </c>
      <c r="S122" s="83" t="str">
        <f t="shared" si="40"/>
        <v/>
      </c>
      <c r="T122" s="58">
        <f t="shared" si="41"/>
        <v>0</v>
      </c>
      <c r="U122" s="58" t="str">
        <f t="shared" si="41"/>
        <v/>
      </c>
      <c r="V122" s="58"/>
      <c r="W122" s="58"/>
      <c r="X122" s="58">
        <f t="shared" si="42"/>
        <v>0</v>
      </c>
      <c r="Y122" s="144"/>
      <c r="Z122" s="144"/>
      <c r="AA122" s="144"/>
      <c r="AB122" s="144"/>
    </row>
    <row r="123" spans="1:28" ht="12" customHeight="1" x14ac:dyDescent="0.3">
      <c r="A123" s="497"/>
      <c r="B123" s="15">
        <v>12</v>
      </c>
      <c r="C123" s="468">
        <f t="shared" si="43"/>
        <v>0</v>
      </c>
      <c r="D123" s="470"/>
      <c r="E123" s="468" t="str">
        <f t="shared" si="44"/>
        <v/>
      </c>
      <c r="F123" s="469"/>
      <c r="G123" s="469"/>
      <c r="H123" s="470"/>
      <c r="I123" s="468">
        <f t="shared" si="45"/>
        <v>0</v>
      </c>
      <c r="J123" s="469"/>
      <c r="K123" s="470"/>
      <c r="L123" s="67" t="str">
        <f t="shared" si="46"/>
        <v/>
      </c>
      <c r="M123" s="17">
        <f t="shared" si="38"/>
        <v>0</v>
      </c>
      <c r="N123" s="70" t="e">
        <f t="shared" si="47"/>
        <v>#VALUE!</v>
      </c>
      <c r="R123" s="58">
        <f t="shared" si="39"/>
        <v>0</v>
      </c>
      <c r="S123" s="83" t="str">
        <f t="shared" si="40"/>
        <v/>
      </c>
      <c r="T123" s="58">
        <f t="shared" si="41"/>
        <v>0</v>
      </c>
      <c r="U123" s="58" t="str">
        <f t="shared" si="41"/>
        <v/>
      </c>
      <c r="V123" s="58"/>
      <c r="W123" s="58"/>
      <c r="X123" s="58">
        <f t="shared" si="42"/>
        <v>0</v>
      </c>
      <c r="Y123" s="144"/>
      <c r="Z123" s="144"/>
      <c r="AA123" s="144"/>
      <c r="AB123" s="144"/>
    </row>
    <row r="124" spans="1:28" ht="12" customHeight="1" x14ac:dyDescent="0.3">
      <c r="A124" s="497"/>
      <c r="B124" s="15">
        <v>13</v>
      </c>
      <c r="C124" s="468">
        <f t="shared" si="43"/>
        <v>0</v>
      </c>
      <c r="D124" s="470"/>
      <c r="E124" s="468" t="str">
        <f t="shared" si="44"/>
        <v/>
      </c>
      <c r="F124" s="469"/>
      <c r="G124" s="469"/>
      <c r="H124" s="470"/>
      <c r="I124" s="468">
        <f t="shared" si="45"/>
        <v>0</v>
      </c>
      <c r="J124" s="469"/>
      <c r="K124" s="470"/>
      <c r="L124" s="67" t="str">
        <f t="shared" si="46"/>
        <v/>
      </c>
      <c r="M124" s="17">
        <f t="shared" si="38"/>
        <v>0</v>
      </c>
      <c r="N124" s="70" t="e">
        <f t="shared" si="47"/>
        <v>#VALUE!</v>
      </c>
      <c r="R124" s="58">
        <f t="shared" si="39"/>
        <v>0</v>
      </c>
      <c r="S124" s="83" t="str">
        <f t="shared" si="40"/>
        <v/>
      </c>
      <c r="T124" s="58">
        <f t="shared" si="41"/>
        <v>0</v>
      </c>
      <c r="U124" s="58" t="str">
        <f t="shared" si="41"/>
        <v/>
      </c>
      <c r="V124" s="58"/>
      <c r="W124" s="58"/>
      <c r="X124" s="58">
        <f t="shared" si="42"/>
        <v>0</v>
      </c>
      <c r="Y124" s="144"/>
      <c r="Z124" s="144"/>
      <c r="AA124" s="144"/>
      <c r="AB124" s="144"/>
    </row>
    <row r="125" spans="1:28" ht="12" customHeight="1" x14ac:dyDescent="0.3">
      <c r="A125" s="497"/>
      <c r="B125" s="15">
        <v>14</v>
      </c>
      <c r="C125" s="468">
        <f t="shared" si="43"/>
        <v>0</v>
      </c>
      <c r="D125" s="470"/>
      <c r="E125" s="468" t="str">
        <f t="shared" si="44"/>
        <v/>
      </c>
      <c r="F125" s="469"/>
      <c r="G125" s="469"/>
      <c r="H125" s="470"/>
      <c r="I125" s="468">
        <f t="shared" si="45"/>
        <v>0</v>
      </c>
      <c r="J125" s="469"/>
      <c r="K125" s="470"/>
      <c r="L125" s="67" t="str">
        <f t="shared" si="46"/>
        <v/>
      </c>
      <c r="M125" s="17">
        <f t="shared" si="38"/>
        <v>0</v>
      </c>
      <c r="N125" s="70" t="e">
        <f t="shared" si="47"/>
        <v>#VALUE!</v>
      </c>
      <c r="R125" s="58">
        <f t="shared" si="39"/>
        <v>0</v>
      </c>
      <c r="S125" s="83" t="str">
        <f t="shared" si="40"/>
        <v/>
      </c>
      <c r="T125" s="58">
        <f t="shared" si="41"/>
        <v>0</v>
      </c>
      <c r="U125" s="58" t="str">
        <f t="shared" si="41"/>
        <v/>
      </c>
      <c r="V125" s="58"/>
      <c r="W125" s="58"/>
      <c r="X125" s="58">
        <f t="shared" si="42"/>
        <v>0</v>
      </c>
      <c r="Y125" s="144"/>
      <c r="Z125" s="144"/>
      <c r="AA125" s="144"/>
      <c r="AB125" s="144"/>
    </row>
    <row r="126" spans="1:28" ht="12" customHeight="1" x14ac:dyDescent="0.3">
      <c r="A126" s="497"/>
      <c r="B126" s="15">
        <v>15</v>
      </c>
      <c r="C126" s="468">
        <f t="shared" si="43"/>
        <v>0</v>
      </c>
      <c r="D126" s="470"/>
      <c r="E126" s="468" t="str">
        <f t="shared" si="44"/>
        <v/>
      </c>
      <c r="F126" s="469"/>
      <c r="G126" s="469"/>
      <c r="H126" s="470"/>
      <c r="I126" s="468">
        <f t="shared" si="45"/>
        <v>0</v>
      </c>
      <c r="J126" s="469"/>
      <c r="K126" s="470"/>
      <c r="L126" s="67" t="str">
        <f t="shared" si="46"/>
        <v/>
      </c>
      <c r="M126" s="17">
        <f t="shared" si="38"/>
        <v>0</v>
      </c>
      <c r="N126" s="70" t="e">
        <f t="shared" si="47"/>
        <v>#VALUE!</v>
      </c>
      <c r="R126" s="58">
        <f t="shared" si="39"/>
        <v>0</v>
      </c>
      <c r="S126" s="83" t="str">
        <f t="shared" si="40"/>
        <v/>
      </c>
      <c r="T126" s="58">
        <f t="shared" si="41"/>
        <v>0</v>
      </c>
      <c r="U126" s="58" t="str">
        <f t="shared" si="41"/>
        <v/>
      </c>
      <c r="V126" s="58"/>
      <c r="W126" s="58"/>
      <c r="X126" s="58">
        <f t="shared" si="42"/>
        <v>0</v>
      </c>
      <c r="Y126" s="144"/>
      <c r="Z126" s="144"/>
      <c r="AA126" s="144"/>
      <c r="AB126" s="144"/>
    </row>
    <row r="127" spans="1:28" ht="12" customHeight="1" x14ac:dyDescent="0.3">
      <c r="A127" s="497"/>
      <c r="B127" s="15">
        <v>16</v>
      </c>
      <c r="C127" s="468">
        <f t="shared" si="43"/>
        <v>0</v>
      </c>
      <c r="D127" s="470"/>
      <c r="E127" s="468" t="str">
        <f t="shared" si="44"/>
        <v/>
      </c>
      <c r="F127" s="469"/>
      <c r="G127" s="469"/>
      <c r="H127" s="470"/>
      <c r="I127" s="468">
        <f t="shared" si="45"/>
        <v>0</v>
      </c>
      <c r="J127" s="469"/>
      <c r="K127" s="470"/>
      <c r="L127" s="67" t="str">
        <f t="shared" si="46"/>
        <v/>
      </c>
      <c r="M127" s="17">
        <f t="shared" si="38"/>
        <v>0</v>
      </c>
      <c r="N127" s="70" t="e">
        <f t="shared" si="47"/>
        <v>#VALUE!</v>
      </c>
      <c r="R127" s="58">
        <f t="shared" si="39"/>
        <v>0</v>
      </c>
      <c r="S127" s="83" t="str">
        <f t="shared" si="40"/>
        <v/>
      </c>
      <c r="T127" s="58">
        <f t="shared" si="41"/>
        <v>0</v>
      </c>
      <c r="U127" s="58" t="str">
        <f t="shared" si="41"/>
        <v/>
      </c>
      <c r="V127" s="58"/>
      <c r="W127" s="58"/>
      <c r="X127" s="58">
        <f t="shared" si="42"/>
        <v>0</v>
      </c>
      <c r="Y127" s="144"/>
      <c r="Z127" s="144"/>
      <c r="AA127" s="144"/>
      <c r="AB127" s="144"/>
    </row>
    <row r="128" spans="1:28" ht="12" customHeight="1" x14ac:dyDescent="0.3">
      <c r="A128" s="497"/>
      <c r="B128" s="15">
        <v>17</v>
      </c>
      <c r="C128" s="468">
        <f t="shared" si="43"/>
        <v>0</v>
      </c>
      <c r="D128" s="470"/>
      <c r="E128" s="468" t="str">
        <f t="shared" si="44"/>
        <v/>
      </c>
      <c r="F128" s="469"/>
      <c r="G128" s="469"/>
      <c r="H128" s="470"/>
      <c r="I128" s="468">
        <f t="shared" si="45"/>
        <v>0</v>
      </c>
      <c r="J128" s="469"/>
      <c r="K128" s="470"/>
      <c r="L128" s="67" t="str">
        <f t="shared" si="46"/>
        <v/>
      </c>
      <c r="M128" s="17">
        <f t="shared" si="38"/>
        <v>0</v>
      </c>
      <c r="N128" s="70" t="e">
        <f t="shared" si="47"/>
        <v>#VALUE!</v>
      </c>
      <c r="R128" s="58">
        <f t="shared" si="39"/>
        <v>0</v>
      </c>
      <c r="S128" s="83" t="str">
        <f t="shared" si="40"/>
        <v/>
      </c>
      <c r="T128" s="58">
        <f t="shared" si="41"/>
        <v>0</v>
      </c>
      <c r="U128" s="58" t="str">
        <f t="shared" si="41"/>
        <v/>
      </c>
      <c r="V128" s="58"/>
      <c r="W128" s="58"/>
      <c r="X128" s="58">
        <f t="shared" si="42"/>
        <v>0</v>
      </c>
      <c r="Y128" s="144"/>
      <c r="Z128" s="144"/>
      <c r="AA128" s="144"/>
      <c r="AB128" s="144"/>
    </row>
    <row r="129" spans="1:28" ht="12" customHeight="1" x14ac:dyDescent="0.3">
      <c r="A129" s="497"/>
      <c r="B129" s="15">
        <v>18</v>
      </c>
      <c r="C129" s="468">
        <f t="shared" si="43"/>
        <v>0</v>
      </c>
      <c r="D129" s="470"/>
      <c r="E129" s="468" t="str">
        <f t="shared" si="44"/>
        <v/>
      </c>
      <c r="F129" s="469"/>
      <c r="G129" s="469"/>
      <c r="H129" s="470"/>
      <c r="I129" s="468">
        <f t="shared" si="45"/>
        <v>0</v>
      </c>
      <c r="J129" s="469"/>
      <c r="K129" s="470"/>
      <c r="L129" s="67" t="str">
        <f t="shared" si="46"/>
        <v/>
      </c>
      <c r="M129" s="17">
        <f t="shared" si="38"/>
        <v>0</v>
      </c>
      <c r="N129" s="70" t="e">
        <f t="shared" si="47"/>
        <v>#VALUE!</v>
      </c>
      <c r="R129" s="58">
        <f t="shared" si="39"/>
        <v>0</v>
      </c>
      <c r="S129" s="83" t="str">
        <f t="shared" si="40"/>
        <v/>
      </c>
      <c r="T129" s="58">
        <f t="shared" si="41"/>
        <v>0</v>
      </c>
      <c r="U129" s="58" t="str">
        <f t="shared" si="41"/>
        <v/>
      </c>
      <c r="V129" s="58"/>
      <c r="W129" s="58"/>
      <c r="X129" s="58">
        <f t="shared" si="42"/>
        <v>0</v>
      </c>
      <c r="Y129" s="144"/>
      <c r="Z129" s="144"/>
      <c r="AA129" s="144"/>
      <c r="AB129" s="144"/>
    </row>
    <row r="130" spans="1:28" ht="12" customHeight="1" x14ac:dyDescent="0.3">
      <c r="A130" s="497"/>
      <c r="B130" s="15">
        <v>19</v>
      </c>
      <c r="C130" s="468">
        <f t="shared" si="43"/>
        <v>0</v>
      </c>
      <c r="D130" s="470"/>
      <c r="E130" s="468" t="str">
        <f t="shared" si="44"/>
        <v/>
      </c>
      <c r="F130" s="469"/>
      <c r="G130" s="469"/>
      <c r="H130" s="470"/>
      <c r="I130" s="468">
        <f t="shared" si="45"/>
        <v>0</v>
      </c>
      <c r="J130" s="469"/>
      <c r="K130" s="470"/>
      <c r="L130" s="67" t="str">
        <f t="shared" si="46"/>
        <v/>
      </c>
      <c r="M130" s="17">
        <f t="shared" si="38"/>
        <v>0</v>
      </c>
      <c r="N130" s="70" t="e">
        <f t="shared" si="47"/>
        <v>#VALUE!</v>
      </c>
      <c r="R130" s="58">
        <f t="shared" si="39"/>
        <v>0</v>
      </c>
      <c r="S130" s="83" t="str">
        <f t="shared" si="40"/>
        <v/>
      </c>
      <c r="T130" s="58">
        <f t="shared" si="41"/>
        <v>0</v>
      </c>
      <c r="U130" s="58" t="str">
        <f t="shared" si="41"/>
        <v/>
      </c>
      <c r="V130" s="58"/>
      <c r="W130" s="58"/>
      <c r="X130" s="58">
        <f t="shared" si="42"/>
        <v>0</v>
      </c>
      <c r="Y130" s="144"/>
      <c r="Z130" s="144"/>
      <c r="AA130" s="144"/>
      <c r="AB130" s="144"/>
    </row>
    <row r="131" spans="1:28" ht="12" customHeight="1" x14ac:dyDescent="0.3">
      <c r="A131" s="497"/>
      <c r="B131" s="15">
        <v>20</v>
      </c>
      <c r="C131" s="468">
        <f t="shared" si="43"/>
        <v>0</v>
      </c>
      <c r="D131" s="470"/>
      <c r="E131" s="468" t="str">
        <f t="shared" si="44"/>
        <v/>
      </c>
      <c r="F131" s="469"/>
      <c r="G131" s="469"/>
      <c r="H131" s="470"/>
      <c r="I131" s="468">
        <f t="shared" si="45"/>
        <v>0</v>
      </c>
      <c r="J131" s="469"/>
      <c r="K131" s="470"/>
      <c r="L131" s="67" t="str">
        <f t="shared" si="46"/>
        <v/>
      </c>
      <c r="M131" s="17">
        <f t="shared" si="38"/>
        <v>0</v>
      </c>
      <c r="N131" s="70" t="e">
        <f t="shared" si="47"/>
        <v>#VALUE!</v>
      </c>
      <c r="R131" s="58">
        <f t="shared" si="39"/>
        <v>0</v>
      </c>
      <c r="S131" s="83" t="str">
        <f t="shared" si="40"/>
        <v/>
      </c>
      <c r="T131" s="58">
        <f t="shared" si="41"/>
        <v>0</v>
      </c>
      <c r="U131" s="58" t="str">
        <f t="shared" si="41"/>
        <v/>
      </c>
      <c r="V131" s="58"/>
      <c r="W131" s="58"/>
      <c r="X131" s="58">
        <f t="shared" si="42"/>
        <v>0</v>
      </c>
      <c r="Y131" s="144"/>
      <c r="Z131" s="144"/>
      <c r="AA131" s="144"/>
      <c r="AB131" s="144"/>
    </row>
    <row r="132" spans="1:28" ht="12" customHeight="1" x14ac:dyDescent="0.3">
      <c r="A132" s="497"/>
      <c r="B132" s="15">
        <v>21</v>
      </c>
      <c r="C132" s="468">
        <f t="shared" si="43"/>
        <v>0</v>
      </c>
      <c r="D132" s="470"/>
      <c r="E132" s="468" t="str">
        <f t="shared" si="44"/>
        <v/>
      </c>
      <c r="F132" s="469"/>
      <c r="G132" s="469"/>
      <c r="H132" s="470"/>
      <c r="I132" s="468">
        <f t="shared" si="45"/>
        <v>0</v>
      </c>
      <c r="J132" s="469"/>
      <c r="K132" s="470"/>
      <c r="L132" s="67" t="str">
        <f t="shared" si="46"/>
        <v/>
      </c>
      <c r="M132" s="17">
        <f t="shared" si="38"/>
        <v>0</v>
      </c>
      <c r="N132" s="70" t="e">
        <f t="shared" si="47"/>
        <v>#VALUE!</v>
      </c>
      <c r="R132" s="58">
        <f t="shared" si="39"/>
        <v>0</v>
      </c>
      <c r="S132" s="83" t="str">
        <f t="shared" si="40"/>
        <v/>
      </c>
      <c r="T132" s="58">
        <f t="shared" ref="T132:U151" si="48">IF($B132&lt;=$U$4,VLOOKUP($B132,WEQUIP,T$110,FALSE),0)</f>
        <v>0</v>
      </c>
      <c r="U132" s="58" t="str">
        <f t="shared" si="48"/>
        <v/>
      </c>
      <c r="V132" s="58"/>
      <c r="W132" s="58"/>
      <c r="X132" s="58">
        <f t="shared" si="42"/>
        <v>0</v>
      </c>
      <c r="Y132" s="144"/>
      <c r="Z132" s="144"/>
      <c r="AA132" s="144"/>
      <c r="AB132" s="144"/>
    </row>
    <row r="133" spans="1:28" ht="12" customHeight="1" x14ac:dyDescent="0.3">
      <c r="A133" s="497"/>
      <c r="B133" s="15">
        <v>22</v>
      </c>
      <c r="C133" s="468">
        <f t="shared" si="43"/>
        <v>0</v>
      </c>
      <c r="D133" s="470"/>
      <c r="E133" s="468" t="str">
        <f t="shared" si="44"/>
        <v/>
      </c>
      <c r="F133" s="469"/>
      <c r="G133" s="469"/>
      <c r="H133" s="470"/>
      <c r="I133" s="468">
        <f t="shared" si="45"/>
        <v>0</v>
      </c>
      <c r="J133" s="469"/>
      <c r="K133" s="470"/>
      <c r="L133" s="67" t="str">
        <f t="shared" si="46"/>
        <v/>
      </c>
      <c r="M133" s="17">
        <f t="shared" si="38"/>
        <v>0</v>
      </c>
      <c r="N133" s="70" t="e">
        <f t="shared" si="47"/>
        <v>#VALUE!</v>
      </c>
      <c r="R133" s="58">
        <f t="shared" si="39"/>
        <v>0</v>
      </c>
      <c r="S133" s="83" t="str">
        <f t="shared" si="40"/>
        <v/>
      </c>
      <c r="T133" s="58">
        <f t="shared" si="48"/>
        <v>0</v>
      </c>
      <c r="U133" s="58" t="str">
        <f t="shared" si="48"/>
        <v/>
      </c>
      <c r="V133" s="58"/>
      <c r="W133" s="58"/>
      <c r="X133" s="58">
        <f t="shared" si="42"/>
        <v>0</v>
      </c>
      <c r="Y133" s="144"/>
      <c r="Z133" s="144"/>
      <c r="AA133" s="144"/>
      <c r="AB133" s="144"/>
    </row>
    <row r="134" spans="1:28" ht="12" customHeight="1" x14ac:dyDescent="0.3">
      <c r="A134" s="497"/>
      <c r="B134" s="15">
        <v>23</v>
      </c>
      <c r="C134" s="468">
        <f t="shared" si="43"/>
        <v>0</v>
      </c>
      <c r="D134" s="470"/>
      <c r="E134" s="468" t="str">
        <f t="shared" si="44"/>
        <v/>
      </c>
      <c r="F134" s="469"/>
      <c r="G134" s="469"/>
      <c r="H134" s="470"/>
      <c r="I134" s="468">
        <f t="shared" si="45"/>
        <v>0</v>
      </c>
      <c r="J134" s="469"/>
      <c r="K134" s="470"/>
      <c r="L134" s="67" t="str">
        <f t="shared" si="46"/>
        <v/>
      </c>
      <c r="M134" s="17">
        <f t="shared" si="38"/>
        <v>0</v>
      </c>
      <c r="N134" s="70" t="e">
        <f t="shared" si="47"/>
        <v>#VALUE!</v>
      </c>
      <c r="R134" s="58">
        <f t="shared" si="39"/>
        <v>0</v>
      </c>
      <c r="S134" s="83" t="str">
        <f t="shared" si="40"/>
        <v/>
      </c>
      <c r="T134" s="58">
        <f t="shared" si="48"/>
        <v>0</v>
      </c>
      <c r="U134" s="58" t="str">
        <f t="shared" si="48"/>
        <v/>
      </c>
      <c r="V134" s="58"/>
      <c r="W134" s="58"/>
      <c r="X134" s="58">
        <f t="shared" si="42"/>
        <v>0</v>
      </c>
      <c r="Y134" s="144"/>
      <c r="Z134" s="144"/>
      <c r="AA134" s="144"/>
      <c r="AB134" s="144"/>
    </row>
    <row r="135" spans="1:28" ht="12" customHeight="1" x14ac:dyDescent="0.3">
      <c r="A135" s="497"/>
      <c r="B135" s="15">
        <v>24</v>
      </c>
      <c r="C135" s="468">
        <f t="shared" si="43"/>
        <v>0</v>
      </c>
      <c r="D135" s="470"/>
      <c r="E135" s="468" t="str">
        <f t="shared" si="44"/>
        <v/>
      </c>
      <c r="F135" s="469"/>
      <c r="G135" s="469"/>
      <c r="H135" s="470"/>
      <c r="I135" s="468">
        <f t="shared" si="45"/>
        <v>0</v>
      </c>
      <c r="J135" s="469"/>
      <c r="K135" s="470"/>
      <c r="L135" s="67" t="str">
        <f t="shared" si="46"/>
        <v/>
      </c>
      <c r="M135" s="17">
        <f t="shared" si="38"/>
        <v>0</v>
      </c>
      <c r="N135" s="70" t="e">
        <f t="shared" si="47"/>
        <v>#VALUE!</v>
      </c>
      <c r="R135" s="58">
        <f t="shared" si="39"/>
        <v>0</v>
      </c>
      <c r="S135" s="83" t="str">
        <f t="shared" si="40"/>
        <v/>
      </c>
      <c r="T135" s="58">
        <f t="shared" si="48"/>
        <v>0</v>
      </c>
      <c r="U135" s="58" t="str">
        <f t="shared" si="48"/>
        <v/>
      </c>
      <c r="V135" s="58"/>
      <c r="W135" s="58"/>
      <c r="X135" s="58">
        <f t="shared" si="42"/>
        <v>0</v>
      </c>
      <c r="Y135" s="144"/>
      <c r="Z135" s="144"/>
      <c r="AA135" s="144"/>
      <c r="AB135" s="144"/>
    </row>
    <row r="136" spans="1:28" ht="12" customHeight="1" x14ac:dyDescent="0.3">
      <c r="A136" s="497"/>
      <c r="B136" s="15">
        <v>25</v>
      </c>
      <c r="C136" s="468">
        <f t="shared" si="43"/>
        <v>0</v>
      </c>
      <c r="D136" s="470"/>
      <c r="E136" s="468" t="str">
        <f t="shared" si="44"/>
        <v/>
      </c>
      <c r="F136" s="469"/>
      <c r="G136" s="469"/>
      <c r="H136" s="470"/>
      <c r="I136" s="468">
        <f t="shared" si="45"/>
        <v>0</v>
      </c>
      <c r="J136" s="469"/>
      <c r="K136" s="470"/>
      <c r="L136" s="67" t="str">
        <f t="shared" si="46"/>
        <v/>
      </c>
      <c r="M136" s="17">
        <f t="shared" si="38"/>
        <v>0</v>
      </c>
      <c r="N136" s="70" t="e">
        <f t="shared" si="47"/>
        <v>#VALUE!</v>
      </c>
      <c r="R136" s="58">
        <f t="shared" si="39"/>
        <v>0</v>
      </c>
      <c r="S136" s="83" t="str">
        <f t="shared" si="40"/>
        <v/>
      </c>
      <c r="T136" s="58">
        <f t="shared" si="48"/>
        <v>0</v>
      </c>
      <c r="U136" s="58" t="str">
        <f t="shared" si="48"/>
        <v/>
      </c>
      <c r="V136" s="58"/>
      <c r="W136" s="58"/>
      <c r="X136" s="58">
        <f t="shared" si="42"/>
        <v>0</v>
      </c>
      <c r="Y136" s="144"/>
      <c r="Z136" s="144"/>
      <c r="AA136" s="144"/>
      <c r="AB136" s="144"/>
    </row>
    <row r="137" spans="1:28" ht="12" customHeight="1" x14ac:dyDescent="0.3">
      <c r="A137" s="497"/>
      <c r="B137" s="15">
        <v>26</v>
      </c>
      <c r="C137" s="468">
        <f t="shared" si="43"/>
        <v>0</v>
      </c>
      <c r="D137" s="470"/>
      <c r="E137" s="468" t="str">
        <f t="shared" si="44"/>
        <v/>
      </c>
      <c r="F137" s="469"/>
      <c r="G137" s="469"/>
      <c r="H137" s="470"/>
      <c r="I137" s="468">
        <f t="shared" si="45"/>
        <v>0</v>
      </c>
      <c r="J137" s="469"/>
      <c r="K137" s="470"/>
      <c r="L137" s="67" t="str">
        <f t="shared" si="46"/>
        <v/>
      </c>
      <c r="M137" s="17">
        <f t="shared" si="38"/>
        <v>0</v>
      </c>
      <c r="N137" s="70" t="e">
        <f t="shared" si="47"/>
        <v>#VALUE!</v>
      </c>
      <c r="R137" s="58">
        <f t="shared" si="39"/>
        <v>0</v>
      </c>
      <c r="S137" s="83" t="str">
        <f t="shared" si="40"/>
        <v/>
      </c>
      <c r="T137" s="58">
        <f t="shared" si="48"/>
        <v>0</v>
      </c>
      <c r="U137" s="58" t="str">
        <f t="shared" si="48"/>
        <v/>
      </c>
      <c r="V137" s="58"/>
      <c r="W137" s="58"/>
      <c r="X137" s="58">
        <f t="shared" si="42"/>
        <v>0</v>
      </c>
      <c r="Y137" s="144"/>
      <c r="Z137" s="144"/>
      <c r="AA137" s="144"/>
      <c r="AB137" s="144"/>
    </row>
    <row r="138" spans="1:28" ht="12" customHeight="1" x14ac:dyDescent="0.3">
      <c r="A138" s="497"/>
      <c r="B138" s="15">
        <v>27</v>
      </c>
      <c r="C138" s="468">
        <f t="shared" si="43"/>
        <v>0</v>
      </c>
      <c r="D138" s="470"/>
      <c r="E138" s="468" t="str">
        <f t="shared" si="44"/>
        <v/>
      </c>
      <c r="F138" s="469"/>
      <c r="G138" s="469"/>
      <c r="H138" s="470"/>
      <c r="I138" s="468">
        <f t="shared" si="45"/>
        <v>0</v>
      </c>
      <c r="J138" s="469"/>
      <c r="K138" s="470"/>
      <c r="L138" s="67" t="str">
        <f t="shared" si="46"/>
        <v/>
      </c>
      <c r="M138" s="17">
        <f t="shared" si="38"/>
        <v>0</v>
      </c>
      <c r="N138" s="70" t="e">
        <f t="shared" si="47"/>
        <v>#VALUE!</v>
      </c>
      <c r="R138" s="58">
        <f t="shared" si="39"/>
        <v>0</v>
      </c>
      <c r="S138" s="83" t="str">
        <f t="shared" si="40"/>
        <v/>
      </c>
      <c r="T138" s="58">
        <f t="shared" si="48"/>
        <v>0</v>
      </c>
      <c r="U138" s="58" t="str">
        <f t="shared" si="48"/>
        <v/>
      </c>
      <c r="V138" s="58"/>
      <c r="W138" s="58"/>
      <c r="X138" s="58">
        <f t="shared" si="42"/>
        <v>0</v>
      </c>
      <c r="Y138" s="144"/>
      <c r="Z138" s="144"/>
      <c r="AA138" s="144"/>
      <c r="AB138" s="144"/>
    </row>
    <row r="139" spans="1:28" ht="12" customHeight="1" x14ac:dyDescent="0.3">
      <c r="A139" s="497"/>
      <c r="B139" s="15">
        <v>28</v>
      </c>
      <c r="C139" s="468">
        <f t="shared" si="43"/>
        <v>0</v>
      </c>
      <c r="D139" s="470"/>
      <c r="E139" s="468" t="str">
        <f t="shared" si="44"/>
        <v/>
      </c>
      <c r="F139" s="469"/>
      <c r="G139" s="469"/>
      <c r="H139" s="470"/>
      <c r="I139" s="468">
        <f t="shared" si="45"/>
        <v>0</v>
      </c>
      <c r="J139" s="469"/>
      <c r="K139" s="470"/>
      <c r="L139" s="67" t="str">
        <f t="shared" si="46"/>
        <v/>
      </c>
      <c r="M139" s="17">
        <f t="shared" si="38"/>
        <v>0</v>
      </c>
      <c r="N139" s="70" t="e">
        <f t="shared" si="47"/>
        <v>#VALUE!</v>
      </c>
      <c r="R139" s="58">
        <f t="shared" si="39"/>
        <v>0</v>
      </c>
      <c r="S139" s="83" t="str">
        <f t="shared" si="40"/>
        <v/>
      </c>
      <c r="T139" s="58">
        <f t="shared" si="48"/>
        <v>0</v>
      </c>
      <c r="U139" s="58" t="str">
        <f t="shared" si="48"/>
        <v/>
      </c>
      <c r="V139" s="58"/>
      <c r="W139" s="58"/>
      <c r="X139" s="58">
        <f t="shared" si="42"/>
        <v>0</v>
      </c>
      <c r="Y139" s="144"/>
      <c r="Z139" s="144"/>
      <c r="AA139" s="144"/>
      <c r="AB139" s="144"/>
    </row>
    <row r="140" spans="1:28" ht="12" customHeight="1" x14ac:dyDescent="0.3">
      <c r="A140" s="497"/>
      <c r="B140" s="15">
        <v>29</v>
      </c>
      <c r="C140" s="468">
        <f t="shared" si="43"/>
        <v>0</v>
      </c>
      <c r="D140" s="470"/>
      <c r="E140" s="468" t="str">
        <f t="shared" si="44"/>
        <v/>
      </c>
      <c r="F140" s="469"/>
      <c r="G140" s="469"/>
      <c r="H140" s="470"/>
      <c r="I140" s="468">
        <f t="shared" si="45"/>
        <v>0</v>
      </c>
      <c r="J140" s="469"/>
      <c r="K140" s="470"/>
      <c r="L140" s="67" t="str">
        <f t="shared" si="46"/>
        <v/>
      </c>
      <c r="M140" s="17">
        <f t="shared" si="38"/>
        <v>0</v>
      </c>
      <c r="N140" s="70" t="e">
        <f t="shared" si="47"/>
        <v>#VALUE!</v>
      </c>
      <c r="R140" s="58">
        <f t="shared" si="39"/>
        <v>0</v>
      </c>
      <c r="S140" s="83" t="str">
        <f t="shared" si="40"/>
        <v/>
      </c>
      <c r="T140" s="58">
        <f t="shared" si="48"/>
        <v>0</v>
      </c>
      <c r="U140" s="58" t="str">
        <f t="shared" si="48"/>
        <v/>
      </c>
      <c r="V140" s="58"/>
      <c r="W140" s="58"/>
      <c r="X140" s="58">
        <f t="shared" si="42"/>
        <v>0</v>
      </c>
      <c r="Y140" s="144"/>
      <c r="Z140" s="144"/>
      <c r="AA140" s="144"/>
      <c r="AB140" s="144"/>
    </row>
    <row r="141" spans="1:28" ht="12" customHeight="1" x14ac:dyDescent="0.3">
      <c r="A141" s="497"/>
      <c r="B141" s="15">
        <v>30</v>
      </c>
      <c r="C141" s="468">
        <f t="shared" si="43"/>
        <v>0</v>
      </c>
      <c r="D141" s="470"/>
      <c r="E141" s="468" t="str">
        <f t="shared" si="44"/>
        <v/>
      </c>
      <c r="F141" s="469"/>
      <c r="G141" s="469"/>
      <c r="H141" s="470"/>
      <c r="I141" s="468">
        <f t="shared" si="45"/>
        <v>0</v>
      </c>
      <c r="J141" s="469"/>
      <c r="K141" s="470"/>
      <c r="L141" s="67" t="str">
        <f t="shared" si="46"/>
        <v/>
      </c>
      <c r="M141" s="17">
        <f t="shared" si="38"/>
        <v>0</v>
      </c>
      <c r="N141" s="70" t="e">
        <f t="shared" si="47"/>
        <v>#VALUE!</v>
      </c>
      <c r="R141" s="58">
        <f t="shared" si="39"/>
        <v>0</v>
      </c>
      <c r="S141" s="83" t="str">
        <f t="shared" si="40"/>
        <v/>
      </c>
      <c r="T141" s="58">
        <f t="shared" si="48"/>
        <v>0</v>
      </c>
      <c r="U141" s="58" t="str">
        <f t="shared" si="48"/>
        <v/>
      </c>
      <c r="V141" s="58"/>
      <c r="W141" s="58"/>
      <c r="X141" s="58">
        <f t="shared" si="42"/>
        <v>0</v>
      </c>
      <c r="Y141" s="144"/>
      <c r="Z141" s="144"/>
      <c r="AA141" s="144"/>
      <c r="AB141" s="144"/>
    </row>
    <row r="142" spans="1:28" ht="12" customHeight="1" x14ac:dyDescent="0.3">
      <c r="A142" s="497"/>
      <c r="B142" s="15">
        <v>31</v>
      </c>
      <c r="C142" s="468">
        <f t="shared" si="43"/>
        <v>0</v>
      </c>
      <c r="D142" s="470"/>
      <c r="E142" s="468" t="str">
        <f t="shared" si="44"/>
        <v/>
      </c>
      <c r="F142" s="469"/>
      <c r="G142" s="469"/>
      <c r="H142" s="470"/>
      <c r="I142" s="468">
        <f t="shared" si="45"/>
        <v>0</v>
      </c>
      <c r="J142" s="469"/>
      <c r="K142" s="470"/>
      <c r="L142" s="67" t="str">
        <f t="shared" si="46"/>
        <v/>
      </c>
      <c r="M142" s="17">
        <f t="shared" si="38"/>
        <v>0</v>
      </c>
      <c r="N142" s="70" t="e">
        <f t="shared" si="47"/>
        <v>#VALUE!</v>
      </c>
      <c r="R142" s="58">
        <f t="shared" si="39"/>
        <v>0</v>
      </c>
      <c r="S142" s="83" t="str">
        <f t="shared" si="40"/>
        <v/>
      </c>
      <c r="T142" s="58">
        <f t="shared" si="48"/>
        <v>0</v>
      </c>
      <c r="U142" s="58" t="str">
        <f t="shared" si="48"/>
        <v/>
      </c>
      <c r="V142" s="58"/>
      <c r="W142" s="58"/>
      <c r="X142" s="58">
        <f t="shared" si="42"/>
        <v>0</v>
      </c>
      <c r="Y142" s="144"/>
      <c r="Z142" s="144"/>
      <c r="AA142" s="144"/>
      <c r="AB142" s="144"/>
    </row>
    <row r="143" spans="1:28" ht="12" customHeight="1" x14ac:dyDescent="0.3">
      <c r="A143" s="497"/>
      <c r="B143" s="15">
        <v>32</v>
      </c>
      <c r="C143" s="468">
        <f t="shared" si="43"/>
        <v>0</v>
      </c>
      <c r="D143" s="470"/>
      <c r="E143" s="468" t="str">
        <f t="shared" si="44"/>
        <v/>
      </c>
      <c r="F143" s="469"/>
      <c r="G143" s="469"/>
      <c r="H143" s="470"/>
      <c r="I143" s="468">
        <f t="shared" si="45"/>
        <v>0</v>
      </c>
      <c r="J143" s="469"/>
      <c r="K143" s="470"/>
      <c r="L143" s="67" t="str">
        <f t="shared" si="46"/>
        <v/>
      </c>
      <c r="M143" s="17">
        <f t="shared" si="38"/>
        <v>0</v>
      </c>
      <c r="N143" s="70" t="e">
        <f t="shared" si="47"/>
        <v>#VALUE!</v>
      </c>
      <c r="R143" s="58">
        <f t="shared" si="39"/>
        <v>0</v>
      </c>
      <c r="S143" s="83" t="str">
        <f t="shared" si="40"/>
        <v/>
      </c>
      <c r="T143" s="58">
        <f t="shared" si="48"/>
        <v>0</v>
      </c>
      <c r="U143" s="58" t="str">
        <f t="shared" si="48"/>
        <v/>
      </c>
      <c r="V143" s="58"/>
      <c r="W143" s="58"/>
      <c r="X143" s="58">
        <f t="shared" si="42"/>
        <v>0</v>
      </c>
      <c r="Y143" s="144"/>
      <c r="Z143" s="144"/>
      <c r="AA143" s="144"/>
      <c r="AB143" s="144"/>
    </row>
    <row r="144" spans="1:28" ht="12" customHeight="1" x14ac:dyDescent="0.3">
      <c r="A144" s="497"/>
      <c r="B144" s="15">
        <v>33</v>
      </c>
      <c r="C144" s="468">
        <f t="shared" si="43"/>
        <v>0</v>
      </c>
      <c r="D144" s="470"/>
      <c r="E144" s="468" t="str">
        <f t="shared" si="44"/>
        <v/>
      </c>
      <c r="F144" s="469"/>
      <c r="G144" s="469"/>
      <c r="H144" s="470"/>
      <c r="I144" s="468">
        <f t="shared" si="45"/>
        <v>0</v>
      </c>
      <c r="J144" s="469"/>
      <c r="K144" s="470"/>
      <c r="L144" s="67" t="str">
        <f t="shared" si="46"/>
        <v/>
      </c>
      <c r="M144" s="17">
        <f t="shared" si="38"/>
        <v>0</v>
      </c>
      <c r="N144" s="70" t="e">
        <f t="shared" si="47"/>
        <v>#VALUE!</v>
      </c>
      <c r="R144" s="58">
        <f t="shared" ref="R144:R161" si="49">IF($B144&lt;=$U$4,VLOOKUP($B144,WEQUIP,R$110,FALSE),0)</f>
        <v>0</v>
      </c>
      <c r="S144" s="83" t="str">
        <f t="shared" ref="S144:S161" si="50">IF(R144=$Y$4,Y37,IF($B144&lt;=$U$4,VLOOKUP($B144,WEQUIP,S$110,FALSE),0))</f>
        <v/>
      </c>
      <c r="T144" s="58">
        <f t="shared" si="48"/>
        <v>0</v>
      </c>
      <c r="U144" s="58" t="str">
        <f t="shared" si="48"/>
        <v/>
      </c>
      <c r="V144" s="58"/>
      <c r="W144" s="58"/>
      <c r="X144" s="58">
        <f t="shared" ref="X144:X161" si="51">IF($B144&lt;=$U$4,VLOOKUP($B144,WEQUIP,X$110,FALSE),0)</f>
        <v>0</v>
      </c>
      <c r="Y144" s="144"/>
      <c r="Z144" s="144"/>
      <c r="AA144" s="144"/>
      <c r="AB144" s="144"/>
    </row>
    <row r="145" spans="1:28" ht="12" customHeight="1" x14ac:dyDescent="0.3">
      <c r="A145" s="497"/>
      <c r="B145" s="15">
        <v>34</v>
      </c>
      <c r="C145" s="468">
        <f t="shared" si="43"/>
        <v>0</v>
      </c>
      <c r="D145" s="470"/>
      <c r="E145" s="468" t="str">
        <f t="shared" si="44"/>
        <v/>
      </c>
      <c r="F145" s="469"/>
      <c r="G145" s="469"/>
      <c r="H145" s="470"/>
      <c r="I145" s="468">
        <f t="shared" si="45"/>
        <v>0</v>
      </c>
      <c r="J145" s="469"/>
      <c r="K145" s="470"/>
      <c r="L145" s="67" t="str">
        <f t="shared" si="46"/>
        <v/>
      </c>
      <c r="M145" s="17">
        <f t="shared" si="38"/>
        <v>0</v>
      </c>
      <c r="N145" s="70" t="e">
        <f t="shared" si="47"/>
        <v>#VALUE!</v>
      </c>
      <c r="R145" s="58">
        <f t="shared" si="49"/>
        <v>0</v>
      </c>
      <c r="S145" s="83" t="str">
        <f t="shared" si="50"/>
        <v/>
      </c>
      <c r="T145" s="58">
        <f t="shared" si="48"/>
        <v>0</v>
      </c>
      <c r="U145" s="58" t="str">
        <f t="shared" si="48"/>
        <v/>
      </c>
      <c r="V145" s="58"/>
      <c r="W145" s="58"/>
      <c r="X145" s="58">
        <f t="shared" si="51"/>
        <v>0</v>
      </c>
      <c r="Y145" s="144"/>
      <c r="Z145" s="144"/>
      <c r="AA145" s="144"/>
      <c r="AB145" s="144"/>
    </row>
    <row r="146" spans="1:28" ht="12" customHeight="1" x14ac:dyDescent="0.3">
      <c r="A146" s="497"/>
      <c r="B146" s="15">
        <v>35</v>
      </c>
      <c r="C146" s="468">
        <f t="shared" si="43"/>
        <v>0</v>
      </c>
      <c r="D146" s="470"/>
      <c r="E146" s="468" t="str">
        <f t="shared" si="44"/>
        <v/>
      </c>
      <c r="F146" s="469"/>
      <c r="G146" s="469"/>
      <c r="H146" s="470"/>
      <c r="I146" s="468">
        <f t="shared" si="45"/>
        <v>0</v>
      </c>
      <c r="J146" s="469"/>
      <c r="K146" s="470"/>
      <c r="L146" s="67" t="str">
        <f t="shared" si="46"/>
        <v/>
      </c>
      <c r="M146" s="17">
        <f t="shared" si="38"/>
        <v>0</v>
      </c>
      <c r="N146" s="70" t="e">
        <f t="shared" si="47"/>
        <v>#VALUE!</v>
      </c>
      <c r="R146" s="58">
        <f t="shared" si="49"/>
        <v>0</v>
      </c>
      <c r="S146" s="83" t="str">
        <f t="shared" si="50"/>
        <v/>
      </c>
      <c r="T146" s="58">
        <f t="shared" si="48"/>
        <v>0</v>
      </c>
      <c r="U146" s="58" t="str">
        <f t="shared" si="48"/>
        <v/>
      </c>
      <c r="V146" s="58"/>
      <c r="W146" s="58"/>
      <c r="X146" s="58">
        <f t="shared" si="51"/>
        <v>0</v>
      </c>
      <c r="Y146" s="144"/>
      <c r="Z146" s="144"/>
      <c r="AA146" s="144"/>
      <c r="AB146" s="144"/>
    </row>
    <row r="147" spans="1:28" ht="12" customHeight="1" x14ac:dyDescent="0.3">
      <c r="A147" s="497"/>
      <c r="B147" s="15">
        <v>36</v>
      </c>
      <c r="C147" s="468">
        <f t="shared" si="43"/>
        <v>0</v>
      </c>
      <c r="D147" s="470"/>
      <c r="E147" s="468" t="str">
        <f t="shared" si="44"/>
        <v/>
      </c>
      <c r="F147" s="469"/>
      <c r="G147" s="469"/>
      <c r="H147" s="470"/>
      <c r="I147" s="468">
        <f t="shared" si="45"/>
        <v>0</v>
      </c>
      <c r="J147" s="469"/>
      <c r="K147" s="470"/>
      <c r="L147" s="67" t="str">
        <f t="shared" si="46"/>
        <v/>
      </c>
      <c r="M147" s="17">
        <f t="shared" si="38"/>
        <v>0</v>
      </c>
      <c r="N147" s="70" t="e">
        <f t="shared" si="47"/>
        <v>#VALUE!</v>
      </c>
      <c r="R147" s="58">
        <f t="shared" si="49"/>
        <v>0</v>
      </c>
      <c r="S147" s="83" t="str">
        <f t="shared" si="50"/>
        <v/>
      </c>
      <c r="T147" s="58">
        <f t="shared" si="48"/>
        <v>0</v>
      </c>
      <c r="U147" s="58" t="str">
        <f t="shared" si="48"/>
        <v/>
      </c>
      <c r="V147" s="58"/>
      <c r="W147" s="58"/>
      <c r="X147" s="58">
        <f t="shared" si="51"/>
        <v>0</v>
      </c>
      <c r="Y147" s="144"/>
      <c r="Z147" s="144"/>
      <c r="AA147" s="144"/>
      <c r="AB147" s="144"/>
    </row>
    <row r="148" spans="1:28" ht="12" customHeight="1" x14ac:dyDescent="0.3">
      <c r="A148" s="497"/>
      <c r="B148" s="15">
        <v>37</v>
      </c>
      <c r="C148" s="468">
        <f t="shared" si="43"/>
        <v>0</v>
      </c>
      <c r="D148" s="470"/>
      <c r="E148" s="468" t="str">
        <f t="shared" si="44"/>
        <v/>
      </c>
      <c r="F148" s="469"/>
      <c r="G148" s="469"/>
      <c r="H148" s="470"/>
      <c r="I148" s="468">
        <f t="shared" si="45"/>
        <v>0</v>
      </c>
      <c r="J148" s="469"/>
      <c r="K148" s="470"/>
      <c r="L148" s="67" t="str">
        <f t="shared" si="46"/>
        <v/>
      </c>
      <c r="M148" s="17">
        <f t="shared" si="38"/>
        <v>0</v>
      </c>
      <c r="N148" s="70" t="e">
        <f t="shared" si="47"/>
        <v>#VALUE!</v>
      </c>
      <c r="R148" s="58">
        <f t="shared" si="49"/>
        <v>0</v>
      </c>
      <c r="S148" s="83" t="str">
        <f t="shared" si="50"/>
        <v/>
      </c>
      <c r="T148" s="58">
        <f t="shared" si="48"/>
        <v>0</v>
      </c>
      <c r="U148" s="58" t="str">
        <f t="shared" si="48"/>
        <v/>
      </c>
      <c r="V148" s="58"/>
      <c r="W148" s="58"/>
      <c r="X148" s="58">
        <f t="shared" si="51"/>
        <v>0</v>
      </c>
      <c r="Y148" s="144"/>
      <c r="Z148" s="144"/>
      <c r="AA148" s="144"/>
      <c r="AB148" s="144"/>
    </row>
    <row r="149" spans="1:28" ht="12" customHeight="1" x14ac:dyDescent="0.3">
      <c r="A149" s="497"/>
      <c r="B149" s="15">
        <v>38</v>
      </c>
      <c r="C149" s="468">
        <f t="shared" si="43"/>
        <v>0</v>
      </c>
      <c r="D149" s="470"/>
      <c r="E149" s="468" t="str">
        <f t="shared" si="44"/>
        <v/>
      </c>
      <c r="F149" s="469"/>
      <c r="G149" s="469"/>
      <c r="H149" s="470"/>
      <c r="I149" s="468">
        <f t="shared" si="45"/>
        <v>0</v>
      </c>
      <c r="J149" s="469"/>
      <c r="K149" s="470"/>
      <c r="L149" s="67" t="str">
        <f t="shared" si="46"/>
        <v/>
      </c>
      <c r="M149" s="17">
        <f t="shared" si="38"/>
        <v>0</v>
      </c>
      <c r="N149" s="70" t="e">
        <f t="shared" si="47"/>
        <v>#VALUE!</v>
      </c>
      <c r="R149" s="58">
        <f t="shared" si="49"/>
        <v>0</v>
      </c>
      <c r="S149" s="83" t="str">
        <f t="shared" si="50"/>
        <v/>
      </c>
      <c r="T149" s="58">
        <f t="shared" si="48"/>
        <v>0</v>
      </c>
      <c r="U149" s="58" t="str">
        <f t="shared" si="48"/>
        <v/>
      </c>
      <c r="V149" s="58"/>
      <c r="W149" s="58"/>
      <c r="X149" s="58">
        <f t="shared" si="51"/>
        <v>0</v>
      </c>
      <c r="Y149" s="144"/>
      <c r="Z149" s="144"/>
      <c r="AA149" s="144"/>
      <c r="AB149" s="144"/>
    </row>
    <row r="150" spans="1:28" ht="12" customHeight="1" x14ac:dyDescent="0.3">
      <c r="A150" s="497"/>
      <c r="B150" s="15">
        <v>39</v>
      </c>
      <c r="C150" s="468">
        <f t="shared" si="43"/>
        <v>0</v>
      </c>
      <c r="D150" s="470"/>
      <c r="E150" s="468" t="str">
        <f t="shared" si="44"/>
        <v/>
      </c>
      <c r="F150" s="469"/>
      <c r="G150" s="469"/>
      <c r="H150" s="470"/>
      <c r="I150" s="468">
        <f t="shared" si="45"/>
        <v>0</v>
      </c>
      <c r="J150" s="469"/>
      <c r="K150" s="470"/>
      <c r="L150" s="67" t="str">
        <f t="shared" si="46"/>
        <v/>
      </c>
      <c r="M150" s="17">
        <f t="shared" si="38"/>
        <v>0</v>
      </c>
      <c r="N150" s="70" t="e">
        <f t="shared" si="47"/>
        <v>#VALUE!</v>
      </c>
      <c r="R150" s="58">
        <f t="shared" si="49"/>
        <v>0</v>
      </c>
      <c r="S150" s="83" t="str">
        <f t="shared" si="50"/>
        <v/>
      </c>
      <c r="T150" s="58">
        <f t="shared" si="48"/>
        <v>0</v>
      </c>
      <c r="U150" s="58" t="str">
        <f t="shared" si="48"/>
        <v/>
      </c>
      <c r="V150" s="58"/>
      <c r="W150" s="58"/>
      <c r="X150" s="58">
        <f t="shared" si="51"/>
        <v>0</v>
      </c>
      <c r="Y150" s="144"/>
      <c r="Z150" s="144"/>
      <c r="AA150" s="144"/>
      <c r="AB150" s="144"/>
    </row>
    <row r="151" spans="1:28" ht="12" customHeight="1" x14ac:dyDescent="0.3">
      <c r="A151" s="497"/>
      <c r="B151" s="15">
        <v>40</v>
      </c>
      <c r="C151" s="468">
        <f t="shared" si="43"/>
        <v>0</v>
      </c>
      <c r="D151" s="470"/>
      <c r="E151" s="468" t="str">
        <f t="shared" si="44"/>
        <v/>
      </c>
      <c r="F151" s="469"/>
      <c r="G151" s="469"/>
      <c r="H151" s="470"/>
      <c r="I151" s="468">
        <f t="shared" si="45"/>
        <v>0</v>
      </c>
      <c r="J151" s="469"/>
      <c r="K151" s="470"/>
      <c r="L151" s="67" t="str">
        <f t="shared" si="46"/>
        <v/>
      </c>
      <c r="M151" s="17">
        <f t="shared" si="38"/>
        <v>0</v>
      </c>
      <c r="N151" s="70" t="e">
        <f t="shared" si="47"/>
        <v>#VALUE!</v>
      </c>
      <c r="R151" s="58">
        <f t="shared" si="49"/>
        <v>0</v>
      </c>
      <c r="S151" s="83" t="str">
        <f t="shared" si="50"/>
        <v/>
      </c>
      <c r="T151" s="58">
        <f t="shared" si="48"/>
        <v>0</v>
      </c>
      <c r="U151" s="58" t="str">
        <f t="shared" si="48"/>
        <v/>
      </c>
      <c r="V151" s="58"/>
      <c r="W151" s="58"/>
      <c r="X151" s="58">
        <f t="shared" si="51"/>
        <v>0</v>
      </c>
      <c r="Y151" s="144"/>
      <c r="Z151" s="144"/>
      <c r="AA151" s="144"/>
      <c r="AB151" s="144"/>
    </row>
    <row r="152" spans="1:28" ht="12" customHeight="1" x14ac:dyDescent="0.3">
      <c r="A152" s="497"/>
      <c r="B152" s="15">
        <v>41</v>
      </c>
      <c r="C152" s="468">
        <f t="shared" si="43"/>
        <v>0</v>
      </c>
      <c r="D152" s="470"/>
      <c r="E152" s="468" t="str">
        <f t="shared" si="44"/>
        <v/>
      </c>
      <c r="F152" s="469"/>
      <c r="G152" s="469"/>
      <c r="H152" s="470"/>
      <c r="I152" s="468">
        <f t="shared" si="45"/>
        <v>0</v>
      </c>
      <c r="J152" s="469"/>
      <c r="K152" s="470"/>
      <c r="L152" s="67" t="str">
        <f t="shared" si="46"/>
        <v/>
      </c>
      <c r="M152" s="17">
        <f t="shared" si="38"/>
        <v>0</v>
      </c>
      <c r="N152" s="70" t="e">
        <f t="shared" si="47"/>
        <v>#VALUE!</v>
      </c>
      <c r="R152" s="58">
        <f t="shared" si="49"/>
        <v>0</v>
      </c>
      <c r="S152" s="83" t="str">
        <f t="shared" si="50"/>
        <v/>
      </c>
      <c r="T152" s="58">
        <f t="shared" ref="T152:U161" si="52">IF($B152&lt;=$U$4,VLOOKUP($B152,WEQUIP,T$110,FALSE),0)</f>
        <v>0</v>
      </c>
      <c r="U152" s="58" t="str">
        <f t="shared" si="52"/>
        <v/>
      </c>
      <c r="V152" s="58"/>
      <c r="W152" s="58"/>
      <c r="X152" s="58">
        <f t="shared" si="51"/>
        <v>0</v>
      </c>
      <c r="Y152" s="144"/>
      <c r="Z152" s="144"/>
      <c r="AA152" s="144"/>
      <c r="AB152" s="144"/>
    </row>
    <row r="153" spans="1:28" ht="12" customHeight="1" x14ac:dyDescent="0.3">
      <c r="A153" s="497"/>
      <c r="B153" s="15">
        <v>42</v>
      </c>
      <c r="C153" s="468">
        <f t="shared" si="43"/>
        <v>0</v>
      </c>
      <c r="D153" s="470"/>
      <c r="E153" s="468" t="str">
        <f t="shared" si="44"/>
        <v/>
      </c>
      <c r="F153" s="469"/>
      <c r="G153" s="469"/>
      <c r="H153" s="470"/>
      <c r="I153" s="468">
        <f t="shared" si="45"/>
        <v>0</v>
      </c>
      <c r="J153" s="469"/>
      <c r="K153" s="470"/>
      <c r="L153" s="67" t="str">
        <f t="shared" si="46"/>
        <v/>
      </c>
      <c r="M153" s="17">
        <f t="shared" si="38"/>
        <v>0</v>
      </c>
      <c r="N153" s="70" t="e">
        <f t="shared" si="47"/>
        <v>#VALUE!</v>
      </c>
      <c r="R153" s="58">
        <f t="shared" si="49"/>
        <v>0</v>
      </c>
      <c r="S153" s="83" t="str">
        <f t="shared" si="50"/>
        <v/>
      </c>
      <c r="T153" s="58">
        <f t="shared" si="52"/>
        <v>0</v>
      </c>
      <c r="U153" s="58" t="str">
        <f t="shared" si="52"/>
        <v/>
      </c>
      <c r="V153" s="58"/>
      <c r="W153" s="58"/>
      <c r="X153" s="58">
        <f t="shared" si="51"/>
        <v>0</v>
      </c>
      <c r="Y153" s="144"/>
      <c r="Z153" s="144"/>
      <c r="AA153" s="144"/>
      <c r="AB153" s="144"/>
    </row>
    <row r="154" spans="1:28" ht="12" customHeight="1" x14ac:dyDescent="0.3">
      <c r="A154" s="497"/>
      <c r="B154" s="15">
        <v>43</v>
      </c>
      <c r="C154" s="468">
        <f t="shared" si="43"/>
        <v>0</v>
      </c>
      <c r="D154" s="470"/>
      <c r="E154" s="468" t="str">
        <f t="shared" si="44"/>
        <v/>
      </c>
      <c r="F154" s="469"/>
      <c r="G154" s="469"/>
      <c r="H154" s="470"/>
      <c r="I154" s="468">
        <f t="shared" si="45"/>
        <v>0</v>
      </c>
      <c r="J154" s="469"/>
      <c r="K154" s="470"/>
      <c r="L154" s="67" t="str">
        <f t="shared" si="46"/>
        <v/>
      </c>
      <c r="M154" s="17">
        <f t="shared" si="38"/>
        <v>0</v>
      </c>
      <c r="N154" s="70" t="e">
        <f t="shared" si="47"/>
        <v>#VALUE!</v>
      </c>
      <c r="R154" s="58">
        <f t="shared" si="49"/>
        <v>0</v>
      </c>
      <c r="S154" s="83" t="str">
        <f t="shared" si="50"/>
        <v/>
      </c>
      <c r="T154" s="58">
        <f t="shared" si="52"/>
        <v>0</v>
      </c>
      <c r="U154" s="58" t="str">
        <f t="shared" si="52"/>
        <v/>
      </c>
      <c r="V154" s="58"/>
      <c r="W154" s="58"/>
      <c r="X154" s="58">
        <f t="shared" si="51"/>
        <v>0</v>
      </c>
      <c r="Y154" s="144"/>
      <c r="Z154" s="144"/>
      <c r="AA154" s="144"/>
      <c r="AB154" s="144"/>
    </row>
    <row r="155" spans="1:28" ht="12" customHeight="1" x14ac:dyDescent="0.3">
      <c r="A155" s="497"/>
      <c r="B155" s="15">
        <v>44</v>
      </c>
      <c r="C155" s="468">
        <f t="shared" si="43"/>
        <v>0</v>
      </c>
      <c r="D155" s="470"/>
      <c r="E155" s="468" t="str">
        <f t="shared" si="44"/>
        <v/>
      </c>
      <c r="F155" s="469"/>
      <c r="G155" s="469"/>
      <c r="H155" s="470"/>
      <c r="I155" s="468">
        <f t="shared" si="45"/>
        <v>0</v>
      </c>
      <c r="J155" s="469"/>
      <c r="K155" s="470"/>
      <c r="L155" s="67" t="str">
        <f t="shared" si="46"/>
        <v/>
      </c>
      <c r="M155" s="17">
        <f t="shared" si="38"/>
        <v>0</v>
      </c>
      <c r="N155" s="70" t="e">
        <f t="shared" si="47"/>
        <v>#VALUE!</v>
      </c>
      <c r="R155" s="58">
        <f t="shared" si="49"/>
        <v>0</v>
      </c>
      <c r="S155" s="83" t="str">
        <f t="shared" si="50"/>
        <v/>
      </c>
      <c r="T155" s="58">
        <f t="shared" si="52"/>
        <v>0</v>
      </c>
      <c r="U155" s="58" t="str">
        <f t="shared" si="52"/>
        <v/>
      </c>
      <c r="V155" s="58"/>
      <c r="W155" s="58"/>
      <c r="X155" s="58">
        <f t="shared" si="51"/>
        <v>0</v>
      </c>
      <c r="Y155" s="144"/>
      <c r="Z155" s="144"/>
      <c r="AA155" s="144"/>
      <c r="AB155" s="144"/>
    </row>
    <row r="156" spans="1:28" ht="12" customHeight="1" x14ac:dyDescent="0.3">
      <c r="A156" s="497"/>
      <c r="B156" s="15">
        <v>45</v>
      </c>
      <c r="C156" s="468">
        <f t="shared" si="43"/>
        <v>0</v>
      </c>
      <c r="D156" s="470"/>
      <c r="E156" s="468" t="str">
        <f t="shared" si="44"/>
        <v/>
      </c>
      <c r="F156" s="469"/>
      <c r="G156" s="469"/>
      <c r="H156" s="470"/>
      <c r="I156" s="468">
        <f t="shared" si="45"/>
        <v>0</v>
      </c>
      <c r="J156" s="469"/>
      <c r="K156" s="470"/>
      <c r="L156" s="67" t="str">
        <f t="shared" si="46"/>
        <v/>
      </c>
      <c r="M156" s="17">
        <f t="shared" si="38"/>
        <v>0</v>
      </c>
      <c r="N156" s="70" t="e">
        <f t="shared" si="47"/>
        <v>#VALUE!</v>
      </c>
      <c r="R156" s="58">
        <f t="shared" si="49"/>
        <v>0</v>
      </c>
      <c r="S156" s="83" t="str">
        <f t="shared" si="50"/>
        <v/>
      </c>
      <c r="T156" s="58">
        <f t="shared" si="52"/>
        <v>0</v>
      </c>
      <c r="U156" s="58" t="str">
        <f t="shared" si="52"/>
        <v/>
      </c>
      <c r="V156" s="58"/>
      <c r="W156" s="58"/>
      <c r="X156" s="58">
        <f t="shared" si="51"/>
        <v>0</v>
      </c>
      <c r="Y156" s="144"/>
      <c r="Z156" s="144"/>
      <c r="AA156" s="144"/>
      <c r="AB156" s="144"/>
    </row>
    <row r="157" spans="1:28" ht="12" customHeight="1" x14ac:dyDescent="0.3">
      <c r="A157" s="497"/>
      <c r="B157" s="15">
        <v>46</v>
      </c>
      <c r="C157" s="468">
        <f t="shared" si="43"/>
        <v>0</v>
      </c>
      <c r="D157" s="470"/>
      <c r="E157" s="468" t="str">
        <f t="shared" si="44"/>
        <v/>
      </c>
      <c r="F157" s="469"/>
      <c r="G157" s="469"/>
      <c r="H157" s="470"/>
      <c r="I157" s="468">
        <f t="shared" si="45"/>
        <v>0</v>
      </c>
      <c r="J157" s="469"/>
      <c r="K157" s="470"/>
      <c r="L157" s="67" t="str">
        <f t="shared" si="46"/>
        <v/>
      </c>
      <c r="M157" s="17">
        <f t="shared" si="38"/>
        <v>0</v>
      </c>
      <c r="N157" s="70" t="e">
        <f t="shared" si="47"/>
        <v>#VALUE!</v>
      </c>
      <c r="R157" s="58">
        <f t="shared" si="49"/>
        <v>0</v>
      </c>
      <c r="S157" s="83" t="str">
        <f t="shared" si="50"/>
        <v/>
      </c>
      <c r="T157" s="58">
        <f t="shared" si="52"/>
        <v>0</v>
      </c>
      <c r="U157" s="58" t="str">
        <f t="shared" si="52"/>
        <v/>
      </c>
      <c r="V157" s="58"/>
      <c r="W157" s="58"/>
      <c r="X157" s="58">
        <f t="shared" si="51"/>
        <v>0</v>
      </c>
      <c r="Y157" s="144"/>
      <c r="Z157" s="144"/>
      <c r="AA157" s="144"/>
      <c r="AB157" s="144"/>
    </row>
    <row r="158" spans="1:28" ht="12" customHeight="1" x14ac:dyDescent="0.3">
      <c r="A158" s="497"/>
      <c r="B158" s="15">
        <v>47</v>
      </c>
      <c r="C158" s="468">
        <f t="shared" si="43"/>
        <v>0</v>
      </c>
      <c r="D158" s="470"/>
      <c r="E158" s="468" t="str">
        <f t="shared" si="44"/>
        <v/>
      </c>
      <c r="F158" s="469"/>
      <c r="G158" s="469"/>
      <c r="H158" s="470"/>
      <c r="I158" s="468">
        <f t="shared" si="45"/>
        <v>0</v>
      </c>
      <c r="J158" s="469"/>
      <c r="K158" s="470"/>
      <c r="L158" s="67" t="str">
        <f t="shared" si="46"/>
        <v/>
      </c>
      <c r="M158" s="17">
        <f t="shared" si="38"/>
        <v>0</v>
      </c>
      <c r="N158" s="70" t="e">
        <f t="shared" si="47"/>
        <v>#VALUE!</v>
      </c>
      <c r="R158" s="58">
        <f t="shared" si="49"/>
        <v>0</v>
      </c>
      <c r="S158" s="83" t="str">
        <f t="shared" si="50"/>
        <v/>
      </c>
      <c r="T158" s="58">
        <f t="shared" si="52"/>
        <v>0</v>
      </c>
      <c r="U158" s="58" t="str">
        <f t="shared" si="52"/>
        <v/>
      </c>
      <c r="V158" s="58"/>
      <c r="W158" s="58"/>
      <c r="X158" s="58">
        <f t="shared" si="51"/>
        <v>0</v>
      </c>
      <c r="Y158" s="144"/>
      <c r="Z158" s="144"/>
      <c r="AA158" s="144"/>
      <c r="AB158" s="144"/>
    </row>
    <row r="159" spans="1:28" ht="12" customHeight="1" x14ac:dyDescent="0.3">
      <c r="A159" s="497"/>
      <c r="B159" s="15">
        <v>48</v>
      </c>
      <c r="C159" s="468">
        <f t="shared" si="43"/>
        <v>0</v>
      </c>
      <c r="D159" s="470"/>
      <c r="E159" s="468" t="str">
        <f t="shared" si="44"/>
        <v/>
      </c>
      <c r="F159" s="469"/>
      <c r="G159" s="469"/>
      <c r="H159" s="470"/>
      <c r="I159" s="468">
        <f t="shared" si="45"/>
        <v>0</v>
      </c>
      <c r="J159" s="469"/>
      <c r="K159" s="470"/>
      <c r="L159" s="67" t="str">
        <f t="shared" si="46"/>
        <v/>
      </c>
      <c r="M159" s="17">
        <f t="shared" si="38"/>
        <v>0</v>
      </c>
      <c r="N159" s="70" t="e">
        <f t="shared" si="47"/>
        <v>#VALUE!</v>
      </c>
      <c r="R159" s="58">
        <f t="shared" si="49"/>
        <v>0</v>
      </c>
      <c r="S159" s="83" t="str">
        <f t="shared" si="50"/>
        <v/>
      </c>
      <c r="T159" s="58">
        <f t="shared" si="52"/>
        <v>0</v>
      </c>
      <c r="U159" s="58" t="str">
        <f t="shared" si="52"/>
        <v/>
      </c>
      <c r="V159" s="58"/>
      <c r="W159" s="58"/>
      <c r="X159" s="58">
        <f t="shared" si="51"/>
        <v>0</v>
      </c>
      <c r="Y159" s="144"/>
      <c r="Z159" s="144"/>
      <c r="AA159" s="144"/>
      <c r="AB159" s="144"/>
    </row>
    <row r="160" spans="1:28" ht="12" customHeight="1" x14ac:dyDescent="0.3">
      <c r="A160" s="497"/>
      <c r="B160" s="15">
        <v>49</v>
      </c>
      <c r="C160" s="468">
        <f t="shared" si="43"/>
        <v>0</v>
      </c>
      <c r="D160" s="470"/>
      <c r="E160" s="468" t="str">
        <f t="shared" si="44"/>
        <v/>
      </c>
      <c r="F160" s="469"/>
      <c r="G160" s="469"/>
      <c r="H160" s="470"/>
      <c r="I160" s="468">
        <f t="shared" si="45"/>
        <v>0</v>
      </c>
      <c r="J160" s="469"/>
      <c r="K160" s="470"/>
      <c r="L160" s="67" t="str">
        <f t="shared" si="46"/>
        <v/>
      </c>
      <c r="M160" s="17">
        <f t="shared" si="38"/>
        <v>0</v>
      </c>
      <c r="N160" s="70" t="e">
        <f t="shared" si="47"/>
        <v>#VALUE!</v>
      </c>
      <c r="R160" s="58">
        <f t="shared" si="49"/>
        <v>0</v>
      </c>
      <c r="S160" s="83" t="str">
        <f t="shared" si="50"/>
        <v/>
      </c>
      <c r="T160" s="58">
        <f t="shared" si="52"/>
        <v>0</v>
      </c>
      <c r="U160" s="58" t="str">
        <f t="shared" si="52"/>
        <v/>
      </c>
      <c r="V160" s="58"/>
      <c r="W160" s="58"/>
      <c r="X160" s="58">
        <f t="shared" si="51"/>
        <v>0</v>
      </c>
      <c r="Y160" s="144"/>
      <c r="Z160" s="144"/>
      <c r="AA160" s="144"/>
      <c r="AB160" s="144"/>
    </row>
    <row r="161" spans="1:30" ht="12" customHeight="1" thickBot="1" x14ac:dyDescent="0.35">
      <c r="A161" s="497"/>
      <c r="B161" s="15">
        <v>50</v>
      </c>
      <c r="C161" s="498">
        <f t="shared" si="43"/>
        <v>0</v>
      </c>
      <c r="D161" s="499"/>
      <c r="E161" s="498" t="str">
        <f t="shared" si="44"/>
        <v/>
      </c>
      <c r="F161" s="560"/>
      <c r="G161" s="560"/>
      <c r="H161" s="499"/>
      <c r="I161" s="498">
        <f t="shared" si="45"/>
        <v>0</v>
      </c>
      <c r="J161" s="560"/>
      <c r="K161" s="499"/>
      <c r="L161" s="67" t="str">
        <f t="shared" si="46"/>
        <v/>
      </c>
      <c r="M161" s="17">
        <f t="shared" si="38"/>
        <v>0</v>
      </c>
      <c r="N161" s="70" t="e">
        <f t="shared" si="47"/>
        <v>#VALUE!</v>
      </c>
      <c r="R161" s="58">
        <f t="shared" si="49"/>
        <v>0</v>
      </c>
      <c r="S161" s="83" t="str">
        <f t="shared" si="50"/>
        <v/>
      </c>
      <c r="T161" s="58">
        <f t="shared" si="52"/>
        <v>0</v>
      </c>
      <c r="U161" s="58" t="str">
        <f t="shared" si="52"/>
        <v/>
      </c>
      <c r="V161" s="58"/>
      <c r="W161" s="58"/>
      <c r="X161" s="58">
        <f t="shared" si="51"/>
        <v>0</v>
      </c>
      <c r="Y161" s="144"/>
      <c r="Z161" s="144"/>
      <c r="AA161" s="144"/>
      <c r="AB161" s="144"/>
    </row>
    <row r="162" spans="1:30" ht="18" customHeight="1" thickTop="1" thickBot="1" x14ac:dyDescent="0.3">
      <c r="A162" s="506" t="s">
        <v>125</v>
      </c>
      <c r="B162" s="507"/>
      <c r="C162" s="507"/>
      <c r="D162" s="507"/>
      <c r="E162" s="507"/>
      <c r="F162" s="507"/>
      <c r="G162" s="507"/>
      <c r="H162" s="507"/>
      <c r="I162" s="507"/>
      <c r="J162" s="507"/>
      <c r="K162" s="507"/>
      <c r="L162" s="507"/>
      <c r="M162" s="507"/>
      <c r="N162" s="32" t="e">
        <f>SUM(N112:N161)</f>
        <v>#VALUE!</v>
      </c>
    </row>
    <row r="163" spans="1:30" ht="14.25" customHeight="1" thickTop="1" x14ac:dyDescent="0.3">
      <c r="A163" s="565"/>
      <c r="B163" s="566"/>
      <c r="C163" s="478" t="s">
        <v>131</v>
      </c>
      <c r="D163" s="580"/>
      <c r="E163" s="573" t="s">
        <v>130</v>
      </c>
      <c r="F163" s="574"/>
      <c r="G163" s="478" t="s">
        <v>129</v>
      </c>
      <c r="H163" s="479"/>
      <c r="I163" s="550" t="s">
        <v>98</v>
      </c>
      <c r="J163" s="551"/>
      <c r="K163" s="569" t="s">
        <v>128</v>
      </c>
      <c r="L163" s="570"/>
      <c r="M163" s="72" t="s">
        <v>99</v>
      </c>
      <c r="N163" s="486" t="s">
        <v>68</v>
      </c>
      <c r="R163" s="144"/>
      <c r="S163" s="144"/>
      <c r="T163" s="144"/>
      <c r="U163" s="144"/>
      <c r="V163" s="144"/>
      <c r="W163" s="144"/>
      <c r="X163" s="144"/>
      <c r="Y163" s="144"/>
      <c r="Z163" s="144"/>
      <c r="AA163" s="144"/>
      <c r="AB163" s="144"/>
    </row>
    <row r="164" spans="1:30" s="178" customFormat="1" ht="13.5" customHeight="1" thickBot="1" x14ac:dyDescent="0.35">
      <c r="A164" s="567"/>
      <c r="B164" s="568"/>
      <c r="C164" s="480"/>
      <c r="D164" s="581"/>
      <c r="E164" s="510"/>
      <c r="F164" s="512"/>
      <c r="G164" s="480"/>
      <c r="H164" s="481"/>
      <c r="I164" s="552"/>
      <c r="J164" s="553"/>
      <c r="K164" s="571"/>
      <c r="L164" s="572"/>
      <c r="M164" s="158">
        <f>Labour!AO14</f>
        <v>0.15</v>
      </c>
      <c r="N164" s="487"/>
      <c r="R164" s="144"/>
      <c r="S164" s="144"/>
      <c r="T164" s="144"/>
      <c r="U164" s="144"/>
      <c r="V164" s="144"/>
      <c r="W164" s="144"/>
      <c r="X164" s="144"/>
      <c r="Y164" s="144"/>
      <c r="Z164" s="144"/>
      <c r="AA164" s="144"/>
      <c r="AB164" s="144"/>
    </row>
    <row r="165" spans="1:30" ht="12.75" customHeight="1" thickTop="1" x14ac:dyDescent="0.3">
      <c r="A165" s="491" t="s">
        <v>124</v>
      </c>
      <c r="B165" s="11">
        <v>1</v>
      </c>
      <c r="C165" s="627">
        <f>Labour!GH11</f>
        <v>0</v>
      </c>
      <c r="D165" s="602"/>
      <c r="E165" s="594">
        <f>Labour!GI11</f>
        <v>0</v>
      </c>
      <c r="F165" s="598"/>
      <c r="G165" s="594">
        <f>Labour!GJ11</f>
        <v>0</v>
      </c>
      <c r="H165" s="598"/>
      <c r="I165" s="603">
        <f>Labour!GK11</f>
        <v>0</v>
      </c>
      <c r="J165" s="604"/>
      <c r="K165" s="605">
        <f>Labour!GL11</f>
        <v>0</v>
      </c>
      <c r="L165" s="606"/>
      <c r="M165" s="14">
        <f>K165*$M$164</f>
        <v>0</v>
      </c>
      <c r="N165" s="69">
        <f>K165+M165</f>
        <v>0</v>
      </c>
      <c r="R165" s="144"/>
      <c r="S165" s="144"/>
      <c r="T165" s="144"/>
      <c r="U165" s="144"/>
      <c r="V165" s="144"/>
      <c r="W165" s="144"/>
      <c r="X165" s="144"/>
      <c r="Y165" s="144"/>
      <c r="Z165" s="144"/>
      <c r="AA165" s="144"/>
      <c r="AB165" s="144"/>
    </row>
    <row r="166" spans="1:30" ht="12" customHeight="1" x14ac:dyDescent="0.3">
      <c r="A166" s="492"/>
      <c r="B166" s="15">
        <v>2</v>
      </c>
      <c r="C166" s="595">
        <f>Labour!GH12</f>
        <v>0</v>
      </c>
      <c r="D166" s="596"/>
      <c r="E166" s="597">
        <f>Labour!GI12</f>
        <v>0</v>
      </c>
      <c r="F166" s="598"/>
      <c r="G166" s="597">
        <f>Labour!GJ12</f>
        <v>0</v>
      </c>
      <c r="H166" s="598"/>
      <c r="I166" s="599">
        <f>Labour!GK12</f>
        <v>0</v>
      </c>
      <c r="J166" s="600"/>
      <c r="K166" s="597">
        <f>Labour!GL12</f>
        <v>0</v>
      </c>
      <c r="L166" s="598"/>
      <c r="M166" s="17">
        <f>K166*$M$164</f>
        <v>0</v>
      </c>
      <c r="N166" s="70">
        <f>K166+M166</f>
        <v>0</v>
      </c>
      <c r="R166" s="144"/>
      <c r="S166" s="144"/>
      <c r="T166" s="144"/>
      <c r="U166" s="144"/>
      <c r="V166" s="144"/>
      <c r="W166" s="144"/>
      <c r="X166" s="144"/>
      <c r="Y166" s="144"/>
      <c r="Z166" s="144"/>
      <c r="AA166" s="144"/>
      <c r="AB166" s="144"/>
    </row>
    <row r="167" spans="1:30" ht="12" customHeight="1" x14ac:dyDescent="0.3">
      <c r="A167" s="492"/>
      <c r="B167" s="15">
        <v>3</v>
      </c>
      <c r="C167" s="595">
        <f>Labour!GH13</f>
        <v>0</v>
      </c>
      <c r="D167" s="596"/>
      <c r="E167" s="597">
        <f>Labour!GI13</f>
        <v>0</v>
      </c>
      <c r="F167" s="598"/>
      <c r="G167" s="597">
        <f>Labour!GJ13</f>
        <v>0</v>
      </c>
      <c r="H167" s="598"/>
      <c r="I167" s="599">
        <f>Labour!GK13</f>
        <v>0</v>
      </c>
      <c r="J167" s="600"/>
      <c r="K167" s="597">
        <f>Labour!GL13</f>
        <v>0</v>
      </c>
      <c r="L167" s="598"/>
      <c r="M167" s="17">
        <f>K167*$M$164</f>
        <v>0</v>
      </c>
      <c r="N167" s="70">
        <f>K167+M167</f>
        <v>0</v>
      </c>
      <c r="R167" s="144"/>
      <c r="S167" s="144"/>
      <c r="T167" s="144"/>
      <c r="U167" s="144"/>
      <c r="V167" s="144"/>
      <c r="W167" s="144"/>
      <c r="X167" s="144"/>
      <c r="Y167" s="144"/>
      <c r="Z167" s="144"/>
      <c r="AA167" s="144"/>
      <c r="AB167" s="144"/>
    </row>
    <row r="168" spans="1:30" ht="12" customHeight="1" x14ac:dyDescent="0.3">
      <c r="A168" s="492"/>
      <c r="B168" s="15">
        <v>4</v>
      </c>
      <c r="C168" s="613">
        <f>Labour!GH14</f>
        <v>0</v>
      </c>
      <c r="D168" s="614"/>
      <c r="E168" s="597">
        <f>Labour!GI14</f>
        <v>0</v>
      </c>
      <c r="F168" s="598"/>
      <c r="G168" s="597">
        <f>Labour!GJ14</f>
        <v>0</v>
      </c>
      <c r="H168" s="598"/>
      <c r="I168" s="599">
        <f>Labour!GK14</f>
        <v>0</v>
      </c>
      <c r="J168" s="600"/>
      <c r="K168" s="597">
        <f>Labour!GL14</f>
        <v>0</v>
      </c>
      <c r="L168" s="598"/>
      <c r="M168" s="17">
        <f>K168*$M$164</f>
        <v>0</v>
      </c>
      <c r="N168" s="70">
        <f>K168+M168</f>
        <v>0</v>
      </c>
      <c r="R168" s="144"/>
      <c r="S168" s="144"/>
      <c r="T168" s="144"/>
      <c r="U168" s="144"/>
      <c r="V168" s="144"/>
      <c r="W168" s="144"/>
      <c r="X168" s="144"/>
      <c r="Y168" s="144"/>
      <c r="Z168" s="144"/>
      <c r="AA168" s="144"/>
      <c r="AB168" s="144"/>
    </row>
    <row r="169" spans="1:30" ht="12" customHeight="1" thickBot="1" x14ac:dyDescent="0.35">
      <c r="A169" s="493"/>
      <c r="B169" s="15">
        <v>5</v>
      </c>
      <c r="C169" s="607">
        <f>Labour!GH15</f>
        <v>0</v>
      </c>
      <c r="D169" s="608"/>
      <c r="E169" s="609">
        <f>Labour!GI15</f>
        <v>0</v>
      </c>
      <c r="F169" s="610"/>
      <c r="G169" s="609">
        <f>Labour!GJ15</f>
        <v>0</v>
      </c>
      <c r="H169" s="610"/>
      <c r="I169" s="611">
        <f>Labour!GK15</f>
        <v>0</v>
      </c>
      <c r="J169" s="612"/>
      <c r="K169" s="609">
        <f>Labour!GL15</f>
        <v>0</v>
      </c>
      <c r="L169" s="610"/>
      <c r="M169" s="17">
        <f>K169*$M$164</f>
        <v>0</v>
      </c>
      <c r="N169" s="70">
        <f>K169+M169</f>
        <v>0</v>
      </c>
      <c r="Z169" s="144"/>
    </row>
    <row r="170" spans="1:30" ht="18" customHeight="1" thickTop="1" thickBot="1" x14ac:dyDescent="0.3">
      <c r="A170" s="506" t="s">
        <v>127</v>
      </c>
      <c r="B170" s="507"/>
      <c r="C170" s="507"/>
      <c r="D170" s="507"/>
      <c r="E170" s="507"/>
      <c r="F170" s="507"/>
      <c r="G170" s="507"/>
      <c r="H170" s="507"/>
      <c r="I170" s="507"/>
      <c r="J170" s="507"/>
      <c r="K170" s="507"/>
      <c r="L170" s="507"/>
      <c r="M170" s="507"/>
      <c r="N170" s="32">
        <f>SUM(N165:N169)</f>
        <v>0</v>
      </c>
    </row>
    <row r="171" spans="1:30" ht="18" customHeight="1" thickTop="1" x14ac:dyDescent="0.25">
      <c r="A171" s="565"/>
      <c r="B171" s="566"/>
      <c r="C171" s="566"/>
      <c r="D171" s="566"/>
      <c r="E171" s="566"/>
      <c r="F171" s="566"/>
      <c r="G171" s="566"/>
      <c r="H171" s="566"/>
      <c r="I171" s="566"/>
      <c r="J171" s="566"/>
      <c r="K171" s="110" t="str">
        <f>Labour!AN12</f>
        <v>Camp Sub:</v>
      </c>
      <c r="L171" s="107">
        <f>R171</f>
        <v>0</v>
      </c>
      <c r="M171" s="114">
        <f>Labour!AO12</f>
        <v>65</v>
      </c>
      <c r="N171" s="106">
        <f>M171*L171</f>
        <v>0</v>
      </c>
      <c r="R171" s="58">
        <f>SUM(V10:V109)</f>
        <v>0</v>
      </c>
    </row>
    <row r="172" spans="1:30" ht="18" customHeight="1" thickBot="1" x14ac:dyDescent="0.3">
      <c r="A172" s="520"/>
      <c r="B172" s="521"/>
      <c r="C172" s="521"/>
      <c r="D172" s="521"/>
      <c r="E172" s="521"/>
      <c r="F172" s="521"/>
      <c r="G172" s="521"/>
      <c r="H172" s="521"/>
      <c r="I172" s="521"/>
      <c r="J172" s="521"/>
      <c r="K172" s="111" t="str">
        <f>Labour!AN13</f>
        <v>Reg Sub:</v>
      </c>
      <c r="L172" s="173">
        <f>R172</f>
        <v>0</v>
      </c>
      <c r="M172" s="103">
        <f>Labour!AO13</f>
        <v>130</v>
      </c>
      <c r="N172" s="104">
        <f>M172*L172</f>
        <v>0</v>
      </c>
      <c r="R172" s="58">
        <f>SUM(W10:W109)</f>
        <v>0</v>
      </c>
    </row>
    <row r="173" spans="1:30" ht="12" customHeight="1" thickTop="1" x14ac:dyDescent="0.25">
      <c r="A173" s="520"/>
      <c r="B173" s="521"/>
      <c r="C173" s="521"/>
      <c r="D173" s="521"/>
      <c r="E173" s="521"/>
      <c r="F173" s="521"/>
      <c r="G173" s="521"/>
      <c r="H173" s="521"/>
      <c r="I173" s="521"/>
      <c r="J173" s="521"/>
      <c r="K173" s="586" t="s">
        <v>72</v>
      </c>
      <c r="L173" s="587"/>
      <c r="M173" s="588"/>
      <c r="N173" s="563">
        <f>N110</f>
        <v>0</v>
      </c>
    </row>
    <row r="174" spans="1:30" s="18" customFormat="1" ht="12" customHeight="1" thickBot="1" x14ac:dyDescent="0.35">
      <c r="A174" s="520"/>
      <c r="B174" s="521"/>
      <c r="C174" s="521"/>
      <c r="D174" s="521"/>
      <c r="E174" s="521"/>
      <c r="F174" s="521"/>
      <c r="G174" s="521"/>
      <c r="H174" s="521"/>
      <c r="I174" s="521"/>
      <c r="J174" s="521"/>
      <c r="K174" s="547"/>
      <c r="L174" s="548"/>
      <c r="M174" s="549"/>
      <c r="N174" s="564"/>
      <c r="AD174" s="85"/>
    </row>
    <row r="175" spans="1:30" ht="12" customHeight="1" x14ac:dyDescent="0.25">
      <c r="A175" s="520"/>
      <c r="B175" s="521"/>
      <c r="C175" s="521"/>
      <c r="D175" s="521"/>
      <c r="E175" s="521"/>
      <c r="F175" s="521"/>
      <c r="G175" s="521"/>
      <c r="H175" s="521"/>
      <c r="I175" s="521"/>
      <c r="J175" s="521"/>
      <c r="K175" s="538" t="s">
        <v>71</v>
      </c>
      <c r="L175" s="539"/>
      <c r="M175" s="540"/>
      <c r="N175" s="578" t="e">
        <f>N162</f>
        <v>#VALUE!</v>
      </c>
    </row>
    <row r="176" spans="1:30" ht="12" customHeight="1" thickBot="1" x14ac:dyDescent="0.3">
      <c r="A176" s="520"/>
      <c r="B176" s="521"/>
      <c r="C176" s="521"/>
      <c r="D176" s="521"/>
      <c r="E176" s="521"/>
      <c r="F176" s="521"/>
      <c r="G176" s="521"/>
      <c r="H176" s="521"/>
      <c r="I176" s="521"/>
      <c r="J176" s="521"/>
      <c r="K176" s="541"/>
      <c r="L176" s="542"/>
      <c r="M176" s="543"/>
      <c r="N176" s="579"/>
    </row>
    <row r="177" spans="1:14" ht="12" customHeight="1" x14ac:dyDescent="0.25">
      <c r="A177" s="520"/>
      <c r="B177" s="521"/>
      <c r="C177" s="521"/>
      <c r="D177" s="521"/>
      <c r="E177" s="521"/>
      <c r="F177" s="521"/>
      <c r="G177" s="521"/>
      <c r="H177" s="521"/>
      <c r="I177" s="521"/>
      <c r="J177" s="521"/>
      <c r="K177" s="538" t="s">
        <v>126</v>
      </c>
      <c r="L177" s="539"/>
      <c r="M177" s="540"/>
      <c r="N177" s="536">
        <f>N170</f>
        <v>0</v>
      </c>
    </row>
    <row r="178" spans="1:14" ht="12" customHeight="1" thickBot="1" x14ac:dyDescent="0.3">
      <c r="A178" s="520"/>
      <c r="B178" s="521"/>
      <c r="C178" s="521"/>
      <c r="D178" s="521"/>
      <c r="E178" s="521"/>
      <c r="F178" s="521"/>
      <c r="G178" s="521"/>
      <c r="H178" s="521"/>
      <c r="I178" s="521"/>
      <c r="J178" s="521"/>
      <c r="K178" s="541"/>
      <c r="L178" s="542"/>
      <c r="M178" s="543"/>
      <c r="N178" s="537"/>
    </row>
    <row r="179" spans="1:14" ht="32.25" customHeight="1" thickBot="1" x14ac:dyDescent="0.3">
      <c r="A179" s="520"/>
      <c r="B179" s="521"/>
      <c r="C179" s="521"/>
      <c r="D179" s="521"/>
      <c r="E179" s="521"/>
      <c r="F179" s="521"/>
      <c r="G179" s="521"/>
      <c r="H179" s="521"/>
      <c r="I179" s="521"/>
      <c r="J179" s="521"/>
      <c r="K179" s="575" t="s">
        <v>73</v>
      </c>
      <c r="L179" s="576"/>
      <c r="M179" s="577"/>
      <c r="N179" s="503" t="e">
        <f>SUM(N171:N178)</f>
        <v>#VALUE!</v>
      </c>
    </row>
    <row r="180" spans="1:14" ht="13.8" thickTop="1" x14ac:dyDescent="0.25">
      <c r="A180" s="520"/>
      <c r="B180" s="521"/>
      <c r="C180" s="521"/>
      <c r="D180" s="521"/>
      <c r="E180" s="521"/>
      <c r="F180" s="521"/>
      <c r="G180" s="521"/>
      <c r="H180" s="521"/>
      <c r="I180" s="521"/>
      <c r="J180" s="521"/>
      <c r="K180" s="561" t="s">
        <v>74</v>
      </c>
      <c r="L180" s="562"/>
      <c r="M180" s="562"/>
      <c r="N180" s="504"/>
    </row>
    <row r="181" spans="1:14" ht="20.25" customHeight="1" x14ac:dyDescent="0.3">
      <c r="A181" s="584"/>
      <c r="B181" s="585"/>
      <c r="C181" s="585"/>
      <c r="D181" s="585"/>
      <c r="E181" s="585"/>
      <c r="F181" s="585"/>
      <c r="G181" s="585"/>
      <c r="H181" s="585"/>
      <c r="I181" s="585"/>
      <c r="J181" s="585"/>
      <c r="K181" s="130" t="str">
        <f>N8</f>
        <v>I1000</v>
      </c>
      <c r="L181" s="131" t="str">
        <f ca="1">RIGHT(YEAR(M3),2)&amp;RIGHT("0"&amp;MONTH(M3),2)&amp;RIGHT("0"&amp;DAY(M3),2)</f>
        <v>170802</v>
      </c>
      <c r="M181" s="132" t="str">
        <f>Labour!EH3</f>
        <v>N</v>
      </c>
      <c r="N181" s="505"/>
    </row>
  </sheetData>
  <mergeCells count="321">
    <mergeCell ref="Y5:AF5"/>
    <mergeCell ref="D6:N6"/>
    <mergeCell ref="D7:N7"/>
    <mergeCell ref="Y7:AA7"/>
    <mergeCell ref="A1:N1"/>
    <mergeCell ref="A2:N2"/>
    <mergeCell ref="D3:K3"/>
    <mergeCell ref="M3:N3"/>
    <mergeCell ref="D4:K4"/>
    <mergeCell ref="M4:N4"/>
    <mergeCell ref="A8:C8"/>
    <mergeCell ref="D8:F8"/>
    <mergeCell ref="J8:K8"/>
    <mergeCell ref="L8:M8"/>
    <mergeCell ref="A9:B9"/>
    <mergeCell ref="C9:E9"/>
    <mergeCell ref="O4:P4"/>
    <mergeCell ref="A5:C7"/>
    <mergeCell ref="D5:N5"/>
    <mergeCell ref="C25:E25"/>
    <mergeCell ref="C26:E26"/>
    <mergeCell ref="C27:E27"/>
    <mergeCell ref="C28:E28"/>
    <mergeCell ref="C29:E29"/>
    <mergeCell ref="C30:E30"/>
    <mergeCell ref="C19:E19"/>
    <mergeCell ref="C20:E20"/>
    <mergeCell ref="C21:E21"/>
    <mergeCell ref="C22:E22"/>
    <mergeCell ref="C23:E23"/>
    <mergeCell ref="C24:E24"/>
    <mergeCell ref="C37:E37"/>
    <mergeCell ref="C38:E38"/>
    <mergeCell ref="C39:E39"/>
    <mergeCell ref="C40:E40"/>
    <mergeCell ref="C41:E41"/>
    <mergeCell ref="C42:E42"/>
    <mergeCell ref="C31:E31"/>
    <mergeCell ref="C32:E32"/>
    <mergeCell ref="C33:E33"/>
    <mergeCell ref="C34:E34"/>
    <mergeCell ref="C35:E35"/>
    <mergeCell ref="C36:E36"/>
    <mergeCell ref="C49:E49"/>
    <mergeCell ref="C50:E50"/>
    <mergeCell ref="C51:E51"/>
    <mergeCell ref="C52:E52"/>
    <mergeCell ref="C53:E53"/>
    <mergeCell ref="C54:E54"/>
    <mergeCell ref="C43:E43"/>
    <mergeCell ref="C44:E44"/>
    <mergeCell ref="C45:E45"/>
    <mergeCell ref="C46:E46"/>
    <mergeCell ref="C47:E47"/>
    <mergeCell ref="C48:E48"/>
    <mergeCell ref="C61:E61"/>
    <mergeCell ref="C62:E62"/>
    <mergeCell ref="C63:E63"/>
    <mergeCell ref="C64:E64"/>
    <mergeCell ref="C65:E65"/>
    <mergeCell ref="C66:E66"/>
    <mergeCell ref="C55:E55"/>
    <mergeCell ref="C56:E56"/>
    <mergeCell ref="C57:E57"/>
    <mergeCell ref="C58:E58"/>
    <mergeCell ref="C59:E59"/>
    <mergeCell ref="C60:E60"/>
    <mergeCell ref="C73:E73"/>
    <mergeCell ref="C74:E74"/>
    <mergeCell ref="C75:E75"/>
    <mergeCell ref="C76:E76"/>
    <mergeCell ref="C77:E77"/>
    <mergeCell ref="C78:E78"/>
    <mergeCell ref="C67:E67"/>
    <mergeCell ref="C68:E68"/>
    <mergeCell ref="C69:E69"/>
    <mergeCell ref="C70:E70"/>
    <mergeCell ref="C71:E71"/>
    <mergeCell ref="C72:E72"/>
    <mergeCell ref="C85:E85"/>
    <mergeCell ref="C86:E86"/>
    <mergeCell ref="C87:E87"/>
    <mergeCell ref="C88:E88"/>
    <mergeCell ref="C89:E89"/>
    <mergeCell ref="C90:E90"/>
    <mergeCell ref="C79:E79"/>
    <mergeCell ref="C80:E80"/>
    <mergeCell ref="C81:E81"/>
    <mergeCell ref="C82:E82"/>
    <mergeCell ref="C83:E83"/>
    <mergeCell ref="C84:E84"/>
    <mergeCell ref="C99:E99"/>
    <mergeCell ref="C100:E100"/>
    <mergeCell ref="C101:E101"/>
    <mergeCell ref="C102:E102"/>
    <mergeCell ref="C91:E91"/>
    <mergeCell ref="C92:E92"/>
    <mergeCell ref="C93:E93"/>
    <mergeCell ref="C94:E94"/>
    <mergeCell ref="C95:E95"/>
    <mergeCell ref="C96:E96"/>
    <mergeCell ref="C109:E109"/>
    <mergeCell ref="A110:M110"/>
    <mergeCell ref="A111:B111"/>
    <mergeCell ref="C111:D111"/>
    <mergeCell ref="E111:H111"/>
    <mergeCell ref="I111:K111"/>
    <mergeCell ref="C103:E103"/>
    <mergeCell ref="C104:E104"/>
    <mergeCell ref="C105:E105"/>
    <mergeCell ref="C106:E106"/>
    <mergeCell ref="C107:E107"/>
    <mergeCell ref="C108:E108"/>
    <mergeCell ref="A10:A109"/>
    <mergeCell ref="C10:E10"/>
    <mergeCell ref="C11:E11"/>
    <mergeCell ref="C12:E12"/>
    <mergeCell ref="C13:E13"/>
    <mergeCell ref="C14:E14"/>
    <mergeCell ref="C15:E15"/>
    <mergeCell ref="C16:E16"/>
    <mergeCell ref="C17:E17"/>
    <mergeCell ref="C18:E18"/>
    <mergeCell ref="C97:E97"/>
    <mergeCell ref="C98:E98"/>
    <mergeCell ref="C115:D115"/>
    <mergeCell ref="E115:H115"/>
    <mergeCell ref="I115:K115"/>
    <mergeCell ref="C116:D116"/>
    <mergeCell ref="E116:H116"/>
    <mergeCell ref="I116:K116"/>
    <mergeCell ref="A112:A161"/>
    <mergeCell ref="C112:D112"/>
    <mergeCell ref="E112:H112"/>
    <mergeCell ref="I112:K112"/>
    <mergeCell ref="C113:D113"/>
    <mergeCell ref="E113:H113"/>
    <mergeCell ref="I113:K113"/>
    <mergeCell ref="C114:D114"/>
    <mergeCell ref="E114:H114"/>
    <mergeCell ref="I114:K114"/>
    <mergeCell ref="C119:D119"/>
    <mergeCell ref="E119:H119"/>
    <mergeCell ref="I119:K119"/>
    <mergeCell ref="C120:D120"/>
    <mergeCell ref="E120:H120"/>
    <mergeCell ref="I120:K120"/>
    <mergeCell ref="C117:D117"/>
    <mergeCell ref="E117:H117"/>
    <mergeCell ref="I117:K117"/>
    <mergeCell ref="C118:D118"/>
    <mergeCell ref="E118:H118"/>
    <mergeCell ref="I118:K118"/>
    <mergeCell ref="C123:D123"/>
    <mergeCell ref="E123:H123"/>
    <mergeCell ref="I123:K123"/>
    <mergeCell ref="C124:D124"/>
    <mergeCell ref="E124:H124"/>
    <mergeCell ref="I124:K124"/>
    <mergeCell ref="C121:D121"/>
    <mergeCell ref="E121:H121"/>
    <mergeCell ref="I121:K121"/>
    <mergeCell ref="C122:D122"/>
    <mergeCell ref="E122:H122"/>
    <mergeCell ref="I122:K122"/>
    <mergeCell ref="C127:D127"/>
    <mergeCell ref="E127:H127"/>
    <mergeCell ref="I127:K127"/>
    <mergeCell ref="C128:D128"/>
    <mergeCell ref="E128:H128"/>
    <mergeCell ref="I128:K128"/>
    <mergeCell ref="C125:D125"/>
    <mergeCell ref="E125:H125"/>
    <mergeCell ref="I125:K125"/>
    <mergeCell ref="C126:D126"/>
    <mergeCell ref="E126:H126"/>
    <mergeCell ref="I126:K126"/>
    <mergeCell ref="C131:D131"/>
    <mergeCell ref="E131:H131"/>
    <mergeCell ref="I131:K131"/>
    <mergeCell ref="C132:D132"/>
    <mergeCell ref="E132:H132"/>
    <mergeCell ref="I132:K132"/>
    <mergeCell ref="C129:D129"/>
    <mergeCell ref="E129:H129"/>
    <mergeCell ref="I129:K129"/>
    <mergeCell ref="C130:D130"/>
    <mergeCell ref="E130:H130"/>
    <mergeCell ref="I130:K130"/>
    <mergeCell ref="C135:D135"/>
    <mergeCell ref="E135:H135"/>
    <mergeCell ref="I135:K135"/>
    <mergeCell ref="C136:D136"/>
    <mergeCell ref="E136:H136"/>
    <mergeCell ref="I136:K136"/>
    <mergeCell ref="C133:D133"/>
    <mergeCell ref="E133:H133"/>
    <mergeCell ref="I133:K133"/>
    <mergeCell ref="C134:D134"/>
    <mergeCell ref="E134:H134"/>
    <mergeCell ref="I134:K134"/>
    <mergeCell ref="C139:D139"/>
    <mergeCell ref="E139:H139"/>
    <mergeCell ref="I139:K139"/>
    <mergeCell ref="C140:D140"/>
    <mergeCell ref="E140:H140"/>
    <mergeCell ref="I140:K140"/>
    <mergeCell ref="C137:D137"/>
    <mergeCell ref="E137:H137"/>
    <mergeCell ref="I137:K137"/>
    <mergeCell ref="C138:D138"/>
    <mergeCell ref="E138:H138"/>
    <mergeCell ref="I138:K138"/>
    <mergeCell ref="C143:D143"/>
    <mergeCell ref="E143:H143"/>
    <mergeCell ref="I143:K143"/>
    <mergeCell ref="C144:D144"/>
    <mergeCell ref="E144:H144"/>
    <mergeCell ref="I144:K144"/>
    <mergeCell ref="C141:D141"/>
    <mergeCell ref="E141:H141"/>
    <mergeCell ref="I141:K141"/>
    <mergeCell ref="C142:D142"/>
    <mergeCell ref="E142:H142"/>
    <mergeCell ref="I142:K142"/>
    <mergeCell ref="C147:D147"/>
    <mergeCell ref="E147:H147"/>
    <mergeCell ref="I147:K147"/>
    <mergeCell ref="C148:D148"/>
    <mergeCell ref="E148:H148"/>
    <mergeCell ref="I148:K148"/>
    <mergeCell ref="C145:D145"/>
    <mergeCell ref="E145:H145"/>
    <mergeCell ref="I145:K145"/>
    <mergeCell ref="C146:D146"/>
    <mergeCell ref="E146:H146"/>
    <mergeCell ref="I146:K146"/>
    <mergeCell ref="C151:D151"/>
    <mergeCell ref="E151:H151"/>
    <mergeCell ref="I151:K151"/>
    <mergeCell ref="C152:D152"/>
    <mergeCell ref="E152:H152"/>
    <mergeCell ref="I152:K152"/>
    <mergeCell ref="C149:D149"/>
    <mergeCell ref="E149:H149"/>
    <mergeCell ref="I149:K149"/>
    <mergeCell ref="C150:D150"/>
    <mergeCell ref="E150:H150"/>
    <mergeCell ref="I150:K150"/>
    <mergeCell ref="C155:D155"/>
    <mergeCell ref="E155:H155"/>
    <mergeCell ref="I155:K155"/>
    <mergeCell ref="C156:D156"/>
    <mergeCell ref="E156:H156"/>
    <mergeCell ref="I156:K156"/>
    <mergeCell ref="C153:D153"/>
    <mergeCell ref="E153:H153"/>
    <mergeCell ref="I153:K153"/>
    <mergeCell ref="C154:D154"/>
    <mergeCell ref="E154:H154"/>
    <mergeCell ref="I154:K154"/>
    <mergeCell ref="C159:D159"/>
    <mergeCell ref="E159:H159"/>
    <mergeCell ref="I159:K159"/>
    <mergeCell ref="C160:D160"/>
    <mergeCell ref="E160:H160"/>
    <mergeCell ref="I160:K160"/>
    <mergeCell ref="C157:D157"/>
    <mergeCell ref="E157:H157"/>
    <mergeCell ref="I157:K157"/>
    <mergeCell ref="C158:D158"/>
    <mergeCell ref="E158:H158"/>
    <mergeCell ref="I158:K158"/>
    <mergeCell ref="C161:D161"/>
    <mergeCell ref="E161:H161"/>
    <mergeCell ref="I161:K161"/>
    <mergeCell ref="A162:M162"/>
    <mergeCell ref="A163:B164"/>
    <mergeCell ref="C163:D164"/>
    <mergeCell ref="E163:F164"/>
    <mergeCell ref="G163:H164"/>
    <mergeCell ref="I163:J164"/>
    <mergeCell ref="K163:L164"/>
    <mergeCell ref="I166:J166"/>
    <mergeCell ref="K166:L166"/>
    <mergeCell ref="C167:D167"/>
    <mergeCell ref="E167:F167"/>
    <mergeCell ref="G167:H167"/>
    <mergeCell ref="I167:J167"/>
    <mergeCell ref="K167:L167"/>
    <mergeCell ref="N163:N164"/>
    <mergeCell ref="A165:A169"/>
    <mergeCell ref="C165:D165"/>
    <mergeCell ref="E165:F165"/>
    <mergeCell ref="G165:H165"/>
    <mergeCell ref="I165:J165"/>
    <mergeCell ref="K165:L165"/>
    <mergeCell ref="C166:D166"/>
    <mergeCell ref="E166:F166"/>
    <mergeCell ref="G166:H166"/>
    <mergeCell ref="C168:D168"/>
    <mergeCell ref="E168:F168"/>
    <mergeCell ref="G168:H168"/>
    <mergeCell ref="I168:J168"/>
    <mergeCell ref="K168:L168"/>
    <mergeCell ref="C169:D169"/>
    <mergeCell ref="E169:F169"/>
    <mergeCell ref="G169:H169"/>
    <mergeCell ref="I169:J169"/>
    <mergeCell ref="K169:L169"/>
    <mergeCell ref="K180:M180"/>
    <mergeCell ref="A170:M170"/>
    <mergeCell ref="A171:J181"/>
    <mergeCell ref="K173:M174"/>
    <mergeCell ref="N173:N174"/>
    <mergeCell ref="K175:M176"/>
    <mergeCell ref="N175:N176"/>
    <mergeCell ref="K177:M178"/>
    <mergeCell ref="N177:N178"/>
    <mergeCell ref="K179:M179"/>
    <mergeCell ref="N179:N181"/>
  </mergeCells>
  <printOptions horizontalCentered="1" verticalCentered="1" gridLines="1"/>
  <pageMargins left="0.2" right="0.2" top="0.02" bottom="0.02" header="0.2" footer="0.5"/>
  <pageSetup scale="69" orientation="portrait" horizontalDpi="300" r:id="rId1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pageSetUpPr fitToPage="1"/>
  </sheetPr>
  <dimension ref="A1:AG181"/>
  <sheetViews>
    <sheetView workbookViewId="0">
      <selection sqref="A1:N1"/>
    </sheetView>
    <sheetView workbookViewId="1">
      <selection sqref="A1:N1"/>
    </sheetView>
  </sheetViews>
  <sheetFormatPr defaultColWidth="9.109375" defaultRowHeight="13.2" x14ac:dyDescent="0.25"/>
  <cols>
    <col min="1" max="1" width="2.6640625" style="2" customWidth="1"/>
    <col min="2" max="2" width="3.44140625" style="2" customWidth="1"/>
    <col min="3" max="3" width="8.44140625" style="2" customWidth="1"/>
    <col min="4" max="4" width="14.33203125" style="2" customWidth="1"/>
    <col min="5" max="5" width="7.109375" style="2" customWidth="1"/>
    <col min="6" max="6" width="5.6640625" style="2" customWidth="1"/>
    <col min="7" max="7" width="5" style="2" customWidth="1"/>
    <col min="8" max="8" width="4.33203125" style="2" customWidth="1"/>
    <col min="9" max="9" width="7.5546875" style="2" customWidth="1"/>
    <col min="10" max="10" width="9.44140625" style="2" customWidth="1"/>
    <col min="11" max="13" width="9.5546875" style="2" customWidth="1"/>
    <col min="14" max="14" width="16.44140625" style="2" customWidth="1"/>
    <col min="15" max="15" width="9.109375" style="2"/>
    <col min="16" max="16" width="2.88671875" style="2" customWidth="1"/>
    <col min="17" max="17" width="3.6640625" style="2" customWidth="1"/>
    <col min="18" max="18" width="18.33203125" style="2" customWidth="1"/>
    <col min="19" max="19" width="9.109375" style="2" customWidth="1"/>
    <col min="20" max="20" width="10.109375" style="2" customWidth="1"/>
    <col min="21" max="29" width="9.109375" style="2" customWidth="1"/>
    <col min="30" max="30" width="4.44140625" style="178" customWidth="1"/>
    <col min="31" max="31" width="4.109375" style="2" customWidth="1"/>
    <col min="32" max="32" width="4.5546875" style="2" customWidth="1"/>
    <col min="33" max="33" width="9.109375" style="2" customWidth="1"/>
    <col min="34" max="16384" width="9.109375" style="2"/>
  </cols>
  <sheetData>
    <row r="1" spans="1:33" x14ac:dyDescent="0.25">
      <c r="A1" s="517" t="s">
        <v>54</v>
      </c>
      <c r="B1" s="518"/>
      <c r="C1" s="518"/>
      <c r="D1" s="518"/>
      <c r="E1" s="518"/>
      <c r="F1" s="518"/>
      <c r="G1" s="518"/>
      <c r="H1" s="518"/>
      <c r="I1" s="518"/>
      <c r="J1" s="518"/>
      <c r="K1" s="518"/>
      <c r="L1" s="518"/>
      <c r="M1" s="518"/>
      <c r="N1" s="519"/>
    </row>
    <row r="2" spans="1:33" ht="18.75" customHeight="1" x14ac:dyDescent="0.25">
      <c r="A2" s="520" t="s">
        <v>55</v>
      </c>
      <c r="B2" s="521"/>
      <c r="C2" s="521"/>
      <c r="D2" s="521"/>
      <c r="E2" s="521"/>
      <c r="F2" s="521"/>
      <c r="G2" s="521"/>
      <c r="H2" s="521"/>
      <c r="I2" s="521"/>
      <c r="J2" s="521"/>
      <c r="K2" s="521"/>
      <c r="L2" s="521"/>
      <c r="M2" s="521"/>
      <c r="N2" s="522"/>
      <c r="U2" s="76" t="s">
        <v>78</v>
      </c>
      <c r="V2" s="108"/>
      <c r="W2" s="108"/>
    </row>
    <row r="3" spans="1:33" ht="19.5" customHeight="1" x14ac:dyDescent="0.25">
      <c r="A3" s="30" t="s">
        <v>56</v>
      </c>
      <c r="B3" s="68"/>
      <c r="C3" s="68"/>
      <c r="D3" s="523" t="str">
        <f>Labour!AM7</f>
        <v/>
      </c>
      <c r="E3" s="523"/>
      <c r="F3" s="523"/>
      <c r="G3" s="523"/>
      <c r="H3" s="523"/>
      <c r="I3" s="523"/>
      <c r="J3" s="523"/>
      <c r="K3" s="523"/>
      <c r="L3" s="3" t="s">
        <v>57</v>
      </c>
      <c r="M3" s="524">
        <f ca="1">Labour!AM3</f>
        <v>42949</v>
      </c>
      <c r="N3" s="525"/>
      <c r="R3" s="73"/>
      <c r="S3" s="74" t="s">
        <v>134</v>
      </c>
      <c r="T3" s="75">
        <v>100</v>
      </c>
      <c r="U3" s="77">
        <f>Labour!Y17</f>
        <v>0</v>
      </c>
      <c r="V3" s="109"/>
      <c r="W3" s="109"/>
    </row>
    <row r="4" spans="1:33" ht="19.5" customHeight="1" x14ac:dyDescent="0.25">
      <c r="A4" s="30" t="s">
        <v>58</v>
      </c>
      <c r="B4" s="68"/>
      <c r="C4" s="68"/>
      <c r="D4" s="616">
        <f>Labour!EF6</f>
        <v>0</v>
      </c>
      <c r="E4" s="617"/>
      <c r="F4" s="617"/>
      <c r="G4" s="617"/>
      <c r="H4" s="617"/>
      <c r="I4" s="617"/>
      <c r="J4" s="617"/>
      <c r="K4" s="617"/>
      <c r="L4" s="3" t="s">
        <v>75</v>
      </c>
      <c r="M4" s="616">
        <f>Labour!EF5</f>
        <v>0</v>
      </c>
      <c r="N4" s="618"/>
      <c r="O4" s="615"/>
      <c r="P4" s="615"/>
      <c r="R4" s="73"/>
      <c r="S4" s="74" t="s">
        <v>135</v>
      </c>
      <c r="T4" s="75">
        <v>50</v>
      </c>
      <c r="U4" s="86">
        <f>Equipment!Z6</f>
        <v>143</v>
      </c>
      <c r="V4" s="109"/>
      <c r="W4" s="109"/>
      <c r="Y4" s="89" t="str">
        <f>Equipment!AK7</f>
        <v>Operator Service Trucks</v>
      </c>
      <c r="Z4" s="82"/>
      <c r="AA4" s="82"/>
      <c r="AB4" s="90">
        <f>SUM(AG10:AG109)</f>
        <v>0</v>
      </c>
    </row>
    <row r="5" spans="1:33" ht="14.4" x14ac:dyDescent="0.3">
      <c r="A5" s="526" t="s">
        <v>59</v>
      </c>
      <c r="B5" s="527"/>
      <c r="C5" s="527"/>
      <c r="D5" s="533"/>
      <c r="E5" s="534"/>
      <c r="F5" s="534"/>
      <c r="G5" s="534"/>
      <c r="H5" s="534"/>
      <c r="I5" s="534"/>
      <c r="J5" s="534"/>
      <c r="K5" s="534"/>
      <c r="L5" s="534"/>
      <c r="M5" s="534"/>
      <c r="N5" s="535"/>
      <c r="Y5" s="477" t="str">
        <f>CONCATENATE(AF10,AF11,AF12,AF13,AF14,AF15,AF16,AF17,AF18,AF19,AF20,AF21,AF22,AF23,AF24,AF25,AF26,AF27,AF28,AF29,AF30,AF31,AF32,AF33,AF34,AF35,AF36,AF37,AF38,AF39,AF40,AF41,AF42,AF43,AF44,AF45,AF46,AF47,AF48,AF49,AF50,AF51,AF52,AF53,AF54,AF55,AF56,AF57,AF58,AF59,AF60,AF61,AF62,AF63,AF64,AF65,AF66,AF67,AF68,AF69,AF70,AF71,AF72,AF73,AF74,AF75,AF76,AF77,AF78,AF79,AF80,AF81,AF82,AF83,AF84,AF85,AF86,AF87,AF88,AF89,AF90,AF91,AF92,AF93,AF94,AF95,AF96,AF97,AF98,AF99,AF100,AF101,AF102,AF103,AF104,AF105,AF106,AF107,AF108,AF109)</f>
        <v/>
      </c>
      <c r="Z5" s="477"/>
      <c r="AA5" s="477"/>
      <c r="AB5" s="477"/>
      <c r="AC5" s="477"/>
      <c r="AD5" s="477"/>
      <c r="AE5" s="477"/>
      <c r="AF5" s="477"/>
    </row>
    <row r="6" spans="1:33" ht="14.4" x14ac:dyDescent="0.3">
      <c r="A6" s="528"/>
      <c r="B6" s="527"/>
      <c r="C6" s="527"/>
      <c r="D6" s="533"/>
      <c r="E6" s="534"/>
      <c r="F6" s="534"/>
      <c r="G6" s="534"/>
      <c r="H6" s="534"/>
      <c r="I6" s="534"/>
      <c r="J6" s="534"/>
      <c r="K6" s="534"/>
      <c r="L6" s="534"/>
      <c r="M6" s="534"/>
      <c r="N6" s="535"/>
    </row>
    <row r="7" spans="1:33" x14ac:dyDescent="0.25">
      <c r="A7" s="528"/>
      <c r="B7" s="527"/>
      <c r="C7" s="527"/>
      <c r="D7" s="590"/>
      <c r="E7" s="590"/>
      <c r="F7" s="590"/>
      <c r="G7" s="590"/>
      <c r="H7" s="590"/>
      <c r="I7" s="590"/>
      <c r="J7" s="590"/>
      <c r="K7" s="590"/>
      <c r="L7" s="590"/>
      <c r="M7" s="590"/>
      <c r="N7" s="591"/>
      <c r="R7" s="20"/>
      <c r="S7" s="20"/>
      <c r="T7" s="20"/>
      <c r="U7" s="20"/>
      <c r="V7" s="20"/>
      <c r="W7" s="20"/>
      <c r="Y7" s="500" t="str">
        <f>J9</f>
        <v>UNITS (hr,day,m)</v>
      </c>
      <c r="Z7" s="501"/>
      <c r="AA7" s="502"/>
      <c r="AB7" s="20"/>
      <c r="AD7" s="178">
        <f>SUM(AD10:AD109)</f>
        <v>0</v>
      </c>
    </row>
    <row r="8" spans="1:33" ht="13.8" thickBot="1" x14ac:dyDescent="0.3">
      <c r="A8" s="513"/>
      <c r="B8" s="514"/>
      <c r="C8" s="514"/>
      <c r="D8" s="514"/>
      <c r="E8" s="514"/>
      <c r="F8" s="514"/>
      <c r="G8" s="174"/>
      <c r="H8" s="175"/>
      <c r="I8" s="174"/>
      <c r="J8" s="515"/>
      <c r="K8" s="515"/>
      <c r="L8" s="516" t="s">
        <v>60</v>
      </c>
      <c r="M8" s="516"/>
      <c r="N8" s="31" t="str">
        <f>Labour!AO5</f>
        <v>I1000</v>
      </c>
      <c r="R8" s="20" t="str">
        <f>C9</f>
        <v>EMPLOYEE</v>
      </c>
      <c r="S8" s="20" t="str">
        <f>F9</f>
        <v>TRK</v>
      </c>
      <c r="T8" s="19" t="s">
        <v>146</v>
      </c>
      <c r="U8" s="20" t="str">
        <f>H9</f>
        <v>SUB</v>
      </c>
      <c r="V8" s="20">
        <f>Labour!AO12</f>
        <v>65</v>
      </c>
      <c r="W8" s="20">
        <f>Labour!AO13</f>
        <v>130</v>
      </c>
      <c r="X8" s="20" t="str">
        <f>I9</f>
        <v>CLASS</v>
      </c>
      <c r="Y8" s="21" t="s">
        <v>19</v>
      </c>
      <c r="Z8" s="22" t="s">
        <v>21</v>
      </c>
      <c r="AA8" s="23" t="s">
        <v>12</v>
      </c>
      <c r="AB8" s="20" t="str">
        <f>K9</f>
        <v>Rate</v>
      </c>
      <c r="AC8" s="20" t="str">
        <f>L9</f>
        <v>OT HRS</v>
      </c>
      <c r="AD8" s="29" t="s">
        <v>147</v>
      </c>
    </row>
    <row r="9" spans="1:33" s="178" customFormat="1" ht="26.25" customHeight="1" thickTop="1" thickBot="1" x14ac:dyDescent="0.3">
      <c r="A9" s="494"/>
      <c r="B9" s="495"/>
      <c r="C9" s="510" t="s">
        <v>76</v>
      </c>
      <c r="D9" s="511"/>
      <c r="E9" s="512"/>
      <c r="F9" s="5" t="s">
        <v>61</v>
      </c>
      <c r="G9" s="8" t="s">
        <v>145</v>
      </c>
      <c r="H9" s="6" t="s">
        <v>62</v>
      </c>
      <c r="I9" s="172" t="s">
        <v>63</v>
      </c>
      <c r="J9" s="8" t="s">
        <v>64</v>
      </c>
      <c r="K9" s="9" t="s">
        <v>65</v>
      </c>
      <c r="L9" s="8" t="s">
        <v>66</v>
      </c>
      <c r="M9" s="6" t="s">
        <v>67</v>
      </c>
      <c r="N9" s="172" t="s">
        <v>68</v>
      </c>
      <c r="R9" s="88">
        <f>Labour!Y5</f>
        <v>16</v>
      </c>
      <c r="S9" s="176">
        <f>R9+11</f>
        <v>27</v>
      </c>
      <c r="T9" s="171">
        <f>Labour!Y6</f>
        <v>175</v>
      </c>
      <c r="U9" s="176">
        <f>T9+1</f>
        <v>176</v>
      </c>
      <c r="V9" s="176">
        <f>R9+9</f>
        <v>25</v>
      </c>
      <c r="W9" s="176">
        <f>V9</f>
        <v>25</v>
      </c>
      <c r="X9" s="176">
        <f>R9+5</f>
        <v>21</v>
      </c>
      <c r="Y9" s="176">
        <f>T9-3</f>
        <v>172</v>
      </c>
      <c r="Z9" s="176">
        <f>T9-1</f>
        <v>174</v>
      </c>
      <c r="AA9" s="24"/>
      <c r="AB9" s="176">
        <f>R9+6</f>
        <v>22</v>
      </c>
      <c r="AC9" s="177">
        <f>T9-2</f>
        <v>173</v>
      </c>
      <c r="AD9" s="29" t="s">
        <v>5</v>
      </c>
    </row>
    <row r="10" spans="1:33" ht="12.75" customHeight="1" thickTop="1" x14ac:dyDescent="0.25">
      <c r="A10" s="496" t="s">
        <v>69</v>
      </c>
      <c r="B10" s="11">
        <v>1</v>
      </c>
      <c r="C10" s="474">
        <f>R10</f>
        <v>0</v>
      </c>
      <c r="D10" s="475"/>
      <c r="E10" s="476"/>
      <c r="F10" s="12">
        <f>S10</f>
        <v>0</v>
      </c>
      <c r="G10" s="12">
        <f>T10</f>
        <v>0</v>
      </c>
      <c r="H10" s="12">
        <f>U10</f>
        <v>0</v>
      </c>
      <c r="I10" s="12">
        <f t="shared" ref="I10:I73" si="0">X10</f>
        <v>0</v>
      </c>
      <c r="J10" s="67">
        <f>AA10</f>
        <v>0</v>
      </c>
      <c r="K10" s="13">
        <f>AB10</f>
        <v>0</v>
      </c>
      <c r="L10" s="12">
        <f>AC10</f>
        <v>0</v>
      </c>
      <c r="M10" s="14">
        <f>IF(L10&gt;0,VLOOKUP(I10,Labour!$AR$1:$AT$15,3,FALSE),0)</f>
        <v>0</v>
      </c>
      <c r="N10" s="69">
        <f t="shared" ref="N10:N73" si="1">J10*K10+L10*M10</f>
        <v>0</v>
      </c>
      <c r="R10" s="83">
        <f t="shared" ref="R10:U29" si="2">IF($B10&lt;=$U$3,VLOOKUP($B10,XTABLE,R$9,FALSE),0)</f>
        <v>0</v>
      </c>
      <c r="S10" s="83">
        <f t="shared" si="2"/>
        <v>0</v>
      </c>
      <c r="T10" s="83">
        <f t="shared" si="2"/>
        <v>0</v>
      </c>
      <c r="U10" s="83">
        <f t="shared" si="2"/>
        <v>0</v>
      </c>
      <c r="V10" s="83">
        <f t="shared" ref="V10:W29" si="3">IF($B10&lt;=$U$3,IF(VLOOKUP($B10,XTABLE,V$9,FALSE)=V$8,$U10,0),0)</f>
        <v>0</v>
      </c>
      <c r="W10" s="83">
        <f t="shared" si="3"/>
        <v>0</v>
      </c>
      <c r="X10" s="83">
        <f t="shared" ref="X10:Z29" si="4">IF($B10&lt;=$U$3,VLOOKUP($B10,XTABLE,X$9,FALSE),0)</f>
        <v>0</v>
      </c>
      <c r="Y10" s="83">
        <f t="shared" si="4"/>
        <v>0</v>
      </c>
      <c r="Z10" s="83">
        <f t="shared" si="4"/>
        <v>0</v>
      </c>
      <c r="AA10" s="171">
        <f>Y10+Z10</f>
        <v>0</v>
      </c>
      <c r="AB10" s="83">
        <f t="shared" ref="AB10:AC29" si="5">IF($B10&lt;=$U$3,VLOOKUP($B10,XTABLE,AB$9,FALSE),0)</f>
        <v>0</v>
      </c>
      <c r="AC10" s="83">
        <f t="shared" si="5"/>
        <v>0</v>
      </c>
      <c r="AD10" s="171">
        <f>IF(AND(T10&lt;&gt;0,X10="op"),1,0)</f>
        <v>0</v>
      </c>
      <c r="AE10" s="171">
        <f>AD10</f>
        <v>0</v>
      </c>
      <c r="AF10" s="82" t="str">
        <f>IF(AND(AD10=1,AE10&lt;$AD$7),S10&amp;", ",IF(AND(AD10=1,AE10=$AD$7),S10,""))</f>
        <v/>
      </c>
      <c r="AG10" s="171">
        <f>IF(AD10=1,T10,0)</f>
        <v>0</v>
      </c>
    </row>
    <row r="11" spans="1:33" ht="12" customHeight="1" x14ac:dyDescent="0.25">
      <c r="A11" s="497"/>
      <c r="B11" s="15">
        <v>2</v>
      </c>
      <c r="C11" s="468">
        <f t="shared" ref="C11:C74" si="6">R11</f>
        <v>0</v>
      </c>
      <c r="D11" s="469"/>
      <c r="E11" s="470"/>
      <c r="F11" s="67">
        <f t="shared" ref="F11:H38" si="7">S11</f>
        <v>0</v>
      </c>
      <c r="G11" s="67">
        <f t="shared" si="7"/>
        <v>0</v>
      </c>
      <c r="H11" s="67">
        <f t="shared" si="7"/>
        <v>0</v>
      </c>
      <c r="I11" s="67">
        <f t="shared" si="0"/>
        <v>0</v>
      </c>
      <c r="J11" s="67">
        <f t="shared" ref="J11:L38" si="8">AA11</f>
        <v>0</v>
      </c>
      <c r="K11" s="16">
        <f t="shared" si="8"/>
        <v>0</v>
      </c>
      <c r="L11" s="67">
        <f t="shared" si="8"/>
        <v>0</v>
      </c>
      <c r="M11" s="17">
        <f>IF(L11&gt;0,VLOOKUP(I11,Labour!$AR$1:$AT$15,3,FALSE),0)</f>
        <v>0</v>
      </c>
      <c r="N11" s="70">
        <f t="shared" si="1"/>
        <v>0</v>
      </c>
      <c r="R11" s="83">
        <f t="shared" si="2"/>
        <v>0</v>
      </c>
      <c r="S11" s="83">
        <f t="shared" si="2"/>
        <v>0</v>
      </c>
      <c r="T11" s="83">
        <f t="shared" si="2"/>
        <v>0</v>
      </c>
      <c r="U11" s="83">
        <f t="shared" si="2"/>
        <v>0</v>
      </c>
      <c r="V11" s="83">
        <f t="shared" si="3"/>
        <v>0</v>
      </c>
      <c r="W11" s="83">
        <f t="shared" si="3"/>
        <v>0</v>
      </c>
      <c r="X11" s="83">
        <f t="shared" si="4"/>
        <v>0</v>
      </c>
      <c r="Y11" s="83">
        <f t="shared" si="4"/>
        <v>0</v>
      </c>
      <c r="Z11" s="83">
        <f t="shared" si="4"/>
        <v>0</v>
      </c>
      <c r="AA11" s="171">
        <f t="shared" ref="AA11:AA74" si="9">Y11+Z11</f>
        <v>0</v>
      </c>
      <c r="AB11" s="83">
        <f t="shared" si="5"/>
        <v>0</v>
      </c>
      <c r="AC11" s="83">
        <f t="shared" si="5"/>
        <v>0</v>
      </c>
      <c r="AD11" s="171">
        <f t="shared" ref="AD11:AD74" si="10">IF(AND(T11&lt;&gt;0,X11="op"),1,0)</f>
        <v>0</v>
      </c>
      <c r="AE11" s="171">
        <f>IF(AD11=1,SUM(AD$10:AD11),0)</f>
        <v>0</v>
      </c>
      <c r="AF11" s="82" t="str">
        <f t="shared" ref="AF11:AF74" si="11">IF(AND(AD11=1,AE11&lt;$AD$7),S11&amp;", ",IF(AND(AD11=1,AE11=$AD$7),S11,""))</f>
        <v/>
      </c>
      <c r="AG11" s="171">
        <f t="shared" ref="AG11:AG74" si="12">IF(AD11=1,T11,0)</f>
        <v>0</v>
      </c>
    </row>
    <row r="12" spans="1:33" ht="12" customHeight="1" x14ac:dyDescent="0.25">
      <c r="A12" s="497"/>
      <c r="B12" s="15">
        <v>3</v>
      </c>
      <c r="C12" s="468">
        <f t="shared" si="6"/>
        <v>0</v>
      </c>
      <c r="D12" s="469"/>
      <c r="E12" s="470"/>
      <c r="F12" s="67">
        <f t="shared" si="7"/>
        <v>0</v>
      </c>
      <c r="G12" s="67">
        <f t="shared" si="7"/>
        <v>0</v>
      </c>
      <c r="H12" s="67">
        <f t="shared" si="7"/>
        <v>0</v>
      </c>
      <c r="I12" s="67">
        <f t="shared" si="0"/>
        <v>0</v>
      </c>
      <c r="J12" s="67">
        <f t="shared" si="8"/>
        <v>0</v>
      </c>
      <c r="K12" s="16">
        <f t="shared" si="8"/>
        <v>0</v>
      </c>
      <c r="L12" s="67">
        <f t="shared" si="8"/>
        <v>0</v>
      </c>
      <c r="M12" s="17">
        <f>IF(L12&gt;0,VLOOKUP(I12,Labour!$AR$1:$AT$15,3,FALSE),0)</f>
        <v>0</v>
      </c>
      <c r="N12" s="70">
        <f t="shared" si="1"/>
        <v>0</v>
      </c>
      <c r="R12" s="83">
        <f t="shared" si="2"/>
        <v>0</v>
      </c>
      <c r="S12" s="83">
        <f t="shared" si="2"/>
        <v>0</v>
      </c>
      <c r="T12" s="83">
        <f t="shared" si="2"/>
        <v>0</v>
      </c>
      <c r="U12" s="83">
        <f t="shared" si="2"/>
        <v>0</v>
      </c>
      <c r="V12" s="83">
        <f t="shared" si="3"/>
        <v>0</v>
      </c>
      <c r="W12" s="83">
        <f t="shared" si="3"/>
        <v>0</v>
      </c>
      <c r="X12" s="83">
        <f t="shared" si="4"/>
        <v>0</v>
      </c>
      <c r="Y12" s="83">
        <f t="shared" si="4"/>
        <v>0</v>
      </c>
      <c r="Z12" s="83">
        <f t="shared" si="4"/>
        <v>0</v>
      </c>
      <c r="AA12" s="171">
        <f t="shared" si="9"/>
        <v>0</v>
      </c>
      <c r="AB12" s="83">
        <f t="shared" si="5"/>
        <v>0</v>
      </c>
      <c r="AC12" s="83">
        <f t="shared" si="5"/>
        <v>0</v>
      </c>
      <c r="AD12" s="171">
        <f t="shared" si="10"/>
        <v>0</v>
      </c>
      <c r="AE12" s="171">
        <f>IF(AD12=1,SUM(AD$10:AD12),0)</f>
        <v>0</v>
      </c>
      <c r="AF12" s="82" t="str">
        <f t="shared" si="11"/>
        <v/>
      </c>
      <c r="AG12" s="171">
        <f t="shared" si="12"/>
        <v>0</v>
      </c>
    </row>
    <row r="13" spans="1:33" ht="12" customHeight="1" x14ac:dyDescent="0.25">
      <c r="A13" s="497"/>
      <c r="B13" s="15">
        <v>4</v>
      </c>
      <c r="C13" s="468">
        <f t="shared" si="6"/>
        <v>0</v>
      </c>
      <c r="D13" s="469"/>
      <c r="E13" s="470"/>
      <c r="F13" s="67">
        <f t="shared" si="7"/>
        <v>0</v>
      </c>
      <c r="G13" s="67">
        <f t="shared" si="7"/>
        <v>0</v>
      </c>
      <c r="H13" s="67">
        <f t="shared" si="7"/>
        <v>0</v>
      </c>
      <c r="I13" s="67">
        <f t="shared" si="0"/>
        <v>0</v>
      </c>
      <c r="J13" s="67">
        <f t="shared" si="8"/>
        <v>0</v>
      </c>
      <c r="K13" s="16">
        <f t="shared" si="8"/>
        <v>0</v>
      </c>
      <c r="L13" s="67">
        <f t="shared" si="8"/>
        <v>0</v>
      </c>
      <c r="M13" s="17">
        <f>IF(L13&gt;0,VLOOKUP(I13,Labour!$AR$1:$AT$15,3,FALSE),0)</f>
        <v>0</v>
      </c>
      <c r="N13" s="70">
        <f t="shared" si="1"/>
        <v>0</v>
      </c>
      <c r="R13" s="83">
        <f t="shared" si="2"/>
        <v>0</v>
      </c>
      <c r="S13" s="83">
        <f t="shared" si="2"/>
        <v>0</v>
      </c>
      <c r="T13" s="83">
        <f t="shared" si="2"/>
        <v>0</v>
      </c>
      <c r="U13" s="83">
        <f t="shared" si="2"/>
        <v>0</v>
      </c>
      <c r="V13" s="83">
        <f t="shared" si="3"/>
        <v>0</v>
      </c>
      <c r="W13" s="83">
        <f t="shared" si="3"/>
        <v>0</v>
      </c>
      <c r="X13" s="83">
        <f t="shared" si="4"/>
        <v>0</v>
      </c>
      <c r="Y13" s="83">
        <f t="shared" si="4"/>
        <v>0</v>
      </c>
      <c r="Z13" s="83">
        <f t="shared" si="4"/>
        <v>0</v>
      </c>
      <c r="AA13" s="171">
        <f t="shared" si="9"/>
        <v>0</v>
      </c>
      <c r="AB13" s="83">
        <f t="shared" si="5"/>
        <v>0</v>
      </c>
      <c r="AC13" s="83">
        <f t="shared" si="5"/>
        <v>0</v>
      </c>
      <c r="AD13" s="171">
        <f t="shared" si="10"/>
        <v>0</v>
      </c>
      <c r="AE13" s="171">
        <f>IF(AD13=1,SUM(AD$10:AD13),0)</f>
        <v>0</v>
      </c>
      <c r="AF13" s="82" t="str">
        <f t="shared" si="11"/>
        <v/>
      </c>
      <c r="AG13" s="171">
        <f t="shared" si="12"/>
        <v>0</v>
      </c>
    </row>
    <row r="14" spans="1:33" ht="12" customHeight="1" x14ac:dyDescent="0.25">
      <c r="A14" s="497"/>
      <c r="B14" s="15">
        <v>5</v>
      </c>
      <c r="C14" s="468">
        <f t="shared" si="6"/>
        <v>0</v>
      </c>
      <c r="D14" s="469"/>
      <c r="E14" s="470"/>
      <c r="F14" s="67">
        <f t="shared" si="7"/>
        <v>0</v>
      </c>
      <c r="G14" s="67">
        <f t="shared" si="7"/>
        <v>0</v>
      </c>
      <c r="H14" s="67">
        <f t="shared" si="7"/>
        <v>0</v>
      </c>
      <c r="I14" s="67">
        <f t="shared" si="0"/>
        <v>0</v>
      </c>
      <c r="J14" s="67">
        <f t="shared" si="8"/>
        <v>0</v>
      </c>
      <c r="K14" s="16">
        <f t="shared" si="8"/>
        <v>0</v>
      </c>
      <c r="L14" s="67">
        <f t="shared" si="8"/>
        <v>0</v>
      </c>
      <c r="M14" s="17">
        <f>IF(L14&gt;0,VLOOKUP(I14,Labour!$AR$1:$AT$15,3,FALSE),0)</f>
        <v>0</v>
      </c>
      <c r="N14" s="70">
        <f t="shared" si="1"/>
        <v>0</v>
      </c>
      <c r="R14" s="83">
        <f t="shared" si="2"/>
        <v>0</v>
      </c>
      <c r="S14" s="83">
        <f t="shared" si="2"/>
        <v>0</v>
      </c>
      <c r="T14" s="83">
        <f t="shared" si="2"/>
        <v>0</v>
      </c>
      <c r="U14" s="83">
        <f t="shared" si="2"/>
        <v>0</v>
      </c>
      <c r="V14" s="83">
        <f t="shared" si="3"/>
        <v>0</v>
      </c>
      <c r="W14" s="83">
        <f t="shared" si="3"/>
        <v>0</v>
      </c>
      <c r="X14" s="83">
        <f t="shared" si="4"/>
        <v>0</v>
      </c>
      <c r="Y14" s="83">
        <f t="shared" si="4"/>
        <v>0</v>
      </c>
      <c r="Z14" s="83">
        <f t="shared" si="4"/>
        <v>0</v>
      </c>
      <c r="AA14" s="171">
        <f t="shared" si="9"/>
        <v>0</v>
      </c>
      <c r="AB14" s="83">
        <f t="shared" si="5"/>
        <v>0</v>
      </c>
      <c r="AC14" s="83">
        <f t="shared" si="5"/>
        <v>0</v>
      </c>
      <c r="AD14" s="171">
        <f t="shared" si="10"/>
        <v>0</v>
      </c>
      <c r="AE14" s="171">
        <f>IF(AD14=1,SUM(AD$10:AD14),0)</f>
        <v>0</v>
      </c>
      <c r="AF14" s="82" t="str">
        <f t="shared" si="11"/>
        <v/>
      </c>
      <c r="AG14" s="171">
        <f t="shared" si="12"/>
        <v>0</v>
      </c>
    </row>
    <row r="15" spans="1:33" ht="12" customHeight="1" x14ac:dyDescent="0.25">
      <c r="A15" s="497"/>
      <c r="B15" s="15">
        <v>6</v>
      </c>
      <c r="C15" s="468">
        <f t="shared" si="6"/>
        <v>0</v>
      </c>
      <c r="D15" s="469"/>
      <c r="E15" s="470"/>
      <c r="F15" s="67">
        <f t="shared" si="7"/>
        <v>0</v>
      </c>
      <c r="G15" s="67">
        <f t="shared" si="7"/>
        <v>0</v>
      </c>
      <c r="H15" s="67">
        <f t="shared" si="7"/>
        <v>0</v>
      </c>
      <c r="I15" s="67">
        <f t="shared" si="0"/>
        <v>0</v>
      </c>
      <c r="J15" s="67">
        <f t="shared" si="8"/>
        <v>0</v>
      </c>
      <c r="K15" s="16">
        <f t="shared" si="8"/>
        <v>0</v>
      </c>
      <c r="L15" s="67">
        <f t="shared" si="8"/>
        <v>0</v>
      </c>
      <c r="M15" s="17">
        <f>IF(L15&gt;0,VLOOKUP(I15,Labour!$AR$1:$AT$15,3,FALSE),0)</f>
        <v>0</v>
      </c>
      <c r="N15" s="70">
        <f t="shared" si="1"/>
        <v>0</v>
      </c>
      <c r="R15" s="83">
        <f t="shared" si="2"/>
        <v>0</v>
      </c>
      <c r="S15" s="83">
        <f t="shared" si="2"/>
        <v>0</v>
      </c>
      <c r="T15" s="83">
        <f t="shared" si="2"/>
        <v>0</v>
      </c>
      <c r="U15" s="83">
        <f t="shared" si="2"/>
        <v>0</v>
      </c>
      <c r="V15" s="83">
        <f t="shared" si="3"/>
        <v>0</v>
      </c>
      <c r="W15" s="83">
        <f t="shared" si="3"/>
        <v>0</v>
      </c>
      <c r="X15" s="83">
        <f t="shared" si="4"/>
        <v>0</v>
      </c>
      <c r="Y15" s="83">
        <f t="shared" si="4"/>
        <v>0</v>
      </c>
      <c r="Z15" s="83">
        <f t="shared" si="4"/>
        <v>0</v>
      </c>
      <c r="AA15" s="171">
        <f t="shared" si="9"/>
        <v>0</v>
      </c>
      <c r="AB15" s="83">
        <f t="shared" si="5"/>
        <v>0</v>
      </c>
      <c r="AC15" s="83">
        <f t="shared" si="5"/>
        <v>0</v>
      </c>
      <c r="AD15" s="171">
        <f t="shared" si="10"/>
        <v>0</v>
      </c>
      <c r="AE15" s="171">
        <f>IF(AD15=1,SUM(AD$10:AD15),0)</f>
        <v>0</v>
      </c>
      <c r="AF15" s="82" t="str">
        <f t="shared" si="11"/>
        <v/>
      </c>
      <c r="AG15" s="171">
        <f t="shared" si="12"/>
        <v>0</v>
      </c>
    </row>
    <row r="16" spans="1:33" ht="12" customHeight="1" x14ac:dyDescent="0.25">
      <c r="A16" s="497"/>
      <c r="B16" s="15">
        <v>7</v>
      </c>
      <c r="C16" s="468">
        <f t="shared" si="6"/>
        <v>0</v>
      </c>
      <c r="D16" s="469"/>
      <c r="E16" s="470"/>
      <c r="F16" s="67">
        <f t="shared" si="7"/>
        <v>0</v>
      </c>
      <c r="G16" s="67">
        <f t="shared" si="7"/>
        <v>0</v>
      </c>
      <c r="H16" s="67">
        <f t="shared" si="7"/>
        <v>0</v>
      </c>
      <c r="I16" s="67">
        <f t="shared" si="0"/>
        <v>0</v>
      </c>
      <c r="J16" s="67">
        <f t="shared" si="8"/>
        <v>0</v>
      </c>
      <c r="K16" s="16">
        <f t="shared" si="8"/>
        <v>0</v>
      </c>
      <c r="L16" s="67">
        <f t="shared" si="8"/>
        <v>0</v>
      </c>
      <c r="M16" s="17">
        <f>IF(L16&gt;0,VLOOKUP(I16,Labour!$AR$1:$AT$15,3,FALSE),0)</f>
        <v>0</v>
      </c>
      <c r="N16" s="70">
        <f t="shared" si="1"/>
        <v>0</v>
      </c>
      <c r="R16" s="83">
        <f t="shared" si="2"/>
        <v>0</v>
      </c>
      <c r="S16" s="83">
        <f t="shared" si="2"/>
        <v>0</v>
      </c>
      <c r="T16" s="83">
        <f t="shared" si="2"/>
        <v>0</v>
      </c>
      <c r="U16" s="83">
        <f t="shared" si="2"/>
        <v>0</v>
      </c>
      <c r="V16" s="83">
        <f t="shared" si="3"/>
        <v>0</v>
      </c>
      <c r="W16" s="83">
        <f t="shared" si="3"/>
        <v>0</v>
      </c>
      <c r="X16" s="83">
        <f t="shared" si="4"/>
        <v>0</v>
      </c>
      <c r="Y16" s="83">
        <f t="shared" si="4"/>
        <v>0</v>
      </c>
      <c r="Z16" s="83">
        <f t="shared" si="4"/>
        <v>0</v>
      </c>
      <c r="AA16" s="171">
        <f t="shared" si="9"/>
        <v>0</v>
      </c>
      <c r="AB16" s="83">
        <f t="shared" si="5"/>
        <v>0</v>
      </c>
      <c r="AC16" s="83">
        <f t="shared" si="5"/>
        <v>0</v>
      </c>
      <c r="AD16" s="171">
        <f t="shared" si="10"/>
        <v>0</v>
      </c>
      <c r="AE16" s="171">
        <f>IF(AD16=1,SUM(AD$10:AD16),0)</f>
        <v>0</v>
      </c>
      <c r="AF16" s="82" t="str">
        <f t="shared" si="11"/>
        <v/>
      </c>
      <c r="AG16" s="171">
        <f t="shared" si="12"/>
        <v>0</v>
      </c>
    </row>
    <row r="17" spans="1:33" ht="12" customHeight="1" x14ac:dyDescent="0.25">
      <c r="A17" s="497"/>
      <c r="B17" s="15">
        <v>8</v>
      </c>
      <c r="C17" s="468">
        <f t="shared" si="6"/>
        <v>0</v>
      </c>
      <c r="D17" s="469"/>
      <c r="E17" s="470"/>
      <c r="F17" s="67">
        <f t="shared" si="7"/>
        <v>0</v>
      </c>
      <c r="G17" s="67">
        <f t="shared" si="7"/>
        <v>0</v>
      </c>
      <c r="H17" s="67">
        <f t="shared" si="7"/>
        <v>0</v>
      </c>
      <c r="I17" s="67">
        <f t="shared" si="0"/>
        <v>0</v>
      </c>
      <c r="J17" s="67">
        <f t="shared" si="8"/>
        <v>0</v>
      </c>
      <c r="K17" s="16">
        <f t="shared" si="8"/>
        <v>0</v>
      </c>
      <c r="L17" s="67">
        <f t="shared" si="8"/>
        <v>0</v>
      </c>
      <c r="M17" s="17">
        <f>IF(L17&gt;0,VLOOKUP(I17,Labour!$AR$1:$AT$15,3,FALSE),0)</f>
        <v>0</v>
      </c>
      <c r="N17" s="70">
        <f t="shared" si="1"/>
        <v>0</v>
      </c>
      <c r="R17" s="83">
        <f t="shared" si="2"/>
        <v>0</v>
      </c>
      <c r="S17" s="83">
        <f t="shared" si="2"/>
        <v>0</v>
      </c>
      <c r="T17" s="83">
        <f t="shared" si="2"/>
        <v>0</v>
      </c>
      <c r="U17" s="83">
        <f t="shared" si="2"/>
        <v>0</v>
      </c>
      <c r="V17" s="83">
        <f t="shared" si="3"/>
        <v>0</v>
      </c>
      <c r="W17" s="83">
        <f t="shared" si="3"/>
        <v>0</v>
      </c>
      <c r="X17" s="83">
        <f t="shared" si="4"/>
        <v>0</v>
      </c>
      <c r="Y17" s="83">
        <f t="shared" si="4"/>
        <v>0</v>
      </c>
      <c r="Z17" s="83">
        <f t="shared" si="4"/>
        <v>0</v>
      </c>
      <c r="AA17" s="171">
        <f t="shared" si="9"/>
        <v>0</v>
      </c>
      <c r="AB17" s="83">
        <f t="shared" si="5"/>
        <v>0</v>
      </c>
      <c r="AC17" s="83">
        <f t="shared" si="5"/>
        <v>0</v>
      </c>
      <c r="AD17" s="171">
        <f t="shared" si="10"/>
        <v>0</v>
      </c>
      <c r="AE17" s="171">
        <f>IF(AD17=1,SUM(AD$10:AD17),0)</f>
        <v>0</v>
      </c>
      <c r="AF17" s="82" t="str">
        <f t="shared" si="11"/>
        <v/>
      </c>
      <c r="AG17" s="171">
        <f t="shared" si="12"/>
        <v>0</v>
      </c>
    </row>
    <row r="18" spans="1:33" ht="12" customHeight="1" x14ac:dyDescent="0.25">
      <c r="A18" s="497"/>
      <c r="B18" s="15">
        <v>9</v>
      </c>
      <c r="C18" s="468">
        <f t="shared" si="6"/>
        <v>0</v>
      </c>
      <c r="D18" s="469"/>
      <c r="E18" s="470"/>
      <c r="F18" s="67">
        <f t="shared" si="7"/>
        <v>0</v>
      </c>
      <c r="G18" s="67">
        <f t="shared" si="7"/>
        <v>0</v>
      </c>
      <c r="H18" s="67">
        <f t="shared" si="7"/>
        <v>0</v>
      </c>
      <c r="I18" s="67">
        <f t="shared" si="0"/>
        <v>0</v>
      </c>
      <c r="J18" s="67">
        <f t="shared" si="8"/>
        <v>0</v>
      </c>
      <c r="K18" s="16">
        <f t="shared" si="8"/>
        <v>0</v>
      </c>
      <c r="L18" s="67">
        <f t="shared" si="8"/>
        <v>0</v>
      </c>
      <c r="M18" s="17">
        <f>IF(L18&gt;0,VLOOKUP(I18,Labour!$AR$1:$AT$15,3,FALSE),0)</f>
        <v>0</v>
      </c>
      <c r="N18" s="70">
        <f t="shared" si="1"/>
        <v>0</v>
      </c>
      <c r="R18" s="83">
        <f t="shared" si="2"/>
        <v>0</v>
      </c>
      <c r="S18" s="83">
        <f t="shared" si="2"/>
        <v>0</v>
      </c>
      <c r="T18" s="83">
        <f t="shared" si="2"/>
        <v>0</v>
      </c>
      <c r="U18" s="83">
        <f t="shared" si="2"/>
        <v>0</v>
      </c>
      <c r="V18" s="83">
        <f t="shared" si="3"/>
        <v>0</v>
      </c>
      <c r="W18" s="83">
        <f t="shared" si="3"/>
        <v>0</v>
      </c>
      <c r="X18" s="83">
        <f t="shared" si="4"/>
        <v>0</v>
      </c>
      <c r="Y18" s="83">
        <f t="shared" si="4"/>
        <v>0</v>
      </c>
      <c r="Z18" s="83">
        <f t="shared" si="4"/>
        <v>0</v>
      </c>
      <c r="AA18" s="171">
        <f t="shared" si="9"/>
        <v>0</v>
      </c>
      <c r="AB18" s="83">
        <f t="shared" si="5"/>
        <v>0</v>
      </c>
      <c r="AC18" s="83">
        <f t="shared" si="5"/>
        <v>0</v>
      </c>
      <c r="AD18" s="171">
        <f t="shared" si="10"/>
        <v>0</v>
      </c>
      <c r="AE18" s="171">
        <f>IF(AD18=1,SUM(AD$10:AD18),0)</f>
        <v>0</v>
      </c>
      <c r="AF18" s="82" t="str">
        <f t="shared" si="11"/>
        <v/>
      </c>
      <c r="AG18" s="171">
        <f t="shared" si="12"/>
        <v>0</v>
      </c>
    </row>
    <row r="19" spans="1:33" ht="12" customHeight="1" x14ac:dyDescent="0.25">
      <c r="A19" s="497"/>
      <c r="B19" s="15">
        <v>10</v>
      </c>
      <c r="C19" s="468">
        <f t="shared" si="6"/>
        <v>0</v>
      </c>
      <c r="D19" s="469"/>
      <c r="E19" s="470"/>
      <c r="F19" s="67">
        <f t="shared" si="7"/>
        <v>0</v>
      </c>
      <c r="G19" s="67">
        <f t="shared" si="7"/>
        <v>0</v>
      </c>
      <c r="H19" s="67">
        <f t="shared" si="7"/>
        <v>0</v>
      </c>
      <c r="I19" s="67">
        <f t="shared" si="0"/>
        <v>0</v>
      </c>
      <c r="J19" s="67">
        <f t="shared" si="8"/>
        <v>0</v>
      </c>
      <c r="K19" s="16">
        <f t="shared" si="8"/>
        <v>0</v>
      </c>
      <c r="L19" s="67">
        <f t="shared" si="8"/>
        <v>0</v>
      </c>
      <c r="M19" s="17">
        <f>IF(L19&gt;0,VLOOKUP(I19,Labour!$AR$1:$AT$15,3,FALSE),0)</f>
        <v>0</v>
      </c>
      <c r="N19" s="70">
        <f t="shared" si="1"/>
        <v>0</v>
      </c>
      <c r="R19" s="83">
        <f t="shared" si="2"/>
        <v>0</v>
      </c>
      <c r="S19" s="83">
        <f t="shared" si="2"/>
        <v>0</v>
      </c>
      <c r="T19" s="83">
        <f t="shared" si="2"/>
        <v>0</v>
      </c>
      <c r="U19" s="83">
        <f t="shared" si="2"/>
        <v>0</v>
      </c>
      <c r="V19" s="83">
        <f t="shared" si="3"/>
        <v>0</v>
      </c>
      <c r="W19" s="83">
        <f t="shared" si="3"/>
        <v>0</v>
      </c>
      <c r="X19" s="83">
        <f t="shared" si="4"/>
        <v>0</v>
      </c>
      <c r="Y19" s="83">
        <f t="shared" si="4"/>
        <v>0</v>
      </c>
      <c r="Z19" s="83">
        <f t="shared" si="4"/>
        <v>0</v>
      </c>
      <c r="AA19" s="171">
        <f t="shared" si="9"/>
        <v>0</v>
      </c>
      <c r="AB19" s="83">
        <f t="shared" si="5"/>
        <v>0</v>
      </c>
      <c r="AC19" s="83">
        <f t="shared" si="5"/>
        <v>0</v>
      </c>
      <c r="AD19" s="171">
        <f t="shared" si="10"/>
        <v>0</v>
      </c>
      <c r="AE19" s="171">
        <f>IF(AD19=1,SUM(AD$10:AD19),0)</f>
        <v>0</v>
      </c>
      <c r="AF19" s="82" t="str">
        <f t="shared" si="11"/>
        <v/>
      </c>
      <c r="AG19" s="171">
        <f t="shared" si="12"/>
        <v>0</v>
      </c>
    </row>
    <row r="20" spans="1:33" ht="12" customHeight="1" x14ac:dyDescent="0.25">
      <c r="A20" s="497"/>
      <c r="B20" s="15">
        <v>11</v>
      </c>
      <c r="C20" s="468">
        <f t="shared" si="6"/>
        <v>0</v>
      </c>
      <c r="D20" s="469"/>
      <c r="E20" s="470"/>
      <c r="F20" s="67">
        <f t="shared" si="7"/>
        <v>0</v>
      </c>
      <c r="G20" s="67">
        <f t="shared" si="7"/>
        <v>0</v>
      </c>
      <c r="H20" s="67">
        <f t="shared" si="7"/>
        <v>0</v>
      </c>
      <c r="I20" s="67">
        <f t="shared" si="0"/>
        <v>0</v>
      </c>
      <c r="J20" s="67">
        <f t="shared" si="8"/>
        <v>0</v>
      </c>
      <c r="K20" s="16">
        <f t="shared" si="8"/>
        <v>0</v>
      </c>
      <c r="L20" s="67">
        <f t="shared" si="8"/>
        <v>0</v>
      </c>
      <c r="M20" s="17">
        <f>IF(L20&gt;0,VLOOKUP(I20,Labour!$AR$1:$AT$15,3,FALSE),0)</f>
        <v>0</v>
      </c>
      <c r="N20" s="70">
        <f t="shared" si="1"/>
        <v>0</v>
      </c>
      <c r="R20" s="83">
        <f t="shared" si="2"/>
        <v>0</v>
      </c>
      <c r="S20" s="83">
        <f t="shared" si="2"/>
        <v>0</v>
      </c>
      <c r="T20" s="83">
        <f t="shared" si="2"/>
        <v>0</v>
      </c>
      <c r="U20" s="83">
        <f t="shared" si="2"/>
        <v>0</v>
      </c>
      <c r="V20" s="83">
        <f t="shared" si="3"/>
        <v>0</v>
      </c>
      <c r="W20" s="83">
        <f t="shared" si="3"/>
        <v>0</v>
      </c>
      <c r="X20" s="83">
        <f t="shared" si="4"/>
        <v>0</v>
      </c>
      <c r="Y20" s="83">
        <f t="shared" si="4"/>
        <v>0</v>
      </c>
      <c r="Z20" s="83">
        <f t="shared" si="4"/>
        <v>0</v>
      </c>
      <c r="AA20" s="171">
        <f t="shared" si="9"/>
        <v>0</v>
      </c>
      <c r="AB20" s="83">
        <f t="shared" si="5"/>
        <v>0</v>
      </c>
      <c r="AC20" s="83">
        <f t="shared" si="5"/>
        <v>0</v>
      </c>
      <c r="AD20" s="171">
        <f t="shared" si="10"/>
        <v>0</v>
      </c>
      <c r="AE20" s="171">
        <f>IF(AD20=1,SUM(AD$10:AD20),0)</f>
        <v>0</v>
      </c>
      <c r="AF20" s="82" t="str">
        <f t="shared" si="11"/>
        <v/>
      </c>
      <c r="AG20" s="171">
        <f t="shared" si="12"/>
        <v>0</v>
      </c>
    </row>
    <row r="21" spans="1:33" ht="12" customHeight="1" x14ac:dyDescent="0.25">
      <c r="A21" s="497"/>
      <c r="B21" s="15">
        <v>12</v>
      </c>
      <c r="C21" s="468">
        <f t="shared" si="6"/>
        <v>0</v>
      </c>
      <c r="D21" s="469"/>
      <c r="E21" s="470"/>
      <c r="F21" s="67">
        <f t="shared" si="7"/>
        <v>0</v>
      </c>
      <c r="G21" s="67">
        <f t="shared" si="7"/>
        <v>0</v>
      </c>
      <c r="H21" s="67">
        <f t="shared" si="7"/>
        <v>0</v>
      </c>
      <c r="I21" s="67">
        <f t="shared" si="0"/>
        <v>0</v>
      </c>
      <c r="J21" s="67">
        <f t="shared" si="8"/>
        <v>0</v>
      </c>
      <c r="K21" s="16">
        <f t="shared" si="8"/>
        <v>0</v>
      </c>
      <c r="L21" s="67">
        <f t="shared" si="8"/>
        <v>0</v>
      </c>
      <c r="M21" s="17">
        <f>IF(L21&gt;0,VLOOKUP(I21,Labour!$AR$1:$AT$15,3,FALSE),0)</f>
        <v>0</v>
      </c>
      <c r="N21" s="70">
        <f t="shared" si="1"/>
        <v>0</v>
      </c>
      <c r="R21" s="83">
        <f t="shared" si="2"/>
        <v>0</v>
      </c>
      <c r="S21" s="83">
        <f t="shared" si="2"/>
        <v>0</v>
      </c>
      <c r="T21" s="83">
        <f t="shared" si="2"/>
        <v>0</v>
      </c>
      <c r="U21" s="83">
        <f t="shared" si="2"/>
        <v>0</v>
      </c>
      <c r="V21" s="83">
        <f t="shared" si="3"/>
        <v>0</v>
      </c>
      <c r="W21" s="83">
        <f t="shared" si="3"/>
        <v>0</v>
      </c>
      <c r="X21" s="83">
        <f t="shared" si="4"/>
        <v>0</v>
      </c>
      <c r="Y21" s="83">
        <f t="shared" si="4"/>
        <v>0</v>
      </c>
      <c r="Z21" s="83">
        <f t="shared" si="4"/>
        <v>0</v>
      </c>
      <c r="AA21" s="171">
        <f t="shared" si="9"/>
        <v>0</v>
      </c>
      <c r="AB21" s="83">
        <f t="shared" si="5"/>
        <v>0</v>
      </c>
      <c r="AC21" s="83">
        <f t="shared" si="5"/>
        <v>0</v>
      </c>
      <c r="AD21" s="171">
        <f t="shared" si="10"/>
        <v>0</v>
      </c>
      <c r="AE21" s="171">
        <f>IF(AD21=1,SUM(AD$10:AD21),0)</f>
        <v>0</v>
      </c>
      <c r="AF21" s="82" t="str">
        <f t="shared" si="11"/>
        <v/>
      </c>
      <c r="AG21" s="171">
        <f t="shared" si="12"/>
        <v>0</v>
      </c>
    </row>
    <row r="22" spans="1:33" ht="12" customHeight="1" x14ac:dyDescent="0.25">
      <c r="A22" s="497"/>
      <c r="B22" s="15">
        <v>13</v>
      </c>
      <c r="C22" s="468">
        <f t="shared" si="6"/>
        <v>0</v>
      </c>
      <c r="D22" s="469"/>
      <c r="E22" s="470"/>
      <c r="F22" s="67">
        <f t="shared" si="7"/>
        <v>0</v>
      </c>
      <c r="G22" s="67">
        <f t="shared" si="7"/>
        <v>0</v>
      </c>
      <c r="H22" s="67">
        <f t="shared" si="7"/>
        <v>0</v>
      </c>
      <c r="I22" s="67">
        <f t="shared" si="0"/>
        <v>0</v>
      </c>
      <c r="J22" s="67">
        <f t="shared" si="8"/>
        <v>0</v>
      </c>
      <c r="K22" s="16">
        <f t="shared" si="8"/>
        <v>0</v>
      </c>
      <c r="L22" s="67">
        <f t="shared" si="8"/>
        <v>0</v>
      </c>
      <c r="M22" s="17">
        <f>IF(L22&gt;0,VLOOKUP(I22,Labour!$AR$1:$AT$15,3,FALSE),0)</f>
        <v>0</v>
      </c>
      <c r="N22" s="70">
        <f t="shared" si="1"/>
        <v>0</v>
      </c>
      <c r="R22" s="83">
        <f t="shared" si="2"/>
        <v>0</v>
      </c>
      <c r="S22" s="83">
        <f t="shared" si="2"/>
        <v>0</v>
      </c>
      <c r="T22" s="83">
        <f t="shared" si="2"/>
        <v>0</v>
      </c>
      <c r="U22" s="83">
        <f t="shared" si="2"/>
        <v>0</v>
      </c>
      <c r="V22" s="83">
        <f t="shared" si="3"/>
        <v>0</v>
      </c>
      <c r="W22" s="83">
        <f t="shared" si="3"/>
        <v>0</v>
      </c>
      <c r="X22" s="83">
        <f t="shared" si="4"/>
        <v>0</v>
      </c>
      <c r="Y22" s="83">
        <f t="shared" si="4"/>
        <v>0</v>
      </c>
      <c r="Z22" s="83">
        <f t="shared" si="4"/>
        <v>0</v>
      </c>
      <c r="AA22" s="171">
        <f t="shared" si="9"/>
        <v>0</v>
      </c>
      <c r="AB22" s="83">
        <f t="shared" si="5"/>
        <v>0</v>
      </c>
      <c r="AC22" s="83">
        <f t="shared" si="5"/>
        <v>0</v>
      </c>
      <c r="AD22" s="171">
        <f t="shared" si="10"/>
        <v>0</v>
      </c>
      <c r="AE22" s="171">
        <f>IF(AD22=1,SUM(AD$10:AD22),0)</f>
        <v>0</v>
      </c>
      <c r="AF22" s="82" t="str">
        <f t="shared" si="11"/>
        <v/>
      </c>
      <c r="AG22" s="171">
        <f t="shared" si="12"/>
        <v>0</v>
      </c>
    </row>
    <row r="23" spans="1:33" ht="12" customHeight="1" x14ac:dyDescent="0.25">
      <c r="A23" s="497"/>
      <c r="B23" s="15">
        <v>14</v>
      </c>
      <c r="C23" s="468">
        <f t="shared" si="6"/>
        <v>0</v>
      </c>
      <c r="D23" s="469"/>
      <c r="E23" s="470"/>
      <c r="F23" s="67">
        <f t="shared" si="7"/>
        <v>0</v>
      </c>
      <c r="G23" s="67">
        <f t="shared" si="7"/>
        <v>0</v>
      </c>
      <c r="H23" s="67">
        <f t="shared" si="7"/>
        <v>0</v>
      </c>
      <c r="I23" s="67">
        <f t="shared" si="0"/>
        <v>0</v>
      </c>
      <c r="J23" s="67">
        <f t="shared" si="8"/>
        <v>0</v>
      </c>
      <c r="K23" s="16">
        <f t="shared" si="8"/>
        <v>0</v>
      </c>
      <c r="L23" s="67">
        <f t="shared" si="8"/>
        <v>0</v>
      </c>
      <c r="M23" s="17">
        <f>IF(L23&gt;0,VLOOKUP(I23,Labour!$AR$1:$AT$15,3,FALSE),0)</f>
        <v>0</v>
      </c>
      <c r="N23" s="70">
        <f t="shared" si="1"/>
        <v>0</v>
      </c>
      <c r="R23" s="83">
        <f t="shared" si="2"/>
        <v>0</v>
      </c>
      <c r="S23" s="83">
        <f t="shared" si="2"/>
        <v>0</v>
      </c>
      <c r="T23" s="83">
        <f t="shared" si="2"/>
        <v>0</v>
      </c>
      <c r="U23" s="83">
        <f t="shared" si="2"/>
        <v>0</v>
      </c>
      <c r="V23" s="83">
        <f t="shared" si="3"/>
        <v>0</v>
      </c>
      <c r="W23" s="83">
        <f t="shared" si="3"/>
        <v>0</v>
      </c>
      <c r="X23" s="83">
        <f t="shared" si="4"/>
        <v>0</v>
      </c>
      <c r="Y23" s="83">
        <f t="shared" si="4"/>
        <v>0</v>
      </c>
      <c r="Z23" s="83">
        <f t="shared" si="4"/>
        <v>0</v>
      </c>
      <c r="AA23" s="171">
        <f t="shared" si="9"/>
        <v>0</v>
      </c>
      <c r="AB23" s="83">
        <f t="shared" si="5"/>
        <v>0</v>
      </c>
      <c r="AC23" s="83">
        <f t="shared" si="5"/>
        <v>0</v>
      </c>
      <c r="AD23" s="171">
        <f t="shared" si="10"/>
        <v>0</v>
      </c>
      <c r="AE23" s="171">
        <f>IF(AD23=1,SUM(AD$10:AD23),0)</f>
        <v>0</v>
      </c>
      <c r="AF23" s="82" t="str">
        <f t="shared" si="11"/>
        <v/>
      </c>
      <c r="AG23" s="171">
        <f t="shared" si="12"/>
        <v>0</v>
      </c>
    </row>
    <row r="24" spans="1:33" ht="12" customHeight="1" x14ac:dyDescent="0.25">
      <c r="A24" s="497"/>
      <c r="B24" s="15">
        <v>15</v>
      </c>
      <c r="C24" s="468">
        <f t="shared" si="6"/>
        <v>0</v>
      </c>
      <c r="D24" s="469"/>
      <c r="E24" s="470"/>
      <c r="F24" s="67">
        <f t="shared" si="7"/>
        <v>0</v>
      </c>
      <c r="G24" s="67">
        <f t="shared" si="7"/>
        <v>0</v>
      </c>
      <c r="H24" s="67">
        <f t="shared" si="7"/>
        <v>0</v>
      </c>
      <c r="I24" s="67">
        <f t="shared" si="0"/>
        <v>0</v>
      </c>
      <c r="J24" s="67">
        <f t="shared" si="8"/>
        <v>0</v>
      </c>
      <c r="K24" s="16">
        <f t="shared" si="8"/>
        <v>0</v>
      </c>
      <c r="L24" s="67">
        <f t="shared" si="8"/>
        <v>0</v>
      </c>
      <c r="M24" s="17">
        <f>IF(L24&gt;0,VLOOKUP(I24,Labour!$AR$1:$AT$15,3,FALSE),0)</f>
        <v>0</v>
      </c>
      <c r="N24" s="70">
        <f t="shared" si="1"/>
        <v>0</v>
      </c>
      <c r="R24" s="83">
        <f t="shared" si="2"/>
        <v>0</v>
      </c>
      <c r="S24" s="83">
        <f t="shared" si="2"/>
        <v>0</v>
      </c>
      <c r="T24" s="83">
        <f t="shared" si="2"/>
        <v>0</v>
      </c>
      <c r="U24" s="83">
        <f t="shared" si="2"/>
        <v>0</v>
      </c>
      <c r="V24" s="83">
        <f t="shared" si="3"/>
        <v>0</v>
      </c>
      <c r="W24" s="83">
        <f t="shared" si="3"/>
        <v>0</v>
      </c>
      <c r="X24" s="83">
        <f t="shared" si="4"/>
        <v>0</v>
      </c>
      <c r="Y24" s="83">
        <f t="shared" si="4"/>
        <v>0</v>
      </c>
      <c r="Z24" s="83">
        <f t="shared" si="4"/>
        <v>0</v>
      </c>
      <c r="AA24" s="171">
        <f t="shared" si="9"/>
        <v>0</v>
      </c>
      <c r="AB24" s="83">
        <f t="shared" si="5"/>
        <v>0</v>
      </c>
      <c r="AC24" s="83">
        <f t="shared" si="5"/>
        <v>0</v>
      </c>
      <c r="AD24" s="171">
        <f t="shared" si="10"/>
        <v>0</v>
      </c>
      <c r="AE24" s="171">
        <f>IF(AD24=1,SUM(AD$10:AD24),0)</f>
        <v>0</v>
      </c>
      <c r="AF24" s="82" t="str">
        <f t="shared" si="11"/>
        <v/>
      </c>
      <c r="AG24" s="171">
        <f t="shared" si="12"/>
        <v>0</v>
      </c>
    </row>
    <row r="25" spans="1:33" ht="12" customHeight="1" x14ac:dyDescent="0.25">
      <c r="A25" s="497"/>
      <c r="B25" s="15">
        <v>16</v>
      </c>
      <c r="C25" s="468">
        <f t="shared" si="6"/>
        <v>0</v>
      </c>
      <c r="D25" s="469"/>
      <c r="E25" s="470"/>
      <c r="F25" s="67">
        <f t="shared" si="7"/>
        <v>0</v>
      </c>
      <c r="G25" s="67">
        <f t="shared" si="7"/>
        <v>0</v>
      </c>
      <c r="H25" s="67">
        <f t="shared" si="7"/>
        <v>0</v>
      </c>
      <c r="I25" s="67">
        <f t="shared" si="0"/>
        <v>0</v>
      </c>
      <c r="J25" s="67">
        <f t="shared" si="8"/>
        <v>0</v>
      </c>
      <c r="K25" s="16">
        <f t="shared" si="8"/>
        <v>0</v>
      </c>
      <c r="L25" s="67">
        <f t="shared" si="8"/>
        <v>0</v>
      </c>
      <c r="M25" s="17">
        <f>IF(L25&gt;0,VLOOKUP(I25,Labour!$AR$1:$AT$15,3,FALSE),0)</f>
        <v>0</v>
      </c>
      <c r="N25" s="70">
        <f t="shared" si="1"/>
        <v>0</v>
      </c>
      <c r="R25" s="83">
        <f t="shared" si="2"/>
        <v>0</v>
      </c>
      <c r="S25" s="83">
        <f t="shared" si="2"/>
        <v>0</v>
      </c>
      <c r="T25" s="83">
        <f t="shared" si="2"/>
        <v>0</v>
      </c>
      <c r="U25" s="83">
        <f t="shared" si="2"/>
        <v>0</v>
      </c>
      <c r="V25" s="83">
        <f t="shared" si="3"/>
        <v>0</v>
      </c>
      <c r="W25" s="83">
        <f t="shared" si="3"/>
        <v>0</v>
      </c>
      <c r="X25" s="83">
        <f t="shared" si="4"/>
        <v>0</v>
      </c>
      <c r="Y25" s="83">
        <f t="shared" si="4"/>
        <v>0</v>
      </c>
      <c r="Z25" s="83">
        <f t="shared" si="4"/>
        <v>0</v>
      </c>
      <c r="AA25" s="171">
        <f t="shared" si="9"/>
        <v>0</v>
      </c>
      <c r="AB25" s="83">
        <f t="shared" si="5"/>
        <v>0</v>
      </c>
      <c r="AC25" s="83">
        <f t="shared" si="5"/>
        <v>0</v>
      </c>
      <c r="AD25" s="171">
        <f t="shared" si="10"/>
        <v>0</v>
      </c>
      <c r="AE25" s="171">
        <f>IF(AD25=1,SUM(AD$10:AD25),0)</f>
        <v>0</v>
      </c>
      <c r="AF25" s="82" t="str">
        <f t="shared" si="11"/>
        <v/>
      </c>
      <c r="AG25" s="171">
        <f t="shared" si="12"/>
        <v>0</v>
      </c>
    </row>
    <row r="26" spans="1:33" ht="12" customHeight="1" x14ac:dyDescent="0.25">
      <c r="A26" s="497"/>
      <c r="B26" s="15">
        <v>17</v>
      </c>
      <c r="C26" s="468">
        <f t="shared" si="6"/>
        <v>0</v>
      </c>
      <c r="D26" s="469"/>
      <c r="E26" s="470"/>
      <c r="F26" s="67">
        <f t="shared" si="7"/>
        <v>0</v>
      </c>
      <c r="G26" s="67">
        <f t="shared" si="7"/>
        <v>0</v>
      </c>
      <c r="H26" s="67">
        <f t="shared" si="7"/>
        <v>0</v>
      </c>
      <c r="I26" s="67">
        <f t="shared" si="0"/>
        <v>0</v>
      </c>
      <c r="J26" s="67">
        <f t="shared" si="8"/>
        <v>0</v>
      </c>
      <c r="K26" s="16">
        <f t="shared" si="8"/>
        <v>0</v>
      </c>
      <c r="L26" s="67">
        <f t="shared" si="8"/>
        <v>0</v>
      </c>
      <c r="M26" s="17">
        <f>IF(L26&gt;0,VLOOKUP(I26,Labour!$AR$1:$AT$15,3,FALSE),0)</f>
        <v>0</v>
      </c>
      <c r="N26" s="70">
        <f t="shared" si="1"/>
        <v>0</v>
      </c>
      <c r="R26" s="83">
        <f t="shared" si="2"/>
        <v>0</v>
      </c>
      <c r="S26" s="83">
        <f t="shared" si="2"/>
        <v>0</v>
      </c>
      <c r="T26" s="83">
        <f t="shared" si="2"/>
        <v>0</v>
      </c>
      <c r="U26" s="83">
        <f t="shared" si="2"/>
        <v>0</v>
      </c>
      <c r="V26" s="83">
        <f t="shared" si="3"/>
        <v>0</v>
      </c>
      <c r="W26" s="83">
        <f t="shared" si="3"/>
        <v>0</v>
      </c>
      <c r="X26" s="83">
        <f t="shared" si="4"/>
        <v>0</v>
      </c>
      <c r="Y26" s="83">
        <f t="shared" si="4"/>
        <v>0</v>
      </c>
      <c r="Z26" s="83">
        <f t="shared" si="4"/>
        <v>0</v>
      </c>
      <c r="AA26" s="171">
        <f t="shared" si="9"/>
        <v>0</v>
      </c>
      <c r="AB26" s="83">
        <f t="shared" si="5"/>
        <v>0</v>
      </c>
      <c r="AC26" s="83">
        <f t="shared" si="5"/>
        <v>0</v>
      </c>
      <c r="AD26" s="171">
        <f t="shared" si="10"/>
        <v>0</v>
      </c>
      <c r="AE26" s="171">
        <f>IF(AD26=1,SUM(AD$10:AD26),0)</f>
        <v>0</v>
      </c>
      <c r="AF26" s="82" t="str">
        <f t="shared" si="11"/>
        <v/>
      </c>
      <c r="AG26" s="171">
        <f t="shared" si="12"/>
        <v>0</v>
      </c>
    </row>
    <row r="27" spans="1:33" ht="12" customHeight="1" x14ac:dyDescent="0.25">
      <c r="A27" s="497"/>
      <c r="B27" s="15">
        <v>18</v>
      </c>
      <c r="C27" s="468">
        <f t="shared" si="6"/>
        <v>0</v>
      </c>
      <c r="D27" s="469"/>
      <c r="E27" s="470"/>
      <c r="F27" s="67">
        <f t="shared" si="7"/>
        <v>0</v>
      </c>
      <c r="G27" s="67">
        <f t="shared" si="7"/>
        <v>0</v>
      </c>
      <c r="H27" s="67">
        <f t="shared" si="7"/>
        <v>0</v>
      </c>
      <c r="I27" s="67">
        <f t="shared" si="0"/>
        <v>0</v>
      </c>
      <c r="J27" s="67">
        <f t="shared" si="8"/>
        <v>0</v>
      </c>
      <c r="K27" s="16">
        <f t="shared" si="8"/>
        <v>0</v>
      </c>
      <c r="L27" s="67">
        <f t="shared" si="8"/>
        <v>0</v>
      </c>
      <c r="M27" s="17">
        <f>IF(L27&gt;0,VLOOKUP(I27,Labour!$AR$1:$AT$15,3,FALSE),0)</f>
        <v>0</v>
      </c>
      <c r="N27" s="70">
        <f t="shared" si="1"/>
        <v>0</v>
      </c>
      <c r="R27" s="83">
        <f t="shared" si="2"/>
        <v>0</v>
      </c>
      <c r="S27" s="83">
        <f t="shared" si="2"/>
        <v>0</v>
      </c>
      <c r="T27" s="83">
        <f t="shared" si="2"/>
        <v>0</v>
      </c>
      <c r="U27" s="83">
        <f t="shared" si="2"/>
        <v>0</v>
      </c>
      <c r="V27" s="83">
        <f t="shared" si="3"/>
        <v>0</v>
      </c>
      <c r="W27" s="83">
        <f t="shared" si="3"/>
        <v>0</v>
      </c>
      <c r="X27" s="83">
        <f t="shared" si="4"/>
        <v>0</v>
      </c>
      <c r="Y27" s="83">
        <f t="shared" si="4"/>
        <v>0</v>
      </c>
      <c r="Z27" s="83">
        <f t="shared" si="4"/>
        <v>0</v>
      </c>
      <c r="AA27" s="171">
        <f t="shared" si="9"/>
        <v>0</v>
      </c>
      <c r="AB27" s="83">
        <f t="shared" si="5"/>
        <v>0</v>
      </c>
      <c r="AC27" s="83">
        <f t="shared" si="5"/>
        <v>0</v>
      </c>
      <c r="AD27" s="171">
        <f t="shared" si="10"/>
        <v>0</v>
      </c>
      <c r="AE27" s="171">
        <f>IF(AD27=1,SUM(AD$10:AD27),0)</f>
        <v>0</v>
      </c>
      <c r="AF27" s="82" t="str">
        <f t="shared" si="11"/>
        <v/>
      </c>
      <c r="AG27" s="171">
        <f t="shared" si="12"/>
        <v>0</v>
      </c>
    </row>
    <row r="28" spans="1:33" ht="12" customHeight="1" x14ac:dyDescent="0.25">
      <c r="A28" s="497"/>
      <c r="B28" s="15">
        <v>19</v>
      </c>
      <c r="C28" s="468">
        <f t="shared" si="6"/>
        <v>0</v>
      </c>
      <c r="D28" s="469"/>
      <c r="E28" s="470"/>
      <c r="F28" s="67">
        <f t="shared" si="7"/>
        <v>0</v>
      </c>
      <c r="G28" s="67">
        <f t="shared" si="7"/>
        <v>0</v>
      </c>
      <c r="H28" s="67">
        <f t="shared" si="7"/>
        <v>0</v>
      </c>
      <c r="I28" s="67">
        <f t="shared" si="0"/>
        <v>0</v>
      </c>
      <c r="J28" s="67">
        <f t="shared" si="8"/>
        <v>0</v>
      </c>
      <c r="K28" s="16">
        <f t="shared" si="8"/>
        <v>0</v>
      </c>
      <c r="L28" s="67">
        <f t="shared" si="8"/>
        <v>0</v>
      </c>
      <c r="M28" s="17">
        <f>IF(L28&gt;0,VLOOKUP(I28,Labour!$AR$1:$AT$15,3,FALSE),0)</f>
        <v>0</v>
      </c>
      <c r="N28" s="70">
        <f t="shared" si="1"/>
        <v>0</v>
      </c>
      <c r="R28" s="83">
        <f t="shared" si="2"/>
        <v>0</v>
      </c>
      <c r="S28" s="83">
        <f t="shared" si="2"/>
        <v>0</v>
      </c>
      <c r="T28" s="83">
        <f t="shared" si="2"/>
        <v>0</v>
      </c>
      <c r="U28" s="83">
        <f t="shared" si="2"/>
        <v>0</v>
      </c>
      <c r="V28" s="83">
        <f t="shared" si="3"/>
        <v>0</v>
      </c>
      <c r="W28" s="83">
        <f t="shared" si="3"/>
        <v>0</v>
      </c>
      <c r="X28" s="83">
        <f t="shared" si="4"/>
        <v>0</v>
      </c>
      <c r="Y28" s="83">
        <f t="shared" si="4"/>
        <v>0</v>
      </c>
      <c r="Z28" s="83">
        <f t="shared" si="4"/>
        <v>0</v>
      </c>
      <c r="AA28" s="171">
        <f t="shared" si="9"/>
        <v>0</v>
      </c>
      <c r="AB28" s="83">
        <f t="shared" si="5"/>
        <v>0</v>
      </c>
      <c r="AC28" s="83">
        <f t="shared" si="5"/>
        <v>0</v>
      </c>
      <c r="AD28" s="171">
        <f t="shared" si="10"/>
        <v>0</v>
      </c>
      <c r="AE28" s="171">
        <f>IF(AD28=1,SUM(AD$10:AD28),0)</f>
        <v>0</v>
      </c>
      <c r="AF28" s="82" t="str">
        <f t="shared" si="11"/>
        <v/>
      </c>
      <c r="AG28" s="171">
        <f t="shared" si="12"/>
        <v>0</v>
      </c>
    </row>
    <row r="29" spans="1:33" ht="12" customHeight="1" x14ac:dyDescent="0.25">
      <c r="A29" s="497"/>
      <c r="B29" s="15">
        <v>20</v>
      </c>
      <c r="C29" s="468">
        <f t="shared" si="6"/>
        <v>0</v>
      </c>
      <c r="D29" s="469"/>
      <c r="E29" s="470"/>
      <c r="F29" s="67">
        <f t="shared" si="7"/>
        <v>0</v>
      </c>
      <c r="G29" s="67">
        <f t="shared" si="7"/>
        <v>0</v>
      </c>
      <c r="H29" s="67">
        <f t="shared" si="7"/>
        <v>0</v>
      </c>
      <c r="I29" s="67">
        <f t="shared" si="0"/>
        <v>0</v>
      </c>
      <c r="J29" s="67">
        <f t="shared" si="8"/>
        <v>0</v>
      </c>
      <c r="K29" s="16">
        <f t="shared" si="8"/>
        <v>0</v>
      </c>
      <c r="L29" s="67">
        <f t="shared" si="8"/>
        <v>0</v>
      </c>
      <c r="M29" s="17">
        <f>IF(L29&gt;0,VLOOKUP(I29,Labour!$AR$1:$AT$15,3,FALSE),0)</f>
        <v>0</v>
      </c>
      <c r="N29" s="70">
        <f t="shared" si="1"/>
        <v>0</v>
      </c>
      <c r="R29" s="83">
        <f t="shared" si="2"/>
        <v>0</v>
      </c>
      <c r="S29" s="83">
        <f t="shared" si="2"/>
        <v>0</v>
      </c>
      <c r="T29" s="83">
        <f t="shared" si="2"/>
        <v>0</v>
      </c>
      <c r="U29" s="83">
        <f t="shared" si="2"/>
        <v>0</v>
      </c>
      <c r="V29" s="83">
        <f t="shared" si="3"/>
        <v>0</v>
      </c>
      <c r="W29" s="83">
        <f t="shared" si="3"/>
        <v>0</v>
      </c>
      <c r="X29" s="83">
        <f t="shared" si="4"/>
        <v>0</v>
      </c>
      <c r="Y29" s="83">
        <f t="shared" si="4"/>
        <v>0</v>
      </c>
      <c r="Z29" s="83">
        <f t="shared" si="4"/>
        <v>0</v>
      </c>
      <c r="AA29" s="171">
        <f t="shared" si="9"/>
        <v>0</v>
      </c>
      <c r="AB29" s="83">
        <f t="shared" si="5"/>
        <v>0</v>
      </c>
      <c r="AC29" s="83">
        <f t="shared" si="5"/>
        <v>0</v>
      </c>
      <c r="AD29" s="171">
        <f t="shared" si="10"/>
        <v>0</v>
      </c>
      <c r="AE29" s="171">
        <f>IF(AD29=1,SUM(AD$10:AD29),0)</f>
        <v>0</v>
      </c>
      <c r="AF29" s="82" t="str">
        <f t="shared" si="11"/>
        <v/>
      </c>
      <c r="AG29" s="171">
        <f t="shared" si="12"/>
        <v>0</v>
      </c>
    </row>
    <row r="30" spans="1:33" ht="12" customHeight="1" x14ac:dyDescent="0.25">
      <c r="A30" s="497"/>
      <c r="B30" s="15">
        <v>21</v>
      </c>
      <c r="C30" s="468">
        <f t="shared" si="6"/>
        <v>0</v>
      </c>
      <c r="D30" s="469"/>
      <c r="E30" s="470"/>
      <c r="F30" s="67">
        <f t="shared" si="7"/>
        <v>0</v>
      </c>
      <c r="G30" s="67">
        <f t="shared" si="7"/>
        <v>0</v>
      </c>
      <c r="H30" s="67">
        <f t="shared" si="7"/>
        <v>0</v>
      </c>
      <c r="I30" s="67">
        <f t="shared" si="0"/>
        <v>0</v>
      </c>
      <c r="J30" s="67">
        <f t="shared" si="8"/>
        <v>0</v>
      </c>
      <c r="K30" s="16">
        <f t="shared" si="8"/>
        <v>0</v>
      </c>
      <c r="L30" s="67">
        <f t="shared" si="8"/>
        <v>0</v>
      </c>
      <c r="M30" s="17">
        <f>IF(L30&gt;0,VLOOKUP(I30,Labour!$AR$1:$AT$15,3,FALSE),0)</f>
        <v>0</v>
      </c>
      <c r="N30" s="70">
        <f t="shared" si="1"/>
        <v>0</v>
      </c>
      <c r="R30" s="83">
        <f t="shared" ref="R30:U49" si="13">IF($B30&lt;=$U$3,VLOOKUP($B30,XTABLE,R$9,FALSE),0)</f>
        <v>0</v>
      </c>
      <c r="S30" s="83">
        <f t="shared" si="13"/>
        <v>0</v>
      </c>
      <c r="T30" s="83">
        <f t="shared" si="13"/>
        <v>0</v>
      </c>
      <c r="U30" s="83">
        <f t="shared" si="13"/>
        <v>0</v>
      </c>
      <c r="V30" s="83">
        <f t="shared" ref="V30:W49" si="14">IF($B30&lt;=$U$3,IF(VLOOKUP($B30,XTABLE,V$9,FALSE)=V$8,$U30,0),0)</f>
        <v>0</v>
      </c>
      <c r="W30" s="83">
        <f t="shared" si="14"/>
        <v>0</v>
      </c>
      <c r="X30" s="83">
        <f t="shared" ref="X30:Z49" si="15">IF($B30&lt;=$U$3,VLOOKUP($B30,XTABLE,X$9,FALSE),0)</f>
        <v>0</v>
      </c>
      <c r="Y30" s="83">
        <f t="shared" si="15"/>
        <v>0</v>
      </c>
      <c r="Z30" s="83">
        <f t="shared" si="15"/>
        <v>0</v>
      </c>
      <c r="AA30" s="171">
        <f t="shared" si="9"/>
        <v>0</v>
      </c>
      <c r="AB30" s="83">
        <f t="shared" ref="AB30:AC49" si="16">IF($B30&lt;=$U$3,VLOOKUP($B30,XTABLE,AB$9,FALSE),0)</f>
        <v>0</v>
      </c>
      <c r="AC30" s="83">
        <f t="shared" si="16"/>
        <v>0</v>
      </c>
      <c r="AD30" s="171">
        <f t="shared" si="10"/>
        <v>0</v>
      </c>
      <c r="AE30" s="171">
        <f>IF(AD30=1,SUM(AD$10:AD30),0)</f>
        <v>0</v>
      </c>
      <c r="AF30" s="82" t="str">
        <f t="shared" si="11"/>
        <v/>
      </c>
      <c r="AG30" s="171">
        <f t="shared" si="12"/>
        <v>0</v>
      </c>
    </row>
    <row r="31" spans="1:33" ht="12" customHeight="1" x14ac:dyDescent="0.25">
      <c r="A31" s="497"/>
      <c r="B31" s="15">
        <v>22</v>
      </c>
      <c r="C31" s="468">
        <f t="shared" si="6"/>
        <v>0</v>
      </c>
      <c r="D31" s="469"/>
      <c r="E31" s="470"/>
      <c r="F31" s="67">
        <f t="shared" si="7"/>
        <v>0</v>
      </c>
      <c r="G31" s="67">
        <f t="shared" si="7"/>
        <v>0</v>
      </c>
      <c r="H31" s="67">
        <f t="shared" si="7"/>
        <v>0</v>
      </c>
      <c r="I31" s="67">
        <f t="shared" si="0"/>
        <v>0</v>
      </c>
      <c r="J31" s="67">
        <f t="shared" si="8"/>
        <v>0</v>
      </c>
      <c r="K31" s="16">
        <f t="shared" si="8"/>
        <v>0</v>
      </c>
      <c r="L31" s="67">
        <f t="shared" si="8"/>
        <v>0</v>
      </c>
      <c r="M31" s="17">
        <f>IF(L31&gt;0,VLOOKUP(I31,Labour!$AR$1:$AT$15,3,FALSE),0)</f>
        <v>0</v>
      </c>
      <c r="N31" s="70">
        <f t="shared" si="1"/>
        <v>0</v>
      </c>
      <c r="R31" s="83">
        <f t="shared" si="13"/>
        <v>0</v>
      </c>
      <c r="S31" s="83">
        <f t="shared" si="13"/>
        <v>0</v>
      </c>
      <c r="T31" s="83">
        <f t="shared" si="13"/>
        <v>0</v>
      </c>
      <c r="U31" s="83">
        <f t="shared" si="13"/>
        <v>0</v>
      </c>
      <c r="V31" s="83">
        <f t="shared" si="14"/>
        <v>0</v>
      </c>
      <c r="W31" s="83">
        <f t="shared" si="14"/>
        <v>0</v>
      </c>
      <c r="X31" s="83">
        <f t="shared" si="15"/>
        <v>0</v>
      </c>
      <c r="Y31" s="83">
        <f t="shared" si="15"/>
        <v>0</v>
      </c>
      <c r="Z31" s="83">
        <f t="shared" si="15"/>
        <v>0</v>
      </c>
      <c r="AA31" s="171">
        <f t="shared" si="9"/>
        <v>0</v>
      </c>
      <c r="AB31" s="83">
        <f t="shared" si="16"/>
        <v>0</v>
      </c>
      <c r="AC31" s="83">
        <f t="shared" si="16"/>
        <v>0</v>
      </c>
      <c r="AD31" s="171">
        <f t="shared" si="10"/>
        <v>0</v>
      </c>
      <c r="AE31" s="171">
        <f>IF(AD31=1,SUM(AD$10:AD31),0)</f>
        <v>0</v>
      </c>
      <c r="AF31" s="82" t="str">
        <f t="shared" si="11"/>
        <v/>
      </c>
      <c r="AG31" s="171">
        <f t="shared" si="12"/>
        <v>0</v>
      </c>
    </row>
    <row r="32" spans="1:33" ht="12" customHeight="1" x14ac:dyDescent="0.25">
      <c r="A32" s="497"/>
      <c r="B32" s="15">
        <v>23</v>
      </c>
      <c r="C32" s="468">
        <f t="shared" si="6"/>
        <v>0</v>
      </c>
      <c r="D32" s="469"/>
      <c r="E32" s="470"/>
      <c r="F32" s="67">
        <f t="shared" si="7"/>
        <v>0</v>
      </c>
      <c r="G32" s="67">
        <f t="shared" si="7"/>
        <v>0</v>
      </c>
      <c r="H32" s="67">
        <f t="shared" si="7"/>
        <v>0</v>
      </c>
      <c r="I32" s="67">
        <f t="shared" si="0"/>
        <v>0</v>
      </c>
      <c r="J32" s="67">
        <f t="shared" si="8"/>
        <v>0</v>
      </c>
      <c r="K32" s="16">
        <f t="shared" si="8"/>
        <v>0</v>
      </c>
      <c r="L32" s="67">
        <f t="shared" si="8"/>
        <v>0</v>
      </c>
      <c r="M32" s="17">
        <f>IF(L32&gt;0,VLOOKUP(I32,Labour!$AR$1:$AT$15,3,FALSE),0)</f>
        <v>0</v>
      </c>
      <c r="N32" s="70">
        <f t="shared" si="1"/>
        <v>0</v>
      </c>
      <c r="R32" s="83">
        <f t="shared" si="13"/>
        <v>0</v>
      </c>
      <c r="S32" s="83">
        <f t="shared" si="13"/>
        <v>0</v>
      </c>
      <c r="T32" s="83">
        <f t="shared" si="13"/>
        <v>0</v>
      </c>
      <c r="U32" s="83">
        <f t="shared" si="13"/>
        <v>0</v>
      </c>
      <c r="V32" s="83">
        <f t="shared" si="14"/>
        <v>0</v>
      </c>
      <c r="W32" s="83">
        <f t="shared" si="14"/>
        <v>0</v>
      </c>
      <c r="X32" s="83">
        <f t="shared" si="15"/>
        <v>0</v>
      </c>
      <c r="Y32" s="83">
        <f t="shared" si="15"/>
        <v>0</v>
      </c>
      <c r="Z32" s="83">
        <f t="shared" si="15"/>
        <v>0</v>
      </c>
      <c r="AA32" s="171">
        <f t="shared" si="9"/>
        <v>0</v>
      </c>
      <c r="AB32" s="83">
        <f t="shared" si="16"/>
        <v>0</v>
      </c>
      <c r="AC32" s="83">
        <f t="shared" si="16"/>
        <v>0</v>
      </c>
      <c r="AD32" s="171">
        <f t="shared" si="10"/>
        <v>0</v>
      </c>
      <c r="AE32" s="171">
        <f>IF(AD32=1,SUM(AD$10:AD32),0)</f>
        <v>0</v>
      </c>
      <c r="AF32" s="82" t="str">
        <f t="shared" si="11"/>
        <v/>
      </c>
      <c r="AG32" s="171">
        <f t="shared" si="12"/>
        <v>0</v>
      </c>
    </row>
    <row r="33" spans="1:33" ht="12" customHeight="1" x14ac:dyDescent="0.25">
      <c r="A33" s="497"/>
      <c r="B33" s="15">
        <v>24</v>
      </c>
      <c r="C33" s="468">
        <f t="shared" si="6"/>
        <v>0</v>
      </c>
      <c r="D33" s="469"/>
      <c r="E33" s="470"/>
      <c r="F33" s="67">
        <f t="shared" si="7"/>
        <v>0</v>
      </c>
      <c r="G33" s="67">
        <f t="shared" si="7"/>
        <v>0</v>
      </c>
      <c r="H33" s="67">
        <f t="shared" si="7"/>
        <v>0</v>
      </c>
      <c r="I33" s="67">
        <f t="shared" si="0"/>
        <v>0</v>
      </c>
      <c r="J33" s="67">
        <f t="shared" si="8"/>
        <v>0</v>
      </c>
      <c r="K33" s="16">
        <f t="shared" si="8"/>
        <v>0</v>
      </c>
      <c r="L33" s="67">
        <f t="shared" si="8"/>
        <v>0</v>
      </c>
      <c r="M33" s="17">
        <f>IF(L33&gt;0,VLOOKUP(I33,Labour!$AR$1:$AT$15,3,FALSE),0)</f>
        <v>0</v>
      </c>
      <c r="N33" s="70">
        <f t="shared" si="1"/>
        <v>0</v>
      </c>
      <c r="R33" s="83">
        <f t="shared" si="13"/>
        <v>0</v>
      </c>
      <c r="S33" s="83">
        <f t="shared" si="13"/>
        <v>0</v>
      </c>
      <c r="T33" s="83">
        <f t="shared" si="13"/>
        <v>0</v>
      </c>
      <c r="U33" s="83">
        <f t="shared" si="13"/>
        <v>0</v>
      </c>
      <c r="V33" s="83">
        <f t="shared" si="14"/>
        <v>0</v>
      </c>
      <c r="W33" s="83">
        <f t="shared" si="14"/>
        <v>0</v>
      </c>
      <c r="X33" s="83">
        <f t="shared" si="15"/>
        <v>0</v>
      </c>
      <c r="Y33" s="83">
        <f t="shared" si="15"/>
        <v>0</v>
      </c>
      <c r="Z33" s="83">
        <f t="shared" si="15"/>
        <v>0</v>
      </c>
      <c r="AA33" s="171">
        <f t="shared" si="9"/>
        <v>0</v>
      </c>
      <c r="AB33" s="83">
        <f t="shared" si="16"/>
        <v>0</v>
      </c>
      <c r="AC33" s="83">
        <f t="shared" si="16"/>
        <v>0</v>
      </c>
      <c r="AD33" s="171">
        <f t="shared" si="10"/>
        <v>0</v>
      </c>
      <c r="AE33" s="171">
        <f>IF(AD33=1,SUM(AD$10:AD33),0)</f>
        <v>0</v>
      </c>
      <c r="AF33" s="82" t="str">
        <f t="shared" si="11"/>
        <v/>
      </c>
      <c r="AG33" s="171">
        <f t="shared" si="12"/>
        <v>0</v>
      </c>
    </row>
    <row r="34" spans="1:33" ht="12" customHeight="1" x14ac:dyDescent="0.25">
      <c r="A34" s="497"/>
      <c r="B34" s="15">
        <v>25</v>
      </c>
      <c r="C34" s="468">
        <f t="shared" si="6"/>
        <v>0</v>
      </c>
      <c r="D34" s="469"/>
      <c r="E34" s="470"/>
      <c r="F34" s="67">
        <f t="shared" si="7"/>
        <v>0</v>
      </c>
      <c r="G34" s="67">
        <f t="shared" si="7"/>
        <v>0</v>
      </c>
      <c r="H34" s="67">
        <f t="shared" si="7"/>
        <v>0</v>
      </c>
      <c r="I34" s="67">
        <f t="shared" si="0"/>
        <v>0</v>
      </c>
      <c r="J34" s="67">
        <f t="shared" si="8"/>
        <v>0</v>
      </c>
      <c r="K34" s="16">
        <f t="shared" si="8"/>
        <v>0</v>
      </c>
      <c r="L34" s="67">
        <f t="shared" si="8"/>
        <v>0</v>
      </c>
      <c r="M34" s="17">
        <f>IF(L34&gt;0,VLOOKUP(I34,Labour!$AR$1:$AT$15,3,FALSE),0)</f>
        <v>0</v>
      </c>
      <c r="N34" s="70">
        <f t="shared" si="1"/>
        <v>0</v>
      </c>
      <c r="R34" s="83">
        <f t="shared" si="13"/>
        <v>0</v>
      </c>
      <c r="S34" s="83">
        <f t="shared" si="13"/>
        <v>0</v>
      </c>
      <c r="T34" s="83">
        <f t="shared" si="13"/>
        <v>0</v>
      </c>
      <c r="U34" s="83">
        <f t="shared" si="13"/>
        <v>0</v>
      </c>
      <c r="V34" s="83">
        <f t="shared" si="14"/>
        <v>0</v>
      </c>
      <c r="W34" s="83">
        <f t="shared" si="14"/>
        <v>0</v>
      </c>
      <c r="X34" s="83">
        <f t="shared" si="15"/>
        <v>0</v>
      </c>
      <c r="Y34" s="83">
        <f t="shared" si="15"/>
        <v>0</v>
      </c>
      <c r="Z34" s="83">
        <f t="shared" si="15"/>
        <v>0</v>
      </c>
      <c r="AA34" s="171">
        <f t="shared" si="9"/>
        <v>0</v>
      </c>
      <c r="AB34" s="83">
        <f t="shared" si="16"/>
        <v>0</v>
      </c>
      <c r="AC34" s="83">
        <f t="shared" si="16"/>
        <v>0</v>
      </c>
      <c r="AD34" s="171">
        <f t="shared" si="10"/>
        <v>0</v>
      </c>
      <c r="AE34" s="171">
        <f>IF(AD34=1,SUM(AD$10:AD34),0)</f>
        <v>0</v>
      </c>
      <c r="AF34" s="82" t="str">
        <f t="shared" si="11"/>
        <v/>
      </c>
      <c r="AG34" s="171">
        <f t="shared" si="12"/>
        <v>0</v>
      </c>
    </row>
    <row r="35" spans="1:33" ht="12" customHeight="1" x14ac:dyDescent="0.25">
      <c r="A35" s="497"/>
      <c r="B35" s="15">
        <v>26</v>
      </c>
      <c r="C35" s="468">
        <f t="shared" si="6"/>
        <v>0</v>
      </c>
      <c r="D35" s="469"/>
      <c r="E35" s="470"/>
      <c r="F35" s="67">
        <f t="shared" si="7"/>
        <v>0</v>
      </c>
      <c r="G35" s="67">
        <f t="shared" si="7"/>
        <v>0</v>
      </c>
      <c r="H35" s="67">
        <f t="shared" si="7"/>
        <v>0</v>
      </c>
      <c r="I35" s="67">
        <f t="shared" si="0"/>
        <v>0</v>
      </c>
      <c r="J35" s="67">
        <f t="shared" si="8"/>
        <v>0</v>
      </c>
      <c r="K35" s="16">
        <f t="shared" si="8"/>
        <v>0</v>
      </c>
      <c r="L35" s="67">
        <f t="shared" si="8"/>
        <v>0</v>
      </c>
      <c r="M35" s="17">
        <f>IF(L35&gt;0,VLOOKUP(I35,Labour!$AR$1:$AT$15,3,FALSE),0)</f>
        <v>0</v>
      </c>
      <c r="N35" s="70">
        <f t="shared" si="1"/>
        <v>0</v>
      </c>
      <c r="R35" s="83">
        <f t="shared" si="13"/>
        <v>0</v>
      </c>
      <c r="S35" s="83">
        <f t="shared" si="13"/>
        <v>0</v>
      </c>
      <c r="T35" s="83">
        <f t="shared" si="13"/>
        <v>0</v>
      </c>
      <c r="U35" s="83">
        <f t="shared" si="13"/>
        <v>0</v>
      </c>
      <c r="V35" s="83">
        <f t="shared" si="14"/>
        <v>0</v>
      </c>
      <c r="W35" s="83">
        <f t="shared" si="14"/>
        <v>0</v>
      </c>
      <c r="X35" s="83">
        <f t="shared" si="15"/>
        <v>0</v>
      </c>
      <c r="Y35" s="83">
        <f t="shared" si="15"/>
        <v>0</v>
      </c>
      <c r="Z35" s="83">
        <f t="shared" si="15"/>
        <v>0</v>
      </c>
      <c r="AA35" s="171">
        <f t="shared" si="9"/>
        <v>0</v>
      </c>
      <c r="AB35" s="83">
        <f t="shared" si="16"/>
        <v>0</v>
      </c>
      <c r="AC35" s="83">
        <f t="shared" si="16"/>
        <v>0</v>
      </c>
      <c r="AD35" s="171">
        <f t="shared" si="10"/>
        <v>0</v>
      </c>
      <c r="AE35" s="171">
        <f>IF(AD35=1,SUM(AD$10:AD35),0)</f>
        <v>0</v>
      </c>
      <c r="AF35" s="82" t="str">
        <f t="shared" si="11"/>
        <v/>
      </c>
      <c r="AG35" s="171">
        <f t="shared" si="12"/>
        <v>0</v>
      </c>
    </row>
    <row r="36" spans="1:33" ht="12" customHeight="1" x14ac:dyDescent="0.25">
      <c r="A36" s="497"/>
      <c r="B36" s="15">
        <v>27</v>
      </c>
      <c r="C36" s="468">
        <f t="shared" si="6"/>
        <v>0</v>
      </c>
      <c r="D36" s="469"/>
      <c r="E36" s="470"/>
      <c r="F36" s="67">
        <f t="shared" si="7"/>
        <v>0</v>
      </c>
      <c r="G36" s="67">
        <f t="shared" si="7"/>
        <v>0</v>
      </c>
      <c r="H36" s="67">
        <f t="shared" si="7"/>
        <v>0</v>
      </c>
      <c r="I36" s="67">
        <f t="shared" si="0"/>
        <v>0</v>
      </c>
      <c r="J36" s="67">
        <f t="shared" si="8"/>
        <v>0</v>
      </c>
      <c r="K36" s="16">
        <f t="shared" si="8"/>
        <v>0</v>
      </c>
      <c r="L36" s="67">
        <f t="shared" si="8"/>
        <v>0</v>
      </c>
      <c r="M36" s="17">
        <f>IF(L36&gt;0,VLOOKUP(I36,Labour!$AR$1:$AT$15,3,FALSE),0)</f>
        <v>0</v>
      </c>
      <c r="N36" s="70">
        <f t="shared" si="1"/>
        <v>0</v>
      </c>
      <c r="R36" s="83">
        <f t="shared" si="13"/>
        <v>0</v>
      </c>
      <c r="S36" s="83">
        <f t="shared" si="13"/>
        <v>0</v>
      </c>
      <c r="T36" s="83">
        <f t="shared" si="13"/>
        <v>0</v>
      </c>
      <c r="U36" s="83">
        <f t="shared" si="13"/>
        <v>0</v>
      </c>
      <c r="V36" s="83">
        <f t="shared" si="14"/>
        <v>0</v>
      </c>
      <c r="W36" s="83">
        <f t="shared" si="14"/>
        <v>0</v>
      </c>
      <c r="X36" s="83">
        <f t="shared" si="15"/>
        <v>0</v>
      </c>
      <c r="Y36" s="83">
        <f t="shared" si="15"/>
        <v>0</v>
      </c>
      <c r="Z36" s="83">
        <f t="shared" si="15"/>
        <v>0</v>
      </c>
      <c r="AA36" s="171">
        <f t="shared" si="9"/>
        <v>0</v>
      </c>
      <c r="AB36" s="83">
        <f t="shared" si="16"/>
        <v>0</v>
      </c>
      <c r="AC36" s="83">
        <f t="shared" si="16"/>
        <v>0</v>
      </c>
      <c r="AD36" s="171">
        <f t="shared" si="10"/>
        <v>0</v>
      </c>
      <c r="AE36" s="171">
        <f>IF(AD36=1,SUM(AD$10:AD36),0)</f>
        <v>0</v>
      </c>
      <c r="AF36" s="82" t="str">
        <f t="shared" si="11"/>
        <v/>
      </c>
      <c r="AG36" s="171">
        <f t="shared" si="12"/>
        <v>0</v>
      </c>
    </row>
    <row r="37" spans="1:33" ht="12" customHeight="1" x14ac:dyDescent="0.25">
      <c r="A37" s="497"/>
      <c r="B37" s="15">
        <v>28</v>
      </c>
      <c r="C37" s="468">
        <f t="shared" si="6"/>
        <v>0</v>
      </c>
      <c r="D37" s="469"/>
      <c r="E37" s="470"/>
      <c r="F37" s="67">
        <f t="shared" si="7"/>
        <v>0</v>
      </c>
      <c r="G37" s="67">
        <f t="shared" si="7"/>
        <v>0</v>
      </c>
      <c r="H37" s="67">
        <f t="shared" si="7"/>
        <v>0</v>
      </c>
      <c r="I37" s="67">
        <f t="shared" si="0"/>
        <v>0</v>
      </c>
      <c r="J37" s="67">
        <f t="shared" si="8"/>
        <v>0</v>
      </c>
      <c r="K37" s="16">
        <f t="shared" si="8"/>
        <v>0</v>
      </c>
      <c r="L37" s="67">
        <f t="shared" si="8"/>
        <v>0</v>
      </c>
      <c r="M37" s="17">
        <f>IF(L37&gt;0,VLOOKUP(I37,Labour!$AR$1:$AT$15,3,FALSE),0)</f>
        <v>0</v>
      </c>
      <c r="N37" s="70">
        <f t="shared" si="1"/>
        <v>0</v>
      </c>
      <c r="R37" s="83">
        <f t="shared" si="13"/>
        <v>0</v>
      </c>
      <c r="S37" s="83">
        <f t="shared" si="13"/>
        <v>0</v>
      </c>
      <c r="T37" s="83">
        <f t="shared" si="13"/>
        <v>0</v>
      </c>
      <c r="U37" s="83">
        <f t="shared" si="13"/>
        <v>0</v>
      </c>
      <c r="V37" s="83">
        <f t="shared" si="14"/>
        <v>0</v>
      </c>
      <c r="W37" s="83">
        <f t="shared" si="14"/>
        <v>0</v>
      </c>
      <c r="X37" s="83">
        <f t="shared" si="15"/>
        <v>0</v>
      </c>
      <c r="Y37" s="83">
        <f t="shared" si="15"/>
        <v>0</v>
      </c>
      <c r="Z37" s="83">
        <f t="shared" si="15"/>
        <v>0</v>
      </c>
      <c r="AA37" s="171">
        <f t="shared" si="9"/>
        <v>0</v>
      </c>
      <c r="AB37" s="83">
        <f t="shared" si="16"/>
        <v>0</v>
      </c>
      <c r="AC37" s="83">
        <f t="shared" si="16"/>
        <v>0</v>
      </c>
      <c r="AD37" s="171">
        <f t="shared" si="10"/>
        <v>0</v>
      </c>
      <c r="AE37" s="171">
        <f>IF(AD37=1,SUM(AD$10:AD37),0)</f>
        <v>0</v>
      </c>
      <c r="AF37" s="82" t="str">
        <f t="shared" si="11"/>
        <v/>
      </c>
      <c r="AG37" s="171">
        <f t="shared" si="12"/>
        <v>0</v>
      </c>
    </row>
    <row r="38" spans="1:33" ht="12" customHeight="1" x14ac:dyDescent="0.25">
      <c r="A38" s="497"/>
      <c r="B38" s="15">
        <v>29</v>
      </c>
      <c r="C38" s="468">
        <f t="shared" si="6"/>
        <v>0</v>
      </c>
      <c r="D38" s="469"/>
      <c r="E38" s="470"/>
      <c r="F38" s="67">
        <f t="shared" si="7"/>
        <v>0</v>
      </c>
      <c r="G38" s="67">
        <f t="shared" si="7"/>
        <v>0</v>
      </c>
      <c r="H38" s="67">
        <f t="shared" si="7"/>
        <v>0</v>
      </c>
      <c r="I38" s="67">
        <f t="shared" si="0"/>
        <v>0</v>
      </c>
      <c r="J38" s="67">
        <f t="shared" si="8"/>
        <v>0</v>
      </c>
      <c r="K38" s="16">
        <f t="shared" si="8"/>
        <v>0</v>
      </c>
      <c r="L38" s="67">
        <f t="shared" si="8"/>
        <v>0</v>
      </c>
      <c r="M38" s="17">
        <f>IF(L38&gt;0,VLOOKUP(I38,Labour!$AR$1:$AT$15,3,FALSE),0)</f>
        <v>0</v>
      </c>
      <c r="N38" s="70">
        <f t="shared" si="1"/>
        <v>0</v>
      </c>
      <c r="R38" s="83">
        <f t="shared" si="13"/>
        <v>0</v>
      </c>
      <c r="S38" s="83">
        <f t="shared" si="13"/>
        <v>0</v>
      </c>
      <c r="T38" s="83">
        <f t="shared" si="13"/>
        <v>0</v>
      </c>
      <c r="U38" s="83">
        <f t="shared" si="13"/>
        <v>0</v>
      </c>
      <c r="V38" s="83">
        <f t="shared" si="14"/>
        <v>0</v>
      </c>
      <c r="W38" s="83">
        <f t="shared" si="14"/>
        <v>0</v>
      </c>
      <c r="X38" s="83">
        <f t="shared" si="15"/>
        <v>0</v>
      </c>
      <c r="Y38" s="83">
        <f t="shared" si="15"/>
        <v>0</v>
      </c>
      <c r="Z38" s="83">
        <f t="shared" si="15"/>
        <v>0</v>
      </c>
      <c r="AA38" s="171">
        <f t="shared" si="9"/>
        <v>0</v>
      </c>
      <c r="AB38" s="83">
        <f t="shared" si="16"/>
        <v>0</v>
      </c>
      <c r="AC38" s="83">
        <f t="shared" si="16"/>
        <v>0</v>
      </c>
      <c r="AD38" s="171">
        <f t="shared" si="10"/>
        <v>0</v>
      </c>
      <c r="AE38" s="171">
        <f>IF(AD38=1,SUM(AD$10:AD38),0)</f>
        <v>0</v>
      </c>
      <c r="AF38" s="82" t="str">
        <f t="shared" si="11"/>
        <v/>
      </c>
      <c r="AG38" s="171">
        <f t="shared" si="12"/>
        <v>0</v>
      </c>
    </row>
    <row r="39" spans="1:33" ht="12" customHeight="1" x14ac:dyDescent="0.25">
      <c r="A39" s="497"/>
      <c r="B39" s="15">
        <v>30</v>
      </c>
      <c r="C39" s="468">
        <f t="shared" si="6"/>
        <v>0</v>
      </c>
      <c r="D39" s="469"/>
      <c r="E39" s="470"/>
      <c r="F39" s="67">
        <f t="shared" ref="F39:H109" si="17">S39</f>
        <v>0</v>
      </c>
      <c r="G39" s="67">
        <f t="shared" si="17"/>
        <v>0</v>
      </c>
      <c r="H39" s="67">
        <f t="shared" si="17"/>
        <v>0</v>
      </c>
      <c r="I39" s="67">
        <f t="shared" si="0"/>
        <v>0</v>
      </c>
      <c r="J39" s="67">
        <f t="shared" ref="J39:L109" si="18">AA39</f>
        <v>0</v>
      </c>
      <c r="K39" s="16">
        <f t="shared" si="18"/>
        <v>0</v>
      </c>
      <c r="L39" s="67">
        <f t="shared" si="18"/>
        <v>0</v>
      </c>
      <c r="M39" s="17">
        <f>IF(L39&gt;0,VLOOKUP(I39,Labour!$AR$1:$AT$15,3,FALSE),0)</f>
        <v>0</v>
      </c>
      <c r="N39" s="70">
        <f t="shared" si="1"/>
        <v>0</v>
      </c>
      <c r="R39" s="83">
        <f t="shared" si="13"/>
        <v>0</v>
      </c>
      <c r="S39" s="83">
        <f t="shared" si="13"/>
        <v>0</v>
      </c>
      <c r="T39" s="83">
        <f t="shared" si="13"/>
        <v>0</v>
      </c>
      <c r="U39" s="83">
        <f t="shared" si="13"/>
        <v>0</v>
      </c>
      <c r="V39" s="83">
        <f t="shared" si="14"/>
        <v>0</v>
      </c>
      <c r="W39" s="83">
        <f t="shared" si="14"/>
        <v>0</v>
      </c>
      <c r="X39" s="83">
        <f t="shared" si="15"/>
        <v>0</v>
      </c>
      <c r="Y39" s="83">
        <f t="shared" si="15"/>
        <v>0</v>
      </c>
      <c r="Z39" s="83">
        <f t="shared" si="15"/>
        <v>0</v>
      </c>
      <c r="AA39" s="171">
        <f t="shared" si="9"/>
        <v>0</v>
      </c>
      <c r="AB39" s="83">
        <f t="shared" si="16"/>
        <v>0</v>
      </c>
      <c r="AC39" s="83">
        <f t="shared" si="16"/>
        <v>0</v>
      </c>
      <c r="AD39" s="171">
        <f t="shared" si="10"/>
        <v>0</v>
      </c>
      <c r="AE39" s="171">
        <f>IF(AD39=1,SUM(AD$10:AD39),0)</f>
        <v>0</v>
      </c>
      <c r="AF39" s="82" t="str">
        <f t="shared" si="11"/>
        <v/>
      </c>
      <c r="AG39" s="171">
        <f t="shared" si="12"/>
        <v>0</v>
      </c>
    </row>
    <row r="40" spans="1:33" ht="12" customHeight="1" x14ac:dyDescent="0.25">
      <c r="A40" s="497"/>
      <c r="B40" s="15">
        <v>31</v>
      </c>
      <c r="C40" s="468">
        <f t="shared" si="6"/>
        <v>0</v>
      </c>
      <c r="D40" s="469"/>
      <c r="E40" s="470"/>
      <c r="F40" s="67">
        <f t="shared" si="17"/>
        <v>0</v>
      </c>
      <c r="G40" s="67">
        <f t="shared" si="17"/>
        <v>0</v>
      </c>
      <c r="H40" s="67">
        <f t="shared" si="17"/>
        <v>0</v>
      </c>
      <c r="I40" s="67">
        <f t="shared" si="0"/>
        <v>0</v>
      </c>
      <c r="J40" s="67">
        <f t="shared" si="18"/>
        <v>0</v>
      </c>
      <c r="K40" s="16">
        <f t="shared" si="18"/>
        <v>0</v>
      </c>
      <c r="L40" s="67">
        <f t="shared" si="18"/>
        <v>0</v>
      </c>
      <c r="M40" s="17">
        <f>IF(L40&gt;0,VLOOKUP(I40,Labour!$AR$1:$AT$15,3,FALSE),0)</f>
        <v>0</v>
      </c>
      <c r="N40" s="70">
        <f t="shared" si="1"/>
        <v>0</v>
      </c>
      <c r="R40" s="83">
        <f t="shared" si="13"/>
        <v>0</v>
      </c>
      <c r="S40" s="83">
        <f t="shared" si="13"/>
        <v>0</v>
      </c>
      <c r="T40" s="83">
        <f t="shared" si="13"/>
        <v>0</v>
      </c>
      <c r="U40" s="83">
        <f t="shared" si="13"/>
        <v>0</v>
      </c>
      <c r="V40" s="83">
        <f t="shared" si="14"/>
        <v>0</v>
      </c>
      <c r="W40" s="83">
        <f t="shared" si="14"/>
        <v>0</v>
      </c>
      <c r="X40" s="83">
        <f t="shared" si="15"/>
        <v>0</v>
      </c>
      <c r="Y40" s="83">
        <f t="shared" si="15"/>
        <v>0</v>
      </c>
      <c r="Z40" s="83">
        <f t="shared" si="15"/>
        <v>0</v>
      </c>
      <c r="AA40" s="171">
        <f t="shared" si="9"/>
        <v>0</v>
      </c>
      <c r="AB40" s="83">
        <f t="shared" si="16"/>
        <v>0</v>
      </c>
      <c r="AC40" s="83">
        <f t="shared" si="16"/>
        <v>0</v>
      </c>
      <c r="AD40" s="171">
        <f t="shared" si="10"/>
        <v>0</v>
      </c>
      <c r="AE40" s="171">
        <f>IF(AD40=1,SUM(AD$10:AD40),0)</f>
        <v>0</v>
      </c>
      <c r="AF40" s="82" t="str">
        <f t="shared" si="11"/>
        <v/>
      </c>
      <c r="AG40" s="171">
        <f t="shared" si="12"/>
        <v>0</v>
      </c>
    </row>
    <row r="41" spans="1:33" ht="12" customHeight="1" x14ac:dyDescent="0.25">
      <c r="A41" s="497"/>
      <c r="B41" s="15">
        <v>32</v>
      </c>
      <c r="C41" s="468">
        <f t="shared" si="6"/>
        <v>0</v>
      </c>
      <c r="D41" s="469"/>
      <c r="E41" s="470"/>
      <c r="F41" s="67">
        <f t="shared" si="17"/>
        <v>0</v>
      </c>
      <c r="G41" s="67">
        <f t="shared" si="17"/>
        <v>0</v>
      </c>
      <c r="H41" s="67">
        <f t="shared" si="17"/>
        <v>0</v>
      </c>
      <c r="I41" s="67">
        <f t="shared" si="0"/>
        <v>0</v>
      </c>
      <c r="J41" s="67">
        <f t="shared" si="18"/>
        <v>0</v>
      </c>
      <c r="K41" s="16">
        <f t="shared" si="18"/>
        <v>0</v>
      </c>
      <c r="L41" s="67">
        <f t="shared" si="18"/>
        <v>0</v>
      </c>
      <c r="M41" s="17">
        <f>IF(L41&gt;0,VLOOKUP(I41,Labour!$AR$1:$AT$15,3,FALSE),0)</f>
        <v>0</v>
      </c>
      <c r="N41" s="70">
        <f t="shared" si="1"/>
        <v>0</v>
      </c>
      <c r="R41" s="83">
        <f t="shared" si="13"/>
        <v>0</v>
      </c>
      <c r="S41" s="83">
        <f t="shared" si="13"/>
        <v>0</v>
      </c>
      <c r="T41" s="83">
        <f t="shared" si="13"/>
        <v>0</v>
      </c>
      <c r="U41" s="83">
        <f t="shared" si="13"/>
        <v>0</v>
      </c>
      <c r="V41" s="83">
        <f t="shared" si="14"/>
        <v>0</v>
      </c>
      <c r="W41" s="83">
        <f t="shared" si="14"/>
        <v>0</v>
      </c>
      <c r="X41" s="83">
        <f t="shared" si="15"/>
        <v>0</v>
      </c>
      <c r="Y41" s="83">
        <f t="shared" si="15"/>
        <v>0</v>
      </c>
      <c r="Z41" s="83">
        <f t="shared" si="15"/>
        <v>0</v>
      </c>
      <c r="AA41" s="171">
        <f t="shared" si="9"/>
        <v>0</v>
      </c>
      <c r="AB41" s="83">
        <f t="shared" si="16"/>
        <v>0</v>
      </c>
      <c r="AC41" s="83">
        <f t="shared" si="16"/>
        <v>0</v>
      </c>
      <c r="AD41" s="171">
        <f t="shared" si="10"/>
        <v>0</v>
      </c>
      <c r="AE41" s="171">
        <f>IF(AD41=1,SUM(AD$10:AD41),0)</f>
        <v>0</v>
      </c>
      <c r="AF41" s="82" t="str">
        <f t="shared" si="11"/>
        <v/>
      </c>
      <c r="AG41" s="171">
        <f t="shared" si="12"/>
        <v>0</v>
      </c>
    </row>
    <row r="42" spans="1:33" ht="12" customHeight="1" x14ac:dyDescent="0.25">
      <c r="A42" s="497"/>
      <c r="B42" s="15">
        <v>33</v>
      </c>
      <c r="C42" s="468">
        <f t="shared" si="6"/>
        <v>0</v>
      </c>
      <c r="D42" s="469"/>
      <c r="E42" s="470"/>
      <c r="F42" s="67">
        <f t="shared" si="17"/>
        <v>0</v>
      </c>
      <c r="G42" s="67">
        <f t="shared" si="17"/>
        <v>0</v>
      </c>
      <c r="H42" s="67">
        <f t="shared" si="17"/>
        <v>0</v>
      </c>
      <c r="I42" s="67">
        <f t="shared" si="0"/>
        <v>0</v>
      </c>
      <c r="J42" s="67">
        <f t="shared" si="18"/>
        <v>0</v>
      </c>
      <c r="K42" s="16">
        <f t="shared" si="18"/>
        <v>0</v>
      </c>
      <c r="L42" s="67">
        <f t="shared" si="18"/>
        <v>0</v>
      </c>
      <c r="M42" s="17">
        <f>IF(L42&gt;0,VLOOKUP(I42,Labour!$AR$1:$AT$15,3,FALSE),0)</f>
        <v>0</v>
      </c>
      <c r="N42" s="70">
        <f t="shared" si="1"/>
        <v>0</v>
      </c>
      <c r="R42" s="83">
        <f t="shared" si="13"/>
        <v>0</v>
      </c>
      <c r="S42" s="83">
        <f t="shared" si="13"/>
        <v>0</v>
      </c>
      <c r="T42" s="83">
        <f t="shared" si="13"/>
        <v>0</v>
      </c>
      <c r="U42" s="83">
        <f t="shared" si="13"/>
        <v>0</v>
      </c>
      <c r="V42" s="83">
        <f t="shared" si="14"/>
        <v>0</v>
      </c>
      <c r="W42" s="83">
        <f t="shared" si="14"/>
        <v>0</v>
      </c>
      <c r="X42" s="83">
        <f t="shared" si="15"/>
        <v>0</v>
      </c>
      <c r="Y42" s="83">
        <f t="shared" si="15"/>
        <v>0</v>
      </c>
      <c r="Z42" s="83">
        <f t="shared" si="15"/>
        <v>0</v>
      </c>
      <c r="AA42" s="171">
        <f t="shared" si="9"/>
        <v>0</v>
      </c>
      <c r="AB42" s="83">
        <f t="shared" si="16"/>
        <v>0</v>
      </c>
      <c r="AC42" s="83">
        <f t="shared" si="16"/>
        <v>0</v>
      </c>
      <c r="AD42" s="171">
        <f t="shared" si="10"/>
        <v>0</v>
      </c>
      <c r="AE42" s="171">
        <f>IF(AD42=1,SUM(AD$10:AD42),0)</f>
        <v>0</v>
      </c>
      <c r="AF42" s="82" t="str">
        <f t="shared" si="11"/>
        <v/>
      </c>
      <c r="AG42" s="171">
        <f t="shared" si="12"/>
        <v>0</v>
      </c>
    </row>
    <row r="43" spans="1:33" ht="12" customHeight="1" x14ac:dyDescent="0.25">
      <c r="A43" s="497"/>
      <c r="B43" s="15">
        <v>34</v>
      </c>
      <c r="C43" s="468">
        <f t="shared" si="6"/>
        <v>0</v>
      </c>
      <c r="D43" s="469"/>
      <c r="E43" s="470"/>
      <c r="F43" s="67">
        <f t="shared" si="17"/>
        <v>0</v>
      </c>
      <c r="G43" s="67">
        <f t="shared" si="17"/>
        <v>0</v>
      </c>
      <c r="H43" s="67">
        <f t="shared" si="17"/>
        <v>0</v>
      </c>
      <c r="I43" s="67">
        <f t="shared" si="0"/>
        <v>0</v>
      </c>
      <c r="J43" s="67">
        <f t="shared" si="18"/>
        <v>0</v>
      </c>
      <c r="K43" s="16">
        <f t="shared" si="18"/>
        <v>0</v>
      </c>
      <c r="L43" s="67">
        <f t="shared" si="18"/>
        <v>0</v>
      </c>
      <c r="M43" s="17">
        <f>IF(L43&gt;0,VLOOKUP(I43,Labour!$AR$1:$AT$15,3,FALSE),0)</f>
        <v>0</v>
      </c>
      <c r="N43" s="70">
        <f t="shared" si="1"/>
        <v>0</v>
      </c>
      <c r="R43" s="83">
        <f t="shared" si="13"/>
        <v>0</v>
      </c>
      <c r="S43" s="83">
        <f t="shared" si="13"/>
        <v>0</v>
      </c>
      <c r="T43" s="83">
        <f t="shared" si="13"/>
        <v>0</v>
      </c>
      <c r="U43" s="83">
        <f t="shared" si="13"/>
        <v>0</v>
      </c>
      <c r="V43" s="83">
        <f t="shared" si="14"/>
        <v>0</v>
      </c>
      <c r="W43" s="83">
        <f t="shared" si="14"/>
        <v>0</v>
      </c>
      <c r="X43" s="83">
        <f t="shared" si="15"/>
        <v>0</v>
      </c>
      <c r="Y43" s="83">
        <f t="shared" si="15"/>
        <v>0</v>
      </c>
      <c r="Z43" s="83">
        <f t="shared" si="15"/>
        <v>0</v>
      </c>
      <c r="AA43" s="171">
        <f t="shared" si="9"/>
        <v>0</v>
      </c>
      <c r="AB43" s="83">
        <f t="shared" si="16"/>
        <v>0</v>
      </c>
      <c r="AC43" s="83">
        <f t="shared" si="16"/>
        <v>0</v>
      </c>
      <c r="AD43" s="171">
        <f t="shared" si="10"/>
        <v>0</v>
      </c>
      <c r="AE43" s="171">
        <f>IF(AD43=1,SUM(AD$10:AD43),0)</f>
        <v>0</v>
      </c>
      <c r="AF43" s="82" t="str">
        <f t="shared" si="11"/>
        <v/>
      </c>
      <c r="AG43" s="171">
        <f t="shared" si="12"/>
        <v>0</v>
      </c>
    </row>
    <row r="44" spans="1:33" ht="12" customHeight="1" x14ac:dyDescent="0.25">
      <c r="A44" s="497"/>
      <c r="B44" s="15">
        <v>35</v>
      </c>
      <c r="C44" s="468">
        <f t="shared" si="6"/>
        <v>0</v>
      </c>
      <c r="D44" s="469"/>
      <c r="E44" s="470"/>
      <c r="F44" s="67">
        <f t="shared" si="17"/>
        <v>0</v>
      </c>
      <c r="G44" s="67">
        <f t="shared" si="17"/>
        <v>0</v>
      </c>
      <c r="H44" s="67">
        <f t="shared" si="17"/>
        <v>0</v>
      </c>
      <c r="I44" s="67">
        <f t="shared" si="0"/>
        <v>0</v>
      </c>
      <c r="J44" s="67">
        <f t="shared" si="18"/>
        <v>0</v>
      </c>
      <c r="K44" s="16">
        <f t="shared" si="18"/>
        <v>0</v>
      </c>
      <c r="L44" s="67">
        <f t="shared" si="18"/>
        <v>0</v>
      </c>
      <c r="M44" s="17">
        <f>IF(L44&gt;0,VLOOKUP(I44,Labour!$AR$1:$AT$15,3,FALSE),0)</f>
        <v>0</v>
      </c>
      <c r="N44" s="70">
        <f t="shared" si="1"/>
        <v>0</v>
      </c>
      <c r="R44" s="83">
        <f t="shared" si="13"/>
        <v>0</v>
      </c>
      <c r="S44" s="83">
        <f t="shared" si="13"/>
        <v>0</v>
      </c>
      <c r="T44" s="83">
        <f t="shared" si="13"/>
        <v>0</v>
      </c>
      <c r="U44" s="83">
        <f t="shared" si="13"/>
        <v>0</v>
      </c>
      <c r="V44" s="83">
        <f t="shared" si="14"/>
        <v>0</v>
      </c>
      <c r="W44" s="83">
        <f t="shared" si="14"/>
        <v>0</v>
      </c>
      <c r="X44" s="83">
        <f t="shared" si="15"/>
        <v>0</v>
      </c>
      <c r="Y44" s="83">
        <f t="shared" si="15"/>
        <v>0</v>
      </c>
      <c r="Z44" s="83">
        <f t="shared" si="15"/>
        <v>0</v>
      </c>
      <c r="AA44" s="171">
        <f t="shared" si="9"/>
        <v>0</v>
      </c>
      <c r="AB44" s="83">
        <f t="shared" si="16"/>
        <v>0</v>
      </c>
      <c r="AC44" s="83">
        <f t="shared" si="16"/>
        <v>0</v>
      </c>
      <c r="AD44" s="171">
        <f t="shared" si="10"/>
        <v>0</v>
      </c>
      <c r="AE44" s="171">
        <f>IF(AD44=1,SUM(AD$10:AD44),0)</f>
        <v>0</v>
      </c>
      <c r="AF44" s="82" t="str">
        <f t="shared" si="11"/>
        <v/>
      </c>
      <c r="AG44" s="171">
        <f t="shared" si="12"/>
        <v>0</v>
      </c>
    </row>
    <row r="45" spans="1:33" ht="12" customHeight="1" x14ac:dyDescent="0.25">
      <c r="A45" s="497"/>
      <c r="B45" s="15">
        <v>36</v>
      </c>
      <c r="C45" s="468">
        <f t="shared" si="6"/>
        <v>0</v>
      </c>
      <c r="D45" s="469"/>
      <c r="E45" s="470"/>
      <c r="F45" s="67">
        <f t="shared" si="17"/>
        <v>0</v>
      </c>
      <c r="G45" s="67">
        <f t="shared" si="17"/>
        <v>0</v>
      </c>
      <c r="H45" s="67">
        <f t="shared" si="17"/>
        <v>0</v>
      </c>
      <c r="I45" s="67">
        <f t="shared" si="0"/>
        <v>0</v>
      </c>
      <c r="J45" s="67">
        <f t="shared" si="18"/>
        <v>0</v>
      </c>
      <c r="K45" s="16">
        <f t="shared" si="18"/>
        <v>0</v>
      </c>
      <c r="L45" s="67">
        <f t="shared" si="18"/>
        <v>0</v>
      </c>
      <c r="M45" s="17">
        <f>IF(L45&gt;0,VLOOKUP(I45,Labour!$AR$1:$AT$15,3,FALSE),0)</f>
        <v>0</v>
      </c>
      <c r="N45" s="70">
        <f t="shared" si="1"/>
        <v>0</v>
      </c>
      <c r="R45" s="83">
        <f t="shared" si="13"/>
        <v>0</v>
      </c>
      <c r="S45" s="83">
        <f t="shared" si="13"/>
        <v>0</v>
      </c>
      <c r="T45" s="83">
        <f t="shared" si="13"/>
        <v>0</v>
      </c>
      <c r="U45" s="83">
        <f t="shared" si="13"/>
        <v>0</v>
      </c>
      <c r="V45" s="83">
        <f t="shared" si="14"/>
        <v>0</v>
      </c>
      <c r="W45" s="83">
        <f t="shared" si="14"/>
        <v>0</v>
      </c>
      <c r="X45" s="83">
        <f t="shared" si="15"/>
        <v>0</v>
      </c>
      <c r="Y45" s="83">
        <f t="shared" si="15"/>
        <v>0</v>
      </c>
      <c r="Z45" s="83">
        <f t="shared" si="15"/>
        <v>0</v>
      </c>
      <c r="AA45" s="171">
        <f t="shared" si="9"/>
        <v>0</v>
      </c>
      <c r="AB45" s="83">
        <f t="shared" si="16"/>
        <v>0</v>
      </c>
      <c r="AC45" s="83">
        <f t="shared" si="16"/>
        <v>0</v>
      </c>
      <c r="AD45" s="171">
        <f t="shared" si="10"/>
        <v>0</v>
      </c>
      <c r="AE45" s="171">
        <f>IF(AD45=1,SUM(AD$10:AD45),0)</f>
        <v>0</v>
      </c>
      <c r="AF45" s="82" t="str">
        <f t="shared" si="11"/>
        <v/>
      </c>
      <c r="AG45" s="171">
        <f t="shared" si="12"/>
        <v>0</v>
      </c>
    </row>
    <row r="46" spans="1:33" ht="12" customHeight="1" x14ac:dyDescent="0.25">
      <c r="A46" s="497"/>
      <c r="B46" s="15">
        <v>37</v>
      </c>
      <c r="C46" s="468">
        <f t="shared" si="6"/>
        <v>0</v>
      </c>
      <c r="D46" s="469"/>
      <c r="E46" s="470"/>
      <c r="F46" s="67">
        <f t="shared" si="17"/>
        <v>0</v>
      </c>
      <c r="G46" s="67">
        <f t="shared" si="17"/>
        <v>0</v>
      </c>
      <c r="H46" s="67">
        <f t="shared" si="17"/>
        <v>0</v>
      </c>
      <c r="I46" s="67">
        <f t="shared" si="0"/>
        <v>0</v>
      </c>
      <c r="J46" s="67">
        <f t="shared" si="18"/>
        <v>0</v>
      </c>
      <c r="K46" s="16">
        <f t="shared" si="18"/>
        <v>0</v>
      </c>
      <c r="L46" s="67">
        <f t="shared" si="18"/>
        <v>0</v>
      </c>
      <c r="M46" s="17">
        <f>IF(L46&gt;0,VLOOKUP(I46,Labour!$AR$1:$AT$15,3,FALSE),0)</f>
        <v>0</v>
      </c>
      <c r="N46" s="70">
        <f t="shared" si="1"/>
        <v>0</v>
      </c>
      <c r="R46" s="83">
        <f t="shared" si="13"/>
        <v>0</v>
      </c>
      <c r="S46" s="83">
        <f t="shared" si="13"/>
        <v>0</v>
      </c>
      <c r="T46" s="83">
        <f t="shared" si="13"/>
        <v>0</v>
      </c>
      <c r="U46" s="83">
        <f t="shared" si="13"/>
        <v>0</v>
      </c>
      <c r="V46" s="83">
        <f t="shared" si="14"/>
        <v>0</v>
      </c>
      <c r="W46" s="83">
        <f t="shared" si="14"/>
        <v>0</v>
      </c>
      <c r="X46" s="83">
        <f t="shared" si="15"/>
        <v>0</v>
      </c>
      <c r="Y46" s="83">
        <f t="shared" si="15"/>
        <v>0</v>
      </c>
      <c r="Z46" s="83">
        <f t="shared" si="15"/>
        <v>0</v>
      </c>
      <c r="AA46" s="171">
        <f t="shared" si="9"/>
        <v>0</v>
      </c>
      <c r="AB46" s="83">
        <f t="shared" si="16"/>
        <v>0</v>
      </c>
      <c r="AC46" s="83">
        <f t="shared" si="16"/>
        <v>0</v>
      </c>
      <c r="AD46" s="171">
        <f t="shared" si="10"/>
        <v>0</v>
      </c>
      <c r="AE46" s="171">
        <f>IF(AD46=1,SUM(AD$10:AD46),0)</f>
        <v>0</v>
      </c>
      <c r="AF46" s="82" t="str">
        <f t="shared" si="11"/>
        <v/>
      </c>
      <c r="AG46" s="171">
        <f t="shared" si="12"/>
        <v>0</v>
      </c>
    </row>
    <row r="47" spans="1:33" ht="12" customHeight="1" x14ac:dyDescent="0.25">
      <c r="A47" s="497"/>
      <c r="B47" s="15">
        <v>38</v>
      </c>
      <c r="C47" s="468">
        <f t="shared" si="6"/>
        <v>0</v>
      </c>
      <c r="D47" s="469"/>
      <c r="E47" s="470"/>
      <c r="F47" s="67">
        <f t="shared" si="17"/>
        <v>0</v>
      </c>
      <c r="G47" s="67">
        <f t="shared" si="17"/>
        <v>0</v>
      </c>
      <c r="H47" s="67">
        <f t="shared" si="17"/>
        <v>0</v>
      </c>
      <c r="I47" s="67">
        <f t="shared" si="0"/>
        <v>0</v>
      </c>
      <c r="J47" s="67">
        <f t="shared" si="18"/>
        <v>0</v>
      </c>
      <c r="K47" s="16">
        <f t="shared" si="18"/>
        <v>0</v>
      </c>
      <c r="L47" s="67">
        <f t="shared" si="18"/>
        <v>0</v>
      </c>
      <c r="M47" s="17">
        <f>IF(L47&gt;0,VLOOKUP(I47,Labour!$AR$1:$AT$15,3,FALSE),0)</f>
        <v>0</v>
      </c>
      <c r="N47" s="70">
        <f t="shared" si="1"/>
        <v>0</v>
      </c>
      <c r="R47" s="83">
        <f t="shared" si="13"/>
        <v>0</v>
      </c>
      <c r="S47" s="83">
        <f t="shared" si="13"/>
        <v>0</v>
      </c>
      <c r="T47" s="83">
        <f t="shared" si="13"/>
        <v>0</v>
      </c>
      <c r="U47" s="83">
        <f t="shared" si="13"/>
        <v>0</v>
      </c>
      <c r="V47" s="83">
        <f t="shared" si="14"/>
        <v>0</v>
      </c>
      <c r="W47" s="83">
        <f t="shared" si="14"/>
        <v>0</v>
      </c>
      <c r="X47" s="83">
        <f t="shared" si="15"/>
        <v>0</v>
      </c>
      <c r="Y47" s="83">
        <f t="shared" si="15"/>
        <v>0</v>
      </c>
      <c r="Z47" s="83">
        <f t="shared" si="15"/>
        <v>0</v>
      </c>
      <c r="AA47" s="171">
        <f t="shared" si="9"/>
        <v>0</v>
      </c>
      <c r="AB47" s="83">
        <f t="shared" si="16"/>
        <v>0</v>
      </c>
      <c r="AC47" s="83">
        <f t="shared" si="16"/>
        <v>0</v>
      </c>
      <c r="AD47" s="171">
        <f t="shared" si="10"/>
        <v>0</v>
      </c>
      <c r="AE47" s="171">
        <f>IF(AD47=1,SUM(AD$10:AD47),0)</f>
        <v>0</v>
      </c>
      <c r="AF47" s="82" t="str">
        <f t="shared" si="11"/>
        <v/>
      </c>
      <c r="AG47" s="171">
        <f t="shared" si="12"/>
        <v>0</v>
      </c>
    </row>
    <row r="48" spans="1:33" ht="12" customHeight="1" x14ac:dyDescent="0.25">
      <c r="A48" s="497"/>
      <c r="B48" s="15">
        <v>39</v>
      </c>
      <c r="C48" s="468">
        <f t="shared" si="6"/>
        <v>0</v>
      </c>
      <c r="D48" s="469"/>
      <c r="E48" s="470"/>
      <c r="F48" s="67">
        <f t="shared" si="17"/>
        <v>0</v>
      </c>
      <c r="G48" s="67">
        <f t="shared" si="17"/>
        <v>0</v>
      </c>
      <c r="H48" s="67">
        <f t="shared" si="17"/>
        <v>0</v>
      </c>
      <c r="I48" s="67">
        <f t="shared" si="0"/>
        <v>0</v>
      </c>
      <c r="J48" s="67">
        <f t="shared" si="18"/>
        <v>0</v>
      </c>
      <c r="K48" s="16">
        <f t="shared" si="18"/>
        <v>0</v>
      </c>
      <c r="L48" s="67">
        <f t="shared" si="18"/>
        <v>0</v>
      </c>
      <c r="M48" s="17">
        <f>IF(L48&gt;0,VLOOKUP(I48,Labour!$AR$1:$AT$15,3,FALSE),0)</f>
        <v>0</v>
      </c>
      <c r="N48" s="70">
        <f t="shared" si="1"/>
        <v>0</v>
      </c>
      <c r="R48" s="83">
        <f t="shared" si="13"/>
        <v>0</v>
      </c>
      <c r="S48" s="83">
        <f t="shared" si="13"/>
        <v>0</v>
      </c>
      <c r="T48" s="83">
        <f t="shared" si="13"/>
        <v>0</v>
      </c>
      <c r="U48" s="83">
        <f t="shared" si="13"/>
        <v>0</v>
      </c>
      <c r="V48" s="83">
        <f t="shared" si="14"/>
        <v>0</v>
      </c>
      <c r="W48" s="83">
        <f t="shared" si="14"/>
        <v>0</v>
      </c>
      <c r="X48" s="83">
        <f t="shared" si="15"/>
        <v>0</v>
      </c>
      <c r="Y48" s="83">
        <f t="shared" si="15"/>
        <v>0</v>
      </c>
      <c r="Z48" s="83">
        <f t="shared" si="15"/>
        <v>0</v>
      </c>
      <c r="AA48" s="171">
        <f t="shared" si="9"/>
        <v>0</v>
      </c>
      <c r="AB48" s="83">
        <f t="shared" si="16"/>
        <v>0</v>
      </c>
      <c r="AC48" s="83">
        <f t="shared" si="16"/>
        <v>0</v>
      </c>
      <c r="AD48" s="171">
        <f t="shared" si="10"/>
        <v>0</v>
      </c>
      <c r="AE48" s="171">
        <f>IF(AD48=1,SUM(AD$10:AD48),0)</f>
        <v>0</v>
      </c>
      <c r="AF48" s="82" t="str">
        <f t="shared" si="11"/>
        <v/>
      </c>
      <c r="AG48" s="171">
        <f t="shared" si="12"/>
        <v>0</v>
      </c>
    </row>
    <row r="49" spans="1:33" ht="12" customHeight="1" x14ac:dyDescent="0.25">
      <c r="A49" s="497"/>
      <c r="B49" s="15">
        <v>40</v>
      </c>
      <c r="C49" s="468">
        <f t="shared" si="6"/>
        <v>0</v>
      </c>
      <c r="D49" s="469"/>
      <c r="E49" s="470"/>
      <c r="F49" s="67">
        <f t="shared" si="17"/>
        <v>0</v>
      </c>
      <c r="G49" s="67">
        <f t="shared" si="17"/>
        <v>0</v>
      </c>
      <c r="H49" s="67">
        <f t="shared" si="17"/>
        <v>0</v>
      </c>
      <c r="I49" s="67">
        <f t="shared" si="0"/>
        <v>0</v>
      </c>
      <c r="J49" s="67">
        <f t="shared" si="18"/>
        <v>0</v>
      </c>
      <c r="K49" s="16">
        <f t="shared" si="18"/>
        <v>0</v>
      </c>
      <c r="L49" s="67">
        <f t="shared" si="18"/>
        <v>0</v>
      </c>
      <c r="M49" s="17">
        <f>IF(L49&gt;0,VLOOKUP(I49,Labour!$AR$1:$AT$15,3,FALSE),0)</f>
        <v>0</v>
      </c>
      <c r="N49" s="70">
        <f t="shared" si="1"/>
        <v>0</v>
      </c>
      <c r="R49" s="83">
        <f t="shared" si="13"/>
        <v>0</v>
      </c>
      <c r="S49" s="83">
        <f t="shared" si="13"/>
        <v>0</v>
      </c>
      <c r="T49" s="83">
        <f t="shared" si="13"/>
        <v>0</v>
      </c>
      <c r="U49" s="83">
        <f t="shared" si="13"/>
        <v>0</v>
      </c>
      <c r="V49" s="83">
        <f t="shared" si="14"/>
        <v>0</v>
      </c>
      <c r="W49" s="83">
        <f t="shared" si="14"/>
        <v>0</v>
      </c>
      <c r="X49" s="83">
        <f t="shared" si="15"/>
        <v>0</v>
      </c>
      <c r="Y49" s="83">
        <f t="shared" si="15"/>
        <v>0</v>
      </c>
      <c r="Z49" s="83">
        <f t="shared" si="15"/>
        <v>0</v>
      </c>
      <c r="AA49" s="171">
        <f t="shared" si="9"/>
        <v>0</v>
      </c>
      <c r="AB49" s="83">
        <f t="shared" si="16"/>
        <v>0</v>
      </c>
      <c r="AC49" s="83">
        <f t="shared" si="16"/>
        <v>0</v>
      </c>
      <c r="AD49" s="171">
        <f t="shared" si="10"/>
        <v>0</v>
      </c>
      <c r="AE49" s="171">
        <f>IF(AD49=1,SUM(AD$10:AD49),0)</f>
        <v>0</v>
      </c>
      <c r="AF49" s="82" t="str">
        <f t="shared" si="11"/>
        <v/>
      </c>
      <c r="AG49" s="171">
        <f t="shared" si="12"/>
        <v>0</v>
      </c>
    </row>
    <row r="50" spans="1:33" ht="12" customHeight="1" x14ac:dyDescent="0.25">
      <c r="A50" s="497"/>
      <c r="B50" s="15">
        <v>41</v>
      </c>
      <c r="C50" s="468">
        <f t="shared" si="6"/>
        <v>0</v>
      </c>
      <c r="D50" s="469"/>
      <c r="E50" s="470"/>
      <c r="F50" s="67">
        <f t="shared" si="17"/>
        <v>0</v>
      </c>
      <c r="G50" s="67">
        <f t="shared" si="17"/>
        <v>0</v>
      </c>
      <c r="H50" s="67">
        <f t="shared" si="17"/>
        <v>0</v>
      </c>
      <c r="I50" s="67">
        <f t="shared" si="0"/>
        <v>0</v>
      </c>
      <c r="J50" s="67">
        <f t="shared" si="18"/>
        <v>0</v>
      </c>
      <c r="K50" s="16">
        <f t="shared" si="18"/>
        <v>0</v>
      </c>
      <c r="L50" s="67">
        <f t="shared" si="18"/>
        <v>0</v>
      </c>
      <c r="M50" s="17">
        <f>IF(L50&gt;0,VLOOKUP(I50,Labour!$AR$1:$AT$15,3,FALSE),0)</f>
        <v>0</v>
      </c>
      <c r="N50" s="70">
        <f t="shared" si="1"/>
        <v>0</v>
      </c>
      <c r="R50" s="83">
        <f t="shared" ref="R50:U69" si="19">IF($B50&lt;=$U$3,VLOOKUP($B50,XTABLE,R$9,FALSE),0)</f>
        <v>0</v>
      </c>
      <c r="S50" s="83">
        <f t="shared" si="19"/>
        <v>0</v>
      </c>
      <c r="T50" s="83">
        <f t="shared" si="19"/>
        <v>0</v>
      </c>
      <c r="U50" s="83">
        <f t="shared" si="19"/>
        <v>0</v>
      </c>
      <c r="V50" s="83">
        <f t="shared" ref="V50:W69" si="20">IF($B50&lt;=$U$3,IF(VLOOKUP($B50,XTABLE,V$9,FALSE)=V$8,$U50,0),0)</f>
        <v>0</v>
      </c>
      <c r="W50" s="83">
        <f t="shared" si="20"/>
        <v>0</v>
      </c>
      <c r="X50" s="83">
        <f t="shared" ref="X50:Z69" si="21">IF($B50&lt;=$U$3,VLOOKUP($B50,XTABLE,X$9,FALSE),0)</f>
        <v>0</v>
      </c>
      <c r="Y50" s="83">
        <f t="shared" si="21"/>
        <v>0</v>
      </c>
      <c r="Z50" s="83">
        <f t="shared" si="21"/>
        <v>0</v>
      </c>
      <c r="AA50" s="171">
        <f t="shared" si="9"/>
        <v>0</v>
      </c>
      <c r="AB50" s="83">
        <f t="shared" ref="AB50:AC69" si="22">IF($B50&lt;=$U$3,VLOOKUP($B50,XTABLE,AB$9,FALSE),0)</f>
        <v>0</v>
      </c>
      <c r="AC50" s="83">
        <f t="shared" si="22"/>
        <v>0</v>
      </c>
      <c r="AD50" s="171">
        <f t="shared" si="10"/>
        <v>0</v>
      </c>
      <c r="AE50" s="171">
        <f>IF(AD50=1,SUM(AD$10:AD50),0)</f>
        <v>0</v>
      </c>
      <c r="AF50" s="82" t="str">
        <f t="shared" si="11"/>
        <v/>
      </c>
      <c r="AG50" s="171">
        <f t="shared" si="12"/>
        <v>0</v>
      </c>
    </row>
    <row r="51" spans="1:33" ht="12" customHeight="1" x14ac:dyDescent="0.25">
      <c r="A51" s="497"/>
      <c r="B51" s="15">
        <v>42</v>
      </c>
      <c r="C51" s="468">
        <f t="shared" si="6"/>
        <v>0</v>
      </c>
      <c r="D51" s="469"/>
      <c r="E51" s="470"/>
      <c r="F51" s="67">
        <f t="shared" si="17"/>
        <v>0</v>
      </c>
      <c r="G51" s="67">
        <f t="shared" si="17"/>
        <v>0</v>
      </c>
      <c r="H51" s="67">
        <f t="shared" si="17"/>
        <v>0</v>
      </c>
      <c r="I51" s="67">
        <f t="shared" si="0"/>
        <v>0</v>
      </c>
      <c r="J51" s="67">
        <f t="shared" si="18"/>
        <v>0</v>
      </c>
      <c r="K51" s="16">
        <f t="shared" si="18"/>
        <v>0</v>
      </c>
      <c r="L51" s="67">
        <f t="shared" si="18"/>
        <v>0</v>
      </c>
      <c r="M51" s="17">
        <f>IF(L51&gt;0,VLOOKUP(I51,Labour!$AR$1:$AT$15,3,FALSE),0)</f>
        <v>0</v>
      </c>
      <c r="N51" s="70">
        <f t="shared" si="1"/>
        <v>0</v>
      </c>
      <c r="R51" s="83">
        <f t="shared" si="19"/>
        <v>0</v>
      </c>
      <c r="S51" s="83">
        <f t="shared" si="19"/>
        <v>0</v>
      </c>
      <c r="T51" s="83">
        <f t="shared" si="19"/>
        <v>0</v>
      </c>
      <c r="U51" s="83">
        <f t="shared" si="19"/>
        <v>0</v>
      </c>
      <c r="V51" s="83">
        <f t="shared" si="20"/>
        <v>0</v>
      </c>
      <c r="W51" s="83">
        <f t="shared" si="20"/>
        <v>0</v>
      </c>
      <c r="X51" s="83">
        <f t="shared" si="21"/>
        <v>0</v>
      </c>
      <c r="Y51" s="83">
        <f t="shared" si="21"/>
        <v>0</v>
      </c>
      <c r="Z51" s="83">
        <f t="shared" si="21"/>
        <v>0</v>
      </c>
      <c r="AA51" s="171">
        <f t="shared" si="9"/>
        <v>0</v>
      </c>
      <c r="AB51" s="83">
        <f t="shared" si="22"/>
        <v>0</v>
      </c>
      <c r="AC51" s="83">
        <f t="shared" si="22"/>
        <v>0</v>
      </c>
      <c r="AD51" s="171">
        <f t="shared" si="10"/>
        <v>0</v>
      </c>
      <c r="AE51" s="171">
        <f>IF(AD51=1,SUM(AD$10:AD51),0)</f>
        <v>0</v>
      </c>
      <c r="AF51" s="82" t="str">
        <f t="shared" si="11"/>
        <v/>
      </c>
      <c r="AG51" s="171">
        <f t="shared" si="12"/>
        <v>0</v>
      </c>
    </row>
    <row r="52" spans="1:33" ht="12" customHeight="1" x14ac:dyDescent="0.25">
      <c r="A52" s="497"/>
      <c r="B52" s="15">
        <v>43</v>
      </c>
      <c r="C52" s="468">
        <f t="shared" si="6"/>
        <v>0</v>
      </c>
      <c r="D52" s="469"/>
      <c r="E52" s="470"/>
      <c r="F52" s="67">
        <f t="shared" si="17"/>
        <v>0</v>
      </c>
      <c r="G52" s="67">
        <f t="shared" si="17"/>
        <v>0</v>
      </c>
      <c r="H52" s="67">
        <f t="shared" si="17"/>
        <v>0</v>
      </c>
      <c r="I52" s="67">
        <f t="shared" si="0"/>
        <v>0</v>
      </c>
      <c r="J52" s="67">
        <f t="shared" si="18"/>
        <v>0</v>
      </c>
      <c r="K52" s="16">
        <f t="shared" si="18"/>
        <v>0</v>
      </c>
      <c r="L52" s="67">
        <f t="shared" si="18"/>
        <v>0</v>
      </c>
      <c r="M52" s="17">
        <f>IF(L52&gt;0,VLOOKUP(I52,Labour!$AR$1:$AT$15,3,FALSE),0)</f>
        <v>0</v>
      </c>
      <c r="N52" s="70">
        <f t="shared" si="1"/>
        <v>0</v>
      </c>
      <c r="R52" s="83">
        <f t="shared" si="19"/>
        <v>0</v>
      </c>
      <c r="S52" s="83">
        <f t="shared" si="19"/>
        <v>0</v>
      </c>
      <c r="T52" s="83">
        <f t="shared" si="19"/>
        <v>0</v>
      </c>
      <c r="U52" s="83">
        <f t="shared" si="19"/>
        <v>0</v>
      </c>
      <c r="V52" s="83">
        <f t="shared" si="20"/>
        <v>0</v>
      </c>
      <c r="W52" s="83">
        <f t="shared" si="20"/>
        <v>0</v>
      </c>
      <c r="X52" s="83">
        <f t="shared" si="21"/>
        <v>0</v>
      </c>
      <c r="Y52" s="83">
        <f t="shared" si="21"/>
        <v>0</v>
      </c>
      <c r="Z52" s="83">
        <f t="shared" si="21"/>
        <v>0</v>
      </c>
      <c r="AA52" s="171">
        <f t="shared" si="9"/>
        <v>0</v>
      </c>
      <c r="AB52" s="83">
        <f t="shared" si="22"/>
        <v>0</v>
      </c>
      <c r="AC52" s="83">
        <f t="shared" si="22"/>
        <v>0</v>
      </c>
      <c r="AD52" s="171">
        <f t="shared" si="10"/>
        <v>0</v>
      </c>
      <c r="AE52" s="171">
        <f>IF(AD52=1,SUM(AD$10:AD52),0)</f>
        <v>0</v>
      </c>
      <c r="AF52" s="82" t="str">
        <f t="shared" si="11"/>
        <v/>
      </c>
      <c r="AG52" s="171">
        <f t="shared" si="12"/>
        <v>0</v>
      </c>
    </row>
    <row r="53" spans="1:33" ht="12" customHeight="1" x14ac:dyDescent="0.25">
      <c r="A53" s="497"/>
      <c r="B53" s="15">
        <v>44</v>
      </c>
      <c r="C53" s="468">
        <f t="shared" si="6"/>
        <v>0</v>
      </c>
      <c r="D53" s="469"/>
      <c r="E53" s="470"/>
      <c r="F53" s="67">
        <f t="shared" si="17"/>
        <v>0</v>
      </c>
      <c r="G53" s="67">
        <f t="shared" si="17"/>
        <v>0</v>
      </c>
      <c r="H53" s="67">
        <f t="shared" si="17"/>
        <v>0</v>
      </c>
      <c r="I53" s="67">
        <f t="shared" si="0"/>
        <v>0</v>
      </c>
      <c r="J53" s="67">
        <f t="shared" si="18"/>
        <v>0</v>
      </c>
      <c r="K53" s="16">
        <f t="shared" si="18"/>
        <v>0</v>
      </c>
      <c r="L53" s="67">
        <f t="shared" si="18"/>
        <v>0</v>
      </c>
      <c r="M53" s="17">
        <f>IF(L53&gt;0,VLOOKUP(I53,Labour!$AR$1:$AT$15,3,FALSE),0)</f>
        <v>0</v>
      </c>
      <c r="N53" s="70">
        <f t="shared" si="1"/>
        <v>0</v>
      </c>
      <c r="R53" s="83">
        <f t="shared" si="19"/>
        <v>0</v>
      </c>
      <c r="S53" s="83">
        <f t="shared" si="19"/>
        <v>0</v>
      </c>
      <c r="T53" s="83">
        <f t="shared" si="19"/>
        <v>0</v>
      </c>
      <c r="U53" s="83">
        <f t="shared" si="19"/>
        <v>0</v>
      </c>
      <c r="V53" s="83">
        <f t="shared" si="20"/>
        <v>0</v>
      </c>
      <c r="W53" s="83">
        <f t="shared" si="20"/>
        <v>0</v>
      </c>
      <c r="X53" s="83">
        <f t="shared" si="21"/>
        <v>0</v>
      </c>
      <c r="Y53" s="83">
        <f t="shared" si="21"/>
        <v>0</v>
      </c>
      <c r="Z53" s="83">
        <f t="shared" si="21"/>
        <v>0</v>
      </c>
      <c r="AA53" s="171">
        <f t="shared" si="9"/>
        <v>0</v>
      </c>
      <c r="AB53" s="83">
        <f t="shared" si="22"/>
        <v>0</v>
      </c>
      <c r="AC53" s="83">
        <f t="shared" si="22"/>
        <v>0</v>
      </c>
      <c r="AD53" s="171">
        <f t="shared" si="10"/>
        <v>0</v>
      </c>
      <c r="AE53" s="171">
        <f>IF(AD53=1,SUM(AD$10:AD53),0)</f>
        <v>0</v>
      </c>
      <c r="AF53" s="82" t="str">
        <f t="shared" si="11"/>
        <v/>
      </c>
      <c r="AG53" s="171">
        <f t="shared" si="12"/>
        <v>0</v>
      </c>
    </row>
    <row r="54" spans="1:33" ht="12" customHeight="1" x14ac:dyDescent="0.25">
      <c r="A54" s="497"/>
      <c r="B54" s="15">
        <v>45</v>
      </c>
      <c r="C54" s="468">
        <f t="shared" si="6"/>
        <v>0</v>
      </c>
      <c r="D54" s="469"/>
      <c r="E54" s="470"/>
      <c r="F54" s="67">
        <f t="shared" si="17"/>
        <v>0</v>
      </c>
      <c r="G54" s="67">
        <f t="shared" si="17"/>
        <v>0</v>
      </c>
      <c r="H54" s="67">
        <f t="shared" si="17"/>
        <v>0</v>
      </c>
      <c r="I54" s="67">
        <f t="shared" si="0"/>
        <v>0</v>
      </c>
      <c r="J54" s="67">
        <f t="shared" si="18"/>
        <v>0</v>
      </c>
      <c r="K54" s="16">
        <f t="shared" si="18"/>
        <v>0</v>
      </c>
      <c r="L54" s="67">
        <f t="shared" si="18"/>
        <v>0</v>
      </c>
      <c r="M54" s="17">
        <f>IF(L54&gt;0,VLOOKUP(I54,Labour!$AR$1:$AT$15,3,FALSE),0)</f>
        <v>0</v>
      </c>
      <c r="N54" s="70">
        <f t="shared" si="1"/>
        <v>0</v>
      </c>
      <c r="R54" s="83">
        <f t="shared" si="19"/>
        <v>0</v>
      </c>
      <c r="S54" s="83">
        <f t="shared" si="19"/>
        <v>0</v>
      </c>
      <c r="T54" s="83">
        <f t="shared" si="19"/>
        <v>0</v>
      </c>
      <c r="U54" s="83">
        <f t="shared" si="19"/>
        <v>0</v>
      </c>
      <c r="V54" s="83">
        <f t="shared" si="20"/>
        <v>0</v>
      </c>
      <c r="W54" s="83">
        <f t="shared" si="20"/>
        <v>0</v>
      </c>
      <c r="X54" s="83">
        <f t="shared" si="21"/>
        <v>0</v>
      </c>
      <c r="Y54" s="83">
        <f t="shared" si="21"/>
        <v>0</v>
      </c>
      <c r="Z54" s="83">
        <f t="shared" si="21"/>
        <v>0</v>
      </c>
      <c r="AA54" s="171">
        <f t="shared" si="9"/>
        <v>0</v>
      </c>
      <c r="AB54" s="83">
        <f t="shared" si="22"/>
        <v>0</v>
      </c>
      <c r="AC54" s="83">
        <f t="shared" si="22"/>
        <v>0</v>
      </c>
      <c r="AD54" s="171">
        <f t="shared" si="10"/>
        <v>0</v>
      </c>
      <c r="AE54" s="171">
        <f>IF(AD54=1,SUM(AD$10:AD54),0)</f>
        <v>0</v>
      </c>
      <c r="AF54" s="82" t="str">
        <f t="shared" si="11"/>
        <v/>
      </c>
      <c r="AG54" s="171">
        <f t="shared" si="12"/>
        <v>0</v>
      </c>
    </row>
    <row r="55" spans="1:33" ht="12" customHeight="1" x14ac:dyDescent="0.25">
      <c r="A55" s="497"/>
      <c r="B55" s="15">
        <v>46</v>
      </c>
      <c r="C55" s="468">
        <f t="shared" si="6"/>
        <v>0</v>
      </c>
      <c r="D55" s="469"/>
      <c r="E55" s="470"/>
      <c r="F55" s="67">
        <f t="shared" si="17"/>
        <v>0</v>
      </c>
      <c r="G55" s="67">
        <f t="shared" si="17"/>
        <v>0</v>
      </c>
      <c r="H55" s="67">
        <f t="shared" si="17"/>
        <v>0</v>
      </c>
      <c r="I55" s="67">
        <f t="shared" si="0"/>
        <v>0</v>
      </c>
      <c r="J55" s="67">
        <f t="shared" si="18"/>
        <v>0</v>
      </c>
      <c r="K55" s="16">
        <f t="shared" si="18"/>
        <v>0</v>
      </c>
      <c r="L55" s="67">
        <f t="shared" si="18"/>
        <v>0</v>
      </c>
      <c r="M55" s="17">
        <f>IF(L55&gt;0,VLOOKUP(I55,Labour!$AR$1:$AT$15,3,FALSE),0)</f>
        <v>0</v>
      </c>
      <c r="N55" s="70">
        <f t="shared" si="1"/>
        <v>0</v>
      </c>
      <c r="R55" s="83">
        <f t="shared" si="19"/>
        <v>0</v>
      </c>
      <c r="S55" s="83">
        <f t="shared" si="19"/>
        <v>0</v>
      </c>
      <c r="T55" s="83">
        <f t="shared" si="19"/>
        <v>0</v>
      </c>
      <c r="U55" s="83">
        <f t="shared" si="19"/>
        <v>0</v>
      </c>
      <c r="V55" s="83">
        <f t="shared" si="20"/>
        <v>0</v>
      </c>
      <c r="W55" s="83">
        <f t="shared" si="20"/>
        <v>0</v>
      </c>
      <c r="X55" s="83">
        <f t="shared" si="21"/>
        <v>0</v>
      </c>
      <c r="Y55" s="83">
        <f t="shared" si="21"/>
        <v>0</v>
      </c>
      <c r="Z55" s="83">
        <f t="shared" si="21"/>
        <v>0</v>
      </c>
      <c r="AA55" s="171">
        <f t="shared" si="9"/>
        <v>0</v>
      </c>
      <c r="AB55" s="83">
        <f t="shared" si="22"/>
        <v>0</v>
      </c>
      <c r="AC55" s="83">
        <f t="shared" si="22"/>
        <v>0</v>
      </c>
      <c r="AD55" s="171">
        <f t="shared" si="10"/>
        <v>0</v>
      </c>
      <c r="AE55" s="171">
        <f>IF(AD55=1,SUM(AD$10:AD55),0)</f>
        <v>0</v>
      </c>
      <c r="AF55" s="82" t="str">
        <f t="shared" si="11"/>
        <v/>
      </c>
      <c r="AG55" s="171">
        <f t="shared" si="12"/>
        <v>0</v>
      </c>
    </row>
    <row r="56" spans="1:33" ht="12" customHeight="1" x14ac:dyDescent="0.25">
      <c r="A56" s="497"/>
      <c r="B56" s="15">
        <v>47</v>
      </c>
      <c r="C56" s="468">
        <f t="shared" si="6"/>
        <v>0</v>
      </c>
      <c r="D56" s="469"/>
      <c r="E56" s="470"/>
      <c r="F56" s="67">
        <f t="shared" si="17"/>
        <v>0</v>
      </c>
      <c r="G56" s="67">
        <f t="shared" si="17"/>
        <v>0</v>
      </c>
      <c r="H56" s="67">
        <f t="shared" si="17"/>
        <v>0</v>
      </c>
      <c r="I56" s="67">
        <f t="shared" si="0"/>
        <v>0</v>
      </c>
      <c r="J56" s="67">
        <f t="shared" si="18"/>
        <v>0</v>
      </c>
      <c r="K56" s="16">
        <f t="shared" si="18"/>
        <v>0</v>
      </c>
      <c r="L56" s="67">
        <f t="shared" si="18"/>
        <v>0</v>
      </c>
      <c r="M56" s="17">
        <f>IF(L56&gt;0,VLOOKUP(I56,Labour!$AR$1:$AT$15,3,FALSE),0)</f>
        <v>0</v>
      </c>
      <c r="N56" s="70">
        <f t="shared" si="1"/>
        <v>0</v>
      </c>
      <c r="R56" s="83">
        <f t="shared" si="19"/>
        <v>0</v>
      </c>
      <c r="S56" s="83">
        <f t="shared" si="19"/>
        <v>0</v>
      </c>
      <c r="T56" s="83">
        <f t="shared" si="19"/>
        <v>0</v>
      </c>
      <c r="U56" s="83">
        <f t="shared" si="19"/>
        <v>0</v>
      </c>
      <c r="V56" s="83">
        <f t="shared" si="20"/>
        <v>0</v>
      </c>
      <c r="W56" s="83">
        <f t="shared" si="20"/>
        <v>0</v>
      </c>
      <c r="X56" s="83">
        <f t="shared" si="21"/>
        <v>0</v>
      </c>
      <c r="Y56" s="83">
        <f t="shared" si="21"/>
        <v>0</v>
      </c>
      <c r="Z56" s="83">
        <f t="shared" si="21"/>
        <v>0</v>
      </c>
      <c r="AA56" s="171">
        <f t="shared" si="9"/>
        <v>0</v>
      </c>
      <c r="AB56" s="83">
        <f t="shared" si="22"/>
        <v>0</v>
      </c>
      <c r="AC56" s="83">
        <f t="shared" si="22"/>
        <v>0</v>
      </c>
      <c r="AD56" s="171">
        <f t="shared" si="10"/>
        <v>0</v>
      </c>
      <c r="AE56" s="171">
        <f>IF(AD56=1,SUM(AD$10:AD56),0)</f>
        <v>0</v>
      </c>
      <c r="AF56" s="82" t="str">
        <f t="shared" si="11"/>
        <v/>
      </c>
      <c r="AG56" s="171">
        <f t="shared" si="12"/>
        <v>0</v>
      </c>
    </row>
    <row r="57" spans="1:33" ht="12" customHeight="1" x14ac:dyDescent="0.25">
      <c r="A57" s="497"/>
      <c r="B57" s="15">
        <v>48</v>
      </c>
      <c r="C57" s="468">
        <f t="shared" si="6"/>
        <v>0</v>
      </c>
      <c r="D57" s="469"/>
      <c r="E57" s="470"/>
      <c r="F57" s="67">
        <f t="shared" si="17"/>
        <v>0</v>
      </c>
      <c r="G57" s="67">
        <f t="shared" si="17"/>
        <v>0</v>
      </c>
      <c r="H57" s="67">
        <f t="shared" si="17"/>
        <v>0</v>
      </c>
      <c r="I57" s="67">
        <f t="shared" si="0"/>
        <v>0</v>
      </c>
      <c r="J57" s="67">
        <f t="shared" si="18"/>
        <v>0</v>
      </c>
      <c r="K57" s="16">
        <f t="shared" si="18"/>
        <v>0</v>
      </c>
      <c r="L57" s="67">
        <f t="shared" si="18"/>
        <v>0</v>
      </c>
      <c r="M57" s="17">
        <f>IF(L57&gt;0,VLOOKUP(I57,Labour!$AR$1:$AT$15,3,FALSE),0)</f>
        <v>0</v>
      </c>
      <c r="N57" s="70">
        <f t="shared" si="1"/>
        <v>0</v>
      </c>
      <c r="R57" s="83">
        <f t="shared" si="19"/>
        <v>0</v>
      </c>
      <c r="S57" s="83">
        <f t="shared" si="19"/>
        <v>0</v>
      </c>
      <c r="T57" s="83">
        <f t="shared" si="19"/>
        <v>0</v>
      </c>
      <c r="U57" s="83">
        <f t="shared" si="19"/>
        <v>0</v>
      </c>
      <c r="V57" s="83">
        <f t="shared" si="20"/>
        <v>0</v>
      </c>
      <c r="W57" s="83">
        <f t="shared" si="20"/>
        <v>0</v>
      </c>
      <c r="X57" s="83">
        <f t="shared" si="21"/>
        <v>0</v>
      </c>
      <c r="Y57" s="83">
        <f t="shared" si="21"/>
        <v>0</v>
      </c>
      <c r="Z57" s="83">
        <f t="shared" si="21"/>
        <v>0</v>
      </c>
      <c r="AA57" s="171">
        <f t="shared" si="9"/>
        <v>0</v>
      </c>
      <c r="AB57" s="83">
        <f t="shared" si="22"/>
        <v>0</v>
      </c>
      <c r="AC57" s="83">
        <f t="shared" si="22"/>
        <v>0</v>
      </c>
      <c r="AD57" s="171">
        <f t="shared" si="10"/>
        <v>0</v>
      </c>
      <c r="AE57" s="171">
        <f>IF(AD57=1,SUM(AD$10:AD57),0)</f>
        <v>0</v>
      </c>
      <c r="AF57" s="82" t="str">
        <f t="shared" si="11"/>
        <v/>
      </c>
      <c r="AG57" s="171">
        <f t="shared" si="12"/>
        <v>0</v>
      </c>
    </row>
    <row r="58" spans="1:33" ht="12" customHeight="1" x14ac:dyDescent="0.25">
      <c r="A58" s="497"/>
      <c r="B58" s="15">
        <v>49</v>
      </c>
      <c r="C58" s="468">
        <f t="shared" si="6"/>
        <v>0</v>
      </c>
      <c r="D58" s="469"/>
      <c r="E58" s="470"/>
      <c r="F58" s="67">
        <f t="shared" si="17"/>
        <v>0</v>
      </c>
      <c r="G58" s="67">
        <f t="shared" si="17"/>
        <v>0</v>
      </c>
      <c r="H58" s="67">
        <f t="shared" si="17"/>
        <v>0</v>
      </c>
      <c r="I58" s="67">
        <f t="shared" si="0"/>
        <v>0</v>
      </c>
      <c r="J58" s="67">
        <f t="shared" si="18"/>
        <v>0</v>
      </c>
      <c r="K58" s="16">
        <f t="shared" si="18"/>
        <v>0</v>
      </c>
      <c r="L58" s="67">
        <f t="shared" si="18"/>
        <v>0</v>
      </c>
      <c r="M58" s="17">
        <f>IF(L58&gt;0,VLOOKUP(I58,Labour!$AR$1:$AT$15,3,FALSE),0)</f>
        <v>0</v>
      </c>
      <c r="N58" s="70">
        <f t="shared" si="1"/>
        <v>0</v>
      </c>
      <c r="R58" s="83">
        <f t="shared" si="19"/>
        <v>0</v>
      </c>
      <c r="S58" s="83">
        <f t="shared" si="19"/>
        <v>0</v>
      </c>
      <c r="T58" s="83">
        <f t="shared" si="19"/>
        <v>0</v>
      </c>
      <c r="U58" s="83">
        <f t="shared" si="19"/>
        <v>0</v>
      </c>
      <c r="V58" s="83">
        <f t="shared" si="20"/>
        <v>0</v>
      </c>
      <c r="W58" s="83">
        <f t="shared" si="20"/>
        <v>0</v>
      </c>
      <c r="X58" s="83">
        <f t="shared" si="21"/>
        <v>0</v>
      </c>
      <c r="Y58" s="83">
        <f t="shared" si="21"/>
        <v>0</v>
      </c>
      <c r="Z58" s="83">
        <f t="shared" si="21"/>
        <v>0</v>
      </c>
      <c r="AA58" s="171">
        <f t="shared" si="9"/>
        <v>0</v>
      </c>
      <c r="AB58" s="83">
        <f t="shared" si="22"/>
        <v>0</v>
      </c>
      <c r="AC58" s="83">
        <f t="shared" si="22"/>
        <v>0</v>
      </c>
      <c r="AD58" s="171">
        <f t="shared" si="10"/>
        <v>0</v>
      </c>
      <c r="AE58" s="171">
        <f>IF(AD58=1,SUM(AD$10:AD58),0)</f>
        <v>0</v>
      </c>
      <c r="AF58" s="82" t="str">
        <f t="shared" si="11"/>
        <v/>
      </c>
      <c r="AG58" s="171">
        <f t="shared" si="12"/>
        <v>0</v>
      </c>
    </row>
    <row r="59" spans="1:33" ht="12" customHeight="1" x14ac:dyDescent="0.25">
      <c r="A59" s="497"/>
      <c r="B59" s="15">
        <v>50</v>
      </c>
      <c r="C59" s="468">
        <f t="shared" si="6"/>
        <v>0</v>
      </c>
      <c r="D59" s="469"/>
      <c r="E59" s="470"/>
      <c r="F59" s="67">
        <f t="shared" si="17"/>
        <v>0</v>
      </c>
      <c r="G59" s="67">
        <f t="shared" si="17"/>
        <v>0</v>
      </c>
      <c r="H59" s="67">
        <f t="shared" si="17"/>
        <v>0</v>
      </c>
      <c r="I59" s="67">
        <f t="shared" si="0"/>
        <v>0</v>
      </c>
      <c r="J59" s="67">
        <f t="shared" si="18"/>
        <v>0</v>
      </c>
      <c r="K59" s="16">
        <f t="shared" si="18"/>
        <v>0</v>
      </c>
      <c r="L59" s="67">
        <f t="shared" si="18"/>
        <v>0</v>
      </c>
      <c r="M59" s="17">
        <f>IF(L59&gt;0,VLOOKUP(I59,Labour!$AR$1:$AT$15,3,FALSE),0)</f>
        <v>0</v>
      </c>
      <c r="N59" s="70">
        <f t="shared" si="1"/>
        <v>0</v>
      </c>
      <c r="R59" s="83">
        <f t="shared" si="19"/>
        <v>0</v>
      </c>
      <c r="S59" s="83">
        <f t="shared" si="19"/>
        <v>0</v>
      </c>
      <c r="T59" s="83">
        <f t="shared" si="19"/>
        <v>0</v>
      </c>
      <c r="U59" s="83">
        <f t="shared" si="19"/>
        <v>0</v>
      </c>
      <c r="V59" s="83">
        <f t="shared" si="20"/>
        <v>0</v>
      </c>
      <c r="W59" s="83">
        <f t="shared" si="20"/>
        <v>0</v>
      </c>
      <c r="X59" s="83">
        <f t="shared" si="21"/>
        <v>0</v>
      </c>
      <c r="Y59" s="83">
        <f t="shared" si="21"/>
        <v>0</v>
      </c>
      <c r="Z59" s="83">
        <f t="shared" si="21"/>
        <v>0</v>
      </c>
      <c r="AA59" s="171">
        <f t="shared" si="9"/>
        <v>0</v>
      </c>
      <c r="AB59" s="83">
        <f t="shared" si="22"/>
        <v>0</v>
      </c>
      <c r="AC59" s="83">
        <f t="shared" si="22"/>
        <v>0</v>
      </c>
      <c r="AD59" s="171">
        <f t="shared" si="10"/>
        <v>0</v>
      </c>
      <c r="AE59" s="171">
        <f>IF(AD59=1,SUM(AD$10:AD59),0)</f>
        <v>0</v>
      </c>
      <c r="AF59" s="82" t="str">
        <f t="shared" si="11"/>
        <v/>
      </c>
      <c r="AG59" s="171">
        <f t="shared" si="12"/>
        <v>0</v>
      </c>
    </row>
    <row r="60" spans="1:33" ht="12" customHeight="1" x14ac:dyDescent="0.25">
      <c r="A60" s="497"/>
      <c r="B60" s="15">
        <v>51</v>
      </c>
      <c r="C60" s="468">
        <f t="shared" si="6"/>
        <v>0</v>
      </c>
      <c r="D60" s="469"/>
      <c r="E60" s="470"/>
      <c r="F60" s="67">
        <f t="shared" si="17"/>
        <v>0</v>
      </c>
      <c r="G60" s="67">
        <f t="shared" si="17"/>
        <v>0</v>
      </c>
      <c r="H60" s="67">
        <f t="shared" si="17"/>
        <v>0</v>
      </c>
      <c r="I60" s="67">
        <f t="shared" si="0"/>
        <v>0</v>
      </c>
      <c r="J60" s="67">
        <f t="shared" si="18"/>
        <v>0</v>
      </c>
      <c r="K60" s="16">
        <f t="shared" si="18"/>
        <v>0</v>
      </c>
      <c r="L60" s="67">
        <f t="shared" si="18"/>
        <v>0</v>
      </c>
      <c r="M60" s="17">
        <f>IF(L60&gt;0,VLOOKUP(I60,Labour!$AR$1:$AT$15,3,FALSE),0)</f>
        <v>0</v>
      </c>
      <c r="N60" s="70">
        <f t="shared" si="1"/>
        <v>0</v>
      </c>
      <c r="R60" s="83">
        <f t="shared" si="19"/>
        <v>0</v>
      </c>
      <c r="S60" s="83">
        <f t="shared" si="19"/>
        <v>0</v>
      </c>
      <c r="T60" s="83">
        <f t="shared" si="19"/>
        <v>0</v>
      </c>
      <c r="U60" s="83">
        <f t="shared" si="19"/>
        <v>0</v>
      </c>
      <c r="V60" s="83">
        <f t="shared" si="20"/>
        <v>0</v>
      </c>
      <c r="W60" s="83">
        <f t="shared" si="20"/>
        <v>0</v>
      </c>
      <c r="X60" s="83">
        <f t="shared" si="21"/>
        <v>0</v>
      </c>
      <c r="Y60" s="83">
        <f t="shared" si="21"/>
        <v>0</v>
      </c>
      <c r="Z60" s="83">
        <f t="shared" si="21"/>
        <v>0</v>
      </c>
      <c r="AA60" s="171">
        <f t="shared" si="9"/>
        <v>0</v>
      </c>
      <c r="AB60" s="83">
        <f t="shared" si="22"/>
        <v>0</v>
      </c>
      <c r="AC60" s="83">
        <f t="shared" si="22"/>
        <v>0</v>
      </c>
      <c r="AD60" s="171">
        <f t="shared" si="10"/>
        <v>0</v>
      </c>
      <c r="AE60" s="171">
        <f>IF(AD60=1,SUM(AD$10:AD60),0)</f>
        <v>0</v>
      </c>
      <c r="AF60" s="82" t="str">
        <f t="shared" si="11"/>
        <v/>
      </c>
      <c r="AG60" s="171">
        <f t="shared" si="12"/>
        <v>0</v>
      </c>
    </row>
    <row r="61" spans="1:33" ht="12" customHeight="1" x14ac:dyDescent="0.25">
      <c r="A61" s="497"/>
      <c r="B61" s="15">
        <v>52</v>
      </c>
      <c r="C61" s="468">
        <f t="shared" si="6"/>
        <v>0</v>
      </c>
      <c r="D61" s="469"/>
      <c r="E61" s="470"/>
      <c r="F61" s="67">
        <f t="shared" si="17"/>
        <v>0</v>
      </c>
      <c r="G61" s="67">
        <f t="shared" si="17"/>
        <v>0</v>
      </c>
      <c r="H61" s="67">
        <f t="shared" si="17"/>
        <v>0</v>
      </c>
      <c r="I61" s="67">
        <f t="shared" si="0"/>
        <v>0</v>
      </c>
      <c r="J61" s="67">
        <f t="shared" si="18"/>
        <v>0</v>
      </c>
      <c r="K61" s="16">
        <f t="shared" si="18"/>
        <v>0</v>
      </c>
      <c r="L61" s="67">
        <f t="shared" si="18"/>
        <v>0</v>
      </c>
      <c r="M61" s="17">
        <f>IF(L61&gt;0,VLOOKUP(I61,Labour!$AR$1:$AT$15,3,FALSE),0)</f>
        <v>0</v>
      </c>
      <c r="N61" s="70">
        <f t="shared" si="1"/>
        <v>0</v>
      </c>
      <c r="R61" s="83">
        <f t="shared" si="19"/>
        <v>0</v>
      </c>
      <c r="S61" s="83">
        <f t="shared" si="19"/>
        <v>0</v>
      </c>
      <c r="T61" s="83">
        <f t="shared" si="19"/>
        <v>0</v>
      </c>
      <c r="U61" s="83">
        <f t="shared" si="19"/>
        <v>0</v>
      </c>
      <c r="V61" s="83">
        <f t="shared" si="20"/>
        <v>0</v>
      </c>
      <c r="W61" s="83">
        <f t="shared" si="20"/>
        <v>0</v>
      </c>
      <c r="X61" s="83">
        <f t="shared" si="21"/>
        <v>0</v>
      </c>
      <c r="Y61" s="83">
        <f t="shared" si="21"/>
        <v>0</v>
      </c>
      <c r="Z61" s="83">
        <f t="shared" si="21"/>
        <v>0</v>
      </c>
      <c r="AA61" s="171">
        <f t="shared" si="9"/>
        <v>0</v>
      </c>
      <c r="AB61" s="83">
        <f t="shared" si="22"/>
        <v>0</v>
      </c>
      <c r="AC61" s="83">
        <f t="shared" si="22"/>
        <v>0</v>
      </c>
      <c r="AD61" s="171">
        <f t="shared" si="10"/>
        <v>0</v>
      </c>
      <c r="AE61" s="171">
        <f>IF(AD61=1,SUM(AD$10:AD61),0)</f>
        <v>0</v>
      </c>
      <c r="AF61" s="82" t="str">
        <f t="shared" si="11"/>
        <v/>
      </c>
      <c r="AG61" s="171">
        <f t="shared" si="12"/>
        <v>0</v>
      </c>
    </row>
    <row r="62" spans="1:33" ht="12" customHeight="1" x14ac:dyDescent="0.25">
      <c r="A62" s="497"/>
      <c r="B62" s="15">
        <v>53</v>
      </c>
      <c r="C62" s="468">
        <f t="shared" si="6"/>
        <v>0</v>
      </c>
      <c r="D62" s="469"/>
      <c r="E62" s="470"/>
      <c r="F62" s="67">
        <f t="shared" si="17"/>
        <v>0</v>
      </c>
      <c r="G62" s="67">
        <f t="shared" si="17"/>
        <v>0</v>
      </c>
      <c r="H62" s="67">
        <f t="shared" si="17"/>
        <v>0</v>
      </c>
      <c r="I62" s="67">
        <f t="shared" si="0"/>
        <v>0</v>
      </c>
      <c r="J62" s="67">
        <f t="shared" si="18"/>
        <v>0</v>
      </c>
      <c r="K62" s="16">
        <f t="shared" si="18"/>
        <v>0</v>
      </c>
      <c r="L62" s="67">
        <f t="shared" si="18"/>
        <v>0</v>
      </c>
      <c r="M62" s="17">
        <f>IF(L62&gt;0,VLOOKUP(I62,Labour!$AR$1:$AT$15,3,FALSE),0)</f>
        <v>0</v>
      </c>
      <c r="N62" s="70">
        <f t="shared" si="1"/>
        <v>0</v>
      </c>
      <c r="R62" s="83">
        <f t="shared" si="19"/>
        <v>0</v>
      </c>
      <c r="S62" s="83">
        <f t="shared" si="19"/>
        <v>0</v>
      </c>
      <c r="T62" s="83">
        <f t="shared" si="19"/>
        <v>0</v>
      </c>
      <c r="U62" s="83">
        <f t="shared" si="19"/>
        <v>0</v>
      </c>
      <c r="V62" s="83">
        <f t="shared" si="20"/>
        <v>0</v>
      </c>
      <c r="W62" s="83">
        <f t="shared" si="20"/>
        <v>0</v>
      </c>
      <c r="X62" s="83">
        <f t="shared" si="21"/>
        <v>0</v>
      </c>
      <c r="Y62" s="83">
        <f t="shared" si="21"/>
        <v>0</v>
      </c>
      <c r="Z62" s="83">
        <f t="shared" si="21"/>
        <v>0</v>
      </c>
      <c r="AA62" s="171">
        <f t="shared" si="9"/>
        <v>0</v>
      </c>
      <c r="AB62" s="83">
        <f t="shared" si="22"/>
        <v>0</v>
      </c>
      <c r="AC62" s="83">
        <f t="shared" si="22"/>
        <v>0</v>
      </c>
      <c r="AD62" s="171">
        <f t="shared" si="10"/>
        <v>0</v>
      </c>
      <c r="AE62" s="171">
        <f>IF(AD62=1,SUM(AD$10:AD62),0)</f>
        <v>0</v>
      </c>
      <c r="AF62" s="82" t="str">
        <f t="shared" si="11"/>
        <v/>
      </c>
      <c r="AG62" s="171">
        <f t="shared" si="12"/>
        <v>0</v>
      </c>
    </row>
    <row r="63" spans="1:33" ht="12" customHeight="1" x14ac:dyDescent="0.25">
      <c r="A63" s="497"/>
      <c r="B63" s="15">
        <v>54</v>
      </c>
      <c r="C63" s="468">
        <f t="shared" si="6"/>
        <v>0</v>
      </c>
      <c r="D63" s="469"/>
      <c r="E63" s="470"/>
      <c r="F63" s="67">
        <f t="shared" si="17"/>
        <v>0</v>
      </c>
      <c r="G63" s="67">
        <f t="shared" si="17"/>
        <v>0</v>
      </c>
      <c r="H63" s="67">
        <f t="shared" si="17"/>
        <v>0</v>
      </c>
      <c r="I63" s="67">
        <f t="shared" si="0"/>
        <v>0</v>
      </c>
      <c r="J63" s="67">
        <f t="shared" si="18"/>
        <v>0</v>
      </c>
      <c r="K63" s="16">
        <f t="shared" si="18"/>
        <v>0</v>
      </c>
      <c r="L63" s="67">
        <f t="shared" si="18"/>
        <v>0</v>
      </c>
      <c r="M63" s="17">
        <f>IF(L63&gt;0,VLOOKUP(I63,Labour!$AR$1:$AT$15,3,FALSE),0)</f>
        <v>0</v>
      </c>
      <c r="N63" s="70">
        <f t="shared" si="1"/>
        <v>0</v>
      </c>
      <c r="R63" s="83">
        <f t="shared" si="19"/>
        <v>0</v>
      </c>
      <c r="S63" s="83">
        <f t="shared" si="19"/>
        <v>0</v>
      </c>
      <c r="T63" s="83">
        <f t="shared" si="19"/>
        <v>0</v>
      </c>
      <c r="U63" s="83">
        <f t="shared" si="19"/>
        <v>0</v>
      </c>
      <c r="V63" s="83">
        <f t="shared" si="20"/>
        <v>0</v>
      </c>
      <c r="W63" s="83">
        <f t="shared" si="20"/>
        <v>0</v>
      </c>
      <c r="X63" s="83">
        <f t="shared" si="21"/>
        <v>0</v>
      </c>
      <c r="Y63" s="83">
        <f t="shared" si="21"/>
        <v>0</v>
      </c>
      <c r="Z63" s="83">
        <f t="shared" si="21"/>
        <v>0</v>
      </c>
      <c r="AA63" s="171">
        <f t="shared" si="9"/>
        <v>0</v>
      </c>
      <c r="AB63" s="83">
        <f t="shared" si="22"/>
        <v>0</v>
      </c>
      <c r="AC63" s="83">
        <f t="shared" si="22"/>
        <v>0</v>
      </c>
      <c r="AD63" s="171">
        <f t="shared" si="10"/>
        <v>0</v>
      </c>
      <c r="AE63" s="171">
        <f>IF(AD63=1,SUM(AD$10:AD63),0)</f>
        <v>0</v>
      </c>
      <c r="AF63" s="82" t="str">
        <f t="shared" si="11"/>
        <v/>
      </c>
      <c r="AG63" s="171">
        <f t="shared" si="12"/>
        <v>0</v>
      </c>
    </row>
    <row r="64" spans="1:33" ht="12" customHeight="1" x14ac:dyDescent="0.25">
      <c r="A64" s="497"/>
      <c r="B64" s="15">
        <v>55</v>
      </c>
      <c r="C64" s="468">
        <f t="shared" si="6"/>
        <v>0</v>
      </c>
      <c r="D64" s="469"/>
      <c r="E64" s="470"/>
      <c r="F64" s="67">
        <f t="shared" si="17"/>
        <v>0</v>
      </c>
      <c r="G64" s="67">
        <f t="shared" si="17"/>
        <v>0</v>
      </c>
      <c r="H64" s="67">
        <f t="shared" si="17"/>
        <v>0</v>
      </c>
      <c r="I64" s="67">
        <f t="shared" si="0"/>
        <v>0</v>
      </c>
      <c r="J64" s="67">
        <f t="shared" si="18"/>
        <v>0</v>
      </c>
      <c r="K64" s="16">
        <f t="shared" si="18"/>
        <v>0</v>
      </c>
      <c r="L64" s="67">
        <f t="shared" si="18"/>
        <v>0</v>
      </c>
      <c r="M64" s="17">
        <f>IF(L64&gt;0,VLOOKUP(I64,Labour!$AR$1:$AT$15,3,FALSE),0)</f>
        <v>0</v>
      </c>
      <c r="N64" s="70">
        <f t="shared" si="1"/>
        <v>0</v>
      </c>
      <c r="R64" s="83">
        <f t="shared" si="19"/>
        <v>0</v>
      </c>
      <c r="S64" s="83">
        <f t="shared" si="19"/>
        <v>0</v>
      </c>
      <c r="T64" s="83">
        <f t="shared" si="19"/>
        <v>0</v>
      </c>
      <c r="U64" s="83">
        <f t="shared" si="19"/>
        <v>0</v>
      </c>
      <c r="V64" s="83">
        <f t="shared" si="20"/>
        <v>0</v>
      </c>
      <c r="W64" s="83">
        <f t="shared" si="20"/>
        <v>0</v>
      </c>
      <c r="X64" s="83">
        <f t="shared" si="21"/>
        <v>0</v>
      </c>
      <c r="Y64" s="83">
        <f t="shared" si="21"/>
        <v>0</v>
      </c>
      <c r="Z64" s="83">
        <f t="shared" si="21"/>
        <v>0</v>
      </c>
      <c r="AA64" s="171">
        <f t="shared" si="9"/>
        <v>0</v>
      </c>
      <c r="AB64" s="83">
        <f t="shared" si="22"/>
        <v>0</v>
      </c>
      <c r="AC64" s="83">
        <f t="shared" si="22"/>
        <v>0</v>
      </c>
      <c r="AD64" s="171">
        <f t="shared" si="10"/>
        <v>0</v>
      </c>
      <c r="AE64" s="171">
        <f>IF(AD64=1,SUM(AD$10:AD64),0)</f>
        <v>0</v>
      </c>
      <c r="AF64" s="82" t="str">
        <f t="shared" si="11"/>
        <v/>
      </c>
      <c r="AG64" s="171">
        <f t="shared" si="12"/>
        <v>0</v>
      </c>
    </row>
    <row r="65" spans="1:33" ht="12" customHeight="1" x14ac:dyDescent="0.25">
      <c r="A65" s="497"/>
      <c r="B65" s="15">
        <v>56</v>
      </c>
      <c r="C65" s="468">
        <f t="shared" si="6"/>
        <v>0</v>
      </c>
      <c r="D65" s="469"/>
      <c r="E65" s="470"/>
      <c r="F65" s="67">
        <f t="shared" si="17"/>
        <v>0</v>
      </c>
      <c r="G65" s="67">
        <f t="shared" si="17"/>
        <v>0</v>
      </c>
      <c r="H65" s="67">
        <f t="shared" si="17"/>
        <v>0</v>
      </c>
      <c r="I65" s="67">
        <f t="shared" si="0"/>
        <v>0</v>
      </c>
      <c r="J65" s="67">
        <f t="shared" si="18"/>
        <v>0</v>
      </c>
      <c r="K65" s="16">
        <f t="shared" si="18"/>
        <v>0</v>
      </c>
      <c r="L65" s="67">
        <f t="shared" si="18"/>
        <v>0</v>
      </c>
      <c r="M65" s="17">
        <f>IF(L65&gt;0,VLOOKUP(I65,Labour!$AR$1:$AT$15,3,FALSE),0)</f>
        <v>0</v>
      </c>
      <c r="N65" s="70">
        <f t="shared" si="1"/>
        <v>0</v>
      </c>
      <c r="R65" s="83">
        <f t="shared" si="19"/>
        <v>0</v>
      </c>
      <c r="S65" s="83">
        <f t="shared" si="19"/>
        <v>0</v>
      </c>
      <c r="T65" s="83">
        <f t="shared" si="19"/>
        <v>0</v>
      </c>
      <c r="U65" s="83">
        <f t="shared" si="19"/>
        <v>0</v>
      </c>
      <c r="V65" s="83">
        <f t="shared" si="20"/>
        <v>0</v>
      </c>
      <c r="W65" s="83">
        <f t="shared" si="20"/>
        <v>0</v>
      </c>
      <c r="X65" s="83">
        <f t="shared" si="21"/>
        <v>0</v>
      </c>
      <c r="Y65" s="83">
        <f t="shared" si="21"/>
        <v>0</v>
      </c>
      <c r="Z65" s="83">
        <f t="shared" si="21"/>
        <v>0</v>
      </c>
      <c r="AA65" s="171">
        <f t="shared" si="9"/>
        <v>0</v>
      </c>
      <c r="AB65" s="83">
        <f t="shared" si="22"/>
        <v>0</v>
      </c>
      <c r="AC65" s="83">
        <f t="shared" si="22"/>
        <v>0</v>
      </c>
      <c r="AD65" s="171">
        <f t="shared" si="10"/>
        <v>0</v>
      </c>
      <c r="AE65" s="171">
        <f>IF(AD65=1,SUM(AD$10:AD65),0)</f>
        <v>0</v>
      </c>
      <c r="AF65" s="82" t="str">
        <f t="shared" si="11"/>
        <v/>
      </c>
      <c r="AG65" s="171">
        <f t="shared" si="12"/>
        <v>0</v>
      </c>
    </row>
    <row r="66" spans="1:33" ht="12" customHeight="1" x14ac:dyDescent="0.25">
      <c r="A66" s="497"/>
      <c r="B66" s="15">
        <v>57</v>
      </c>
      <c r="C66" s="468">
        <f t="shared" si="6"/>
        <v>0</v>
      </c>
      <c r="D66" s="469"/>
      <c r="E66" s="470"/>
      <c r="F66" s="67">
        <f t="shared" si="17"/>
        <v>0</v>
      </c>
      <c r="G66" s="67">
        <f t="shared" si="17"/>
        <v>0</v>
      </c>
      <c r="H66" s="67">
        <f t="shared" si="17"/>
        <v>0</v>
      </c>
      <c r="I66" s="67">
        <f t="shared" si="0"/>
        <v>0</v>
      </c>
      <c r="J66" s="67">
        <f t="shared" si="18"/>
        <v>0</v>
      </c>
      <c r="K66" s="16">
        <f t="shared" si="18"/>
        <v>0</v>
      </c>
      <c r="L66" s="67">
        <f t="shared" si="18"/>
        <v>0</v>
      </c>
      <c r="M66" s="17">
        <f>IF(L66&gt;0,VLOOKUP(I66,Labour!$AR$1:$AT$15,3,FALSE),0)</f>
        <v>0</v>
      </c>
      <c r="N66" s="70">
        <f t="shared" si="1"/>
        <v>0</v>
      </c>
      <c r="R66" s="83">
        <f t="shared" si="19"/>
        <v>0</v>
      </c>
      <c r="S66" s="83">
        <f t="shared" si="19"/>
        <v>0</v>
      </c>
      <c r="T66" s="83">
        <f t="shared" si="19"/>
        <v>0</v>
      </c>
      <c r="U66" s="83">
        <f t="shared" si="19"/>
        <v>0</v>
      </c>
      <c r="V66" s="83">
        <f t="shared" si="20"/>
        <v>0</v>
      </c>
      <c r="W66" s="83">
        <f t="shared" si="20"/>
        <v>0</v>
      </c>
      <c r="X66" s="83">
        <f t="shared" si="21"/>
        <v>0</v>
      </c>
      <c r="Y66" s="83">
        <f t="shared" si="21"/>
        <v>0</v>
      </c>
      <c r="Z66" s="83">
        <f t="shared" si="21"/>
        <v>0</v>
      </c>
      <c r="AA66" s="171">
        <f t="shared" si="9"/>
        <v>0</v>
      </c>
      <c r="AB66" s="83">
        <f t="shared" si="22"/>
        <v>0</v>
      </c>
      <c r="AC66" s="83">
        <f t="shared" si="22"/>
        <v>0</v>
      </c>
      <c r="AD66" s="171">
        <f t="shared" si="10"/>
        <v>0</v>
      </c>
      <c r="AE66" s="171">
        <f>IF(AD66=1,SUM(AD$10:AD66),0)</f>
        <v>0</v>
      </c>
      <c r="AF66" s="82" t="str">
        <f t="shared" si="11"/>
        <v/>
      </c>
      <c r="AG66" s="171">
        <f t="shared" si="12"/>
        <v>0</v>
      </c>
    </row>
    <row r="67" spans="1:33" ht="12" customHeight="1" x14ac:dyDescent="0.25">
      <c r="A67" s="497"/>
      <c r="B67" s="15">
        <v>58</v>
      </c>
      <c r="C67" s="468">
        <f t="shared" si="6"/>
        <v>0</v>
      </c>
      <c r="D67" s="469"/>
      <c r="E67" s="470"/>
      <c r="F67" s="67">
        <f t="shared" si="17"/>
        <v>0</v>
      </c>
      <c r="G67" s="67">
        <f t="shared" si="17"/>
        <v>0</v>
      </c>
      <c r="H67" s="67">
        <f t="shared" si="17"/>
        <v>0</v>
      </c>
      <c r="I67" s="67">
        <f t="shared" si="0"/>
        <v>0</v>
      </c>
      <c r="J67" s="67">
        <f t="shared" si="18"/>
        <v>0</v>
      </c>
      <c r="K67" s="16">
        <f t="shared" si="18"/>
        <v>0</v>
      </c>
      <c r="L67" s="67">
        <f t="shared" si="18"/>
        <v>0</v>
      </c>
      <c r="M67" s="17">
        <f>IF(L67&gt;0,VLOOKUP(I67,Labour!$AR$1:$AT$15,3,FALSE),0)</f>
        <v>0</v>
      </c>
      <c r="N67" s="70">
        <f t="shared" si="1"/>
        <v>0</v>
      </c>
      <c r="R67" s="83">
        <f t="shared" si="19"/>
        <v>0</v>
      </c>
      <c r="S67" s="83">
        <f t="shared" si="19"/>
        <v>0</v>
      </c>
      <c r="T67" s="83">
        <f t="shared" si="19"/>
        <v>0</v>
      </c>
      <c r="U67" s="83">
        <f t="shared" si="19"/>
        <v>0</v>
      </c>
      <c r="V67" s="83">
        <f t="shared" si="20"/>
        <v>0</v>
      </c>
      <c r="W67" s="83">
        <f t="shared" si="20"/>
        <v>0</v>
      </c>
      <c r="X67" s="83">
        <f t="shared" si="21"/>
        <v>0</v>
      </c>
      <c r="Y67" s="83">
        <f t="shared" si="21"/>
        <v>0</v>
      </c>
      <c r="Z67" s="83">
        <f t="shared" si="21"/>
        <v>0</v>
      </c>
      <c r="AA67" s="171">
        <f t="shared" si="9"/>
        <v>0</v>
      </c>
      <c r="AB67" s="83">
        <f t="shared" si="22"/>
        <v>0</v>
      </c>
      <c r="AC67" s="83">
        <f t="shared" si="22"/>
        <v>0</v>
      </c>
      <c r="AD67" s="171">
        <f t="shared" si="10"/>
        <v>0</v>
      </c>
      <c r="AE67" s="171">
        <f>IF(AD67=1,SUM(AD$10:AD67),0)</f>
        <v>0</v>
      </c>
      <c r="AF67" s="82" t="str">
        <f t="shared" si="11"/>
        <v/>
      </c>
      <c r="AG67" s="171">
        <f t="shared" si="12"/>
        <v>0</v>
      </c>
    </row>
    <row r="68" spans="1:33" ht="12" customHeight="1" x14ac:dyDescent="0.25">
      <c r="A68" s="497"/>
      <c r="B68" s="15">
        <v>59</v>
      </c>
      <c r="C68" s="468">
        <f t="shared" si="6"/>
        <v>0</v>
      </c>
      <c r="D68" s="469"/>
      <c r="E68" s="470"/>
      <c r="F68" s="67">
        <f t="shared" si="17"/>
        <v>0</v>
      </c>
      <c r="G68" s="67">
        <f t="shared" si="17"/>
        <v>0</v>
      </c>
      <c r="H68" s="67">
        <f t="shared" si="17"/>
        <v>0</v>
      </c>
      <c r="I68" s="67">
        <f t="shared" si="0"/>
        <v>0</v>
      </c>
      <c r="J68" s="67">
        <f t="shared" si="18"/>
        <v>0</v>
      </c>
      <c r="K68" s="16">
        <f t="shared" si="18"/>
        <v>0</v>
      </c>
      <c r="L68" s="67">
        <f t="shared" si="18"/>
        <v>0</v>
      </c>
      <c r="M68" s="17">
        <f>IF(L68&gt;0,VLOOKUP(I68,Labour!$AR$1:$AT$15,3,FALSE),0)</f>
        <v>0</v>
      </c>
      <c r="N68" s="70">
        <f t="shared" si="1"/>
        <v>0</v>
      </c>
      <c r="R68" s="83">
        <f t="shared" si="19"/>
        <v>0</v>
      </c>
      <c r="S68" s="83">
        <f t="shared" si="19"/>
        <v>0</v>
      </c>
      <c r="T68" s="83">
        <f t="shared" si="19"/>
        <v>0</v>
      </c>
      <c r="U68" s="83">
        <f t="shared" si="19"/>
        <v>0</v>
      </c>
      <c r="V68" s="83">
        <f t="shared" si="20"/>
        <v>0</v>
      </c>
      <c r="W68" s="83">
        <f t="shared" si="20"/>
        <v>0</v>
      </c>
      <c r="X68" s="83">
        <f t="shared" si="21"/>
        <v>0</v>
      </c>
      <c r="Y68" s="83">
        <f t="shared" si="21"/>
        <v>0</v>
      </c>
      <c r="Z68" s="83">
        <f t="shared" si="21"/>
        <v>0</v>
      </c>
      <c r="AA68" s="171">
        <f t="shared" si="9"/>
        <v>0</v>
      </c>
      <c r="AB68" s="83">
        <f t="shared" si="22"/>
        <v>0</v>
      </c>
      <c r="AC68" s="83">
        <f t="shared" si="22"/>
        <v>0</v>
      </c>
      <c r="AD68" s="171">
        <f t="shared" si="10"/>
        <v>0</v>
      </c>
      <c r="AE68" s="171">
        <f>IF(AD68=1,SUM(AD$10:AD68),0)</f>
        <v>0</v>
      </c>
      <c r="AF68" s="82" t="str">
        <f t="shared" si="11"/>
        <v/>
      </c>
      <c r="AG68" s="171">
        <f t="shared" si="12"/>
        <v>0</v>
      </c>
    </row>
    <row r="69" spans="1:33" ht="12" customHeight="1" x14ac:dyDescent="0.25">
      <c r="A69" s="497"/>
      <c r="B69" s="15">
        <v>60</v>
      </c>
      <c r="C69" s="468">
        <f t="shared" si="6"/>
        <v>0</v>
      </c>
      <c r="D69" s="469"/>
      <c r="E69" s="470"/>
      <c r="F69" s="67">
        <f t="shared" si="17"/>
        <v>0</v>
      </c>
      <c r="G69" s="67">
        <f t="shared" si="17"/>
        <v>0</v>
      </c>
      <c r="H69" s="67">
        <f t="shared" si="17"/>
        <v>0</v>
      </c>
      <c r="I69" s="67">
        <f t="shared" si="0"/>
        <v>0</v>
      </c>
      <c r="J69" s="67">
        <f t="shared" si="18"/>
        <v>0</v>
      </c>
      <c r="K69" s="16">
        <f t="shared" si="18"/>
        <v>0</v>
      </c>
      <c r="L69" s="67">
        <f t="shared" si="18"/>
        <v>0</v>
      </c>
      <c r="M69" s="17">
        <f>IF(L69&gt;0,VLOOKUP(I69,Labour!$AR$1:$AT$15,3,FALSE),0)</f>
        <v>0</v>
      </c>
      <c r="N69" s="70">
        <f t="shared" si="1"/>
        <v>0</v>
      </c>
      <c r="R69" s="83">
        <f t="shared" si="19"/>
        <v>0</v>
      </c>
      <c r="S69" s="83">
        <f t="shared" si="19"/>
        <v>0</v>
      </c>
      <c r="T69" s="83">
        <f t="shared" si="19"/>
        <v>0</v>
      </c>
      <c r="U69" s="83">
        <f t="shared" si="19"/>
        <v>0</v>
      </c>
      <c r="V69" s="83">
        <f t="shared" si="20"/>
        <v>0</v>
      </c>
      <c r="W69" s="83">
        <f t="shared" si="20"/>
        <v>0</v>
      </c>
      <c r="X69" s="83">
        <f t="shared" si="21"/>
        <v>0</v>
      </c>
      <c r="Y69" s="83">
        <f t="shared" si="21"/>
        <v>0</v>
      </c>
      <c r="Z69" s="83">
        <f t="shared" si="21"/>
        <v>0</v>
      </c>
      <c r="AA69" s="171">
        <f t="shared" si="9"/>
        <v>0</v>
      </c>
      <c r="AB69" s="83">
        <f t="shared" si="22"/>
        <v>0</v>
      </c>
      <c r="AC69" s="83">
        <f t="shared" si="22"/>
        <v>0</v>
      </c>
      <c r="AD69" s="171">
        <f t="shared" si="10"/>
        <v>0</v>
      </c>
      <c r="AE69" s="171">
        <f>IF(AD69=1,SUM(AD$10:AD69),0)</f>
        <v>0</v>
      </c>
      <c r="AF69" s="82" t="str">
        <f t="shared" si="11"/>
        <v/>
      </c>
      <c r="AG69" s="171">
        <f t="shared" si="12"/>
        <v>0</v>
      </c>
    </row>
    <row r="70" spans="1:33" ht="12" customHeight="1" x14ac:dyDescent="0.25">
      <c r="A70" s="497"/>
      <c r="B70" s="15">
        <v>61</v>
      </c>
      <c r="C70" s="468">
        <f t="shared" si="6"/>
        <v>0</v>
      </c>
      <c r="D70" s="469"/>
      <c r="E70" s="470"/>
      <c r="F70" s="67">
        <f t="shared" si="17"/>
        <v>0</v>
      </c>
      <c r="G70" s="67">
        <f t="shared" si="17"/>
        <v>0</v>
      </c>
      <c r="H70" s="67">
        <f t="shared" si="17"/>
        <v>0</v>
      </c>
      <c r="I70" s="67">
        <f t="shared" si="0"/>
        <v>0</v>
      </c>
      <c r="J70" s="67">
        <f t="shared" si="18"/>
        <v>0</v>
      </c>
      <c r="K70" s="16">
        <f t="shared" si="18"/>
        <v>0</v>
      </c>
      <c r="L70" s="67">
        <f t="shared" si="18"/>
        <v>0</v>
      </c>
      <c r="M70" s="17">
        <f>IF(L70&gt;0,VLOOKUP(I70,Labour!$AR$1:$AT$15,3,FALSE),0)</f>
        <v>0</v>
      </c>
      <c r="N70" s="70">
        <f t="shared" si="1"/>
        <v>0</v>
      </c>
      <c r="R70" s="83">
        <f t="shared" ref="R70:U89" si="23">IF($B70&lt;=$U$3,VLOOKUP($B70,XTABLE,R$9,FALSE),0)</f>
        <v>0</v>
      </c>
      <c r="S70" s="83">
        <f t="shared" si="23"/>
        <v>0</v>
      </c>
      <c r="T70" s="83">
        <f t="shared" si="23"/>
        <v>0</v>
      </c>
      <c r="U70" s="83">
        <f t="shared" si="23"/>
        <v>0</v>
      </c>
      <c r="V70" s="83">
        <f t="shared" ref="V70:W89" si="24">IF($B70&lt;=$U$3,IF(VLOOKUP($B70,XTABLE,V$9,FALSE)=V$8,$U70,0),0)</f>
        <v>0</v>
      </c>
      <c r="W70" s="83">
        <f t="shared" si="24"/>
        <v>0</v>
      </c>
      <c r="X70" s="83">
        <f t="shared" ref="X70:Z89" si="25">IF($B70&lt;=$U$3,VLOOKUP($B70,XTABLE,X$9,FALSE),0)</f>
        <v>0</v>
      </c>
      <c r="Y70" s="83">
        <f t="shared" si="25"/>
        <v>0</v>
      </c>
      <c r="Z70" s="83">
        <f t="shared" si="25"/>
        <v>0</v>
      </c>
      <c r="AA70" s="171">
        <f t="shared" si="9"/>
        <v>0</v>
      </c>
      <c r="AB70" s="83">
        <f t="shared" ref="AB70:AC89" si="26">IF($B70&lt;=$U$3,VLOOKUP($B70,XTABLE,AB$9,FALSE),0)</f>
        <v>0</v>
      </c>
      <c r="AC70" s="83">
        <f t="shared" si="26"/>
        <v>0</v>
      </c>
      <c r="AD70" s="171">
        <f t="shared" si="10"/>
        <v>0</v>
      </c>
      <c r="AE70" s="171">
        <f>IF(AD70=1,SUM(AD$10:AD70),0)</f>
        <v>0</v>
      </c>
      <c r="AF70" s="82" t="str">
        <f t="shared" si="11"/>
        <v/>
      </c>
      <c r="AG70" s="171">
        <f t="shared" si="12"/>
        <v>0</v>
      </c>
    </row>
    <row r="71" spans="1:33" ht="12" customHeight="1" x14ac:dyDescent="0.25">
      <c r="A71" s="497"/>
      <c r="B71" s="15">
        <v>62</v>
      </c>
      <c r="C71" s="468">
        <f t="shared" si="6"/>
        <v>0</v>
      </c>
      <c r="D71" s="469"/>
      <c r="E71" s="470"/>
      <c r="F71" s="67">
        <f t="shared" si="17"/>
        <v>0</v>
      </c>
      <c r="G71" s="67">
        <f t="shared" si="17"/>
        <v>0</v>
      </c>
      <c r="H71" s="67">
        <f t="shared" si="17"/>
        <v>0</v>
      </c>
      <c r="I71" s="67">
        <f t="shared" si="0"/>
        <v>0</v>
      </c>
      <c r="J71" s="67">
        <f t="shared" si="18"/>
        <v>0</v>
      </c>
      <c r="K71" s="16">
        <f t="shared" si="18"/>
        <v>0</v>
      </c>
      <c r="L71" s="67">
        <f t="shared" si="18"/>
        <v>0</v>
      </c>
      <c r="M71" s="17">
        <f>IF(L71&gt;0,VLOOKUP(I71,Labour!$AR$1:$AT$15,3,FALSE),0)</f>
        <v>0</v>
      </c>
      <c r="N71" s="70">
        <f t="shared" si="1"/>
        <v>0</v>
      </c>
      <c r="R71" s="83">
        <f t="shared" si="23"/>
        <v>0</v>
      </c>
      <c r="S71" s="83">
        <f t="shared" si="23"/>
        <v>0</v>
      </c>
      <c r="T71" s="83">
        <f t="shared" si="23"/>
        <v>0</v>
      </c>
      <c r="U71" s="83">
        <f t="shared" si="23"/>
        <v>0</v>
      </c>
      <c r="V71" s="83">
        <f t="shared" si="24"/>
        <v>0</v>
      </c>
      <c r="W71" s="83">
        <f t="shared" si="24"/>
        <v>0</v>
      </c>
      <c r="X71" s="83">
        <f t="shared" si="25"/>
        <v>0</v>
      </c>
      <c r="Y71" s="83">
        <f t="shared" si="25"/>
        <v>0</v>
      </c>
      <c r="Z71" s="83">
        <f t="shared" si="25"/>
        <v>0</v>
      </c>
      <c r="AA71" s="171">
        <f t="shared" si="9"/>
        <v>0</v>
      </c>
      <c r="AB71" s="83">
        <f t="shared" si="26"/>
        <v>0</v>
      </c>
      <c r="AC71" s="83">
        <f t="shared" si="26"/>
        <v>0</v>
      </c>
      <c r="AD71" s="171">
        <f t="shared" si="10"/>
        <v>0</v>
      </c>
      <c r="AE71" s="171">
        <f>IF(AD71=1,SUM(AD$10:AD71),0)</f>
        <v>0</v>
      </c>
      <c r="AF71" s="82" t="str">
        <f t="shared" si="11"/>
        <v/>
      </c>
      <c r="AG71" s="171">
        <f t="shared" si="12"/>
        <v>0</v>
      </c>
    </row>
    <row r="72" spans="1:33" ht="12" customHeight="1" x14ac:dyDescent="0.25">
      <c r="A72" s="497"/>
      <c r="B72" s="15">
        <v>63</v>
      </c>
      <c r="C72" s="468">
        <f t="shared" si="6"/>
        <v>0</v>
      </c>
      <c r="D72" s="469"/>
      <c r="E72" s="470"/>
      <c r="F72" s="67">
        <f t="shared" si="17"/>
        <v>0</v>
      </c>
      <c r="G72" s="67">
        <f t="shared" si="17"/>
        <v>0</v>
      </c>
      <c r="H72" s="67">
        <f t="shared" si="17"/>
        <v>0</v>
      </c>
      <c r="I72" s="67">
        <f t="shared" si="0"/>
        <v>0</v>
      </c>
      <c r="J72" s="67">
        <f t="shared" si="18"/>
        <v>0</v>
      </c>
      <c r="K72" s="16">
        <f t="shared" si="18"/>
        <v>0</v>
      </c>
      <c r="L72" s="67">
        <f t="shared" si="18"/>
        <v>0</v>
      </c>
      <c r="M72" s="17">
        <f>IF(L72&gt;0,VLOOKUP(I72,Labour!$AR$1:$AT$15,3,FALSE),0)</f>
        <v>0</v>
      </c>
      <c r="N72" s="70">
        <f t="shared" si="1"/>
        <v>0</v>
      </c>
      <c r="R72" s="83">
        <f t="shared" si="23"/>
        <v>0</v>
      </c>
      <c r="S72" s="83">
        <f t="shared" si="23"/>
        <v>0</v>
      </c>
      <c r="T72" s="83">
        <f t="shared" si="23"/>
        <v>0</v>
      </c>
      <c r="U72" s="83">
        <f t="shared" si="23"/>
        <v>0</v>
      </c>
      <c r="V72" s="83">
        <f t="shared" si="24"/>
        <v>0</v>
      </c>
      <c r="W72" s="83">
        <f t="shared" si="24"/>
        <v>0</v>
      </c>
      <c r="X72" s="83">
        <f t="shared" si="25"/>
        <v>0</v>
      </c>
      <c r="Y72" s="83">
        <f t="shared" si="25"/>
        <v>0</v>
      </c>
      <c r="Z72" s="83">
        <f t="shared" si="25"/>
        <v>0</v>
      </c>
      <c r="AA72" s="171">
        <f t="shared" si="9"/>
        <v>0</v>
      </c>
      <c r="AB72" s="83">
        <f t="shared" si="26"/>
        <v>0</v>
      </c>
      <c r="AC72" s="83">
        <f t="shared" si="26"/>
        <v>0</v>
      </c>
      <c r="AD72" s="171">
        <f t="shared" si="10"/>
        <v>0</v>
      </c>
      <c r="AE72" s="171">
        <f>IF(AD72=1,SUM(AD$10:AD72),0)</f>
        <v>0</v>
      </c>
      <c r="AF72" s="82" t="str">
        <f t="shared" si="11"/>
        <v/>
      </c>
      <c r="AG72" s="171">
        <f t="shared" si="12"/>
        <v>0</v>
      </c>
    </row>
    <row r="73" spans="1:33" ht="12" customHeight="1" x14ac:dyDescent="0.25">
      <c r="A73" s="497"/>
      <c r="B73" s="15">
        <v>64</v>
      </c>
      <c r="C73" s="468">
        <f t="shared" si="6"/>
        <v>0</v>
      </c>
      <c r="D73" s="469"/>
      <c r="E73" s="470"/>
      <c r="F73" s="67">
        <f t="shared" si="17"/>
        <v>0</v>
      </c>
      <c r="G73" s="67">
        <f t="shared" si="17"/>
        <v>0</v>
      </c>
      <c r="H73" s="67">
        <f t="shared" si="17"/>
        <v>0</v>
      </c>
      <c r="I73" s="67">
        <f t="shared" si="0"/>
        <v>0</v>
      </c>
      <c r="J73" s="67">
        <f t="shared" si="18"/>
        <v>0</v>
      </c>
      <c r="K73" s="16">
        <f t="shared" si="18"/>
        <v>0</v>
      </c>
      <c r="L73" s="67">
        <f t="shared" si="18"/>
        <v>0</v>
      </c>
      <c r="M73" s="17">
        <f>IF(L73&gt;0,VLOOKUP(I73,Labour!$AR$1:$AT$15,3,FALSE),0)</f>
        <v>0</v>
      </c>
      <c r="N73" s="70">
        <f t="shared" si="1"/>
        <v>0</v>
      </c>
      <c r="R73" s="83">
        <f t="shared" si="23"/>
        <v>0</v>
      </c>
      <c r="S73" s="83">
        <f t="shared" si="23"/>
        <v>0</v>
      </c>
      <c r="T73" s="83">
        <f t="shared" si="23"/>
        <v>0</v>
      </c>
      <c r="U73" s="83">
        <f t="shared" si="23"/>
        <v>0</v>
      </c>
      <c r="V73" s="83">
        <f t="shared" si="24"/>
        <v>0</v>
      </c>
      <c r="W73" s="83">
        <f t="shared" si="24"/>
        <v>0</v>
      </c>
      <c r="X73" s="83">
        <f t="shared" si="25"/>
        <v>0</v>
      </c>
      <c r="Y73" s="83">
        <f t="shared" si="25"/>
        <v>0</v>
      </c>
      <c r="Z73" s="83">
        <f t="shared" si="25"/>
        <v>0</v>
      </c>
      <c r="AA73" s="171">
        <f t="shared" si="9"/>
        <v>0</v>
      </c>
      <c r="AB73" s="83">
        <f t="shared" si="26"/>
        <v>0</v>
      </c>
      <c r="AC73" s="83">
        <f t="shared" si="26"/>
        <v>0</v>
      </c>
      <c r="AD73" s="171">
        <f t="shared" si="10"/>
        <v>0</v>
      </c>
      <c r="AE73" s="171">
        <f>IF(AD73=1,SUM(AD$10:AD73),0)</f>
        <v>0</v>
      </c>
      <c r="AF73" s="82" t="str">
        <f t="shared" si="11"/>
        <v/>
      </c>
      <c r="AG73" s="171">
        <f t="shared" si="12"/>
        <v>0</v>
      </c>
    </row>
    <row r="74" spans="1:33" ht="12" customHeight="1" x14ac:dyDescent="0.25">
      <c r="A74" s="497"/>
      <c r="B74" s="15">
        <v>65</v>
      </c>
      <c r="C74" s="468">
        <f t="shared" si="6"/>
        <v>0</v>
      </c>
      <c r="D74" s="469"/>
      <c r="E74" s="470"/>
      <c r="F74" s="67">
        <f t="shared" si="17"/>
        <v>0</v>
      </c>
      <c r="G74" s="67">
        <f t="shared" si="17"/>
        <v>0</v>
      </c>
      <c r="H74" s="67">
        <f t="shared" si="17"/>
        <v>0</v>
      </c>
      <c r="I74" s="67">
        <f t="shared" ref="I74:I109" si="27">X74</f>
        <v>0</v>
      </c>
      <c r="J74" s="67">
        <f t="shared" si="18"/>
        <v>0</v>
      </c>
      <c r="K74" s="16">
        <f t="shared" si="18"/>
        <v>0</v>
      </c>
      <c r="L74" s="67">
        <f t="shared" si="18"/>
        <v>0</v>
      </c>
      <c r="M74" s="17">
        <f>IF(L74&gt;0,VLOOKUP(I74,Labour!$AR$1:$AT$15,3,FALSE),0)</f>
        <v>0</v>
      </c>
      <c r="N74" s="70">
        <f t="shared" ref="N74:N109" si="28">J74*K74+L74*M74</f>
        <v>0</v>
      </c>
      <c r="R74" s="83">
        <f t="shared" si="23"/>
        <v>0</v>
      </c>
      <c r="S74" s="83">
        <f t="shared" si="23"/>
        <v>0</v>
      </c>
      <c r="T74" s="83">
        <f t="shared" si="23"/>
        <v>0</v>
      </c>
      <c r="U74" s="83">
        <f t="shared" si="23"/>
        <v>0</v>
      </c>
      <c r="V74" s="83">
        <f t="shared" si="24"/>
        <v>0</v>
      </c>
      <c r="W74" s="83">
        <f t="shared" si="24"/>
        <v>0</v>
      </c>
      <c r="X74" s="83">
        <f t="shared" si="25"/>
        <v>0</v>
      </c>
      <c r="Y74" s="83">
        <f t="shared" si="25"/>
        <v>0</v>
      </c>
      <c r="Z74" s="83">
        <f t="shared" si="25"/>
        <v>0</v>
      </c>
      <c r="AA74" s="171">
        <f t="shared" si="9"/>
        <v>0</v>
      </c>
      <c r="AB74" s="83">
        <f t="shared" si="26"/>
        <v>0</v>
      </c>
      <c r="AC74" s="83">
        <f t="shared" si="26"/>
        <v>0</v>
      </c>
      <c r="AD74" s="171">
        <f t="shared" si="10"/>
        <v>0</v>
      </c>
      <c r="AE74" s="171">
        <f>IF(AD74=1,SUM(AD$10:AD74),0)</f>
        <v>0</v>
      </c>
      <c r="AF74" s="82" t="str">
        <f t="shared" si="11"/>
        <v/>
      </c>
      <c r="AG74" s="171">
        <f t="shared" si="12"/>
        <v>0</v>
      </c>
    </row>
    <row r="75" spans="1:33" ht="12" customHeight="1" x14ac:dyDescent="0.25">
      <c r="A75" s="497"/>
      <c r="B75" s="15">
        <v>66</v>
      </c>
      <c r="C75" s="468">
        <f t="shared" ref="C75:C109" si="29">R75</f>
        <v>0</v>
      </c>
      <c r="D75" s="469"/>
      <c r="E75" s="470"/>
      <c r="F75" s="67">
        <f t="shared" si="17"/>
        <v>0</v>
      </c>
      <c r="G75" s="67">
        <f t="shared" si="17"/>
        <v>0</v>
      </c>
      <c r="H75" s="67">
        <f t="shared" si="17"/>
        <v>0</v>
      </c>
      <c r="I75" s="67">
        <f t="shared" si="27"/>
        <v>0</v>
      </c>
      <c r="J75" s="67">
        <f t="shared" si="18"/>
        <v>0</v>
      </c>
      <c r="K75" s="16">
        <f t="shared" si="18"/>
        <v>0</v>
      </c>
      <c r="L75" s="67">
        <f t="shared" si="18"/>
        <v>0</v>
      </c>
      <c r="M75" s="17">
        <f>IF(L75&gt;0,VLOOKUP(I75,Labour!$AR$1:$AT$15,3,FALSE),0)</f>
        <v>0</v>
      </c>
      <c r="N75" s="70">
        <f t="shared" si="28"/>
        <v>0</v>
      </c>
      <c r="R75" s="83">
        <f t="shared" si="23"/>
        <v>0</v>
      </c>
      <c r="S75" s="83">
        <f t="shared" si="23"/>
        <v>0</v>
      </c>
      <c r="T75" s="83">
        <f t="shared" si="23"/>
        <v>0</v>
      </c>
      <c r="U75" s="83">
        <f t="shared" si="23"/>
        <v>0</v>
      </c>
      <c r="V75" s="83">
        <f t="shared" si="24"/>
        <v>0</v>
      </c>
      <c r="W75" s="83">
        <f t="shared" si="24"/>
        <v>0</v>
      </c>
      <c r="X75" s="83">
        <f t="shared" si="25"/>
        <v>0</v>
      </c>
      <c r="Y75" s="83">
        <f t="shared" si="25"/>
        <v>0</v>
      </c>
      <c r="Z75" s="83">
        <f t="shared" si="25"/>
        <v>0</v>
      </c>
      <c r="AA75" s="171">
        <f t="shared" ref="AA75:AA109" si="30">Y75+Z75</f>
        <v>0</v>
      </c>
      <c r="AB75" s="83">
        <f t="shared" si="26"/>
        <v>0</v>
      </c>
      <c r="AC75" s="83">
        <f t="shared" si="26"/>
        <v>0</v>
      </c>
      <c r="AD75" s="171">
        <f t="shared" ref="AD75:AD109" si="31">IF(AND(T75&lt;&gt;0,X75="op"),1,0)</f>
        <v>0</v>
      </c>
      <c r="AE75" s="171">
        <f>IF(AD75=1,SUM(AD$10:AD75),0)</f>
        <v>0</v>
      </c>
      <c r="AF75" s="82" t="str">
        <f t="shared" ref="AF75:AF109" si="32">IF(AND(AD75=1,AE75&lt;$AD$7),S75&amp;", ",IF(AND(AD75=1,AE75=$AD$7),S75,""))</f>
        <v/>
      </c>
      <c r="AG75" s="171">
        <f t="shared" ref="AG75:AG109" si="33">IF(AD75=1,T75,0)</f>
        <v>0</v>
      </c>
    </row>
    <row r="76" spans="1:33" ht="12" customHeight="1" x14ac:dyDescent="0.25">
      <c r="A76" s="497"/>
      <c r="B76" s="15">
        <v>67</v>
      </c>
      <c r="C76" s="468">
        <f t="shared" si="29"/>
        <v>0</v>
      </c>
      <c r="D76" s="469"/>
      <c r="E76" s="470"/>
      <c r="F76" s="67">
        <f t="shared" si="17"/>
        <v>0</v>
      </c>
      <c r="G76" s="67">
        <f t="shared" si="17"/>
        <v>0</v>
      </c>
      <c r="H76" s="67">
        <f t="shared" si="17"/>
        <v>0</v>
      </c>
      <c r="I76" s="67">
        <f t="shared" si="27"/>
        <v>0</v>
      </c>
      <c r="J76" s="67">
        <f t="shared" si="18"/>
        <v>0</v>
      </c>
      <c r="K76" s="16">
        <f t="shared" si="18"/>
        <v>0</v>
      </c>
      <c r="L76" s="67">
        <f t="shared" si="18"/>
        <v>0</v>
      </c>
      <c r="M76" s="17">
        <f>IF(L76&gt;0,VLOOKUP(I76,Labour!$AR$1:$AT$15,3,FALSE),0)</f>
        <v>0</v>
      </c>
      <c r="N76" s="70">
        <f t="shared" si="28"/>
        <v>0</v>
      </c>
      <c r="R76" s="83">
        <f t="shared" si="23"/>
        <v>0</v>
      </c>
      <c r="S76" s="83">
        <f t="shared" si="23"/>
        <v>0</v>
      </c>
      <c r="T76" s="83">
        <f t="shared" si="23"/>
        <v>0</v>
      </c>
      <c r="U76" s="83">
        <f t="shared" si="23"/>
        <v>0</v>
      </c>
      <c r="V76" s="83">
        <f t="shared" si="24"/>
        <v>0</v>
      </c>
      <c r="W76" s="83">
        <f t="shared" si="24"/>
        <v>0</v>
      </c>
      <c r="X76" s="83">
        <f t="shared" si="25"/>
        <v>0</v>
      </c>
      <c r="Y76" s="83">
        <f t="shared" si="25"/>
        <v>0</v>
      </c>
      <c r="Z76" s="83">
        <f t="shared" si="25"/>
        <v>0</v>
      </c>
      <c r="AA76" s="171">
        <f t="shared" si="30"/>
        <v>0</v>
      </c>
      <c r="AB76" s="83">
        <f t="shared" si="26"/>
        <v>0</v>
      </c>
      <c r="AC76" s="83">
        <f t="shared" si="26"/>
        <v>0</v>
      </c>
      <c r="AD76" s="171">
        <f t="shared" si="31"/>
        <v>0</v>
      </c>
      <c r="AE76" s="171">
        <f>IF(AD76=1,SUM(AD$10:AD76),0)</f>
        <v>0</v>
      </c>
      <c r="AF76" s="82" t="str">
        <f t="shared" si="32"/>
        <v/>
      </c>
      <c r="AG76" s="171">
        <f t="shared" si="33"/>
        <v>0</v>
      </c>
    </row>
    <row r="77" spans="1:33" ht="12" customHeight="1" x14ac:dyDescent="0.25">
      <c r="A77" s="497"/>
      <c r="B77" s="15">
        <v>68</v>
      </c>
      <c r="C77" s="468">
        <f t="shared" si="29"/>
        <v>0</v>
      </c>
      <c r="D77" s="469"/>
      <c r="E77" s="470"/>
      <c r="F77" s="67">
        <f t="shared" si="17"/>
        <v>0</v>
      </c>
      <c r="G77" s="67">
        <f t="shared" si="17"/>
        <v>0</v>
      </c>
      <c r="H77" s="67">
        <f t="shared" si="17"/>
        <v>0</v>
      </c>
      <c r="I77" s="67">
        <f t="shared" si="27"/>
        <v>0</v>
      </c>
      <c r="J77" s="67">
        <f t="shared" si="18"/>
        <v>0</v>
      </c>
      <c r="K77" s="16">
        <f t="shared" si="18"/>
        <v>0</v>
      </c>
      <c r="L77" s="67">
        <f t="shared" si="18"/>
        <v>0</v>
      </c>
      <c r="M77" s="17">
        <f>IF(L77&gt;0,VLOOKUP(I77,Labour!$AR$1:$AT$15,3,FALSE),0)</f>
        <v>0</v>
      </c>
      <c r="N77" s="70">
        <f t="shared" si="28"/>
        <v>0</v>
      </c>
      <c r="R77" s="83">
        <f t="shared" si="23"/>
        <v>0</v>
      </c>
      <c r="S77" s="83">
        <f t="shared" si="23"/>
        <v>0</v>
      </c>
      <c r="T77" s="83">
        <f t="shared" si="23"/>
        <v>0</v>
      </c>
      <c r="U77" s="83">
        <f t="shared" si="23"/>
        <v>0</v>
      </c>
      <c r="V77" s="83">
        <f t="shared" si="24"/>
        <v>0</v>
      </c>
      <c r="W77" s="83">
        <f t="shared" si="24"/>
        <v>0</v>
      </c>
      <c r="X77" s="83">
        <f t="shared" si="25"/>
        <v>0</v>
      </c>
      <c r="Y77" s="83">
        <f t="shared" si="25"/>
        <v>0</v>
      </c>
      <c r="Z77" s="83">
        <f t="shared" si="25"/>
        <v>0</v>
      </c>
      <c r="AA77" s="171">
        <f t="shared" si="30"/>
        <v>0</v>
      </c>
      <c r="AB77" s="83">
        <f t="shared" si="26"/>
        <v>0</v>
      </c>
      <c r="AC77" s="83">
        <f t="shared" si="26"/>
        <v>0</v>
      </c>
      <c r="AD77" s="171">
        <f t="shared" si="31"/>
        <v>0</v>
      </c>
      <c r="AE77" s="171">
        <f>IF(AD77=1,SUM(AD$10:AD77),0)</f>
        <v>0</v>
      </c>
      <c r="AF77" s="82" t="str">
        <f t="shared" si="32"/>
        <v/>
      </c>
      <c r="AG77" s="171">
        <f t="shared" si="33"/>
        <v>0</v>
      </c>
    </row>
    <row r="78" spans="1:33" ht="12" customHeight="1" x14ac:dyDescent="0.25">
      <c r="A78" s="497"/>
      <c r="B78" s="15">
        <v>69</v>
      </c>
      <c r="C78" s="468">
        <f t="shared" si="29"/>
        <v>0</v>
      </c>
      <c r="D78" s="469"/>
      <c r="E78" s="470"/>
      <c r="F78" s="67">
        <f t="shared" si="17"/>
        <v>0</v>
      </c>
      <c r="G78" s="67">
        <f t="shared" si="17"/>
        <v>0</v>
      </c>
      <c r="H78" s="67">
        <f t="shared" si="17"/>
        <v>0</v>
      </c>
      <c r="I78" s="67">
        <f t="shared" si="27"/>
        <v>0</v>
      </c>
      <c r="J78" s="67">
        <f t="shared" si="18"/>
        <v>0</v>
      </c>
      <c r="K78" s="16">
        <f t="shared" si="18"/>
        <v>0</v>
      </c>
      <c r="L78" s="67">
        <f t="shared" si="18"/>
        <v>0</v>
      </c>
      <c r="M78" s="17">
        <f>IF(L78&gt;0,VLOOKUP(I78,Labour!$AR$1:$AT$15,3,FALSE),0)</f>
        <v>0</v>
      </c>
      <c r="N78" s="70">
        <f t="shared" si="28"/>
        <v>0</v>
      </c>
      <c r="R78" s="83">
        <f t="shared" si="23"/>
        <v>0</v>
      </c>
      <c r="S78" s="83">
        <f t="shared" si="23"/>
        <v>0</v>
      </c>
      <c r="T78" s="83">
        <f t="shared" si="23"/>
        <v>0</v>
      </c>
      <c r="U78" s="83">
        <f t="shared" si="23"/>
        <v>0</v>
      </c>
      <c r="V78" s="83">
        <f t="shared" si="24"/>
        <v>0</v>
      </c>
      <c r="W78" s="83">
        <f t="shared" si="24"/>
        <v>0</v>
      </c>
      <c r="X78" s="83">
        <f t="shared" si="25"/>
        <v>0</v>
      </c>
      <c r="Y78" s="83">
        <f t="shared" si="25"/>
        <v>0</v>
      </c>
      <c r="Z78" s="83">
        <f t="shared" si="25"/>
        <v>0</v>
      </c>
      <c r="AA78" s="171">
        <f t="shared" si="30"/>
        <v>0</v>
      </c>
      <c r="AB78" s="83">
        <f t="shared" si="26"/>
        <v>0</v>
      </c>
      <c r="AC78" s="83">
        <f t="shared" si="26"/>
        <v>0</v>
      </c>
      <c r="AD78" s="171">
        <f t="shared" si="31"/>
        <v>0</v>
      </c>
      <c r="AE78" s="171">
        <f>IF(AD78=1,SUM(AD$10:AD78),0)</f>
        <v>0</v>
      </c>
      <c r="AF78" s="82" t="str">
        <f t="shared" si="32"/>
        <v/>
      </c>
      <c r="AG78" s="171">
        <f t="shared" si="33"/>
        <v>0</v>
      </c>
    </row>
    <row r="79" spans="1:33" ht="12" customHeight="1" x14ac:dyDescent="0.25">
      <c r="A79" s="497"/>
      <c r="B79" s="15">
        <v>70</v>
      </c>
      <c r="C79" s="468">
        <f t="shared" si="29"/>
        <v>0</v>
      </c>
      <c r="D79" s="469"/>
      <c r="E79" s="470"/>
      <c r="F79" s="67">
        <f t="shared" si="17"/>
        <v>0</v>
      </c>
      <c r="G79" s="67">
        <f t="shared" si="17"/>
        <v>0</v>
      </c>
      <c r="H79" s="67">
        <f t="shared" si="17"/>
        <v>0</v>
      </c>
      <c r="I79" s="67">
        <f t="shared" si="27"/>
        <v>0</v>
      </c>
      <c r="J79" s="67">
        <f t="shared" si="18"/>
        <v>0</v>
      </c>
      <c r="K79" s="16">
        <f t="shared" si="18"/>
        <v>0</v>
      </c>
      <c r="L79" s="67">
        <f t="shared" si="18"/>
        <v>0</v>
      </c>
      <c r="M79" s="17">
        <f>IF(L79&gt;0,VLOOKUP(I79,Labour!$AR$1:$AT$15,3,FALSE),0)</f>
        <v>0</v>
      </c>
      <c r="N79" s="70">
        <f t="shared" si="28"/>
        <v>0</v>
      </c>
      <c r="R79" s="83">
        <f t="shared" si="23"/>
        <v>0</v>
      </c>
      <c r="S79" s="83">
        <f t="shared" si="23"/>
        <v>0</v>
      </c>
      <c r="T79" s="83">
        <f t="shared" si="23"/>
        <v>0</v>
      </c>
      <c r="U79" s="83">
        <f t="shared" si="23"/>
        <v>0</v>
      </c>
      <c r="V79" s="83">
        <f t="shared" si="24"/>
        <v>0</v>
      </c>
      <c r="W79" s="83">
        <f t="shared" si="24"/>
        <v>0</v>
      </c>
      <c r="X79" s="83">
        <f t="shared" si="25"/>
        <v>0</v>
      </c>
      <c r="Y79" s="83">
        <f t="shared" si="25"/>
        <v>0</v>
      </c>
      <c r="Z79" s="83">
        <f t="shared" si="25"/>
        <v>0</v>
      </c>
      <c r="AA79" s="171">
        <f t="shared" si="30"/>
        <v>0</v>
      </c>
      <c r="AB79" s="83">
        <f t="shared" si="26"/>
        <v>0</v>
      </c>
      <c r="AC79" s="83">
        <f t="shared" si="26"/>
        <v>0</v>
      </c>
      <c r="AD79" s="171">
        <f t="shared" si="31"/>
        <v>0</v>
      </c>
      <c r="AE79" s="171">
        <f>IF(AD79=1,SUM(AD$10:AD79),0)</f>
        <v>0</v>
      </c>
      <c r="AF79" s="82" t="str">
        <f t="shared" si="32"/>
        <v/>
      </c>
      <c r="AG79" s="171">
        <f t="shared" si="33"/>
        <v>0</v>
      </c>
    </row>
    <row r="80" spans="1:33" ht="12" customHeight="1" x14ac:dyDescent="0.25">
      <c r="A80" s="497"/>
      <c r="B80" s="15">
        <v>71</v>
      </c>
      <c r="C80" s="468">
        <f t="shared" si="29"/>
        <v>0</v>
      </c>
      <c r="D80" s="469"/>
      <c r="E80" s="470"/>
      <c r="F80" s="67">
        <f t="shared" si="17"/>
        <v>0</v>
      </c>
      <c r="G80" s="67">
        <f t="shared" si="17"/>
        <v>0</v>
      </c>
      <c r="H80" s="67">
        <f t="shared" si="17"/>
        <v>0</v>
      </c>
      <c r="I80" s="67">
        <f t="shared" si="27"/>
        <v>0</v>
      </c>
      <c r="J80" s="67">
        <f t="shared" si="18"/>
        <v>0</v>
      </c>
      <c r="K80" s="16">
        <f t="shared" si="18"/>
        <v>0</v>
      </c>
      <c r="L80" s="67">
        <f t="shared" si="18"/>
        <v>0</v>
      </c>
      <c r="M80" s="17">
        <f>IF(L80&gt;0,VLOOKUP(I80,Labour!$AR$1:$AT$15,3,FALSE),0)</f>
        <v>0</v>
      </c>
      <c r="N80" s="70">
        <f t="shared" si="28"/>
        <v>0</v>
      </c>
      <c r="R80" s="83">
        <f t="shared" si="23"/>
        <v>0</v>
      </c>
      <c r="S80" s="83">
        <f t="shared" si="23"/>
        <v>0</v>
      </c>
      <c r="T80" s="83">
        <f t="shared" si="23"/>
        <v>0</v>
      </c>
      <c r="U80" s="83">
        <f t="shared" si="23"/>
        <v>0</v>
      </c>
      <c r="V80" s="83">
        <f t="shared" si="24"/>
        <v>0</v>
      </c>
      <c r="W80" s="83">
        <f t="shared" si="24"/>
        <v>0</v>
      </c>
      <c r="X80" s="83">
        <f t="shared" si="25"/>
        <v>0</v>
      </c>
      <c r="Y80" s="83">
        <f t="shared" si="25"/>
        <v>0</v>
      </c>
      <c r="Z80" s="83">
        <f t="shared" si="25"/>
        <v>0</v>
      </c>
      <c r="AA80" s="171">
        <f t="shared" si="30"/>
        <v>0</v>
      </c>
      <c r="AB80" s="83">
        <f t="shared" si="26"/>
        <v>0</v>
      </c>
      <c r="AC80" s="83">
        <f t="shared" si="26"/>
        <v>0</v>
      </c>
      <c r="AD80" s="171">
        <f t="shared" si="31"/>
        <v>0</v>
      </c>
      <c r="AE80" s="171">
        <f>IF(AD80=1,SUM(AD$10:AD80),0)</f>
        <v>0</v>
      </c>
      <c r="AF80" s="82" t="str">
        <f t="shared" si="32"/>
        <v/>
      </c>
      <c r="AG80" s="171">
        <f t="shared" si="33"/>
        <v>0</v>
      </c>
    </row>
    <row r="81" spans="1:33" ht="12" customHeight="1" x14ac:dyDescent="0.25">
      <c r="A81" s="497"/>
      <c r="B81" s="15">
        <v>72</v>
      </c>
      <c r="C81" s="468">
        <f t="shared" si="29"/>
        <v>0</v>
      </c>
      <c r="D81" s="469"/>
      <c r="E81" s="470"/>
      <c r="F81" s="67">
        <f t="shared" si="17"/>
        <v>0</v>
      </c>
      <c r="G81" s="67">
        <f t="shared" si="17"/>
        <v>0</v>
      </c>
      <c r="H81" s="67">
        <f t="shared" si="17"/>
        <v>0</v>
      </c>
      <c r="I81" s="67">
        <f t="shared" si="27"/>
        <v>0</v>
      </c>
      <c r="J81" s="67">
        <f t="shared" si="18"/>
        <v>0</v>
      </c>
      <c r="K81" s="16">
        <f t="shared" si="18"/>
        <v>0</v>
      </c>
      <c r="L81" s="67">
        <f t="shared" si="18"/>
        <v>0</v>
      </c>
      <c r="M81" s="17">
        <f>IF(L81&gt;0,VLOOKUP(I81,Labour!$AR$1:$AT$15,3,FALSE),0)</f>
        <v>0</v>
      </c>
      <c r="N81" s="70">
        <f t="shared" si="28"/>
        <v>0</v>
      </c>
      <c r="R81" s="83">
        <f t="shared" si="23"/>
        <v>0</v>
      </c>
      <c r="S81" s="83">
        <f t="shared" si="23"/>
        <v>0</v>
      </c>
      <c r="T81" s="83">
        <f t="shared" si="23"/>
        <v>0</v>
      </c>
      <c r="U81" s="83">
        <f t="shared" si="23"/>
        <v>0</v>
      </c>
      <c r="V81" s="83">
        <f t="shared" si="24"/>
        <v>0</v>
      </c>
      <c r="W81" s="83">
        <f t="shared" si="24"/>
        <v>0</v>
      </c>
      <c r="X81" s="83">
        <f t="shared" si="25"/>
        <v>0</v>
      </c>
      <c r="Y81" s="83">
        <f t="shared" si="25"/>
        <v>0</v>
      </c>
      <c r="Z81" s="83">
        <f t="shared" si="25"/>
        <v>0</v>
      </c>
      <c r="AA81" s="171">
        <f t="shared" si="30"/>
        <v>0</v>
      </c>
      <c r="AB81" s="83">
        <f t="shared" si="26"/>
        <v>0</v>
      </c>
      <c r="AC81" s="83">
        <f t="shared" si="26"/>
        <v>0</v>
      </c>
      <c r="AD81" s="171">
        <f t="shared" si="31"/>
        <v>0</v>
      </c>
      <c r="AE81" s="171">
        <f>IF(AD81=1,SUM(AD$10:AD81),0)</f>
        <v>0</v>
      </c>
      <c r="AF81" s="82" t="str">
        <f t="shared" si="32"/>
        <v/>
      </c>
      <c r="AG81" s="171">
        <f t="shared" si="33"/>
        <v>0</v>
      </c>
    </row>
    <row r="82" spans="1:33" ht="12" customHeight="1" x14ac:dyDescent="0.25">
      <c r="A82" s="497"/>
      <c r="B82" s="15">
        <v>73</v>
      </c>
      <c r="C82" s="468">
        <f t="shared" si="29"/>
        <v>0</v>
      </c>
      <c r="D82" s="469"/>
      <c r="E82" s="470"/>
      <c r="F82" s="67">
        <f t="shared" si="17"/>
        <v>0</v>
      </c>
      <c r="G82" s="67">
        <f t="shared" si="17"/>
        <v>0</v>
      </c>
      <c r="H82" s="67">
        <f t="shared" si="17"/>
        <v>0</v>
      </c>
      <c r="I82" s="67">
        <f t="shared" si="27"/>
        <v>0</v>
      </c>
      <c r="J82" s="67">
        <f t="shared" si="18"/>
        <v>0</v>
      </c>
      <c r="K82" s="16">
        <f t="shared" si="18"/>
        <v>0</v>
      </c>
      <c r="L82" s="67">
        <f t="shared" si="18"/>
        <v>0</v>
      </c>
      <c r="M82" s="17">
        <f>IF(L82&gt;0,VLOOKUP(I82,Labour!$AR$1:$AT$15,3,FALSE),0)</f>
        <v>0</v>
      </c>
      <c r="N82" s="70">
        <f t="shared" si="28"/>
        <v>0</v>
      </c>
      <c r="R82" s="83">
        <f t="shared" si="23"/>
        <v>0</v>
      </c>
      <c r="S82" s="83">
        <f t="shared" si="23"/>
        <v>0</v>
      </c>
      <c r="T82" s="83">
        <f t="shared" si="23"/>
        <v>0</v>
      </c>
      <c r="U82" s="83">
        <f t="shared" si="23"/>
        <v>0</v>
      </c>
      <c r="V82" s="83">
        <f t="shared" si="24"/>
        <v>0</v>
      </c>
      <c r="W82" s="83">
        <f t="shared" si="24"/>
        <v>0</v>
      </c>
      <c r="X82" s="83">
        <f t="shared" si="25"/>
        <v>0</v>
      </c>
      <c r="Y82" s="83">
        <f t="shared" si="25"/>
        <v>0</v>
      </c>
      <c r="Z82" s="83">
        <f t="shared" si="25"/>
        <v>0</v>
      </c>
      <c r="AA82" s="171">
        <f t="shared" si="30"/>
        <v>0</v>
      </c>
      <c r="AB82" s="83">
        <f t="shared" si="26"/>
        <v>0</v>
      </c>
      <c r="AC82" s="83">
        <f t="shared" si="26"/>
        <v>0</v>
      </c>
      <c r="AD82" s="171">
        <f t="shared" si="31"/>
        <v>0</v>
      </c>
      <c r="AE82" s="171">
        <f>IF(AD82=1,SUM(AD$10:AD82),0)</f>
        <v>0</v>
      </c>
      <c r="AF82" s="82" t="str">
        <f t="shared" si="32"/>
        <v/>
      </c>
      <c r="AG82" s="171">
        <f t="shared" si="33"/>
        <v>0</v>
      </c>
    </row>
    <row r="83" spans="1:33" ht="12" customHeight="1" x14ac:dyDescent="0.25">
      <c r="A83" s="497"/>
      <c r="B83" s="15">
        <v>74</v>
      </c>
      <c r="C83" s="468">
        <f t="shared" si="29"/>
        <v>0</v>
      </c>
      <c r="D83" s="469"/>
      <c r="E83" s="470"/>
      <c r="F83" s="67">
        <f t="shared" si="17"/>
        <v>0</v>
      </c>
      <c r="G83" s="67">
        <f t="shared" si="17"/>
        <v>0</v>
      </c>
      <c r="H83" s="67">
        <f t="shared" si="17"/>
        <v>0</v>
      </c>
      <c r="I83" s="67">
        <f t="shared" si="27"/>
        <v>0</v>
      </c>
      <c r="J83" s="67">
        <f t="shared" si="18"/>
        <v>0</v>
      </c>
      <c r="K83" s="16">
        <f t="shared" si="18"/>
        <v>0</v>
      </c>
      <c r="L83" s="67">
        <f t="shared" si="18"/>
        <v>0</v>
      </c>
      <c r="M83" s="17">
        <f>IF(L83&gt;0,VLOOKUP(I83,Labour!$AR$1:$AT$15,3,FALSE),0)</f>
        <v>0</v>
      </c>
      <c r="N83" s="70">
        <f t="shared" si="28"/>
        <v>0</v>
      </c>
      <c r="R83" s="83">
        <f t="shared" si="23"/>
        <v>0</v>
      </c>
      <c r="S83" s="83">
        <f t="shared" si="23"/>
        <v>0</v>
      </c>
      <c r="T83" s="83">
        <f t="shared" si="23"/>
        <v>0</v>
      </c>
      <c r="U83" s="83">
        <f t="shared" si="23"/>
        <v>0</v>
      </c>
      <c r="V83" s="83">
        <f t="shared" si="24"/>
        <v>0</v>
      </c>
      <c r="W83" s="83">
        <f t="shared" si="24"/>
        <v>0</v>
      </c>
      <c r="X83" s="83">
        <f t="shared" si="25"/>
        <v>0</v>
      </c>
      <c r="Y83" s="83">
        <f t="shared" si="25"/>
        <v>0</v>
      </c>
      <c r="Z83" s="83">
        <f t="shared" si="25"/>
        <v>0</v>
      </c>
      <c r="AA83" s="171">
        <f t="shared" si="30"/>
        <v>0</v>
      </c>
      <c r="AB83" s="83">
        <f t="shared" si="26"/>
        <v>0</v>
      </c>
      <c r="AC83" s="83">
        <f t="shared" si="26"/>
        <v>0</v>
      </c>
      <c r="AD83" s="171">
        <f t="shared" si="31"/>
        <v>0</v>
      </c>
      <c r="AE83" s="171">
        <f>IF(AD83=1,SUM(AD$10:AD83),0)</f>
        <v>0</v>
      </c>
      <c r="AF83" s="82" t="str">
        <f t="shared" si="32"/>
        <v/>
      </c>
      <c r="AG83" s="171">
        <f t="shared" si="33"/>
        <v>0</v>
      </c>
    </row>
    <row r="84" spans="1:33" ht="12" customHeight="1" x14ac:dyDescent="0.25">
      <c r="A84" s="497"/>
      <c r="B84" s="15">
        <v>75</v>
      </c>
      <c r="C84" s="468">
        <f t="shared" si="29"/>
        <v>0</v>
      </c>
      <c r="D84" s="469"/>
      <c r="E84" s="470"/>
      <c r="F84" s="67">
        <f t="shared" si="17"/>
        <v>0</v>
      </c>
      <c r="G84" s="67">
        <f t="shared" si="17"/>
        <v>0</v>
      </c>
      <c r="H84" s="67">
        <f t="shared" si="17"/>
        <v>0</v>
      </c>
      <c r="I84" s="67">
        <f t="shared" si="27"/>
        <v>0</v>
      </c>
      <c r="J84" s="67">
        <f t="shared" si="18"/>
        <v>0</v>
      </c>
      <c r="K84" s="16">
        <f t="shared" si="18"/>
        <v>0</v>
      </c>
      <c r="L84" s="67">
        <f t="shared" si="18"/>
        <v>0</v>
      </c>
      <c r="M84" s="17">
        <f>IF(L84&gt;0,VLOOKUP(I84,Labour!$AR$1:$AT$15,3,FALSE),0)</f>
        <v>0</v>
      </c>
      <c r="N84" s="70">
        <f t="shared" si="28"/>
        <v>0</v>
      </c>
      <c r="R84" s="83">
        <f t="shared" si="23"/>
        <v>0</v>
      </c>
      <c r="S84" s="83">
        <f t="shared" si="23"/>
        <v>0</v>
      </c>
      <c r="T84" s="83">
        <f t="shared" si="23"/>
        <v>0</v>
      </c>
      <c r="U84" s="83">
        <f t="shared" si="23"/>
        <v>0</v>
      </c>
      <c r="V84" s="83">
        <f t="shared" si="24"/>
        <v>0</v>
      </c>
      <c r="W84" s="83">
        <f t="shared" si="24"/>
        <v>0</v>
      </c>
      <c r="X84" s="83">
        <f t="shared" si="25"/>
        <v>0</v>
      </c>
      <c r="Y84" s="83">
        <f t="shared" si="25"/>
        <v>0</v>
      </c>
      <c r="Z84" s="83">
        <f t="shared" si="25"/>
        <v>0</v>
      </c>
      <c r="AA84" s="171">
        <f t="shared" si="30"/>
        <v>0</v>
      </c>
      <c r="AB84" s="83">
        <f t="shared" si="26"/>
        <v>0</v>
      </c>
      <c r="AC84" s="83">
        <f t="shared" si="26"/>
        <v>0</v>
      </c>
      <c r="AD84" s="171">
        <f t="shared" si="31"/>
        <v>0</v>
      </c>
      <c r="AE84" s="171">
        <f>IF(AD84=1,SUM(AD$10:AD84),0)</f>
        <v>0</v>
      </c>
      <c r="AF84" s="82" t="str">
        <f t="shared" si="32"/>
        <v/>
      </c>
      <c r="AG84" s="171">
        <f t="shared" si="33"/>
        <v>0</v>
      </c>
    </row>
    <row r="85" spans="1:33" ht="12" customHeight="1" x14ac:dyDescent="0.25">
      <c r="A85" s="497"/>
      <c r="B85" s="15">
        <v>76</v>
      </c>
      <c r="C85" s="468">
        <f t="shared" si="29"/>
        <v>0</v>
      </c>
      <c r="D85" s="469"/>
      <c r="E85" s="470"/>
      <c r="F85" s="67">
        <f t="shared" si="17"/>
        <v>0</v>
      </c>
      <c r="G85" s="67">
        <f t="shared" si="17"/>
        <v>0</v>
      </c>
      <c r="H85" s="67">
        <f t="shared" si="17"/>
        <v>0</v>
      </c>
      <c r="I85" s="67">
        <f t="shared" si="27"/>
        <v>0</v>
      </c>
      <c r="J85" s="67">
        <f t="shared" si="18"/>
        <v>0</v>
      </c>
      <c r="K85" s="16">
        <f t="shared" si="18"/>
        <v>0</v>
      </c>
      <c r="L85" s="67">
        <f t="shared" si="18"/>
        <v>0</v>
      </c>
      <c r="M85" s="17">
        <f>IF(L85&gt;0,VLOOKUP(I85,Labour!$AR$1:$AT$15,3,FALSE),0)</f>
        <v>0</v>
      </c>
      <c r="N85" s="70">
        <f t="shared" si="28"/>
        <v>0</v>
      </c>
      <c r="R85" s="83">
        <f t="shared" si="23"/>
        <v>0</v>
      </c>
      <c r="S85" s="83">
        <f t="shared" si="23"/>
        <v>0</v>
      </c>
      <c r="T85" s="83">
        <f t="shared" si="23"/>
        <v>0</v>
      </c>
      <c r="U85" s="83">
        <f t="shared" si="23"/>
        <v>0</v>
      </c>
      <c r="V85" s="83">
        <f t="shared" si="24"/>
        <v>0</v>
      </c>
      <c r="W85" s="83">
        <f t="shared" si="24"/>
        <v>0</v>
      </c>
      <c r="X85" s="83">
        <f t="shared" si="25"/>
        <v>0</v>
      </c>
      <c r="Y85" s="83">
        <f t="shared" si="25"/>
        <v>0</v>
      </c>
      <c r="Z85" s="83">
        <f t="shared" si="25"/>
        <v>0</v>
      </c>
      <c r="AA85" s="171">
        <f t="shared" si="30"/>
        <v>0</v>
      </c>
      <c r="AB85" s="83">
        <f t="shared" si="26"/>
        <v>0</v>
      </c>
      <c r="AC85" s="83">
        <f t="shared" si="26"/>
        <v>0</v>
      </c>
      <c r="AD85" s="171">
        <f t="shared" si="31"/>
        <v>0</v>
      </c>
      <c r="AE85" s="171">
        <f>IF(AD85=1,SUM(AD$10:AD85),0)</f>
        <v>0</v>
      </c>
      <c r="AF85" s="82" t="str">
        <f t="shared" si="32"/>
        <v/>
      </c>
      <c r="AG85" s="171">
        <f t="shared" si="33"/>
        <v>0</v>
      </c>
    </row>
    <row r="86" spans="1:33" ht="12" customHeight="1" x14ac:dyDescent="0.25">
      <c r="A86" s="497"/>
      <c r="B86" s="15">
        <v>77</v>
      </c>
      <c r="C86" s="468">
        <f t="shared" si="29"/>
        <v>0</v>
      </c>
      <c r="D86" s="469"/>
      <c r="E86" s="470"/>
      <c r="F86" s="67">
        <f t="shared" si="17"/>
        <v>0</v>
      </c>
      <c r="G86" s="67">
        <f t="shared" si="17"/>
        <v>0</v>
      </c>
      <c r="H86" s="67">
        <f t="shared" si="17"/>
        <v>0</v>
      </c>
      <c r="I86" s="67">
        <f t="shared" si="27"/>
        <v>0</v>
      </c>
      <c r="J86" s="67">
        <f t="shared" si="18"/>
        <v>0</v>
      </c>
      <c r="K86" s="16">
        <f t="shared" si="18"/>
        <v>0</v>
      </c>
      <c r="L86" s="67">
        <f t="shared" si="18"/>
        <v>0</v>
      </c>
      <c r="M86" s="17">
        <f>IF(L86&gt;0,VLOOKUP(I86,Labour!$AR$1:$AT$15,3,FALSE),0)</f>
        <v>0</v>
      </c>
      <c r="N86" s="70">
        <f t="shared" si="28"/>
        <v>0</v>
      </c>
      <c r="R86" s="83">
        <f t="shared" si="23"/>
        <v>0</v>
      </c>
      <c r="S86" s="83">
        <f t="shared" si="23"/>
        <v>0</v>
      </c>
      <c r="T86" s="83">
        <f t="shared" si="23"/>
        <v>0</v>
      </c>
      <c r="U86" s="83">
        <f t="shared" si="23"/>
        <v>0</v>
      </c>
      <c r="V86" s="83">
        <f t="shared" si="24"/>
        <v>0</v>
      </c>
      <c r="W86" s="83">
        <f t="shared" si="24"/>
        <v>0</v>
      </c>
      <c r="X86" s="83">
        <f t="shared" si="25"/>
        <v>0</v>
      </c>
      <c r="Y86" s="83">
        <f t="shared" si="25"/>
        <v>0</v>
      </c>
      <c r="Z86" s="83">
        <f t="shared" si="25"/>
        <v>0</v>
      </c>
      <c r="AA86" s="171">
        <f t="shared" si="30"/>
        <v>0</v>
      </c>
      <c r="AB86" s="83">
        <f t="shared" si="26"/>
        <v>0</v>
      </c>
      <c r="AC86" s="83">
        <f t="shared" si="26"/>
        <v>0</v>
      </c>
      <c r="AD86" s="171">
        <f t="shared" si="31"/>
        <v>0</v>
      </c>
      <c r="AE86" s="171">
        <f>IF(AD86=1,SUM(AD$10:AD86),0)</f>
        <v>0</v>
      </c>
      <c r="AF86" s="82" t="str">
        <f t="shared" si="32"/>
        <v/>
      </c>
      <c r="AG86" s="171">
        <f t="shared" si="33"/>
        <v>0</v>
      </c>
    </row>
    <row r="87" spans="1:33" ht="12" customHeight="1" x14ac:dyDescent="0.25">
      <c r="A87" s="497"/>
      <c r="B87" s="15">
        <v>78</v>
      </c>
      <c r="C87" s="468">
        <f t="shared" si="29"/>
        <v>0</v>
      </c>
      <c r="D87" s="469"/>
      <c r="E87" s="470"/>
      <c r="F87" s="67">
        <f t="shared" si="17"/>
        <v>0</v>
      </c>
      <c r="G87" s="67">
        <f t="shared" si="17"/>
        <v>0</v>
      </c>
      <c r="H87" s="67">
        <f t="shared" si="17"/>
        <v>0</v>
      </c>
      <c r="I87" s="67">
        <f t="shared" si="27"/>
        <v>0</v>
      </c>
      <c r="J87" s="67">
        <f t="shared" si="18"/>
        <v>0</v>
      </c>
      <c r="K87" s="16">
        <f t="shared" si="18"/>
        <v>0</v>
      </c>
      <c r="L87" s="67">
        <f t="shared" si="18"/>
        <v>0</v>
      </c>
      <c r="M87" s="17">
        <f>IF(L87&gt;0,VLOOKUP(I87,Labour!$AR$1:$AT$15,3,FALSE),0)</f>
        <v>0</v>
      </c>
      <c r="N87" s="70">
        <f t="shared" si="28"/>
        <v>0</v>
      </c>
      <c r="R87" s="83">
        <f t="shared" si="23"/>
        <v>0</v>
      </c>
      <c r="S87" s="83">
        <f t="shared" si="23"/>
        <v>0</v>
      </c>
      <c r="T87" s="83">
        <f t="shared" si="23"/>
        <v>0</v>
      </c>
      <c r="U87" s="83">
        <f t="shared" si="23"/>
        <v>0</v>
      </c>
      <c r="V87" s="83">
        <f t="shared" si="24"/>
        <v>0</v>
      </c>
      <c r="W87" s="83">
        <f t="shared" si="24"/>
        <v>0</v>
      </c>
      <c r="X87" s="83">
        <f t="shared" si="25"/>
        <v>0</v>
      </c>
      <c r="Y87" s="83">
        <f t="shared" si="25"/>
        <v>0</v>
      </c>
      <c r="Z87" s="83">
        <f t="shared" si="25"/>
        <v>0</v>
      </c>
      <c r="AA87" s="171">
        <f t="shared" si="30"/>
        <v>0</v>
      </c>
      <c r="AB87" s="83">
        <f t="shared" si="26"/>
        <v>0</v>
      </c>
      <c r="AC87" s="83">
        <f t="shared" si="26"/>
        <v>0</v>
      </c>
      <c r="AD87" s="171">
        <f t="shared" si="31"/>
        <v>0</v>
      </c>
      <c r="AE87" s="171">
        <f>IF(AD87=1,SUM(AD$10:AD87),0)</f>
        <v>0</v>
      </c>
      <c r="AF87" s="82" t="str">
        <f t="shared" si="32"/>
        <v/>
      </c>
      <c r="AG87" s="171">
        <f t="shared" si="33"/>
        <v>0</v>
      </c>
    </row>
    <row r="88" spans="1:33" ht="12" customHeight="1" x14ac:dyDescent="0.25">
      <c r="A88" s="497"/>
      <c r="B88" s="15">
        <v>79</v>
      </c>
      <c r="C88" s="468">
        <f t="shared" si="29"/>
        <v>0</v>
      </c>
      <c r="D88" s="469"/>
      <c r="E88" s="470"/>
      <c r="F88" s="67">
        <f t="shared" si="17"/>
        <v>0</v>
      </c>
      <c r="G88" s="67">
        <f t="shared" si="17"/>
        <v>0</v>
      </c>
      <c r="H88" s="67">
        <f t="shared" si="17"/>
        <v>0</v>
      </c>
      <c r="I88" s="67">
        <f t="shared" si="27"/>
        <v>0</v>
      </c>
      <c r="J88" s="67">
        <f t="shared" si="18"/>
        <v>0</v>
      </c>
      <c r="K88" s="16">
        <f t="shared" si="18"/>
        <v>0</v>
      </c>
      <c r="L88" s="67">
        <f t="shared" si="18"/>
        <v>0</v>
      </c>
      <c r="M88" s="17">
        <f>IF(L88&gt;0,VLOOKUP(I88,Labour!$AR$1:$AT$15,3,FALSE),0)</f>
        <v>0</v>
      </c>
      <c r="N88" s="70">
        <f t="shared" si="28"/>
        <v>0</v>
      </c>
      <c r="R88" s="83">
        <f t="shared" si="23"/>
        <v>0</v>
      </c>
      <c r="S88" s="83">
        <f t="shared" si="23"/>
        <v>0</v>
      </c>
      <c r="T88" s="83">
        <f t="shared" si="23"/>
        <v>0</v>
      </c>
      <c r="U88" s="83">
        <f t="shared" si="23"/>
        <v>0</v>
      </c>
      <c r="V88" s="83">
        <f t="shared" si="24"/>
        <v>0</v>
      </c>
      <c r="W88" s="83">
        <f t="shared" si="24"/>
        <v>0</v>
      </c>
      <c r="X88" s="83">
        <f t="shared" si="25"/>
        <v>0</v>
      </c>
      <c r="Y88" s="83">
        <f t="shared" si="25"/>
        <v>0</v>
      </c>
      <c r="Z88" s="83">
        <f t="shared" si="25"/>
        <v>0</v>
      </c>
      <c r="AA88" s="171">
        <f t="shared" si="30"/>
        <v>0</v>
      </c>
      <c r="AB88" s="83">
        <f t="shared" si="26"/>
        <v>0</v>
      </c>
      <c r="AC88" s="83">
        <f t="shared" si="26"/>
        <v>0</v>
      </c>
      <c r="AD88" s="171">
        <f t="shared" si="31"/>
        <v>0</v>
      </c>
      <c r="AE88" s="171">
        <f>IF(AD88=1,SUM(AD$10:AD88),0)</f>
        <v>0</v>
      </c>
      <c r="AF88" s="82" t="str">
        <f t="shared" si="32"/>
        <v/>
      </c>
      <c r="AG88" s="171">
        <f t="shared" si="33"/>
        <v>0</v>
      </c>
    </row>
    <row r="89" spans="1:33" ht="12" customHeight="1" x14ac:dyDescent="0.25">
      <c r="A89" s="497"/>
      <c r="B89" s="15">
        <v>80</v>
      </c>
      <c r="C89" s="468">
        <f t="shared" si="29"/>
        <v>0</v>
      </c>
      <c r="D89" s="469"/>
      <c r="E89" s="470"/>
      <c r="F89" s="67">
        <f t="shared" si="17"/>
        <v>0</v>
      </c>
      <c r="G89" s="67">
        <f t="shared" si="17"/>
        <v>0</v>
      </c>
      <c r="H89" s="67">
        <f t="shared" si="17"/>
        <v>0</v>
      </c>
      <c r="I89" s="67">
        <f t="shared" si="27"/>
        <v>0</v>
      </c>
      <c r="J89" s="67">
        <f t="shared" si="18"/>
        <v>0</v>
      </c>
      <c r="K89" s="16">
        <f t="shared" si="18"/>
        <v>0</v>
      </c>
      <c r="L89" s="67">
        <f t="shared" si="18"/>
        <v>0</v>
      </c>
      <c r="M89" s="17">
        <f>IF(L89&gt;0,VLOOKUP(I89,Labour!$AR$1:$AT$15,3,FALSE),0)</f>
        <v>0</v>
      </c>
      <c r="N89" s="70">
        <f t="shared" si="28"/>
        <v>0</v>
      </c>
      <c r="R89" s="83">
        <f t="shared" si="23"/>
        <v>0</v>
      </c>
      <c r="S89" s="83">
        <f t="shared" si="23"/>
        <v>0</v>
      </c>
      <c r="T89" s="83">
        <f t="shared" si="23"/>
        <v>0</v>
      </c>
      <c r="U89" s="83">
        <f t="shared" si="23"/>
        <v>0</v>
      </c>
      <c r="V89" s="83">
        <f t="shared" si="24"/>
        <v>0</v>
      </c>
      <c r="W89" s="83">
        <f t="shared" si="24"/>
        <v>0</v>
      </c>
      <c r="X89" s="83">
        <f t="shared" si="25"/>
        <v>0</v>
      </c>
      <c r="Y89" s="83">
        <f t="shared" si="25"/>
        <v>0</v>
      </c>
      <c r="Z89" s="83">
        <f t="shared" si="25"/>
        <v>0</v>
      </c>
      <c r="AA89" s="171">
        <f t="shared" si="30"/>
        <v>0</v>
      </c>
      <c r="AB89" s="83">
        <f t="shared" si="26"/>
        <v>0</v>
      </c>
      <c r="AC89" s="83">
        <f t="shared" si="26"/>
        <v>0</v>
      </c>
      <c r="AD89" s="171">
        <f t="shared" si="31"/>
        <v>0</v>
      </c>
      <c r="AE89" s="171">
        <f>IF(AD89=1,SUM(AD$10:AD89),0)</f>
        <v>0</v>
      </c>
      <c r="AF89" s="82" t="str">
        <f t="shared" si="32"/>
        <v/>
      </c>
      <c r="AG89" s="171">
        <f t="shared" si="33"/>
        <v>0</v>
      </c>
    </row>
    <row r="90" spans="1:33" ht="12" customHeight="1" x14ac:dyDescent="0.25">
      <c r="A90" s="497"/>
      <c r="B90" s="15">
        <v>81</v>
      </c>
      <c r="C90" s="468">
        <f t="shared" si="29"/>
        <v>0</v>
      </c>
      <c r="D90" s="469"/>
      <c r="E90" s="470"/>
      <c r="F90" s="67">
        <f t="shared" si="17"/>
        <v>0</v>
      </c>
      <c r="G90" s="67">
        <f t="shared" si="17"/>
        <v>0</v>
      </c>
      <c r="H90" s="67">
        <f t="shared" si="17"/>
        <v>0</v>
      </c>
      <c r="I90" s="67">
        <f t="shared" si="27"/>
        <v>0</v>
      </c>
      <c r="J90" s="67">
        <f t="shared" si="18"/>
        <v>0</v>
      </c>
      <c r="K90" s="16">
        <f t="shared" si="18"/>
        <v>0</v>
      </c>
      <c r="L90" s="67">
        <f t="shared" si="18"/>
        <v>0</v>
      </c>
      <c r="M90" s="17">
        <f>IF(L90&gt;0,VLOOKUP(I90,Labour!$AR$1:$AT$15,3,FALSE),0)</f>
        <v>0</v>
      </c>
      <c r="N90" s="70">
        <f t="shared" si="28"/>
        <v>0</v>
      </c>
      <c r="R90" s="83">
        <f t="shared" ref="R90:U109" si="34">IF($B90&lt;=$U$3,VLOOKUP($B90,XTABLE,R$9,FALSE),0)</f>
        <v>0</v>
      </c>
      <c r="S90" s="83">
        <f t="shared" si="34"/>
        <v>0</v>
      </c>
      <c r="T90" s="83">
        <f t="shared" si="34"/>
        <v>0</v>
      </c>
      <c r="U90" s="83">
        <f t="shared" si="34"/>
        <v>0</v>
      </c>
      <c r="V90" s="83">
        <f t="shared" ref="V90:W109" si="35">IF($B90&lt;=$U$3,IF(VLOOKUP($B90,XTABLE,V$9,FALSE)=V$8,$U90,0),0)</f>
        <v>0</v>
      </c>
      <c r="W90" s="83">
        <f t="shared" si="35"/>
        <v>0</v>
      </c>
      <c r="X90" s="83">
        <f t="shared" ref="X90:Z109" si="36">IF($B90&lt;=$U$3,VLOOKUP($B90,XTABLE,X$9,FALSE),0)</f>
        <v>0</v>
      </c>
      <c r="Y90" s="83">
        <f t="shared" si="36"/>
        <v>0</v>
      </c>
      <c r="Z90" s="83">
        <f t="shared" si="36"/>
        <v>0</v>
      </c>
      <c r="AA90" s="171">
        <f t="shared" si="30"/>
        <v>0</v>
      </c>
      <c r="AB90" s="83">
        <f t="shared" ref="AB90:AC109" si="37">IF($B90&lt;=$U$3,VLOOKUP($B90,XTABLE,AB$9,FALSE),0)</f>
        <v>0</v>
      </c>
      <c r="AC90" s="83">
        <f t="shared" si="37"/>
        <v>0</v>
      </c>
      <c r="AD90" s="171">
        <f t="shared" si="31"/>
        <v>0</v>
      </c>
      <c r="AE90" s="171">
        <f>IF(AD90=1,SUM(AD$10:AD90),0)</f>
        <v>0</v>
      </c>
      <c r="AF90" s="82" t="str">
        <f t="shared" si="32"/>
        <v/>
      </c>
      <c r="AG90" s="171">
        <f t="shared" si="33"/>
        <v>0</v>
      </c>
    </row>
    <row r="91" spans="1:33" ht="12" customHeight="1" x14ac:dyDescent="0.25">
      <c r="A91" s="497"/>
      <c r="B91" s="15">
        <v>82</v>
      </c>
      <c r="C91" s="468">
        <f t="shared" si="29"/>
        <v>0</v>
      </c>
      <c r="D91" s="469"/>
      <c r="E91" s="470"/>
      <c r="F91" s="67">
        <f t="shared" si="17"/>
        <v>0</v>
      </c>
      <c r="G91" s="67">
        <f t="shared" si="17"/>
        <v>0</v>
      </c>
      <c r="H91" s="67">
        <f t="shared" si="17"/>
        <v>0</v>
      </c>
      <c r="I91" s="67">
        <f t="shared" si="27"/>
        <v>0</v>
      </c>
      <c r="J91" s="67">
        <f t="shared" si="18"/>
        <v>0</v>
      </c>
      <c r="K91" s="16">
        <f t="shared" si="18"/>
        <v>0</v>
      </c>
      <c r="L91" s="67">
        <f t="shared" si="18"/>
        <v>0</v>
      </c>
      <c r="M91" s="17">
        <f>IF(L91&gt;0,VLOOKUP(I91,Labour!$AR$1:$AT$15,3,FALSE),0)</f>
        <v>0</v>
      </c>
      <c r="N91" s="70">
        <f t="shared" si="28"/>
        <v>0</v>
      </c>
      <c r="R91" s="83">
        <f t="shared" si="34"/>
        <v>0</v>
      </c>
      <c r="S91" s="83">
        <f t="shared" si="34"/>
        <v>0</v>
      </c>
      <c r="T91" s="83">
        <f t="shared" si="34"/>
        <v>0</v>
      </c>
      <c r="U91" s="83">
        <f t="shared" si="34"/>
        <v>0</v>
      </c>
      <c r="V91" s="83">
        <f t="shared" si="35"/>
        <v>0</v>
      </c>
      <c r="W91" s="83">
        <f t="shared" si="35"/>
        <v>0</v>
      </c>
      <c r="X91" s="83">
        <f t="shared" si="36"/>
        <v>0</v>
      </c>
      <c r="Y91" s="83">
        <f t="shared" si="36"/>
        <v>0</v>
      </c>
      <c r="Z91" s="83">
        <f t="shared" si="36"/>
        <v>0</v>
      </c>
      <c r="AA91" s="171">
        <f t="shared" si="30"/>
        <v>0</v>
      </c>
      <c r="AB91" s="83">
        <f t="shared" si="37"/>
        <v>0</v>
      </c>
      <c r="AC91" s="83">
        <f t="shared" si="37"/>
        <v>0</v>
      </c>
      <c r="AD91" s="171">
        <f t="shared" si="31"/>
        <v>0</v>
      </c>
      <c r="AE91" s="171">
        <f>IF(AD91=1,SUM(AD$10:AD91),0)</f>
        <v>0</v>
      </c>
      <c r="AF91" s="82" t="str">
        <f t="shared" si="32"/>
        <v/>
      </c>
      <c r="AG91" s="171">
        <f t="shared" si="33"/>
        <v>0</v>
      </c>
    </row>
    <row r="92" spans="1:33" ht="12" customHeight="1" x14ac:dyDescent="0.25">
      <c r="A92" s="497"/>
      <c r="B92" s="15">
        <v>83</v>
      </c>
      <c r="C92" s="468">
        <f t="shared" si="29"/>
        <v>0</v>
      </c>
      <c r="D92" s="469"/>
      <c r="E92" s="470"/>
      <c r="F92" s="67">
        <f t="shared" si="17"/>
        <v>0</v>
      </c>
      <c r="G92" s="67">
        <f t="shared" si="17"/>
        <v>0</v>
      </c>
      <c r="H92" s="67">
        <f t="shared" si="17"/>
        <v>0</v>
      </c>
      <c r="I92" s="67">
        <f t="shared" si="27"/>
        <v>0</v>
      </c>
      <c r="J92" s="67">
        <f t="shared" si="18"/>
        <v>0</v>
      </c>
      <c r="K92" s="16">
        <f t="shared" si="18"/>
        <v>0</v>
      </c>
      <c r="L92" s="67">
        <f t="shared" si="18"/>
        <v>0</v>
      </c>
      <c r="M92" s="17">
        <f>IF(L92&gt;0,VLOOKUP(I92,Labour!$AR$1:$AT$15,3,FALSE),0)</f>
        <v>0</v>
      </c>
      <c r="N92" s="70">
        <f t="shared" si="28"/>
        <v>0</v>
      </c>
      <c r="R92" s="83">
        <f t="shared" si="34"/>
        <v>0</v>
      </c>
      <c r="S92" s="83">
        <f t="shared" si="34"/>
        <v>0</v>
      </c>
      <c r="T92" s="83">
        <f t="shared" si="34"/>
        <v>0</v>
      </c>
      <c r="U92" s="83">
        <f t="shared" si="34"/>
        <v>0</v>
      </c>
      <c r="V92" s="83">
        <f t="shared" si="35"/>
        <v>0</v>
      </c>
      <c r="W92" s="83">
        <f t="shared" si="35"/>
        <v>0</v>
      </c>
      <c r="X92" s="83">
        <f t="shared" si="36"/>
        <v>0</v>
      </c>
      <c r="Y92" s="83">
        <f t="shared" si="36"/>
        <v>0</v>
      </c>
      <c r="Z92" s="83">
        <f t="shared" si="36"/>
        <v>0</v>
      </c>
      <c r="AA92" s="171">
        <f t="shared" si="30"/>
        <v>0</v>
      </c>
      <c r="AB92" s="83">
        <f t="shared" si="37"/>
        <v>0</v>
      </c>
      <c r="AC92" s="83">
        <f t="shared" si="37"/>
        <v>0</v>
      </c>
      <c r="AD92" s="171">
        <f t="shared" si="31"/>
        <v>0</v>
      </c>
      <c r="AE92" s="171">
        <f>IF(AD92=1,SUM(AD$10:AD92),0)</f>
        <v>0</v>
      </c>
      <c r="AF92" s="82" t="str">
        <f t="shared" si="32"/>
        <v/>
      </c>
      <c r="AG92" s="171">
        <f t="shared" si="33"/>
        <v>0</v>
      </c>
    </row>
    <row r="93" spans="1:33" ht="12" customHeight="1" x14ac:dyDescent="0.25">
      <c r="A93" s="497"/>
      <c r="B93" s="15">
        <v>84</v>
      </c>
      <c r="C93" s="468">
        <f t="shared" si="29"/>
        <v>0</v>
      </c>
      <c r="D93" s="469"/>
      <c r="E93" s="470"/>
      <c r="F93" s="67">
        <f t="shared" si="17"/>
        <v>0</v>
      </c>
      <c r="G93" s="67">
        <f t="shared" si="17"/>
        <v>0</v>
      </c>
      <c r="H93" s="67">
        <f t="shared" si="17"/>
        <v>0</v>
      </c>
      <c r="I93" s="67">
        <f t="shared" si="27"/>
        <v>0</v>
      </c>
      <c r="J93" s="67">
        <f t="shared" si="18"/>
        <v>0</v>
      </c>
      <c r="K93" s="16">
        <f t="shared" si="18"/>
        <v>0</v>
      </c>
      <c r="L93" s="67">
        <f t="shared" si="18"/>
        <v>0</v>
      </c>
      <c r="M93" s="17">
        <f>IF(L93&gt;0,VLOOKUP(I93,Labour!$AR$1:$AT$15,3,FALSE),0)</f>
        <v>0</v>
      </c>
      <c r="N93" s="70">
        <f t="shared" si="28"/>
        <v>0</v>
      </c>
      <c r="R93" s="83">
        <f t="shared" si="34"/>
        <v>0</v>
      </c>
      <c r="S93" s="83">
        <f t="shared" si="34"/>
        <v>0</v>
      </c>
      <c r="T93" s="83">
        <f t="shared" si="34"/>
        <v>0</v>
      </c>
      <c r="U93" s="83">
        <f t="shared" si="34"/>
        <v>0</v>
      </c>
      <c r="V93" s="83">
        <f t="shared" si="35"/>
        <v>0</v>
      </c>
      <c r="W93" s="83">
        <f t="shared" si="35"/>
        <v>0</v>
      </c>
      <c r="X93" s="83">
        <f t="shared" si="36"/>
        <v>0</v>
      </c>
      <c r="Y93" s="83">
        <f t="shared" si="36"/>
        <v>0</v>
      </c>
      <c r="Z93" s="83">
        <f t="shared" si="36"/>
        <v>0</v>
      </c>
      <c r="AA93" s="171">
        <f t="shared" si="30"/>
        <v>0</v>
      </c>
      <c r="AB93" s="83">
        <f t="shared" si="37"/>
        <v>0</v>
      </c>
      <c r="AC93" s="83">
        <f t="shared" si="37"/>
        <v>0</v>
      </c>
      <c r="AD93" s="171">
        <f t="shared" si="31"/>
        <v>0</v>
      </c>
      <c r="AE93" s="171">
        <f>IF(AD93=1,SUM(AD$10:AD93),0)</f>
        <v>0</v>
      </c>
      <c r="AF93" s="82" t="str">
        <f t="shared" si="32"/>
        <v/>
      </c>
      <c r="AG93" s="171">
        <f t="shared" si="33"/>
        <v>0</v>
      </c>
    </row>
    <row r="94" spans="1:33" ht="12" customHeight="1" x14ac:dyDescent="0.25">
      <c r="A94" s="497"/>
      <c r="B94" s="15">
        <v>85</v>
      </c>
      <c r="C94" s="468">
        <f t="shared" si="29"/>
        <v>0</v>
      </c>
      <c r="D94" s="469"/>
      <c r="E94" s="470"/>
      <c r="F94" s="67">
        <f t="shared" si="17"/>
        <v>0</v>
      </c>
      <c r="G94" s="67">
        <f t="shared" si="17"/>
        <v>0</v>
      </c>
      <c r="H94" s="67">
        <f t="shared" si="17"/>
        <v>0</v>
      </c>
      <c r="I94" s="67">
        <f t="shared" si="27"/>
        <v>0</v>
      </c>
      <c r="J94" s="67">
        <f t="shared" si="18"/>
        <v>0</v>
      </c>
      <c r="K94" s="16">
        <f t="shared" si="18"/>
        <v>0</v>
      </c>
      <c r="L94" s="67">
        <f t="shared" si="18"/>
        <v>0</v>
      </c>
      <c r="M94" s="17">
        <f>IF(L94&gt;0,VLOOKUP(I94,Labour!$AR$1:$AT$15,3,FALSE),0)</f>
        <v>0</v>
      </c>
      <c r="N94" s="70">
        <f t="shared" si="28"/>
        <v>0</v>
      </c>
      <c r="R94" s="83">
        <f t="shared" si="34"/>
        <v>0</v>
      </c>
      <c r="S94" s="83">
        <f t="shared" si="34"/>
        <v>0</v>
      </c>
      <c r="T94" s="83">
        <f t="shared" si="34"/>
        <v>0</v>
      </c>
      <c r="U94" s="83">
        <f t="shared" si="34"/>
        <v>0</v>
      </c>
      <c r="V94" s="83">
        <f t="shared" si="35"/>
        <v>0</v>
      </c>
      <c r="W94" s="83">
        <f t="shared" si="35"/>
        <v>0</v>
      </c>
      <c r="X94" s="83">
        <f t="shared" si="36"/>
        <v>0</v>
      </c>
      <c r="Y94" s="83">
        <f t="shared" si="36"/>
        <v>0</v>
      </c>
      <c r="Z94" s="83">
        <f t="shared" si="36"/>
        <v>0</v>
      </c>
      <c r="AA94" s="171">
        <f t="shared" si="30"/>
        <v>0</v>
      </c>
      <c r="AB94" s="83">
        <f t="shared" si="37"/>
        <v>0</v>
      </c>
      <c r="AC94" s="83">
        <f t="shared" si="37"/>
        <v>0</v>
      </c>
      <c r="AD94" s="171">
        <f t="shared" si="31"/>
        <v>0</v>
      </c>
      <c r="AE94" s="171">
        <f>IF(AD94=1,SUM(AD$10:AD94),0)</f>
        <v>0</v>
      </c>
      <c r="AF94" s="82" t="str">
        <f t="shared" si="32"/>
        <v/>
      </c>
      <c r="AG94" s="171">
        <f t="shared" si="33"/>
        <v>0</v>
      </c>
    </row>
    <row r="95" spans="1:33" ht="12" customHeight="1" x14ac:dyDescent="0.25">
      <c r="A95" s="497"/>
      <c r="B95" s="15">
        <v>86</v>
      </c>
      <c r="C95" s="468">
        <f t="shared" si="29"/>
        <v>0</v>
      </c>
      <c r="D95" s="469"/>
      <c r="E95" s="470"/>
      <c r="F95" s="67">
        <f t="shared" si="17"/>
        <v>0</v>
      </c>
      <c r="G95" s="67">
        <f t="shared" si="17"/>
        <v>0</v>
      </c>
      <c r="H95" s="67">
        <f t="shared" si="17"/>
        <v>0</v>
      </c>
      <c r="I95" s="67">
        <f t="shared" si="27"/>
        <v>0</v>
      </c>
      <c r="J95" s="67">
        <f t="shared" si="18"/>
        <v>0</v>
      </c>
      <c r="K95" s="16">
        <f t="shared" si="18"/>
        <v>0</v>
      </c>
      <c r="L95" s="67">
        <f t="shared" si="18"/>
        <v>0</v>
      </c>
      <c r="M95" s="17">
        <f>IF(L95&gt;0,VLOOKUP(I95,Labour!$AR$1:$AT$15,3,FALSE),0)</f>
        <v>0</v>
      </c>
      <c r="N95" s="70">
        <f t="shared" si="28"/>
        <v>0</v>
      </c>
      <c r="R95" s="83">
        <f t="shared" si="34"/>
        <v>0</v>
      </c>
      <c r="S95" s="83">
        <f t="shared" si="34"/>
        <v>0</v>
      </c>
      <c r="T95" s="83">
        <f t="shared" si="34"/>
        <v>0</v>
      </c>
      <c r="U95" s="83">
        <f t="shared" si="34"/>
        <v>0</v>
      </c>
      <c r="V95" s="83">
        <f t="shared" si="35"/>
        <v>0</v>
      </c>
      <c r="W95" s="83">
        <f t="shared" si="35"/>
        <v>0</v>
      </c>
      <c r="X95" s="83">
        <f t="shared" si="36"/>
        <v>0</v>
      </c>
      <c r="Y95" s="83">
        <f t="shared" si="36"/>
        <v>0</v>
      </c>
      <c r="Z95" s="83">
        <f t="shared" si="36"/>
        <v>0</v>
      </c>
      <c r="AA95" s="171">
        <f t="shared" si="30"/>
        <v>0</v>
      </c>
      <c r="AB95" s="83">
        <f t="shared" si="37"/>
        <v>0</v>
      </c>
      <c r="AC95" s="83">
        <f t="shared" si="37"/>
        <v>0</v>
      </c>
      <c r="AD95" s="171">
        <f t="shared" si="31"/>
        <v>0</v>
      </c>
      <c r="AE95" s="171">
        <f>IF(AD95=1,SUM(AD$10:AD95),0)</f>
        <v>0</v>
      </c>
      <c r="AF95" s="82" t="str">
        <f t="shared" si="32"/>
        <v/>
      </c>
      <c r="AG95" s="171">
        <f t="shared" si="33"/>
        <v>0</v>
      </c>
    </row>
    <row r="96" spans="1:33" ht="12" customHeight="1" x14ac:dyDescent="0.25">
      <c r="A96" s="497"/>
      <c r="B96" s="15">
        <v>87</v>
      </c>
      <c r="C96" s="468">
        <f t="shared" si="29"/>
        <v>0</v>
      </c>
      <c r="D96" s="469"/>
      <c r="E96" s="470"/>
      <c r="F96" s="67">
        <f t="shared" si="17"/>
        <v>0</v>
      </c>
      <c r="G96" s="67">
        <f t="shared" si="17"/>
        <v>0</v>
      </c>
      <c r="H96" s="67">
        <f t="shared" si="17"/>
        <v>0</v>
      </c>
      <c r="I96" s="67">
        <f t="shared" si="27"/>
        <v>0</v>
      </c>
      <c r="J96" s="67">
        <f t="shared" si="18"/>
        <v>0</v>
      </c>
      <c r="K96" s="16">
        <f t="shared" si="18"/>
        <v>0</v>
      </c>
      <c r="L96" s="67">
        <f t="shared" si="18"/>
        <v>0</v>
      </c>
      <c r="M96" s="17">
        <f>IF(L96&gt;0,VLOOKUP(I96,Labour!$AR$1:$AT$15,3,FALSE),0)</f>
        <v>0</v>
      </c>
      <c r="N96" s="70">
        <f t="shared" si="28"/>
        <v>0</v>
      </c>
      <c r="R96" s="83">
        <f t="shared" si="34"/>
        <v>0</v>
      </c>
      <c r="S96" s="83">
        <f t="shared" si="34"/>
        <v>0</v>
      </c>
      <c r="T96" s="83">
        <f t="shared" si="34"/>
        <v>0</v>
      </c>
      <c r="U96" s="83">
        <f t="shared" si="34"/>
        <v>0</v>
      </c>
      <c r="V96" s="83">
        <f t="shared" si="35"/>
        <v>0</v>
      </c>
      <c r="W96" s="83">
        <f t="shared" si="35"/>
        <v>0</v>
      </c>
      <c r="X96" s="83">
        <f t="shared" si="36"/>
        <v>0</v>
      </c>
      <c r="Y96" s="83">
        <f t="shared" si="36"/>
        <v>0</v>
      </c>
      <c r="Z96" s="83">
        <f t="shared" si="36"/>
        <v>0</v>
      </c>
      <c r="AA96" s="171">
        <f t="shared" si="30"/>
        <v>0</v>
      </c>
      <c r="AB96" s="83">
        <f t="shared" si="37"/>
        <v>0</v>
      </c>
      <c r="AC96" s="83">
        <f t="shared" si="37"/>
        <v>0</v>
      </c>
      <c r="AD96" s="171">
        <f t="shared" si="31"/>
        <v>0</v>
      </c>
      <c r="AE96" s="171">
        <f>IF(AD96=1,SUM(AD$10:AD96),0)</f>
        <v>0</v>
      </c>
      <c r="AF96" s="82" t="str">
        <f t="shared" si="32"/>
        <v/>
      </c>
      <c r="AG96" s="171">
        <f t="shared" si="33"/>
        <v>0</v>
      </c>
    </row>
    <row r="97" spans="1:33" ht="12" customHeight="1" x14ac:dyDescent="0.25">
      <c r="A97" s="497"/>
      <c r="B97" s="15">
        <v>88</v>
      </c>
      <c r="C97" s="468">
        <f t="shared" si="29"/>
        <v>0</v>
      </c>
      <c r="D97" s="469"/>
      <c r="E97" s="470"/>
      <c r="F97" s="67">
        <f t="shared" si="17"/>
        <v>0</v>
      </c>
      <c r="G97" s="67">
        <f t="shared" si="17"/>
        <v>0</v>
      </c>
      <c r="H97" s="67">
        <f t="shared" si="17"/>
        <v>0</v>
      </c>
      <c r="I97" s="67">
        <f t="shared" si="27"/>
        <v>0</v>
      </c>
      <c r="J97" s="67">
        <f t="shared" si="18"/>
        <v>0</v>
      </c>
      <c r="K97" s="16">
        <f t="shared" si="18"/>
        <v>0</v>
      </c>
      <c r="L97" s="67">
        <f t="shared" si="18"/>
        <v>0</v>
      </c>
      <c r="M97" s="17">
        <f>IF(L97&gt;0,VLOOKUP(I97,Labour!$AR$1:$AT$15,3,FALSE),0)</f>
        <v>0</v>
      </c>
      <c r="N97" s="70">
        <f t="shared" si="28"/>
        <v>0</v>
      </c>
      <c r="R97" s="83">
        <f t="shared" si="34"/>
        <v>0</v>
      </c>
      <c r="S97" s="83">
        <f t="shared" si="34"/>
        <v>0</v>
      </c>
      <c r="T97" s="83">
        <f t="shared" si="34"/>
        <v>0</v>
      </c>
      <c r="U97" s="83">
        <f t="shared" si="34"/>
        <v>0</v>
      </c>
      <c r="V97" s="83">
        <f t="shared" si="35"/>
        <v>0</v>
      </c>
      <c r="W97" s="83">
        <f t="shared" si="35"/>
        <v>0</v>
      </c>
      <c r="X97" s="83">
        <f t="shared" si="36"/>
        <v>0</v>
      </c>
      <c r="Y97" s="83">
        <f t="shared" si="36"/>
        <v>0</v>
      </c>
      <c r="Z97" s="83">
        <f t="shared" si="36"/>
        <v>0</v>
      </c>
      <c r="AA97" s="171">
        <f t="shared" si="30"/>
        <v>0</v>
      </c>
      <c r="AB97" s="83">
        <f t="shared" si="37"/>
        <v>0</v>
      </c>
      <c r="AC97" s="83">
        <f t="shared" si="37"/>
        <v>0</v>
      </c>
      <c r="AD97" s="171">
        <f t="shared" si="31"/>
        <v>0</v>
      </c>
      <c r="AE97" s="171">
        <f>IF(AD97=1,SUM(AD$10:AD97),0)</f>
        <v>0</v>
      </c>
      <c r="AF97" s="82" t="str">
        <f t="shared" si="32"/>
        <v/>
      </c>
      <c r="AG97" s="171">
        <f t="shared" si="33"/>
        <v>0</v>
      </c>
    </row>
    <row r="98" spans="1:33" ht="12" customHeight="1" x14ac:dyDescent="0.25">
      <c r="A98" s="497"/>
      <c r="B98" s="15">
        <v>89</v>
      </c>
      <c r="C98" s="468">
        <f t="shared" si="29"/>
        <v>0</v>
      </c>
      <c r="D98" s="469"/>
      <c r="E98" s="470"/>
      <c r="F98" s="67">
        <f t="shared" si="17"/>
        <v>0</v>
      </c>
      <c r="G98" s="67">
        <f t="shared" si="17"/>
        <v>0</v>
      </c>
      <c r="H98" s="67">
        <f t="shared" si="17"/>
        <v>0</v>
      </c>
      <c r="I98" s="67">
        <f t="shared" si="27"/>
        <v>0</v>
      </c>
      <c r="J98" s="67">
        <f t="shared" si="18"/>
        <v>0</v>
      </c>
      <c r="K98" s="16">
        <f t="shared" si="18"/>
        <v>0</v>
      </c>
      <c r="L98" s="67">
        <f t="shared" si="18"/>
        <v>0</v>
      </c>
      <c r="M98" s="17">
        <f>IF(L98&gt;0,VLOOKUP(I98,Labour!$AR$1:$AT$15,3,FALSE),0)</f>
        <v>0</v>
      </c>
      <c r="N98" s="70">
        <f t="shared" si="28"/>
        <v>0</v>
      </c>
      <c r="R98" s="83">
        <f t="shared" si="34"/>
        <v>0</v>
      </c>
      <c r="S98" s="83">
        <f t="shared" si="34"/>
        <v>0</v>
      </c>
      <c r="T98" s="83">
        <f t="shared" si="34"/>
        <v>0</v>
      </c>
      <c r="U98" s="83">
        <f t="shared" si="34"/>
        <v>0</v>
      </c>
      <c r="V98" s="83">
        <f t="shared" si="35"/>
        <v>0</v>
      </c>
      <c r="W98" s="83">
        <f t="shared" si="35"/>
        <v>0</v>
      </c>
      <c r="X98" s="83">
        <f t="shared" si="36"/>
        <v>0</v>
      </c>
      <c r="Y98" s="83">
        <f t="shared" si="36"/>
        <v>0</v>
      </c>
      <c r="Z98" s="83">
        <f t="shared" si="36"/>
        <v>0</v>
      </c>
      <c r="AA98" s="171">
        <f t="shared" si="30"/>
        <v>0</v>
      </c>
      <c r="AB98" s="83">
        <f t="shared" si="37"/>
        <v>0</v>
      </c>
      <c r="AC98" s="83">
        <f t="shared" si="37"/>
        <v>0</v>
      </c>
      <c r="AD98" s="171">
        <f t="shared" si="31"/>
        <v>0</v>
      </c>
      <c r="AE98" s="171">
        <f>IF(AD98=1,SUM(AD$10:AD98),0)</f>
        <v>0</v>
      </c>
      <c r="AF98" s="82" t="str">
        <f t="shared" si="32"/>
        <v/>
      </c>
      <c r="AG98" s="171">
        <f t="shared" si="33"/>
        <v>0</v>
      </c>
    </row>
    <row r="99" spans="1:33" ht="12" customHeight="1" x14ac:dyDescent="0.25">
      <c r="A99" s="497"/>
      <c r="B99" s="15">
        <v>90</v>
      </c>
      <c r="C99" s="468">
        <f t="shared" si="29"/>
        <v>0</v>
      </c>
      <c r="D99" s="469"/>
      <c r="E99" s="470"/>
      <c r="F99" s="67">
        <f t="shared" si="17"/>
        <v>0</v>
      </c>
      <c r="G99" s="67">
        <f t="shared" si="17"/>
        <v>0</v>
      </c>
      <c r="H99" s="67">
        <f t="shared" si="17"/>
        <v>0</v>
      </c>
      <c r="I99" s="67">
        <f t="shared" si="27"/>
        <v>0</v>
      </c>
      <c r="J99" s="67">
        <f t="shared" si="18"/>
        <v>0</v>
      </c>
      <c r="K99" s="16">
        <f t="shared" si="18"/>
        <v>0</v>
      </c>
      <c r="L99" s="67">
        <f t="shared" si="18"/>
        <v>0</v>
      </c>
      <c r="M99" s="17">
        <f>IF(L99&gt;0,VLOOKUP(I99,Labour!$AR$1:$AT$15,3,FALSE),0)</f>
        <v>0</v>
      </c>
      <c r="N99" s="70">
        <f t="shared" si="28"/>
        <v>0</v>
      </c>
      <c r="R99" s="83">
        <f t="shared" si="34"/>
        <v>0</v>
      </c>
      <c r="S99" s="83">
        <f t="shared" si="34"/>
        <v>0</v>
      </c>
      <c r="T99" s="83">
        <f t="shared" si="34"/>
        <v>0</v>
      </c>
      <c r="U99" s="83">
        <f t="shared" si="34"/>
        <v>0</v>
      </c>
      <c r="V99" s="83">
        <f t="shared" si="35"/>
        <v>0</v>
      </c>
      <c r="W99" s="83">
        <f t="shared" si="35"/>
        <v>0</v>
      </c>
      <c r="X99" s="83">
        <f t="shared" si="36"/>
        <v>0</v>
      </c>
      <c r="Y99" s="83">
        <f t="shared" si="36"/>
        <v>0</v>
      </c>
      <c r="Z99" s="83">
        <f t="shared" si="36"/>
        <v>0</v>
      </c>
      <c r="AA99" s="171">
        <f t="shared" si="30"/>
        <v>0</v>
      </c>
      <c r="AB99" s="83">
        <f t="shared" si="37"/>
        <v>0</v>
      </c>
      <c r="AC99" s="83">
        <f t="shared" si="37"/>
        <v>0</v>
      </c>
      <c r="AD99" s="171">
        <f t="shared" si="31"/>
        <v>0</v>
      </c>
      <c r="AE99" s="171">
        <f>IF(AD99=1,SUM(AD$10:AD99),0)</f>
        <v>0</v>
      </c>
      <c r="AF99" s="82" t="str">
        <f t="shared" si="32"/>
        <v/>
      </c>
      <c r="AG99" s="171">
        <f t="shared" si="33"/>
        <v>0</v>
      </c>
    </row>
    <row r="100" spans="1:33" ht="12" customHeight="1" x14ac:dyDescent="0.25">
      <c r="A100" s="497"/>
      <c r="B100" s="15">
        <v>91</v>
      </c>
      <c r="C100" s="468">
        <f t="shared" si="29"/>
        <v>0</v>
      </c>
      <c r="D100" s="469"/>
      <c r="E100" s="470"/>
      <c r="F100" s="67">
        <f t="shared" si="17"/>
        <v>0</v>
      </c>
      <c r="G100" s="67">
        <f t="shared" si="17"/>
        <v>0</v>
      </c>
      <c r="H100" s="67">
        <f t="shared" si="17"/>
        <v>0</v>
      </c>
      <c r="I100" s="67">
        <f t="shared" si="27"/>
        <v>0</v>
      </c>
      <c r="J100" s="67">
        <f t="shared" si="18"/>
        <v>0</v>
      </c>
      <c r="K100" s="16">
        <f t="shared" si="18"/>
        <v>0</v>
      </c>
      <c r="L100" s="67">
        <f t="shared" si="18"/>
        <v>0</v>
      </c>
      <c r="M100" s="17">
        <f>IF(L100&gt;0,VLOOKUP(I100,Labour!$AR$1:$AT$15,3,FALSE),0)</f>
        <v>0</v>
      </c>
      <c r="N100" s="70">
        <f t="shared" si="28"/>
        <v>0</v>
      </c>
      <c r="R100" s="83">
        <f t="shared" si="34"/>
        <v>0</v>
      </c>
      <c r="S100" s="83">
        <f t="shared" si="34"/>
        <v>0</v>
      </c>
      <c r="T100" s="83">
        <f t="shared" si="34"/>
        <v>0</v>
      </c>
      <c r="U100" s="83">
        <f t="shared" si="34"/>
        <v>0</v>
      </c>
      <c r="V100" s="83">
        <f t="shared" si="35"/>
        <v>0</v>
      </c>
      <c r="W100" s="83">
        <f t="shared" si="35"/>
        <v>0</v>
      </c>
      <c r="X100" s="83">
        <f t="shared" si="36"/>
        <v>0</v>
      </c>
      <c r="Y100" s="83">
        <f t="shared" si="36"/>
        <v>0</v>
      </c>
      <c r="Z100" s="83">
        <f t="shared" si="36"/>
        <v>0</v>
      </c>
      <c r="AA100" s="171">
        <f t="shared" si="30"/>
        <v>0</v>
      </c>
      <c r="AB100" s="83">
        <f t="shared" si="37"/>
        <v>0</v>
      </c>
      <c r="AC100" s="83">
        <f t="shared" si="37"/>
        <v>0</v>
      </c>
      <c r="AD100" s="171">
        <f t="shared" si="31"/>
        <v>0</v>
      </c>
      <c r="AE100" s="171">
        <f>IF(AD100=1,SUM(AD$10:AD100),0)</f>
        <v>0</v>
      </c>
      <c r="AF100" s="82" t="str">
        <f t="shared" si="32"/>
        <v/>
      </c>
      <c r="AG100" s="171">
        <f t="shared" si="33"/>
        <v>0</v>
      </c>
    </row>
    <row r="101" spans="1:33" ht="12" customHeight="1" x14ac:dyDescent="0.25">
      <c r="A101" s="497"/>
      <c r="B101" s="15">
        <v>92</v>
      </c>
      <c r="C101" s="468">
        <f t="shared" si="29"/>
        <v>0</v>
      </c>
      <c r="D101" s="469"/>
      <c r="E101" s="470"/>
      <c r="F101" s="67">
        <f t="shared" si="17"/>
        <v>0</v>
      </c>
      <c r="G101" s="67">
        <f t="shared" si="17"/>
        <v>0</v>
      </c>
      <c r="H101" s="67">
        <f t="shared" si="17"/>
        <v>0</v>
      </c>
      <c r="I101" s="67">
        <f t="shared" si="27"/>
        <v>0</v>
      </c>
      <c r="J101" s="67">
        <f t="shared" si="18"/>
        <v>0</v>
      </c>
      <c r="K101" s="16">
        <f t="shared" si="18"/>
        <v>0</v>
      </c>
      <c r="L101" s="67">
        <f t="shared" si="18"/>
        <v>0</v>
      </c>
      <c r="M101" s="17">
        <f>IF(L101&gt;0,VLOOKUP(I101,Labour!$AR$1:$AT$15,3,FALSE),0)</f>
        <v>0</v>
      </c>
      <c r="N101" s="70">
        <f t="shared" si="28"/>
        <v>0</v>
      </c>
      <c r="R101" s="83">
        <f t="shared" si="34"/>
        <v>0</v>
      </c>
      <c r="S101" s="83">
        <f t="shared" si="34"/>
        <v>0</v>
      </c>
      <c r="T101" s="83">
        <f t="shared" si="34"/>
        <v>0</v>
      </c>
      <c r="U101" s="83">
        <f t="shared" si="34"/>
        <v>0</v>
      </c>
      <c r="V101" s="83">
        <f t="shared" si="35"/>
        <v>0</v>
      </c>
      <c r="W101" s="83">
        <f t="shared" si="35"/>
        <v>0</v>
      </c>
      <c r="X101" s="83">
        <f t="shared" si="36"/>
        <v>0</v>
      </c>
      <c r="Y101" s="83">
        <f t="shared" si="36"/>
        <v>0</v>
      </c>
      <c r="Z101" s="83">
        <f t="shared" si="36"/>
        <v>0</v>
      </c>
      <c r="AA101" s="171">
        <f t="shared" si="30"/>
        <v>0</v>
      </c>
      <c r="AB101" s="83">
        <f t="shared" si="37"/>
        <v>0</v>
      </c>
      <c r="AC101" s="83">
        <f t="shared" si="37"/>
        <v>0</v>
      </c>
      <c r="AD101" s="171">
        <f t="shared" si="31"/>
        <v>0</v>
      </c>
      <c r="AE101" s="171">
        <f>IF(AD101=1,SUM(AD$10:AD101),0)</f>
        <v>0</v>
      </c>
      <c r="AF101" s="82" t="str">
        <f t="shared" si="32"/>
        <v/>
      </c>
      <c r="AG101" s="171">
        <f t="shared" si="33"/>
        <v>0</v>
      </c>
    </row>
    <row r="102" spans="1:33" ht="12" customHeight="1" x14ac:dyDescent="0.25">
      <c r="A102" s="497"/>
      <c r="B102" s="15">
        <v>93</v>
      </c>
      <c r="C102" s="468">
        <f t="shared" si="29"/>
        <v>0</v>
      </c>
      <c r="D102" s="469"/>
      <c r="E102" s="470"/>
      <c r="F102" s="67">
        <f t="shared" si="17"/>
        <v>0</v>
      </c>
      <c r="G102" s="67">
        <f t="shared" si="17"/>
        <v>0</v>
      </c>
      <c r="H102" s="67">
        <f t="shared" si="17"/>
        <v>0</v>
      </c>
      <c r="I102" s="67">
        <f t="shared" si="27"/>
        <v>0</v>
      </c>
      <c r="J102" s="67">
        <f t="shared" si="18"/>
        <v>0</v>
      </c>
      <c r="K102" s="16">
        <f t="shared" si="18"/>
        <v>0</v>
      </c>
      <c r="L102" s="67">
        <f t="shared" si="18"/>
        <v>0</v>
      </c>
      <c r="M102" s="17">
        <f>IF(L102&gt;0,VLOOKUP(I102,Labour!$AR$1:$AT$15,3,FALSE),0)</f>
        <v>0</v>
      </c>
      <c r="N102" s="70">
        <f t="shared" si="28"/>
        <v>0</v>
      </c>
      <c r="R102" s="83">
        <f t="shared" si="34"/>
        <v>0</v>
      </c>
      <c r="S102" s="83">
        <f t="shared" si="34"/>
        <v>0</v>
      </c>
      <c r="T102" s="83">
        <f t="shared" si="34"/>
        <v>0</v>
      </c>
      <c r="U102" s="83">
        <f t="shared" si="34"/>
        <v>0</v>
      </c>
      <c r="V102" s="83">
        <f t="shared" si="35"/>
        <v>0</v>
      </c>
      <c r="W102" s="83">
        <f t="shared" si="35"/>
        <v>0</v>
      </c>
      <c r="X102" s="83">
        <f t="shared" si="36"/>
        <v>0</v>
      </c>
      <c r="Y102" s="83">
        <f t="shared" si="36"/>
        <v>0</v>
      </c>
      <c r="Z102" s="83">
        <f t="shared" si="36"/>
        <v>0</v>
      </c>
      <c r="AA102" s="171">
        <f t="shared" si="30"/>
        <v>0</v>
      </c>
      <c r="AB102" s="83">
        <f t="shared" si="37"/>
        <v>0</v>
      </c>
      <c r="AC102" s="83">
        <f t="shared" si="37"/>
        <v>0</v>
      </c>
      <c r="AD102" s="171">
        <f t="shared" si="31"/>
        <v>0</v>
      </c>
      <c r="AE102" s="171">
        <f>IF(AD102=1,SUM(AD$10:AD102),0)</f>
        <v>0</v>
      </c>
      <c r="AF102" s="82" t="str">
        <f t="shared" si="32"/>
        <v/>
      </c>
      <c r="AG102" s="171">
        <f t="shared" si="33"/>
        <v>0</v>
      </c>
    </row>
    <row r="103" spans="1:33" ht="12" customHeight="1" x14ac:dyDescent="0.25">
      <c r="A103" s="497"/>
      <c r="B103" s="15">
        <v>94</v>
      </c>
      <c r="C103" s="468">
        <f t="shared" si="29"/>
        <v>0</v>
      </c>
      <c r="D103" s="469"/>
      <c r="E103" s="470"/>
      <c r="F103" s="67">
        <f t="shared" si="17"/>
        <v>0</v>
      </c>
      <c r="G103" s="67">
        <f t="shared" si="17"/>
        <v>0</v>
      </c>
      <c r="H103" s="67">
        <f t="shared" si="17"/>
        <v>0</v>
      </c>
      <c r="I103" s="67">
        <f t="shared" si="27"/>
        <v>0</v>
      </c>
      <c r="J103" s="67">
        <f t="shared" si="18"/>
        <v>0</v>
      </c>
      <c r="K103" s="16">
        <f t="shared" si="18"/>
        <v>0</v>
      </c>
      <c r="L103" s="67">
        <f t="shared" si="18"/>
        <v>0</v>
      </c>
      <c r="M103" s="17">
        <f>IF(L103&gt;0,VLOOKUP(I103,Labour!$AR$1:$AT$15,3,FALSE),0)</f>
        <v>0</v>
      </c>
      <c r="N103" s="70">
        <f t="shared" si="28"/>
        <v>0</v>
      </c>
      <c r="R103" s="83">
        <f t="shared" si="34"/>
        <v>0</v>
      </c>
      <c r="S103" s="83">
        <f t="shared" si="34"/>
        <v>0</v>
      </c>
      <c r="T103" s="83">
        <f t="shared" si="34"/>
        <v>0</v>
      </c>
      <c r="U103" s="83">
        <f t="shared" si="34"/>
        <v>0</v>
      </c>
      <c r="V103" s="83">
        <f t="shared" si="35"/>
        <v>0</v>
      </c>
      <c r="W103" s="83">
        <f t="shared" si="35"/>
        <v>0</v>
      </c>
      <c r="X103" s="83">
        <f t="shared" si="36"/>
        <v>0</v>
      </c>
      <c r="Y103" s="83">
        <f t="shared" si="36"/>
        <v>0</v>
      </c>
      <c r="Z103" s="83">
        <f t="shared" si="36"/>
        <v>0</v>
      </c>
      <c r="AA103" s="171">
        <f t="shared" si="30"/>
        <v>0</v>
      </c>
      <c r="AB103" s="83">
        <f t="shared" si="37"/>
        <v>0</v>
      </c>
      <c r="AC103" s="83">
        <f t="shared" si="37"/>
        <v>0</v>
      </c>
      <c r="AD103" s="171">
        <f t="shared" si="31"/>
        <v>0</v>
      </c>
      <c r="AE103" s="171">
        <f>IF(AD103=1,SUM(AD$10:AD103),0)</f>
        <v>0</v>
      </c>
      <c r="AF103" s="82" t="str">
        <f t="shared" si="32"/>
        <v/>
      </c>
      <c r="AG103" s="171">
        <f t="shared" si="33"/>
        <v>0</v>
      </c>
    </row>
    <row r="104" spans="1:33" ht="12" customHeight="1" x14ac:dyDescent="0.25">
      <c r="A104" s="497"/>
      <c r="B104" s="15">
        <v>95</v>
      </c>
      <c r="C104" s="468">
        <f t="shared" si="29"/>
        <v>0</v>
      </c>
      <c r="D104" s="469"/>
      <c r="E104" s="470"/>
      <c r="F104" s="67">
        <f t="shared" si="17"/>
        <v>0</v>
      </c>
      <c r="G104" s="67">
        <f t="shared" si="17"/>
        <v>0</v>
      </c>
      <c r="H104" s="67">
        <f t="shared" si="17"/>
        <v>0</v>
      </c>
      <c r="I104" s="67">
        <f t="shared" si="27"/>
        <v>0</v>
      </c>
      <c r="J104" s="67">
        <f t="shared" si="18"/>
        <v>0</v>
      </c>
      <c r="K104" s="16">
        <f t="shared" si="18"/>
        <v>0</v>
      </c>
      <c r="L104" s="67">
        <f t="shared" si="18"/>
        <v>0</v>
      </c>
      <c r="M104" s="17">
        <f>IF(L104&gt;0,VLOOKUP(I104,Labour!$AR$1:$AT$15,3,FALSE),0)</f>
        <v>0</v>
      </c>
      <c r="N104" s="70">
        <f t="shared" si="28"/>
        <v>0</v>
      </c>
      <c r="R104" s="83">
        <f t="shared" si="34"/>
        <v>0</v>
      </c>
      <c r="S104" s="83">
        <f t="shared" si="34"/>
        <v>0</v>
      </c>
      <c r="T104" s="83">
        <f t="shared" si="34"/>
        <v>0</v>
      </c>
      <c r="U104" s="83">
        <f t="shared" si="34"/>
        <v>0</v>
      </c>
      <c r="V104" s="83">
        <f t="shared" si="35"/>
        <v>0</v>
      </c>
      <c r="W104" s="83">
        <f t="shared" si="35"/>
        <v>0</v>
      </c>
      <c r="X104" s="83">
        <f t="shared" si="36"/>
        <v>0</v>
      </c>
      <c r="Y104" s="83">
        <f t="shared" si="36"/>
        <v>0</v>
      </c>
      <c r="Z104" s="83">
        <f t="shared" si="36"/>
        <v>0</v>
      </c>
      <c r="AA104" s="171">
        <f t="shared" si="30"/>
        <v>0</v>
      </c>
      <c r="AB104" s="83">
        <f t="shared" si="37"/>
        <v>0</v>
      </c>
      <c r="AC104" s="83">
        <f t="shared" si="37"/>
        <v>0</v>
      </c>
      <c r="AD104" s="171">
        <f t="shared" si="31"/>
        <v>0</v>
      </c>
      <c r="AE104" s="171">
        <f>IF(AD104=1,SUM(AD$10:AD104),0)</f>
        <v>0</v>
      </c>
      <c r="AF104" s="82" t="str">
        <f t="shared" si="32"/>
        <v/>
      </c>
      <c r="AG104" s="171">
        <f t="shared" si="33"/>
        <v>0</v>
      </c>
    </row>
    <row r="105" spans="1:33" ht="12" customHeight="1" x14ac:dyDescent="0.25">
      <c r="A105" s="497"/>
      <c r="B105" s="15">
        <v>96</v>
      </c>
      <c r="C105" s="468">
        <f t="shared" si="29"/>
        <v>0</v>
      </c>
      <c r="D105" s="469"/>
      <c r="E105" s="470"/>
      <c r="F105" s="67">
        <f t="shared" si="17"/>
        <v>0</v>
      </c>
      <c r="G105" s="67">
        <f t="shared" si="17"/>
        <v>0</v>
      </c>
      <c r="H105" s="67">
        <f t="shared" si="17"/>
        <v>0</v>
      </c>
      <c r="I105" s="67">
        <f t="shared" si="27"/>
        <v>0</v>
      </c>
      <c r="J105" s="67">
        <f t="shared" si="18"/>
        <v>0</v>
      </c>
      <c r="K105" s="16">
        <f t="shared" si="18"/>
        <v>0</v>
      </c>
      <c r="L105" s="67">
        <f t="shared" si="18"/>
        <v>0</v>
      </c>
      <c r="M105" s="17">
        <f>IF(L105&gt;0,VLOOKUP(I105,Labour!$AR$1:$AT$15,3,FALSE),0)</f>
        <v>0</v>
      </c>
      <c r="N105" s="70">
        <f t="shared" si="28"/>
        <v>0</v>
      </c>
      <c r="R105" s="83">
        <f t="shared" si="34"/>
        <v>0</v>
      </c>
      <c r="S105" s="83">
        <f t="shared" si="34"/>
        <v>0</v>
      </c>
      <c r="T105" s="83">
        <f t="shared" si="34"/>
        <v>0</v>
      </c>
      <c r="U105" s="83">
        <f t="shared" si="34"/>
        <v>0</v>
      </c>
      <c r="V105" s="83">
        <f t="shared" si="35"/>
        <v>0</v>
      </c>
      <c r="W105" s="83">
        <f t="shared" si="35"/>
        <v>0</v>
      </c>
      <c r="X105" s="83">
        <f t="shared" si="36"/>
        <v>0</v>
      </c>
      <c r="Y105" s="83">
        <f t="shared" si="36"/>
        <v>0</v>
      </c>
      <c r="Z105" s="83">
        <f t="shared" si="36"/>
        <v>0</v>
      </c>
      <c r="AA105" s="171">
        <f t="shared" si="30"/>
        <v>0</v>
      </c>
      <c r="AB105" s="83">
        <f t="shared" si="37"/>
        <v>0</v>
      </c>
      <c r="AC105" s="83">
        <f t="shared" si="37"/>
        <v>0</v>
      </c>
      <c r="AD105" s="171">
        <f t="shared" si="31"/>
        <v>0</v>
      </c>
      <c r="AE105" s="171">
        <f>IF(AD105=1,SUM(AD$10:AD105),0)</f>
        <v>0</v>
      </c>
      <c r="AF105" s="82" t="str">
        <f t="shared" si="32"/>
        <v/>
      </c>
      <c r="AG105" s="171">
        <f t="shared" si="33"/>
        <v>0</v>
      </c>
    </row>
    <row r="106" spans="1:33" ht="12" customHeight="1" x14ac:dyDescent="0.25">
      <c r="A106" s="497"/>
      <c r="B106" s="15">
        <v>97</v>
      </c>
      <c r="C106" s="468">
        <f t="shared" si="29"/>
        <v>0</v>
      </c>
      <c r="D106" s="469"/>
      <c r="E106" s="470"/>
      <c r="F106" s="67">
        <f t="shared" si="17"/>
        <v>0</v>
      </c>
      <c r="G106" s="67">
        <f t="shared" si="17"/>
        <v>0</v>
      </c>
      <c r="H106" s="67">
        <f t="shared" si="17"/>
        <v>0</v>
      </c>
      <c r="I106" s="67">
        <f t="shared" si="27"/>
        <v>0</v>
      </c>
      <c r="J106" s="67">
        <f t="shared" si="18"/>
        <v>0</v>
      </c>
      <c r="K106" s="16">
        <f t="shared" si="18"/>
        <v>0</v>
      </c>
      <c r="L106" s="67">
        <f t="shared" si="18"/>
        <v>0</v>
      </c>
      <c r="M106" s="17">
        <f>IF(L106&gt;0,VLOOKUP(I106,Labour!$AR$1:$AT$15,3,FALSE),0)</f>
        <v>0</v>
      </c>
      <c r="N106" s="70">
        <f t="shared" si="28"/>
        <v>0</v>
      </c>
      <c r="R106" s="83">
        <f t="shared" si="34"/>
        <v>0</v>
      </c>
      <c r="S106" s="83">
        <f t="shared" si="34"/>
        <v>0</v>
      </c>
      <c r="T106" s="83">
        <f t="shared" si="34"/>
        <v>0</v>
      </c>
      <c r="U106" s="83">
        <f t="shared" si="34"/>
        <v>0</v>
      </c>
      <c r="V106" s="83">
        <f t="shared" si="35"/>
        <v>0</v>
      </c>
      <c r="W106" s="83">
        <f t="shared" si="35"/>
        <v>0</v>
      </c>
      <c r="X106" s="83">
        <f t="shared" si="36"/>
        <v>0</v>
      </c>
      <c r="Y106" s="83">
        <f t="shared" si="36"/>
        <v>0</v>
      </c>
      <c r="Z106" s="83">
        <f t="shared" si="36"/>
        <v>0</v>
      </c>
      <c r="AA106" s="171">
        <f t="shared" si="30"/>
        <v>0</v>
      </c>
      <c r="AB106" s="83">
        <f t="shared" si="37"/>
        <v>0</v>
      </c>
      <c r="AC106" s="83">
        <f t="shared" si="37"/>
        <v>0</v>
      </c>
      <c r="AD106" s="171">
        <f t="shared" si="31"/>
        <v>0</v>
      </c>
      <c r="AE106" s="171">
        <f>IF(AD106=1,SUM(AD$10:AD106),0)</f>
        <v>0</v>
      </c>
      <c r="AF106" s="82" t="str">
        <f t="shared" si="32"/>
        <v/>
      </c>
      <c r="AG106" s="171">
        <f t="shared" si="33"/>
        <v>0</v>
      </c>
    </row>
    <row r="107" spans="1:33" ht="12" customHeight="1" x14ac:dyDescent="0.25">
      <c r="A107" s="497"/>
      <c r="B107" s="15">
        <v>98</v>
      </c>
      <c r="C107" s="468">
        <f t="shared" si="29"/>
        <v>0</v>
      </c>
      <c r="D107" s="469"/>
      <c r="E107" s="470"/>
      <c r="F107" s="67">
        <f t="shared" si="17"/>
        <v>0</v>
      </c>
      <c r="G107" s="67">
        <f t="shared" si="17"/>
        <v>0</v>
      </c>
      <c r="H107" s="67">
        <f t="shared" si="17"/>
        <v>0</v>
      </c>
      <c r="I107" s="67">
        <f t="shared" si="27"/>
        <v>0</v>
      </c>
      <c r="J107" s="67">
        <f t="shared" si="18"/>
        <v>0</v>
      </c>
      <c r="K107" s="16">
        <f t="shared" si="18"/>
        <v>0</v>
      </c>
      <c r="L107" s="67">
        <f t="shared" si="18"/>
        <v>0</v>
      </c>
      <c r="M107" s="17">
        <f>IF(L107&gt;0,VLOOKUP(I107,Labour!$AR$1:$AT$15,3,FALSE),0)</f>
        <v>0</v>
      </c>
      <c r="N107" s="70">
        <f t="shared" si="28"/>
        <v>0</v>
      </c>
      <c r="R107" s="83">
        <f t="shared" si="34"/>
        <v>0</v>
      </c>
      <c r="S107" s="83">
        <f t="shared" si="34"/>
        <v>0</v>
      </c>
      <c r="T107" s="83">
        <f t="shared" si="34"/>
        <v>0</v>
      </c>
      <c r="U107" s="83">
        <f t="shared" si="34"/>
        <v>0</v>
      </c>
      <c r="V107" s="83">
        <f t="shared" si="35"/>
        <v>0</v>
      </c>
      <c r="W107" s="83">
        <f t="shared" si="35"/>
        <v>0</v>
      </c>
      <c r="X107" s="83">
        <f t="shared" si="36"/>
        <v>0</v>
      </c>
      <c r="Y107" s="83">
        <f t="shared" si="36"/>
        <v>0</v>
      </c>
      <c r="Z107" s="83">
        <f t="shared" si="36"/>
        <v>0</v>
      </c>
      <c r="AA107" s="171">
        <f t="shared" si="30"/>
        <v>0</v>
      </c>
      <c r="AB107" s="83">
        <f t="shared" si="37"/>
        <v>0</v>
      </c>
      <c r="AC107" s="83">
        <f t="shared" si="37"/>
        <v>0</v>
      </c>
      <c r="AD107" s="171">
        <f t="shared" si="31"/>
        <v>0</v>
      </c>
      <c r="AE107" s="171">
        <f>IF(AD107=1,SUM(AD$10:AD107),0)</f>
        <v>0</v>
      </c>
      <c r="AF107" s="82" t="str">
        <f t="shared" si="32"/>
        <v/>
      </c>
      <c r="AG107" s="171">
        <f t="shared" si="33"/>
        <v>0</v>
      </c>
    </row>
    <row r="108" spans="1:33" ht="12" customHeight="1" x14ac:dyDescent="0.25">
      <c r="A108" s="497"/>
      <c r="B108" s="15">
        <v>99</v>
      </c>
      <c r="C108" s="468">
        <f t="shared" si="29"/>
        <v>0</v>
      </c>
      <c r="D108" s="469"/>
      <c r="E108" s="470"/>
      <c r="F108" s="67">
        <f t="shared" si="17"/>
        <v>0</v>
      </c>
      <c r="G108" s="67">
        <f t="shared" si="17"/>
        <v>0</v>
      </c>
      <c r="H108" s="67">
        <f t="shared" si="17"/>
        <v>0</v>
      </c>
      <c r="I108" s="67">
        <f t="shared" si="27"/>
        <v>0</v>
      </c>
      <c r="J108" s="67">
        <f t="shared" si="18"/>
        <v>0</v>
      </c>
      <c r="K108" s="16">
        <f t="shared" si="18"/>
        <v>0</v>
      </c>
      <c r="L108" s="67">
        <f t="shared" si="18"/>
        <v>0</v>
      </c>
      <c r="M108" s="17">
        <f>IF(L108&gt;0,VLOOKUP(I108,Labour!$AR$1:$AT$15,3,FALSE),0)</f>
        <v>0</v>
      </c>
      <c r="N108" s="70">
        <f t="shared" si="28"/>
        <v>0</v>
      </c>
      <c r="R108" s="83">
        <f t="shared" si="34"/>
        <v>0</v>
      </c>
      <c r="S108" s="83">
        <f t="shared" si="34"/>
        <v>0</v>
      </c>
      <c r="T108" s="83">
        <f t="shared" si="34"/>
        <v>0</v>
      </c>
      <c r="U108" s="83">
        <f t="shared" si="34"/>
        <v>0</v>
      </c>
      <c r="V108" s="83">
        <f t="shared" si="35"/>
        <v>0</v>
      </c>
      <c r="W108" s="83">
        <f t="shared" si="35"/>
        <v>0</v>
      </c>
      <c r="X108" s="83">
        <f t="shared" si="36"/>
        <v>0</v>
      </c>
      <c r="Y108" s="83">
        <f t="shared" si="36"/>
        <v>0</v>
      </c>
      <c r="Z108" s="83">
        <f t="shared" si="36"/>
        <v>0</v>
      </c>
      <c r="AA108" s="171">
        <f t="shared" si="30"/>
        <v>0</v>
      </c>
      <c r="AB108" s="83">
        <f t="shared" si="37"/>
        <v>0</v>
      </c>
      <c r="AC108" s="83">
        <f t="shared" si="37"/>
        <v>0</v>
      </c>
      <c r="AD108" s="171">
        <f t="shared" si="31"/>
        <v>0</v>
      </c>
      <c r="AE108" s="171">
        <f>IF(AD108=1,SUM(AD$10:AD108),0)</f>
        <v>0</v>
      </c>
      <c r="AF108" s="82" t="str">
        <f t="shared" si="32"/>
        <v/>
      </c>
      <c r="AG108" s="171">
        <f t="shared" si="33"/>
        <v>0</v>
      </c>
    </row>
    <row r="109" spans="1:33" ht="12" customHeight="1" thickBot="1" x14ac:dyDescent="0.3">
      <c r="A109" s="497"/>
      <c r="B109" s="179">
        <v>100</v>
      </c>
      <c r="C109" s="468">
        <f t="shared" si="29"/>
        <v>0</v>
      </c>
      <c r="D109" s="469"/>
      <c r="E109" s="470"/>
      <c r="F109" s="67">
        <f t="shared" si="17"/>
        <v>0</v>
      </c>
      <c r="G109" s="67">
        <f t="shared" si="17"/>
        <v>0</v>
      </c>
      <c r="H109" s="67">
        <f t="shared" si="17"/>
        <v>0</v>
      </c>
      <c r="I109" s="67">
        <f t="shared" si="27"/>
        <v>0</v>
      </c>
      <c r="J109" s="67">
        <f t="shared" si="18"/>
        <v>0</v>
      </c>
      <c r="K109" s="16">
        <f t="shared" si="18"/>
        <v>0</v>
      </c>
      <c r="L109" s="67">
        <f t="shared" si="18"/>
        <v>0</v>
      </c>
      <c r="M109" s="17">
        <f>IF(L109&gt;0,VLOOKUP(I109,Labour!$AR$1:$AT$15,3,FALSE),0)</f>
        <v>0</v>
      </c>
      <c r="N109" s="70">
        <f t="shared" si="28"/>
        <v>0</v>
      </c>
      <c r="R109" s="83">
        <f t="shared" si="34"/>
        <v>0</v>
      </c>
      <c r="S109" s="83">
        <f t="shared" si="34"/>
        <v>0</v>
      </c>
      <c r="T109" s="83">
        <f t="shared" si="34"/>
        <v>0</v>
      </c>
      <c r="U109" s="83">
        <f t="shared" si="34"/>
        <v>0</v>
      </c>
      <c r="V109" s="83">
        <f t="shared" si="35"/>
        <v>0</v>
      </c>
      <c r="W109" s="83">
        <f t="shared" si="35"/>
        <v>0</v>
      </c>
      <c r="X109" s="83">
        <f t="shared" si="36"/>
        <v>0</v>
      </c>
      <c r="Y109" s="83">
        <f t="shared" si="36"/>
        <v>0</v>
      </c>
      <c r="Z109" s="83">
        <f t="shared" si="36"/>
        <v>0</v>
      </c>
      <c r="AA109" s="171">
        <f t="shared" si="30"/>
        <v>0</v>
      </c>
      <c r="AB109" s="83">
        <f t="shared" si="37"/>
        <v>0</v>
      </c>
      <c r="AC109" s="83">
        <f t="shared" si="37"/>
        <v>0</v>
      </c>
      <c r="AD109" s="171">
        <f t="shared" si="31"/>
        <v>0</v>
      </c>
      <c r="AE109" s="171">
        <f>IF(AD109=1,SUM(AD$10:AD109),0)</f>
        <v>0</v>
      </c>
      <c r="AF109" s="82" t="str">
        <f t="shared" si="32"/>
        <v/>
      </c>
      <c r="AG109" s="171">
        <f t="shared" si="33"/>
        <v>0</v>
      </c>
    </row>
    <row r="110" spans="1:33" ht="18" customHeight="1" thickTop="1" thickBot="1" x14ac:dyDescent="0.35">
      <c r="A110" s="506" t="s">
        <v>70</v>
      </c>
      <c r="B110" s="507"/>
      <c r="C110" s="507"/>
      <c r="D110" s="507"/>
      <c r="E110" s="507"/>
      <c r="F110" s="507"/>
      <c r="G110" s="507"/>
      <c r="H110" s="507"/>
      <c r="I110" s="507"/>
      <c r="J110" s="507"/>
      <c r="K110" s="507"/>
      <c r="L110" s="507"/>
      <c r="M110" s="507"/>
      <c r="N110" s="32">
        <f>SUM(N10:N109)</f>
        <v>0</v>
      </c>
      <c r="R110" s="88">
        <f>W!R110-1</f>
        <v>12</v>
      </c>
      <c r="S110" s="176">
        <f>R110+2</f>
        <v>14</v>
      </c>
      <c r="T110" s="176">
        <f>R110+6</f>
        <v>18</v>
      </c>
      <c r="U110" s="87">
        <f>R110+31</f>
        <v>43</v>
      </c>
      <c r="V110" s="87"/>
      <c r="W110" s="87"/>
      <c r="X110" s="176">
        <f>W!X110-1</f>
        <v>15</v>
      </c>
      <c r="Y110" s="144"/>
    </row>
    <row r="111" spans="1:33" s="178" customFormat="1" ht="26.25" customHeight="1" thickTop="1" thickBot="1" x14ac:dyDescent="0.35">
      <c r="A111" s="494"/>
      <c r="B111" s="495"/>
      <c r="C111" s="508" t="s">
        <v>123</v>
      </c>
      <c r="D111" s="509"/>
      <c r="E111" s="471" t="s">
        <v>95</v>
      </c>
      <c r="F111" s="472"/>
      <c r="G111" s="472"/>
      <c r="H111" s="473"/>
      <c r="I111" s="488" t="s">
        <v>98</v>
      </c>
      <c r="J111" s="489"/>
      <c r="K111" s="490"/>
      <c r="L111" s="8" t="s">
        <v>97</v>
      </c>
      <c r="M111" s="6" t="s">
        <v>96</v>
      </c>
      <c r="N111" s="172" t="s">
        <v>68</v>
      </c>
      <c r="R111" s="79" t="s">
        <v>94</v>
      </c>
      <c r="S111" s="80" t="s">
        <v>95</v>
      </c>
      <c r="T111" s="81" t="s">
        <v>98</v>
      </c>
      <c r="U111" s="78" t="s">
        <v>97</v>
      </c>
      <c r="V111" s="78"/>
      <c r="W111" s="78"/>
      <c r="X111" s="78" t="s">
        <v>96</v>
      </c>
      <c r="Y111" s="144"/>
      <c r="Z111" s="144"/>
      <c r="AA111" s="144"/>
      <c r="AB111" s="144"/>
    </row>
    <row r="112" spans="1:33" ht="12.75" customHeight="1" thickTop="1" x14ac:dyDescent="0.3">
      <c r="A112" s="496" t="s">
        <v>94</v>
      </c>
      <c r="B112" s="11">
        <v>1</v>
      </c>
      <c r="C112" s="474">
        <f>R112</f>
        <v>0</v>
      </c>
      <c r="D112" s="475"/>
      <c r="E112" s="474" t="str">
        <f>S112</f>
        <v/>
      </c>
      <c r="F112" s="475"/>
      <c r="G112" s="475"/>
      <c r="H112" s="476"/>
      <c r="I112" s="474">
        <f>T112</f>
        <v>0</v>
      </c>
      <c r="J112" s="475"/>
      <c r="K112" s="476"/>
      <c r="L112" s="12" t="str">
        <f>U112</f>
        <v/>
      </c>
      <c r="M112" s="14">
        <f t="shared" ref="M112:M161" si="38">X112</f>
        <v>0</v>
      </c>
      <c r="N112" s="69" t="e">
        <f>L112*M112</f>
        <v>#VALUE!</v>
      </c>
      <c r="R112" s="58">
        <f t="shared" ref="R112:R143" si="39">IF($B112&lt;=$U$4,VLOOKUP($B112,XEQUIP,R$110,FALSE),0)</f>
        <v>0</v>
      </c>
      <c r="S112" s="83" t="str">
        <f t="shared" ref="S112:S143" si="40">IF(R112=$Y$4,Y5,IF($B112&lt;=$U$4,VLOOKUP($B112,XEQUIP,S$110,FALSE),0))</f>
        <v/>
      </c>
      <c r="T112" s="58">
        <f t="shared" ref="T112:U131" si="41">IF($B112&lt;=$U$4,VLOOKUP($B112,XEQUIP,T$110,FALSE),0)</f>
        <v>0</v>
      </c>
      <c r="U112" s="58" t="str">
        <f t="shared" si="41"/>
        <v/>
      </c>
      <c r="V112" s="58"/>
      <c r="W112" s="58"/>
      <c r="X112" s="58">
        <f t="shared" ref="X112:X143" si="42">IF($B112&lt;=$U$4,VLOOKUP($B112,XEQUIP,X$110,FALSE),0)</f>
        <v>0</v>
      </c>
      <c r="Y112" s="144"/>
      <c r="Z112" s="144"/>
      <c r="AA112" s="144"/>
      <c r="AB112" s="144"/>
    </row>
    <row r="113" spans="1:28" ht="12" customHeight="1" x14ac:dyDescent="0.3">
      <c r="A113" s="497"/>
      <c r="B113" s="15">
        <v>2</v>
      </c>
      <c r="C113" s="468">
        <f t="shared" ref="C113:C161" si="43">R113</f>
        <v>0</v>
      </c>
      <c r="D113" s="470"/>
      <c r="E113" s="468" t="str">
        <f t="shared" ref="E113:E161" si="44">S113</f>
        <v/>
      </c>
      <c r="F113" s="469"/>
      <c r="G113" s="469"/>
      <c r="H113" s="470"/>
      <c r="I113" s="468">
        <f t="shared" ref="I113:I161" si="45">T113</f>
        <v>0</v>
      </c>
      <c r="J113" s="469"/>
      <c r="K113" s="470"/>
      <c r="L113" s="67" t="str">
        <f t="shared" ref="L113:L161" si="46">U113</f>
        <v/>
      </c>
      <c r="M113" s="17">
        <f t="shared" si="38"/>
        <v>0</v>
      </c>
      <c r="N113" s="70" t="e">
        <f t="shared" ref="N113:N161" si="47">L113*M113</f>
        <v>#VALUE!</v>
      </c>
      <c r="R113" s="58">
        <f t="shared" si="39"/>
        <v>0</v>
      </c>
      <c r="S113" s="83" t="str">
        <f t="shared" si="40"/>
        <v/>
      </c>
      <c r="T113" s="58">
        <f t="shared" si="41"/>
        <v>0</v>
      </c>
      <c r="U113" s="58" t="str">
        <f t="shared" si="41"/>
        <v/>
      </c>
      <c r="V113" s="58"/>
      <c r="W113" s="58"/>
      <c r="X113" s="58">
        <f t="shared" si="42"/>
        <v>0</v>
      </c>
      <c r="Y113" s="144"/>
      <c r="Z113" s="144"/>
      <c r="AA113" s="144"/>
      <c r="AB113" s="144"/>
    </row>
    <row r="114" spans="1:28" ht="12" customHeight="1" x14ac:dyDescent="0.3">
      <c r="A114" s="497"/>
      <c r="B114" s="15">
        <v>3</v>
      </c>
      <c r="C114" s="468">
        <f t="shared" si="43"/>
        <v>0</v>
      </c>
      <c r="D114" s="470"/>
      <c r="E114" s="468" t="str">
        <f t="shared" si="44"/>
        <v/>
      </c>
      <c r="F114" s="469"/>
      <c r="G114" s="469"/>
      <c r="H114" s="470"/>
      <c r="I114" s="468">
        <f t="shared" si="45"/>
        <v>0</v>
      </c>
      <c r="J114" s="469"/>
      <c r="K114" s="470"/>
      <c r="L114" s="67" t="str">
        <f t="shared" si="46"/>
        <v/>
      </c>
      <c r="M114" s="17">
        <f t="shared" si="38"/>
        <v>0</v>
      </c>
      <c r="N114" s="70" t="e">
        <f t="shared" si="47"/>
        <v>#VALUE!</v>
      </c>
      <c r="R114" s="58">
        <f t="shared" si="39"/>
        <v>0</v>
      </c>
      <c r="S114" s="83" t="str">
        <f t="shared" si="40"/>
        <v/>
      </c>
      <c r="T114" s="58">
        <f t="shared" si="41"/>
        <v>0</v>
      </c>
      <c r="U114" s="58" t="str">
        <f t="shared" si="41"/>
        <v/>
      </c>
      <c r="V114" s="58"/>
      <c r="W114" s="58"/>
      <c r="X114" s="58">
        <f t="shared" si="42"/>
        <v>0</v>
      </c>
      <c r="Y114" s="144"/>
      <c r="Z114" s="144"/>
      <c r="AA114" s="144"/>
      <c r="AB114" s="144"/>
    </row>
    <row r="115" spans="1:28" ht="12" customHeight="1" x14ac:dyDescent="0.3">
      <c r="A115" s="497"/>
      <c r="B115" s="15">
        <v>4</v>
      </c>
      <c r="C115" s="468">
        <f t="shared" si="43"/>
        <v>0</v>
      </c>
      <c r="D115" s="470"/>
      <c r="E115" s="468" t="str">
        <f t="shared" si="44"/>
        <v/>
      </c>
      <c r="F115" s="469"/>
      <c r="G115" s="469"/>
      <c r="H115" s="470"/>
      <c r="I115" s="468">
        <f t="shared" si="45"/>
        <v>0</v>
      </c>
      <c r="J115" s="469"/>
      <c r="K115" s="470"/>
      <c r="L115" s="67" t="str">
        <f t="shared" si="46"/>
        <v/>
      </c>
      <c r="M115" s="17">
        <f t="shared" si="38"/>
        <v>0</v>
      </c>
      <c r="N115" s="70" t="e">
        <f t="shared" si="47"/>
        <v>#VALUE!</v>
      </c>
      <c r="R115" s="58">
        <f t="shared" si="39"/>
        <v>0</v>
      </c>
      <c r="S115" s="83" t="str">
        <f t="shared" si="40"/>
        <v/>
      </c>
      <c r="T115" s="58">
        <f t="shared" si="41"/>
        <v>0</v>
      </c>
      <c r="U115" s="58" t="str">
        <f t="shared" si="41"/>
        <v/>
      </c>
      <c r="V115" s="58"/>
      <c r="W115" s="58"/>
      <c r="X115" s="58">
        <f t="shared" si="42"/>
        <v>0</v>
      </c>
      <c r="Y115" s="144"/>
      <c r="Z115" s="144"/>
      <c r="AA115" s="144"/>
      <c r="AB115" s="144"/>
    </row>
    <row r="116" spans="1:28" ht="12" customHeight="1" x14ac:dyDescent="0.3">
      <c r="A116" s="497"/>
      <c r="B116" s="15">
        <v>5</v>
      </c>
      <c r="C116" s="468">
        <f t="shared" si="43"/>
        <v>0</v>
      </c>
      <c r="D116" s="470"/>
      <c r="E116" s="468" t="str">
        <f t="shared" si="44"/>
        <v/>
      </c>
      <c r="F116" s="469"/>
      <c r="G116" s="469"/>
      <c r="H116" s="470"/>
      <c r="I116" s="468">
        <f t="shared" si="45"/>
        <v>0</v>
      </c>
      <c r="J116" s="469"/>
      <c r="K116" s="470"/>
      <c r="L116" s="67" t="str">
        <f t="shared" si="46"/>
        <v/>
      </c>
      <c r="M116" s="17">
        <f t="shared" si="38"/>
        <v>0</v>
      </c>
      <c r="N116" s="70" t="e">
        <f t="shared" si="47"/>
        <v>#VALUE!</v>
      </c>
      <c r="R116" s="58">
        <f t="shared" si="39"/>
        <v>0</v>
      </c>
      <c r="S116" s="83" t="str">
        <f t="shared" si="40"/>
        <v/>
      </c>
      <c r="T116" s="58">
        <f t="shared" si="41"/>
        <v>0</v>
      </c>
      <c r="U116" s="58" t="str">
        <f t="shared" si="41"/>
        <v/>
      </c>
      <c r="V116" s="58"/>
      <c r="W116" s="58"/>
      <c r="X116" s="58">
        <f t="shared" si="42"/>
        <v>0</v>
      </c>
      <c r="Y116" s="144"/>
      <c r="Z116" s="144"/>
      <c r="AA116" s="144"/>
      <c r="AB116" s="144"/>
    </row>
    <row r="117" spans="1:28" ht="12" customHeight="1" x14ac:dyDescent="0.3">
      <c r="A117" s="497"/>
      <c r="B117" s="15">
        <v>6</v>
      </c>
      <c r="C117" s="468">
        <f t="shared" si="43"/>
        <v>0</v>
      </c>
      <c r="D117" s="470"/>
      <c r="E117" s="468" t="str">
        <f t="shared" si="44"/>
        <v/>
      </c>
      <c r="F117" s="469"/>
      <c r="G117" s="469"/>
      <c r="H117" s="470"/>
      <c r="I117" s="468">
        <f t="shared" si="45"/>
        <v>0</v>
      </c>
      <c r="J117" s="469"/>
      <c r="K117" s="470"/>
      <c r="L117" s="67" t="str">
        <f t="shared" si="46"/>
        <v/>
      </c>
      <c r="M117" s="17">
        <f t="shared" si="38"/>
        <v>0</v>
      </c>
      <c r="N117" s="70" t="e">
        <f t="shared" si="47"/>
        <v>#VALUE!</v>
      </c>
      <c r="R117" s="58">
        <f t="shared" si="39"/>
        <v>0</v>
      </c>
      <c r="S117" s="83" t="str">
        <f t="shared" si="40"/>
        <v/>
      </c>
      <c r="T117" s="58">
        <f t="shared" si="41"/>
        <v>0</v>
      </c>
      <c r="U117" s="58" t="str">
        <f t="shared" si="41"/>
        <v/>
      </c>
      <c r="V117" s="58"/>
      <c r="W117" s="58"/>
      <c r="X117" s="58">
        <f t="shared" si="42"/>
        <v>0</v>
      </c>
      <c r="Y117" s="144"/>
      <c r="Z117" s="144"/>
      <c r="AA117" s="144"/>
      <c r="AB117" s="144"/>
    </row>
    <row r="118" spans="1:28" ht="12" customHeight="1" x14ac:dyDescent="0.3">
      <c r="A118" s="497"/>
      <c r="B118" s="15">
        <v>7</v>
      </c>
      <c r="C118" s="468">
        <f t="shared" si="43"/>
        <v>0</v>
      </c>
      <c r="D118" s="470"/>
      <c r="E118" s="468" t="str">
        <f t="shared" si="44"/>
        <v/>
      </c>
      <c r="F118" s="469"/>
      <c r="G118" s="469"/>
      <c r="H118" s="470"/>
      <c r="I118" s="468">
        <f t="shared" si="45"/>
        <v>0</v>
      </c>
      <c r="J118" s="469"/>
      <c r="K118" s="470"/>
      <c r="L118" s="67" t="str">
        <f t="shared" si="46"/>
        <v/>
      </c>
      <c r="M118" s="17">
        <f t="shared" si="38"/>
        <v>0</v>
      </c>
      <c r="N118" s="70" t="e">
        <f t="shared" si="47"/>
        <v>#VALUE!</v>
      </c>
      <c r="R118" s="58">
        <f t="shared" si="39"/>
        <v>0</v>
      </c>
      <c r="S118" s="83" t="str">
        <f t="shared" si="40"/>
        <v/>
      </c>
      <c r="T118" s="58">
        <f t="shared" si="41"/>
        <v>0</v>
      </c>
      <c r="U118" s="58" t="str">
        <f t="shared" si="41"/>
        <v/>
      </c>
      <c r="V118" s="58"/>
      <c r="W118" s="58"/>
      <c r="X118" s="58">
        <f t="shared" si="42"/>
        <v>0</v>
      </c>
      <c r="Y118" s="144"/>
      <c r="Z118" s="144"/>
      <c r="AA118" s="144"/>
      <c r="AB118" s="144"/>
    </row>
    <row r="119" spans="1:28" ht="12" customHeight="1" x14ac:dyDescent="0.3">
      <c r="A119" s="497"/>
      <c r="B119" s="15">
        <v>8</v>
      </c>
      <c r="C119" s="468">
        <f t="shared" si="43"/>
        <v>0</v>
      </c>
      <c r="D119" s="470"/>
      <c r="E119" s="468" t="str">
        <f t="shared" si="44"/>
        <v/>
      </c>
      <c r="F119" s="469"/>
      <c r="G119" s="469"/>
      <c r="H119" s="470"/>
      <c r="I119" s="468">
        <f t="shared" si="45"/>
        <v>0</v>
      </c>
      <c r="J119" s="469"/>
      <c r="K119" s="470"/>
      <c r="L119" s="67" t="str">
        <f t="shared" si="46"/>
        <v/>
      </c>
      <c r="M119" s="17">
        <f t="shared" si="38"/>
        <v>0</v>
      </c>
      <c r="N119" s="70" t="e">
        <f t="shared" si="47"/>
        <v>#VALUE!</v>
      </c>
      <c r="R119" s="58">
        <f t="shared" si="39"/>
        <v>0</v>
      </c>
      <c r="S119" s="83" t="str">
        <f t="shared" si="40"/>
        <v/>
      </c>
      <c r="T119" s="58">
        <f t="shared" si="41"/>
        <v>0</v>
      </c>
      <c r="U119" s="58" t="str">
        <f t="shared" si="41"/>
        <v/>
      </c>
      <c r="V119" s="58"/>
      <c r="W119" s="58"/>
      <c r="X119" s="58">
        <f t="shared" si="42"/>
        <v>0</v>
      </c>
      <c r="Y119" s="144"/>
      <c r="Z119" s="144"/>
      <c r="AA119" s="144"/>
      <c r="AB119" s="144"/>
    </row>
    <row r="120" spans="1:28" ht="12" customHeight="1" x14ac:dyDescent="0.3">
      <c r="A120" s="497"/>
      <c r="B120" s="15">
        <v>9</v>
      </c>
      <c r="C120" s="468">
        <f t="shared" si="43"/>
        <v>0</v>
      </c>
      <c r="D120" s="470"/>
      <c r="E120" s="468" t="str">
        <f t="shared" si="44"/>
        <v/>
      </c>
      <c r="F120" s="469"/>
      <c r="G120" s="469"/>
      <c r="H120" s="470"/>
      <c r="I120" s="468">
        <f t="shared" si="45"/>
        <v>0</v>
      </c>
      <c r="J120" s="469"/>
      <c r="K120" s="470"/>
      <c r="L120" s="67" t="str">
        <f t="shared" si="46"/>
        <v/>
      </c>
      <c r="M120" s="17">
        <f t="shared" si="38"/>
        <v>0</v>
      </c>
      <c r="N120" s="70" t="e">
        <f t="shared" si="47"/>
        <v>#VALUE!</v>
      </c>
      <c r="R120" s="58">
        <f t="shared" si="39"/>
        <v>0</v>
      </c>
      <c r="S120" s="83" t="str">
        <f t="shared" si="40"/>
        <v/>
      </c>
      <c r="T120" s="58">
        <f t="shared" si="41"/>
        <v>0</v>
      </c>
      <c r="U120" s="58" t="str">
        <f t="shared" si="41"/>
        <v/>
      </c>
      <c r="V120" s="58"/>
      <c r="W120" s="58"/>
      <c r="X120" s="58">
        <f t="shared" si="42"/>
        <v>0</v>
      </c>
      <c r="Y120" s="144"/>
      <c r="Z120" s="144"/>
      <c r="AA120" s="144"/>
      <c r="AB120" s="144"/>
    </row>
    <row r="121" spans="1:28" ht="12" customHeight="1" x14ac:dyDescent="0.3">
      <c r="A121" s="497"/>
      <c r="B121" s="15">
        <v>10</v>
      </c>
      <c r="C121" s="468">
        <f t="shared" si="43"/>
        <v>0</v>
      </c>
      <c r="D121" s="470"/>
      <c r="E121" s="468" t="str">
        <f t="shared" si="44"/>
        <v/>
      </c>
      <c r="F121" s="469"/>
      <c r="G121" s="469"/>
      <c r="H121" s="470"/>
      <c r="I121" s="468">
        <f t="shared" si="45"/>
        <v>0</v>
      </c>
      <c r="J121" s="469"/>
      <c r="K121" s="470"/>
      <c r="L121" s="67" t="str">
        <f t="shared" si="46"/>
        <v/>
      </c>
      <c r="M121" s="17">
        <f t="shared" si="38"/>
        <v>0</v>
      </c>
      <c r="N121" s="70" t="e">
        <f t="shared" si="47"/>
        <v>#VALUE!</v>
      </c>
      <c r="R121" s="58">
        <f t="shared" si="39"/>
        <v>0</v>
      </c>
      <c r="S121" s="83" t="str">
        <f t="shared" si="40"/>
        <v/>
      </c>
      <c r="T121" s="58">
        <f t="shared" si="41"/>
        <v>0</v>
      </c>
      <c r="U121" s="58" t="str">
        <f t="shared" si="41"/>
        <v/>
      </c>
      <c r="V121" s="58"/>
      <c r="W121" s="58"/>
      <c r="X121" s="58">
        <f t="shared" si="42"/>
        <v>0</v>
      </c>
      <c r="Y121" s="144"/>
      <c r="Z121" s="144"/>
      <c r="AA121" s="144"/>
      <c r="AB121" s="144"/>
    </row>
    <row r="122" spans="1:28" ht="12" customHeight="1" x14ac:dyDescent="0.3">
      <c r="A122" s="497"/>
      <c r="B122" s="15">
        <v>11</v>
      </c>
      <c r="C122" s="468">
        <f t="shared" si="43"/>
        <v>0</v>
      </c>
      <c r="D122" s="470"/>
      <c r="E122" s="468" t="str">
        <f t="shared" si="44"/>
        <v/>
      </c>
      <c r="F122" s="469"/>
      <c r="G122" s="469"/>
      <c r="H122" s="470"/>
      <c r="I122" s="468">
        <f t="shared" si="45"/>
        <v>0</v>
      </c>
      <c r="J122" s="469"/>
      <c r="K122" s="470"/>
      <c r="L122" s="67" t="str">
        <f t="shared" si="46"/>
        <v/>
      </c>
      <c r="M122" s="17">
        <f t="shared" si="38"/>
        <v>0</v>
      </c>
      <c r="N122" s="70" t="e">
        <f t="shared" si="47"/>
        <v>#VALUE!</v>
      </c>
      <c r="R122" s="58">
        <f t="shared" si="39"/>
        <v>0</v>
      </c>
      <c r="S122" s="83" t="str">
        <f t="shared" si="40"/>
        <v/>
      </c>
      <c r="T122" s="58">
        <f t="shared" si="41"/>
        <v>0</v>
      </c>
      <c r="U122" s="58" t="str">
        <f t="shared" si="41"/>
        <v/>
      </c>
      <c r="V122" s="58"/>
      <c r="W122" s="58"/>
      <c r="X122" s="58">
        <f t="shared" si="42"/>
        <v>0</v>
      </c>
      <c r="Y122" s="144"/>
      <c r="Z122" s="144"/>
      <c r="AA122" s="144"/>
      <c r="AB122" s="144"/>
    </row>
    <row r="123" spans="1:28" ht="12" customHeight="1" x14ac:dyDescent="0.3">
      <c r="A123" s="497"/>
      <c r="B123" s="15">
        <v>12</v>
      </c>
      <c r="C123" s="468">
        <f t="shared" si="43"/>
        <v>0</v>
      </c>
      <c r="D123" s="470"/>
      <c r="E123" s="468" t="str">
        <f t="shared" si="44"/>
        <v/>
      </c>
      <c r="F123" s="469"/>
      <c r="G123" s="469"/>
      <c r="H123" s="470"/>
      <c r="I123" s="468">
        <f t="shared" si="45"/>
        <v>0</v>
      </c>
      <c r="J123" s="469"/>
      <c r="K123" s="470"/>
      <c r="L123" s="67" t="str">
        <f t="shared" si="46"/>
        <v/>
      </c>
      <c r="M123" s="17">
        <f t="shared" si="38"/>
        <v>0</v>
      </c>
      <c r="N123" s="70" t="e">
        <f t="shared" si="47"/>
        <v>#VALUE!</v>
      </c>
      <c r="R123" s="58">
        <f t="shared" si="39"/>
        <v>0</v>
      </c>
      <c r="S123" s="83" t="str">
        <f t="shared" si="40"/>
        <v/>
      </c>
      <c r="T123" s="58">
        <f t="shared" si="41"/>
        <v>0</v>
      </c>
      <c r="U123" s="58" t="str">
        <f t="shared" si="41"/>
        <v/>
      </c>
      <c r="V123" s="58"/>
      <c r="W123" s="58"/>
      <c r="X123" s="58">
        <f t="shared" si="42"/>
        <v>0</v>
      </c>
      <c r="Y123" s="144"/>
      <c r="Z123" s="144"/>
      <c r="AA123" s="144"/>
      <c r="AB123" s="144"/>
    </row>
    <row r="124" spans="1:28" ht="12" customHeight="1" x14ac:dyDescent="0.3">
      <c r="A124" s="497"/>
      <c r="B124" s="15">
        <v>13</v>
      </c>
      <c r="C124" s="468">
        <f t="shared" si="43"/>
        <v>0</v>
      </c>
      <c r="D124" s="470"/>
      <c r="E124" s="468" t="str">
        <f t="shared" si="44"/>
        <v/>
      </c>
      <c r="F124" s="469"/>
      <c r="G124" s="469"/>
      <c r="H124" s="470"/>
      <c r="I124" s="468">
        <f t="shared" si="45"/>
        <v>0</v>
      </c>
      <c r="J124" s="469"/>
      <c r="K124" s="470"/>
      <c r="L124" s="67" t="str">
        <f t="shared" si="46"/>
        <v/>
      </c>
      <c r="M124" s="17">
        <f t="shared" si="38"/>
        <v>0</v>
      </c>
      <c r="N124" s="70" t="e">
        <f t="shared" si="47"/>
        <v>#VALUE!</v>
      </c>
      <c r="R124" s="58">
        <f t="shared" si="39"/>
        <v>0</v>
      </c>
      <c r="S124" s="83" t="str">
        <f t="shared" si="40"/>
        <v/>
      </c>
      <c r="T124" s="58">
        <f t="shared" si="41"/>
        <v>0</v>
      </c>
      <c r="U124" s="58" t="str">
        <f t="shared" si="41"/>
        <v/>
      </c>
      <c r="V124" s="58"/>
      <c r="W124" s="58"/>
      <c r="X124" s="58">
        <f t="shared" si="42"/>
        <v>0</v>
      </c>
      <c r="Y124" s="144"/>
      <c r="Z124" s="144"/>
      <c r="AA124" s="144"/>
      <c r="AB124" s="144"/>
    </row>
    <row r="125" spans="1:28" ht="12" customHeight="1" x14ac:dyDescent="0.3">
      <c r="A125" s="497"/>
      <c r="B125" s="15">
        <v>14</v>
      </c>
      <c r="C125" s="468">
        <f t="shared" si="43"/>
        <v>0</v>
      </c>
      <c r="D125" s="470"/>
      <c r="E125" s="468" t="str">
        <f t="shared" si="44"/>
        <v/>
      </c>
      <c r="F125" s="469"/>
      <c r="G125" s="469"/>
      <c r="H125" s="470"/>
      <c r="I125" s="468">
        <f t="shared" si="45"/>
        <v>0</v>
      </c>
      <c r="J125" s="469"/>
      <c r="K125" s="470"/>
      <c r="L125" s="67" t="str">
        <f t="shared" si="46"/>
        <v/>
      </c>
      <c r="M125" s="17">
        <f t="shared" si="38"/>
        <v>0</v>
      </c>
      <c r="N125" s="70" t="e">
        <f t="shared" si="47"/>
        <v>#VALUE!</v>
      </c>
      <c r="R125" s="58">
        <f t="shared" si="39"/>
        <v>0</v>
      </c>
      <c r="S125" s="83" t="str">
        <f t="shared" si="40"/>
        <v/>
      </c>
      <c r="T125" s="58">
        <f t="shared" si="41"/>
        <v>0</v>
      </c>
      <c r="U125" s="58" t="str">
        <f t="shared" si="41"/>
        <v/>
      </c>
      <c r="V125" s="58"/>
      <c r="W125" s="58"/>
      <c r="X125" s="58">
        <f t="shared" si="42"/>
        <v>0</v>
      </c>
      <c r="Y125" s="144"/>
      <c r="Z125" s="144"/>
      <c r="AA125" s="144"/>
      <c r="AB125" s="144"/>
    </row>
    <row r="126" spans="1:28" ht="12" customHeight="1" x14ac:dyDescent="0.3">
      <c r="A126" s="497"/>
      <c r="B126" s="15">
        <v>15</v>
      </c>
      <c r="C126" s="468">
        <f t="shared" si="43"/>
        <v>0</v>
      </c>
      <c r="D126" s="470"/>
      <c r="E126" s="468" t="str">
        <f t="shared" si="44"/>
        <v/>
      </c>
      <c r="F126" s="469"/>
      <c r="G126" s="469"/>
      <c r="H126" s="470"/>
      <c r="I126" s="468">
        <f t="shared" si="45"/>
        <v>0</v>
      </c>
      <c r="J126" s="469"/>
      <c r="K126" s="470"/>
      <c r="L126" s="67" t="str">
        <f t="shared" si="46"/>
        <v/>
      </c>
      <c r="M126" s="17">
        <f t="shared" si="38"/>
        <v>0</v>
      </c>
      <c r="N126" s="70" t="e">
        <f t="shared" si="47"/>
        <v>#VALUE!</v>
      </c>
      <c r="R126" s="58">
        <f t="shared" si="39"/>
        <v>0</v>
      </c>
      <c r="S126" s="83" t="str">
        <f t="shared" si="40"/>
        <v/>
      </c>
      <c r="T126" s="58">
        <f t="shared" si="41"/>
        <v>0</v>
      </c>
      <c r="U126" s="58" t="str">
        <f t="shared" si="41"/>
        <v/>
      </c>
      <c r="V126" s="58"/>
      <c r="W126" s="58"/>
      <c r="X126" s="58">
        <f t="shared" si="42"/>
        <v>0</v>
      </c>
      <c r="Y126" s="144"/>
      <c r="Z126" s="144"/>
      <c r="AA126" s="144"/>
      <c r="AB126" s="144"/>
    </row>
    <row r="127" spans="1:28" ht="12" customHeight="1" x14ac:dyDescent="0.3">
      <c r="A127" s="497"/>
      <c r="B127" s="15">
        <v>16</v>
      </c>
      <c r="C127" s="468">
        <f t="shared" si="43"/>
        <v>0</v>
      </c>
      <c r="D127" s="470"/>
      <c r="E127" s="468" t="str">
        <f t="shared" si="44"/>
        <v/>
      </c>
      <c r="F127" s="469"/>
      <c r="G127" s="469"/>
      <c r="H127" s="470"/>
      <c r="I127" s="468">
        <f t="shared" si="45"/>
        <v>0</v>
      </c>
      <c r="J127" s="469"/>
      <c r="K127" s="470"/>
      <c r="L127" s="67" t="str">
        <f t="shared" si="46"/>
        <v/>
      </c>
      <c r="M127" s="17">
        <f t="shared" si="38"/>
        <v>0</v>
      </c>
      <c r="N127" s="70" t="e">
        <f t="shared" si="47"/>
        <v>#VALUE!</v>
      </c>
      <c r="R127" s="58">
        <f t="shared" si="39"/>
        <v>0</v>
      </c>
      <c r="S127" s="83" t="str">
        <f t="shared" si="40"/>
        <v/>
      </c>
      <c r="T127" s="58">
        <f t="shared" si="41"/>
        <v>0</v>
      </c>
      <c r="U127" s="58" t="str">
        <f t="shared" si="41"/>
        <v/>
      </c>
      <c r="V127" s="58"/>
      <c r="W127" s="58"/>
      <c r="X127" s="58">
        <f t="shared" si="42"/>
        <v>0</v>
      </c>
      <c r="Y127" s="144"/>
      <c r="Z127" s="144"/>
      <c r="AA127" s="144"/>
      <c r="AB127" s="144"/>
    </row>
    <row r="128" spans="1:28" ht="12" customHeight="1" x14ac:dyDescent="0.3">
      <c r="A128" s="497"/>
      <c r="B128" s="15">
        <v>17</v>
      </c>
      <c r="C128" s="468">
        <f t="shared" si="43"/>
        <v>0</v>
      </c>
      <c r="D128" s="470"/>
      <c r="E128" s="468" t="str">
        <f t="shared" si="44"/>
        <v/>
      </c>
      <c r="F128" s="469"/>
      <c r="G128" s="469"/>
      <c r="H128" s="470"/>
      <c r="I128" s="468">
        <f t="shared" si="45"/>
        <v>0</v>
      </c>
      <c r="J128" s="469"/>
      <c r="K128" s="470"/>
      <c r="L128" s="67" t="str">
        <f t="shared" si="46"/>
        <v/>
      </c>
      <c r="M128" s="17">
        <f t="shared" si="38"/>
        <v>0</v>
      </c>
      <c r="N128" s="70" t="e">
        <f t="shared" si="47"/>
        <v>#VALUE!</v>
      </c>
      <c r="R128" s="58">
        <f t="shared" si="39"/>
        <v>0</v>
      </c>
      <c r="S128" s="83" t="str">
        <f t="shared" si="40"/>
        <v/>
      </c>
      <c r="T128" s="58">
        <f t="shared" si="41"/>
        <v>0</v>
      </c>
      <c r="U128" s="58" t="str">
        <f t="shared" si="41"/>
        <v/>
      </c>
      <c r="V128" s="58"/>
      <c r="W128" s="58"/>
      <c r="X128" s="58">
        <f t="shared" si="42"/>
        <v>0</v>
      </c>
      <c r="Y128" s="144"/>
      <c r="Z128" s="144"/>
      <c r="AA128" s="144"/>
      <c r="AB128" s="144"/>
    </row>
    <row r="129" spans="1:28" ht="12" customHeight="1" x14ac:dyDescent="0.3">
      <c r="A129" s="497"/>
      <c r="B129" s="15">
        <v>18</v>
      </c>
      <c r="C129" s="468">
        <f t="shared" si="43"/>
        <v>0</v>
      </c>
      <c r="D129" s="470"/>
      <c r="E129" s="468" t="str">
        <f t="shared" si="44"/>
        <v/>
      </c>
      <c r="F129" s="469"/>
      <c r="G129" s="469"/>
      <c r="H129" s="470"/>
      <c r="I129" s="468">
        <f t="shared" si="45"/>
        <v>0</v>
      </c>
      <c r="J129" s="469"/>
      <c r="K129" s="470"/>
      <c r="L129" s="67" t="str">
        <f t="shared" si="46"/>
        <v/>
      </c>
      <c r="M129" s="17">
        <f t="shared" si="38"/>
        <v>0</v>
      </c>
      <c r="N129" s="70" t="e">
        <f t="shared" si="47"/>
        <v>#VALUE!</v>
      </c>
      <c r="R129" s="58">
        <f t="shared" si="39"/>
        <v>0</v>
      </c>
      <c r="S129" s="83" t="str">
        <f t="shared" si="40"/>
        <v/>
      </c>
      <c r="T129" s="58">
        <f t="shared" si="41"/>
        <v>0</v>
      </c>
      <c r="U129" s="58" t="str">
        <f t="shared" si="41"/>
        <v/>
      </c>
      <c r="V129" s="58"/>
      <c r="W129" s="58"/>
      <c r="X129" s="58">
        <f t="shared" si="42"/>
        <v>0</v>
      </c>
      <c r="Y129" s="144"/>
      <c r="Z129" s="144"/>
      <c r="AA129" s="144"/>
      <c r="AB129" s="144"/>
    </row>
    <row r="130" spans="1:28" ht="12" customHeight="1" x14ac:dyDescent="0.3">
      <c r="A130" s="497"/>
      <c r="B130" s="15">
        <v>19</v>
      </c>
      <c r="C130" s="468">
        <f t="shared" si="43"/>
        <v>0</v>
      </c>
      <c r="D130" s="470"/>
      <c r="E130" s="468" t="str">
        <f t="shared" si="44"/>
        <v/>
      </c>
      <c r="F130" s="469"/>
      <c r="G130" s="469"/>
      <c r="H130" s="470"/>
      <c r="I130" s="468">
        <f t="shared" si="45"/>
        <v>0</v>
      </c>
      <c r="J130" s="469"/>
      <c r="K130" s="470"/>
      <c r="L130" s="67" t="str">
        <f t="shared" si="46"/>
        <v/>
      </c>
      <c r="M130" s="17">
        <f t="shared" si="38"/>
        <v>0</v>
      </c>
      <c r="N130" s="70" t="e">
        <f t="shared" si="47"/>
        <v>#VALUE!</v>
      </c>
      <c r="R130" s="58">
        <f t="shared" si="39"/>
        <v>0</v>
      </c>
      <c r="S130" s="83" t="str">
        <f t="shared" si="40"/>
        <v/>
      </c>
      <c r="T130" s="58">
        <f t="shared" si="41"/>
        <v>0</v>
      </c>
      <c r="U130" s="58" t="str">
        <f t="shared" si="41"/>
        <v/>
      </c>
      <c r="V130" s="58"/>
      <c r="W130" s="58"/>
      <c r="X130" s="58">
        <f t="shared" si="42"/>
        <v>0</v>
      </c>
      <c r="Y130" s="144"/>
      <c r="Z130" s="144"/>
      <c r="AA130" s="144"/>
      <c r="AB130" s="144"/>
    </row>
    <row r="131" spans="1:28" ht="12" customHeight="1" x14ac:dyDescent="0.3">
      <c r="A131" s="497"/>
      <c r="B131" s="15">
        <v>20</v>
      </c>
      <c r="C131" s="468">
        <f t="shared" si="43"/>
        <v>0</v>
      </c>
      <c r="D131" s="470"/>
      <c r="E131" s="468" t="str">
        <f t="shared" si="44"/>
        <v/>
      </c>
      <c r="F131" s="469"/>
      <c r="G131" s="469"/>
      <c r="H131" s="470"/>
      <c r="I131" s="468">
        <f t="shared" si="45"/>
        <v>0</v>
      </c>
      <c r="J131" s="469"/>
      <c r="K131" s="470"/>
      <c r="L131" s="67" t="str">
        <f t="shared" si="46"/>
        <v/>
      </c>
      <c r="M131" s="17">
        <f t="shared" si="38"/>
        <v>0</v>
      </c>
      <c r="N131" s="70" t="e">
        <f t="shared" si="47"/>
        <v>#VALUE!</v>
      </c>
      <c r="R131" s="58">
        <f t="shared" si="39"/>
        <v>0</v>
      </c>
      <c r="S131" s="83" t="str">
        <f t="shared" si="40"/>
        <v/>
      </c>
      <c r="T131" s="58">
        <f t="shared" si="41"/>
        <v>0</v>
      </c>
      <c r="U131" s="58" t="str">
        <f t="shared" si="41"/>
        <v/>
      </c>
      <c r="V131" s="58"/>
      <c r="W131" s="58"/>
      <c r="X131" s="58">
        <f t="shared" si="42"/>
        <v>0</v>
      </c>
      <c r="Y131" s="144"/>
      <c r="Z131" s="144"/>
      <c r="AA131" s="144"/>
      <c r="AB131" s="144"/>
    </row>
    <row r="132" spans="1:28" ht="12" customHeight="1" x14ac:dyDescent="0.3">
      <c r="A132" s="497"/>
      <c r="B132" s="15">
        <v>21</v>
      </c>
      <c r="C132" s="468">
        <f t="shared" si="43"/>
        <v>0</v>
      </c>
      <c r="D132" s="470"/>
      <c r="E132" s="468" t="str">
        <f t="shared" si="44"/>
        <v/>
      </c>
      <c r="F132" s="469"/>
      <c r="G132" s="469"/>
      <c r="H132" s="470"/>
      <c r="I132" s="468">
        <f t="shared" si="45"/>
        <v>0</v>
      </c>
      <c r="J132" s="469"/>
      <c r="K132" s="470"/>
      <c r="L132" s="67" t="str">
        <f t="shared" si="46"/>
        <v/>
      </c>
      <c r="M132" s="17">
        <f t="shared" si="38"/>
        <v>0</v>
      </c>
      <c r="N132" s="70" t="e">
        <f t="shared" si="47"/>
        <v>#VALUE!</v>
      </c>
      <c r="R132" s="58">
        <f t="shared" si="39"/>
        <v>0</v>
      </c>
      <c r="S132" s="83" t="str">
        <f t="shared" si="40"/>
        <v/>
      </c>
      <c r="T132" s="58">
        <f t="shared" ref="T132:U151" si="48">IF($B132&lt;=$U$4,VLOOKUP($B132,XEQUIP,T$110,FALSE),0)</f>
        <v>0</v>
      </c>
      <c r="U132" s="58" t="str">
        <f t="shared" si="48"/>
        <v/>
      </c>
      <c r="V132" s="58"/>
      <c r="W132" s="58"/>
      <c r="X132" s="58">
        <f t="shared" si="42"/>
        <v>0</v>
      </c>
      <c r="Y132" s="144"/>
      <c r="Z132" s="144"/>
      <c r="AA132" s="144"/>
      <c r="AB132" s="144"/>
    </row>
    <row r="133" spans="1:28" ht="12" customHeight="1" x14ac:dyDescent="0.3">
      <c r="A133" s="497"/>
      <c r="B133" s="15">
        <v>22</v>
      </c>
      <c r="C133" s="468">
        <f t="shared" si="43"/>
        <v>0</v>
      </c>
      <c r="D133" s="470"/>
      <c r="E133" s="468" t="str">
        <f t="shared" si="44"/>
        <v/>
      </c>
      <c r="F133" s="469"/>
      <c r="G133" s="469"/>
      <c r="H133" s="470"/>
      <c r="I133" s="468">
        <f t="shared" si="45"/>
        <v>0</v>
      </c>
      <c r="J133" s="469"/>
      <c r="K133" s="470"/>
      <c r="L133" s="67" t="str">
        <f t="shared" si="46"/>
        <v/>
      </c>
      <c r="M133" s="17">
        <f t="shared" si="38"/>
        <v>0</v>
      </c>
      <c r="N133" s="70" t="e">
        <f t="shared" si="47"/>
        <v>#VALUE!</v>
      </c>
      <c r="R133" s="58">
        <f t="shared" si="39"/>
        <v>0</v>
      </c>
      <c r="S133" s="83" t="str">
        <f t="shared" si="40"/>
        <v/>
      </c>
      <c r="T133" s="58">
        <f t="shared" si="48"/>
        <v>0</v>
      </c>
      <c r="U133" s="58" t="str">
        <f t="shared" si="48"/>
        <v/>
      </c>
      <c r="V133" s="58"/>
      <c r="W133" s="58"/>
      <c r="X133" s="58">
        <f t="shared" si="42"/>
        <v>0</v>
      </c>
      <c r="Y133" s="144"/>
      <c r="Z133" s="144"/>
      <c r="AA133" s="144"/>
      <c r="AB133" s="144"/>
    </row>
    <row r="134" spans="1:28" ht="12" customHeight="1" x14ac:dyDescent="0.3">
      <c r="A134" s="497"/>
      <c r="B134" s="15">
        <v>23</v>
      </c>
      <c r="C134" s="468">
        <f t="shared" si="43"/>
        <v>0</v>
      </c>
      <c r="D134" s="470"/>
      <c r="E134" s="468" t="str">
        <f t="shared" si="44"/>
        <v/>
      </c>
      <c r="F134" s="469"/>
      <c r="G134" s="469"/>
      <c r="H134" s="470"/>
      <c r="I134" s="468">
        <f t="shared" si="45"/>
        <v>0</v>
      </c>
      <c r="J134" s="469"/>
      <c r="K134" s="470"/>
      <c r="L134" s="67" t="str">
        <f t="shared" si="46"/>
        <v/>
      </c>
      <c r="M134" s="17">
        <f t="shared" si="38"/>
        <v>0</v>
      </c>
      <c r="N134" s="70" t="e">
        <f t="shared" si="47"/>
        <v>#VALUE!</v>
      </c>
      <c r="R134" s="58">
        <f t="shared" si="39"/>
        <v>0</v>
      </c>
      <c r="S134" s="83" t="str">
        <f t="shared" si="40"/>
        <v/>
      </c>
      <c r="T134" s="58">
        <f t="shared" si="48"/>
        <v>0</v>
      </c>
      <c r="U134" s="58" t="str">
        <f t="shared" si="48"/>
        <v/>
      </c>
      <c r="V134" s="58"/>
      <c r="W134" s="58"/>
      <c r="X134" s="58">
        <f t="shared" si="42"/>
        <v>0</v>
      </c>
      <c r="Y134" s="144"/>
      <c r="Z134" s="144"/>
      <c r="AA134" s="144"/>
      <c r="AB134" s="144"/>
    </row>
    <row r="135" spans="1:28" ht="12" customHeight="1" x14ac:dyDescent="0.3">
      <c r="A135" s="497"/>
      <c r="B135" s="15">
        <v>24</v>
      </c>
      <c r="C135" s="468">
        <f t="shared" si="43"/>
        <v>0</v>
      </c>
      <c r="D135" s="470"/>
      <c r="E135" s="468" t="str">
        <f t="shared" si="44"/>
        <v/>
      </c>
      <c r="F135" s="469"/>
      <c r="G135" s="469"/>
      <c r="H135" s="470"/>
      <c r="I135" s="468">
        <f t="shared" si="45"/>
        <v>0</v>
      </c>
      <c r="J135" s="469"/>
      <c r="K135" s="470"/>
      <c r="L135" s="67" t="str">
        <f t="shared" si="46"/>
        <v/>
      </c>
      <c r="M135" s="17">
        <f t="shared" si="38"/>
        <v>0</v>
      </c>
      <c r="N135" s="70" t="e">
        <f t="shared" si="47"/>
        <v>#VALUE!</v>
      </c>
      <c r="R135" s="58">
        <f t="shared" si="39"/>
        <v>0</v>
      </c>
      <c r="S135" s="83" t="str">
        <f t="shared" si="40"/>
        <v/>
      </c>
      <c r="T135" s="58">
        <f t="shared" si="48"/>
        <v>0</v>
      </c>
      <c r="U135" s="58" t="str">
        <f t="shared" si="48"/>
        <v/>
      </c>
      <c r="V135" s="58"/>
      <c r="W135" s="58"/>
      <c r="X135" s="58">
        <f t="shared" si="42"/>
        <v>0</v>
      </c>
      <c r="Y135" s="144"/>
      <c r="Z135" s="144"/>
      <c r="AA135" s="144"/>
      <c r="AB135" s="144"/>
    </row>
    <row r="136" spans="1:28" ht="12" customHeight="1" x14ac:dyDescent="0.3">
      <c r="A136" s="497"/>
      <c r="B136" s="15">
        <v>25</v>
      </c>
      <c r="C136" s="468">
        <f t="shared" si="43"/>
        <v>0</v>
      </c>
      <c r="D136" s="470"/>
      <c r="E136" s="468" t="str">
        <f t="shared" si="44"/>
        <v/>
      </c>
      <c r="F136" s="469"/>
      <c r="G136" s="469"/>
      <c r="H136" s="470"/>
      <c r="I136" s="468">
        <f t="shared" si="45"/>
        <v>0</v>
      </c>
      <c r="J136" s="469"/>
      <c r="K136" s="470"/>
      <c r="L136" s="67" t="str">
        <f t="shared" si="46"/>
        <v/>
      </c>
      <c r="M136" s="17">
        <f t="shared" si="38"/>
        <v>0</v>
      </c>
      <c r="N136" s="70" t="e">
        <f t="shared" si="47"/>
        <v>#VALUE!</v>
      </c>
      <c r="R136" s="58">
        <f t="shared" si="39"/>
        <v>0</v>
      </c>
      <c r="S136" s="83" t="str">
        <f t="shared" si="40"/>
        <v/>
      </c>
      <c r="T136" s="58">
        <f t="shared" si="48"/>
        <v>0</v>
      </c>
      <c r="U136" s="58" t="str">
        <f t="shared" si="48"/>
        <v/>
      </c>
      <c r="V136" s="58"/>
      <c r="W136" s="58"/>
      <c r="X136" s="58">
        <f t="shared" si="42"/>
        <v>0</v>
      </c>
      <c r="Y136" s="144"/>
      <c r="Z136" s="144"/>
      <c r="AA136" s="144"/>
      <c r="AB136" s="144"/>
    </row>
    <row r="137" spans="1:28" ht="12" customHeight="1" x14ac:dyDescent="0.3">
      <c r="A137" s="497"/>
      <c r="B137" s="15">
        <v>26</v>
      </c>
      <c r="C137" s="468">
        <f t="shared" si="43"/>
        <v>0</v>
      </c>
      <c r="D137" s="470"/>
      <c r="E137" s="468" t="str">
        <f t="shared" si="44"/>
        <v/>
      </c>
      <c r="F137" s="469"/>
      <c r="G137" s="469"/>
      <c r="H137" s="470"/>
      <c r="I137" s="468">
        <f t="shared" si="45"/>
        <v>0</v>
      </c>
      <c r="J137" s="469"/>
      <c r="K137" s="470"/>
      <c r="L137" s="67" t="str">
        <f t="shared" si="46"/>
        <v/>
      </c>
      <c r="M137" s="17">
        <f t="shared" si="38"/>
        <v>0</v>
      </c>
      <c r="N137" s="70" t="e">
        <f t="shared" si="47"/>
        <v>#VALUE!</v>
      </c>
      <c r="R137" s="58">
        <f t="shared" si="39"/>
        <v>0</v>
      </c>
      <c r="S137" s="83" t="str">
        <f t="shared" si="40"/>
        <v/>
      </c>
      <c r="T137" s="58">
        <f t="shared" si="48"/>
        <v>0</v>
      </c>
      <c r="U137" s="58" t="str">
        <f t="shared" si="48"/>
        <v/>
      </c>
      <c r="V137" s="58"/>
      <c r="W137" s="58"/>
      <c r="X137" s="58">
        <f t="shared" si="42"/>
        <v>0</v>
      </c>
      <c r="Y137" s="144"/>
      <c r="Z137" s="144"/>
      <c r="AA137" s="144"/>
      <c r="AB137" s="144"/>
    </row>
    <row r="138" spans="1:28" ht="12" customHeight="1" x14ac:dyDescent="0.3">
      <c r="A138" s="497"/>
      <c r="B138" s="15">
        <v>27</v>
      </c>
      <c r="C138" s="468">
        <f t="shared" si="43"/>
        <v>0</v>
      </c>
      <c r="D138" s="470"/>
      <c r="E138" s="468" t="str">
        <f t="shared" si="44"/>
        <v/>
      </c>
      <c r="F138" s="469"/>
      <c r="G138" s="469"/>
      <c r="H138" s="470"/>
      <c r="I138" s="468">
        <f t="shared" si="45"/>
        <v>0</v>
      </c>
      <c r="J138" s="469"/>
      <c r="K138" s="470"/>
      <c r="L138" s="67" t="str">
        <f t="shared" si="46"/>
        <v/>
      </c>
      <c r="M138" s="17">
        <f t="shared" si="38"/>
        <v>0</v>
      </c>
      <c r="N138" s="70" t="e">
        <f t="shared" si="47"/>
        <v>#VALUE!</v>
      </c>
      <c r="R138" s="58">
        <f t="shared" si="39"/>
        <v>0</v>
      </c>
      <c r="S138" s="83" t="str">
        <f t="shared" si="40"/>
        <v/>
      </c>
      <c r="T138" s="58">
        <f t="shared" si="48"/>
        <v>0</v>
      </c>
      <c r="U138" s="58" t="str">
        <f t="shared" si="48"/>
        <v/>
      </c>
      <c r="V138" s="58"/>
      <c r="W138" s="58"/>
      <c r="X138" s="58">
        <f t="shared" si="42"/>
        <v>0</v>
      </c>
      <c r="Y138" s="144"/>
      <c r="Z138" s="144"/>
      <c r="AA138" s="144"/>
      <c r="AB138" s="144"/>
    </row>
    <row r="139" spans="1:28" ht="12" customHeight="1" x14ac:dyDescent="0.3">
      <c r="A139" s="497"/>
      <c r="B139" s="15">
        <v>28</v>
      </c>
      <c r="C139" s="468">
        <f t="shared" si="43"/>
        <v>0</v>
      </c>
      <c r="D139" s="470"/>
      <c r="E139" s="468" t="str">
        <f t="shared" si="44"/>
        <v/>
      </c>
      <c r="F139" s="469"/>
      <c r="G139" s="469"/>
      <c r="H139" s="470"/>
      <c r="I139" s="468">
        <f t="shared" si="45"/>
        <v>0</v>
      </c>
      <c r="J139" s="469"/>
      <c r="K139" s="470"/>
      <c r="L139" s="67" t="str">
        <f t="shared" si="46"/>
        <v/>
      </c>
      <c r="M139" s="17">
        <f t="shared" si="38"/>
        <v>0</v>
      </c>
      <c r="N139" s="70" t="e">
        <f t="shared" si="47"/>
        <v>#VALUE!</v>
      </c>
      <c r="R139" s="58">
        <f t="shared" si="39"/>
        <v>0</v>
      </c>
      <c r="S139" s="83" t="str">
        <f t="shared" si="40"/>
        <v/>
      </c>
      <c r="T139" s="58">
        <f t="shared" si="48"/>
        <v>0</v>
      </c>
      <c r="U139" s="58" t="str">
        <f t="shared" si="48"/>
        <v/>
      </c>
      <c r="V139" s="58"/>
      <c r="W139" s="58"/>
      <c r="X139" s="58">
        <f t="shared" si="42"/>
        <v>0</v>
      </c>
      <c r="Y139" s="144"/>
      <c r="Z139" s="144"/>
      <c r="AA139" s="144"/>
      <c r="AB139" s="144"/>
    </row>
    <row r="140" spans="1:28" ht="12" customHeight="1" x14ac:dyDescent="0.3">
      <c r="A140" s="497"/>
      <c r="B140" s="15">
        <v>29</v>
      </c>
      <c r="C140" s="468">
        <f t="shared" si="43"/>
        <v>0</v>
      </c>
      <c r="D140" s="470"/>
      <c r="E140" s="468" t="str">
        <f t="shared" si="44"/>
        <v/>
      </c>
      <c r="F140" s="469"/>
      <c r="G140" s="469"/>
      <c r="H140" s="470"/>
      <c r="I140" s="468">
        <f t="shared" si="45"/>
        <v>0</v>
      </c>
      <c r="J140" s="469"/>
      <c r="K140" s="470"/>
      <c r="L140" s="67" t="str">
        <f t="shared" si="46"/>
        <v/>
      </c>
      <c r="M140" s="17">
        <f t="shared" si="38"/>
        <v>0</v>
      </c>
      <c r="N140" s="70" t="e">
        <f t="shared" si="47"/>
        <v>#VALUE!</v>
      </c>
      <c r="R140" s="58">
        <f t="shared" si="39"/>
        <v>0</v>
      </c>
      <c r="S140" s="83" t="str">
        <f t="shared" si="40"/>
        <v/>
      </c>
      <c r="T140" s="58">
        <f t="shared" si="48"/>
        <v>0</v>
      </c>
      <c r="U140" s="58" t="str">
        <f t="shared" si="48"/>
        <v/>
      </c>
      <c r="V140" s="58"/>
      <c r="W140" s="58"/>
      <c r="X140" s="58">
        <f t="shared" si="42"/>
        <v>0</v>
      </c>
      <c r="Y140" s="144"/>
      <c r="Z140" s="144"/>
      <c r="AA140" s="144"/>
      <c r="AB140" s="144"/>
    </row>
    <row r="141" spans="1:28" ht="12" customHeight="1" x14ac:dyDescent="0.3">
      <c r="A141" s="497"/>
      <c r="B141" s="15">
        <v>30</v>
      </c>
      <c r="C141" s="468">
        <f t="shared" si="43"/>
        <v>0</v>
      </c>
      <c r="D141" s="470"/>
      <c r="E141" s="468" t="str">
        <f t="shared" si="44"/>
        <v/>
      </c>
      <c r="F141" s="469"/>
      <c r="G141" s="469"/>
      <c r="H141" s="470"/>
      <c r="I141" s="468">
        <f t="shared" si="45"/>
        <v>0</v>
      </c>
      <c r="J141" s="469"/>
      <c r="K141" s="470"/>
      <c r="L141" s="67" t="str">
        <f t="shared" si="46"/>
        <v/>
      </c>
      <c r="M141" s="17">
        <f t="shared" si="38"/>
        <v>0</v>
      </c>
      <c r="N141" s="70" t="e">
        <f t="shared" si="47"/>
        <v>#VALUE!</v>
      </c>
      <c r="R141" s="58">
        <f t="shared" si="39"/>
        <v>0</v>
      </c>
      <c r="S141" s="83" t="str">
        <f t="shared" si="40"/>
        <v/>
      </c>
      <c r="T141" s="58">
        <f t="shared" si="48"/>
        <v>0</v>
      </c>
      <c r="U141" s="58" t="str">
        <f t="shared" si="48"/>
        <v/>
      </c>
      <c r="V141" s="58"/>
      <c r="W141" s="58"/>
      <c r="X141" s="58">
        <f t="shared" si="42"/>
        <v>0</v>
      </c>
      <c r="Y141" s="144"/>
      <c r="Z141" s="144"/>
      <c r="AA141" s="144"/>
      <c r="AB141" s="144"/>
    </row>
    <row r="142" spans="1:28" ht="12" customHeight="1" x14ac:dyDescent="0.3">
      <c r="A142" s="497"/>
      <c r="B142" s="15">
        <v>31</v>
      </c>
      <c r="C142" s="468">
        <f t="shared" si="43"/>
        <v>0</v>
      </c>
      <c r="D142" s="470"/>
      <c r="E142" s="468" t="str">
        <f t="shared" si="44"/>
        <v/>
      </c>
      <c r="F142" s="469"/>
      <c r="G142" s="469"/>
      <c r="H142" s="470"/>
      <c r="I142" s="468">
        <f t="shared" si="45"/>
        <v>0</v>
      </c>
      <c r="J142" s="469"/>
      <c r="K142" s="470"/>
      <c r="L142" s="67" t="str">
        <f t="shared" si="46"/>
        <v/>
      </c>
      <c r="M142" s="17">
        <f t="shared" si="38"/>
        <v>0</v>
      </c>
      <c r="N142" s="70" t="e">
        <f t="shared" si="47"/>
        <v>#VALUE!</v>
      </c>
      <c r="R142" s="58">
        <f t="shared" si="39"/>
        <v>0</v>
      </c>
      <c r="S142" s="83" t="str">
        <f t="shared" si="40"/>
        <v/>
      </c>
      <c r="T142" s="58">
        <f t="shared" si="48"/>
        <v>0</v>
      </c>
      <c r="U142" s="58" t="str">
        <f t="shared" si="48"/>
        <v/>
      </c>
      <c r="V142" s="58"/>
      <c r="W142" s="58"/>
      <c r="X142" s="58">
        <f t="shared" si="42"/>
        <v>0</v>
      </c>
      <c r="Y142" s="144"/>
      <c r="Z142" s="144"/>
      <c r="AA142" s="144"/>
      <c r="AB142" s="144"/>
    </row>
    <row r="143" spans="1:28" ht="12" customHeight="1" x14ac:dyDescent="0.3">
      <c r="A143" s="497"/>
      <c r="B143" s="15">
        <v>32</v>
      </c>
      <c r="C143" s="468">
        <f t="shared" si="43"/>
        <v>0</v>
      </c>
      <c r="D143" s="470"/>
      <c r="E143" s="468" t="str">
        <f t="shared" si="44"/>
        <v/>
      </c>
      <c r="F143" s="469"/>
      <c r="G143" s="469"/>
      <c r="H143" s="470"/>
      <c r="I143" s="468">
        <f t="shared" si="45"/>
        <v>0</v>
      </c>
      <c r="J143" s="469"/>
      <c r="K143" s="470"/>
      <c r="L143" s="67" t="str">
        <f t="shared" si="46"/>
        <v/>
      </c>
      <c r="M143" s="17">
        <f t="shared" si="38"/>
        <v>0</v>
      </c>
      <c r="N143" s="70" t="e">
        <f t="shared" si="47"/>
        <v>#VALUE!</v>
      </c>
      <c r="R143" s="58">
        <f t="shared" si="39"/>
        <v>0</v>
      </c>
      <c r="S143" s="83" t="str">
        <f t="shared" si="40"/>
        <v/>
      </c>
      <c r="T143" s="58">
        <f t="shared" si="48"/>
        <v>0</v>
      </c>
      <c r="U143" s="58" t="str">
        <f t="shared" si="48"/>
        <v/>
      </c>
      <c r="V143" s="58"/>
      <c r="W143" s="58"/>
      <c r="X143" s="58">
        <f t="shared" si="42"/>
        <v>0</v>
      </c>
      <c r="Y143" s="144"/>
      <c r="Z143" s="144"/>
      <c r="AA143" s="144"/>
      <c r="AB143" s="144"/>
    </row>
    <row r="144" spans="1:28" ht="12" customHeight="1" x14ac:dyDescent="0.3">
      <c r="A144" s="497"/>
      <c r="B144" s="15">
        <v>33</v>
      </c>
      <c r="C144" s="468">
        <f t="shared" si="43"/>
        <v>0</v>
      </c>
      <c r="D144" s="470"/>
      <c r="E144" s="468" t="str">
        <f t="shared" si="44"/>
        <v/>
      </c>
      <c r="F144" s="469"/>
      <c r="G144" s="469"/>
      <c r="H144" s="470"/>
      <c r="I144" s="468">
        <f t="shared" si="45"/>
        <v>0</v>
      </c>
      <c r="J144" s="469"/>
      <c r="K144" s="470"/>
      <c r="L144" s="67" t="str">
        <f t="shared" si="46"/>
        <v/>
      </c>
      <c r="M144" s="17">
        <f t="shared" si="38"/>
        <v>0</v>
      </c>
      <c r="N144" s="70" t="e">
        <f t="shared" si="47"/>
        <v>#VALUE!</v>
      </c>
      <c r="R144" s="58">
        <f t="shared" ref="R144:R161" si="49">IF($B144&lt;=$U$4,VLOOKUP($B144,XEQUIP,R$110,FALSE),0)</f>
        <v>0</v>
      </c>
      <c r="S144" s="83" t="str">
        <f t="shared" ref="S144:S161" si="50">IF(R144=$Y$4,Y37,IF($B144&lt;=$U$4,VLOOKUP($B144,XEQUIP,S$110,FALSE),0))</f>
        <v/>
      </c>
      <c r="T144" s="58">
        <f t="shared" si="48"/>
        <v>0</v>
      </c>
      <c r="U144" s="58" t="str">
        <f t="shared" si="48"/>
        <v/>
      </c>
      <c r="V144" s="58"/>
      <c r="W144" s="58"/>
      <c r="X144" s="58">
        <f t="shared" ref="X144:X161" si="51">IF($B144&lt;=$U$4,VLOOKUP($B144,XEQUIP,X$110,FALSE),0)</f>
        <v>0</v>
      </c>
      <c r="Y144" s="144"/>
      <c r="Z144" s="144"/>
      <c r="AA144" s="144"/>
      <c r="AB144" s="144"/>
    </row>
    <row r="145" spans="1:28" ht="12" customHeight="1" x14ac:dyDescent="0.3">
      <c r="A145" s="497"/>
      <c r="B145" s="15">
        <v>34</v>
      </c>
      <c r="C145" s="468">
        <f t="shared" si="43"/>
        <v>0</v>
      </c>
      <c r="D145" s="470"/>
      <c r="E145" s="468" t="str">
        <f t="shared" si="44"/>
        <v/>
      </c>
      <c r="F145" s="469"/>
      <c r="G145" s="469"/>
      <c r="H145" s="470"/>
      <c r="I145" s="468">
        <f t="shared" si="45"/>
        <v>0</v>
      </c>
      <c r="J145" s="469"/>
      <c r="K145" s="470"/>
      <c r="L145" s="67" t="str">
        <f t="shared" si="46"/>
        <v/>
      </c>
      <c r="M145" s="17">
        <f t="shared" si="38"/>
        <v>0</v>
      </c>
      <c r="N145" s="70" t="e">
        <f t="shared" si="47"/>
        <v>#VALUE!</v>
      </c>
      <c r="R145" s="58">
        <f t="shared" si="49"/>
        <v>0</v>
      </c>
      <c r="S145" s="83" t="str">
        <f t="shared" si="50"/>
        <v/>
      </c>
      <c r="T145" s="58">
        <f t="shared" si="48"/>
        <v>0</v>
      </c>
      <c r="U145" s="58" t="str">
        <f t="shared" si="48"/>
        <v/>
      </c>
      <c r="V145" s="58"/>
      <c r="W145" s="58"/>
      <c r="X145" s="58">
        <f t="shared" si="51"/>
        <v>0</v>
      </c>
      <c r="Y145" s="144"/>
      <c r="Z145" s="144"/>
      <c r="AA145" s="144"/>
      <c r="AB145" s="144"/>
    </row>
    <row r="146" spans="1:28" ht="12" customHeight="1" x14ac:dyDescent="0.3">
      <c r="A146" s="497"/>
      <c r="B146" s="15">
        <v>35</v>
      </c>
      <c r="C146" s="468">
        <f t="shared" si="43"/>
        <v>0</v>
      </c>
      <c r="D146" s="470"/>
      <c r="E146" s="468" t="str">
        <f t="shared" si="44"/>
        <v/>
      </c>
      <c r="F146" s="469"/>
      <c r="G146" s="469"/>
      <c r="H146" s="470"/>
      <c r="I146" s="468">
        <f t="shared" si="45"/>
        <v>0</v>
      </c>
      <c r="J146" s="469"/>
      <c r="K146" s="470"/>
      <c r="L146" s="67" t="str">
        <f t="shared" si="46"/>
        <v/>
      </c>
      <c r="M146" s="17">
        <f t="shared" si="38"/>
        <v>0</v>
      </c>
      <c r="N146" s="70" t="e">
        <f t="shared" si="47"/>
        <v>#VALUE!</v>
      </c>
      <c r="R146" s="58">
        <f t="shared" si="49"/>
        <v>0</v>
      </c>
      <c r="S146" s="83" t="str">
        <f t="shared" si="50"/>
        <v/>
      </c>
      <c r="T146" s="58">
        <f t="shared" si="48"/>
        <v>0</v>
      </c>
      <c r="U146" s="58" t="str">
        <f t="shared" si="48"/>
        <v/>
      </c>
      <c r="V146" s="58"/>
      <c r="W146" s="58"/>
      <c r="X146" s="58">
        <f t="shared" si="51"/>
        <v>0</v>
      </c>
      <c r="Y146" s="144"/>
      <c r="Z146" s="144"/>
      <c r="AA146" s="144"/>
      <c r="AB146" s="144"/>
    </row>
    <row r="147" spans="1:28" ht="12" customHeight="1" x14ac:dyDescent="0.3">
      <c r="A147" s="497"/>
      <c r="B147" s="15">
        <v>36</v>
      </c>
      <c r="C147" s="468">
        <f t="shared" si="43"/>
        <v>0</v>
      </c>
      <c r="D147" s="470"/>
      <c r="E147" s="468" t="str">
        <f t="shared" si="44"/>
        <v/>
      </c>
      <c r="F147" s="469"/>
      <c r="G147" s="469"/>
      <c r="H147" s="470"/>
      <c r="I147" s="468">
        <f t="shared" si="45"/>
        <v>0</v>
      </c>
      <c r="J147" s="469"/>
      <c r="K147" s="470"/>
      <c r="L147" s="67" t="str">
        <f t="shared" si="46"/>
        <v/>
      </c>
      <c r="M147" s="17">
        <f t="shared" si="38"/>
        <v>0</v>
      </c>
      <c r="N147" s="70" t="e">
        <f t="shared" si="47"/>
        <v>#VALUE!</v>
      </c>
      <c r="R147" s="58">
        <f t="shared" si="49"/>
        <v>0</v>
      </c>
      <c r="S147" s="83" t="str">
        <f t="shared" si="50"/>
        <v/>
      </c>
      <c r="T147" s="58">
        <f t="shared" si="48"/>
        <v>0</v>
      </c>
      <c r="U147" s="58" t="str">
        <f t="shared" si="48"/>
        <v/>
      </c>
      <c r="V147" s="58"/>
      <c r="W147" s="58"/>
      <c r="X147" s="58">
        <f t="shared" si="51"/>
        <v>0</v>
      </c>
      <c r="Y147" s="144"/>
      <c r="Z147" s="144"/>
      <c r="AA147" s="144"/>
      <c r="AB147" s="144"/>
    </row>
    <row r="148" spans="1:28" ht="12" customHeight="1" x14ac:dyDescent="0.3">
      <c r="A148" s="497"/>
      <c r="B148" s="15">
        <v>37</v>
      </c>
      <c r="C148" s="468">
        <f t="shared" si="43"/>
        <v>0</v>
      </c>
      <c r="D148" s="470"/>
      <c r="E148" s="468" t="str">
        <f t="shared" si="44"/>
        <v/>
      </c>
      <c r="F148" s="469"/>
      <c r="G148" s="469"/>
      <c r="H148" s="470"/>
      <c r="I148" s="468">
        <f t="shared" si="45"/>
        <v>0</v>
      </c>
      <c r="J148" s="469"/>
      <c r="K148" s="470"/>
      <c r="L148" s="67" t="str">
        <f t="shared" si="46"/>
        <v/>
      </c>
      <c r="M148" s="17">
        <f t="shared" si="38"/>
        <v>0</v>
      </c>
      <c r="N148" s="70" t="e">
        <f t="shared" si="47"/>
        <v>#VALUE!</v>
      </c>
      <c r="R148" s="58">
        <f t="shared" si="49"/>
        <v>0</v>
      </c>
      <c r="S148" s="83" t="str">
        <f t="shared" si="50"/>
        <v/>
      </c>
      <c r="T148" s="58">
        <f t="shared" si="48"/>
        <v>0</v>
      </c>
      <c r="U148" s="58" t="str">
        <f t="shared" si="48"/>
        <v/>
      </c>
      <c r="V148" s="58"/>
      <c r="W148" s="58"/>
      <c r="X148" s="58">
        <f t="shared" si="51"/>
        <v>0</v>
      </c>
      <c r="Y148" s="144"/>
      <c r="Z148" s="144"/>
      <c r="AA148" s="144"/>
      <c r="AB148" s="144"/>
    </row>
    <row r="149" spans="1:28" ht="12" customHeight="1" x14ac:dyDescent="0.3">
      <c r="A149" s="497"/>
      <c r="B149" s="15">
        <v>38</v>
      </c>
      <c r="C149" s="468">
        <f t="shared" si="43"/>
        <v>0</v>
      </c>
      <c r="D149" s="470"/>
      <c r="E149" s="468" t="str">
        <f t="shared" si="44"/>
        <v/>
      </c>
      <c r="F149" s="469"/>
      <c r="G149" s="469"/>
      <c r="H149" s="470"/>
      <c r="I149" s="468">
        <f t="shared" si="45"/>
        <v>0</v>
      </c>
      <c r="J149" s="469"/>
      <c r="K149" s="470"/>
      <c r="L149" s="67" t="str">
        <f t="shared" si="46"/>
        <v/>
      </c>
      <c r="M149" s="17">
        <f t="shared" si="38"/>
        <v>0</v>
      </c>
      <c r="N149" s="70" t="e">
        <f t="shared" si="47"/>
        <v>#VALUE!</v>
      </c>
      <c r="R149" s="58">
        <f t="shared" si="49"/>
        <v>0</v>
      </c>
      <c r="S149" s="83" t="str">
        <f t="shared" si="50"/>
        <v/>
      </c>
      <c r="T149" s="58">
        <f t="shared" si="48"/>
        <v>0</v>
      </c>
      <c r="U149" s="58" t="str">
        <f t="shared" si="48"/>
        <v/>
      </c>
      <c r="V149" s="58"/>
      <c r="W149" s="58"/>
      <c r="X149" s="58">
        <f t="shared" si="51"/>
        <v>0</v>
      </c>
      <c r="Y149" s="144"/>
      <c r="Z149" s="144"/>
      <c r="AA149" s="144"/>
      <c r="AB149" s="144"/>
    </row>
    <row r="150" spans="1:28" ht="12" customHeight="1" x14ac:dyDescent="0.3">
      <c r="A150" s="497"/>
      <c r="B150" s="15">
        <v>39</v>
      </c>
      <c r="C150" s="468">
        <f t="shared" si="43"/>
        <v>0</v>
      </c>
      <c r="D150" s="470"/>
      <c r="E150" s="468" t="str">
        <f t="shared" si="44"/>
        <v/>
      </c>
      <c r="F150" s="469"/>
      <c r="G150" s="469"/>
      <c r="H150" s="470"/>
      <c r="I150" s="468">
        <f t="shared" si="45"/>
        <v>0</v>
      </c>
      <c r="J150" s="469"/>
      <c r="K150" s="470"/>
      <c r="L150" s="67" t="str">
        <f t="shared" si="46"/>
        <v/>
      </c>
      <c r="M150" s="17">
        <f t="shared" si="38"/>
        <v>0</v>
      </c>
      <c r="N150" s="70" t="e">
        <f t="shared" si="47"/>
        <v>#VALUE!</v>
      </c>
      <c r="R150" s="58">
        <f t="shared" si="49"/>
        <v>0</v>
      </c>
      <c r="S150" s="83" t="str">
        <f t="shared" si="50"/>
        <v/>
      </c>
      <c r="T150" s="58">
        <f t="shared" si="48"/>
        <v>0</v>
      </c>
      <c r="U150" s="58" t="str">
        <f t="shared" si="48"/>
        <v/>
      </c>
      <c r="V150" s="58"/>
      <c r="W150" s="58"/>
      <c r="X150" s="58">
        <f t="shared" si="51"/>
        <v>0</v>
      </c>
      <c r="Y150" s="144"/>
      <c r="Z150" s="144"/>
      <c r="AA150" s="144"/>
      <c r="AB150" s="144"/>
    </row>
    <row r="151" spans="1:28" ht="12" customHeight="1" x14ac:dyDescent="0.3">
      <c r="A151" s="497"/>
      <c r="B151" s="15">
        <v>40</v>
      </c>
      <c r="C151" s="468">
        <f t="shared" si="43"/>
        <v>0</v>
      </c>
      <c r="D151" s="470"/>
      <c r="E151" s="468" t="str">
        <f t="shared" si="44"/>
        <v/>
      </c>
      <c r="F151" s="469"/>
      <c r="G151" s="469"/>
      <c r="H151" s="470"/>
      <c r="I151" s="468">
        <f t="shared" si="45"/>
        <v>0</v>
      </c>
      <c r="J151" s="469"/>
      <c r="K151" s="470"/>
      <c r="L151" s="67" t="str">
        <f t="shared" si="46"/>
        <v/>
      </c>
      <c r="M151" s="17">
        <f t="shared" si="38"/>
        <v>0</v>
      </c>
      <c r="N151" s="70" t="e">
        <f t="shared" si="47"/>
        <v>#VALUE!</v>
      </c>
      <c r="R151" s="58">
        <f t="shared" si="49"/>
        <v>0</v>
      </c>
      <c r="S151" s="83" t="str">
        <f t="shared" si="50"/>
        <v/>
      </c>
      <c r="T151" s="58">
        <f t="shared" si="48"/>
        <v>0</v>
      </c>
      <c r="U151" s="58" t="str">
        <f t="shared" si="48"/>
        <v/>
      </c>
      <c r="V151" s="58"/>
      <c r="W151" s="58"/>
      <c r="X151" s="58">
        <f t="shared" si="51"/>
        <v>0</v>
      </c>
      <c r="Y151" s="144"/>
      <c r="Z151" s="144"/>
      <c r="AA151" s="144"/>
      <c r="AB151" s="144"/>
    </row>
    <row r="152" spans="1:28" ht="12" customHeight="1" x14ac:dyDescent="0.3">
      <c r="A152" s="497"/>
      <c r="B152" s="15">
        <v>41</v>
      </c>
      <c r="C152" s="468">
        <f t="shared" si="43"/>
        <v>0</v>
      </c>
      <c r="D152" s="470"/>
      <c r="E152" s="468" t="str">
        <f t="shared" si="44"/>
        <v/>
      </c>
      <c r="F152" s="469"/>
      <c r="G152" s="469"/>
      <c r="H152" s="470"/>
      <c r="I152" s="468">
        <f t="shared" si="45"/>
        <v>0</v>
      </c>
      <c r="J152" s="469"/>
      <c r="K152" s="470"/>
      <c r="L152" s="67" t="str">
        <f t="shared" si="46"/>
        <v/>
      </c>
      <c r="M152" s="17">
        <f t="shared" si="38"/>
        <v>0</v>
      </c>
      <c r="N152" s="70" t="e">
        <f t="shared" si="47"/>
        <v>#VALUE!</v>
      </c>
      <c r="R152" s="58">
        <f t="shared" si="49"/>
        <v>0</v>
      </c>
      <c r="S152" s="83" t="str">
        <f t="shared" si="50"/>
        <v/>
      </c>
      <c r="T152" s="58">
        <f t="shared" ref="T152:U161" si="52">IF($B152&lt;=$U$4,VLOOKUP($B152,XEQUIP,T$110,FALSE),0)</f>
        <v>0</v>
      </c>
      <c r="U152" s="58" t="str">
        <f t="shared" si="52"/>
        <v/>
      </c>
      <c r="V152" s="58"/>
      <c r="W152" s="58"/>
      <c r="X152" s="58">
        <f t="shared" si="51"/>
        <v>0</v>
      </c>
      <c r="Y152" s="144"/>
      <c r="Z152" s="144"/>
      <c r="AA152" s="144"/>
      <c r="AB152" s="144"/>
    </row>
    <row r="153" spans="1:28" ht="12" customHeight="1" x14ac:dyDescent="0.3">
      <c r="A153" s="497"/>
      <c r="B153" s="15">
        <v>42</v>
      </c>
      <c r="C153" s="468">
        <f t="shared" si="43"/>
        <v>0</v>
      </c>
      <c r="D153" s="470"/>
      <c r="E153" s="468" t="str">
        <f t="shared" si="44"/>
        <v/>
      </c>
      <c r="F153" s="469"/>
      <c r="G153" s="469"/>
      <c r="H153" s="470"/>
      <c r="I153" s="468">
        <f t="shared" si="45"/>
        <v>0</v>
      </c>
      <c r="J153" s="469"/>
      <c r="K153" s="470"/>
      <c r="L153" s="67" t="str">
        <f t="shared" si="46"/>
        <v/>
      </c>
      <c r="M153" s="17">
        <f t="shared" si="38"/>
        <v>0</v>
      </c>
      <c r="N153" s="70" t="e">
        <f t="shared" si="47"/>
        <v>#VALUE!</v>
      </c>
      <c r="R153" s="58">
        <f t="shared" si="49"/>
        <v>0</v>
      </c>
      <c r="S153" s="83" t="str">
        <f t="shared" si="50"/>
        <v/>
      </c>
      <c r="T153" s="58">
        <f t="shared" si="52"/>
        <v>0</v>
      </c>
      <c r="U153" s="58" t="str">
        <f t="shared" si="52"/>
        <v/>
      </c>
      <c r="V153" s="58"/>
      <c r="W153" s="58"/>
      <c r="X153" s="58">
        <f t="shared" si="51"/>
        <v>0</v>
      </c>
      <c r="Y153" s="144"/>
      <c r="Z153" s="144"/>
      <c r="AA153" s="144"/>
      <c r="AB153" s="144"/>
    </row>
    <row r="154" spans="1:28" ht="12" customHeight="1" x14ac:dyDescent="0.3">
      <c r="A154" s="497"/>
      <c r="B154" s="15">
        <v>43</v>
      </c>
      <c r="C154" s="468">
        <f t="shared" si="43"/>
        <v>0</v>
      </c>
      <c r="D154" s="470"/>
      <c r="E154" s="468" t="str">
        <f t="shared" si="44"/>
        <v/>
      </c>
      <c r="F154" s="469"/>
      <c r="G154" s="469"/>
      <c r="H154" s="470"/>
      <c r="I154" s="468">
        <f t="shared" si="45"/>
        <v>0</v>
      </c>
      <c r="J154" s="469"/>
      <c r="K154" s="470"/>
      <c r="L154" s="67" t="str">
        <f t="shared" si="46"/>
        <v/>
      </c>
      <c r="M154" s="17">
        <f t="shared" si="38"/>
        <v>0</v>
      </c>
      <c r="N154" s="70" t="e">
        <f t="shared" si="47"/>
        <v>#VALUE!</v>
      </c>
      <c r="R154" s="58">
        <f t="shared" si="49"/>
        <v>0</v>
      </c>
      <c r="S154" s="83" t="str">
        <f t="shared" si="50"/>
        <v/>
      </c>
      <c r="T154" s="58">
        <f t="shared" si="52"/>
        <v>0</v>
      </c>
      <c r="U154" s="58" t="str">
        <f t="shared" si="52"/>
        <v/>
      </c>
      <c r="V154" s="58"/>
      <c r="W154" s="58"/>
      <c r="X154" s="58">
        <f t="shared" si="51"/>
        <v>0</v>
      </c>
      <c r="Y154" s="144"/>
      <c r="Z154" s="144"/>
      <c r="AA154" s="144"/>
      <c r="AB154" s="144"/>
    </row>
    <row r="155" spans="1:28" ht="12" customHeight="1" x14ac:dyDescent="0.3">
      <c r="A155" s="497"/>
      <c r="B155" s="15">
        <v>44</v>
      </c>
      <c r="C155" s="468">
        <f t="shared" si="43"/>
        <v>0</v>
      </c>
      <c r="D155" s="470"/>
      <c r="E155" s="468" t="str">
        <f t="shared" si="44"/>
        <v/>
      </c>
      <c r="F155" s="469"/>
      <c r="G155" s="469"/>
      <c r="H155" s="470"/>
      <c r="I155" s="468">
        <f t="shared" si="45"/>
        <v>0</v>
      </c>
      <c r="J155" s="469"/>
      <c r="K155" s="470"/>
      <c r="L155" s="67" t="str">
        <f t="shared" si="46"/>
        <v/>
      </c>
      <c r="M155" s="17">
        <f t="shared" si="38"/>
        <v>0</v>
      </c>
      <c r="N155" s="70" t="e">
        <f t="shared" si="47"/>
        <v>#VALUE!</v>
      </c>
      <c r="R155" s="58">
        <f t="shared" si="49"/>
        <v>0</v>
      </c>
      <c r="S155" s="83" t="str">
        <f t="shared" si="50"/>
        <v/>
      </c>
      <c r="T155" s="58">
        <f t="shared" si="52"/>
        <v>0</v>
      </c>
      <c r="U155" s="58" t="str">
        <f t="shared" si="52"/>
        <v/>
      </c>
      <c r="V155" s="58"/>
      <c r="W155" s="58"/>
      <c r="X155" s="58">
        <f t="shared" si="51"/>
        <v>0</v>
      </c>
      <c r="Y155" s="144"/>
      <c r="Z155" s="144"/>
      <c r="AA155" s="144"/>
      <c r="AB155" s="144"/>
    </row>
    <row r="156" spans="1:28" ht="12" customHeight="1" x14ac:dyDescent="0.3">
      <c r="A156" s="497"/>
      <c r="B156" s="15">
        <v>45</v>
      </c>
      <c r="C156" s="468">
        <f t="shared" si="43"/>
        <v>0</v>
      </c>
      <c r="D156" s="470"/>
      <c r="E156" s="468" t="str">
        <f t="shared" si="44"/>
        <v/>
      </c>
      <c r="F156" s="469"/>
      <c r="G156" s="469"/>
      <c r="H156" s="470"/>
      <c r="I156" s="468">
        <f t="shared" si="45"/>
        <v>0</v>
      </c>
      <c r="J156" s="469"/>
      <c r="K156" s="470"/>
      <c r="L156" s="67" t="str">
        <f t="shared" si="46"/>
        <v/>
      </c>
      <c r="M156" s="17">
        <f t="shared" si="38"/>
        <v>0</v>
      </c>
      <c r="N156" s="70" t="e">
        <f t="shared" si="47"/>
        <v>#VALUE!</v>
      </c>
      <c r="R156" s="58">
        <f t="shared" si="49"/>
        <v>0</v>
      </c>
      <c r="S156" s="83" t="str">
        <f t="shared" si="50"/>
        <v/>
      </c>
      <c r="T156" s="58">
        <f t="shared" si="52"/>
        <v>0</v>
      </c>
      <c r="U156" s="58" t="str">
        <f t="shared" si="52"/>
        <v/>
      </c>
      <c r="V156" s="58"/>
      <c r="W156" s="58"/>
      <c r="X156" s="58">
        <f t="shared" si="51"/>
        <v>0</v>
      </c>
      <c r="Y156" s="144"/>
      <c r="Z156" s="144"/>
      <c r="AA156" s="144"/>
      <c r="AB156" s="144"/>
    </row>
    <row r="157" spans="1:28" ht="12" customHeight="1" x14ac:dyDescent="0.3">
      <c r="A157" s="497"/>
      <c r="B157" s="15">
        <v>46</v>
      </c>
      <c r="C157" s="468">
        <f t="shared" si="43"/>
        <v>0</v>
      </c>
      <c r="D157" s="470"/>
      <c r="E157" s="468" t="str">
        <f t="shared" si="44"/>
        <v/>
      </c>
      <c r="F157" s="469"/>
      <c r="G157" s="469"/>
      <c r="H157" s="470"/>
      <c r="I157" s="468">
        <f t="shared" si="45"/>
        <v>0</v>
      </c>
      <c r="J157" s="469"/>
      <c r="K157" s="470"/>
      <c r="L157" s="67" t="str">
        <f t="shared" si="46"/>
        <v/>
      </c>
      <c r="M157" s="17">
        <f t="shared" si="38"/>
        <v>0</v>
      </c>
      <c r="N157" s="70" t="e">
        <f t="shared" si="47"/>
        <v>#VALUE!</v>
      </c>
      <c r="R157" s="58">
        <f t="shared" si="49"/>
        <v>0</v>
      </c>
      <c r="S157" s="83" t="str">
        <f t="shared" si="50"/>
        <v/>
      </c>
      <c r="T157" s="58">
        <f t="shared" si="52"/>
        <v>0</v>
      </c>
      <c r="U157" s="58" t="str">
        <f t="shared" si="52"/>
        <v/>
      </c>
      <c r="V157" s="58"/>
      <c r="W157" s="58"/>
      <c r="X157" s="58">
        <f t="shared" si="51"/>
        <v>0</v>
      </c>
      <c r="Y157" s="144"/>
      <c r="Z157" s="144"/>
      <c r="AA157" s="144"/>
      <c r="AB157" s="144"/>
    </row>
    <row r="158" spans="1:28" ht="12" customHeight="1" x14ac:dyDescent="0.3">
      <c r="A158" s="497"/>
      <c r="B158" s="15">
        <v>47</v>
      </c>
      <c r="C158" s="468">
        <f t="shared" si="43"/>
        <v>0</v>
      </c>
      <c r="D158" s="470"/>
      <c r="E158" s="468" t="str">
        <f t="shared" si="44"/>
        <v/>
      </c>
      <c r="F158" s="469"/>
      <c r="G158" s="469"/>
      <c r="H158" s="470"/>
      <c r="I158" s="468">
        <f t="shared" si="45"/>
        <v>0</v>
      </c>
      <c r="J158" s="469"/>
      <c r="K158" s="470"/>
      <c r="L158" s="67" t="str">
        <f t="shared" si="46"/>
        <v/>
      </c>
      <c r="M158" s="17">
        <f t="shared" si="38"/>
        <v>0</v>
      </c>
      <c r="N158" s="70" t="e">
        <f t="shared" si="47"/>
        <v>#VALUE!</v>
      </c>
      <c r="R158" s="58">
        <f t="shared" si="49"/>
        <v>0</v>
      </c>
      <c r="S158" s="83" t="str">
        <f t="shared" si="50"/>
        <v/>
      </c>
      <c r="T158" s="58">
        <f t="shared" si="52"/>
        <v>0</v>
      </c>
      <c r="U158" s="58" t="str">
        <f t="shared" si="52"/>
        <v/>
      </c>
      <c r="V158" s="58"/>
      <c r="W158" s="58"/>
      <c r="X158" s="58">
        <f t="shared" si="51"/>
        <v>0</v>
      </c>
      <c r="Y158" s="144"/>
      <c r="Z158" s="144"/>
      <c r="AA158" s="144"/>
      <c r="AB158" s="144"/>
    </row>
    <row r="159" spans="1:28" ht="12" customHeight="1" x14ac:dyDescent="0.3">
      <c r="A159" s="497"/>
      <c r="B159" s="15">
        <v>48</v>
      </c>
      <c r="C159" s="468">
        <f t="shared" si="43"/>
        <v>0</v>
      </c>
      <c r="D159" s="470"/>
      <c r="E159" s="468" t="str">
        <f t="shared" si="44"/>
        <v/>
      </c>
      <c r="F159" s="469"/>
      <c r="G159" s="469"/>
      <c r="H159" s="470"/>
      <c r="I159" s="468">
        <f t="shared" si="45"/>
        <v>0</v>
      </c>
      <c r="J159" s="469"/>
      <c r="K159" s="470"/>
      <c r="L159" s="67" t="str">
        <f t="shared" si="46"/>
        <v/>
      </c>
      <c r="M159" s="17">
        <f t="shared" si="38"/>
        <v>0</v>
      </c>
      <c r="N159" s="70" t="e">
        <f t="shared" si="47"/>
        <v>#VALUE!</v>
      </c>
      <c r="R159" s="58">
        <f t="shared" si="49"/>
        <v>0</v>
      </c>
      <c r="S159" s="83" t="str">
        <f t="shared" si="50"/>
        <v/>
      </c>
      <c r="T159" s="58">
        <f t="shared" si="52"/>
        <v>0</v>
      </c>
      <c r="U159" s="58" t="str">
        <f t="shared" si="52"/>
        <v/>
      </c>
      <c r="V159" s="58"/>
      <c r="W159" s="58"/>
      <c r="X159" s="58">
        <f t="shared" si="51"/>
        <v>0</v>
      </c>
      <c r="Y159" s="144"/>
      <c r="Z159" s="144"/>
      <c r="AA159" s="144"/>
      <c r="AB159" s="144"/>
    </row>
    <row r="160" spans="1:28" ht="12" customHeight="1" x14ac:dyDescent="0.3">
      <c r="A160" s="497"/>
      <c r="B160" s="15">
        <v>49</v>
      </c>
      <c r="C160" s="468">
        <f t="shared" si="43"/>
        <v>0</v>
      </c>
      <c r="D160" s="470"/>
      <c r="E160" s="468" t="str">
        <f t="shared" si="44"/>
        <v/>
      </c>
      <c r="F160" s="469"/>
      <c r="G160" s="469"/>
      <c r="H160" s="470"/>
      <c r="I160" s="468">
        <f t="shared" si="45"/>
        <v>0</v>
      </c>
      <c r="J160" s="469"/>
      <c r="K160" s="470"/>
      <c r="L160" s="67" t="str">
        <f t="shared" si="46"/>
        <v/>
      </c>
      <c r="M160" s="17">
        <f t="shared" si="38"/>
        <v>0</v>
      </c>
      <c r="N160" s="70" t="e">
        <f t="shared" si="47"/>
        <v>#VALUE!</v>
      </c>
      <c r="R160" s="58">
        <f t="shared" si="49"/>
        <v>0</v>
      </c>
      <c r="S160" s="83" t="str">
        <f t="shared" si="50"/>
        <v/>
      </c>
      <c r="T160" s="58">
        <f t="shared" si="52"/>
        <v>0</v>
      </c>
      <c r="U160" s="58" t="str">
        <f t="shared" si="52"/>
        <v/>
      </c>
      <c r="V160" s="58"/>
      <c r="W160" s="58"/>
      <c r="X160" s="58">
        <f t="shared" si="51"/>
        <v>0</v>
      </c>
      <c r="Y160" s="144"/>
      <c r="Z160" s="144"/>
      <c r="AA160" s="144"/>
      <c r="AB160" s="144"/>
    </row>
    <row r="161" spans="1:30" ht="12" customHeight="1" thickBot="1" x14ac:dyDescent="0.35">
      <c r="A161" s="497"/>
      <c r="B161" s="15">
        <v>50</v>
      </c>
      <c r="C161" s="498">
        <f t="shared" si="43"/>
        <v>0</v>
      </c>
      <c r="D161" s="499"/>
      <c r="E161" s="498" t="str">
        <f t="shared" si="44"/>
        <v/>
      </c>
      <c r="F161" s="560"/>
      <c r="G161" s="560"/>
      <c r="H161" s="499"/>
      <c r="I161" s="498">
        <f t="shared" si="45"/>
        <v>0</v>
      </c>
      <c r="J161" s="560"/>
      <c r="K161" s="499"/>
      <c r="L161" s="67" t="str">
        <f t="shared" si="46"/>
        <v/>
      </c>
      <c r="M161" s="17">
        <f t="shared" si="38"/>
        <v>0</v>
      </c>
      <c r="N161" s="70" t="e">
        <f t="shared" si="47"/>
        <v>#VALUE!</v>
      </c>
      <c r="R161" s="58">
        <f t="shared" si="49"/>
        <v>0</v>
      </c>
      <c r="S161" s="83" t="str">
        <f t="shared" si="50"/>
        <v/>
      </c>
      <c r="T161" s="58">
        <f t="shared" si="52"/>
        <v>0</v>
      </c>
      <c r="U161" s="58" t="str">
        <f t="shared" si="52"/>
        <v/>
      </c>
      <c r="V161" s="58"/>
      <c r="W161" s="58"/>
      <c r="X161" s="58">
        <f t="shared" si="51"/>
        <v>0</v>
      </c>
      <c r="Y161" s="144"/>
      <c r="Z161" s="144"/>
      <c r="AA161" s="144"/>
      <c r="AB161" s="144"/>
    </row>
    <row r="162" spans="1:30" ht="18" customHeight="1" thickTop="1" thickBot="1" x14ac:dyDescent="0.3">
      <c r="A162" s="506" t="s">
        <v>125</v>
      </c>
      <c r="B162" s="507"/>
      <c r="C162" s="507"/>
      <c r="D162" s="507"/>
      <c r="E162" s="507"/>
      <c r="F162" s="507"/>
      <c r="G162" s="507"/>
      <c r="H162" s="507"/>
      <c r="I162" s="507"/>
      <c r="J162" s="507"/>
      <c r="K162" s="507"/>
      <c r="L162" s="507"/>
      <c r="M162" s="507"/>
      <c r="N162" s="32" t="e">
        <f>SUM(N112:N161)</f>
        <v>#VALUE!</v>
      </c>
    </row>
    <row r="163" spans="1:30" ht="14.25" customHeight="1" thickTop="1" x14ac:dyDescent="0.3">
      <c r="A163" s="565"/>
      <c r="B163" s="566"/>
      <c r="C163" s="478" t="s">
        <v>131</v>
      </c>
      <c r="D163" s="580"/>
      <c r="E163" s="573" t="s">
        <v>130</v>
      </c>
      <c r="F163" s="574"/>
      <c r="G163" s="478" t="s">
        <v>129</v>
      </c>
      <c r="H163" s="479"/>
      <c r="I163" s="550" t="s">
        <v>98</v>
      </c>
      <c r="J163" s="551"/>
      <c r="K163" s="569" t="s">
        <v>128</v>
      </c>
      <c r="L163" s="570"/>
      <c r="M163" s="72" t="s">
        <v>99</v>
      </c>
      <c r="N163" s="486" t="s">
        <v>68</v>
      </c>
      <c r="R163" s="144"/>
      <c r="S163" s="144"/>
      <c r="T163" s="144"/>
      <c r="U163" s="144"/>
      <c r="V163" s="144"/>
      <c r="W163" s="144"/>
      <c r="X163" s="144"/>
      <c r="Y163" s="144"/>
      <c r="Z163" s="144"/>
      <c r="AA163" s="144"/>
      <c r="AB163" s="144"/>
    </row>
    <row r="164" spans="1:30" s="178" customFormat="1" ht="13.5" customHeight="1" thickBot="1" x14ac:dyDescent="0.35">
      <c r="A164" s="567"/>
      <c r="B164" s="568"/>
      <c r="C164" s="480"/>
      <c r="D164" s="581"/>
      <c r="E164" s="510"/>
      <c r="F164" s="512"/>
      <c r="G164" s="480"/>
      <c r="H164" s="481"/>
      <c r="I164" s="552"/>
      <c r="J164" s="553"/>
      <c r="K164" s="571"/>
      <c r="L164" s="572"/>
      <c r="M164" s="158">
        <f>Labour!AO14</f>
        <v>0.15</v>
      </c>
      <c r="N164" s="487"/>
      <c r="R164" s="144"/>
      <c r="S164" s="144"/>
      <c r="T164" s="144"/>
      <c r="U164" s="144"/>
      <c r="V164" s="144"/>
      <c r="W164" s="144"/>
      <c r="X164" s="144"/>
      <c r="Y164" s="144"/>
      <c r="Z164" s="144"/>
      <c r="AA164" s="144"/>
      <c r="AB164" s="144"/>
    </row>
    <row r="165" spans="1:30" ht="12.75" customHeight="1" thickTop="1" x14ac:dyDescent="0.3">
      <c r="A165" s="491" t="s">
        <v>124</v>
      </c>
      <c r="B165" s="11">
        <v>1</v>
      </c>
      <c r="C165" s="627">
        <f>Labour!GN11</f>
        <v>0</v>
      </c>
      <c r="D165" s="602"/>
      <c r="E165" s="594">
        <f>Labour!GO11</f>
        <v>0</v>
      </c>
      <c r="F165" s="598"/>
      <c r="G165" s="594">
        <f>Labour!GP11</f>
        <v>0</v>
      </c>
      <c r="H165" s="598"/>
      <c r="I165" s="603">
        <f>Labour!GQ11</f>
        <v>0</v>
      </c>
      <c r="J165" s="604"/>
      <c r="K165" s="605">
        <f>Labour!GR11</f>
        <v>0</v>
      </c>
      <c r="L165" s="606"/>
      <c r="M165" s="14">
        <f>K165*$M$164</f>
        <v>0</v>
      </c>
      <c r="N165" s="69">
        <f>K165+M165</f>
        <v>0</v>
      </c>
      <c r="R165" s="144"/>
      <c r="S165" s="144"/>
      <c r="T165" s="144"/>
      <c r="U165" s="144"/>
      <c r="V165" s="144"/>
      <c r="W165" s="144"/>
      <c r="X165" s="144"/>
      <c r="Y165" s="144"/>
      <c r="Z165" s="144"/>
      <c r="AA165" s="144"/>
      <c r="AB165" s="144"/>
    </row>
    <row r="166" spans="1:30" ht="12" customHeight="1" x14ac:dyDescent="0.3">
      <c r="A166" s="492"/>
      <c r="B166" s="15">
        <v>2</v>
      </c>
      <c r="C166" s="595">
        <f>Labour!GN12</f>
        <v>0</v>
      </c>
      <c r="D166" s="596"/>
      <c r="E166" s="597">
        <f>Labour!GO12</f>
        <v>0</v>
      </c>
      <c r="F166" s="598"/>
      <c r="G166" s="597">
        <f>Labour!GP12</f>
        <v>0</v>
      </c>
      <c r="H166" s="598"/>
      <c r="I166" s="599">
        <f>Labour!GQ12</f>
        <v>0</v>
      </c>
      <c r="J166" s="600"/>
      <c r="K166" s="597">
        <f>Labour!GR12</f>
        <v>0</v>
      </c>
      <c r="L166" s="598"/>
      <c r="M166" s="17">
        <f>K166*$M$164</f>
        <v>0</v>
      </c>
      <c r="N166" s="70">
        <f>K166+M166</f>
        <v>0</v>
      </c>
      <c r="R166" s="144"/>
      <c r="S166" s="144"/>
      <c r="T166" s="144"/>
      <c r="U166" s="144"/>
      <c r="V166" s="144"/>
      <c r="W166" s="144"/>
      <c r="X166" s="144"/>
      <c r="Y166" s="144"/>
      <c r="Z166" s="144"/>
      <c r="AA166" s="144"/>
      <c r="AB166" s="144"/>
    </row>
    <row r="167" spans="1:30" ht="12" customHeight="1" x14ac:dyDescent="0.3">
      <c r="A167" s="492"/>
      <c r="B167" s="15">
        <v>3</v>
      </c>
      <c r="C167" s="595">
        <f>Labour!GN13</f>
        <v>0</v>
      </c>
      <c r="D167" s="596"/>
      <c r="E167" s="597">
        <f>Labour!GO13</f>
        <v>0</v>
      </c>
      <c r="F167" s="598"/>
      <c r="G167" s="597">
        <f>Labour!GP13</f>
        <v>0</v>
      </c>
      <c r="H167" s="598"/>
      <c r="I167" s="599">
        <f>Labour!GQ13</f>
        <v>0</v>
      </c>
      <c r="J167" s="600"/>
      <c r="K167" s="597">
        <f>Labour!GR13</f>
        <v>0</v>
      </c>
      <c r="L167" s="598"/>
      <c r="M167" s="17">
        <f>K167*$M$164</f>
        <v>0</v>
      </c>
      <c r="N167" s="70">
        <f>K167+M167</f>
        <v>0</v>
      </c>
      <c r="R167" s="144"/>
      <c r="S167" s="144"/>
      <c r="T167" s="144"/>
      <c r="U167" s="144"/>
      <c r="V167" s="144"/>
      <c r="W167" s="144"/>
      <c r="X167" s="144"/>
      <c r="Y167" s="144"/>
      <c r="Z167" s="144"/>
      <c r="AA167" s="144"/>
      <c r="AB167" s="144"/>
    </row>
    <row r="168" spans="1:30" ht="12" customHeight="1" x14ac:dyDescent="0.3">
      <c r="A168" s="492"/>
      <c r="B168" s="15">
        <v>4</v>
      </c>
      <c r="C168" s="613">
        <f>Labour!GN14</f>
        <v>0</v>
      </c>
      <c r="D168" s="614"/>
      <c r="E168" s="597">
        <f>Labour!GO14</f>
        <v>0</v>
      </c>
      <c r="F168" s="598"/>
      <c r="G168" s="597">
        <f>Labour!GP14</f>
        <v>0</v>
      </c>
      <c r="H168" s="598"/>
      <c r="I168" s="599">
        <f>Labour!GQ14</f>
        <v>0</v>
      </c>
      <c r="J168" s="600"/>
      <c r="K168" s="597">
        <f>Labour!GR14</f>
        <v>0</v>
      </c>
      <c r="L168" s="598"/>
      <c r="M168" s="17">
        <f>K168*$M$164</f>
        <v>0</v>
      </c>
      <c r="N168" s="70">
        <f>K168+M168</f>
        <v>0</v>
      </c>
      <c r="R168" s="144"/>
      <c r="S168" s="144"/>
      <c r="T168" s="144"/>
      <c r="U168" s="144"/>
      <c r="V168" s="144"/>
      <c r="W168" s="144"/>
      <c r="X168" s="144"/>
      <c r="Y168" s="144"/>
      <c r="Z168" s="144"/>
      <c r="AA168" s="144"/>
      <c r="AB168" s="144"/>
    </row>
    <row r="169" spans="1:30" ht="12" customHeight="1" thickBot="1" x14ac:dyDescent="0.35">
      <c r="A169" s="493"/>
      <c r="B169" s="15">
        <v>5</v>
      </c>
      <c r="C169" s="607">
        <f>Labour!GN15</f>
        <v>0</v>
      </c>
      <c r="D169" s="608"/>
      <c r="E169" s="609">
        <f>Labour!GO15</f>
        <v>0</v>
      </c>
      <c r="F169" s="610"/>
      <c r="G169" s="609">
        <f>Labour!GP15</f>
        <v>0</v>
      </c>
      <c r="H169" s="610"/>
      <c r="I169" s="611">
        <f>Labour!GQ15</f>
        <v>0</v>
      </c>
      <c r="J169" s="612"/>
      <c r="K169" s="609">
        <f>Labour!GR15</f>
        <v>0</v>
      </c>
      <c r="L169" s="610"/>
      <c r="M169" s="17">
        <f>K169*$M$164</f>
        <v>0</v>
      </c>
      <c r="N169" s="70">
        <f>K169+M169</f>
        <v>0</v>
      </c>
      <c r="Z169" s="144"/>
    </row>
    <row r="170" spans="1:30" ht="18" customHeight="1" thickTop="1" thickBot="1" x14ac:dyDescent="0.3">
      <c r="A170" s="506" t="s">
        <v>127</v>
      </c>
      <c r="B170" s="507"/>
      <c r="C170" s="507"/>
      <c r="D170" s="507"/>
      <c r="E170" s="507"/>
      <c r="F170" s="507"/>
      <c r="G170" s="507"/>
      <c r="H170" s="507"/>
      <c r="I170" s="507"/>
      <c r="J170" s="507"/>
      <c r="K170" s="507"/>
      <c r="L170" s="507"/>
      <c r="M170" s="507"/>
      <c r="N170" s="32">
        <f>SUM(N165:N169)</f>
        <v>0</v>
      </c>
    </row>
    <row r="171" spans="1:30" ht="18" customHeight="1" thickTop="1" x14ac:dyDescent="0.25">
      <c r="A171" s="565"/>
      <c r="B171" s="566"/>
      <c r="C171" s="566"/>
      <c r="D171" s="566"/>
      <c r="E171" s="566"/>
      <c r="F171" s="566"/>
      <c r="G171" s="566"/>
      <c r="H171" s="566"/>
      <c r="I171" s="566"/>
      <c r="J171" s="566"/>
      <c r="K171" s="110" t="str">
        <f>Labour!AN12</f>
        <v>Camp Sub:</v>
      </c>
      <c r="L171" s="107">
        <f>R171</f>
        <v>0</v>
      </c>
      <c r="M171" s="114">
        <f>Labour!AO12</f>
        <v>65</v>
      </c>
      <c r="N171" s="106">
        <f>M171*L171</f>
        <v>0</v>
      </c>
      <c r="R171" s="58">
        <f>SUM(V10:V109)</f>
        <v>0</v>
      </c>
    </row>
    <row r="172" spans="1:30" ht="18" customHeight="1" thickBot="1" x14ac:dyDescent="0.3">
      <c r="A172" s="520"/>
      <c r="B172" s="521"/>
      <c r="C172" s="521"/>
      <c r="D172" s="521"/>
      <c r="E172" s="521"/>
      <c r="F172" s="521"/>
      <c r="G172" s="521"/>
      <c r="H172" s="521"/>
      <c r="I172" s="521"/>
      <c r="J172" s="521"/>
      <c r="K172" s="111" t="str">
        <f>Labour!AN13</f>
        <v>Reg Sub:</v>
      </c>
      <c r="L172" s="173">
        <f>R172</f>
        <v>0</v>
      </c>
      <c r="M172" s="103">
        <f>Labour!AO13</f>
        <v>130</v>
      </c>
      <c r="N172" s="104">
        <f>M172*L172</f>
        <v>0</v>
      </c>
      <c r="R172" s="58">
        <f>SUM(W10:W109)</f>
        <v>0</v>
      </c>
    </row>
    <row r="173" spans="1:30" ht="12" customHeight="1" thickTop="1" x14ac:dyDescent="0.25">
      <c r="A173" s="520"/>
      <c r="B173" s="521"/>
      <c r="C173" s="521"/>
      <c r="D173" s="521"/>
      <c r="E173" s="521"/>
      <c r="F173" s="521"/>
      <c r="G173" s="521"/>
      <c r="H173" s="521"/>
      <c r="I173" s="521"/>
      <c r="J173" s="521"/>
      <c r="K173" s="586" t="s">
        <v>72</v>
      </c>
      <c r="L173" s="587"/>
      <c r="M173" s="588"/>
      <c r="N173" s="563">
        <f>N110</f>
        <v>0</v>
      </c>
    </row>
    <row r="174" spans="1:30" s="18" customFormat="1" ht="12" customHeight="1" thickBot="1" x14ac:dyDescent="0.35">
      <c r="A174" s="520"/>
      <c r="B174" s="521"/>
      <c r="C174" s="521"/>
      <c r="D174" s="521"/>
      <c r="E174" s="521"/>
      <c r="F174" s="521"/>
      <c r="G174" s="521"/>
      <c r="H174" s="521"/>
      <c r="I174" s="521"/>
      <c r="J174" s="521"/>
      <c r="K174" s="547"/>
      <c r="L174" s="548"/>
      <c r="M174" s="549"/>
      <c r="N174" s="564"/>
      <c r="AD174" s="85"/>
    </row>
    <row r="175" spans="1:30" ht="12" customHeight="1" x14ac:dyDescent="0.25">
      <c r="A175" s="520"/>
      <c r="B175" s="521"/>
      <c r="C175" s="521"/>
      <c r="D175" s="521"/>
      <c r="E175" s="521"/>
      <c r="F175" s="521"/>
      <c r="G175" s="521"/>
      <c r="H175" s="521"/>
      <c r="I175" s="521"/>
      <c r="J175" s="521"/>
      <c r="K175" s="538" t="s">
        <v>71</v>
      </c>
      <c r="L175" s="539"/>
      <c r="M175" s="540"/>
      <c r="N175" s="578" t="e">
        <f>N162</f>
        <v>#VALUE!</v>
      </c>
    </row>
    <row r="176" spans="1:30" ht="12" customHeight="1" thickBot="1" x14ac:dyDescent="0.3">
      <c r="A176" s="520"/>
      <c r="B176" s="521"/>
      <c r="C176" s="521"/>
      <c r="D176" s="521"/>
      <c r="E176" s="521"/>
      <c r="F176" s="521"/>
      <c r="G176" s="521"/>
      <c r="H176" s="521"/>
      <c r="I176" s="521"/>
      <c r="J176" s="521"/>
      <c r="K176" s="541"/>
      <c r="L176" s="542"/>
      <c r="M176" s="543"/>
      <c r="N176" s="579"/>
    </row>
    <row r="177" spans="1:14" ht="12" customHeight="1" x14ac:dyDescent="0.25">
      <c r="A177" s="520"/>
      <c r="B177" s="521"/>
      <c r="C177" s="521"/>
      <c r="D177" s="521"/>
      <c r="E177" s="521"/>
      <c r="F177" s="521"/>
      <c r="G177" s="521"/>
      <c r="H177" s="521"/>
      <c r="I177" s="521"/>
      <c r="J177" s="521"/>
      <c r="K177" s="538" t="s">
        <v>126</v>
      </c>
      <c r="L177" s="539"/>
      <c r="M177" s="540"/>
      <c r="N177" s="536">
        <f>N170</f>
        <v>0</v>
      </c>
    </row>
    <row r="178" spans="1:14" ht="12" customHeight="1" thickBot="1" x14ac:dyDescent="0.3">
      <c r="A178" s="520"/>
      <c r="B178" s="521"/>
      <c r="C178" s="521"/>
      <c r="D178" s="521"/>
      <c r="E178" s="521"/>
      <c r="F178" s="521"/>
      <c r="G178" s="521"/>
      <c r="H178" s="521"/>
      <c r="I178" s="521"/>
      <c r="J178" s="521"/>
      <c r="K178" s="541"/>
      <c r="L178" s="542"/>
      <c r="M178" s="543"/>
      <c r="N178" s="537"/>
    </row>
    <row r="179" spans="1:14" ht="32.25" customHeight="1" thickBot="1" x14ac:dyDescent="0.3">
      <c r="A179" s="520"/>
      <c r="B179" s="521"/>
      <c r="C179" s="521"/>
      <c r="D179" s="521"/>
      <c r="E179" s="521"/>
      <c r="F179" s="521"/>
      <c r="G179" s="521"/>
      <c r="H179" s="521"/>
      <c r="I179" s="521"/>
      <c r="J179" s="521"/>
      <c r="K179" s="575" t="s">
        <v>73</v>
      </c>
      <c r="L179" s="576"/>
      <c r="M179" s="577"/>
      <c r="N179" s="503" t="e">
        <f>SUM(N171:N178)</f>
        <v>#VALUE!</v>
      </c>
    </row>
    <row r="180" spans="1:14" ht="13.8" thickTop="1" x14ac:dyDescent="0.25">
      <c r="A180" s="520"/>
      <c r="B180" s="521"/>
      <c r="C180" s="521"/>
      <c r="D180" s="521"/>
      <c r="E180" s="521"/>
      <c r="F180" s="521"/>
      <c r="G180" s="521"/>
      <c r="H180" s="521"/>
      <c r="I180" s="521"/>
      <c r="J180" s="521"/>
      <c r="K180" s="561" t="s">
        <v>74</v>
      </c>
      <c r="L180" s="562"/>
      <c r="M180" s="562"/>
      <c r="N180" s="504"/>
    </row>
    <row r="181" spans="1:14" ht="20.25" customHeight="1" x14ac:dyDescent="0.3">
      <c r="A181" s="584"/>
      <c r="B181" s="585"/>
      <c r="C181" s="585"/>
      <c r="D181" s="585"/>
      <c r="E181" s="585"/>
      <c r="F181" s="585"/>
      <c r="G181" s="585"/>
      <c r="H181" s="585"/>
      <c r="I181" s="585"/>
      <c r="J181" s="585"/>
      <c r="K181" s="130" t="str">
        <f>N8</f>
        <v>I1000</v>
      </c>
      <c r="L181" s="131" t="str">
        <f ca="1">RIGHT(YEAR(M3),2)&amp;RIGHT("0"&amp;MONTH(M3),2)&amp;RIGHT("0"&amp;DAY(M3),2)</f>
        <v>170802</v>
      </c>
      <c r="M181" s="132" t="str">
        <f>Labour!EH3</f>
        <v>N</v>
      </c>
      <c r="N181" s="505"/>
    </row>
  </sheetData>
  <mergeCells count="321">
    <mergeCell ref="Y5:AF5"/>
    <mergeCell ref="D6:N6"/>
    <mergeCell ref="D7:N7"/>
    <mergeCell ref="Y7:AA7"/>
    <mergeCell ref="A1:N1"/>
    <mergeCell ref="A2:N2"/>
    <mergeCell ref="D3:K3"/>
    <mergeCell ref="M3:N3"/>
    <mergeCell ref="D4:K4"/>
    <mergeCell ref="M4:N4"/>
    <mergeCell ref="A8:C8"/>
    <mergeCell ref="D8:F8"/>
    <mergeCell ref="J8:K8"/>
    <mergeCell ref="L8:M8"/>
    <mergeCell ref="A9:B9"/>
    <mergeCell ref="C9:E9"/>
    <mergeCell ref="O4:P4"/>
    <mergeCell ref="A5:C7"/>
    <mergeCell ref="D5:N5"/>
    <mergeCell ref="C25:E25"/>
    <mergeCell ref="C26:E26"/>
    <mergeCell ref="C27:E27"/>
    <mergeCell ref="C28:E28"/>
    <mergeCell ref="C29:E29"/>
    <mergeCell ref="C30:E30"/>
    <mergeCell ref="C19:E19"/>
    <mergeCell ref="C20:E20"/>
    <mergeCell ref="C21:E21"/>
    <mergeCell ref="C22:E22"/>
    <mergeCell ref="C23:E23"/>
    <mergeCell ref="C24:E24"/>
    <mergeCell ref="C37:E37"/>
    <mergeCell ref="C38:E38"/>
    <mergeCell ref="C39:E39"/>
    <mergeCell ref="C40:E40"/>
    <mergeCell ref="C41:E41"/>
    <mergeCell ref="C42:E42"/>
    <mergeCell ref="C31:E31"/>
    <mergeCell ref="C32:E32"/>
    <mergeCell ref="C33:E33"/>
    <mergeCell ref="C34:E34"/>
    <mergeCell ref="C35:E35"/>
    <mergeCell ref="C36:E36"/>
    <mergeCell ref="C49:E49"/>
    <mergeCell ref="C50:E50"/>
    <mergeCell ref="C51:E51"/>
    <mergeCell ref="C52:E52"/>
    <mergeCell ref="C53:E53"/>
    <mergeCell ref="C54:E54"/>
    <mergeCell ref="C43:E43"/>
    <mergeCell ref="C44:E44"/>
    <mergeCell ref="C45:E45"/>
    <mergeCell ref="C46:E46"/>
    <mergeCell ref="C47:E47"/>
    <mergeCell ref="C48:E48"/>
    <mergeCell ref="C61:E61"/>
    <mergeCell ref="C62:E62"/>
    <mergeCell ref="C63:E63"/>
    <mergeCell ref="C64:E64"/>
    <mergeCell ref="C65:E65"/>
    <mergeCell ref="C66:E66"/>
    <mergeCell ref="C55:E55"/>
    <mergeCell ref="C56:E56"/>
    <mergeCell ref="C57:E57"/>
    <mergeCell ref="C58:E58"/>
    <mergeCell ref="C59:E59"/>
    <mergeCell ref="C60:E60"/>
    <mergeCell ref="C73:E73"/>
    <mergeCell ref="C74:E74"/>
    <mergeCell ref="C75:E75"/>
    <mergeCell ref="C76:E76"/>
    <mergeCell ref="C77:E77"/>
    <mergeCell ref="C78:E78"/>
    <mergeCell ref="C67:E67"/>
    <mergeCell ref="C68:E68"/>
    <mergeCell ref="C69:E69"/>
    <mergeCell ref="C70:E70"/>
    <mergeCell ref="C71:E71"/>
    <mergeCell ref="C72:E72"/>
    <mergeCell ref="C85:E85"/>
    <mergeCell ref="C86:E86"/>
    <mergeCell ref="C87:E87"/>
    <mergeCell ref="C88:E88"/>
    <mergeCell ref="C89:E89"/>
    <mergeCell ref="C90:E90"/>
    <mergeCell ref="C79:E79"/>
    <mergeCell ref="C80:E80"/>
    <mergeCell ref="C81:E81"/>
    <mergeCell ref="C82:E82"/>
    <mergeCell ref="C83:E83"/>
    <mergeCell ref="C84:E84"/>
    <mergeCell ref="C99:E99"/>
    <mergeCell ref="C100:E100"/>
    <mergeCell ref="C101:E101"/>
    <mergeCell ref="C102:E102"/>
    <mergeCell ref="C91:E91"/>
    <mergeCell ref="C92:E92"/>
    <mergeCell ref="C93:E93"/>
    <mergeCell ref="C94:E94"/>
    <mergeCell ref="C95:E95"/>
    <mergeCell ref="C96:E96"/>
    <mergeCell ref="C109:E109"/>
    <mergeCell ref="A110:M110"/>
    <mergeCell ref="A111:B111"/>
    <mergeCell ref="C111:D111"/>
    <mergeCell ref="E111:H111"/>
    <mergeCell ref="I111:K111"/>
    <mergeCell ref="C103:E103"/>
    <mergeCell ref="C104:E104"/>
    <mergeCell ref="C105:E105"/>
    <mergeCell ref="C106:E106"/>
    <mergeCell ref="C107:E107"/>
    <mergeCell ref="C108:E108"/>
    <mergeCell ref="A10:A109"/>
    <mergeCell ref="C10:E10"/>
    <mergeCell ref="C11:E11"/>
    <mergeCell ref="C12:E12"/>
    <mergeCell ref="C13:E13"/>
    <mergeCell ref="C14:E14"/>
    <mergeCell ref="C15:E15"/>
    <mergeCell ref="C16:E16"/>
    <mergeCell ref="C17:E17"/>
    <mergeCell ref="C18:E18"/>
    <mergeCell ref="C97:E97"/>
    <mergeCell ref="C98:E98"/>
    <mergeCell ref="C115:D115"/>
    <mergeCell ref="E115:H115"/>
    <mergeCell ref="I115:K115"/>
    <mergeCell ref="C116:D116"/>
    <mergeCell ref="E116:H116"/>
    <mergeCell ref="I116:K116"/>
    <mergeCell ref="A112:A161"/>
    <mergeCell ref="C112:D112"/>
    <mergeCell ref="E112:H112"/>
    <mergeCell ref="I112:K112"/>
    <mergeCell ref="C113:D113"/>
    <mergeCell ref="E113:H113"/>
    <mergeCell ref="I113:K113"/>
    <mergeCell ref="C114:D114"/>
    <mergeCell ref="E114:H114"/>
    <mergeCell ref="I114:K114"/>
    <mergeCell ref="C119:D119"/>
    <mergeCell ref="E119:H119"/>
    <mergeCell ref="I119:K119"/>
    <mergeCell ref="C120:D120"/>
    <mergeCell ref="E120:H120"/>
    <mergeCell ref="I120:K120"/>
    <mergeCell ref="C117:D117"/>
    <mergeCell ref="E117:H117"/>
    <mergeCell ref="I117:K117"/>
    <mergeCell ref="C118:D118"/>
    <mergeCell ref="E118:H118"/>
    <mergeCell ref="I118:K118"/>
    <mergeCell ref="C123:D123"/>
    <mergeCell ref="E123:H123"/>
    <mergeCell ref="I123:K123"/>
    <mergeCell ref="C124:D124"/>
    <mergeCell ref="E124:H124"/>
    <mergeCell ref="I124:K124"/>
    <mergeCell ref="C121:D121"/>
    <mergeCell ref="E121:H121"/>
    <mergeCell ref="I121:K121"/>
    <mergeCell ref="C122:D122"/>
    <mergeCell ref="E122:H122"/>
    <mergeCell ref="I122:K122"/>
    <mergeCell ref="C127:D127"/>
    <mergeCell ref="E127:H127"/>
    <mergeCell ref="I127:K127"/>
    <mergeCell ref="C128:D128"/>
    <mergeCell ref="E128:H128"/>
    <mergeCell ref="I128:K128"/>
    <mergeCell ref="C125:D125"/>
    <mergeCell ref="E125:H125"/>
    <mergeCell ref="I125:K125"/>
    <mergeCell ref="C126:D126"/>
    <mergeCell ref="E126:H126"/>
    <mergeCell ref="I126:K126"/>
    <mergeCell ref="C131:D131"/>
    <mergeCell ref="E131:H131"/>
    <mergeCell ref="I131:K131"/>
    <mergeCell ref="C132:D132"/>
    <mergeCell ref="E132:H132"/>
    <mergeCell ref="I132:K132"/>
    <mergeCell ref="C129:D129"/>
    <mergeCell ref="E129:H129"/>
    <mergeCell ref="I129:K129"/>
    <mergeCell ref="C130:D130"/>
    <mergeCell ref="E130:H130"/>
    <mergeCell ref="I130:K130"/>
    <mergeCell ref="C135:D135"/>
    <mergeCell ref="E135:H135"/>
    <mergeCell ref="I135:K135"/>
    <mergeCell ref="C136:D136"/>
    <mergeCell ref="E136:H136"/>
    <mergeCell ref="I136:K136"/>
    <mergeCell ref="C133:D133"/>
    <mergeCell ref="E133:H133"/>
    <mergeCell ref="I133:K133"/>
    <mergeCell ref="C134:D134"/>
    <mergeCell ref="E134:H134"/>
    <mergeCell ref="I134:K134"/>
    <mergeCell ref="C139:D139"/>
    <mergeCell ref="E139:H139"/>
    <mergeCell ref="I139:K139"/>
    <mergeCell ref="C140:D140"/>
    <mergeCell ref="E140:H140"/>
    <mergeCell ref="I140:K140"/>
    <mergeCell ref="C137:D137"/>
    <mergeCell ref="E137:H137"/>
    <mergeCell ref="I137:K137"/>
    <mergeCell ref="C138:D138"/>
    <mergeCell ref="E138:H138"/>
    <mergeCell ref="I138:K138"/>
    <mergeCell ref="C143:D143"/>
    <mergeCell ref="E143:H143"/>
    <mergeCell ref="I143:K143"/>
    <mergeCell ref="C144:D144"/>
    <mergeCell ref="E144:H144"/>
    <mergeCell ref="I144:K144"/>
    <mergeCell ref="C141:D141"/>
    <mergeCell ref="E141:H141"/>
    <mergeCell ref="I141:K141"/>
    <mergeCell ref="C142:D142"/>
    <mergeCell ref="E142:H142"/>
    <mergeCell ref="I142:K142"/>
    <mergeCell ref="C147:D147"/>
    <mergeCell ref="E147:H147"/>
    <mergeCell ref="I147:K147"/>
    <mergeCell ref="C148:D148"/>
    <mergeCell ref="E148:H148"/>
    <mergeCell ref="I148:K148"/>
    <mergeCell ref="C145:D145"/>
    <mergeCell ref="E145:H145"/>
    <mergeCell ref="I145:K145"/>
    <mergeCell ref="C146:D146"/>
    <mergeCell ref="E146:H146"/>
    <mergeCell ref="I146:K146"/>
    <mergeCell ref="C151:D151"/>
    <mergeCell ref="E151:H151"/>
    <mergeCell ref="I151:K151"/>
    <mergeCell ref="C152:D152"/>
    <mergeCell ref="E152:H152"/>
    <mergeCell ref="I152:K152"/>
    <mergeCell ref="C149:D149"/>
    <mergeCell ref="E149:H149"/>
    <mergeCell ref="I149:K149"/>
    <mergeCell ref="C150:D150"/>
    <mergeCell ref="E150:H150"/>
    <mergeCell ref="I150:K150"/>
    <mergeCell ref="C155:D155"/>
    <mergeCell ref="E155:H155"/>
    <mergeCell ref="I155:K155"/>
    <mergeCell ref="C156:D156"/>
    <mergeCell ref="E156:H156"/>
    <mergeCell ref="I156:K156"/>
    <mergeCell ref="C153:D153"/>
    <mergeCell ref="E153:H153"/>
    <mergeCell ref="I153:K153"/>
    <mergeCell ref="C154:D154"/>
    <mergeCell ref="E154:H154"/>
    <mergeCell ref="I154:K154"/>
    <mergeCell ref="C159:D159"/>
    <mergeCell ref="E159:H159"/>
    <mergeCell ref="I159:K159"/>
    <mergeCell ref="C160:D160"/>
    <mergeCell ref="E160:H160"/>
    <mergeCell ref="I160:K160"/>
    <mergeCell ref="C157:D157"/>
    <mergeCell ref="E157:H157"/>
    <mergeCell ref="I157:K157"/>
    <mergeCell ref="C158:D158"/>
    <mergeCell ref="E158:H158"/>
    <mergeCell ref="I158:K158"/>
    <mergeCell ref="C161:D161"/>
    <mergeCell ref="E161:H161"/>
    <mergeCell ref="I161:K161"/>
    <mergeCell ref="A162:M162"/>
    <mergeCell ref="A163:B164"/>
    <mergeCell ref="C163:D164"/>
    <mergeCell ref="E163:F164"/>
    <mergeCell ref="G163:H164"/>
    <mergeCell ref="I163:J164"/>
    <mergeCell ref="K163:L164"/>
    <mergeCell ref="I166:J166"/>
    <mergeCell ref="K166:L166"/>
    <mergeCell ref="C167:D167"/>
    <mergeCell ref="E167:F167"/>
    <mergeCell ref="G167:H167"/>
    <mergeCell ref="I167:J167"/>
    <mergeCell ref="K167:L167"/>
    <mergeCell ref="N163:N164"/>
    <mergeCell ref="A165:A169"/>
    <mergeCell ref="C165:D165"/>
    <mergeCell ref="E165:F165"/>
    <mergeCell ref="G165:H165"/>
    <mergeCell ref="I165:J165"/>
    <mergeCell ref="K165:L165"/>
    <mergeCell ref="C166:D166"/>
    <mergeCell ref="E166:F166"/>
    <mergeCell ref="G166:H166"/>
    <mergeCell ref="C168:D168"/>
    <mergeCell ref="E168:F168"/>
    <mergeCell ref="G168:H168"/>
    <mergeCell ref="I168:J168"/>
    <mergeCell ref="K168:L168"/>
    <mergeCell ref="C169:D169"/>
    <mergeCell ref="E169:F169"/>
    <mergeCell ref="G169:H169"/>
    <mergeCell ref="I169:J169"/>
    <mergeCell ref="K169:L169"/>
    <mergeCell ref="K180:M180"/>
    <mergeCell ref="A170:M170"/>
    <mergeCell ref="A171:J181"/>
    <mergeCell ref="K173:M174"/>
    <mergeCell ref="N173:N174"/>
    <mergeCell ref="K175:M176"/>
    <mergeCell ref="N175:N176"/>
    <mergeCell ref="K177:M178"/>
    <mergeCell ref="N177:N178"/>
    <mergeCell ref="K179:M179"/>
    <mergeCell ref="N179:N181"/>
  </mergeCells>
  <printOptions horizontalCentered="1" verticalCentered="1" gridLines="1"/>
  <pageMargins left="0.2" right="0.2" top="0.02" bottom="0.02" header="0.2" footer="0.5"/>
  <pageSetup scale="69" orientation="portrait" horizontalDpi="300" r:id="rId1"/>
  <headerFooter alignWithMargins="0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pageSetUpPr fitToPage="1"/>
  </sheetPr>
  <dimension ref="A1:AG181"/>
  <sheetViews>
    <sheetView workbookViewId="0">
      <selection sqref="A1:N1"/>
    </sheetView>
    <sheetView workbookViewId="1">
      <selection sqref="A1:N1"/>
    </sheetView>
  </sheetViews>
  <sheetFormatPr defaultColWidth="9.109375" defaultRowHeight="13.2" x14ac:dyDescent="0.25"/>
  <cols>
    <col min="1" max="1" width="2.6640625" style="2" customWidth="1"/>
    <col min="2" max="2" width="3.44140625" style="2" customWidth="1"/>
    <col min="3" max="3" width="8.44140625" style="2" customWidth="1"/>
    <col min="4" max="4" width="14.33203125" style="2" customWidth="1"/>
    <col min="5" max="5" width="7.109375" style="2" customWidth="1"/>
    <col min="6" max="6" width="5.6640625" style="2" customWidth="1"/>
    <col min="7" max="7" width="5" style="2" customWidth="1"/>
    <col min="8" max="8" width="4.33203125" style="2" customWidth="1"/>
    <col min="9" max="9" width="7.5546875" style="2" customWidth="1"/>
    <col min="10" max="10" width="9.44140625" style="2" customWidth="1"/>
    <col min="11" max="13" width="9.5546875" style="2" customWidth="1"/>
    <col min="14" max="14" width="16.44140625" style="2" customWidth="1"/>
    <col min="15" max="15" width="9.109375" style="2"/>
    <col min="16" max="16" width="2.88671875" style="2" customWidth="1"/>
    <col min="17" max="17" width="3.6640625" style="2" customWidth="1"/>
    <col min="18" max="18" width="18.33203125" style="2" customWidth="1"/>
    <col min="19" max="19" width="9.109375" style="2" customWidth="1"/>
    <col min="20" max="20" width="10.109375" style="2" customWidth="1"/>
    <col min="21" max="29" width="9.109375" style="2" customWidth="1"/>
    <col min="30" max="30" width="4.44140625" style="178" customWidth="1"/>
    <col min="31" max="31" width="4.109375" style="2" customWidth="1"/>
    <col min="32" max="32" width="4.5546875" style="2" customWidth="1"/>
    <col min="33" max="33" width="9.109375" style="2" customWidth="1"/>
    <col min="34" max="16384" width="9.109375" style="2"/>
  </cols>
  <sheetData>
    <row r="1" spans="1:33" x14ac:dyDescent="0.25">
      <c r="A1" s="517" t="s">
        <v>54</v>
      </c>
      <c r="B1" s="518"/>
      <c r="C1" s="518"/>
      <c r="D1" s="518"/>
      <c r="E1" s="518"/>
      <c r="F1" s="518"/>
      <c r="G1" s="518"/>
      <c r="H1" s="518"/>
      <c r="I1" s="518"/>
      <c r="J1" s="518"/>
      <c r="K1" s="518"/>
      <c r="L1" s="518"/>
      <c r="M1" s="518"/>
      <c r="N1" s="519"/>
    </row>
    <row r="2" spans="1:33" ht="18.75" customHeight="1" x14ac:dyDescent="0.25">
      <c r="A2" s="520" t="s">
        <v>55</v>
      </c>
      <c r="B2" s="521"/>
      <c r="C2" s="521"/>
      <c r="D2" s="521"/>
      <c r="E2" s="521"/>
      <c r="F2" s="521"/>
      <c r="G2" s="521"/>
      <c r="H2" s="521"/>
      <c r="I2" s="521"/>
      <c r="J2" s="521"/>
      <c r="K2" s="521"/>
      <c r="L2" s="521"/>
      <c r="M2" s="521"/>
      <c r="N2" s="522"/>
      <c r="U2" s="76" t="s">
        <v>78</v>
      </c>
      <c r="V2" s="108"/>
      <c r="W2" s="108"/>
    </row>
    <row r="3" spans="1:33" ht="19.5" customHeight="1" x14ac:dyDescent="0.25">
      <c r="A3" s="30" t="s">
        <v>56</v>
      </c>
      <c r="B3" s="68"/>
      <c r="C3" s="68"/>
      <c r="D3" s="523" t="str">
        <f>Labour!AM7</f>
        <v/>
      </c>
      <c r="E3" s="523"/>
      <c r="F3" s="523"/>
      <c r="G3" s="523"/>
      <c r="H3" s="523"/>
      <c r="I3" s="523"/>
      <c r="J3" s="523"/>
      <c r="K3" s="523"/>
      <c r="L3" s="3" t="s">
        <v>57</v>
      </c>
      <c r="M3" s="524">
        <f ca="1">Labour!AM3</f>
        <v>42949</v>
      </c>
      <c r="N3" s="525"/>
      <c r="R3" s="73"/>
      <c r="S3" s="74" t="s">
        <v>134</v>
      </c>
      <c r="T3" s="75">
        <v>100</v>
      </c>
      <c r="U3" s="77">
        <f>Labour!Z17</f>
        <v>0</v>
      </c>
      <c r="V3" s="109"/>
      <c r="W3" s="109"/>
    </row>
    <row r="4" spans="1:33" ht="19.5" customHeight="1" x14ac:dyDescent="0.25">
      <c r="A4" s="30" t="s">
        <v>58</v>
      </c>
      <c r="B4" s="68"/>
      <c r="C4" s="68"/>
      <c r="D4" s="616">
        <f>Labour!EF6</f>
        <v>0</v>
      </c>
      <c r="E4" s="617"/>
      <c r="F4" s="617"/>
      <c r="G4" s="617"/>
      <c r="H4" s="617"/>
      <c r="I4" s="617"/>
      <c r="J4" s="617"/>
      <c r="K4" s="617"/>
      <c r="L4" s="3" t="s">
        <v>75</v>
      </c>
      <c r="M4" s="616">
        <f>Labour!EF5</f>
        <v>0</v>
      </c>
      <c r="N4" s="618"/>
      <c r="O4" s="615"/>
      <c r="P4" s="615"/>
      <c r="R4" s="73"/>
      <c r="S4" s="74" t="s">
        <v>135</v>
      </c>
      <c r="T4" s="75">
        <v>50</v>
      </c>
      <c r="U4" s="86">
        <f>Equipment!AA6</f>
        <v>143</v>
      </c>
      <c r="V4" s="109"/>
      <c r="W4" s="109"/>
      <c r="Y4" s="89" t="str">
        <f>Equipment!AK7</f>
        <v>Operator Service Trucks</v>
      </c>
      <c r="Z4" s="82"/>
      <c r="AA4" s="82"/>
      <c r="AB4" s="90">
        <f>SUM(AG10:AG109)</f>
        <v>0</v>
      </c>
    </row>
    <row r="5" spans="1:33" ht="14.4" x14ac:dyDescent="0.3">
      <c r="A5" s="526" t="s">
        <v>59</v>
      </c>
      <c r="B5" s="527"/>
      <c r="C5" s="527"/>
      <c r="D5" s="533"/>
      <c r="E5" s="534"/>
      <c r="F5" s="534"/>
      <c r="G5" s="534"/>
      <c r="H5" s="534"/>
      <c r="I5" s="534"/>
      <c r="J5" s="534"/>
      <c r="K5" s="534"/>
      <c r="L5" s="534"/>
      <c r="M5" s="534"/>
      <c r="N5" s="535"/>
      <c r="Y5" s="477" t="str">
        <f>CONCATENATE(AF10,AF11,AF12,AF13,AF14,AF15,AF16,AF17,AF18,AF19,AF20,AF21,AF22,AF23,AF24,AF25,AF26,AF27,AF28,AF29,AF30,AF31,AF32,AF33,AF34,AF35,AF36,AF37,AF38,AF39,AF40,AF41,AF42,AF43,AF44,AF45,AF46,AF47,AF48,AF49,AF50,AF51,AF52,AF53,AF54,AF55,AF56,AF57,AF58,AF59,AF60,AF61,AF62,AF63,AF64,AF65,AF66,AF67,AF68,AF69,AF70,AF71,AF72,AF73,AF74,AF75,AF76,AF77,AF78,AF79,AF80,AF81,AF82,AF83,AF84,AF85,AF86,AF87,AF88,AF89,AF90,AF91,AF92,AF93,AF94,AF95,AF96,AF97,AF98,AF99,AF100,AF101,AF102,AF103,AF104,AF105,AF106,AF107,AF108,AF109)</f>
        <v/>
      </c>
      <c r="Z5" s="477"/>
      <c r="AA5" s="477"/>
      <c r="AB5" s="477"/>
      <c r="AC5" s="477"/>
      <c r="AD5" s="477"/>
      <c r="AE5" s="477"/>
      <c r="AF5" s="477"/>
    </row>
    <row r="6" spans="1:33" ht="14.4" x14ac:dyDescent="0.3">
      <c r="A6" s="528"/>
      <c r="B6" s="527"/>
      <c r="C6" s="527"/>
      <c r="D6" s="533"/>
      <c r="E6" s="534"/>
      <c r="F6" s="534"/>
      <c r="G6" s="534"/>
      <c r="H6" s="534"/>
      <c r="I6" s="534"/>
      <c r="J6" s="534"/>
      <c r="K6" s="534"/>
      <c r="L6" s="534"/>
      <c r="M6" s="534"/>
      <c r="N6" s="535"/>
    </row>
    <row r="7" spans="1:33" x14ac:dyDescent="0.25">
      <c r="A7" s="528"/>
      <c r="B7" s="527"/>
      <c r="C7" s="527"/>
      <c r="D7" s="590"/>
      <c r="E7" s="590"/>
      <c r="F7" s="590"/>
      <c r="G7" s="590"/>
      <c r="H7" s="590"/>
      <c r="I7" s="590"/>
      <c r="J7" s="590"/>
      <c r="K7" s="590"/>
      <c r="L7" s="590"/>
      <c r="M7" s="590"/>
      <c r="N7" s="591"/>
      <c r="R7" s="20"/>
      <c r="S7" s="20"/>
      <c r="T7" s="20"/>
      <c r="U7" s="20"/>
      <c r="V7" s="20"/>
      <c r="W7" s="20"/>
      <c r="Y7" s="500" t="str">
        <f>J9</f>
        <v>UNITS (hr,day,m)</v>
      </c>
      <c r="Z7" s="501"/>
      <c r="AA7" s="502"/>
      <c r="AB7" s="20"/>
      <c r="AD7" s="178">
        <f>SUM(AD10:AD109)</f>
        <v>0</v>
      </c>
    </row>
    <row r="8" spans="1:33" ht="13.8" thickBot="1" x14ac:dyDescent="0.3">
      <c r="A8" s="513"/>
      <c r="B8" s="514"/>
      <c r="C8" s="514"/>
      <c r="D8" s="514"/>
      <c r="E8" s="514"/>
      <c r="F8" s="514"/>
      <c r="G8" s="174"/>
      <c r="H8" s="175"/>
      <c r="I8" s="174"/>
      <c r="J8" s="515"/>
      <c r="K8" s="515"/>
      <c r="L8" s="516" t="s">
        <v>60</v>
      </c>
      <c r="M8" s="516"/>
      <c r="N8" s="31" t="str">
        <f>Labour!AO5</f>
        <v>I1000</v>
      </c>
      <c r="R8" s="20" t="str">
        <f>C9</f>
        <v>EMPLOYEE</v>
      </c>
      <c r="S8" s="20" t="str">
        <f>F9</f>
        <v>TRK</v>
      </c>
      <c r="T8" s="19" t="s">
        <v>146</v>
      </c>
      <c r="U8" s="20" t="str">
        <f>H9</f>
        <v>SUB</v>
      </c>
      <c r="V8" s="20">
        <f>Labour!AO12</f>
        <v>65</v>
      </c>
      <c r="W8" s="20">
        <f>Labour!AO13</f>
        <v>130</v>
      </c>
      <c r="X8" s="20" t="str">
        <f>I9</f>
        <v>CLASS</v>
      </c>
      <c r="Y8" s="21" t="s">
        <v>19</v>
      </c>
      <c r="Z8" s="22" t="s">
        <v>21</v>
      </c>
      <c r="AA8" s="23" t="s">
        <v>12</v>
      </c>
      <c r="AB8" s="20" t="str">
        <f>K9</f>
        <v>Rate</v>
      </c>
      <c r="AC8" s="20" t="str">
        <f>L9</f>
        <v>OT HRS</v>
      </c>
      <c r="AD8" s="29" t="s">
        <v>147</v>
      </c>
    </row>
    <row r="9" spans="1:33" s="178" customFormat="1" ht="26.25" customHeight="1" thickTop="1" thickBot="1" x14ac:dyDescent="0.3">
      <c r="A9" s="494"/>
      <c r="B9" s="495"/>
      <c r="C9" s="510" t="s">
        <v>76</v>
      </c>
      <c r="D9" s="511"/>
      <c r="E9" s="512"/>
      <c r="F9" s="5" t="s">
        <v>61</v>
      </c>
      <c r="G9" s="8" t="s">
        <v>145</v>
      </c>
      <c r="H9" s="6" t="s">
        <v>62</v>
      </c>
      <c r="I9" s="172" t="s">
        <v>63</v>
      </c>
      <c r="J9" s="8" t="s">
        <v>64</v>
      </c>
      <c r="K9" s="9" t="s">
        <v>65</v>
      </c>
      <c r="L9" s="8" t="s">
        <v>66</v>
      </c>
      <c r="M9" s="6" t="s">
        <v>67</v>
      </c>
      <c r="N9" s="172" t="s">
        <v>68</v>
      </c>
      <c r="R9" s="88">
        <f>Labour!Z5</f>
        <v>15</v>
      </c>
      <c r="S9" s="176">
        <f>R9+11</f>
        <v>26</v>
      </c>
      <c r="T9" s="171">
        <f>Labour!Z6</f>
        <v>180</v>
      </c>
      <c r="U9" s="176">
        <f>T9+1</f>
        <v>181</v>
      </c>
      <c r="V9" s="176">
        <f>R9+9</f>
        <v>24</v>
      </c>
      <c r="W9" s="176">
        <f>V9</f>
        <v>24</v>
      </c>
      <c r="X9" s="176">
        <f>R9+5</f>
        <v>20</v>
      </c>
      <c r="Y9" s="176">
        <f>T9-3</f>
        <v>177</v>
      </c>
      <c r="Z9" s="176">
        <f>T9-1</f>
        <v>179</v>
      </c>
      <c r="AA9" s="24"/>
      <c r="AB9" s="176">
        <f>R9+6</f>
        <v>21</v>
      </c>
      <c r="AC9" s="177">
        <f>T9-2</f>
        <v>178</v>
      </c>
      <c r="AD9" s="29" t="s">
        <v>5</v>
      </c>
    </row>
    <row r="10" spans="1:33" ht="12.75" customHeight="1" thickTop="1" x14ac:dyDescent="0.25">
      <c r="A10" s="496" t="s">
        <v>69</v>
      </c>
      <c r="B10" s="11">
        <v>1</v>
      </c>
      <c r="C10" s="474">
        <f>R10</f>
        <v>0</v>
      </c>
      <c r="D10" s="475"/>
      <c r="E10" s="476"/>
      <c r="F10" s="12">
        <f>S10</f>
        <v>0</v>
      </c>
      <c r="G10" s="12">
        <f>T10</f>
        <v>0</v>
      </c>
      <c r="H10" s="12">
        <f>U10</f>
        <v>0</v>
      </c>
      <c r="I10" s="12">
        <f t="shared" ref="I10:I73" si="0">X10</f>
        <v>0</v>
      </c>
      <c r="J10" s="67">
        <f>AA10</f>
        <v>0</v>
      </c>
      <c r="K10" s="13">
        <f>AB10</f>
        <v>0</v>
      </c>
      <c r="L10" s="12">
        <f>AC10</f>
        <v>0</v>
      </c>
      <c r="M10" s="14">
        <f>IF(L10&gt;0,VLOOKUP(I10,Labour!$AR$1:$AT$15,3,FALSE),0)</f>
        <v>0</v>
      </c>
      <c r="N10" s="69">
        <f t="shared" ref="N10:N73" si="1">J10*K10+L10*M10</f>
        <v>0</v>
      </c>
      <c r="R10" s="83">
        <f t="shared" ref="R10:U29" si="2">IF($B10&lt;=$U$3,VLOOKUP($B10,YTABLE,R$9,FALSE),0)</f>
        <v>0</v>
      </c>
      <c r="S10" s="83">
        <f t="shared" si="2"/>
        <v>0</v>
      </c>
      <c r="T10" s="83">
        <f t="shared" si="2"/>
        <v>0</v>
      </c>
      <c r="U10" s="83">
        <f t="shared" si="2"/>
        <v>0</v>
      </c>
      <c r="V10" s="83">
        <f t="shared" ref="V10:W29" si="3">IF($B10&lt;=$U$3,IF(VLOOKUP($B10,YTABLE,V$9,FALSE)=V$8,$U10,0),0)</f>
        <v>0</v>
      </c>
      <c r="W10" s="83">
        <f t="shared" si="3"/>
        <v>0</v>
      </c>
      <c r="X10" s="83">
        <f t="shared" ref="X10:Z29" si="4">IF($B10&lt;=$U$3,VLOOKUP($B10,YTABLE,X$9,FALSE),0)</f>
        <v>0</v>
      </c>
      <c r="Y10" s="83">
        <f t="shared" si="4"/>
        <v>0</v>
      </c>
      <c r="Z10" s="83">
        <f t="shared" si="4"/>
        <v>0</v>
      </c>
      <c r="AA10" s="171">
        <f>Y10+Z10</f>
        <v>0</v>
      </c>
      <c r="AB10" s="83">
        <f t="shared" ref="AB10:AC29" si="5">IF($B10&lt;=$U$3,VLOOKUP($B10,YTABLE,AB$9,FALSE),0)</f>
        <v>0</v>
      </c>
      <c r="AC10" s="83">
        <f t="shared" si="5"/>
        <v>0</v>
      </c>
      <c r="AD10" s="171">
        <f>IF(AND(T10&lt;&gt;0,X10="op"),1,0)</f>
        <v>0</v>
      </c>
      <c r="AE10" s="171">
        <f>AD10</f>
        <v>0</v>
      </c>
      <c r="AF10" s="82" t="str">
        <f>IF(AND(AD10=1,AE10&lt;$AD$7),S10&amp;", ",IF(AND(AD10=1,AE10=$AD$7),S10,""))</f>
        <v/>
      </c>
      <c r="AG10" s="171">
        <f>IF(AD10=1,T10,0)</f>
        <v>0</v>
      </c>
    </row>
    <row r="11" spans="1:33" ht="12" customHeight="1" x14ac:dyDescent="0.25">
      <c r="A11" s="497"/>
      <c r="B11" s="15">
        <v>2</v>
      </c>
      <c r="C11" s="468">
        <f t="shared" ref="C11:C74" si="6">R11</f>
        <v>0</v>
      </c>
      <c r="D11" s="469"/>
      <c r="E11" s="470"/>
      <c r="F11" s="67">
        <f t="shared" ref="F11:H38" si="7">S11</f>
        <v>0</v>
      </c>
      <c r="G11" s="67">
        <f t="shared" si="7"/>
        <v>0</v>
      </c>
      <c r="H11" s="67">
        <f t="shared" si="7"/>
        <v>0</v>
      </c>
      <c r="I11" s="67">
        <f t="shared" si="0"/>
        <v>0</v>
      </c>
      <c r="J11" s="67">
        <f t="shared" ref="J11:L38" si="8">AA11</f>
        <v>0</v>
      </c>
      <c r="K11" s="16">
        <f t="shared" si="8"/>
        <v>0</v>
      </c>
      <c r="L11" s="67">
        <f t="shared" si="8"/>
        <v>0</v>
      </c>
      <c r="M11" s="17">
        <f>IF(L11&gt;0,VLOOKUP(I11,Labour!$AR$1:$AT$15,3,FALSE),0)</f>
        <v>0</v>
      </c>
      <c r="N11" s="70">
        <f t="shared" si="1"/>
        <v>0</v>
      </c>
      <c r="R11" s="83">
        <f t="shared" si="2"/>
        <v>0</v>
      </c>
      <c r="S11" s="83">
        <f t="shared" si="2"/>
        <v>0</v>
      </c>
      <c r="T11" s="83">
        <f t="shared" si="2"/>
        <v>0</v>
      </c>
      <c r="U11" s="83">
        <f t="shared" si="2"/>
        <v>0</v>
      </c>
      <c r="V11" s="83">
        <f t="shared" si="3"/>
        <v>0</v>
      </c>
      <c r="W11" s="83">
        <f t="shared" si="3"/>
        <v>0</v>
      </c>
      <c r="X11" s="83">
        <f t="shared" si="4"/>
        <v>0</v>
      </c>
      <c r="Y11" s="83">
        <f t="shared" si="4"/>
        <v>0</v>
      </c>
      <c r="Z11" s="83">
        <f t="shared" si="4"/>
        <v>0</v>
      </c>
      <c r="AA11" s="171">
        <f t="shared" ref="AA11:AA74" si="9">Y11+Z11</f>
        <v>0</v>
      </c>
      <c r="AB11" s="83">
        <f t="shared" si="5"/>
        <v>0</v>
      </c>
      <c r="AC11" s="83">
        <f t="shared" si="5"/>
        <v>0</v>
      </c>
      <c r="AD11" s="171">
        <f t="shared" ref="AD11:AD74" si="10">IF(AND(T11&lt;&gt;0,X11="op"),1,0)</f>
        <v>0</v>
      </c>
      <c r="AE11" s="171">
        <f>IF(AD11=1,SUM(AD$10:AD11),0)</f>
        <v>0</v>
      </c>
      <c r="AF11" s="82" t="str">
        <f t="shared" ref="AF11:AF74" si="11">IF(AND(AD11=1,AE11&lt;$AD$7),S11&amp;", ",IF(AND(AD11=1,AE11=$AD$7),S11,""))</f>
        <v/>
      </c>
      <c r="AG11" s="171">
        <f t="shared" ref="AG11:AG74" si="12">IF(AD11=1,T11,0)</f>
        <v>0</v>
      </c>
    </row>
    <row r="12" spans="1:33" ht="12" customHeight="1" x14ac:dyDescent="0.25">
      <c r="A12" s="497"/>
      <c r="B12" s="15">
        <v>3</v>
      </c>
      <c r="C12" s="468">
        <f t="shared" si="6"/>
        <v>0</v>
      </c>
      <c r="D12" s="469"/>
      <c r="E12" s="470"/>
      <c r="F12" s="67">
        <f t="shared" si="7"/>
        <v>0</v>
      </c>
      <c r="G12" s="67">
        <f t="shared" si="7"/>
        <v>0</v>
      </c>
      <c r="H12" s="67">
        <f t="shared" si="7"/>
        <v>0</v>
      </c>
      <c r="I12" s="67">
        <f t="shared" si="0"/>
        <v>0</v>
      </c>
      <c r="J12" s="67">
        <f t="shared" si="8"/>
        <v>0</v>
      </c>
      <c r="K12" s="16">
        <f t="shared" si="8"/>
        <v>0</v>
      </c>
      <c r="L12" s="67">
        <f t="shared" si="8"/>
        <v>0</v>
      </c>
      <c r="M12" s="17">
        <f>IF(L12&gt;0,VLOOKUP(I12,Labour!$AR$1:$AT$15,3,FALSE),0)</f>
        <v>0</v>
      </c>
      <c r="N12" s="70">
        <f t="shared" si="1"/>
        <v>0</v>
      </c>
      <c r="R12" s="83">
        <f t="shared" si="2"/>
        <v>0</v>
      </c>
      <c r="S12" s="83">
        <f t="shared" si="2"/>
        <v>0</v>
      </c>
      <c r="T12" s="83">
        <f t="shared" si="2"/>
        <v>0</v>
      </c>
      <c r="U12" s="83">
        <f t="shared" si="2"/>
        <v>0</v>
      </c>
      <c r="V12" s="83">
        <f t="shared" si="3"/>
        <v>0</v>
      </c>
      <c r="W12" s="83">
        <f t="shared" si="3"/>
        <v>0</v>
      </c>
      <c r="X12" s="83">
        <f t="shared" si="4"/>
        <v>0</v>
      </c>
      <c r="Y12" s="83">
        <f t="shared" si="4"/>
        <v>0</v>
      </c>
      <c r="Z12" s="83">
        <f t="shared" si="4"/>
        <v>0</v>
      </c>
      <c r="AA12" s="171">
        <f t="shared" si="9"/>
        <v>0</v>
      </c>
      <c r="AB12" s="83">
        <f t="shared" si="5"/>
        <v>0</v>
      </c>
      <c r="AC12" s="83">
        <f t="shared" si="5"/>
        <v>0</v>
      </c>
      <c r="AD12" s="171">
        <f t="shared" si="10"/>
        <v>0</v>
      </c>
      <c r="AE12" s="171">
        <f>IF(AD12=1,SUM(AD$10:AD12),0)</f>
        <v>0</v>
      </c>
      <c r="AF12" s="82" t="str">
        <f t="shared" si="11"/>
        <v/>
      </c>
      <c r="AG12" s="171">
        <f t="shared" si="12"/>
        <v>0</v>
      </c>
    </row>
    <row r="13" spans="1:33" ht="12" customHeight="1" x14ac:dyDescent="0.25">
      <c r="A13" s="497"/>
      <c r="B13" s="15">
        <v>4</v>
      </c>
      <c r="C13" s="468">
        <f t="shared" si="6"/>
        <v>0</v>
      </c>
      <c r="D13" s="469"/>
      <c r="E13" s="470"/>
      <c r="F13" s="67">
        <f t="shared" si="7"/>
        <v>0</v>
      </c>
      <c r="G13" s="67">
        <f t="shared" si="7"/>
        <v>0</v>
      </c>
      <c r="H13" s="67">
        <f t="shared" si="7"/>
        <v>0</v>
      </c>
      <c r="I13" s="67">
        <f t="shared" si="0"/>
        <v>0</v>
      </c>
      <c r="J13" s="67">
        <f t="shared" si="8"/>
        <v>0</v>
      </c>
      <c r="K13" s="16">
        <f t="shared" si="8"/>
        <v>0</v>
      </c>
      <c r="L13" s="67">
        <f t="shared" si="8"/>
        <v>0</v>
      </c>
      <c r="M13" s="17">
        <f>IF(L13&gt;0,VLOOKUP(I13,Labour!$AR$1:$AT$15,3,FALSE),0)</f>
        <v>0</v>
      </c>
      <c r="N13" s="70">
        <f t="shared" si="1"/>
        <v>0</v>
      </c>
      <c r="R13" s="83">
        <f t="shared" si="2"/>
        <v>0</v>
      </c>
      <c r="S13" s="83">
        <f t="shared" si="2"/>
        <v>0</v>
      </c>
      <c r="T13" s="83">
        <f t="shared" si="2"/>
        <v>0</v>
      </c>
      <c r="U13" s="83">
        <f t="shared" si="2"/>
        <v>0</v>
      </c>
      <c r="V13" s="83">
        <f t="shared" si="3"/>
        <v>0</v>
      </c>
      <c r="W13" s="83">
        <f t="shared" si="3"/>
        <v>0</v>
      </c>
      <c r="X13" s="83">
        <f t="shared" si="4"/>
        <v>0</v>
      </c>
      <c r="Y13" s="83">
        <f t="shared" si="4"/>
        <v>0</v>
      </c>
      <c r="Z13" s="83">
        <f t="shared" si="4"/>
        <v>0</v>
      </c>
      <c r="AA13" s="171">
        <f t="shared" si="9"/>
        <v>0</v>
      </c>
      <c r="AB13" s="83">
        <f t="shared" si="5"/>
        <v>0</v>
      </c>
      <c r="AC13" s="83">
        <f t="shared" si="5"/>
        <v>0</v>
      </c>
      <c r="AD13" s="171">
        <f t="shared" si="10"/>
        <v>0</v>
      </c>
      <c r="AE13" s="171">
        <f>IF(AD13=1,SUM(AD$10:AD13),0)</f>
        <v>0</v>
      </c>
      <c r="AF13" s="82" t="str">
        <f t="shared" si="11"/>
        <v/>
      </c>
      <c r="AG13" s="171">
        <f t="shared" si="12"/>
        <v>0</v>
      </c>
    </row>
    <row r="14" spans="1:33" ht="12" customHeight="1" x14ac:dyDescent="0.25">
      <c r="A14" s="497"/>
      <c r="B14" s="15">
        <v>5</v>
      </c>
      <c r="C14" s="468">
        <f t="shared" si="6"/>
        <v>0</v>
      </c>
      <c r="D14" s="469"/>
      <c r="E14" s="470"/>
      <c r="F14" s="67">
        <f t="shared" si="7"/>
        <v>0</v>
      </c>
      <c r="G14" s="67">
        <f t="shared" si="7"/>
        <v>0</v>
      </c>
      <c r="H14" s="67">
        <f t="shared" si="7"/>
        <v>0</v>
      </c>
      <c r="I14" s="67">
        <f t="shared" si="0"/>
        <v>0</v>
      </c>
      <c r="J14" s="67">
        <f t="shared" si="8"/>
        <v>0</v>
      </c>
      <c r="K14" s="16">
        <f t="shared" si="8"/>
        <v>0</v>
      </c>
      <c r="L14" s="67">
        <f t="shared" si="8"/>
        <v>0</v>
      </c>
      <c r="M14" s="17">
        <f>IF(L14&gt;0,VLOOKUP(I14,Labour!$AR$1:$AT$15,3,FALSE),0)</f>
        <v>0</v>
      </c>
      <c r="N14" s="70">
        <f t="shared" si="1"/>
        <v>0</v>
      </c>
      <c r="R14" s="83">
        <f t="shared" si="2"/>
        <v>0</v>
      </c>
      <c r="S14" s="83">
        <f t="shared" si="2"/>
        <v>0</v>
      </c>
      <c r="T14" s="83">
        <f t="shared" si="2"/>
        <v>0</v>
      </c>
      <c r="U14" s="83">
        <f t="shared" si="2"/>
        <v>0</v>
      </c>
      <c r="V14" s="83">
        <f t="shared" si="3"/>
        <v>0</v>
      </c>
      <c r="W14" s="83">
        <f t="shared" si="3"/>
        <v>0</v>
      </c>
      <c r="X14" s="83">
        <f t="shared" si="4"/>
        <v>0</v>
      </c>
      <c r="Y14" s="83">
        <f t="shared" si="4"/>
        <v>0</v>
      </c>
      <c r="Z14" s="83">
        <f t="shared" si="4"/>
        <v>0</v>
      </c>
      <c r="AA14" s="171">
        <f t="shared" si="9"/>
        <v>0</v>
      </c>
      <c r="AB14" s="83">
        <f t="shared" si="5"/>
        <v>0</v>
      </c>
      <c r="AC14" s="83">
        <f t="shared" si="5"/>
        <v>0</v>
      </c>
      <c r="AD14" s="171">
        <f t="shared" si="10"/>
        <v>0</v>
      </c>
      <c r="AE14" s="171">
        <f>IF(AD14=1,SUM(AD$10:AD14),0)</f>
        <v>0</v>
      </c>
      <c r="AF14" s="82" t="str">
        <f t="shared" si="11"/>
        <v/>
      </c>
      <c r="AG14" s="171">
        <f t="shared" si="12"/>
        <v>0</v>
      </c>
    </row>
    <row r="15" spans="1:33" ht="12" customHeight="1" x14ac:dyDescent="0.25">
      <c r="A15" s="497"/>
      <c r="B15" s="15">
        <v>6</v>
      </c>
      <c r="C15" s="468">
        <f t="shared" si="6"/>
        <v>0</v>
      </c>
      <c r="D15" s="469"/>
      <c r="E15" s="470"/>
      <c r="F15" s="67">
        <f t="shared" si="7"/>
        <v>0</v>
      </c>
      <c r="G15" s="67">
        <f t="shared" si="7"/>
        <v>0</v>
      </c>
      <c r="H15" s="67">
        <f t="shared" si="7"/>
        <v>0</v>
      </c>
      <c r="I15" s="67">
        <f t="shared" si="0"/>
        <v>0</v>
      </c>
      <c r="J15" s="67">
        <f t="shared" si="8"/>
        <v>0</v>
      </c>
      <c r="K15" s="16">
        <f t="shared" si="8"/>
        <v>0</v>
      </c>
      <c r="L15" s="67">
        <f t="shared" si="8"/>
        <v>0</v>
      </c>
      <c r="M15" s="17">
        <f>IF(L15&gt;0,VLOOKUP(I15,Labour!$AR$1:$AT$15,3,FALSE),0)</f>
        <v>0</v>
      </c>
      <c r="N15" s="70">
        <f t="shared" si="1"/>
        <v>0</v>
      </c>
      <c r="R15" s="83">
        <f t="shared" si="2"/>
        <v>0</v>
      </c>
      <c r="S15" s="83">
        <f t="shared" si="2"/>
        <v>0</v>
      </c>
      <c r="T15" s="83">
        <f t="shared" si="2"/>
        <v>0</v>
      </c>
      <c r="U15" s="83">
        <f t="shared" si="2"/>
        <v>0</v>
      </c>
      <c r="V15" s="83">
        <f t="shared" si="3"/>
        <v>0</v>
      </c>
      <c r="W15" s="83">
        <f t="shared" si="3"/>
        <v>0</v>
      </c>
      <c r="X15" s="83">
        <f t="shared" si="4"/>
        <v>0</v>
      </c>
      <c r="Y15" s="83">
        <f t="shared" si="4"/>
        <v>0</v>
      </c>
      <c r="Z15" s="83">
        <f t="shared" si="4"/>
        <v>0</v>
      </c>
      <c r="AA15" s="171">
        <f t="shared" si="9"/>
        <v>0</v>
      </c>
      <c r="AB15" s="83">
        <f t="shared" si="5"/>
        <v>0</v>
      </c>
      <c r="AC15" s="83">
        <f t="shared" si="5"/>
        <v>0</v>
      </c>
      <c r="AD15" s="171">
        <f t="shared" si="10"/>
        <v>0</v>
      </c>
      <c r="AE15" s="171">
        <f>IF(AD15=1,SUM(AD$10:AD15),0)</f>
        <v>0</v>
      </c>
      <c r="AF15" s="82" t="str">
        <f t="shared" si="11"/>
        <v/>
      </c>
      <c r="AG15" s="171">
        <f t="shared" si="12"/>
        <v>0</v>
      </c>
    </row>
    <row r="16" spans="1:33" ht="12" customHeight="1" x14ac:dyDescent="0.25">
      <c r="A16" s="497"/>
      <c r="B16" s="15">
        <v>7</v>
      </c>
      <c r="C16" s="468">
        <f t="shared" si="6"/>
        <v>0</v>
      </c>
      <c r="D16" s="469"/>
      <c r="E16" s="470"/>
      <c r="F16" s="67">
        <f t="shared" si="7"/>
        <v>0</v>
      </c>
      <c r="G16" s="67">
        <f t="shared" si="7"/>
        <v>0</v>
      </c>
      <c r="H16" s="67">
        <f t="shared" si="7"/>
        <v>0</v>
      </c>
      <c r="I16" s="67">
        <f t="shared" si="0"/>
        <v>0</v>
      </c>
      <c r="J16" s="67">
        <f t="shared" si="8"/>
        <v>0</v>
      </c>
      <c r="K16" s="16">
        <f t="shared" si="8"/>
        <v>0</v>
      </c>
      <c r="L16" s="67">
        <f t="shared" si="8"/>
        <v>0</v>
      </c>
      <c r="M16" s="17">
        <f>IF(L16&gt;0,VLOOKUP(I16,Labour!$AR$1:$AT$15,3,FALSE),0)</f>
        <v>0</v>
      </c>
      <c r="N16" s="70">
        <f t="shared" si="1"/>
        <v>0</v>
      </c>
      <c r="R16" s="83">
        <f t="shared" si="2"/>
        <v>0</v>
      </c>
      <c r="S16" s="83">
        <f t="shared" si="2"/>
        <v>0</v>
      </c>
      <c r="T16" s="83">
        <f t="shared" si="2"/>
        <v>0</v>
      </c>
      <c r="U16" s="83">
        <f t="shared" si="2"/>
        <v>0</v>
      </c>
      <c r="V16" s="83">
        <f t="shared" si="3"/>
        <v>0</v>
      </c>
      <c r="W16" s="83">
        <f t="shared" si="3"/>
        <v>0</v>
      </c>
      <c r="X16" s="83">
        <f t="shared" si="4"/>
        <v>0</v>
      </c>
      <c r="Y16" s="83">
        <f t="shared" si="4"/>
        <v>0</v>
      </c>
      <c r="Z16" s="83">
        <f t="shared" si="4"/>
        <v>0</v>
      </c>
      <c r="AA16" s="171">
        <f t="shared" si="9"/>
        <v>0</v>
      </c>
      <c r="AB16" s="83">
        <f t="shared" si="5"/>
        <v>0</v>
      </c>
      <c r="AC16" s="83">
        <f t="shared" si="5"/>
        <v>0</v>
      </c>
      <c r="AD16" s="171">
        <f t="shared" si="10"/>
        <v>0</v>
      </c>
      <c r="AE16" s="171">
        <f>IF(AD16=1,SUM(AD$10:AD16),0)</f>
        <v>0</v>
      </c>
      <c r="AF16" s="82" t="str">
        <f t="shared" si="11"/>
        <v/>
      </c>
      <c r="AG16" s="171">
        <f t="shared" si="12"/>
        <v>0</v>
      </c>
    </row>
    <row r="17" spans="1:33" ht="12" customHeight="1" x14ac:dyDescent="0.25">
      <c r="A17" s="497"/>
      <c r="B17" s="15">
        <v>8</v>
      </c>
      <c r="C17" s="468">
        <f t="shared" si="6"/>
        <v>0</v>
      </c>
      <c r="D17" s="469"/>
      <c r="E17" s="470"/>
      <c r="F17" s="67">
        <f t="shared" si="7"/>
        <v>0</v>
      </c>
      <c r="G17" s="67">
        <f t="shared" si="7"/>
        <v>0</v>
      </c>
      <c r="H17" s="67">
        <f t="shared" si="7"/>
        <v>0</v>
      </c>
      <c r="I17" s="67">
        <f t="shared" si="0"/>
        <v>0</v>
      </c>
      <c r="J17" s="67">
        <f t="shared" si="8"/>
        <v>0</v>
      </c>
      <c r="K17" s="16">
        <f t="shared" si="8"/>
        <v>0</v>
      </c>
      <c r="L17" s="67">
        <f t="shared" si="8"/>
        <v>0</v>
      </c>
      <c r="M17" s="17">
        <f>IF(L17&gt;0,VLOOKUP(I17,Labour!$AR$1:$AT$15,3,FALSE),0)</f>
        <v>0</v>
      </c>
      <c r="N17" s="70">
        <f t="shared" si="1"/>
        <v>0</v>
      </c>
      <c r="R17" s="83">
        <f t="shared" si="2"/>
        <v>0</v>
      </c>
      <c r="S17" s="83">
        <f t="shared" si="2"/>
        <v>0</v>
      </c>
      <c r="T17" s="83">
        <f t="shared" si="2"/>
        <v>0</v>
      </c>
      <c r="U17" s="83">
        <f t="shared" si="2"/>
        <v>0</v>
      </c>
      <c r="V17" s="83">
        <f t="shared" si="3"/>
        <v>0</v>
      </c>
      <c r="W17" s="83">
        <f t="shared" si="3"/>
        <v>0</v>
      </c>
      <c r="X17" s="83">
        <f t="shared" si="4"/>
        <v>0</v>
      </c>
      <c r="Y17" s="83">
        <f t="shared" si="4"/>
        <v>0</v>
      </c>
      <c r="Z17" s="83">
        <f t="shared" si="4"/>
        <v>0</v>
      </c>
      <c r="AA17" s="171">
        <f t="shared" si="9"/>
        <v>0</v>
      </c>
      <c r="AB17" s="83">
        <f t="shared" si="5"/>
        <v>0</v>
      </c>
      <c r="AC17" s="83">
        <f t="shared" si="5"/>
        <v>0</v>
      </c>
      <c r="AD17" s="171">
        <f t="shared" si="10"/>
        <v>0</v>
      </c>
      <c r="AE17" s="171">
        <f>IF(AD17=1,SUM(AD$10:AD17),0)</f>
        <v>0</v>
      </c>
      <c r="AF17" s="82" t="str">
        <f t="shared" si="11"/>
        <v/>
      </c>
      <c r="AG17" s="171">
        <f t="shared" si="12"/>
        <v>0</v>
      </c>
    </row>
    <row r="18" spans="1:33" ht="12" customHeight="1" x14ac:dyDescent="0.25">
      <c r="A18" s="497"/>
      <c r="B18" s="15">
        <v>9</v>
      </c>
      <c r="C18" s="468">
        <f t="shared" si="6"/>
        <v>0</v>
      </c>
      <c r="D18" s="469"/>
      <c r="E18" s="470"/>
      <c r="F18" s="67">
        <f t="shared" si="7"/>
        <v>0</v>
      </c>
      <c r="G18" s="67">
        <f t="shared" si="7"/>
        <v>0</v>
      </c>
      <c r="H18" s="67">
        <f t="shared" si="7"/>
        <v>0</v>
      </c>
      <c r="I18" s="67">
        <f t="shared" si="0"/>
        <v>0</v>
      </c>
      <c r="J18" s="67">
        <f t="shared" si="8"/>
        <v>0</v>
      </c>
      <c r="K18" s="16">
        <f t="shared" si="8"/>
        <v>0</v>
      </c>
      <c r="L18" s="67">
        <f t="shared" si="8"/>
        <v>0</v>
      </c>
      <c r="M18" s="17">
        <f>IF(L18&gt;0,VLOOKUP(I18,Labour!$AR$1:$AT$15,3,FALSE),0)</f>
        <v>0</v>
      </c>
      <c r="N18" s="70">
        <f t="shared" si="1"/>
        <v>0</v>
      </c>
      <c r="R18" s="83">
        <f t="shared" si="2"/>
        <v>0</v>
      </c>
      <c r="S18" s="83">
        <f t="shared" si="2"/>
        <v>0</v>
      </c>
      <c r="T18" s="83">
        <f t="shared" si="2"/>
        <v>0</v>
      </c>
      <c r="U18" s="83">
        <f t="shared" si="2"/>
        <v>0</v>
      </c>
      <c r="V18" s="83">
        <f t="shared" si="3"/>
        <v>0</v>
      </c>
      <c r="W18" s="83">
        <f t="shared" si="3"/>
        <v>0</v>
      </c>
      <c r="X18" s="83">
        <f t="shared" si="4"/>
        <v>0</v>
      </c>
      <c r="Y18" s="83">
        <f t="shared" si="4"/>
        <v>0</v>
      </c>
      <c r="Z18" s="83">
        <f t="shared" si="4"/>
        <v>0</v>
      </c>
      <c r="AA18" s="171">
        <f t="shared" si="9"/>
        <v>0</v>
      </c>
      <c r="AB18" s="83">
        <f t="shared" si="5"/>
        <v>0</v>
      </c>
      <c r="AC18" s="83">
        <f t="shared" si="5"/>
        <v>0</v>
      </c>
      <c r="AD18" s="171">
        <f t="shared" si="10"/>
        <v>0</v>
      </c>
      <c r="AE18" s="171">
        <f>IF(AD18=1,SUM(AD$10:AD18),0)</f>
        <v>0</v>
      </c>
      <c r="AF18" s="82" t="str">
        <f t="shared" si="11"/>
        <v/>
      </c>
      <c r="AG18" s="171">
        <f t="shared" si="12"/>
        <v>0</v>
      </c>
    </row>
    <row r="19" spans="1:33" ht="12" customHeight="1" x14ac:dyDescent="0.25">
      <c r="A19" s="497"/>
      <c r="B19" s="15">
        <v>10</v>
      </c>
      <c r="C19" s="468">
        <f t="shared" si="6"/>
        <v>0</v>
      </c>
      <c r="D19" s="469"/>
      <c r="E19" s="470"/>
      <c r="F19" s="67">
        <f t="shared" si="7"/>
        <v>0</v>
      </c>
      <c r="G19" s="67">
        <f t="shared" si="7"/>
        <v>0</v>
      </c>
      <c r="H19" s="67">
        <f t="shared" si="7"/>
        <v>0</v>
      </c>
      <c r="I19" s="67">
        <f t="shared" si="0"/>
        <v>0</v>
      </c>
      <c r="J19" s="67">
        <f t="shared" si="8"/>
        <v>0</v>
      </c>
      <c r="K19" s="16">
        <f t="shared" si="8"/>
        <v>0</v>
      </c>
      <c r="L19" s="67">
        <f t="shared" si="8"/>
        <v>0</v>
      </c>
      <c r="M19" s="17">
        <f>IF(L19&gt;0,VLOOKUP(I19,Labour!$AR$1:$AT$15,3,FALSE),0)</f>
        <v>0</v>
      </c>
      <c r="N19" s="70">
        <f t="shared" si="1"/>
        <v>0</v>
      </c>
      <c r="R19" s="83">
        <f t="shared" si="2"/>
        <v>0</v>
      </c>
      <c r="S19" s="83">
        <f t="shared" si="2"/>
        <v>0</v>
      </c>
      <c r="T19" s="83">
        <f t="shared" si="2"/>
        <v>0</v>
      </c>
      <c r="U19" s="83">
        <f t="shared" si="2"/>
        <v>0</v>
      </c>
      <c r="V19" s="83">
        <f t="shared" si="3"/>
        <v>0</v>
      </c>
      <c r="W19" s="83">
        <f t="shared" si="3"/>
        <v>0</v>
      </c>
      <c r="X19" s="83">
        <f t="shared" si="4"/>
        <v>0</v>
      </c>
      <c r="Y19" s="83">
        <f t="shared" si="4"/>
        <v>0</v>
      </c>
      <c r="Z19" s="83">
        <f t="shared" si="4"/>
        <v>0</v>
      </c>
      <c r="AA19" s="171">
        <f t="shared" si="9"/>
        <v>0</v>
      </c>
      <c r="AB19" s="83">
        <f t="shared" si="5"/>
        <v>0</v>
      </c>
      <c r="AC19" s="83">
        <f t="shared" si="5"/>
        <v>0</v>
      </c>
      <c r="AD19" s="171">
        <f t="shared" si="10"/>
        <v>0</v>
      </c>
      <c r="AE19" s="171">
        <f>IF(AD19=1,SUM(AD$10:AD19),0)</f>
        <v>0</v>
      </c>
      <c r="AF19" s="82" t="str">
        <f t="shared" si="11"/>
        <v/>
      </c>
      <c r="AG19" s="171">
        <f t="shared" si="12"/>
        <v>0</v>
      </c>
    </row>
    <row r="20" spans="1:33" ht="12" customHeight="1" x14ac:dyDescent="0.25">
      <c r="A20" s="497"/>
      <c r="B20" s="15">
        <v>11</v>
      </c>
      <c r="C20" s="468">
        <f t="shared" si="6"/>
        <v>0</v>
      </c>
      <c r="D20" s="469"/>
      <c r="E20" s="470"/>
      <c r="F20" s="67">
        <f t="shared" si="7"/>
        <v>0</v>
      </c>
      <c r="G20" s="67">
        <f t="shared" si="7"/>
        <v>0</v>
      </c>
      <c r="H20" s="67">
        <f t="shared" si="7"/>
        <v>0</v>
      </c>
      <c r="I20" s="67">
        <f t="shared" si="0"/>
        <v>0</v>
      </c>
      <c r="J20" s="67">
        <f t="shared" si="8"/>
        <v>0</v>
      </c>
      <c r="K20" s="16">
        <f t="shared" si="8"/>
        <v>0</v>
      </c>
      <c r="L20" s="67">
        <f t="shared" si="8"/>
        <v>0</v>
      </c>
      <c r="M20" s="17">
        <f>IF(L20&gt;0,VLOOKUP(I20,Labour!$AR$1:$AT$15,3,FALSE),0)</f>
        <v>0</v>
      </c>
      <c r="N20" s="70">
        <f t="shared" si="1"/>
        <v>0</v>
      </c>
      <c r="R20" s="83">
        <f t="shared" si="2"/>
        <v>0</v>
      </c>
      <c r="S20" s="83">
        <f t="shared" si="2"/>
        <v>0</v>
      </c>
      <c r="T20" s="83">
        <f t="shared" si="2"/>
        <v>0</v>
      </c>
      <c r="U20" s="83">
        <f t="shared" si="2"/>
        <v>0</v>
      </c>
      <c r="V20" s="83">
        <f t="shared" si="3"/>
        <v>0</v>
      </c>
      <c r="W20" s="83">
        <f t="shared" si="3"/>
        <v>0</v>
      </c>
      <c r="X20" s="83">
        <f t="shared" si="4"/>
        <v>0</v>
      </c>
      <c r="Y20" s="83">
        <f t="shared" si="4"/>
        <v>0</v>
      </c>
      <c r="Z20" s="83">
        <f t="shared" si="4"/>
        <v>0</v>
      </c>
      <c r="AA20" s="171">
        <f t="shared" si="9"/>
        <v>0</v>
      </c>
      <c r="AB20" s="83">
        <f t="shared" si="5"/>
        <v>0</v>
      </c>
      <c r="AC20" s="83">
        <f t="shared" si="5"/>
        <v>0</v>
      </c>
      <c r="AD20" s="171">
        <f t="shared" si="10"/>
        <v>0</v>
      </c>
      <c r="AE20" s="171">
        <f>IF(AD20=1,SUM(AD$10:AD20),0)</f>
        <v>0</v>
      </c>
      <c r="AF20" s="82" t="str">
        <f t="shared" si="11"/>
        <v/>
      </c>
      <c r="AG20" s="171">
        <f t="shared" si="12"/>
        <v>0</v>
      </c>
    </row>
    <row r="21" spans="1:33" ht="12" customHeight="1" x14ac:dyDescent="0.25">
      <c r="A21" s="497"/>
      <c r="B21" s="15">
        <v>12</v>
      </c>
      <c r="C21" s="468">
        <f t="shared" si="6"/>
        <v>0</v>
      </c>
      <c r="D21" s="469"/>
      <c r="E21" s="470"/>
      <c r="F21" s="67">
        <f t="shared" si="7"/>
        <v>0</v>
      </c>
      <c r="G21" s="67">
        <f t="shared" si="7"/>
        <v>0</v>
      </c>
      <c r="H21" s="67">
        <f t="shared" si="7"/>
        <v>0</v>
      </c>
      <c r="I21" s="67">
        <f t="shared" si="0"/>
        <v>0</v>
      </c>
      <c r="J21" s="67">
        <f t="shared" si="8"/>
        <v>0</v>
      </c>
      <c r="K21" s="16">
        <f t="shared" si="8"/>
        <v>0</v>
      </c>
      <c r="L21" s="67">
        <f t="shared" si="8"/>
        <v>0</v>
      </c>
      <c r="M21" s="17">
        <f>IF(L21&gt;0,VLOOKUP(I21,Labour!$AR$1:$AT$15,3,FALSE),0)</f>
        <v>0</v>
      </c>
      <c r="N21" s="70">
        <f t="shared" si="1"/>
        <v>0</v>
      </c>
      <c r="R21" s="83">
        <f t="shared" si="2"/>
        <v>0</v>
      </c>
      <c r="S21" s="83">
        <f t="shared" si="2"/>
        <v>0</v>
      </c>
      <c r="T21" s="83">
        <f t="shared" si="2"/>
        <v>0</v>
      </c>
      <c r="U21" s="83">
        <f t="shared" si="2"/>
        <v>0</v>
      </c>
      <c r="V21" s="83">
        <f t="shared" si="3"/>
        <v>0</v>
      </c>
      <c r="W21" s="83">
        <f t="shared" si="3"/>
        <v>0</v>
      </c>
      <c r="X21" s="83">
        <f t="shared" si="4"/>
        <v>0</v>
      </c>
      <c r="Y21" s="83">
        <f t="shared" si="4"/>
        <v>0</v>
      </c>
      <c r="Z21" s="83">
        <f t="shared" si="4"/>
        <v>0</v>
      </c>
      <c r="AA21" s="171">
        <f t="shared" si="9"/>
        <v>0</v>
      </c>
      <c r="AB21" s="83">
        <f t="shared" si="5"/>
        <v>0</v>
      </c>
      <c r="AC21" s="83">
        <f t="shared" si="5"/>
        <v>0</v>
      </c>
      <c r="AD21" s="171">
        <f t="shared" si="10"/>
        <v>0</v>
      </c>
      <c r="AE21" s="171">
        <f>IF(AD21=1,SUM(AD$10:AD21),0)</f>
        <v>0</v>
      </c>
      <c r="AF21" s="82" t="str">
        <f t="shared" si="11"/>
        <v/>
      </c>
      <c r="AG21" s="171">
        <f t="shared" si="12"/>
        <v>0</v>
      </c>
    </row>
    <row r="22" spans="1:33" ht="12" customHeight="1" x14ac:dyDescent="0.25">
      <c r="A22" s="497"/>
      <c r="B22" s="15">
        <v>13</v>
      </c>
      <c r="C22" s="468">
        <f t="shared" si="6"/>
        <v>0</v>
      </c>
      <c r="D22" s="469"/>
      <c r="E22" s="470"/>
      <c r="F22" s="67">
        <f t="shared" si="7"/>
        <v>0</v>
      </c>
      <c r="G22" s="67">
        <f t="shared" si="7"/>
        <v>0</v>
      </c>
      <c r="H22" s="67">
        <f t="shared" si="7"/>
        <v>0</v>
      </c>
      <c r="I22" s="67">
        <f t="shared" si="0"/>
        <v>0</v>
      </c>
      <c r="J22" s="67">
        <f t="shared" si="8"/>
        <v>0</v>
      </c>
      <c r="K22" s="16">
        <f t="shared" si="8"/>
        <v>0</v>
      </c>
      <c r="L22" s="67">
        <f t="shared" si="8"/>
        <v>0</v>
      </c>
      <c r="M22" s="17">
        <f>IF(L22&gt;0,VLOOKUP(I22,Labour!$AR$1:$AT$15,3,FALSE),0)</f>
        <v>0</v>
      </c>
      <c r="N22" s="70">
        <f t="shared" si="1"/>
        <v>0</v>
      </c>
      <c r="R22" s="83">
        <f t="shared" si="2"/>
        <v>0</v>
      </c>
      <c r="S22" s="83">
        <f t="shared" si="2"/>
        <v>0</v>
      </c>
      <c r="T22" s="83">
        <f t="shared" si="2"/>
        <v>0</v>
      </c>
      <c r="U22" s="83">
        <f t="shared" si="2"/>
        <v>0</v>
      </c>
      <c r="V22" s="83">
        <f t="shared" si="3"/>
        <v>0</v>
      </c>
      <c r="W22" s="83">
        <f t="shared" si="3"/>
        <v>0</v>
      </c>
      <c r="X22" s="83">
        <f t="shared" si="4"/>
        <v>0</v>
      </c>
      <c r="Y22" s="83">
        <f t="shared" si="4"/>
        <v>0</v>
      </c>
      <c r="Z22" s="83">
        <f t="shared" si="4"/>
        <v>0</v>
      </c>
      <c r="AA22" s="171">
        <f t="shared" si="9"/>
        <v>0</v>
      </c>
      <c r="AB22" s="83">
        <f t="shared" si="5"/>
        <v>0</v>
      </c>
      <c r="AC22" s="83">
        <f t="shared" si="5"/>
        <v>0</v>
      </c>
      <c r="AD22" s="171">
        <f t="shared" si="10"/>
        <v>0</v>
      </c>
      <c r="AE22" s="171">
        <f>IF(AD22=1,SUM(AD$10:AD22),0)</f>
        <v>0</v>
      </c>
      <c r="AF22" s="82" t="str">
        <f t="shared" si="11"/>
        <v/>
      </c>
      <c r="AG22" s="171">
        <f t="shared" si="12"/>
        <v>0</v>
      </c>
    </row>
    <row r="23" spans="1:33" ht="12" customHeight="1" x14ac:dyDescent="0.25">
      <c r="A23" s="497"/>
      <c r="B23" s="15">
        <v>14</v>
      </c>
      <c r="C23" s="468">
        <f t="shared" si="6"/>
        <v>0</v>
      </c>
      <c r="D23" s="469"/>
      <c r="E23" s="470"/>
      <c r="F23" s="67">
        <f t="shared" si="7"/>
        <v>0</v>
      </c>
      <c r="G23" s="67">
        <f t="shared" si="7"/>
        <v>0</v>
      </c>
      <c r="H23" s="67">
        <f t="shared" si="7"/>
        <v>0</v>
      </c>
      <c r="I23" s="67">
        <f t="shared" si="0"/>
        <v>0</v>
      </c>
      <c r="J23" s="67">
        <f t="shared" si="8"/>
        <v>0</v>
      </c>
      <c r="K23" s="16">
        <f t="shared" si="8"/>
        <v>0</v>
      </c>
      <c r="L23" s="67">
        <f t="shared" si="8"/>
        <v>0</v>
      </c>
      <c r="M23" s="17">
        <f>IF(L23&gt;0,VLOOKUP(I23,Labour!$AR$1:$AT$15,3,FALSE),0)</f>
        <v>0</v>
      </c>
      <c r="N23" s="70">
        <f t="shared" si="1"/>
        <v>0</v>
      </c>
      <c r="R23" s="83">
        <f t="shared" si="2"/>
        <v>0</v>
      </c>
      <c r="S23" s="83">
        <f t="shared" si="2"/>
        <v>0</v>
      </c>
      <c r="T23" s="83">
        <f t="shared" si="2"/>
        <v>0</v>
      </c>
      <c r="U23" s="83">
        <f t="shared" si="2"/>
        <v>0</v>
      </c>
      <c r="V23" s="83">
        <f t="shared" si="3"/>
        <v>0</v>
      </c>
      <c r="W23" s="83">
        <f t="shared" si="3"/>
        <v>0</v>
      </c>
      <c r="X23" s="83">
        <f t="shared" si="4"/>
        <v>0</v>
      </c>
      <c r="Y23" s="83">
        <f t="shared" si="4"/>
        <v>0</v>
      </c>
      <c r="Z23" s="83">
        <f t="shared" si="4"/>
        <v>0</v>
      </c>
      <c r="AA23" s="171">
        <f t="shared" si="9"/>
        <v>0</v>
      </c>
      <c r="AB23" s="83">
        <f t="shared" si="5"/>
        <v>0</v>
      </c>
      <c r="AC23" s="83">
        <f t="shared" si="5"/>
        <v>0</v>
      </c>
      <c r="AD23" s="171">
        <f t="shared" si="10"/>
        <v>0</v>
      </c>
      <c r="AE23" s="171">
        <f>IF(AD23=1,SUM(AD$10:AD23),0)</f>
        <v>0</v>
      </c>
      <c r="AF23" s="82" t="str">
        <f t="shared" si="11"/>
        <v/>
      </c>
      <c r="AG23" s="171">
        <f t="shared" si="12"/>
        <v>0</v>
      </c>
    </row>
    <row r="24" spans="1:33" ht="12" customHeight="1" x14ac:dyDescent="0.25">
      <c r="A24" s="497"/>
      <c r="B24" s="15">
        <v>15</v>
      </c>
      <c r="C24" s="468">
        <f t="shared" si="6"/>
        <v>0</v>
      </c>
      <c r="D24" s="469"/>
      <c r="E24" s="470"/>
      <c r="F24" s="67">
        <f t="shared" si="7"/>
        <v>0</v>
      </c>
      <c r="G24" s="67">
        <f t="shared" si="7"/>
        <v>0</v>
      </c>
      <c r="H24" s="67">
        <f t="shared" si="7"/>
        <v>0</v>
      </c>
      <c r="I24" s="67">
        <f t="shared" si="0"/>
        <v>0</v>
      </c>
      <c r="J24" s="67">
        <f t="shared" si="8"/>
        <v>0</v>
      </c>
      <c r="K24" s="16">
        <f t="shared" si="8"/>
        <v>0</v>
      </c>
      <c r="L24" s="67">
        <f t="shared" si="8"/>
        <v>0</v>
      </c>
      <c r="M24" s="17">
        <f>IF(L24&gt;0,VLOOKUP(I24,Labour!$AR$1:$AT$15,3,FALSE),0)</f>
        <v>0</v>
      </c>
      <c r="N24" s="70">
        <f t="shared" si="1"/>
        <v>0</v>
      </c>
      <c r="R24" s="83">
        <f t="shared" si="2"/>
        <v>0</v>
      </c>
      <c r="S24" s="83">
        <f t="shared" si="2"/>
        <v>0</v>
      </c>
      <c r="T24" s="83">
        <f t="shared" si="2"/>
        <v>0</v>
      </c>
      <c r="U24" s="83">
        <f t="shared" si="2"/>
        <v>0</v>
      </c>
      <c r="V24" s="83">
        <f t="shared" si="3"/>
        <v>0</v>
      </c>
      <c r="W24" s="83">
        <f t="shared" si="3"/>
        <v>0</v>
      </c>
      <c r="X24" s="83">
        <f t="shared" si="4"/>
        <v>0</v>
      </c>
      <c r="Y24" s="83">
        <f t="shared" si="4"/>
        <v>0</v>
      </c>
      <c r="Z24" s="83">
        <f t="shared" si="4"/>
        <v>0</v>
      </c>
      <c r="AA24" s="171">
        <f t="shared" si="9"/>
        <v>0</v>
      </c>
      <c r="AB24" s="83">
        <f t="shared" si="5"/>
        <v>0</v>
      </c>
      <c r="AC24" s="83">
        <f t="shared" si="5"/>
        <v>0</v>
      </c>
      <c r="AD24" s="171">
        <f t="shared" si="10"/>
        <v>0</v>
      </c>
      <c r="AE24" s="171">
        <f>IF(AD24=1,SUM(AD$10:AD24),0)</f>
        <v>0</v>
      </c>
      <c r="AF24" s="82" t="str">
        <f t="shared" si="11"/>
        <v/>
      </c>
      <c r="AG24" s="171">
        <f t="shared" si="12"/>
        <v>0</v>
      </c>
    </row>
    <row r="25" spans="1:33" ht="12" customHeight="1" x14ac:dyDescent="0.25">
      <c r="A25" s="497"/>
      <c r="B25" s="15">
        <v>16</v>
      </c>
      <c r="C25" s="468">
        <f t="shared" si="6"/>
        <v>0</v>
      </c>
      <c r="D25" s="469"/>
      <c r="E25" s="470"/>
      <c r="F25" s="67">
        <f t="shared" si="7"/>
        <v>0</v>
      </c>
      <c r="G25" s="67">
        <f t="shared" si="7"/>
        <v>0</v>
      </c>
      <c r="H25" s="67">
        <f t="shared" si="7"/>
        <v>0</v>
      </c>
      <c r="I25" s="67">
        <f t="shared" si="0"/>
        <v>0</v>
      </c>
      <c r="J25" s="67">
        <f t="shared" si="8"/>
        <v>0</v>
      </c>
      <c r="K25" s="16">
        <f t="shared" si="8"/>
        <v>0</v>
      </c>
      <c r="L25" s="67">
        <f t="shared" si="8"/>
        <v>0</v>
      </c>
      <c r="M25" s="17">
        <f>IF(L25&gt;0,VLOOKUP(I25,Labour!$AR$1:$AT$15,3,FALSE),0)</f>
        <v>0</v>
      </c>
      <c r="N25" s="70">
        <f t="shared" si="1"/>
        <v>0</v>
      </c>
      <c r="R25" s="83">
        <f t="shared" si="2"/>
        <v>0</v>
      </c>
      <c r="S25" s="83">
        <f t="shared" si="2"/>
        <v>0</v>
      </c>
      <c r="T25" s="83">
        <f t="shared" si="2"/>
        <v>0</v>
      </c>
      <c r="U25" s="83">
        <f t="shared" si="2"/>
        <v>0</v>
      </c>
      <c r="V25" s="83">
        <f t="shared" si="3"/>
        <v>0</v>
      </c>
      <c r="W25" s="83">
        <f t="shared" si="3"/>
        <v>0</v>
      </c>
      <c r="X25" s="83">
        <f t="shared" si="4"/>
        <v>0</v>
      </c>
      <c r="Y25" s="83">
        <f t="shared" si="4"/>
        <v>0</v>
      </c>
      <c r="Z25" s="83">
        <f t="shared" si="4"/>
        <v>0</v>
      </c>
      <c r="AA25" s="171">
        <f t="shared" si="9"/>
        <v>0</v>
      </c>
      <c r="AB25" s="83">
        <f t="shared" si="5"/>
        <v>0</v>
      </c>
      <c r="AC25" s="83">
        <f t="shared" si="5"/>
        <v>0</v>
      </c>
      <c r="AD25" s="171">
        <f t="shared" si="10"/>
        <v>0</v>
      </c>
      <c r="AE25" s="171">
        <f>IF(AD25=1,SUM(AD$10:AD25),0)</f>
        <v>0</v>
      </c>
      <c r="AF25" s="82" t="str">
        <f t="shared" si="11"/>
        <v/>
      </c>
      <c r="AG25" s="171">
        <f t="shared" si="12"/>
        <v>0</v>
      </c>
    </row>
    <row r="26" spans="1:33" ht="12" customHeight="1" x14ac:dyDescent="0.25">
      <c r="A26" s="497"/>
      <c r="B26" s="15">
        <v>17</v>
      </c>
      <c r="C26" s="468">
        <f t="shared" si="6"/>
        <v>0</v>
      </c>
      <c r="D26" s="469"/>
      <c r="E26" s="470"/>
      <c r="F26" s="67">
        <f t="shared" si="7"/>
        <v>0</v>
      </c>
      <c r="G26" s="67">
        <f t="shared" si="7"/>
        <v>0</v>
      </c>
      <c r="H26" s="67">
        <f t="shared" si="7"/>
        <v>0</v>
      </c>
      <c r="I26" s="67">
        <f t="shared" si="0"/>
        <v>0</v>
      </c>
      <c r="J26" s="67">
        <f t="shared" si="8"/>
        <v>0</v>
      </c>
      <c r="K26" s="16">
        <f t="shared" si="8"/>
        <v>0</v>
      </c>
      <c r="L26" s="67">
        <f t="shared" si="8"/>
        <v>0</v>
      </c>
      <c r="M26" s="17">
        <f>IF(L26&gt;0,VLOOKUP(I26,Labour!$AR$1:$AT$15,3,FALSE),0)</f>
        <v>0</v>
      </c>
      <c r="N26" s="70">
        <f t="shared" si="1"/>
        <v>0</v>
      </c>
      <c r="R26" s="83">
        <f t="shared" si="2"/>
        <v>0</v>
      </c>
      <c r="S26" s="83">
        <f t="shared" si="2"/>
        <v>0</v>
      </c>
      <c r="T26" s="83">
        <f t="shared" si="2"/>
        <v>0</v>
      </c>
      <c r="U26" s="83">
        <f t="shared" si="2"/>
        <v>0</v>
      </c>
      <c r="V26" s="83">
        <f t="shared" si="3"/>
        <v>0</v>
      </c>
      <c r="W26" s="83">
        <f t="shared" si="3"/>
        <v>0</v>
      </c>
      <c r="X26" s="83">
        <f t="shared" si="4"/>
        <v>0</v>
      </c>
      <c r="Y26" s="83">
        <f t="shared" si="4"/>
        <v>0</v>
      </c>
      <c r="Z26" s="83">
        <f t="shared" si="4"/>
        <v>0</v>
      </c>
      <c r="AA26" s="171">
        <f t="shared" si="9"/>
        <v>0</v>
      </c>
      <c r="AB26" s="83">
        <f t="shared" si="5"/>
        <v>0</v>
      </c>
      <c r="AC26" s="83">
        <f t="shared" si="5"/>
        <v>0</v>
      </c>
      <c r="AD26" s="171">
        <f t="shared" si="10"/>
        <v>0</v>
      </c>
      <c r="AE26" s="171">
        <f>IF(AD26=1,SUM(AD$10:AD26),0)</f>
        <v>0</v>
      </c>
      <c r="AF26" s="82" t="str">
        <f t="shared" si="11"/>
        <v/>
      </c>
      <c r="AG26" s="171">
        <f t="shared" si="12"/>
        <v>0</v>
      </c>
    </row>
    <row r="27" spans="1:33" ht="12" customHeight="1" x14ac:dyDescent="0.25">
      <c r="A27" s="497"/>
      <c r="B27" s="15">
        <v>18</v>
      </c>
      <c r="C27" s="468">
        <f t="shared" si="6"/>
        <v>0</v>
      </c>
      <c r="D27" s="469"/>
      <c r="E27" s="470"/>
      <c r="F27" s="67">
        <f t="shared" si="7"/>
        <v>0</v>
      </c>
      <c r="G27" s="67">
        <f t="shared" si="7"/>
        <v>0</v>
      </c>
      <c r="H27" s="67">
        <f t="shared" si="7"/>
        <v>0</v>
      </c>
      <c r="I27" s="67">
        <f t="shared" si="0"/>
        <v>0</v>
      </c>
      <c r="J27" s="67">
        <f t="shared" si="8"/>
        <v>0</v>
      </c>
      <c r="K27" s="16">
        <f t="shared" si="8"/>
        <v>0</v>
      </c>
      <c r="L27" s="67">
        <f t="shared" si="8"/>
        <v>0</v>
      </c>
      <c r="M27" s="17">
        <f>IF(L27&gt;0,VLOOKUP(I27,Labour!$AR$1:$AT$15,3,FALSE),0)</f>
        <v>0</v>
      </c>
      <c r="N27" s="70">
        <f t="shared" si="1"/>
        <v>0</v>
      </c>
      <c r="R27" s="83">
        <f t="shared" si="2"/>
        <v>0</v>
      </c>
      <c r="S27" s="83">
        <f t="shared" si="2"/>
        <v>0</v>
      </c>
      <c r="T27" s="83">
        <f t="shared" si="2"/>
        <v>0</v>
      </c>
      <c r="U27" s="83">
        <f t="shared" si="2"/>
        <v>0</v>
      </c>
      <c r="V27" s="83">
        <f t="shared" si="3"/>
        <v>0</v>
      </c>
      <c r="W27" s="83">
        <f t="shared" si="3"/>
        <v>0</v>
      </c>
      <c r="X27" s="83">
        <f t="shared" si="4"/>
        <v>0</v>
      </c>
      <c r="Y27" s="83">
        <f t="shared" si="4"/>
        <v>0</v>
      </c>
      <c r="Z27" s="83">
        <f t="shared" si="4"/>
        <v>0</v>
      </c>
      <c r="AA27" s="171">
        <f t="shared" si="9"/>
        <v>0</v>
      </c>
      <c r="AB27" s="83">
        <f t="shared" si="5"/>
        <v>0</v>
      </c>
      <c r="AC27" s="83">
        <f t="shared" si="5"/>
        <v>0</v>
      </c>
      <c r="AD27" s="171">
        <f t="shared" si="10"/>
        <v>0</v>
      </c>
      <c r="AE27" s="171">
        <f>IF(AD27=1,SUM(AD$10:AD27),0)</f>
        <v>0</v>
      </c>
      <c r="AF27" s="82" t="str">
        <f t="shared" si="11"/>
        <v/>
      </c>
      <c r="AG27" s="171">
        <f t="shared" si="12"/>
        <v>0</v>
      </c>
    </row>
    <row r="28" spans="1:33" ht="12" customHeight="1" x14ac:dyDescent="0.25">
      <c r="A28" s="497"/>
      <c r="B28" s="15">
        <v>19</v>
      </c>
      <c r="C28" s="468">
        <f t="shared" si="6"/>
        <v>0</v>
      </c>
      <c r="D28" s="469"/>
      <c r="E28" s="470"/>
      <c r="F28" s="67">
        <f t="shared" si="7"/>
        <v>0</v>
      </c>
      <c r="G28" s="67">
        <f t="shared" si="7"/>
        <v>0</v>
      </c>
      <c r="H28" s="67">
        <f t="shared" si="7"/>
        <v>0</v>
      </c>
      <c r="I28" s="67">
        <f t="shared" si="0"/>
        <v>0</v>
      </c>
      <c r="J28" s="67">
        <f t="shared" si="8"/>
        <v>0</v>
      </c>
      <c r="K28" s="16">
        <f t="shared" si="8"/>
        <v>0</v>
      </c>
      <c r="L28" s="67">
        <f t="shared" si="8"/>
        <v>0</v>
      </c>
      <c r="M28" s="17">
        <f>IF(L28&gt;0,VLOOKUP(I28,Labour!$AR$1:$AT$15,3,FALSE),0)</f>
        <v>0</v>
      </c>
      <c r="N28" s="70">
        <f t="shared" si="1"/>
        <v>0</v>
      </c>
      <c r="R28" s="83">
        <f t="shared" si="2"/>
        <v>0</v>
      </c>
      <c r="S28" s="83">
        <f t="shared" si="2"/>
        <v>0</v>
      </c>
      <c r="T28" s="83">
        <f t="shared" si="2"/>
        <v>0</v>
      </c>
      <c r="U28" s="83">
        <f t="shared" si="2"/>
        <v>0</v>
      </c>
      <c r="V28" s="83">
        <f t="shared" si="3"/>
        <v>0</v>
      </c>
      <c r="W28" s="83">
        <f t="shared" si="3"/>
        <v>0</v>
      </c>
      <c r="X28" s="83">
        <f t="shared" si="4"/>
        <v>0</v>
      </c>
      <c r="Y28" s="83">
        <f t="shared" si="4"/>
        <v>0</v>
      </c>
      <c r="Z28" s="83">
        <f t="shared" si="4"/>
        <v>0</v>
      </c>
      <c r="AA28" s="171">
        <f t="shared" si="9"/>
        <v>0</v>
      </c>
      <c r="AB28" s="83">
        <f t="shared" si="5"/>
        <v>0</v>
      </c>
      <c r="AC28" s="83">
        <f t="shared" si="5"/>
        <v>0</v>
      </c>
      <c r="AD28" s="171">
        <f t="shared" si="10"/>
        <v>0</v>
      </c>
      <c r="AE28" s="171">
        <f>IF(AD28=1,SUM(AD$10:AD28),0)</f>
        <v>0</v>
      </c>
      <c r="AF28" s="82" t="str">
        <f t="shared" si="11"/>
        <v/>
      </c>
      <c r="AG28" s="171">
        <f t="shared" si="12"/>
        <v>0</v>
      </c>
    </row>
    <row r="29" spans="1:33" ht="12" customHeight="1" x14ac:dyDescent="0.25">
      <c r="A29" s="497"/>
      <c r="B29" s="15">
        <v>20</v>
      </c>
      <c r="C29" s="468">
        <f t="shared" si="6"/>
        <v>0</v>
      </c>
      <c r="D29" s="469"/>
      <c r="E29" s="470"/>
      <c r="F29" s="67">
        <f t="shared" si="7"/>
        <v>0</v>
      </c>
      <c r="G29" s="67">
        <f t="shared" si="7"/>
        <v>0</v>
      </c>
      <c r="H29" s="67">
        <f t="shared" si="7"/>
        <v>0</v>
      </c>
      <c r="I29" s="67">
        <f t="shared" si="0"/>
        <v>0</v>
      </c>
      <c r="J29" s="67">
        <f t="shared" si="8"/>
        <v>0</v>
      </c>
      <c r="K29" s="16">
        <f t="shared" si="8"/>
        <v>0</v>
      </c>
      <c r="L29" s="67">
        <f t="shared" si="8"/>
        <v>0</v>
      </c>
      <c r="M29" s="17">
        <f>IF(L29&gt;0,VLOOKUP(I29,Labour!$AR$1:$AT$15,3,FALSE),0)</f>
        <v>0</v>
      </c>
      <c r="N29" s="70">
        <f t="shared" si="1"/>
        <v>0</v>
      </c>
      <c r="R29" s="83">
        <f t="shared" si="2"/>
        <v>0</v>
      </c>
      <c r="S29" s="83">
        <f t="shared" si="2"/>
        <v>0</v>
      </c>
      <c r="T29" s="83">
        <f t="shared" si="2"/>
        <v>0</v>
      </c>
      <c r="U29" s="83">
        <f t="shared" si="2"/>
        <v>0</v>
      </c>
      <c r="V29" s="83">
        <f t="shared" si="3"/>
        <v>0</v>
      </c>
      <c r="W29" s="83">
        <f t="shared" si="3"/>
        <v>0</v>
      </c>
      <c r="X29" s="83">
        <f t="shared" si="4"/>
        <v>0</v>
      </c>
      <c r="Y29" s="83">
        <f t="shared" si="4"/>
        <v>0</v>
      </c>
      <c r="Z29" s="83">
        <f t="shared" si="4"/>
        <v>0</v>
      </c>
      <c r="AA29" s="171">
        <f t="shared" si="9"/>
        <v>0</v>
      </c>
      <c r="AB29" s="83">
        <f t="shared" si="5"/>
        <v>0</v>
      </c>
      <c r="AC29" s="83">
        <f t="shared" si="5"/>
        <v>0</v>
      </c>
      <c r="AD29" s="171">
        <f t="shared" si="10"/>
        <v>0</v>
      </c>
      <c r="AE29" s="171">
        <f>IF(AD29=1,SUM(AD$10:AD29),0)</f>
        <v>0</v>
      </c>
      <c r="AF29" s="82" t="str">
        <f t="shared" si="11"/>
        <v/>
      </c>
      <c r="AG29" s="171">
        <f t="shared" si="12"/>
        <v>0</v>
      </c>
    </row>
    <row r="30" spans="1:33" ht="12" customHeight="1" x14ac:dyDescent="0.25">
      <c r="A30" s="497"/>
      <c r="B30" s="15">
        <v>21</v>
      </c>
      <c r="C30" s="468">
        <f t="shared" si="6"/>
        <v>0</v>
      </c>
      <c r="D30" s="469"/>
      <c r="E30" s="470"/>
      <c r="F30" s="67">
        <f t="shared" si="7"/>
        <v>0</v>
      </c>
      <c r="G30" s="67">
        <f t="shared" si="7"/>
        <v>0</v>
      </c>
      <c r="H30" s="67">
        <f t="shared" si="7"/>
        <v>0</v>
      </c>
      <c r="I30" s="67">
        <f t="shared" si="0"/>
        <v>0</v>
      </c>
      <c r="J30" s="67">
        <f t="shared" si="8"/>
        <v>0</v>
      </c>
      <c r="K30" s="16">
        <f t="shared" si="8"/>
        <v>0</v>
      </c>
      <c r="L30" s="67">
        <f t="shared" si="8"/>
        <v>0</v>
      </c>
      <c r="M30" s="17">
        <f>IF(L30&gt;0,VLOOKUP(I30,Labour!$AR$1:$AT$15,3,FALSE),0)</f>
        <v>0</v>
      </c>
      <c r="N30" s="70">
        <f t="shared" si="1"/>
        <v>0</v>
      </c>
      <c r="R30" s="83">
        <f t="shared" ref="R30:U49" si="13">IF($B30&lt;=$U$3,VLOOKUP($B30,YTABLE,R$9,FALSE),0)</f>
        <v>0</v>
      </c>
      <c r="S30" s="83">
        <f t="shared" si="13"/>
        <v>0</v>
      </c>
      <c r="T30" s="83">
        <f t="shared" si="13"/>
        <v>0</v>
      </c>
      <c r="U30" s="83">
        <f t="shared" si="13"/>
        <v>0</v>
      </c>
      <c r="V30" s="83">
        <f t="shared" ref="V30:W49" si="14">IF($B30&lt;=$U$3,IF(VLOOKUP($B30,YTABLE,V$9,FALSE)=V$8,$U30,0),0)</f>
        <v>0</v>
      </c>
      <c r="W30" s="83">
        <f t="shared" si="14"/>
        <v>0</v>
      </c>
      <c r="X30" s="83">
        <f t="shared" ref="X30:Z49" si="15">IF($B30&lt;=$U$3,VLOOKUP($B30,YTABLE,X$9,FALSE),0)</f>
        <v>0</v>
      </c>
      <c r="Y30" s="83">
        <f t="shared" si="15"/>
        <v>0</v>
      </c>
      <c r="Z30" s="83">
        <f t="shared" si="15"/>
        <v>0</v>
      </c>
      <c r="AA30" s="171">
        <f t="shared" si="9"/>
        <v>0</v>
      </c>
      <c r="AB30" s="83">
        <f t="shared" ref="AB30:AC49" si="16">IF($B30&lt;=$U$3,VLOOKUP($B30,YTABLE,AB$9,FALSE),0)</f>
        <v>0</v>
      </c>
      <c r="AC30" s="83">
        <f t="shared" si="16"/>
        <v>0</v>
      </c>
      <c r="AD30" s="171">
        <f t="shared" si="10"/>
        <v>0</v>
      </c>
      <c r="AE30" s="171">
        <f>IF(AD30=1,SUM(AD$10:AD30),0)</f>
        <v>0</v>
      </c>
      <c r="AF30" s="82" t="str">
        <f t="shared" si="11"/>
        <v/>
      </c>
      <c r="AG30" s="171">
        <f t="shared" si="12"/>
        <v>0</v>
      </c>
    </row>
    <row r="31" spans="1:33" ht="12" customHeight="1" x14ac:dyDescent="0.25">
      <c r="A31" s="497"/>
      <c r="B31" s="15">
        <v>22</v>
      </c>
      <c r="C31" s="468">
        <f t="shared" si="6"/>
        <v>0</v>
      </c>
      <c r="D31" s="469"/>
      <c r="E31" s="470"/>
      <c r="F31" s="67">
        <f t="shared" si="7"/>
        <v>0</v>
      </c>
      <c r="G31" s="67">
        <f t="shared" si="7"/>
        <v>0</v>
      </c>
      <c r="H31" s="67">
        <f t="shared" si="7"/>
        <v>0</v>
      </c>
      <c r="I31" s="67">
        <f t="shared" si="0"/>
        <v>0</v>
      </c>
      <c r="J31" s="67">
        <f t="shared" si="8"/>
        <v>0</v>
      </c>
      <c r="K31" s="16">
        <f t="shared" si="8"/>
        <v>0</v>
      </c>
      <c r="L31" s="67">
        <f t="shared" si="8"/>
        <v>0</v>
      </c>
      <c r="M31" s="17">
        <f>IF(L31&gt;0,VLOOKUP(I31,Labour!$AR$1:$AT$15,3,FALSE),0)</f>
        <v>0</v>
      </c>
      <c r="N31" s="70">
        <f t="shared" si="1"/>
        <v>0</v>
      </c>
      <c r="R31" s="83">
        <f t="shared" si="13"/>
        <v>0</v>
      </c>
      <c r="S31" s="83">
        <f t="shared" si="13"/>
        <v>0</v>
      </c>
      <c r="T31" s="83">
        <f t="shared" si="13"/>
        <v>0</v>
      </c>
      <c r="U31" s="83">
        <f t="shared" si="13"/>
        <v>0</v>
      </c>
      <c r="V31" s="83">
        <f t="shared" si="14"/>
        <v>0</v>
      </c>
      <c r="W31" s="83">
        <f t="shared" si="14"/>
        <v>0</v>
      </c>
      <c r="X31" s="83">
        <f t="shared" si="15"/>
        <v>0</v>
      </c>
      <c r="Y31" s="83">
        <f t="shared" si="15"/>
        <v>0</v>
      </c>
      <c r="Z31" s="83">
        <f t="shared" si="15"/>
        <v>0</v>
      </c>
      <c r="AA31" s="171">
        <f t="shared" si="9"/>
        <v>0</v>
      </c>
      <c r="AB31" s="83">
        <f t="shared" si="16"/>
        <v>0</v>
      </c>
      <c r="AC31" s="83">
        <f t="shared" si="16"/>
        <v>0</v>
      </c>
      <c r="AD31" s="171">
        <f t="shared" si="10"/>
        <v>0</v>
      </c>
      <c r="AE31" s="171">
        <f>IF(AD31=1,SUM(AD$10:AD31),0)</f>
        <v>0</v>
      </c>
      <c r="AF31" s="82" t="str">
        <f t="shared" si="11"/>
        <v/>
      </c>
      <c r="AG31" s="171">
        <f t="shared" si="12"/>
        <v>0</v>
      </c>
    </row>
    <row r="32" spans="1:33" ht="12" customHeight="1" x14ac:dyDescent="0.25">
      <c r="A32" s="497"/>
      <c r="B32" s="15">
        <v>23</v>
      </c>
      <c r="C32" s="468">
        <f t="shared" si="6"/>
        <v>0</v>
      </c>
      <c r="D32" s="469"/>
      <c r="E32" s="470"/>
      <c r="F32" s="67">
        <f t="shared" si="7"/>
        <v>0</v>
      </c>
      <c r="G32" s="67">
        <f t="shared" si="7"/>
        <v>0</v>
      </c>
      <c r="H32" s="67">
        <f t="shared" si="7"/>
        <v>0</v>
      </c>
      <c r="I32" s="67">
        <f t="shared" si="0"/>
        <v>0</v>
      </c>
      <c r="J32" s="67">
        <f t="shared" si="8"/>
        <v>0</v>
      </c>
      <c r="K32" s="16">
        <f t="shared" si="8"/>
        <v>0</v>
      </c>
      <c r="L32" s="67">
        <f t="shared" si="8"/>
        <v>0</v>
      </c>
      <c r="M32" s="17">
        <f>IF(L32&gt;0,VLOOKUP(I32,Labour!$AR$1:$AT$15,3,FALSE),0)</f>
        <v>0</v>
      </c>
      <c r="N32" s="70">
        <f t="shared" si="1"/>
        <v>0</v>
      </c>
      <c r="R32" s="83">
        <f t="shared" si="13"/>
        <v>0</v>
      </c>
      <c r="S32" s="83">
        <f t="shared" si="13"/>
        <v>0</v>
      </c>
      <c r="T32" s="83">
        <f t="shared" si="13"/>
        <v>0</v>
      </c>
      <c r="U32" s="83">
        <f t="shared" si="13"/>
        <v>0</v>
      </c>
      <c r="V32" s="83">
        <f t="shared" si="14"/>
        <v>0</v>
      </c>
      <c r="W32" s="83">
        <f t="shared" si="14"/>
        <v>0</v>
      </c>
      <c r="X32" s="83">
        <f t="shared" si="15"/>
        <v>0</v>
      </c>
      <c r="Y32" s="83">
        <f t="shared" si="15"/>
        <v>0</v>
      </c>
      <c r="Z32" s="83">
        <f t="shared" si="15"/>
        <v>0</v>
      </c>
      <c r="AA32" s="171">
        <f t="shared" si="9"/>
        <v>0</v>
      </c>
      <c r="AB32" s="83">
        <f t="shared" si="16"/>
        <v>0</v>
      </c>
      <c r="AC32" s="83">
        <f t="shared" si="16"/>
        <v>0</v>
      </c>
      <c r="AD32" s="171">
        <f t="shared" si="10"/>
        <v>0</v>
      </c>
      <c r="AE32" s="171">
        <f>IF(AD32=1,SUM(AD$10:AD32),0)</f>
        <v>0</v>
      </c>
      <c r="AF32" s="82" t="str">
        <f t="shared" si="11"/>
        <v/>
      </c>
      <c r="AG32" s="171">
        <f t="shared" si="12"/>
        <v>0</v>
      </c>
    </row>
    <row r="33" spans="1:33" ht="12" customHeight="1" x14ac:dyDescent="0.25">
      <c r="A33" s="497"/>
      <c r="B33" s="15">
        <v>24</v>
      </c>
      <c r="C33" s="468">
        <f t="shared" si="6"/>
        <v>0</v>
      </c>
      <c r="D33" s="469"/>
      <c r="E33" s="470"/>
      <c r="F33" s="67">
        <f t="shared" si="7"/>
        <v>0</v>
      </c>
      <c r="G33" s="67">
        <f t="shared" si="7"/>
        <v>0</v>
      </c>
      <c r="H33" s="67">
        <f t="shared" si="7"/>
        <v>0</v>
      </c>
      <c r="I33" s="67">
        <f t="shared" si="0"/>
        <v>0</v>
      </c>
      <c r="J33" s="67">
        <f t="shared" si="8"/>
        <v>0</v>
      </c>
      <c r="K33" s="16">
        <f t="shared" si="8"/>
        <v>0</v>
      </c>
      <c r="L33" s="67">
        <f t="shared" si="8"/>
        <v>0</v>
      </c>
      <c r="M33" s="17">
        <f>IF(L33&gt;0,VLOOKUP(I33,Labour!$AR$1:$AT$15,3,FALSE),0)</f>
        <v>0</v>
      </c>
      <c r="N33" s="70">
        <f t="shared" si="1"/>
        <v>0</v>
      </c>
      <c r="R33" s="83">
        <f t="shared" si="13"/>
        <v>0</v>
      </c>
      <c r="S33" s="83">
        <f t="shared" si="13"/>
        <v>0</v>
      </c>
      <c r="T33" s="83">
        <f t="shared" si="13"/>
        <v>0</v>
      </c>
      <c r="U33" s="83">
        <f t="shared" si="13"/>
        <v>0</v>
      </c>
      <c r="V33" s="83">
        <f t="shared" si="14"/>
        <v>0</v>
      </c>
      <c r="W33" s="83">
        <f t="shared" si="14"/>
        <v>0</v>
      </c>
      <c r="X33" s="83">
        <f t="shared" si="15"/>
        <v>0</v>
      </c>
      <c r="Y33" s="83">
        <f t="shared" si="15"/>
        <v>0</v>
      </c>
      <c r="Z33" s="83">
        <f t="shared" si="15"/>
        <v>0</v>
      </c>
      <c r="AA33" s="171">
        <f t="shared" si="9"/>
        <v>0</v>
      </c>
      <c r="AB33" s="83">
        <f t="shared" si="16"/>
        <v>0</v>
      </c>
      <c r="AC33" s="83">
        <f t="shared" si="16"/>
        <v>0</v>
      </c>
      <c r="AD33" s="171">
        <f t="shared" si="10"/>
        <v>0</v>
      </c>
      <c r="AE33" s="171">
        <f>IF(AD33=1,SUM(AD$10:AD33),0)</f>
        <v>0</v>
      </c>
      <c r="AF33" s="82" t="str">
        <f t="shared" si="11"/>
        <v/>
      </c>
      <c r="AG33" s="171">
        <f t="shared" si="12"/>
        <v>0</v>
      </c>
    </row>
    <row r="34" spans="1:33" ht="12" customHeight="1" x14ac:dyDescent="0.25">
      <c r="A34" s="497"/>
      <c r="B34" s="15">
        <v>25</v>
      </c>
      <c r="C34" s="468">
        <f t="shared" si="6"/>
        <v>0</v>
      </c>
      <c r="D34" s="469"/>
      <c r="E34" s="470"/>
      <c r="F34" s="67">
        <f t="shared" si="7"/>
        <v>0</v>
      </c>
      <c r="G34" s="67">
        <f t="shared" si="7"/>
        <v>0</v>
      </c>
      <c r="H34" s="67">
        <f t="shared" si="7"/>
        <v>0</v>
      </c>
      <c r="I34" s="67">
        <f t="shared" si="0"/>
        <v>0</v>
      </c>
      <c r="J34" s="67">
        <f t="shared" si="8"/>
        <v>0</v>
      </c>
      <c r="K34" s="16">
        <f t="shared" si="8"/>
        <v>0</v>
      </c>
      <c r="L34" s="67">
        <f t="shared" si="8"/>
        <v>0</v>
      </c>
      <c r="M34" s="17">
        <f>IF(L34&gt;0,VLOOKUP(I34,Labour!$AR$1:$AT$15,3,FALSE),0)</f>
        <v>0</v>
      </c>
      <c r="N34" s="70">
        <f t="shared" si="1"/>
        <v>0</v>
      </c>
      <c r="R34" s="83">
        <f t="shared" si="13"/>
        <v>0</v>
      </c>
      <c r="S34" s="83">
        <f t="shared" si="13"/>
        <v>0</v>
      </c>
      <c r="T34" s="83">
        <f t="shared" si="13"/>
        <v>0</v>
      </c>
      <c r="U34" s="83">
        <f t="shared" si="13"/>
        <v>0</v>
      </c>
      <c r="V34" s="83">
        <f t="shared" si="14"/>
        <v>0</v>
      </c>
      <c r="W34" s="83">
        <f t="shared" si="14"/>
        <v>0</v>
      </c>
      <c r="X34" s="83">
        <f t="shared" si="15"/>
        <v>0</v>
      </c>
      <c r="Y34" s="83">
        <f t="shared" si="15"/>
        <v>0</v>
      </c>
      <c r="Z34" s="83">
        <f t="shared" si="15"/>
        <v>0</v>
      </c>
      <c r="AA34" s="171">
        <f t="shared" si="9"/>
        <v>0</v>
      </c>
      <c r="AB34" s="83">
        <f t="shared" si="16"/>
        <v>0</v>
      </c>
      <c r="AC34" s="83">
        <f t="shared" si="16"/>
        <v>0</v>
      </c>
      <c r="AD34" s="171">
        <f t="shared" si="10"/>
        <v>0</v>
      </c>
      <c r="AE34" s="171">
        <f>IF(AD34=1,SUM(AD$10:AD34),0)</f>
        <v>0</v>
      </c>
      <c r="AF34" s="82" t="str">
        <f t="shared" si="11"/>
        <v/>
      </c>
      <c r="AG34" s="171">
        <f t="shared" si="12"/>
        <v>0</v>
      </c>
    </row>
    <row r="35" spans="1:33" ht="12" customHeight="1" x14ac:dyDescent="0.25">
      <c r="A35" s="497"/>
      <c r="B35" s="15">
        <v>26</v>
      </c>
      <c r="C35" s="468">
        <f t="shared" si="6"/>
        <v>0</v>
      </c>
      <c r="D35" s="469"/>
      <c r="E35" s="470"/>
      <c r="F35" s="67">
        <f t="shared" si="7"/>
        <v>0</v>
      </c>
      <c r="G35" s="67">
        <f t="shared" si="7"/>
        <v>0</v>
      </c>
      <c r="H35" s="67">
        <f t="shared" si="7"/>
        <v>0</v>
      </c>
      <c r="I35" s="67">
        <f t="shared" si="0"/>
        <v>0</v>
      </c>
      <c r="J35" s="67">
        <f t="shared" si="8"/>
        <v>0</v>
      </c>
      <c r="K35" s="16">
        <f t="shared" si="8"/>
        <v>0</v>
      </c>
      <c r="L35" s="67">
        <f t="shared" si="8"/>
        <v>0</v>
      </c>
      <c r="M35" s="17">
        <f>IF(L35&gt;0,VLOOKUP(I35,Labour!$AR$1:$AT$15,3,FALSE),0)</f>
        <v>0</v>
      </c>
      <c r="N35" s="70">
        <f t="shared" si="1"/>
        <v>0</v>
      </c>
      <c r="R35" s="83">
        <f t="shared" si="13"/>
        <v>0</v>
      </c>
      <c r="S35" s="83">
        <f t="shared" si="13"/>
        <v>0</v>
      </c>
      <c r="T35" s="83">
        <f t="shared" si="13"/>
        <v>0</v>
      </c>
      <c r="U35" s="83">
        <f t="shared" si="13"/>
        <v>0</v>
      </c>
      <c r="V35" s="83">
        <f t="shared" si="14"/>
        <v>0</v>
      </c>
      <c r="W35" s="83">
        <f t="shared" si="14"/>
        <v>0</v>
      </c>
      <c r="X35" s="83">
        <f t="shared" si="15"/>
        <v>0</v>
      </c>
      <c r="Y35" s="83">
        <f t="shared" si="15"/>
        <v>0</v>
      </c>
      <c r="Z35" s="83">
        <f t="shared" si="15"/>
        <v>0</v>
      </c>
      <c r="AA35" s="171">
        <f t="shared" si="9"/>
        <v>0</v>
      </c>
      <c r="AB35" s="83">
        <f t="shared" si="16"/>
        <v>0</v>
      </c>
      <c r="AC35" s="83">
        <f t="shared" si="16"/>
        <v>0</v>
      </c>
      <c r="AD35" s="171">
        <f t="shared" si="10"/>
        <v>0</v>
      </c>
      <c r="AE35" s="171">
        <f>IF(AD35=1,SUM(AD$10:AD35),0)</f>
        <v>0</v>
      </c>
      <c r="AF35" s="82" t="str">
        <f t="shared" si="11"/>
        <v/>
      </c>
      <c r="AG35" s="171">
        <f t="shared" si="12"/>
        <v>0</v>
      </c>
    </row>
    <row r="36" spans="1:33" ht="12" customHeight="1" x14ac:dyDescent="0.25">
      <c r="A36" s="497"/>
      <c r="B36" s="15">
        <v>27</v>
      </c>
      <c r="C36" s="468">
        <f t="shared" si="6"/>
        <v>0</v>
      </c>
      <c r="D36" s="469"/>
      <c r="E36" s="470"/>
      <c r="F36" s="67">
        <f t="shared" si="7"/>
        <v>0</v>
      </c>
      <c r="G36" s="67">
        <f t="shared" si="7"/>
        <v>0</v>
      </c>
      <c r="H36" s="67">
        <f t="shared" si="7"/>
        <v>0</v>
      </c>
      <c r="I36" s="67">
        <f t="shared" si="0"/>
        <v>0</v>
      </c>
      <c r="J36" s="67">
        <f t="shared" si="8"/>
        <v>0</v>
      </c>
      <c r="K36" s="16">
        <f t="shared" si="8"/>
        <v>0</v>
      </c>
      <c r="L36" s="67">
        <f t="shared" si="8"/>
        <v>0</v>
      </c>
      <c r="M36" s="17">
        <f>IF(L36&gt;0,VLOOKUP(I36,Labour!$AR$1:$AT$15,3,FALSE),0)</f>
        <v>0</v>
      </c>
      <c r="N36" s="70">
        <f t="shared" si="1"/>
        <v>0</v>
      </c>
      <c r="R36" s="83">
        <f t="shared" si="13"/>
        <v>0</v>
      </c>
      <c r="S36" s="83">
        <f t="shared" si="13"/>
        <v>0</v>
      </c>
      <c r="T36" s="83">
        <f t="shared" si="13"/>
        <v>0</v>
      </c>
      <c r="U36" s="83">
        <f t="shared" si="13"/>
        <v>0</v>
      </c>
      <c r="V36" s="83">
        <f t="shared" si="14"/>
        <v>0</v>
      </c>
      <c r="W36" s="83">
        <f t="shared" si="14"/>
        <v>0</v>
      </c>
      <c r="X36" s="83">
        <f t="shared" si="15"/>
        <v>0</v>
      </c>
      <c r="Y36" s="83">
        <f t="shared" si="15"/>
        <v>0</v>
      </c>
      <c r="Z36" s="83">
        <f t="shared" si="15"/>
        <v>0</v>
      </c>
      <c r="AA36" s="171">
        <f t="shared" si="9"/>
        <v>0</v>
      </c>
      <c r="AB36" s="83">
        <f t="shared" si="16"/>
        <v>0</v>
      </c>
      <c r="AC36" s="83">
        <f t="shared" si="16"/>
        <v>0</v>
      </c>
      <c r="AD36" s="171">
        <f t="shared" si="10"/>
        <v>0</v>
      </c>
      <c r="AE36" s="171">
        <f>IF(AD36=1,SUM(AD$10:AD36),0)</f>
        <v>0</v>
      </c>
      <c r="AF36" s="82" t="str">
        <f t="shared" si="11"/>
        <v/>
      </c>
      <c r="AG36" s="171">
        <f t="shared" si="12"/>
        <v>0</v>
      </c>
    </row>
    <row r="37" spans="1:33" ht="12" customHeight="1" x14ac:dyDescent="0.25">
      <c r="A37" s="497"/>
      <c r="B37" s="15">
        <v>28</v>
      </c>
      <c r="C37" s="468">
        <f t="shared" si="6"/>
        <v>0</v>
      </c>
      <c r="D37" s="469"/>
      <c r="E37" s="470"/>
      <c r="F37" s="67">
        <f t="shared" si="7"/>
        <v>0</v>
      </c>
      <c r="G37" s="67">
        <f t="shared" si="7"/>
        <v>0</v>
      </c>
      <c r="H37" s="67">
        <f t="shared" si="7"/>
        <v>0</v>
      </c>
      <c r="I37" s="67">
        <f t="shared" si="0"/>
        <v>0</v>
      </c>
      <c r="J37" s="67">
        <f t="shared" si="8"/>
        <v>0</v>
      </c>
      <c r="K37" s="16">
        <f t="shared" si="8"/>
        <v>0</v>
      </c>
      <c r="L37" s="67">
        <f t="shared" si="8"/>
        <v>0</v>
      </c>
      <c r="M37" s="17">
        <f>IF(L37&gt;0,VLOOKUP(I37,Labour!$AR$1:$AT$15,3,FALSE),0)</f>
        <v>0</v>
      </c>
      <c r="N37" s="70">
        <f t="shared" si="1"/>
        <v>0</v>
      </c>
      <c r="R37" s="83">
        <f t="shared" si="13"/>
        <v>0</v>
      </c>
      <c r="S37" s="83">
        <f t="shared" si="13"/>
        <v>0</v>
      </c>
      <c r="T37" s="83">
        <f t="shared" si="13"/>
        <v>0</v>
      </c>
      <c r="U37" s="83">
        <f t="shared" si="13"/>
        <v>0</v>
      </c>
      <c r="V37" s="83">
        <f t="shared" si="14"/>
        <v>0</v>
      </c>
      <c r="W37" s="83">
        <f t="shared" si="14"/>
        <v>0</v>
      </c>
      <c r="X37" s="83">
        <f t="shared" si="15"/>
        <v>0</v>
      </c>
      <c r="Y37" s="83">
        <f t="shared" si="15"/>
        <v>0</v>
      </c>
      <c r="Z37" s="83">
        <f t="shared" si="15"/>
        <v>0</v>
      </c>
      <c r="AA37" s="171">
        <f t="shared" si="9"/>
        <v>0</v>
      </c>
      <c r="AB37" s="83">
        <f t="shared" si="16"/>
        <v>0</v>
      </c>
      <c r="AC37" s="83">
        <f t="shared" si="16"/>
        <v>0</v>
      </c>
      <c r="AD37" s="171">
        <f t="shared" si="10"/>
        <v>0</v>
      </c>
      <c r="AE37" s="171">
        <f>IF(AD37=1,SUM(AD$10:AD37),0)</f>
        <v>0</v>
      </c>
      <c r="AF37" s="82" t="str">
        <f t="shared" si="11"/>
        <v/>
      </c>
      <c r="AG37" s="171">
        <f t="shared" si="12"/>
        <v>0</v>
      </c>
    </row>
    <row r="38" spans="1:33" ht="12" customHeight="1" x14ac:dyDescent="0.25">
      <c r="A38" s="497"/>
      <c r="B38" s="15">
        <v>29</v>
      </c>
      <c r="C38" s="468">
        <f t="shared" si="6"/>
        <v>0</v>
      </c>
      <c r="D38" s="469"/>
      <c r="E38" s="470"/>
      <c r="F38" s="67">
        <f t="shared" si="7"/>
        <v>0</v>
      </c>
      <c r="G38" s="67">
        <f t="shared" si="7"/>
        <v>0</v>
      </c>
      <c r="H38" s="67">
        <f t="shared" si="7"/>
        <v>0</v>
      </c>
      <c r="I38" s="67">
        <f t="shared" si="0"/>
        <v>0</v>
      </c>
      <c r="J38" s="67">
        <f t="shared" si="8"/>
        <v>0</v>
      </c>
      <c r="K38" s="16">
        <f t="shared" si="8"/>
        <v>0</v>
      </c>
      <c r="L38" s="67">
        <f t="shared" si="8"/>
        <v>0</v>
      </c>
      <c r="M38" s="17">
        <f>IF(L38&gt;0,VLOOKUP(I38,Labour!$AR$1:$AT$15,3,FALSE),0)</f>
        <v>0</v>
      </c>
      <c r="N38" s="70">
        <f t="shared" si="1"/>
        <v>0</v>
      </c>
      <c r="R38" s="83">
        <f t="shared" si="13"/>
        <v>0</v>
      </c>
      <c r="S38" s="83">
        <f t="shared" si="13"/>
        <v>0</v>
      </c>
      <c r="T38" s="83">
        <f t="shared" si="13"/>
        <v>0</v>
      </c>
      <c r="U38" s="83">
        <f t="shared" si="13"/>
        <v>0</v>
      </c>
      <c r="V38" s="83">
        <f t="shared" si="14"/>
        <v>0</v>
      </c>
      <c r="W38" s="83">
        <f t="shared" si="14"/>
        <v>0</v>
      </c>
      <c r="X38" s="83">
        <f t="shared" si="15"/>
        <v>0</v>
      </c>
      <c r="Y38" s="83">
        <f t="shared" si="15"/>
        <v>0</v>
      </c>
      <c r="Z38" s="83">
        <f t="shared" si="15"/>
        <v>0</v>
      </c>
      <c r="AA38" s="171">
        <f t="shared" si="9"/>
        <v>0</v>
      </c>
      <c r="AB38" s="83">
        <f t="shared" si="16"/>
        <v>0</v>
      </c>
      <c r="AC38" s="83">
        <f t="shared" si="16"/>
        <v>0</v>
      </c>
      <c r="AD38" s="171">
        <f t="shared" si="10"/>
        <v>0</v>
      </c>
      <c r="AE38" s="171">
        <f>IF(AD38=1,SUM(AD$10:AD38),0)</f>
        <v>0</v>
      </c>
      <c r="AF38" s="82" t="str">
        <f t="shared" si="11"/>
        <v/>
      </c>
      <c r="AG38" s="171">
        <f t="shared" si="12"/>
        <v>0</v>
      </c>
    </row>
    <row r="39" spans="1:33" ht="12" customHeight="1" x14ac:dyDescent="0.25">
      <c r="A39" s="497"/>
      <c r="B39" s="15">
        <v>30</v>
      </c>
      <c r="C39" s="468">
        <f t="shared" si="6"/>
        <v>0</v>
      </c>
      <c r="D39" s="469"/>
      <c r="E39" s="470"/>
      <c r="F39" s="67">
        <f t="shared" ref="F39:H109" si="17">S39</f>
        <v>0</v>
      </c>
      <c r="G39" s="67">
        <f t="shared" si="17"/>
        <v>0</v>
      </c>
      <c r="H39" s="67">
        <f t="shared" si="17"/>
        <v>0</v>
      </c>
      <c r="I39" s="67">
        <f t="shared" si="0"/>
        <v>0</v>
      </c>
      <c r="J39" s="67">
        <f t="shared" ref="J39:L109" si="18">AA39</f>
        <v>0</v>
      </c>
      <c r="K39" s="16">
        <f t="shared" si="18"/>
        <v>0</v>
      </c>
      <c r="L39" s="67">
        <f t="shared" si="18"/>
        <v>0</v>
      </c>
      <c r="M39" s="17">
        <f>IF(L39&gt;0,VLOOKUP(I39,Labour!$AR$1:$AT$15,3,FALSE),0)</f>
        <v>0</v>
      </c>
      <c r="N39" s="70">
        <f t="shared" si="1"/>
        <v>0</v>
      </c>
      <c r="R39" s="83">
        <f t="shared" si="13"/>
        <v>0</v>
      </c>
      <c r="S39" s="83">
        <f t="shared" si="13"/>
        <v>0</v>
      </c>
      <c r="T39" s="83">
        <f t="shared" si="13"/>
        <v>0</v>
      </c>
      <c r="U39" s="83">
        <f t="shared" si="13"/>
        <v>0</v>
      </c>
      <c r="V39" s="83">
        <f t="shared" si="14"/>
        <v>0</v>
      </c>
      <c r="W39" s="83">
        <f t="shared" si="14"/>
        <v>0</v>
      </c>
      <c r="X39" s="83">
        <f t="shared" si="15"/>
        <v>0</v>
      </c>
      <c r="Y39" s="83">
        <f t="shared" si="15"/>
        <v>0</v>
      </c>
      <c r="Z39" s="83">
        <f t="shared" si="15"/>
        <v>0</v>
      </c>
      <c r="AA39" s="171">
        <f t="shared" si="9"/>
        <v>0</v>
      </c>
      <c r="AB39" s="83">
        <f t="shared" si="16"/>
        <v>0</v>
      </c>
      <c r="AC39" s="83">
        <f t="shared" si="16"/>
        <v>0</v>
      </c>
      <c r="AD39" s="171">
        <f t="shared" si="10"/>
        <v>0</v>
      </c>
      <c r="AE39" s="171">
        <f>IF(AD39=1,SUM(AD$10:AD39),0)</f>
        <v>0</v>
      </c>
      <c r="AF39" s="82" t="str">
        <f t="shared" si="11"/>
        <v/>
      </c>
      <c r="AG39" s="171">
        <f t="shared" si="12"/>
        <v>0</v>
      </c>
    </row>
    <row r="40" spans="1:33" ht="12" customHeight="1" x14ac:dyDescent="0.25">
      <c r="A40" s="497"/>
      <c r="B40" s="15">
        <v>31</v>
      </c>
      <c r="C40" s="468">
        <f t="shared" si="6"/>
        <v>0</v>
      </c>
      <c r="D40" s="469"/>
      <c r="E40" s="470"/>
      <c r="F40" s="67">
        <f t="shared" si="17"/>
        <v>0</v>
      </c>
      <c r="G40" s="67">
        <f t="shared" si="17"/>
        <v>0</v>
      </c>
      <c r="H40" s="67">
        <f t="shared" si="17"/>
        <v>0</v>
      </c>
      <c r="I40" s="67">
        <f t="shared" si="0"/>
        <v>0</v>
      </c>
      <c r="J40" s="67">
        <f t="shared" si="18"/>
        <v>0</v>
      </c>
      <c r="K40" s="16">
        <f t="shared" si="18"/>
        <v>0</v>
      </c>
      <c r="L40" s="67">
        <f t="shared" si="18"/>
        <v>0</v>
      </c>
      <c r="M40" s="17">
        <f>IF(L40&gt;0,VLOOKUP(I40,Labour!$AR$1:$AT$15,3,FALSE),0)</f>
        <v>0</v>
      </c>
      <c r="N40" s="70">
        <f t="shared" si="1"/>
        <v>0</v>
      </c>
      <c r="R40" s="83">
        <f t="shared" si="13"/>
        <v>0</v>
      </c>
      <c r="S40" s="83">
        <f t="shared" si="13"/>
        <v>0</v>
      </c>
      <c r="T40" s="83">
        <f t="shared" si="13"/>
        <v>0</v>
      </c>
      <c r="U40" s="83">
        <f t="shared" si="13"/>
        <v>0</v>
      </c>
      <c r="V40" s="83">
        <f t="shared" si="14"/>
        <v>0</v>
      </c>
      <c r="W40" s="83">
        <f t="shared" si="14"/>
        <v>0</v>
      </c>
      <c r="X40" s="83">
        <f t="shared" si="15"/>
        <v>0</v>
      </c>
      <c r="Y40" s="83">
        <f t="shared" si="15"/>
        <v>0</v>
      </c>
      <c r="Z40" s="83">
        <f t="shared" si="15"/>
        <v>0</v>
      </c>
      <c r="AA40" s="171">
        <f t="shared" si="9"/>
        <v>0</v>
      </c>
      <c r="AB40" s="83">
        <f t="shared" si="16"/>
        <v>0</v>
      </c>
      <c r="AC40" s="83">
        <f t="shared" si="16"/>
        <v>0</v>
      </c>
      <c r="AD40" s="171">
        <f t="shared" si="10"/>
        <v>0</v>
      </c>
      <c r="AE40" s="171">
        <f>IF(AD40=1,SUM(AD$10:AD40),0)</f>
        <v>0</v>
      </c>
      <c r="AF40" s="82" t="str">
        <f t="shared" si="11"/>
        <v/>
      </c>
      <c r="AG40" s="171">
        <f t="shared" si="12"/>
        <v>0</v>
      </c>
    </row>
    <row r="41" spans="1:33" ht="12" customHeight="1" x14ac:dyDescent="0.25">
      <c r="A41" s="497"/>
      <c r="B41" s="15">
        <v>32</v>
      </c>
      <c r="C41" s="468">
        <f t="shared" si="6"/>
        <v>0</v>
      </c>
      <c r="D41" s="469"/>
      <c r="E41" s="470"/>
      <c r="F41" s="67">
        <f t="shared" si="17"/>
        <v>0</v>
      </c>
      <c r="G41" s="67">
        <f t="shared" si="17"/>
        <v>0</v>
      </c>
      <c r="H41" s="67">
        <f t="shared" si="17"/>
        <v>0</v>
      </c>
      <c r="I41" s="67">
        <f t="shared" si="0"/>
        <v>0</v>
      </c>
      <c r="J41" s="67">
        <f t="shared" si="18"/>
        <v>0</v>
      </c>
      <c r="K41" s="16">
        <f t="shared" si="18"/>
        <v>0</v>
      </c>
      <c r="L41" s="67">
        <f t="shared" si="18"/>
        <v>0</v>
      </c>
      <c r="M41" s="17">
        <f>IF(L41&gt;0,VLOOKUP(I41,Labour!$AR$1:$AT$15,3,FALSE),0)</f>
        <v>0</v>
      </c>
      <c r="N41" s="70">
        <f t="shared" si="1"/>
        <v>0</v>
      </c>
      <c r="R41" s="83">
        <f t="shared" si="13"/>
        <v>0</v>
      </c>
      <c r="S41" s="83">
        <f t="shared" si="13"/>
        <v>0</v>
      </c>
      <c r="T41" s="83">
        <f t="shared" si="13"/>
        <v>0</v>
      </c>
      <c r="U41" s="83">
        <f t="shared" si="13"/>
        <v>0</v>
      </c>
      <c r="V41" s="83">
        <f t="shared" si="14"/>
        <v>0</v>
      </c>
      <c r="W41" s="83">
        <f t="shared" si="14"/>
        <v>0</v>
      </c>
      <c r="X41" s="83">
        <f t="shared" si="15"/>
        <v>0</v>
      </c>
      <c r="Y41" s="83">
        <f t="shared" si="15"/>
        <v>0</v>
      </c>
      <c r="Z41" s="83">
        <f t="shared" si="15"/>
        <v>0</v>
      </c>
      <c r="AA41" s="171">
        <f t="shared" si="9"/>
        <v>0</v>
      </c>
      <c r="AB41" s="83">
        <f t="shared" si="16"/>
        <v>0</v>
      </c>
      <c r="AC41" s="83">
        <f t="shared" si="16"/>
        <v>0</v>
      </c>
      <c r="AD41" s="171">
        <f t="shared" si="10"/>
        <v>0</v>
      </c>
      <c r="AE41" s="171">
        <f>IF(AD41=1,SUM(AD$10:AD41),0)</f>
        <v>0</v>
      </c>
      <c r="AF41" s="82" t="str">
        <f t="shared" si="11"/>
        <v/>
      </c>
      <c r="AG41" s="171">
        <f t="shared" si="12"/>
        <v>0</v>
      </c>
    </row>
    <row r="42" spans="1:33" ht="12" customHeight="1" x14ac:dyDescent="0.25">
      <c r="A42" s="497"/>
      <c r="B42" s="15">
        <v>33</v>
      </c>
      <c r="C42" s="468">
        <f t="shared" si="6"/>
        <v>0</v>
      </c>
      <c r="D42" s="469"/>
      <c r="E42" s="470"/>
      <c r="F42" s="67">
        <f t="shared" si="17"/>
        <v>0</v>
      </c>
      <c r="G42" s="67">
        <f t="shared" si="17"/>
        <v>0</v>
      </c>
      <c r="H42" s="67">
        <f t="shared" si="17"/>
        <v>0</v>
      </c>
      <c r="I42" s="67">
        <f t="shared" si="0"/>
        <v>0</v>
      </c>
      <c r="J42" s="67">
        <f t="shared" si="18"/>
        <v>0</v>
      </c>
      <c r="K42" s="16">
        <f t="shared" si="18"/>
        <v>0</v>
      </c>
      <c r="L42" s="67">
        <f t="shared" si="18"/>
        <v>0</v>
      </c>
      <c r="M42" s="17">
        <f>IF(L42&gt;0,VLOOKUP(I42,Labour!$AR$1:$AT$15,3,FALSE),0)</f>
        <v>0</v>
      </c>
      <c r="N42" s="70">
        <f t="shared" si="1"/>
        <v>0</v>
      </c>
      <c r="R42" s="83">
        <f t="shared" si="13"/>
        <v>0</v>
      </c>
      <c r="S42" s="83">
        <f t="shared" si="13"/>
        <v>0</v>
      </c>
      <c r="T42" s="83">
        <f t="shared" si="13"/>
        <v>0</v>
      </c>
      <c r="U42" s="83">
        <f t="shared" si="13"/>
        <v>0</v>
      </c>
      <c r="V42" s="83">
        <f t="shared" si="14"/>
        <v>0</v>
      </c>
      <c r="W42" s="83">
        <f t="shared" si="14"/>
        <v>0</v>
      </c>
      <c r="X42" s="83">
        <f t="shared" si="15"/>
        <v>0</v>
      </c>
      <c r="Y42" s="83">
        <f t="shared" si="15"/>
        <v>0</v>
      </c>
      <c r="Z42" s="83">
        <f t="shared" si="15"/>
        <v>0</v>
      </c>
      <c r="AA42" s="171">
        <f t="shared" si="9"/>
        <v>0</v>
      </c>
      <c r="AB42" s="83">
        <f t="shared" si="16"/>
        <v>0</v>
      </c>
      <c r="AC42" s="83">
        <f t="shared" si="16"/>
        <v>0</v>
      </c>
      <c r="AD42" s="171">
        <f t="shared" si="10"/>
        <v>0</v>
      </c>
      <c r="AE42" s="171">
        <f>IF(AD42=1,SUM(AD$10:AD42),0)</f>
        <v>0</v>
      </c>
      <c r="AF42" s="82" t="str">
        <f t="shared" si="11"/>
        <v/>
      </c>
      <c r="AG42" s="171">
        <f t="shared" si="12"/>
        <v>0</v>
      </c>
    </row>
    <row r="43" spans="1:33" ht="12" customHeight="1" x14ac:dyDescent="0.25">
      <c r="A43" s="497"/>
      <c r="B43" s="15">
        <v>34</v>
      </c>
      <c r="C43" s="468">
        <f t="shared" si="6"/>
        <v>0</v>
      </c>
      <c r="D43" s="469"/>
      <c r="E43" s="470"/>
      <c r="F43" s="67">
        <f t="shared" si="17"/>
        <v>0</v>
      </c>
      <c r="G43" s="67">
        <f t="shared" si="17"/>
        <v>0</v>
      </c>
      <c r="H43" s="67">
        <f t="shared" si="17"/>
        <v>0</v>
      </c>
      <c r="I43" s="67">
        <f t="shared" si="0"/>
        <v>0</v>
      </c>
      <c r="J43" s="67">
        <f t="shared" si="18"/>
        <v>0</v>
      </c>
      <c r="K43" s="16">
        <f t="shared" si="18"/>
        <v>0</v>
      </c>
      <c r="L43" s="67">
        <f t="shared" si="18"/>
        <v>0</v>
      </c>
      <c r="M43" s="17">
        <f>IF(L43&gt;0,VLOOKUP(I43,Labour!$AR$1:$AT$15,3,FALSE),0)</f>
        <v>0</v>
      </c>
      <c r="N43" s="70">
        <f t="shared" si="1"/>
        <v>0</v>
      </c>
      <c r="R43" s="83">
        <f t="shared" si="13"/>
        <v>0</v>
      </c>
      <c r="S43" s="83">
        <f t="shared" si="13"/>
        <v>0</v>
      </c>
      <c r="T43" s="83">
        <f t="shared" si="13"/>
        <v>0</v>
      </c>
      <c r="U43" s="83">
        <f t="shared" si="13"/>
        <v>0</v>
      </c>
      <c r="V43" s="83">
        <f t="shared" si="14"/>
        <v>0</v>
      </c>
      <c r="W43" s="83">
        <f t="shared" si="14"/>
        <v>0</v>
      </c>
      <c r="X43" s="83">
        <f t="shared" si="15"/>
        <v>0</v>
      </c>
      <c r="Y43" s="83">
        <f t="shared" si="15"/>
        <v>0</v>
      </c>
      <c r="Z43" s="83">
        <f t="shared" si="15"/>
        <v>0</v>
      </c>
      <c r="AA43" s="171">
        <f t="shared" si="9"/>
        <v>0</v>
      </c>
      <c r="AB43" s="83">
        <f t="shared" si="16"/>
        <v>0</v>
      </c>
      <c r="AC43" s="83">
        <f t="shared" si="16"/>
        <v>0</v>
      </c>
      <c r="AD43" s="171">
        <f t="shared" si="10"/>
        <v>0</v>
      </c>
      <c r="AE43" s="171">
        <f>IF(AD43=1,SUM(AD$10:AD43),0)</f>
        <v>0</v>
      </c>
      <c r="AF43" s="82" t="str">
        <f t="shared" si="11"/>
        <v/>
      </c>
      <c r="AG43" s="171">
        <f t="shared" si="12"/>
        <v>0</v>
      </c>
    </row>
    <row r="44" spans="1:33" ht="12" customHeight="1" x14ac:dyDescent="0.25">
      <c r="A44" s="497"/>
      <c r="B44" s="15">
        <v>35</v>
      </c>
      <c r="C44" s="468">
        <f t="shared" si="6"/>
        <v>0</v>
      </c>
      <c r="D44" s="469"/>
      <c r="E44" s="470"/>
      <c r="F44" s="67">
        <f t="shared" si="17"/>
        <v>0</v>
      </c>
      <c r="G44" s="67">
        <f t="shared" si="17"/>
        <v>0</v>
      </c>
      <c r="H44" s="67">
        <f t="shared" si="17"/>
        <v>0</v>
      </c>
      <c r="I44" s="67">
        <f t="shared" si="0"/>
        <v>0</v>
      </c>
      <c r="J44" s="67">
        <f t="shared" si="18"/>
        <v>0</v>
      </c>
      <c r="K44" s="16">
        <f t="shared" si="18"/>
        <v>0</v>
      </c>
      <c r="L44" s="67">
        <f t="shared" si="18"/>
        <v>0</v>
      </c>
      <c r="M44" s="17">
        <f>IF(L44&gt;0,VLOOKUP(I44,Labour!$AR$1:$AT$15,3,FALSE),0)</f>
        <v>0</v>
      </c>
      <c r="N44" s="70">
        <f t="shared" si="1"/>
        <v>0</v>
      </c>
      <c r="R44" s="83">
        <f t="shared" si="13"/>
        <v>0</v>
      </c>
      <c r="S44" s="83">
        <f t="shared" si="13"/>
        <v>0</v>
      </c>
      <c r="T44" s="83">
        <f t="shared" si="13"/>
        <v>0</v>
      </c>
      <c r="U44" s="83">
        <f t="shared" si="13"/>
        <v>0</v>
      </c>
      <c r="V44" s="83">
        <f t="shared" si="14"/>
        <v>0</v>
      </c>
      <c r="W44" s="83">
        <f t="shared" si="14"/>
        <v>0</v>
      </c>
      <c r="X44" s="83">
        <f t="shared" si="15"/>
        <v>0</v>
      </c>
      <c r="Y44" s="83">
        <f t="shared" si="15"/>
        <v>0</v>
      </c>
      <c r="Z44" s="83">
        <f t="shared" si="15"/>
        <v>0</v>
      </c>
      <c r="AA44" s="171">
        <f t="shared" si="9"/>
        <v>0</v>
      </c>
      <c r="AB44" s="83">
        <f t="shared" si="16"/>
        <v>0</v>
      </c>
      <c r="AC44" s="83">
        <f t="shared" si="16"/>
        <v>0</v>
      </c>
      <c r="AD44" s="171">
        <f t="shared" si="10"/>
        <v>0</v>
      </c>
      <c r="AE44" s="171">
        <f>IF(AD44=1,SUM(AD$10:AD44),0)</f>
        <v>0</v>
      </c>
      <c r="AF44" s="82" t="str">
        <f t="shared" si="11"/>
        <v/>
      </c>
      <c r="AG44" s="171">
        <f t="shared" si="12"/>
        <v>0</v>
      </c>
    </row>
    <row r="45" spans="1:33" ht="12" customHeight="1" x14ac:dyDescent="0.25">
      <c r="A45" s="497"/>
      <c r="B45" s="15">
        <v>36</v>
      </c>
      <c r="C45" s="468">
        <f t="shared" si="6"/>
        <v>0</v>
      </c>
      <c r="D45" s="469"/>
      <c r="E45" s="470"/>
      <c r="F45" s="67">
        <f t="shared" si="17"/>
        <v>0</v>
      </c>
      <c r="G45" s="67">
        <f t="shared" si="17"/>
        <v>0</v>
      </c>
      <c r="H45" s="67">
        <f t="shared" si="17"/>
        <v>0</v>
      </c>
      <c r="I45" s="67">
        <f t="shared" si="0"/>
        <v>0</v>
      </c>
      <c r="J45" s="67">
        <f t="shared" si="18"/>
        <v>0</v>
      </c>
      <c r="K45" s="16">
        <f t="shared" si="18"/>
        <v>0</v>
      </c>
      <c r="L45" s="67">
        <f t="shared" si="18"/>
        <v>0</v>
      </c>
      <c r="M45" s="17">
        <f>IF(L45&gt;0,VLOOKUP(I45,Labour!$AR$1:$AT$15,3,FALSE),0)</f>
        <v>0</v>
      </c>
      <c r="N45" s="70">
        <f t="shared" si="1"/>
        <v>0</v>
      </c>
      <c r="R45" s="83">
        <f t="shared" si="13"/>
        <v>0</v>
      </c>
      <c r="S45" s="83">
        <f t="shared" si="13"/>
        <v>0</v>
      </c>
      <c r="T45" s="83">
        <f t="shared" si="13"/>
        <v>0</v>
      </c>
      <c r="U45" s="83">
        <f t="shared" si="13"/>
        <v>0</v>
      </c>
      <c r="V45" s="83">
        <f t="shared" si="14"/>
        <v>0</v>
      </c>
      <c r="W45" s="83">
        <f t="shared" si="14"/>
        <v>0</v>
      </c>
      <c r="X45" s="83">
        <f t="shared" si="15"/>
        <v>0</v>
      </c>
      <c r="Y45" s="83">
        <f t="shared" si="15"/>
        <v>0</v>
      </c>
      <c r="Z45" s="83">
        <f t="shared" si="15"/>
        <v>0</v>
      </c>
      <c r="AA45" s="171">
        <f t="shared" si="9"/>
        <v>0</v>
      </c>
      <c r="AB45" s="83">
        <f t="shared" si="16"/>
        <v>0</v>
      </c>
      <c r="AC45" s="83">
        <f t="shared" si="16"/>
        <v>0</v>
      </c>
      <c r="AD45" s="171">
        <f t="shared" si="10"/>
        <v>0</v>
      </c>
      <c r="AE45" s="171">
        <f>IF(AD45=1,SUM(AD$10:AD45),0)</f>
        <v>0</v>
      </c>
      <c r="AF45" s="82" t="str">
        <f t="shared" si="11"/>
        <v/>
      </c>
      <c r="AG45" s="171">
        <f t="shared" si="12"/>
        <v>0</v>
      </c>
    </row>
    <row r="46" spans="1:33" ht="12" customHeight="1" x14ac:dyDescent="0.25">
      <c r="A46" s="497"/>
      <c r="B46" s="15">
        <v>37</v>
      </c>
      <c r="C46" s="468">
        <f t="shared" si="6"/>
        <v>0</v>
      </c>
      <c r="D46" s="469"/>
      <c r="E46" s="470"/>
      <c r="F46" s="67">
        <f t="shared" si="17"/>
        <v>0</v>
      </c>
      <c r="G46" s="67">
        <f t="shared" si="17"/>
        <v>0</v>
      </c>
      <c r="H46" s="67">
        <f t="shared" si="17"/>
        <v>0</v>
      </c>
      <c r="I46" s="67">
        <f t="shared" si="0"/>
        <v>0</v>
      </c>
      <c r="J46" s="67">
        <f t="shared" si="18"/>
        <v>0</v>
      </c>
      <c r="K46" s="16">
        <f t="shared" si="18"/>
        <v>0</v>
      </c>
      <c r="L46" s="67">
        <f t="shared" si="18"/>
        <v>0</v>
      </c>
      <c r="M46" s="17">
        <f>IF(L46&gt;0,VLOOKUP(I46,Labour!$AR$1:$AT$15,3,FALSE),0)</f>
        <v>0</v>
      </c>
      <c r="N46" s="70">
        <f t="shared" si="1"/>
        <v>0</v>
      </c>
      <c r="R46" s="83">
        <f t="shared" si="13"/>
        <v>0</v>
      </c>
      <c r="S46" s="83">
        <f t="shared" si="13"/>
        <v>0</v>
      </c>
      <c r="T46" s="83">
        <f t="shared" si="13"/>
        <v>0</v>
      </c>
      <c r="U46" s="83">
        <f t="shared" si="13"/>
        <v>0</v>
      </c>
      <c r="V46" s="83">
        <f t="shared" si="14"/>
        <v>0</v>
      </c>
      <c r="W46" s="83">
        <f t="shared" si="14"/>
        <v>0</v>
      </c>
      <c r="X46" s="83">
        <f t="shared" si="15"/>
        <v>0</v>
      </c>
      <c r="Y46" s="83">
        <f t="shared" si="15"/>
        <v>0</v>
      </c>
      <c r="Z46" s="83">
        <f t="shared" si="15"/>
        <v>0</v>
      </c>
      <c r="AA46" s="171">
        <f t="shared" si="9"/>
        <v>0</v>
      </c>
      <c r="AB46" s="83">
        <f t="shared" si="16"/>
        <v>0</v>
      </c>
      <c r="AC46" s="83">
        <f t="shared" si="16"/>
        <v>0</v>
      </c>
      <c r="AD46" s="171">
        <f t="shared" si="10"/>
        <v>0</v>
      </c>
      <c r="AE46" s="171">
        <f>IF(AD46=1,SUM(AD$10:AD46),0)</f>
        <v>0</v>
      </c>
      <c r="AF46" s="82" t="str">
        <f t="shared" si="11"/>
        <v/>
      </c>
      <c r="AG46" s="171">
        <f t="shared" si="12"/>
        <v>0</v>
      </c>
    </row>
    <row r="47" spans="1:33" ht="12" customHeight="1" x14ac:dyDescent="0.25">
      <c r="A47" s="497"/>
      <c r="B47" s="15">
        <v>38</v>
      </c>
      <c r="C47" s="468">
        <f t="shared" si="6"/>
        <v>0</v>
      </c>
      <c r="D47" s="469"/>
      <c r="E47" s="470"/>
      <c r="F47" s="67">
        <f t="shared" si="17"/>
        <v>0</v>
      </c>
      <c r="G47" s="67">
        <f t="shared" si="17"/>
        <v>0</v>
      </c>
      <c r="H47" s="67">
        <f t="shared" si="17"/>
        <v>0</v>
      </c>
      <c r="I47" s="67">
        <f t="shared" si="0"/>
        <v>0</v>
      </c>
      <c r="J47" s="67">
        <f t="shared" si="18"/>
        <v>0</v>
      </c>
      <c r="K47" s="16">
        <f t="shared" si="18"/>
        <v>0</v>
      </c>
      <c r="L47" s="67">
        <f t="shared" si="18"/>
        <v>0</v>
      </c>
      <c r="M47" s="17">
        <f>IF(L47&gt;0,VLOOKUP(I47,Labour!$AR$1:$AT$15,3,FALSE),0)</f>
        <v>0</v>
      </c>
      <c r="N47" s="70">
        <f t="shared" si="1"/>
        <v>0</v>
      </c>
      <c r="R47" s="83">
        <f t="shared" si="13"/>
        <v>0</v>
      </c>
      <c r="S47" s="83">
        <f t="shared" si="13"/>
        <v>0</v>
      </c>
      <c r="T47" s="83">
        <f t="shared" si="13"/>
        <v>0</v>
      </c>
      <c r="U47" s="83">
        <f t="shared" si="13"/>
        <v>0</v>
      </c>
      <c r="V47" s="83">
        <f t="shared" si="14"/>
        <v>0</v>
      </c>
      <c r="W47" s="83">
        <f t="shared" si="14"/>
        <v>0</v>
      </c>
      <c r="X47" s="83">
        <f t="shared" si="15"/>
        <v>0</v>
      </c>
      <c r="Y47" s="83">
        <f t="shared" si="15"/>
        <v>0</v>
      </c>
      <c r="Z47" s="83">
        <f t="shared" si="15"/>
        <v>0</v>
      </c>
      <c r="AA47" s="171">
        <f t="shared" si="9"/>
        <v>0</v>
      </c>
      <c r="AB47" s="83">
        <f t="shared" si="16"/>
        <v>0</v>
      </c>
      <c r="AC47" s="83">
        <f t="shared" si="16"/>
        <v>0</v>
      </c>
      <c r="AD47" s="171">
        <f t="shared" si="10"/>
        <v>0</v>
      </c>
      <c r="AE47" s="171">
        <f>IF(AD47=1,SUM(AD$10:AD47),0)</f>
        <v>0</v>
      </c>
      <c r="AF47" s="82" t="str">
        <f t="shared" si="11"/>
        <v/>
      </c>
      <c r="AG47" s="171">
        <f t="shared" si="12"/>
        <v>0</v>
      </c>
    </row>
    <row r="48" spans="1:33" ht="12" customHeight="1" x14ac:dyDescent="0.25">
      <c r="A48" s="497"/>
      <c r="B48" s="15">
        <v>39</v>
      </c>
      <c r="C48" s="468">
        <f t="shared" si="6"/>
        <v>0</v>
      </c>
      <c r="D48" s="469"/>
      <c r="E48" s="470"/>
      <c r="F48" s="67">
        <f t="shared" si="17"/>
        <v>0</v>
      </c>
      <c r="G48" s="67">
        <f t="shared" si="17"/>
        <v>0</v>
      </c>
      <c r="H48" s="67">
        <f t="shared" si="17"/>
        <v>0</v>
      </c>
      <c r="I48" s="67">
        <f t="shared" si="0"/>
        <v>0</v>
      </c>
      <c r="J48" s="67">
        <f t="shared" si="18"/>
        <v>0</v>
      </c>
      <c r="K48" s="16">
        <f t="shared" si="18"/>
        <v>0</v>
      </c>
      <c r="L48" s="67">
        <f t="shared" si="18"/>
        <v>0</v>
      </c>
      <c r="M48" s="17">
        <f>IF(L48&gt;0,VLOOKUP(I48,Labour!$AR$1:$AT$15,3,FALSE),0)</f>
        <v>0</v>
      </c>
      <c r="N48" s="70">
        <f t="shared" si="1"/>
        <v>0</v>
      </c>
      <c r="R48" s="83">
        <f t="shared" si="13"/>
        <v>0</v>
      </c>
      <c r="S48" s="83">
        <f t="shared" si="13"/>
        <v>0</v>
      </c>
      <c r="T48" s="83">
        <f t="shared" si="13"/>
        <v>0</v>
      </c>
      <c r="U48" s="83">
        <f t="shared" si="13"/>
        <v>0</v>
      </c>
      <c r="V48" s="83">
        <f t="shared" si="14"/>
        <v>0</v>
      </c>
      <c r="W48" s="83">
        <f t="shared" si="14"/>
        <v>0</v>
      </c>
      <c r="X48" s="83">
        <f t="shared" si="15"/>
        <v>0</v>
      </c>
      <c r="Y48" s="83">
        <f t="shared" si="15"/>
        <v>0</v>
      </c>
      <c r="Z48" s="83">
        <f t="shared" si="15"/>
        <v>0</v>
      </c>
      <c r="AA48" s="171">
        <f t="shared" si="9"/>
        <v>0</v>
      </c>
      <c r="AB48" s="83">
        <f t="shared" si="16"/>
        <v>0</v>
      </c>
      <c r="AC48" s="83">
        <f t="shared" si="16"/>
        <v>0</v>
      </c>
      <c r="AD48" s="171">
        <f t="shared" si="10"/>
        <v>0</v>
      </c>
      <c r="AE48" s="171">
        <f>IF(AD48=1,SUM(AD$10:AD48),0)</f>
        <v>0</v>
      </c>
      <c r="AF48" s="82" t="str">
        <f t="shared" si="11"/>
        <v/>
      </c>
      <c r="AG48" s="171">
        <f t="shared" si="12"/>
        <v>0</v>
      </c>
    </row>
    <row r="49" spans="1:33" ht="12" customHeight="1" x14ac:dyDescent="0.25">
      <c r="A49" s="497"/>
      <c r="B49" s="15">
        <v>40</v>
      </c>
      <c r="C49" s="468">
        <f t="shared" si="6"/>
        <v>0</v>
      </c>
      <c r="D49" s="469"/>
      <c r="E49" s="470"/>
      <c r="F49" s="67">
        <f t="shared" si="17"/>
        <v>0</v>
      </c>
      <c r="G49" s="67">
        <f t="shared" si="17"/>
        <v>0</v>
      </c>
      <c r="H49" s="67">
        <f t="shared" si="17"/>
        <v>0</v>
      </c>
      <c r="I49" s="67">
        <f t="shared" si="0"/>
        <v>0</v>
      </c>
      <c r="J49" s="67">
        <f t="shared" si="18"/>
        <v>0</v>
      </c>
      <c r="K49" s="16">
        <f t="shared" si="18"/>
        <v>0</v>
      </c>
      <c r="L49" s="67">
        <f t="shared" si="18"/>
        <v>0</v>
      </c>
      <c r="M49" s="17">
        <f>IF(L49&gt;0,VLOOKUP(I49,Labour!$AR$1:$AT$15,3,FALSE),0)</f>
        <v>0</v>
      </c>
      <c r="N49" s="70">
        <f t="shared" si="1"/>
        <v>0</v>
      </c>
      <c r="R49" s="83">
        <f t="shared" si="13"/>
        <v>0</v>
      </c>
      <c r="S49" s="83">
        <f t="shared" si="13"/>
        <v>0</v>
      </c>
      <c r="T49" s="83">
        <f t="shared" si="13"/>
        <v>0</v>
      </c>
      <c r="U49" s="83">
        <f t="shared" si="13"/>
        <v>0</v>
      </c>
      <c r="V49" s="83">
        <f t="shared" si="14"/>
        <v>0</v>
      </c>
      <c r="W49" s="83">
        <f t="shared" si="14"/>
        <v>0</v>
      </c>
      <c r="X49" s="83">
        <f t="shared" si="15"/>
        <v>0</v>
      </c>
      <c r="Y49" s="83">
        <f t="shared" si="15"/>
        <v>0</v>
      </c>
      <c r="Z49" s="83">
        <f t="shared" si="15"/>
        <v>0</v>
      </c>
      <c r="AA49" s="171">
        <f t="shared" si="9"/>
        <v>0</v>
      </c>
      <c r="AB49" s="83">
        <f t="shared" si="16"/>
        <v>0</v>
      </c>
      <c r="AC49" s="83">
        <f t="shared" si="16"/>
        <v>0</v>
      </c>
      <c r="AD49" s="171">
        <f t="shared" si="10"/>
        <v>0</v>
      </c>
      <c r="AE49" s="171">
        <f>IF(AD49=1,SUM(AD$10:AD49),0)</f>
        <v>0</v>
      </c>
      <c r="AF49" s="82" t="str">
        <f t="shared" si="11"/>
        <v/>
      </c>
      <c r="AG49" s="171">
        <f t="shared" si="12"/>
        <v>0</v>
      </c>
    </row>
    <row r="50" spans="1:33" ht="12" customHeight="1" x14ac:dyDescent="0.25">
      <c r="A50" s="497"/>
      <c r="B50" s="15">
        <v>41</v>
      </c>
      <c r="C50" s="468">
        <f t="shared" si="6"/>
        <v>0</v>
      </c>
      <c r="D50" s="469"/>
      <c r="E50" s="470"/>
      <c r="F50" s="67">
        <f t="shared" si="17"/>
        <v>0</v>
      </c>
      <c r="G50" s="67">
        <f t="shared" si="17"/>
        <v>0</v>
      </c>
      <c r="H50" s="67">
        <f t="shared" si="17"/>
        <v>0</v>
      </c>
      <c r="I50" s="67">
        <f t="shared" si="0"/>
        <v>0</v>
      </c>
      <c r="J50" s="67">
        <f t="shared" si="18"/>
        <v>0</v>
      </c>
      <c r="K50" s="16">
        <f t="shared" si="18"/>
        <v>0</v>
      </c>
      <c r="L50" s="67">
        <f t="shared" si="18"/>
        <v>0</v>
      </c>
      <c r="M50" s="17">
        <f>IF(L50&gt;0,VLOOKUP(I50,Labour!$AR$1:$AT$15,3,FALSE),0)</f>
        <v>0</v>
      </c>
      <c r="N50" s="70">
        <f t="shared" si="1"/>
        <v>0</v>
      </c>
      <c r="R50" s="83">
        <f t="shared" ref="R50:U69" si="19">IF($B50&lt;=$U$3,VLOOKUP($B50,YTABLE,R$9,FALSE),0)</f>
        <v>0</v>
      </c>
      <c r="S50" s="83">
        <f t="shared" si="19"/>
        <v>0</v>
      </c>
      <c r="T50" s="83">
        <f t="shared" si="19"/>
        <v>0</v>
      </c>
      <c r="U50" s="83">
        <f t="shared" si="19"/>
        <v>0</v>
      </c>
      <c r="V50" s="83">
        <f t="shared" ref="V50:W69" si="20">IF($B50&lt;=$U$3,IF(VLOOKUP($B50,YTABLE,V$9,FALSE)=V$8,$U50,0),0)</f>
        <v>0</v>
      </c>
      <c r="W50" s="83">
        <f t="shared" si="20"/>
        <v>0</v>
      </c>
      <c r="X50" s="83">
        <f t="shared" ref="X50:Z69" si="21">IF($B50&lt;=$U$3,VLOOKUP($B50,YTABLE,X$9,FALSE),0)</f>
        <v>0</v>
      </c>
      <c r="Y50" s="83">
        <f t="shared" si="21"/>
        <v>0</v>
      </c>
      <c r="Z50" s="83">
        <f t="shared" si="21"/>
        <v>0</v>
      </c>
      <c r="AA50" s="171">
        <f t="shared" si="9"/>
        <v>0</v>
      </c>
      <c r="AB50" s="83">
        <f t="shared" ref="AB50:AC69" si="22">IF($B50&lt;=$U$3,VLOOKUP($B50,YTABLE,AB$9,FALSE),0)</f>
        <v>0</v>
      </c>
      <c r="AC50" s="83">
        <f t="shared" si="22"/>
        <v>0</v>
      </c>
      <c r="AD50" s="171">
        <f t="shared" si="10"/>
        <v>0</v>
      </c>
      <c r="AE50" s="171">
        <f>IF(AD50=1,SUM(AD$10:AD50),0)</f>
        <v>0</v>
      </c>
      <c r="AF50" s="82" t="str">
        <f t="shared" si="11"/>
        <v/>
      </c>
      <c r="AG50" s="171">
        <f t="shared" si="12"/>
        <v>0</v>
      </c>
    </row>
    <row r="51" spans="1:33" ht="12" customHeight="1" x14ac:dyDescent="0.25">
      <c r="A51" s="497"/>
      <c r="B51" s="15">
        <v>42</v>
      </c>
      <c r="C51" s="468">
        <f t="shared" si="6"/>
        <v>0</v>
      </c>
      <c r="D51" s="469"/>
      <c r="E51" s="470"/>
      <c r="F51" s="67">
        <f t="shared" si="17"/>
        <v>0</v>
      </c>
      <c r="G51" s="67">
        <f t="shared" si="17"/>
        <v>0</v>
      </c>
      <c r="H51" s="67">
        <f t="shared" si="17"/>
        <v>0</v>
      </c>
      <c r="I51" s="67">
        <f t="shared" si="0"/>
        <v>0</v>
      </c>
      <c r="J51" s="67">
        <f t="shared" si="18"/>
        <v>0</v>
      </c>
      <c r="K51" s="16">
        <f t="shared" si="18"/>
        <v>0</v>
      </c>
      <c r="L51" s="67">
        <f t="shared" si="18"/>
        <v>0</v>
      </c>
      <c r="M51" s="17">
        <f>IF(L51&gt;0,VLOOKUP(I51,Labour!$AR$1:$AT$15,3,FALSE),0)</f>
        <v>0</v>
      </c>
      <c r="N51" s="70">
        <f t="shared" si="1"/>
        <v>0</v>
      </c>
      <c r="R51" s="83">
        <f t="shared" si="19"/>
        <v>0</v>
      </c>
      <c r="S51" s="83">
        <f t="shared" si="19"/>
        <v>0</v>
      </c>
      <c r="T51" s="83">
        <f t="shared" si="19"/>
        <v>0</v>
      </c>
      <c r="U51" s="83">
        <f t="shared" si="19"/>
        <v>0</v>
      </c>
      <c r="V51" s="83">
        <f t="shared" si="20"/>
        <v>0</v>
      </c>
      <c r="W51" s="83">
        <f t="shared" si="20"/>
        <v>0</v>
      </c>
      <c r="X51" s="83">
        <f t="shared" si="21"/>
        <v>0</v>
      </c>
      <c r="Y51" s="83">
        <f t="shared" si="21"/>
        <v>0</v>
      </c>
      <c r="Z51" s="83">
        <f t="shared" si="21"/>
        <v>0</v>
      </c>
      <c r="AA51" s="171">
        <f t="shared" si="9"/>
        <v>0</v>
      </c>
      <c r="AB51" s="83">
        <f t="shared" si="22"/>
        <v>0</v>
      </c>
      <c r="AC51" s="83">
        <f t="shared" si="22"/>
        <v>0</v>
      </c>
      <c r="AD51" s="171">
        <f t="shared" si="10"/>
        <v>0</v>
      </c>
      <c r="AE51" s="171">
        <f>IF(AD51=1,SUM(AD$10:AD51),0)</f>
        <v>0</v>
      </c>
      <c r="AF51" s="82" t="str">
        <f t="shared" si="11"/>
        <v/>
      </c>
      <c r="AG51" s="171">
        <f t="shared" si="12"/>
        <v>0</v>
      </c>
    </row>
    <row r="52" spans="1:33" ht="12" customHeight="1" x14ac:dyDescent="0.25">
      <c r="A52" s="497"/>
      <c r="B52" s="15">
        <v>43</v>
      </c>
      <c r="C52" s="468">
        <f t="shared" si="6"/>
        <v>0</v>
      </c>
      <c r="D52" s="469"/>
      <c r="E52" s="470"/>
      <c r="F52" s="67">
        <f t="shared" si="17"/>
        <v>0</v>
      </c>
      <c r="G52" s="67">
        <f t="shared" si="17"/>
        <v>0</v>
      </c>
      <c r="H52" s="67">
        <f t="shared" si="17"/>
        <v>0</v>
      </c>
      <c r="I52" s="67">
        <f t="shared" si="0"/>
        <v>0</v>
      </c>
      <c r="J52" s="67">
        <f t="shared" si="18"/>
        <v>0</v>
      </c>
      <c r="K52" s="16">
        <f t="shared" si="18"/>
        <v>0</v>
      </c>
      <c r="L52" s="67">
        <f t="shared" si="18"/>
        <v>0</v>
      </c>
      <c r="M52" s="17">
        <f>IF(L52&gt;0,VLOOKUP(I52,Labour!$AR$1:$AT$15,3,FALSE),0)</f>
        <v>0</v>
      </c>
      <c r="N52" s="70">
        <f t="shared" si="1"/>
        <v>0</v>
      </c>
      <c r="R52" s="83">
        <f t="shared" si="19"/>
        <v>0</v>
      </c>
      <c r="S52" s="83">
        <f t="shared" si="19"/>
        <v>0</v>
      </c>
      <c r="T52" s="83">
        <f t="shared" si="19"/>
        <v>0</v>
      </c>
      <c r="U52" s="83">
        <f t="shared" si="19"/>
        <v>0</v>
      </c>
      <c r="V52" s="83">
        <f t="shared" si="20"/>
        <v>0</v>
      </c>
      <c r="W52" s="83">
        <f t="shared" si="20"/>
        <v>0</v>
      </c>
      <c r="X52" s="83">
        <f t="shared" si="21"/>
        <v>0</v>
      </c>
      <c r="Y52" s="83">
        <f t="shared" si="21"/>
        <v>0</v>
      </c>
      <c r="Z52" s="83">
        <f t="shared" si="21"/>
        <v>0</v>
      </c>
      <c r="AA52" s="171">
        <f t="shared" si="9"/>
        <v>0</v>
      </c>
      <c r="AB52" s="83">
        <f t="shared" si="22"/>
        <v>0</v>
      </c>
      <c r="AC52" s="83">
        <f t="shared" si="22"/>
        <v>0</v>
      </c>
      <c r="AD52" s="171">
        <f t="shared" si="10"/>
        <v>0</v>
      </c>
      <c r="AE52" s="171">
        <f>IF(AD52=1,SUM(AD$10:AD52),0)</f>
        <v>0</v>
      </c>
      <c r="AF52" s="82" t="str">
        <f t="shared" si="11"/>
        <v/>
      </c>
      <c r="AG52" s="171">
        <f t="shared" si="12"/>
        <v>0</v>
      </c>
    </row>
    <row r="53" spans="1:33" ht="12" customHeight="1" x14ac:dyDescent="0.25">
      <c r="A53" s="497"/>
      <c r="B53" s="15">
        <v>44</v>
      </c>
      <c r="C53" s="468">
        <f t="shared" si="6"/>
        <v>0</v>
      </c>
      <c r="D53" s="469"/>
      <c r="E53" s="470"/>
      <c r="F53" s="67">
        <f t="shared" si="17"/>
        <v>0</v>
      </c>
      <c r="G53" s="67">
        <f t="shared" si="17"/>
        <v>0</v>
      </c>
      <c r="H53" s="67">
        <f t="shared" si="17"/>
        <v>0</v>
      </c>
      <c r="I53" s="67">
        <f t="shared" si="0"/>
        <v>0</v>
      </c>
      <c r="J53" s="67">
        <f t="shared" si="18"/>
        <v>0</v>
      </c>
      <c r="K53" s="16">
        <f t="shared" si="18"/>
        <v>0</v>
      </c>
      <c r="L53" s="67">
        <f t="shared" si="18"/>
        <v>0</v>
      </c>
      <c r="M53" s="17">
        <f>IF(L53&gt;0,VLOOKUP(I53,Labour!$AR$1:$AT$15,3,FALSE),0)</f>
        <v>0</v>
      </c>
      <c r="N53" s="70">
        <f t="shared" si="1"/>
        <v>0</v>
      </c>
      <c r="R53" s="83">
        <f t="shared" si="19"/>
        <v>0</v>
      </c>
      <c r="S53" s="83">
        <f t="shared" si="19"/>
        <v>0</v>
      </c>
      <c r="T53" s="83">
        <f t="shared" si="19"/>
        <v>0</v>
      </c>
      <c r="U53" s="83">
        <f t="shared" si="19"/>
        <v>0</v>
      </c>
      <c r="V53" s="83">
        <f t="shared" si="20"/>
        <v>0</v>
      </c>
      <c r="W53" s="83">
        <f t="shared" si="20"/>
        <v>0</v>
      </c>
      <c r="X53" s="83">
        <f t="shared" si="21"/>
        <v>0</v>
      </c>
      <c r="Y53" s="83">
        <f t="shared" si="21"/>
        <v>0</v>
      </c>
      <c r="Z53" s="83">
        <f t="shared" si="21"/>
        <v>0</v>
      </c>
      <c r="AA53" s="171">
        <f t="shared" si="9"/>
        <v>0</v>
      </c>
      <c r="AB53" s="83">
        <f t="shared" si="22"/>
        <v>0</v>
      </c>
      <c r="AC53" s="83">
        <f t="shared" si="22"/>
        <v>0</v>
      </c>
      <c r="AD53" s="171">
        <f t="shared" si="10"/>
        <v>0</v>
      </c>
      <c r="AE53" s="171">
        <f>IF(AD53=1,SUM(AD$10:AD53),0)</f>
        <v>0</v>
      </c>
      <c r="AF53" s="82" t="str">
        <f t="shared" si="11"/>
        <v/>
      </c>
      <c r="AG53" s="171">
        <f t="shared" si="12"/>
        <v>0</v>
      </c>
    </row>
    <row r="54" spans="1:33" ht="12" customHeight="1" x14ac:dyDescent="0.25">
      <c r="A54" s="497"/>
      <c r="B54" s="15">
        <v>45</v>
      </c>
      <c r="C54" s="468">
        <f t="shared" si="6"/>
        <v>0</v>
      </c>
      <c r="D54" s="469"/>
      <c r="E54" s="470"/>
      <c r="F54" s="67">
        <f t="shared" si="17"/>
        <v>0</v>
      </c>
      <c r="G54" s="67">
        <f t="shared" si="17"/>
        <v>0</v>
      </c>
      <c r="H54" s="67">
        <f t="shared" si="17"/>
        <v>0</v>
      </c>
      <c r="I54" s="67">
        <f t="shared" si="0"/>
        <v>0</v>
      </c>
      <c r="J54" s="67">
        <f t="shared" si="18"/>
        <v>0</v>
      </c>
      <c r="K54" s="16">
        <f t="shared" si="18"/>
        <v>0</v>
      </c>
      <c r="L54" s="67">
        <f t="shared" si="18"/>
        <v>0</v>
      </c>
      <c r="M54" s="17">
        <f>IF(L54&gt;0,VLOOKUP(I54,Labour!$AR$1:$AT$15,3,FALSE),0)</f>
        <v>0</v>
      </c>
      <c r="N54" s="70">
        <f t="shared" si="1"/>
        <v>0</v>
      </c>
      <c r="R54" s="83">
        <f t="shared" si="19"/>
        <v>0</v>
      </c>
      <c r="S54" s="83">
        <f t="shared" si="19"/>
        <v>0</v>
      </c>
      <c r="T54" s="83">
        <f t="shared" si="19"/>
        <v>0</v>
      </c>
      <c r="U54" s="83">
        <f t="shared" si="19"/>
        <v>0</v>
      </c>
      <c r="V54" s="83">
        <f t="shared" si="20"/>
        <v>0</v>
      </c>
      <c r="W54" s="83">
        <f t="shared" si="20"/>
        <v>0</v>
      </c>
      <c r="X54" s="83">
        <f t="shared" si="21"/>
        <v>0</v>
      </c>
      <c r="Y54" s="83">
        <f t="shared" si="21"/>
        <v>0</v>
      </c>
      <c r="Z54" s="83">
        <f t="shared" si="21"/>
        <v>0</v>
      </c>
      <c r="AA54" s="171">
        <f t="shared" si="9"/>
        <v>0</v>
      </c>
      <c r="AB54" s="83">
        <f t="shared" si="22"/>
        <v>0</v>
      </c>
      <c r="AC54" s="83">
        <f t="shared" si="22"/>
        <v>0</v>
      </c>
      <c r="AD54" s="171">
        <f t="shared" si="10"/>
        <v>0</v>
      </c>
      <c r="AE54" s="171">
        <f>IF(AD54=1,SUM(AD$10:AD54),0)</f>
        <v>0</v>
      </c>
      <c r="AF54" s="82" t="str">
        <f t="shared" si="11"/>
        <v/>
      </c>
      <c r="AG54" s="171">
        <f t="shared" si="12"/>
        <v>0</v>
      </c>
    </row>
    <row r="55" spans="1:33" ht="12" customHeight="1" x14ac:dyDescent="0.25">
      <c r="A55" s="497"/>
      <c r="B55" s="15">
        <v>46</v>
      </c>
      <c r="C55" s="468">
        <f t="shared" si="6"/>
        <v>0</v>
      </c>
      <c r="D55" s="469"/>
      <c r="E55" s="470"/>
      <c r="F55" s="67">
        <f t="shared" si="17"/>
        <v>0</v>
      </c>
      <c r="G55" s="67">
        <f t="shared" si="17"/>
        <v>0</v>
      </c>
      <c r="H55" s="67">
        <f t="shared" si="17"/>
        <v>0</v>
      </c>
      <c r="I55" s="67">
        <f t="shared" si="0"/>
        <v>0</v>
      </c>
      <c r="J55" s="67">
        <f t="shared" si="18"/>
        <v>0</v>
      </c>
      <c r="K55" s="16">
        <f t="shared" si="18"/>
        <v>0</v>
      </c>
      <c r="L55" s="67">
        <f t="shared" si="18"/>
        <v>0</v>
      </c>
      <c r="M55" s="17">
        <f>IF(L55&gt;0,VLOOKUP(I55,Labour!$AR$1:$AT$15,3,FALSE),0)</f>
        <v>0</v>
      </c>
      <c r="N55" s="70">
        <f t="shared" si="1"/>
        <v>0</v>
      </c>
      <c r="R55" s="83">
        <f t="shared" si="19"/>
        <v>0</v>
      </c>
      <c r="S55" s="83">
        <f t="shared" si="19"/>
        <v>0</v>
      </c>
      <c r="T55" s="83">
        <f t="shared" si="19"/>
        <v>0</v>
      </c>
      <c r="U55" s="83">
        <f t="shared" si="19"/>
        <v>0</v>
      </c>
      <c r="V55" s="83">
        <f t="shared" si="20"/>
        <v>0</v>
      </c>
      <c r="W55" s="83">
        <f t="shared" si="20"/>
        <v>0</v>
      </c>
      <c r="X55" s="83">
        <f t="shared" si="21"/>
        <v>0</v>
      </c>
      <c r="Y55" s="83">
        <f t="shared" si="21"/>
        <v>0</v>
      </c>
      <c r="Z55" s="83">
        <f t="shared" si="21"/>
        <v>0</v>
      </c>
      <c r="AA55" s="171">
        <f t="shared" si="9"/>
        <v>0</v>
      </c>
      <c r="AB55" s="83">
        <f t="shared" si="22"/>
        <v>0</v>
      </c>
      <c r="AC55" s="83">
        <f t="shared" si="22"/>
        <v>0</v>
      </c>
      <c r="AD55" s="171">
        <f t="shared" si="10"/>
        <v>0</v>
      </c>
      <c r="AE55" s="171">
        <f>IF(AD55=1,SUM(AD$10:AD55),0)</f>
        <v>0</v>
      </c>
      <c r="AF55" s="82" t="str">
        <f t="shared" si="11"/>
        <v/>
      </c>
      <c r="AG55" s="171">
        <f t="shared" si="12"/>
        <v>0</v>
      </c>
    </row>
    <row r="56" spans="1:33" ht="12" customHeight="1" x14ac:dyDescent="0.25">
      <c r="A56" s="497"/>
      <c r="B56" s="15">
        <v>47</v>
      </c>
      <c r="C56" s="468">
        <f t="shared" si="6"/>
        <v>0</v>
      </c>
      <c r="D56" s="469"/>
      <c r="E56" s="470"/>
      <c r="F56" s="67">
        <f t="shared" si="17"/>
        <v>0</v>
      </c>
      <c r="G56" s="67">
        <f t="shared" si="17"/>
        <v>0</v>
      </c>
      <c r="H56" s="67">
        <f t="shared" si="17"/>
        <v>0</v>
      </c>
      <c r="I56" s="67">
        <f t="shared" si="0"/>
        <v>0</v>
      </c>
      <c r="J56" s="67">
        <f t="shared" si="18"/>
        <v>0</v>
      </c>
      <c r="K56" s="16">
        <f t="shared" si="18"/>
        <v>0</v>
      </c>
      <c r="L56" s="67">
        <f t="shared" si="18"/>
        <v>0</v>
      </c>
      <c r="M56" s="17">
        <f>IF(L56&gt;0,VLOOKUP(I56,Labour!$AR$1:$AT$15,3,FALSE),0)</f>
        <v>0</v>
      </c>
      <c r="N56" s="70">
        <f t="shared" si="1"/>
        <v>0</v>
      </c>
      <c r="R56" s="83">
        <f t="shared" si="19"/>
        <v>0</v>
      </c>
      <c r="S56" s="83">
        <f t="shared" si="19"/>
        <v>0</v>
      </c>
      <c r="T56" s="83">
        <f t="shared" si="19"/>
        <v>0</v>
      </c>
      <c r="U56" s="83">
        <f t="shared" si="19"/>
        <v>0</v>
      </c>
      <c r="V56" s="83">
        <f t="shared" si="20"/>
        <v>0</v>
      </c>
      <c r="W56" s="83">
        <f t="shared" si="20"/>
        <v>0</v>
      </c>
      <c r="X56" s="83">
        <f t="shared" si="21"/>
        <v>0</v>
      </c>
      <c r="Y56" s="83">
        <f t="shared" si="21"/>
        <v>0</v>
      </c>
      <c r="Z56" s="83">
        <f t="shared" si="21"/>
        <v>0</v>
      </c>
      <c r="AA56" s="171">
        <f t="shared" si="9"/>
        <v>0</v>
      </c>
      <c r="AB56" s="83">
        <f t="shared" si="22"/>
        <v>0</v>
      </c>
      <c r="AC56" s="83">
        <f t="shared" si="22"/>
        <v>0</v>
      </c>
      <c r="AD56" s="171">
        <f t="shared" si="10"/>
        <v>0</v>
      </c>
      <c r="AE56" s="171">
        <f>IF(AD56=1,SUM(AD$10:AD56),0)</f>
        <v>0</v>
      </c>
      <c r="AF56" s="82" t="str">
        <f t="shared" si="11"/>
        <v/>
      </c>
      <c r="AG56" s="171">
        <f t="shared" si="12"/>
        <v>0</v>
      </c>
    </row>
    <row r="57" spans="1:33" ht="12" customHeight="1" x14ac:dyDescent="0.25">
      <c r="A57" s="497"/>
      <c r="B57" s="15">
        <v>48</v>
      </c>
      <c r="C57" s="468">
        <f t="shared" si="6"/>
        <v>0</v>
      </c>
      <c r="D57" s="469"/>
      <c r="E57" s="470"/>
      <c r="F57" s="67">
        <f t="shared" si="17"/>
        <v>0</v>
      </c>
      <c r="G57" s="67">
        <f t="shared" si="17"/>
        <v>0</v>
      </c>
      <c r="H57" s="67">
        <f t="shared" si="17"/>
        <v>0</v>
      </c>
      <c r="I57" s="67">
        <f t="shared" si="0"/>
        <v>0</v>
      </c>
      <c r="J57" s="67">
        <f t="shared" si="18"/>
        <v>0</v>
      </c>
      <c r="K57" s="16">
        <f t="shared" si="18"/>
        <v>0</v>
      </c>
      <c r="L57" s="67">
        <f t="shared" si="18"/>
        <v>0</v>
      </c>
      <c r="M57" s="17">
        <f>IF(L57&gt;0,VLOOKUP(I57,Labour!$AR$1:$AT$15,3,FALSE),0)</f>
        <v>0</v>
      </c>
      <c r="N57" s="70">
        <f t="shared" si="1"/>
        <v>0</v>
      </c>
      <c r="R57" s="83">
        <f t="shared" si="19"/>
        <v>0</v>
      </c>
      <c r="S57" s="83">
        <f t="shared" si="19"/>
        <v>0</v>
      </c>
      <c r="T57" s="83">
        <f t="shared" si="19"/>
        <v>0</v>
      </c>
      <c r="U57" s="83">
        <f t="shared" si="19"/>
        <v>0</v>
      </c>
      <c r="V57" s="83">
        <f t="shared" si="20"/>
        <v>0</v>
      </c>
      <c r="W57" s="83">
        <f t="shared" si="20"/>
        <v>0</v>
      </c>
      <c r="X57" s="83">
        <f t="shared" si="21"/>
        <v>0</v>
      </c>
      <c r="Y57" s="83">
        <f t="shared" si="21"/>
        <v>0</v>
      </c>
      <c r="Z57" s="83">
        <f t="shared" si="21"/>
        <v>0</v>
      </c>
      <c r="AA57" s="171">
        <f t="shared" si="9"/>
        <v>0</v>
      </c>
      <c r="AB57" s="83">
        <f t="shared" si="22"/>
        <v>0</v>
      </c>
      <c r="AC57" s="83">
        <f t="shared" si="22"/>
        <v>0</v>
      </c>
      <c r="AD57" s="171">
        <f t="shared" si="10"/>
        <v>0</v>
      </c>
      <c r="AE57" s="171">
        <f>IF(AD57=1,SUM(AD$10:AD57),0)</f>
        <v>0</v>
      </c>
      <c r="AF57" s="82" t="str">
        <f t="shared" si="11"/>
        <v/>
      </c>
      <c r="AG57" s="171">
        <f t="shared" si="12"/>
        <v>0</v>
      </c>
    </row>
    <row r="58" spans="1:33" ht="12" customHeight="1" x14ac:dyDescent="0.25">
      <c r="A58" s="497"/>
      <c r="B58" s="15">
        <v>49</v>
      </c>
      <c r="C58" s="468">
        <f t="shared" si="6"/>
        <v>0</v>
      </c>
      <c r="D58" s="469"/>
      <c r="E58" s="470"/>
      <c r="F58" s="67">
        <f t="shared" si="17"/>
        <v>0</v>
      </c>
      <c r="G58" s="67">
        <f t="shared" si="17"/>
        <v>0</v>
      </c>
      <c r="H58" s="67">
        <f t="shared" si="17"/>
        <v>0</v>
      </c>
      <c r="I58" s="67">
        <f t="shared" si="0"/>
        <v>0</v>
      </c>
      <c r="J58" s="67">
        <f t="shared" si="18"/>
        <v>0</v>
      </c>
      <c r="K58" s="16">
        <f t="shared" si="18"/>
        <v>0</v>
      </c>
      <c r="L58" s="67">
        <f t="shared" si="18"/>
        <v>0</v>
      </c>
      <c r="M58" s="17">
        <f>IF(L58&gt;0,VLOOKUP(I58,Labour!$AR$1:$AT$15,3,FALSE),0)</f>
        <v>0</v>
      </c>
      <c r="N58" s="70">
        <f t="shared" si="1"/>
        <v>0</v>
      </c>
      <c r="R58" s="83">
        <f t="shared" si="19"/>
        <v>0</v>
      </c>
      <c r="S58" s="83">
        <f t="shared" si="19"/>
        <v>0</v>
      </c>
      <c r="T58" s="83">
        <f t="shared" si="19"/>
        <v>0</v>
      </c>
      <c r="U58" s="83">
        <f t="shared" si="19"/>
        <v>0</v>
      </c>
      <c r="V58" s="83">
        <f t="shared" si="20"/>
        <v>0</v>
      </c>
      <c r="W58" s="83">
        <f t="shared" si="20"/>
        <v>0</v>
      </c>
      <c r="X58" s="83">
        <f t="shared" si="21"/>
        <v>0</v>
      </c>
      <c r="Y58" s="83">
        <f t="shared" si="21"/>
        <v>0</v>
      </c>
      <c r="Z58" s="83">
        <f t="shared" si="21"/>
        <v>0</v>
      </c>
      <c r="AA58" s="171">
        <f t="shared" si="9"/>
        <v>0</v>
      </c>
      <c r="AB58" s="83">
        <f t="shared" si="22"/>
        <v>0</v>
      </c>
      <c r="AC58" s="83">
        <f t="shared" si="22"/>
        <v>0</v>
      </c>
      <c r="AD58" s="171">
        <f t="shared" si="10"/>
        <v>0</v>
      </c>
      <c r="AE58" s="171">
        <f>IF(AD58=1,SUM(AD$10:AD58),0)</f>
        <v>0</v>
      </c>
      <c r="AF58" s="82" t="str">
        <f t="shared" si="11"/>
        <v/>
      </c>
      <c r="AG58" s="171">
        <f t="shared" si="12"/>
        <v>0</v>
      </c>
    </row>
    <row r="59" spans="1:33" ht="12" customHeight="1" x14ac:dyDescent="0.25">
      <c r="A59" s="497"/>
      <c r="B59" s="15">
        <v>50</v>
      </c>
      <c r="C59" s="468">
        <f t="shared" si="6"/>
        <v>0</v>
      </c>
      <c r="D59" s="469"/>
      <c r="E59" s="470"/>
      <c r="F59" s="67">
        <f t="shared" si="17"/>
        <v>0</v>
      </c>
      <c r="G59" s="67">
        <f t="shared" si="17"/>
        <v>0</v>
      </c>
      <c r="H59" s="67">
        <f t="shared" si="17"/>
        <v>0</v>
      </c>
      <c r="I59" s="67">
        <f t="shared" si="0"/>
        <v>0</v>
      </c>
      <c r="J59" s="67">
        <f t="shared" si="18"/>
        <v>0</v>
      </c>
      <c r="K59" s="16">
        <f t="shared" si="18"/>
        <v>0</v>
      </c>
      <c r="L59" s="67">
        <f t="shared" si="18"/>
        <v>0</v>
      </c>
      <c r="M59" s="17">
        <f>IF(L59&gt;0,VLOOKUP(I59,Labour!$AR$1:$AT$15,3,FALSE),0)</f>
        <v>0</v>
      </c>
      <c r="N59" s="70">
        <f t="shared" si="1"/>
        <v>0</v>
      </c>
      <c r="R59" s="83">
        <f t="shared" si="19"/>
        <v>0</v>
      </c>
      <c r="S59" s="83">
        <f t="shared" si="19"/>
        <v>0</v>
      </c>
      <c r="T59" s="83">
        <f t="shared" si="19"/>
        <v>0</v>
      </c>
      <c r="U59" s="83">
        <f t="shared" si="19"/>
        <v>0</v>
      </c>
      <c r="V59" s="83">
        <f t="shared" si="20"/>
        <v>0</v>
      </c>
      <c r="W59" s="83">
        <f t="shared" si="20"/>
        <v>0</v>
      </c>
      <c r="X59" s="83">
        <f t="shared" si="21"/>
        <v>0</v>
      </c>
      <c r="Y59" s="83">
        <f t="shared" si="21"/>
        <v>0</v>
      </c>
      <c r="Z59" s="83">
        <f t="shared" si="21"/>
        <v>0</v>
      </c>
      <c r="AA59" s="171">
        <f t="shared" si="9"/>
        <v>0</v>
      </c>
      <c r="AB59" s="83">
        <f t="shared" si="22"/>
        <v>0</v>
      </c>
      <c r="AC59" s="83">
        <f t="shared" si="22"/>
        <v>0</v>
      </c>
      <c r="AD59" s="171">
        <f t="shared" si="10"/>
        <v>0</v>
      </c>
      <c r="AE59" s="171">
        <f>IF(AD59=1,SUM(AD$10:AD59),0)</f>
        <v>0</v>
      </c>
      <c r="AF59" s="82" t="str">
        <f t="shared" si="11"/>
        <v/>
      </c>
      <c r="AG59" s="171">
        <f t="shared" si="12"/>
        <v>0</v>
      </c>
    </row>
    <row r="60" spans="1:33" ht="12" customHeight="1" x14ac:dyDescent="0.25">
      <c r="A60" s="497"/>
      <c r="B60" s="15">
        <v>51</v>
      </c>
      <c r="C60" s="468">
        <f t="shared" si="6"/>
        <v>0</v>
      </c>
      <c r="D60" s="469"/>
      <c r="E60" s="470"/>
      <c r="F60" s="67">
        <f t="shared" si="17"/>
        <v>0</v>
      </c>
      <c r="G60" s="67">
        <f t="shared" si="17"/>
        <v>0</v>
      </c>
      <c r="H60" s="67">
        <f t="shared" si="17"/>
        <v>0</v>
      </c>
      <c r="I60" s="67">
        <f t="shared" si="0"/>
        <v>0</v>
      </c>
      <c r="J60" s="67">
        <f t="shared" si="18"/>
        <v>0</v>
      </c>
      <c r="K60" s="16">
        <f t="shared" si="18"/>
        <v>0</v>
      </c>
      <c r="L60" s="67">
        <f t="shared" si="18"/>
        <v>0</v>
      </c>
      <c r="M60" s="17">
        <f>IF(L60&gt;0,VLOOKUP(I60,Labour!$AR$1:$AT$15,3,FALSE),0)</f>
        <v>0</v>
      </c>
      <c r="N60" s="70">
        <f t="shared" si="1"/>
        <v>0</v>
      </c>
      <c r="R60" s="83">
        <f t="shared" si="19"/>
        <v>0</v>
      </c>
      <c r="S60" s="83">
        <f t="shared" si="19"/>
        <v>0</v>
      </c>
      <c r="T60" s="83">
        <f t="shared" si="19"/>
        <v>0</v>
      </c>
      <c r="U60" s="83">
        <f t="shared" si="19"/>
        <v>0</v>
      </c>
      <c r="V60" s="83">
        <f t="shared" si="20"/>
        <v>0</v>
      </c>
      <c r="W60" s="83">
        <f t="shared" si="20"/>
        <v>0</v>
      </c>
      <c r="X60" s="83">
        <f t="shared" si="21"/>
        <v>0</v>
      </c>
      <c r="Y60" s="83">
        <f t="shared" si="21"/>
        <v>0</v>
      </c>
      <c r="Z60" s="83">
        <f t="shared" si="21"/>
        <v>0</v>
      </c>
      <c r="AA60" s="171">
        <f t="shared" si="9"/>
        <v>0</v>
      </c>
      <c r="AB60" s="83">
        <f t="shared" si="22"/>
        <v>0</v>
      </c>
      <c r="AC60" s="83">
        <f t="shared" si="22"/>
        <v>0</v>
      </c>
      <c r="AD60" s="171">
        <f t="shared" si="10"/>
        <v>0</v>
      </c>
      <c r="AE60" s="171">
        <f>IF(AD60=1,SUM(AD$10:AD60),0)</f>
        <v>0</v>
      </c>
      <c r="AF60" s="82" t="str">
        <f t="shared" si="11"/>
        <v/>
      </c>
      <c r="AG60" s="171">
        <f t="shared" si="12"/>
        <v>0</v>
      </c>
    </row>
    <row r="61" spans="1:33" ht="12" customHeight="1" x14ac:dyDescent="0.25">
      <c r="A61" s="497"/>
      <c r="B61" s="15">
        <v>52</v>
      </c>
      <c r="C61" s="468">
        <f t="shared" si="6"/>
        <v>0</v>
      </c>
      <c r="D61" s="469"/>
      <c r="E61" s="470"/>
      <c r="F61" s="67">
        <f t="shared" si="17"/>
        <v>0</v>
      </c>
      <c r="G61" s="67">
        <f t="shared" si="17"/>
        <v>0</v>
      </c>
      <c r="H61" s="67">
        <f t="shared" si="17"/>
        <v>0</v>
      </c>
      <c r="I61" s="67">
        <f t="shared" si="0"/>
        <v>0</v>
      </c>
      <c r="J61" s="67">
        <f t="shared" si="18"/>
        <v>0</v>
      </c>
      <c r="K61" s="16">
        <f t="shared" si="18"/>
        <v>0</v>
      </c>
      <c r="L61" s="67">
        <f t="shared" si="18"/>
        <v>0</v>
      </c>
      <c r="M61" s="17">
        <f>IF(L61&gt;0,VLOOKUP(I61,Labour!$AR$1:$AT$15,3,FALSE),0)</f>
        <v>0</v>
      </c>
      <c r="N61" s="70">
        <f t="shared" si="1"/>
        <v>0</v>
      </c>
      <c r="R61" s="83">
        <f t="shared" si="19"/>
        <v>0</v>
      </c>
      <c r="S61" s="83">
        <f t="shared" si="19"/>
        <v>0</v>
      </c>
      <c r="T61" s="83">
        <f t="shared" si="19"/>
        <v>0</v>
      </c>
      <c r="U61" s="83">
        <f t="shared" si="19"/>
        <v>0</v>
      </c>
      <c r="V61" s="83">
        <f t="shared" si="20"/>
        <v>0</v>
      </c>
      <c r="W61" s="83">
        <f t="shared" si="20"/>
        <v>0</v>
      </c>
      <c r="X61" s="83">
        <f t="shared" si="21"/>
        <v>0</v>
      </c>
      <c r="Y61" s="83">
        <f t="shared" si="21"/>
        <v>0</v>
      </c>
      <c r="Z61" s="83">
        <f t="shared" si="21"/>
        <v>0</v>
      </c>
      <c r="AA61" s="171">
        <f t="shared" si="9"/>
        <v>0</v>
      </c>
      <c r="AB61" s="83">
        <f t="shared" si="22"/>
        <v>0</v>
      </c>
      <c r="AC61" s="83">
        <f t="shared" si="22"/>
        <v>0</v>
      </c>
      <c r="AD61" s="171">
        <f t="shared" si="10"/>
        <v>0</v>
      </c>
      <c r="AE61" s="171">
        <f>IF(AD61=1,SUM(AD$10:AD61),0)</f>
        <v>0</v>
      </c>
      <c r="AF61" s="82" t="str">
        <f t="shared" si="11"/>
        <v/>
      </c>
      <c r="AG61" s="171">
        <f t="shared" si="12"/>
        <v>0</v>
      </c>
    </row>
    <row r="62" spans="1:33" ht="12" customHeight="1" x14ac:dyDescent="0.25">
      <c r="A62" s="497"/>
      <c r="B62" s="15">
        <v>53</v>
      </c>
      <c r="C62" s="468">
        <f t="shared" si="6"/>
        <v>0</v>
      </c>
      <c r="D62" s="469"/>
      <c r="E62" s="470"/>
      <c r="F62" s="67">
        <f t="shared" si="17"/>
        <v>0</v>
      </c>
      <c r="G62" s="67">
        <f t="shared" si="17"/>
        <v>0</v>
      </c>
      <c r="H62" s="67">
        <f t="shared" si="17"/>
        <v>0</v>
      </c>
      <c r="I62" s="67">
        <f t="shared" si="0"/>
        <v>0</v>
      </c>
      <c r="J62" s="67">
        <f t="shared" si="18"/>
        <v>0</v>
      </c>
      <c r="K62" s="16">
        <f t="shared" si="18"/>
        <v>0</v>
      </c>
      <c r="L62" s="67">
        <f t="shared" si="18"/>
        <v>0</v>
      </c>
      <c r="M62" s="17">
        <f>IF(L62&gt;0,VLOOKUP(I62,Labour!$AR$1:$AT$15,3,FALSE),0)</f>
        <v>0</v>
      </c>
      <c r="N62" s="70">
        <f t="shared" si="1"/>
        <v>0</v>
      </c>
      <c r="R62" s="83">
        <f t="shared" si="19"/>
        <v>0</v>
      </c>
      <c r="S62" s="83">
        <f t="shared" si="19"/>
        <v>0</v>
      </c>
      <c r="T62" s="83">
        <f t="shared" si="19"/>
        <v>0</v>
      </c>
      <c r="U62" s="83">
        <f t="shared" si="19"/>
        <v>0</v>
      </c>
      <c r="V62" s="83">
        <f t="shared" si="20"/>
        <v>0</v>
      </c>
      <c r="W62" s="83">
        <f t="shared" si="20"/>
        <v>0</v>
      </c>
      <c r="X62" s="83">
        <f t="shared" si="21"/>
        <v>0</v>
      </c>
      <c r="Y62" s="83">
        <f t="shared" si="21"/>
        <v>0</v>
      </c>
      <c r="Z62" s="83">
        <f t="shared" si="21"/>
        <v>0</v>
      </c>
      <c r="AA62" s="171">
        <f t="shared" si="9"/>
        <v>0</v>
      </c>
      <c r="AB62" s="83">
        <f t="shared" si="22"/>
        <v>0</v>
      </c>
      <c r="AC62" s="83">
        <f t="shared" si="22"/>
        <v>0</v>
      </c>
      <c r="AD62" s="171">
        <f t="shared" si="10"/>
        <v>0</v>
      </c>
      <c r="AE62" s="171">
        <f>IF(AD62=1,SUM(AD$10:AD62),0)</f>
        <v>0</v>
      </c>
      <c r="AF62" s="82" t="str">
        <f t="shared" si="11"/>
        <v/>
      </c>
      <c r="AG62" s="171">
        <f t="shared" si="12"/>
        <v>0</v>
      </c>
    </row>
    <row r="63" spans="1:33" ht="12" customHeight="1" x14ac:dyDescent="0.25">
      <c r="A63" s="497"/>
      <c r="B63" s="15">
        <v>54</v>
      </c>
      <c r="C63" s="468">
        <f t="shared" si="6"/>
        <v>0</v>
      </c>
      <c r="D63" s="469"/>
      <c r="E63" s="470"/>
      <c r="F63" s="67">
        <f t="shared" si="17"/>
        <v>0</v>
      </c>
      <c r="G63" s="67">
        <f t="shared" si="17"/>
        <v>0</v>
      </c>
      <c r="H63" s="67">
        <f t="shared" si="17"/>
        <v>0</v>
      </c>
      <c r="I63" s="67">
        <f t="shared" si="0"/>
        <v>0</v>
      </c>
      <c r="J63" s="67">
        <f t="shared" si="18"/>
        <v>0</v>
      </c>
      <c r="K63" s="16">
        <f t="shared" si="18"/>
        <v>0</v>
      </c>
      <c r="L63" s="67">
        <f t="shared" si="18"/>
        <v>0</v>
      </c>
      <c r="M63" s="17">
        <f>IF(L63&gt;0,VLOOKUP(I63,Labour!$AR$1:$AT$15,3,FALSE),0)</f>
        <v>0</v>
      </c>
      <c r="N63" s="70">
        <f t="shared" si="1"/>
        <v>0</v>
      </c>
      <c r="R63" s="83">
        <f t="shared" si="19"/>
        <v>0</v>
      </c>
      <c r="S63" s="83">
        <f t="shared" si="19"/>
        <v>0</v>
      </c>
      <c r="T63" s="83">
        <f t="shared" si="19"/>
        <v>0</v>
      </c>
      <c r="U63" s="83">
        <f t="shared" si="19"/>
        <v>0</v>
      </c>
      <c r="V63" s="83">
        <f t="shared" si="20"/>
        <v>0</v>
      </c>
      <c r="W63" s="83">
        <f t="shared" si="20"/>
        <v>0</v>
      </c>
      <c r="X63" s="83">
        <f t="shared" si="21"/>
        <v>0</v>
      </c>
      <c r="Y63" s="83">
        <f t="shared" si="21"/>
        <v>0</v>
      </c>
      <c r="Z63" s="83">
        <f t="shared" si="21"/>
        <v>0</v>
      </c>
      <c r="AA63" s="171">
        <f t="shared" si="9"/>
        <v>0</v>
      </c>
      <c r="AB63" s="83">
        <f t="shared" si="22"/>
        <v>0</v>
      </c>
      <c r="AC63" s="83">
        <f t="shared" si="22"/>
        <v>0</v>
      </c>
      <c r="AD63" s="171">
        <f t="shared" si="10"/>
        <v>0</v>
      </c>
      <c r="AE63" s="171">
        <f>IF(AD63=1,SUM(AD$10:AD63),0)</f>
        <v>0</v>
      </c>
      <c r="AF63" s="82" t="str">
        <f t="shared" si="11"/>
        <v/>
      </c>
      <c r="AG63" s="171">
        <f t="shared" si="12"/>
        <v>0</v>
      </c>
    </row>
    <row r="64" spans="1:33" ht="12" customHeight="1" x14ac:dyDescent="0.25">
      <c r="A64" s="497"/>
      <c r="B64" s="15">
        <v>55</v>
      </c>
      <c r="C64" s="468">
        <f t="shared" si="6"/>
        <v>0</v>
      </c>
      <c r="D64" s="469"/>
      <c r="E64" s="470"/>
      <c r="F64" s="67">
        <f t="shared" si="17"/>
        <v>0</v>
      </c>
      <c r="G64" s="67">
        <f t="shared" si="17"/>
        <v>0</v>
      </c>
      <c r="H64" s="67">
        <f t="shared" si="17"/>
        <v>0</v>
      </c>
      <c r="I64" s="67">
        <f t="shared" si="0"/>
        <v>0</v>
      </c>
      <c r="J64" s="67">
        <f t="shared" si="18"/>
        <v>0</v>
      </c>
      <c r="K64" s="16">
        <f t="shared" si="18"/>
        <v>0</v>
      </c>
      <c r="L64" s="67">
        <f t="shared" si="18"/>
        <v>0</v>
      </c>
      <c r="M64" s="17">
        <f>IF(L64&gt;0,VLOOKUP(I64,Labour!$AR$1:$AT$15,3,FALSE),0)</f>
        <v>0</v>
      </c>
      <c r="N64" s="70">
        <f t="shared" si="1"/>
        <v>0</v>
      </c>
      <c r="R64" s="83">
        <f t="shared" si="19"/>
        <v>0</v>
      </c>
      <c r="S64" s="83">
        <f t="shared" si="19"/>
        <v>0</v>
      </c>
      <c r="T64" s="83">
        <f t="shared" si="19"/>
        <v>0</v>
      </c>
      <c r="U64" s="83">
        <f t="shared" si="19"/>
        <v>0</v>
      </c>
      <c r="V64" s="83">
        <f t="shared" si="20"/>
        <v>0</v>
      </c>
      <c r="W64" s="83">
        <f t="shared" si="20"/>
        <v>0</v>
      </c>
      <c r="X64" s="83">
        <f t="shared" si="21"/>
        <v>0</v>
      </c>
      <c r="Y64" s="83">
        <f t="shared" si="21"/>
        <v>0</v>
      </c>
      <c r="Z64" s="83">
        <f t="shared" si="21"/>
        <v>0</v>
      </c>
      <c r="AA64" s="171">
        <f t="shared" si="9"/>
        <v>0</v>
      </c>
      <c r="AB64" s="83">
        <f t="shared" si="22"/>
        <v>0</v>
      </c>
      <c r="AC64" s="83">
        <f t="shared" si="22"/>
        <v>0</v>
      </c>
      <c r="AD64" s="171">
        <f t="shared" si="10"/>
        <v>0</v>
      </c>
      <c r="AE64" s="171">
        <f>IF(AD64=1,SUM(AD$10:AD64),0)</f>
        <v>0</v>
      </c>
      <c r="AF64" s="82" t="str">
        <f t="shared" si="11"/>
        <v/>
      </c>
      <c r="AG64" s="171">
        <f t="shared" si="12"/>
        <v>0</v>
      </c>
    </row>
    <row r="65" spans="1:33" ht="12" customHeight="1" x14ac:dyDescent="0.25">
      <c r="A65" s="497"/>
      <c r="B65" s="15">
        <v>56</v>
      </c>
      <c r="C65" s="468">
        <f t="shared" si="6"/>
        <v>0</v>
      </c>
      <c r="D65" s="469"/>
      <c r="E65" s="470"/>
      <c r="F65" s="67">
        <f t="shared" si="17"/>
        <v>0</v>
      </c>
      <c r="G65" s="67">
        <f t="shared" si="17"/>
        <v>0</v>
      </c>
      <c r="H65" s="67">
        <f t="shared" si="17"/>
        <v>0</v>
      </c>
      <c r="I65" s="67">
        <f t="shared" si="0"/>
        <v>0</v>
      </c>
      <c r="J65" s="67">
        <f t="shared" si="18"/>
        <v>0</v>
      </c>
      <c r="K65" s="16">
        <f t="shared" si="18"/>
        <v>0</v>
      </c>
      <c r="L65" s="67">
        <f t="shared" si="18"/>
        <v>0</v>
      </c>
      <c r="M65" s="17">
        <f>IF(L65&gt;0,VLOOKUP(I65,Labour!$AR$1:$AT$15,3,FALSE),0)</f>
        <v>0</v>
      </c>
      <c r="N65" s="70">
        <f t="shared" si="1"/>
        <v>0</v>
      </c>
      <c r="R65" s="83">
        <f t="shared" si="19"/>
        <v>0</v>
      </c>
      <c r="S65" s="83">
        <f t="shared" si="19"/>
        <v>0</v>
      </c>
      <c r="T65" s="83">
        <f t="shared" si="19"/>
        <v>0</v>
      </c>
      <c r="U65" s="83">
        <f t="shared" si="19"/>
        <v>0</v>
      </c>
      <c r="V65" s="83">
        <f t="shared" si="20"/>
        <v>0</v>
      </c>
      <c r="W65" s="83">
        <f t="shared" si="20"/>
        <v>0</v>
      </c>
      <c r="X65" s="83">
        <f t="shared" si="21"/>
        <v>0</v>
      </c>
      <c r="Y65" s="83">
        <f t="shared" si="21"/>
        <v>0</v>
      </c>
      <c r="Z65" s="83">
        <f t="shared" si="21"/>
        <v>0</v>
      </c>
      <c r="AA65" s="171">
        <f t="shared" si="9"/>
        <v>0</v>
      </c>
      <c r="AB65" s="83">
        <f t="shared" si="22"/>
        <v>0</v>
      </c>
      <c r="AC65" s="83">
        <f t="shared" si="22"/>
        <v>0</v>
      </c>
      <c r="AD65" s="171">
        <f t="shared" si="10"/>
        <v>0</v>
      </c>
      <c r="AE65" s="171">
        <f>IF(AD65=1,SUM(AD$10:AD65),0)</f>
        <v>0</v>
      </c>
      <c r="AF65" s="82" t="str">
        <f t="shared" si="11"/>
        <v/>
      </c>
      <c r="AG65" s="171">
        <f t="shared" si="12"/>
        <v>0</v>
      </c>
    </row>
    <row r="66" spans="1:33" ht="12" customHeight="1" x14ac:dyDescent="0.25">
      <c r="A66" s="497"/>
      <c r="B66" s="15">
        <v>57</v>
      </c>
      <c r="C66" s="468">
        <f t="shared" si="6"/>
        <v>0</v>
      </c>
      <c r="D66" s="469"/>
      <c r="E66" s="470"/>
      <c r="F66" s="67">
        <f t="shared" si="17"/>
        <v>0</v>
      </c>
      <c r="G66" s="67">
        <f t="shared" si="17"/>
        <v>0</v>
      </c>
      <c r="H66" s="67">
        <f t="shared" si="17"/>
        <v>0</v>
      </c>
      <c r="I66" s="67">
        <f t="shared" si="0"/>
        <v>0</v>
      </c>
      <c r="J66" s="67">
        <f t="shared" si="18"/>
        <v>0</v>
      </c>
      <c r="K66" s="16">
        <f t="shared" si="18"/>
        <v>0</v>
      </c>
      <c r="L66" s="67">
        <f t="shared" si="18"/>
        <v>0</v>
      </c>
      <c r="M66" s="17">
        <f>IF(L66&gt;0,VLOOKUP(I66,Labour!$AR$1:$AT$15,3,FALSE),0)</f>
        <v>0</v>
      </c>
      <c r="N66" s="70">
        <f t="shared" si="1"/>
        <v>0</v>
      </c>
      <c r="R66" s="83">
        <f t="shared" si="19"/>
        <v>0</v>
      </c>
      <c r="S66" s="83">
        <f t="shared" si="19"/>
        <v>0</v>
      </c>
      <c r="T66" s="83">
        <f t="shared" si="19"/>
        <v>0</v>
      </c>
      <c r="U66" s="83">
        <f t="shared" si="19"/>
        <v>0</v>
      </c>
      <c r="V66" s="83">
        <f t="shared" si="20"/>
        <v>0</v>
      </c>
      <c r="W66" s="83">
        <f t="shared" si="20"/>
        <v>0</v>
      </c>
      <c r="X66" s="83">
        <f t="shared" si="21"/>
        <v>0</v>
      </c>
      <c r="Y66" s="83">
        <f t="shared" si="21"/>
        <v>0</v>
      </c>
      <c r="Z66" s="83">
        <f t="shared" si="21"/>
        <v>0</v>
      </c>
      <c r="AA66" s="171">
        <f t="shared" si="9"/>
        <v>0</v>
      </c>
      <c r="AB66" s="83">
        <f t="shared" si="22"/>
        <v>0</v>
      </c>
      <c r="AC66" s="83">
        <f t="shared" si="22"/>
        <v>0</v>
      </c>
      <c r="AD66" s="171">
        <f t="shared" si="10"/>
        <v>0</v>
      </c>
      <c r="AE66" s="171">
        <f>IF(AD66=1,SUM(AD$10:AD66),0)</f>
        <v>0</v>
      </c>
      <c r="AF66" s="82" t="str">
        <f t="shared" si="11"/>
        <v/>
      </c>
      <c r="AG66" s="171">
        <f t="shared" si="12"/>
        <v>0</v>
      </c>
    </row>
    <row r="67" spans="1:33" ht="12" customHeight="1" x14ac:dyDescent="0.25">
      <c r="A67" s="497"/>
      <c r="B67" s="15">
        <v>58</v>
      </c>
      <c r="C67" s="468">
        <f t="shared" si="6"/>
        <v>0</v>
      </c>
      <c r="D67" s="469"/>
      <c r="E67" s="470"/>
      <c r="F67" s="67">
        <f t="shared" si="17"/>
        <v>0</v>
      </c>
      <c r="G67" s="67">
        <f t="shared" si="17"/>
        <v>0</v>
      </c>
      <c r="H67" s="67">
        <f t="shared" si="17"/>
        <v>0</v>
      </c>
      <c r="I67" s="67">
        <f t="shared" si="0"/>
        <v>0</v>
      </c>
      <c r="J67" s="67">
        <f t="shared" si="18"/>
        <v>0</v>
      </c>
      <c r="K67" s="16">
        <f t="shared" si="18"/>
        <v>0</v>
      </c>
      <c r="L67" s="67">
        <f t="shared" si="18"/>
        <v>0</v>
      </c>
      <c r="M67" s="17">
        <f>IF(L67&gt;0,VLOOKUP(I67,Labour!$AR$1:$AT$15,3,FALSE),0)</f>
        <v>0</v>
      </c>
      <c r="N67" s="70">
        <f t="shared" si="1"/>
        <v>0</v>
      </c>
      <c r="R67" s="83">
        <f t="shared" si="19"/>
        <v>0</v>
      </c>
      <c r="S67" s="83">
        <f t="shared" si="19"/>
        <v>0</v>
      </c>
      <c r="T67" s="83">
        <f t="shared" si="19"/>
        <v>0</v>
      </c>
      <c r="U67" s="83">
        <f t="shared" si="19"/>
        <v>0</v>
      </c>
      <c r="V67" s="83">
        <f t="shared" si="20"/>
        <v>0</v>
      </c>
      <c r="W67" s="83">
        <f t="shared" si="20"/>
        <v>0</v>
      </c>
      <c r="X67" s="83">
        <f t="shared" si="21"/>
        <v>0</v>
      </c>
      <c r="Y67" s="83">
        <f t="shared" si="21"/>
        <v>0</v>
      </c>
      <c r="Z67" s="83">
        <f t="shared" si="21"/>
        <v>0</v>
      </c>
      <c r="AA67" s="171">
        <f t="shared" si="9"/>
        <v>0</v>
      </c>
      <c r="AB67" s="83">
        <f t="shared" si="22"/>
        <v>0</v>
      </c>
      <c r="AC67" s="83">
        <f t="shared" si="22"/>
        <v>0</v>
      </c>
      <c r="AD67" s="171">
        <f t="shared" si="10"/>
        <v>0</v>
      </c>
      <c r="AE67" s="171">
        <f>IF(AD67=1,SUM(AD$10:AD67),0)</f>
        <v>0</v>
      </c>
      <c r="AF67" s="82" t="str">
        <f t="shared" si="11"/>
        <v/>
      </c>
      <c r="AG67" s="171">
        <f t="shared" si="12"/>
        <v>0</v>
      </c>
    </row>
    <row r="68" spans="1:33" ht="12" customHeight="1" x14ac:dyDescent="0.25">
      <c r="A68" s="497"/>
      <c r="B68" s="15">
        <v>59</v>
      </c>
      <c r="C68" s="468">
        <f t="shared" si="6"/>
        <v>0</v>
      </c>
      <c r="D68" s="469"/>
      <c r="E68" s="470"/>
      <c r="F68" s="67">
        <f t="shared" si="17"/>
        <v>0</v>
      </c>
      <c r="G68" s="67">
        <f t="shared" si="17"/>
        <v>0</v>
      </c>
      <c r="H68" s="67">
        <f t="shared" si="17"/>
        <v>0</v>
      </c>
      <c r="I68" s="67">
        <f t="shared" si="0"/>
        <v>0</v>
      </c>
      <c r="J68" s="67">
        <f t="shared" si="18"/>
        <v>0</v>
      </c>
      <c r="K68" s="16">
        <f t="shared" si="18"/>
        <v>0</v>
      </c>
      <c r="L68" s="67">
        <f t="shared" si="18"/>
        <v>0</v>
      </c>
      <c r="M68" s="17">
        <f>IF(L68&gt;0,VLOOKUP(I68,Labour!$AR$1:$AT$15,3,FALSE),0)</f>
        <v>0</v>
      </c>
      <c r="N68" s="70">
        <f t="shared" si="1"/>
        <v>0</v>
      </c>
      <c r="R68" s="83">
        <f t="shared" si="19"/>
        <v>0</v>
      </c>
      <c r="S68" s="83">
        <f t="shared" si="19"/>
        <v>0</v>
      </c>
      <c r="T68" s="83">
        <f t="shared" si="19"/>
        <v>0</v>
      </c>
      <c r="U68" s="83">
        <f t="shared" si="19"/>
        <v>0</v>
      </c>
      <c r="V68" s="83">
        <f t="shared" si="20"/>
        <v>0</v>
      </c>
      <c r="W68" s="83">
        <f t="shared" si="20"/>
        <v>0</v>
      </c>
      <c r="X68" s="83">
        <f t="shared" si="21"/>
        <v>0</v>
      </c>
      <c r="Y68" s="83">
        <f t="shared" si="21"/>
        <v>0</v>
      </c>
      <c r="Z68" s="83">
        <f t="shared" si="21"/>
        <v>0</v>
      </c>
      <c r="AA68" s="171">
        <f t="shared" si="9"/>
        <v>0</v>
      </c>
      <c r="AB68" s="83">
        <f t="shared" si="22"/>
        <v>0</v>
      </c>
      <c r="AC68" s="83">
        <f t="shared" si="22"/>
        <v>0</v>
      </c>
      <c r="AD68" s="171">
        <f t="shared" si="10"/>
        <v>0</v>
      </c>
      <c r="AE68" s="171">
        <f>IF(AD68=1,SUM(AD$10:AD68),0)</f>
        <v>0</v>
      </c>
      <c r="AF68" s="82" t="str">
        <f t="shared" si="11"/>
        <v/>
      </c>
      <c r="AG68" s="171">
        <f t="shared" si="12"/>
        <v>0</v>
      </c>
    </row>
    <row r="69" spans="1:33" ht="12" customHeight="1" x14ac:dyDescent="0.25">
      <c r="A69" s="497"/>
      <c r="B69" s="15">
        <v>60</v>
      </c>
      <c r="C69" s="468">
        <f t="shared" si="6"/>
        <v>0</v>
      </c>
      <c r="D69" s="469"/>
      <c r="E69" s="470"/>
      <c r="F69" s="67">
        <f t="shared" si="17"/>
        <v>0</v>
      </c>
      <c r="G69" s="67">
        <f t="shared" si="17"/>
        <v>0</v>
      </c>
      <c r="H69" s="67">
        <f t="shared" si="17"/>
        <v>0</v>
      </c>
      <c r="I69" s="67">
        <f t="shared" si="0"/>
        <v>0</v>
      </c>
      <c r="J69" s="67">
        <f t="shared" si="18"/>
        <v>0</v>
      </c>
      <c r="K69" s="16">
        <f t="shared" si="18"/>
        <v>0</v>
      </c>
      <c r="L69" s="67">
        <f t="shared" si="18"/>
        <v>0</v>
      </c>
      <c r="M69" s="17">
        <f>IF(L69&gt;0,VLOOKUP(I69,Labour!$AR$1:$AT$15,3,FALSE),0)</f>
        <v>0</v>
      </c>
      <c r="N69" s="70">
        <f t="shared" si="1"/>
        <v>0</v>
      </c>
      <c r="R69" s="83">
        <f t="shared" si="19"/>
        <v>0</v>
      </c>
      <c r="S69" s="83">
        <f t="shared" si="19"/>
        <v>0</v>
      </c>
      <c r="T69" s="83">
        <f t="shared" si="19"/>
        <v>0</v>
      </c>
      <c r="U69" s="83">
        <f t="shared" si="19"/>
        <v>0</v>
      </c>
      <c r="V69" s="83">
        <f t="shared" si="20"/>
        <v>0</v>
      </c>
      <c r="W69" s="83">
        <f t="shared" si="20"/>
        <v>0</v>
      </c>
      <c r="X69" s="83">
        <f t="shared" si="21"/>
        <v>0</v>
      </c>
      <c r="Y69" s="83">
        <f t="shared" si="21"/>
        <v>0</v>
      </c>
      <c r="Z69" s="83">
        <f t="shared" si="21"/>
        <v>0</v>
      </c>
      <c r="AA69" s="171">
        <f t="shared" si="9"/>
        <v>0</v>
      </c>
      <c r="AB69" s="83">
        <f t="shared" si="22"/>
        <v>0</v>
      </c>
      <c r="AC69" s="83">
        <f t="shared" si="22"/>
        <v>0</v>
      </c>
      <c r="AD69" s="171">
        <f t="shared" si="10"/>
        <v>0</v>
      </c>
      <c r="AE69" s="171">
        <f>IF(AD69=1,SUM(AD$10:AD69),0)</f>
        <v>0</v>
      </c>
      <c r="AF69" s="82" t="str">
        <f t="shared" si="11"/>
        <v/>
      </c>
      <c r="AG69" s="171">
        <f t="shared" si="12"/>
        <v>0</v>
      </c>
    </row>
    <row r="70" spans="1:33" ht="12" customHeight="1" x14ac:dyDescent="0.25">
      <c r="A70" s="497"/>
      <c r="B70" s="15">
        <v>61</v>
      </c>
      <c r="C70" s="468">
        <f t="shared" si="6"/>
        <v>0</v>
      </c>
      <c r="D70" s="469"/>
      <c r="E70" s="470"/>
      <c r="F70" s="67">
        <f t="shared" si="17"/>
        <v>0</v>
      </c>
      <c r="G70" s="67">
        <f t="shared" si="17"/>
        <v>0</v>
      </c>
      <c r="H70" s="67">
        <f t="shared" si="17"/>
        <v>0</v>
      </c>
      <c r="I70" s="67">
        <f t="shared" si="0"/>
        <v>0</v>
      </c>
      <c r="J70" s="67">
        <f t="shared" si="18"/>
        <v>0</v>
      </c>
      <c r="K70" s="16">
        <f t="shared" si="18"/>
        <v>0</v>
      </c>
      <c r="L70" s="67">
        <f t="shared" si="18"/>
        <v>0</v>
      </c>
      <c r="M70" s="17">
        <f>IF(L70&gt;0,VLOOKUP(I70,Labour!$AR$1:$AT$15,3,FALSE),0)</f>
        <v>0</v>
      </c>
      <c r="N70" s="70">
        <f t="shared" si="1"/>
        <v>0</v>
      </c>
      <c r="R70" s="83">
        <f t="shared" ref="R70:U89" si="23">IF($B70&lt;=$U$3,VLOOKUP($B70,YTABLE,R$9,FALSE),0)</f>
        <v>0</v>
      </c>
      <c r="S70" s="83">
        <f t="shared" si="23"/>
        <v>0</v>
      </c>
      <c r="T70" s="83">
        <f t="shared" si="23"/>
        <v>0</v>
      </c>
      <c r="U70" s="83">
        <f t="shared" si="23"/>
        <v>0</v>
      </c>
      <c r="V70" s="83">
        <f t="shared" ref="V70:W89" si="24">IF($B70&lt;=$U$3,IF(VLOOKUP($B70,YTABLE,V$9,FALSE)=V$8,$U70,0),0)</f>
        <v>0</v>
      </c>
      <c r="W70" s="83">
        <f t="shared" si="24"/>
        <v>0</v>
      </c>
      <c r="X70" s="83">
        <f t="shared" ref="X70:Z89" si="25">IF($B70&lt;=$U$3,VLOOKUP($B70,YTABLE,X$9,FALSE),0)</f>
        <v>0</v>
      </c>
      <c r="Y70" s="83">
        <f t="shared" si="25"/>
        <v>0</v>
      </c>
      <c r="Z70" s="83">
        <f t="shared" si="25"/>
        <v>0</v>
      </c>
      <c r="AA70" s="171">
        <f t="shared" si="9"/>
        <v>0</v>
      </c>
      <c r="AB70" s="83">
        <f t="shared" ref="AB70:AC89" si="26">IF($B70&lt;=$U$3,VLOOKUP($B70,YTABLE,AB$9,FALSE),0)</f>
        <v>0</v>
      </c>
      <c r="AC70" s="83">
        <f t="shared" si="26"/>
        <v>0</v>
      </c>
      <c r="AD70" s="171">
        <f t="shared" si="10"/>
        <v>0</v>
      </c>
      <c r="AE70" s="171">
        <f>IF(AD70=1,SUM(AD$10:AD70),0)</f>
        <v>0</v>
      </c>
      <c r="AF70" s="82" t="str">
        <f t="shared" si="11"/>
        <v/>
      </c>
      <c r="AG70" s="171">
        <f t="shared" si="12"/>
        <v>0</v>
      </c>
    </row>
    <row r="71" spans="1:33" ht="12" customHeight="1" x14ac:dyDescent="0.25">
      <c r="A71" s="497"/>
      <c r="B71" s="15">
        <v>62</v>
      </c>
      <c r="C71" s="468">
        <f t="shared" si="6"/>
        <v>0</v>
      </c>
      <c r="D71" s="469"/>
      <c r="E71" s="470"/>
      <c r="F71" s="67">
        <f t="shared" si="17"/>
        <v>0</v>
      </c>
      <c r="G71" s="67">
        <f t="shared" si="17"/>
        <v>0</v>
      </c>
      <c r="H71" s="67">
        <f t="shared" si="17"/>
        <v>0</v>
      </c>
      <c r="I71" s="67">
        <f t="shared" si="0"/>
        <v>0</v>
      </c>
      <c r="J71" s="67">
        <f t="shared" si="18"/>
        <v>0</v>
      </c>
      <c r="K71" s="16">
        <f t="shared" si="18"/>
        <v>0</v>
      </c>
      <c r="L71" s="67">
        <f t="shared" si="18"/>
        <v>0</v>
      </c>
      <c r="M71" s="17">
        <f>IF(L71&gt;0,VLOOKUP(I71,Labour!$AR$1:$AT$15,3,FALSE),0)</f>
        <v>0</v>
      </c>
      <c r="N71" s="70">
        <f t="shared" si="1"/>
        <v>0</v>
      </c>
      <c r="R71" s="83">
        <f t="shared" si="23"/>
        <v>0</v>
      </c>
      <c r="S71" s="83">
        <f t="shared" si="23"/>
        <v>0</v>
      </c>
      <c r="T71" s="83">
        <f t="shared" si="23"/>
        <v>0</v>
      </c>
      <c r="U71" s="83">
        <f t="shared" si="23"/>
        <v>0</v>
      </c>
      <c r="V71" s="83">
        <f t="shared" si="24"/>
        <v>0</v>
      </c>
      <c r="W71" s="83">
        <f t="shared" si="24"/>
        <v>0</v>
      </c>
      <c r="X71" s="83">
        <f t="shared" si="25"/>
        <v>0</v>
      </c>
      <c r="Y71" s="83">
        <f t="shared" si="25"/>
        <v>0</v>
      </c>
      <c r="Z71" s="83">
        <f t="shared" si="25"/>
        <v>0</v>
      </c>
      <c r="AA71" s="171">
        <f t="shared" si="9"/>
        <v>0</v>
      </c>
      <c r="AB71" s="83">
        <f t="shared" si="26"/>
        <v>0</v>
      </c>
      <c r="AC71" s="83">
        <f t="shared" si="26"/>
        <v>0</v>
      </c>
      <c r="AD71" s="171">
        <f t="shared" si="10"/>
        <v>0</v>
      </c>
      <c r="AE71" s="171">
        <f>IF(AD71=1,SUM(AD$10:AD71),0)</f>
        <v>0</v>
      </c>
      <c r="AF71" s="82" t="str">
        <f t="shared" si="11"/>
        <v/>
      </c>
      <c r="AG71" s="171">
        <f t="shared" si="12"/>
        <v>0</v>
      </c>
    </row>
    <row r="72" spans="1:33" ht="12" customHeight="1" x14ac:dyDescent="0.25">
      <c r="A72" s="497"/>
      <c r="B72" s="15">
        <v>63</v>
      </c>
      <c r="C72" s="468">
        <f t="shared" si="6"/>
        <v>0</v>
      </c>
      <c r="D72" s="469"/>
      <c r="E72" s="470"/>
      <c r="F72" s="67">
        <f t="shared" si="17"/>
        <v>0</v>
      </c>
      <c r="G72" s="67">
        <f t="shared" si="17"/>
        <v>0</v>
      </c>
      <c r="H72" s="67">
        <f t="shared" si="17"/>
        <v>0</v>
      </c>
      <c r="I72" s="67">
        <f t="shared" si="0"/>
        <v>0</v>
      </c>
      <c r="J72" s="67">
        <f t="shared" si="18"/>
        <v>0</v>
      </c>
      <c r="K72" s="16">
        <f t="shared" si="18"/>
        <v>0</v>
      </c>
      <c r="L72" s="67">
        <f t="shared" si="18"/>
        <v>0</v>
      </c>
      <c r="M72" s="17">
        <f>IF(L72&gt;0,VLOOKUP(I72,Labour!$AR$1:$AT$15,3,FALSE),0)</f>
        <v>0</v>
      </c>
      <c r="N72" s="70">
        <f t="shared" si="1"/>
        <v>0</v>
      </c>
      <c r="R72" s="83">
        <f t="shared" si="23"/>
        <v>0</v>
      </c>
      <c r="S72" s="83">
        <f t="shared" si="23"/>
        <v>0</v>
      </c>
      <c r="T72" s="83">
        <f t="shared" si="23"/>
        <v>0</v>
      </c>
      <c r="U72" s="83">
        <f t="shared" si="23"/>
        <v>0</v>
      </c>
      <c r="V72" s="83">
        <f t="shared" si="24"/>
        <v>0</v>
      </c>
      <c r="W72" s="83">
        <f t="shared" si="24"/>
        <v>0</v>
      </c>
      <c r="X72" s="83">
        <f t="shared" si="25"/>
        <v>0</v>
      </c>
      <c r="Y72" s="83">
        <f t="shared" si="25"/>
        <v>0</v>
      </c>
      <c r="Z72" s="83">
        <f t="shared" si="25"/>
        <v>0</v>
      </c>
      <c r="AA72" s="171">
        <f t="shared" si="9"/>
        <v>0</v>
      </c>
      <c r="AB72" s="83">
        <f t="shared" si="26"/>
        <v>0</v>
      </c>
      <c r="AC72" s="83">
        <f t="shared" si="26"/>
        <v>0</v>
      </c>
      <c r="AD72" s="171">
        <f t="shared" si="10"/>
        <v>0</v>
      </c>
      <c r="AE72" s="171">
        <f>IF(AD72=1,SUM(AD$10:AD72),0)</f>
        <v>0</v>
      </c>
      <c r="AF72" s="82" t="str">
        <f t="shared" si="11"/>
        <v/>
      </c>
      <c r="AG72" s="171">
        <f t="shared" si="12"/>
        <v>0</v>
      </c>
    </row>
    <row r="73" spans="1:33" ht="12" customHeight="1" x14ac:dyDescent="0.25">
      <c r="A73" s="497"/>
      <c r="B73" s="15">
        <v>64</v>
      </c>
      <c r="C73" s="468">
        <f t="shared" si="6"/>
        <v>0</v>
      </c>
      <c r="D73" s="469"/>
      <c r="E73" s="470"/>
      <c r="F73" s="67">
        <f t="shared" si="17"/>
        <v>0</v>
      </c>
      <c r="G73" s="67">
        <f t="shared" si="17"/>
        <v>0</v>
      </c>
      <c r="H73" s="67">
        <f t="shared" si="17"/>
        <v>0</v>
      </c>
      <c r="I73" s="67">
        <f t="shared" si="0"/>
        <v>0</v>
      </c>
      <c r="J73" s="67">
        <f t="shared" si="18"/>
        <v>0</v>
      </c>
      <c r="K73" s="16">
        <f t="shared" si="18"/>
        <v>0</v>
      </c>
      <c r="L73" s="67">
        <f t="shared" si="18"/>
        <v>0</v>
      </c>
      <c r="M73" s="17">
        <f>IF(L73&gt;0,VLOOKUP(I73,Labour!$AR$1:$AT$15,3,FALSE),0)</f>
        <v>0</v>
      </c>
      <c r="N73" s="70">
        <f t="shared" si="1"/>
        <v>0</v>
      </c>
      <c r="R73" s="83">
        <f t="shared" si="23"/>
        <v>0</v>
      </c>
      <c r="S73" s="83">
        <f t="shared" si="23"/>
        <v>0</v>
      </c>
      <c r="T73" s="83">
        <f t="shared" si="23"/>
        <v>0</v>
      </c>
      <c r="U73" s="83">
        <f t="shared" si="23"/>
        <v>0</v>
      </c>
      <c r="V73" s="83">
        <f t="shared" si="24"/>
        <v>0</v>
      </c>
      <c r="W73" s="83">
        <f t="shared" si="24"/>
        <v>0</v>
      </c>
      <c r="X73" s="83">
        <f t="shared" si="25"/>
        <v>0</v>
      </c>
      <c r="Y73" s="83">
        <f t="shared" si="25"/>
        <v>0</v>
      </c>
      <c r="Z73" s="83">
        <f t="shared" si="25"/>
        <v>0</v>
      </c>
      <c r="AA73" s="171">
        <f t="shared" si="9"/>
        <v>0</v>
      </c>
      <c r="AB73" s="83">
        <f t="shared" si="26"/>
        <v>0</v>
      </c>
      <c r="AC73" s="83">
        <f t="shared" si="26"/>
        <v>0</v>
      </c>
      <c r="AD73" s="171">
        <f t="shared" si="10"/>
        <v>0</v>
      </c>
      <c r="AE73" s="171">
        <f>IF(AD73=1,SUM(AD$10:AD73),0)</f>
        <v>0</v>
      </c>
      <c r="AF73" s="82" t="str">
        <f t="shared" si="11"/>
        <v/>
      </c>
      <c r="AG73" s="171">
        <f t="shared" si="12"/>
        <v>0</v>
      </c>
    </row>
    <row r="74" spans="1:33" ht="12" customHeight="1" x14ac:dyDescent="0.25">
      <c r="A74" s="497"/>
      <c r="B74" s="15">
        <v>65</v>
      </c>
      <c r="C74" s="468">
        <f t="shared" si="6"/>
        <v>0</v>
      </c>
      <c r="D74" s="469"/>
      <c r="E74" s="470"/>
      <c r="F74" s="67">
        <f t="shared" si="17"/>
        <v>0</v>
      </c>
      <c r="G74" s="67">
        <f t="shared" si="17"/>
        <v>0</v>
      </c>
      <c r="H74" s="67">
        <f t="shared" si="17"/>
        <v>0</v>
      </c>
      <c r="I74" s="67">
        <f t="shared" ref="I74:I109" si="27">X74</f>
        <v>0</v>
      </c>
      <c r="J74" s="67">
        <f t="shared" si="18"/>
        <v>0</v>
      </c>
      <c r="K74" s="16">
        <f t="shared" si="18"/>
        <v>0</v>
      </c>
      <c r="L74" s="67">
        <f t="shared" si="18"/>
        <v>0</v>
      </c>
      <c r="M74" s="17">
        <f>IF(L74&gt;0,VLOOKUP(I74,Labour!$AR$1:$AT$15,3,FALSE),0)</f>
        <v>0</v>
      </c>
      <c r="N74" s="70">
        <f t="shared" ref="N74:N109" si="28">J74*K74+L74*M74</f>
        <v>0</v>
      </c>
      <c r="R74" s="83">
        <f t="shared" si="23"/>
        <v>0</v>
      </c>
      <c r="S74" s="83">
        <f t="shared" si="23"/>
        <v>0</v>
      </c>
      <c r="T74" s="83">
        <f t="shared" si="23"/>
        <v>0</v>
      </c>
      <c r="U74" s="83">
        <f t="shared" si="23"/>
        <v>0</v>
      </c>
      <c r="V74" s="83">
        <f t="shared" si="24"/>
        <v>0</v>
      </c>
      <c r="W74" s="83">
        <f t="shared" si="24"/>
        <v>0</v>
      </c>
      <c r="X74" s="83">
        <f t="shared" si="25"/>
        <v>0</v>
      </c>
      <c r="Y74" s="83">
        <f t="shared" si="25"/>
        <v>0</v>
      </c>
      <c r="Z74" s="83">
        <f t="shared" si="25"/>
        <v>0</v>
      </c>
      <c r="AA74" s="171">
        <f t="shared" si="9"/>
        <v>0</v>
      </c>
      <c r="AB74" s="83">
        <f t="shared" si="26"/>
        <v>0</v>
      </c>
      <c r="AC74" s="83">
        <f t="shared" si="26"/>
        <v>0</v>
      </c>
      <c r="AD74" s="171">
        <f t="shared" si="10"/>
        <v>0</v>
      </c>
      <c r="AE74" s="171">
        <f>IF(AD74=1,SUM(AD$10:AD74),0)</f>
        <v>0</v>
      </c>
      <c r="AF74" s="82" t="str">
        <f t="shared" si="11"/>
        <v/>
      </c>
      <c r="AG74" s="171">
        <f t="shared" si="12"/>
        <v>0</v>
      </c>
    </row>
    <row r="75" spans="1:33" ht="12" customHeight="1" x14ac:dyDescent="0.25">
      <c r="A75" s="497"/>
      <c r="B75" s="15">
        <v>66</v>
      </c>
      <c r="C75" s="468">
        <f t="shared" ref="C75:C109" si="29">R75</f>
        <v>0</v>
      </c>
      <c r="D75" s="469"/>
      <c r="E75" s="470"/>
      <c r="F75" s="67">
        <f t="shared" si="17"/>
        <v>0</v>
      </c>
      <c r="G75" s="67">
        <f t="shared" si="17"/>
        <v>0</v>
      </c>
      <c r="H75" s="67">
        <f t="shared" si="17"/>
        <v>0</v>
      </c>
      <c r="I75" s="67">
        <f t="shared" si="27"/>
        <v>0</v>
      </c>
      <c r="J75" s="67">
        <f t="shared" si="18"/>
        <v>0</v>
      </c>
      <c r="K75" s="16">
        <f t="shared" si="18"/>
        <v>0</v>
      </c>
      <c r="L75" s="67">
        <f t="shared" si="18"/>
        <v>0</v>
      </c>
      <c r="M75" s="17">
        <f>IF(L75&gt;0,VLOOKUP(I75,Labour!$AR$1:$AT$15,3,FALSE),0)</f>
        <v>0</v>
      </c>
      <c r="N75" s="70">
        <f t="shared" si="28"/>
        <v>0</v>
      </c>
      <c r="R75" s="83">
        <f t="shared" si="23"/>
        <v>0</v>
      </c>
      <c r="S75" s="83">
        <f t="shared" si="23"/>
        <v>0</v>
      </c>
      <c r="T75" s="83">
        <f t="shared" si="23"/>
        <v>0</v>
      </c>
      <c r="U75" s="83">
        <f t="shared" si="23"/>
        <v>0</v>
      </c>
      <c r="V75" s="83">
        <f t="shared" si="24"/>
        <v>0</v>
      </c>
      <c r="W75" s="83">
        <f t="shared" si="24"/>
        <v>0</v>
      </c>
      <c r="X75" s="83">
        <f t="shared" si="25"/>
        <v>0</v>
      </c>
      <c r="Y75" s="83">
        <f t="shared" si="25"/>
        <v>0</v>
      </c>
      <c r="Z75" s="83">
        <f t="shared" si="25"/>
        <v>0</v>
      </c>
      <c r="AA75" s="171">
        <f t="shared" ref="AA75:AA109" si="30">Y75+Z75</f>
        <v>0</v>
      </c>
      <c r="AB75" s="83">
        <f t="shared" si="26"/>
        <v>0</v>
      </c>
      <c r="AC75" s="83">
        <f t="shared" si="26"/>
        <v>0</v>
      </c>
      <c r="AD75" s="171">
        <f t="shared" ref="AD75:AD109" si="31">IF(AND(T75&lt;&gt;0,X75="op"),1,0)</f>
        <v>0</v>
      </c>
      <c r="AE75" s="171">
        <f>IF(AD75=1,SUM(AD$10:AD75),0)</f>
        <v>0</v>
      </c>
      <c r="AF75" s="82" t="str">
        <f t="shared" ref="AF75:AF109" si="32">IF(AND(AD75=1,AE75&lt;$AD$7),S75&amp;", ",IF(AND(AD75=1,AE75=$AD$7),S75,""))</f>
        <v/>
      </c>
      <c r="AG75" s="171">
        <f t="shared" ref="AG75:AG109" si="33">IF(AD75=1,T75,0)</f>
        <v>0</v>
      </c>
    </row>
    <row r="76" spans="1:33" ht="12" customHeight="1" x14ac:dyDescent="0.25">
      <c r="A76" s="497"/>
      <c r="B76" s="15">
        <v>67</v>
      </c>
      <c r="C76" s="468">
        <f t="shared" si="29"/>
        <v>0</v>
      </c>
      <c r="D76" s="469"/>
      <c r="E76" s="470"/>
      <c r="F76" s="67">
        <f t="shared" si="17"/>
        <v>0</v>
      </c>
      <c r="G76" s="67">
        <f t="shared" si="17"/>
        <v>0</v>
      </c>
      <c r="H76" s="67">
        <f t="shared" si="17"/>
        <v>0</v>
      </c>
      <c r="I76" s="67">
        <f t="shared" si="27"/>
        <v>0</v>
      </c>
      <c r="J76" s="67">
        <f t="shared" si="18"/>
        <v>0</v>
      </c>
      <c r="K76" s="16">
        <f t="shared" si="18"/>
        <v>0</v>
      </c>
      <c r="L76" s="67">
        <f t="shared" si="18"/>
        <v>0</v>
      </c>
      <c r="M76" s="17">
        <f>IF(L76&gt;0,VLOOKUP(I76,Labour!$AR$1:$AT$15,3,FALSE),0)</f>
        <v>0</v>
      </c>
      <c r="N76" s="70">
        <f t="shared" si="28"/>
        <v>0</v>
      </c>
      <c r="R76" s="83">
        <f t="shared" si="23"/>
        <v>0</v>
      </c>
      <c r="S76" s="83">
        <f t="shared" si="23"/>
        <v>0</v>
      </c>
      <c r="T76" s="83">
        <f t="shared" si="23"/>
        <v>0</v>
      </c>
      <c r="U76" s="83">
        <f t="shared" si="23"/>
        <v>0</v>
      </c>
      <c r="V76" s="83">
        <f t="shared" si="24"/>
        <v>0</v>
      </c>
      <c r="W76" s="83">
        <f t="shared" si="24"/>
        <v>0</v>
      </c>
      <c r="X76" s="83">
        <f t="shared" si="25"/>
        <v>0</v>
      </c>
      <c r="Y76" s="83">
        <f t="shared" si="25"/>
        <v>0</v>
      </c>
      <c r="Z76" s="83">
        <f t="shared" si="25"/>
        <v>0</v>
      </c>
      <c r="AA76" s="171">
        <f t="shared" si="30"/>
        <v>0</v>
      </c>
      <c r="AB76" s="83">
        <f t="shared" si="26"/>
        <v>0</v>
      </c>
      <c r="AC76" s="83">
        <f t="shared" si="26"/>
        <v>0</v>
      </c>
      <c r="AD76" s="171">
        <f t="shared" si="31"/>
        <v>0</v>
      </c>
      <c r="AE76" s="171">
        <f>IF(AD76=1,SUM(AD$10:AD76),0)</f>
        <v>0</v>
      </c>
      <c r="AF76" s="82" t="str">
        <f t="shared" si="32"/>
        <v/>
      </c>
      <c r="AG76" s="171">
        <f t="shared" si="33"/>
        <v>0</v>
      </c>
    </row>
    <row r="77" spans="1:33" ht="12" customHeight="1" x14ac:dyDescent="0.25">
      <c r="A77" s="497"/>
      <c r="B77" s="15">
        <v>68</v>
      </c>
      <c r="C77" s="468">
        <f t="shared" si="29"/>
        <v>0</v>
      </c>
      <c r="D77" s="469"/>
      <c r="E77" s="470"/>
      <c r="F77" s="67">
        <f t="shared" si="17"/>
        <v>0</v>
      </c>
      <c r="G77" s="67">
        <f t="shared" si="17"/>
        <v>0</v>
      </c>
      <c r="H77" s="67">
        <f t="shared" si="17"/>
        <v>0</v>
      </c>
      <c r="I77" s="67">
        <f t="shared" si="27"/>
        <v>0</v>
      </c>
      <c r="J77" s="67">
        <f t="shared" si="18"/>
        <v>0</v>
      </c>
      <c r="K77" s="16">
        <f t="shared" si="18"/>
        <v>0</v>
      </c>
      <c r="L77" s="67">
        <f t="shared" si="18"/>
        <v>0</v>
      </c>
      <c r="M77" s="17">
        <f>IF(L77&gt;0,VLOOKUP(I77,Labour!$AR$1:$AT$15,3,FALSE),0)</f>
        <v>0</v>
      </c>
      <c r="N77" s="70">
        <f t="shared" si="28"/>
        <v>0</v>
      </c>
      <c r="R77" s="83">
        <f t="shared" si="23"/>
        <v>0</v>
      </c>
      <c r="S77" s="83">
        <f t="shared" si="23"/>
        <v>0</v>
      </c>
      <c r="T77" s="83">
        <f t="shared" si="23"/>
        <v>0</v>
      </c>
      <c r="U77" s="83">
        <f t="shared" si="23"/>
        <v>0</v>
      </c>
      <c r="V77" s="83">
        <f t="shared" si="24"/>
        <v>0</v>
      </c>
      <c r="W77" s="83">
        <f t="shared" si="24"/>
        <v>0</v>
      </c>
      <c r="X77" s="83">
        <f t="shared" si="25"/>
        <v>0</v>
      </c>
      <c r="Y77" s="83">
        <f t="shared" si="25"/>
        <v>0</v>
      </c>
      <c r="Z77" s="83">
        <f t="shared" si="25"/>
        <v>0</v>
      </c>
      <c r="AA77" s="171">
        <f t="shared" si="30"/>
        <v>0</v>
      </c>
      <c r="AB77" s="83">
        <f t="shared" si="26"/>
        <v>0</v>
      </c>
      <c r="AC77" s="83">
        <f t="shared" si="26"/>
        <v>0</v>
      </c>
      <c r="AD77" s="171">
        <f t="shared" si="31"/>
        <v>0</v>
      </c>
      <c r="AE77" s="171">
        <f>IF(AD77=1,SUM(AD$10:AD77),0)</f>
        <v>0</v>
      </c>
      <c r="AF77" s="82" t="str">
        <f t="shared" si="32"/>
        <v/>
      </c>
      <c r="AG77" s="171">
        <f t="shared" si="33"/>
        <v>0</v>
      </c>
    </row>
    <row r="78" spans="1:33" ht="12" customHeight="1" x14ac:dyDescent="0.25">
      <c r="A78" s="497"/>
      <c r="B78" s="15">
        <v>69</v>
      </c>
      <c r="C78" s="468">
        <f t="shared" si="29"/>
        <v>0</v>
      </c>
      <c r="D78" s="469"/>
      <c r="E78" s="470"/>
      <c r="F78" s="67">
        <f t="shared" si="17"/>
        <v>0</v>
      </c>
      <c r="G78" s="67">
        <f t="shared" si="17"/>
        <v>0</v>
      </c>
      <c r="H78" s="67">
        <f t="shared" si="17"/>
        <v>0</v>
      </c>
      <c r="I78" s="67">
        <f t="shared" si="27"/>
        <v>0</v>
      </c>
      <c r="J78" s="67">
        <f t="shared" si="18"/>
        <v>0</v>
      </c>
      <c r="K78" s="16">
        <f t="shared" si="18"/>
        <v>0</v>
      </c>
      <c r="L78" s="67">
        <f t="shared" si="18"/>
        <v>0</v>
      </c>
      <c r="M78" s="17">
        <f>IF(L78&gt;0,VLOOKUP(I78,Labour!$AR$1:$AT$15,3,FALSE),0)</f>
        <v>0</v>
      </c>
      <c r="N78" s="70">
        <f t="shared" si="28"/>
        <v>0</v>
      </c>
      <c r="R78" s="83">
        <f t="shared" si="23"/>
        <v>0</v>
      </c>
      <c r="S78" s="83">
        <f t="shared" si="23"/>
        <v>0</v>
      </c>
      <c r="T78" s="83">
        <f t="shared" si="23"/>
        <v>0</v>
      </c>
      <c r="U78" s="83">
        <f t="shared" si="23"/>
        <v>0</v>
      </c>
      <c r="V78" s="83">
        <f t="shared" si="24"/>
        <v>0</v>
      </c>
      <c r="W78" s="83">
        <f t="shared" si="24"/>
        <v>0</v>
      </c>
      <c r="X78" s="83">
        <f t="shared" si="25"/>
        <v>0</v>
      </c>
      <c r="Y78" s="83">
        <f t="shared" si="25"/>
        <v>0</v>
      </c>
      <c r="Z78" s="83">
        <f t="shared" si="25"/>
        <v>0</v>
      </c>
      <c r="AA78" s="171">
        <f t="shared" si="30"/>
        <v>0</v>
      </c>
      <c r="AB78" s="83">
        <f t="shared" si="26"/>
        <v>0</v>
      </c>
      <c r="AC78" s="83">
        <f t="shared" si="26"/>
        <v>0</v>
      </c>
      <c r="AD78" s="171">
        <f t="shared" si="31"/>
        <v>0</v>
      </c>
      <c r="AE78" s="171">
        <f>IF(AD78=1,SUM(AD$10:AD78),0)</f>
        <v>0</v>
      </c>
      <c r="AF78" s="82" t="str">
        <f t="shared" si="32"/>
        <v/>
      </c>
      <c r="AG78" s="171">
        <f t="shared" si="33"/>
        <v>0</v>
      </c>
    </row>
    <row r="79" spans="1:33" ht="12" customHeight="1" x14ac:dyDescent="0.25">
      <c r="A79" s="497"/>
      <c r="B79" s="15">
        <v>70</v>
      </c>
      <c r="C79" s="468">
        <f t="shared" si="29"/>
        <v>0</v>
      </c>
      <c r="D79" s="469"/>
      <c r="E79" s="470"/>
      <c r="F79" s="67">
        <f t="shared" si="17"/>
        <v>0</v>
      </c>
      <c r="G79" s="67">
        <f t="shared" si="17"/>
        <v>0</v>
      </c>
      <c r="H79" s="67">
        <f t="shared" si="17"/>
        <v>0</v>
      </c>
      <c r="I79" s="67">
        <f t="shared" si="27"/>
        <v>0</v>
      </c>
      <c r="J79" s="67">
        <f t="shared" si="18"/>
        <v>0</v>
      </c>
      <c r="K79" s="16">
        <f t="shared" si="18"/>
        <v>0</v>
      </c>
      <c r="L79" s="67">
        <f t="shared" si="18"/>
        <v>0</v>
      </c>
      <c r="M79" s="17">
        <f>IF(L79&gt;0,VLOOKUP(I79,Labour!$AR$1:$AT$15,3,FALSE),0)</f>
        <v>0</v>
      </c>
      <c r="N79" s="70">
        <f t="shared" si="28"/>
        <v>0</v>
      </c>
      <c r="R79" s="83">
        <f t="shared" si="23"/>
        <v>0</v>
      </c>
      <c r="S79" s="83">
        <f t="shared" si="23"/>
        <v>0</v>
      </c>
      <c r="T79" s="83">
        <f t="shared" si="23"/>
        <v>0</v>
      </c>
      <c r="U79" s="83">
        <f t="shared" si="23"/>
        <v>0</v>
      </c>
      <c r="V79" s="83">
        <f t="shared" si="24"/>
        <v>0</v>
      </c>
      <c r="W79" s="83">
        <f t="shared" si="24"/>
        <v>0</v>
      </c>
      <c r="X79" s="83">
        <f t="shared" si="25"/>
        <v>0</v>
      </c>
      <c r="Y79" s="83">
        <f t="shared" si="25"/>
        <v>0</v>
      </c>
      <c r="Z79" s="83">
        <f t="shared" si="25"/>
        <v>0</v>
      </c>
      <c r="AA79" s="171">
        <f t="shared" si="30"/>
        <v>0</v>
      </c>
      <c r="AB79" s="83">
        <f t="shared" si="26"/>
        <v>0</v>
      </c>
      <c r="AC79" s="83">
        <f t="shared" si="26"/>
        <v>0</v>
      </c>
      <c r="AD79" s="171">
        <f t="shared" si="31"/>
        <v>0</v>
      </c>
      <c r="AE79" s="171">
        <f>IF(AD79=1,SUM(AD$10:AD79),0)</f>
        <v>0</v>
      </c>
      <c r="AF79" s="82" t="str">
        <f t="shared" si="32"/>
        <v/>
      </c>
      <c r="AG79" s="171">
        <f t="shared" si="33"/>
        <v>0</v>
      </c>
    </row>
    <row r="80" spans="1:33" ht="12" customHeight="1" x14ac:dyDescent="0.25">
      <c r="A80" s="497"/>
      <c r="B80" s="15">
        <v>71</v>
      </c>
      <c r="C80" s="468">
        <f t="shared" si="29"/>
        <v>0</v>
      </c>
      <c r="D80" s="469"/>
      <c r="E80" s="470"/>
      <c r="F80" s="67">
        <f t="shared" si="17"/>
        <v>0</v>
      </c>
      <c r="G80" s="67">
        <f t="shared" si="17"/>
        <v>0</v>
      </c>
      <c r="H80" s="67">
        <f t="shared" si="17"/>
        <v>0</v>
      </c>
      <c r="I80" s="67">
        <f t="shared" si="27"/>
        <v>0</v>
      </c>
      <c r="J80" s="67">
        <f t="shared" si="18"/>
        <v>0</v>
      </c>
      <c r="K80" s="16">
        <f t="shared" si="18"/>
        <v>0</v>
      </c>
      <c r="L80" s="67">
        <f t="shared" si="18"/>
        <v>0</v>
      </c>
      <c r="M80" s="17">
        <f>IF(L80&gt;0,VLOOKUP(I80,Labour!$AR$1:$AT$15,3,FALSE),0)</f>
        <v>0</v>
      </c>
      <c r="N80" s="70">
        <f t="shared" si="28"/>
        <v>0</v>
      </c>
      <c r="R80" s="83">
        <f t="shared" si="23"/>
        <v>0</v>
      </c>
      <c r="S80" s="83">
        <f t="shared" si="23"/>
        <v>0</v>
      </c>
      <c r="T80" s="83">
        <f t="shared" si="23"/>
        <v>0</v>
      </c>
      <c r="U80" s="83">
        <f t="shared" si="23"/>
        <v>0</v>
      </c>
      <c r="V80" s="83">
        <f t="shared" si="24"/>
        <v>0</v>
      </c>
      <c r="W80" s="83">
        <f t="shared" si="24"/>
        <v>0</v>
      </c>
      <c r="X80" s="83">
        <f t="shared" si="25"/>
        <v>0</v>
      </c>
      <c r="Y80" s="83">
        <f t="shared" si="25"/>
        <v>0</v>
      </c>
      <c r="Z80" s="83">
        <f t="shared" si="25"/>
        <v>0</v>
      </c>
      <c r="AA80" s="171">
        <f t="shared" si="30"/>
        <v>0</v>
      </c>
      <c r="AB80" s="83">
        <f t="shared" si="26"/>
        <v>0</v>
      </c>
      <c r="AC80" s="83">
        <f t="shared" si="26"/>
        <v>0</v>
      </c>
      <c r="AD80" s="171">
        <f t="shared" si="31"/>
        <v>0</v>
      </c>
      <c r="AE80" s="171">
        <f>IF(AD80=1,SUM(AD$10:AD80),0)</f>
        <v>0</v>
      </c>
      <c r="AF80" s="82" t="str">
        <f t="shared" si="32"/>
        <v/>
      </c>
      <c r="AG80" s="171">
        <f t="shared" si="33"/>
        <v>0</v>
      </c>
    </row>
    <row r="81" spans="1:33" ht="12" customHeight="1" x14ac:dyDescent="0.25">
      <c r="A81" s="497"/>
      <c r="B81" s="15">
        <v>72</v>
      </c>
      <c r="C81" s="468">
        <f t="shared" si="29"/>
        <v>0</v>
      </c>
      <c r="D81" s="469"/>
      <c r="E81" s="470"/>
      <c r="F81" s="67">
        <f t="shared" si="17"/>
        <v>0</v>
      </c>
      <c r="G81" s="67">
        <f t="shared" si="17"/>
        <v>0</v>
      </c>
      <c r="H81" s="67">
        <f t="shared" si="17"/>
        <v>0</v>
      </c>
      <c r="I81" s="67">
        <f t="shared" si="27"/>
        <v>0</v>
      </c>
      <c r="J81" s="67">
        <f t="shared" si="18"/>
        <v>0</v>
      </c>
      <c r="K81" s="16">
        <f t="shared" si="18"/>
        <v>0</v>
      </c>
      <c r="L81" s="67">
        <f t="shared" si="18"/>
        <v>0</v>
      </c>
      <c r="M81" s="17">
        <f>IF(L81&gt;0,VLOOKUP(I81,Labour!$AR$1:$AT$15,3,FALSE),0)</f>
        <v>0</v>
      </c>
      <c r="N81" s="70">
        <f t="shared" si="28"/>
        <v>0</v>
      </c>
      <c r="R81" s="83">
        <f t="shared" si="23"/>
        <v>0</v>
      </c>
      <c r="S81" s="83">
        <f t="shared" si="23"/>
        <v>0</v>
      </c>
      <c r="T81" s="83">
        <f t="shared" si="23"/>
        <v>0</v>
      </c>
      <c r="U81" s="83">
        <f t="shared" si="23"/>
        <v>0</v>
      </c>
      <c r="V81" s="83">
        <f t="shared" si="24"/>
        <v>0</v>
      </c>
      <c r="W81" s="83">
        <f t="shared" si="24"/>
        <v>0</v>
      </c>
      <c r="X81" s="83">
        <f t="shared" si="25"/>
        <v>0</v>
      </c>
      <c r="Y81" s="83">
        <f t="shared" si="25"/>
        <v>0</v>
      </c>
      <c r="Z81" s="83">
        <f t="shared" si="25"/>
        <v>0</v>
      </c>
      <c r="AA81" s="171">
        <f t="shared" si="30"/>
        <v>0</v>
      </c>
      <c r="AB81" s="83">
        <f t="shared" si="26"/>
        <v>0</v>
      </c>
      <c r="AC81" s="83">
        <f t="shared" si="26"/>
        <v>0</v>
      </c>
      <c r="AD81" s="171">
        <f t="shared" si="31"/>
        <v>0</v>
      </c>
      <c r="AE81" s="171">
        <f>IF(AD81=1,SUM(AD$10:AD81),0)</f>
        <v>0</v>
      </c>
      <c r="AF81" s="82" t="str">
        <f t="shared" si="32"/>
        <v/>
      </c>
      <c r="AG81" s="171">
        <f t="shared" si="33"/>
        <v>0</v>
      </c>
    </row>
    <row r="82" spans="1:33" ht="12" customHeight="1" x14ac:dyDescent="0.25">
      <c r="A82" s="497"/>
      <c r="B82" s="15">
        <v>73</v>
      </c>
      <c r="C82" s="468">
        <f t="shared" si="29"/>
        <v>0</v>
      </c>
      <c r="D82" s="469"/>
      <c r="E82" s="470"/>
      <c r="F82" s="67">
        <f t="shared" si="17"/>
        <v>0</v>
      </c>
      <c r="G82" s="67">
        <f t="shared" si="17"/>
        <v>0</v>
      </c>
      <c r="H82" s="67">
        <f t="shared" si="17"/>
        <v>0</v>
      </c>
      <c r="I82" s="67">
        <f t="shared" si="27"/>
        <v>0</v>
      </c>
      <c r="J82" s="67">
        <f t="shared" si="18"/>
        <v>0</v>
      </c>
      <c r="K82" s="16">
        <f t="shared" si="18"/>
        <v>0</v>
      </c>
      <c r="L82" s="67">
        <f t="shared" si="18"/>
        <v>0</v>
      </c>
      <c r="M82" s="17">
        <f>IF(L82&gt;0,VLOOKUP(I82,Labour!$AR$1:$AT$15,3,FALSE),0)</f>
        <v>0</v>
      </c>
      <c r="N82" s="70">
        <f t="shared" si="28"/>
        <v>0</v>
      </c>
      <c r="R82" s="83">
        <f t="shared" si="23"/>
        <v>0</v>
      </c>
      <c r="S82" s="83">
        <f t="shared" si="23"/>
        <v>0</v>
      </c>
      <c r="T82" s="83">
        <f t="shared" si="23"/>
        <v>0</v>
      </c>
      <c r="U82" s="83">
        <f t="shared" si="23"/>
        <v>0</v>
      </c>
      <c r="V82" s="83">
        <f t="shared" si="24"/>
        <v>0</v>
      </c>
      <c r="W82" s="83">
        <f t="shared" si="24"/>
        <v>0</v>
      </c>
      <c r="X82" s="83">
        <f t="shared" si="25"/>
        <v>0</v>
      </c>
      <c r="Y82" s="83">
        <f t="shared" si="25"/>
        <v>0</v>
      </c>
      <c r="Z82" s="83">
        <f t="shared" si="25"/>
        <v>0</v>
      </c>
      <c r="AA82" s="171">
        <f t="shared" si="30"/>
        <v>0</v>
      </c>
      <c r="AB82" s="83">
        <f t="shared" si="26"/>
        <v>0</v>
      </c>
      <c r="AC82" s="83">
        <f t="shared" si="26"/>
        <v>0</v>
      </c>
      <c r="AD82" s="171">
        <f t="shared" si="31"/>
        <v>0</v>
      </c>
      <c r="AE82" s="171">
        <f>IF(AD82=1,SUM(AD$10:AD82),0)</f>
        <v>0</v>
      </c>
      <c r="AF82" s="82" t="str">
        <f t="shared" si="32"/>
        <v/>
      </c>
      <c r="AG82" s="171">
        <f t="shared" si="33"/>
        <v>0</v>
      </c>
    </row>
    <row r="83" spans="1:33" ht="12" customHeight="1" x14ac:dyDescent="0.25">
      <c r="A83" s="497"/>
      <c r="B83" s="15">
        <v>74</v>
      </c>
      <c r="C83" s="468">
        <f t="shared" si="29"/>
        <v>0</v>
      </c>
      <c r="D83" s="469"/>
      <c r="E83" s="470"/>
      <c r="F83" s="67">
        <f t="shared" si="17"/>
        <v>0</v>
      </c>
      <c r="G83" s="67">
        <f t="shared" si="17"/>
        <v>0</v>
      </c>
      <c r="H83" s="67">
        <f t="shared" si="17"/>
        <v>0</v>
      </c>
      <c r="I83" s="67">
        <f t="shared" si="27"/>
        <v>0</v>
      </c>
      <c r="J83" s="67">
        <f t="shared" si="18"/>
        <v>0</v>
      </c>
      <c r="K83" s="16">
        <f t="shared" si="18"/>
        <v>0</v>
      </c>
      <c r="L83" s="67">
        <f t="shared" si="18"/>
        <v>0</v>
      </c>
      <c r="M83" s="17">
        <f>IF(L83&gt;0,VLOOKUP(I83,Labour!$AR$1:$AT$15,3,FALSE),0)</f>
        <v>0</v>
      </c>
      <c r="N83" s="70">
        <f t="shared" si="28"/>
        <v>0</v>
      </c>
      <c r="R83" s="83">
        <f t="shared" si="23"/>
        <v>0</v>
      </c>
      <c r="S83" s="83">
        <f t="shared" si="23"/>
        <v>0</v>
      </c>
      <c r="T83" s="83">
        <f t="shared" si="23"/>
        <v>0</v>
      </c>
      <c r="U83" s="83">
        <f t="shared" si="23"/>
        <v>0</v>
      </c>
      <c r="V83" s="83">
        <f t="shared" si="24"/>
        <v>0</v>
      </c>
      <c r="W83" s="83">
        <f t="shared" si="24"/>
        <v>0</v>
      </c>
      <c r="X83" s="83">
        <f t="shared" si="25"/>
        <v>0</v>
      </c>
      <c r="Y83" s="83">
        <f t="shared" si="25"/>
        <v>0</v>
      </c>
      <c r="Z83" s="83">
        <f t="shared" si="25"/>
        <v>0</v>
      </c>
      <c r="AA83" s="171">
        <f t="shared" si="30"/>
        <v>0</v>
      </c>
      <c r="AB83" s="83">
        <f t="shared" si="26"/>
        <v>0</v>
      </c>
      <c r="AC83" s="83">
        <f t="shared" si="26"/>
        <v>0</v>
      </c>
      <c r="AD83" s="171">
        <f t="shared" si="31"/>
        <v>0</v>
      </c>
      <c r="AE83" s="171">
        <f>IF(AD83=1,SUM(AD$10:AD83),0)</f>
        <v>0</v>
      </c>
      <c r="AF83" s="82" t="str">
        <f t="shared" si="32"/>
        <v/>
      </c>
      <c r="AG83" s="171">
        <f t="shared" si="33"/>
        <v>0</v>
      </c>
    </row>
    <row r="84" spans="1:33" ht="12" customHeight="1" x14ac:dyDescent="0.25">
      <c r="A84" s="497"/>
      <c r="B84" s="15">
        <v>75</v>
      </c>
      <c r="C84" s="468">
        <f t="shared" si="29"/>
        <v>0</v>
      </c>
      <c r="D84" s="469"/>
      <c r="E84" s="470"/>
      <c r="F84" s="67">
        <f t="shared" si="17"/>
        <v>0</v>
      </c>
      <c r="G84" s="67">
        <f t="shared" si="17"/>
        <v>0</v>
      </c>
      <c r="H84" s="67">
        <f t="shared" si="17"/>
        <v>0</v>
      </c>
      <c r="I84" s="67">
        <f t="shared" si="27"/>
        <v>0</v>
      </c>
      <c r="J84" s="67">
        <f t="shared" si="18"/>
        <v>0</v>
      </c>
      <c r="K84" s="16">
        <f t="shared" si="18"/>
        <v>0</v>
      </c>
      <c r="L84" s="67">
        <f t="shared" si="18"/>
        <v>0</v>
      </c>
      <c r="M84" s="17">
        <f>IF(L84&gt;0,VLOOKUP(I84,Labour!$AR$1:$AT$15,3,FALSE),0)</f>
        <v>0</v>
      </c>
      <c r="N84" s="70">
        <f t="shared" si="28"/>
        <v>0</v>
      </c>
      <c r="R84" s="83">
        <f t="shared" si="23"/>
        <v>0</v>
      </c>
      <c r="S84" s="83">
        <f t="shared" si="23"/>
        <v>0</v>
      </c>
      <c r="T84" s="83">
        <f t="shared" si="23"/>
        <v>0</v>
      </c>
      <c r="U84" s="83">
        <f t="shared" si="23"/>
        <v>0</v>
      </c>
      <c r="V84" s="83">
        <f t="shared" si="24"/>
        <v>0</v>
      </c>
      <c r="W84" s="83">
        <f t="shared" si="24"/>
        <v>0</v>
      </c>
      <c r="X84" s="83">
        <f t="shared" si="25"/>
        <v>0</v>
      </c>
      <c r="Y84" s="83">
        <f t="shared" si="25"/>
        <v>0</v>
      </c>
      <c r="Z84" s="83">
        <f t="shared" si="25"/>
        <v>0</v>
      </c>
      <c r="AA84" s="171">
        <f t="shared" si="30"/>
        <v>0</v>
      </c>
      <c r="AB84" s="83">
        <f t="shared" si="26"/>
        <v>0</v>
      </c>
      <c r="AC84" s="83">
        <f t="shared" si="26"/>
        <v>0</v>
      </c>
      <c r="AD84" s="171">
        <f t="shared" si="31"/>
        <v>0</v>
      </c>
      <c r="AE84" s="171">
        <f>IF(AD84=1,SUM(AD$10:AD84),0)</f>
        <v>0</v>
      </c>
      <c r="AF84" s="82" t="str">
        <f t="shared" si="32"/>
        <v/>
      </c>
      <c r="AG84" s="171">
        <f t="shared" si="33"/>
        <v>0</v>
      </c>
    </row>
    <row r="85" spans="1:33" ht="12" customHeight="1" x14ac:dyDescent="0.25">
      <c r="A85" s="497"/>
      <c r="B85" s="15">
        <v>76</v>
      </c>
      <c r="C85" s="468">
        <f t="shared" si="29"/>
        <v>0</v>
      </c>
      <c r="D85" s="469"/>
      <c r="E85" s="470"/>
      <c r="F85" s="67">
        <f t="shared" si="17"/>
        <v>0</v>
      </c>
      <c r="G85" s="67">
        <f t="shared" si="17"/>
        <v>0</v>
      </c>
      <c r="H85" s="67">
        <f t="shared" si="17"/>
        <v>0</v>
      </c>
      <c r="I85" s="67">
        <f t="shared" si="27"/>
        <v>0</v>
      </c>
      <c r="J85" s="67">
        <f t="shared" si="18"/>
        <v>0</v>
      </c>
      <c r="K85" s="16">
        <f t="shared" si="18"/>
        <v>0</v>
      </c>
      <c r="L85" s="67">
        <f t="shared" si="18"/>
        <v>0</v>
      </c>
      <c r="M85" s="17">
        <f>IF(L85&gt;0,VLOOKUP(I85,Labour!$AR$1:$AT$15,3,FALSE),0)</f>
        <v>0</v>
      </c>
      <c r="N85" s="70">
        <f t="shared" si="28"/>
        <v>0</v>
      </c>
      <c r="R85" s="83">
        <f t="shared" si="23"/>
        <v>0</v>
      </c>
      <c r="S85" s="83">
        <f t="shared" si="23"/>
        <v>0</v>
      </c>
      <c r="T85" s="83">
        <f t="shared" si="23"/>
        <v>0</v>
      </c>
      <c r="U85" s="83">
        <f t="shared" si="23"/>
        <v>0</v>
      </c>
      <c r="V85" s="83">
        <f t="shared" si="24"/>
        <v>0</v>
      </c>
      <c r="W85" s="83">
        <f t="shared" si="24"/>
        <v>0</v>
      </c>
      <c r="X85" s="83">
        <f t="shared" si="25"/>
        <v>0</v>
      </c>
      <c r="Y85" s="83">
        <f t="shared" si="25"/>
        <v>0</v>
      </c>
      <c r="Z85" s="83">
        <f t="shared" si="25"/>
        <v>0</v>
      </c>
      <c r="AA85" s="171">
        <f t="shared" si="30"/>
        <v>0</v>
      </c>
      <c r="AB85" s="83">
        <f t="shared" si="26"/>
        <v>0</v>
      </c>
      <c r="AC85" s="83">
        <f t="shared" si="26"/>
        <v>0</v>
      </c>
      <c r="AD85" s="171">
        <f t="shared" si="31"/>
        <v>0</v>
      </c>
      <c r="AE85" s="171">
        <f>IF(AD85=1,SUM(AD$10:AD85),0)</f>
        <v>0</v>
      </c>
      <c r="AF85" s="82" t="str">
        <f t="shared" si="32"/>
        <v/>
      </c>
      <c r="AG85" s="171">
        <f t="shared" si="33"/>
        <v>0</v>
      </c>
    </row>
    <row r="86" spans="1:33" ht="12" customHeight="1" x14ac:dyDescent="0.25">
      <c r="A86" s="497"/>
      <c r="B86" s="15">
        <v>77</v>
      </c>
      <c r="C86" s="468">
        <f t="shared" si="29"/>
        <v>0</v>
      </c>
      <c r="D86" s="469"/>
      <c r="E86" s="470"/>
      <c r="F86" s="67">
        <f t="shared" si="17"/>
        <v>0</v>
      </c>
      <c r="G86" s="67">
        <f t="shared" si="17"/>
        <v>0</v>
      </c>
      <c r="H86" s="67">
        <f t="shared" si="17"/>
        <v>0</v>
      </c>
      <c r="I86" s="67">
        <f t="shared" si="27"/>
        <v>0</v>
      </c>
      <c r="J86" s="67">
        <f t="shared" si="18"/>
        <v>0</v>
      </c>
      <c r="K86" s="16">
        <f t="shared" si="18"/>
        <v>0</v>
      </c>
      <c r="L86" s="67">
        <f t="shared" si="18"/>
        <v>0</v>
      </c>
      <c r="M86" s="17">
        <f>IF(L86&gt;0,VLOOKUP(I86,Labour!$AR$1:$AT$15,3,FALSE),0)</f>
        <v>0</v>
      </c>
      <c r="N86" s="70">
        <f t="shared" si="28"/>
        <v>0</v>
      </c>
      <c r="R86" s="83">
        <f t="shared" si="23"/>
        <v>0</v>
      </c>
      <c r="S86" s="83">
        <f t="shared" si="23"/>
        <v>0</v>
      </c>
      <c r="T86" s="83">
        <f t="shared" si="23"/>
        <v>0</v>
      </c>
      <c r="U86" s="83">
        <f t="shared" si="23"/>
        <v>0</v>
      </c>
      <c r="V86" s="83">
        <f t="shared" si="24"/>
        <v>0</v>
      </c>
      <c r="W86" s="83">
        <f t="shared" si="24"/>
        <v>0</v>
      </c>
      <c r="X86" s="83">
        <f t="shared" si="25"/>
        <v>0</v>
      </c>
      <c r="Y86" s="83">
        <f t="shared" si="25"/>
        <v>0</v>
      </c>
      <c r="Z86" s="83">
        <f t="shared" si="25"/>
        <v>0</v>
      </c>
      <c r="AA86" s="171">
        <f t="shared" si="30"/>
        <v>0</v>
      </c>
      <c r="AB86" s="83">
        <f t="shared" si="26"/>
        <v>0</v>
      </c>
      <c r="AC86" s="83">
        <f t="shared" si="26"/>
        <v>0</v>
      </c>
      <c r="AD86" s="171">
        <f t="shared" si="31"/>
        <v>0</v>
      </c>
      <c r="AE86" s="171">
        <f>IF(AD86=1,SUM(AD$10:AD86),0)</f>
        <v>0</v>
      </c>
      <c r="AF86" s="82" t="str">
        <f t="shared" si="32"/>
        <v/>
      </c>
      <c r="AG86" s="171">
        <f t="shared" si="33"/>
        <v>0</v>
      </c>
    </row>
    <row r="87" spans="1:33" ht="12" customHeight="1" x14ac:dyDescent="0.25">
      <c r="A87" s="497"/>
      <c r="B87" s="15">
        <v>78</v>
      </c>
      <c r="C87" s="468">
        <f t="shared" si="29"/>
        <v>0</v>
      </c>
      <c r="D87" s="469"/>
      <c r="E87" s="470"/>
      <c r="F87" s="67">
        <f t="shared" si="17"/>
        <v>0</v>
      </c>
      <c r="G87" s="67">
        <f t="shared" si="17"/>
        <v>0</v>
      </c>
      <c r="H87" s="67">
        <f t="shared" si="17"/>
        <v>0</v>
      </c>
      <c r="I87" s="67">
        <f t="shared" si="27"/>
        <v>0</v>
      </c>
      <c r="J87" s="67">
        <f t="shared" si="18"/>
        <v>0</v>
      </c>
      <c r="K87" s="16">
        <f t="shared" si="18"/>
        <v>0</v>
      </c>
      <c r="L87" s="67">
        <f t="shared" si="18"/>
        <v>0</v>
      </c>
      <c r="M87" s="17">
        <f>IF(L87&gt;0,VLOOKUP(I87,Labour!$AR$1:$AT$15,3,FALSE),0)</f>
        <v>0</v>
      </c>
      <c r="N87" s="70">
        <f t="shared" si="28"/>
        <v>0</v>
      </c>
      <c r="R87" s="83">
        <f t="shared" si="23"/>
        <v>0</v>
      </c>
      <c r="S87" s="83">
        <f t="shared" si="23"/>
        <v>0</v>
      </c>
      <c r="T87" s="83">
        <f t="shared" si="23"/>
        <v>0</v>
      </c>
      <c r="U87" s="83">
        <f t="shared" si="23"/>
        <v>0</v>
      </c>
      <c r="V87" s="83">
        <f t="shared" si="24"/>
        <v>0</v>
      </c>
      <c r="W87" s="83">
        <f t="shared" si="24"/>
        <v>0</v>
      </c>
      <c r="X87" s="83">
        <f t="shared" si="25"/>
        <v>0</v>
      </c>
      <c r="Y87" s="83">
        <f t="shared" si="25"/>
        <v>0</v>
      </c>
      <c r="Z87" s="83">
        <f t="shared" si="25"/>
        <v>0</v>
      </c>
      <c r="AA87" s="171">
        <f t="shared" si="30"/>
        <v>0</v>
      </c>
      <c r="AB87" s="83">
        <f t="shared" si="26"/>
        <v>0</v>
      </c>
      <c r="AC87" s="83">
        <f t="shared" si="26"/>
        <v>0</v>
      </c>
      <c r="AD87" s="171">
        <f t="shared" si="31"/>
        <v>0</v>
      </c>
      <c r="AE87" s="171">
        <f>IF(AD87=1,SUM(AD$10:AD87),0)</f>
        <v>0</v>
      </c>
      <c r="AF87" s="82" t="str">
        <f t="shared" si="32"/>
        <v/>
      </c>
      <c r="AG87" s="171">
        <f t="shared" si="33"/>
        <v>0</v>
      </c>
    </row>
    <row r="88" spans="1:33" ht="12" customHeight="1" x14ac:dyDescent="0.25">
      <c r="A88" s="497"/>
      <c r="B88" s="15">
        <v>79</v>
      </c>
      <c r="C88" s="468">
        <f t="shared" si="29"/>
        <v>0</v>
      </c>
      <c r="D88" s="469"/>
      <c r="E88" s="470"/>
      <c r="F88" s="67">
        <f t="shared" si="17"/>
        <v>0</v>
      </c>
      <c r="G88" s="67">
        <f t="shared" si="17"/>
        <v>0</v>
      </c>
      <c r="H88" s="67">
        <f t="shared" si="17"/>
        <v>0</v>
      </c>
      <c r="I88" s="67">
        <f t="shared" si="27"/>
        <v>0</v>
      </c>
      <c r="J88" s="67">
        <f t="shared" si="18"/>
        <v>0</v>
      </c>
      <c r="K88" s="16">
        <f t="shared" si="18"/>
        <v>0</v>
      </c>
      <c r="L88" s="67">
        <f t="shared" si="18"/>
        <v>0</v>
      </c>
      <c r="M88" s="17">
        <f>IF(L88&gt;0,VLOOKUP(I88,Labour!$AR$1:$AT$15,3,FALSE),0)</f>
        <v>0</v>
      </c>
      <c r="N88" s="70">
        <f t="shared" si="28"/>
        <v>0</v>
      </c>
      <c r="R88" s="83">
        <f t="shared" si="23"/>
        <v>0</v>
      </c>
      <c r="S88" s="83">
        <f t="shared" si="23"/>
        <v>0</v>
      </c>
      <c r="T88" s="83">
        <f t="shared" si="23"/>
        <v>0</v>
      </c>
      <c r="U88" s="83">
        <f t="shared" si="23"/>
        <v>0</v>
      </c>
      <c r="V88" s="83">
        <f t="shared" si="24"/>
        <v>0</v>
      </c>
      <c r="W88" s="83">
        <f t="shared" si="24"/>
        <v>0</v>
      </c>
      <c r="X88" s="83">
        <f t="shared" si="25"/>
        <v>0</v>
      </c>
      <c r="Y88" s="83">
        <f t="shared" si="25"/>
        <v>0</v>
      </c>
      <c r="Z88" s="83">
        <f t="shared" si="25"/>
        <v>0</v>
      </c>
      <c r="AA88" s="171">
        <f t="shared" si="30"/>
        <v>0</v>
      </c>
      <c r="AB88" s="83">
        <f t="shared" si="26"/>
        <v>0</v>
      </c>
      <c r="AC88" s="83">
        <f t="shared" si="26"/>
        <v>0</v>
      </c>
      <c r="AD88" s="171">
        <f t="shared" si="31"/>
        <v>0</v>
      </c>
      <c r="AE88" s="171">
        <f>IF(AD88=1,SUM(AD$10:AD88),0)</f>
        <v>0</v>
      </c>
      <c r="AF88" s="82" t="str">
        <f t="shared" si="32"/>
        <v/>
      </c>
      <c r="AG88" s="171">
        <f t="shared" si="33"/>
        <v>0</v>
      </c>
    </row>
    <row r="89" spans="1:33" ht="12" customHeight="1" x14ac:dyDescent="0.25">
      <c r="A89" s="497"/>
      <c r="B89" s="15">
        <v>80</v>
      </c>
      <c r="C89" s="468">
        <f t="shared" si="29"/>
        <v>0</v>
      </c>
      <c r="D89" s="469"/>
      <c r="E89" s="470"/>
      <c r="F89" s="67">
        <f t="shared" si="17"/>
        <v>0</v>
      </c>
      <c r="G89" s="67">
        <f t="shared" si="17"/>
        <v>0</v>
      </c>
      <c r="H89" s="67">
        <f t="shared" si="17"/>
        <v>0</v>
      </c>
      <c r="I89" s="67">
        <f t="shared" si="27"/>
        <v>0</v>
      </c>
      <c r="J89" s="67">
        <f t="shared" si="18"/>
        <v>0</v>
      </c>
      <c r="K89" s="16">
        <f t="shared" si="18"/>
        <v>0</v>
      </c>
      <c r="L89" s="67">
        <f t="shared" si="18"/>
        <v>0</v>
      </c>
      <c r="M89" s="17">
        <f>IF(L89&gt;0,VLOOKUP(I89,Labour!$AR$1:$AT$15,3,FALSE),0)</f>
        <v>0</v>
      </c>
      <c r="N89" s="70">
        <f t="shared" si="28"/>
        <v>0</v>
      </c>
      <c r="R89" s="83">
        <f t="shared" si="23"/>
        <v>0</v>
      </c>
      <c r="S89" s="83">
        <f t="shared" si="23"/>
        <v>0</v>
      </c>
      <c r="T89" s="83">
        <f t="shared" si="23"/>
        <v>0</v>
      </c>
      <c r="U89" s="83">
        <f t="shared" si="23"/>
        <v>0</v>
      </c>
      <c r="V89" s="83">
        <f t="shared" si="24"/>
        <v>0</v>
      </c>
      <c r="W89" s="83">
        <f t="shared" si="24"/>
        <v>0</v>
      </c>
      <c r="X89" s="83">
        <f t="shared" si="25"/>
        <v>0</v>
      </c>
      <c r="Y89" s="83">
        <f t="shared" si="25"/>
        <v>0</v>
      </c>
      <c r="Z89" s="83">
        <f t="shared" si="25"/>
        <v>0</v>
      </c>
      <c r="AA89" s="171">
        <f t="shared" si="30"/>
        <v>0</v>
      </c>
      <c r="AB89" s="83">
        <f t="shared" si="26"/>
        <v>0</v>
      </c>
      <c r="AC89" s="83">
        <f t="shared" si="26"/>
        <v>0</v>
      </c>
      <c r="AD89" s="171">
        <f t="shared" si="31"/>
        <v>0</v>
      </c>
      <c r="AE89" s="171">
        <f>IF(AD89=1,SUM(AD$10:AD89),0)</f>
        <v>0</v>
      </c>
      <c r="AF89" s="82" t="str">
        <f t="shared" si="32"/>
        <v/>
      </c>
      <c r="AG89" s="171">
        <f t="shared" si="33"/>
        <v>0</v>
      </c>
    </row>
    <row r="90" spans="1:33" ht="12" customHeight="1" x14ac:dyDescent="0.25">
      <c r="A90" s="497"/>
      <c r="B90" s="15">
        <v>81</v>
      </c>
      <c r="C90" s="468">
        <f t="shared" si="29"/>
        <v>0</v>
      </c>
      <c r="D90" s="469"/>
      <c r="E90" s="470"/>
      <c r="F90" s="67">
        <f t="shared" si="17"/>
        <v>0</v>
      </c>
      <c r="G90" s="67">
        <f t="shared" si="17"/>
        <v>0</v>
      </c>
      <c r="H90" s="67">
        <f t="shared" si="17"/>
        <v>0</v>
      </c>
      <c r="I90" s="67">
        <f t="shared" si="27"/>
        <v>0</v>
      </c>
      <c r="J90" s="67">
        <f t="shared" si="18"/>
        <v>0</v>
      </c>
      <c r="K90" s="16">
        <f t="shared" si="18"/>
        <v>0</v>
      </c>
      <c r="L90" s="67">
        <f t="shared" si="18"/>
        <v>0</v>
      </c>
      <c r="M90" s="17">
        <f>IF(L90&gt;0,VLOOKUP(I90,Labour!$AR$1:$AT$15,3,FALSE),0)</f>
        <v>0</v>
      </c>
      <c r="N90" s="70">
        <f t="shared" si="28"/>
        <v>0</v>
      </c>
      <c r="R90" s="83">
        <f t="shared" ref="R90:U109" si="34">IF($B90&lt;=$U$3,VLOOKUP($B90,YTABLE,R$9,FALSE),0)</f>
        <v>0</v>
      </c>
      <c r="S90" s="83">
        <f t="shared" si="34"/>
        <v>0</v>
      </c>
      <c r="T90" s="83">
        <f t="shared" si="34"/>
        <v>0</v>
      </c>
      <c r="U90" s="83">
        <f t="shared" si="34"/>
        <v>0</v>
      </c>
      <c r="V90" s="83">
        <f t="shared" ref="V90:W109" si="35">IF($B90&lt;=$U$3,IF(VLOOKUP($B90,YTABLE,V$9,FALSE)=V$8,$U90,0),0)</f>
        <v>0</v>
      </c>
      <c r="W90" s="83">
        <f t="shared" si="35"/>
        <v>0</v>
      </c>
      <c r="X90" s="83">
        <f t="shared" ref="X90:Z109" si="36">IF($B90&lt;=$U$3,VLOOKUP($B90,YTABLE,X$9,FALSE),0)</f>
        <v>0</v>
      </c>
      <c r="Y90" s="83">
        <f t="shared" si="36"/>
        <v>0</v>
      </c>
      <c r="Z90" s="83">
        <f t="shared" si="36"/>
        <v>0</v>
      </c>
      <c r="AA90" s="171">
        <f t="shared" si="30"/>
        <v>0</v>
      </c>
      <c r="AB90" s="83">
        <f t="shared" ref="AB90:AC109" si="37">IF($B90&lt;=$U$3,VLOOKUP($B90,YTABLE,AB$9,FALSE),0)</f>
        <v>0</v>
      </c>
      <c r="AC90" s="83">
        <f t="shared" si="37"/>
        <v>0</v>
      </c>
      <c r="AD90" s="171">
        <f t="shared" si="31"/>
        <v>0</v>
      </c>
      <c r="AE90" s="171">
        <f>IF(AD90=1,SUM(AD$10:AD90),0)</f>
        <v>0</v>
      </c>
      <c r="AF90" s="82" t="str">
        <f t="shared" si="32"/>
        <v/>
      </c>
      <c r="AG90" s="171">
        <f t="shared" si="33"/>
        <v>0</v>
      </c>
    </row>
    <row r="91" spans="1:33" ht="12" customHeight="1" x14ac:dyDescent="0.25">
      <c r="A91" s="497"/>
      <c r="B91" s="15">
        <v>82</v>
      </c>
      <c r="C91" s="468">
        <f t="shared" si="29"/>
        <v>0</v>
      </c>
      <c r="D91" s="469"/>
      <c r="E91" s="470"/>
      <c r="F91" s="67">
        <f t="shared" si="17"/>
        <v>0</v>
      </c>
      <c r="G91" s="67">
        <f t="shared" si="17"/>
        <v>0</v>
      </c>
      <c r="H91" s="67">
        <f t="shared" si="17"/>
        <v>0</v>
      </c>
      <c r="I91" s="67">
        <f t="shared" si="27"/>
        <v>0</v>
      </c>
      <c r="J91" s="67">
        <f t="shared" si="18"/>
        <v>0</v>
      </c>
      <c r="K91" s="16">
        <f t="shared" si="18"/>
        <v>0</v>
      </c>
      <c r="L91" s="67">
        <f t="shared" si="18"/>
        <v>0</v>
      </c>
      <c r="M91" s="17">
        <f>IF(L91&gt;0,VLOOKUP(I91,Labour!$AR$1:$AT$15,3,FALSE),0)</f>
        <v>0</v>
      </c>
      <c r="N91" s="70">
        <f t="shared" si="28"/>
        <v>0</v>
      </c>
      <c r="R91" s="83">
        <f t="shared" si="34"/>
        <v>0</v>
      </c>
      <c r="S91" s="83">
        <f t="shared" si="34"/>
        <v>0</v>
      </c>
      <c r="T91" s="83">
        <f t="shared" si="34"/>
        <v>0</v>
      </c>
      <c r="U91" s="83">
        <f t="shared" si="34"/>
        <v>0</v>
      </c>
      <c r="V91" s="83">
        <f t="shared" si="35"/>
        <v>0</v>
      </c>
      <c r="W91" s="83">
        <f t="shared" si="35"/>
        <v>0</v>
      </c>
      <c r="X91" s="83">
        <f t="shared" si="36"/>
        <v>0</v>
      </c>
      <c r="Y91" s="83">
        <f t="shared" si="36"/>
        <v>0</v>
      </c>
      <c r="Z91" s="83">
        <f t="shared" si="36"/>
        <v>0</v>
      </c>
      <c r="AA91" s="171">
        <f t="shared" si="30"/>
        <v>0</v>
      </c>
      <c r="AB91" s="83">
        <f t="shared" si="37"/>
        <v>0</v>
      </c>
      <c r="AC91" s="83">
        <f t="shared" si="37"/>
        <v>0</v>
      </c>
      <c r="AD91" s="171">
        <f t="shared" si="31"/>
        <v>0</v>
      </c>
      <c r="AE91" s="171">
        <f>IF(AD91=1,SUM(AD$10:AD91),0)</f>
        <v>0</v>
      </c>
      <c r="AF91" s="82" t="str">
        <f t="shared" si="32"/>
        <v/>
      </c>
      <c r="AG91" s="171">
        <f t="shared" si="33"/>
        <v>0</v>
      </c>
    </row>
    <row r="92" spans="1:33" ht="12" customHeight="1" x14ac:dyDescent="0.25">
      <c r="A92" s="497"/>
      <c r="B92" s="15">
        <v>83</v>
      </c>
      <c r="C92" s="468">
        <f t="shared" si="29"/>
        <v>0</v>
      </c>
      <c r="D92" s="469"/>
      <c r="E92" s="470"/>
      <c r="F92" s="67">
        <f t="shared" si="17"/>
        <v>0</v>
      </c>
      <c r="G92" s="67">
        <f t="shared" si="17"/>
        <v>0</v>
      </c>
      <c r="H92" s="67">
        <f t="shared" si="17"/>
        <v>0</v>
      </c>
      <c r="I92" s="67">
        <f t="shared" si="27"/>
        <v>0</v>
      </c>
      <c r="J92" s="67">
        <f t="shared" si="18"/>
        <v>0</v>
      </c>
      <c r="K92" s="16">
        <f t="shared" si="18"/>
        <v>0</v>
      </c>
      <c r="L92" s="67">
        <f t="shared" si="18"/>
        <v>0</v>
      </c>
      <c r="M92" s="17">
        <f>IF(L92&gt;0,VLOOKUP(I92,Labour!$AR$1:$AT$15,3,FALSE),0)</f>
        <v>0</v>
      </c>
      <c r="N92" s="70">
        <f t="shared" si="28"/>
        <v>0</v>
      </c>
      <c r="R92" s="83">
        <f t="shared" si="34"/>
        <v>0</v>
      </c>
      <c r="S92" s="83">
        <f t="shared" si="34"/>
        <v>0</v>
      </c>
      <c r="T92" s="83">
        <f t="shared" si="34"/>
        <v>0</v>
      </c>
      <c r="U92" s="83">
        <f t="shared" si="34"/>
        <v>0</v>
      </c>
      <c r="V92" s="83">
        <f t="shared" si="35"/>
        <v>0</v>
      </c>
      <c r="W92" s="83">
        <f t="shared" si="35"/>
        <v>0</v>
      </c>
      <c r="X92" s="83">
        <f t="shared" si="36"/>
        <v>0</v>
      </c>
      <c r="Y92" s="83">
        <f t="shared" si="36"/>
        <v>0</v>
      </c>
      <c r="Z92" s="83">
        <f t="shared" si="36"/>
        <v>0</v>
      </c>
      <c r="AA92" s="171">
        <f t="shared" si="30"/>
        <v>0</v>
      </c>
      <c r="AB92" s="83">
        <f t="shared" si="37"/>
        <v>0</v>
      </c>
      <c r="AC92" s="83">
        <f t="shared" si="37"/>
        <v>0</v>
      </c>
      <c r="AD92" s="171">
        <f t="shared" si="31"/>
        <v>0</v>
      </c>
      <c r="AE92" s="171">
        <f>IF(AD92=1,SUM(AD$10:AD92),0)</f>
        <v>0</v>
      </c>
      <c r="AF92" s="82" t="str">
        <f t="shared" si="32"/>
        <v/>
      </c>
      <c r="AG92" s="171">
        <f t="shared" si="33"/>
        <v>0</v>
      </c>
    </row>
    <row r="93" spans="1:33" ht="12" customHeight="1" x14ac:dyDescent="0.25">
      <c r="A93" s="497"/>
      <c r="B93" s="15">
        <v>84</v>
      </c>
      <c r="C93" s="468">
        <f t="shared" si="29"/>
        <v>0</v>
      </c>
      <c r="D93" s="469"/>
      <c r="E93" s="470"/>
      <c r="F93" s="67">
        <f t="shared" si="17"/>
        <v>0</v>
      </c>
      <c r="G93" s="67">
        <f t="shared" si="17"/>
        <v>0</v>
      </c>
      <c r="H93" s="67">
        <f t="shared" si="17"/>
        <v>0</v>
      </c>
      <c r="I93" s="67">
        <f t="shared" si="27"/>
        <v>0</v>
      </c>
      <c r="J93" s="67">
        <f t="shared" si="18"/>
        <v>0</v>
      </c>
      <c r="K93" s="16">
        <f t="shared" si="18"/>
        <v>0</v>
      </c>
      <c r="L93" s="67">
        <f t="shared" si="18"/>
        <v>0</v>
      </c>
      <c r="M93" s="17">
        <f>IF(L93&gt;0,VLOOKUP(I93,Labour!$AR$1:$AT$15,3,FALSE),0)</f>
        <v>0</v>
      </c>
      <c r="N93" s="70">
        <f t="shared" si="28"/>
        <v>0</v>
      </c>
      <c r="R93" s="83">
        <f t="shared" si="34"/>
        <v>0</v>
      </c>
      <c r="S93" s="83">
        <f t="shared" si="34"/>
        <v>0</v>
      </c>
      <c r="T93" s="83">
        <f t="shared" si="34"/>
        <v>0</v>
      </c>
      <c r="U93" s="83">
        <f t="shared" si="34"/>
        <v>0</v>
      </c>
      <c r="V93" s="83">
        <f t="shared" si="35"/>
        <v>0</v>
      </c>
      <c r="W93" s="83">
        <f t="shared" si="35"/>
        <v>0</v>
      </c>
      <c r="X93" s="83">
        <f t="shared" si="36"/>
        <v>0</v>
      </c>
      <c r="Y93" s="83">
        <f t="shared" si="36"/>
        <v>0</v>
      </c>
      <c r="Z93" s="83">
        <f t="shared" si="36"/>
        <v>0</v>
      </c>
      <c r="AA93" s="171">
        <f t="shared" si="30"/>
        <v>0</v>
      </c>
      <c r="AB93" s="83">
        <f t="shared" si="37"/>
        <v>0</v>
      </c>
      <c r="AC93" s="83">
        <f t="shared" si="37"/>
        <v>0</v>
      </c>
      <c r="AD93" s="171">
        <f t="shared" si="31"/>
        <v>0</v>
      </c>
      <c r="AE93" s="171">
        <f>IF(AD93=1,SUM(AD$10:AD93),0)</f>
        <v>0</v>
      </c>
      <c r="AF93" s="82" t="str">
        <f t="shared" si="32"/>
        <v/>
      </c>
      <c r="AG93" s="171">
        <f t="shared" si="33"/>
        <v>0</v>
      </c>
    </row>
    <row r="94" spans="1:33" ht="12" customHeight="1" x14ac:dyDescent="0.25">
      <c r="A94" s="497"/>
      <c r="B94" s="15">
        <v>85</v>
      </c>
      <c r="C94" s="468">
        <f t="shared" si="29"/>
        <v>0</v>
      </c>
      <c r="D94" s="469"/>
      <c r="E94" s="470"/>
      <c r="F94" s="67">
        <f t="shared" si="17"/>
        <v>0</v>
      </c>
      <c r="G94" s="67">
        <f t="shared" si="17"/>
        <v>0</v>
      </c>
      <c r="H94" s="67">
        <f t="shared" si="17"/>
        <v>0</v>
      </c>
      <c r="I94" s="67">
        <f t="shared" si="27"/>
        <v>0</v>
      </c>
      <c r="J94" s="67">
        <f t="shared" si="18"/>
        <v>0</v>
      </c>
      <c r="K94" s="16">
        <f t="shared" si="18"/>
        <v>0</v>
      </c>
      <c r="L94" s="67">
        <f t="shared" si="18"/>
        <v>0</v>
      </c>
      <c r="M94" s="17">
        <f>IF(L94&gt;0,VLOOKUP(I94,Labour!$AR$1:$AT$15,3,FALSE),0)</f>
        <v>0</v>
      </c>
      <c r="N94" s="70">
        <f t="shared" si="28"/>
        <v>0</v>
      </c>
      <c r="R94" s="83">
        <f t="shared" si="34"/>
        <v>0</v>
      </c>
      <c r="S94" s="83">
        <f t="shared" si="34"/>
        <v>0</v>
      </c>
      <c r="T94" s="83">
        <f t="shared" si="34"/>
        <v>0</v>
      </c>
      <c r="U94" s="83">
        <f t="shared" si="34"/>
        <v>0</v>
      </c>
      <c r="V94" s="83">
        <f t="shared" si="35"/>
        <v>0</v>
      </c>
      <c r="W94" s="83">
        <f t="shared" si="35"/>
        <v>0</v>
      </c>
      <c r="X94" s="83">
        <f t="shared" si="36"/>
        <v>0</v>
      </c>
      <c r="Y94" s="83">
        <f t="shared" si="36"/>
        <v>0</v>
      </c>
      <c r="Z94" s="83">
        <f t="shared" si="36"/>
        <v>0</v>
      </c>
      <c r="AA94" s="171">
        <f t="shared" si="30"/>
        <v>0</v>
      </c>
      <c r="AB94" s="83">
        <f t="shared" si="37"/>
        <v>0</v>
      </c>
      <c r="AC94" s="83">
        <f t="shared" si="37"/>
        <v>0</v>
      </c>
      <c r="AD94" s="171">
        <f t="shared" si="31"/>
        <v>0</v>
      </c>
      <c r="AE94" s="171">
        <f>IF(AD94=1,SUM(AD$10:AD94),0)</f>
        <v>0</v>
      </c>
      <c r="AF94" s="82" t="str">
        <f t="shared" si="32"/>
        <v/>
      </c>
      <c r="AG94" s="171">
        <f t="shared" si="33"/>
        <v>0</v>
      </c>
    </row>
    <row r="95" spans="1:33" ht="12" customHeight="1" x14ac:dyDescent="0.25">
      <c r="A95" s="497"/>
      <c r="B95" s="15">
        <v>86</v>
      </c>
      <c r="C95" s="468">
        <f t="shared" si="29"/>
        <v>0</v>
      </c>
      <c r="D95" s="469"/>
      <c r="E95" s="470"/>
      <c r="F95" s="67">
        <f t="shared" si="17"/>
        <v>0</v>
      </c>
      <c r="G95" s="67">
        <f t="shared" si="17"/>
        <v>0</v>
      </c>
      <c r="H95" s="67">
        <f t="shared" si="17"/>
        <v>0</v>
      </c>
      <c r="I95" s="67">
        <f t="shared" si="27"/>
        <v>0</v>
      </c>
      <c r="J95" s="67">
        <f t="shared" si="18"/>
        <v>0</v>
      </c>
      <c r="K95" s="16">
        <f t="shared" si="18"/>
        <v>0</v>
      </c>
      <c r="L95" s="67">
        <f t="shared" si="18"/>
        <v>0</v>
      </c>
      <c r="M95" s="17">
        <f>IF(L95&gt;0,VLOOKUP(I95,Labour!$AR$1:$AT$15,3,FALSE),0)</f>
        <v>0</v>
      </c>
      <c r="N95" s="70">
        <f t="shared" si="28"/>
        <v>0</v>
      </c>
      <c r="R95" s="83">
        <f t="shared" si="34"/>
        <v>0</v>
      </c>
      <c r="S95" s="83">
        <f t="shared" si="34"/>
        <v>0</v>
      </c>
      <c r="T95" s="83">
        <f t="shared" si="34"/>
        <v>0</v>
      </c>
      <c r="U95" s="83">
        <f t="shared" si="34"/>
        <v>0</v>
      </c>
      <c r="V95" s="83">
        <f t="shared" si="35"/>
        <v>0</v>
      </c>
      <c r="W95" s="83">
        <f t="shared" si="35"/>
        <v>0</v>
      </c>
      <c r="X95" s="83">
        <f t="shared" si="36"/>
        <v>0</v>
      </c>
      <c r="Y95" s="83">
        <f t="shared" si="36"/>
        <v>0</v>
      </c>
      <c r="Z95" s="83">
        <f t="shared" si="36"/>
        <v>0</v>
      </c>
      <c r="AA95" s="171">
        <f t="shared" si="30"/>
        <v>0</v>
      </c>
      <c r="AB95" s="83">
        <f t="shared" si="37"/>
        <v>0</v>
      </c>
      <c r="AC95" s="83">
        <f t="shared" si="37"/>
        <v>0</v>
      </c>
      <c r="AD95" s="171">
        <f t="shared" si="31"/>
        <v>0</v>
      </c>
      <c r="AE95" s="171">
        <f>IF(AD95=1,SUM(AD$10:AD95),0)</f>
        <v>0</v>
      </c>
      <c r="AF95" s="82" t="str">
        <f t="shared" si="32"/>
        <v/>
      </c>
      <c r="AG95" s="171">
        <f t="shared" si="33"/>
        <v>0</v>
      </c>
    </row>
    <row r="96" spans="1:33" ht="12" customHeight="1" x14ac:dyDescent="0.25">
      <c r="A96" s="497"/>
      <c r="B96" s="15">
        <v>87</v>
      </c>
      <c r="C96" s="468">
        <f t="shared" si="29"/>
        <v>0</v>
      </c>
      <c r="D96" s="469"/>
      <c r="E96" s="470"/>
      <c r="F96" s="67">
        <f t="shared" si="17"/>
        <v>0</v>
      </c>
      <c r="G96" s="67">
        <f t="shared" si="17"/>
        <v>0</v>
      </c>
      <c r="H96" s="67">
        <f t="shared" si="17"/>
        <v>0</v>
      </c>
      <c r="I96" s="67">
        <f t="shared" si="27"/>
        <v>0</v>
      </c>
      <c r="J96" s="67">
        <f t="shared" si="18"/>
        <v>0</v>
      </c>
      <c r="K96" s="16">
        <f t="shared" si="18"/>
        <v>0</v>
      </c>
      <c r="L96" s="67">
        <f t="shared" si="18"/>
        <v>0</v>
      </c>
      <c r="M96" s="17">
        <f>IF(L96&gt;0,VLOOKUP(I96,Labour!$AR$1:$AT$15,3,FALSE),0)</f>
        <v>0</v>
      </c>
      <c r="N96" s="70">
        <f t="shared" si="28"/>
        <v>0</v>
      </c>
      <c r="R96" s="83">
        <f t="shared" si="34"/>
        <v>0</v>
      </c>
      <c r="S96" s="83">
        <f t="shared" si="34"/>
        <v>0</v>
      </c>
      <c r="T96" s="83">
        <f t="shared" si="34"/>
        <v>0</v>
      </c>
      <c r="U96" s="83">
        <f t="shared" si="34"/>
        <v>0</v>
      </c>
      <c r="V96" s="83">
        <f t="shared" si="35"/>
        <v>0</v>
      </c>
      <c r="W96" s="83">
        <f t="shared" si="35"/>
        <v>0</v>
      </c>
      <c r="X96" s="83">
        <f t="shared" si="36"/>
        <v>0</v>
      </c>
      <c r="Y96" s="83">
        <f t="shared" si="36"/>
        <v>0</v>
      </c>
      <c r="Z96" s="83">
        <f t="shared" si="36"/>
        <v>0</v>
      </c>
      <c r="AA96" s="171">
        <f t="shared" si="30"/>
        <v>0</v>
      </c>
      <c r="AB96" s="83">
        <f t="shared" si="37"/>
        <v>0</v>
      </c>
      <c r="AC96" s="83">
        <f t="shared" si="37"/>
        <v>0</v>
      </c>
      <c r="AD96" s="171">
        <f t="shared" si="31"/>
        <v>0</v>
      </c>
      <c r="AE96" s="171">
        <f>IF(AD96=1,SUM(AD$10:AD96),0)</f>
        <v>0</v>
      </c>
      <c r="AF96" s="82" t="str">
        <f t="shared" si="32"/>
        <v/>
      </c>
      <c r="AG96" s="171">
        <f t="shared" si="33"/>
        <v>0</v>
      </c>
    </row>
    <row r="97" spans="1:33" ht="12" customHeight="1" x14ac:dyDescent="0.25">
      <c r="A97" s="497"/>
      <c r="B97" s="15">
        <v>88</v>
      </c>
      <c r="C97" s="468">
        <f t="shared" si="29"/>
        <v>0</v>
      </c>
      <c r="D97" s="469"/>
      <c r="E97" s="470"/>
      <c r="F97" s="67">
        <f t="shared" si="17"/>
        <v>0</v>
      </c>
      <c r="G97" s="67">
        <f t="shared" si="17"/>
        <v>0</v>
      </c>
      <c r="H97" s="67">
        <f t="shared" si="17"/>
        <v>0</v>
      </c>
      <c r="I97" s="67">
        <f t="shared" si="27"/>
        <v>0</v>
      </c>
      <c r="J97" s="67">
        <f t="shared" si="18"/>
        <v>0</v>
      </c>
      <c r="K97" s="16">
        <f t="shared" si="18"/>
        <v>0</v>
      </c>
      <c r="L97" s="67">
        <f t="shared" si="18"/>
        <v>0</v>
      </c>
      <c r="M97" s="17">
        <f>IF(L97&gt;0,VLOOKUP(I97,Labour!$AR$1:$AT$15,3,FALSE),0)</f>
        <v>0</v>
      </c>
      <c r="N97" s="70">
        <f t="shared" si="28"/>
        <v>0</v>
      </c>
      <c r="R97" s="83">
        <f t="shared" si="34"/>
        <v>0</v>
      </c>
      <c r="S97" s="83">
        <f t="shared" si="34"/>
        <v>0</v>
      </c>
      <c r="T97" s="83">
        <f t="shared" si="34"/>
        <v>0</v>
      </c>
      <c r="U97" s="83">
        <f t="shared" si="34"/>
        <v>0</v>
      </c>
      <c r="V97" s="83">
        <f t="shared" si="35"/>
        <v>0</v>
      </c>
      <c r="W97" s="83">
        <f t="shared" si="35"/>
        <v>0</v>
      </c>
      <c r="X97" s="83">
        <f t="shared" si="36"/>
        <v>0</v>
      </c>
      <c r="Y97" s="83">
        <f t="shared" si="36"/>
        <v>0</v>
      </c>
      <c r="Z97" s="83">
        <f t="shared" si="36"/>
        <v>0</v>
      </c>
      <c r="AA97" s="171">
        <f t="shared" si="30"/>
        <v>0</v>
      </c>
      <c r="AB97" s="83">
        <f t="shared" si="37"/>
        <v>0</v>
      </c>
      <c r="AC97" s="83">
        <f t="shared" si="37"/>
        <v>0</v>
      </c>
      <c r="AD97" s="171">
        <f t="shared" si="31"/>
        <v>0</v>
      </c>
      <c r="AE97" s="171">
        <f>IF(AD97=1,SUM(AD$10:AD97),0)</f>
        <v>0</v>
      </c>
      <c r="AF97" s="82" t="str">
        <f t="shared" si="32"/>
        <v/>
      </c>
      <c r="AG97" s="171">
        <f t="shared" si="33"/>
        <v>0</v>
      </c>
    </row>
    <row r="98" spans="1:33" ht="12" customHeight="1" x14ac:dyDescent="0.25">
      <c r="A98" s="497"/>
      <c r="B98" s="15">
        <v>89</v>
      </c>
      <c r="C98" s="468">
        <f t="shared" si="29"/>
        <v>0</v>
      </c>
      <c r="D98" s="469"/>
      <c r="E98" s="470"/>
      <c r="F98" s="67">
        <f t="shared" si="17"/>
        <v>0</v>
      </c>
      <c r="G98" s="67">
        <f t="shared" si="17"/>
        <v>0</v>
      </c>
      <c r="H98" s="67">
        <f t="shared" si="17"/>
        <v>0</v>
      </c>
      <c r="I98" s="67">
        <f t="shared" si="27"/>
        <v>0</v>
      </c>
      <c r="J98" s="67">
        <f t="shared" si="18"/>
        <v>0</v>
      </c>
      <c r="K98" s="16">
        <f t="shared" si="18"/>
        <v>0</v>
      </c>
      <c r="L98" s="67">
        <f t="shared" si="18"/>
        <v>0</v>
      </c>
      <c r="M98" s="17">
        <f>IF(L98&gt;0,VLOOKUP(I98,Labour!$AR$1:$AT$15,3,FALSE),0)</f>
        <v>0</v>
      </c>
      <c r="N98" s="70">
        <f t="shared" si="28"/>
        <v>0</v>
      </c>
      <c r="R98" s="83">
        <f t="shared" si="34"/>
        <v>0</v>
      </c>
      <c r="S98" s="83">
        <f t="shared" si="34"/>
        <v>0</v>
      </c>
      <c r="T98" s="83">
        <f t="shared" si="34"/>
        <v>0</v>
      </c>
      <c r="U98" s="83">
        <f t="shared" si="34"/>
        <v>0</v>
      </c>
      <c r="V98" s="83">
        <f t="shared" si="35"/>
        <v>0</v>
      </c>
      <c r="W98" s="83">
        <f t="shared" si="35"/>
        <v>0</v>
      </c>
      <c r="X98" s="83">
        <f t="shared" si="36"/>
        <v>0</v>
      </c>
      <c r="Y98" s="83">
        <f t="shared" si="36"/>
        <v>0</v>
      </c>
      <c r="Z98" s="83">
        <f t="shared" si="36"/>
        <v>0</v>
      </c>
      <c r="AA98" s="171">
        <f t="shared" si="30"/>
        <v>0</v>
      </c>
      <c r="AB98" s="83">
        <f t="shared" si="37"/>
        <v>0</v>
      </c>
      <c r="AC98" s="83">
        <f t="shared" si="37"/>
        <v>0</v>
      </c>
      <c r="AD98" s="171">
        <f t="shared" si="31"/>
        <v>0</v>
      </c>
      <c r="AE98" s="171">
        <f>IF(AD98=1,SUM(AD$10:AD98),0)</f>
        <v>0</v>
      </c>
      <c r="AF98" s="82" t="str">
        <f t="shared" si="32"/>
        <v/>
      </c>
      <c r="AG98" s="171">
        <f t="shared" si="33"/>
        <v>0</v>
      </c>
    </row>
    <row r="99" spans="1:33" ht="12" customHeight="1" x14ac:dyDescent="0.25">
      <c r="A99" s="497"/>
      <c r="B99" s="15">
        <v>90</v>
      </c>
      <c r="C99" s="468">
        <f t="shared" si="29"/>
        <v>0</v>
      </c>
      <c r="D99" s="469"/>
      <c r="E99" s="470"/>
      <c r="F99" s="67">
        <f t="shared" si="17"/>
        <v>0</v>
      </c>
      <c r="G99" s="67">
        <f t="shared" si="17"/>
        <v>0</v>
      </c>
      <c r="H99" s="67">
        <f t="shared" si="17"/>
        <v>0</v>
      </c>
      <c r="I99" s="67">
        <f t="shared" si="27"/>
        <v>0</v>
      </c>
      <c r="J99" s="67">
        <f t="shared" si="18"/>
        <v>0</v>
      </c>
      <c r="K99" s="16">
        <f t="shared" si="18"/>
        <v>0</v>
      </c>
      <c r="L99" s="67">
        <f t="shared" si="18"/>
        <v>0</v>
      </c>
      <c r="M99" s="17">
        <f>IF(L99&gt;0,VLOOKUP(I99,Labour!$AR$1:$AT$15,3,FALSE),0)</f>
        <v>0</v>
      </c>
      <c r="N99" s="70">
        <f t="shared" si="28"/>
        <v>0</v>
      </c>
      <c r="R99" s="83">
        <f t="shared" si="34"/>
        <v>0</v>
      </c>
      <c r="S99" s="83">
        <f t="shared" si="34"/>
        <v>0</v>
      </c>
      <c r="T99" s="83">
        <f t="shared" si="34"/>
        <v>0</v>
      </c>
      <c r="U99" s="83">
        <f t="shared" si="34"/>
        <v>0</v>
      </c>
      <c r="V99" s="83">
        <f t="shared" si="35"/>
        <v>0</v>
      </c>
      <c r="W99" s="83">
        <f t="shared" si="35"/>
        <v>0</v>
      </c>
      <c r="X99" s="83">
        <f t="shared" si="36"/>
        <v>0</v>
      </c>
      <c r="Y99" s="83">
        <f t="shared" si="36"/>
        <v>0</v>
      </c>
      <c r="Z99" s="83">
        <f t="shared" si="36"/>
        <v>0</v>
      </c>
      <c r="AA99" s="171">
        <f t="shared" si="30"/>
        <v>0</v>
      </c>
      <c r="AB99" s="83">
        <f t="shared" si="37"/>
        <v>0</v>
      </c>
      <c r="AC99" s="83">
        <f t="shared" si="37"/>
        <v>0</v>
      </c>
      <c r="AD99" s="171">
        <f t="shared" si="31"/>
        <v>0</v>
      </c>
      <c r="AE99" s="171">
        <f>IF(AD99=1,SUM(AD$10:AD99),0)</f>
        <v>0</v>
      </c>
      <c r="AF99" s="82" t="str">
        <f t="shared" si="32"/>
        <v/>
      </c>
      <c r="AG99" s="171">
        <f t="shared" si="33"/>
        <v>0</v>
      </c>
    </row>
    <row r="100" spans="1:33" ht="12" customHeight="1" x14ac:dyDescent="0.25">
      <c r="A100" s="497"/>
      <c r="B100" s="15">
        <v>91</v>
      </c>
      <c r="C100" s="468">
        <f t="shared" si="29"/>
        <v>0</v>
      </c>
      <c r="D100" s="469"/>
      <c r="E100" s="470"/>
      <c r="F100" s="67">
        <f t="shared" si="17"/>
        <v>0</v>
      </c>
      <c r="G100" s="67">
        <f t="shared" si="17"/>
        <v>0</v>
      </c>
      <c r="H100" s="67">
        <f t="shared" si="17"/>
        <v>0</v>
      </c>
      <c r="I100" s="67">
        <f t="shared" si="27"/>
        <v>0</v>
      </c>
      <c r="J100" s="67">
        <f t="shared" si="18"/>
        <v>0</v>
      </c>
      <c r="K100" s="16">
        <f t="shared" si="18"/>
        <v>0</v>
      </c>
      <c r="L100" s="67">
        <f t="shared" si="18"/>
        <v>0</v>
      </c>
      <c r="M100" s="17">
        <f>IF(L100&gt;0,VLOOKUP(I100,Labour!$AR$1:$AT$15,3,FALSE),0)</f>
        <v>0</v>
      </c>
      <c r="N100" s="70">
        <f t="shared" si="28"/>
        <v>0</v>
      </c>
      <c r="R100" s="83">
        <f t="shared" si="34"/>
        <v>0</v>
      </c>
      <c r="S100" s="83">
        <f t="shared" si="34"/>
        <v>0</v>
      </c>
      <c r="T100" s="83">
        <f t="shared" si="34"/>
        <v>0</v>
      </c>
      <c r="U100" s="83">
        <f t="shared" si="34"/>
        <v>0</v>
      </c>
      <c r="V100" s="83">
        <f t="shared" si="35"/>
        <v>0</v>
      </c>
      <c r="W100" s="83">
        <f t="shared" si="35"/>
        <v>0</v>
      </c>
      <c r="X100" s="83">
        <f t="shared" si="36"/>
        <v>0</v>
      </c>
      <c r="Y100" s="83">
        <f t="shared" si="36"/>
        <v>0</v>
      </c>
      <c r="Z100" s="83">
        <f t="shared" si="36"/>
        <v>0</v>
      </c>
      <c r="AA100" s="171">
        <f t="shared" si="30"/>
        <v>0</v>
      </c>
      <c r="AB100" s="83">
        <f t="shared" si="37"/>
        <v>0</v>
      </c>
      <c r="AC100" s="83">
        <f t="shared" si="37"/>
        <v>0</v>
      </c>
      <c r="AD100" s="171">
        <f t="shared" si="31"/>
        <v>0</v>
      </c>
      <c r="AE100" s="171">
        <f>IF(AD100=1,SUM(AD$10:AD100),0)</f>
        <v>0</v>
      </c>
      <c r="AF100" s="82" t="str">
        <f t="shared" si="32"/>
        <v/>
      </c>
      <c r="AG100" s="171">
        <f t="shared" si="33"/>
        <v>0</v>
      </c>
    </row>
    <row r="101" spans="1:33" ht="12" customHeight="1" x14ac:dyDescent="0.25">
      <c r="A101" s="497"/>
      <c r="B101" s="15">
        <v>92</v>
      </c>
      <c r="C101" s="468">
        <f t="shared" si="29"/>
        <v>0</v>
      </c>
      <c r="D101" s="469"/>
      <c r="E101" s="470"/>
      <c r="F101" s="67">
        <f t="shared" si="17"/>
        <v>0</v>
      </c>
      <c r="G101" s="67">
        <f t="shared" si="17"/>
        <v>0</v>
      </c>
      <c r="H101" s="67">
        <f t="shared" si="17"/>
        <v>0</v>
      </c>
      <c r="I101" s="67">
        <f t="shared" si="27"/>
        <v>0</v>
      </c>
      <c r="J101" s="67">
        <f t="shared" si="18"/>
        <v>0</v>
      </c>
      <c r="K101" s="16">
        <f t="shared" si="18"/>
        <v>0</v>
      </c>
      <c r="L101" s="67">
        <f t="shared" si="18"/>
        <v>0</v>
      </c>
      <c r="M101" s="17">
        <f>IF(L101&gt;0,VLOOKUP(I101,Labour!$AR$1:$AT$15,3,FALSE),0)</f>
        <v>0</v>
      </c>
      <c r="N101" s="70">
        <f t="shared" si="28"/>
        <v>0</v>
      </c>
      <c r="R101" s="83">
        <f t="shared" si="34"/>
        <v>0</v>
      </c>
      <c r="S101" s="83">
        <f t="shared" si="34"/>
        <v>0</v>
      </c>
      <c r="T101" s="83">
        <f t="shared" si="34"/>
        <v>0</v>
      </c>
      <c r="U101" s="83">
        <f t="shared" si="34"/>
        <v>0</v>
      </c>
      <c r="V101" s="83">
        <f t="shared" si="35"/>
        <v>0</v>
      </c>
      <c r="W101" s="83">
        <f t="shared" si="35"/>
        <v>0</v>
      </c>
      <c r="X101" s="83">
        <f t="shared" si="36"/>
        <v>0</v>
      </c>
      <c r="Y101" s="83">
        <f t="shared" si="36"/>
        <v>0</v>
      </c>
      <c r="Z101" s="83">
        <f t="shared" si="36"/>
        <v>0</v>
      </c>
      <c r="AA101" s="171">
        <f t="shared" si="30"/>
        <v>0</v>
      </c>
      <c r="AB101" s="83">
        <f t="shared" si="37"/>
        <v>0</v>
      </c>
      <c r="AC101" s="83">
        <f t="shared" si="37"/>
        <v>0</v>
      </c>
      <c r="AD101" s="171">
        <f t="shared" si="31"/>
        <v>0</v>
      </c>
      <c r="AE101" s="171">
        <f>IF(AD101=1,SUM(AD$10:AD101),0)</f>
        <v>0</v>
      </c>
      <c r="AF101" s="82" t="str">
        <f t="shared" si="32"/>
        <v/>
      </c>
      <c r="AG101" s="171">
        <f t="shared" si="33"/>
        <v>0</v>
      </c>
    </row>
    <row r="102" spans="1:33" ht="12" customHeight="1" x14ac:dyDescent="0.25">
      <c r="A102" s="497"/>
      <c r="B102" s="15">
        <v>93</v>
      </c>
      <c r="C102" s="468">
        <f t="shared" si="29"/>
        <v>0</v>
      </c>
      <c r="D102" s="469"/>
      <c r="E102" s="470"/>
      <c r="F102" s="67">
        <f t="shared" si="17"/>
        <v>0</v>
      </c>
      <c r="G102" s="67">
        <f t="shared" si="17"/>
        <v>0</v>
      </c>
      <c r="H102" s="67">
        <f t="shared" si="17"/>
        <v>0</v>
      </c>
      <c r="I102" s="67">
        <f t="shared" si="27"/>
        <v>0</v>
      </c>
      <c r="J102" s="67">
        <f t="shared" si="18"/>
        <v>0</v>
      </c>
      <c r="K102" s="16">
        <f t="shared" si="18"/>
        <v>0</v>
      </c>
      <c r="L102" s="67">
        <f t="shared" si="18"/>
        <v>0</v>
      </c>
      <c r="M102" s="17">
        <f>IF(L102&gt;0,VLOOKUP(I102,Labour!$AR$1:$AT$15,3,FALSE),0)</f>
        <v>0</v>
      </c>
      <c r="N102" s="70">
        <f t="shared" si="28"/>
        <v>0</v>
      </c>
      <c r="R102" s="83">
        <f t="shared" si="34"/>
        <v>0</v>
      </c>
      <c r="S102" s="83">
        <f t="shared" si="34"/>
        <v>0</v>
      </c>
      <c r="T102" s="83">
        <f t="shared" si="34"/>
        <v>0</v>
      </c>
      <c r="U102" s="83">
        <f t="shared" si="34"/>
        <v>0</v>
      </c>
      <c r="V102" s="83">
        <f t="shared" si="35"/>
        <v>0</v>
      </c>
      <c r="W102" s="83">
        <f t="shared" si="35"/>
        <v>0</v>
      </c>
      <c r="X102" s="83">
        <f t="shared" si="36"/>
        <v>0</v>
      </c>
      <c r="Y102" s="83">
        <f t="shared" si="36"/>
        <v>0</v>
      </c>
      <c r="Z102" s="83">
        <f t="shared" si="36"/>
        <v>0</v>
      </c>
      <c r="AA102" s="171">
        <f t="shared" si="30"/>
        <v>0</v>
      </c>
      <c r="AB102" s="83">
        <f t="shared" si="37"/>
        <v>0</v>
      </c>
      <c r="AC102" s="83">
        <f t="shared" si="37"/>
        <v>0</v>
      </c>
      <c r="AD102" s="171">
        <f t="shared" si="31"/>
        <v>0</v>
      </c>
      <c r="AE102" s="171">
        <f>IF(AD102=1,SUM(AD$10:AD102),0)</f>
        <v>0</v>
      </c>
      <c r="AF102" s="82" t="str">
        <f t="shared" si="32"/>
        <v/>
      </c>
      <c r="AG102" s="171">
        <f t="shared" si="33"/>
        <v>0</v>
      </c>
    </row>
    <row r="103" spans="1:33" ht="12" customHeight="1" x14ac:dyDescent="0.25">
      <c r="A103" s="497"/>
      <c r="B103" s="15">
        <v>94</v>
      </c>
      <c r="C103" s="468">
        <f t="shared" si="29"/>
        <v>0</v>
      </c>
      <c r="D103" s="469"/>
      <c r="E103" s="470"/>
      <c r="F103" s="67">
        <f t="shared" si="17"/>
        <v>0</v>
      </c>
      <c r="G103" s="67">
        <f t="shared" si="17"/>
        <v>0</v>
      </c>
      <c r="H103" s="67">
        <f t="shared" si="17"/>
        <v>0</v>
      </c>
      <c r="I103" s="67">
        <f t="shared" si="27"/>
        <v>0</v>
      </c>
      <c r="J103" s="67">
        <f t="shared" si="18"/>
        <v>0</v>
      </c>
      <c r="K103" s="16">
        <f t="shared" si="18"/>
        <v>0</v>
      </c>
      <c r="L103" s="67">
        <f t="shared" si="18"/>
        <v>0</v>
      </c>
      <c r="M103" s="17">
        <f>IF(L103&gt;0,VLOOKUP(I103,Labour!$AR$1:$AT$15,3,FALSE),0)</f>
        <v>0</v>
      </c>
      <c r="N103" s="70">
        <f t="shared" si="28"/>
        <v>0</v>
      </c>
      <c r="R103" s="83">
        <f t="shared" si="34"/>
        <v>0</v>
      </c>
      <c r="S103" s="83">
        <f t="shared" si="34"/>
        <v>0</v>
      </c>
      <c r="T103" s="83">
        <f t="shared" si="34"/>
        <v>0</v>
      </c>
      <c r="U103" s="83">
        <f t="shared" si="34"/>
        <v>0</v>
      </c>
      <c r="V103" s="83">
        <f t="shared" si="35"/>
        <v>0</v>
      </c>
      <c r="W103" s="83">
        <f t="shared" si="35"/>
        <v>0</v>
      </c>
      <c r="X103" s="83">
        <f t="shared" si="36"/>
        <v>0</v>
      </c>
      <c r="Y103" s="83">
        <f t="shared" si="36"/>
        <v>0</v>
      </c>
      <c r="Z103" s="83">
        <f t="shared" si="36"/>
        <v>0</v>
      </c>
      <c r="AA103" s="171">
        <f t="shared" si="30"/>
        <v>0</v>
      </c>
      <c r="AB103" s="83">
        <f t="shared" si="37"/>
        <v>0</v>
      </c>
      <c r="AC103" s="83">
        <f t="shared" si="37"/>
        <v>0</v>
      </c>
      <c r="AD103" s="171">
        <f t="shared" si="31"/>
        <v>0</v>
      </c>
      <c r="AE103" s="171">
        <f>IF(AD103=1,SUM(AD$10:AD103),0)</f>
        <v>0</v>
      </c>
      <c r="AF103" s="82" t="str">
        <f t="shared" si="32"/>
        <v/>
      </c>
      <c r="AG103" s="171">
        <f t="shared" si="33"/>
        <v>0</v>
      </c>
    </row>
    <row r="104" spans="1:33" ht="12" customHeight="1" x14ac:dyDescent="0.25">
      <c r="A104" s="497"/>
      <c r="B104" s="15">
        <v>95</v>
      </c>
      <c r="C104" s="468">
        <f t="shared" si="29"/>
        <v>0</v>
      </c>
      <c r="D104" s="469"/>
      <c r="E104" s="470"/>
      <c r="F104" s="67">
        <f t="shared" si="17"/>
        <v>0</v>
      </c>
      <c r="G104" s="67">
        <f t="shared" si="17"/>
        <v>0</v>
      </c>
      <c r="H104" s="67">
        <f t="shared" si="17"/>
        <v>0</v>
      </c>
      <c r="I104" s="67">
        <f t="shared" si="27"/>
        <v>0</v>
      </c>
      <c r="J104" s="67">
        <f t="shared" si="18"/>
        <v>0</v>
      </c>
      <c r="K104" s="16">
        <f t="shared" si="18"/>
        <v>0</v>
      </c>
      <c r="L104" s="67">
        <f t="shared" si="18"/>
        <v>0</v>
      </c>
      <c r="M104" s="17">
        <f>IF(L104&gt;0,VLOOKUP(I104,Labour!$AR$1:$AT$15,3,FALSE),0)</f>
        <v>0</v>
      </c>
      <c r="N104" s="70">
        <f t="shared" si="28"/>
        <v>0</v>
      </c>
      <c r="R104" s="83">
        <f t="shared" si="34"/>
        <v>0</v>
      </c>
      <c r="S104" s="83">
        <f t="shared" si="34"/>
        <v>0</v>
      </c>
      <c r="T104" s="83">
        <f t="shared" si="34"/>
        <v>0</v>
      </c>
      <c r="U104" s="83">
        <f t="shared" si="34"/>
        <v>0</v>
      </c>
      <c r="V104" s="83">
        <f t="shared" si="35"/>
        <v>0</v>
      </c>
      <c r="W104" s="83">
        <f t="shared" si="35"/>
        <v>0</v>
      </c>
      <c r="X104" s="83">
        <f t="shared" si="36"/>
        <v>0</v>
      </c>
      <c r="Y104" s="83">
        <f t="shared" si="36"/>
        <v>0</v>
      </c>
      <c r="Z104" s="83">
        <f t="shared" si="36"/>
        <v>0</v>
      </c>
      <c r="AA104" s="171">
        <f t="shared" si="30"/>
        <v>0</v>
      </c>
      <c r="AB104" s="83">
        <f t="shared" si="37"/>
        <v>0</v>
      </c>
      <c r="AC104" s="83">
        <f t="shared" si="37"/>
        <v>0</v>
      </c>
      <c r="AD104" s="171">
        <f t="shared" si="31"/>
        <v>0</v>
      </c>
      <c r="AE104" s="171">
        <f>IF(AD104=1,SUM(AD$10:AD104),0)</f>
        <v>0</v>
      </c>
      <c r="AF104" s="82" t="str">
        <f t="shared" si="32"/>
        <v/>
      </c>
      <c r="AG104" s="171">
        <f t="shared" si="33"/>
        <v>0</v>
      </c>
    </row>
    <row r="105" spans="1:33" ht="12" customHeight="1" x14ac:dyDescent="0.25">
      <c r="A105" s="497"/>
      <c r="B105" s="15">
        <v>96</v>
      </c>
      <c r="C105" s="468">
        <f t="shared" si="29"/>
        <v>0</v>
      </c>
      <c r="D105" s="469"/>
      <c r="E105" s="470"/>
      <c r="F105" s="67">
        <f t="shared" si="17"/>
        <v>0</v>
      </c>
      <c r="G105" s="67">
        <f t="shared" si="17"/>
        <v>0</v>
      </c>
      <c r="H105" s="67">
        <f t="shared" si="17"/>
        <v>0</v>
      </c>
      <c r="I105" s="67">
        <f t="shared" si="27"/>
        <v>0</v>
      </c>
      <c r="J105" s="67">
        <f t="shared" si="18"/>
        <v>0</v>
      </c>
      <c r="K105" s="16">
        <f t="shared" si="18"/>
        <v>0</v>
      </c>
      <c r="L105" s="67">
        <f t="shared" si="18"/>
        <v>0</v>
      </c>
      <c r="M105" s="17">
        <f>IF(L105&gt;0,VLOOKUP(I105,Labour!$AR$1:$AT$15,3,FALSE),0)</f>
        <v>0</v>
      </c>
      <c r="N105" s="70">
        <f t="shared" si="28"/>
        <v>0</v>
      </c>
      <c r="R105" s="83">
        <f t="shared" si="34"/>
        <v>0</v>
      </c>
      <c r="S105" s="83">
        <f t="shared" si="34"/>
        <v>0</v>
      </c>
      <c r="T105" s="83">
        <f t="shared" si="34"/>
        <v>0</v>
      </c>
      <c r="U105" s="83">
        <f t="shared" si="34"/>
        <v>0</v>
      </c>
      <c r="V105" s="83">
        <f t="shared" si="35"/>
        <v>0</v>
      </c>
      <c r="W105" s="83">
        <f t="shared" si="35"/>
        <v>0</v>
      </c>
      <c r="X105" s="83">
        <f t="shared" si="36"/>
        <v>0</v>
      </c>
      <c r="Y105" s="83">
        <f t="shared" si="36"/>
        <v>0</v>
      </c>
      <c r="Z105" s="83">
        <f t="shared" si="36"/>
        <v>0</v>
      </c>
      <c r="AA105" s="171">
        <f t="shared" si="30"/>
        <v>0</v>
      </c>
      <c r="AB105" s="83">
        <f t="shared" si="37"/>
        <v>0</v>
      </c>
      <c r="AC105" s="83">
        <f t="shared" si="37"/>
        <v>0</v>
      </c>
      <c r="AD105" s="171">
        <f t="shared" si="31"/>
        <v>0</v>
      </c>
      <c r="AE105" s="171">
        <f>IF(AD105=1,SUM(AD$10:AD105),0)</f>
        <v>0</v>
      </c>
      <c r="AF105" s="82" t="str">
        <f t="shared" si="32"/>
        <v/>
      </c>
      <c r="AG105" s="171">
        <f t="shared" si="33"/>
        <v>0</v>
      </c>
    </row>
    <row r="106" spans="1:33" ht="12" customHeight="1" x14ac:dyDescent="0.25">
      <c r="A106" s="497"/>
      <c r="B106" s="15">
        <v>97</v>
      </c>
      <c r="C106" s="468">
        <f t="shared" si="29"/>
        <v>0</v>
      </c>
      <c r="D106" s="469"/>
      <c r="E106" s="470"/>
      <c r="F106" s="67">
        <f t="shared" si="17"/>
        <v>0</v>
      </c>
      <c r="G106" s="67">
        <f t="shared" si="17"/>
        <v>0</v>
      </c>
      <c r="H106" s="67">
        <f t="shared" si="17"/>
        <v>0</v>
      </c>
      <c r="I106" s="67">
        <f t="shared" si="27"/>
        <v>0</v>
      </c>
      <c r="J106" s="67">
        <f t="shared" si="18"/>
        <v>0</v>
      </c>
      <c r="K106" s="16">
        <f t="shared" si="18"/>
        <v>0</v>
      </c>
      <c r="L106" s="67">
        <f t="shared" si="18"/>
        <v>0</v>
      </c>
      <c r="M106" s="17">
        <f>IF(L106&gt;0,VLOOKUP(I106,Labour!$AR$1:$AT$15,3,FALSE),0)</f>
        <v>0</v>
      </c>
      <c r="N106" s="70">
        <f t="shared" si="28"/>
        <v>0</v>
      </c>
      <c r="R106" s="83">
        <f t="shared" si="34"/>
        <v>0</v>
      </c>
      <c r="S106" s="83">
        <f t="shared" si="34"/>
        <v>0</v>
      </c>
      <c r="T106" s="83">
        <f t="shared" si="34"/>
        <v>0</v>
      </c>
      <c r="U106" s="83">
        <f t="shared" si="34"/>
        <v>0</v>
      </c>
      <c r="V106" s="83">
        <f t="shared" si="35"/>
        <v>0</v>
      </c>
      <c r="W106" s="83">
        <f t="shared" si="35"/>
        <v>0</v>
      </c>
      <c r="X106" s="83">
        <f t="shared" si="36"/>
        <v>0</v>
      </c>
      <c r="Y106" s="83">
        <f t="shared" si="36"/>
        <v>0</v>
      </c>
      <c r="Z106" s="83">
        <f t="shared" si="36"/>
        <v>0</v>
      </c>
      <c r="AA106" s="171">
        <f t="shared" si="30"/>
        <v>0</v>
      </c>
      <c r="AB106" s="83">
        <f t="shared" si="37"/>
        <v>0</v>
      </c>
      <c r="AC106" s="83">
        <f t="shared" si="37"/>
        <v>0</v>
      </c>
      <c r="AD106" s="171">
        <f t="shared" si="31"/>
        <v>0</v>
      </c>
      <c r="AE106" s="171">
        <f>IF(AD106=1,SUM(AD$10:AD106),0)</f>
        <v>0</v>
      </c>
      <c r="AF106" s="82" t="str">
        <f t="shared" si="32"/>
        <v/>
      </c>
      <c r="AG106" s="171">
        <f t="shared" si="33"/>
        <v>0</v>
      </c>
    </row>
    <row r="107" spans="1:33" ht="12" customHeight="1" x14ac:dyDescent="0.25">
      <c r="A107" s="497"/>
      <c r="B107" s="15">
        <v>98</v>
      </c>
      <c r="C107" s="468">
        <f t="shared" si="29"/>
        <v>0</v>
      </c>
      <c r="D107" s="469"/>
      <c r="E107" s="470"/>
      <c r="F107" s="67">
        <f t="shared" si="17"/>
        <v>0</v>
      </c>
      <c r="G107" s="67">
        <f t="shared" si="17"/>
        <v>0</v>
      </c>
      <c r="H107" s="67">
        <f t="shared" si="17"/>
        <v>0</v>
      </c>
      <c r="I107" s="67">
        <f t="shared" si="27"/>
        <v>0</v>
      </c>
      <c r="J107" s="67">
        <f t="shared" si="18"/>
        <v>0</v>
      </c>
      <c r="K107" s="16">
        <f t="shared" si="18"/>
        <v>0</v>
      </c>
      <c r="L107" s="67">
        <f t="shared" si="18"/>
        <v>0</v>
      </c>
      <c r="M107" s="17">
        <f>IF(L107&gt;0,VLOOKUP(I107,Labour!$AR$1:$AT$15,3,FALSE),0)</f>
        <v>0</v>
      </c>
      <c r="N107" s="70">
        <f t="shared" si="28"/>
        <v>0</v>
      </c>
      <c r="R107" s="83">
        <f t="shared" si="34"/>
        <v>0</v>
      </c>
      <c r="S107" s="83">
        <f t="shared" si="34"/>
        <v>0</v>
      </c>
      <c r="T107" s="83">
        <f t="shared" si="34"/>
        <v>0</v>
      </c>
      <c r="U107" s="83">
        <f t="shared" si="34"/>
        <v>0</v>
      </c>
      <c r="V107" s="83">
        <f t="shared" si="35"/>
        <v>0</v>
      </c>
      <c r="W107" s="83">
        <f t="shared" si="35"/>
        <v>0</v>
      </c>
      <c r="X107" s="83">
        <f t="shared" si="36"/>
        <v>0</v>
      </c>
      <c r="Y107" s="83">
        <f t="shared" si="36"/>
        <v>0</v>
      </c>
      <c r="Z107" s="83">
        <f t="shared" si="36"/>
        <v>0</v>
      </c>
      <c r="AA107" s="171">
        <f t="shared" si="30"/>
        <v>0</v>
      </c>
      <c r="AB107" s="83">
        <f t="shared" si="37"/>
        <v>0</v>
      </c>
      <c r="AC107" s="83">
        <f t="shared" si="37"/>
        <v>0</v>
      </c>
      <c r="AD107" s="171">
        <f t="shared" si="31"/>
        <v>0</v>
      </c>
      <c r="AE107" s="171">
        <f>IF(AD107=1,SUM(AD$10:AD107),0)</f>
        <v>0</v>
      </c>
      <c r="AF107" s="82" t="str">
        <f t="shared" si="32"/>
        <v/>
      </c>
      <c r="AG107" s="171">
        <f t="shared" si="33"/>
        <v>0</v>
      </c>
    </row>
    <row r="108" spans="1:33" ht="12" customHeight="1" x14ac:dyDescent="0.25">
      <c r="A108" s="497"/>
      <c r="B108" s="15">
        <v>99</v>
      </c>
      <c r="C108" s="468">
        <f t="shared" si="29"/>
        <v>0</v>
      </c>
      <c r="D108" s="469"/>
      <c r="E108" s="470"/>
      <c r="F108" s="67">
        <f t="shared" si="17"/>
        <v>0</v>
      </c>
      <c r="G108" s="67">
        <f t="shared" si="17"/>
        <v>0</v>
      </c>
      <c r="H108" s="67">
        <f t="shared" si="17"/>
        <v>0</v>
      </c>
      <c r="I108" s="67">
        <f t="shared" si="27"/>
        <v>0</v>
      </c>
      <c r="J108" s="67">
        <f t="shared" si="18"/>
        <v>0</v>
      </c>
      <c r="K108" s="16">
        <f t="shared" si="18"/>
        <v>0</v>
      </c>
      <c r="L108" s="67">
        <f t="shared" si="18"/>
        <v>0</v>
      </c>
      <c r="M108" s="17">
        <f>IF(L108&gt;0,VLOOKUP(I108,Labour!$AR$1:$AT$15,3,FALSE),0)</f>
        <v>0</v>
      </c>
      <c r="N108" s="70">
        <f t="shared" si="28"/>
        <v>0</v>
      </c>
      <c r="R108" s="83">
        <f t="shared" si="34"/>
        <v>0</v>
      </c>
      <c r="S108" s="83">
        <f t="shared" si="34"/>
        <v>0</v>
      </c>
      <c r="T108" s="83">
        <f t="shared" si="34"/>
        <v>0</v>
      </c>
      <c r="U108" s="83">
        <f t="shared" si="34"/>
        <v>0</v>
      </c>
      <c r="V108" s="83">
        <f t="shared" si="35"/>
        <v>0</v>
      </c>
      <c r="W108" s="83">
        <f t="shared" si="35"/>
        <v>0</v>
      </c>
      <c r="X108" s="83">
        <f t="shared" si="36"/>
        <v>0</v>
      </c>
      <c r="Y108" s="83">
        <f t="shared" si="36"/>
        <v>0</v>
      </c>
      <c r="Z108" s="83">
        <f t="shared" si="36"/>
        <v>0</v>
      </c>
      <c r="AA108" s="171">
        <f t="shared" si="30"/>
        <v>0</v>
      </c>
      <c r="AB108" s="83">
        <f t="shared" si="37"/>
        <v>0</v>
      </c>
      <c r="AC108" s="83">
        <f t="shared" si="37"/>
        <v>0</v>
      </c>
      <c r="AD108" s="171">
        <f t="shared" si="31"/>
        <v>0</v>
      </c>
      <c r="AE108" s="171">
        <f>IF(AD108=1,SUM(AD$10:AD108),0)</f>
        <v>0</v>
      </c>
      <c r="AF108" s="82" t="str">
        <f t="shared" si="32"/>
        <v/>
      </c>
      <c r="AG108" s="171">
        <f t="shared" si="33"/>
        <v>0</v>
      </c>
    </row>
    <row r="109" spans="1:33" ht="12" customHeight="1" thickBot="1" x14ac:dyDescent="0.3">
      <c r="A109" s="497"/>
      <c r="B109" s="179">
        <v>100</v>
      </c>
      <c r="C109" s="468">
        <f t="shared" si="29"/>
        <v>0</v>
      </c>
      <c r="D109" s="469"/>
      <c r="E109" s="470"/>
      <c r="F109" s="67">
        <f t="shared" si="17"/>
        <v>0</v>
      </c>
      <c r="G109" s="67">
        <f t="shared" si="17"/>
        <v>0</v>
      </c>
      <c r="H109" s="67">
        <f t="shared" si="17"/>
        <v>0</v>
      </c>
      <c r="I109" s="67">
        <f t="shared" si="27"/>
        <v>0</v>
      </c>
      <c r="J109" s="67">
        <f t="shared" si="18"/>
        <v>0</v>
      </c>
      <c r="K109" s="16">
        <f t="shared" si="18"/>
        <v>0</v>
      </c>
      <c r="L109" s="67">
        <f t="shared" si="18"/>
        <v>0</v>
      </c>
      <c r="M109" s="17">
        <f>IF(L109&gt;0,VLOOKUP(I109,Labour!$AR$1:$AT$15,3,FALSE),0)</f>
        <v>0</v>
      </c>
      <c r="N109" s="70">
        <f t="shared" si="28"/>
        <v>0</v>
      </c>
      <c r="R109" s="83">
        <f t="shared" si="34"/>
        <v>0</v>
      </c>
      <c r="S109" s="83">
        <f t="shared" si="34"/>
        <v>0</v>
      </c>
      <c r="T109" s="83">
        <f t="shared" si="34"/>
        <v>0</v>
      </c>
      <c r="U109" s="83">
        <f t="shared" si="34"/>
        <v>0</v>
      </c>
      <c r="V109" s="83">
        <f t="shared" si="35"/>
        <v>0</v>
      </c>
      <c r="W109" s="83">
        <f t="shared" si="35"/>
        <v>0</v>
      </c>
      <c r="X109" s="83">
        <f t="shared" si="36"/>
        <v>0</v>
      </c>
      <c r="Y109" s="83">
        <f t="shared" si="36"/>
        <v>0</v>
      </c>
      <c r="Z109" s="83">
        <f t="shared" si="36"/>
        <v>0</v>
      </c>
      <c r="AA109" s="171">
        <f t="shared" si="30"/>
        <v>0</v>
      </c>
      <c r="AB109" s="83">
        <f t="shared" si="37"/>
        <v>0</v>
      </c>
      <c r="AC109" s="83">
        <f t="shared" si="37"/>
        <v>0</v>
      </c>
      <c r="AD109" s="171">
        <f t="shared" si="31"/>
        <v>0</v>
      </c>
      <c r="AE109" s="171">
        <f>IF(AD109=1,SUM(AD$10:AD109),0)</f>
        <v>0</v>
      </c>
      <c r="AF109" s="82" t="str">
        <f t="shared" si="32"/>
        <v/>
      </c>
      <c r="AG109" s="171">
        <f t="shared" si="33"/>
        <v>0</v>
      </c>
    </row>
    <row r="110" spans="1:33" ht="18" customHeight="1" thickTop="1" thickBot="1" x14ac:dyDescent="0.35">
      <c r="A110" s="506" t="s">
        <v>70</v>
      </c>
      <c r="B110" s="507"/>
      <c r="C110" s="507"/>
      <c r="D110" s="507"/>
      <c r="E110" s="507"/>
      <c r="F110" s="507"/>
      <c r="G110" s="507"/>
      <c r="H110" s="507"/>
      <c r="I110" s="507"/>
      <c r="J110" s="507"/>
      <c r="K110" s="507"/>
      <c r="L110" s="507"/>
      <c r="M110" s="507"/>
      <c r="N110" s="32">
        <f>SUM(N10:N109)</f>
        <v>0</v>
      </c>
      <c r="R110" s="88">
        <f>X!R110-1</f>
        <v>11</v>
      </c>
      <c r="S110" s="176">
        <f>R110+2</f>
        <v>13</v>
      </c>
      <c r="T110" s="176">
        <f>R110+6</f>
        <v>17</v>
      </c>
      <c r="U110" s="87">
        <f>R110+32</f>
        <v>43</v>
      </c>
      <c r="V110" s="87"/>
      <c r="W110" s="87"/>
      <c r="X110" s="176">
        <f>X!X110-1</f>
        <v>14</v>
      </c>
      <c r="Y110" s="144"/>
    </row>
    <row r="111" spans="1:33" s="178" customFormat="1" ht="26.25" customHeight="1" thickTop="1" thickBot="1" x14ac:dyDescent="0.35">
      <c r="A111" s="494"/>
      <c r="B111" s="495"/>
      <c r="C111" s="508" t="s">
        <v>123</v>
      </c>
      <c r="D111" s="509"/>
      <c r="E111" s="471" t="s">
        <v>95</v>
      </c>
      <c r="F111" s="472"/>
      <c r="G111" s="472"/>
      <c r="H111" s="473"/>
      <c r="I111" s="488" t="s">
        <v>98</v>
      </c>
      <c r="J111" s="489"/>
      <c r="K111" s="490"/>
      <c r="L111" s="8" t="s">
        <v>97</v>
      </c>
      <c r="M111" s="6" t="s">
        <v>96</v>
      </c>
      <c r="N111" s="172" t="s">
        <v>68</v>
      </c>
      <c r="R111" s="79" t="s">
        <v>94</v>
      </c>
      <c r="S111" s="80" t="s">
        <v>95</v>
      </c>
      <c r="T111" s="81" t="s">
        <v>98</v>
      </c>
      <c r="U111" s="78" t="s">
        <v>97</v>
      </c>
      <c r="V111" s="78"/>
      <c r="W111" s="78"/>
      <c r="X111" s="78" t="s">
        <v>96</v>
      </c>
      <c r="Y111" s="144"/>
      <c r="Z111" s="144"/>
      <c r="AA111" s="144"/>
      <c r="AB111" s="144"/>
    </row>
    <row r="112" spans="1:33" ht="12.75" customHeight="1" thickTop="1" x14ac:dyDescent="0.3">
      <c r="A112" s="496" t="s">
        <v>94</v>
      </c>
      <c r="B112" s="11">
        <v>1</v>
      </c>
      <c r="C112" s="474">
        <f>R112</f>
        <v>0</v>
      </c>
      <c r="D112" s="475"/>
      <c r="E112" s="474" t="str">
        <f>S112</f>
        <v/>
      </c>
      <c r="F112" s="475"/>
      <c r="G112" s="475"/>
      <c r="H112" s="476"/>
      <c r="I112" s="474">
        <f>T112</f>
        <v>0</v>
      </c>
      <c r="J112" s="475"/>
      <c r="K112" s="476"/>
      <c r="L112" s="12" t="str">
        <f>U112</f>
        <v/>
      </c>
      <c r="M112" s="14">
        <f t="shared" ref="M112:M161" si="38">X112</f>
        <v>0</v>
      </c>
      <c r="N112" s="69" t="e">
        <f>L112*M112</f>
        <v>#VALUE!</v>
      </c>
      <c r="R112" s="58">
        <f t="shared" ref="R112:R143" si="39">IF($B112&lt;=$U$4,VLOOKUP($B112,YEQUIP,R$110,FALSE),0)</f>
        <v>0</v>
      </c>
      <c r="S112" s="83" t="str">
        <f t="shared" ref="S112:S143" si="40">IF(R112=$Y$4,Y5,IF($B112&lt;=$U$4,VLOOKUP($B112,YEQUIP,S$110,FALSE),0))</f>
        <v/>
      </c>
      <c r="T112" s="58">
        <f t="shared" ref="T112:U131" si="41">IF($B112&lt;=$U$4,VLOOKUP($B112,YEQUIP,T$110,FALSE),0)</f>
        <v>0</v>
      </c>
      <c r="U112" s="58" t="str">
        <f t="shared" si="41"/>
        <v/>
      </c>
      <c r="V112" s="58"/>
      <c r="W112" s="58"/>
      <c r="X112" s="58">
        <f t="shared" ref="X112:X143" si="42">IF($B112&lt;=$U$4,VLOOKUP($B112,YEQUIP,X$110,FALSE),0)</f>
        <v>0</v>
      </c>
      <c r="Y112" s="144"/>
      <c r="Z112" s="144"/>
      <c r="AA112" s="144"/>
      <c r="AB112" s="144"/>
    </row>
    <row r="113" spans="1:28" ht="12" customHeight="1" x14ac:dyDescent="0.3">
      <c r="A113" s="497"/>
      <c r="B113" s="15">
        <v>2</v>
      </c>
      <c r="C113" s="468">
        <f t="shared" ref="C113:C161" si="43">R113</f>
        <v>0</v>
      </c>
      <c r="D113" s="470"/>
      <c r="E113" s="468" t="str">
        <f t="shared" ref="E113:E161" si="44">S113</f>
        <v/>
      </c>
      <c r="F113" s="469"/>
      <c r="G113" s="469"/>
      <c r="H113" s="470"/>
      <c r="I113" s="468">
        <f t="shared" ref="I113:I161" si="45">T113</f>
        <v>0</v>
      </c>
      <c r="J113" s="469"/>
      <c r="K113" s="470"/>
      <c r="L113" s="67" t="str">
        <f t="shared" ref="L113:L161" si="46">U113</f>
        <v/>
      </c>
      <c r="M113" s="17">
        <f t="shared" si="38"/>
        <v>0</v>
      </c>
      <c r="N113" s="70" t="e">
        <f t="shared" ref="N113:N161" si="47">L113*M113</f>
        <v>#VALUE!</v>
      </c>
      <c r="R113" s="58">
        <f t="shared" si="39"/>
        <v>0</v>
      </c>
      <c r="S113" s="83" t="str">
        <f t="shared" si="40"/>
        <v/>
      </c>
      <c r="T113" s="58">
        <f t="shared" si="41"/>
        <v>0</v>
      </c>
      <c r="U113" s="58" t="str">
        <f t="shared" si="41"/>
        <v/>
      </c>
      <c r="V113" s="58"/>
      <c r="W113" s="58"/>
      <c r="X113" s="58">
        <f t="shared" si="42"/>
        <v>0</v>
      </c>
      <c r="Y113" s="144"/>
      <c r="Z113" s="144"/>
      <c r="AA113" s="144"/>
      <c r="AB113" s="144"/>
    </row>
    <row r="114" spans="1:28" ht="12" customHeight="1" x14ac:dyDescent="0.3">
      <c r="A114" s="497"/>
      <c r="B114" s="15">
        <v>3</v>
      </c>
      <c r="C114" s="468">
        <f t="shared" si="43"/>
        <v>0</v>
      </c>
      <c r="D114" s="470"/>
      <c r="E114" s="468" t="str">
        <f t="shared" si="44"/>
        <v/>
      </c>
      <c r="F114" s="469"/>
      <c r="G114" s="469"/>
      <c r="H114" s="470"/>
      <c r="I114" s="468">
        <f t="shared" si="45"/>
        <v>0</v>
      </c>
      <c r="J114" s="469"/>
      <c r="K114" s="470"/>
      <c r="L114" s="67" t="str">
        <f t="shared" si="46"/>
        <v/>
      </c>
      <c r="M114" s="17">
        <f t="shared" si="38"/>
        <v>0</v>
      </c>
      <c r="N114" s="70" t="e">
        <f t="shared" si="47"/>
        <v>#VALUE!</v>
      </c>
      <c r="R114" s="58">
        <f t="shared" si="39"/>
        <v>0</v>
      </c>
      <c r="S114" s="83" t="str">
        <f t="shared" si="40"/>
        <v/>
      </c>
      <c r="T114" s="58">
        <f t="shared" si="41"/>
        <v>0</v>
      </c>
      <c r="U114" s="58" t="str">
        <f t="shared" si="41"/>
        <v/>
      </c>
      <c r="V114" s="58"/>
      <c r="W114" s="58"/>
      <c r="X114" s="58">
        <f t="shared" si="42"/>
        <v>0</v>
      </c>
      <c r="Y114" s="144"/>
      <c r="Z114" s="144"/>
      <c r="AA114" s="144"/>
      <c r="AB114" s="144"/>
    </row>
    <row r="115" spans="1:28" ht="12" customHeight="1" x14ac:dyDescent="0.3">
      <c r="A115" s="497"/>
      <c r="B115" s="15">
        <v>4</v>
      </c>
      <c r="C115" s="468">
        <f t="shared" si="43"/>
        <v>0</v>
      </c>
      <c r="D115" s="470"/>
      <c r="E115" s="468" t="str">
        <f t="shared" si="44"/>
        <v/>
      </c>
      <c r="F115" s="469"/>
      <c r="G115" s="469"/>
      <c r="H115" s="470"/>
      <c r="I115" s="468">
        <f t="shared" si="45"/>
        <v>0</v>
      </c>
      <c r="J115" s="469"/>
      <c r="K115" s="470"/>
      <c r="L115" s="67" t="str">
        <f t="shared" si="46"/>
        <v/>
      </c>
      <c r="M115" s="17">
        <f t="shared" si="38"/>
        <v>0</v>
      </c>
      <c r="N115" s="70" t="e">
        <f t="shared" si="47"/>
        <v>#VALUE!</v>
      </c>
      <c r="R115" s="58">
        <f t="shared" si="39"/>
        <v>0</v>
      </c>
      <c r="S115" s="83" t="str">
        <f t="shared" si="40"/>
        <v/>
      </c>
      <c r="T115" s="58">
        <f t="shared" si="41"/>
        <v>0</v>
      </c>
      <c r="U115" s="58" t="str">
        <f t="shared" si="41"/>
        <v/>
      </c>
      <c r="V115" s="58"/>
      <c r="W115" s="58"/>
      <c r="X115" s="58">
        <f t="shared" si="42"/>
        <v>0</v>
      </c>
      <c r="Y115" s="144"/>
      <c r="Z115" s="144"/>
      <c r="AA115" s="144"/>
      <c r="AB115" s="144"/>
    </row>
    <row r="116" spans="1:28" ht="12" customHeight="1" x14ac:dyDescent="0.3">
      <c r="A116" s="497"/>
      <c r="B116" s="15">
        <v>5</v>
      </c>
      <c r="C116" s="468">
        <f t="shared" si="43"/>
        <v>0</v>
      </c>
      <c r="D116" s="470"/>
      <c r="E116" s="468" t="str">
        <f t="shared" si="44"/>
        <v/>
      </c>
      <c r="F116" s="469"/>
      <c r="G116" s="469"/>
      <c r="H116" s="470"/>
      <c r="I116" s="468">
        <f t="shared" si="45"/>
        <v>0</v>
      </c>
      <c r="J116" s="469"/>
      <c r="K116" s="470"/>
      <c r="L116" s="67" t="str">
        <f t="shared" si="46"/>
        <v/>
      </c>
      <c r="M116" s="17">
        <f t="shared" si="38"/>
        <v>0</v>
      </c>
      <c r="N116" s="70" t="e">
        <f t="shared" si="47"/>
        <v>#VALUE!</v>
      </c>
      <c r="R116" s="58">
        <f t="shared" si="39"/>
        <v>0</v>
      </c>
      <c r="S116" s="83" t="str">
        <f t="shared" si="40"/>
        <v/>
      </c>
      <c r="T116" s="58">
        <f t="shared" si="41"/>
        <v>0</v>
      </c>
      <c r="U116" s="58" t="str">
        <f t="shared" si="41"/>
        <v/>
      </c>
      <c r="V116" s="58"/>
      <c r="W116" s="58"/>
      <c r="X116" s="58">
        <f t="shared" si="42"/>
        <v>0</v>
      </c>
      <c r="Y116" s="144"/>
      <c r="Z116" s="144"/>
      <c r="AA116" s="144"/>
      <c r="AB116" s="144"/>
    </row>
    <row r="117" spans="1:28" ht="12" customHeight="1" x14ac:dyDescent="0.3">
      <c r="A117" s="497"/>
      <c r="B117" s="15">
        <v>6</v>
      </c>
      <c r="C117" s="468">
        <f t="shared" si="43"/>
        <v>0</v>
      </c>
      <c r="D117" s="470"/>
      <c r="E117" s="468" t="str">
        <f t="shared" si="44"/>
        <v/>
      </c>
      <c r="F117" s="469"/>
      <c r="G117" s="469"/>
      <c r="H117" s="470"/>
      <c r="I117" s="468">
        <f t="shared" si="45"/>
        <v>0</v>
      </c>
      <c r="J117" s="469"/>
      <c r="K117" s="470"/>
      <c r="L117" s="67" t="str">
        <f t="shared" si="46"/>
        <v/>
      </c>
      <c r="M117" s="17">
        <f t="shared" si="38"/>
        <v>0</v>
      </c>
      <c r="N117" s="70" t="e">
        <f t="shared" si="47"/>
        <v>#VALUE!</v>
      </c>
      <c r="R117" s="58">
        <f t="shared" si="39"/>
        <v>0</v>
      </c>
      <c r="S117" s="83" t="str">
        <f t="shared" si="40"/>
        <v/>
      </c>
      <c r="T117" s="58">
        <f t="shared" si="41"/>
        <v>0</v>
      </c>
      <c r="U117" s="58" t="str">
        <f t="shared" si="41"/>
        <v/>
      </c>
      <c r="V117" s="58"/>
      <c r="W117" s="58"/>
      <c r="X117" s="58">
        <f t="shared" si="42"/>
        <v>0</v>
      </c>
      <c r="Y117" s="144"/>
      <c r="Z117" s="144"/>
      <c r="AA117" s="144"/>
      <c r="AB117" s="144"/>
    </row>
    <row r="118" spans="1:28" ht="12" customHeight="1" x14ac:dyDescent="0.3">
      <c r="A118" s="497"/>
      <c r="B118" s="15">
        <v>7</v>
      </c>
      <c r="C118" s="468">
        <f t="shared" si="43"/>
        <v>0</v>
      </c>
      <c r="D118" s="470"/>
      <c r="E118" s="468" t="str">
        <f t="shared" si="44"/>
        <v/>
      </c>
      <c r="F118" s="469"/>
      <c r="G118" s="469"/>
      <c r="H118" s="470"/>
      <c r="I118" s="468">
        <f t="shared" si="45"/>
        <v>0</v>
      </c>
      <c r="J118" s="469"/>
      <c r="K118" s="470"/>
      <c r="L118" s="67" t="str">
        <f t="shared" si="46"/>
        <v/>
      </c>
      <c r="M118" s="17">
        <f t="shared" si="38"/>
        <v>0</v>
      </c>
      <c r="N118" s="70" t="e">
        <f t="shared" si="47"/>
        <v>#VALUE!</v>
      </c>
      <c r="R118" s="58">
        <f t="shared" si="39"/>
        <v>0</v>
      </c>
      <c r="S118" s="83" t="str">
        <f t="shared" si="40"/>
        <v/>
      </c>
      <c r="T118" s="58">
        <f t="shared" si="41"/>
        <v>0</v>
      </c>
      <c r="U118" s="58" t="str">
        <f t="shared" si="41"/>
        <v/>
      </c>
      <c r="V118" s="58"/>
      <c r="W118" s="58"/>
      <c r="X118" s="58">
        <f t="shared" si="42"/>
        <v>0</v>
      </c>
      <c r="Y118" s="144"/>
      <c r="Z118" s="144"/>
      <c r="AA118" s="144"/>
      <c r="AB118" s="144"/>
    </row>
    <row r="119" spans="1:28" ht="12" customHeight="1" x14ac:dyDescent="0.3">
      <c r="A119" s="497"/>
      <c r="B119" s="15">
        <v>8</v>
      </c>
      <c r="C119" s="468">
        <f t="shared" si="43"/>
        <v>0</v>
      </c>
      <c r="D119" s="470"/>
      <c r="E119" s="468" t="str">
        <f t="shared" si="44"/>
        <v/>
      </c>
      <c r="F119" s="469"/>
      <c r="G119" s="469"/>
      <c r="H119" s="470"/>
      <c r="I119" s="468">
        <f t="shared" si="45"/>
        <v>0</v>
      </c>
      <c r="J119" s="469"/>
      <c r="K119" s="470"/>
      <c r="L119" s="67" t="str">
        <f t="shared" si="46"/>
        <v/>
      </c>
      <c r="M119" s="17">
        <f t="shared" si="38"/>
        <v>0</v>
      </c>
      <c r="N119" s="70" t="e">
        <f t="shared" si="47"/>
        <v>#VALUE!</v>
      </c>
      <c r="R119" s="58">
        <f t="shared" si="39"/>
        <v>0</v>
      </c>
      <c r="S119" s="83" t="str">
        <f t="shared" si="40"/>
        <v/>
      </c>
      <c r="T119" s="58">
        <f t="shared" si="41"/>
        <v>0</v>
      </c>
      <c r="U119" s="58" t="str">
        <f t="shared" si="41"/>
        <v/>
      </c>
      <c r="V119" s="58"/>
      <c r="W119" s="58"/>
      <c r="X119" s="58">
        <f t="shared" si="42"/>
        <v>0</v>
      </c>
      <c r="Y119" s="144"/>
      <c r="Z119" s="144"/>
      <c r="AA119" s="144"/>
      <c r="AB119" s="144"/>
    </row>
    <row r="120" spans="1:28" ht="12" customHeight="1" x14ac:dyDescent="0.3">
      <c r="A120" s="497"/>
      <c r="B120" s="15">
        <v>9</v>
      </c>
      <c r="C120" s="468">
        <f t="shared" si="43"/>
        <v>0</v>
      </c>
      <c r="D120" s="470"/>
      <c r="E120" s="468" t="str">
        <f t="shared" si="44"/>
        <v/>
      </c>
      <c r="F120" s="469"/>
      <c r="G120" s="469"/>
      <c r="H120" s="470"/>
      <c r="I120" s="468">
        <f t="shared" si="45"/>
        <v>0</v>
      </c>
      <c r="J120" s="469"/>
      <c r="K120" s="470"/>
      <c r="L120" s="67" t="str">
        <f t="shared" si="46"/>
        <v/>
      </c>
      <c r="M120" s="17">
        <f t="shared" si="38"/>
        <v>0</v>
      </c>
      <c r="N120" s="70" t="e">
        <f t="shared" si="47"/>
        <v>#VALUE!</v>
      </c>
      <c r="R120" s="58">
        <f t="shared" si="39"/>
        <v>0</v>
      </c>
      <c r="S120" s="83" t="str">
        <f t="shared" si="40"/>
        <v/>
      </c>
      <c r="T120" s="58">
        <f t="shared" si="41"/>
        <v>0</v>
      </c>
      <c r="U120" s="58" t="str">
        <f t="shared" si="41"/>
        <v/>
      </c>
      <c r="V120" s="58"/>
      <c r="W120" s="58"/>
      <c r="X120" s="58">
        <f t="shared" si="42"/>
        <v>0</v>
      </c>
      <c r="Y120" s="144"/>
      <c r="Z120" s="144"/>
      <c r="AA120" s="144"/>
      <c r="AB120" s="144"/>
    </row>
    <row r="121" spans="1:28" ht="12" customHeight="1" x14ac:dyDescent="0.3">
      <c r="A121" s="497"/>
      <c r="B121" s="15">
        <v>10</v>
      </c>
      <c r="C121" s="468">
        <f t="shared" si="43"/>
        <v>0</v>
      </c>
      <c r="D121" s="470"/>
      <c r="E121" s="468" t="str">
        <f t="shared" si="44"/>
        <v/>
      </c>
      <c r="F121" s="469"/>
      <c r="G121" s="469"/>
      <c r="H121" s="470"/>
      <c r="I121" s="468">
        <f t="shared" si="45"/>
        <v>0</v>
      </c>
      <c r="J121" s="469"/>
      <c r="K121" s="470"/>
      <c r="L121" s="67" t="str">
        <f t="shared" si="46"/>
        <v/>
      </c>
      <c r="M121" s="17">
        <f t="shared" si="38"/>
        <v>0</v>
      </c>
      <c r="N121" s="70" t="e">
        <f t="shared" si="47"/>
        <v>#VALUE!</v>
      </c>
      <c r="R121" s="58">
        <f t="shared" si="39"/>
        <v>0</v>
      </c>
      <c r="S121" s="83" t="str">
        <f t="shared" si="40"/>
        <v/>
      </c>
      <c r="T121" s="58">
        <f t="shared" si="41"/>
        <v>0</v>
      </c>
      <c r="U121" s="58" t="str">
        <f t="shared" si="41"/>
        <v/>
      </c>
      <c r="V121" s="58"/>
      <c r="W121" s="58"/>
      <c r="X121" s="58">
        <f t="shared" si="42"/>
        <v>0</v>
      </c>
      <c r="Y121" s="144"/>
      <c r="Z121" s="144"/>
      <c r="AA121" s="144"/>
      <c r="AB121" s="144"/>
    </row>
    <row r="122" spans="1:28" ht="12" customHeight="1" x14ac:dyDescent="0.3">
      <c r="A122" s="497"/>
      <c r="B122" s="15">
        <v>11</v>
      </c>
      <c r="C122" s="468">
        <f t="shared" si="43"/>
        <v>0</v>
      </c>
      <c r="D122" s="470"/>
      <c r="E122" s="468" t="str">
        <f t="shared" si="44"/>
        <v/>
      </c>
      <c r="F122" s="469"/>
      <c r="G122" s="469"/>
      <c r="H122" s="470"/>
      <c r="I122" s="468">
        <f t="shared" si="45"/>
        <v>0</v>
      </c>
      <c r="J122" s="469"/>
      <c r="K122" s="470"/>
      <c r="L122" s="67" t="str">
        <f t="shared" si="46"/>
        <v/>
      </c>
      <c r="M122" s="17">
        <f t="shared" si="38"/>
        <v>0</v>
      </c>
      <c r="N122" s="70" t="e">
        <f t="shared" si="47"/>
        <v>#VALUE!</v>
      </c>
      <c r="R122" s="58">
        <f t="shared" si="39"/>
        <v>0</v>
      </c>
      <c r="S122" s="83" t="str">
        <f t="shared" si="40"/>
        <v/>
      </c>
      <c r="T122" s="58">
        <f t="shared" si="41"/>
        <v>0</v>
      </c>
      <c r="U122" s="58" t="str">
        <f t="shared" si="41"/>
        <v/>
      </c>
      <c r="V122" s="58"/>
      <c r="W122" s="58"/>
      <c r="X122" s="58">
        <f t="shared" si="42"/>
        <v>0</v>
      </c>
      <c r="Y122" s="144"/>
      <c r="Z122" s="144"/>
      <c r="AA122" s="144"/>
      <c r="AB122" s="144"/>
    </row>
    <row r="123" spans="1:28" ht="12" customHeight="1" x14ac:dyDescent="0.3">
      <c r="A123" s="497"/>
      <c r="B123" s="15">
        <v>12</v>
      </c>
      <c r="C123" s="468">
        <f t="shared" si="43"/>
        <v>0</v>
      </c>
      <c r="D123" s="470"/>
      <c r="E123" s="468" t="str">
        <f t="shared" si="44"/>
        <v/>
      </c>
      <c r="F123" s="469"/>
      <c r="G123" s="469"/>
      <c r="H123" s="470"/>
      <c r="I123" s="468">
        <f t="shared" si="45"/>
        <v>0</v>
      </c>
      <c r="J123" s="469"/>
      <c r="K123" s="470"/>
      <c r="L123" s="67" t="str">
        <f t="shared" si="46"/>
        <v/>
      </c>
      <c r="M123" s="17">
        <f t="shared" si="38"/>
        <v>0</v>
      </c>
      <c r="N123" s="70" t="e">
        <f t="shared" si="47"/>
        <v>#VALUE!</v>
      </c>
      <c r="R123" s="58">
        <f t="shared" si="39"/>
        <v>0</v>
      </c>
      <c r="S123" s="83" t="str">
        <f t="shared" si="40"/>
        <v/>
      </c>
      <c r="T123" s="58">
        <f t="shared" si="41"/>
        <v>0</v>
      </c>
      <c r="U123" s="58" t="str">
        <f t="shared" si="41"/>
        <v/>
      </c>
      <c r="V123" s="58"/>
      <c r="W123" s="58"/>
      <c r="X123" s="58">
        <f t="shared" si="42"/>
        <v>0</v>
      </c>
      <c r="Y123" s="144"/>
      <c r="Z123" s="144"/>
      <c r="AA123" s="144"/>
      <c r="AB123" s="144"/>
    </row>
    <row r="124" spans="1:28" ht="12" customHeight="1" x14ac:dyDescent="0.3">
      <c r="A124" s="497"/>
      <c r="B124" s="15">
        <v>13</v>
      </c>
      <c r="C124" s="468">
        <f t="shared" si="43"/>
        <v>0</v>
      </c>
      <c r="D124" s="470"/>
      <c r="E124" s="468" t="str">
        <f t="shared" si="44"/>
        <v/>
      </c>
      <c r="F124" s="469"/>
      <c r="G124" s="469"/>
      <c r="H124" s="470"/>
      <c r="I124" s="468">
        <f t="shared" si="45"/>
        <v>0</v>
      </c>
      <c r="J124" s="469"/>
      <c r="K124" s="470"/>
      <c r="L124" s="67" t="str">
        <f t="shared" si="46"/>
        <v/>
      </c>
      <c r="M124" s="17">
        <f t="shared" si="38"/>
        <v>0</v>
      </c>
      <c r="N124" s="70" t="e">
        <f t="shared" si="47"/>
        <v>#VALUE!</v>
      </c>
      <c r="R124" s="58">
        <f t="shared" si="39"/>
        <v>0</v>
      </c>
      <c r="S124" s="83" t="str">
        <f t="shared" si="40"/>
        <v/>
      </c>
      <c r="T124" s="58">
        <f t="shared" si="41"/>
        <v>0</v>
      </c>
      <c r="U124" s="58" t="str">
        <f t="shared" si="41"/>
        <v/>
      </c>
      <c r="V124" s="58"/>
      <c r="W124" s="58"/>
      <c r="X124" s="58">
        <f t="shared" si="42"/>
        <v>0</v>
      </c>
      <c r="Y124" s="144"/>
      <c r="Z124" s="144"/>
      <c r="AA124" s="144"/>
      <c r="AB124" s="144"/>
    </row>
    <row r="125" spans="1:28" ht="12" customHeight="1" x14ac:dyDescent="0.3">
      <c r="A125" s="497"/>
      <c r="B125" s="15">
        <v>14</v>
      </c>
      <c r="C125" s="468">
        <f t="shared" si="43"/>
        <v>0</v>
      </c>
      <c r="D125" s="470"/>
      <c r="E125" s="468" t="str">
        <f t="shared" si="44"/>
        <v/>
      </c>
      <c r="F125" s="469"/>
      <c r="G125" s="469"/>
      <c r="H125" s="470"/>
      <c r="I125" s="468">
        <f t="shared" si="45"/>
        <v>0</v>
      </c>
      <c r="J125" s="469"/>
      <c r="K125" s="470"/>
      <c r="L125" s="67" t="str">
        <f t="shared" si="46"/>
        <v/>
      </c>
      <c r="M125" s="17">
        <f t="shared" si="38"/>
        <v>0</v>
      </c>
      <c r="N125" s="70" t="e">
        <f t="shared" si="47"/>
        <v>#VALUE!</v>
      </c>
      <c r="R125" s="58">
        <f t="shared" si="39"/>
        <v>0</v>
      </c>
      <c r="S125" s="83" t="str">
        <f t="shared" si="40"/>
        <v/>
      </c>
      <c r="T125" s="58">
        <f t="shared" si="41"/>
        <v>0</v>
      </c>
      <c r="U125" s="58" t="str">
        <f t="shared" si="41"/>
        <v/>
      </c>
      <c r="V125" s="58"/>
      <c r="W125" s="58"/>
      <c r="X125" s="58">
        <f t="shared" si="42"/>
        <v>0</v>
      </c>
      <c r="Y125" s="144"/>
      <c r="Z125" s="144"/>
      <c r="AA125" s="144"/>
      <c r="AB125" s="144"/>
    </row>
    <row r="126" spans="1:28" ht="12" customHeight="1" x14ac:dyDescent="0.3">
      <c r="A126" s="497"/>
      <c r="B126" s="15">
        <v>15</v>
      </c>
      <c r="C126" s="468">
        <f t="shared" si="43"/>
        <v>0</v>
      </c>
      <c r="D126" s="470"/>
      <c r="E126" s="468" t="str">
        <f t="shared" si="44"/>
        <v/>
      </c>
      <c r="F126" s="469"/>
      <c r="G126" s="469"/>
      <c r="H126" s="470"/>
      <c r="I126" s="468">
        <f t="shared" si="45"/>
        <v>0</v>
      </c>
      <c r="J126" s="469"/>
      <c r="K126" s="470"/>
      <c r="L126" s="67" t="str">
        <f t="shared" si="46"/>
        <v/>
      </c>
      <c r="M126" s="17">
        <f t="shared" si="38"/>
        <v>0</v>
      </c>
      <c r="N126" s="70" t="e">
        <f t="shared" si="47"/>
        <v>#VALUE!</v>
      </c>
      <c r="R126" s="58">
        <f t="shared" si="39"/>
        <v>0</v>
      </c>
      <c r="S126" s="83" t="str">
        <f t="shared" si="40"/>
        <v/>
      </c>
      <c r="T126" s="58">
        <f t="shared" si="41"/>
        <v>0</v>
      </c>
      <c r="U126" s="58" t="str">
        <f t="shared" si="41"/>
        <v/>
      </c>
      <c r="V126" s="58"/>
      <c r="W126" s="58"/>
      <c r="X126" s="58">
        <f t="shared" si="42"/>
        <v>0</v>
      </c>
      <c r="Y126" s="144"/>
      <c r="Z126" s="144"/>
      <c r="AA126" s="144"/>
      <c r="AB126" s="144"/>
    </row>
    <row r="127" spans="1:28" ht="12" customHeight="1" x14ac:dyDescent="0.3">
      <c r="A127" s="497"/>
      <c r="B127" s="15">
        <v>16</v>
      </c>
      <c r="C127" s="468">
        <f t="shared" si="43"/>
        <v>0</v>
      </c>
      <c r="D127" s="470"/>
      <c r="E127" s="468" t="str">
        <f t="shared" si="44"/>
        <v/>
      </c>
      <c r="F127" s="469"/>
      <c r="G127" s="469"/>
      <c r="H127" s="470"/>
      <c r="I127" s="468">
        <f t="shared" si="45"/>
        <v>0</v>
      </c>
      <c r="J127" s="469"/>
      <c r="K127" s="470"/>
      <c r="L127" s="67" t="str">
        <f t="shared" si="46"/>
        <v/>
      </c>
      <c r="M127" s="17">
        <f t="shared" si="38"/>
        <v>0</v>
      </c>
      <c r="N127" s="70" t="e">
        <f t="shared" si="47"/>
        <v>#VALUE!</v>
      </c>
      <c r="R127" s="58">
        <f t="shared" si="39"/>
        <v>0</v>
      </c>
      <c r="S127" s="83" t="str">
        <f t="shared" si="40"/>
        <v/>
      </c>
      <c r="T127" s="58">
        <f t="shared" si="41"/>
        <v>0</v>
      </c>
      <c r="U127" s="58" t="str">
        <f t="shared" si="41"/>
        <v/>
      </c>
      <c r="V127" s="58"/>
      <c r="W127" s="58"/>
      <c r="X127" s="58">
        <f t="shared" si="42"/>
        <v>0</v>
      </c>
      <c r="Y127" s="144"/>
      <c r="Z127" s="144"/>
      <c r="AA127" s="144"/>
      <c r="AB127" s="144"/>
    </row>
    <row r="128" spans="1:28" ht="12" customHeight="1" x14ac:dyDescent="0.3">
      <c r="A128" s="497"/>
      <c r="B128" s="15">
        <v>17</v>
      </c>
      <c r="C128" s="468">
        <f t="shared" si="43"/>
        <v>0</v>
      </c>
      <c r="D128" s="470"/>
      <c r="E128" s="468" t="str">
        <f t="shared" si="44"/>
        <v/>
      </c>
      <c r="F128" s="469"/>
      <c r="G128" s="469"/>
      <c r="H128" s="470"/>
      <c r="I128" s="468">
        <f t="shared" si="45"/>
        <v>0</v>
      </c>
      <c r="J128" s="469"/>
      <c r="K128" s="470"/>
      <c r="L128" s="67" t="str">
        <f t="shared" si="46"/>
        <v/>
      </c>
      <c r="M128" s="17">
        <f t="shared" si="38"/>
        <v>0</v>
      </c>
      <c r="N128" s="70" t="e">
        <f t="shared" si="47"/>
        <v>#VALUE!</v>
      </c>
      <c r="R128" s="58">
        <f t="shared" si="39"/>
        <v>0</v>
      </c>
      <c r="S128" s="83" t="str">
        <f t="shared" si="40"/>
        <v/>
      </c>
      <c r="T128" s="58">
        <f t="shared" si="41"/>
        <v>0</v>
      </c>
      <c r="U128" s="58" t="str">
        <f t="shared" si="41"/>
        <v/>
      </c>
      <c r="V128" s="58"/>
      <c r="W128" s="58"/>
      <c r="X128" s="58">
        <f t="shared" si="42"/>
        <v>0</v>
      </c>
      <c r="Y128" s="144"/>
      <c r="Z128" s="144"/>
      <c r="AA128" s="144"/>
      <c r="AB128" s="144"/>
    </row>
    <row r="129" spans="1:28" ht="12" customHeight="1" x14ac:dyDescent="0.3">
      <c r="A129" s="497"/>
      <c r="B129" s="15">
        <v>18</v>
      </c>
      <c r="C129" s="468">
        <f t="shared" si="43"/>
        <v>0</v>
      </c>
      <c r="D129" s="470"/>
      <c r="E129" s="468" t="str">
        <f t="shared" si="44"/>
        <v/>
      </c>
      <c r="F129" s="469"/>
      <c r="G129" s="469"/>
      <c r="H129" s="470"/>
      <c r="I129" s="468">
        <f t="shared" si="45"/>
        <v>0</v>
      </c>
      <c r="J129" s="469"/>
      <c r="K129" s="470"/>
      <c r="L129" s="67" t="str">
        <f t="shared" si="46"/>
        <v/>
      </c>
      <c r="M129" s="17">
        <f t="shared" si="38"/>
        <v>0</v>
      </c>
      <c r="N129" s="70" t="e">
        <f t="shared" si="47"/>
        <v>#VALUE!</v>
      </c>
      <c r="R129" s="58">
        <f t="shared" si="39"/>
        <v>0</v>
      </c>
      <c r="S129" s="83" t="str">
        <f t="shared" si="40"/>
        <v/>
      </c>
      <c r="T129" s="58">
        <f t="shared" si="41"/>
        <v>0</v>
      </c>
      <c r="U129" s="58" t="str">
        <f t="shared" si="41"/>
        <v/>
      </c>
      <c r="V129" s="58"/>
      <c r="W129" s="58"/>
      <c r="X129" s="58">
        <f t="shared" si="42"/>
        <v>0</v>
      </c>
      <c r="Y129" s="144"/>
      <c r="Z129" s="144"/>
      <c r="AA129" s="144"/>
      <c r="AB129" s="144"/>
    </row>
    <row r="130" spans="1:28" ht="12" customHeight="1" x14ac:dyDescent="0.3">
      <c r="A130" s="497"/>
      <c r="B130" s="15">
        <v>19</v>
      </c>
      <c r="C130" s="468">
        <f t="shared" si="43"/>
        <v>0</v>
      </c>
      <c r="D130" s="470"/>
      <c r="E130" s="468" t="str">
        <f t="shared" si="44"/>
        <v/>
      </c>
      <c r="F130" s="469"/>
      <c r="G130" s="469"/>
      <c r="H130" s="470"/>
      <c r="I130" s="468">
        <f t="shared" si="45"/>
        <v>0</v>
      </c>
      <c r="J130" s="469"/>
      <c r="K130" s="470"/>
      <c r="L130" s="67" t="str">
        <f t="shared" si="46"/>
        <v/>
      </c>
      <c r="M130" s="17">
        <f t="shared" si="38"/>
        <v>0</v>
      </c>
      <c r="N130" s="70" t="e">
        <f t="shared" si="47"/>
        <v>#VALUE!</v>
      </c>
      <c r="R130" s="58">
        <f t="shared" si="39"/>
        <v>0</v>
      </c>
      <c r="S130" s="83" t="str">
        <f t="shared" si="40"/>
        <v/>
      </c>
      <c r="T130" s="58">
        <f t="shared" si="41"/>
        <v>0</v>
      </c>
      <c r="U130" s="58" t="str">
        <f t="shared" si="41"/>
        <v/>
      </c>
      <c r="V130" s="58"/>
      <c r="W130" s="58"/>
      <c r="X130" s="58">
        <f t="shared" si="42"/>
        <v>0</v>
      </c>
      <c r="Y130" s="144"/>
      <c r="Z130" s="144"/>
      <c r="AA130" s="144"/>
      <c r="AB130" s="144"/>
    </row>
    <row r="131" spans="1:28" ht="12" customHeight="1" x14ac:dyDescent="0.3">
      <c r="A131" s="497"/>
      <c r="B131" s="15">
        <v>20</v>
      </c>
      <c r="C131" s="468">
        <f t="shared" si="43"/>
        <v>0</v>
      </c>
      <c r="D131" s="470"/>
      <c r="E131" s="468" t="str">
        <f t="shared" si="44"/>
        <v/>
      </c>
      <c r="F131" s="469"/>
      <c r="G131" s="469"/>
      <c r="H131" s="470"/>
      <c r="I131" s="468">
        <f t="shared" si="45"/>
        <v>0</v>
      </c>
      <c r="J131" s="469"/>
      <c r="K131" s="470"/>
      <c r="L131" s="67" t="str">
        <f t="shared" si="46"/>
        <v/>
      </c>
      <c r="M131" s="17">
        <f t="shared" si="38"/>
        <v>0</v>
      </c>
      <c r="N131" s="70" t="e">
        <f t="shared" si="47"/>
        <v>#VALUE!</v>
      </c>
      <c r="R131" s="58">
        <f t="shared" si="39"/>
        <v>0</v>
      </c>
      <c r="S131" s="83" t="str">
        <f t="shared" si="40"/>
        <v/>
      </c>
      <c r="T131" s="58">
        <f t="shared" si="41"/>
        <v>0</v>
      </c>
      <c r="U131" s="58" t="str">
        <f t="shared" si="41"/>
        <v/>
      </c>
      <c r="V131" s="58"/>
      <c r="W131" s="58"/>
      <c r="X131" s="58">
        <f t="shared" si="42"/>
        <v>0</v>
      </c>
      <c r="Y131" s="144"/>
      <c r="Z131" s="144"/>
      <c r="AA131" s="144"/>
      <c r="AB131" s="144"/>
    </row>
    <row r="132" spans="1:28" ht="12" customHeight="1" x14ac:dyDescent="0.3">
      <c r="A132" s="497"/>
      <c r="B132" s="15">
        <v>21</v>
      </c>
      <c r="C132" s="468">
        <f t="shared" si="43"/>
        <v>0</v>
      </c>
      <c r="D132" s="470"/>
      <c r="E132" s="468" t="str">
        <f t="shared" si="44"/>
        <v/>
      </c>
      <c r="F132" s="469"/>
      <c r="G132" s="469"/>
      <c r="H132" s="470"/>
      <c r="I132" s="468">
        <f t="shared" si="45"/>
        <v>0</v>
      </c>
      <c r="J132" s="469"/>
      <c r="K132" s="470"/>
      <c r="L132" s="67" t="str">
        <f t="shared" si="46"/>
        <v/>
      </c>
      <c r="M132" s="17">
        <f t="shared" si="38"/>
        <v>0</v>
      </c>
      <c r="N132" s="70" t="e">
        <f t="shared" si="47"/>
        <v>#VALUE!</v>
      </c>
      <c r="R132" s="58">
        <f t="shared" si="39"/>
        <v>0</v>
      </c>
      <c r="S132" s="83" t="str">
        <f t="shared" si="40"/>
        <v/>
      </c>
      <c r="T132" s="58">
        <f t="shared" ref="T132:U151" si="48">IF($B132&lt;=$U$4,VLOOKUP($B132,YEQUIP,T$110,FALSE),0)</f>
        <v>0</v>
      </c>
      <c r="U132" s="58" t="str">
        <f t="shared" si="48"/>
        <v/>
      </c>
      <c r="V132" s="58"/>
      <c r="W132" s="58"/>
      <c r="X132" s="58">
        <f t="shared" si="42"/>
        <v>0</v>
      </c>
      <c r="Y132" s="144"/>
      <c r="Z132" s="144"/>
      <c r="AA132" s="144"/>
      <c r="AB132" s="144"/>
    </row>
    <row r="133" spans="1:28" ht="12" customHeight="1" x14ac:dyDescent="0.3">
      <c r="A133" s="497"/>
      <c r="B133" s="15">
        <v>22</v>
      </c>
      <c r="C133" s="468">
        <f t="shared" si="43"/>
        <v>0</v>
      </c>
      <c r="D133" s="470"/>
      <c r="E133" s="468" t="str">
        <f t="shared" si="44"/>
        <v/>
      </c>
      <c r="F133" s="469"/>
      <c r="G133" s="469"/>
      <c r="H133" s="470"/>
      <c r="I133" s="468">
        <f t="shared" si="45"/>
        <v>0</v>
      </c>
      <c r="J133" s="469"/>
      <c r="K133" s="470"/>
      <c r="L133" s="67" t="str">
        <f t="shared" si="46"/>
        <v/>
      </c>
      <c r="M133" s="17">
        <f t="shared" si="38"/>
        <v>0</v>
      </c>
      <c r="N133" s="70" t="e">
        <f t="shared" si="47"/>
        <v>#VALUE!</v>
      </c>
      <c r="R133" s="58">
        <f t="shared" si="39"/>
        <v>0</v>
      </c>
      <c r="S133" s="83" t="str">
        <f t="shared" si="40"/>
        <v/>
      </c>
      <c r="T133" s="58">
        <f t="shared" si="48"/>
        <v>0</v>
      </c>
      <c r="U133" s="58" t="str">
        <f t="shared" si="48"/>
        <v/>
      </c>
      <c r="V133" s="58"/>
      <c r="W133" s="58"/>
      <c r="X133" s="58">
        <f t="shared" si="42"/>
        <v>0</v>
      </c>
      <c r="Y133" s="144"/>
      <c r="Z133" s="144"/>
      <c r="AA133" s="144"/>
      <c r="AB133" s="144"/>
    </row>
    <row r="134" spans="1:28" ht="12" customHeight="1" x14ac:dyDescent="0.3">
      <c r="A134" s="497"/>
      <c r="B134" s="15">
        <v>23</v>
      </c>
      <c r="C134" s="468">
        <f t="shared" si="43"/>
        <v>0</v>
      </c>
      <c r="D134" s="470"/>
      <c r="E134" s="468" t="str">
        <f t="shared" si="44"/>
        <v/>
      </c>
      <c r="F134" s="469"/>
      <c r="G134" s="469"/>
      <c r="H134" s="470"/>
      <c r="I134" s="468">
        <f t="shared" si="45"/>
        <v>0</v>
      </c>
      <c r="J134" s="469"/>
      <c r="K134" s="470"/>
      <c r="L134" s="67" t="str">
        <f t="shared" si="46"/>
        <v/>
      </c>
      <c r="M134" s="17">
        <f t="shared" si="38"/>
        <v>0</v>
      </c>
      <c r="N134" s="70" t="e">
        <f t="shared" si="47"/>
        <v>#VALUE!</v>
      </c>
      <c r="R134" s="58">
        <f t="shared" si="39"/>
        <v>0</v>
      </c>
      <c r="S134" s="83" t="str">
        <f t="shared" si="40"/>
        <v/>
      </c>
      <c r="T134" s="58">
        <f t="shared" si="48"/>
        <v>0</v>
      </c>
      <c r="U134" s="58" t="str">
        <f t="shared" si="48"/>
        <v/>
      </c>
      <c r="V134" s="58"/>
      <c r="W134" s="58"/>
      <c r="X134" s="58">
        <f t="shared" si="42"/>
        <v>0</v>
      </c>
      <c r="Y134" s="144"/>
      <c r="Z134" s="144"/>
      <c r="AA134" s="144"/>
      <c r="AB134" s="144"/>
    </row>
    <row r="135" spans="1:28" ht="12" customHeight="1" x14ac:dyDescent="0.3">
      <c r="A135" s="497"/>
      <c r="B135" s="15">
        <v>24</v>
      </c>
      <c r="C135" s="468">
        <f t="shared" si="43"/>
        <v>0</v>
      </c>
      <c r="D135" s="470"/>
      <c r="E135" s="468" t="str">
        <f t="shared" si="44"/>
        <v/>
      </c>
      <c r="F135" s="469"/>
      <c r="G135" s="469"/>
      <c r="H135" s="470"/>
      <c r="I135" s="468">
        <f t="shared" si="45"/>
        <v>0</v>
      </c>
      <c r="J135" s="469"/>
      <c r="K135" s="470"/>
      <c r="L135" s="67" t="str">
        <f t="shared" si="46"/>
        <v/>
      </c>
      <c r="M135" s="17">
        <f t="shared" si="38"/>
        <v>0</v>
      </c>
      <c r="N135" s="70" t="e">
        <f t="shared" si="47"/>
        <v>#VALUE!</v>
      </c>
      <c r="R135" s="58">
        <f t="shared" si="39"/>
        <v>0</v>
      </c>
      <c r="S135" s="83" t="str">
        <f t="shared" si="40"/>
        <v/>
      </c>
      <c r="T135" s="58">
        <f t="shared" si="48"/>
        <v>0</v>
      </c>
      <c r="U135" s="58" t="str">
        <f t="shared" si="48"/>
        <v/>
      </c>
      <c r="V135" s="58"/>
      <c r="W135" s="58"/>
      <c r="X135" s="58">
        <f t="shared" si="42"/>
        <v>0</v>
      </c>
      <c r="Y135" s="144"/>
      <c r="Z135" s="144"/>
      <c r="AA135" s="144"/>
      <c r="AB135" s="144"/>
    </row>
    <row r="136" spans="1:28" ht="12" customHeight="1" x14ac:dyDescent="0.3">
      <c r="A136" s="497"/>
      <c r="B136" s="15">
        <v>25</v>
      </c>
      <c r="C136" s="468">
        <f t="shared" si="43"/>
        <v>0</v>
      </c>
      <c r="D136" s="470"/>
      <c r="E136" s="468" t="str">
        <f t="shared" si="44"/>
        <v/>
      </c>
      <c r="F136" s="469"/>
      <c r="G136" s="469"/>
      <c r="H136" s="470"/>
      <c r="I136" s="468">
        <f t="shared" si="45"/>
        <v>0</v>
      </c>
      <c r="J136" s="469"/>
      <c r="K136" s="470"/>
      <c r="L136" s="67" t="str">
        <f t="shared" si="46"/>
        <v/>
      </c>
      <c r="M136" s="17">
        <f t="shared" si="38"/>
        <v>0</v>
      </c>
      <c r="N136" s="70" t="e">
        <f t="shared" si="47"/>
        <v>#VALUE!</v>
      </c>
      <c r="R136" s="58">
        <f t="shared" si="39"/>
        <v>0</v>
      </c>
      <c r="S136" s="83" t="str">
        <f t="shared" si="40"/>
        <v/>
      </c>
      <c r="T136" s="58">
        <f t="shared" si="48"/>
        <v>0</v>
      </c>
      <c r="U136" s="58" t="str">
        <f t="shared" si="48"/>
        <v/>
      </c>
      <c r="V136" s="58"/>
      <c r="W136" s="58"/>
      <c r="X136" s="58">
        <f t="shared" si="42"/>
        <v>0</v>
      </c>
      <c r="Y136" s="144"/>
      <c r="Z136" s="144"/>
      <c r="AA136" s="144"/>
      <c r="AB136" s="144"/>
    </row>
    <row r="137" spans="1:28" ht="12" customHeight="1" x14ac:dyDescent="0.3">
      <c r="A137" s="497"/>
      <c r="B137" s="15">
        <v>26</v>
      </c>
      <c r="C137" s="468">
        <f t="shared" si="43"/>
        <v>0</v>
      </c>
      <c r="D137" s="470"/>
      <c r="E137" s="468" t="str">
        <f t="shared" si="44"/>
        <v/>
      </c>
      <c r="F137" s="469"/>
      <c r="G137" s="469"/>
      <c r="H137" s="470"/>
      <c r="I137" s="468">
        <f t="shared" si="45"/>
        <v>0</v>
      </c>
      <c r="J137" s="469"/>
      <c r="K137" s="470"/>
      <c r="L137" s="67" t="str">
        <f t="shared" si="46"/>
        <v/>
      </c>
      <c r="M137" s="17">
        <f t="shared" si="38"/>
        <v>0</v>
      </c>
      <c r="N137" s="70" t="e">
        <f t="shared" si="47"/>
        <v>#VALUE!</v>
      </c>
      <c r="R137" s="58">
        <f t="shared" si="39"/>
        <v>0</v>
      </c>
      <c r="S137" s="83" t="str">
        <f t="shared" si="40"/>
        <v/>
      </c>
      <c r="T137" s="58">
        <f t="shared" si="48"/>
        <v>0</v>
      </c>
      <c r="U137" s="58" t="str">
        <f t="shared" si="48"/>
        <v/>
      </c>
      <c r="V137" s="58"/>
      <c r="W137" s="58"/>
      <c r="X137" s="58">
        <f t="shared" si="42"/>
        <v>0</v>
      </c>
      <c r="Y137" s="144"/>
      <c r="Z137" s="144"/>
      <c r="AA137" s="144"/>
      <c r="AB137" s="144"/>
    </row>
    <row r="138" spans="1:28" ht="12" customHeight="1" x14ac:dyDescent="0.3">
      <c r="A138" s="497"/>
      <c r="B138" s="15">
        <v>27</v>
      </c>
      <c r="C138" s="468">
        <f t="shared" si="43"/>
        <v>0</v>
      </c>
      <c r="D138" s="470"/>
      <c r="E138" s="468" t="str">
        <f t="shared" si="44"/>
        <v/>
      </c>
      <c r="F138" s="469"/>
      <c r="G138" s="469"/>
      <c r="H138" s="470"/>
      <c r="I138" s="468">
        <f t="shared" si="45"/>
        <v>0</v>
      </c>
      <c r="J138" s="469"/>
      <c r="K138" s="470"/>
      <c r="L138" s="67" t="str">
        <f t="shared" si="46"/>
        <v/>
      </c>
      <c r="M138" s="17">
        <f t="shared" si="38"/>
        <v>0</v>
      </c>
      <c r="N138" s="70" t="e">
        <f t="shared" si="47"/>
        <v>#VALUE!</v>
      </c>
      <c r="R138" s="58">
        <f t="shared" si="39"/>
        <v>0</v>
      </c>
      <c r="S138" s="83" t="str">
        <f t="shared" si="40"/>
        <v/>
      </c>
      <c r="T138" s="58">
        <f t="shared" si="48"/>
        <v>0</v>
      </c>
      <c r="U138" s="58" t="str">
        <f t="shared" si="48"/>
        <v/>
      </c>
      <c r="V138" s="58"/>
      <c r="W138" s="58"/>
      <c r="X138" s="58">
        <f t="shared" si="42"/>
        <v>0</v>
      </c>
      <c r="Y138" s="144"/>
      <c r="Z138" s="144"/>
      <c r="AA138" s="144"/>
      <c r="AB138" s="144"/>
    </row>
    <row r="139" spans="1:28" ht="12" customHeight="1" x14ac:dyDescent="0.3">
      <c r="A139" s="497"/>
      <c r="B139" s="15">
        <v>28</v>
      </c>
      <c r="C139" s="468">
        <f t="shared" si="43"/>
        <v>0</v>
      </c>
      <c r="D139" s="470"/>
      <c r="E139" s="468" t="str">
        <f t="shared" si="44"/>
        <v/>
      </c>
      <c r="F139" s="469"/>
      <c r="G139" s="469"/>
      <c r="H139" s="470"/>
      <c r="I139" s="468">
        <f t="shared" si="45"/>
        <v>0</v>
      </c>
      <c r="J139" s="469"/>
      <c r="K139" s="470"/>
      <c r="L139" s="67" t="str">
        <f t="shared" si="46"/>
        <v/>
      </c>
      <c r="M139" s="17">
        <f t="shared" si="38"/>
        <v>0</v>
      </c>
      <c r="N139" s="70" t="e">
        <f t="shared" si="47"/>
        <v>#VALUE!</v>
      </c>
      <c r="R139" s="58">
        <f t="shared" si="39"/>
        <v>0</v>
      </c>
      <c r="S139" s="83" t="str">
        <f t="shared" si="40"/>
        <v/>
      </c>
      <c r="T139" s="58">
        <f t="shared" si="48"/>
        <v>0</v>
      </c>
      <c r="U139" s="58" t="str">
        <f t="shared" si="48"/>
        <v/>
      </c>
      <c r="V139" s="58"/>
      <c r="W139" s="58"/>
      <c r="X139" s="58">
        <f t="shared" si="42"/>
        <v>0</v>
      </c>
      <c r="Y139" s="144"/>
      <c r="Z139" s="144"/>
      <c r="AA139" s="144"/>
      <c r="AB139" s="144"/>
    </row>
    <row r="140" spans="1:28" ht="12" customHeight="1" x14ac:dyDescent="0.3">
      <c r="A140" s="497"/>
      <c r="B140" s="15">
        <v>29</v>
      </c>
      <c r="C140" s="468">
        <f t="shared" si="43"/>
        <v>0</v>
      </c>
      <c r="D140" s="470"/>
      <c r="E140" s="468" t="str">
        <f t="shared" si="44"/>
        <v/>
      </c>
      <c r="F140" s="469"/>
      <c r="G140" s="469"/>
      <c r="H140" s="470"/>
      <c r="I140" s="468">
        <f t="shared" si="45"/>
        <v>0</v>
      </c>
      <c r="J140" s="469"/>
      <c r="K140" s="470"/>
      <c r="L140" s="67" t="str">
        <f t="shared" si="46"/>
        <v/>
      </c>
      <c r="M140" s="17">
        <f t="shared" si="38"/>
        <v>0</v>
      </c>
      <c r="N140" s="70" t="e">
        <f t="shared" si="47"/>
        <v>#VALUE!</v>
      </c>
      <c r="R140" s="58">
        <f t="shared" si="39"/>
        <v>0</v>
      </c>
      <c r="S140" s="83" t="str">
        <f t="shared" si="40"/>
        <v/>
      </c>
      <c r="T140" s="58">
        <f t="shared" si="48"/>
        <v>0</v>
      </c>
      <c r="U140" s="58" t="str">
        <f t="shared" si="48"/>
        <v/>
      </c>
      <c r="V140" s="58"/>
      <c r="W140" s="58"/>
      <c r="X140" s="58">
        <f t="shared" si="42"/>
        <v>0</v>
      </c>
      <c r="Y140" s="144"/>
      <c r="Z140" s="144"/>
      <c r="AA140" s="144"/>
      <c r="AB140" s="144"/>
    </row>
    <row r="141" spans="1:28" ht="12" customHeight="1" x14ac:dyDescent="0.3">
      <c r="A141" s="497"/>
      <c r="B141" s="15">
        <v>30</v>
      </c>
      <c r="C141" s="468">
        <f t="shared" si="43"/>
        <v>0</v>
      </c>
      <c r="D141" s="470"/>
      <c r="E141" s="468" t="str">
        <f t="shared" si="44"/>
        <v/>
      </c>
      <c r="F141" s="469"/>
      <c r="G141" s="469"/>
      <c r="H141" s="470"/>
      <c r="I141" s="468">
        <f t="shared" si="45"/>
        <v>0</v>
      </c>
      <c r="J141" s="469"/>
      <c r="K141" s="470"/>
      <c r="L141" s="67" t="str">
        <f t="shared" si="46"/>
        <v/>
      </c>
      <c r="M141" s="17">
        <f t="shared" si="38"/>
        <v>0</v>
      </c>
      <c r="N141" s="70" t="e">
        <f t="shared" si="47"/>
        <v>#VALUE!</v>
      </c>
      <c r="R141" s="58">
        <f t="shared" si="39"/>
        <v>0</v>
      </c>
      <c r="S141" s="83" t="str">
        <f t="shared" si="40"/>
        <v/>
      </c>
      <c r="T141" s="58">
        <f t="shared" si="48"/>
        <v>0</v>
      </c>
      <c r="U141" s="58" t="str">
        <f t="shared" si="48"/>
        <v/>
      </c>
      <c r="V141" s="58"/>
      <c r="W141" s="58"/>
      <c r="X141" s="58">
        <f t="shared" si="42"/>
        <v>0</v>
      </c>
      <c r="Y141" s="144"/>
      <c r="Z141" s="144"/>
      <c r="AA141" s="144"/>
      <c r="AB141" s="144"/>
    </row>
    <row r="142" spans="1:28" ht="12" customHeight="1" x14ac:dyDescent="0.3">
      <c r="A142" s="497"/>
      <c r="B142" s="15">
        <v>31</v>
      </c>
      <c r="C142" s="468">
        <f t="shared" si="43"/>
        <v>0</v>
      </c>
      <c r="D142" s="470"/>
      <c r="E142" s="468" t="str">
        <f t="shared" si="44"/>
        <v/>
      </c>
      <c r="F142" s="469"/>
      <c r="G142" s="469"/>
      <c r="H142" s="470"/>
      <c r="I142" s="468">
        <f t="shared" si="45"/>
        <v>0</v>
      </c>
      <c r="J142" s="469"/>
      <c r="K142" s="470"/>
      <c r="L142" s="67" t="str">
        <f t="shared" si="46"/>
        <v/>
      </c>
      <c r="M142" s="17">
        <f t="shared" si="38"/>
        <v>0</v>
      </c>
      <c r="N142" s="70" t="e">
        <f t="shared" si="47"/>
        <v>#VALUE!</v>
      </c>
      <c r="R142" s="58">
        <f t="shared" si="39"/>
        <v>0</v>
      </c>
      <c r="S142" s="83" t="str">
        <f t="shared" si="40"/>
        <v/>
      </c>
      <c r="T142" s="58">
        <f t="shared" si="48"/>
        <v>0</v>
      </c>
      <c r="U142" s="58" t="str">
        <f t="shared" si="48"/>
        <v/>
      </c>
      <c r="V142" s="58"/>
      <c r="W142" s="58"/>
      <c r="X142" s="58">
        <f t="shared" si="42"/>
        <v>0</v>
      </c>
      <c r="Y142" s="144"/>
      <c r="Z142" s="144"/>
      <c r="AA142" s="144"/>
      <c r="AB142" s="144"/>
    </row>
    <row r="143" spans="1:28" ht="12" customHeight="1" x14ac:dyDescent="0.3">
      <c r="A143" s="497"/>
      <c r="B143" s="15">
        <v>32</v>
      </c>
      <c r="C143" s="468">
        <f t="shared" si="43"/>
        <v>0</v>
      </c>
      <c r="D143" s="470"/>
      <c r="E143" s="468" t="str">
        <f t="shared" si="44"/>
        <v/>
      </c>
      <c r="F143" s="469"/>
      <c r="G143" s="469"/>
      <c r="H143" s="470"/>
      <c r="I143" s="468">
        <f t="shared" si="45"/>
        <v>0</v>
      </c>
      <c r="J143" s="469"/>
      <c r="K143" s="470"/>
      <c r="L143" s="67" t="str">
        <f t="shared" si="46"/>
        <v/>
      </c>
      <c r="M143" s="17">
        <f t="shared" si="38"/>
        <v>0</v>
      </c>
      <c r="N143" s="70" t="e">
        <f t="shared" si="47"/>
        <v>#VALUE!</v>
      </c>
      <c r="R143" s="58">
        <f t="shared" si="39"/>
        <v>0</v>
      </c>
      <c r="S143" s="83" t="str">
        <f t="shared" si="40"/>
        <v/>
      </c>
      <c r="T143" s="58">
        <f t="shared" si="48"/>
        <v>0</v>
      </c>
      <c r="U143" s="58" t="str">
        <f t="shared" si="48"/>
        <v/>
      </c>
      <c r="V143" s="58"/>
      <c r="W143" s="58"/>
      <c r="X143" s="58">
        <f t="shared" si="42"/>
        <v>0</v>
      </c>
      <c r="Y143" s="144"/>
      <c r="Z143" s="144"/>
      <c r="AA143" s="144"/>
      <c r="AB143" s="144"/>
    </row>
    <row r="144" spans="1:28" ht="12" customHeight="1" x14ac:dyDescent="0.3">
      <c r="A144" s="497"/>
      <c r="B144" s="15">
        <v>33</v>
      </c>
      <c r="C144" s="468">
        <f t="shared" si="43"/>
        <v>0</v>
      </c>
      <c r="D144" s="470"/>
      <c r="E144" s="468" t="str">
        <f t="shared" si="44"/>
        <v/>
      </c>
      <c r="F144" s="469"/>
      <c r="G144" s="469"/>
      <c r="H144" s="470"/>
      <c r="I144" s="468">
        <f t="shared" si="45"/>
        <v>0</v>
      </c>
      <c r="J144" s="469"/>
      <c r="K144" s="470"/>
      <c r="L144" s="67" t="str">
        <f t="shared" si="46"/>
        <v/>
      </c>
      <c r="M144" s="17">
        <f t="shared" si="38"/>
        <v>0</v>
      </c>
      <c r="N144" s="70" t="e">
        <f t="shared" si="47"/>
        <v>#VALUE!</v>
      </c>
      <c r="R144" s="58">
        <f t="shared" ref="R144:R161" si="49">IF($B144&lt;=$U$4,VLOOKUP($B144,YEQUIP,R$110,FALSE),0)</f>
        <v>0</v>
      </c>
      <c r="S144" s="83" t="str">
        <f t="shared" ref="S144:S161" si="50">IF(R144=$Y$4,Y37,IF($B144&lt;=$U$4,VLOOKUP($B144,YEQUIP,S$110,FALSE),0))</f>
        <v/>
      </c>
      <c r="T144" s="58">
        <f t="shared" si="48"/>
        <v>0</v>
      </c>
      <c r="U144" s="58" t="str">
        <f t="shared" si="48"/>
        <v/>
      </c>
      <c r="V144" s="58"/>
      <c r="W144" s="58"/>
      <c r="X144" s="58">
        <f t="shared" ref="X144:X161" si="51">IF($B144&lt;=$U$4,VLOOKUP($B144,YEQUIP,X$110,FALSE),0)</f>
        <v>0</v>
      </c>
      <c r="Y144" s="144"/>
      <c r="Z144" s="144"/>
      <c r="AA144" s="144"/>
      <c r="AB144" s="144"/>
    </row>
    <row r="145" spans="1:28" ht="12" customHeight="1" x14ac:dyDescent="0.3">
      <c r="A145" s="497"/>
      <c r="B145" s="15">
        <v>34</v>
      </c>
      <c r="C145" s="468">
        <f t="shared" si="43"/>
        <v>0</v>
      </c>
      <c r="D145" s="470"/>
      <c r="E145" s="468" t="str">
        <f t="shared" si="44"/>
        <v/>
      </c>
      <c r="F145" s="469"/>
      <c r="G145" s="469"/>
      <c r="H145" s="470"/>
      <c r="I145" s="468">
        <f t="shared" si="45"/>
        <v>0</v>
      </c>
      <c r="J145" s="469"/>
      <c r="K145" s="470"/>
      <c r="L145" s="67" t="str">
        <f t="shared" si="46"/>
        <v/>
      </c>
      <c r="M145" s="17">
        <f t="shared" si="38"/>
        <v>0</v>
      </c>
      <c r="N145" s="70" t="e">
        <f t="shared" si="47"/>
        <v>#VALUE!</v>
      </c>
      <c r="R145" s="58">
        <f t="shared" si="49"/>
        <v>0</v>
      </c>
      <c r="S145" s="83" t="str">
        <f t="shared" si="50"/>
        <v/>
      </c>
      <c r="T145" s="58">
        <f t="shared" si="48"/>
        <v>0</v>
      </c>
      <c r="U145" s="58" t="str">
        <f t="shared" si="48"/>
        <v/>
      </c>
      <c r="V145" s="58"/>
      <c r="W145" s="58"/>
      <c r="X145" s="58">
        <f t="shared" si="51"/>
        <v>0</v>
      </c>
      <c r="Y145" s="144"/>
      <c r="Z145" s="144"/>
      <c r="AA145" s="144"/>
      <c r="AB145" s="144"/>
    </row>
    <row r="146" spans="1:28" ht="12" customHeight="1" x14ac:dyDescent="0.3">
      <c r="A146" s="497"/>
      <c r="B146" s="15">
        <v>35</v>
      </c>
      <c r="C146" s="468">
        <f t="shared" si="43"/>
        <v>0</v>
      </c>
      <c r="D146" s="470"/>
      <c r="E146" s="468" t="str">
        <f t="shared" si="44"/>
        <v/>
      </c>
      <c r="F146" s="469"/>
      <c r="G146" s="469"/>
      <c r="H146" s="470"/>
      <c r="I146" s="468">
        <f t="shared" si="45"/>
        <v>0</v>
      </c>
      <c r="J146" s="469"/>
      <c r="K146" s="470"/>
      <c r="L146" s="67" t="str">
        <f t="shared" si="46"/>
        <v/>
      </c>
      <c r="M146" s="17">
        <f t="shared" si="38"/>
        <v>0</v>
      </c>
      <c r="N146" s="70" t="e">
        <f t="shared" si="47"/>
        <v>#VALUE!</v>
      </c>
      <c r="R146" s="58">
        <f t="shared" si="49"/>
        <v>0</v>
      </c>
      <c r="S146" s="83" t="str">
        <f t="shared" si="50"/>
        <v/>
      </c>
      <c r="T146" s="58">
        <f t="shared" si="48"/>
        <v>0</v>
      </c>
      <c r="U146" s="58" t="str">
        <f t="shared" si="48"/>
        <v/>
      </c>
      <c r="V146" s="58"/>
      <c r="W146" s="58"/>
      <c r="X146" s="58">
        <f t="shared" si="51"/>
        <v>0</v>
      </c>
      <c r="Y146" s="144"/>
      <c r="Z146" s="144"/>
      <c r="AA146" s="144"/>
      <c r="AB146" s="144"/>
    </row>
    <row r="147" spans="1:28" ht="12" customHeight="1" x14ac:dyDescent="0.3">
      <c r="A147" s="497"/>
      <c r="B147" s="15">
        <v>36</v>
      </c>
      <c r="C147" s="468">
        <f t="shared" si="43"/>
        <v>0</v>
      </c>
      <c r="D147" s="470"/>
      <c r="E147" s="468" t="str">
        <f t="shared" si="44"/>
        <v/>
      </c>
      <c r="F147" s="469"/>
      <c r="G147" s="469"/>
      <c r="H147" s="470"/>
      <c r="I147" s="468">
        <f t="shared" si="45"/>
        <v>0</v>
      </c>
      <c r="J147" s="469"/>
      <c r="K147" s="470"/>
      <c r="L147" s="67" t="str">
        <f t="shared" si="46"/>
        <v/>
      </c>
      <c r="M147" s="17">
        <f t="shared" si="38"/>
        <v>0</v>
      </c>
      <c r="N147" s="70" t="e">
        <f t="shared" si="47"/>
        <v>#VALUE!</v>
      </c>
      <c r="R147" s="58">
        <f t="shared" si="49"/>
        <v>0</v>
      </c>
      <c r="S147" s="83" t="str">
        <f t="shared" si="50"/>
        <v/>
      </c>
      <c r="T147" s="58">
        <f t="shared" si="48"/>
        <v>0</v>
      </c>
      <c r="U147" s="58" t="str">
        <f t="shared" si="48"/>
        <v/>
      </c>
      <c r="V147" s="58"/>
      <c r="W147" s="58"/>
      <c r="X147" s="58">
        <f t="shared" si="51"/>
        <v>0</v>
      </c>
      <c r="Y147" s="144"/>
      <c r="Z147" s="144"/>
      <c r="AA147" s="144"/>
      <c r="AB147" s="144"/>
    </row>
    <row r="148" spans="1:28" ht="12" customHeight="1" x14ac:dyDescent="0.3">
      <c r="A148" s="497"/>
      <c r="B148" s="15">
        <v>37</v>
      </c>
      <c r="C148" s="468">
        <f t="shared" si="43"/>
        <v>0</v>
      </c>
      <c r="D148" s="470"/>
      <c r="E148" s="468" t="str">
        <f t="shared" si="44"/>
        <v/>
      </c>
      <c r="F148" s="469"/>
      <c r="G148" s="469"/>
      <c r="H148" s="470"/>
      <c r="I148" s="468">
        <f t="shared" si="45"/>
        <v>0</v>
      </c>
      <c r="J148" s="469"/>
      <c r="K148" s="470"/>
      <c r="L148" s="67" t="str">
        <f t="shared" si="46"/>
        <v/>
      </c>
      <c r="M148" s="17">
        <f t="shared" si="38"/>
        <v>0</v>
      </c>
      <c r="N148" s="70" t="e">
        <f t="shared" si="47"/>
        <v>#VALUE!</v>
      </c>
      <c r="R148" s="58">
        <f t="shared" si="49"/>
        <v>0</v>
      </c>
      <c r="S148" s="83" t="str">
        <f t="shared" si="50"/>
        <v/>
      </c>
      <c r="T148" s="58">
        <f t="shared" si="48"/>
        <v>0</v>
      </c>
      <c r="U148" s="58" t="str">
        <f t="shared" si="48"/>
        <v/>
      </c>
      <c r="V148" s="58"/>
      <c r="W148" s="58"/>
      <c r="X148" s="58">
        <f t="shared" si="51"/>
        <v>0</v>
      </c>
      <c r="Y148" s="144"/>
      <c r="Z148" s="144"/>
      <c r="AA148" s="144"/>
      <c r="AB148" s="144"/>
    </row>
    <row r="149" spans="1:28" ht="12" customHeight="1" x14ac:dyDescent="0.3">
      <c r="A149" s="497"/>
      <c r="B149" s="15">
        <v>38</v>
      </c>
      <c r="C149" s="468">
        <f t="shared" si="43"/>
        <v>0</v>
      </c>
      <c r="D149" s="470"/>
      <c r="E149" s="468" t="str">
        <f t="shared" si="44"/>
        <v/>
      </c>
      <c r="F149" s="469"/>
      <c r="G149" s="469"/>
      <c r="H149" s="470"/>
      <c r="I149" s="468">
        <f t="shared" si="45"/>
        <v>0</v>
      </c>
      <c r="J149" s="469"/>
      <c r="K149" s="470"/>
      <c r="L149" s="67" t="str">
        <f t="shared" si="46"/>
        <v/>
      </c>
      <c r="M149" s="17">
        <f t="shared" si="38"/>
        <v>0</v>
      </c>
      <c r="N149" s="70" t="e">
        <f t="shared" si="47"/>
        <v>#VALUE!</v>
      </c>
      <c r="R149" s="58">
        <f t="shared" si="49"/>
        <v>0</v>
      </c>
      <c r="S149" s="83" t="str">
        <f t="shared" si="50"/>
        <v/>
      </c>
      <c r="T149" s="58">
        <f t="shared" si="48"/>
        <v>0</v>
      </c>
      <c r="U149" s="58" t="str">
        <f t="shared" si="48"/>
        <v/>
      </c>
      <c r="V149" s="58"/>
      <c r="W149" s="58"/>
      <c r="X149" s="58">
        <f t="shared" si="51"/>
        <v>0</v>
      </c>
      <c r="Y149" s="144"/>
      <c r="Z149" s="144"/>
      <c r="AA149" s="144"/>
      <c r="AB149" s="144"/>
    </row>
    <row r="150" spans="1:28" ht="12" customHeight="1" x14ac:dyDescent="0.3">
      <c r="A150" s="497"/>
      <c r="B150" s="15">
        <v>39</v>
      </c>
      <c r="C150" s="468">
        <f t="shared" si="43"/>
        <v>0</v>
      </c>
      <c r="D150" s="470"/>
      <c r="E150" s="468" t="str">
        <f t="shared" si="44"/>
        <v/>
      </c>
      <c r="F150" s="469"/>
      <c r="G150" s="469"/>
      <c r="H150" s="470"/>
      <c r="I150" s="468">
        <f t="shared" si="45"/>
        <v>0</v>
      </c>
      <c r="J150" s="469"/>
      <c r="K150" s="470"/>
      <c r="L150" s="67" t="str">
        <f t="shared" si="46"/>
        <v/>
      </c>
      <c r="M150" s="17">
        <f t="shared" si="38"/>
        <v>0</v>
      </c>
      <c r="N150" s="70" t="e">
        <f t="shared" si="47"/>
        <v>#VALUE!</v>
      </c>
      <c r="R150" s="58">
        <f t="shared" si="49"/>
        <v>0</v>
      </c>
      <c r="S150" s="83" t="str">
        <f t="shared" si="50"/>
        <v/>
      </c>
      <c r="T150" s="58">
        <f t="shared" si="48"/>
        <v>0</v>
      </c>
      <c r="U150" s="58" t="str">
        <f t="shared" si="48"/>
        <v/>
      </c>
      <c r="V150" s="58"/>
      <c r="W150" s="58"/>
      <c r="X150" s="58">
        <f t="shared" si="51"/>
        <v>0</v>
      </c>
      <c r="Y150" s="144"/>
      <c r="Z150" s="144"/>
      <c r="AA150" s="144"/>
      <c r="AB150" s="144"/>
    </row>
    <row r="151" spans="1:28" ht="12" customHeight="1" x14ac:dyDescent="0.3">
      <c r="A151" s="497"/>
      <c r="B151" s="15">
        <v>40</v>
      </c>
      <c r="C151" s="468">
        <f t="shared" si="43"/>
        <v>0</v>
      </c>
      <c r="D151" s="470"/>
      <c r="E151" s="468" t="str">
        <f t="shared" si="44"/>
        <v/>
      </c>
      <c r="F151" s="469"/>
      <c r="G151" s="469"/>
      <c r="H151" s="470"/>
      <c r="I151" s="468">
        <f t="shared" si="45"/>
        <v>0</v>
      </c>
      <c r="J151" s="469"/>
      <c r="K151" s="470"/>
      <c r="L151" s="67" t="str">
        <f t="shared" si="46"/>
        <v/>
      </c>
      <c r="M151" s="17">
        <f t="shared" si="38"/>
        <v>0</v>
      </c>
      <c r="N151" s="70" t="e">
        <f t="shared" si="47"/>
        <v>#VALUE!</v>
      </c>
      <c r="R151" s="58">
        <f t="shared" si="49"/>
        <v>0</v>
      </c>
      <c r="S151" s="83" t="str">
        <f t="shared" si="50"/>
        <v/>
      </c>
      <c r="T151" s="58">
        <f t="shared" si="48"/>
        <v>0</v>
      </c>
      <c r="U151" s="58" t="str">
        <f t="shared" si="48"/>
        <v/>
      </c>
      <c r="V151" s="58"/>
      <c r="W151" s="58"/>
      <c r="X151" s="58">
        <f t="shared" si="51"/>
        <v>0</v>
      </c>
      <c r="Y151" s="144"/>
      <c r="Z151" s="144"/>
      <c r="AA151" s="144"/>
      <c r="AB151" s="144"/>
    </row>
    <row r="152" spans="1:28" ht="12" customHeight="1" x14ac:dyDescent="0.3">
      <c r="A152" s="497"/>
      <c r="B152" s="15">
        <v>41</v>
      </c>
      <c r="C152" s="468">
        <f t="shared" si="43"/>
        <v>0</v>
      </c>
      <c r="D152" s="470"/>
      <c r="E152" s="468" t="str">
        <f t="shared" si="44"/>
        <v/>
      </c>
      <c r="F152" s="469"/>
      <c r="G152" s="469"/>
      <c r="H152" s="470"/>
      <c r="I152" s="468">
        <f t="shared" si="45"/>
        <v>0</v>
      </c>
      <c r="J152" s="469"/>
      <c r="K152" s="470"/>
      <c r="L152" s="67" t="str">
        <f t="shared" si="46"/>
        <v/>
      </c>
      <c r="M152" s="17">
        <f t="shared" si="38"/>
        <v>0</v>
      </c>
      <c r="N152" s="70" t="e">
        <f t="shared" si="47"/>
        <v>#VALUE!</v>
      </c>
      <c r="R152" s="58">
        <f t="shared" si="49"/>
        <v>0</v>
      </c>
      <c r="S152" s="83" t="str">
        <f t="shared" si="50"/>
        <v/>
      </c>
      <c r="T152" s="58">
        <f t="shared" ref="T152:U161" si="52">IF($B152&lt;=$U$4,VLOOKUP($B152,YEQUIP,T$110,FALSE),0)</f>
        <v>0</v>
      </c>
      <c r="U152" s="58" t="str">
        <f t="shared" si="52"/>
        <v/>
      </c>
      <c r="V152" s="58"/>
      <c r="W152" s="58"/>
      <c r="X152" s="58">
        <f t="shared" si="51"/>
        <v>0</v>
      </c>
      <c r="Y152" s="144"/>
      <c r="Z152" s="144"/>
      <c r="AA152" s="144"/>
      <c r="AB152" s="144"/>
    </row>
    <row r="153" spans="1:28" ht="12" customHeight="1" x14ac:dyDescent="0.3">
      <c r="A153" s="497"/>
      <c r="B153" s="15">
        <v>42</v>
      </c>
      <c r="C153" s="468">
        <f t="shared" si="43"/>
        <v>0</v>
      </c>
      <c r="D153" s="470"/>
      <c r="E153" s="468" t="str">
        <f t="shared" si="44"/>
        <v/>
      </c>
      <c r="F153" s="469"/>
      <c r="G153" s="469"/>
      <c r="H153" s="470"/>
      <c r="I153" s="468">
        <f t="shared" si="45"/>
        <v>0</v>
      </c>
      <c r="J153" s="469"/>
      <c r="K153" s="470"/>
      <c r="L153" s="67" t="str">
        <f t="shared" si="46"/>
        <v/>
      </c>
      <c r="M153" s="17">
        <f t="shared" si="38"/>
        <v>0</v>
      </c>
      <c r="N153" s="70" t="e">
        <f t="shared" si="47"/>
        <v>#VALUE!</v>
      </c>
      <c r="R153" s="58">
        <f t="shared" si="49"/>
        <v>0</v>
      </c>
      <c r="S153" s="83" t="str">
        <f t="shared" si="50"/>
        <v/>
      </c>
      <c r="T153" s="58">
        <f t="shared" si="52"/>
        <v>0</v>
      </c>
      <c r="U153" s="58" t="str">
        <f t="shared" si="52"/>
        <v/>
      </c>
      <c r="V153" s="58"/>
      <c r="W153" s="58"/>
      <c r="X153" s="58">
        <f t="shared" si="51"/>
        <v>0</v>
      </c>
      <c r="Y153" s="144"/>
      <c r="Z153" s="144"/>
      <c r="AA153" s="144"/>
      <c r="AB153" s="144"/>
    </row>
    <row r="154" spans="1:28" ht="12" customHeight="1" x14ac:dyDescent="0.3">
      <c r="A154" s="497"/>
      <c r="B154" s="15">
        <v>43</v>
      </c>
      <c r="C154" s="468">
        <f t="shared" si="43"/>
        <v>0</v>
      </c>
      <c r="D154" s="470"/>
      <c r="E154" s="468" t="str">
        <f t="shared" si="44"/>
        <v/>
      </c>
      <c r="F154" s="469"/>
      <c r="G154" s="469"/>
      <c r="H154" s="470"/>
      <c r="I154" s="468">
        <f t="shared" si="45"/>
        <v>0</v>
      </c>
      <c r="J154" s="469"/>
      <c r="K154" s="470"/>
      <c r="L154" s="67" t="str">
        <f t="shared" si="46"/>
        <v/>
      </c>
      <c r="M154" s="17">
        <f t="shared" si="38"/>
        <v>0</v>
      </c>
      <c r="N154" s="70" t="e">
        <f t="shared" si="47"/>
        <v>#VALUE!</v>
      </c>
      <c r="R154" s="58">
        <f t="shared" si="49"/>
        <v>0</v>
      </c>
      <c r="S154" s="83" t="str">
        <f t="shared" si="50"/>
        <v/>
      </c>
      <c r="T154" s="58">
        <f t="shared" si="52"/>
        <v>0</v>
      </c>
      <c r="U154" s="58" t="str">
        <f t="shared" si="52"/>
        <v/>
      </c>
      <c r="V154" s="58"/>
      <c r="W154" s="58"/>
      <c r="X154" s="58">
        <f t="shared" si="51"/>
        <v>0</v>
      </c>
      <c r="Y154" s="144"/>
      <c r="Z154" s="144"/>
      <c r="AA154" s="144"/>
      <c r="AB154" s="144"/>
    </row>
    <row r="155" spans="1:28" ht="12" customHeight="1" x14ac:dyDescent="0.3">
      <c r="A155" s="497"/>
      <c r="B155" s="15">
        <v>44</v>
      </c>
      <c r="C155" s="468">
        <f t="shared" si="43"/>
        <v>0</v>
      </c>
      <c r="D155" s="470"/>
      <c r="E155" s="468" t="str">
        <f t="shared" si="44"/>
        <v/>
      </c>
      <c r="F155" s="469"/>
      <c r="G155" s="469"/>
      <c r="H155" s="470"/>
      <c r="I155" s="468">
        <f t="shared" si="45"/>
        <v>0</v>
      </c>
      <c r="J155" s="469"/>
      <c r="K155" s="470"/>
      <c r="L155" s="67" t="str">
        <f t="shared" si="46"/>
        <v/>
      </c>
      <c r="M155" s="17">
        <f t="shared" si="38"/>
        <v>0</v>
      </c>
      <c r="N155" s="70" t="e">
        <f t="shared" si="47"/>
        <v>#VALUE!</v>
      </c>
      <c r="R155" s="58">
        <f t="shared" si="49"/>
        <v>0</v>
      </c>
      <c r="S155" s="83" t="str">
        <f t="shared" si="50"/>
        <v/>
      </c>
      <c r="T155" s="58">
        <f t="shared" si="52"/>
        <v>0</v>
      </c>
      <c r="U155" s="58" t="str">
        <f t="shared" si="52"/>
        <v/>
      </c>
      <c r="V155" s="58"/>
      <c r="W155" s="58"/>
      <c r="X155" s="58">
        <f t="shared" si="51"/>
        <v>0</v>
      </c>
      <c r="Y155" s="144"/>
      <c r="Z155" s="144"/>
      <c r="AA155" s="144"/>
      <c r="AB155" s="144"/>
    </row>
    <row r="156" spans="1:28" ht="12" customHeight="1" x14ac:dyDescent="0.3">
      <c r="A156" s="497"/>
      <c r="B156" s="15">
        <v>45</v>
      </c>
      <c r="C156" s="468">
        <f t="shared" si="43"/>
        <v>0</v>
      </c>
      <c r="D156" s="470"/>
      <c r="E156" s="468" t="str">
        <f t="shared" si="44"/>
        <v/>
      </c>
      <c r="F156" s="469"/>
      <c r="G156" s="469"/>
      <c r="H156" s="470"/>
      <c r="I156" s="468">
        <f t="shared" si="45"/>
        <v>0</v>
      </c>
      <c r="J156" s="469"/>
      <c r="K156" s="470"/>
      <c r="L156" s="67" t="str">
        <f t="shared" si="46"/>
        <v/>
      </c>
      <c r="M156" s="17">
        <f t="shared" si="38"/>
        <v>0</v>
      </c>
      <c r="N156" s="70" t="e">
        <f t="shared" si="47"/>
        <v>#VALUE!</v>
      </c>
      <c r="R156" s="58">
        <f t="shared" si="49"/>
        <v>0</v>
      </c>
      <c r="S156" s="83" t="str">
        <f t="shared" si="50"/>
        <v/>
      </c>
      <c r="T156" s="58">
        <f t="shared" si="52"/>
        <v>0</v>
      </c>
      <c r="U156" s="58" t="str">
        <f t="shared" si="52"/>
        <v/>
      </c>
      <c r="V156" s="58"/>
      <c r="W156" s="58"/>
      <c r="X156" s="58">
        <f t="shared" si="51"/>
        <v>0</v>
      </c>
      <c r="Y156" s="144"/>
      <c r="Z156" s="144"/>
      <c r="AA156" s="144"/>
      <c r="AB156" s="144"/>
    </row>
    <row r="157" spans="1:28" ht="12" customHeight="1" x14ac:dyDescent="0.3">
      <c r="A157" s="497"/>
      <c r="B157" s="15">
        <v>46</v>
      </c>
      <c r="C157" s="468">
        <f t="shared" si="43"/>
        <v>0</v>
      </c>
      <c r="D157" s="470"/>
      <c r="E157" s="468" t="str">
        <f t="shared" si="44"/>
        <v/>
      </c>
      <c r="F157" s="469"/>
      <c r="G157" s="469"/>
      <c r="H157" s="470"/>
      <c r="I157" s="468">
        <f t="shared" si="45"/>
        <v>0</v>
      </c>
      <c r="J157" s="469"/>
      <c r="K157" s="470"/>
      <c r="L157" s="67" t="str">
        <f t="shared" si="46"/>
        <v/>
      </c>
      <c r="M157" s="17">
        <f t="shared" si="38"/>
        <v>0</v>
      </c>
      <c r="N157" s="70" t="e">
        <f t="shared" si="47"/>
        <v>#VALUE!</v>
      </c>
      <c r="R157" s="58">
        <f t="shared" si="49"/>
        <v>0</v>
      </c>
      <c r="S157" s="83" t="str">
        <f t="shared" si="50"/>
        <v/>
      </c>
      <c r="T157" s="58">
        <f t="shared" si="52"/>
        <v>0</v>
      </c>
      <c r="U157" s="58" t="str">
        <f t="shared" si="52"/>
        <v/>
      </c>
      <c r="V157" s="58"/>
      <c r="W157" s="58"/>
      <c r="X157" s="58">
        <f t="shared" si="51"/>
        <v>0</v>
      </c>
      <c r="Y157" s="144"/>
      <c r="Z157" s="144"/>
      <c r="AA157" s="144"/>
      <c r="AB157" s="144"/>
    </row>
    <row r="158" spans="1:28" ht="12" customHeight="1" x14ac:dyDescent="0.3">
      <c r="A158" s="497"/>
      <c r="B158" s="15">
        <v>47</v>
      </c>
      <c r="C158" s="468">
        <f t="shared" si="43"/>
        <v>0</v>
      </c>
      <c r="D158" s="470"/>
      <c r="E158" s="468" t="str">
        <f t="shared" si="44"/>
        <v/>
      </c>
      <c r="F158" s="469"/>
      <c r="G158" s="469"/>
      <c r="H158" s="470"/>
      <c r="I158" s="468">
        <f t="shared" si="45"/>
        <v>0</v>
      </c>
      <c r="J158" s="469"/>
      <c r="K158" s="470"/>
      <c r="L158" s="67" t="str">
        <f t="shared" si="46"/>
        <v/>
      </c>
      <c r="M158" s="17">
        <f t="shared" si="38"/>
        <v>0</v>
      </c>
      <c r="N158" s="70" t="e">
        <f t="shared" si="47"/>
        <v>#VALUE!</v>
      </c>
      <c r="R158" s="58">
        <f t="shared" si="49"/>
        <v>0</v>
      </c>
      <c r="S158" s="83" t="str">
        <f t="shared" si="50"/>
        <v/>
      </c>
      <c r="T158" s="58">
        <f t="shared" si="52"/>
        <v>0</v>
      </c>
      <c r="U158" s="58" t="str">
        <f t="shared" si="52"/>
        <v/>
      </c>
      <c r="V158" s="58"/>
      <c r="W158" s="58"/>
      <c r="X158" s="58">
        <f t="shared" si="51"/>
        <v>0</v>
      </c>
      <c r="Y158" s="144"/>
      <c r="Z158" s="144"/>
      <c r="AA158" s="144"/>
      <c r="AB158" s="144"/>
    </row>
    <row r="159" spans="1:28" ht="12" customHeight="1" x14ac:dyDescent="0.3">
      <c r="A159" s="497"/>
      <c r="B159" s="15">
        <v>48</v>
      </c>
      <c r="C159" s="468">
        <f t="shared" si="43"/>
        <v>0</v>
      </c>
      <c r="D159" s="470"/>
      <c r="E159" s="468" t="str">
        <f t="shared" si="44"/>
        <v/>
      </c>
      <c r="F159" s="469"/>
      <c r="G159" s="469"/>
      <c r="H159" s="470"/>
      <c r="I159" s="468">
        <f t="shared" si="45"/>
        <v>0</v>
      </c>
      <c r="J159" s="469"/>
      <c r="K159" s="470"/>
      <c r="L159" s="67" t="str">
        <f t="shared" si="46"/>
        <v/>
      </c>
      <c r="M159" s="17">
        <f t="shared" si="38"/>
        <v>0</v>
      </c>
      <c r="N159" s="70" t="e">
        <f t="shared" si="47"/>
        <v>#VALUE!</v>
      </c>
      <c r="R159" s="58">
        <f t="shared" si="49"/>
        <v>0</v>
      </c>
      <c r="S159" s="83" t="str">
        <f t="shared" si="50"/>
        <v/>
      </c>
      <c r="T159" s="58">
        <f t="shared" si="52"/>
        <v>0</v>
      </c>
      <c r="U159" s="58" t="str">
        <f t="shared" si="52"/>
        <v/>
      </c>
      <c r="V159" s="58"/>
      <c r="W159" s="58"/>
      <c r="X159" s="58">
        <f t="shared" si="51"/>
        <v>0</v>
      </c>
      <c r="Y159" s="144"/>
      <c r="Z159" s="144"/>
      <c r="AA159" s="144"/>
      <c r="AB159" s="144"/>
    </row>
    <row r="160" spans="1:28" ht="12" customHeight="1" x14ac:dyDescent="0.3">
      <c r="A160" s="497"/>
      <c r="B160" s="15">
        <v>49</v>
      </c>
      <c r="C160" s="468">
        <f t="shared" si="43"/>
        <v>0</v>
      </c>
      <c r="D160" s="470"/>
      <c r="E160" s="468" t="str">
        <f t="shared" si="44"/>
        <v/>
      </c>
      <c r="F160" s="469"/>
      <c r="G160" s="469"/>
      <c r="H160" s="470"/>
      <c r="I160" s="468">
        <f t="shared" si="45"/>
        <v>0</v>
      </c>
      <c r="J160" s="469"/>
      <c r="K160" s="470"/>
      <c r="L160" s="67" t="str">
        <f t="shared" si="46"/>
        <v/>
      </c>
      <c r="M160" s="17">
        <f t="shared" si="38"/>
        <v>0</v>
      </c>
      <c r="N160" s="70" t="e">
        <f t="shared" si="47"/>
        <v>#VALUE!</v>
      </c>
      <c r="R160" s="58">
        <f t="shared" si="49"/>
        <v>0</v>
      </c>
      <c r="S160" s="83" t="str">
        <f t="shared" si="50"/>
        <v/>
      </c>
      <c r="T160" s="58">
        <f t="shared" si="52"/>
        <v>0</v>
      </c>
      <c r="U160" s="58" t="str">
        <f t="shared" si="52"/>
        <v/>
      </c>
      <c r="V160" s="58"/>
      <c r="W160" s="58"/>
      <c r="X160" s="58">
        <f t="shared" si="51"/>
        <v>0</v>
      </c>
      <c r="Y160" s="144"/>
      <c r="Z160" s="144"/>
      <c r="AA160" s="144"/>
      <c r="AB160" s="144"/>
    </row>
    <row r="161" spans="1:30" ht="12" customHeight="1" thickBot="1" x14ac:dyDescent="0.35">
      <c r="A161" s="497"/>
      <c r="B161" s="15">
        <v>50</v>
      </c>
      <c r="C161" s="498">
        <f t="shared" si="43"/>
        <v>0</v>
      </c>
      <c r="D161" s="499"/>
      <c r="E161" s="498" t="str">
        <f t="shared" si="44"/>
        <v/>
      </c>
      <c r="F161" s="560"/>
      <c r="G161" s="560"/>
      <c r="H161" s="499"/>
      <c r="I161" s="498">
        <f t="shared" si="45"/>
        <v>0</v>
      </c>
      <c r="J161" s="560"/>
      <c r="K161" s="499"/>
      <c r="L161" s="67" t="str">
        <f t="shared" si="46"/>
        <v/>
      </c>
      <c r="M161" s="17">
        <f t="shared" si="38"/>
        <v>0</v>
      </c>
      <c r="N161" s="70" t="e">
        <f t="shared" si="47"/>
        <v>#VALUE!</v>
      </c>
      <c r="R161" s="58">
        <f t="shared" si="49"/>
        <v>0</v>
      </c>
      <c r="S161" s="83" t="str">
        <f t="shared" si="50"/>
        <v/>
      </c>
      <c r="T161" s="58">
        <f t="shared" si="52"/>
        <v>0</v>
      </c>
      <c r="U161" s="58" t="str">
        <f t="shared" si="52"/>
        <v/>
      </c>
      <c r="V161" s="58"/>
      <c r="W161" s="58"/>
      <c r="X161" s="58">
        <f t="shared" si="51"/>
        <v>0</v>
      </c>
      <c r="Y161" s="144"/>
      <c r="Z161" s="144"/>
      <c r="AA161" s="144"/>
      <c r="AB161" s="144"/>
    </row>
    <row r="162" spans="1:30" ht="18" customHeight="1" thickTop="1" thickBot="1" x14ac:dyDescent="0.3">
      <c r="A162" s="506" t="s">
        <v>125</v>
      </c>
      <c r="B162" s="507"/>
      <c r="C162" s="507"/>
      <c r="D162" s="507"/>
      <c r="E162" s="507"/>
      <c r="F162" s="507"/>
      <c r="G162" s="507"/>
      <c r="H162" s="507"/>
      <c r="I162" s="507"/>
      <c r="J162" s="507"/>
      <c r="K162" s="507"/>
      <c r="L162" s="507"/>
      <c r="M162" s="507"/>
      <c r="N162" s="32" t="e">
        <f>SUM(N112:N161)</f>
        <v>#VALUE!</v>
      </c>
    </row>
    <row r="163" spans="1:30" ht="14.25" customHeight="1" thickTop="1" x14ac:dyDescent="0.3">
      <c r="A163" s="565"/>
      <c r="B163" s="566"/>
      <c r="C163" s="478" t="s">
        <v>131</v>
      </c>
      <c r="D163" s="580"/>
      <c r="E163" s="573" t="s">
        <v>130</v>
      </c>
      <c r="F163" s="574"/>
      <c r="G163" s="478" t="s">
        <v>129</v>
      </c>
      <c r="H163" s="479"/>
      <c r="I163" s="550" t="s">
        <v>98</v>
      </c>
      <c r="J163" s="551"/>
      <c r="K163" s="569" t="s">
        <v>128</v>
      </c>
      <c r="L163" s="570"/>
      <c r="M163" s="72" t="s">
        <v>99</v>
      </c>
      <c r="N163" s="486" t="s">
        <v>68</v>
      </c>
      <c r="R163" s="144"/>
      <c r="S163" s="144"/>
      <c r="T163" s="144"/>
      <c r="U163" s="144"/>
      <c r="V163" s="144"/>
      <c r="W163" s="144"/>
      <c r="X163" s="144"/>
      <c r="Y163" s="144"/>
      <c r="Z163" s="144"/>
      <c r="AA163" s="144"/>
      <c r="AB163" s="144"/>
    </row>
    <row r="164" spans="1:30" s="178" customFormat="1" ht="13.5" customHeight="1" thickBot="1" x14ac:dyDescent="0.35">
      <c r="A164" s="567"/>
      <c r="B164" s="568"/>
      <c r="C164" s="480"/>
      <c r="D164" s="581"/>
      <c r="E164" s="510"/>
      <c r="F164" s="512"/>
      <c r="G164" s="480"/>
      <c r="H164" s="481"/>
      <c r="I164" s="552"/>
      <c r="J164" s="553"/>
      <c r="K164" s="571"/>
      <c r="L164" s="572"/>
      <c r="M164" s="158">
        <f>Labour!AO14</f>
        <v>0.15</v>
      </c>
      <c r="N164" s="487"/>
      <c r="R164" s="144"/>
      <c r="S164" s="144"/>
      <c r="T164" s="144"/>
      <c r="U164" s="144"/>
      <c r="V164" s="144"/>
      <c r="W164" s="144"/>
      <c r="X164" s="144"/>
      <c r="Y164" s="144"/>
      <c r="Z164" s="144"/>
      <c r="AA164" s="144"/>
      <c r="AB164" s="144"/>
    </row>
    <row r="165" spans="1:30" ht="12.75" customHeight="1" thickTop="1" x14ac:dyDescent="0.3">
      <c r="A165" s="491" t="s">
        <v>124</v>
      </c>
      <c r="B165" s="11">
        <v>1</v>
      </c>
      <c r="C165" s="601">
        <f>Labour!GT11</f>
        <v>0</v>
      </c>
      <c r="D165" s="602"/>
      <c r="E165" s="594">
        <f>Labour!GU11</f>
        <v>0</v>
      </c>
      <c r="F165" s="598"/>
      <c r="G165" s="594">
        <f>Labour!GV11</f>
        <v>0</v>
      </c>
      <c r="H165" s="598"/>
      <c r="I165" s="603">
        <f>Labour!GW11</f>
        <v>0</v>
      </c>
      <c r="J165" s="604"/>
      <c r="K165" s="605">
        <f>Labour!GX11</f>
        <v>0</v>
      </c>
      <c r="L165" s="606"/>
      <c r="M165" s="14">
        <f>K165*$M$164</f>
        <v>0</v>
      </c>
      <c r="N165" s="69">
        <f>K165+M165</f>
        <v>0</v>
      </c>
      <c r="R165" s="144"/>
      <c r="S165" s="144"/>
      <c r="T165" s="144"/>
      <c r="U165" s="144"/>
      <c r="V165" s="144"/>
      <c r="W165" s="144"/>
      <c r="X165" s="144"/>
      <c r="Y165" s="144"/>
      <c r="Z165" s="144"/>
      <c r="AA165" s="144"/>
      <c r="AB165" s="144"/>
    </row>
    <row r="166" spans="1:30" ht="12" customHeight="1" x14ac:dyDescent="0.3">
      <c r="A166" s="492"/>
      <c r="B166" s="15">
        <v>2</v>
      </c>
      <c r="C166" s="595">
        <f>Labour!GT12</f>
        <v>0</v>
      </c>
      <c r="D166" s="596"/>
      <c r="E166" s="594">
        <f>Labour!GU12</f>
        <v>0</v>
      </c>
      <c r="F166" s="598"/>
      <c r="G166" s="594">
        <f>Labour!GV12</f>
        <v>0</v>
      </c>
      <c r="H166" s="598"/>
      <c r="I166" s="599">
        <f>Labour!GW12</f>
        <v>0</v>
      </c>
      <c r="J166" s="600"/>
      <c r="K166" s="597">
        <f>Labour!GX12</f>
        <v>0</v>
      </c>
      <c r="L166" s="598"/>
      <c r="M166" s="17">
        <f>K166*$M$164</f>
        <v>0</v>
      </c>
      <c r="N166" s="70">
        <f>K166+M166</f>
        <v>0</v>
      </c>
      <c r="R166" s="144"/>
      <c r="S166" s="144"/>
      <c r="T166" s="144"/>
      <c r="U166" s="144"/>
      <c r="V166" s="144"/>
      <c r="W166" s="144"/>
      <c r="X166" s="144"/>
      <c r="Y166" s="144"/>
      <c r="Z166" s="144"/>
      <c r="AA166" s="144"/>
      <c r="AB166" s="144"/>
    </row>
    <row r="167" spans="1:30" ht="12" customHeight="1" x14ac:dyDescent="0.3">
      <c r="A167" s="492"/>
      <c r="B167" s="15">
        <v>3</v>
      </c>
      <c r="C167" s="595">
        <f>Labour!GT13</f>
        <v>0</v>
      </c>
      <c r="D167" s="596"/>
      <c r="E167" s="594">
        <f>Labour!GU13</f>
        <v>0</v>
      </c>
      <c r="F167" s="598"/>
      <c r="G167" s="594">
        <f>Labour!GV13</f>
        <v>0</v>
      </c>
      <c r="H167" s="598"/>
      <c r="I167" s="599">
        <f>Labour!GW13</f>
        <v>0</v>
      </c>
      <c r="J167" s="600"/>
      <c r="K167" s="597">
        <f>Labour!GX13</f>
        <v>0</v>
      </c>
      <c r="L167" s="598"/>
      <c r="M167" s="17">
        <f>K167*$M$164</f>
        <v>0</v>
      </c>
      <c r="N167" s="70">
        <f>K167+M167</f>
        <v>0</v>
      </c>
      <c r="R167" s="144"/>
      <c r="S167" s="144"/>
      <c r="T167" s="144"/>
      <c r="U167" s="144"/>
      <c r="V167" s="144"/>
      <c r="W167" s="144"/>
      <c r="X167" s="144"/>
      <c r="Y167" s="144"/>
      <c r="Z167" s="144"/>
      <c r="AA167" s="144"/>
      <c r="AB167" s="144"/>
    </row>
    <row r="168" spans="1:30" ht="12" customHeight="1" x14ac:dyDescent="0.3">
      <c r="A168" s="492"/>
      <c r="B168" s="15">
        <v>4</v>
      </c>
      <c r="C168" s="613">
        <f>Labour!GT14</f>
        <v>0</v>
      </c>
      <c r="D168" s="614"/>
      <c r="E168" s="594">
        <f>Labour!GU14</f>
        <v>0</v>
      </c>
      <c r="F168" s="598"/>
      <c r="G168" s="594">
        <f>Labour!GV14</f>
        <v>0</v>
      </c>
      <c r="H168" s="598"/>
      <c r="I168" s="599">
        <f>Labour!GW14</f>
        <v>0</v>
      </c>
      <c r="J168" s="600"/>
      <c r="K168" s="597">
        <f>Labour!GX14</f>
        <v>0</v>
      </c>
      <c r="L168" s="598"/>
      <c r="M168" s="17">
        <f>K168*$M$164</f>
        <v>0</v>
      </c>
      <c r="N168" s="70">
        <f>K168+M168</f>
        <v>0</v>
      </c>
      <c r="R168" s="144"/>
      <c r="S168" s="144"/>
      <c r="T168" s="144"/>
      <c r="U168" s="144"/>
      <c r="V168" s="144"/>
      <c r="W168" s="144"/>
      <c r="X168" s="144"/>
      <c r="Y168" s="144"/>
      <c r="Z168" s="144"/>
      <c r="AA168" s="144"/>
      <c r="AB168" s="144"/>
    </row>
    <row r="169" spans="1:30" ht="12" customHeight="1" thickBot="1" x14ac:dyDescent="0.35">
      <c r="A169" s="493"/>
      <c r="B169" s="15">
        <v>5</v>
      </c>
      <c r="C169" s="607">
        <f>Labour!GT15</f>
        <v>0</v>
      </c>
      <c r="D169" s="608"/>
      <c r="E169" s="594">
        <f>Labour!GU15</f>
        <v>0</v>
      </c>
      <c r="F169" s="598"/>
      <c r="G169" s="594">
        <f>Labour!GV15</f>
        <v>0</v>
      </c>
      <c r="H169" s="598"/>
      <c r="I169" s="611">
        <f>Labour!GW15</f>
        <v>0</v>
      </c>
      <c r="J169" s="612"/>
      <c r="K169" s="609">
        <f>Labour!GX15</f>
        <v>0</v>
      </c>
      <c r="L169" s="610"/>
      <c r="M169" s="17">
        <f>K169*$M$164</f>
        <v>0</v>
      </c>
      <c r="N169" s="70">
        <f>K169+M169</f>
        <v>0</v>
      </c>
      <c r="Z169" s="144"/>
    </row>
    <row r="170" spans="1:30" ht="18" customHeight="1" thickTop="1" thickBot="1" x14ac:dyDescent="0.3">
      <c r="A170" s="506" t="s">
        <v>127</v>
      </c>
      <c r="B170" s="507"/>
      <c r="C170" s="507"/>
      <c r="D170" s="507"/>
      <c r="E170" s="507"/>
      <c r="F170" s="507"/>
      <c r="G170" s="507"/>
      <c r="H170" s="507"/>
      <c r="I170" s="507"/>
      <c r="J170" s="507"/>
      <c r="K170" s="507"/>
      <c r="L170" s="507"/>
      <c r="M170" s="507"/>
      <c r="N170" s="32">
        <f>SUM(N165:N169)</f>
        <v>0</v>
      </c>
    </row>
    <row r="171" spans="1:30" ht="18" customHeight="1" thickTop="1" x14ac:dyDescent="0.25">
      <c r="A171" s="565"/>
      <c r="B171" s="566"/>
      <c r="C171" s="566"/>
      <c r="D171" s="566"/>
      <c r="E171" s="566"/>
      <c r="F171" s="566"/>
      <c r="G171" s="566"/>
      <c r="H171" s="566"/>
      <c r="I171" s="566"/>
      <c r="J171" s="566"/>
      <c r="K171" s="110" t="str">
        <f>Labour!AN12</f>
        <v>Camp Sub:</v>
      </c>
      <c r="L171" s="107">
        <f>R171</f>
        <v>0</v>
      </c>
      <c r="M171" s="114">
        <f>Labour!AO12</f>
        <v>65</v>
      </c>
      <c r="N171" s="106">
        <f>M171*L171</f>
        <v>0</v>
      </c>
      <c r="R171" s="58">
        <f>SUM(V10:V109)</f>
        <v>0</v>
      </c>
    </row>
    <row r="172" spans="1:30" ht="18" customHeight="1" thickBot="1" x14ac:dyDescent="0.3">
      <c r="A172" s="520"/>
      <c r="B172" s="521"/>
      <c r="C172" s="521"/>
      <c r="D172" s="521"/>
      <c r="E172" s="521"/>
      <c r="F172" s="521"/>
      <c r="G172" s="521"/>
      <c r="H172" s="521"/>
      <c r="I172" s="521"/>
      <c r="J172" s="521"/>
      <c r="K172" s="111" t="str">
        <f>Labour!AN13</f>
        <v>Reg Sub:</v>
      </c>
      <c r="L172" s="173">
        <f>R172</f>
        <v>0</v>
      </c>
      <c r="M172" s="103">
        <f>Labour!AO13</f>
        <v>130</v>
      </c>
      <c r="N172" s="104">
        <f>M172*L172</f>
        <v>0</v>
      </c>
      <c r="R172" s="58">
        <f>SUM(W10:W109)</f>
        <v>0</v>
      </c>
    </row>
    <row r="173" spans="1:30" ht="12" customHeight="1" thickTop="1" x14ac:dyDescent="0.25">
      <c r="A173" s="520"/>
      <c r="B173" s="521"/>
      <c r="C173" s="521"/>
      <c r="D173" s="521"/>
      <c r="E173" s="521"/>
      <c r="F173" s="521"/>
      <c r="G173" s="521"/>
      <c r="H173" s="521"/>
      <c r="I173" s="521"/>
      <c r="J173" s="521"/>
      <c r="K173" s="586" t="s">
        <v>72</v>
      </c>
      <c r="L173" s="587"/>
      <c r="M173" s="588"/>
      <c r="N173" s="563">
        <f>N110</f>
        <v>0</v>
      </c>
    </row>
    <row r="174" spans="1:30" s="18" customFormat="1" ht="12" customHeight="1" thickBot="1" x14ac:dyDescent="0.35">
      <c r="A174" s="520"/>
      <c r="B174" s="521"/>
      <c r="C174" s="521"/>
      <c r="D174" s="521"/>
      <c r="E174" s="521"/>
      <c r="F174" s="521"/>
      <c r="G174" s="521"/>
      <c r="H174" s="521"/>
      <c r="I174" s="521"/>
      <c r="J174" s="521"/>
      <c r="K174" s="547"/>
      <c r="L174" s="548"/>
      <c r="M174" s="549"/>
      <c r="N174" s="564"/>
      <c r="AD174" s="85"/>
    </row>
    <row r="175" spans="1:30" ht="12" customHeight="1" x14ac:dyDescent="0.25">
      <c r="A175" s="520"/>
      <c r="B175" s="521"/>
      <c r="C175" s="521"/>
      <c r="D175" s="521"/>
      <c r="E175" s="521"/>
      <c r="F175" s="521"/>
      <c r="G175" s="521"/>
      <c r="H175" s="521"/>
      <c r="I175" s="521"/>
      <c r="J175" s="521"/>
      <c r="K175" s="538" t="s">
        <v>71</v>
      </c>
      <c r="L175" s="539"/>
      <c r="M175" s="540"/>
      <c r="N175" s="578" t="e">
        <f>N162</f>
        <v>#VALUE!</v>
      </c>
    </row>
    <row r="176" spans="1:30" ht="12" customHeight="1" thickBot="1" x14ac:dyDescent="0.3">
      <c r="A176" s="520"/>
      <c r="B176" s="521"/>
      <c r="C176" s="521"/>
      <c r="D176" s="521"/>
      <c r="E176" s="521"/>
      <c r="F176" s="521"/>
      <c r="G176" s="521"/>
      <c r="H176" s="521"/>
      <c r="I176" s="521"/>
      <c r="J176" s="521"/>
      <c r="K176" s="541"/>
      <c r="L176" s="542"/>
      <c r="M176" s="543"/>
      <c r="N176" s="579"/>
    </row>
    <row r="177" spans="1:14" ht="12" customHeight="1" x14ac:dyDescent="0.25">
      <c r="A177" s="520"/>
      <c r="B177" s="521"/>
      <c r="C177" s="521"/>
      <c r="D177" s="521"/>
      <c r="E177" s="521"/>
      <c r="F177" s="521"/>
      <c r="G177" s="521"/>
      <c r="H177" s="521"/>
      <c r="I177" s="521"/>
      <c r="J177" s="521"/>
      <c r="K177" s="538" t="s">
        <v>126</v>
      </c>
      <c r="L177" s="539"/>
      <c r="M177" s="540"/>
      <c r="N177" s="536">
        <f>N170</f>
        <v>0</v>
      </c>
    </row>
    <row r="178" spans="1:14" ht="12" customHeight="1" thickBot="1" x14ac:dyDescent="0.3">
      <c r="A178" s="520"/>
      <c r="B178" s="521"/>
      <c r="C178" s="521"/>
      <c r="D178" s="521"/>
      <c r="E178" s="521"/>
      <c r="F178" s="521"/>
      <c r="G178" s="521"/>
      <c r="H178" s="521"/>
      <c r="I178" s="521"/>
      <c r="J178" s="521"/>
      <c r="K178" s="541"/>
      <c r="L178" s="542"/>
      <c r="M178" s="543"/>
      <c r="N178" s="537"/>
    </row>
    <row r="179" spans="1:14" ht="32.25" customHeight="1" thickBot="1" x14ac:dyDescent="0.3">
      <c r="A179" s="520"/>
      <c r="B179" s="521"/>
      <c r="C179" s="521"/>
      <c r="D179" s="521"/>
      <c r="E179" s="521"/>
      <c r="F179" s="521"/>
      <c r="G179" s="521"/>
      <c r="H179" s="521"/>
      <c r="I179" s="521"/>
      <c r="J179" s="521"/>
      <c r="K179" s="575" t="s">
        <v>73</v>
      </c>
      <c r="L179" s="576"/>
      <c r="M179" s="577"/>
      <c r="N179" s="503" t="e">
        <f>SUM(N171:N178)</f>
        <v>#VALUE!</v>
      </c>
    </row>
    <row r="180" spans="1:14" ht="13.8" thickTop="1" x14ac:dyDescent="0.25">
      <c r="A180" s="520"/>
      <c r="B180" s="521"/>
      <c r="C180" s="521"/>
      <c r="D180" s="521"/>
      <c r="E180" s="521"/>
      <c r="F180" s="521"/>
      <c r="G180" s="521"/>
      <c r="H180" s="521"/>
      <c r="I180" s="521"/>
      <c r="J180" s="521"/>
      <c r="K180" s="561" t="s">
        <v>74</v>
      </c>
      <c r="L180" s="562"/>
      <c r="M180" s="562"/>
      <c r="N180" s="504"/>
    </row>
    <row r="181" spans="1:14" ht="20.25" customHeight="1" x14ac:dyDescent="0.3">
      <c r="A181" s="584"/>
      <c r="B181" s="585"/>
      <c r="C181" s="585"/>
      <c r="D181" s="585"/>
      <c r="E181" s="585"/>
      <c r="F181" s="585"/>
      <c r="G181" s="585"/>
      <c r="H181" s="585"/>
      <c r="I181" s="585"/>
      <c r="J181" s="585"/>
      <c r="K181" s="130" t="str">
        <f>N8</f>
        <v>I1000</v>
      </c>
      <c r="L181" s="131" t="str">
        <f ca="1">RIGHT(YEAR(M3),2)&amp;RIGHT("0"&amp;MONTH(M3),2)&amp;RIGHT("0"&amp;DAY(M3),2)</f>
        <v>170802</v>
      </c>
      <c r="M181" s="132" t="str">
        <f>Labour!EH3</f>
        <v>N</v>
      </c>
      <c r="N181" s="505"/>
    </row>
  </sheetData>
  <mergeCells count="321">
    <mergeCell ref="Y5:AF5"/>
    <mergeCell ref="D6:N6"/>
    <mergeCell ref="D7:N7"/>
    <mergeCell ref="Y7:AA7"/>
    <mergeCell ref="A1:N1"/>
    <mergeCell ref="A2:N2"/>
    <mergeCell ref="D3:K3"/>
    <mergeCell ref="M3:N3"/>
    <mergeCell ref="D4:K4"/>
    <mergeCell ref="M4:N4"/>
    <mergeCell ref="A8:C8"/>
    <mergeCell ref="D8:F8"/>
    <mergeCell ref="J8:K8"/>
    <mergeCell ref="L8:M8"/>
    <mergeCell ref="A9:B9"/>
    <mergeCell ref="C9:E9"/>
    <mergeCell ref="O4:P4"/>
    <mergeCell ref="A5:C7"/>
    <mergeCell ref="D5:N5"/>
    <mergeCell ref="C25:E25"/>
    <mergeCell ref="C26:E26"/>
    <mergeCell ref="C27:E27"/>
    <mergeCell ref="C28:E28"/>
    <mergeCell ref="C29:E29"/>
    <mergeCell ref="C30:E30"/>
    <mergeCell ref="C19:E19"/>
    <mergeCell ref="C20:E20"/>
    <mergeCell ref="C21:E21"/>
    <mergeCell ref="C22:E22"/>
    <mergeCell ref="C23:E23"/>
    <mergeCell ref="C24:E24"/>
    <mergeCell ref="C37:E37"/>
    <mergeCell ref="C38:E38"/>
    <mergeCell ref="C39:E39"/>
    <mergeCell ref="C40:E40"/>
    <mergeCell ref="C41:E41"/>
    <mergeCell ref="C42:E42"/>
    <mergeCell ref="C31:E31"/>
    <mergeCell ref="C32:E32"/>
    <mergeCell ref="C33:E33"/>
    <mergeCell ref="C34:E34"/>
    <mergeCell ref="C35:E35"/>
    <mergeCell ref="C36:E36"/>
    <mergeCell ref="C49:E49"/>
    <mergeCell ref="C50:E50"/>
    <mergeCell ref="C51:E51"/>
    <mergeCell ref="C52:E52"/>
    <mergeCell ref="C53:E53"/>
    <mergeCell ref="C54:E54"/>
    <mergeCell ref="C43:E43"/>
    <mergeCell ref="C44:E44"/>
    <mergeCell ref="C45:E45"/>
    <mergeCell ref="C46:E46"/>
    <mergeCell ref="C47:E47"/>
    <mergeCell ref="C48:E48"/>
    <mergeCell ref="C61:E61"/>
    <mergeCell ref="C62:E62"/>
    <mergeCell ref="C63:E63"/>
    <mergeCell ref="C64:E64"/>
    <mergeCell ref="C65:E65"/>
    <mergeCell ref="C66:E66"/>
    <mergeCell ref="C55:E55"/>
    <mergeCell ref="C56:E56"/>
    <mergeCell ref="C57:E57"/>
    <mergeCell ref="C58:E58"/>
    <mergeCell ref="C59:E59"/>
    <mergeCell ref="C60:E60"/>
    <mergeCell ref="C73:E73"/>
    <mergeCell ref="C74:E74"/>
    <mergeCell ref="C75:E75"/>
    <mergeCell ref="C76:E76"/>
    <mergeCell ref="C77:E77"/>
    <mergeCell ref="C78:E78"/>
    <mergeCell ref="C67:E67"/>
    <mergeCell ref="C68:E68"/>
    <mergeCell ref="C69:E69"/>
    <mergeCell ref="C70:E70"/>
    <mergeCell ref="C71:E71"/>
    <mergeCell ref="C72:E72"/>
    <mergeCell ref="C85:E85"/>
    <mergeCell ref="C86:E86"/>
    <mergeCell ref="C87:E87"/>
    <mergeCell ref="C88:E88"/>
    <mergeCell ref="C89:E89"/>
    <mergeCell ref="C90:E90"/>
    <mergeCell ref="C79:E79"/>
    <mergeCell ref="C80:E80"/>
    <mergeCell ref="C81:E81"/>
    <mergeCell ref="C82:E82"/>
    <mergeCell ref="C83:E83"/>
    <mergeCell ref="C84:E84"/>
    <mergeCell ref="C99:E99"/>
    <mergeCell ref="C100:E100"/>
    <mergeCell ref="C101:E101"/>
    <mergeCell ref="C102:E102"/>
    <mergeCell ref="C91:E91"/>
    <mergeCell ref="C92:E92"/>
    <mergeCell ref="C93:E93"/>
    <mergeCell ref="C94:E94"/>
    <mergeCell ref="C95:E95"/>
    <mergeCell ref="C96:E96"/>
    <mergeCell ref="C109:E109"/>
    <mergeCell ref="A110:M110"/>
    <mergeCell ref="A111:B111"/>
    <mergeCell ref="C111:D111"/>
    <mergeCell ref="E111:H111"/>
    <mergeCell ref="I111:K111"/>
    <mergeCell ref="C103:E103"/>
    <mergeCell ref="C104:E104"/>
    <mergeCell ref="C105:E105"/>
    <mergeCell ref="C106:E106"/>
    <mergeCell ref="C107:E107"/>
    <mergeCell ref="C108:E108"/>
    <mergeCell ref="A10:A109"/>
    <mergeCell ref="C10:E10"/>
    <mergeCell ref="C11:E11"/>
    <mergeCell ref="C12:E12"/>
    <mergeCell ref="C13:E13"/>
    <mergeCell ref="C14:E14"/>
    <mergeCell ref="C15:E15"/>
    <mergeCell ref="C16:E16"/>
    <mergeCell ref="C17:E17"/>
    <mergeCell ref="C18:E18"/>
    <mergeCell ref="C97:E97"/>
    <mergeCell ref="C98:E98"/>
    <mergeCell ref="C115:D115"/>
    <mergeCell ref="E115:H115"/>
    <mergeCell ref="I115:K115"/>
    <mergeCell ref="C116:D116"/>
    <mergeCell ref="E116:H116"/>
    <mergeCell ref="I116:K116"/>
    <mergeCell ref="A112:A161"/>
    <mergeCell ref="C112:D112"/>
    <mergeCell ref="E112:H112"/>
    <mergeCell ref="I112:K112"/>
    <mergeCell ref="C113:D113"/>
    <mergeCell ref="E113:H113"/>
    <mergeCell ref="I113:K113"/>
    <mergeCell ref="C114:D114"/>
    <mergeCell ref="E114:H114"/>
    <mergeCell ref="I114:K114"/>
    <mergeCell ref="C119:D119"/>
    <mergeCell ref="E119:H119"/>
    <mergeCell ref="I119:K119"/>
    <mergeCell ref="C120:D120"/>
    <mergeCell ref="E120:H120"/>
    <mergeCell ref="I120:K120"/>
    <mergeCell ref="C117:D117"/>
    <mergeCell ref="E117:H117"/>
    <mergeCell ref="I117:K117"/>
    <mergeCell ref="C118:D118"/>
    <mergeCell ref="E118:H118"/>
    <mergeCell ref="I118:K118"/>
    <mergeCell ref="C123:D123"/>
    <mergeCell ref="E123:H123"/>
    <mergeCell ref="I123:K123"/>
    <mergeCell ref="C124:D124"/>
    <mergeCell ref="E124:H124"/>
    <mergeCell ref="I124:K124"/>
    <mergeCell ref="C121:D121"/>
    <mergeCell ref="E121:H121"/>
    <mergeCell ref="I121:K121"/>
    <mergeCell ref="C122:D122"/>
    <mergeCell ref="E122:H122"/>
    <mergeCell ref="I122:K122"/>
    <mergeCell ref="C127:D127"/>
    <mergeCell ref="E127:H127"/>
    <mergeCell ref="I127:K127"/>
    <mergeCell ref="C128:D128"/>
    <mergeCell ref="E128:H128"/>
    <mergeCell ref="I128:K128"/>
    <mergeCell ref="C125:D125"/>
    <mergeCell ref="E125:H125"/>
    <mergeCell ref="I125:K125"/>
    <mergeCell ref="C126:D126"/>
    <mergeCell ref="E126:H126"/>
    <mergeCell ref="I126:K126"/>
    <mergeCell ref="C131:D131"/>
    <mergeCell ref="E131:H131"/>
    <mergeCell ref="I131:K131"/>
    <mergeCell ref="C132:D132"/>
    <mergeCell ref="E132:H132"/>
    <mergeCell ref="I132:K132"/>
    <mergeCell ref="C129:D129"/>
    <mergeCell ref="E129:H129"/>
    <mergeCell ref="I129:K129"/>
    <mergeCell ref="C130:D130"/>
    <mergeCell ref="E130:H130"/>
    <mergeCell ref="I130:K130"/>
    <mergeCell ref="C135:D135"/>
    <mergeCell ref="E135:H135"/>
    <mergeCell ref="I135:K135"/>
    <mergeCell ref="C136:D136"/>
    <mergeCell ref="E136:H136"/>
    <mergeCell ref="I136:K136"/>
    <mergeCell ref="C133:D133"/>
    <mergeCell ref="E133:H133"/>
    <mergeCell ref="I133:K133"/>
    <mergeCell ref="C134:D134"/>
    <mergeCell ref="E134:H134"/>
    <mergeCell ref="I134:K134"/>
    <mergeCell ref="C139:D139"/>
    <mergeCell ref="E139:H139"/>
    <mergeCell ref="I139:K139"/>
    <mergeCell ref="C140:D140"/>
    <mergeCell ref="E140:H140"/>
    <mergeCell ref="I140:K140"/>
    <mergeCell ref="C137:D137"/>
    <mergeCell ref="E137:H137"/>
    <mergeCell ref="I137:K137"/>
    <mergeCell ref="C138:D138"/>
    <mergeCell ref="E138:H138"/>
    <mergeCell ref="I138:K138"/>
    <mergeCell ref="C143:D143"/>
    <mergeCell ref="E143:H143"/>
    <mergeCell ref="I143:K143"/>
    <mergeCell ref="C144:D144"/>
    <mergeCell ref="E144:H144"/>
    <mergeCell ref="I144:K144"/>
    <mergeCell ref="C141:D141"/>
    <mergeCell ref="E141:H141"/>
    <mergeCell ref="I141:K141"/>
    <mergeCell ref="C142:D142"/>
    <mergeCell ref="E142:H142"/>
    <mergeCell ref="I142:K142"/>
    <mergeCell ref="C147:D147"/>
    <mergeCell ref="E147:H147"/>
    <mergeCell ref="I147:K147"/>
    <mergeCell ref="C148:D148"/>
    <mergeCell ref="E148:H148"/>
    <mergeCell ref="I148:K148"/>
    <mergeCell ref="C145:D145"/>
    <mergeCell ref="E145:H145"/>
    <mergeCell ref="I145:K145"/>
    <mergeCell ref="C146:D146"/>
    <mergeCell ref="E146:H146"/>
    <mergeCell ref="I146:K146"/>
    <mergeCell ref="C151:D151"/>
    <mergeCell ref="E151:H151"/>
    <mergeCell ref="I151:K151"/>
    <mergeCell ref="C152:D152"/>
    <mergeCell ref="E152:H152"/>
    <mergeCell ref="I152:K152"/>
    <mergeCell ref="C149:D149"/>
    <mergeCell ref="E149:H149"/>
    <mergeCell ref="I149:K149"/>
    <mergeCell ref="C150:D150"/>
    <mergeCell ref="E150:H150"/>
    <mergeCell ref="I150:K150"/>
    <mergeCell ref="C155:D155"/>
    <mergeCell ref="E155:H155"/>
    <mergeCell ref="I155:K155"/>
    <mergeCell ref="C156:D156"/>
    <mergeCell ref="E156:H156"/>
    <mergeCell ref="I156:K156"/>
    <mergeCell ref="C153:D153"/>
    <mergeCell ref="E153:H153"/>
    <mergeCell ref="I153:K153"/>
    <mergeCell ref="C154:D154"/>
    <mergeCell ref="E154:H154"/>
    <mergeCell ref="I154:K154"/>
    <mergeCell ref="C159:D159"/>
    <mergeCell ref="E159:H159"/>
    <mergeCell ref="I159:K159"/>
    <mergeCell ref="C160:D160"/>
    <mergeCell ref="E160:H160"/>
    <mergeCell ref="I160:K160"/>
    <mergeCell ref="C157:D157"/>
    <mergeCell ref="E157:H157"/>
    <mergeCell ref="I157:K157"/>
    <mergeCell ref="C158:D158"/>
    <mergeCell ref="E158:H158"/>
    <mergeCell ref="I158:K158"/>
    <mergeCell ref="C161:D161"/>
    <mergeCell ref="E161:H161"/>
    <mergeCell ref="I161:K161"/>
    <mergeCell ref="A162:M162"/>
    <mergeCell ref="A163:B164"/>
    <mergeCell ref="C163:D164"/>
    <mergeCell ref="E163:F164"/>
    <mergeCell ref="G163:H164"/>
    <mergeCell ref="I163:J164"/>
    <mergeCell ref="K163:L164"/>
    <mergeCell ref="I166:J166"/>
    <mergeCell ref="K166:L166"/>
    <mergeCell ref="C167:D167"/>
    <mergeCell ref="E167:F167"/>
    <mergeCell ref="G167:H167"/>
    <mergeCell ref="I167:J167"/>
    <mergeCell ref="K167:L167"/>
    <mergeCell ref="N163:N164"/>
    <mergeCell ref="A165:A169"/>
    <mergeCell ref="C165:D165"/>
    <mergeCell ref="E165:F165"/>
    <mergeCell ref="G165:H165"/>
    <mergeCell ref="I165:J165"/>
    <mergeCell ref="K165:L165"/>
    <mergeCell ref="C166:D166"/>
    <mergeCell ref="E166:F166"/>
    <mergeCell ref="G166:H166"/>
    <mergeCell ref="C168:D168"/>
    <mergeCell ref="E168:F168"/>
    <mergeCell ref="G168:H168"/>
    <mergeCell ref="I168:J168"/>
    <mergeCell ref="K168:L168"/>
    <mergeCell ref="C169:D169"/>
    <mergeCell ref="E169:F169"/>
    <mergeCell ref="G169:H169"/>
    <mergeCell ref="I169:J169"/>
    <mergeCell ref="K169:L169"/>
    <mergeCell ref="K180:M180"/>
    <mergeCell ref="A170:M170"/>
    <mergeCell ref="A171:J181"/>
    <mergeCell ref="K173:M174"/>
    <mergeCell ref="N173:N174"/>
    <mergeCell ref="K175:M176"/>
    <mergeCell ref="N175:N176"/>
    <mergeCell ref="K177:M178"/>
    <mergeCell ref="N177:N178"/>
    <mergeCell ref="K179:M179"/>
    <mergeCell ref="N179:N181"/>
  </mergeCells>
  <printOptions horizontalCentered="1" verticalCentered="1" gridLines="1"/>
  <pageMargins left="0.2" right="0.2" top="0.02" bottom="0.02" header="0.2" footer="0.5"/>
  <pageSetup scale="69" orientation="portrait" horizontalDpi="300" r:id="rId1"/>
  <headerFooter alignWithMargins="0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>
    <pageSetUpPr fitToPage="1"/>
  </sheetPr>
  <dimension ref="A1:AG181"/>
  <sheetViews>
    <sheetView workbookViewId="0">
      <selection sqref="A1:N1"/>
    </sheetView>
    <sheetView workbookViewId="1">
      <selection sqref="A1:N1"/>
    </sheetView>
  </sheetViews>
  <sheetFormatPr defaultColWidth="9.109375" defaultRowHeight="13.2" x14ac:dyDescent="0.25"/>
  <cols>
    <col min="1" max="1" width="2.6640625" style="2" customWidth="1"/>
    <col min="2" max="2" width="3.44140625" style="2" customWidth="1"/>
    <col min="3" max="3" width="8.44140625" style="2" customWidth="1"/>
    <col min="4" max="4" width="14.33203125" style="2" customWidth="1"/>
    <col min="5" max="5" width="7.109375" style="2" customWidth="1"/>
    <col min="6" max="6" width="5.6640625" style="2" customWidth="1"/>
    <col min="7" max="7" width="5" style="2" customWidth="1"/>
    <col min="8" max="8" width="4.33203125" style="2" customWidth="1"/>
    <col min="9" max="9" width="7.5546875" style="2" customWidth="1"/>
    <col min="10" max="10" width="9.44140625" style="2" customWidth="1"/>
    <col min="11" max="13" width="9.5546875" style="2" customWidth="1"/>
    <col min="14" max="14" width="16.44140625" style="2" customWidth="1"/>
    <col min="15" max="15" width="9.109375" style="2"/>
    <col min="16" max="16" width="2.88671875" style="2" customWidth="1"/>
    <col min="17" max="17" width="3.6640625" style="2" customWidth="1"/>
    <col min="18" max="18" width="18.33203125" style="2" customWidth="1"/>
    <col min="19" max="19" width="9.109375" style="2" customWidth="1"/>
    <col min="20" max="20" width="10.109375" style="2" customWidth="1"/>
    <col min="21" max="29" width="9.109375" style="2" customWidth="1"/>
    <col min="30" max="30" width="4.44140625" style="178" customWidth="1"/>
    <col min="31" max="31" width="4.109375" style="2" customWidth="1"/>
    <col min="32" max="32" width="4.5546875" style="2" customWidth="1"/>
    <col min="33" max="33" width="9.109375" style="2" customWidth="1"/>
    <col min="34" max="16384" width="9.109375" style="2"/>
  </cols>
  <sheetData>
    <row r="1" spans="1:33" x14ac:dyDescent="0.25">
      <c r="A1" s="517" t="s">
        <v>54</v>
      </c>
      <c r="B1" s="518"/>
      <c r="C1" s="518"/>
      <c r="D1" s="518"/>
      <c r="E1" s="518"/>
      <c r="F1" s="518"/>
      <c r="G1" s="518"/>
      <c r="H1" s="518"/>
      <c r="I1" s="518"/>
      <c r="J1" s="518"/>
      <c r="K1" s="518"/>
      <c r="L1" s="518"/>
      <c r="M1" s="518"/>
      <c r="N1" s="519"/>
    </row>
    <row r="2" spans="1:33" ht="18.75" customHeight="1" x14ac:dyDescent="0.25">
      <c r="A2" s="520" t="s">
        <v>55</v>
      </c>
      <c r="B2" s="521"/>
      <c r="C2" s="521"/>
      <c r="D2" s="521"/>
      <c r="E2" s="521"/>
      <c r="F2" s="521"/>
      <c r="G2" s="521"/>
      <c r="H2" s="521"/>
      <c r="I2" s="521"/>
      <c r="J2" s="521"/>
      <c r="K2" s="521"/>
      <c r="L2" s="521"/>
      <c r="M2" s="521"/>
      <c r="N2" s="522"/>
      <c r="U2" s="76" t="s">
        <v>78</v>
      </c>
      <c r="V2" s="108"/>
      <c r="W2" s="108"/>
    </row>
    <row r="3" spans="1:33" ht="19.5" customHeight="1" x14ac:dyDescent="0.25">
      <c r="A3" s="30" t="s">
        <v>56</v>
      </c>
      <c r="B3" s="68"/>
      <c r="C3" s="68"/>
      <c r="D3" s="523" t="str">
        <f>Labour!AM7</f>
        <v/>
      </c>
      <c r="E3" s="523"/>
      <c r="F3" s="523"/>
      <c r="G3" s="523"/>
      <c r="H3" s="523"/>
      <c r="I3" s="523"/>
      <c r="J3" s="523"/>
      <c r="K3" s="523"/>
      <c r="L3" s="3" t="s">
        <v>57</v>
      </c>
      <c r="M3" s="524">
        <f ca="1">Labour!AM3</f>
        <v>42949</v>
      </c>
      <c r="N3" s="525"/>
      <c r="R3" s="73"/>
      <c r="S3" s="74" t="s">
        <v>134</v>
      </c>
      <c r="T3" s="75">
        <v>100</v>
      </c>
      <c r="U3" s="77">
        <f>Labour!AA17</f>
        <v>0</v>
      </c>
      <c r="V3" s="109"/>
      <c r="W3" s="109"/>
    </row>
    <row r="4" spans="1:33" ht="19.5" customHeight="1" x14ac:dyDescent="0.25">
      <c r="A4" s="30" t="s">
        <v>58</v>
      </c>
      <c r="B4" s="68"/>
      <c r="C4" s="68"/>
      <c r="D4" s="616">
        <f>Labour!EF6</f>
        <v>0</v>
      </c>
      <c r="E4" s="617"/>
      <c r="F4" s="617"/>
      <c r="G4" s="617"/>
      <c r="H4" s="617"/>
      <c r="I4" s="617"/>
      <c r="J4" s="617"/>
      <c r="K4" s="617"/>
      <c r="L4" s="3" t="s">
        <v>75</v>
      </c>
      <c r="M4" s="616">
        <f>Labour!EF5</f>
        <v>0</v>
      </c>
      <c r="N4" s="618"/>
      <c r="O4" s="615"/>
      <c r="P4" s="615"/>
      <c r="R4" s="73"/>
      <c r="S4" s="74" t="s">
        <v>135</v>
      </c>
      <c r="T4" s="75">
        <v>50</v>
      </c>
      <c r="U4" s="86">
        <f>Equipment!AB6</f>
        <v>143</v>
      </c>
      <c r="V4" s="109"/>
      <c r="W4" s="109"/>
      <c r="Y4" s="89" t="str">
        <f>Equipment!AK7</f>
        <v>Operator Service Trucks</v>
      </c>
      <c r="Z4" s="82"/>
      <c r="AA4" s="82"/>
      <c r="AB4" s="90">
        <f>SUM(AG10:AG109)</f>
        <v>0</v>
      </c>
    </row>
    <row r="5" spans="1:33" ht="14.4" x14ac:dyDescent="0.3">
      <c r="A5" s="526" t="s">
        <v>59</v>
      </c>
      <c r="B5" s="527"/>
      <c r="C5" s="527"/>
      <c r="D5" s="533"/>
      <c r="E5" s="534"/>
      <c r="F5" s="534"/>
      <c r="G5" s="534"/>
      <c r="H5" s="534"/>
      <c r="I5" s="534"/>
      <c r="J5" s="534"/>
      <c r="K5" s="534"/>
      <c r="L5" s="534"/>
      <c r="M5" s="534"/>
      <c r="N5" s="535"/>
      <c r="Y5" s="477" t="str">
        <f>CONCATENATE(AF10,AF11,AF12,AF13,AF14,AF15,AF16,AF17,AF18,AF19,AF20,AF21,AF22,AF23,AF24,AF25,AF26,AF27,AF28,AF29,AF30,AF31,AF32,AF33,AF34,AF35,AF36,AF37,AF38,AF39,AF40,AF41,AF42,AF43,AF44,AF45,AF46,AF47,AF48,AF49,AF50,AF51,AF52,AF53,AF54,AF55,AF56,AF57,AF58,AF59,AF60,AF61,AF62,AF63,AF64,AF65,AF66,AF67,AF68,AF69,AF70,AF71,AF72,AF73,AF74,AF75,AF76,AF77,AF78,AF79,AF80,AF81,AF82,AF83,AF84,AF85,AF86,AF87,AF88,AF89,AF90,AF91,AF92,AF93,AF94,AF95,AF96,AF97,AF98,AF99,AF100,AF101,AF102,AF103,AF104,AF105,AF106,AF107,AF108,AF109)</f>
        <v/>
      </c>
      <c r="Z5" s="477"/>
      <c r="AA5" s="477"/>
      <c r="AB5" s="477"/>
      <c r="AC5" s="477"/>
      <c r="AD5" s="477"/>
      <c r="AE5" s="477"/>
      <c r="AF5" s="477"/>
    </row>
    <row r="6" spans="1:33" ht="14.4" x14ac:dyDescent="0.3">
      <c r="A6" s="528"/>
      <c r="B6" s="527"/>
      <c r="C6" s="527"/>
      <c r="D6" s="533"/>
      <c r="E6" s="534"/>
      <c r="F6" s="534"/>
      <c r="G6" s="534"/>
      <c r="H6" s="534"/>
      <c r="I6" s="534"/>
      <c r="J6" s="534"/>
      <c r="K6" s="534"/>
      <c r="L6" s="534"/>
      <c r="M6" s="534"/>
      <c r="N6" s="535"/>
    </row>
    <row r="7" spans="1:33" x14ac:dyDescent="0.25">
      <c r="A7" s="528"/>
      <c r="B7" s="527"/>
      <c r="C7" s="527"/>
      <c r="D7" s="590"/>
      <c r="E7" s="590"/>
      <c r="F7" s="590"/>
      <c r="G7" s="590"/>
      <c r="H7" s="590"/>
      <c r="I7" s="590"/>
      <c r="J7" s="590"/>
      <c r="K7" s="590"/>
      <c r="L7" s="590"/>
      <c r="M7" s="590"/>
      <c r="N7" s="591"/>
      <c r="R7" s="20"/>
      <c r="S7" s="20"/>
      <c r="T7" s="20"/>
      <c r="U7" s="20"/>
      <c r="V7" s="20"/>
      <c r="W7" s="20"/>
      <c r="Y7" s="500" t="str">
        <f>J9</f>
        <v>UNITS (hr,day,m)</v>
      </c>
      <c r="Z7" s="501"/>
      <c r="AA7" s="502"/>
      <c r="AB7" s="20"/>
      <c r="AD7" s="178">
        <f>SUM(AD10:AD109)</f>
        <v>0</v>
      </c>
    </row>
    <row r="8" spans="1:33" ht="13.8" thickBot="1" x14ac:dyDescent="0.3">
      <c r="A8" s="513"/>
      <c r="B8" s="514"/>
      <c r="C8" s="514"/>
      <c r="D8" s="514"/>
      <c r="E8" s="514"/>
      <c r="F8" s="514"/>
      <c r="G8" s="174"/>
      <c r="H8" s="175"/>
      <c r="I8" s="174"/>
      <c r="J8" s="515"/>
      <c r="K8" s="515"/>
      <c r="L8" s="516" t="s">
        <v>60</v>
      </c>
      <c r="M8" s="516"/>
      <c r="N8" s="31" t="str">
        <f>Labour!AO5</f>
        <v>I1000</v>
      </c>
      <c r="R8" s="20" t="str">
        <f>C9</f>
        <v>EMPLOYEE</v>
      </c>
      <c r="S8" s="20" t="str">
        <f>F9</f>
        <v>TRK</v>
      </c>
      <c r="T8" s="19" t="s">
        <v>146</v>
      </c>
      <c r="U8" s="20" t="str">
        <f>H9</f>
        <v>SUB</v>
      </c>
      <c r="V8" s="20">
        <f>Labour!AO12</f>
        <v>65</v>
      </c>
      <c r="W8" s="20">
        <f>Labour!AO13</f>
        <v>130</v>
      </c>
      <c r="X8" s="20" t="str">
        <f>I9</f>
        <v>CLASS</v>
      </c>
      <c r="Y8" s="21" t="s">
        <v>19</v>
      </c>
      <c r="Z8" s="22" t="s">
        <v>21</v>
      </c>
      <c r="AA8" s="23" t="s">
        <v>12</v>
      </c>
      <c r="AB8" s="20" t="str">
        <f>K9</f>
        <v>Rate</v>
      </c>
      <c r="AC8" s="20" t="str">
        <f>L9</f>
        <v>OT HRS</v>
      </c>
      <c r="AD8" s="29" t="s">
        <v>147</v>
      </c>
    </row>
    <row r="9" spans="1:33" s="178" customFormat="1" ht="26.25" customHeight="1" thickTop="1" thickBot="1" x14ac:dyDescent="0.3">
      <c r="A9" s="494"/>
      <c r="B9" s="495"/>
      <c r="C9" s="510" t="s">
        <v>76</v>
      </c>
      <c r="D9" s="511"/>
      <c r="E9" s="512"/>
      <c r="F9" s="5" t="s">
        <v>61</v>
      </c>
      <c r="G9" s="8" t="s">
        <v>145</v>
      </c>
      <c r="H9" s="6" t="s">
        <v>62</v>
      </c>
      <c r="I9" s="172" t="s">
        <v>63</v>
      </c>
      <c r="J9" s="8" t="s">
        <v>64</v>
      </c>
      <c r="K9" s="9" t="s">
        <v>65</v>
      </c>
      <c r="L9" s="8" t="s">
        <v>66</v>
      </c>
      <c r="M9" s="6" t="s">
        <v>67</v>
      </c>
      <c r="N9" s="172" t="s">
        <v>68</v>
      </c>
      <c r="R9" s="88">
        <f>Labour!AA5</f>
        <v>14</v>
      </c>
      <c r="S9" s="176">
        <f>R9+11</f>
        <v>25</v>
      </c>
      <c r="T9" s="171">
        <f>Labour!AA6</f>
        <v>185</v>
      </c>
      <c r="U9" s="176">
        <f>T9+1</f>
        <v>186</v>
      </c>
      <c r="V9" s="176">
        <f>R9+9</f>
        <v>23</v>
      </c>
      <c r="W9" s="176">
        <f>V9</f>
        <v>23</v>
      </c>
      <c r="X9" s="176">
        <f>R9+5</f>
        <v>19</v>
      </c>
      <c r="Y9" s="176">
        <f>T9-3</f>
        <v>182</v>
      </c>
      <c r="Z9" s="176">
        <f>T9-1</f>
        <v>184</v>
      </c>
      <c r="AA9" s="24"/>
      <c r="AB9" s="176">
        <f>R9+6</f>
        <v>20</v>
      </c>
      <c r="AC9" s="177">
        <f>T9-2</f>
        <v>183</v>
      </c>
      <c r="AD9" s="29" t="s">
        <v>5</v>
      </c>
    </row>
    <row r="10" spans="1:33" ht="12.75" customHeight="1" thickTop="1" x14ac:dyDescent="0.25">
      <c r="A10" s="496" t="s">
        <v>69</v>
      </c>
      <c r="B10" s="11">
        <v>1</v>
      </c>
      <c r="C10" s="474">
        <f>R10</f>
        <v>0</v>
      </c>
      <c r="D10" s="475"/>
      <c r="E10" s="476"/>
      <c r="F10" s="12">
        <f>S10</f>
        <v>0</v>
      </c>
      <c r="G10" s="12">
        <f>T10</f>
        <v>0</v>
      </c>
      <c r="H10" s="12">
        <f>U10</f>
        <v>0</v>
      </c>
      <c r="I10" s="12">
        <f t="shared" ref="I10:I73" si="0">X10</f>
        <v>0</v>
      </c>
      <c r="J10" s="67">
        <f>AA10</f>
        <v>0</v>
      </c>
      <c r="K10" s="13">
        <f>AB10</f>
        <v>0</v>
      </c>
      <c r="L10" s="12">
        <f>AC10</f>
        <v>0</v>
      </c>
      <c r="M10" s="14">
        <f>IF(L10&gt;0,VLOOKUP(I10,Labour!$AR$1:$AT$15,3,FALSE),0)</f>
        <v>0</v>
      </c>
      <c r="N10" s="69">
        <f t="shared" ref="N10:N73" si="1">J10*K10+L10*M10</f>
        <v>0</v>
      </c>
      <c r="R10" s="83">
        <f t="shared" ref="R10:U29" si="2">IF($B10&lt;=$U$3,VLOOKUP($B10,ZTABLE,R$9,FALSE),0)</f>
        <v>0</v>
      </c>
      <c r="S10" s="83">
        <f t="shared" si="2"/>
        <v>0</v>
      </c>
      <c r="T10" s="83">
        <f t="shared" si="2"/>
        <v>0</v>
      </c>
      <c r="U10" s="83">
        <f t="shared" si="2"/>
        <v>0</v>
      </c>
      <c r="V10" s="83">
        <f t="shared" ref="V10:W29" si="3">IF($B10&lt;=$U$3,IF(VLOOKUP($B10,ZTABLE,V$9,FALSE)=V$8,$U10,0),0)</f>
        <v>0</v>
      </c>
      <c r="W10" s="83">
        <f t="shared" si="3"/>
        <v>0</v>
      </c>
      <c r="X10" s="83">
        <f t="shared" ref="X10:Z29" si="4">IF($B10&lt;=$U$3,VLOOKUP($B10,ZTABLE,X$9,FALSE),0)</f>
        <v>0</v>
      </c>
      <c r="Y10" s="83">
        <f t="shared" si="4"/>
        <v>0</v>
      </c>
      <c r="Z10" s="83">
        <f t="shared" si="4"/>
        <v>0</v>
      </c>
      <c r="AA10" s="171">
        <f>Y10+Z10</f>
        <v>0</v>
      </c>
      <c r="AB10" s="83">
        <f t="shared" ref="AB10:AC29" si="5">IF($B10&lt;=$U$3,VLOOKUP($B10,ZTABLE,AB$9,FALSE),0)</f>
        <v>0</v>
      </c>
      <c r="AC10" s="83">
        <f t="shared" si="5"/>
        <v>0</v>
      </c>
      <c r="AD10" s="171">
        <f>IF(AND(T10&lt;&gt;0,X10="op"),1,0)</f>
        <v>0</v>
      </c>
      <c r="AE10" s="171">
        <f>AD10</f>
        <v>0</v>
      </c>
      <c r="AF10" s="82" t="str">
        <f>IF(AND(AD10=1,AE10&lt;$AD$7),S10&amp;", ",IF(AND(AD10=1,AE10=$AD$7),S10,""))</f>
        <v/>
      </c>
      <c r="AG10" s="171">
        <f>IF(AD10=1,T10,0)</f>
        <v>0</v>
      </c>
    </row>
    <row r="11" spans="1:33" ht="12" customHeight="1" x14ac:dyDescent="0.25">
      <c r="A11" s="497"/>
      <c r="B11" s="15">
        <v>2</v>
      </c>
      <c r="C11" s="468">
        <f t="shared" ref="C11:C74" si="6">R11</f>
        <v>0</v>
      </c>
      <c r="D11" s="469"/>
      <c r="E11" s="470"/>
      <c r="F11" s="67">
        <f t="shared" ref="F11:H38" si="7">S11</f>
        <v>0</v>
      </c>
      <c r="G11" s="67">
        <f t="shared" si="7"/>
        <v>0</v>
      </c>
      <c r="H11" s="67">
        <f t="shared" si="7"/>
        <v>0</v>
      </c>
      <c r="I11" s="67">
        <f t="shared" si="0"/>
        <v>0</v>
      </c>
      <c r="J11" s="67">
        <f t="shared" ref="J11:L38" si="8">AA11</f>
        <v>0</v>
      </c>
      <c r="K11" s="16">
        <f t="shared" si="8"/>
        <v>0</v>
      </c>
      <c r="L11" s="67">
        <f t="shared" si="8"/>
        <v>0</v>
      </c>
      <c r="M11" s="17">
        <f>IF(L11&gt;0,VLOOKUP(I11,Labour!$AR$1:$AT$15,3,FALSE),0)</f>
        <v>0</v>
      </c>
      <c r="N11" s="70">
        <f t="shared" si="1"/>
        <v>0</v>
      </c>
      <c r="R11" s="83">
        <f t="shared" si="2"/>
        <v>0</v>
      </c>
      <c r="S11" s="83">
        <f t="shared" si="2"/>
        <v>0</v>
      </c>
      <c r="T11" s="83">
        <f t="shared" si="2"/>
        <v>0</v>
      </c>
      <c r="U11" s="83">
        <f t="shared" si="2"/>
        <v>0</v>
      </c>
      <c r="V11" s="83">
        <f t="shared" si="3"/>
        <v>0</v>
      </c>
      <c r="W11" s="83">
        <f t="shared" si="3"/>
        <v>0</v>
      </c>
      <c r="X11" s="83">
        <f t="shared" si="4"/>
        <v>0</v>
      </c>
      <c r="Y11" s="83">
        <f t="shared" si="4"/>
        <v>0</v>
      </c>
      <c r="Z11" s="83">
        <f t="shared" si="4"/>
        <v>0</v>
      </c>
      <c r="AA11" s="171">
        <f t="shared" ref="AA11:AA74" si="9">Y11+Z11</f>
        <v>0</v>
      </c>
      <c r="AB11" s="83">
        <f t="shared" si="5"/>
        <v>0</v>
      </c>
      <c r="AC11" s="83">
        <f t="shared" si="5"/>
        <v>0</v>
      </c>
      <c r="AD11" s="171">
        <f t="shared" ref="AD11:AD74" si="10">IF(AND(T11&lt;&gt;0,X11="op"),1,0)</f>
        <v>0</v>
      </c>
      <c r="AE11" s="171">
        <f>IF(AD11=1,SUM(AD$10:AD11),0)</f>
        <v>0</v>
      </c>
      <c r="AF11" s="82" t="str">
        <f t="shared" ref="AF11:AF74" si="11">IF(AND(AD11=1,AE11&lt;$AD$7),S11&amp;", ",IF(AND(AD11=1,AE11=$AD$7),S11,""))</f>
        <v/>
      </c>
      <c r="AG11" s="171">
        <f t="shared" ref="AG11:AG74" si="12">IF(AD11=1,T11,0)</f>
        <v>0</v>
      </c>
    </row>
    <row r="12" spans="1:33" ht="12" customHeight="1" x14ac:dyDescent="0.25">
      <c r="A12" s="497"/>
      <c r="B12" s="15">
        <v>3</v>
      </c>
      <c r="C12" s="468">
        <f t="shared" si="6"/>
        <v>0</v>
      </c>
      <c r="D12" s="469"/>
      <c r="E12" s="470"/>
      <c r="F12" s="67">
        <f t="shared" si="7"/>
        <v>0</v>
      </c>
      <c r="G12" s="67">
        <f t="shared" si="7"/>
        <v>0</v>
      </c>
      <c r="H12" s="67">
        <f t="shared" si="7"/>
        <v>0</v>
      </c>
      <c r="I12" s="67">
        <f t="shared" si="0"/>
        <v>0</v>
      </c>
      <c r="J12" s="67">
        <f t="shared" si="8"/>
        <v>0</v>
      </c>
      <c r="K12" s="16">
        <f t="shared" si="8"/>
        <v>0</v>
      </c>
      <c r="L12" s="67">
        <f t="shared" si="8"/>
        <v>0</v>
      </c>
      <c r="M12" s="17">
        <f>IF(L12&gt;0,VLOOKUP(I12,Labour!$AR$1:$AT$15,3,FALSE),0)</f>
        <v>0</v>
      </c>
      <c r="N12" s="70">
        <f t="shared" si="1"/>
        <v>0</v>
      </c>
      <c r="R12" s="83">
        <f t="shared" si="2"/>
        <v>0</v>
      </c>
      <c r="S12" s="83">
        <f t="shared" si="2"/>
        <v>0</v>
      </c>
      <c r="T12" s="83">
        <f t="shared" si="2"/>
        <v>0</v>
      </c>
      <c r="U12" s="83">
        <f t="shared" si="2"/>
        <v>0</v>
      </c>
      <c r="V12" s="83">
        <f t="shared" si="3"/>
        <v>0</v>
      </c>
      <c r="W12" s="83">
        <f t="shared" si="3"/>
        <v>0</v>
      </c>
      <c r="X12" s="83">
        <f t="shared" si="4"/>
        <v>0</v>
      </c>
      <c r="Y12" s="83">
        <f t="shared" si="4"/>
        <v>0</v>
      </c>
      <c r="Z12" s="83">
        <f t="shared" si="4"/>
        <v>0</v>
      </c>
      <c r="AA12" s="171">
        <f t="shared" si="9"/>
        <v>0</v>
      </c>
      <c r="AB12" s="83">
        <f t="shared" si="5"/>
        <v>0</v>
      </c>
      <c r="AC12" s="83">
        <f t="shared" si="5"/>
        <v>0</v>
      </c>
      <c r="AD12" s="171">
        <f t="shared" si="10"/>
        <v>0</v>
      </c>
      <c r="AE12" s="171">
        <f>IF(AD12=1,SUM(AD$10:AD12),0)</f>
        <v>0</v>
      </c>
      <c r="AF12" s="82" t="str">
        <f t="shared" si="11"/>
        <v/>
      </c>
      <c r="AG12" s="171">
        <f t="shared" si="12"/>
        <v>0</v>
      </c>
    </row>
    <row r="13" spans="1:33" ht="12" customHeight="1" x14ac:dyDescent="0.25">
      <c r="A13" s="497"/>
      <c r="B13" s="15">
        <v>4</v>
      </c>
      <c r="C13" s="468">
        <f t="shared" si="6"/>
        <v>0</v>
      </c>
      <c r="D13" s="469"/>
      <c r="E13" s="470"/>
      <c r="F13" s="67">
        <f t="shared" si="7"/>
        <v>0</v>
      </c>
      <c r="G13" s="67">
        <f t="shared" si="7"/>
        <v>0</v>
      </c>
      <c r="H13" s="67">
        <f t="shared" si="7"/>
        <v>0</v>
      </c>
      <c r="I13" s="67">
        <f t="shared" si="0"/>
        <v>0</v>
      </c>
      <c r="J13" s="67">
        <f t="shared" si="8"/>
        <v>0</v>
      </c>
      <c r="K13" s="16">
        <f t="shared" si="8"/>
        <v>0</v>
      </c>
      <c r="L13" s="67">
        <f t="shared" si="8"/>
        <v>0</v>
      </c>
      <c r="M13" s="17">
        <f>IF(L13&gt;0,VLOOKUP(I13,Labour!$AR$1:$AT$15,3,FALSE),0)</f>
        <v>0</v>
      </c>
      <c r="N13" s="70">
        <f t="shared" si="1"/>
        <v>0</v>
      </c>
      <c r="R13" s="83">
        <f t="shared" si="2"/>
        <v>0</v>
      </c>
      <c r="S13" s="83">
        <f t="shared" si="2"/>
        <v>0</v>
      </c>
      <c r="T13" s="83">
        <f t="shared" si="2"/>
        <v>0</v>
      </c>
      <c r="U13" s="83">
        <f t="shared" si="2"/>
        <v>0</v>
      </c>
      <c r="V13" s="83">
        <f t="shared" si="3"/>
        <v>0</v>
      </c>
      <c r="W13" s="83">
        <f t="shared" si="3"/>
        <v>0</v>
      </c>
      <c r="X13" s="83">
        <f t="shared" si="4"/>
        <v>0</v>
      </c>
      <c r="Y13" s="83">
        <f t="shared" si="4"/>
        <v>0</v>
      </c>
      <c r="Z13" s="83">
        <f t="shared" si="4"/>
        <v>0</v>
      </c>
      <c r="AA13" s="171">
        <f t="shared" si="9"/>
        <v>0</v>
      </c>
      <c r="AB13" s="83">
        <f t="shared" si="5"/>
        <v>0</v>
      </c>
      <c r="AC13" s="83">
        <f t="shared" si="5"/>
        <v>0</v>
      </c>
      <c r="AD13" s="171">
        <f t="shared" si="10"/>
        <v>0</v>
      </c>
      <c r="AE13" s="171">
        <f>IF(AD13=1,SUM(AD$10:AD13),0)</f>
        <v>0</v>
      </c>
      <c r="AF13" s="82" t="str">
        <f t="shared" si="11"/>
        <v/>
      </c>
      <c r="AG13" s="171">
        <f t="shared" si="12"/>
        <v>0</v>
      </c>
    </row>
    <row r="14" spans="1:33" ht="12" customHeight="1" x14ac:dyDescent="0.25">
      <c r="A14" s="497"/>
      <c r="B14" s="15">
        <v>5</v>
      </c>
      <c r="C14" s="468">
        <f t="shared" si="6"/>
        <v>0</v>
      </c>
      <c r="D14" s="469"/>
      <c r="E14" s="470"/>
      <c r="F14" s="67">
        <f t="shared" si="7"/>
        <v>0</v>
      </c>
      <c r="G14" s="67">
        <f t="shared" si="7"/>
        <v>0</v>
      </c>
      <c r="H14" s="67">
        <f t="shared" si="7"/>
        <v>0</v>
      </c>
      <c r="I14" s="67">
        <f t="shared" si="0"/>
        <v>0</v>
      </c>
      <c r="J14" s="67">
        <f t="shared" si="8"/>
        <v>0</v>
      </c>
      <c r="K14" s="16">
        <f t="shared" si="8"/>
        <v>0</v>
      </c>
      <c r="L14" s="67">
        <f t="shared" si="8"/>
        <v>0</v>
      </c>
      <c r="M14" s="17">
        <f>IF(L14&gt;0,VLOOKUP(I14,Labour!$AR$1:$AT$15,3,FALSE),0)</f>
        <v>0</v>
      </c>
      <c r="N14" s="70">
        <f t="shared" si="1"/>
        <v>0</v>
      </c>
      <c r="R14" s="83">
        <f t="shared" si="2"/>
        <v>0</v>
      </c>
      <c r="S14" s="83">
        <f t="shared" si="2"/>
        <v>0</v>
      </c>
      <c r="T14" s="83">
        <f t="shared" si="2"/>
        <v>0</v>
      </c>
      <c r="U14" s="83">
        <f t="shared" si="2"/>
        <v>0</v>
      </c>
      <c r="V14" s="83">
        <f t="shared" si="3"/>
        <v>0</v>
      </c>
      <c r="W14" s="83">
        <f t="shared" si="3"/>
        <v>0</v>
      </c>
      <c r="X14" s="83">
        <f t="shared" si="4"/>
        <v>0</v>
      </c>
      <c r="Y14" s="83">
        <f t="shared" si="4"/>
        <v>0</v>
      </c>
      <c r="Z14" s="83">
        <f t="shared" si="4"/>
        <v>0</v>
      </c>
      <c r="AA14" s="171">
        <f t="shared" si="9"/>
        <v>0</v>
      </c>
      <c r="AB14" s="83">
        <f t="shared" si="5"/>
        <v>0</v>
      </c>
      <c r="AC14" s="83">
        <f t="shared" si="5"/>
        <v>0</v>
      </c>
      <c r="AD14" s="171">
        <f t="shared" si="10"/>
        <v>0</v>
      </c>
      <c r="AE14" s="171">
        <f>IF(AD14=1,SUM(AD$10:AD14),0)</f>
        <v>0</v>
      </c>
      <c r="AF14" s="82" t="str">
        <f t="shared" si="11"/>
        <v/>
      </c>
      <c r="AG14" s="171">
        <f t="shared" si="12"/>
        <v>0</v>
      </c>
    </row>
    <row r="15" spans="1:33" ht="12" customHeight="1" x14ac:dyDescent="0.25">
      <c r="A15" s="497"/>
      <c r="B15" s="15">
        <v>6</v>
      </c>
      <c r="C15" s="468">
        <f t="shared" si="6"/>
        <v>0</v>
      </c>
      <c r="D15" s="469"/>
      <c r="E15" s="470"/>
      <c r="F15" s="67">
        <f t="shared" si="7"/>
        <v>0</v>
      </c>
      <c r="G15" s="67">
        <f t="shared" si="7"/>
        <v>0</v>
      </c>
      <c r="H15" s="67">
        <f t="shared" si="7"/>
        <v>0</v>
      </c>
      <c r="I15" s="67">
        <f t="shared" si="0"/>
        <v>0</v>
      </c>
      <c r="J15" s="67">
        <f t="shared" si="8"/>
        <v>0</v>
      </c>
      <c r="K15" s="16">
        <f t="shared" si="8"/>
        <v>0</v>
      </c>
      <c r="L15" s="67">
        <f t="shared" si="8"/>
        <v>0</v>
      </c>
      <c r="M15" s="17">
        <f>IF(L15&gt;0,VLOOKUP(I15,Labour!$AR$1:$AT$15,3,FALSE),0)</f>
        <v>0</v>
      </c>
      <c r="N15" s="70">
        <f t="shared" si="1"/>
        <v>0</v>
      </c>
      <c r="R15" s="83">
        <f t="shared" si="2"/>
        <v>0</v>
      </c>
      <c r="S15" s="83">
        <f t="shared" si="2"/>
        <v>0</v>
      </c>
      <c r="T15" s="83">
        <f t="shared" si="2"/>
        <v>0</v>
      </c>
      <c r="U15" s="83">
        <f t="shared" si="2"/>
        <v>0</v>
      </c>
      <c r="V15" s="83">
        <f t="shared" si="3"/>
        <v>0</v>
      </c>
      <c r="W15" s="83">
        <f t="shared" si="3"/>
        <v>0</v>
      </c>
      <c r="X15" s="83">
        <f t="shared" si="4"/>
        <v>0</v>
      </c>
      <c r="Y15" s="83">
        <f t="shared" si="4"/>
        <v>0</v>
      </c>
      <c r="Z15" s="83">
        <f t="shared" si="4"/>
        <v>0</v>
      </c>
      <c r="AA15" s="171">
        <f t="shared" si="9"/>
        <v>0</v>
      </c>
      <c r="AB15" s="83">
        <f t="shared" si="5"/>
        <v>0</v>
      </c>
      <c r="AC15" s="83">
        <f t="shared" si="5"/>
        <v>0</v>
      </c>
      <c r="AD15" s="171">
        <f t="shared" si="10"/>
        <v>0</v>
      </c>
      <c r="AE15" s="171">
        <f>IF(AD15=1,SUM(AD$10:AD15),0)</f>
        <v>0</v>
      </c>
      <c r="AF15" s="82" t="str">
        <f t="shared" si="11"/>
        <v/>
      </c>
      <c r="AG15" s="171">
        <f t="shared" si="12"/>
        <v>0</v>
      </c>
    </row>
    <row r="16" spans="1:33" ht="12" customHeight="1" x14ac:dyDescent="0.25">
      <c r="A16" s="497"/>
      <c r="B16" s="15">
        <v>7</v>
      </c>
      <c r="C16" s="468">
        <f t="shared" si="6"/>
        <v>0</v>
      </c>
      <c r="D16" s="469"/>
      <c r="E16" s="470"/>
      <c r="F16" s="67">
        <f t="shared" si="7"/>
        <v>0</v>
      </c>
      <c r="G16" s="67">
        <f t="shared" si="7"/>
        <v>0</v>
      </c>
      <c r="H16" s="67">
        <f t="shared" si="7"/>
        <v>0</v>
      </c>
      <c r="I16" s="67">
        <f t="shared" si="0"/>
        <v>0</v>
      </c>
      <c r="J16" s="67">
        <f t="shared" si="8"/>
        <v>0</v>
      </c>
      <c r="K16" s="16">
        <f t="shared" si="8"/>
        <v>0</v>
      </c>
      <c r="L16" s="67">
        <f t="shared" si="8"/>
        <v>0</v>
      </c>
      <c r="M16" s="17">
        <f>IF(L16&gt;0,VLOOKUP(I16,Labour!$AR$1:$AT$15,3,FALSE),0)</f>
        <v>0</v>
      </c>
      <c r="N16" s="70">
        <f t="shared" si="1"/>
        <v>0</v>
      </c>
      <c r="R16" s="83">
        <f t="shared" si="2"/>
        <v>0</v>
      </c>
      <c r="S16" s="83">
        <f t="shared" si="2"/>
        <v>0</v>
      </c>
      <c r="T16" s="83">
        <f t="shared" si="2"/>
        <v>0</v>
      </c>
      <c r="U16" s="83">
        <f t="shared" si="2"/>
        <v>0</v>
      </c>
      <c r="V16" s="83">
        <f t="shared" si="3"/>
        <v>0</v>
      </c>
      <c r="W16" s="83">
        <f t="shared" si="3"/>
        <v>0</v>
      </c>
      <c r="X16" s="83">
        <f t="shared" si="4"/>
        <v>0</v>
      </c>
      <c r="Y16" s="83">
        <f t="shared" si="4"/>
        <v>0</v>
      </c>
      <c r="Z16" s="83">
        <f t="shared" si="4"/>
        <v>0</v>
      </c>
      <c r="AA16" s="171">
        <f t="shared" si="9"/>
        <v>0</v>
      </c>
      <c r="AB16" s="83">
        <f t="shared" si="5"/>
        <v>0</v>
      </c>
      <c r="AC16" s="83">
        <f t="shared" si="5"/>
        <v>0</v>
      </c>
      <c r="AD16" s="171">
        <f t="shared" si="10"/>
        <v>0</v>
      </c>
      <c r="AE16" s="171">
        <f>IF(AD16=1,SUM(AD$10:AD16),0)</f>
        <v>0</v>
      </c>
      <c r="AF16" s="82" t="str">
        <f t="shared" si="11"/>
        <v/>
      </c>
      <c r="AG16" s="171">
        <f t="shared" si="12"/>
        <v>0</v>
      </c>
    </row>
    <row r="17" spans="1:33" ht="12" customHeight="1" x14ac:dyDescent="0.25">
      <c r="A17" s="497"/>
      <c r="B17" s="15">
        <v>8</v>
      </c>
      <c r="C17" s="468">
        <f t="shared" si="6"/>
        <v>0</v>
      </c>
      <c r="D17" s="469"/>
      <c r="E17" s="470"/>
      <c r="F17" s="67">
        <f t="shared" si="7"/>
        <v>0</v>
      </c>
      <c r="G17" s="67">
        <f t="shared" si="7"/>
        <v>0</v>
      </c>
      <c r="H17" s="67">
        <f t="shared" si="7"/>
        <v>0</v>
      </c>
      <c r="I17" s="67">
        <f t="shared" si="0"/>
        <v>0</v>
      </c>
      <c r="J17" s="67">
        <f t="shared" si="8"/>
        <v>0</v>
      </c>
      <c r="K17" s="16">
        <f t="shared" si="8"/>
        <v>0</v>
      </c>
      <c r="L17" s="67">
        <f t="shared" si="8"/>
        <v>0</v>
      </c>
      <c r="M17" s="17">
        <f>IF(L17&gt;0,VLOOKUP(I17,Labour!$AR$1:$AT$15,3,FALSE),0)</f>
        <v>0</v>
      </c>
      <c r="N17" s="70">
        <f t="shared" si="1"/>
        <v>0</v>
      </c>
      <c r="R17" s="83">
        <f t="shared" si="2"/>
        <v>0</v>
      </c>
      <c r="S17" s="83">
        <f t="shared" si="2"/>
        <v>0</v>
      </c>
      <c r="T17" s="83">
        <f t="shared" si="2"/>
        <v>0</v>
      </c>
      <c r="U17" s="83">
        <f t="shared" si="2"/>
        <v>0</v>
      </c>
      <c r="V17" s="83">
        <f t="shared" si="3"/>
        <v>0</v>
      </c>
      <c r="W17" s="83">
        <f t="shared" si="3"/>
        <v>0</v>
      </c>
      <c r="X17" s="83">
        <f t="shared" si="4"/>
        <v>0</v>
      </c>
      <c r="Y17" s="83">
        <f t="shared" si="4"/>
        <v>0</v>
      </c>
      <c r="Z17" s="83">
        <f t="shared" si="4"/>
        <v>0</v>
      </c>
      <c r="AA17" s="171">
        <f t="shared" si="9"/>
        <v>0</v>
      </c>
      <c r="AB17" s="83">
        <f t="shared" si="5"/>
        <v>0</v>
      </c>
      <c r="AC17" s="83">
        <f t="shared" si="5"/>
        <v>0</v>
      </c>
      <c r="AD17" s="171">
        <f t="shared" si="10"/>
        <v>0</v>
      </c>
      <c r="AE17" s="171">
        <f>IF(AD17=1,SUM(AD$10:AD17),0)</f>
        <v>0</v>
      </c>
      <c r="AF17" s="82" t="str">
        <f t="shared" si="11"/>
        <v/>
      </c>
      <c r="AG17" s="171">
        <f t="shared" si="12"/>
        <v>0</v>
      </c>
    </row>
    <row r="18" spans="1:33" ht="12" customHeight="1" x14ac:dyDescent="0.25">
      <c r="A18" s="497"/>
      <c r="B18" s="15">
        <v>9</v>
      </c>
      <c r="C18" s="468">
        <f t="shared" si="6"/>
        <v>0</v>
      </c>
      <c r="D18" s="469"/>
      <c r="E18" s="470"/>
      <c r="F18" s="67">
        <f t="shared" si="7"/>
        <v>0</v>
      </c>
      <c r="G18" s="67">
        <f t="shared" si="7"/>
        <v>0</v>
      </c>
      <c r="H18" s="67">
        <f t="shared" si="7"/>
        <v>0</v>
      </c>
      <c r="I18" s="67">
        <f t="shared" si="0"/>
        <v>0</v>
      </c>
      <c r="J18" s="67">
        <f t="shared" si="8"/>
        <v>0</v>
      </c>
      <c r="K18" s="16">
        <f t="shared" si="8"/>
        <v>0</v>
      </c>
      <c r="L18" s="67">
        <f t="shared" si="8"/>
        <v>0</v>
      </c>
      <c r="M18" s="17">
        <f>IF(L18&gt;0,VLOOKUP(I18,Labour!$AR$1:$AT$15,3,FALSE),0)</f>
        <v>0</v>
      </c>
      <c r="N18" s="70">
        <f t="shared" si="1"/>
        <v>0</v>
      </c>
      <c r="R18" s="83">
        <f t="shared" si="2"/>
        <v>0</v>
      </c>
      <c r="S18" s="83">
        <f t="shared" si="2"/>
        <v>0</v>
      </c>
      <c r="T18" s="83">
        <f t="shared" si="2"/>
        <v>0</v>
      </c>
      <c r="U18" s="83">
        <f t="shared" si="2"/>
        <v>0</v>
      </c>
      <c r="V18" s="83">
        <f t="shared" si="3"/>
        <v>0</v>
      </c>
      <c r="W18" s="83">
        <f t="shared" si="3"/>
        <v>0</v>
      </c>
      <c r="X18" s="83">
        <f t="shared" si="4"/>
        <v>0</v>
      </c>
      <c r="Y18" s="83">
        <f t="shared" si="4"/>
        <v>0</v>
      </c>
      <c r="Z18" s="83">
        <f t="shared" si="4"/>
        <v>0</v>
      </c>
      <c r="AA18" s="171">
        <f t="shared" si="9"/>
        <v>0</v>
      </c>
      <c r="AB18" s="83">
        <f t="shared" si="5"/>
        <v>0</v>
      </c>
      <c r="AC18" s="83">
        <f t="shared" si="5"/>
        <v>0</v>
      </c>
      <c r="AD18" s="171">
        <f t="shared" si="10"/>
        <v>0</v>
      </c>
      <c r="AE18" s="171">
        <f>IF(AD18=1,SUM(AD$10:AD18),0)</f>
        <v>0</v>
      </c>
      <c r="AF18" s="82" t="str">
        <f t="shared" si="11"/>
        <v/>
      </c>
      <c r="AG18" s="171">
        <f t="shared" si="12"/>
        <v>0</v>
      </c>
    </row>
    <row r="19" spans="1:33" ht="12" customHeight="1" x14ac:dyDescent="0.25">
      <c r="A19" s="497"/>
      <c r="B19" s="15">
        <v>10</v>
      </c>
      <c r="C19" s="468">
        <f t="shared" si="6"/>
        <v>0</v>
      </c>
      <c r="D19" s="469"/>
      <c r="E19" s="470"/>
      <c r="F19" s="67">
        <f t="shared" si="7"/>
        <v>0</v>
      </c>
      <c r="G19" s="67">
        <f t="shared" si="7"/>
        <v>0</v>
      </c>
      <c r="H19" s="67">
        <f t="shared" si="7"/>
        <v>0</v>
      </c>
      <c r="I19" s="67">
        <f t="shared" si="0"/>
        <v>0</v>
      </c>
      <c r="J19" s="67">
        <f t="shared" si="8"/>
        <v>0</v>
      </c>
      <c r="K19" s="16">
        <f t="shared" si="8"/>
        <v>0</v>
      </c>
      <c r="L19" s="67">
        <f t="shared" si="8"/>
        <v>0</v>
      </c>
      <c r="M19" s="17">
        <f>IF(L19&gt;0,VLOOKUP(I19,Labour!$AR$1:$AT$15,3,FALSE),0)</f>
        <v>0</v>
      </c>
      <c r="N19" s="70">
        <f t="shared" si="1"/>
        <v>0</v>
      </c>
      <c r="R19" s="83">
        <f t="shared" si="2"/>
        <v>0</v>
      </c>
      <c r="S19" s="83">
        <f t="shared" si="2"/>
        <v>0</v>
      </c>
      <c r="T19" s="83">
        <f t="shared" si="2"/>
        <v>0</v>
      </c>
      <c r="U19" s="83">
        <f t="shared" si="2"/>
        <v>0</v>
      </c>
      <c r="V19" s="83">
        <f t="shared" si="3"/>
        <v>0</v>
      </c>
      <c r="W19" s="83">
        <f t="shared" si="3"/>
        <v>0</v>
      </c>
      <c r="X19" s="83">
        <f t="shared" si="4"/>
        <v>0</v>
      </c>
      <c r="Y19" s="83">
        <f t="shared" si="4"/>
        <v>0</v>
      </c>
      <c r="Z19" s="83">
        <f t="shared" si="4"/>
        <v>0</v>
      </c>
      <c r="AA19" s="171">
        <f t="shared" si="9"/>
        <v>0</v>
      </c>
      <c r="AB19" s="83">
        <f t="shared" si="5"/>
        <v>0</v>
      </c>
      <c r="AC19" s="83">
        <f t="shared" si="5"/>
        <v>0</v>
      </c>
      <c r="AD19" s="171">
        <f t="shared" si="10"/>
        <v>0</v>
      </c>
      <c r="AE19" s="171">
        <f>IF(AD19=1,SUM(AD$10:AD19),0)</f>
        <v>0</v>
      </c>
      <c r="AF19" s="82" t="str">
        <f t="shared" si="11"/>
        <v/>
      </c>
      <c r="AG19" s="171">
        <f t="shared" si="12"/>
        <v>0</v>
      </c>
    </row>
    <row r="20" spans="1:33" ht="12" customHeight="1" x14ac:dyDescent="0.25">
      <c r="A20" s="497"/>
      <c r="B20" s="15">
        <v>11</v>
      </c>
      <c r="C20" s="468">
        <f t="shared" si="6"/>
        <v>0</v>
      </c>
      <c r="D20" s="469"/>
      <c r="E20" s="470"/>
      <c r="F20" s="67">
        <f t="shared" si="7"/>
        <v>0</v>
      </c>
      <c r="G20" s="67">
        <f t="shared" si="7"/>
        <v>0</v>
      </c>
      <c r="H20" s="67">
        <f t="shared" si="7"/>
        <v>0</v>
      </c>
      <c r="I20" s="67">
        <f t="shared" si="0"/>
        <v>0</v>
      </c>
      <c r="J20" s="67">
        <f t="shared" si="8"/>
        <v>0</v>
      </c>
      <c r="K20" s="16">
        <f t="shared" si="8"/>
        <v>0</v>
      </c>
      <c r="L20" s="67">
        <f t="shared" si="8"/>
        <v>0</v>
      </c>
      <c r="M20" s="17">
        <f>IF(L20&gt;0,VLOOKUP(I20,Labour!$AR$1:$AT$15,3,FALSE),0)</f>
        <v>0</v>
      </c>
      <c r="N20" s="70">
        <f t="shared" si="1"/>
        <v>0</v>
      </c>
      <c r="R20" s="83">
        <f t="shared" si="2"/>
        <v>0</v>
      </c>
      <c r="S20" s="83">
        <f t="shared" si="2"/>
        <v>0</v>
      </c>
      <c r="T20" s="83">
        <f t="shared" si="2"/>
        <v>0</v>
      </c>
      <c r="U20" s="83">
        <f t="shared" si="2"/>
        <v>0</v>
      </c>
      <c r="V20" s="83">
        <f t="shared" si="3"/>
        <v>0</v>
      </c>
      <c r="W20" s="83">
        <f t="shared" si="3"/>
        <v>0</v>
      </c>
      <c r="X20" s="83">
        <f t="shared" si="4"/>
        <v>0</v>
      </c>
      <c r="Y20" s="83">
        <f t="shared" si="4"/>
        <v>0</v>
      </c>
      <c r="Z20" s="83">
        <f t="shared" si="4"/>
        <v>0</v>
      </c>
      <c r="AA20" s="171">
        <f t="shared" si="9"/>
        <v>0</v>
      </c>
      <c r="AB20" s="83">
        <f t="shared" si="5"/>
        <v>0</v>
      </c>
      <c r="AC20" s="83">
        <f t="shared" si="5"/>
        <v>0</v>
      </c>
      <c r="AD20" s="171">
        <f t="shared" si="10"/>
        <v>0</v>
      </c>
      <c r="AE20" s="171">
        <f>IF(AD20=1,SUM(AD$10:AD20),0)</f>
        <v>0</v>
      </c>
      <c r="AF20" s="82" t="str">
        <f t="shared" si="11"/>
        <v/>
      </c>
      <c r="AG20" s="171">
        <f t="shared" si="12"/>
        <v>0</v>
      </c>
    </row>
    <row r="21" spans="1:33" ht="12" customHeight="1" x14ac:dyDescent="0.25">
      <c r="A21" s="497"/>
      <c r="B21" s="15">
        <v>12</v>
      </c>
      <c r="C21" s="468">
        <f t="shared" si="6"/>
        <v>0</v>
      </c>
      <c r="D21" s="469"/>
      <c r="E21" s="470"/>
      <c r="F21" s="67">
        <f t="shared" si="7"/>
        <v>0</v>
      </c>
      <c r="G21" s="67">
        <f t="shared" si="7"/>
        <v>0</v>
      </c>
      <c r="H21" s="67">
        <f t="shared" si="7"/>
        <v>0</v>
      </c>
      <c r="I21" s="67">
        <f t="shared" si="0"/>
        <v>0</v>
      </c>
      <c r="J21" s="67">
        <f t="shared" si="8"/>
        <v>0</v>
      </c>
      <c r="K21" s="16">
        <f t="shared" si="8"/>
        <v>0</v>
      </c>
      <c r="L21" s="67">
        <f t="shared" si="8"/>
        <v>0</v>
      </c>
      <c r="M21" s="17">
        <f>IF(L21&gt;0,VLOOKUP(I21,Labour!$AR$1:$AT$15,3,FALSE),0)</f>
        <v>0</v>
      </c>
      <c r="N21" s="70">
        <f t="shared" si="1"/>
        <v>0</v>
      </c>
      <c r="R21" s="83">
        <f t="shared" si="2"/>
        <v>0</v>
      </c>
      <c r="S21" s="83">
        <f t="shared" si="2"/>
        <v>0</v>
      </c>
      <c r="T21" s="83">
        <f t="shared" si="2"/>
        <v>0</v>
      </c>
      <c r="U21" s="83">
        <f t="shared" si="2"/>
        <v>0</v>
      </c>
      <c r="V21" s="83">
        <f t="shared" si="3"/>
        <v>0</v>
      </c>
      <c r="W21" s="83">
        <f t="shared" si="3"/>
        <v>0</v>
      </c>
      <c r="X21" s="83">
        <f t="shared" si="4"/>
        <v>0</v>
      </c>
      <c r="Y21" s="83">
        <f t="shared" si="4"/>
        <v>0</v>
      </c>
      <c r="Z21" s="83">
        <f t="shared" si="4"/>
        <v>0</v>
      </c>
      <c r="AA21" s="171">
        <f t="shared" si="9"/>
        <v>0</v>
      </c>
      <c r="AB21" s="83">
        <f t="shared" si="5"/>
        <v>0</v>
      </c>
      <c r="AC21" s="83">
        <f t="shared" si="5"/>
        <v>0</v>
      </c>
      <c r="AD21" s="171">
        <f t="shared" si="10"/>
        <v>0</v>
      </c>
      <c r="AE21" s="171">
        <f>IF(AD21=1,SUM(AD$10:AD21),0)</f>
        <v>0</v>
      </c>
      <c r="AF21" s="82" t="str">
        <f t="shared" si="11"/>
        <v/>
      </c>
      <c r="AG21" s="171">
        <f t="shared" si="12"/>
        <v>0</v>
      </c>
    </row>
    <row r="22" spans="1:33" ht="12" customHeight="1" x14ac:dyDescent="0.25">
      <c r="A22" s="497"/>
      <c r="B22" s="15">
        <v>13</v>
      </c>
      <c r="C22" s="468">
        <f t="shared" si="6"/>
        <v>0</v>
      </c>
      <c r="D22" s="469"/>
      <c r="E22" s="470"/>
      <c r="F22" s="67">
        <f t="shared" si="7"/>
        <v>0</v>
      </c>
      <c r="G22" s="67">
        <f t="shared" si="7"/>
        <v>0</v>
      </c>
      <c r="H22" s="67">
        <f t="shared" si="7"/>
        <v>0</v>
      </c>
      <c r="I22" s="67">
        <f t="shared" si="0"/>
        <v>0</v>
      </c>
      <c r="J22" s="67">
        <f t="shared" si="8"/>
        <v>0</v>
      </c>
      <c r="K22" s="16">
        <f t="shared" si="8"/>
        <v>0</v>
      </c>
      <c r="L22" s="67">
        <f t="shared" si="8"/>
        <v>0</v>
      </c>
      <c r="M22" s="17">
        <f>IF(L22&gt;0,VLOOKUP(I22,Labour!$AR$1:$AT$15,3,FALSE),0)</f>
        <v>0</v>
      </c>
      <c r="N22" s="70">
        <f t="shared" si="1"/>
        <v>0</v>
      </c>
      <c r="R22" s="83">
        <f t="shared" si="2"/>
        <v>0</v>
      </c>
      <c r="S22" s="83">
        <f t="shared" si="2"/>
        <v>0</v>
      </c>
      <c r="T22" s="83">
        <f t="shared" si="2"/>
        <v>0</v>
      </c>
      <c r="U22" s="83">
        <f t="shared" si="2"/>
        <v>0</v>
      </c>
      <c r="V22" s="83">
        <f t="shared" si="3"/>
        <v>0</v>
      </c>
      <c r="W22" s="83">
        <f t="shared" si="3"/>
        <v>0</v>
      </c>
      <c r="X22" s="83">
        <f t="shared" si="4"/>
        <v>0</v>
      </c>
      <c r="Y22" s="83">
        <f t="shared" si="4"/>
        <v>0</v>
      </c>
      <c r="Z22" s="83">
        <f t="shared" si="4"/>
        <v>0</v>
      </c>
      <c r="AA22" s="171">
        <f t="shared" si="9"/>
        <v>0</v>
      </c>
      <c r="AB22" s="83">
        <f t="shared" si="5"/>
        <v>0</v>
      </c>
      <c r="AC22" s="83">
        <f t="shared" si="5"/>
        <v>0</v>
      </c>
      <c r="AD22" s="171">
        <f t="shared" si="10"/>
        <v>0</v>
      </c>
      <c r="AE22" s="171">
        <f>IF(AD22=1,SUM(AD$10:AD22),0)</f>
        <v>0</v>
      </c>
      <c r="AF22" s="82" t="str">
        <f t="shared" si="11"/>
        <v/>
      </c>
      <c r="AG22" s="171">
        <f t="shared" si="12"/>
        <v>0</v>
      </c>
    </row>
    <row r="23" spans="1:33" ht="12" customHeight="1" x14ac:dyDescent="0.25">
      <c r="A23" s="497"/>
      <c r="B23" s="15">
        <v>14</v>
      </c>
      <c r="C23" s="468">
        <f t="shared" si="6"/>
        <v>0</v>
      </c>
      <c r="D23" s="469"/>
      <c r="E23" s="470"/>
      <c r="F23" s="67">
        <f t="shared" si="7"/>
        <v>0</v>
      </c>
      <c r="G23" s="67">
        <f t="shared" si="7"/>
        <v>0</v>
      </c>
      <c r="H23" s="67">
        <f t="shared" si="7"/>
        <v>0</v>
      </c>
      <c r="I23" s="67">
        <f t="shared" si="0"/>
        <v>0</v>
      </c>
      <c r="J23" s="67">
        <f t="shared" si="8"/>
        <v>0</v>
      </c>
      <c r="K23" s="16">
        <f t="shared" si="8"/>
        <v>0</v>
      </c>
      <c r="L23" s="67">
        <f t="shared" si="8"/>
        <v>0</v>
      </c>
      <c r="M23" s="17">
        <f>IF(L23&gt;0,VLOOKUP(I23,Labour!$AR$1:$AT$15,3,FALSE),0)</f>
        <v>0</v>
      </c>
      <c r="N23" s="70">
        <f t="shared" si="1"/>
        <v>0</v>
      </c>
      <c r="R23" s="83">
        <f t="shared" si="2"/>
        <v>0</v>
      </c>
      <c r="S23" s="83">
        <f t="shared" si="2"/>
        <v>0</v>
      </c>
      <c r="T23" s="83">
        <f t="shared" si="2"/>
        <v>0</v>
      </c>
      <c r="U23" s="83">
        <f t="shared" si="2"/>
        <v>0</v>
      </c>
      <c r="V23" s="83">
        <f t="shared" si="3"/>
        <v>0</v>
      </c>
      <c r="W23" s="83">
        <f t="shared" si="3"/>
        <v>0</v>
      </c>
      <c r="X23" s="83">
        <f t="shared" si="4"/>
        <v>0</v>
      </c>
      <c r="Y23" s="83">
        <f t="shared" si="4"/>
        <v>0</v>
      </c>
      <c r="Z23" s="83">
        <f t="shared" si="4"/>
        <v>0</v>
      </c>
      <c r="AA23" s="171">
        <f t="shared" si="9"/>
        <v>0</v>
      </c>
      <c r="AB23" s="83">
        <f t="shared" si="5"/>
        <v>0</v>
      </c>
      <c r="AC23" s="83">
        <f t="shared" si="5"/>
        <v>0</v>
      </c>
      <c r="AD23" s="171">
        <f t="shared" si="10"/>
        <v>0</v>
      </c>
      <c r="AE23" s="171">
        <f>IF(AD23=1,SUM(AD$10:AD23),0)</f>
        <v>0</v>
      </c>
      <c r="AF23" s="82" t="str">
        <f t="shared" si="11"/>
        <v/>
      </c>
      <c r="AG23" s="171">
        <f t="shared" si="12"/>
        <v>0</v>
      </c>
    </row>
    <row r="24" spans="1:33" ht="12" customHeight="1" x14ac:dyDescent="0.25">
      <c r="A24" s="497"/>
      <c r="B24" s="15">
        <v>15</v>
      </c>
      <c r="C24" s="468">
        <f t="shared" si="6"/>
        <v>0</v>
      </c>
      <c r="D24" s="469"/>
      <c r="E24" s="470"/>
      <c r="F24" s="67">
        <f t="shared" si="7"/>
        <v>0</v>
      </c>
      <c r="G24" s="67">
        <f t="shared" si="7"/>
        <v>0</v>
      </c>
      <c r="H24" s="67">
        <f t="shared" si="7"/>
        <v>0</v>
      </c>
      <c r="I24" s="67">
        <f t="shared" si="0"/>
        <v>0</v>
      </c>
      <c r="J24" s="67">
        <f t="shared" si="8"/>
        <v>0</v>
      </c>
      <c r="K24" s="16">
        <f t="shared" si="8"/>
        <v>0</v>
      </c>
      <c r="L24" s="67">
        <f t="shared" si="8"/>
        <v>0</v>
      </c>
      <c r="M24" s="17">
        <f>IF(L24&gt;0,VLOOKUP(I24,Labour!$AR$1:$AT$15,3,FALSE),0)</f>
        <v>0</v>
      </c>
      <c r="N24" s="70">
        <f t="shared" si="1"/>
        <v>0</v>
      </c>
      <c r="R24" s="83">
        <f t="shared" si="2"/>
        <v>0</v>
      </c>
      <c r="S24" s="83">
        <f t="shared" si="2"/>
        <v>0</v>
      </c>
      <c r="T24" s="83">
        <f t="shared" si="2"/>
        <v>0</v>
      </c>
      <c r="U24" s="83">
        <f t="shared" si="2"/>
        <v>0</v>
      </c>
      <c r="V24" s="83">
        <f t="shared" si="3"/>
        <v>0</v>
      </c>
      <c r="W24" s="83">
        <f t="shared" si="3"/>
        <v>0</v>
      </c>
      <c r="X24" s="83">
        <f t="shared" si="4"/>
        <v>0</v>
      </c>
      <c r="Y24" s="83">
        <f t="shared" si="4"/>
        <v>0</v>
      </c>
      <c r="Z24" s="83">
        <f t="shared" si="4"/>
        <v>0</v>
      </c>
      <c r="AA24" s="171">
        <f t="shared" si="9"/>
        <v>0</v>
      </c>
      <c r="AB24" s="83">
        <f t="shared" si="5"/>
        <v>0</v>
      </c>
      <c r="AC24" s="83">
        <f t="shared" si="5"/>
        <v>0</v>
      </c>
      <c r="AD24" s="171">
        <f t="shared" si="10"/>
        <v>0</v>
      </c>
      <c r="AE24" s="171">
        <f>IF(AD24=1,SUM(AD$10:AD24),0)</f>
        <v>0</v>
      </c>
      <c r="AF24" s="82" t="str">
        <f t="shared" si="11"/>
        <v/>
      </c>
      <c r="AG24" s="171">
        <f t="shared" si="12"/>
        <v>0</v>
      </c>
    </row>
    <row r="25" spans="1:33" ht="12" customHeight="1" x14ac:dyDescent="0.25">
      <c r="A25" s="497"/>
      <c r="B25" s="15">
        <v>16</v>
      </c>
      <c r="C25" s="468">
        <f t="shared" si="6"/>
        <v>0</v>
      </c>
      <c r="D25" s="469"/>
      <c r="E25" s="470"/>
      <c r="F25" s="67">
        <f t="shared" si="7"/>
        <v>0</v>
      </c>
      <c r="G25" s="67">
        <f t="shared" si="7"/>
        <v>0</v>
      </c>
      <c r="H25" s="67">
        <f t="shared" si="7"/>
        <v>0</v>
      </c>
      <c r="I25" s="67">
        <f t="shared" si="0"/>
        <v>0</v>
      </c>
      <c r="J25" s="67">
        <f t="shared" si="8"/>
        <v>0</v>
      </c>
      <c r="K25" s="16">
        <f t="shared" si="8"/>
        <v>0</v>
      </c>
      <c r="L25" s="67">
        <f t="shared" si="8"/>
        <v>0</v>
      </c>
      <c r="M25" s="17">
        <f>IF(L25&gt;0,VLOOKUP(I25,Labour!$AR$1:$AT$15,3,FALSE),0)</f>
        <v>0</v>
      </c>
      <c r="N25" s="70">
        <f t="shared" si="1"/>
        <v>0</v>
      </c>
      <c r="R25" s="83">
        <f t="shared" si="2"/>
        <v>0</v>
      </c>
      <c r="S25" s="83">
        <f t="shared" si="2"/>
        <v>0</v>
      </c>
      <c r="T25" s="83">
        <f t="shared" si="2"/>
        <v>0</v>
      </c>
      <c r="U25" s="83">
        <f t="shared" si="2"/>
        <v>0</v>
      </c>
      <c r="V25" s="83">
        <f t="shared" si="3"/>
        <v>0</v>
      </c>
      <c r="W25" s="83">
        <f t="shared" si="3"/>
        <v>0</v>
      </c>
      <c r="X25" s="83">
        <f t="shared" si="4"/>
        <v>0</v>
      </c>
      <c r="Y25" s="83">
        <f t="shared" si="4"/>
        <v>0</v>
      </c>
      <c r="Z25" s="83">
        <f t="shared" si="4"/>
        <v>0</v>
      </c>
      <c r="AA25" s="171">
        <f t="shared" si="9"/>
        <v>0</v>
      </c>
      <c r="AB25" s="83">
        <f t="shared" si="5"/>
        <v>0</v>
      </c>
      <c r="AC25" s="83">
        <f t="shared" si="5"/>
        <v>0</v>
      </c>
      <c r="AD25" s="171">
        <f t="shared" si="10"/>
        <v>0</v>
      </c>
      <c r="AE25" s="171">
        <f>IF(AD25=1,SUM(AD$10:AD25),0)</f>
        <v>0</v>
      </c>
      <c r="AF25" s="82" t="str">
        <f t="shared" si="11"/>
        <v/>
      </c>
      <c r="AG25" s="171">
        <f t="shared" si="12"/>
        <v>0</v>
      </c>
    </row>
    <row r="26" spans="1:33" ht="12" customHeight="1" x14ac:dyDescent="0.25">
      <c r="A26" s="497"/>
      <c r="B26" s="15">
        <v>17</v>
      </c>
      <c r="C26" s="468">
        <f t="shared" si="6"/>
        <v>0</v>
      </c>
      <c r="D26" s="469"/>
      <c r="E26" s="470"/>
      <c r="F26" s="67">
        <f t="shared" si="7"/>
        <v>0</v>
      </c>
      <c r="G26" s="67">
        <f t="shared" si="7"/>
        <v>0</v>
      </c>
      <c r="H26" s="67">
        <f t="shared" si="7"/>
        <v>0</v>
      </c>
      <c r="I26" s="67">
        <f t="shared" si="0"/>
        <v>0</v>
      </c>
      <c r="J26" s="67">
        <f t="shared" si="8"/>
        <v>0</v>
      </c>
      <c r="K26" s="16">
        <f t="shared" si="8"/>
        <v>0</v>
      </c>
      <c r="L26" s="67">
        <f t="shared" si="8"/>
        <v>0</v>
      </c>
      <c r="M26" s="17">
        <f>IF(L26&gt;0,VLOOKUP(I26,Labour!$AR$1:$AT$15,3,FALSE),0)</f>
        <v>0</v>
      </c>
      <c r="N26" s="70">
        <f t="shared" si="1"/>
        <v>0</v>
      </c>
      <c r="R26" s="83">
        <f t="shared" si="2"/>
        <v>0</v>
      </c>
      <c r="S26" s="83">
        <f t="shared" si="2"/>
        <v>0</v>
      </c>
      <c r="T26" s="83">
        <f t="shared" si="2"/>
        <v>0</v>
      </c>
      <c r="U26" s="83">
        <f t="shared" si="2"/>
        <v>0</v>
      </c>
      <c r="V26" s="83">
        <f t="shared" si="3"/>
        <v>0</v>
      </c>
      <c r="W26" s="83">
        <f t="shared" si="3"/>
        <v>0</v>
      </c>
      <c r="X26" s="83">
        <f t="shared" si="4"/>
        <v>0</v>
      </c>
      <c r="Y26" s="83">
        <f t="shared" si="4"/>
        <v>0</v>
      </c>
      <c r="Z26" s="83">
        <f t="shared" si="4"/>
        <v>0</v>
      </c>
      <c r="AA26" s="171">
        <f t="shared" si="9"/>
        <v>0</v>
      </c>
      <c r="AB26" s="83">
        <f t="shared" si="5"/>
        <v>0</v>
      </c>
      <c r="AC26" s="83">
        <f t="shared" si="5"/>
        <v>0</v>
      </c>
      <c r="AD26" s="171">
        <f t="shared" si="10"/>
        <v>0</v>
      </c>
      <c r="AE26" s="171">
        <f>IF(AD26=1,SUM(AD$10:AD26),0)</f>
        <v>0</v>
      </c>
      <c r="AF26" s="82" t="str">
        <f t="shared" si="11"/>
        <v/>
      </c>
      <c r="AG26" s="171">
        <f t="shared" si="12"/>
        <v>0</v>
      </c>
    </row>
    <row r="27" spans="1:33" ht="12" customHeight="1" x14ac:dyDescent="0.25">
      <c r="A27" s="497"/>
      <c r="B27" s="15">
        <v>18</v>
      </c>
      <c r="C27" s="468">
        <f t="shared" si="6"/>
        <v>0</v>
      </c>
      <c r="D27" s="469"/>
      <c r="E27" s="470"/>
      <c r="F27" s="67">
        <f t="shared" si="7"/>
        <v>0</v>
      </c>
      <c r="G27" s="67">
        <f t="shared" si="7"/>
        <v>0</v>
      </c>
      <c r="H27" s="67">
        <f t="shared" si="7"/>
        <v>0</v>
      </c>
      <c r="I27" s="67">
        <f t="shared" si="0"/>
        <v>0</v>
      </c>
      <c r="J27" s="67">
        <f t="shared" si="8"/>
        <v>0</v>
      </c>
      <c r="K27" s="16">
        <f t="shared" si="8"/>
        <v>0</v>
      </c>
      <c r="L27" s="67">
        <f t="shared" si="8"/>
        <v>0</v>
      </c>
      <c r="M27" s="17">
        <f>IF(L27&gt;0,VLOOKUP(I27,Labour!$AR$1:$AT$15,3,FALSE),0)</f>
        <v>0</v>
      </c>
      <c r="N27" s="70">
        <f t="shared" si="1"/>
        <v>0</v>
      </c>
      <c r="R27" s="83">
        <f t="shared" si="2"/>
        <v>0</v>
      </c>
      <c r="S27" s="83">
        <f t="shared" si="2"/>
        <v>0</v>
      </c>
      <c r="T27" s="83">
        <f t="shared" si="2"/>
        <v>0</v>
      </c>
      <c r="U27" s="83">
        <f t="shared" si="2"/>
        <v>0</v>
      </c>
      <c r="V27" s="83">
        <f t="shared" si="3"/>
        <v>0</v>
      </c>
      <c r="W27" s="83">
        <f t="shared" si="3"/>
        <v>0</v>
      </c>
      <c r="X27" s="83">
        <f t="shared" si="4"/>
        <v>0</v>
      </c>
      <c r="Y27" s="83">
        <f t="shared" si="4"/>
        <v>0</v>
      </c>
      <c r="Z27" s="83">
        <f t="shared" si="4"/>
        <v>0</v>
      </c>
      <c r="AA27" s="171">
        <f t="shared" si="9"/>
        <v>0</v>
      </c>
      <c r="AB27" s="83">
        <f t="shared" si="5"/>
        <v>0</v>
      </c>
      <c r="AC27" s="83">
        <f t="shared" si="5"/>
        <v>0</v>
      </c>
      <c r="AD27" s="171">
        <f t="shared" si="10"/>
        <v>0</v>
      </c>
      <c r="AE27" s="171">
        <f>IF(AD27=1,SUM(AD$10:AD27),0)</f>
        <v>0</v>
      </c>
      <c r="AF27" s="82" t="str">
        <f t="shared" si="11"/>
        <v/>
      </c>
      <c r="AG27" s="171">
        <f t="shared" si="12"/>
        <v>0</v>
      </c>
    </row>
    <row r="28" spans="1:33" ht="12" customHeight="1" x14ac:dyDescent="0.25">
      <c r="A28" s="497"/>
      <c r="B28" s="15">
        <v>19</v>
      </c>
      <c r="C28" s="468">
        <f t="shared" si="6"/>
        <v>0</v>
      </c>
      <c r="D28" s="469"/>
      <c r="E28" s="470"/>
      <c r="F28" s="67">
        <f t="shared" si="7"/>
        <v>0</v>
      </c>
      <c r="G28" s="67">
        <f t="shared" si="7"/>
        <v>0</v>
      </c>
      <c r="H28" s="67">
        <f t="shared" si="7"/>
        <v>0</v>
      </c>
      <c r="I28" s="67">
        <f t="shared" si="0"/>
        <v>0</v>
      </c>
      <c r="J28" s="67">
        <f t="shared" si="8"/>
        <v>0</v>
      </c>
      <c r="K28" s="16">
        <f t="shared" si="8"/>
        <v>0</v>
      </c>
      <c r="L28" s="67">
        <f t="shared" si="8"/>
        <v>0</v>
      </c>
      <c r="M28" s="17">
        <f>IF(L28&gt;0,VLOOKUP(I28,Labour!$AR$1:$AT$15,3,FALSE),0)</f>
        <v>0</v>
      </c>
      <c r="N28" s="70">
        <f t="shared" si="1"/>
        <v>0</v>
      </c>
      <c r="R28" s="83">
        <f t="shared" si="2"/>
        <v>0</v>
      </c>
      <c r="S28" s="83">
        <f t="shared" si="2"/>
        <v>0</v>
      </c>
      <c r="T28" s="83">
        <f t="shared" si="2"/>
        <v>0</v>
      </c>
      <c r="U28" s="83">
        <f t="shared" si="2"/>
        <v>0</v>
      </c>
      <c r="V28" s="83">
        <f t="shared" si="3"/>
        <v>0</v>
      </c>
      <c r="W28" s="83">
        <f t="shared" si="3"/>
        <v>0</v>
      </c>
      <c r="X28" s="83">
        <f t="shared" si="4"/>
        <v>0</v>
      </c>
      <c r="Y28" s="83">
        <f t="shared" si="4"/>
        <v>0</v>
      </c>
      <c r="Z28" s="83">
        <f t="shared" si="4"/>
        <v>0</v>
      </c>
      <c r="AA28" s="171">
        <f t="shared" si="9"/>
        <v>0</v>
      </c>
      <c r="AB28" s="83">
        <f t="shared" si="5"/>
        <v>0</v>
      </c>
      <c r="AC28" s="83">
        <f t="shared" si="5"/>
        <v>0</v>
      </c>
      <c r="AD28" s="171">
        <f t="shared" si="10"/>
        <v>0</v>
      </c>
      <c r="AE28" s="171">
        <f>IF(AD28=1,SUM(AD$10:AD28),0)</f>
        <v>0</v>
      </c>
      <c r="AF28" s="82" t="str">
        <f t="shared" si="11"/>
        <v/>
      </c>
      <c r="AG28" s="171">
        <f t="shared" si="12"/>
        <v>0</v>
      </c>
    </row>
    <row r="29" spans="1:33" ht="12" customHeight="1" x14ac:dyDescent="0.25">
      <c r="A29" s="497"/>
      <c r="B29" s="15">
        <v>20</v>
      </c>
      <c r="C29" s="468">
        <f t="shared" si="6"/>
        <v>0</v>
      </c>
      <c r="D29" s="469"/>
      <c r="E29" s="470"/>
      <c r="F29" s="67">
        <f t="shared" si="7"/>
        <v>0</v>
      </c>
      <c r="G29" s="67">
        <f t="shared" si="7"/>
        <v>0</v>
      </c>
      <c r="H29" s="67">
        <f t="shared" si="7"/>
        <v>0</v>
      </c>
      <c r="I29" s="67">
        <f t="shared" si="0"/>
        <v>0</v>
      </c>
      <c r="J29" s="67">
        <f t="shared" si="8"/>
        <v>0</v>
      </c>
      <c r="K29" s="16">
        <f t="shared" si="8"/>
        <v>0</v>
      </c>
      <c r="L29" s="67">
        <f t="shared" si="8"/>
        <v>0</v>
      </c>
      <c r="M29" s="17">
        <f>IF(L29&gt;0,VLOOKUP(I29,Labour!$AR$1:$AT$15,3,FALSE),0)</f>
        <v>0</v>
      </c>
      <c r="N29" s="70">
        <f t="shared" si="1"/>
        <v>0</v>
      </c>
      <c r="R29" s="83">
        <f t="shared" si="2"/>
        <v>0</v>
      </c>
      <c r="S29" s="83">
        <f t="shared" si="2"/>
        <v>0</v>
      </c>
      <c r="T29" s="83">
        <f t="shared" si="2"/>
        <v>0</v>
      </c>
      <c r="U29" s="83">
        <f t="shared" si="2"/>
        <v>0</v>
      </c>
      <c r="V29" s="83">
        <f t="shared" si="3"/>
        <v>0</v>
      </c>
      <c r="W29" s="83">
        <f t="shared" si="3"/>
        <v>0</v>
      </c>
      <c r="X29" s="83">
        <f t="shared" si="4"/>
        <v>0</v>
      </c>
      <c r="Y29" s="83">
        <f t="shared" si="4"/>
        <v>0</v>
      </c>
      <c r="Z29" s="83">
        <f t="shared" si="4"/>
        <v>0</v>
      </c>
      <c r="AA29" s="171">
        <f t="shared" si="9"/>
        <v>0</v>
      </c>
      <c r="AB29" s="83">
        <f t="shared" si="5"/>
        <v>0</v>
      </c>
      <c r="AC29" s="83">
        <f t="shared" si="5"/>
        <v>0</v>
      </c>
      <c r="AD29" s="171">
        <f t="shared" si="10"/>
        <v>0</v>
      </c>
      <c r="AE29" s="171">
        <f>IF(AD29=1,SUM(AD$10:AD29),0)</f>
        <v>0</v>
      </c>
      <c r="AF29" s="82" t="str">
        <f t="shared" si="11"/>
        <v/>
      </c>
      <c r="AG29" s="171">
        <f t="shared" si="12"/>
        <v>0</v>
      </c>
    </row>
    <row r="30" spans="1:33" ht="12" customHeight="1" x14ac:dyDescent="0.25">
      <c r="A30" s="497"/>
      <c r="B30" s="15">
        <v>21</v>
      </c>
      <c r="C30" s="468">
        <f t="shared" si="6"/>
        <v>0</v>
      </c>
      <c r="D30" s="469"/>
      <c r="E30" s="470"/>
      <c r="F30" s="67">
        <f t="shared" si="7"/>
        <v>0</v>
      </c>
      <c r="G30" s="67">
        <f t="shared" si="7"/>
        <v>0</v>
      </c>
      <c r="H30" s="67">
        <f t="shared" si="7"/>
        <v>0</v>
      </c>
      <c r="I30" s="67">
        <f t="shared" si="0"/>
        <v>0</v>
      </c>
      <c r="J30" s="67">
        <f t="shared" si="8"/>
        <v>0</v>
      </c>
      <c r="K30" s="16">
        <f t="shared" si="8"/>
        <v>0</v>
      </c>
      <c r="L30" s="67">
        <f t="shared" si="8"/>
        <v>0</v>
      </c>
      <c r="M30" s="17">
        <f>IF(L30&gt;0,VLOOKUP(I30,Labour!$AR$1:$AT$15,3,FALSE),0)</f>
        <v>0</v>
      </c>
      <c r="N30" s="70">
        <f t="shared" si="1"/>
        <v>0</v>
      </c>
      <c r="R30" s="83">
        <f t="shared" ref="R30:U49" si="13">IF($B30&lt;=$U$3,VLOOKUP($B30,ZTABLE,R$9,FALSE),0)</f>
        <v>0</v>
      </c>
      <c r="S30" s="83">
        <f t="shared" si="13"/>
        <v>0</v>
      </c>
      <c r="T30" s="83">
        <f t="shared" si="13"/>
        <v>0</v>
      </c>
      <c r="U30" s="83">
        <f t="shared" si="13"/>
        <v>0</v>
      </c>
      <c r="V30" s="83">
        <f t="shared" ref="V30:W49" si="14">IF($B30&lt;=$U$3,IF(VLOOKUP($B30,ZTABLE,V$9,FALSE)=V$8,$U30,0),0)</f>
        <v>0</v>
      </c>
      <c r="W30" s="83">
        <f t="shared" si="14"/>
        <v>0</v>
      </c>
      <c r="X30" s="83">
        <f t="shared" ref="X30:Z49" si="15">IF($B30&lt;=$U$3,VLOOKUP($B30,ZTABLE,X$9,FALSE),0)</f>
        <v>0</v>
      </c>
      <c r="Y30" s="83">
        <f t="shared" si="15"/>
        <v>0</v>
      </c>
      <c r="Z30" s="83">
        <f t="shared" si="15"/>
        <v>0</v>
      </c>
      <c r="AA30" s="171">
        <f t="shared" si="9"/>
        <v>0</v>
      </c>
      <c r="AB30" s="83">
        <f t="shared" ref="AB30:AC49" si="16">IF($B30&lt;=$U$3,VLOOKUP($B30,ZTABLE,AB$9,FALSE),0)</f>
        <v>0</v>
      </c>
      <c r="AC30" s="83">
        <f t="shared" si="16"/>
        <v>0</v>
      </c>
      <c r="AD30" s="171">
        <f t="shared" si="10"/>
        <v>0</v>
      </c>
      <c r="AE30" s="171">
        <f>IF(AD30=1,SUM(AD$10:AD30),0)</f>
        <v>0</v>
      </c>
      <c r="AF30" s="82" t="str">
        <f t="shared" si="11"/>
        <v/>
      </c>
      <c r="AG30" s="171">
        <f t="shared" si="12"/>
        <v>0</v>
      </c>
    </row>
    <row r="31" spans="1:33" ht="12" customHeight="1" x14ac:dyDescent="0.25">
      <c r="A31" s="497"/>
      <c r="B31" s="15">
        <v>22</v>
      </c>
      <c r="C31" s="468">
        <f t="shared" si="6"/>
        <v>0</v>
      </c>
      <c r="D31" s="469"/>
      <c r="E31" s="470"/>
      <c r="F31" s="67">
        <f t="shared" si="7"/>
        <v>0</v>
      </c>
      <c r="G31" s="67">
        <f t="shared" si="7"/>
        <v>0</v>
      </c>
      <c r="H31" s="67">
        <f t="shared" si="7"/>
        <v>0</v>
      </c>
      <c r="I31" s="67">
        <f t="shared" si="0"/>
        <v>0</v>
      </c>
      <c r="J31" s="67">
        <f t="shared" si="8"/>
        <v>0</v>
      </c>
      <c r="K31" s="16">
        <f t="shared" si="8"/>
        <v>0</v>
      </c>
      <c r="L31" s="67">
        <f t="shared" si="8"/>
        <v>0</v>
      </c>
      <c r="M31" s="17">
        <f>IF(L31&gt;0,VLOOKUP(I31,Labour!$AR$1:$AT$15,3,FALSE),0)</f>
        <v>0</v>
      </c>
      <c r="N31" s="70">
        <f t="shared" si="1"/>
        <v>0</v>
      </c>
      <c r="R31" s="83">
        <f t="shared" si="13"/>
        <v>0</v>
      </c>
      <c r="S31" s="83">
        <f t="shared" si="13"/>
        <v>0</v>
      </c>
      <c r="T31" s="83">
        <f t="shared" si="13"/>
        <v>0</v>
      </c>
      <c r="U31" s="83">
        <f t="shared" si="13"/>
        <v>0</v>
      </c>
      <c r="V31" s="83">
        <f t="shared" si="14"/>
        <v>0</v>
      </c>
      <c r="W31" s="83">
        <f t="shared" si="14"/>
        <v>0</v>
      </c>
      <c r="X31" s="83">
        <f t="shared" si="15"/>
        <v>0</v>
      </c>
      <c r="Y31" s="83">
        <f t="shared" si="15"/>
        <v>0</v>
      </c>
      <c r="Z31" s="83">
        <f t="shared" si="15"/>
        <v>0</v>
      </c>
      <c r="AA31" s="171">
        <f t="shared" si="9"/>
        <v>0</v>
      </c>
      <c r="AB31" s="83">
        <f t="shared" si="16"/>
        <v>0</v>
      </c>
      <c r="AC31" s="83">
        <f t="shared" si="16"/>
        <v>0</v>
      </c>
      <c r="AD31" s="171">
        <f t="shared" si="10"/>
        <v>0</v>
      </c>
      <c r="AE31" s="171">
        <f>IF(AD31=1,SUM(AD$10:AD31),0)</f>
        <v>0</v>
      </c>
      <c r="AF31" s="82" t="str">
        <f t="shared" si="11"/>
        <v/>
      </c>
      <c r="AG31" s="171">
        <f t="shared" si="12"/>
        <v>0</v>
      </c>
    </row>
    <row r="32" spans="1:33" ht="12" customHeight="1" x14ac:dyDescent="0.25">
      <c r="A32" s="497"/>
      <c r="B32" s="15">
        <v>23</v>
      </c>
      <c r="C32" s="468">
        <f t="shared" si="6"/>
        <v>0</v>
      </c>
      <c r="D32" s="469"/>
      <c r="E32" s="470"/>
      <c r="F32" s="67">
        <f t="shared" si="7"/>
        <v>0</v>
      </c>
      <c r="G32" s="67">
        <f t="shared" si="7"/>
        <v>0</v>
      </c>
      <c r="H32" s="67">
        <f t="shared" si="7"/>
        <v>0</v>
      </c>
      <c r="I32" s="67">
        <f t="shared" si="0"/>
        <v>0</v>
      </c>
      <c r="J32" s="67">
        <f t="shared" si="8"/>
        <v>0</v>
      </c>
      <c r="K32" s="16">
        <f t="shared" si="8"/>
        <v>0</v>
      </c>
      <c r="L32" s="67">
        <f t="shared" si="8"/>
        <v>0</v>
      </c>
      <c r="M32" s="17">
        <f>IF(L32&gt;0,VLOOKUP(I32,Labour!$AR$1:$AT$15,3,FALSE),0)</f>
        <v>0</v>
      </c>
      <c r="N32" s="70">
        <f t="shared" si="1"/>
        <v>0</v>
      </c>
      <c r="R32" s="83">
        <f t="shared" si="13"/>
        <v>0</v>
      </c>
      <c r="S32" s="83">
        <f t="shared" si="13"/>
        <v>0</v>
      </c>
      <c r="T32" s="83">
        <f t="shared" si="13"/>
        <v>0</v>
      </c>
      <c r="U32" s="83">
        <f t="shared" si="13"/>
        <v>0</v>
      </c>
      <c r="V32" s="83">
        <f t="shared" si="14"/>
        <v>0</v>
      </c>
      <c r="W32" s="83">
        <f t="shared" si="14"/>
        <v>0</v>
      </c>
      <c r="X32" s="83">
        <f t="shared" si="15"/>
        <v>0</v>
      </c>
      <c r="Y32" s="83">
        <f t="shared" si="15"/>
        <v>0</v>
      </c>
      <c r="Z32" s="83">
        <f t="shared" si="15"/>
        <v>0</v>
      </c>
      <c r="AA32" s="171">
        <f t="shared" si="9"/>
        <v>0</v>
      </c>
      <c r="AB32" s="83">
        <f t="shared" si="16"/>
        <v>0</v>
      </c>
      <c r="AC32" s="83">
        <f t="shared" si="16"/>
        <v>0</v>
      </c>
      <c r="AD32" s="171">
        <f t="shared" si="10"/>
        <v>0</v>
      </c>
      <c r="AE32" s="171">
        <f>IF(AD32=1,SUM(AD$10:AD32),0)</f>
        <v>0</v>
      </c>
      <c r="AF32" s="82" t="str">
        <f t="shared" si="11"/>
        <v/>
      </c>
      <c r="AG32" s="171">
        <f t="shared" si="12"/>
        <v>0</v>
      </c>
    </row>
    <row r="33" spans="1:33" ht="12" customHeight="1" x14ac:dyDescent="0.25">
      <c r="A33" s="497"/>
      <c r="B33" s="15">
        <v>24</v>
      </c>
      <c r="C33" s="468">
        <f t="shared" si="6"/>
        <v>0</v>
      </c>
      <c r="D33" s="469"/>
      <c r="E33" s="470"/>
      <c r="F33" s="67">
        <f t="shared" si="7"/>
        <v>0</v>
      </c>
      <c r="G33" s="67">
        <f t="shared" si="7"/>
        <v>0</v>
      </c>
      <c r="H33" s="67">
        <f t="shared" si="7"/>
        <v>0</v>
      </c>
      <c r="I33" s="67">
        <f t="shared" si="0"/>
        <v>0</v>
      </c>
      <c r="J33" s="67">
        <f t="shared" si="8"/>
        <v>0</v>
      </c>
      <c r="K33" s="16">
        <f t="shared" si="8"/>
        <v>0</v>
      </c>
      <c r="L33" s="67">
        <f t="shared" si="8"/>
        <v>0</v>
      </c>
      <c r="M33" s="17">
        <f>IF(L33&gt;0,VLOOKUP(I33,Labour!$AR$1:$AT$15,3,FALSE),0)</f>
        <v>0</v>
      </c>
      <c r="N33" s="70">
        <f t="shared" si="1"/>
        <v>0</v>
      </c>
      <c r="R33" s="83">
        <f t="shared" si="13"/>
        <v>0</v>
      </c>
      <c r="S33" s="83">
        <f t="shared" si="13"/>
        <v>0</v>
      </c>
      <c r="T33" s="83">
        <f t="shared" si="13"/>
        <v>0</v>
      </c>
      <c r="U33" s="83">
        <f t="shared" si="13"/>
        <v>0</v>
      </c>
      <c r="V33" s="83">
        <f t="shared" si="14"/>
        <v>0</v>
      </c>
      <c r="W33" s="83">
        <f t="shared" si="14"/>
        <v>0</v>
      </c>
      <c r="X33" s="83">
        <f t="shared" si="15"/>
        <v>0</v>
      </c>
      <c r="Y33" s="83">
        <f t="shared" si="15"/>
        <v>0</v>
      </c>
      <c r="Z33" s="83">
        <f t="shared" si="15"/>
        <v>0</v>
      </c>
      <c r="AA33" s="171">
        <f t="shared" si="9"/>
        <v>0</v>
      </c>
      <c r="AB33" s="83">
        <f t="shared" si="16"/>
        <v>0</v>
      </c>
      <c r="AC33" s="83">
        <f t="shared" si="16"/>
        <v>0</v>
      </c>
      <c r="AD33" s="171">
        <f t="shared" si="10"/>
        <v>0</v>
      </c>
      <c r="AE33" s="171">
        <f>IF(AD33=1,SUM(AD$10:AD33),0)</f>
        <v>0</v>
      </c>
      <c r="AF33" s="82" t="str">
        <f t="shared" si="11"/>
        <v/>
      </c>
      <c r="AG33" s="171">
        <f t="shared" si="12"/>
        <v>0</v>
      </c>
    </row>
    <row r="34" spans="1:33" ht="12" customHeight="1" x14ac:dyDescent="0.25">
      <c r="A34" s="497"/>
      <c r="B34" s="15">
        <v>25</v>
      </c>
      <c r="C34" s="468">
        <f t="shared" si="6"/>
        <v>0</v>
      </c>
      <c r="D34" s="469"/>
      <c r="E34" s="470"/>
      <c r="F34" s="67">
        <f t="shared" si="7"/>
        <v>0</v>
      </c>
      <c r="G34" s="67">
        <f t="shared" si="7"/>
        <v>0</v>
      </c>
      <c r="H34" s="67">
        <f t="shared" si="7"/>
        <v>0</v>
      </c>
      <c r="I34" s="67">
        <f t="shared" si="0"/>
        <v>0</v>
      </c>
      <c r="J34" s="67">
        <f t="shared" si="8"/>
        <v>0</v>
      </c>
      <c r="K34" s="16">
        <f t="shared" si="8"/>
        <v>0</v>
      </c>
      <c r="L34" s="67">
        <f t="shared" si="8"/>
        <v>0</v>
      </c>
      <c r="M34" s="17">
        <f>IF(L34&gt;0,VLOOKUP(I34,Labour!$AR$1:$AT$15,3,FALSE),0)</f>
        <v>0</v>
      </c>
      <c r="N34" s="70">
        <f t="shared" si="1"/>
        <v>0</v>
      </c>
      <c r="R34" s="83">
        <f t="shared" si="13"/>
        <v>0</v>
      </c>
      <c r="S34" s="83">
        <f t="shared" si="13"/>
        <v>0</v>
      </c>
      <c r="T34" s="83">
        <f t="shared" si="13"/>
        <v>0</v>
      </c>
      <c r="U34" s="83">
        <f t="shared" si="13"/>
        <v>0</v>
      </c>
      <c r="V34" s="83">
        <f t="shared" si="14"/>
        <v>0</v>
      </c>
      <c r="W34" s="83">
        <f t="shared" si="14"/>
        <v>0</v>
      </c>
      <c r="X34" s="83">
        <f t="shared" si="15"/>
        <v>0</v>
      </c>
      <c r="Y34" s="83">
        <f t="shared" si="15"/>
        <v>0</v>
      </c>
      <c r="Z34" s="83">
        <f t="shared" si="15"/>
        <v>0</v>
      </c>
      <c r="AA34" s="171">
        <f t="shared" si="9"/>
        <v>0</v>
      </c>
      <c r="AB34" s="83">
        <f t="shared" si="16"/>
        <v>0</v>
      </c>
      <c r="AC34" s="83">
        <f t="shared" si="16"/>
        <v>0</v>
      </c>
      <c r="AD34" s="171">
        <f t="shared" si="10"/>
        <v>0</v>
      </c>
      <c r="AE34" s="171">
        <f>IF(AD34=1,SUM(AD$10:AD34),0)</f>
        <v>0</v>
      </c>
      <c r="AF34" s="82" t="str">
        <f t="shared" si="11"/>
        <v/>
      </c>
      <c r="AG34" s="171">
        <f t="shared" si="12"/>
        <v>0</v>
      </c>
    </row>
    <row r="35" spans="1:33" ht="12" customHeight="1" x14ac:dyDescent="0.25">
      <c r="A35" s="497"/>
      <c r="B35" s="15">
        <v>26</v>
      </c>
      <c r="C35" s="468">
        <f t="shared" si="6"/>
        <v>0</v>
      </c>
      <c r="D35" s="469"/>
      <c r="E35" s="470"/>
      <c r="F35" s="67">
        <f t="shared" si="7"/>
        <v>0</v>
      </c>
      <c r="G35" s="67">
        <f t="shared" si="7"/>
        <v>0</v>
      </c>
      <c r="H35" s="67">
        <f t="shared" si="7"/>
        <v>0</v>
      </c>
      <c r="I35" s="67">
        <f t="shared" si="0"/>
        <v>0</v>
      </c>
      <c r="J35" s="67">
        <f t="shared" si="8"/>
        <v>0</v>
      </c>
      <c r="K35" s="16">
        <f t="shared" si="8"/>
        <v>0</v>
      </c>
      <c r="L35" s="67">
        <f t="shared" si="8"/>
        <v>0</v>
      </c>
      <c r="M35" s="17">
        <f>IF(L35&gt;0,VLOOKUP(I35,Labour!$AR$1:$AT$15,3,FALSE),0)</f>
        <v>0</v>
      </c>
      <c r="N35" s="70">
        <f t="shared" si="1"/>
        <v>0</v>
      </c>
      <c r="R35" s="83">
        <f t="shared" si="13"/>
        <v>0</v>
      </c>
      <c r="S35" s="83">
        <f t="shared" si="13"/>
        <v>0</v>
      </c>
      <c r="T35" s="83">
        <f t="shared" si="13"/>
        <v>0</v>
      </c>
      <c r="U35" s="83">
        <f t="shared" si="13"/>
        <v>0</v>
      </c>
      <c r="V35" s="83">
        <f t="shared" si="14"/>
        <v>0</v>
      </c>
      <c r="W35" s="83">
        <f t="shared" si="14"/>
        <v>0</v>
      </c>
      <c r="X35" s="83">
        <f t="shared" si="15"/>
        <v>0</v>
      </c>
      <c r="Y35" s="83">
        <f t="shared" si="15"/>
        <v>0</v>
      </c>
      <c r="Z35" s="83">
        <f t="shared" si="15"/>
        <v>0</v>
      </c>
      <c r="AA35" s="171">
        <f t="shared" si="9"/>
        <v>0</v>
      </c>
      <c r="AB35" s="83">
        <f t="shared" si="16"/>
        <v>0</v>
      </c>
      <c r="AC35" s="83">
        <f t="shared" si="16"/>
        <v>0</v>
      </c>
      <c r="AD35" s="171">
        <f t="shared" si="10"/>
        <v>0</v>
      </c>
      <c r="AE35" s="171">
        <f>IF(AD35=1,SUM(AD$10:AD35),0)</f>
        <v>0</v>
      </c>
      <c r="AF35" s="82" t="str">
        <f t="shared" si="11"/>
        <v/>
      </c>
      <c r="AG35" s="171">
        <f t="shared" si="12"/>
        <v>0</v>
      </c>
    </row>
    <row r="36" spans="1:33" ht="12" customHeight="1" x14ac:dyDescent="0.25">
      <c r="A36" s="497"/>
      <c r="B36" s="15">
        <v>27</v>
      </c>
      <c r="C36" s="468">
        <f t="shared" si="6"/>
        <v>0</v>
      </c>
      <c r="D36" s="469"/>
      <c r="E36" s="470"/>
      <c r="F36" s="67">
        <f t="shared" si="7"/>
        <v>0</v>
      </c>
      <c r="G36" s="67">
        <f t="shared" si="7"/>
        <v>0</v>
      </c>
      <c r="H36" s="67">
        <f t="shared" si="7"/>
        <v>0</v>
      </c>
      <c r="I36" s="67">
        <f t="shared" si="0"/>
        <v>0</v>
      </c>
      <c r="J36" s="67">
        <f t="shared" si="8"/>
        <v>0</v>
      </c>
      <c r="K36" s="16">
        <f t="shared" si="8"/>
        <v>0</v>
      </c>
      <c r="L36" s="67">
        <f t="shared" si="8"/>
        <v>0</v>
      </c>
      <c r="M36" s="17">
        <f>IF(L36&gt;0,VLOOKUP(I36,Labour!$AR$1:$AT$15,3,FALSE),0)</f>
        <v>0</v>
      </c>
      <c r="N36" s="70">
        <f t="shared" si="1"/>
        <v>0</v>
      </c>
      <c r="R36" s="83">
        <f t="shared" si="13"/>
        <v>0</v>
      </c>
      <c r="S36" s="83">
        <f t="shared" si="13"/>
        <v>0</v>
      </c>
      <c r="T36" s="83">
        <f t="shared" si="13"/>
        <v>0</v>
      </c>
      <c r="U36" s="83">
        <f t="shared" si="13"/>
        <v>0</v>
      </c>
      <c r="V36" s="83">
        <f t="shared" si="14"/>
        <v>0</v>
      </c>
      <c r="W36" s="83">
        <f t="shared" si="14"/>
        <v>0</v>
      </c>
      <c r="X36" s="83">
        <f t="shared" si="15"/>
        <v>0</v>
      </c>
      <c r="Y36" s="83">
        <f t="shared" si="15"/>
        <v>0</v>
      </c>
      <c r="Z36" s="83">
        <f t="shared" si="15"/>
        <v>0</v>
      </c>
      <c r="AA36" s="171">
        <f t="shared" si="9"/>
        <v>0</v>
      </c>
      <c r="AB36" s="83">
        <f t="shared" si="16"/>
        <v>0</v>
      </c>
      <c r="AC36" s="83">
        <f t="shared" si="16"/>
        <v>0</v>
      </c>
      <c r="AD36" s="171">
        <f t="shared" si="10"/>
        <v>0</v>
      </c>
      <c r="AE36" s="171">
        <f>IF(AD36=1,SUM(AD$10:AD36),0)</f>
        <v>0</v>
      </c>
      <c r="AF36" s="82" t="str">
        <f t="shared" si="11"/>
        <v/>
      </c>
      <c r="AG36" s="171">
        <f t="shared" si="12"/>
        <v>0</v>
      </c>
    </row>
    <row r="37" spans="1:33" ht="12" customHeight="1" x14ac:dyDescent="0.25">
      <c r="A37" s="497"/>
      <c r="B37" s="15">
        <v>28</v>
      </c>
      <c r="C37" s="468">
        <f t="shared" si="6"/>
        <v>0</v>
      </c>
      <c r="D37" s="469"/>
      <c r="E37" s="470"/>
      <c r="F37" s="67">
        <f t="shared" si="7"/>
        <v>0</v>
      </c>
      <c r="G37" s="67">
        <f t="shared" si="7"/>
        <v>0</v>
      </c>
      <c r="H37" s="67">
        <f t="shared" si="7"/>
        <v>0</v>
      </c>
      <c r="I37" s="67">
        <f t="shared" si="0"/>
        <v>0</v>
      </c>
      <c r="J37" s="67">
        <f t="shared" si="8"/>
        <v>0</v>
      </c>
      <c r="K37" s="16">
        <f t="shared" si="8"/>
        <v>0</v>
      </c>
      <c r="L37" s="67">
        <f t="shared" si="8"/>
        <v>0</v>
      </c>
      <c r="M37" s="17">
        <f>IF(L37&gt;0,VLOOKUP(I37,Labour!$AR$1:$AT$15,3,FALSE),0)</f>
        <v>0</v>
      </c>
      <c r="N37" s="70">
        <f t="shared" si="1"/>
        <v>0</v>
      </c>
      <c r="R37" s="83">
        <f t="shared" si="13"/>
        <v>0</v>
      </c>
      <c r="S37" s="83">
        <f t="shared" si="13"/>
        <v>0</v>
      </c>
      <c r="T37" s="83">
        <f t="shared" si="13"/>
        <v>0</v>
      </c>
      <c r="U37" s="83">
        <f t="shared" si="13"/>
        <v>0</v>
      </c>
      <c r="V37" s="83">
        <f t="shared" si="14"/>
        <v>0</v>
      </c>
      <c r="W37" s="83">
        <f t="shared" si="14"/>
        <v>0</v>
      </c>
      <c r="X37" s="83">
        <f t="shared" si="15"/>
        <v>0</v>
      </c>
      <c r="Y37" s="83">
        <f t="shared" si="15"/>
        <v>0</v>
      </c>
      <c r="Z37" s="83">
        <f t="shared" si="15"/>
        <v>0</v>
      </c>
      <c r="AA37" s="171">
        <f t="shared" si="9"/>
        <v>0</v>
      </c>
      <c r="AB37" s="83">
        <f t="shared" si="16"/>
        <v>0</v>
      </c>
      <c r="AC37" s="83">
        <f t="shared" si="16"/>
        <v>0</v>
      </c>
      <c r="AD37" s="171">
        <f t="shared" si="10"/>
        <v>0</v>
      </c>
      <c r="AE37" s="171">
        <f>IF(AD37=1,SUM(AD$10:AD37),0)</f>
        <v>0</v>
      </c>
      <c r="AF37" s="82" t="str">
        <f t="shared" si="11"/>
        <v/>
      </c>
      <c r="AG37" s="171">
        <f t="shared" si="12"/>
        <v>0</v>
      </c>
    </row>
    <row r="38" spans="1:33" ht="12" customHeight="1" x14ac:dyDescent="0.25">
      <c r="A38" s="497"/>
      <c r="B38" s="15">
        <v>29</v>
      </c>
      <c r="C38" s="468">
        <f t="shared" si="6"/>
        <v>0</v>
      </c>
      <c r="D38" s="469"/>
      <c r="E38" s="470"/>
      <c r="F38" s="67">
        <f t="shared" si="7"/>
        <v>0</v>
      </c>
      <c r="G38" s="67">
        <f t="shared" si="7"/>
        <v>0</v>
      </c>
      <c r="H38" s="67">
        <f t="shared" si="7"/>
        <v>0</v>
      </c>
      <c r="I38" s="67">
        <f t="shared" si="0"/>
        <v>0</v>
      </c>
      <c r="J38" s="67">
        <f t="shared" si="8"/>
        <v>0</v>
      </c>
      <c r="K38" s="16">
        <f t="shared" si="8"/>
        <v>0</v>
      </c>
      <c r="L38" s="67">
        <f t="shared" si="8"/>
        <v>0</v>
      </c>
      <c r="M38" s="17">
        <f>IF(L38&gt;0,VLOOKUP(I38,Labour!$AR$1:$AT$15,3,FALSE),0)</f>
        <v>0</v>
      </c>
      <c r="N38" s="70">
        <f t="shared" si="1"/>
        <v>0</v>
      </c>
      <c r="R38" s="83">
        <f t="shared" si="13"/>
        <v>0</v>
      </c>
      <c r="S38" s="83">
        <f t="shared" si="13"/>
        <v>0</v>
      </c>
      <c r="T38" s="83">
        <f t="shared" si="13"/>
        <v>0</v>
      </c>
      <c r="U38" s="83">
        <f t="shared" si="13"/>
        <v>0</v>
      </c>
      <c r="V38" s="83">
        <f t="shared" si="14"/>
        <v>0</v>
      </c>
      <c r="W38" s="83">
        <f t="shared" si="14"/>
        <v>0</v>
      </c>
      <c r="X38" s="83">
        <f t="shared" si="15"/>
        <v>0</v>
      </c>
      <c r="Y38" s="83">
        <f t="shared" si="15"/>
        <v>0</v>
      </c>
      <c r="Z38" s="83">
        <f t="shared" si="15"/>
        <v>0</v>
      </c>
      <c r="AA38" s="171">
        <f t="shared" si="9"/>
        <v>0</v>
      </c>
      <c r="AB38" s="83">
        <f t="shared" si="16"/>
        <v>0</v>
      </c>
      <c r="AC38" s="83">
        <f t="shared" si="16"/>
        <v>0</v>
      </c>
      <c r="AD38" s="171">
        <f t="shared" si="10"/>
        <v>0</v>
      </c>
      <c r="AE38" s="171">
        <f>IF(AD38=1,SUM(AD$10:AD38),0)</f>
        <v>0</v>
      </c>
      <c r="AF38" s="82" t="str">
        <f t="shared" si="11"/>
        <v/>
      </c>
      <c r="AG38" s="171">
        <f t="shared" si="12"/>
        <v>0</v>
      </c>
    </row>
    <row r="39" spans="1:33" ht="12" customHeight="1" x14ac:dyDescent="0.25">
      <c r="A39" s="497"/>
      <c r="B39" s="15">
        <v>30</v>
      </c>
      <c r="C39" s="468">
        <f t="shared" si="6"/>
        <v>0</v>
      </c>
      <c r="D39" s="469"/>
      <c r="E39" s="470"/>
      <c r="F39" s="67">
        <f t="shared" ref="F39:H109" si="17">S39</f>
        <v>0</v>
      </c>
      <c r="G39" s="67">
        <f t="shared" si="17"/>
        <v>0</v>
      </c>
      <c r="H39" s="67">
        <f t="shared" si="17"/>
        <v>0</v>
      </c>
      <c r="I39" s="67">
        <f t="shared" si="0"/>
        <v>0</v>
      </c>
      <c r="J39" s="67">
        <f t="shared" ref="J39:L109" si="18">AA39</f>
        <v>0</v>
      </c>
      <c r="K39" s="16">
        <f t="shared" si="18"/>
        <v>0</v>
      </c>
      <c r="L39" s="67">
        <f t="shared" si="18"/>
        <v>0</v>
      </c>
      <c r="M39" s="17">
        <f>IF(L39&gt;0,VLOOKUP(I39,Labour!$AR$1:$AT$15,3,FALSE),0)</f>
        <v>0</v>
      </c>
      <c r="N39" s="70">
        <f t="shared" si="1"/>
        <v>0</v>
      </c>
      <c r="R39" s="83">
        <f t="shared" si="13"/>
        <v>0</v>
      </c>
      <c r="S39" s="83">
        <f t="shared" si="13"/>
        <v>0</v>
      </c>
      <c r="T39" s="83">
        <f t="shared" si="13"/>
        <v>0</v>
      </c>
      <c r="U39" s="83">
        <f t="shared" si="13"/>
        <v>0</v>
      </c>
      <c r="V39" s="83">
        <f t="shared" si="14"/>
        <v>0</v>
      </c>
      <c r="W39" s="83">
        <f t="shared" si="14"/>
        <v>0</v>
      </c>
      <c r="X39" s="83">
        <f t="shared" si="15"/>
        <v>0</v>
      </c>
      <c r="Y39" s="83">
        <f t="shared" si="15"/>
        <v>0</v>
      </c>
      <c r="Z39" s="83">
        <f t="shared" si="15"/>
        <v>0</v>
      </c>
      <c r="AA39" s="171">
        <f t="shared" si="9"/>
        <v>0</v>
      </c>
      <c r="AB39" s="83">
        <f t="shared" si="16"/>
        <v>0</v>
      </c>
      <c r="AC39" s="83">
        <f t="shared" si="16"/>
        <v>0</v>
      </c>
      <c r="AD39" s="171">
        <f t="shared" si="10"/>
        <v>0</v>
      </c>
      <c r="AE39" s="171">
        <f>IF(AD39=1,SUM(AD$10:AD39),0)</f>
        <v>0</v>
      </c>
      <c r="AF39" s="82" t="str">
        <f t="shared" si="11"/>
        <v/>
      </c>
      <c r="AG39" s="171">
        <f t="shared" si="12"/>
        <v>0</v>
      </c>
    </row>
    <row r="40" spans="1:33" ht="12" customHeight="1" x14ac:dyDescent="0.25">
      <c r="A40" s="497"/>
      <c r="B40" s="15">
        <v>31</v>
      </c>
      <c r="C40" s="468">
        <f t="shared" si="6"/>
        <v>0</v>
      </c>
      <c r="D40" s="469"/>
      <c r="E40" s="470"/>
      <c r="F40" s="67">
        <f t="shared" si="17"/>
        <v>0</v>
      </c>
      <c r="G40" s="67">
        <f t="shared" si="17"/>
        <v>0</v>
      </c>
      <c r="H40" s="67">
        <f t="shared" si="17"/>
        <v>0</v>
      </c>
      <c r="I40" s="67">
        <f t="shared" si="0"/>
        <v>0</v>
      </c>
      <c r="J40" s="67">
        <f t="shared" si="18"/>
        <v>0</v>
      </c>
      <c r="K40" s="16">
        <f t="shared" si="18"/>
        <v>0</v>
      </c>
      <c r="L40" s="67">
        <f t="shared" si="18"/>
        <v>0</v>
      </c>
      <c r="M40" s="17">
        <f>IF(L40&gt;0,VLOOKUP(I40,Labour!$AR$1:$AT$15,3,FALSE),0)</f>
        <v>0</v>
      </c>
      <c r="N40" s="70">
        <f t="shared" si="1"/>
        <v>0</v>
      </c>
      <c r="R40" s="83">
        <f t="shared" si="13"/>
        <v>0</v>
      </c>
      <c r="S40" s="83">
        <f t="shared" si="13"/>
        <v>0</v>
      </c>
      <c r="T40" s="83">
        <f t="shared" si="13"/>
        <v>0</v>
      </c>
      <c r="U40" s="83">
        <f t="shared" si="13"/>
        <v>0</v>
      </c>
      <c r="V40" s="83">
        <f t="shared" si="14"/>
        <v>0</v>
      </c>
      <c r="W40" s="83">
        <f t="shared" si="14"/>
        <v>0</v>
      </c>
      <c r="X40" s="83">
        <f t="shared" si="15"/>
        <v>0</v>
      </c>
      <c r="Y40" s="83">
        <f t="shared" si="15"/>
        <v>0</v>
      </c>
      <c r="Z40" s="83">
        <f t="shared" si="15"/>
        <v>0</v>
      </c>
      <c r="AA40" s="171">
        <f t="shared" si="9"/>
        <v>0</v>
      </c>
      <c r="AB40" s="83">
        <f t="shared" si="16"/>
        <v>0</v>
      </c>
      <c r="AC40" s="83">
        <f t="shared" si="16"/>
        <v>0</v>
      </c>
      <c r="AD40" s="171">
        <f t="shared" si="10"/>
        <v>0</v>
      </c>
      <c r="AE40" s="171">
        <f>IF(AD40=1,SUM(AD$10:AD40),0)</f>
        <v>0</v>
      </c>
      <c r="AF40" s="82" t="str">
        <f t="shared" si="11"/>
        <v/>
      </c>
      <c r="AG40" s="171">
        <f t="shared" si="12"/>
        <v>0</v>
      </c>
    </row>
    <row r="41" spans="1:33" ht="12" customHeight="1" x14ac:dyDescent="0.25">
      <c r="A41" s="497"/>
      <c r="B41" s="15">
        <v>32</v>
      </c>
      <c r="C41" s="468">
        <f t="shared" si="6"/>
        <v>0</v>
      </c>
      <c r="D41" s="469"/>
      <c r="E41" s="470"/>
      <c r="F41" s="67">
        <f t="shared" si="17"/>
        <v>0</v>
      </c>
      <c r="G41" s="67">
        <f t="shared" si="17"/>
        <v>0</v>
      </c>
      <c r="H41" s="67">
        <f t="shared" si="17"/>
        <v>0</v>
      </c>
      <c r="I41" s="67">
        <f t="shared" si="0"/>
        <v>0</v>
      </c>
      <c r="J41" s="67">
        <f t="shared" si="18"/>
        <v>0</v>
      </c>
      <c r="K41" s="16">
        <f t="shared" si="18"/>
        <v>0</v>
      </c>
      <c r="L41" s="67">
        <f t="shared" si="18"/>
        <v>0</v>
      </c>
      <c r="M41" s="17">
        <f>IF(L41&gt;0,VLOOKUP(I41,Labour!$AR$1:$AT$15,3,FALSE),0)</f>
        <v>0</v>
      </c>
      <c r="N41" s="70">
        <f t="shared" si="1"/>
        <v>0</v>
      </c>
      <c r="R41" s="83">
        <f t="shared" si="13"/>
        <v>0</v>
      </c>
      <c r="S41" s="83">
        <f t="shared" si="13"/>
        <v>0</v>
      </c>
      <c r="T41" s="83">
        <f t="shared" si="13"/>
        <v>0</v>
      </c>
      <c r="U41" s="83">
        <f t="shared" si="13"/>
        <v>0</v>
      </c>
      <c r="V41" s="83">
        <f t="shared" si="14"/>
        <v>0</v>
      </c>
      <c r="W41" s="83">
        <f t="shared" si="14"/>
        <v>0</v>
      </c>
      <c r="X41" s="83">
        <f t="shared" si="15"/>
        <v>0</v>
      </c>
      <c r="Y41" s="83">
        <f t="shared" si="15"/>
        <v>0</v>
      </c>
      <c r="Z41" s="83">
        <f t="shared" si="15"/>
        <v>0</v>
      </c>
      <c r="AA41" s="171">
        <f t="shared" si="9"/>
        <v>0</v>
      </c>
      <c r="AB41" s="83">
        <f t="shared" si="16"/>
        <v>0</v>
      </c>
      <c r="AC41" s="83">
        <f t="shared" si="16"/>
        <v>0</v>
      </c>
      <c r="AD41" s="171">
        <f t="shared" si="10"/>
        <v>0</v>
      </c>
      <c r="AE41" s="171">
        <f>IF(AD41=1,SUM(AD$10:AD41),0)</f>
        <v>0</v>
      </c>
      <c r="AF41" s="82" t="str">
        <f t="shared" si="11"/>
        <v/>
      </c>
      <c r="AG41" s="171">
        <f t="shared" si="12"/>
        <v>0</v>
      </c>
    </row>
    <row r="42" spans="1:33" ht="12" customHeight="1" x14ac:dyDescent="0.25">
      <c r="A42" s="497"/>
      <c r="B42" s="15">
        <v>33</v>
      </c>
      <c r="C42" s="468">
        <f t="shared" si="6"/>
        <v>0</v>
      </c>
      <c r="D42" s="469"/>
      <c r="E42" s="470"/>
      <c r="F42" s="67">
        <f t="shared" si="17"/>
        <v>0</v>
      </c>
      <c r="G42" s="67">
        <f t="shared" si="17"/>
        <v>0</v>
      </c>
      <c r="H42" s="67">
        <f t="shared" si="17"/>
        <v>0</v>
      </c>
      <c r="I42" s="67">
        <f t="shared" si="0"/>
        <v>0</v>
      </c>
      <c r="J42" s="67">
        <f t="shared" si="18"/>
        <v>0</v>
      </c>
      <c r="K42" s="16">
        <f t="shared" si="18"/>
        <v>0</v>
      </c>
      <c r="L42" s="67">
        <f t="shared" si="18"/>
        <v>0</v>
      </c>
      <c r="M42" s="17">
        <f>IF(L42&gt;0,VLOOKUP(I42,Labour!$AR$1:$AT$15,3,FALSE),0)</f>
        <v>0</v>
      </c>
      <c r="N42" s="70">
        <f t="shared" si="1"/>
        <v>0</v>
      </c>
      <c r="R42" s="83">
        <f t="shared" si="13"/>
        <v>0</v>
      </c>
      <c r="S42" s="83">
        <f t="shared" si="13"/>
        <v>0</v>
      </c>
      <c r="T42" s="83">
        <f t="shared" si="13"/>
        <v>0</v>
      </c>
      <c r="U42" s="83">
        <f t="shared" si="13"/>
        <v>0</v>
      </c>
      <c r="V42" s="83">
        <f t="shared" si="14"/>
        <v>0</v>
      </c>
      <c r="W42" s="83">
        <f t="shared" si="14"/>
        <v>0</v>
      </c>
      <c r="X42" s="83">
        <f t="shared" si="15"/>
        <v>0</v>
      </c>
      <c r="Y42" s="83">
        <f t="shared" si="15"/>
        <v>0</v>
      </c>
      <c r="Z42" s="83">
        <f t="shared" si="15"/>
        <v>0</v>
      </c>
      <c r="AA42" s="171">
        <f t="shared" si="9"/>
        <v>0</v>
      </c>
      <c r="AB42" s="83">
        <f t="shared" si="16"/>
        <v>0</v>
      </c>
      <c r="AC42" s="83">
        <f t="shared" si="16"/>
        <v>0</v>
      </c>
      <c r="AD42" s="171">
        <f t="shared" si="10"/>
        <v>0</v>
      </c>
      <c r="AE42" s="171">
        <f>IF(AD42=1,SUM(AD$10:AD42),0)</f>
        <v>0</v>
      </c>
      <c r="AF42" s="82" t="str">
        <f t="shared" si="11"/>
        <v/>
      </c>
      <c r="AG42" s="171">
        <f t="shared" si="12"/>
        <v>0</v>
      </c>
    </row>
    <row r="43" spans="1:33" ht="12" customHeight="1" x14ac:dyDescent="0.25">
      <c r="A43" s="497"/>
      <c r="B43" s="15">
        <v>34</v>
      </c>
      <c r="C43" s="468">
        <f t="shared" si="6"/>
        <v>0</v>
      </c>
      <c r="D43" s="469"/>
      <c r="E43" s="470"/>
      <c r="F43" s="67">
        <f t="shared" si="17"/>
        <v>0</v>
      </c>
      <c r="G43" s="67">
        <f t="shared" si="17"/>
        <v>0</v>
      </c>
      <c r="H43" s="67">
        <f t="shared" si="17"/>
        <v>0</v>
      </c>
      <c r="I43" s="67">
        <f t="shared" si="0"/>
        <v>0</v>
      </c>
      <c r="J43" s="67">
        <f t="shared" si="18"/>
        <v>0</v>
      </c>
      <c r="K43" s="16">
        <f t="shared" si="18"/>
        <v>0</v>
      </c>
      <c r="L43" s="67">
        <f t="shared" si="18"/>
        <v>0</v>
      </c>
      <c r="M43" s="17">
        <f>IF(L43&gt;0,VLOOKUP(I43,Labour!$AR$1:$AT$15,3,FALSE),0)</f>
        <v>0</v>
      </c>
      <c r="N43" s="70">
        <f t="shared" si="1"/>
        <v>0</v>
      </c>
      <c r="R43" s="83">
        <f t="shared" si="13"/>
        <v>0</v>
      </c>
      <c r="S43" s="83">
        <f t="shared" si="13"/>
        <v>0</v>
      </c>
      <c r="T43" s="83">
        <f t="shared" si="13"/>
        <v>0</v>
      </c>
      <c r="U43" s="83">
        <f t="shared" si="13"/>
        <v>0</v>
      </c>
      <c r="V43" s="83">
        <f t="shared" si="14"/>
        <v>0</v>
      </c>
      <c r="W43" s="83">
        <f t="shared" si="14"/>
        <v>0</v>
      </c>
      <c r="X43" s="83">
        <f t="shared" si="15"/>
        <v>0</v>
      </c>
      <c r="Y43" s="83">
        <f t="shared" si="15"/>
        <v>0</v>
      </c>
      <c r="Z43" s="83">
        <f t="shared" si="15"/>
        <v>0</v>
      </c>
      <c r="AA43" s="171">
        <f t="shared" si="9"/>
        <v>0</v>
      </c>
      <c r="AB43" s="83">
        <f t="shared" si="16"/>
        <v>0</v>
      </c>
      <c r="AC43" s="83">
        <f t="shared" si="16"/>
        <v>0</v>
      </c>
      <c r="AD43" s="171">
        <f t="shared" si="10"/>
        <v>0</v>
      </c>
      <c r="AE43" s="171">
        <f>IF(AD43=1,SUM(AD$10:AD43),0)</f>
        <v>0</v>
      </c>
      <c r="AF43" s="82" t="str">
        <f t="shared" si="11"/>
        <v/>
      </c>
      <c r="AG43" s="171">
        <f t="shared" si="12"/>
        <v>0</v>
      </c>
    </row>
    <row r="44" spans="1:33" ht="12" customHeight="1" x14ac:dyDescent="0.25">
      <c r="A44" s="497"/>
      <c r="B44" s="15">
        <v>35</v>
      </c>
      <c r="C44" s="468">
        <f t="shared" si="6"/>
        <v>0</v>
      </c>
      <c r="D44" s="469"/>
      <c r="E44" s="470"/>
      <c r="F44" s="67">
        <f t="shared" si="17"/>
        <v>0</v>
      </c>
      <c r="G44" s="67">
        <f t="shared" si="17"/>
        <v>0</v>
      </c>
      <c r="H44" s="67">
        <f t="shared" si="17"/>
        <v>0</v>
      </c>
      <c r="I44" s="67">
        <f t="shared" si="0"/>
        <v>0</v>
      </c>
      <c r="J44" s="67">
        <f t="shared" si="18"/>
        <v>0</v>
      </c>
      <c r="K44" s="16">
        <f t="shared" si="18"/>
        <v>0</v>
      </c>
      <c r="L44" s="67">
        <f t="shared" si="18"/>
        <v>0</v>
      </c>
      <c r="M44" s="17">
        <f>IF(L44&gt;0,VLOOKUP(I44,Labour!$AR$1:$AT$15,3,FALSE),0)</f>
        <v>0</v>
      </c>
      <c r="N44" s="70">
        <f t="shared" si="1"/>
        <v>0</v>
      </c>
      <c r="R44" s="83">
        <f t="shared" si="13"/>
        <v>0</v>
      </c>
      <c r="S44" s="83">
        <f t="shared" si="13"/>
        <v>0</v>
      </c>
      <c r="T44" s="83">
        <f t="shared" si="13"/>
        <v>0</v>
      </c>
      <c r="U44" s="83">
        <f t="shared" si="13"/>
        <v>0</v>
      </c>
      <c r="V44" s="83">
        <f t="shared" si="14"/>
        <v>0</v>
      </c>
      <c r="W44" s="83">
        <f t="shared" si="14"/>
        <v>0</v>
      </c>
      <c r="X44" s="83">
        <f t="shared" si="15"/>
        <v>0</v>
      </c>
      <c r="Y44" s="83">
        <f t="shared" si="15"/>
        <v>0</v>
      </c>
      <c r="Z44" s="83">
        <f t="shared" si="15"/>
        <v>0</v>
      </c>
      <c r="AA44" s="171">
        <f t="shared" si="9"/>
        <v>0</v>
      </c>
      <c r="AB44" s="83">
        <f t="shared" si="16"/>
        <v>0</v>
      </c>
      <c r="AC44" s="83">
        <f t="shared" si="16"/>
        <v>0</v>
      </c>
      <c r="AD44" s="171">
        <f t="shared" si="10"/>
        <v>0</v>
      </c>
      <c r="AE44" s="171">
        <f>IF(AD44=1,SUM(AD$10:AD44),0)</f>
        <v>0</v>
      </c>
      <c r="AF44" s="82" t="str">
        <f t="shared" si="11"/>
        <v/>
      </c>
      <c r="AG44" s="171">
        <f t="shared" si="12"/>
        <v>0</v>
      </c>
    </row>
    <row r="45" spans="1:33" ht="12" customHeight="1" x14ac:dyDescent="0.25">
      <c r="A45" s="497"/>
      <c r="B45" s="15">
        <v>36</v>
      </c>
      <c r="C45" s="468">
        <f t="shared" si="6"/>
        <v>0</v>
      </c>
      <c r="D45" s="469"/>
      <c r="E45" s="470"/>
      <c r="F45" s="67">
        <f t="shared" si="17"/>
        <v>0</v>
      </c>
      <c r="G45" s="67">
        <f t="shared" si="17"/>
        <v>0</v>
      </c>
      <c r="H45" s="67">
        <f t="shared" si="17"/>
        <v>0</v>
      </c>
      <c r="I45" s="67">
        <f t="shared" si="0"/>
        <v>0</v>
      </c>
      <c r="J45" s="67">
        <f t="shared" si="18"/>
        <v>0</v>
      </c>
      <c r="K45" s="16">
        <f t="shared" si="18"/>
        <v>0</v>
      </c>
      <c r="L45" s="67">
        <f t="shared" si="18"/>
        <v>0</v>
      </c>
      <c r="M45" s="17">
        <f>IF(L45&gt;0,VLOOKUP(I45,Labour!$AR$1:$AT$15,3,FALSE),0)</f>
        <v>0</v>
      </c>
      <c r="N45" s="70">
        <f t="shared" si="1"/>
        <v>0</v>
      </c>
      <c r="R45" s="83">
        <f t="shared" si="13"/>
        <v>0</v>
      </c>
      <c r="S45" s="83">
        <f t="shared" si="13"/>
        <v>0</v>
      </c>
      <c r="T45" s="83">
        <f t="shared" si="13"/>
        <v>0</v>
      </c>
      <c r="U45" s="83">
        <f t="shared" si="13"/>
        <v>0</v>
      </c>
      <c r="V45" s="83">
        <f t="shared" si="14"/>
        <v>0</v>
      </c>
      <c r="W45" s="83">
        <f t="shared" si="14"/>
        <v>0</v>
      </c>
      <c r="X45" s="83">
        <f t="shared" si="15"/>
        <v>0</v>
      </c>
      <c r="Y45" s="83">
        <f t="shared" si="15"/>
        <v>0</v>
      </c>
      <c r="Z45" s="83">
        <f t="shared" si="15"/>
        <v>0</v>
      </c>
      <c r="AA45" s="171">
        <f t="shared" si="9"/>
        <v>0</v>
      </c>
      <c r="AB45" s="83">
        <f t="shared" si="16"/>
        <v>0</v>
      </c>
      <c r="AC45" s="83">
        <f t="shared" si="16"/>
        <v>0</v>
      </c>
      <c r="AD45" s="171">
        <f t="shared" si="10"/>
        <v>0</v>
      </c>
      <c r="AE45" s="171">
        <f>IF(AD45=1,SUM(AD$10:AD45),0)</f>
        <v>0</v>
      </c>
      <c r="AF45" s="82" t="str">
        <f t="shared" si="11"/>
        <v/>
      </c>
      <c r="AG45" s="171">
        <f t="shared" si="12"/>
        <v>0</v>
      </c>
    </row>
    <row r="46" spans="1:33" ht="12" customHeight="1" x14ac:dyDescent="0.25">
      <c r="A46" s="497"/>
      <c r="B46" s="15">
        <v>37</v>
      </c>
      <c r="C46" s="468">
        <f t="shared" si="6"/>
        <v>0</v>
      </c>
      <c r="D46" s="469"/>
      <c r="E46" s="470"/>
      <c r="F46" s="67">
        <f t="shared" si="17"/>
        <v>0</v>
      </c>
      <c r="G46" s="67">
        <f t="shared" si="17"/>
        <v>0</v>
      </c>
      <c r="H46" s="67">
        <f t="shared" si="17"/>
        <v>0</v>
      </c>
      <c r="I46" s="67">
        <f t="shared" si="0"/>
        <v>0</v>
      </c>
      <c r="J46" s="67">
        <f t="shared" si="18"/>
        <v>0</v>
      </c>
      <c r="K46" s="16">
        <f t="shared" si="18"/>
        <v>0</v>
      </c>
      <c r="L46" s="67">
        <f t="shared" si="18"/>
        <v>0</v>
      </c>
      <c r="M46" s="17">
        <f>IF(L46&gt;0,VLOOKUP(I46,Labour!$AR$1:$AT$15,3,FALSE),0)</f>
        <v>0</v>
      </c>
      <c r="N46" s="70">
        <f t="shared" si="1"/>
        <v>0</v>
      </c>
      <c r="R46" s="83">
        <f t="shared" si="13"/>
        <v>0</v>
      </c>
      <c r="S46" s="83">
        <f t="shared" si="13"/>
        <v>0</v>
      </c>
      <c r="T46" s="83">
        <f t="shared" si="13"/>
        <v>0</v>
      </c>
      <c r="U46" s="83">
        <f t="shared" si="13"/>
        <v>0</v>
      </c>
      <c r="V46" s="83">
        <f t="shared" si="14"/>
        <v>0</v>
      </c>
      <c r="W46" s="83">
        <f t="shared" si="14"/>
        <v>0</v>
      </c>
      <c r="X46" s="83">
        <f t="shared" si="15"/>
        <v>0</v>
      </c>
      <c r="Y46" s="83">
        <f t="shared" si="15"/>
        <v>0</v>
      </c>
      <c r="Z46" s="83">
        <f t="shared" si="15"/>
        <v>0</v>
      </c>
      <c r="AA46" s="171">
        <f t="shared" si="9"/>
        <v>0</v>
      </c>
      <c r="AB46" s="83">
        <f t="shared" si="16"/>
        <v>0</v>
      </c>
      <c r="AC46" s="83">
        <f t="shared" si="16"/>
        <v>0</v>
      </c>
      <c r="AD46" s="171">
        <f t="shared" si="10"/>
        <v>0</v>
      </c>
      <c r="AE46" s="171">
        <f>IF(AD46=1,SUM(AD$10:AD46),0)</f>
        <v>0</v>
      </c>
      <c r="AF46" s="82" t="str">
        <f t="shared" si="11"/>
        <v/>
      </c>
      <c r="AG46" s="171">
        <f t="shared" si="12"/>
        <v>0</v>
      </c>
    </row>
    <row r="47" spans="1:33" ht="12" customHeight="1" x14ac:dyDescent="0.25">
      <c r="A47" s="497"/>
      <c r="B47" s="15">
        <v>38</v>
      </c>
      <c r="C47" s="468">
        <f t="shared" si="6"/>
        <v>0</v>
      </c>
      <c r="D47" s="469"/>
      <c r="E47" s="470"/>
      <c r="F47" s="67">
        <f t="shared" si="17"/>
        <v>0</v>
      </c>
      <c r="G47" s="67">
        <f t="shared" si="17"/>
        <v>0</v>
      </c>
      <c r="H47" s="67">
        <f t="shared" si="17"/>
        <v>0</v>
      </c>
      <c r="I47" s="67">
        <f t="shared" si="0"/>
        <v>0</v>
      </c>
      <c r="J47" s="67">
        <f t="shared" si="18"/>
        <v>0</v>
      </c>
      <c r="K47" s="16">
        <f t="shared" si="18"/>
        <v>0</v>
      </c>
      <c r="L47" s="67">
        <f t="shared" si="18"/>
        <v>0</v>
      </c>
      <c r="M47" s="17">
        <f>IF(L47&gt;0,VLOOKUP(I47,Labour!$AR$1:$AT$15,3,FALSE),0)</f>
        <v>0</v>
      </c>
      <c r="N47" s="70">
        <f t="shared" si="1"/>
        <v>0</v>
      </c>
      <c r="R47" s="83">
        <f t="shared" si="13"/>
        <v>0</v>
      </c>
      <c r="S47" s="83">
        <f t="shared" si="13"/>
        <v>0</v>
      </c>
      <c r="T47" s="83">
        <f t="shared" si="13"/>
        <v>0</v>
      </c>
      <c r="U47" s="83">
        <f t="shared" si="13"/>
        <v>0</v>
      </c>
      <c r="V47" s="83">
        <f t="shared" si="14"/>
        <v>0</v>
      </c>
      <c r="W47" s="83">
        <f t="shared" si="14"/>
        <v>0</v>
      </c>
      <c r="X47" s="83">
        <f t="shared" si="15"/>
        <v>0</v>
      </c>
      <c r="Y47" s="83">
        <f t="shared" si="15"/>
        <v>0</v>
      </c>
      <c r="Z47" s="83">
        <f t="shared" si="15"/>
        <v>0</v>
      </c>
      <c r="AA47" s="171">
        <f t="shared" si="9"/>
        <v>0</v>
      </c>
      <c r="AB47" s="83">
        <f t="shared" si="16"/>
        <v>0</v>
      </c>
      <c r="AC47" s="83">
        <f t="shared" si="16"/>
        <v>0</v>
      </c>
      <c r="AD47" s="171">
        <f t="shared" si="10"/>
        <v>0</v>
      </c>
      <c r="AE47" s="171">
        <f>IF(AD47=1,SUM(AD$10:AD47),0)</f>
        <v>0</v>
      </c>
      <c r="AF47" s="82" t="str">
        <f t="shared" si="11"/>
        <v/>
      </c>
      <c r="AG47" s="171">
        <f t="shared" si="12"/>
        <v>0</v>
      </c>
    </row>
    <row r="48" spans="1:33" ht="12" customHeight="1" x14ac:dyDescent="0.25">
      <c r="A48" s="497"/>
      <c r="B48" s="15">
        <v>39</v>
      </c>
      <c r="C48" s="468">
        <f t="shared" si="6"/>
        <v>0</v>
      </c>
      <c r="D48" s="469"/>
      <c r="E48" s="470"/>
      <c r="F48" s="67">
        <f t="shared" si="17"/>
        <v>0</v>
      </c>
      <c r="G48" s="67">
        <f t="shared" si="17"/>
        <v>0</v>
      </c>
      <c r="H48" s="67">
        <f t="shared" si="17"/>
        <v>0</v>
      </c>
      <c r="I48" s="67">
        <f t="shared" si="0"/>
        <v>0</v>
      </c>
      <c r="J48" s="67">
        <f t="shared" si="18"/>
        <v>0</v>
      </c>
      <c r="K48" s="16">
        <f t="shared" si="18"/>
        <v>0</v>
      </c>
      <c r="L48" s="67">
        <f t="shared" si="18"/>
        <v>0</v>
      </c>
      <c r="M48" s="17">
        <f>IF(L48&gt;0,VLOOKUP(I48,Labour!$AR$1:$AT$15,3,FALSE),0)</f>
        <v>0</v>
      </c>
      <c r="N48" s="70">
        <f t="shared" si="1"/>
        <v>0</v>
      </c>
      <c r="R48" s="83">
        <f t="shared" si="13"/>
        <v>0</v>
      </c>
      <c r="S48" s="83">
        <f t="shared" si="13"/>
        <v>0</v>
      </c>
      <c r="T48" s="83">
        <f t="shared" si="13"/>
        <v>0</v>
      </c>
      <c r="U48" s="83">
        <f t="shared" si="13"/>
        <v>0</v>
      </c>
      <c r="V48" s="83">
        <f t="shared" si="14"/>
        <v>0</v>
      </c>
      <c r="W48" s="83">
        <f t="shared" si="14"/>
        <v>0</v>
      </c>
      <c r="X48" s="83">
        <f t="shared" si="15"/>
        <v>0</v>
      </c>
      <c r="Y48" s="83">
        <f t="shared" si="15"/>
        <v>0</v>
      </c>
      <c r="Z48" s="83">
        <f t="shared" si="15"/>
        <v>0</v>
      </c>
      <c r="AA48" s="171">
        <f t="shared" si="9"/>
        <v>0</v>
      </c>
      <c r="AB48" s="83">
        <f t="shared" si="16"/>
        <v>0</v>
      </c>
      <c r="AC48" s="83">
        <f t="shared" si="16"/>
        <v>0</v>
      </c>
      <c r="AD48" s="171">
        <f t="shared" si="10"/>
        <v>0</v>
      </c>
      <c r="AE48" s="171">
        <f>IF(AD48=1,SUM(AD$10:AD48),0)</f>
        <v>0</v>
      </c>
      <c r="AF48" s="82" t="str">
        <f t="shared" si="11"/>
        <v/>
      </c>
      <c r="AG48" s="171">
        <f t="shared" si="12"/>
        <v>0</v>
      </c>
    </row>
    <row r="49" spans="1:33" ht="12" customHeight="1" x14ac:dyDescent="0.25">
      <c r="A49" s="497"/>
      <c r="B49" s="15">
        <v>40</v>
      </c>
      <c r="C49" s="468">
        <f t="shared" si="6"/>
        <v>0</v>
      </c>
      <c r="D49" s="469"/>
      <c r="E49" s="470"/>
      <c r="F49" s="67">
        <f t="shared" si="17"/>
        <v>0</v>
      </c>
      <c r="G49" s="67">
        <f t="shared" si="17"/>
        <v>0</v>
      </c>
      <c r="H49" s="67">
        <f t="shared" si="17"/>
        <v>0</v>
      </c>
      <c r="I49" s="67">
        <f t="shared" si="0"/>
        <v>0</v>
      </c>
      <c r="J49" s="67">
        <f t="shared" si="18"/>
        <v>0</v>
      </c>
      <c r="K49" s="16">
        <f t="shared" si="18"/>
        <v>0</v>
      </c>
      <c r="L49" s="67">
        <f t="shared" si="18"/>
        <v>0</v>
      </c>
      <c r="M49" s="17">
        <f>IF(L49&gt;0,VLOOKUP(I49,Labour!$AR$1:$AT$15,3,FALSE),0)</f>
        <v>0</v>
      </c>
      <c r="N49" s="70">
        <f t="shared" si="1"/>
        <v>0</v>
      </c>
      <c r="R49" s="83">
        <f t="shared" si="13"/>
        <v>0</v>
      </c>
      <c r="S49" s="83">
        <f t="shared" si="13"/>
        <v>0</v>
      </c>
      <c r="T49" s="83">
        <f t="shared" si="13"/>
        <v>0</v>
      </c>
      <c r="U49" s="83">
        <f t="shared" si="13"/>
        <v>0</v>
      </c>
      <c r="V49" s="83">
        <f t="shared" si="14"/>
        <v>0</v>
      </c>
      <c r="W49" s="83">
        <f t="shared" si="14"/>
        <v>0</v>
      </c>
      <c r="X49" s="83">
        <f t="shared" si="15"/>
        <v>0</v>
      </c>
      <c r="Y49" s="83">
        <f t="shared" si="15"/>
        <v>0</v>
      </c>
      <c r="Z49" s="83">
        <f t="shared" si="15"/>
        <v>0</v>
      </c>
      <c r="AA49" s="171">
        <f t="shared" si="9"/>
        <v>0</v>
      </c>
      <c r="AB49" s="83">
        <f t="shared" si="16"/>
        <v>0</v>
      </c>
      <c r="AC49" s="83">
        <f t="shared" si="16"/>
        <v>0</v>
      </c>
      <c r="AD49" s="171">
        <f t="shared" si="10"/>
        <v>0</v>
      </c>
      <c r="AE49" s="171">
        <f>IF(AD49=1,SUM(AD$10:AD49),0)</f>
        <v>0</v>
      </c>
      <c r="AF49" s="82" t="str">
        <f t="shared" si="11"/>
        <v/>
      </c>
      <c r="AG49" s="171">
        <f t="shared" si="12"/>
        <v>0</v>
      </c>
    </row>
    <row r="50" spans="1:33" ht="12" customHeight="1" x14ac:dyDescent="0.25">
      <c r="A50" s="497"/>
      <c r="B50" s="15">
        <v>41</v>
      </c>
      <c r="C50" s="468">
        <f t="shared" si="6"/>
        <v>0</v>
      </c>
      <c r="D50" s="469"/>
      <c r="E50" s="470"/>
      <c r="F50" s="67">
        <f t="shared" si="17"/>
        <v>0</v>
      </c>
      <c r="G50" s="67">
        <f t="shared" si="17"/>
        <v>0</v>
      </c>
      <c r="H50" s="67">
        <f t="shared" si="17"/>
        <v>0</v>
      </c>
      <c r="I50" s="67">
        <f t="shared" si="0"/>
        <v>0</v>
      </c>
      <c r="J50" s="67">
        <f t="shared" si="18"/>
        <v>0</v>
      </c>
      <c r="K50" s="16">
        <f t="shared" si="18"/>
        <v>0</v>
      </c>
      <c r="L50" s="67">
        <f t="shared" si="18"/>
        <v>0</v>
      </c>
      <c r="M50" s="17">
        <f>IF(L50&gt;0,VLOOKUP(I50,Labour!$AR$1:$AT$15,3,FALSE),0)</f>
        <v>0</v>
      </c>
      <c r="N50" s="70">
        <f t="shared" si="1"/>
        <v>0</v>
      </c>
      <c r="R50" s="83">
        <f t="shared" ref="R50:U69" si="19">IF($B50&lt;=$U$3,VLOOKUP($B50,ZTABLE,R$9,FALSE),0)</f>
        <v>0</v>
      </c>
      <c r="S50" s="83">
        <f t="shared" si="19"/>
        <v>0</v>
      </c>
      <c r="T50" s="83">
        <f t="shared" si="19"/>
        <v>0</v>
      </c>
      <c r="U50" s="83">
        <f t="shared" si="19"/>
        <v>0</v>
      </c>
      <c r="V50" s="83">
        <f t="shared" ref="V50:W69" si="20">IF($B50&lt;=$U$3,IF(VLOOKUP($B50,ZTABLE,V$9,FALSE)=V$8,$U50,0),0)</f>
        <v>0</v>
      </c>
      <c r="W50" s="83">
        <f t="shared" si="20"/>
        <v>0</v>
      </c>
      <c r="X50" s="83">
        <f t="shared" ref="X50:Z69" si="21">IF($B50&lt;=$U$3,VLOOKUP($B50,ZTABLE,X$9,FALSE),0)</f>
        <v>0</v>
      </c>
      <c r="Y50" s="83">
        <f t="shared" si="21"/>
        <v>0</v>
      </c>
      <c r="Z50" s="83">
        <f t="shared" si="21"/>
        <v>0</v>
      </c>
      <c r="AA50" s="171">
        <f t="shared" si="9"/>
        <v>0</v>
      </c>
      <c r="AB50" s="83">
        <f t="shared" ref="AB50:AC69" si="22">IF($B50&lt;=$U$3,VLOOKUP($B50,ZTABLE,AB$9,FALSE),0)</f>
        <v>0</v>
      </c>
      <c r="AC50" s="83">
        <f t="shared" si="22"/>
        <v>0</v>
      </c>
      <c r="AD50" s="171">
        <f t="shared" si="10"/>
        <v>0</v>
      </c>
      <c r="AE50" s="171">
        <f>IF(AD50=1,SUM(AD$10:AD50),0)</f>
        <v>0</v>
      </c>
      <c r="AF50" s="82" t="str">
        <f t="shared" si="11"/>
        <v/>
      </c>
      <c r="AG50" s="171">
        <f t="shared" si="12"/>
        <v>0</v>
      </c>
    </row>
    <row r="51" spans="1:33" ht="12" customHeight="1" x14ac:dyDescent="0.25">
      <c r="A51" s="497"/>
      <c r="B51" s="15">
        <v>42</v>
      </c>
      <c r="C51" s="468">
        <f t="shared" si="6"/>
        <v>0</v>
      </c>
      <c r="D51" s="469"/>
      <c r="E51" s="470"/>
      <c r="F51" s="67">
        <f t="shared" si="17"/>
        <v>0</v>
      </c>
      <c r="G51" s="67">
        <f t="shared" si="17"/>
        <v>0</v>
      </c>
      <c r="H51" s="67">
        <f t="shared" si="17"/>
        <v>0</v>
      </c>
      <c r="I51" s="67">
        <f t="shared" si="0"/>
        <v>0</v>
      </c>
      <c r="J51" s="67">
        <f t="shared" si="18"/>
        <v>0</v>
      </c>
      <c r="K51" s="16">
        <f t="shared" si="18"/>
        <v>0</v>
      </c>
      <c r="L51" s="67">
        <f t="shared" si="18"/>
        <v>0</v>
      </c>
      <c r="M51" s="17">
        <f>IF(L51&gt;0,VLOOKUP(I51,Labour!$AR$1:$AT$15,3,FALSE),0)</f>
        <v>0</v>
      </c>
      <c r="N51" s="70">
        <f t="shared" si="1"/>
        <v>0</v>
      </c>
      <c r="R51" s="83">
        <f t="shared" si="19"/>
        <v>0</v>
      </c>
      <c r="S51" s="83">
        <f t="shared" si="19"/>
        <v>0</v>
      </c>
      <c r="T51" s="83">
        <f t="shared" si="19"/>
        <v>0</v>
      </c>
      <c r="U51" s="83">
        <f t="shared" si="19"/>
        <v>0</v>
      </c>
      <c r="V51" s="83">
        <f t="shared" si="20"/>
        <v>0</v>
      </c>
      <c r="W51" s="83">
        <f t="shared" si="20"/>
        <v>0</v>
      </c>
      <c r="X51" s="83">
        <f t="shared" si="21"/>
        <v>0</v>
      </c>
      <c r="Y51" s="83">
        <f t="shared" si="21"/>
        <v>0</v>
      </c>
      <c r="Z51" s="83">
        <f t="shared" si="21"/>
        <v>0</v>
      </c>
      <c r="AA51" s="171">
        <f t="shared" si="9"/>
        <v>0</v>
      </c>
      <c r="AB51" s="83">
        <f t="shared" si="22"/>
        <v>0</v>
      </c>
      <c r="AC51" s="83">
        <f t="shared" si="22"/>
        <v>0</v>
      </c>
      <c r="AD51" s="171">
        <f t="shared" si="10"/>
        <v>0</v>
      </c>
      <c r="AE51" s="171">
        <f>IF(AD51=1,SUM(AD$10:AD51),0)</f>
        <v>0</v>
      </c>
      <c r="AF51" s="82" t="str">
        <f t="shared" si="11"/>
        <v/>
      </c>
      <c r="AG51" s="171">
        <f t="shared" si="12"/>
        <v>0</v>
      </c>
    </row>
    <row r="52" spans="1:33" ht="12" customHeight="1" x14ac:dyDescent="0.25">
      <c r="A52" s="497"/>
      <c r="B52" s="15">
        <v>43</v>
      </c>
      <c r="C52" s="468">
        <f t="shared" si="6"/>
        <v>0</v>
      </c>
      <c r="D52" s="469"/>
      <c r="E52" s="470"/>
      <c r="F52" s="67">
        <f t="shared" si="17"/>
        <v>0</v>
      </c>
      <c r="G52" s="67">
        <f t="shared" si="17"/>
        <v>0</v>
      </c>
      <c r="H52" s="67">
        <f t="shared" si="17"/>
        <v>0</v>
      </c>
      <c r="I52" s="67">
        <f t="shared" si="0"/>
        <v>0</v>
      </c>
      <c r="J52" s="67">
        <f t="shared" si="18"/>
        <v>0</v>
      </c>
      <c r="K52" s="16">
        <f t="shared" si="18"/>
        <v>0</v>
      </c>
      <c r="L52" s="67">
        <f t="shared" si="18"/>
        <v>0</v>
      </c>
      <c r="M52" s="17">
        <f>IF(L52&gt;0,VLOOKUP(I52,Labour!$AR$1:$AT$15,3,FALSE),0)</f>
        <v>0</v>
      </c>
      <c r="N52" s="70">
        <f t="shared" si="1"/>
        <v>0</v>
      </c>
      <c r="R52" s="83">
        <f t="shared" si="19"/>
        <v>0</v>
      </c>
      <c r="S52" s="83">
        <f t="shared" si="19"/>
        <v>0</v>
      </c>
      <c r="T52" s="83">
        <f t="shared" si="19"/>
        <v>0</v>
      </c>
      <c r="U52" s="83">
        <f t="shared" si="19"/>
        <v>0</v>
      </c>
      <c r="V52" s="83">
        <f t="shared" si="20"/>
        <v>0</v>
      </c>
      <c r="W52" s="83">
        <f t="shared" si="20"/>
        <v>0</v>
      </c>
      <c r="X52" s="83">
        <f t="shared" si="21"/>
        <v>0</v>
      </c>
      <c r="Y52" s="83">
        <f t="shared" si="21"/>
        <v>0</v>
      </c>
      <c r="Z52" s="83">
        <f t="shared" si="21"/>
        <v>0</v>
      </c>
      <c r="AA52" s="171">
        <f t="shared" si="9"/>
        <v>0</v>
      </c>
      <c r="AB52" s="83">
        <f t="shared" si="22"/>
        <v>0</v>
      </c>
      <c r="AC52" s="83">
        <f t="shared" si="22"/>
        <v>0</v>
      </c>
      <c r="AD52" s="171">
        <f t="shared" si="10"/>
        <v>0</v>
      </c>
      <c r="AE52" s="171">
        <f>IF(AD52=1,SUM(AD$10:AD52),0)</f>
        <v>0</v>
      </c>
      <c r="AF52" s="82" t="str">
        <f t="shared" si="11"/>
        <v/>
      </c>
      <c r="AG52" s="171">
        <f t="shared" si="12"/>
        <v>0</v>
      </c>
    </row>
    <row r="53" spans="1:33" ht="12" customHeight="1" x14ac:dyDescent="0.25">
      <c r="A53" s="497"/>
      <c r="B53" s="15">
        <v>44</v>
      </c>
      <c r="C53" s="468">
        <f t="shared" si="6"/>
        <v>0</v>
      </c>
      <c r="D53" s="469"/>
      <c r="E53" s="470"/>
      <c r="F53" s="67">
        <f t="shared" si="17"/>
        <v>0</v>
      </c>
      <c r="G53" s="67">
        <f t="shared" si="17"/>
        <v>0</v>
      </c>
      <c r="H53" s="67">
        <f t="shared" si="17"/>
        <v>0</v>
      </c>
      <c r="I53" s="67">
        <f t="shared" si="0"/>
        <v>0</v>
      </c>
      <c r="J53" s="67">
        <f t="shared" si="18"/>
        <v>0</v>
      </c>
      <c r="K53" s="16">
        <f t="shared" si="18"/>
        <v>0</v>
      </c>
      <c r="L53" s="67">
        <f t="shared" si="18"/>
        <v>0</v>
      </c>
      <c r="M53" s="17">
        <f>IF(L53&gt;0,VLOOKUP(I53,Labour!$AR$1:$AT$15,3,FALSE),0)</f>
        <v>0</v>
      </c>
      <c r="N53" s="70">
        <f t="shared" si="1"/>
        <v>0</v>
      </c>
      <c r="R53" s="83">
        <f t="shared" si="19"/>
        <v>0</v>
      </c>
      <c r="S53" s="83">
        <f t="shared" si="19"/>
        <v>0</v>
      </c>
      <c r="T53" s="83">
        <f t="shared" si="19"/>
        <v>0</v>
      </c>
      <c r="U53" s="83">
        <f t="shared" si="19"/>
        <v>0</v>
      </c>
      <c r="V53" s="83">
        <f t="shared" si="20"/>
        <v>0</v>
      </c>
      <c r="W53" s="83">
        <f t="shared" si="20"/>
        <v>0</v>
      </c>
      <c r="X53" s="83">
        <f t="shared" si="21"/>
        <v>0</v>
      </c>
      <c r="Y53" s="83">
        <f t="shared" si="21"/>
        <v>0</v>
      </c>
      <c r="Z53" s="83">
        <f t="shared" si="21"/>
        <v>0</v>
      </c>
      <c r="AA53" s="171">
        <f t="shared" si="9"/>
        <v>0</v>
      </c>
      <c r="AB53" s="83">
        <f t="shared" si="22"/>
        <v>0</v>
      </c>
      <c r="AC53" s="83">
        <f t="shared" si="22"/>
        <v>0</v>
      </c>
      <c r="AD53" s="171">
        <f t="shared" si="10"/>
        <v>0</v>
      </c>
      <c r="AE53" s="171">
        <f>IF(AD53=1,SUM(AD$10:AD53),0)</f>
        <v>0</v>
      </c>
      <c r="AF53" s="82" t="str">
        <f t="shared" si="11"/>
        <v/>
      </c>
      <c r="AG53" s="171">
        <f t="shared" si="12"/>
        <v>0</v>
      </c>
    </row>
    <row r="54" spans="1:33" ht="12" customHeight="1" x14ac:dyDescent="0.25">
      <c r="A54" s="497"/>
      <c r="B54" s="15">
        <v>45</v>
      </c>
      <c r="C54" s="468">
        <f t="shared" si="6"/>
        <v>0</v>
      </c>
      <c r="D54" s="469"/>
      <c r="E54" s="470"/>
      <c r="F54" s="67">
        <f t="shared" si="17"/>
        <v>0</v>
      </c>
      <c r="G54" s="67">
        <f t="shared" si="17"/>
        <v>0</v>
      </c>
      <c r="H54" s="67">
        <f t="shared" si="17"/>
        <v>0</v>
      </c>
      <c r="I54" s="67">
        <f t="shared" si="0"/>
        <v>0</v>
      </c>
      <c r="J54" s="67">
        <f t="shared" si="18"/>
        <v>0</v>
      </c>
      <c r="K54" s="16">
        <f t="shared" si="18"/>
        <v>0</v>
      </c>
      <c r="L54" s="67">
        <f t="shared" si="18"/>
        <v>0</v>
      </c>
      <c r="M54" s="17">
        <f>IF(L54&gt;0,VLOOKUP(I54,Labour!$AR$1:$AT$15,3,FALSE),0)</f>
        <v>0</v>
      </c>
      <c r="N54" s="70">
        <f t="shared" si="1"/>
        <v>0</v>
      </c>
      <c r="R54" s="83">
        <f t="shared" si="19"/>
        <v>0</v>
      </c>
      <c r="S54" s="83">
        <f t="shared" si="19"/>
        <v>0</v>
      </c>
      <c r="T54" s="83">
        <f t="shared" si="19"/>
        <v>0</v>
      </c>
      <c r="U54" s="83">
        <f t="shared" si="19"/>
        <v>0</v>
      </c>
      <c r="V54" s="83">
        <f t="shared" si="20"/>
        <v>0</v>
      </c>
      <c r="W54" s="83">
        <f t="shared" si="20"/>
        <v>0</v>
      </c>
      <c r="X54" s="83">
        <f t="shared" si="21"/>
        <v>0</v>
      </c>
      <c r="Y54" s="83">
        <f t="shared" si="21"/>
        <v>0</v>
      </c>
      <c r="Z54" s="83">
        <f t="shared" si="21"/>
        <v>0</v>
      </c>
      <c r="AA54" s="171">
        <f t="shared" si="9"/>
        <v>0</v>
      </c>
      <c r="AB54" s="83">
        <f t="shared" si="22"/>
        <v>0</v>
      </c>
      <c r="AC54" s="83">
        <f t="shared" si="22"/>
        <v>0</v>
      </c>
      <c r="AD54" s="171">
        <f t="shared" si="10"/>
        <v>0</v>
      </c>
      <c r="AE54" s="171">
        <f>IF(AD54=1,SUM(AD$10:AD54),0)</f>
        <v>0</v>
      </c>
      <c r="AF54" s="82" t="str">
        <f t="shared" si="11"/>
        <v/>
      </c>
      <c r="AG54" s="171">
        <f t="shared" si="12"/>
        <v>0</v>
      </c>
    </row>
    <row r="55" spans="1:33" ht="12" customHeight="1" x14ac:dyDescent="0.25">
      <c r="A55" s="497"/>
      <c r="B55" s="15">
        <v>46</v>
      </c>
      <c r="C55" s="468">
        <f t="shared" si="6"/>
        <v>0</v>
      </c>
      <c r="D55" s="469"/>
      <c r="E55" s="470"/>
      <c r="F55" s="67">
        <f t="shared" si="17"/>
        <v>0</v>
      </c>
      <c r="G55" s="67">
        <f t="shared" si="17"/>
        <v>0</v>
      </c>
      <c r="H55" s="67">
        <f t="shared" si="17"/>
        <v>0</v>
      </c>
      <c r="I55" s="67">
        <f t="shared" si="0"/>
        <v>0</v>
      </c>
      <c r="J55" s="67">
        <f t="shared" si="18"/>
        <v>0</v>
      </c>
      <c r="K55" s="16">
        <f t="shared" si="18"/>
        <v>0</v>
      </c>
      <c r="L55" s="67">
        <f t="shared" si="18"/>
        <v>0</v>
      </c>
      <c r="M55" s="17">
        <f>IF(L55&gt;0,VLOOKUP(I55,Labour!$AR$1:$AT$15,3,FALSE),0)</f>
        <v>0</v>
      </c>
      <c r="N55" s="70">
        <f t="shared" si="1"/>
        <v>0</v>
      </c>
      <c r="R55" s="83">
        <f t="shared" si="19"/>
        <v>0</v>
      </c>
      <c r="S55" s="83">
        <f t="shared" si="19"/>
        <v>0</v>
      </c>
      <c r="T55" s="83">
        <f t="shared" si="19"/>
        <v>0</v>
      </c>
      <c r="U55" s="83">
        <f t="shared" si="19"/>
        <v>0</v>
      </c>
      <c r="V55" s="83">
        <f t="shared" si="20"/>
        <v>0</v>
      </c>
      <c r="W55" s="83">
        <f t="shared" si="20"/>
        <v>0</v>
      </c>
      <c r="X55" s="83">
        <f t="shared" si="21"/>
        <v>0</v>
      </c>
      <c r="Y55" s="83">
        <f t="shared" si="21"/>
        <v>0</v>
      </c>
      <c r="Z55" s="83">
        <f t="shared" si="21"/>
        <v>0</v>
      </c>
      <c r="AA55" s="171">
        <f t="shared" si="9"/>
        <v>0</v>
      </c>
      <c r="AB55" s="83">
        <f t="shared" si="22"/>
        <v>0</v>
      </c>
      <c r="AC55" s="83">
        <f t="shared" si="22"/>
        <v>0</v>
      </c>
      <c r="AD55" s="171">
        <f t="shared" si="10"/>
        <v>0</v>
      </c>
      <c r="AE55" s="171">
        <f>IF(AD55=1,SUM(AD$10:AD55),0)</f>
        <v>0</v>
      </c>
      <c r="AF55" s="82" t="str">
        <f t="shared" si="11"/>
        <v/>
      </c>
      <c r="AG55" s="171">
        <f t="shared" si="12"/>
        <v>0</v>
      </c>
    </row>
    <row r="56" spans="1:33" ht="12" customHeight="1" x14ac:dyDescent="0.25">
      <c r="A56" s="497"/>
      <c r="B56" s="15">
        <v>47</v>
      </c>
      <c r="C56" s="468">
        <f t="shared" si="6"/>
        <v>0</v>
      </c>
      <c r="D56" s="469"/>
      <c r="E56" s="470"/>
      <c r="F56" s="67">
        <f t="shared" si="17"/>
        <v>0</v>
      </c>
      <c r="G56" s="67">
        <f t="shared" si="17"/>
        <v>0</v>
      </c>
      <c r="H56" s="67">
        <f t="shared" si="17"/>
        <v>0</v>
      </c>
      <c r="I56" s="67">
        <f t="shared" si="0"/>
        <v>0</v>
      </c>
      <c r="J56" s="67">
        <f t="shared" si="18"/>
        <v>0</v>
      </c>
      <c r="K56" s="16">
        <f t="shared" si="18"/>
        <v>0</v>
      </c>
      <c r="L56" s="67">
        <f t="shared" si="18"/>
        <v>0</v>
      </c>
      <c r="M56" s="17">
        <f>IF(L56&gt;0,VLOOKUP(I56,Labour!$AR$1:$AT$15,3,FALSE),0)</f>
        <v>0</v>
      </c>
      <c r="N56" s="70">
        <f t="shared" si="1"/>
        <v>0</v>
      </c>
      <c r="R56" s="83">
        <f t="shared" si="19"/>
        <v>0</v>
      </c>
      <c r="S56" s="83">
        <f t="shared" si="19"/>
        <v>0</v>
      </c>
      <c r="T56" s="83">
        <f t="shared" si="19"/>
        <v>0</v>
      </c>
      <c r="U56" s="83">
        <f t="shared" si="19"/>
        <v>0</v>
      </c>
      <c r="V56" s="83">
        <f t="shared" si="20"/>
        <v>0</v>
      </c>
      <c r="W56" s="83">
        <f t="shared" si="20"/>
        <v>0</v>
      </c>
      <c r="X56" s="83">
        <f t="shared" si="21"/>
        <v>0</v>
      </c>
      <c r="Y56" s="83">
        <f t="shared" si="21"/>
        <v>0</v>
      </c>
      <c r="Z56" s="83">
        <f t="shared" si="21"/>
        <v>0</v>
      </c>
      <c r="AA56" s="171">
        <f t="shared" si="9"/>
        <v>0</v>
      </c>
      <c r="AB56" s="83">
        <f t="shared" si="22"/>
        <v>0</v>
      </c>
      <c r="AC56" s="83">
        <f t="shared" si="22"/>
        <v>0</v>
      </c>
      <c r="AD56" s="171">
        <f t="shared" si="10"/>
        <v>0</v>
      </c>
      <c r="AE56" s="171">
        <f>IF(AD56=1,SUM(AD$10:AD56),0)</f>
        <v>0</v>
      </c>
      <c r="AF56" s="82" t="str">
        <f t="shared" si="11"/>
        <v/>
      </c>
      <c r="AG56" s="171">
        <f t="shared" si="12"/>
        <v>0</v>
      </c>
    </row>
    <row r="57" spans="1:33" ht="12" customHeight="1" x14ac:dyDescent="0.25">
      <c r="A57" s="497"/>
      <c r="B57" s="15">
        <v>48</v>
      </c>
      <c r="C57" s="468">
        <f t="shared" si="6"/>
        <v>0</v>
      </c>
      <c r="D57" s="469"/>
      <c r="E57" s="470"/>
      <c r="F57" s="67">
        <f t="shared" si="17"/>
        <v>0</v>
      </c>
      <c r="G57" s="67">
        <f t="shared" si="17"/>
        <v>0</v>
      </c>
      <c r="H57" s="67">
        <f t="shared" si="17"/>
        <v>0</v>
      </c>
      <c r="I57" s="67">
        <f t="shared" si="0"/>
        <v>0</v>
      </c>
      <c r="J57" s="67">
        <f t="shared" si="18"/>
        <v>0</v>
      </c>
      <c r="K57" s="16">
        <f t="shared" si="18"/>
        <v>0</v>
      </c>
      <c r="L57" s="67">
        <f t="shared" si="18"/>
        <v>0</v>
      </c>
      <c r="M57" s="17">
        <f>IF(L57&gt;0,VLOOKUP(I57,Labour!$AR$1:$AT$15,3,FALSE),0)</f>
        <v>0</v>
      </c>
      <c r="N57" s="70">
        <f t="shared" si="1"/>
        <v>0</v>
      </c>
      <c r="R57" s="83">
        <f t="shared" si="19"/>
        <v>0</v>
      </c>
      <c r="S57" s="83">
        <f t="shared" si="19"/>
        <v>0</v>
      </c>
      <c r="T57" s="83">
        <f t="shared" si="19"/>
        <v>0</v>
      </c>
      <c r="U57" s="83">
        <f t="shared" si="19"/>
        <v>0</v>
      </c>
      <c r="V57" s="83">
        <f t="shared" si="20"/>
        <v>0</v>
      </c>
      <c r="W57" s="83">
        <f t="shared" si="20"/>
        <v>0</v>
      </c>
      <c r="X57" s="83">
        <f t="shared" si="21"/>
        <v>0</v>
      </c>
      <c r="Y57" s="83">
        <f t="shared" si="21"/>
        <v>0</v>
      </c>
      <c r="Z57" s="83">
        <f t="shared" si="21"/>
        <v>0</v>
      </c>
      <c r="AA57" s="171">
        <f t="shared" si="9"/>
        <v>0</v>
      </c>
      <c r="AB57" s="83">
        <f t="shared" si="22"/>
        <v>0</v>
      </c>
      <c r="AC57" s="83">
        <f t="shared" si="22"/>
        <v>0</v>
      </c>
      <c r="AD57" s="171">
        <f t="shared" si="10"/>
        <v>0</v>
      </c>
      <c r="AE57" s="171">
        <f>IF(AD57=1,SUM(AD$10:AD57),0)</f>
        <v>0</v>
      </c>
      <c r="AF57" s="82" t="str">
        <f t="shared" si="11"/>
        <v/>
      </c>
      <c r="AG57" s="171">
        <f t="shared" si="12"/>
        <v>0</v>
      </c>
    </row>
    <row r="58" spans="1:33" ht="12" customHeight="1" x14ac:dyDescent="0.25">
      <c r="A58" s="497"/>
      <c r="B58" s="15">
        <v>49</v>
      </c>
      <c r="C58" s="468">
        <f t="shared" si="6"/>
        <v>0</v>
      </c>
      <c r="D58" s="469"/>
      <c r="E58" s="470"/>
      <c r="F58" s="67">
        <f t="shared" si="17"/>
        <v>0</v>
      </c>
      <c r="G58" s="67">
        <f t="shared" si="17"/>
        <v>0</v>
      </c>
      <c r="H58" s="67">
        <f t="shared" si="17"/>
        <v>0</v>
      </c>
      <c r="I58" s="67">
        <f t="shared" si="0"/>
        <v>0</v>
      </c>
      <c r="J58" s="67">
        <f t="shared" si="18"/>
        <v>0</v>
      </c>
      <c r="K58" s="16">
        <f t="shared" si="18"/>
        <v>0</v>
      </c>
      <c r="L58" s="67">
        <f t="shared" si="18"/>
        <v>0</v>
      </c>
      <c r="M58" s="17">
        <f>IF(L58&gt;0,VLOOKUP(I58,Labour!$AR$1:$AT$15,3,FALSE),0)</f>
        <v>0</v>
      </c>
      <c r="N58" s="70">
        <f t="shared" si="1"/>
        <v>0</v>
      </c>
      <c r="R58" s="83">
        <f t="shared" si="19"/>
        <v>0</v>
      </c>
      <c r="S58" s="83">
        <f t="shared" si="19"/>
        <v>0</v>
      </c>
      <c r="T58" s="83">
        <f t="shared" si="19"/>
        <v>0</v>
      </c>
      <c r="U58" s="83">
        <f t="shared" si="19"/>
        <v>0</v>
      </c>
      <c r="V58" s="83">
        <f t="shared" si="20"/>
        <v>0</v>
      </c>
      <c r="W58" s="83">
        <f t="shared" si="20"/>
        <v>0</v>
      </c>
      <c r="X58" s="83">
        <f t="shared" si="21"/>
        <v>0</v>
      </c>
      <c r="Y58" s="83">
        <f t="shared" si="21"/>
        <v>0</v>
      </c>
      <c r="Z58" s="83">
        <f t="shared" si="21"/>
        <v>0</v>
      </c>
      <c r="AA58" s="171">
        <f t="shared" si="9"/>
        <v>0</v>
      </c>
      <c r="AB58" s="83">
        <f t="shared" si="22"/>
        <v>0</v>
      </c>
      <c r="AC58" s="83">
        <f t="shared" si="22"/>
        <v>0</v>
      </c>
      <c r="AD58" s="171">
        <f t="shared" si="10"/>
        <v>0</v>
      </c>
      <c r="AE58" s="171">
        <f>IF(AD58=1,SUM(AD$10:AD58),0)</f>
        <v>0</v>
      </c>
      <c r="AF58" s="82" t="str">
        <f t="shared" si="11"/>
        <v/>
      </c>
      <c r="AG58" s="171">
        <f t="shared" si="12"/>
        <v>0</v>
      </c>
    </row>
    <row r="59" spans="1:33" ht="12" customHeight="1" x14ac:dyDescent="0.25">
      <c r="A59" s="497"/>
      <c r="B59" s="15">
        <v>50</v>
      </c>
      <c r="C59" s="468">
        <f t="shared" si="6"/>
        <v>0</v>
      </c>
      <c r="D59" s="469"/>
      <c r="E59" s="470"/>
      <c r="F59" s="67">
        <f t="shared" si="17"/>
        <v>0</v>
      </c>
      <c r="G59" s="67">
        <f t="shared" si="17"/>
        <v>0</v>
      </c>
      <c r="H59" s="67">
        <f t="shared" si="17"/>
        <v>0</v>
      </c>
      <c r="I59" s="67">
        <f t="shared" si="0"/>
        <v>0</v>
      </c>
      <c r="J59" s="67">
        <f t="shared" si="18"/>
        <v>0</v>
      </c>
      <c r="K59" s="16">
        <f t="shared" si="18"/>
        <v>0</v>
      </c>
      <c r="L59" s="67">
        <f t="shared" si="18"/>
        <v>0</v>
      </c>
      <c r="M59" s="17">
        <f>IF(L59&gt;0,VLOOKUP(I59,Labour!$AR$1:$AT$15,3,FALSE),0)</f>
        <v>0</v>
      </c>
      <c r="N59" s="70">
        <f t="shared" si="1"/>
        <v>0</v>
      </c>
      <c r="R59" s="83">
        <f t="shared" si="19"/>
        <v>0</v>
      </c>
      <c r="S59" s="83">
        <f t="shared" si="19"/>
        <v>0</v>
      </c>
      <c r="T59" s="83">
        <f t="shared" si="19"/>
        <v>0</v>
      </c>
      <c r="U59" s="83">
        <f t="shared" si="19"/>
        <v>0</v>
      </c>
      <c r="V59" s="83">
        <f t="shared" si="20"/>
        <v>0</v>
      </c>
      <c r="W59" s="83">
        <f t="shared" si="20"/>
        <v>0</v>
      </c>
      <c r="X59" s="83">
        <f t="shared" si="21"/>
        <v>0</v>
      </c>
      <c r="Y59" s="83">
        <f t="shared" si="21"/>
        <v>0</v>
      </c>
      <c r="Z59" s="83">
        <f t="shared" si="21"/>
        <v>0</v>
      </c>
      <c r="AA59" s="171">
        <f t="shared" si="9"/>
        <v>0</v>
      </c>
      <c r="AB59" s="83">
        <f t="shared" si="22"/>
        <v>0</v>
      </c>
      <c r="AC59" s="83">
        <f t="shared" si="22"/>
        <v>0</v>
      </c>
      <c r="AD59" s="171">
        <f t="shared" si="10"/>
        <v>0</v>
      </c>
      <c r="AE59" s="171">
        <f>IF(AD59=1,SUM(AD$10:AD59),0)</f>
        <v>0</v>
      </c>
      <c r="AF59" s="82" t="str">
        <f t="shared" si="11"/>
        <v/>
      </c>
      <c r="AG59" s="171">
        <f t="shared" si="12"/>
        <v>0</v>
      </c>
    </row>
    <row r="60" spans="1:33" ht="12" customHeight="1" x14ac:dyDescent="0.25">
      <c r="A60" s="497"/>
      <c r="B60" s="15">
        <v>51</v>
      </c>
      <c r="C60" s="468">
        <f t="shared" si="6"/>
        <v>0</v>
      </c>
      <c r="D60" s="469"/>
      <c r="E60" s="470"/>
      <c r="F60" s="67">
        <f t="shared" si="17"/>
        <v>0</v>
      </c>
      <c r="G60" s="67">
        <f t="shared" si="17"/>
        <v>0</v>
      </c>
      <c r="H60" s="67">
        <f t="shared" si="17"/>
        <v>0</v>
      </c>
      <c r="I60" s="67">
        <f t="shared" si="0"/>
        <v>0</v>
      </c>
      <c r="J60" s="67">
        <f t="shared" si="18"/>
        <v>0</v>
      </c>
      <c r="K60" s="16">
        <f t="shared" si="18"/>
        <v>0</v>
      </c>
      <c r="L60" s="67">
        <f t="shared" si="18"/>
        <v>0</v>
      </c>
      <c r="M60" s="17">
        <f>IF(L60&gt;0,VLOOKUP(I60,Labour!$AR$1:$AT$15,3,FALSE),0)</f>
        <v>0</v>
      </c>
      <c r="N60" s="70">
        <f t="shared" si="1"/>
        <v>0</v>
      </c>
      <c r="R60" s="83">
        <f t="shared" si="19"/>
        <v>0</v>
      </c>
      <c r="S60" s="83">
        <f t="shared" si="19"/>
        <v>0</v>
      </c>
      <c r="T60" s="83">
        <f t="shared" si="19"/>
        <v>0</v>
      </c>
      <c r="U60" s="83">
        <f t="shared" si="19"/>
        <v>0</v>
      </c>
      <c r="V60" s="83">
        <f t="shared" si="20"/>
        <v>0</v>
      </c>
      <c r="W60" s="83">
        <f t="shared" si="20"/>
        <v>0</v>
      </c>
      <c r="X60" s="83">
        <f t="shared" si="21"/>
        <v>0</v>
      </c>
      <c r="Y60" s="83">
        <f t="shared" si="21"/>
        <v>0</v>
      </c>
      <c r="Z60" s="83">
        <f t="shared" si="21"/>
        <v>0</v>
      </c>
      <c r="AA60" s="171">
        <f t="shared" si="9"/>
        <v>0</v>
      </c>
      <c r="AB60" s="83">
        <f t="shared" si="22"/>
        <v>0</v>
      </c>
      <c r="AC60" s="83">
        <f t="shared" si="22"/>
        <v>0</v>
      </c>
      <c r="AD60" s="171">
        <f t="shared" si="10"/>
        <v>0</v>
      </c>
      <c r="AE60" s="171">
        <f>IF(AD60=1,SUM(AD$10:AD60),0)</f>
        <v>0</v>
      </c>
      <c r="AF60" s="82" t="str">
        <f t="shared" si="11"/>
        <v/>
      </c>
      <c r="AG60" s="171">
        <f t="shared" si="12"/>
        <v>0</v>
      </c>
    </row>
    <row r="61" spans="1:33" ht="12" customHeight="1" x14ac:dyDescent="0.25">
      <c r="A61" s="497"/>
      <c r="B61" s="15">
        <v>52</v>
      </c>
      <c r="C61" s="468">
        <f t="shared" si="6"/>
        <v>0</v>
      </c>
      <c r="D61" s="469"/>
      <c r="E61" s="470"/>
      <c r="F61" s="67">
        <f t="shared" si="17"/>
        <v>0</v>
      </c>
      <c r="G61" s="67">
        <f t="shared" si="17"/>
        <v>0</v>
      </c>
      <c r="H61" s="67">
        <f t="shared" si="17"/>
        <v>0</v>
      </c>
      <c r="I61" s="67">
        <f t="shared" si="0"/>
        <v>0</v>
      </c>
      <c r="J61" s="67">
        <f t="shared" si="18"/>
        <v>0</v>
      </c>
      <c r="K61" s="16">
        <f t="shared" si="18"/>
        <v>0</v>
      </c>
      <c r="L61" s="67">
        <f t="shared" si="18"/>
        <v>0</v>
      </c>
      <c r="M61" s="17">
        <f>IF(L61&gt;0,VLOOKUP(I61,Labour!$AR$1:$AT$15,3,FALSE),0)</f>
        <v>0</v>
      </c>
      <c r="N61" s="70">
        <f t="shared" si="1"/>
        <v>0</v>
      </c>
      <c r="R61" s="83">
        <f t="shared" si="19"/>
        <v>0</v>
      </c>
      <c r="S61" s="83">
        <f t="shared" si="19"/>
        <v>0</v>
      </c>
      <c r="T61" s="83">
        <f t="shared" si="19"/>
        <v>0</v>
      </c>
      <c r="U61" s="83">
        <f t="shared" si="19"/>
        <v>0</v>
      </c>
      <c r="V61" s="83">
        <f t="shared" si="20"/>
        <v>0</v>
      </c>
      <c r="W61" s="83">
        <f t="shared" si="20"/>
        <v>0</v>
      </c>
      <c r="X61" s="83">
        <f t="shared" si="21"/>
        <v>0</v>
      </c>
      <c r="Y61" s="83">
        <f t="shared" si="21"/>
        <v>0</v>
      </c>
      <c r="Z61" s="83">
        <f t="shared" si="21"/>
        <v>0</v>
      </c>
      <c r="AA61" s="171">
        <f t="shared" si="9"/>
        <v>0</v>
      </c>
      <c r="AB61" s="83">
        <f t="shared" si="22"/>
        <v>0</v>
      </c>
      <c r="AC61" s="83">
        <f t="shared" si="22"/>
        <v>0</v>
      </c>
      <c r="AD61" s="171">
        <f t="shared" si="10"/>
        <v>0</v>
      </c>
      <c r="AE61" s="171">
        <f>IF(AD61=1,SUM(AD$10:AD61),0)</f>
        <v>0</v>
      </c>
      <c r="AF61" s="82" t="str">
        <f t="shared" si="11"/>
        <v/>
      </c>
      <c r="AG61" s="171">
        <f t="shared" si="12"/>
        <v>0</v>
      </c>
    </row>
    <row r="62" spans="1:33" ht="12" customHeight="1" x14ac:dyDescent="0.25">
      <c r="A62" s="497"/>
      <c r="B62" s="15">
        <v>53</v>
      </c>
      <c r="C62" s="468">
        <f t="shared" si="6"/>
        <v>0</v>
      </c>
      <c r="D62" s="469"/>
      <c r="E62" s="470"/>
      <c r="F62" s="67">
        <f t="shared" si="17"/>
        <v>0</v>
      </c>
      <c r="G62" s="67">
        <f t="shared" si="17"/>
        <v>0</v>
      </c>
      <c r="H62" s="67">
        <f t="shared" si="17"/>
        <v>0</v>
      </c>
      <c r="I62" s="67">
        <f t="shared" si="0"/>
        <v>0</v>
      </c>
      <c r="J62" s="67">
        <f t="shared" si="18"/>
        <v>0</v>
      </c>
      <c r="K62" s="16">
        <f t="shared" si="18"/>
        <v>0</v>
      </c>
      <c r="L62" s="67">
        <f t="shared" si="18"/>
        <v>0</v>
      </c>
      <c r="M62" s="17">
        <f>IF(L62&gt;0,VLOOKUP(I62,Labour!$AR$1:$AT$15,3,FALSE),0)</f>
        <v>0</v>
      </c>
      <c r="N62" s="70">
        <f t="shared" si="1"/>
        <v>0</v>
      </c>
      <c r="R62" s="83">
        <f t="shared" si="19"/>
        <v>0</v>
      </c>
      <c r="S62" s="83">
        <f t="shared" si="19"/>
        <v>0</v>
      </c>
      <c r="T62" s="83">
        <f t="shared" si="19"/>
        <v>0</v>
      </c>
      <c r="U62" s="83">
        <f t="shared" si="19"/>
        <v>0</v>
      </c>
      <c r="V62" s="83">
        <f t="shared" si="20"/>
        <v>0</v>
      </c>
      <c r="W62" s="83">
        <f t="shared" si="20"/>
        <v>0</v>
      </c>
      <c r="X62" s="83">
        <f t="shared" si="21"/>
        <v>0</v>
      </c>
      <c r="Y62" s="83">
        <f t="shared" si="21"/>
        <v>0</v>
      </c>
      <c r="Z62" s="83">
        <f t="shared" si="21"/>
        <v>0</v>
      </c>
      <c r="AA62" s="171">
        <f t="shared" si="9"/>
        <v>0</v>
      </c>
      <c r="AB62" s="83">
        <f t="shared" si="22"/>
        <v>0</v>
      </c>
      <c r="AC62" s="83">
        <f t="shared" si="22"/>
        <v>0</v>
      </c>
      <c r="AD62" s="171">
        <f t="shared" si="10"/>
        <v>0</v>
      </c>
      <c r="AE62" s="171">
        <f>IF(AD62=1,SUM(AD$10:AD62),0)</f>
        <v>0</v>
      </c>
      <c r="AF62" s="82" t="str">
        <f t="shared" si="11"/>
        <v/>
      </c>
      <c r="AG62" s="171">
        <f t="shared" si="12"/>
        <v>0</v>
      </c>
    </row>
    <row r="63" spans="1:33" ht="12" customHeight="1" x14ac:dyDescent="0.25">
      <c r="A63" s="497"/>
      <c r="B63" s="15">
        <v>54</v>
      </c>
      <c r="C63" s="468">
        <f t="shared" si="6"/>
        <v>0</v>
      </c>
      <c r="D63" s="469"/>
      <c r="E63" s="470"/>
      <c r="F63" s="67">
        <f t="shared" si="17"/>
        <v>0</v>
      </c>
      <c r="G63" s="67">
        <f t="shared" si="17"/>
        <v>0</v>
      </c>
      <c r="H63" s="67">
        <f t="shared" si="17"/>
        <v>0</v>
      </c>
      <c r="I63" s="67">
        <f t="shared" si="0"/>
        <v>0</v>
      </c>
      <c r="J63" s="67">
        <f t="shared" si="18"/>
        <v>0</v>
      </c>
      <c r="K63" s="16">
        <f t="shared" si="18"/>
        <v>0</v>
      </c>
      <c r="L63" s="67">
        <f t="shared" si="18"/>
        <v>0</v>
      </c>
      <c r="M63" s="17">
        <f>IF(L63&gt;0,VLOOKUP(I63,Labour!$AR$1:$AT$15,3,FALSE),0)</f>
        <v>0</v>
      </c>
      <c r="N63" s="70">
        <f t="shared" si="1"/>
        <v>0</v>
      </c>
      <c r="R63" s="83">
        <f t="shared" si="19"/>
        <v>0</v>
      </c>
      <c r="S63" s="83">
        <f t="shared" si="19"/>
        <v>0</v>
      </c>
      <c r="T63" s="83">
        <f t="shared" si="19"/>
        <v>0</v>
      </c>
      <c r="U63" s="83">
        <f t="shared" si="19"/>
        <v>0</v>
      </c>
      <c r="V63" s="83">
        <f t="shared" si="20"/>
        <v>0</v>
      </c>
      <c r="W63" s="83">
        <f t="shared" si="20"/>
        <v>0</v>
      </c>
      <c r="X63" s="83">
        <f t="shared" si="21"/>
        <v>0</v>
      </c>
      <c r="Y63" s="83">
        <f t="shared" si="21"/>
        <v>0</v>
      </c>
      <c r="Z63" s="83">
        <f t="shared" si="21"/>
        <v>0</v>
      </c>
      <c r="AA63" s="171">
        <f t="shared" si="9"/>
        <v>0</v>
      </c>
      <c r="AB63" s="83">
        <f t="shared" si="22"/>
        <v>0</v>
      </c>
      <c r="AC63" s="83">
        <f t="shared" si="22"/>
        <v>0</v>
      </c>
      <c r="AD63" s="171">
        <f t="shared" si="10"/>
        <v>0</v>
      </c>
      <c r="AE63" s="171">
        <f>IF(AD63=1,SUM(AD$10:AD63),0)</f>
        <v>0</v>
      </c>
      <c r="AF63" s="82" t="str">
        <f t="shared" si="11"/>
        <v/>
      </c>
      <c r="AG63" s="171">
        <f t="shared" si="12"/>
        <v>0</v>
      </c>
    </row>
    <row r="64" spans="1:33" ht="12" customHeight="1" x14ac:dyDescent="0.25">
      <c r="A64" s="497"/>
      <c r="B64" s="15">
        <v>55</v>
      </c>
      <c r="C64" s="468">
        <f t="shared" si="6"/>
        <v>0</v>
      </c>
      <c r="D64" s="469"/>
      <c r="E64" s="470"/>
      <c r="F64" s="67">
        <f t="shared" si="17"/>
        <v>0</v>
      </c>
      <c r="G64" s="67">
        <f t="shared" si="17"/>
        <v>0</v>
      </c>
      <c r="H64" s="67">
        <f t="shared" si="17"/>
        <v>0</v>
      </c>
      <c r="I64" s="67">
        <f t="shared" si="0"/>
        <v>0</v>
      </c>
      <c r="J64" s="67">
        <f t="shared" si="18"/>
        <v>0</v>
      </c>
      <c r="K64" s="16">
        <f t="shared" si="18"/>
        <v>0</v>
      </c>
      <c r="L64" s="67">
        <f t="shared" si="18"/>
        <v>0</v>
      </c>
      <c r="M64" s="17">
        <f>IF(L64&gt;0,VLOOKUP(I64,Labour!$AR$1:$AT$15,3,FALSE),0)</f>
        <v>0</v>
      </c>
      <c r="N64" s="70">
        <f t="shared" si="1"/>
        <v>0</v>
      </c>
      <c r="R64" s="83">
        <f t="shared" si="19"/>
        <v>0</v>
      </c>
      <c r="S64" s="83">
        <f t="shared" si="19"/>
        <v>0</v>
      </c>
      <c r="T64" s="83">
        <f t="shared" si="19"/>
        <v>0</v>
      </c>
      <c r="U64" s="83">
        <f t="shared" si="19"/>
        <v>0</v>
      </c>
      <c r="V64" s="83">
        <f t="shared" si="20"/>
        <v>0</v>
      </c>
      <c r="W64" s="83">
        <f t="shared" si="20"/>
        <v>0</v>
      </c>
      <c r="X64" s="83">
        <f t="shared" si="21"/>
        <v>0</v>
      </c>
      <c r="Y64" s="83">
        <f t="shared" si="21"/>
        <v>0</v>
      </c>
      <c r="Z64" s="83">
        <f t="shared" si="21"/>
        <v>0</v>
      </c>
      <c r="AA64" s="171">
        <f t="shared" si="9"/>
        <v>0</v>
      </c>
      <c r="AB64" s="83">
        <f t="shared" si="22"/>
        <v>0</v>
      </c>
      <c r="AC64" s="83">
        <f t="shared" si="22"/>
        <v>0</v>
      </c>
      <c r="AD64" s="171">
        <f t="shared" si="10"/>
        <v>0</v>
      </c>
      <c r="AE64" s="171">
        <f>IF(AD64=1,SUM(AD$10:AD64),0)</f>
        <v>0</v>
      </c>
      <c r="AF64" s="82" t="str">
        <f t="shared" si="11"/>
        <v/>
      </c>
      <c r="AG64" s="171">
        <f t="shared" si="12"/>
        <v>0</v>
      </c>
    </row>
    <row r="65" spans="1:33" ht="12" customHeight="1" x14ac:dyDescent="0.25">
      <c r="A65" s="497"/>
      <c r="B65" s="15">
        <v>56</v>
      </c>
      <c r="C65" s="468">
        <f t="shared" si="6"/>
        <v>0</v>
      </c>
      <c r="D65" s="469"/>
      <c r="E65" s="470"/>
      <c r="F65" s="67">
        <f t="shared" si="17"/>
        <v>0</v>
      </c>
      <c r="G65" s="67">
        <f t="shared" si="17"/>
        <v>0</v>
      </c>
      <c r="H65" s="67">
        <f t="shared" si="17"/>
        <v>0</v>
      </c>
      <c r="I65" s="67">
        <f t="shared" si="0"/>
        <v>0</v>
      </c>
      <c r="J65" s="67">
        <f t="shared" si="18"/>
        <v>0</v>
      </c>
      <c r="K65" s="16">
        <f t="shared" si="18"/>
        <v>0</v>
      </c>
      <c r="L65" s="67">
        <f t="shared" si="18"/>
        <v>0</v>
      </c>
      <c r="M65" s="17">
        <f>IF(L65&gt;0,VLOOKUP(I65,Labour!$AR$1:$AT$15,3,FALSE),0)</f>
        <v>0</v>
      </c>
      <c r="N65" s="70">
        <f t="shared" si="1"/>
        <v>0</v>
      </c>
      <c r="R65" s="83">
        <f t="shared" si="19"/>
        <v>0</v>
      </c>
      <c r="S65" s="83">
        <f t="shared" si="19"/>
        <v>0</v>
      </c>
      <c r="T65" s="83">
        <f t="shared" si="19"/>
        <v>0</v>
      </c>
      <c r="U65" s="83">
        <f t="shared" si="19"/>
        <v>0</v>
      </c>
      <c r="V65" s="83">
        <f t="shared" si="20"/>
        <v>0</v>
      </c>
      <c r="W65" s="83">
        <f t="shared" si="20"/>
        <v>0</v>
      </c>
      <c r="X65" s="83">
        <f t="shared" si="21"/>
        <v>0</v>
      </c>
      <c r="Y65" s="83">
        <f t="shared" si="21"/>
        <v>0</v>
      </c>
      <c r="Z65" s="83">
        <f t="shared" si="21"/>
        <v>0</v>
      </c>
      <c r="AA65" s="171">
        <f t="shared" si="9"/>
        <v>0</v>
      </c>
      <c r="AB65" s="83">
        <f t="shared" si="22"/>
        <v>0</v>
      </c>
      <c r="AC65" s="83">
        <f t="shared" si="22"/>
        <v>0</v>
      </c>
      <c r="AD65" s="171">
        <f t="shared" si="10"/>
        <v>0</v>
      </c>
      <c r="AE65" s="171">
        <f>IF(AD65=1,SUM(AD$10:AD65),0)</f>
        <v>0</v>
      </c>
      <c r="AF65" s="82" t="str">
        <f t="shared" si="11"/>
        <v/>
      </c>
      <c r="AG65" s="171">
        <f t="shared" si="12"/>
        <v>0</v>
      </c>
    </row>
    <row r="66" spans="1:33" ht="12" customHeight="1" x14ac:dyDescent="0.25">
      <c r="A66" s="497"/>
      <c r="B66" s="15">
        <v>57</v>
      </c>
      <c r="C66" s="468">
        <f t="shared" si="6"/>
        <v>0</v>
      </c>
      <c r="D66" s="469"/>
      <c r="E66" s="470"/>
      <c r="F66" s="67">
        <f t="shared" si="17"/>
        <v>0</v>
      </c>
      <c r="G66" s="67">
        <f t="shared" si="17"/>
        <v>0</v>
      </c>
      <c r="H66" s="67">
        <f t="shared" si="17"/>
        <v>0</v>
      </c>
      <c r="I66" s="67">
        <f t="shared" si="0"/>
        <v>0</v>
      </c>
      <c r="J66" s="67">
        <f t="shared" si="18"/>
        <v>0</v>
      </c>
      <c r="K66" s="16">
        <f t="shared" si="18"/>
        <v>0</v>
      </c>
      <c r="L66" s="67">
        <f t="shared" si="18"/>
        <v>0</v>
      </c>
      <c r="M66" s="17">
        <f>IF(L66&gt;0,VLOOKUP(I66,Labour!$AR$1:$AT$15,3,FALSE),0)</f>
        <v>0</v>
      </c>
      <c r="N66" s="70">
        <f t="shared" si="1"/>
        <v>0</v>
      </c>
      <c r="R66" s="83">
        <f t="shared" si="19"/>
        <v>0</v>
      </c>
      <c r="S66" s="83">
        <f t="shared" si="19"/>
        <v>0</v>
      </c>
      <c r="T66" s="83">
        <f t="shared" si="19"/>
        <v>0</v>
      </c>
      <c r="U66" s="83">
        <f t="shared" si="19"/>
        <v>0</v>
      </c>
      <c r="V66" s="83">
        <f t="shared" si="20"/>
        <v>0</v>
      </c>
      <c r="W66" s="83">
        <f t="shared" si="20"/>
        <v>0</v>
      </c>
      <c r="X66" s="83">
        <f t="shared" si="21"/>
        <v>0</v>
      </c>
      <c r="Y66" s="83">
        <f t="shared" si="21"/>
        <v>0</v>
      </c>
      <c r="Z66" s="83">
        <f t="shared" si="21"/>
        <v>0</v>
      </c>
      <c r="AA66" s="171">
        <f t="shared" si="9"/>
        <v>0</v>
      </c>
      <c r="AB66" s="83">
        <f t="shared" si="22"/>
        <v>0</v>
      </c>
      <c r="AC66" s="83">
        <f t="shared" si="22"/>
        <v>0</v>
      </c>
      <c r="AD66" s="171">
        <f t="shared" si="10"/>
        <v>0</v>
      </c>
      <c r="AE66" s="171">
        <f>IF(AD66=1,SUM(AD$10:AD66),0)</f>
        <v>0</v>
      </c>
      <c r="AF66" s="82" t="str">
        <f t="shared" si="11"/>
        <v/>
      </c>
      <c r="AG66" s="171">
        <f t="shared" si="12"/>
        <v>0</v>
      </c>
    </row>
    <row r="67" spans="1:33" ht="12" customHeight="1" x14ac:dyDescent="0.25">
      <c r="A67" s="497"/>
      <c r="B67" s="15">
        <v>58</v>
      </c>
      <c r="C67" s="468">
        <f t="shared" si="6"/>
        <v>0</v>
      </c>
      <c r="D67" s="469"/>
      <c r="E67" s="470"/>
      <c r="F67" s="67">
        <f t="shared" si="17"/>
        <v>0</v>
      </c>
      <c r="G67" s="67">
        <f t="shared" si="17"/>
        <v>0</v>
      </c>
      <c r="H67" s="67">
        <f t="shared" si="17"/>
        <v>0</v>
      </c>
      <c r="I67" s="67">
        <f t="shared" si="0"/>
        <v>0</v>
      </c>
      <c r="J67" s="67">
        <f t="shared" si="18"/>
        <v>0</v>
      </c>
      <c r="K67" s="16">
        <f t="shared" si="18"/>
        <v>0</v>
      </c>
      <c r="L67" s="67">
        <f t="shared" si="18"/>
        <v>0</v>
      </c>
      <c r="M67" s="17">
        <f>IF(L67&gt;0,VLOOKUP(I67,Labour!$AR$1:$AT$15,3,FALSE),0)</f>
        <v>0</v>
      </c>
      <c r="N67" s="70">
        <f t="shared" si="1"/>
        <v>0</v>
      </c>
      <c r="R67" s="83">
        <f t="shared" si="19"/>
        <v>0</v>
      </c>
      <c r="S67" s="83">
        <f t="shared" si="19"/>
        <v>0</v>
      </c>
      <c r="T67" s="83">
        <f t="shared" si="19"/>
        <v>0</v>
      </c>
      <c r="U67" s="83">
        <f t="shared" si="19"/>
        <v>0</v>
      </c>
      <c r="V67" s="83">
        <f t="shared" si="20"/>
        <v>0</v>
      </c>
      <c r="W67" s="83">
        <f t="shared" si="20"/>
        <v>0</v>
      </c>
      <c r="X67" s="83">
        <f t="shared" si="21"/>
        <v>0</v>
      </c>
      <c r="Y67" s="83">
        <f t="shared" si="21"/>
        <v>0</v>
      </c>
      <c r="Z67" s="83">
        <f t="shared" si="21"/>
        <v>0</v>
      </c>
      <c r="AA67" s="171">
        <f t="shared" si="9"/>
        <v>0</v>
      </c>
      <c r="AB67" s="83">
        <f t="shared" si="22"/>
        <v>0</v>
      </c>
      <c r="AC67" s="83">
        <f t="shared" si="22"/>
        <v>0</v>
      </c>
      <c r="AD67" s="171">
        <f t="shared" si="10"/>
        <v>0</v>
      </c>
      <c r="AE67" s="171">
        <f>IF(AD67=1,SUM(AD$10:AD67),0)</f>
        <v>0</v>
      </c>
      <c r="AF67" s="82" t="str">
        <f t="shared" si="11"/>
        <v/>
      </c>
      <c r="AG67" s="171">
        <f t="shared" si="12"/>
        <v>0</v>
      </c>
    </row>
    <row r="68" spans="1:33" ht="12" customHeight="1" x14ac:dyDescent="0.25">
      <c r="A68" s="497"/>
      <c r="B68" s="15">
        <v>59</v>
      </c>
      <c r="C68" s="468">
        <f t="shared" si="6"/>
        <v>0</v>
      </c>
      <c r="D68" s="469"/>
      <c r="E68" s="470"/>
      <c r="F68" s="67">
        <f t="shared" si="17"/>
        <v>0</v>
      </c>
      <c r="G68" s="67">
        <f t="shared" si="17"/>
        <v>0</v>
      </c>
      <c r="H68" s="67">
        <f t="shared" si="17"/>
        <v>0</v>
      </c>
      <c r="I68" s="67">
        <f t="shared" si="0"/>
        <v>0</v>
      </c>
      <c r="J68" s="67">
        <f t="shared" si="18"/>
        <v>0</v>
      </c>
      <c r="K68" s="16">
        <f t="shared" si="18"/>
        <v>0</v>
      </c>
      <c r="L68" s="67">
        <f t="shared" si="18"/>
        <v>0</v>
      </c>
      <c r="M68" s="17">
        <f>IF(L68&gt;0,VLOOKUP(I68,Labour!$AR$1:$AT$15,3,FALSE),0)</f>
        <v>0</v>
      </c>
      <c r="N68" s="70">
        <f t="shared" si="1"/>
        <v>0</v>
      </c>
      <c r="R68" s="83">
        <f t="shared" si="19"/>
        <v>0</v>
      </c>
      <c r="S68" s="83">
        <f t="shared" si="19"/>
        <v>0</v>
      </c>
      <c r="T68" s="83">
        <f t="shared" si="19"/>
        <v>0</v>
      </c>
      <c r="U68" s="83">
        <f t="shared" si="19"/>
        <v>0</v>
      </c>
      <c r="V68" s="83">
        <f t="shared" si="20"/>
        <v>0</v>
      </c>
      <c r="W68" s="83">
        <f t="shared" si="20"/>
        <v>0</v>
      </c>
      <c r="X68" s="83">
        <f t="shared" si="21"/>
        <v>0</v>
      </c>
      <c r="Y68" s="83">
        <f t="shared" si="21"/>
        <v>0</v>
      </c>
      <c r="Z68" s="83">
        <f t="shared" si="21"/>
        <v>0</v>
      </c>
      <c r="AA68" s="171">
        <f t="shared" si="9"/>
        <v>0</v>
      </c>
      <c r="AB68" s="83">
        <f t="shared" si="22"/>
        <v>0</v>
      </c>
      <c r="AC68" s="83">
        <f t="shared" si="22"/>
        <v>0</v>
      </c>
      <c r="AD68" s="171">
        <f t="shared" si="10"/>
        <v>0</v>
      </c>
      <c r="AE68" s="171">
        <f>IF(AD68=1,SUM(AD$10:AD68),0)</f>
        <v>0</v>
      </c>
      <c r="AF68" s="82" t="str">
        <f t="shared" si="11"/>
        <v/>
      </c>
      <c r="AG68" s="171">
        <f t="shared" si="12"/>
        <v>0</v>
      </c>
    </row>
    <row r="69" spans="1:33" ht="12" customHeight="1" x14ac:dyDescent="0.25">
      <c r="A69" s="497"/>
      <c r="B69" s="15">
        <v>60</v>
      </c>
      <c r="C69" s="468">
        <f t="shared" si="6"/>
        <v>0</v>
      </c>
      <c r="D69" s="469"/>
      <c r="E69" s="470"/>
      <c r="F69" s="67">
        <f t="shared" si="17"/>
        <v>0</v>
      </c>
      <c r="G69" s="67">
        <f t="shared" si="17"/>
        <v>0</v>
      </c>
      <c r="H69" s="67">
        <f t="shared" si="17"/>
        <v>0</v>
      </c>
      <c r="I69" s="67">
        <f t="shared" si="0"/>
        <v>0</v>
      </c>
      <c r="J69" s="67">
        <f t="shared" si="18"/>
        <v>0</v>
      </c>
      <c r="K69" s="16">
        <f t="shared" si="18"/>
        <v>0</v>
      </c>
      <c r="L69" s="67">
        <f t="shared" si="18"/>
        <v>0</v>
      </c>
      <c r="M69" s="17">
        <f>IF(L69&gt;0,VLOOKUP(I69,Labour!$AR$1:$AT$15,3,FALSE),0)</f>
        <v>0</v>
      </c>
      <c r="N69" s="70">
        <f t="shared" si="1"/>
        <v>0</v>
      </c>
      <c r="R69" s="83">
        <f t="shared" si="19"/>
        <v>0</v>
      </c>
      <c r="S69" s="83">
        <f t="shared" si="19"/>
        <v>0</v>
      </c>
      <c r="T69" s="83">
        <f t="shared" si="19"/>
        <v>0</v>
      </c>
      <c r="U69" s="83">
        <f t="shared" si="19"/>
        <v>0</v>
      </c>
      <c r="V69" s="83">
        <f t="shared" si="20"/>
        <v>0</v>
      </c>
      <c r="W69" s="83">
        <f t="shared" si="20"/>
        <v>0</v>
      </c>
      <c r="X69" s="83">
        <f t="shared" si="21"/>
        <v>0</v>
      </c>
      <c r="Y69" s="83">
        <f t="shared" si="21"/>
        <v>0</v>
      </c>
      <c r="Z69" s="83">
        <f t="shared" si="21"/>
        <v>0</v>
      </c>
      <c r="AA69" s="171">
        <f t="shared" si="9"/>
        <v>0</v>
      </c>
      <c r="AB69" s="83">
        <f t="shared" si="22"/>
        <v>0</v>
      </c>
      <c r="AC69" s="83">
        <f t="shared" si="22"/>
        <v>0</v>
      </c>
      <c r="AD69" s="171">
        <f t="shared" si="10"/>
        <v>0</v>
      </c>
      <c r="AE69" s="171">
        <f>IF(AD69=1,SUM(AD$10:AD69),0)</f>
        <v>0</v>
      </c>
      <c r="AF69" s="82" t="str">
        <f t="shared" si="11"/>
        <v/>
      </c>
      <c r="AG69" s="171">
        <f t="shared" si="12"/>
        <v>0</v>
      </c>
    </row>
    <row r="70" spans="1:33" ht="12" customHeight="1" x14ac:dyDescent="0.25">
      <c r="A70" s="497"/>
      <c r="B70" s="15">
        <v>61</v>
      </c>
      <c r="C70" s="468">
        <f t="shared" si="6"/>
        <v>0</v>
      </c>
      <c r="D70" s="469"/>
      <c r="E70" s="470"/>
      <c r="F70" s="67">
        <f t="shared" si="17"/>
        <v>0</v>
      </c>
      <c r="G70" s="67">
        <f t="shared" si="17"/>
        <v>0</v>
      </c>
      <c r="H70" s="67">
        <f t="shared" si="17"/>
        <v>0</v>
      </c>
      <c r="I70" s="67">
        <f t="shared" si="0"/>
        <v>0</v>
      </c>
      <c r="J70" s="67">
        <f t="shared" si="18"/>
        <v>0</v>
      </c>
      <c r="K70" s="16">
        <f t="shared" si="18"/>
        <v>0</v>
      </c>
      <c r="L70" s="67">
        <f t="shared" si="18"/>
        <v>0</v>
      </c>
      <c r="M70" s="17">
        <f>IF(L70&gt;0,VLOOKUP(I70,Labour!$AR$1:$AT$15,3,FALSE),0)</f>
        <v>0</v>
      </c>
      <c r="N70" s="70">
        <f t="shared" si="1"/>
        <v>0</v>
      </c>
      <c r="R70" s="83">
        <f t="shared" ref="R70:U89" si="23">IF($B70&lt;=$U$3,VLOOKUP($B70,ZTABLE,R$9,FALSE),0)</f>
        <v>0</v>
      </c>
      <c r="S70" s="83">
        <f t="shared" si="23"/>
        <v>0</v>
      </c>
      <c r="T70" s="83">
        <f t="shared" si="23"/>
        <v>0</v>
      </c>
      <c r="U70" s="83">
        <f t="shared" si="23"/>
        <v>0</v>
      </c>
      <c r="V70" s="83">
        <f t="shared" ref="V70:W89" si="24">IF($B70&lt;=$U$3,IF(VLOOKUP($B70,ZTABLE,V$9,FALSE)=V$8,$U70,0),0)</f>
        <v>0</v>
      </c>
      <c r="W70" s="83">
        <f t="shared" si="24"/>
        <v>0</v>
      </c>
      <c r="X70" s="83">
        <f t="shared" ref="X70:Z89" si="25">IF($B70&lt;=$U$3,VLOOKUP($B70,ZTABLE,X$9,FALSE),0)</f>
        <v>0</v>
      </c>
      <c r="Y70" s="83">
        <f t="shared" si="25"/>
        <v>0</v>
      </c>
      <c r="Z70" s="83">
        <f t="shared" si="25"/>
        <v>0</v>
      </c>
      <c r="AA70" s="171">
        <f t="shared" si="9"/>
        <v>0</v>
      </c>
      <c r="AB70" s="83">
        <f t="shared" ref="AB70:AC89" si="26">IF($B70&lt;=$U$3,VLOOKUP($B70,ZTABLE,AB$9,FALSE),0)</f>
        <v>0</v>
      </c>
      <c r="AC70" s="83">
        <f t="shared" si="26"/>
        <v>0</v>
      </c>
      <c r="AD70" s="171">
        <f t="shared" si="10"/>
        <v>0</v>
      </c>
      <c r="AE70" s="171">
        <f>IF(AD70=1,SUM(AD$10:AD70),0)</f>
        <v>0</v>
      </c>
      <c r="AF70" s="82" t="str">
        <f t="shared" si="11"/>
        <v/>
      </c>
      <c r="AG70" s="171">
        <f t="shared" si="12"/>
        <v>0</v>
      </c>
    </row>
    <row r="71" spans="1:33" ht="12" customHeight="1" x14ac:dyDescent="0.25">
      <c r="A71" s="497"/>
      <c r="B71" s="15">
        <v>62</v>
      </c>
      <c r="C71" s="468">
        <f t="shared" si="6"/>
        <v>0</v>
      </c>
      <c r="D71" s="469"/>
      <c r="E71" s="470"/>
      <c r="F71" s="67">
        <f t="shared" si="17"/>
        <v>0</v>
      </c>
      <c r="G71" s="67">
        <f t="shared" si="17"/>
        <v>0</v>
      </c>
      <c r="H71" s="67">
        <f t="shared" si="17"/>
        <v>0</v>
      </c>
      <c r="I71" s="67">
        <f t="shared" si="0"/>
        <v>0</v>
      </c>
      <c r="J71" s="67">
        <f t="shared" si="18"/>
        <v>0</v>
      </c>
      <c r="K71" s="16">
        <f t="shared" si="18"/>
        <v>0</v>
      </c>
      <c r="L71" s="67">
        <f t="shared" si="18"/>
        <v>0</v>
      </c>
      <c r="M71" s="17">
        <f>IF(L71&gt;0,VLOOKUP(I71,Labour!$AR$1:$AT$15,3,FALSE),0)</f>
        <v>0</v>
      </c>
      <c r="N71" s="70">
        <f t="shared" si="1"/>
        <v>0</v>
      </c>
      <c r="R71" s="83">
        <f t="shared" si="23"/>
        <v>0</v>
      </c>
      <c r="S71" s="83">
        <f t="shared" si="23"/>
        <v>0</v>
      </c>
      <c r="T71" s="83">
        <f t="shared" si="23"/>
        <v>0</v>
      </c>
      <c r="U71" s="83">
        <f t="shared" si="23"/>
        <v>0</v>
      </c>
      <c r="V71" s="83">
        <f t="shared" si="24"/>
        <v>0</v>
      </c>
      <c r="W71" s="83">
        <f t="shared" si="24"/>
        <v>0</v>
      </c>
      <c r="X71" s="83">
        <f t="shared" si="25"/>
        <v>0</v>
      </c>
      <c r="Y71" s="83">
        <f t="shared" si="25"/>
        <v>0</v>
      </c>
      <c r="Z71" s="83">
        <f t="shared" si="25"/>
        <v>0</v>
      </c>
      <c r="AA71" s="171">
        <f t="shared" si="9"/>
        <v>0</v>
      </c>
      <c r="AB71" s="83">
        <f t="shared" si="26"/>
        <v>0</v>
      </c>
      <c r="AC71" s="83">
        <f t="shared" si="26"/>
        <v>0</v>
      </c>
      <c r="AD71" s="171">
        <f t="shared" si="10"/>
        <v>0</v>
      </c>
      <c r="AE71" s="171">
        <f>IF(AD71=1,SUM(AD$10:AD71),0)</f>
        <v>0</v>
      </c>
      <c r="AF71" s="82" t="str">
        <f t="shared" si="11"/>
        <v/>
      </c>
      <c r="AG71" s="171">
        <f t="shared" si="12"/>
        <v>0</v>
      </c>
    </row>
    <row r="72" spans="1:33" ht="12" customHeight="1" x14ac:dyDescent="0.25">
      <c r="A72" s="497"/>
      <c r="B72" s="15">
        <v>63</v>
      </c>
      <c r="C72" s="468">
        <f t="shared" si="6"/>
        <v>0</v>
      </c>
      <c r="D72" s="469"/>
      <c r="E72" s="470"/>
      <c r="F72" s="67">
        <f t="shared" si="17"/>
        <v>0</v>
      </c>
      <c r="G72" s="67">
        <f t="shared" si="17"/>
        <v>0</v>
      </c>
      <c r="H72" s="67">
        <f t="shared" si="17"/>
        <v>0</v>
      </c>
      <c r="I72" s="67">
        <f t="shared" si="0"/>
        <v>0</v>
      </c>
      <c r="J72" s="67">
        <f t="shared" si="18"/>
        <v>0</v>
      </c>
      <c r="K72" s="16">
        <f t="shared" si="18"/>
        <v>0</v>
      </c>
      <c r="L72" s="67">
        <f t="shared" si="18"/>
        <v>0</v>
      </c>
      <c r="M72" s="17">
        <f>IF(L72&gt;0,VLOOKUP(I72,Labour!$AR$1:$AT$15,3,FALSE),0)</f>
        <v>0</v>
      </c>
      <c r="N72" s="70">
        <f t="shared" si="1"/>
        <v>0</v>
      </c>
      <c r="R72" s="83">
        <f t="shared" si="23"/>
        <v>0</v>
      </c>
      <c r="S72" s="83">
        <f t="shared" si="23"/>
        <v>0</v>
      </c>
      <c r="T72" s="83">
        <f t="shared" si="23"/>
        <v>0</v>
      </c>
      <c r="U72" s="83">
        <f t="shared" si="23"/>
        <v>0</v>
      </c>
      <c r="V72" s="83">
        <f t="shared" si="24"/>
        <v>0</v>
      </c>
      <c r="W72" s="83">
        <f t="shared" si="24"/>
        <v>0</v>
      </c>
      <c r="X72" s="83">
        <f t="shared" si="25"/>
        <v>0</v>
      </c>
      <c r="Y72" s="83">
        <f t="shared" si="25"/>
        <v>0</v>
      </c>
      <c r="Z72" s="83">
        <f t="shared" si="25"/>
        <v>0</v>
      </c>
      <c r="AA72" s="171">
        <f t="shared" si="9"/>
        <v>0</v>
      </c>
      <c r="AB72" s="83">
        <f t="shared" si="26"/>
        <v>0</v>
      </c>
      <c r="AC72" s="83">
        <f t="shared" si="26"/>
        <v>0</v>
      </c>
      <c r="AD72" s="171">
        <f t="shared" si="10"/>
        <v>0</v>
      </c>
      <c r="AE72" s="171">
        <f>IF(AD72=1,SUM(AD$10:AD72),0)</f>
        <v>0</v>
      </c>
      <c r="AF72" s="82" t="str">
        <f t="shared" si="11"/>
        <v/>
      </c>
      <c r="AG72" s="171">
        <f t="shared" si="12"/>
        <v>0</v>
      </c>
    </row>
    <row r="73" spans="1:33" ht="12" customHeight="1" x14ac:dyDescent="0.25">
      <c r="A73" s="497"/>
      <c r="B73" s="15">
        <v>64</v>
      </c>
      <c r="C73" s="468">
        <f t="shared" si="6"/>
        <v>0</v>
      </c>
      <c r="D73" s="469"/>
      <c r="E73" s="470"/>
      <c r="F73" s="67">
        <f t="shared" si="17"/>
        <v>0</v>
      </c>
      <c r="G73" s="67">
        <f t="shared" si="17"/>
        <v>0</v>
      </c>
      <c r="H73" s="67">
        <f t="shared" si="17"/>
        <v>0</v>
      </c>
      <c r="I73" s="67">
        <f t="shared" si="0"/>
        <v>0</v>
      </c>
      <c r="J73" s="67">
        <f t="shared" si="18"/>
        <v>0</v>
      </c>
      <c r="K73" s="16">
        <f t="shared" si="18"/>
        <v>0</v>
      </c>
      <c r="L73" s="67">
        <f t="shared" si="18"/>
        <v>0</v>
      </c>
      <c r="M73" s="17">
        <f>IF(L73&gt;0,VLOOKUP(I73,Labour!$AR$1:$AT$15,3,FALSE),0)</f>
        <v>0</v>
      </c>
      <c r="N73" s="70">
        <f t="shared" si="1"/>
        <v>0</v>
      </c>
      <c r="R73" s="83">
        <f t="shared" si="23"/>
        <v>0</v>
      </c>
      <c r="S73" s="83">
        <f t="shared" si="23"/>
        <v>0</v>
      </c>
      <c r="T73" s="83">
        <f t="shared" si="23"/>
        <v>0</v>
      </c>
      <c r="U73" s="83">
        <f t="shared" si="23"/>
        <v>0</v>
      </c>
      <c r="V73" s="83">
        <f t="shared" si="24"/>
        <v>0</v>
      </c>
      <c r="W73" s="83">
        <f t="shared" si="24"/>
        <v>0</v>
      </c>
      <c r="X73" s="83">
        <f t="shared" si="25"/>
        <v>0</v>
      </c>
      <c r="Y73" s="83">
        <f t="shared" si="25"/>
        <v>0</v>
      </c>
      <c r="Z73" s="83">
        <f t="shared" si="25"/>
        <v>0</v>
      </c>
      <c r="AA73" s="171">
        <f t="shared" si="9"/>
        <v>0</v>
      </c>
      <c r="AB73" s="83">
        <f t="shared" si="26"/>
        <v>0</v>
      </c>
      <c r="AC73" s="83">
        <f t="shared" si="26"/>
        <v>0</v>
      </c>
      <c r="AD73" s="171">
        <f t="shared" si="10"/>
        <v>0</v>
      </c>
      <c r="AE73" s="171">
        <f>IF(AD73=1,SUM(AD$10:AD73),0)</f>
        <v>0</v>
      </c>
      <c r="AF73" s="82" t="str">
        <f t="shared" si="11"/>
        <v/>
      </c>
      <c r="AG73" s="171">
        <f t="shared" si="12"/>
        <v>0</v>
      </c>
    </row>
    <row r="74" spans="1:33" ht="12" customHeight="1" x14ac:dyDescent="0.25">
      <c r="A74" s="497"/>
      <c r="B74" s="15">
        <v>65</v>
      </c>
      <c r="C74" s="468">
        <f t="shared" si="6"/>
        <v>0</v>
      </c>
      <c r="D74" s="469"/>
      <c r="E74" s="470"/>
      <c r="F74" s="67">
        <f t="shared" si="17"/>
        <v>0</v>
      </c>
      <c r="G74" s="67">
        <f t="shared" si="17"/>
        <v>0</v>
      </c>
      <c r="H74" s="67">
        <f t="shared" si="17"/>
        <v>0</v>
      </c>
      <c r="I74" s="67">
        <f t="shared" ref="I74:I109" si="27">X74</f>
        <v>0</v>
      </c>
      <c r="J74" s="67">
        <f t="shared" si="18"/>
        <v>0</v>
      </c>
      <c r="K74" s="16">
        <f t="shared" si="18"/>
        <v>0</v>
      </c>
      <c r="L74" s="67">
        <f t="shared" si="18"/>
        <v>0</v>
      </c>
      <c r="M74" s="17">
        <f>IF(L74&gt;0,VLOOKUP(I74,Labour!$AR$1:$AT$15,3,FALSE),0)</f>
        <v>0</v>
      </c>
      <c r="N74" s="70">
        <f t="shared" ref="N74:N109" si="28">J74*K74+L74*M74</f>
        <v>0</v>
      </c>
      <c r="R74" s="83">
        <f t="shared" si="23"/>
        <v>0</v>
      </c>
      <c r="S74" s="83">
        <f t="shared" si="23"/>
        <v>0</v>
      </c>
      <c r="T74" s="83">
        <f t="shared" si="23"/>
        <v>0</v>
      </c>
      <c r="U74" s="83">
        <f t="shared" si="23"/>
        <v>0</v>
      </c>
      <c r="V74" s="83">
        <f t="shared" si="24"/>
        <v>0</v>
      </c>
      <c r="W74" s="83">
        <f t="shared" si="24"/>
        <v>0</v>
      </c>
      <c r="X74" s="83">
        <f t="shared" si="25"/>
        <v>0</v>
      </c>
      <c r="Y74" s="83">
        <f t="shared" si="25"/>
        <v>0</v>
      </c>
      <c r="Z74" s="83">
        <f t="shared" si="25"/>
        <v>0</v>
      </c>
      <c r="AA74" s="171">
        <f t="shared" si="9"/>
        <v>0</v>
      </c>
      <c r="AB74" s="83">
        <f t="shared" si="26"/>
        <v>0</v>
      </c>
      <c r="AC74" s="83">
        <f t="shared" si="26"/>
        <v>0</v>
      </c>
      <c r="AD74" s="171">
        <f t="shared" si="10"/>
        <v>0</v>
      </c>
      <c r="AE74" s="171">
        <f>IF(AD74=1,SUM(AD$10:AD74),0)</f>
        <v>0</v>
      </c>
      <c r="AF74" s="82" t="str">
        <f t="shared" si="11"/>
        <v/>
      </c>
      <c r="AG74" s="171">
        <f t="shared" si="12"/>
        <v>0</v>
      </c>
    </row>
    <row r="75" spans="1:33" ht="12" customHeight="1" x14ac:dyDescent="0.25">
      <c r="A75" s="497"/>
      <c r="B75" s="15">
        <v>66</v>
      </c>
      <c r="C75" s="468">
        <f t="shared" ref="C75:C109" si="29">R75</f>
        <v>0</v>
      </c>
      <c r="D75" s="469"/>
      <c r="E75" s="470"/>
      <c r="F75" s="67">
        <f t="shared" si="17"/>
        <v>0</v>
      </c>
      <c r="G75" s="67">
        <f t="shared" si="17"/>
        <v>0</v>
      </c>
      <c r="H75" s="67">
        <f t="shared" si="17"/>
        <v>0</v>
      </c>
      <c r="I75" s="67">
        <f t="shared" si="27"/>
        <v>0</v>
      </c>
      <c r="J75" s="67">
        <f t="shared" si="18"/>
        <v>0</v>
      </c>
      <c r="K75" s="16">
        <f t="shared" si="18"/>
        <v>0</v>
      </c>
      <c r="L75" s="67">
        <f t="shared" si="18"/>
        <v>0</v>
      </c>
      <c r="M75" s="17">
        <f>IF(L75&gt;0,VLOOKUP(I75,Labour!$AR$1:$AT$15,3,FALSE),0)</f>
        <v>0</v>
      </c>
      <c r="N75" s="70">
        <f t="shared" si="28"/>
        <v>0</v>
      </c>
      <c r="R75" s="83">
        <f t="shared" si="23"/>
        <v>0</v>
      </c>
      <c r="S75" s="83">
        <f t="shared" si="23"/>
        <v>0</v>
      </c>
      <c r="T75" s="83">
        <f t="shared" si="23"/>
        <v>0</v>
      </c>
      <c r="U75" s="83">
        <f t="shared" si="23"/>
        <v>0</v>
      </c>
      <c r="V75" s="83">
        <f t="shared" si="24"/>
        <v>0</v>
      </c>
      <c r="W75" s="83">
        <f t="shared" si="24"/>
        <v>0</v>
      </c>
      <c r="X75" s="83">
        <f t="shared" si="25"/>
        <v>0</v>
      </c>
      <c r="Y75" s="83">
        <f t="shared" si="25"/>
        <v>0</v>
      </c>
      <c r="Z75" s="83">
        <f t="shared" si="25"/>
        <v>0</v>
      </c>
      <c r="AA75" s="171">
        <f t="shared" ref="AA75:AA109" si="30">Y75+Z75</f>
        <v>0</v>
      </c>
      <c r="AB75" s="83">
        <f t="shared" si="26"/>
        <v>0</v>
      </c>
      <c r="AC75" s="83">
        <f t="shared" si="26"/>
        <v>0</v>
      </c>
      <c r="AD75" s="171">
        <f t="shared" ref="AD75:AD109" si="31">IF(AND(T75&lt;&gt;0,X75="op"),1,0)</f>
        <v>0</v>
      </c>
      <c r="AE75" s="171">
        <f>IF(AD75=1,SUM(AD$10:AD75),0)</f>
        <v>0</v>
      </c>
      <c r="AF75" s="82" t="str">
        <f t="shared" ref="AF75:AF109" si="32">IF(AND(AD75=1,AE75&lt;$AD$7),S75&amp;", ",IF(AND(AD75=1,AE75=$AD$7),S75,""))</f>
        <v/>
      </c>
      <c r="AG75" s="171">
        <f t="shared" ref="AG75:AG109" si="33">IF(AD75=1,T75,0)</f>
        <v>0</v>
      </c>
    </row>
    <row r="76" spans="1:33" ht="12" customHeight="1" x14ac:dyDescent="0.25">
      <c r="A76" s="497"/>
      <c r="B76" s="15">
        <v>67</v>
      </c>
      <c r="C76" s="468">
        <f t="shared" si="29"/>
        <v>0</v>
      </c>
      <c r="D76" s="469"/>
      <c r="E76" s="470"/>
      <c r="F76" s="67">
        <f t="shared" si="17"/>
        <v>0</v>
      </c>
      <c r="G76" s="67">
        <f t="shared" si="17"/>
        <v>0</v>
      </c>
      <c r="H76" s="67">
        <f t="shared" si="17"/>
        <v>0</v>
      </c>
      <c r="I76" s="67">
        <f t="shared" si="27"/>
        <v>0</v>
      </c>
      <c r="J76" s="67">
        <f t="shared" si="18"/>
        <v>0</v>
      </c>
      <c r="K76" s="16">
        <f t="shared" si="18"/>
        <v>0</v>
      </c>
      <c r="L76" s="67">
        <f t="shared" si="18"/>
        <v>0</v>
      </c>
      <c r="M76" s="17">
        <f>IF(L76&gt;0,VLOOKUP(I76,Labour!$AR$1:$AT$15,3,FALSE),0)</f>
        <v>0</v>
      </c>
      <c r="N76" s="70">
        <f t="shared" si="28"/>
        <v>0</v>
      </c>
      <c r="R76" s="83">
        <f t="shared" si="23"/>
        <v>0</v>
      </c>
      <c r="S76" s="83">
        <f t="shared" si="23"/>
        <v>0</v>
      </c>
      <c r="T76" s="83">
        <f t="shared" si="23"/>
        <v>0</v>
      </c>
      <c r="U76" s="83">
        <f t="shared" si="23"/>
        <v>0</v>
      </c>
      <c r="V76" s="83">
        <f t="shared" si="24"/>
        <v>0</v>
      </c>
      <c r="W76" s="83">
        <f t="shared" si="24"/>
        <v>0</v>
      </c>
      <c r="X76" s="83">
        <f t="shared" si="25"/>
        <v>0</v>
      </c>
      <c r="Y76" s="83">
        <f t="shared" si="25"/>
        <v>0</v>
      </c>
      <c r="Z76" s="83">
        <f t="shared" si="25"/>
        <v>0</v>
      </c>
      <c r="AA76" s="171">
        <f t="shared" si="30"/>
        <v>0</v>
      </c>
      <c r="AB76" s="83">
        <f t="shared" si="26"/>
        <v>0</v>
      </c>
      <c r="AC76" s="83">
        <f t="shared" si="26"/>
        <v>0</v>
      </c>
      <c r="AD76" s="171">
        <f t="shared" si="31"/>
        <v>0</v>
      </c>
      <c r="AE76" s="171">
        <f>IF(AD76=1,SUM(AD$10:AD76),0)</f>
        <v>0</v>
      </c>
      <c r="AF76" s="82" t="str">
        <f t="shared" si="32"/>
        <v/>
      </c>
      <c r="AG76" s="171">
        <f t="shared" si="33"/>
        <v>0</v>
      </c>
    </row>
    <row r="77" spans="1:33" ht="12" customHeight="1" x14ac:dyDescent="0.25">
      <c r="A77" s="497"/>
      <c r="B77" s="15">
        <v>68</v>
      </c>
      <c r="C77" s="468">
        <f t="shared" si="29"/>
        <v>0</v>
      </c>
      <c r="D77" s="469"/>
      <c r="E77" s="470"/>
      <c r="F77" s="67">
        <f t="shared" si="17"/>
        <v>0</v>
      </c>
      <c r="G77" s="67">
        <f t="shared" si="17"/>
        <v>0</v>
      </c>
      <c r="H77" s="67">
        <f t="shared" si="17"/>
        <v>0</v>
      </c>
      <c r="I77" s="67">
        <f t="shared" si="27"/>
        <v>0</v>
      </c>
      <c r="J77" s="67">
        <f t="shared" si="18"/>
        <v>0</v>
      </c>
      <c r="K77" s="16">
        <f t="shared" si="18"/>
        <v>0</v>
      </c>
      <c r="L77" s="67">
        <f t="shared" si="18"/>
        <v>0</v>
      </c>
      <c r="M77" s="17">
        <f>IF(L77&gt;0,VLOOKUP(I77,Labour!$AR$1:$AT$15,3,FALSE),0)</f>
        <v>0</v>
      </c>
      <c r="N77" s="70">
        <f t="shared" si="28"/>
        <v>0</v>
      </c>
      <c r="R77" s="83">
        <f t="shared" si="23"/>
        <v>0</v>
      </c>
      <c r="S77" s="83">
        <f t="shared" si="23"/>
        <v>0</v>
      </c>
      <c r="T77" s="83">
        <f t="shared" si="23"/>
        <v>0</v>
      </c>
      <c r="U77" s="83">
        <f t="shared" si="23"/>
        <v>0</v>
      </c>
      <c r="V77" s="83">
        <f t="shared" si="24"/>
        <v>0</v>
      </c>
      <c r="W77" s="83">
        <f t="shared" si="24"/>
        <v>0</v>
      </c>
      <c r="X77" s="83">
        <f t="shared" si="25"/>
        <v>0</v>
      </c>
      <c r="Y77" s="83">
        <f t="shared" si="25"/>
        <v>0</v>
      </c>
      <c r="Z77" s="83">
        <f t="shared" si="25"/>
        <v>0</v>
      </c>
      <c r="AA77" s="171">
        <f t="shared" si="30"/>
        <v>0</v>
      </c>
      <c r="AB77" s="83">
        <f t="shared" si="26"/>
        <v>0</v>
      </c>
      <c r="AC77" s="83">
        <f t="shared" si="26"/>
        <v>0</v>
      </c>
      <c r="AD77" s="171">
        <f t="shared" si="31"/>
        <v>0</v>
      </c>
      <c r="AE77" s="171">
        <f>IF(AD77=1,SUM(AD$10:AD77),0)</f>
        <v>0</v>
      </c>
      <c r="AF77" s="82" t="str">
        <f t="shared" si="32"/>
        <v/>
      </c>
      <c r="AG77" s="171">
        <f t="shared" si="33"/>
        <v>0</v>
      </c>
    </row>
    <row r="78" spans="1:33" ht="12" customHeight="1" x14ac:dyDescent="0.25">
      <c r="A78" s="497"/>
      <c r="B78" s="15">
        <v>69</v>
      </c>
      <c r="C78" s="468">
        <f t="shared" si="29"/>
        <v>0</v>
      </c>
      <c r="D78" s="469"/>
      <c r="E78" s="470"/>
      <c r="F78" s="67">
        <f t="shared" si="17"/>
        <v>0</v>
      </c>
      <c r="G78" s="67">
        <f t="shared" si="17"/>
        <v>0</v>
      </c>
      <c r="H78" s="67">
        <f t="shared" si="17"/>
        <v>0</v>
      </c>
      <c r="I78" s="67">
        <f t="shared" si="27"/>
        <v>0</v>
      </c>
      <c r="J78" s="67">
        <f t="shared" si="18"/>
        <v>0</v>
      </c>
      <c r="K78" s="16">
        <f t="shared" si="18"/>
        <v>0</v>
      </c>
      <c r="L78" s="67">
        <f t="shared" si="18"/>
        <v>0</v>
      </c>
      <c r="M78" s="17">
        <f>IF(L78&gt;0,VLOOKUP(I78,Labour!$AR$1:$AT$15,3,FALSE),0)</f>
        <v>0</v>
      </c>
      <c r="N78" s="70">
        <f t="shared" si="28"/>
        <v>0</v>
      </c>
      <c r="R78" s="83">
        <f t="shared" si="23"/>
        <v>0</v>
      </c>
      <c r="S78" s="83">
        <f t="shared" si="23"/>
        <v>0</v>
      </c>
      <c r="T78" s="83">
        <f t="shared" si="23"/>
        <v>0</v>
      </c>
      <c r="U78" s="83">
        <f t="shared" si="23"/>
        <v>0</v>
      </c>
      <c r="V78" s="83">
        <f t="shared" si="24"/>
        <v>0</v>
      </c>
      <c r="W78" s="83">
        <f t="shared" si="24"/>
        <v>0</v>
      </c>
      <c r="X78" s="83">
        <f t="shared" si="25"/>
        <v>0</v>
      </c>
      <c r="Y78" s="83">
        <f t="shared" si="25"/>
        <v>0</v>
      </c>
      <c r="Z78" s="83">
        <f t="shared" si="25"/>
        <v>0</v>
      </c>
      <c r="AA78" s="171">
        <f t="shared" si="30"/>
        <v>0</v>
      </c>
      <c r="AB78" s="83">
        <f t="shared" si="26"/>
        <v>0</v>
      </c>
      <c r="AC78" s="83">
        <f t="shared" si="26"/>
        <v>0</v>
      </c>
      <c r="AD78" s="171">
        <f t="shared" si="31"/>
        <v>0</v>
      </c>
      <c r="AE78" s="171">
        <f>IF(AD78=1,SUM(AD$10:AD78),0)</f>
        <v>0</v>
      </c>
      <c r="AF78" s="82" t="str">
        <f t="shared" si="32"/>
        <v/>
      </c>
      <c r="AG78" s="171">
        <f t="shared" si="33"/>
        <v>0</v>
      </c>
    </row>
    <row r="79" spans="1:33" ht="12" customHeight="1" x14ac:dyDescent="0.25">
      <c r="A79" s="497"/>
      <c r="B79" s="15">
        <v>70</v>
      </c>
      <c r="C79" s="468">
        <f t="shared" si="29"/>
        <v>0</v>
      </c>
      <c r="D79" s="469"/>
      <c r="E79" s="470"/>
      <c r="F79" s="67">
        <f t="shared" si="17"/>
        <v>0</v>
      </c>
      <c r="G79" s="67">
        <f t="shared" si="17"/>
        <v>0</v>
      </c>
      <c r="H79" s="67">
        <f t="shared" si="17"/>
        <v>0</v>
      </c>
      <c r="I79" s="67">
        <f t="shared" si="27"/>
        <v>0</v>
      </c>
      <c r="J79" s="67">
        <f t="shared" si="18"/>
        <v>0</v>
      </c>
      <c r="K79" s="16">
        <f t="shared" si="18"/>
        <v>0</v>
      </c>
      <c r="L79" s="67">
        <f t="shared" si="18"/>
        <v>0</v>
      </c>
      <c r="M79" s="17">
        <f>IF(L79&gt;0,VLOOKUP(I79,Labour!$AR$1:$AT$15,3,FALSE),0)</f>
        <v>0</v>
      </c>
      <c r="N79" s="70">
        <f t="shared" si="28"/>
        <v>0</v>
      </c>
      <c r="R79" s="83">
        <f t="shared" si="23"/>
        <v>0</v>
      </c>
      <c r="S79" s="83">
        <f t="shared" si="23"/>
        <v>0</v>
      </c>
      <c r="T79" s="83">
        <f t="shared" si="23"/>
        <v>0</v>
      </c>
      <c r="U79" s="83">
        <f t="shared" si="23"/>
        <v>0</v>
      </c>
      <c r="V79" s="83">
        <f t="shared" si="24"/>
        <v>0</v>
      </c>
      <c r="W79" s="83">
        <f t="shared" si="24"/>
        <v>0</v>
      </c>
      <c r="X79" s="83">
        <f t="shared" si="25"/>
        <v>0</v>
      </c>
      <c r="Y79" s="83">
        <f t="shared" si="25"/>
        <v>0</v>
      </c>
      <c r="Z79" s="83">
        <f t="shared" si="25"/>
        <v>0</v>
      </c>
      <c r="AA79" s="171">
        <f t="shared" si="30"/>
        <v>0</v>
      </c>
      <c r="AB79" s="83">
        <f t="shared" si="26"/>
        <v>0</v>
      </c>
      <c r="AC79" s="83">
        <f t="shared" si="26"/>
        <v>0</v>
      </c>
      <c r="AD79" s="171">
        <f t="shared" si="31"/>
        <v>0</v>
      </c>
      <c r="AE79" s="171">
        <f>IF(AD79=1,SUM(AD$10:AD79),0)</f>
        <v>0</v>
      </c>
      <c r="AF79" s="82" t="str">
        <f t="shared" si="32"/>
        <v/>
      </c>
      <c r="AG79" s="171">
        <f t="shared" si="33"/>
        <v>0</v>
      </c>
    </row>
    <row r="80" spans="1:33" ht="12" customHeight="1" x14ac:dyDescent="0.25">
      <c r="A80" s="497"/>
      <c r="B80" s="15">
        <v>71</v>
      </c>
      <c r="C80" s="468">
        <f t="shared" si="29"/>
        <v>0</v>
      </c>
      <c r="D80" s="469"/>
      <c r="E80" s="470"/>
      <c r="F80" s="67">
        <f t="shared" si="17"/>
        <v>0</v>
      </c>
      <c r="G80" s="67">
        <f t="shared" si="17"/>
        <v>0</v>
      </c>
      <c r="H80" s="67">
        <f t="shared" si="17"/>
        <v>0</v>
      </c>
      <c r="I80" s="67">
        <f t="shared" si="27"/>
        <v>0</v>
      </c>
      <c r="J80" s="67">
        <f t="shared" si="18"/>
        <v>0</v>
      </c>
      <c r="K80" s="16">
        <f t="shared" si="18"/>
        <v>0</v>
      </c>
      <c r="L80" s="67">
        <f t="shared" si="18"/>
        <v>0</v>
      </c>
      <c r="M80" s="17">
        <f>IF(L80&gt;0,VLOOKUP(I80,Labour!$AR$1:$AT$15,3,FALSE),0)</f>
        <v>0</v>
      </c>
      <c r="N80" s="70">
        <f t="shared" si="28"/>
        <v>0</v>
      </c>
      <c r="R80" s="83">
        <f t="shared" si="23"/>
        <v>0</v>
      </c>
      <c r="S80" s="83">
        <f t="shared" si="23"/>
        <v>0</v>
      </c>
      <c r="T80" s="83">
        <f t="shared" si="23"/>
        <v>0</v>
      </c>
      <c r="U80" s="83">
        <f t="shared" si="23"/>
        <v>0</v>
      </c>
      <c r="V80" s="83">
        <f t="shared" si="24"/>
        <v>0</v>
      </c>
      <c r="W80" s="83">
        <f t="shared" si="24"/>
        <v>0</v>
      </c>
      <c r="X80" s="83">
        <f t="shared" si="25"/>
        <v>0</v>
      </c>
      <c r="Y80" s="83">
        <f t="shared" si="25"/>
        <v>0</v>
      </c>
      <c r="Z80" s="83">
        <f t="shared" si="25"/>
        <v>0</v>
      </c>
      <c r="AA80" s="171">
        <f t="shared" si="30"/>
        <v>0</v>
      </c>
      <c r="AB80" s="83">
        <f t="shared" si="26"/>
        <v>0</v>
      </c>
      <c r="AC80" s="83">
        <f t="shared" si="26"/>
        <v>0</v>
      </c>
      <c r="AD80" s="171">
        <f t="shared" si="31"/>
        <v>0</v>
      </c>
      <c r="AE80" s="171">
        <f>IF(AD80=1,SUM(AD$10:AD80),0)</f>
        <v>0</v>
      </c>
      <c r="AF80" s="82" t="str">
        <f t="shared" si="32"/>
        <v/>
      </c>
      <c r="AG80" s="171">
        <f t="shared" si="33"/>
        <v>0</v>
      </c>
    </row>
    <row r="81" spans="1:33" ht="12" customHeight="1" x14ac:dyDescent="0.25">
      <c r="A81" s="497"/>
      <c r="B81" s="15">
        <v>72</v>
      </c>
      <c r="C81" s="468">
        <f t="shared" si="29"/>
        <v>0</v>
      </c>
      <c r="D81" s="469"/>
      <c r="E81" s="470"/>
      <c r="F81" s="67">
        <f t="shared" si="17"/>
        <v>0</v>
      </c>
      <c r="G81" s="67">
        <f t="shared" si="17"/>
        <v>0</v>
      </c>
      <c r="H81" s="67">
        <f t="shared" si="17"/>
        <v>0</v>
      </c>
      <c r="I81" s="67">
        <f t="shared" si="27"/>
        <v>0</v>
      </c>
      <c r="J81" s="67">
        <f t="shared" si="18"/>
        <v>0</v>
      </c>
      <c r="K81" s="16">
        <f t="shared" si="18"/>
        <v>0</v>
      </c>
      <c r="L81" s="67">
        <f t="shared" si="18"/>
        <v>0</v>
      </c>
      <c r="M81" s="17">
        <f>IF(L81&gt;0,VLOOKUP(I81,Labour!$AR$1:$AT$15,3,FALSE),0)</f>
        <v>0</v>
      </c>
      <c r="N81" s="70">
        <f t="shared" si="28"/>
        <v>0</v>
      </c>
      <c r="R81" s="83">
        <f t="shared" si="23"/>
        <v>0</v>
      </c>
      <c r="S81" s="83">
        <f t="shared" si="23"/>
        <v>0</v>
      </c>
      <c r="T81" s="83">
        <f t="shared" si="23"/>
        <v>0</v>
      </c>
      <c r="U81" s="83">
        <f t="shared" si="23"/>
        <v>0</v>
      </c>
      <c r="V81" s="83">
        <f t="shared" si="24"/>
        <v>0</v>
      </c>
      <c r="W81" s="83">
        <f t="shared" si="24"/>
        <v>0</v>
      </c>
      <c r="X81" s="83">
        <f t="shared" si="25"/>
        <v>0</v>
      </c>
      <c r="Y81" s="83">
        <f t="shared" si="25"/>
        <v>0</v>
      </c>
      <c r="Z81" s="83">
        <f t="shared" si="25"/>
        <v>0</v>
      </c>
      <c r="AA81" s="171">
        <f t="shared" si="30"/>
        <v>0</v>
      </c>
      <c r="AB81" s="83">
        <f t="shared" si="26"/>
        <v>0</v>
      </c>
      <c r="AC81" s="83">
        <f t="shared" si="26"/>
        <v>0</v>
      </c>
      <c r="AD81" s="171">
        <f t="shared" si="31"/>
        <v>0</v>
      </c>
      <c r="AE81" s="171">
        <f>IF(AD81=1,SUM(AD$10:AD81),0)</f>
        <v>0</v>
      </c>
      <c r="AF81" s="82" t="str">
        <f t="shared" si="32"/>
        <v/>
      </c>
      <c r="AG81" s="171">
        <f t="shared" si="33"/>
        <v>0</v>
      </c>
    </row>
    <row r="82" spans="1:33" ht="12" customHeight="1" x14ac:dyDescent="0.25">
      <c r="A82" s="497"/>
      <c r="B82" s="15">
        <v>73</v>
      </c>
      <c r="C82" s="468">
        <f t="shared" si="29"/>
        <v>0</v>
      </c>
      <c r="D82" s="469"/>
      <c r="E82" s="470"/>
      <c r="F82" s="67">
        <f t="shared" si="17"/>
        <v>0</v>
      </c>
      <c r="G82" s="67">
        <f t="shared" si="17"/>
        <v>0</v>
      </c>
      <c r="H82" s="67">
        <f t="shared" si="17"/>
        <v>0</v>
      </c>
      <c r="I82" s="67">
        <f t="shared" si="27"/>
        <v>0</v>
      </c>
      <c r="J82" s="67">
        <f t="shared" si="18"/>
        <v>0</v>
      </c>
      <c r="K82" s="16">
        <f t="shared" si="18"/>
        <v>0</v>
      </c>
      <c r="L82" s="67">
        <f t="shared" si="18"/>
        <v>0</v>
      </c>
      <c r="M82" s="17">
        <f>IF(L82&gt;0,VLOOKUP(I82,Labour!$AR$1:$AT$15,3,FALSE),0)</f>
        <v>0</v>
      </c>
      <c r="N82" s="70">
        <f t="shared" si="28"/>
        <v>0</v>
      </c>
      <c r="R82" s="83">
        <f t="shared" si="23"/>
        <v>0</v>
      </c>
      <c r="S82" s="83">
        <f t="shared" si="23"/>
        <v>0</v>
      </c>
      <c r="T82" s="83">
        <f t="shared" si="23"/>
        <v>0</v>
      </c>
      <c r="U82" s="83">
        <f t="shared" si="23"/>
        <v>0</v>
      </c>
      <c r="V82" s="83">
        <f t="shared" si="24"/>
        <v>0</v>
      </c>
      <c r="W82" s="83">
        <f t="shared" si="24"/>
        <v>0</v>
      </c>
      <c r="X82" s="83">
        <f t="shared" si="25"/>
        <v>0</v>
      </c>
      <c r="Y82" s="83">
        <f t="shared" si="25"/>
        <v>0</v>
      </c>
      <c r="Z82" s="83">
        <f t="shared" si="25"/>
        <v>0</v>
      </c>
      <c r="AA82" s="171">
        <f t="shared" si="30"/>
        <v>0</v>
      </c>
      <c r="AB82" s="83">
        <f t="shared" si="26"/>
        <v>0</v>
      </c>
      <c r="AC82" s="83">
        <f t="shared" si="26"/>
        <v>0</v>
      </c>
      <c r="AD82" s="171">
        <f t="shared" si="31"/>
        <v>0</v>
      </c>
      <c r="AE82" s="171">
        <f>IF(AD82=1,SUM(AD$10:AD82),0)</f>
        <v>0</v>
      </c>
      <c r="AF82" s="82" t="str">
        <f t="shared" si="32"/>
        <v/>
      </c>
      <c r="AG82" s="171">
        <f t="shared" si="33"/>
        <v>0</v>
      </c>
    </row>
    <row r="83" spans="1:33" ht="12" customHeight="1" x14ac:dyDescent="0.25">
      <c r="A83" s="497"/>
      <c r="B83" s="15">
        <v>74</v>
      </c>
      <c r="C83" s="468">
        <f t="shared" si="29"/>
        <v>0</v>
      </c>
      <c r="D83" s="469"/>
      <c r="E83" s="470"/>
      <c r="F83" s="67">
        <f t="shared" si="17"/>
        <v>0</v>
      </c>
      <c r="G83" s="67">
        <f t="shared" si="17"/>
        <v>0</v>
      </c>
      <c r="H83" s="67">
        <f t="shared" si="17"/>
        <v>0</v>
      </c>
      <c r="I83" s="67">
        <f t="shared" si="27"/>
        <v>0</v>
      </c>
      <c r="J83" s="67">
        <f t="shared" si="18"/>
        <v>0</v>
      </c>
      <c r="K83" s="16">
        <f t="shared" si="18"/>
        <v>0</v>
      </c>
      <c r="L83" s="67">
        <f t="shared" si="18"/>
        <v>0</v>
      </c>
      <c r="M83" s="17">
        <f>IF(L83&gt;0,VLOOKUP(I83,Labour!$AR$1:$AT$15,3,FALSE),0)</f>
        <v>0</v>
      </c>
      <c r="N83" s="70">
        <f t="shared" si="28"/>
        <v>0</v>
      </c>
      <c r="R83" s="83">
        <f t="shared" si="23"/>
        <v>0</v>
      </c>
      <c r="S83" s="83">
        <f t="shared" si="23"/>
        <v>0</v>
      </c>
      <c r="T83" s="83">
        <f t="shared" si="23"/>
        <v>0</v>
      </c>
      <c r="U83" s="83">
        <f t="shared" si="23"/>
        <v>0</v>
      </c>
      <c r="V83" s="83">
        <f t="shared" si="24"/>
        <v>0</v>
      </c>
      <c r="W83" s="83">
        <f t="shared" si="24"/>
        <v>0</v>
      </c>
      <c r="X83" s="83">
        <f t="shared" si="25"/>
        <v>0</v>
      </c>
      <c r="Y83" s="83">
        <f t="shared" si="25"/>
        <v>0</v>
      </c>
      <c r="Z83" s="83">
        <f t="shared" si="25"/>
        <v>0</v>
      </c>
      <c r="AA83" s="171">
        <f t="shared" si="30"/>
        <v>0</v>
      </c>
      <c r="AB83" s="83">
        <f t="shared" si="26"/>
        <v>0</v>
      </c>
      <c r="AC83" s="83">
        <f t="shared" si="26"/>
        <v>0</v>
      </c>
      <c r="AD83" s="171">
        <f t="shared" si="31"/>
        <v>0</v>
      </c>
      <c r="AE83" s="171">
        <f>IF(AD83=1,SUM(AD$10:AD83),0)</f>
        <v>0</v>
      </c>
      <c r="AF83" s="82" t="str">
        <f t="shared" si="32"/>
        <v/>
      </c>
      <c r="AG83" s="171">
        <f t="shared" si="33"/>
        <v>0</v>
      </c>
    </row>
    <row r="84" spans="1:33" ht="12" customHeight="1" x14ac:dyDescent="0.25">
      <c r="A84" s="497"/>
      <c r="B84" s="15">
        <v>75</v>
      </c>
      <c r="C84" s="468">
        <f t="shared" si="29"/>
        <v>0</v>
      </c>
      <c r="D84" s="469"/>
      <c r="E84" s="470"/>
      <c r="F84" s="67">
        <f t="shared" si="17"/>
        <v>0</v>
      </c>
      <c r="G84" s="67">
        <f t="shared" si="17"/>
        <v>0</v>
      </c>
      <c r="H84" s="67">
        <f t="shared" si="17"/>
        <v>0</v>
      </c>
      <c r="I84" s="67">
        <f t="shared" si="27"/>
        <v>0</v>
      </c>
      <c r="J84" s="67">
        <f t="shared" si="18"/>
        <v>0</v>
      </c>
      <c r="K84" s="16">
        <f t="shared" si="18"/>
        <v>0</v>
      </c>
      <c r="L84" s="67">
        <f t="shared" si="18"/>
        <v>0</v>
      </c>
      <c r="M84" s="17">
        <f>IF(L84&gt;0,VLOOKUP(I84,Labour!$AR$1:$AT$15,3,FALSE),0)</f>
        <v>0</v>
      </c>
      <c r="N84" s="70">
        <f t="shared" si="28"/>
        <v>0</v>
      </c>
      <c r="R84" s="83">
        <f t="shared" si="23"/>
        <v>0</v>
      </c>
      <c r="S84" s="83">
        <f t="shared" si="23"/>
        <v>0</v>
      </c>
      <c r="T84" s="83">
        <f t="shared" si="23"/>
        <v>0</v>
      </c>
      <c r="U84" s="83">
        <f t="shared" si="23"/>
        <v>0</v>
      </c>
      <c r="V84" s="83">
        <f t="shared" si="24"/>
        <v>0</v>
      </c>
      <c r="W84" s="83">
        <f t="shared" si="24"/>
        <v>0</v>
      </c>
      <c r="X84" s="83">
        <f t="shared" si="25"/>
        <v>0</v>
      </c>
      <c r="Y84" s="83">
        <f t="shared" si="25"/>
        <v>0</v>
      </c>
      <c r="Z84" s="83">
        <f t="shared" si="25"/>
        <v>0</v>
      </c>
      <c r="AA84" s="171">
        <f t="shared" si="30"/>
        <v>0</v>
      </c>
      <c r="AB84" s="83">
        <f t="shared" si="26"/>
        <v>0</v>
      </c>
      <c r="AC84" s="83">
        <f t="shared" si="26"/>
        <v>0</v>
      </c>
      <c r="AD84" s="171">
        <f t="shared" si="31"/>
        <v>0</v>
      </c>
      <c r="AE84" s="171">
        <f>IF(AD84=1,SUM(AD$10:AD84),0)</f>
        <v>0</v>
      </c>
      <c r="AF84" s="82" t="str">
        <f t="shared" si="32"/>
        <v/>
      </c>
      <c r="AG84" s="171">
        <f t="shared" si="33"/>
        <v>0</v>
      </c>
    </row>
    <row r="85" spans="1:33" ht="12" customHeight="1" x14ac:dyDescent="0.25">
      <c r="A85" s="497"/>
      <c r="B85" s="15">
        <v>76</v>
      </c>
      <c r="C85" s="468">
        <f t="shared" si="29"/>
        <v>0</v>
      </c>
      <c r="D85" s="469"/>
      <c r="E85" s="470"/>
      <c r="F85" s="67">
        <f t="shared" si="17"/>
        <v>0</v>
      </c>
      <c r="G85" s="67">
        <f t="shared" si="17"/>
        <v>0</v>
      </c>
      <c r="H85" s="67">
        <f t="shared" si="17"/>
        <v>0</v>
      </c>
      <c r="I85" s="67">
        <f t="shared" si="27"/>
        <v>0</v>
      </c>
      <c r="J85" s="67">
        <f t="shared" si="18"/>
        <v>0</v>
      </c>
      <c r="K85" s="16">
        <f t="shared" si="18"/>
        <v>0</v>
      </c>
      <c r="L85" s="67">
        <f t="shared" si="18"/>
        <v>0</v>
      </c>
      <c r="M85" s="17">
        <f>IF(L85&gt;0,VLOOKUP(I85,Labour!$AR$1:$AT$15,3,FALSE),0)</f>
        <v>0</v>
      </c>
      <c r="N85" s="70">
        <f t="shared" si="28"/>
        <v>0</v>
      </c>
      <c r="R85" s="83">
        <f t="shared" si="23"/>
        <v>0</v>
      </c>
      <c r="S85" s="83">
        <f t="shared" si="23"/>
        <v>0</v>
      </c>
      <c r="T85" s="83">
        <f t="shared" si="23"/>
        <v>0</v>
      </c>
      <c r="U85" s="83">
        <f t="shared" si="23"/>
        <v>0</v>
      </c>
      <c r="V85" s="83">
        <f t="shared" si="24"/>
        <v>0</v>
      </c>
      <c r="W85" s="83">
        <f t="shared" si="24"/>
        <v>0</v>
      </c>
      <c r="X85" s="83">
        <f t="shared" si="25"/>
        <v>0</v>
      </c>
      <c r="Y85" s="83">
        <f t="shared" si="25"/>
        <v>0</v>
      </c>
      <c r="Z85" s="83">
        <f t="shared" si="25"/>
        <v>0</v>
      </c>
      <c r="AA85" s="171">
        <f t="shared" si="30"/>
        <v>0</v>
      </c>
      <c r="AB85" s="83">
        <f t="shared" si="26"/>
        <v>0</v>
      </c>
      <c r="AC85" s="83">
        <f t="shared" si="26"/>
        <v>0</v>
      </c>
      <c r="AD85" s="171">
        <f t="shared" si="31"/>
        <v>0</v>
      </c>
      <c r="AE85" s="171">
        <f>IF(AD85=1,SUM(AD$10:AD85),0)</f>
        <v>0</v>
      </c>
      <c r="AF85" s="82" t="str">
        <f t="shared" si="32"/>
        <v/>
      </c>
      <c r="AG85" s="171">
        <f t="shared" si="33"/>
        <v>0</v>
      </c>
    </row>
    <row r="86" spans="1:33" ht="12" customHeight="1" x14ac:dyDescent="0.25">
      <c r="A86" s="497"/>
      <c r="B86" s="15">
        <v>77</v>
      </c>
      <c r="C86" s="468">
        <f t="shared" si="29"/>
        <v>0</v>
      </c>
      <c r="D86" s="469"/>
      <c r="E86" s="470"/>
      <c r="F86" s="67">
        <f t="shared" si="17"/>
        <v>0</v>
      </c>
      <c r="G86" s="67">
        <f t="shared" si="17"/>
        <v>0</v>
      </c>
      <c r="H86" s="67">
        <f t="shared" si="17"/>
        <v>0</v>
      </c>
      <c r="I86" s="67">
        <f t="shared" si="27"/>
        <v>0</v>
      </c>
      <c r="J86" s="67">
        <f t="shared" si="18"/>
        <v>0</v>
      </c>
      <c r="K86" s="16">
        <f t="shared" si="18"/>
        <v>0</v>
      </c>
      <c r="L86" s="67">
        <f t="shared" si="18"/>
        <v>0</v>
      </c>
      <c r="M86" s="17">
        <f>IF(L86&gt;0,VLOOKUP(I86,Labour!$AR$1:$AT$15,3,FALSE),0)</f>
        <v>0</v>
      </c>
      <c r="N86" s="70">
        <f t="shared" si="28"/>
        <v>0</v>
      </c>
      <c r="R86" s="83">
        <f t="shared" si="23"/>
        <v>0</v>
      </c>
      <c r="S86" s="83">
        <f t="shared" si="23"/>
        <v>0</v>
      </c>
      <c r="T86" s="83">
        <f t="shared" si="23"/>
        <v>0</v>
      </c>
      <c r="U86" s="83">
        <f t="shared" si="23"/>
        <v>0</v>
      </c>
      <c r="V86" s="83">
        <f t="shared" si="24"/>
        <v>0</v>
      </c>
      <c r="W86" s="83">
        <f t="shared" si="24"/>
        <v>0</v>
      </c>
      <c r="X86" s="83">
        <f t="shared" si="25"/>
        <v>0</v>
      </c>
      <c r="Y86" s="83">
        <f t="shared" si="25"/>
        <v>0</v>
      </c>
      <c r="Z86" s="83">
        <f t="shared" si="25"/>
        <v>0</v>
      </c>
      <c r="AA86" s="171">
        <f t="shared" si="30"/>
        <v>0</v>
      </c>
      <c r="AB86" s="83">
        <f t="shared" si="26"/>
        <v>0</v>
      </c>
      <c r="AC86" s="83">
        <f t="shared" si="26"/>
        <v>0</v>
      </c>
      <c r="AD86" s="171">
        <f t="shared" si="31"/>
        <v>0</v>
      </c>
      <c r="AE86" s="171">
        <f>IF(AD86=1,SUM(AD$10:AD86),0)</f>
        <v>0</v>
      </c>
      <c r="AF86" s="82" t="str">
        <f t="shared" si="32"/>
        <v/>
      </c>
      <c r="AG86" s="171">
        <f t="shared" si="33"/>
        <v>0</v>
      </c>
    </row>
    <row r="87" spans="1:33" ht="12" customHeight="1" x14ac:dyDescent="0.25">
      <c r="A87" s="497"/>
      <c r="B87" s="15">
        <v>78</v>
      </c>
      <c r="C87" s="468">
        <f t="shared" si="29"/>
        <v>0</v>
      </c>
      <c r="D87" s="469"/>
      <c r="E87" s="470"/>
      <c r="F87" s="67">
        <f t="shared" si="17"/>
        <v>0</v>
      </c>
      <c r="G87" s="67">
        <f t="shared" si="17"/>
        <v>0</v>
      </c>
      <c r="H87" s="67">
        <f t="shared" si="17"/>
        <v>0</v>
      </c>
      <c r="I87" s="67">
        <f t="shared" si="27"/>
        <v>0</v>
      </c>
      <c r="J87" s="67">
        <f t="shared" si="18"/>
        <v>0</v>
      </c>
      <c r="K87" s="16">
        <f t="shared" si="18"/>
        <v>0</v>
      </c>
      <c r="L87" s="67">
        <f t="shared" si="18"/>
        <v>0</v>
      </c>
      <c r="M87" s="17">
        <f>IF(L87&gt;0,VLOOKUP(I87,Labour!$AR$1:$AT$15,3,FALSE),0)</f>
        <v>0</v>
      </c>
      <c r="N87" s="70">
        <f t="shared" si="28"/>
        <v>0</v>
      </c>
      <c r="R87" s="83">
        <f t="shared" si="23"/>
        <v>0</v>
      </c>
      <c r="S87" s="83">
        <f t="shared" si="23"/>
        <v>0</v>
      </c>
      <c r="T87" s="83">
        <f t="shared" si="23"/>
        <v>0</v>
      </c>
      <c r="U87" s="83">
        <f t="shared" si="23"/>
        <v>0</v>
      </c>
      <c r="V87" s="83">
        <f t="shared" si="24"/>
        <v>0</v>
      </c>
      <c r="W87" s="83">
        <f t="shared" si="24"/>
        <v>0</v>
      </c>
      <c r="X87" s="83">
        <f t="shared" si="25"/>
        <v>0</v>
      </c>
      <c r="Y87" s="83">
        <f t="shared" si="25"/>
        <v>0</v>
      </c>
      <c r="Z87" s="83">
        <f t="shared" si="25"/>
        <v>0</v>
      </c>
      <c r="AA87" s="171">
        <f t="shared" si="30"/>
        <v>0</v>
      </c>
      <c r="AB87" s="83">
        <f t="shared" si="26"/>
        <v>0</v>
      </c>
      <c r="AC87" s="83">
        <f t="shared" si="26"/>
        <v>0</v>
      </c>
      <c r="AD87" s="171">
        <f t="shared" si="31"/>
        <v>0</v>
      </c>
      <c r="AE87" s="171">
        <f>IF(AD87=1,SUM(AD$10:AD87),0)</f>
        <v>0</v>
      </c>
      <c r="AF87" s="82" t="str">
        <f t="shared" si="32"/>
        <v/>
      </c>
      <c r="AG87" s="171">
        <f t="shared" si="33"/>
        <v>0</v>
      </c>
    </row>
    <row r="88" spans="1:33" ht="12" customHeight="1" x14ac:dyDescent="0.25">
      <c r="A88" s="497"/>
      <c r="B88" s="15">
        <v>79</v>
      </c>
      <c r="C88" s="468">
        <f t="shared" si="29"/>
        <v>0</v>
      </c>
      <c r="D88" s="469"/>
      <c r="E88" s="470"/>
      <c r="F88" s="67">
        <f t="shared" si="17"/>
        <v>0</v>
      </c>
      <c r="G88" s="67">
        <f t="shared" si="17"/>
        <v>0</v>
      </c>
      <c r="H88" s="67">
        <f t="shared" si="17"/>
        <v>0</v>
      </c>
      <c r="I88" s="67">
        <f t="shared" si="27"/>
        <v>0</v>
      </c>
      <c r="J88" s="67">
        <f t="shared" si="18"/>
        <v>0</v>
      </c>
      <c r="K88" s="16">
        <f t="shared" si="18"/>
        <v>0</v>
      </c>
      <c r="L88" s="67">
        <f t="shared" si="18"/>
        <v>0</v>
      </c>
      <c r="M88" s="17">
        <f>IF(L88&gt;0,VLOOKUP(I88,Labour!$AR$1:$AT$15,3,FALSE),0)</f>
        <v>0</v>
      </c>
      <c r="N88" s="70">
        <f t="shared" si="28"/>
        <v>0</v>
      </c>
      <c r="R88" s="83">
        <f t="shared" si="23"/>
        <v>0</v>
      </c>
      <c r="S88" s="83">
        <f t="shared" si="23"/>
        <v>0</v>
      </c>
      <c r="T88" s="83">
        <f t="shared" si="23"/>
        <v>0</v>
      </c>
      <c r="U88" s="83">
        <f t="shared" si="23"/>
        <v>0</v>
      </c>
      <c r="V88" s="83">
        <f t="shared" si="24"/>
        <v>0</v>
      </c>
      <c r="W88" s="83">
        <f t="shared" si="24"/>
        <v>0</v>
      </c>
      <c r="X88" s="83">
        <f t="shared" si="25"/>
        <v>0</v>
      </c>
      <c r="Y88" s="83">
        <f t="shared" si="25"/>
        <v>0</v>
      </c>
      <c r="Z88" s="83">
        <f t="shared" si="25"/>
        <v>0</v>
      </c>
      <c r="AA88" s="171">
        <f t="shared" si="30"/>
        <v>0</v>
      </c>
      <c r="AB88" s="83">
        <f t="shared" si="26"/>
        <v>0</v>
      </c>
      <c r="AC88" s="83">
        <f t="shared" si="26"/>
        <v>0</v>
      </c>
      <c r="AD88" s="171">
        <f t="shared" si="31"/>
        <v>0</v>
      </c>
      <c r="AE88" s="171">
        <f>IF(AD88=1,SUM(AD$10:AD88),0)</f>
        <v>0</v>
      </c>
      <c r="AF88" s="82" t="str">
        <f t="shared" si="32"/>
        <v/>
      </c>
      <c r="AG88" s="171">
        <f t="shared" si="33"/>
        <v>0</v>
      </c>
    </row>
    <row r="89" spans="1:33" ht="12" customHeight="1" x14ac:dyDescent="0.25">
      <c r="A89" s="497"/>
      <c r="B89" s="15">
        <v>80</v>
      </c>
      <c r="C89" s="468">
        <f t="shared" si="29"/>
        <v>0</v>
      </c>
      <c r="D89" s="469"/>
      <c r="E89" s="470"/>
      <c r="F89" s="67">
        <f t="shared" si="17"/>
        <v>0</v>
      </c>
      <c r="G89" s="67">
        <f t="shared" si="17"/>
        <v>0</v>
      </c>
      <c r="H89" s="67">
        <f t="shared" si="17"/>
        <v>0</v>
      </c>
      <c r="I89" s="67">
        <f t="shared" si="27"/>
        <v>0</v>
      </c>
      <c r="J89" s="67">
        <f t="shared" si="18"/>
        <v>0</v>
      </c>
      <c r="K89" s="16">
        <f t="shared" si="18"/>
        <v>0</v>
      </c>
      <c r="L89" s="67">
        <f t="shared" si="18"/>
        <v>0</v>
      </c>
      <c r="M89" s="17">
        <f>IF(L89&gt;0,VLOOKUP(I89,Labour!$AR$1:$AT$15,3,FALSE),0)</f>
        <v>0</v>
      </c>
      <c r="N89" s="70">
        <f t="shared" si="28"/>
        <v>0</v>
      </c>
      <c r="R89" s="83">
        <f t="shared" si="23"/>
        <v>0</v>
      </c>
      <c r="S89" s="83">
        <f t="shared" si="23"/>
        <v>0</v>
      </c>
      <c r="T89" s="83">
        <f t="shared" si="23"/>
        <v>0</v>
      </c>
      <c r="U89" s="83">
        <f t="shared" si="23"/>
        <v>0</v>
      </c>
      <c r="V89" s="83">
        <f t="shared" si="24"/>
        <v>0</v>
      </c>
      <c r="W89" s="83">
        <f t="shared" si="24"/>
        <v>0</v>
      </c>
      <c r="X89" s="83">
        <f t="shared" si="25"/>
        <v>0</v>
      </c>
      <c r="Y89" s="83">
        <f t="shared" si="25"/>
        <v>0</v>
      </c>
      <c r="Z89" s="83">
        <f t="shared" si="25"/>
        <v>0</v>
      </c>
      <c r="AA89" s="171">
        <f t="shared" si="30"/>
        <v>0</v>
      </c>
      <c r="AB89" s="83">
        <f t="shared" si="26"/>
        <v>0</v>
      </c>
      <c r="AC89" s="83">
        <f t="shared" si="26"/>
        <v>0</v>
      </c>
      <c r="AD89" s="171">
        <f t="shared" si="31"/>
        <v>0</v>
      </c>
      <c r="AE89" s="171">
        <f>IF(AD89=1,SUM(AD$10:AD89),0)</f>
        <v>0</v>
      </c>
      <c r="AF89" s="82" t="str">
        <f t="shared" si="32"/>
        <v/>
      </c>
      <c r="AG89" s="171">
        <f t="shared" si="33"/>
        <v>0</v>
      </c>
    </row>
    <row r="90" spans="1:33" ht="12" customHeight="1" x14ac:dyDescent="0.25">
      <c r="A90" s="497"/>
      <c r="B90" s="15">
        <v>81</v>
      </c>
      <c r="C90" s="468">
        <f t="shared" si="29"/>
        <v>0</v>
      </c>
      <c r="D90" s="469"/>
      <c r="E90" s="470"/>
      <c r="F90" s="67">
        <f t="shared" si="17"/>
        <v>0</v>
      </c>
      <c r="G90" s="67">
        <f t="shared" si="17"/>
        <v>0</v>
      </c>
      <c r="H90" s="67">
        <f t="shared" si="17"/>
        <v>0</v>
      </c>
      <c r="I90" s="67">
        <f t="shared" si="27"/>
        <v>0</v>
      </c>
      <c r="J90" s="67">
        <f t="shared" si="18"/>
        <v>0</v>
      </c>
      <c r="K90" s="16">
        <f t="shared" si="18"/>
        <v>0</v>
      </c>
      <c r="L90" s="67">
        <f t="shared" si="18"/>
        <v>0</v>
      </c>
      <c r="M90" s="17">
        <f>IF(L90&gt;0,VLOOKUP(I90,Labour!$AR$1:$AT$15,3,FALSE),0)</f>
        <v>0</v>
      </c>
      <c r="N90" s="70">
        <f t="shared" si="28"/>
        <v>0</v>
      </c>
      <c r="R90" s="83">
        <f t="shared" ref="R90:U109" si="34">IF($B90&lt;=$U$3,VLOOKUP($B90,ZTABLE,R$9,FALSE),0)</f>
        <v>0</v>
      </c>
      <c r="S90" s="83">
        <f t="shared" si="34"/>
        <v>0</v>
      </c>
      <c r="T90" s="83">
        <f t="shared" si="34"/>
        <v>0</v>
      </c>
      <c r="U90" s="83">
        <f t="shared" si="34"/>
        <v>0</v>
      </c>
      <c r="V90" s="83">
        <f t="shared" ref="V90:W109" si="35">IF($B90&lt;=$U$3,IF(VLOOKUP($B90,ZTABLE,V$9,FALSE)=V$8,$U90,0),0)</f>
        <v>0</v>
      </c>
      <c r="W90" s="83">
        <f t="shared" si="35"/>
        <v>0</v>
      </c>
      <c r="X90" s="83">
        <f t="shared" ref="X90:Z109" si="36">IF($B90&lt;=$U$3,VLOOKUP($B90,ZTABLE,X$9,FALSE),0)</f>
        <v>0</v>
      </c>
      <c r="Y90" s="83">
        <f t="shared" si="36"/>
        <v>0</v>
      </c>
      <c r="Z90" s="83">
        <f t="shared" si="36"/>
        <v>0</v>
      </c>
      <c r="AA90" s="171">
        <f t="shared" si="30"/>
        <v>0</v>
      </c>
      <c r="AB90" s="83">
        <f t="shared" ref="AB90:AC109" si="37">IF($B90&lt;=$U$3,VLOOKUP($B90,ZTABLE,AB$9,FALSE),0)</f>
        <v>0</v>
      </c>
      <c r="AC90" s="83">
        <f t="shared" si="37"/>
        <v>0</v>
      </c>
      <c r="AD90" s="171">
        <f t="shared" si="31"/>
        <v>0</v>
      </c>
      <c r="AE90" s="171">
        <f>IF(AD90=1,SUM(AD$10:AD90),0)</f>
        <v>0</v>
      </c>
      <c r="AF90" s="82" t="str">
        <f t="shared" si="32"/>
        <v/>
      </c>
      <c r="AG90" s="171">
        <f t="shared" si="33"/>
        <v>0</v>
      </c>
    </row>
    <row r="91" spans="1:33" ht="12" customHeight="1" x14ac:dyDescent="0.25">
      <c r="A91" s="497"/>
      <c r="B91" s="15">
        <v>82</v>
      </c>
      <c r="C91" s="468">
        <f t="shared" si="29"/>
        <v>0</v>
      </c>
      <c r="D91" s="469"/>
      <c r="E91" s="470"/>
      <c r="F91" s="67">
        <f t="shared" si="17"/>
        <v>0</v>
      </c>
      <c r="G91" s="67">
        <f t="shared" si="17"/>
        <v>0</v>
      </c>
      <c r="H91" s="67">
        <f t="shared" si="17"/>
        <v>0</v>
      </c>
      <c r="I91" s="67">
        <f t="shared" si="27"/>
        <v>0</v>
      </c>
      <c r="J91" s="67">
        <f t="shared" si="18"/>
        <v>0</v>
      </c>
      <c r="K91" s="16">
        <f t="shared" si="18"/>
        <v>0</v>
      </c>
      <c r="L91" s="67">
        <f t="shared" si="18"/>
        <v>0</v>
      </c>
      <c r="M91" s="17">
        <f>IF(L91&gt;0,VLOOKUP(I91,Labour!$AR$1:$AT$15,3,FALSE),0)</f>
        <v>0</v>
      </c>
      <c r="N91" s="70">
        <f t="shared" si="28"/>
        <v>0</v>
      </c>
      <c r="R91" s="83">
        <f t="shared" si="34"/>
        <v>0</v>
      </c>
      <c r="S91" s="83">
        <f t="shared" si="34"/>
        <v>0</v>
      </c>
      <c r="T91" s="83">
        <f t="shared" si="34"/>
        <v>0</v>
      </c>
      <c r="U91" s="83">
        <f t="shared" si="34"/>
        <v>0</v>
      </c>
      <c r="V91" s="83">
        <f t="shared" si="35"/>
        <v>0</v>
      </c>
      <c r="W91" s="83">
        <f t="shared" si="35"/>
        <v>0</v>
      </c>
      <c r="X91" s="83">
        <f t="shared" si="36"/>
        <v>0</v>
      </c>
      <c r="Y91" s="83">
        <f t="shared" si="36"/>
        <v>0</v>
      </c>
      <c r="Z91" s="83">
        <f t="shared" si="36"/>
        <v>0</v>
      </c>
      <c r="AA91" s="171">
        <f t="shared" si="30"/>
        <v>0</v>
      </c>
      <c r="AB91" s="83">
        <f t="shared" si="37"/>
        <v>0</v>
      </c>
      <c r="AC91" s="83">
        <f t="shared" si="37"/>
        <v>0</v>
      </c>
      <c r="AD91" s="171">
        <f t="shared" si="31"/>
        <v>0</v>
      </c>
      <c r="AE91" s="171">
        <f>IF(AD91=1,SUM(AD$10:AD91),0)</f>
        <v>0</v>
      </c>
      <c r="AF91" s="82" t="str">
        <f t="shared" si="32"/>
        <v/>
      </c>
      <c r="AG91" s="171">
        <f t="shared" si="33"/>
        <v>0</v>
      </c>
    </row>
    <row r="92" spans="1:33" ht="12" customHeight="1" x14ac:dyDescent="0.25">
      <c r="A92" s="497"/>
      <c r="B92" s="15">
        <v>83</v>
      </c>
      <c r="C92" s="468">
        <f t="shared" si="29"/>
        <v>0</v>
      </c>
      <c r="D92" s="469"/>
      <c r="E92" s="470"/>
      <c r="F92" s="67">
        <f t="shared" si="17"/>
        <v>0</v>
      </c>
      <c r="G92" s="67">
        <f t="shared" si="17"/>
        <v>0</v>
      </c>
      <c r="H92" s="67">
        <f t="shared" si="17"/>
        <v>0</v>
      </c>
      <c r="I92" s="67">
        <f t="shared" si="27"/>
        <v>0</v>
      </c>
      <c r="J92" s="67">
        <f t="shared" si="18"/>
        <v>0</v>
      </c>
      <c r="K92" s="16">
        <f t="shared" si="18"/>
        <v>0</v>
      </c>
      <c r="L92" s="67">
        <f t="shared" si="18"/>
        <v>0</v>
      </c>
      <c r="M92" s="17">
        <f>IF(L92&gt;0,VLOOKUP(I92,Labour!$AR$1:$AT$15,3,FALSE),0)</f>
        <v>0</v>
      </c>
      <c r="N92" s="70">
        <f t="shared" si="28"/>
        <v>0</v>
      </c>
      <c r="R92" s="83">
        <f t="shared" si="34"/>
        <v>0</v>
      </c>
      <c r="S92" s="83">
        <f t="shared" si="34"/>
        <v>0</v>
      </c>
      <c r="T92" s="83">
        <f t="shared" si="34"/>
        <v>0</v>
      </c>
      <c r="U92" s="83">
        <f t="shared" si="34"/>
        <v>0</v>
      </c>
      <c r="V92" s="83">
        <f t="shared" si="35"/>
        <v>0</v>
      </c>
      <c r="W92" s="83">
        <f t="shared" si="35"/>
        <v>0</v>
      </c>
      <c r="X92" s="83">
        <f t="shared" si="36"/>
        <v>0</v>
      </c>
      <c r="Y92" s="83">
        <f t="shared" si="36"/>
        <v>0</v>
      </c>
      <c r="Z92" s="83">
        <f t="shared" si="36"/>
        <v>0</v>
      </c>
      <c r="AA92" s="171">
        <f t="shared" si="30"/>
        <v>0</v>
      </c>
      <c r="AB92" s="83">
        <f t="shared" si="37"/>
        <v>0</v>
      </c>
      <c r="AC92" s="83">
        <f t="shared" si="37"/>
        <v>0</v>
      </c>
      <c r="AD92" s="171">
        <f t="shared" si="31"/>
        <v>0</v>
      </c>
      <c r="AE92" s="171">
        <f>IF(AD92=1,SUM(AD$10:AD92),0)</f>
        <v>0</v>
      </c>
      <c r="AF92" s="82" t="str">
        <f t="shared" si="32"/>
        <v/>
      </c>
      <c r="AG92" s="171">
        <f t="shared" si="33"/>
        <v>0</v>
      </c>
    </row>
    <row r="93" spans="1:33" ht="12" customHeight="1" x14ac:dyDescent="0.25">
      <c r="A93" s="497"/>
      <c r="B93" s="15">
        <v>84</v>
      </c>
      <c r="C93" s="468">
        <f t="shared" si="29"/>
        <v>0</v>
      </c>
      <c r="D93" s="469"/>
      <c r="E93" s="470"/>
      <c r="F93" s="67">
        <f t="shared" si="17"/>
        <v>0</v>
      </c>
      <c r="G93" s="67">
        <f t="shared" si="17"/>
        <v>0</v>
      </c>
      <c r="H93" s="67">
        <f t="shared" si="17"/>
        <v>0</v>
      </c>
      <c r="I93" s="67">
        <f t="shared" si="27"/>
        <v>0</v>
      </c>
      <c r="J93" s="67">
        <f t="shared" si="18"/>
        <v>0</v>
      </c>
      <c r="K93" s="16">
        <f t="shared" si="18"/>
        <v>0</v>
      </c>
      <c r="L93" s="67">
        <f t="shared" si="18"/>
        <v>0</v>
      </c>
      <c r="M93" s="17">
        <f>IF(L93&gt;0,VLOOKUP(I93,Labour!$AR$1:$AT$15,3,FALSE),0)</f>
        <v>0</v>
      </c>
      <c r="N93" s="70">
        <f t="shared" si="28"/>
        <v>0</v>
      </c>
      <c r="R93" s="83">
        <f t="shared" si="34"/>
        <v>0</v>
      </c>
      <c r="S93" s="83">
        <f t="shared" si="34"/>
        <v>0</v>
      </c>
      <c r="T93" s="83">
        <f t="shared" si="34"/>
        <v>0</v>
      </c>
      <c r="U93" s="83">
        <f t="shared" si="34"/>
        <v>0</v>
      </c>
      <c r="V93" s="83">
        <f t="shared" si="35"/>
        <v>0</v>
      </c>
      <c r="W93" s="83">
        <f t="shared" si="35"/>
        <v>0</v>
      </c>
      <c r="X93" s="83">
        <f t="shared" si="36"/>
        <v>0</v>
      </c>
      <c r="Y93" s="83">
        <f t="shared" si="36"/>
        <v>0</v>
      </c>
      <c r="Z93" s="83">
        <f t="shared" si="36"/>
        <v>0</v>
      </c>
      <c r="AA93" s="171">
        <f t="shared" si="30"/>
        <v>0</v>
      </c>
      <c r="AB93" s="83">
        <f t="shared" si="37"/>
        <v>0</v>
      </c>
      <c r="AC93" s="83">
        <f t="shared" si="37"/>
        <v>0</v>
      </c>
      <c r="AD93" s="171">
        <f t="shared" si="31"/>
        <v>0</v>
      </c>
      <c r="AE93" s="171">
        <f>IF(AD93=1,SUM(AD$10:AD93),0)</f>
        <v>0</v>
      </c>
      <c r="AF93" s="82" t="str">
        <f t="shared" si="32"/>
        <v/>
      </c>
      <c r="AG93" s="171">
        <f t="shared" si="33"/>
        <v>0</v>
      </c>
    </row>
    <row r="94" spans="1:33" ht="12" customHeight="1" x14ac:dyDescent="0.25">
      <c r="A94" s="497"/>
      <c r="B94" s="15">
        <v>85</v>
      </c>
      <c r="C94" s="468">
        <f t="shared" si="29"/>
        <v>0</v>
      </c>
      <c r="D94" s="469"/>
      <c r="E94" s="470"/>
      <c r="F94" s="67">
        <f t="shared" si="17"/>
        <v>0</v>
      </c>
      <c r="G94" s="67">
        <f t="shared" si="17"/>
        <v>0</v>
      </c>
      <c r="H94" s="67">
        <f t="shared" si="17"/>
        <v>0</v>
      </c>
      <c r="I94" s="67">
        <f t="shared" si="27"/>
        <v>0</v>
      </c>
      <c r="J94" s="67">
        <f t="shared" si="18"/>
        <v>0</v>
      </c>
      <c r="K94" s="16">
        <f t="shared" si="18"/>
        <v>0</v>
      </c>
      <c r="L94" s="67">
        <f t="shared" si="18"/>
        <v>0</v>
      </c>
      <c r="M94" s="17">
        <f>IF(L94&gt;0,VLOOKUP(I94,Labour!$AR$1:$AT$15,3,FALSE),0)</f>
        <v>0</v>
      </c>
      <c r="N94" s="70">
        <f t="shared" si="28"/>
        <v>0</v>
      </c>
      <c r="R94" s="83">
        <f t="shared" si="34"/>
        <v>0</v>
      </c>
      <c r="S94" s="83">
        <f t="shared" si="34"/>
        <v>0</v>
      </c>
      <c r="T94" s="83">
        <f t="shared" si="34"/>
        <v>0</v>
      </c>
      <c r="U94" s="83">
        <f t="shared" si="34"/>
        <v>0</v>
      </c>
      <c r="V94" s="83">
        <f t="shared" si="35"/>
        <v>0</v>
      </c>
      <c r="W94" s="83">
        <f t="shared" si="35"/>
        <v>0</v>
      </c>
      <c r="X94" s="83">
        <f t="shared" si="36"/>
        <v>0</v>
      </c>
      <c r="Y94" s="83">
        <f t="shared" si="36"/>
        <v>0</v>
      </c>
      <c r="Z94" s="83">
        <f t="shared" si="36"/>
        <v>0</v>
      </c>
      <c r="AA94" s="171">
        <f t="shared" si="30"/>
        <v>0</v>
      </c>
      <c r="AB94" s="83">
        <f t="shared" si="37"/>
        <v>0</v>
      </c>
      <c r="AC94" s="83">
        <f t="shared" si="37"/>
        <v>0</v>
      </c>
      <c r="AD94" s="171">
        <f t="shared" si="31"/>
        <v>0</v>
      </c>
      <c r="AE94" s="171">
        <f>IF(AD94=1,SUM(AD$10:AD94),0)</f>
        <v>0</v>
      </c>
      <c r="AF94" s="82" t="str">
        <f t="shared" si="32"/>
        <v/>
      </c>
      <c r="AG94" s="171">
        <f t="shared" si="33"/>
        <v>0</v>
      </c>
    </row>
    <row r="95" spans="1:33" ht="12" customHeight="1" x14ac:dyDescent="0.25">
      <c r="A95" s="497"/>
      <c r="B95" s="15">
        <v>86</v>
      </c>
      <c r="C95" s="468">
        <f t="shared" si="29"/>
        <v>0</v>
      </c>
      <c r="D95" s="469"/>
      <c r="E95" s="470"/>
      <c r="F95" s="67">
        <f t="shared" si="17"/>
        <v>0</v>
      </c>
      <c r="G95" s="67">
        <f t="shared" si="17"/>
        <v>0</v>
      </c>
      <c r="H95" s="67">
        <f t="shared" si="17"/>
        <v>0</v>
      </c>
      <c r="I95" s="67">
        <f t="shared" si="27"/>
        <v>0</v>
      </c>
      <c r="J95" s="67">
        <f t="shared" si="18"/>
        <v>0</v>
      </c>
      <c r="K95" s="16">
        <f t="shared" si="18"/>
        <v>0</v>
      </c>
      <c r="L95" s="67">
        <f t="shared" si="18"/>
        <v>0</v>
      </c>
      <c r="M95" s="17">
        <f>IF(L95&gt;0,VLOOKUP(I95,Labour!$AR$1:$AT$15,3,FALSE),0)</f>
        <v>0</v>
      </c>
      <c r="N95" s="70">
        <f t="shared" si="28"/>
        <v>0</v>
      </c>
      <c r="R95" s="83">
        <f t="shared" si="34"/>
        <v>0</v>
      </c>
      <c r="S95" s="83">
        <f t="shared" si="34"/>
        <v>0</v>
      </c>
      <c r="T95" s="83">
        <f t="shared" si="34"/>
        <v>0</v>
      </c>
      <c r="U95" s="83">
        <f t="shared" si="34"/>
        <v>0</v>
      </c>
      <c r="V95" s="83">
        <f t="shared" si="35"/>
        <v>0</v>
      </c>
      <c r="W95" s="83">
        <f t="shared" si="35"/>
        <v>0</v>
      </c>
      <c r="X95" s="83">
        <f t="shared" si="36"/>
        <v>0</v>
      </c>
      <c r="Y95" s="83">
        <f t="shared" si="36"/>
        <v>0</v>
      </c>
      <c r="Z95" s="83">
        <f t="shared" si="36"/>
        <v>0</v>
      </c>
      <c r="AA95" s="171">
        <f t="shared" si="30"/>
        <v>0</v>
      </c>
      <c r="AB95" s="83">
        <f t="shared" si="37"/>
        <v>0</v>
      </c>
      <c r="AC95" s="83">
        <f t="shared" si="37"/>
        <v>0</v>
      </c>
      <c r="AD95" s="171">
        <f t="shared" si="31"/>
        <v>0</v>
      </c>
      <c r="AE95" s="171">
        <f>IF(AD95=1,SUM(AD$10:AD95),0)</f>
        <v>0</v>
      </c>
      <c r="AF95" s="82" t="str">
        <f t="shared" si="32"/>
        <v/>
      </c>
      <c r="AG95" s="171">
        <f t="shared" si="33"/>
        <v>0</v>
      </c>
    </row>
    <row r="96" spans="1:33" ht="12" customHeight="1" x14ac:dyDescent="0.25">
      <c r="A96" s="497"/>
      <c r="B96" s="15">
        <v>87</v>
      </c>
      <c r="C96" s="468">
        <f t="shared" si="29"/>
        <v>0</v>
      </c>
      <c r="D96" s="469"/>
      <c r="E96" s="470"/>
      <c r="F96" s="67">
        <f t="shared" si="17"/>
        <v>0</v>
      </c>
      <c r="G96" s="67">
        <f t="shared" si="17"/>
        <v>0</v>
      </c>
      <c r="H96" s="67">
        <f t="shared" si="17"/>
        <v>0</v>
      </c>
      <c r="I96" s="67">
        <f t="shared" si="27"/>
        <v>0</v>
      </c>
      <c r="J96" s="67">
        <f t="shared" si="18"/>
        <v>0</v>
      </c>
      <c r="K96" s="16">
        <f t="shared" si="18"/>
        <v>0</v>
      </c>
      <c r="L96" s="67">
        <f t="shared" si="18"/>
        <v>0</v>
      </c>
      <c r="M96" s="17">
        <f>IF(L96&gt;0,VLOOKUP(I96,Labour!$AR$1:$AT$15,3,FALSE),0)</f>
        <v>0</v>
      </c>
      <c r="N96" s="70">
        <f t="shared" si="28"/>
        <v>0</v>
      </c>
      <c r="R96" s="83">
        <f t="shared" si="34"/>
        <v>0</v>
      </c>
      <c r="S96" s="83">
        <f t="shared" si="34"/>
        <v>0</v>
      </c>
      <c r="T96" s="83">
        <f t="shared" si="34"/>
        <v>0</v>
      </c>
      <c r="U96" s="83">
        <f t="shared" si="34"/>
        <v>0</v>
      </c>
      <c r="V96" s="83">
        <f t="shared" si="35"/>
        <v>0</v>
      </c>
      <c r="W96" s="83">
        <f t="shared" si="35"/>
        <v>0</v>
      </c>
      <c r="X96" s="83">
        <f t="shared" si="36"/>
        <v>0</v>
      </c>
      <c r="Y96" s="83">
        <f t="shared" si="36"/>
        <v>0</v>
      </c>
      <c r="Z96" s="83">
        <f t="shared" si="36"/>
        <v>0</v>
      </c>
      <c r="AA96" s="171">
        <f t="shared" si="30"/>
        <v>0</v>
      </c>
      <c r="AB96" s="83">
        <f t="shared" si="37"/>
        <v>0</v>
      </c>
      <c r="AC96" s="83">
        <f t="shared" si="37"/>
        <v>0</v>
      </c>
      <c r="AD96" s="171">
        <f t="shared" si="31"/>
        <v>0</v>
      </c>
      <c r="AE96" s="171">
        <f>IF(AD96=1,SUM(AD$10:AD96),0)</f>
        <v>0</v>
      </c>
      <c r="AF96" s="82" t="str">
        <f t="shared" si="32"/>
        <v/>
      </c>
      <c r="AG96" s="171">
        <f t="shared" si="33"/>
        <v>0</v>
      </c>
    </row>
    <row r="97" spans="1:33" ht="12" customHeight="1" x14ac:dyDescent="0.25">
      <c r="A97" s="497"/>
      <c r="B97" s="15">
        <v>88</v>
      </c>
      <c r="C97" s="468">
        <f t="shared" si="29"/>
        <v>0</v>
      </c>
      <c r="D97" s="469"/>
      <c r="E97" s="470"/>
      <c r="F97" s="67">
        <f t="shared" si="17"/>
        <v>0</v>
      </c>
      <c r="G97" s="67">
        <f t="shared" si="17"/>
        <v>0</v>
      </c>
      <c r="H97" s="67">
        <f t="shared" si="17"/>
        <v>0</v>
      </c>
      <c r="I97" s="67">
        <f t="shared" si="27"/>
        <v>0</v>
      </c>
      <c r="J97" s="67">
        <f t="shared" si="18"/>
        <v>0</v>
      </c>
      <c r="K97" s="16">
        <f t="shared" si="18"/>
        <v>0</v>
      </c>
      <c r="L97" s="67">
        <f t="shared" si="18"/>
        <v>0</v>
      </c>
      <c r="M97" s="17">
        <f>IF(L97&gt;0,VLOOKUP(I97,Labour!$AR$1:$AT$15,3,FALSE),0)</f>
        <v>0</v>
      </c>
      <c r="N97" s="70">
        <f t="shared" si="28"/>
        <v>0</v>
      </c>
      <c r="R97" s="83">
        <f t="shared" si="34"/>
        <v>0</v>
      </c>
      <c r="S97" s="83">
        <f t="shared" si="34"/>
        <v>0</v>
      </c>
      <c r="T97" s="83">
        <f t="shared" si="34"/>
        <v>0</v>
      </c>
      <c r="U97" s="83">
        <f t="shared" si="34"/>
        <v>0</v>
      </c>
      <c r="V97" s="83">
        <f t="shared" si="35"/>
        <v>0</v>
      </c>
      <c r="W97" s="83">
        <f t="shared" si="35"/>
        <v>0</v>
      </c>
      <c r="X97" s="83">
        <f t="shared" si="36"/>
        <v>0</v>
      </c>
      <c r="Y97" s="83">
        <f t="shared" si="36"/>
        <v>0</v>
      </c>
      <c r="Z97" s="83">
        <f t="shared" si="36"/>
        <v>0</v>
      </c>
      <c r="AA97" s="171">
        <f t="shared" si="30"/>
        <v>0</v>
      </c>
      <c r="AB97" s="83">
        <f t="shared" si="37"/>
        <v>0</v>
      </c>
      <c r="AC97" s="83">
        <f t="shared" si="37"/>
        <v>0</v>
      </c>
      <c r="AD97" s="171">
        <f t="shared" si="31"/>
        <v>0</v>
      </c>
      <c r="AE97" s="171">
        <f>IF(AD97=1,SUM(AD$10:AD97),0)</f>
        <v>0</v>
      </c>
      <c r="AF97" s="82" t="str">
        <f t="shared" si="32"/>
        <v/>
      </c>
      <c r="AG97" s="171">
        <f t="shared" si="33"/>
        <v>0</v>
      </c>
    </row>
    <row r="98" spans="1:33" ht="12" customHeight="1" x14ac:dyDescent="0.25">
      <c r="A98" s="497"/>
      <c r="B98" s="15">
        <v>89</v>
      </c>
      <c r="C98" s="468">
        <f t="shared" si="29"/>
        <v>0</v>
      </c>
      <c r="D98" s="469"/>
      <c r="E98" s="470"/>
      <c r="F98" s="67">
        <f t="shared" si="17"/>
        <v>0</v>
      </c>
      <c r="G98" s="67">
        <f t="shared" si="17"/>
        <v>0</v>
      </c>
      <c r="H98" s="67">
        <f t="shared" si="17"/>
        <v>0</v>
      </c>
      <c r="I98" s="67">
        <f t="shared" si="27"/>
        <v>0</v>
      </c>
      <c r="J98" s="67">
        <f t="shared" si="18"/>
        <v>0</v>
      </c>
      <c r="K98" s="16">
        <f t="shared" si="18"/>
        <v>0</v>
      </c>
      <c r="L98" s="67">
        <f t="shared" si="18"/>
        <v>0</v>
      </c>
      <c r="M98" s="17">
        <f>IF(L98&gt;0,VLOOKUP(I98,Labour!$AR$1:$AT$15,3,FALSE),0)</f>
        <v>0</v>
      </c>
      <c r="N98" s="70">
        <f t="shared" si="28"/>
        <v>0</v>
      </c>
      <c r="R98" s="83">
        <f t="shared" si="34"/>
        <v>0</v>
      </c>
      <c r="S98" s="83">
        <f t="shared" si="34"/>
        <v>0</v>
      </c>
      <c r="T98" s="83">
        <f t="shared" si="34"/>
        <v>0</v>
      </c>
      <c r="U98" s="83">
        <f t="shared" si="34"/>
        <v>0</v>
      </c>
      <c r="V98" s="83">
        <f t="shared" si="35"/>
        <v>0</v>
      </c>
      <c r="W98" s="83">
        <f t="shared" si="35"/>
        <v>0</v>
      </c>
      <c r="X98" s="83">
        <f t="shared" si="36"/>
        <v>0</v>
      </c>
      <c r="Y98" s="83">
        <f t="shared" si="36"/>
        <v>0</v>
      </c>
      <c r="Z98" s="83">
        <f t="shared" si="36"/>
        <v>0</v>
      </c>
      <c r="AA98" s="171">
        <f t="shared" si="30"/>
        <v>0</v>
      </c>
      <c r="AB98" s="83">
        <f t="shared" si="37"/>
        <v>0</v>
      </c>
      <c r="AC98" s="83">
        <f t="shared" si="37"/>
        <v>0</v>
      </c>
      <c r="AD98" s="171">
        <f t="shared" si="31"/>
        <v>0</v>
      </c>
      <c r="AE98" s="171">
        <f>IF(AD98=1,SUM(AD$10:AD98),0)</f>
        <v>0</v>
      </c>
      <c r="AF98" s="82" t="str">
        <f t="shared" si="32"/>
        <v/>
      </c>
      <c r="AG98" s="171">
        <f t="shared" si="33"/>
        <v>0</v>
      </c>
    </row>
    <row r="99" spans="1:33" ht="12" customHeight="1" x14ac:dyDescent="0.25">
      <c r="A99" s="497"/>
      <c r="B99" s="15">
        <v>90</v>
      </c>
      <c r="C99" s="468">
        <f t="shared" si="29"/>
        <v>0</v>
      </c>
      <c r="D99" s="469"/>
      <c r="E99" s="470"/>
      <c r="F99" s="67">
        <f t="shared" si="17"/>
        <v>0</v>
      </c>
      <c r="G99" s="67">
        <f t="shared" si="17"/>
        <v>0</v>
      </c>
      <c r="H99" s="67">
        <f t="shared" si="17"/>
        <v>0</v>
      </c>
      <c r="I99" s="67">
        <f t="shared" si="27"/>
        <v>0</v>
      </c>
      <c r="J99" s="67">
        <f t="shared" si="18"/>
        <v>0</v>
      </c>
      <c r="K99" s="16">
        <f t="shared" si="18"/>
        <v>0</v>
      </c>
      <c r="L99" s="67">
        <f t="shared" si="18"/>
        <v>0</v>
      </c>
      <c r="M99" s="17">
        <f>IF(L99&gt;0,VLOOKUP(I99,Labour!$AR$1:$AT$15,3,FALSE),0)</f>
        <v>0</v>
      </c>
      <c r="N99" s="70">
        <f t="shared" si="28"/>
        <v>0</v>
      </c>
      <c r="R99" s="83">
        <f t="shared" si="34"/>
        <v>0</v>
      </c>
      <c r="S99" s="83">
        <f t="shared" si="34"/>
        <v>0</v>
      </c>
      <c r="T99" s="83">
        <f t="shared" si="34"/>
        <v>0</v>
      </c>
      <c r="U99" s="83">
        <f t="shared" si="34"/>
        <v>0</v>
      </c>
      <c r="V99" s="83">
        <f t="shared" si="35"/>
        <v>0</v>
      </c>
      <c r="W99" s="83">
        <f t="shared" si="35"/>
        <v>0</v>
      </c>
      <c r="X99" s="83">
        <f t="shared" si="36"/>
        <v>0</v>
      </c>
      <c r="Y99" s="83">
        <f t="shared" si="36"/>
        <v>0</v>
      </c>
      <c r="Z99" s="83">
        <f t="shared" si="36"/>
        <v>0</v>
      </c>
      <c r="AA99" s="171">
        <f t="shared" si="30"/>
        <v>0</v>
      </c>
      <c r="AB99" s="83">
        <f t="shared" si="37"/>
        <v>0</v>
      </c>
      <c r="AC99" s="83">
        <f t="shared" si="37"/>
        <v>0</v>
      </c>
      <c r="AD99" s="171">
        <f t="shared" si="31"/>
        <v>0</v>
      </c>
      <c r="AE99" s="171">
        <f>IF(AD99=1,SUM(AD$10:AD99),0)</f>
        <v>0</v>
      </c>
      <c r="AF99" s="82" t="str">
        <f t="shared" si="32"/>
        <v/>
      </c>
      <c r="AG99" s="171">
        <f t="shared" si="33"/>
        <v>0</v>
      </c>
    </row>
    <row r="100" spans="1:33" ht="12" customHeight="1" x14ac:dyDescent="0.25">
      <c r="A100" s="497"/>
      <c r="B100" s="15">
        <v>91</v>
      </c>
      <c r="C100" s="468">
        <f t="shared" si="29"/>
        <v>0</v>
      </c>
      <c r="D100" s="469"/>
      <c r="E100" s="470"/>
      <c r="F100" s="67">
        <f t="shared" si="17"/>
        <v>0</v>
      </c>
      <c r="G100" s="67">
        <f t="shared" si="17"/>
        <v>0</v>
      </c>
      <c r="H100" s="67">
        <f t="shared" si="17"/>
        <v>0</v>
      </c>
      <c r="I100" s="67">
        <f t="shared" si="27"/>
        <v>0</v>
      </c>
      <c r="J100" s="67">
        <f t="shared" si="18"/>
        <v>0</v>
      </c>
      <c r="K100" s="16">
        <f t="shared" si="18"/>
        <v>0</v>
      </c>
      <c r="L100" s="67">
        <f t="shared" si="18"/>
        <v>0</v>
      </c>
      <c r="M100" s="17">
        <f>IF(L100&gt;0,VLOOKUP(I100,Labour!$AR$1:$AT$15,3,FALSE),0)</f>
        <v>0</v>
      </c>
      <c r="N100" s="70">
        <f t="shared" si="28"/>
        <v>0</v>
      </c>
      <c r="R100" s="83">
        <f t="shared" si="34"/>
        <v>0</v>
      </c>
      <c r="S100" s="83">
        <f t="shared" si="34"/>
        <v>0</v>
      </c>
      <c r="T100" s="83">
        <f t="shared" si="34"/>
        <v>0</v>
      </c>
      <c r="U100" s="83">
        <f t="shared" si="34"/>
        <v>0</v>
      </c>
      <c r="V100" s="83">
        <f t="shared" si="35"/>
        <v>0</v>
      </c>
      <c r="W100" s="83">
        <f t="shared" si="35"/>
        <v>0</v>
      </c>
      <c r="X100" s="83">
        <f t="shared" si="36"/>
        <v>0</v>
      </c>
      <c r="Y100" s="83">
        <f t="shared" si="36"/>
        <v>0</v>
      </c>
      <c r="Z100" s="83">
        <f t="shared" si="36"/>
        <v>0</v>
      </c>
      <c r="AA100" s="171">
        <f t="shared" si="30"/>
        <v>0</v>
      </c>
      <c r="AB100" s="83">
        <f t="shared" si="37"/>
        <v>0</v>
      </c>
      <c r="AC100" s="83">
        <f t="shared" si="37"/>
        <v>0</v>
      </c>
      <c r="AD100" s="171">
        <f t="shared" si="31"/>
        <v>0</v>
      </c>
      <c r="AE100" s="171">
        <f>IF(AD100=1,SUM(AD$10:AD100),0)</f>
        <v>0</v>
      </c>
      <c r="AF100" s="82" t="str">
        <f t="shared" si="32"/>
        <v/>
      </c>
      <c r="AG100" s="171">
        <f t="shared" si="33"/>
        <v>0</v>
      </c>
    </row>
    <row r="101" spans="1:33" ht="12" customHeight="1" x14ac:dyDescent="0.25">
      <c r="A101" s="497"/>
      <c r="B101" s="15">
        <v>92</v>
      </c>
      <c r="C101" s="468">
        <f t="shared" si="29"/>
        <v>0</v>
      </c>
      <c r="D101" s="469"/>
      <c r="E101" s="470"/>
      <c r="F101" s="67">
        <f t="shared" si="17"/>
        <v>0</v>
      </c>
      <c r="G101" s="67">
        <f t="shared" si="17"/>
        <v>0</v>
      </c>
      <c r="H101" s="67">
        <f t="shared" si="17"/>
        <v>0</v>
      </c>
      <c r="I101" s="67">
        <f t="shared" si="27"/>
        <v>0</v>
      </c>
      <c r="J101" s="67">
        <f t="shared" si="18"/>
        <v>0</v>
      </c>
      <c r="K101" s="16">
        <f t="shared" si="18"/>
        <v>0</v>
      </c>
      <c r="L101" s="67">
        <f t="shared" si="18"/>
        <v>0</v>
      </c>
      <c r="M101" s="17">
        <f>IF(L101&gt;0,VLOOKUP(I101,Labour!$AR$1:$AT$15,3,FALSE),0)</f>
        <v>0</v>
      </c>
      <c r="N101" s="70">
        <f t="shared" si="28"/>
        <v>0</v>
      </c>
      <c r="R101" s="83">
        <f t="shared" si="34"/>
        <v>0</v>
      </c>
      <c r="S101" s="83">
        <f t="shared" si="34"/>
        <v>0</v>
      </c>
      <c r="T101" s="83">
        <f t="shared" si="34"/>
        <v>0</v>
      </c>
      <c r="U101" s="83">
        <f t="shared" si="34"/>
        <v>0</v>
      </c>
      <c r="V101" s="83">
        <f t="shared" si="35"/>
        <v>0</v>
      </c>
      <c r="W101" s="83">
        <f t="shared" si="35"/>
        <v>0</v>
      </c>
      <c r="X101" s="83">
        <f t="shared" si="36"/>
        <v>0</v>
      </c>
      <c r="Y101" s="83">
        <f t="shared" si="36"/>
        <v>0</v>
      </c>
      <c r="Z101" s="83">
        <f t="shared" si="36"/>
        <v>0</v>
      </c>
      <c r="AA101" s="171">
        <f t="shared" si="30"/>
        <v>0</v>
      </c>
      <c r="AB101" s="83">
        <f t="shared" si="37"/>
        <v>0</v>
      </c>
      <c r="AC101" s="83">
        <f t="shared" si="37"/>
        <v>0</v>
      </c>
      <c r="AD101" s="171">
        <f t="shared" si="31"/>
        <v>0</v>
      </c>
      <c r="AE101" s="171">
        <f>IF(AD101=1,SUM(AD$10:AD101),0)</f>
        <v>0</v>
      </c>
      <c r="AF101" s="82" t="str">
        <f t="shared" si="32"/>
        <v/>
      </c>
      <c r="AG101" s="171">
        <f t="shared" si="33"/>
        <v>0</v>
      </c>
    </row>
    <row r="102" spans="1:33" ht="12" customHeight="1" x14ac:dyDescent="0.25">
      <c r="A102" s="497"/>
      <c r="B102" s="15">
        <v>93</v>
      </c>
      <c r="C102" s="468">
        <f t="shared" si="29"/>
        <v>0</v>
      </c>
      <c r="D102" s="469"/>
      <c r="E102" s="470"/>
      <c r="F102" s="67">
        <f t="shared" si="17"/>
        <v>0</v>
      </c>
      <c r="G102" s="67">
        <f t="shared" si="17"/>
        <v>0</v>
      </c>
      <c r="H102" s="67">
        <f t="shared" si="17"/>
        <v>0</v>
      </c>
      <c r="I102" s="67">
        <f t="shared" si="27"/>
        <v>0</v>
      </c>
      <c r="J102" s="67">
        <f t="shared" si="18"/>
        <v>0</v>
      </c>
      <c r="K102" s="16">
        <f t="shared" si="18"/>
        <v>0</v>
      </c>
      <c r="L102" s="67">
        <f t="shared" si="18"/>
        <v>0</v>
      </c>
      <c r="M102" s="17">
        <f>IF(L102&gt;0,VLOOKUP(I102,Labour!$AR$1:$AT$15,3,FALSE),0)</f>
        <v>0</v>
      </c>
      <c r="N102" s="70">
        <f t="shared" si="28"/>
        <v>0</v>
      </c>
      <c r="R102" s="83">
        <f t="shared" si="34"/>
        <v>0</v>
      </c>
      <c r="S102" s="83">
        <f t="shared" si="34"/>
        <v>0</v>
      </c>
      <c r="T102" s="83">
        <f t="shared" si="34"/>
        <v>0</v>
      </c>
      <c r="U102" s="83">
        <f t="shared" si="34"/>
        <v>0</v>
      </c>
      <c r="V102" s="83">
        <f t="shared" si="35"/>
        <v>0</v>
      </c>
      <c r="W102" s="83">
        <f t="shared" si="35"/>
        <v>0</v>
      </c>
      <c r="X102" s="83">
        <f t="shared" si="36"/>
        <v>0</v>
      </c>
      <c r="Y102" s="83">
        <f t="shared" si="36"/>
        <v>0</v>
      </c>
      <c r="Z102" s="83">
        <f t="shared" si="36"/>
        <v>0</v>
      </c>
      <c r="AA102" s="171">
        <f t="shared" si="30"/>
        <v>0</v>
      </c>
      <c r="AB102" s="83">
        <f t="shared" si="37"/>
        <v>0</v>
      </c>
      <c r="AC102" s="83">
        <f t="shared" si="37"/>
        <v>0</v>
      </c>
      <c r="AD102" s="171">
        <f t="shared" si="31"/>
        <v>0</v>
      </c>
      <c r="AE102" s="171">
        <f>IF(AD102=1,SUM(AD$10:AD102),0)</f>
        <v>0</v>
      </c>
      <c r="AF102" s="82" t="str">
        <f t="shared" si="32"/>
        <v/>
      </c>
      <c r="AG102" s="171">
        <f t="shared" si="33"/>
        <v>0</v>
      </c>
    </row>
    <row r="103" spans="1:33" ht="12" customHeight="1" x14ac:dyDescent="0.25">
      <c r="A103" s="497"/>
      <c r="B103" s="15">
        <v>94</v>
      </c>
      <c r="C103" s="468">
        <f t="shared" si="29"/>
        <v>0</v>
      </c>
      <c r="D103" s="469"/>
      <c r="E103" s="470"/>
      <c r="F103" s="67">
        <f t="shared" si="17"/>
        <v>0</v>
      </c>
      <c r="G103" s="67">
        <f t="shared" si="17"/>
        <v>0</v>
      </c>
      <c r="H103" s="67">
        <f t="shared" si="17"/>
        <v>0</v>
      </c>
      <c r="I103" s="67">
        <f t="shared" si="27"/>
        <v>0</v>
      </c>
      <c r="J103" s="67">
        <f t="shared" si="18"/>
        <v>0</v>
      </c>
      <c r="K103" s="16">
        <f t="shared" si="18"/>
        <v>0</v>
      </c>
      <c r="L103" s="67">
        <f t="shared" si="18"/>
        <v>0</v>
      </c>
      <c r="M103" s="17">
        <f>IF(L103&gt;0,VLOOKUP(I103,Labour!$AR$1:$AT$15,3,FALSE),0)</f>
        <v>0</v>
      </c>
      <c r="N103" s="70">
        <f t="shared" si="28"/>
        <v>0</v>
      </c>
      <c r="R103" s="83">
        <f t="shared" si="34"/>
        <v>0</v>
      </c>
      <c r="S103" s="83">
        <f t="shared" si="34"/>
        <v>0</v>
      </c>
      <c r="T103" s="83">
        <f t="shared" si="34"/>
        <v>0</v>
      </c>
      <c r="U103" s="83">
        <f t="shared" si="34"/>
        <v>0</v>
      </c>
      <c r="V103" s="83">
        <f t="shared" si="35"/>
        <v>0</v>
      </c>
      <c r="W103" s="83">
        <f t="shared" si="35"/>
        <v>0</v>
      </c>
      <c r="X103" s="83">
        <f t="shared" si="36"/>
        <v>0</v>
      </c>
      <c r="Y103" s="83">
        <f t="shared" si="36"/>
        <v>0</v>
      </c>
      <c r="Z103" s="83">
        <f t="shared" si="36"/>
        <v>0</v>
      </c>
      <c r="AA103" s="171">
        <f t="shared" si="30"/>
        <v>0</v>
      </c>
      <c r="AB103" s="83">
        <f t="shared" si="37"/>
        <v>0</v>
      </c>
      <c r="AC103" s="83">
        <f t="shared" si="37"/>
        <v>0</v>
      </c>
      <c r="AD103" s="171">
        <f t="shared" si="31"/>
        <v>0</v>
      </c>
      <c r="AE103" s="171">
        <f>IF(AD103=1,SUM(AD$10:AD103),0)</f>
        <v>0</v>
      </c>
      <c r="AF103" s="82" t="str">
        <f t="shared" si="32"/>
        <v/>
      </c>
      <c r="AG103" s="171">
        <f t="shared" si="33"/>
        <v>0</v>
      </c>
    </row>
    <row r="104" spans="1:33" ht="12" customHeight="1" x14ac:dyDescent="0.25">
      <c r="A104" s="497"/>
      <c r="B104" s="15">
        <v>95</v>
      </c>
      <c r="C104" s="468">
        <f t="shared" si="29"/>
        <v>0</v>
      </c>
      <c r="D104" s="469"/>
      <c r="E104" s="470"/>
      <c r="F104" s="67">
        <f t="shared" si="17"/>
        <v>0</v>
      </c>
      <c r="G104" s="67">
        <f t="shared" si="17"/>
        <v>0</v>
      </c>
      <c r="H104" s="67">
        <f t="shared" si="17"/>
        <v>0</v>
      </c>
      <c r="I104" s="67">
        <f t="shared" si="27"/>
        <v>0</v>
      </c>
      <c r="J104" s="67">
        <f t="shared" si="18"/>
        <v>0</v>
      </c>
      <c r="K104" s="16">
        <f t="shared" si="18"/>
        <v>0</v>
      </c>
      <c r="L104" s="67">
        <f t="shared" si="18"/>
        <v>0</v>
      </c>
      <c r="M104" s="17">
        <f>IF(L104&gt;0,VLOOKUP(I104,Labour!$AR$1:$AT$15,3,FALSE),0)</f>
        <v>0</v>
      </c>
      <c r="N104" s="70">
        <f t="shared" si="28"/>
        <v>0</v>
      </c>
      <c r="R104" s="83">
        <f t="shared" si="34"/>
        <v>0</v>
      </c>
      <c r="S104" s="83">
        <f t="shared" si="34"/>
        <v>0</v>
      </c>
      <c r="T104" s="83">
        <f t="shared" si="34"/>
        <v>0</v>
      </c>
      <c r="U104" s="83">
        <f t="shared" si="34"/>
        <v>0</v>
      </c>
      <c r="V104" s="83">
        <f t="shared" si="35"/>
        <v>0</v>
      </c>
      <c r="W104" s="83">
        <f t="shared" si="35"/>
        <v>0</v>
      </c>
      <c r="X104" s="83">
        <f t="shared" si="36"/>
        <v>0</v>
      </c>
      <c r="Y104" s="83">
        <f t="shared" si="36"/>
        <v>0</v>
      </c>
      <c r="Z104" s="83">
        <f t="shared" si="36"/>
        <v>0</v>
      </c>
      <c r="AA104" s="171">
        <f t="shared" si="30"/>
        <v>0</v>
      </c>
      <c r="AB104" s="83">
        <f t="shared" si="37"/>
        <v>0</v>
      </c>
      <c r="AC104" s="83">
        <f t="shared" si="37"/>
        <v>0</v>
      </c>
      <c r="AD104" s="171">
        <f t="shared" si="31"/>
        <v>0</v>
      </c>
      <c r="AE104" s="171">
        <f>IF(AD104=1,SUM(AD$10:AD104),0)</f>
        <v>0</v>
      </c>
      <c r="AF104" s="82" t="str">
        <f t="shared" si="32"/>
        <v/>
      </c>
      <c r="AG104" s="171">
        <f t="shared" si="33"/>
        <v>0</v>
      </c>
    </row>
    <row r="105" spans="1:33" ht="12" customHeight="1" x14ac:dyDescent="0.25">
      <c r="A105" s="497"/>
      <c r="B105" s="15">
        <v>96</v>
      </c>
      <c r="C105" s="468">
        <f t="shared" si="29"/>
        <v>0</v>
      </c>
      <c r="D105" s="469"/>
      <c r="E105" s="470"/>
      <c r="F105" s="67">
        <f t="shared" si="17"/>
        <v>0</v>
      </c>
      <c r="G105" s="67">
        <f t="shared" si="17"/>
        <v>0</v>
      </c>
      <c r="H105" s="67">
        <f t="shared" si="17"/>
        <v>0</v>
      </c>
      <c r="I105" s="67">
        <f t="shared" si="27"/>
        <v>0</v>
      </c>
      <c r="J105" s="67">
        <f t="shared" si="18"/>
        <v>0</v>
      </c>
      <c r="K105" s="16">
        <f t="shared" si="18"/>
        <v>0</v>
      </c>
      <c r="L105" s="67">
        <f t="shared" si="18"/>
        <v>0</v>
      </c>
      <c r="M105" s="17">
        <f>IF(L105&gt;0,VLOOKUP(I105,Labour!$AR$1:$AT$15,3,FALSE),0)</f>
        <v>0</v>
      </c>
      <c r="N105" s="70">
        <f t="shared" si="28"/>
        <v>0</v>
      </c>
      <c r="R105" s="83">
        <f t="shared" si="34"/>
        <v>0</v>
      </c>
      <c r="S105" s="83">
        <f t="shared" si="34"/>
        <v>0</v>
      </c>
      <c r="T105" s="83">
        <f t="shared" si="34"/>
        <v>0</v>
      </c>
      <c r="U105" s="83">
        <f t="shared" si="34"/>
        <v>0</v>
      </c>
      <c r="V105" s="83">
        <f t="shared" si="35"/>
        <v>0</v>
      </c>
      <c r="W105" s="83">
        <f t="shared" si="35"/>
        <v>0</v>
      </c>
      <c r="X105" s="83">
        <f t="shared" si="36"/>
        <v>0</v>
      </c>
      <c r="Y105" s="83">
        <f t="shared" si="36"/>
        <v>0</v>
      </c>
      <c r="Z105" s="83">
        <f t="shared" si="36"/>
        <v>0</v>
      </c>
      <c r="AA105" s="171">
        <f t="shared" si="30"/>
        <v>0</v>
      </c>
      <c r="AB105" s="83">
        <f t="shared" si="37"/>
        <v>0</v>
      </c>
      <c r="AC105" s="83">
        <f t="shared" si="37"/>
        <v>0</v>
      </c>
      <c r="AD105" s="171">
        <f t="shared" si="31"/>
        <v>0</v>
      </c>
      <c r="AE105" s="171">
        <f>IF(AD105=1,SUM(AD$10:AD105),0)</f>
        <v>0</v>
      </c>
      <c r="AF105" s="82" t="str">
        <f t="shared" si="32"/>
        <v/>
      </c>
      <c r="AG105" s="171">
        <f t="shared" si="33"/>
        <v>0</v>
      </c>
    </row>
    <row r="106" spans="1:33" ht="12" customHeight="1" x14ac:dyDescent="0.25">
      <c r="A106" s="497"/>
      <c r="B106" s="15">
        <v>97</v>
      </c>
      <c r="C106" s="468">
        <f t="shared" si="29"/>
        <v>0</v>
      </c>
      <c r="D106" s="469"/>
      <c r="E106" s="470"/>
      <c r="F106" s="67">
        <f t="shared" si="17"/>
        <v>0</v>
      </c>
      <c r="G106" s="67">
        <f t="shared" si="17"/>
        <v>0</v>
      </c>
      <c r="H106" s="67">
        <f t="shared" si="17"/>
        <v>0</v>
      </c>
      <c r="I106" s="67">
        <f t="shared" si="27"/>
        <v>0</v>
      </c>
      <c r="J106" s="67">
        <f t="shared" si="18"/>
        <v>0</v>
      </c>
      <c r="K106" s="16">
        <f t="shared" si="18"/>
        <v>0</v>
      </c>
      <c r="L106" s="67">
        <f t="shared" si="18"/>
        <v>0</v>
      </c>
      <c r="M106" s="17">
        <f>IF(L106&gt;0,VLOOKUP(I106,Labour!$AR$1:$AT$15,3,FALSE),0)</f>
        <v>0</v>
      </c>
      <c r="N106" s="70">
        <f t="shared" si="28"/>
        <v>0</v>
      </c>
      <c r="R106" s="83">
        <f t="shared" si="34"/>
        <v>0</v>
      </c>
      <c r="S106" s="83">
        <f t="shared" si="34"/>
        <v>0</v>
      </c>
      <c r="T106" s="83">
        <f t="shared" si="34"/>
        <v>0</v>
      </c>
      <c r="U106" s="83">
        <f t="shared" si="34"/>
        <v>0</v>
      </c>
      <c r="V106" s="83">
        <f t="shared" si="35"/>
        <v>0</v>
      </c>
      <c r="W106" s="83">
        <f t="shared" si="35"/>
        <v>0</v>
      </c>
      <c r="X106" s="83">
        <f t="shared" si="36"/>
        <v>0</v>
      </c>
      <c r="Y106" s="83">
        <f t="shared" si="36"/>
        <v>0</v>
      </c>
      <c r="Z106" s="83">
        <f t="shared" si="36"/>
        <v>0</v>
      </c>
      <c r="AA106" s="171">
        <f t="shared" si="30"/>
        <v>0</v>
      </c>
      <c r="AB106" s="83">
        <f t="shared" si="37"/>
        <v>0</v>
      </c>
      <c r="AC106" s="83">
        <f t="shared" si="37"/>
        <v>0</v>
      </c>
      <c r="AD106" s="171">
        <f t="shared" si="31"/>
        <v>0</v>
      </c>
      <c r="AE106" s="171">
        <f>IF(AD106=1,SUM(AD$10:AD106),0)</f>
        <v>0</v>
      </c>
      <c r="AF106" s="82" t="str">
        <f t="shared" si="32"/>
        <v/>
      </c>
      <c r="AG106" s="171">
        <f t="shared" si="33"/>
        <v>0</v>
      </c>
    </row>
    <row r="107" spans="1:33" ht="12" customHeight="1" x14ac:dyDescent="0.25">
      <c r="A107" s="497"/>
      <c r="B107" s="15">
        <v>98</v>
      </c>
      <c r="C107" s="468">
        <f t="shared" si="29"/>
        <v>0</v>
      </c>
      <c r="D107" s="469"/>
      <c r="E107" s="470"/>
      <c r="F107" s="67">
        <f t="shared" si="17"/>
        <v>0</v>
      </c>
      <c r="G107" s="67">
        <f t="shared" si="17"/>
        <v>0</v>
      </c>
      <c r="H107" s="67">
        <f t="shared" si="17"/>
        <v>0</v>
      </c>
      <c r="I107" s="67">
        <f t="shared" si="27"/>
        <v>0</v>
      </c>
      <c r="J107" s="67">
        <f t="shared" si="18"/>
        <v>0</v>
      </c>
      <c r="K107" s="16">
        <f t="shared" si="18"/>
        <v>0</v>
      </c>
      <c r="L107" s="67">
        <f t="shared" si="18"/>
        <v>0</v>
      </c>
      <c r="M107" s="17">
        <f>IF(L107&gt;0,VLOOKUP(I107,Labour!$AR$1:$AT$15,3,FALSE),0)</f>
        <v>0</v>
      </c>
      <c r="N107" s="70">
        <f t="shared" si="28"/>
        <v>0</v>
      </c>
      <c r="R107" s="83">
        <f t="shared" si="34"/>
        <v>0</v>
      </c>
      <c r="S107" s="83">
        <f t="shared" si="34"/>
        <v>0</v>
      </c>
      <c r="T107" s="83">
        <f t="shared" si="34"/>
        <v>0</v>
      </c>
      <c r="U107" s="83">
        <f t="shared" si="34"/>
        <v>0</v>
      </c>
      <c r="V107" s="83">
        <f t="shared" si="35"/>
        <v>0</v>
      </c>
      <c r="W107" s="83">
        <f t="shared" si="35"/>
        <v>0</v>
      </c>
      <c r="X107" s="83">
        <f t="shared" si="36"/>
        <v>0</v>
      </c>
      <c r="Y107" s="83">
        <f t="shared" si="36"/>
        <v>0</v>
      </c>
      <c r="Z107" s="83">
        <f t="shared" si="36"/>
        <v>0</v>
      </c>
      <c r="AA107" s="171">
        <f t="shared" si="30"/>
        <v>0</v>
      </c>
      <c r="AB107" s="83">
        <f t="shared" si="37"/>
        <v>0</v>
      </c>
      <c r="AC107" s="83">
        <f t="shared" si="37"/>
        <v>0</v>
      </c>
      <c r="AD107" s="171">
        <f t="shared" si="31"/>
        <v>0</v>
      </c>
      <c r="AE107" s="171">
        <f>IF(AD107=1,SUM(AD$10:AD107),0)</f>
        <v>0</v>
      </c>
      <c r="AF107" s="82" t="str">
        <f t="shared" si="32"/>
        <v/>
      </c>
      <c r="AG107" s="171">
        <f t="shared" si="33"/>
        <v>0</v>
      </c>
    </row>
    <row r="108" spans="1:33" ht="12" customHeight="1" x14ac:dyDescent="0.25">
      <c r="A108" s="497"/>
      <c r="B108" s="15">
        <v>99</v>
      </c>
      <c r="C108" s="468">
        <f t="shared" si="29"/>
        <v>0</v>
      </c>
      <c r="D108" s="469"/>
      <c r="E108" s="470"/>
      <c r="F108" s="67">
        <f t="shared" si="17"/>
        <v>0</v>
      </c>
      <c r="G108" s="67">
        <f t="shared" si="17"/>
        <v>0</v>
      </c>
      <c r="H108" s="67">
        <f t="shared" si="17"/>
        <v>0</v>
      </c>
      <c r="I108" s="67">
        <f t="shared" si="27"/>
        <v>0</v>
      </c>
      <c r="J108" s="67">
        <f t="shared" si="18"/>
        <v>0</v>
      </c>
      <c r="K108" s="16">
        <f t="shared" si="18"/>
        <v>0</v>
      </c>
      <c r="L108" s="67">
        <f t="shared" si="18"/>
        <v>0</v>
      </c>
      <c r="M108" s="17">
        <f>IF(L108&gt;0,VLOOKUP(I108,Labour!$AR$1:$AT$15,3,FALSE),0)</f>
        <v>0</v>
      </c>
      <c r="N108" s="70">
        <f t="shared" si="28"/>
        <v>0</v>
      </c>
      <c r="R108" s="83">
        <f t="shared" si="34"/>
        <v>0</v>
      </c>
      <c r="S108" s="83">
        <f t="shared" si="34"/>
        <v>0</v>
      </c>
      <c r="T108" s="83">
        <f t="shared" si="34"/>
        <v>0</v>
      </c>
      <c r="U108" s="83">
        <f t="shared" si="34"/>
        <v>0</v>
      </c>
      <c r="V108" s="83">
        <f t="shared" si="35"/>
        <v>0</v>
      </c>
      <c r="W108" s="83">
        <f t="shared" si="35"/>
        <v>0</v>
      </c>
      <c r="X108" s="83">
        <f t="shared" si="36"/>
        <v>0</v>
      </c>
      <c r="Y108" s="83">
        <f t="shared" si="36"/>
        <v>0</v>
      </c>
      <c r="Z108" s="83">
        <f t="shared" si="36"/>
        <v>0</v>
      </c>
      <c r="AA108" s="171">
        <f t="shared" si="30"/>
        <v>0</v>
      </c>
      <c r="AB108" s="83">
        <f t="shared" si="37"/>
        <v>0</v>
      </c>
      <c r="AC108" s="83">
        <f t="shared" si="37"/>
        <v>0</v>
      </c>
      <c r="AD108" s="171">
        <f t="shared" si="31"/>
        <v>0</v>
      </c>
      <c r="AE108" s="171">
        <f>IF(AD108=1,SUM(AD$10:AD108),0)</f>
        <v>0</v>
      </c>
      <c r="AF108" s="82" t="str">
        <f t="shared" si="32"/>
        <v/>
      </c>
      <c r="AG108" s="171">
        <f t="shared" si="33"/>
        <v>0</v>
      </c>
    </row>
    <row r="109" spans="1:33" ht="12" customHeight="1" thickBot="1" x14ac:dyDescent="0.3">
      <c r="A109" s="497"/>
      <c r="B109" s="179">
        <v>100</v>
      </c>
      <c r="C109" s="468">
        <f t="shared" si="29"/>
        <v>0</v>
      </c>
      <c r="D109" s="469"/>
      <c r="E109" s="470"/>
      <c r="F109" s="67">
        <f t="shared" si="17"/>
        <v>0</v>
      </c>
      <c r="G109" s="67">
        <f t="shared" si="17"/>
        <v>0</v>
      </c>
      <c r="H109" s="67">
        <f t="shared" si="17"/>
        <v>0</v>
      </c>
      <c r="I109" s="67">
        <f t="shared" si="27"/>
        <v>0</v>
      </c>
      <c r="J109" s="67">
        <f t="shared" si="18"/>
        <v>0</v>
      </c>
      <c r="K109" s="16">
        <f t="shared" si="18"/>
        <v>0</v>
      </c>
      <c r="L109" s="67">
        <f t="shared" si="18"/>
        <v>0</v>
      </c>
      <c r="M109" s="17">
        <f>IF(L109&gt;0,VLOOKUP(I109,Labour!$AR$1:$AT$15,3,FALSE),0)</f>
        <v>0</v>
      </c>
      <c r="N109" s="70">
        <f t="shared" si="28"/>
        <v>0</v>
      </c>
      <c r="R109" s="83">
        <f t="shared" si="34"/>
        <v>0</v>
      </c>
      <c r="S109" s="83">
        <f t="shared" si="34"/>
        <v>0</v>
      </c>
      <c r="T109" s="83">
        <f t="shared" si="34"/>
        <v>0</v>
      </c>
      <c r="U109" s="83">
        <f t="shared" si="34"/>
        <v>0</v>
      </c>
      <c r="V109" s="83">
        <f t="shared" si="35"/>
        <v>0</v>
      </c>
      <c r="W109" s="83">
        <f t="shared" si="35"/>
        <v>0</v>
      </c>
      <c r="X109" s="83">
        <f t="shared" si="36"/>
        <v>0</v>
      </c>
      <c r="Y109" s="83">
        <f t="shared" si="36"/>
        <v>0</v>
      </c>
      <c r="Z109" s="83">
        <f t="shared" si="36"/>
        <v>0</v>
      </c>
      <c r="AA109" s="171">
        <f t="shared" si="30"/>
        <v>0</v>
      </c>
      <c r="AB109" s="83">
        <f t="shared" si="37"/>
        <v>0</v>
      </c>
      <c r="AC109" s="83">
        <f t="shared" si="37"/>
        <v>0</v>
      </c>
      <c r="AD109" s="171">
        <f t="shared" si="31"/>
        <v>0</v>
      </c>
      <c r="AE109" s="171">
        <f>IF(AD109=1,SUM(AD$10:AD109),0)</f>
        <v>0</v>
      </c>
      <c r="AF109" s="82" t="str">
        <f t="shared" si="32"/>
        <v/>
      </c>
      <c r="AG109" s="171">
        <f t="shared" si="33"/>
        <v>0</v>
      </c>
    </row>
    <row r="110" spans="1:33" ht="18" customHeight="1" thickTop="1" thickBot="1" x14ac:dyDescent="0.35">
      <c r="A110" s="506" t="s">
        <v>70</v>
      </c>
      <c r="B110" s="507"/>
      <c r="C110" s="507"/>
      <c r="D110" s="507"/>
      <c r="E110" s="507"/>
      <c r="F110" s="507"/>
      <c r="G110" s="507"/>
      <c r="H110" s="507"/>
      <c r="I110" s="507"/>
      <c r="J110" s="507"/>
      <c r="K110" s="507"/>
      <c r="L110" s="507"/>
      <c r="M110" s="507"/>
      <c r="N110" s="32">
        <f>SUM(N10:N109)</f>
        <v>0</v>
      </c>
      <c r="R110" s="88">
        <f>Y!R110-1</f>
        <v>10</v>
      </c>
      <c r="S110" s="176">
        <f>R110+2</f>
        <v>12</v>
      </c>
      <c r="T110" s="176">
        <f>R110+6</f>
        <v>16</v>
      </c>
      <c r="U110" s="87">
        <f>R110+33</f>
        <v>43</v>
      </c>
      <c r="V110" s="87"/>
      <c r="W110" s="87"/>
      <c r="X110" s="176">
        <f>Y!X110-1</f>
        <v>13</v>
      </c>
      <c r="Y110" s="144"/>
    </row>
    <row r="111" spans="1:33" s="178" customFormat="1" ht="26.25" customHeight="1" thickTop="1" thickBot="1" x14ac:dyDescent="0.35">
      <c r="A111" s="494"/>
      <c r="B111" s="495"/>
      <c r="C111" s="508" t="s">
        <v>123</v>
      </c>
      <c r="D111" s="509"/>
      <c r="E111" s="471" t="s">
        <v>95</v>
      </c>
      <c r="F111" s="472"/>
      <c r="G111" s="472"/>
      <c r="H111" s="473"/>
      <c r="I111" s="488" t="s">
        <v>98</v>
      </c>
      <c r="J111" s="489"/>
      <c r="K111" s="490"/>
      <c r="L111" s="8" t="s">
        <v>97</v>
      </c>
      <c r="M111" s="6" t="s">
        <v>96</v>
      </c>
      <c r="N111" s="172" t="s">
        <v>68</v>
      </c>
      <c r="R111" s="79" t="s">
        <v>94</v>
      </c>
      <c r="S111" s="80" t="s">
        <v>95</v>
      </c>
      <c r="T111" s="81" t="s">
        <v>98</v>
      </c>
      <c r="U111" s="78" t="s">
        <v>97</v>
      </c>
      <c r="V111" s="78"/>
      <c r="W111" s="78"/>
      <c r="X111" s="78" t="s">
        <v>96</v>
      </c>
      <c r="Y111" s="144"/>
      <c r="Z111" s="144"/>
      <c r="AA111" s="144"/>
      <c r="AB111" s="144"/>
    </row>
    <row r="112" spans="1:33" ht="12.75" customHeight="1" thickTop="1" x14ac:dyDescent="0.3">
      <c r="A112" s="496" t="s">
        <v>94</v>
      </c>
      <c r="B112" s="11">
        <v>1</v>
      </c>
      <c r="C112" s="474">
        <f>R112</f>
        <v>0</v>
      </c>
      <c r="D112" s="475"/>
      <c r="E112" s="474" t="str">
        <f>S112</f>
        <v/>
      </c>
      <c r="F112" s="475"/>
      <c r="G112" s="475"/>
      <c r="H112" s="476"/>
      <c r="I112" s="474">
        <f>T112</f>
        <v>0</v>
      </c>
      <c r="J112" s="475"/>
      <c r="K112" s="476"/>
      <c r="L112" s="12" t="str">
        <f>U112</f>
        <v/>
      </c>
      <c r="M112" s="14">
        <f t="shared" ref="M112:M161" si="38">X112</f>
        <v>0</v>
      </c>
      <c r="N112" s="69" t="e">
        <f>L112*M112</f>
        <v>#VALUE!</v>
      </c>
      <c r="R112" s="58">
        <f t="shared" ref="R112:R143" si="39">IF($B112&lt;=$U$4,VLOOKUP($B112,ZEQUIP,R$110,FALSE),0)</f>
        <v>0</v>
      </c>
      <c r="S112" s="83" t="str">
        <f t="shared" ref="S112:S143" si="40">IF(R112=$Y$4,Y5,IF($B112&lt;=$U$4,VLOOKUP($B112,ZEQUIP,S$110,FALSE),0))</f>
        <v/>
      </c>
      <c r="T112" s="58">
        <f t="shared" ref="T112:U131" si="41">IF($B112&lt;=$U$4,VLOOKUP($B112,ZEQUIP,T$110,FALSE),0)</f>
        <v>0</v>
      </c>
      <c r="U112" s="58" t="str">
        <f t="shared" si="41"/>
        <v/>
      </c>
      <c r="V112" s="58"/>
      <c r="W112" s="58"/>
      <c r="X112" s="58">
        <f t="shared" ref="X112:X143" si="42">IF($B112&lt;=$U$4,VLOOKUP($B112,ZEQUIP,X$110,FALSE),0)</f>
        <v>0</v>
      </c>
      <c r="Y112" s="144"/>
      <c r="Z112" s="144"/>
      <c r="AA112" s="144"/>
      <c r="AB112" s="144"/>
    </row>
    <row r="113" spans="1:28" ht="12" customHeight="1" x14ac:dyDescent="0.3">
      <c r="A113" s="497"/>
      <c r="B113" s="15">
        <v>2</v>
      </c>
      <c r="C113" s="468">
        <f t="shared" ref="C113:C161" si="43">R113</f>
        <v>0</v>
      </c>
      <c r="D113" s="470"/>
      <c r="E113" s="468" t="str">
        <f t="shared" ref="E113:E161" si="44">S113</f>
        <v/>
      </c>
      <c r="F113" s="469"/>
      <c r="G113" s="469"/>
      <c r="H113" s="470"/>
      <c r="I113" s="468">
        <f t="shared" ref="I113:I161" si="45">T113</f>
        <v>0</v>
      </c>
      <c r="J113" s="469"/>
      <c r="K113" s="470"/>
      <c r="L113" s="67" t="str">
        <f t="shared" ref="L113:L161" si="46">U113</f>
        <v/>
      </c>
      <c r="M113" s="17">
        <f t="shared" si="38"/>
        <v>0</v>
      </c>
      <c r="N113" s="70" t="e">
        <f t="shared" ref="N113:N161" si="47">L113*M113</f>
        <v>#VALUE!</v>
      </c>
      <c r="R113" s="58">
        <f t="shared" si="39"/>
        <v>0</v>
      </c>
      <c r="S113" s="83" t="str">
        <f t="shared" si="40"/>
        <v/>
      </c>
      <c r="T113" s="58">
        <f t="shared" si="41"/>
        <v>0</v>
      </c>
      <c r="U113" s="58" t="str">
        <f t="shared" si="41"/>
        <v/>
      </c>
      <c r="V113" s="58"/>
      <c r="W113" s="58"/>
      <c r="X113" s="58">
        <f t="shared" si="42"/>
        <v>0</v>
      </c>
      <c r="Y113" s="144"/>
      <c r="Z113" s="144"/>
      <c r="AA113" s="144"/>
      <c r="AB113" s="144"/>
    </row>
    <row r="114" spans="1:28" ht="12" customHeight="1" x14ac:dyDescent="0.3">
      <c r="A114" s="497"/>
      <c r="B114" s="15">
        <v>3</v>
      </c>
      <c r="C114" s="468">
        <f t="shared" si="43"/>
        <v>0</v>
      </c>
      <c r="D114" s="470"/>
      <c r="E114" s="468" t="str">
        <f t="shared" si="44"/>
        <v/>
      </c>
      <c r="F114" s="469"/>
      <c r="G114" s="469"/>
      <c r="H114" s="470"/>
      <c r="I114" s="468">
        <f t="shared" si="45"/>
        <v>0</v>
      </c>
      <c r="J114" s="469"/>
      <c r="K114" s="470"/>
      <c r="L114" s="67" t="str">
        <f t="shared" si="46"/>
        <v/>
      </c>
      <c r="M114" s="17">
        <f t="shared" si="38"/>
        <v>0</v>
      </c>
      <c r="N114" s="70" t="e">
        <f t="shared" si="47"/>
        <v>#VALUE!</v>
      </c>
      <c r="R114" s="58">
        <f t="shared" si="39"/>
        <v>0</v>
      </c>
      <c r="S114" s="83" t="str">
        <f t="shared" si="40"/>
        <v/>
      </c>
      <c r="T114" s="58">
        <f t="shared" si="41"/>
        <v>0</v>
      </c>
      <c r="U114" s="58" t="str">
        <f t="shared" si="41"/>
        <v/>
      </c>
      <c r="V114" s="58"/>
      <c r="W114" s="58"/>
      <c r="X114" s="58">
        <f t="shared" si="42"/>
        <v>0</v>
      </c>
      <c r="Y114" s="144"/>
      <c r="Z114" s="144"/>
      <c r="AA114" s="144"/>
      <c r="AB114" s="144"/>
    </row>
    <row r="115" spans="1:28" ht="12" customHeight="1" x14ac:dyDescent="0.3">
      <c r="A115" s="497"/>
      <c r="B115" s="15">
        <v>4</v>
      </c>
      <c r="C115" s="468">
        <f t="shared" si="43"/>
        <v>0</v>
      </c>
      <c r="D115" s="470"/>
      <c r="E115" s="468" t="str">
        <f t="shared" si="44"/>
        <v/>
      </c>
      <c r="F115" s="469"/>
      <c r="G115" s="469"/>
      <c r="H115" s="470"/>
      <c r="I115" s="468">
        <f t="shared" si="45"/>
        <v>0</v>
      </c>
      <c r="J115" s="469"/>
      <c r="K115" s="470"/>
      <c r="L115" s="67" t="str">
        <f t="shared" si="46"/>
        <v/>
      </c>
      <c r="M115" s="17">
        <f t="shared" si="38"/>
        <v>0</v>
      </c>
      <c r="N115" s="70" t="e">
        <f t="shared" si="47"/>
        <v>#VALUE!</v>
      </c>
      <c r="R115" s="58">
        <f t="shared" si="39"/>
        <v>0</v>
      </c>
      <c r="S115" s="83" t="str">
        <f t="shared" si="40"/>
        <v/>
      </c>
      <c r="T115" s="58">
        <f t="shared" si="41"/>
        <v>0</v>
      </c>
      <c r="U115" s="58" t="str">
        <f t="shared" si="41"/>
        <v/>
      </c>
      <c r="V115" s="58"/>
      <c r="W115" s="58"/>
      <c r="X115" s="58">
        <f t="shared" si="42"/>
        <v>0</v>
      </c>
      <c r="Y115" s="144"/>
      <c r="Z115" s="144"/>
      <c r="AA115" s="144"/>
      <c r="AB115" s="144"/>
    </row>
    <row r="116" spans="1:28" ht="12" customHeight="1" x14ac:dyDescent="0.3">
      <c r="A116" s="497"/>
      <c r="B116" s="15">
        <v>5</v>
      </c>
      <c r="C116" s="468">
        <f t="shared" si="43"/>
        <v>0</v>
      </c>
      <c r="D116" s="470"/>
      <c r="E116" s="468" t="str">
        <f t="shared" si="44"/>
        <v/>
      </c>
      <c r="F116" s="469"/>
      <c r="G116" s="469"/>
      <c r="H116" s="470"/>
      <c r="I116" s="468">
        <f t="shared" si="45"/>
        <v>0</v>
      </c>
      <c r="J116" s="469"/>
      <c r="K116" s="470"/>
      <c r="L116" s="67" t="str">
        <f t="shared" si="46"/>
        <v/>
      </c>
      <c r="M116" s="17">
        <f t="shared" si="38"/>
        <v>0</v>
      </c>
      <c r="N116" s="70" t="e">
        <f t="shared" si="47"/>
        <v>#VALUE!</v>
      </c>
      <c r="R116" s="58">
        <f t="shared" si="39"/>
        <v>0</v>
      </c>
      <c r="S116" s="83" t="str">
        <f t="shared" si="40"/>
        <v/>
      </c>
      <c r="T116" s="58">
        <f t="shared" si="41"/>
        <v>0</v>
      </c>
      <c r="U116" s="58" t="str">
        <f t="shared" si="41"/>
        <v/>
      </c>
      <c r="V116" s="58"/>
      <c r="W116" s="58"/>
      <c r="X116" s="58">
        <f t="shared" si="42"/>
        <v>0</v>
      </c>
      <c r="Y116" s="144"/>
      <c r="Z116" s="144"/>
      <c r="AA116" s="144"/>
      <c r="AB116" s="144"/>
    </row>
    <row r="117" spans="1:28" ht="12" customHeight="1" x14ac:dyDescent="0.3">
      <c r="A117" s="497"/>
      <c r="B117" s="15">
        <v>6</v>
      </c>
      <c r="C117" s="468">
        <f t="shared" si="43"/>
        <v>0</v>
      </c>
      <c r="D117" s="470"/>
      <c r="E117" s="468" t="str">
        <f t="shared" si="44"/>
        <v/>
      </c>
      <c r="F117" s="469"/>
      <c r="G117" s="469"/>
      <c r="H117" s="470"/>
      <c r="I117" s="468">
        <f t="shared" si="45"/>
        <v>0</v>
      </c>
      <c r="J117" s="469"/>
      <c r="K117" s="470"/>
      <c r="L117" s="67" t="str">
        <f t="shared" si="46"/>
        <v/>
      </c>
      <c r="M117" s="17">
        <f t="shared" si="38"/>
        <v>0</v>
      </c>
      <c r="N117" s="70" t="e">
        <f t="shared" si="47"/>
        <v>#VALUE!</v>
      </c>
      <c r="R117" s="58">
        <f t="shared" si="39"/>
        <v>0</v>
      </c>
      <c r="S117" s="83" t="str">
        <f t="shared" si="40"/>
        <v/>
      </c>
      <c r="T117" s="58">
        <f t="shared" si="41"/>
        <v>0</v>
      </c>
      <c r="U117" s="58" t="str">
        <f t="shared" si="41"/>
        <v/>
      </c>
      <c r="V117" s="58"/>
      <c r="W117" s="58"/>
      <c r="X117" s="58">
        <f t="shared" si="42"/>
        <v>0</v>
      </c>
      <c r="Y117" s="144"/>
      <c r="Z117" s="144"/>
      <c r="AA117" s="144"/>
      <c r="AB117" s="144"/>
    </row>
    <row r="118" spans="1:28" ht="12" customHeight="1" x14ac:dyDescent="0.3">
      <c r="A118" s="497"/>
      <c r="B118" s="15">
        <v>7</v>
      </c>
      <c r="C118" s="468">
        <f t="shared" si="43"/>
        <v>0</v>
      </c>
      <c r="D118" s="470"/>
      <c r="E118" s="468" t="str">
        <f t="shared" si="44"/>
        <v/>
      </c>
      <c r="F118" s="469"/>
      <c r="G118" s="469"/>
      <c r="H118" s="470"/>
      <c r="I118" s="468">
        <f t="shared" si="45"/>
        <v>0</v>
      </c>
      <c r="J118" s="469"/>
      <c r="K118" s="470"/>
      <c r="L118" s="67" t="str">
        <f t="shared" si="46"/>
        <v/>
      </c>
      <c r="M118" s="17">
        <f t="shared" si="38"/>
        <v>0</v>
      </c>
      <c r="N118" s="70" t="e">
        <f t="shared" si="47"/>
        <v>#VALUE!</v>
      </c>
      <c r="R118" s="58">
        <f t="shared" si="39"/>
        <v>0</v>
      </c>
      <c r="S118" s="83" t="str">
        <f t="shared" si="40"/>
        <v/>
      </c>
      <c r="T118" s="58">
        <f t="shared" si="41"/>
        <v>0</v>
      </c>
      <c r="U118" s="58" t="str">
        <f t="shared" si="41"/>
        <v/>
      </c>
      <c r="V118" s="58"/>
      <c r="W118" s="58"/>
      <c r="X118" s="58">
        <f t="shared" si="42"/>
        <v>0</v>
      </c>
      <c r="Y118" s="144"/>
      <c r="Z118" s="144"/>
      <c r="AA118" s="144"/>
      <c r="AB118" s="144"/>
    </row>
    <row r="119" spans="1:28" ht="12" customHeight="1" x14ac:dyDescent="0.3">
      <c r="A119" s="497"/>
      <c r="B119" s="15">
        <v>8</v>
      </c>
      <c r="C119" s="468">
        <f t="shared" si="43"/>
        <v>0</v>
      </c>
      <c r="D119" s="470"/>
      <c r="E119" s="468" t="str">
        <f t="shared" si="44"/>
        <v/>
      </c>
      <c r="F119" s="469"/>
      <c r="G119" s="469"/>
      <c r="H119" s="470"/>
      <c r="I119" s="468">
        <f t="shared" si="45"/>
        <v>0</v>
      </c>
      <c r="J119" s="469"/>
      <c r="K119" s="470"/>
      <c r="L119" s="67" t="str">
        <f t="shared" si="46"/>
        <v/>
      </c>
      <c r="M119" s="17">
        <f t="shared" si="38"/>
        <v>0</v>
      </c>
      <c r="N119" s="70" t="e">
        <f t="shared" si="47"/>
        <v>#VALUE!</v>
      </c>
      <c r="R119" s="58">
        <f t="shared" si="39"/>
        <v>0</v>
      </c>
      <c r="S119" s="83" t="str">
        <f t="shared" si="40"/>
        <v/>
      </c>
      <c r="T119" s="58">
        <f t="shared" si="41"/>
        <v>0</v>
      </c>
      <c r="U119" s="58" t="str">
        <f t="shared" si="41"/>
        <v/>
      </c>
      <c r="V119" s="58"/>
      <c r="W119" s="58"/>
      <c r="X119" s="58">
        <f t="shared" si="42"/>
        <v>0</v>
      </c>
      <c r="Y119" s="144"/>
      <c r="Z119" s="144"/>
      <c r="AA119" s="144"/>
      <c r="AB119" s="144"/>
    </row>
    <row r="120" spans="1:28" ht="12" customHeight="1" x14ac:dyDescent="0.3">
      <c r="A120" s="497"/>
      <c r="B120" s="15">
        <v>9</v>
      </c>
      <c r="C120" s="468">
        <f t="shared" si="43"/>
        <v>0</v>
      </c>
      <c r="D120" s="470"/>
      <c r="E120" s="468" t="str">
        <f t="shared" si="44"/>
        <v/>
      </c>
      <c r="F120" s="469"/>
      <c r="G120" s="469"/>
      <c r="H120" s="470"/>
      <c r="I120" s="468">
        <f t="shared" si="45"/>
        <v>0</v>
      </c>
      <c r="J120" s="469"/>
      <c r="K120" s="470"/>
      <c r="L120" s="67" t="str">
        <f t="shared" si="46"/>
        <v/>
      </c>
      <c r="M120" s="17">
        <f t="shared" si="38"/>
        <v>0</v>
      </c>
      <c r="N120" s="70" t="e">
        <f t="shared" si="47"/>
        <v>#VALUE!</v>
      </c>
      <c r="R120" s="58">
        <f t="shared" si="39"/>
        <v>0</v>
      </c>
      <c r="S120" s="83" t="str">
        <f t="shared" si="40"/>
        <v/>
      </c>
      <c r="T120" s="58">
        <f t="shared" si="41"/>
        <v>0</v>
      </c>
      <c r="U120" s="58" t="str">
        <f t="shared" si="41"/>
        <v/>
      </c>
      <c r="V120" s="58"/>
      <c r="W120" s="58"/>
      <c r="X120" s="58">
        <f t="shared" si="42"/>
        <v>0</v>
      </c>
      <c r="Y120" s="144"/>
      <c r="Z120" s="144"/>
      <c r="AA120" s="144"/>
      <c r="AB120" s="144"/>
    </row>
    <row r="121" spans="1:28" ht="12" customHeight="1" x14ac:dyDescent="0.3">
      <c r="A121" s="497"/>
      <c r="B121" s="15">
        <v>10</v>
      </c>
      <c r="C121" s="468">
        <f t="shared" si="43"/>
        <v>0</v>
      </c>
      <c r="D121" s="470"/>
      <c r="E121" s="468" t="str">
        <f t="shared" si="44"/>
        <v/>
      </c>
      <c r="F121" s="469"/>
      <c r="G121" s="469"/>
      <c r="H121" s="470"/>
      <c r="I121" s="468">
        <f t="shared" si="45"/>
        <v>0</v>
      </c>
      <c r="J121" s="469"/>
      <c r="K121" s="470"/>
      <c r="L121" s="67" t="str">
        <f t="shared" si="46"/>
        <v/>
      </c>
      <c r="M121" s="17">
        <f t="shared" si="38"/>
        <v>0</v>
      </c>
      <c r="N121" s="70" t="e">
        <f t="shared" si="47"/>
        <v>#VALUE!</v>
      </c>
      <c r="R121" s="58">
        <f t="shared" si="39"/>
        <v>0</v>
      </c>
      <c r="S121" s="83" t="str">
        <f t="shared" si="40"/>
        <v/>
      </c>
      <c r="T121" s="58">
        <f t="shared" si="41"/>
        <v>0</v>
      </c>
      <c r="U121" s="58" t="str">
        <f t="shared" si="41"/>
        <v/>
      </c>
      <c r="V121" s="58"/>
      <c r="W121" s="58"/>
      <c r="X121" s="58">
        <f t="shared" si="42"/>
        <v>0</v>
      </c>
      <c r="Y121" s="144"/>
      <c r="Z121" s="144"/>
      <c r="AA121" s="144"/>
      <c r="AB121" s="144"/>
    </row>
    <row r="122" spans="1:28" ht="12" customHeight="1" x14ac:dyDescent="0.3">
      <c r="A122" s="497"/>
      <c r="B122" s="15">
        <v>11</v>
      </c>
      <c r="C122" s="468">
        <f t="shared" si="43"/>
        <v>0</v>
      </c>
      <c r="D122" s="470"/>
      <c r="E122" s="468" t="str">
        <f t="shared" si="44"/>
        <v/>
      </c>
      <c r="F122" s="469"/>
      <c r="G122" s="469"/>
      <c r="H122" s="470"/>
      <c r="I122" s="468">
        <f t="shared" si="45"/>
        <v>0</v>
      </c>
      <c r="J122" s="469"/>
      <c r="K122" s="470"/>
      <c r="L122" s="67" t="str">
        <f t="shared" si="46"/>
        <v/>
      </c>
      <c r="M122" s="17">
        <f t="shared" si="38"/>
        <v>0</v>
      </c>
      <c r="N122" s="70" t="e">
        <f t="shared" si="47"/>
        <v>#VALUE!</v>
      </c>
      <c r="R122" s="58">
        <f t="shared" si="39"/>
        <v>0</v>
      </c>
      <c r="S122" s="83" t="str">
        <f t="shared" si="40"/>
        <v/>
      </c>
      <c r="T122" s="58">
        <f t="shared" si="41"/>
        <v>0</v>
      </c>
      <c r="U122" s="58" t="str">
        <f t="shared" si="41"/>
        <v/>
      </c>
      <c r="V122" s="58"/>
      <c r="W122" s="58"/>
      <c r="X122" s="58">
        <f t="shared" si="42"/>
        <v>0</v>
      </c>
      <c r="Y122" s="144"/>
      <c r="Z122" s="144"/>
      <c r="AA122" s="144"/>
      <c r="AB122" s="144"/>
    </row>
    <row r="123" spans="1:28" ht="12" customHeight="1" x14ac:dyDescent="0.3">
      <c r="A123" s="497"/>
      <c r="B123" s="15">
        <v>12</v>
      </c>
      <c r="C123" s="468">
        <f t="shared" si="43"/>
        <v>0</v>
      </c>
      <c r="D123" s="470"/>
      <c r="E123" s="468" t="str">
        <f t="shared" si="44"/>
        <v/>
      </c>
      <c r="F123" s="469"/>
      <c r="G123" s="469"/>
      <c r="H123" s="470"/>
      <c r="I123" s="468">
        <f t="shared" si="45"/>
        <v>0</v>
      </c>
      <c r="J123" s="469"/>
      <c r="K123" s="470"/>
      <c r="L123" s="67" t="str">
        <f t="shared" si="46"/>
        <v/>
      </c>
      <c r="M123" s="17">
        <f t="shared" si="38"/>
        <v>0</v>
      </c>
      <c r="N123" s="70" t="e">
        <f t="shared" si="47"/>
        <v>#VALUE!</v>
      </c>
      <c r="R123" s="58">
        <f t="shared" si="39"/>
        <v>0</v>
      </c>
      <c r="S123" s="83" t="str">
        <f t="shared" si="40"/>
        <v/>
      </c>
      <c r="T123" s="58">
        <f t="shared" si="41"/>
        <v>0</v>
      </c>
      <c r="U123" s="58" t="str">
        <f t="shared" si="41"/>
        <v/>
      </c>
      <c r="V123" s="58"/>
      <c r="W123" s="58"/>
      <c r="X123" s="58">
        <f t="shared" si="42"/>
        <v>0</v>
      </c>
      <c r="Y123" s="144"/>
      <c r="Z123" s="144"/>
      <c r="AA123" s="144"/>
      <c r="AB123" s="144"/>
    </row>
    <row r="124" spans="1:28" ht="12" customHeight="1" x14ac:dyDescent="0.3">
      <c r="A124" s="497"/>
      <c r="B124" s="15">
        <v>13</v>
      </c>
      <c r="C124" s="468">
        <f t="shared" si="43"/>
        <v>0</v>
      </c>
      <c r="D124" s="470"/>
      <c r="E124" s="468" t="str">
        <f t="shared" si="44"/>
        <v/>
      </c>
      <c r="F124" s="469"/>
      <c r="G124" s="469"/>
      <c r="H124" s="470"/>
      <c r="I124" s="468">
        <f t="shared" si="45"/>
        <v>0</v>
      </c>
      <c r="J124" s="469"/>
      <c r="K124" s="470"/>
      <c r="L124" s="67" t="str">
        <f t="shared" si="46"/>
        <v/>
      </c>
      <c r="M124" s="17">
        <f t="shared" si="38"/>
        <v>0</v>
      </c>
      <c r="N124" s="70" t="e">
        <f t="shared" si="47"/>
        <v>#VALUE!</v>
      </c>
      <c r="R124" s="58">
        <f t="shared" si="39"/>
        <v>0</v>
      </c>
      <c r="S124" s="83" t="str">
        <f t="shared" si="40"/>
        <v/>
      </c>
      <c r="T124" s="58">
        <f t="shared" si="41"/>
        <v>0</v>
      </c>
      <c r="U124" s="58" t="str">
        <f t="shared" si="41"/>
        <v/>
      </c>
      <c r="V124" s="58"/>
      <c r="W124" s="58"/>
      <c r="X124" s="58">
        <f t="shared" si="42"/>
        <v>0</v>
      </c>
      <c r="Y124" s="144"/>
      <c r="Z124" s="144"/>
      <c r="AA124" s="144"/>
      <c r="AB124" s="144"/>
    </row>
    <row r="125" spans="1:28" ht="12" customHeight="1" x14ac:dyDescent="0.3">
      <c r="A125" s="497"/>
      <c r="B125" s="15">
        <v>14</v>
      </c>
      <c r="C125" s="468">
        <f t="shared" si="43"/>
        <v>0</v>
      </c>
      <c r="D125" s="470"/>
      <c r="E125" s="468" t="str">
        <f t="shared" si="44"/>
        <v/>
      </c>
      <c r="F125" s="469"/>
      <c r="G125" s="469"/>
      <c r="H125" s="470"/>
      <c r="I125" s="468">
        <f t="shared" si="45"/>
        <v>0</v>
      </c>
      <c r="J125" s="469"/>
      <c r="K125" s="470"/>
      <c r="L125" s="67" t="str">
        <f t="shared" si="46"/>
        <v/>
      </c>
      <c r="M125" s="17">
        <f t="shared" si="38"/>
        <v>0</v>
      </c>
      <c r="N125" s="70" t="e">
        <f t="shared" si="47"/>
        <v>#VALUE!</v>
      </c>
      <c r="R125" s="58">
        <f t="shared" si="39"/>
        <v>0</v>
      </c>
      <c r="S125" s="83" t="str">
        <f t="shared" si="40"/>
        <v/>
      </c>
      <c r="T125" s="58">
        <f t="shared" si="41"/>
        <v>0</v>
      </c>
      <c r="U125" s="58" t="str">
        <f t="shared" si="41"/>
        <v/>
      </c>
      <c r="V125" s="58"/>
      <c r="W125" s="58"/>
      <c r="X125" s="58">
        <f t="shared" si="42"/>
        <v>0</v>
      </c>
      <c r="Y125" s="144"/>
      <c r="Z125" s="144"/>
      <c r="AA125" s="144"/>
      <c r="AB125" s="144"/>
    </row>
    <row r="126" spans="1:28" ht="12" customHeight="1" x14ac:dyDescent="0.3">
      <c r="A126" s="497"/>
      <c r="B126" s="15">
        <v>15</v>
      </c>
      <c r="C126" s="468">
        <f t="shared" si="43"/>
        <v>0</v>
      </c>
      <c r="D126" s="470"/>
      <c r="E126" s="468" t="str">
        <f t="shared" si="44"/>
        <v/>
      </c>
      <c r="F126" s="469"/>
      <c r="G126" s="469"/>
      <c r="H126" s="470"/>
      <c r="I126" s="468">
        <f t="shared" si="45"/>
        <v>0</v>
      </c>
      <c r="J126" s="469"/>
      <c r="K126" s="470"/>
      <c r="L126" s="67" t="str">
        <f t="shared" si="46"/>
        <v/>
      </c>
      <c r="M126" s="17">
        <f t="shared" si="38"/>
        <v>0</v>
      </c>
      <c r="N126" s="70" t="e">
        <f t="shared" si="47"/>
        <v>#VALUE!</v>
      </c>
      <c r="R126" s="58">
        <f t="shared" si="39"/>
        <v>0</v>
      </c>
      <c r="S126" s="83" t="str">
        <f t="shared" si="40"/>
        <v/>
      </c>
      <c r="T126" s="58">
        <f t="shared" si="41"/>
        <v>0</v>
      </c>
      <c r="U126" s="58" t="str">
        <f t="shared" si="41"/>
        <v/>
      </c>
      <c r="V126" s="58"/>
      <c r="W126" s="58"/>
      <c r="X126" s="58">
        <f t="shared" si="42"/>
        <v>0</v>
      </c>
      <c r="Y126" s="144"/>
      <c r="Z126" s="144"/>
      <c r="AA126" s="144"/>
      <c r="AB126" s="144"/>
    </row>
    <row r="127" spans="1:28" ht="12" customHeight="1" x14ac:dyDescent="0.3">
      <c r="A127" s="497"/>
      <c r="B127" s="15">
        <v>16</v>
      </c>
      <c r="C127" s="468">
        <f t="shared" si="43"/>
        <v>0</v>
      </c>
      <c r="D127" s="470"/>
      <c r="E127" s="468" t="str">
        <f t="shared" si="44"/>
        <v/>
      </c>
      <c r="F127" s="469"/>
      <c r="G127" s="469"/>
      <c r="H127" s="470"/>
      <c r="I127" s="468">
        <f t="shared" si="45"/>
        <v>0</v>
      </c>
      <c r="J127" s="469"/>
      <c r="K127" s="470"/>
      <c r="L127" s="67" t="str">
        <f t="shared" si="46"/>
        <v/>
      </c>
      <c r="M127" s="17">
        <f t="shared" si="38"/>
        <v>0</v>
      </c>
      <c r="N127" s="70" t="e">
        <f t="shared" si="47"/>
        <v>#VALUE!</v>
      </c>
      <c r="R127" s="58">
        <f t="shared" si="39"/>
        <v>0</v>
      </c>
      <c r="S127" s="83" t="str">
        <f t="shared" si="40"/>
        <v/>
      </c>
      <c r="T127" s="58">
        <f t="shared" si="41"/>
        <v>0</v>
      </c>
      <c r="U127" s="58" t="str">
        <f t="shared" si="41"/>
        <v/>
      </c>
      <c r="V127" s="58"/>
      <c r="W127" s="58"/>
      <c r="X127" s="58">
        <f t="shared" si="42"/>
        <v>0</v>
      </c>
      <c r="Y127" s="144"/>
      <c r="Z127" s="144"/>
      <c r="AA127" s="144"/>
      <c r="AB127" s="144"/>
    </row>
    <row r="128" spans="1:28" ht="12" customHeight="1" x14ac:dyDescent="0.3">
      <c r="A128" s="497"/>
      <c r="B128" s="15">
        <v>17</v>
      </c>
      <c r="C128" s="468">
        <f t="shared" si="43"/>
        <v>0</v>
      </c>
      <c r="D128" s="470"/>
      <c r="E128" s="468" t="str">
        <f t="shared" si="44"/>
        <v/>
      </c>
      <c r="F128" s="469"/>
      <c r="G128" s="469"/>
      <c r="H128" s="470"/>
      <c r="I128" s="468">
        <f t="shared" si="45"/>
        <v>0</v>
      </c>
      <c r="J128" s="469"/>
      <c r="K128" s="470"/>
      <c r="L128" s="67" t="str">
        <f t="shared" si="46"/>
        <v/>
      </c>
      <c r="M128" s="17">
        <f t="shared" si="38"/>
        <v>0</v>
      </c>
      <c r="N128" s="70" t="e">
        <f t="shared" si="47"/>
        <v>#VALUE!</v>
      </c>
      <c r="R128" s="58">
        <f t="shared" si="39"/>
        <v>0</v>
      </c>
      <c r="S128" s="83" t="str">
        <f t="shared" si="40"/>
        <v/>
      </c>
      <c r="T128" s="58">
        <f t="shared" si="41"/>
        <v>0</v>
      </c>
      <c r="U128" s="58" t="str">
        <f t="shared" si="41"/>
        <v/>
      </c>
      <c r="V128" s="58"/>
      <c r="W128" s="58"/>
      <c r="X128" s="58">
        <f t="shared" si="42"/>
        <v>0</v>
      </c>
      <c r="Y128" s="144"/>
      <c r="Z128" s="144"/>
      <c r="AA128" s="144"/>
      <c r="AB128" s="144"/>
    </row>
    <row r="129" spans="1:28" ht="12" customHeight="1" x14ac:dyDescent="0.3">
      <c r="A129" s="497"/>
      <c r="B129" s="15">
        <v>18</v>
      </c>
      <c r="C129" s="468">
        <f t="shared" si="43"/>
        <v>0</v>
      </c>
      <c r="D129" s="470"/>
      <c r="E129" s="468" t="str">
        <f t="shared" si="44"/>
        <v/>
      </c>
      <c r="F129" s="469"/>
      <c r="G129" s="469"/>
      <c r="H129" s="470"/>
      <c r="I129" s="468">
        <f t="shared" si="45"/>
        <v>0</v>
      </c>
      <c r="J129" s="469"/>
      <c r="K129" s="470"/>
      <c r="L129" s="67" t="str">
        <f t="shared" si="46"/>
        <v/>
      </c>
      <c r="M129" s="17">
        <f t="shared" si="38"/>
        <v>0</v>
      </c>
      <c r="N129" s="70" t="e">
        <f t="shared" si="47"/>
        <v>#VALUE!</v>
      </c>
      <c r="R129" s="58">
        <f t="shared" si="39"/>
        <v>0</v>
      </c>
      <c r="S129" s="83" t="str">
        <f t="shared" si="40"/>
        <v/>
      </c>
      <c r="T129" s="58">
        <f t="shared" si="41"/>
        <v>0</v>
      </c>
      <c r="U129" s="58" t="str">
        <f t="shared" si="41"/>
        <v/>
      </c>
      <c r="V129" s="58"/>
      <c r="W129" s="58"/>
      <c r="X129" s="58">
        <f t="shared" si="42"/>
        <v>0</v>
      </c>
      <c r="Y129" s="144"/>
      <c r="Z129" s="144"/>
      <c r="AA129" s="144"/>
      <c r="AB129" s="144"/>
    </row>
    <row r="130" spans="1:28" ht="12" customHeight="1" x14ac:dyDescent="0.3">
      <c r="A130" s="497"/>
      <c r="B130" s="15">
        <v>19</v>
      </c>
      <c r="C130" s="468">
        <f t="shared" si="43"/>
        <v>0</v>
      </c>
      <c r="D130" s="470"/>
      <c r="E130" s="468" t="str">
        <f t="shared" si="44"/>
        <v/>
      </c>
      <c r="F130" s="469"/>
      <c r="G130" s="469"/>
      <c r="H130" s="470"/>
      <c r="I130" s="468">
        <f t="shared" si="45"/>
        <v>0</v>
      </c>
      <c r="J130" s="469"/>
      <c r="K130" s="470"/>
      <c r="L130" s="67" t="str">
        <f t="shared" si="46"/>
        <v/>
      </c>
      <c r="M130" s="17">
        <f t="shared" si="38"/>
        <v>0</v>
      </c>
      <c r="N130" s="70" t="e">
        <f t="shared" si="47"/>
        <v>#VALUE!</v>
      </c>
      <c r="R130" s="58">
        <f t="shared" si="39"/>
        <v>0</v>
      </c>
      <c r="S130" s="83" t="str">
        <f t="shared" si="40"/>
        <v/>
      </c>
      <c r="T130" s="58">
        <f t="shared" si="41"/>
        <v>0</v>
      </c>
      <c r="U130" s="58" t="str">
        <f t="shared" si="41"/>
        <v/>
      </c>
      <c r="V130" s="58"/>
      <c r="W130" s="58"/>
      <c r="X130" s="58">
        <f t="shared" si="42"/>
        <v>0</v>
      </c>
      <c r="Y130" s="144"/>
      <c r="Z130" s="144"/>
      <c r="AA130" s="144"/>
      <c r="AB130" s="144"/>
    </row>
    <row r="131" spans="1:28" ht="12" customHeight="1" x14ac:dyDescent="0.3">
      <c r="A131" s="497"/>
      <c r="B131" s="15">
        <v>20</v>
      </c>
      <c r="C131" s="468">
        <f t="shared" si="43"/>
        <v>0</v>
      </c>
      <c r="D131" s="470"/>
      <c r="E131" s="468" t="str">
        <f t="shared" si="44"/>
        <v/>
      </c>
      <c r="F131" s="469"/>
      <c r="G131" s="469"/>
      <c r="H131" s="470"/>
      <c r="I131" s="468">
        <f t="shared" si="45"/>
        <v>0</v>
      </c>
      <c r="J131" s="469"/>
      <c r="K131" s="470"/>
      <c r="L131" s="67" t="str">
        <f t="shared" si="46"/>
        <v/>
      </c>
      <c r="M131" s="17">
        <f t="shared" si="38"/>
        <v>0</v>
      </c>
      <c r="N131" s="70" t="e">
        <f t="shared" si="47"/>
        <v>#VALUE!</v>
      </c>
      <c r="R131" s="58">
        <f t="shared" si="39"/>
        <v>0</v>
      </c>
      <c r="S131" s="83" t="str">
        <f t="shared" si="40"/>
        <v/>
      </c>
      <c r="T131" s="58">
        <f t="shared" si="41"/>
        <v>0</v>
      </c>
      <c r="U131" s="58" t="str">
        <f t="shared" si="41"/>
        <v/>
      </c>
      <c r="V131" s="58"/>
      <c r="W131" s="58"/>
      <c r="X131" s="58">
        <f t="shared" si="42"/>
        <v>0</v>
      </c>
      <c r="Y131" s="144"/>
      <c r="Z131" s="144"/>
      <c r="AA131" s="144"/>
      <c r="AB131" s="144"/>
    </row>
    <row r="132" spans="1:28" ht="12" customHeight="1" x14ac:dyDescent="0.3">
      <c r="A132" s="497"/>
      <c r="B132" s="15">
        <v>21</v>
      </c>
      <c r="C132" s="468">
        <f t="shared" si="43"/>
        <v>0</v>
      </c>
      <c r="D132" s="470"/>
      <c r="E132" s="468" t="str">
        <f t="shared" si="44"/>
        <v/>
      </c>
      <c r="F132" s="469"/>
      <c r="G132" s="469"/>
      <c r="H132" s="470"/>
      <c r="I132" s="468">
        <f t="shared" si="45"/>
        <v>0</v>
      </c>
      <c r="J132" s="469"/>
      <c r="K132" s="470"/>
      <c r="L132" s="67" t="str">
        <f t="shared" si="46"/>
        <v/>
      </c>
      <c r="M132" s="17">
        <f t="shared" si="38"/>
        <v>0</v>
      </c>
      <c r="N132" s="70" t="e">
        <f t="shared" si="47"/>
        <v>#VALUE!</v>
      </c>
      <c r="R132" s="58">
        <f t="shared" si="39"/>
        <v>0</v>
      </c>
      <c r="S132" s="83" t="str">
        <f t="shared" si="40"/>
        <v/>
      </c>
      <c r="T132" s="58">
        <f t="shared" ref="T132:U151" si="48">IF($B132&lt;=$U$4,VLOOKUP($B132,ZEQUIP,T$110,FALSE),0)</f>
        <v>0</v>
      </c>
      <c r="U132" s="58" t="str">
        <f t="shared" si="48"/>
        <v/>
      </c>
      <c r="V132" s="58"/>
      <c r="W132" s="58"/>
      <c r="X132" s="58">
        <f t="shared" si="42"/>
        <v>0</v>
      </c>
      <c r="Y132" s="144"/>
      <c r="Z132" s="144"/>
      <c r="AA132" s="144"/>
      <c r="AB132" s="144"/>
    </row>
    <row r="133" spans="1:28" ht="12" customHeight="1" x14ac:dyDescent="0.3">
      <c r="A133" s="497"/>
      <c r="B133" s="15">
        <v>22</v>
      </c>
      <c r="C133" s="468">
        <f t="shared" si="43"/>
        <v>0</v>
      </c>
      <c r="D133" s="470"/>
      <c r="E133" s="468" t="str">
        <f t="shared" si="44"/>
        <v/>
      </c>
      <c r="F133" s="469"/>
      <c r="G133" s="469"/>
      <c r="H133" s="470"/>
      <c r="I133" s="468">
        <f t="shared" si="45"/>
        <v>0</v>
      </c>
      <c r="J133" s="469"/>
      <c r="K133" s="470"/>
      <c r="L133" s="67" t="str">
        <f t="shared" si="46"/>
        <v/>
      </c>
      <c r="M133" s="17">
        <f t="shared" si="38"/>
        <v>0</v>
      </c>
      <c r="N133" s="70" t="e">
        <f t="shared" si="47"/>
        <v>#VALUE!</v>
      </c>
      <c r="R133" s="58">
        <f t="shared" si="39"/>
        <v>0</v>
      </c>
      <c r="S133" s="83" t="str">
        <f t="shared" si="40"/>
        <v/>
      </c>
      <c r="T133" s="58">
        <f t="shared" si="48"/>
        <v>0</v>
      </c>
      <c r="U133" s="58" t="str">
        <f t="shared" si="48"/>
        <v/>
      </c>
      <c r="V133" s="58"/>
      <c r="W133" s="58"/>
      <c r="X133" s="58">
        <f t="shared" si="42"/>
        <v>0</v>
      </c>
      <c r="Y133" s="144"/>
      <c r="Z133" s="144"/>
      <c r="AA133" s="144"/>
      <c r="AB133" s="144"/>
    </row>
    <row r="134" spans="1:28" ht="12" customHeight="1" x14ac:dyDescent="0.3">
      <c r="A134" s="497"/>
      <c r="B134" s="15">
        <v>23</v>
      </c>
      <c r="C134" s="468">
        <f t="shared" si="43"/>
        <v>0</v>
      </c>
      <c r="D134" s="470"/>
      <c r="E134" s="468" t="str">
        <f t="shared" si="44"/>
        <v/>
      </c>
      <c r="F134" s="469"/>
      <c r="G134" s="469"/>
      <c r="H134" s="470"/>
      <c r="I134" s="468">
        <f t="shared" si="45"/>
        <v>0</v>
      </c>
      <c r="J134" s="469"/>
      <c r="K134" s="470"/>
      <c r="L134" s="67" t="str">
        <f t="shared" si="46"/>
        <v/>
      </c>
      <c r="M134" s="17">
        <f t="shared" si="38"/>
        <v>0</v>
      </c>
      <c r="N134" s="70" t="e">
        <f t="shared" si="47"/>
        <v>#VALUE!</v>
      </c>
      <c r="R134" s="58">
        <f t="shared" si="39"/>
        <v>0</v>
      </c>
      <c r="S134" s="83" t="str">
        <f t="shared" si="40"/>
        <v/>
      </c>
      <c r="T134" s="58">
        <f t="shared" si="48"/>
        <v>0</v>
      </c>
      <c r="U134" s="58" t="str">
        <f t="shared" si="48"/>
        <v/>
      </c>
      <c r="V134" s="58"/>
      <c r="W134" s="58"/>
      <c r="X134" s="58">
        <f t="shared" si="42"/>
        <v>0</v>
      </c>
      <c r="Y134" s="144"/>
      <c r="Z134" s="144"/>
      <c r="AA134" s="144"/>
      <c r="AB134" s="144"/>
    </row>
    <row r="135" spans="1:28" ht="12" customHeight="1" x14ac:dyDescent="0.3">
      <c r="A135" s="497"/>
      <c r="B135" s="15">
        <v>24</v>
      </c>
      <c r="C135" s="468">
        <f t="shared" si="43"/>
        <v>0</v>
      </c>
      <c r="D135" s="470"/>
      <c r="E135" s="468" t="str">
        <f t="shared" si="44"/>
        <v/>
      </c>
      <c r="F135" s="469"/>
      <c r="G135" s="469"/>
      <c r="H135" s="470"/>
      <c r="I135" s="468">
        <f t="shared" si="45"/>
        <v>0</v>
      </c>
      <c r="J135" s="469"/>
      <c r="K135" s="470"/>
      <c r="L135" s="67" t="str">
        <f t="shared" si="46"/>
        <v/>
      </c>
      <c r="M135" s="17">
        <f t="shared" si="38"/>
        <v>0</v>
      </c>
      <c r="N135" s="70" t="e">
        <f t="shared" si="47"/>
        <v>#VALUE!</v>
      </c>
      <c r="R135" s="58">
        <f t="shared" si="39"/>
        <v>0</v>
      </c>
      <c r="S135" s="83" t="str">
        <f t="shared" si="40"/>
        <v/>
      </c>
      <c r="T135" s="58">
        <f t="shared" si="48"/>
        <v>0</v>
      </c>
      <c r="U135" s="58" t="str">
        <f t="shared" si="48"/>
        <v/>
      </c>
      <c r="V135" s="58"/>
      <c r="W135" s="58"/>
      <c r="X135" s="58">
        <f t="shared" si="42"/>
        <v>0</v>
      </c>
      <c r="Y135" s="144"/>
      <c r="Z135" s="144"/>
      <c r="AA135" s="144"/>
      <c r="AB135" s="144"/>
    </row>
    <row r="136" spans="1:28" ht="12" customHeight="1" x14ac:dyDescent="0.3">
      <c r="A136" s="497"/>
      <c r="B136" s="15">
        <v>25</v>
      </c>
      <c r="C136" s="468">
        <f t="shared" si="43"/>
        <v>0</v>
      </c>
      <c r="D136" s="470"/>
      <c r="E136" s="468" t="str">
        <f t="shared" si="44"/>
        <v/>
      </c>
      <c r="F136" s="469"/>
      <c r="G136" s="469"/>
      <c r="H136" s="470"/>
      <c r="I136" s="468">
        <f t="shared" si="45"/>
        <v>0</v>
      </c>
      <c r="J136" s="469"/>
      <c r="K136" s="470"/>
      <c r="L136" s="67" t="str">
        <f t="shared" si="46"/>
        <v/>
      </c>
      <c r="M136" s="17">
        <f t="shared" si="38"/>
        <v>0</v>
      </c>
      <c r="N136" s="70" t="e">
        <f t="shared" si="47"/>
        <v>#VALUE!</v>
      </c>
      <c r="R136" s="58">
        <f t="shared" si="39"/>
        <v>0</v>
      </c>
      <c r="S136" s="83" t="str">
        <f t="shared" si="40"/>
        <v/>
      </c>
      <c r="T136" s="58">
        <f t="shared" si="48"/>
        <v>0</v>
      </c>
      <c r="U136" s="58" t="str">
        <f t="shared" si="48"/>
        <v/>
      </c>
      <c r="V136" s="58"/>
      <c r="W136" s="58"/>
      <c r="X136" s="58">
        <f t="shared" si="42"/>
        <v>0</v>
      </c>
      <c r="Y136" s="144"/>
      <c r="Z136" s="144"/>
      <c r="AA136" s="144"/>
      <c r="AB136" s="144"/>
    </row>
    <row r="137" spans="1:28" ht="12" customHeight="1" x14ac:dyDescent="0.3">
      <c r="A137" s="497"/>
      <c r="B137" s="15">
        <v>26</v>
      </c>
      <c r="C137" s="468">
        <f t="shared" si="43"/>
        <v>0</v>
      </c>
      <c r="D137" s="470"/>
      <c r="E137" s="468" t="str">
        <f t="shared" si="44"/>
        <v/>
      </c>
      <c r="F137" s="469"/>
      <c r="G137" s="469"/>
      <c r="H137" s="470"/>
      <c r="I137" s="468">
        <f t="shared" si="45"/>
        <v>0</v>
      </c>
      <c r="J137" s="469"/>
      <c r="K137" s="470"/>
      <c r="L137" s="67" t="str">
        <f t="shared" si="46"/>
        <v/>
      </c>
      <c r="M137" s="17">
        <f t="shared" si="38"/>
        <v>0</v>
      </c>
      <c r="N137" s="70" t="e">
        <f t="shared" si="47"/>
        <v>#VALUE!</v>
      </c>
      <c r="R137" s="58">
        <f t="shared" si="39"/>
        <v>0</v>
      </c>
      <c r="S137" s="83" t="str">
        <f t="shared" si="40"/>
        <v/>
      </c>
      <c r="T137" s="58">
        <f t="shared" si="48"/>
        <v>0</v>
      </c>
      <c r="U137" s="58" t="str">
        <f t="shared" si="48"/>
        <v/>
      </c>
      <c r="V137" s="58"/>
      <c r="W137" s="58"/>
      <c r="X137" s="58">
        <f t="shared" si="42"/>
        <v>0</v>
      </c>
      <c r="Y137" s="144"/>
      <c r="Z137" s="144"/>
      <c r="AA137" s="144"/>
      <c r="AB137" s="144"/>
    </row>
    <row r="138" spans="1:28" ht="12" customHeight="1" x14ac:dyDescent="0.3">
      <c r="A138" s="497"/>
      <c r="B138" s="15">
        <v>27</v>
      </c>
      <c r="C138" s="468">
        <f t="shared" si="43"/>
        <v>0</v>
      </c>
      <c r="D138" s="470"/>
      <c r="E138" s="468" t="str">
        <f t="shared" si="44"/>
        <v/>
      </c>
      <c r="F138" s="469"/>
      <c r="G138" s="469"/>
      <c r="H138" s="470"/>
      <c r="I138" s="468">
        <f t="shared" si="45"/>
        <v>0</v>
      </c>
      <c r="J138" s="469"/>
      <c r="K138" s="470"/>
      <c r="L138" s="67" t="str">
        <f t="shared" si="46"/>
        <v/>
      </c>
      <c r="M138" s="17">
        <f t="shared" si="38"/>
        <v>0</v>
      </c>
      <c r="N138" s="70" t="e">
        <f t="shared" si="47"/>
        <v>#VALUE!</v>
      </c>
      <c r="R138" s="58">
        <f t="shared" si="39"/>
        <v>0</v>
      </c>
      <c r="S138" s="83" t="str">
        <f t="shared" si="40"/>
        <v/>
      </c>
      <c r="T138" s="58">
        <f t="shared" si="48"/>
        <v>0</v>
      </c>
      <c r="U138" s="58" t="str">
        <f t="shared" si="48"/>
        <v/>
      </c>
      <c r="V138" s="58"/>
      <c r="W138" s="58"/>
      <c r="X138" s="58">
        <f t="shared" si="42"/>
        <v>0</v>
      </c>
      <c r="Y138" s="144"/>
      <c r="Z138" s="144"/>
      <c r="AA138" s="144"/>
      <c r="AB138" s="144"/>
    </row>
    <row r="139" spans="1:28" ht="12" customHeight="1" x14ac:dyDescent="0.3">
      <c r="A139" s="497"/>
      <c r="B139" s="15">
        <v>28</v>
      </c>
      <c r="C139" s="468">
        <f t="shared" si="43"/>
        <v>0</v>
      </c>
      <c r="D139" s="470"/>
      <c r="E139" s="468" t="str">
        <f t="shared" si="44"/>
        <v/>
      </c>
      <c r="F139" s="469"/>
      <c r="G139" s="469"/>
      <c r="H139" s="470"/>
      <c r="I139" s="468">
        <f t="shared" si="45"/>
        <v>0</v>
      </c>
      <c r="J139" s="469"/>
      <c r="K139" s="470"/>
      <c r="L139" s="67" t="str">
        <f t="shared" si="46"/>
        <v/>
      </c>
      <c r="M139" s="17">
        <f t="shared" si="38"/>
        <v>0</v>
      </c>
      <c r="N139" s="70" t="e">
        <f t="shared" si="47"/>
        <v>#VALUE!</v>
      </c>
      <c r="R139" s="58">
        <f t="shared" si="39"/>
        <v>0</v>
      </c>
      <c r="S139" s="83" t="str">
        <f t="shared" si="40"/>
        <v/>
      </c>
      <c r="T139" s="58">
        <f t="shared" si="48"/>
        <v>0</v>
      </c>
      <c r="U139" s="58" t="str">
        <f t="shared" si="48"/>
        <v/>
      </c>
      <c r="V139" s="58"/>
      <c r="W139" s="58"/>
      <c r="X139" s="58">
        <f t="shared" si="42"/>
        <v>0</v>
      </c>
      <c r="Y139" s="144"/>
      <c r="Z139" s="144"/>
      <c r="AA139" s="144"/>
      <c r="AB139" s="144"/>
    </row>
    <row r="140" spans="1:28" ht="12" customHeight="1" x14ac:dyDescent="0.3">
      <c r="A140" s="497"/>
      <c r="B140" s="15">
        <v>29</v>
      </c>
      <c r="C140" s="468">
        <f t="shared" si="43"/>
        <v>0</v>
      </c>
      <c r="D140" s="470"/>
      <c r="E140" s="468" t="str">
        <f t="shared" si="44"/>
        <v/>
      </c>
      <c r="F140" s="469"/>
      <c r="G140" s="469"/>
      <c r="H140" s="470"/>
      <c r="I140" s="468">
        <f t="shared" si="45"/>
        <v>0</v>
      </c>
      <c r="J140" s="469"/>
      <c r="K140" s="470"/>
      <c r="L140" s="67" t="str">
        <f t="shared" si="46"/>
        <v/>
      </c>
      <c r="M140" s="17">
        <f t="shared" si="38"/>
        <v>0</v>
      </c>
      <c r="N140" s="70" t="e">
        <f t="shared" si="47"/>
        <v>#VALUE!</v>
      </c>
      <c r="R140" s="58">
        <f t="shared" si="39"/>
        <v>0</v>
      </c>
      <c r="S140" s="83" t="str">
        <f t="shared" si="40"/>
        <v/>
      </c>
      <c r="T140" s="58">
        <f t="shared" si="48"/>
        <v>0</v>
      </c>
      <c r="U140" s="58" t="str">
        <f t="shared" si="48"/>
        <v/>
      </c>
      <c r="V140" s="58"/>
      <c r="W140" s="58"/>
      <c r="X140" s="58">
        <f t="shared" si="42"/>
        <v>0</v>
      </c>
      <c r="Y140" s="144"/>
      <c r="Z140" s="144"/>
      <c r="AA140" s="144"/>
      <c r="AB140" s="144"/>
    </row>
    <row r="141" spans="1:28" ht="12" customHeight="1" x14ac:dyDescent="0.3">
      <c r="A141" s="497"/>
      <c r="B141" s="15">
        <v>30</v>
      </c>
      <c r="C141" s="468">
        <f t="shared" si="43"/>
        <v>0</v>
      </c>
      <c r="D141" s="470"/>
      <c r="E141" s="468" t="str">
        <f t="shared" si="44"/>
        <v/>
      </c>
      <c r="F141" s="469"/>
      <c r="G141" s="469"/>
      <c r="H141" s="470"/>
      <c r="I141" s="468">
        <f t="shared" si="45"/>
        <v>0</v>
      </c>
      <c r="J141" s="469"/>
      <c r="K141" s="470"/>
      <c r="L141" s="67" t="str">
        <f t="shared" si="46"/>
        <v/>
      </c>
      <c r="M141" s="17">
        <f t="shared" si="38"/>
        <v>0</v>
      </c>
      <c r="N141" s="70" t="e">
        <f t="shared" si="47"/>
        <v>#VALUE!</v>
      </c>
      <c r="R141" s="58">
        <f t="shared" si="39"/>
        <v>0</v>
      </c>
      <c r="S141" s="83" t="str">
        <f t="shared" si="40"/>
        <v/>
      </c>
      <c r="T141" s="58">
        <f t="shared" si="48"/>
        <v>0</v>
      </c>
      <c r="U141" s="58" t="str">
        <f t="shared" si="48"/>
        <v/>
      </c>
      <c r="V141" s="58"/>
      <c r="W141" s="58"/>
      <c r="X141" s="58">
        <f t="shared" si="42"/>
        <v>0</v>
      </c>
      <c r="Y141" s="144"/>
      <c r="Z141" s="144"/>
      <c r="AA141" s="144"/>
      <c r="AB141" s="144"/>
    </row>
    <row r="142" spans="1:28" ht="12" customHeight="1" x14ac:dyDescent="0.3">
      <c r="A142" s="497"/>
      <c r="B142" s="15">
        <v>31</v>
      </c>
      <c r="C142" s="468">
        <f t="shared" si="43"/>
        <v>0</v>
      </c>
      <c r="D142" s="470"/>
      <c r="E142" s="468" t="str">
        <f t="shared" si="44"/>
        <v/>
      </c>
      <c r="F142" s="469"/>
      <c r="G142" s="469"/>
      <c r="H142" s="470"/>
      <c r="I142" s="468">
        <f t="shared" si="45"/>
        <v>0</v>
      </c>
      <c r="J142" s="469"/>
      <c r="K142" s="470"/>
      <c r="L142" s="67" t="str">
        <f t="shared" si="46"/>
        <v/>
      </c>
      <c r="M142" s="17">
        <f t="shared" si="38"/>
        <v>0</v>
      </c>
      <c r="N142" s="70" t="e">
        <f t="shared" si="47"/>
        <v>#VALUE!</v>
      </c>
      <c r="R142" s="58">
        <f t="shared" si="39"/>
        <v>0</v>
      </c>
      <c r="S142" s="83" t="str">
        <f t="shared" si="40"/>
        <v/>
      </c>
      <c r="T142" s="58">
        <f t="shared" si="48"/>
        <v>0</v>
      </c>
      <c r="U142" s="58" t="str">
        <f t="shared" si="48"/>
        <v/>
      </c>
      <c r="V142" s="58"/>
      <c r="W142" s="58"/>
      <c r="X142" s="58">
        <f t="shared" si="42"/>
        <v>0</v>
      </c>
      <c r="Y142" s="144"/>
      <c r="Z142" s="144"/>
      <c r="AA142" s="144"/>
      <c r="AB142" s="144"/>
    </row>
    <row r="143" spans="1:28" ht="12" customHeight="1" x14ac:dyDescent="0.3">
      <c r="A143" s="497"/>
      <c r="B143" s="15">
        <v>32</v>
      </c>
      <c r="C143" s="468">
        <f t="shared" si="43"/>
        <v>0</v>
      </c>
      <c r="D143" s="470"/>
      <c r="E143" s="468" t="str">
        <f t="shared" si="44"/>
        <v/>
      </c>
      <c r="F143" s="469"/>
      <c r="G143" s="469"/>
      <c r="H143" s="470"/>
      <c r="I143" s="468">
        <f t="shared" si="45"/>
        <v>0</v>
      </c>
      <c r="J143" s="469"/>
      <c r="K143" s="470"/>
      <c r="L143" s="67" t="str">
        <f t="shared" si="46"/>
        <v/>
      </c>
      <c r="M143" s="17">
        <f t="shared" si="38"/>
        <v>0</v>
      </c>
      <c r="N143" s="70" t="e">
        <f t="shared" si="47"/>
        <v>#VALUE!</v>
      </c>
      <c r="R143" s="58">
        <f t="shared" si="39"/>
        <v>0</v>
      </c>
      <c r="S143" s="83" t="str">
        <f t="shared" si="40"/>
        <v/>
      </c>
      <c r="T143" s="58">
        <f t="shared" si="48"/>
        <v>0</v>
      </c>
      <c r="U143" s="58" t="str">
        <f t="shared" si="48"/>
        <v/>
      </c>
      <c r="V143" s="58"/>
      <c r="W143" s="58"/>
      <c r="X143" s="58">
        <f t="shared" si="42"/>
        <v>0</v>
      </c>
      <c r="Y143" s="144"/>
      <c r="Z143" s="144"/>
      <c r="AA143" s="144"/>
      <c r="AB143" s="144"/>
    </row>
    <row r="144" spans="1:28" ht="12" customHeight="1" x14ac:dyDescent="0.3">
      <c r="A144" s="497"/>
      <c r="B144" s="15">
        <v>33</v>
      </c>
      <c r="C144" s="468">
        <f t="shared" si="43"/>
        <v>0</v>
      </c>
      <c r="D144" s="470"/>
      <c r="E144" s="468" t="str">
        <f t="shared" si="44"/>
        <v/>
      </c>
      <c r="F144" s="469"/>
      <c r="G144" s="469"/>
      <c r="H144" s="470"/>
      <c r="I144" s="468">
        <f t="shared" si="45"/>
        <v>0</v>
      </c>
      <c r="J144" s="469"/>
      <c r="K144" s="470"/>
      <c r="L144" s="67" t="str">
        <f t="shared" si="46"/>
        <v/>
      </c>
      <c r="M144" s="17">
        <f t="shared" si="38"/>
        <v>0</v>
      </c>
      <c r="N144" s="70" t="e">
        <f t="shared" si="47"/>
        <v>#VALUE!</v>
      </c>
      <c r="R144" s="58">
        <f t="shared" ref="R144:R161" si="49">IF($B144&lt;=$U$4,VLOOKUP($B144,ZEQUIP,R$110,FALSE),0)</f>
        <v>0</v>
      </c>
      <c r="S144" s="83" t="str">
        <f t="shared" ref="S144:S161" si="50">IF(R144=$Y$4,Y37,IF($B144&lt;=$U$4,VLOOKUP($B144,ZEQUIP,S$110,FALSE),0))</f>
        <v/>
      </c>
      <c r="T144" s="58">
        <f t="shared" si="48"/>
        <v>0</v>
      </c>
      <c r="U144" s="58" t="str">
        <f t="shared" si="48"/>
        <v/>
      </c>
      <c r="V144" s="58"/>
      <c r="W144" s="58"/>
      <c r="X144" s="58">
        <f t="shared" ref="X144:X161" si="51">IF($B144&lt;=$U$4,VLOOKUP($B144,ZEQUIP,X$110,FALSE),0)</f>
        <v>0</v>
      </c>
      <c r="Y144" s="144"/>
      <c r="Z144" s="144"/>
      <c r="AA144" s="144"/>
      <c r="AB144" s="144"/>
    </row>
    <row r="145" spans="1:28" ht="12" customHeight="1" x14ac:dyDescent="0.3">
      <c r="A145" s="497"/>
      <c r="B145" s="15">
        <v>34</v>
      </c>
      <c r="C145" s="468">
        <f t="shared" si="43"/>
        <v>0</v>
      </c>
      <c r="D145" s="470"/>
      <c r="E145" s="468" t="str">
        <f t="shared" si="44"/>
        <v/>
      </c>
      <c r="F145" s="469"/>
      <c r="G145" s="469"/>
      <c r="H145" s="470"/>
      <c r="I145" s="468">
        <f t="shared" si="45"/>
        <v>0</v>
      </c>
      <c r="J145" s="469"/>
      <c r="K145" s="470"/>
      <c r="L145" s="67" t="str">
        <f t="shared" si="46"/>
        <v/>
      </c>
      <c r="M145" s="17">
        <f t="shared" si="38"/>
        <v>0</v>
      </c>
      <c r="N145" s="70" t="e">
        <f t="shared" si="47"/>
        <v>#VALUE!</v>
      </c>
      <c r="R145" s="58">
        <f t="shared" si="49"/>
        <v>0</v>
      </c>
      <c r="S145" s="83" t="str">
        <f t="shared" si="50"/>
        <v/>
      </c>
      <c r="T145" s="58">
        <f t="shared" si="48"/>
        <v>0</v>
      </c>
      <c r="U145" s="58" t="str">
        <f t="shared" si="48"/>
        <v/>
      </c>
      <c r="V145" s="58"/>
      <c r="W145" s="58"/>
      <c r="X145" s="58">
        <f t="shared" si="51"/>
        <v>0</v>
      </c>
      <c r="Y145" s="144"/>
      <c r="Z145" s="144"/>
      <c r="AA145" s="144"/>
      <c r="AB145" s="144"/>
    </row>
    <row r="146" spans="1:28" ht="12" customHeight="1" x14ac:dyDescent="0.3">
      <c r="A146" s="497"/>
      <c r="B146" s="15">
        <v>35</v>
      </c>
      <c r="C146" s="468">
        <f t="shared" si="43"/>
        <v>0</v>
      </c>
      <c r="D146" s="470"/>
      <c r="E146" s="468" t="str">
        <f t="shared" si="44"/>
        <v/>
      </c>
      <c r="F146" s="469"/>
      <c r="G146" s="469"/>
      <c r="H146" s="470"/>
      <c r="I146" s="468">
        <f t="shared" si="45"/>
        <v>0</v>
      </c>
      <c r="J146" s="469"/>
      <c r="K146" s="470"/>
      <c r="L146" s="67" t="str">
        <f t="shared" si="46"/>
        <v/>
      </c>
      <c r="M146" s="17">
        <f t="shared" si="38"/>
        <v>0</v>
      </c>
      <c r="N146" s="70" t="e">
        <f t="shared" si="47"/>
        <v>#VALUE!</v>
      </c>
      <c r="R146" s="58">
        <f t="shared" si="49"/>
        <v>0</v>
      </c>
      <c r="S146" s="83" t="str">
        <f t="shared" si="50"/>
        <v/>
      </c>
      <c r="T146" s="58">
        <f t="shared" si="48"/>
        <v>0</v>
      </c>
      <c r="U146" s="58" t="str">
        <f t="shared" si="48"/>
        <v/>
      </c>
      <c r="V146" s="58"/>
      <c r="W146" s="58"/>
      <c r="X146" s="58">
        <f t="shared" si="51"/>
        <v>0</v>
      </c>
      <c r="Y146" s="144"/>
      <c r="Z146" s="144"/>
      <c r="AA146" s="144"/>
      <c r="AB146" s="144"/>
    </row>
    <row r="147" spans="1:28" ht="12" customHeight="1" x14ac:dyDescent="0.3">
      <c r="A147" s="497"/>
      <c r="B147" s="15">
        <v>36</v>
      </c>
      <c r="C147" s="468">
        <f t="shared" si="43"/>
        <v>0</v>
      </c>
      <c r="D147" s="470"/>
      <c r="E147" s="468" t="str">
        <f t="shared" si="44"/>
        <v/>
      </c>
      <c r="F147" s="469"/>
      <c r="G147" s="469"/>
      <c r="H147" s="470"/>
      <c r="I147" s="468">
        <f t="shared" si="45"/>
        <v>0</v>
      </c>
      <c r="J147" s="469"/>
      <c r="K147" s="470"/>
      <c r="L147" s="67" t="str">
        <f t="shared" si="46"/>
        <v/>
      </c>
      <c r="M147" s="17">
        <f t="shared" si="38"/>
        <v>0</v>
      </c>
      <c r="N147" s="70" t="e">
        <f t="shared" si="47"/>
        <v>#VALUE!</v>
      </c>
      <c r="R147" s="58">
        <f t="shared" si="49"/>
        <v>0</v>
      </c>
      <c r="S147" s="83" t="str">
        <f t="shared" si="50"/>
        <v/>
      </c>
      <c r="T147" s="58">
        <f t="shared" si="48"/>
        <v>0</v>
      </c>
      <c r="U147" s="58" t="str">
        <f t="shared" si="48"/>
        <v/>
      </c>
      <c r="V147" s="58"/>
      <c r="W147" s="58"/>
      <c r="X147" s="58">
        <f t="shared" si="51"/>
        <v>0</v>
      </c>
      <c r="Y147" s="144"/>
      <c r="Z147" s="144"/>
      <c r="AA147" s="144"/>
      <c r="AB147" s="144"/>
    </row>
    <row r="148" spans="1:28" ht="12" customHeight="1" x14ac:dyDescent="0.3">
      <c r="A148" s="497"/>
      <c r="B148" s="15">
        <v>37</v>
      </c>
      <c r="C148" s="468">
        <f t="shared" si="43"/>
        <v>0</v>
      </c>
      <c r="D148" s="470"/>
      <c r="E148" s="468" t="str">
        <f t="shared" si="44"/>
        <v/>
      </c>
      <c r="F148" s="469"/>
      <c r="G148" s="469"/>
      <c r="H148" s="470"/>
      <c r="I148" s="468">
        <f t="shared" si="45"/>
        <v>0</v>
      </c>
      <c r="J148" s="469"/>
      <c r="K148" s="470"/>
      <c r="L148" s="67" t="str">
        <f t="shared" si="46"/>
        <v/>
      </c>
      <c r="M148" s="17">
        <f t="shared" si="38"/>
        <v>0</v>
      </c>
      <c r="N148" s="70" t="e">
        <f t="shared" si="47"/>
        <v>#VALUE!</v>
      </c>
      <c r="R148" s="58">
        <f t="shared" si="49"/>
        <v>0</v>
      </c>
      <c r="S148" s="83" t="str">
        <f t="shared" si="50"/>
        <v/>
      </c>
      <c r="T148" s="58">
        <f t="shared" si="48"/>
        <v>0</v>
      </c>
      <c r="U148" s="58" t="str">
        <f t="shared" si="48"/>
        <v/>
      </c>
      <c r="V148" s="58"/>
      <c r="W148" s="58"/>
      <c r="X148" s="58">
        <f t="shared" si="51"/>
        <v>0</v>
      </c>
      <c r="Y148" s="144"/>
      <c r="Z148" s="144"/>
      <c r="AA148" s="144"/>
      <c r="AB148" s="144"/>
    </row>
    <row r="149" spans="1:28" ht="12" customHeight="1" x14ac:dyDescent="0.3">
      <c r="A149" s="497"/>
      <c r="B149" s="15">
        <v>38</v>
      </c>
      <c r="C149" s="468">
        <f t="shared" si="43"/>
        <v>0</v>
      </c>
      <c r="D149" s="470"/>
      <c r="E149" s="468" t="str">
        <f t="shared" si="44"/>
        <v/>
      </c>
      <c r="F149" s="469"/>
      <c r="G149" s="469"/>
      <c r="H149" s="470"/>
      <c r="I149" s="468">
        <f t="shared" si="45"/>
        <v>0</v>
      </c>
      <c r="J149" s="469"/>
      <c r="K149" s="470"/>
      <c r="L149" s="67" t="str">
        <f t="shared" si="46"/>
        <v/>
      </c>
      <c r="M149" s="17">
        <f t="shared" si="38"/>
        <v>0</v>
      </c>
      <c r="N149" s="70" t="e">
        <f t="shared" si="47"/>
        <v>#VALUE!</v>
      </c>
      <c r="R149" s="58">
        <f t="shared" si="49"/>
        <v>0</v>
      </c>
      <c r="S149" s="83" t="str">
        <f t="shared" si="50"/>
        <v/>
      </c>
      <c r="T149" s="58">
        <f t="shared" si="48"/>
        <v>0</v>
      </c>
      <c r="U149" s="58" t="str">
        <f t="shared" si="48"/>
        <v/>
      </c>
      <c r="V149" s="58"/>
      <c r="W149" s="58"/>
      <c r="X149" s="58">
        <f t="shared" si="51"/>
        <v>0</v>
      </c>
      <c r="Y149" s="144"/>
      <c r="Z149" s="144"/>
      <c r="AA149" s="144"/>
      <c r="AB149" s="144"/>
    </row>
    <row r="150" spans="1:28" ht="12" customHeight="1" x14ac:dyDescent="0.3">
      <c r="A150" s="497"/>
      <c r="B150" s="15">
        <v>39</v>
      </c>
      <c r="C150" s="468">
        <f t="shared" si="43"/>
        <v>0</v>
      </c>
      <c r="D150" s="470"/>
      <c r="E150" s="468" t="str">
        <f t="shared" si="44"/>
        <v/>
      </c>
      <c r="F150" s="469"/>
      <c r="G150" s="469"/>
      <c r="H150" s="470"/>
      <c r="I150" s="468">
        <f t="shared" si="45"/>
        <v>0</v>
      </c>
      <c r="J150" s="469"/>
      <c r="K150" s="470"/>
      <c r="L150" s="67" t="str">
        <f t="shared" si="46"/>
        <v/>
      </c>
      <c r="M150" s="17">
        <f t="shared" si="38"/>
        <v>0</v>
      </c>
      <c r="N150" s="70" t="e">
        <f t="shared" si="47"/>
        <v>#VALUE!</v>
      </c>
      <c r="R150" s="58">
        <f t="shared" si="49"/>
        <v>0</v>
      </c>
      <c r="S150" s="83" t="str">
        <f t="shared" si="50"/>
        <v/>
      </c>
      <c r="T150" s="58">
        <f t="shared" si="48"/>
        <v>0</v>
      </c>
      <c r="U150" s="58" t="str">
        <f t="shared" si="48"/>
        <v/>
      </c>
      <c r="V150" s="58"/>
      <c r="W150" s="58"/>
      <c r="X150" s="58">
        <f t="shared" si="51"/>
        <v>0</v>
      </c>
      <c r="Y150" s="144"/>
      <c r="Z150" s="144"/>
      <c r="AA150" s="144"/>
      <c r="AB150" s="144"/>
    </row>
    <row r="151" spans="1:28" ht="12" customHeight="1" x14ac:dyDescent="0.3">
      <c r="A151" s="497"/>
      <c r="B151" s="15">
        <v>40</v>
      </c>
      <c r="C151" s="468">
        <f t="shared" si="43"/>
        <v>0</v>
      </c>
      <c r="D151" s="470"/>
      <c r="E151" s="468" t="str">
        <f t="shared" si="44"/>
        <v/>
      </c>
      <c r="F151" s="469"/>
      <c r="G151" s="469"/>
      <c r="H151" s="470"/>
      <c r="I151" s="468">
        <f t="shared" si="45"/>
        <v>0</v>
      </c>
      <c r="J151" s="469"/>
      <c r="K151" s="470"/>
      <c r="L151" s="67" t="str">
        <f t="shared" si="46"/>
        <v/>
      </c>
      <c r="M151" s="17">
        <f t="shared" si="38"/>
        <v>0</v>
      </c>
      <c r="N151" s="70" t="e">
        <f t="shared" si="47"/>
        <v>#VALUE!</v>
      </c>
      <c r="R151" s="58">
        <f t="shared" si="49"/>
        <v>0</v>
      </c>
      <c r="S151" s="83" t="str">
        <f t="shared" si="50"/>
        <v/>
      </c>
      <c r="T151" s="58">
        <f t="shared" si="48"/>
        <v>0</v>
      </c>
      <c r="U151" s="58" t="str">
        <f t="shared" si="48"/>
        <v/>
      </c>
      <c r="V151" s="58"/>
      <c r="W151" s="58"/>
      <c r="X151" s="58">
        <f t="shared" si="51"/>
        <v>0</v>
      </c>
      <c r="Y151" s="144"/>
      <c r="Z151" s="144"/>
      <c r="AA151" s="144"/>
      <c r="AB151" s="144"/>
    </row>
    <row r="152" spans="1:28" ht="12" customHeight="1" x14ac:dyDescent="0.3">
      <c r="A152" s="497"/>
      <c r="B152" s="15">
        <v>41</v>
      </c>
      <c r="C152" s="468">
        <f t="shared" si="43"/>
        <v>0</v>
      </c>
      <c r="D152" s="470"/>
      <c r="E152" s="468" t="str">
        <f t="shared" si="44"/>
        <v/>
      </c>
      <c r="F152" s="469"/>
      <c r="G152" s="469"/>
      <c r="H152" s="470"/>
      <c r="I152" s="468">
        <f t="shared" si="45"/>
        <v>0</v>
      </c>
      <c r="J152" s="469"/>
      <c r="K152" s="470"/>
      <c r="L152" s="67" t="str">
        <f t="shared" si="46"/>
        <v/>
      </c>
      <c r="M152" s="17">
        <f t="shared" si="38"/>
        <v>0</v>
      </c>
      <c r="N152" s="70" t="e">
        <f t="shared" si="47"/>
        <v>#VALUE!</v>
      </c>
      <c r="R152" s="58">
        <f t="shared" si="49"/>
        <v>0</v>
      </c>
      <c r="S152" s="83" t="str">
        <f t="shared" si="50"/>
        <v/>
      </c>
      <c r="T152" s="58">
        <f t="shared" ref="T152:U161" si="52">IF($B152&lt;=$U$4,VLOOKUP($B152,ZEQUIP,T$110,FALSE),0)</f>
        <v>0</v>
      </c>
      <c r="U152" s="58" t="str">
        <f t="shared" si="52"/>
        <v/>
      </c>
      <c r="V152" s="58"/>
      <c r="W152" s="58"/>
      <c r="X152" s="58">
        <f t="shared" si="51"/>
        <v>0</v>
      </c>
      <c r="Y152" s="144"/>
      <c r="Z152" s="144"/>
      <c r="AA152" s="144"/>
      <c r="AB152" s="144"/>
    </row>
    <row r="153" spans="1:28" ht="12" customHeight="1" x14ac:dyDescent="0.3">
      <c r="A153" s="497"/>
      <c r="B153" s="15">
        <v>42</v>
      </c>
      <c r="C153" s="468">
        <f t="shared" si="43"/>
        <v>0</v>
      </c>
      <c r="D153" s="470"/>
      <c r="E153" s="468" t="str">
        <f t="shared" si="44"/>
        <v/>
      </c>
      <c r="F153" s="469"/>
      <c r="G153" s="469"/>
      <c r="H153" s="470"/>
      <c r="I153" s="468">
        <f t="shared" si="45"/>
        <v>0</v>
      </c>
      <c r="J153" s="469"/>
      <c r="K153" s="470"/>
      <c r="L153" s="67" t="str">
        <f t="shared" si="46"/>
        <v/>
      </c>
      <c r="M153" s="17">
        <f t="shared" si="38"/>
        <v>0</v>
      </c>
      <c r="N153" s="70" t="e">
        <f t="shared" si="47"/>
        <v>#VALUE!</v>
      </c>
      <c r="R153" s="58">
        <f t="shared" si="49"/>
        <v>0</v>
      </c>
      <c r="S153" s="83" t="str">
        <f t="shared" si="50"/>
        <v/>
      </c>
      <c r="T153" s="58">
        <f t="shared" si="52"/>
        <v>0</v>
      </c>
      <c r="U153" s="58" t="str">
        <f t="shared" si="52"/>
        <v/>
      </c>
      <c r="V153" s="58"/>
      <c r="W153" s="58"/>
      <c r="X153" s="58">
        <f t="shared" si="51"/>
        <v>0</v>
      </c>
      <c r="Y153" s="144"/>
      <c r="Z153" s="144"/>
      <c r="AA153" s="144"/>
      <c r="AB153" s="144"/>
    </row>
    <row r="154" spans="1:28" ht="12" customHeight="1" x14ac:dyDescent="0.3">
      <c r="A154" s="497"/>
      <c r="B154" s="15">
        <v>43</v>
      </c>
      <c r="C154" s="468">
        <f t="shared" si="43"/>
        <v>0</v>
      </c>
      <c r="D154" s="470"/>
      <c r="E154" s="468" t="str">
        <f t="shared" si="44"/>
        <v/>
      </c>
      <c r="F154" s="469"/>
      <c r="G154" s="469"/>
      <c r="H154" s="470"/>
      <c r="I154" s="468">
        <f t="shared" si="45"/>
        <v>0</v>
      </c>
      <c r="J154" s="469"/>
      <c r="K154" s="470"/>
      <c r="L154" s="67" t="str">
        <f t="shared" si="46"/>
        <v/>
      </c>
      <c r="M154" s="17">
        <f t="shared" si="38"/>
        <v>0</v>
      </c>
      <c r="N154" s="70" t="e">
        <f t="shared" si="47"/>
        <v>#VALUE!</v>
      </c>
      <c r="R154" s="58">
        <f t="shared" si="49"/>
        <v>0</v>
      </c>
      <c r="S154" s="83" t="str">
        <f t="shared" si="50"/>
        <v/>
      </c>
      <c r="T154" s="58">
        <f t="shared" si="52"/>
        <v>0</v>
      </c>
      <c r="U154" s="58" t="str">
        <f t="shared" si="52"/>
        <v/>
      </c>
      <c r="V154" s="58"/>
      <c r="W154" s="58"/>
      <c r="X154" s="58">
        <f t="shared" si="51"/>
        <v>0</v>
      </c>
      <c r="Y154" s="144"/>
      <c r="Z154" s="144"/>
      <c r="AA154" s="144"/>
      <c r="AB154" s="144"/>
    </row>
    <row r="155" spans="1:28" ht="12" customHeight="1" x14ac:dyDescent="0.3">
      <c r="A155" s="497"/>
      <c r="B155" s="15">
        <v>44</v>
      </c>
      <c r="C155" s="468">
        <f t="shared" si="43"/>
        <v>0</v>
      </c>
      <c r="D155" s="470"/>
      <c r="E155" s="468" t="str">
        <f t="shared" si="44"/>
        <v/>
      </c>
      <c r="F155" s="469"/>
      <c r="G155" s="469"/>
      <c r="H155" s="470"/>
      <c r="I155" s="468">
        <f t="shared" si="45"/>
        <v>0</v>
      </c>
      <c r="J155" s="469"/>
      <c r="K155" s="470"/>
      <c r="L155" s="67" t="str">
        <f t="shared" si="46"/>
        <v/>
      </c>
      <c r="M155" s="17">
        <f t="shared" si="38"/>
        <v>0</v>
      </c>
      <c r="N155" s="70" t="e">
        <f t="shared" si="47"/>
        <v>#VALUE!</v>
      </c>
      <c r="R155" s="58">
        <f t="shared" si="49"/>
        <v>0</v>
      </c>
      <c r="S155" s="83" t="str">
        <f t="shared" si="50"/>
        <v/>
      </c>
      <c r="T155" s="58">
        <f t="shared" si="52"/>
        <v>0</v>
      </c>
      <c r="U155" s="58" t="str">
        <f t="shared" si="52"/>
        <v/>
      </c>
      <c r="V155" s="58"/>
      <c r="W155" s="58"/>
      <c r="X155" s="58">
        <f t="shared" si="51"/>
        <v>0</v>
      </c>
      <c r="Y155" s="144"/>
      <c r="Z155" s="144"/>
      <c r="AA155" s="144"/>
      <c r="AB155" s="144"/>
    </row>
    <row r="156" spans="1:28" ht="12" customHeight="1" x14ac:dyDescent="0.3">
      <c r="A156" s="497"/>
      <c r="B156" s="15">
        <v>45</v>
      </c>
      <c r="C156" s="468">
        <f t="shared" si="43"/>
        <v>0</v>
      </c>
      <c r="D156" s="470"/>
      <c r="E156" s="468" t="str">
        <f t="shared" si="44"/>
        <v/>
      </c>
      <c r="F156" s="469"/>
      <c r="G156" s="469"/>
      <c r="H156" s="470"/>
      <c r="I156" s="468">
        <f t="shared" si="45"/>
        <v>0</v>
      </c>
      <c r="J156" s="469"/>
      <c r="K156" s="470"/>
      <c r="L156" s="67" t="str">
        <f t="shared" si="46"/>
        <v/>
      </c>
      <c r="M156" s="17">
        <f t="shared" si="38"/>
        <v>0</v>
      </c>
      <c r="N156" s="70" t="e">
        <f t="shared" si="47"/>
        <v>#VALUE!</v>
      </c>
      <c r="R156" s="58">
        <f t="shared" si="49"/>
        <v>0</v>
      </c>
      <c r="S156" s="83" t="str">
        <f t="shared" si="50"/>
        <v/>
      </c>
      <c r="T156" s="58">
        <f t="shared" si="52"/>
        <v>0</v>
      </c>
      <c r="U156" s="58" t="str">
        <f t="shared" si="52"/>
        <v/>
      </c>
      <c r="V156" s="58"/>
      <c r="W156" s="58"/>
      <c r="X156" s="58">
        <f t="shared" si="51"/>
        <v>0</v>
      </c>
      <c r="Y156" s="144"/>
      <c r="Z156" s="144"/>
      <c r="AA156" s="144"/>
      <c r="AB156" s="144"/>
    </row>
    <row r="157" spans="1:28" ht="12" customHeight="1" x14ac:dyDescent="0.3">
      <c r="A157" s="497"/>
      <c r="B157" s="15">
        <v>46</v>
      </c>
      <c r="C157" s="468">
        <f t="shared" si="43"/>
        <v>0</v>
      </c>
      <c r="D157" s="470"/>
      <c r="E157" s="468" t="str">
        <f t="shared" si="44"/>
        <v/>
      </c>
      <c r="F157" s="469"/>
      <c r="G157" s="469"/>
      <c r="H157" s="470"/>
      <c r="I157" s="468">
        <f t="shared" si="45"/>
        <v>0</v>
      </c>
      <c r="J157" s="469"/>
      <c r="K157" s="470"/>
      <c r="L157" s="67" t="str">
        <f t="shared" si="46"/>
        <v/>
      </c>
      <c r="M157" s="17">
        <f t="shared" si="38"/>
        <v>0</v>
      </c>
      <c r="N157" s="70" t="e">
        <f t="shared" si="47"/>
        <v>#VALUE!</v>
      </c>
      <c r="R157" s="58">
        <f t="shared" si="49"/>
        <v>0</v>
      </c>
      <c r="S157" s="83" t="str">
        <f t="shared" si="50"/>
        <v/>
      </c>
      <c r="T157" s="58">
        <f t="shared" si="52"/>
        <v>0</v>
      </c>
      <c r="U157" s="58" t="str">
        <f t="shared" si="52"/>
        <v/>
      </c>
      <c r="V157" s="58"/>
      <c r="W157" s="58"/>
      <c r="X157" s="58">
        <f t="shared" si="51"/>
        <v>0</v>
      </c>
      <c r="Y157" s="144"/>
      <c r="Z157" s="144"/>
      <c r="AA157" s="144"/>
      <c r="AB157" s="144"/>
    </row>
    <row r="158" spans="1:28" ht="12" customHeight="1" x14ac:dyDescent="0.3">
      <c r="A158" s="497"/>
      <c r="B158" s="15">
        <v>47</v>
      </c>
      <c r="C158" s="468">
        <f t="shared" si="43"/>
        <v>0</v>
      </c>
      <c r="D158" s="470"/>
      <c r="E158" s="468" t="str">
        <f t="shared" si="44"/>
        <v/>
      </c>
      <c r="F158" s="469"/>
      <c r="G158" s="469"/>
      <c r="H158" s="470"/>
      <c r="I158" s="468">
        <f t="shared" si="45"/>
        <v>0</v>
      </c>
      <c r="J158" s="469"/>
      <c r="K158" s="470"/>
      <c r="L158" s="67" t="str">
        <f t="shared" si="46"/>
        <v/>
      </c>
      <c r="M158" s="17">
        <f t="shared" si="38"/>
        <v>0</v>
      </c>
      <c r="N158" s="70" t="e">
        <f t="shared" si="47"/>
        <v>#VALUE!</v>
      </c>
      <c r="R158" s="58">
        <f t="shared" si="49"/>
        <v>0</v>
      </c>
      <c r="S158" s="83" t="str">
        <f t="shared" si="50"/>
        <v/>
      </c>
      <c r="T158" s="58">
        <f t="shared" si="52"/>
        <v>0</v>
      </c>
      <c r="U158" s="58" t="str">
        <f t="shared" si="52"/>
        <v/>
      </c>
      <c r="V158" s="58"/>
      <c r="W158" s="58"/>
      <c r="X158" s="58">
        <f t="shared" si="51"/>
        <v>0</v>
      </c>
      <c r="Y158" s="144"/>
      <c r="Z158" s="144"/>
      <c r="AA158" s="144"/>
      <c r="AB158" s="144"/>
    </row>
    <row r="159" spans="1:28" ht="12" customHeight="1" x14ac:dyDescent="0.3">
      <c r="A159" s="497"/>
      <c r="B159" s="15">
        <v>48</v>
      </c>
      <c r="C159" s="468">
        <f t="shared" si="43"/>
        <v>0</v>
      </c>
      <c r="D159" s="470"/>
      <c r="E159" s="468" t="str">
        <f t="shared" si="44"/>
        <v/>
      </c>
      <c r="F159" s="469"/>
      <c r="G159" s="469"/>
      <c r="H159" s="470"/>
      <c r="I159" s="468">
        <f t="shared" si="45"/>
        <v>0</v>
      </c>
      <c r="J159" s="469"/>
      <c r="K159" s="470"/>
      <c r="L159" s="67" t="str">
        <f t="shared" si="46"/>
        <v/>
      </c>
      <c r="M159" s="17">
        <f t="shared" si="38"/>
        <v>0</v>
      </c>
      <c r="N159" s="70" t="e">
        <f t="shared" si="47"/>
        <v>#VALUE!</v>
      </c>
      <c r="R159" s="58">
        <f t="shared" si="49"/>
        <v>0</v>
      </c>
      <c r="S159" s="83" t="str">
        <f t="shared" si="50"/>
        <v/>
      </c>
      <c r="T159" s="58">
        <f t="shared" si="52"/>
        <v>0</v>
      </c>
      <c r="U159" s="58" t="str">
        <f t="shared" si="52"/>
        <v/>
      </c>
      <c r="V159" s="58"/>
      <c r="W159" s="58"/>
      <c r="X159" s="58">
        <f t="shared" si="51"/>
        <v>0</v>
      </c>
      <c r="Y159" s="144"/>
      <c r="Z159" s="144"/>
      <c r="AA159" s="144"/>
      <c r="AB159" s="144"/>
    </row>
    <row r="160" spans="1:28" ht="12" customHeight="1" x14ac:dyDescent="0.3">
      <c r="A160" s="497"/>
      <c r="B160" s="15">
        <v>49</v>
      </c>
      <c r="C160" s="468">
        <f t="shared" si="43"/>
        <v>0</v>
      </c>
      <c r="D160" s="470"/>
      <c r="E160" s="468" t="str">
        <f t="shared" si="44"/>
        <v/>
      </c>
      <c r="F160" s="469"/>
      <c r="G160" s="469"/>
      <c r="H160" s="470"/>
      <c r="I160" s="468">
        <f t="shared" si="45"/>
        <v>0</v>
      </c>
      <c r="J160" s="469"/>
      <c r="K160" s="470"/>
      <c r="L160" s="67" t="str">
        <f t="shared" si="46"/>
        <v/>
      </c>
      <c r="M160" s="17">
        <f t="shared" si="38"/>
        <v>0</v>
      </c>
      <c r="N160" s="70" t="e">
        <f t="shared" si="47"/>
        <v>#VALUE!</v>
      </c>
      <c r="R160" s="58">
        <f t="shared" si="49"/>
        <v>0</v>
      </c>
      <c r="S160" s="83" t="str">
        <f t="shared" si="50"/>
        <v/>
      </c>
      <c r="T160" s="58">
        <f t="shared" si="52"/>
        <v>0</v>
      </c>
      <c r="U160" s="58" t="str">
        <f t="shared" si="52"/>
        <v/>
      </c>
      <c r="V160" s="58"/>
      <c r="W160" s="58"/>
      <c r="X160" s="58">
        <f t="shared" si="51"/>
        <v>0</v>
      </c>
      <c r="Y160" s="144"/>
      <c r="Z160" s="144"/>
      <c r="AA160" s="144"/>
      <c r="AB160" s="144"/>
    </row>
    <row r="161" spans="1:30" ht="12" customHeight="1" thickBot="1" x14ac:dyDescent="0.35">
      <c r="A161" s="497"/>
      <c r="B161" s="15">
        <v>50</v>
      </c>
      <c r="C161" s="498">
        <f t="shared" si="43"/>
        <v>0</v>
      </c>
      <c r="D161" s="499"/>
      <c r="E161" s="498" t="str">
        <f t="shared" si="44"/>
        <v/>
      </c>
      <c r="F161" s="560"/>
      <c r="G161" s="560"/>
      <c r="H161" s="499"/>
      <c r="I161" s="498">
        <f t="shared" si="45"/>
        <v>0</v>
      </c>
      <c r="J161" s="560"/>
      <c r="K161" s="499"/>
      <c r="L161" s="67" t="str">
        <f t="shared" si="46"/>
        <v/>
      </c>
      <c r="M161" s="17">
        <f t="shared" si="38"/>
        <v>0</v>
      </c>
      <c r="N161" s="70" t="e">
        <f t="shared" si="47"/>
        <v>#VALUE!</v>
      </c>
      <c r="R161" s="58">
        <f t="shared" si="49"/>
        <v>0</v>
      </c>
      <c r="S161" s="83" t="str">
        <f t="shared" si="50"/>
        <v/>
      </c>
      <c r="T161" s="58">
        <f t="shared" si="52"/>
        <v>0</v>
      </c>
      <c r="U161" s="58" t="str">
        <f t="shared" si="52"/>
        <v/>
      </c>
      <c r="V161" s="58"/>
      <c r="W161" s="58"/>
      <c r="X161" s="58">
        <f t="shared" si="51"/>
        <v>0</v>
      </c>
      <c r="Y161" s="144"/>
      <c r="Z161" s="144"/>
      <c r="AA161" s="144"/>
      <c r="AB161" s="144"/>
    </row>
    <row r="162" spans="1:30" ht="18" customHeight="1" thickTop="1" thickBot="1" x14ac:dyDescent="0.3">
      <c r="A162" s="506" t="s">
        <v>125</v>
      </c>
      <c r="B162" s="507"/>
      <c r="C162" s="507"/>
      <c r="D162" s="507"/>
      <c r="E162" s="507"/>
      <c r="F162" s="507"/>
      <c r="G162" s="507"/>
      <c r="H162" s="507"/>
      <c r="I162" s="507"/>
      <c r="J162" s="507"/>
      <c r="K162" s="507"/>
      <c r="L162" s="507"/>
      <c r="M162" s="507"/>
      <c r="N162" s="32" t="e">
        <f>SUM(N112:N161)</f>
        <v>#VALUE!</v>
      </c>
    </row>
    <row r="163" spans="1:30" ht="14.25" customHeight="1" thickTop="1" x14ac:dyDescent="0.3">
      <c r="A163" s="565"/>
      <c r="B163" s="566"/>
      <c r="C163" s="478" t="s">
        <v>131</v>
      </c>
      <c r="D163" s="580"/>
      <c r="E163" s="573" t="s">
        <v>130</v>
      </c>
      <c r="F163" s="574"/>
      <c r="G163" s="478" t="s">
        <v>129</v>
      </c>
      <c r="H163" s="479"/>
      <c r="I163" s="550" t="s">
        <v>98</v>
      </c>
      <c r="J163" s="551"/>
      <c r="K163" s="569" t="s">
        <v>128</v>
      </c>
      <c r="L163" s="570"/>
      <c r="M163" s="72" t="s">
        <v>99</v>
      </c>
      <c r="N163" s="486" t="s">
        <v>68</v>
      </c>
      <c r="R163" s="144"/>
      <c r="S163" s="144"/>
      <c r="T163" s="144"/>
      <c r="U163" s="144"/>
      <c r="V163" s="144"/>
      <c r="W163" s="144"/>
      <c r="X163" s="144"/>
      <c r="Y163" s="144"/>
      <c r="Z163" s="144"/>
      <c r="AA163" s="144"/>
      <c r="AB163" s="144"/>
    </row>
    <row r="164" spans="1:30" s="178" customFormat="1" ht="13.5" customHeight="1" thickBot="1" x14ac:dyDescent="0.35">
      <c r="A164" s="567"/>
      <c r="B164" s="568"/>
      <c r="C164" s="480"/>
      <c r="D164" s="581"/>
      <c r="E164" s="510"/>
      <c r="F164" s="512"/>
      <c r="G164" s="480"/>
      <c r="H164" s="481"/>
      <c r="I164" s="552"/>
      <c r="J164" s="553"/>
      <c r="K164" s="571"/>
      <c r="L164" s="572"/>
      <c r="M164" s="158">
        <f>Labour!AO14</f>
        <v>0.15</v>
      </c>
      <c r="N164" s="487"/>
      <c r="R164" s="144"/>
      <c r="S164" s="144"/>
      <c r="T164" s="144"/>
      <c r="U164" s="144"/>
      <c r="V164" s="144"/>
      <c r="W164" s="144"/>
      <c r="X164" s="144"/>
      <c r="Y164" s="144"/>
      <c r="Z164" s="144"/>
      <c r="AA164" s="144"/>
      <c r="AB164" s="144"/>
    </row>
    <row r="165" spans="1:30" ht="12.75" customHeight="1" thickTop="1" x14ac:dyDescent="0.3">
      <c r="A165" s="491" t="s">
        <v>124</v>
      </c>
      <c r="B165" s="11">
        <v>1</v>
      </c>
      <c r="C165" s="601">
        <f>Labour!GZ11</f>
        <v>0</v>
      </c>
      <c r="D165" s="602"/>
      <c r="E165" s="594">
        <f>Labour!HA11</f>
        <v>0</v>
      </c>
      <c r="F165" s="598"/>
      <c r="G165" s="594">
        <f>Labour!HB11</f>
        <v>0</v>
      </c>
      <c r="H165" s="598"/>
      <c r="I165" s="603">
        <f>Labour!HC11</f>
        <v>0</v>
      </c>
      <c r="J165" s="604"/>
      <c r="K165" s="605">
        <f>Labour!HD11</f>
        <v>0</v>
      </c>
      <c r="L165" s="606"/>
      <c r="M165" s="14">
        <f>K165*$M$164</f>
        <v>0</v>
      </c>
      <c r="N165" s="69">
        <f>K165+M165</f>
        <v>0</v>
      </c>
      <c r="R165" s="144"/>
      <c r="S165" s="144"/>
      <c r="T165" s="144"/>
      <c r="U165" s="144"/>
      <c r="V165" s="144"/>
      <c r="W165" s="144"/>
      <c r="X165" s="144"/>
      <c r="Y165" s="144"/>
      <c r="Z165" s="144"/>
      <c r="AA165" s="144"/>
      <c r="AB165" s="144"/>
    </row>
    <row r="166" spans="1:30" ht="12" customHeight="1" x14ac:dyDescent="0.3">
      <c r="A166" s="492"/>
      <c r="B166" s="15">
        <v>2</v>
      </c>
      <c r="C166" s="595">
        <f>Labour!GZ12</f>
        <v>0</v>
      </c>
      <c r="D166" s="596"/>
      <c r="E166" s="597">
        <f>Labour!HA12</f>
        <v>0</v>
      </c>
      <c r="F166" s="598"/>
      <c r="G166" s="597">
        <f>Labour!HB12</f>
        <v>0</v>
      </c>
      <c r="H166" s="598"/>
      <c r="I166" s="599">
        <f>Labour!HC12</f>
        <v>0</v>
      </c>
      <c r="J166" s="600"/>
      <c r="K166" s="597">
        <f>Labour!HD12</f>
        <v>0</v>
      </c>
      <c r="L166" s="598"/>
      <c r="M166" s="17">
        <f>K166*$M$164</f>
        <v>0</v>
      </c>
      <c r="N166" s="70">
        <f>K166+M166</f>
        <v>0</v>
      </c>
      <c r="R166" s="144"/>
      <c r="S166" s="144"/>
      <c r="T166" s="144"/>
      <c r="U166" s="144"/>
      <c r="V166" s="144"/>
      <c r="W166" s="144"/>
      <c r="X166" s="144"/>
      <c r="Y166" s="144"/>
      <c r="Z166" s="144"/>
      <c r="AA166" s="144"/>
      <c r="AB166" s="144"/>
    </row>
    <row r="167" spans="1:30" ht="12" customHeight="1" x14ac:dyDescent="0.3">
      <c r="A167" s="492"/>
      <c r="B167" s="15">
        <v>3</v>
      </c>
      <c r="C167" s="595">
        <f>Labour!GZ13</f>
        <v>0</v>
      </c>
      <c r="D167" s="596"/>
      <c r="E167" s="597">
        <f>Labour!HA13</f>
        <v>0</v>
      </c>
      <c r="F167" s="598"/>
      <c r="G167" s="597">
        <f>Labour!HB13</f>
        <v>0</v>
      </c>
      <c r="H167" s="598"/>
      <c r="I167" s="599">
        <f>Labour!HC13</f>
        <v>0</v>
      </c>
      <c r="J167" s="600"/>
      <c r="K167" s="597">
        <f>Labour!HD13</f>
        <v>0</v>
      </c>
      <c r="L167" s="598"/>
      <c r="M167" s="17">
        <f>K167*$M$164</f>
        <v>0</v>
      </c>
      <c r="N167" s="70">
        <f>K167+M167</f>
        <v>0</v>
      </c>
      <c r="R167" s="144"/>
      <c r="S167" s="144"/>
      <c r="T167" s="144"/>
      <c r="U167" s="144"/>
      <c r="V167" s="144"/>
      <c r="W167" s="144"/>
      <c r="X167" s="144"/>
      <c r="Y167" s="144"/>
      <c r="Z167" s="144"/>
      <c r="AA167" s="144"/>
      <c r="AB167" s="144"/>
    </row>
    <row r="168" spans="1:30" ht="12" customHeight="1" x14ac:dyDescent="0.3">
      <c r="A168" s="492"/>
      <c r="B168" s="15">
        <v>4</v>
      </c>
      <c r="C168" s="613">
        <f>Labour!GZ14</f>
        <v>0</v>
      </c>
      <c r="D168" s="614"/>
      <c r="E168" s="597">
        <f>Labour!HA14</f>
        <v>0</v>
      </c>
      <c r="F168" s="598"/>
      <c r="G168" s="597">
        <f>Labour!HB14</f>
        <v>0</v>
      </c>
      <c r="H168" s="598"/>
      <c r="I168" s="599">
        <f>Labour!HC14</f>
        <v>0</v>
      </c>
      <c r="J168" s="600"/>
      <c r="K168" s="597">
        <f>Labour!HD14</f>
        <v>0</v>
      </c>
      <c r="L168" s="598"/>
      <c r="M168" s="17">
        <f>K168*$M$164</f>
        <v>0</v>
      </c>
      <c r="N168" s="70">
        <f>K168+M168</f>
        <v>0</v>
      </c>
      <c r="R168" s="144"/>
      <c r="S168" s="144"/>
      <c r="T168" s="144"/>
      <c r="U168" s="144"/>
      <c r="V168" s="144"/>
      <c r="W168" s="144"/>
      <c r="X168" s="144"/>
      <c r="Y168" s="144"/>
      <c r="Z168" s="144"/>
      <c r="AA168" s="144"/>
      <c r="AB168" s="144"/>
    </row>
    <row r="169" spans="1:30" ht="12" customHeight="1" thickBot="1" x14ac:dyDescent="0.35">
      <c r="A169" s="493"/>
      <c r="B169" s="15">
        <v>5</v>
      </c>
      <c r="C169" s="607">
        <f>Labour!GZ15</f>
        <v>0</v>
      </c>
      <c r="D169" s="608"/>
      <c r="E169" s="609">
        <f>Labour!HA15</f>
        <v>0</v>
      </c>
      <c r="F169" s="610"/>
      <c r="G169" s="609">
        <f>Labour!HB15</f>
        <v>0</v>
      </c>
      <c r="H169" s="610"/>
      <c r="I169" s="611">
        <f>Labour!HC15</f>
        <v>0</v>
      </c>
      <c r="J169" s="612"/>
      <c r="K169" s="609">
        <f>Labour!HD15</f>
        <v>0</v>
      </c>
      <c r="L169" s="610"/>
      <c r="M169" s="17">
        <f>K169*$M$164</f>
        <v>0</v>
      </c>
      <c r="N169" s="70">
        <f>K169+M169</f>
        <v>0</v>
      </c>
      <c r="Z169" s="144"/>
    </row>
    <row r="170" spans="1:30" ht="18" customHeight="1" thickTop="1" thickBot="1" x14ac:dyDescent="0.3">
      <c r="A170" s="506" t="s">
        <v>127</v>
      </c>
      <c r="B170" s="507"/>
      <c r="C170" s="507"/>
      <c r="D170" s="507"/>
      <c r="E170" s="507"/>
      <c r="F170" s="507"/>
      <c r="G170" s="507"/>
      <c r="H170" s="507"/>
      <c r="I170" s="507"/>
      <c r="J170" s="507"/>
      <c r="K170" s="507"/>
      <c r="L170" s="507"/>
      <c r="M170" s="507"/>
      <c r="N170" s="32">
        <f>SUM(N165:N169)</f>
        <v>0</v>
      </c>
    </row>
    <row r="171" spans="1:30" ht="18" customHeight="1" thickTop="1" x14ac:dyDescent="0.25">
      <c r="A171" s="565"/>
      <c r="B171" s="566"/>
      <c r="C171" s="566"/>
      <c r="D171" s="566"/>
      <c r="E171" s="566"/>
      <c r="F171" s="566"/>
      <c r="G171" s="566"/>
      <c r="H171" s="566"/>
      <c r="I171" s="566"/>
      <c r="J171" s="566"/>
      <c r="K171" s="110" t="str">
        <f>Labour!AN12</f>
        <v>Camp Sub:</v>
      </c>
      <c r="L171" s="107">
        <f>R171</f>
        <v>0</v>
      </c>
      <c r="M171" s="114">
        <f>Labour!AO12</f>
        <v>65</v>
      </c>
      <c r="N171" s="106">
        <f>M171*L171</f>
        <v>0</v>
      </c>
      <c r="R171" s="58">
        <f>SUM(V10:V109)</f>
        <v>0</v>
      </c>
    </row>
    <row r="172" spans="1:30" ht="18" customHeight="1" thickBot="1" x14ac:dyDescent="0.3">
      <c r="A172" s="520"/>
      <c r="B172" s="521"/>
      <c r="C172" s="521"/>
      <c r="D172" s="521"/>
      <c r="E172" s="521"/>
      <c r="F172" s="521"/>
      <c r="G172" s="521"/>
      <c r="H172" s="521"/>
      <c r="I172" s="521"/>
      <c r="J172" s="521"/>
      <c r="K172" s="111" t="str">
        <f>Labour!AN13</f>
        <v>Reg Sub:</v>
      </c>
      <c r="L172" s="173">
        <f>R172</f>
        <v>0</v>
      </c>
      <c r="M172" s="103">
        <f>Labour!AO13</f>
        <v>130</v>
      </c>
      <c r="N172" s="104">
        <f>M172*L172</f>
        <v>0</v>
      </c>
      <c r="R172" s="58">
        <f>SUM(W10:W109)</f>
        <v>0</v>
      </c>
    </row>
    <row r="173" spans="1:30" ht="12" customHeight="1" thickTop="1" x14ac:dyDescent="0.25">
      <c r="A173" s="520"/>
      <c r="B173" s="521"/>
      <c r="C173" s="521"/>
      <c r="D173" s="521"/>
      <c r="E173" s="521"/>
      <c r="F173" s="521"/>
      <c r="G173" s="521"/>
      <c r="H173" s="521"/>
      <c r="I173" s="521"/>
      <c r="J173" s="521"/>
      <c r="K173" s="586" t="s">
        <v>72</v>
      </c>
      <c r="L173" s="587"/>
      <c r="M173" s="588"/>
      <c r="N173" s="563">
        <f>N110</f>
        <v>0</v>
      </c>
    </row>
    <row r="174" spans="1:30" s="18" customFormat="1" ht="12" customHeight="1" thickBot="1" x14ac:dyDescent="0.35">
      <c r="A174" s="520"/>
      <c r="B174" s="521"/>
      <c r="C174" s="521"/>
      <c r="D174" s="521"/>
      <c r="E174" s="521"/>
      <c r="F174" s="521"/>
      <c r="G174" s="521"/>
      <c r="H174" s="521"/>
      <c r="I174" s="521"/>
      <c r="J174" s="521"/>
      <c r="K174" s="547"/>
      <c r="L174" s="548"/>
      <c r="M174" s="549"/>
      <c r="N174" s="564"/>
      <c r="AD174" s="85"/>
    </row>
    <row r="175" spans="1:30" ht="12" customHeight="1" x14ac:dyDescent="0.25">
      <c r="A175" s="520"/>
      <c r="B175" s="521"/>
      <c r="C175" s="521"/>
      <c r="D175" s="521"/>
      <c r="E175" s="521"/>
      <c r="F175" s="521"/>
      <c r="G175" s="521"/>
      <c r="H175" s="521"/>
      <c r="I175" s="521"/>
      <c r="J175" s="521"/>
      <c r="K175" s="538" t="s">
        <v>71</v>
      </c>
      <c r="L175" s="539"/>
      <c r="M175" s="540"/>
      <c r="N175" s="578" t="e">
        <f>N162</f>
        <v>#VALUE!</v>
      </c>
    </row>
    <row r="176" spans="1:30" ht="12" customHeight="1" thickBot="1" x14ac:dyDescent="0.3">
      <c r="A176" s="520"/>
      <c r="B176" s="521"/>
      <c r="C176" s="521"/>
      <c r="D176" s="521"/>
      <c r="E176" s="521"/>
      <c r="F176" s="521"/>
      <c r="G176" s="521"/>
      <c r="H176" s="521"/>
      <c r="I176" s="521"/>
      <c r="J176" s="521"/>
      <c r="K176" s="541"/>
      <c r="L176" s="542"/>
      <c r="M176" s="543"/>
      <c r="N176" s="579"/>
    </row>
    <row r="177" spans="1:14" ht="12" customHeight="1" x14ac:dyDescent="0.25">
      <c r="A177" s="520"/>
      <c r="B177" s="521"/>
      <c r="C177" s="521"/>
      <c r="D177" s="521"/>
      <c r="E177" s="521"/>
      <c r="F177" s="521"/>
      <c r="G177" s="521"/>
      <c r="H177" s="521"/>
      <c r="I177" s="521"/>
      <c r="J177" s="521"/>
      <c r="K177" s="538" t="s">
        <v>126</v>
      </c>
      <c r="L177" s="539"/>
      <c r="M177" s="540"/>
      <c r="N177" s="536">
        <f>N170</f>
        <v>0</v>
      </c>
    </row>
    <row r="178" spans="1:14" ht="12" customHeight="1" thickBot="1" x14ac:dyDescent="0.3">
      <c r="A178" s="520"/>
      <c r="B178" s="521"/>
      <c r="C178" s="521"/>
      <c r="D178" s="521"/>
      <c r="E178" s="521"/>
      <c r="F178" s="521"/>
      <c r="G178" s="521"/>
      <c r="H178" s="521"/>
      <c r="I178" s="521"/>
      <c r="J178" s="521"/>
      <c r="K178" s="541"/>
      <c r="L178" s="542"/>
      <c r="M178" s="543"/>
      <c r="N178" s="537"/>
    </row>
    <row r="179" spans="1:14" ht="32.25" customHeight="1" thickBot="1" x14ac:dyDescent="0.3">
      <c r="A179" s="520"/>
      <c r="B179" s="521"/>
      <c r="C179" s="521"/>
      <c r="D179" s="521"/>
      <c r="E179" s="521"/>
      <c r="F179" s="521"/>
      <c r="G179" s="521"/>
      <c r="H179" s="521"/>
      <c r="I179" s="521"/>
      <c r="J179" s="521"/>
      <c r="K179" s="575" t="s">
        <v>73</v>
      </c>
      <c r="L179" s="576"/>
      <c r="M179" s="577"/>
      <c r="N179" s="503" t="e">
        <f>SUM(N171:N178)</f>
        <v>#VALUE!</v>
      </c>
    </row>
    <row r="180" spans="1:14" ht="13.8" thickTop="1" x14ac:dyDescent="0.25">
      <c r="A180" s="520"/>
      <c r="B180" s="521"/>
      <c r="C180" s="521"/>
      <c r="D180" s="521"/>
      <c r="E180" s="521"/>
      <c r="F180" s="521"/>
      <c r="G180" s="521"/>
      <c r="H180" s="521"/>
      <c r="I180" s="521"/>
      <c r="J180" s="521"/>
      <c r="K180" s="561" t="s">
        <v>74</v>
      </c>
      <c r="L180" s="562"/>
      <c r="M180" s="562"/>
      <c r="N180" s="504"/>
    </row>
    <row r="181" spans="1:14" ht="20.25" customHeight="1" x14ac:dyDescent="0.3">
      <c r="A181" s="584"/>
      <c r="B181" s="585"/>
      <c r="C181" s="585"/>
      <c r="D181" s="585"/>
      <c r="E181" s="585"/>
      <c r="F181" s="585"/>
      <c r="G181" s="585"/>
      <c r="H181" s="585"/>
      <c r="I181" s="585"/>
      <c r="J181" s="585"/>
      <c r="K181" s="130" t="str">
        <f>N8</f>
        <v>I1000</v>
      </c>
      <c r="L181" s="131" t="str">
        <f ca="1">RIGHT(YEAR(M3),2)&amp;RIGHT("0"&amp;MONTH(M3),2)&amp;RIGHT("0"&amp;DAY(M3),2)</f>
        <v>170802</v>
      </c>
      <c r="M181" s="132" t="str">
        <f>Labour!EH3</f>
        <v>N</v>
      </c>
      <c r="N181" s="505"/>
    </row>
  </sheetData>
  <mergeCells count="321">
    <mergeCell ref="Y5:AF5"/>
    <mergeCell ref="D6:N6"/>
    <mergeCell ref="D7:N7"/>
    <mergeCell ref="Y7:AA7"/>
    <mergeCell ref="A1:N1"/>
    <mergeCell ref="A2:N2"/>
    <mergeCell ref="D3:K3"/>
    <mergeCell ref="M3:N3"/>
    <mergeCell ref="D4:K4"/>
    <mergeCell ref="M4:N4"/>
    <mergeCell ref="A8:C8"/>
    <mergeCell ref="D8:F8"/>
    <mergeCell ref="J8:K8"/>
    <mergeCell ref="L8:M8"/>
    <mergeCell ref="A9:B9"/>
    <mergeCell ref="C9:E9"/>
    <mergeCell ref="O4:P4"/>
    <mergeCell ref="A5:C7"/>
    <mergeCell ref="D5:N5"/>
    <mergeCell ref="C25:E25"/>
    <mergeCell ref="C26:E26"/>
    <mergeCell ref="C27:E27"/>
    <mergeCell ref="C28:E28"/>
    <mergeCell ref="C29:E29"/>
    <mergeCell ref="C30:E30"/>
    <mergeCell ref="C19:E19"/>
    <mergeCell ref="C20:E20"/>
    <mergeCell ref="C21:E21"/>
    <mergeCell ref="C22:E22"/>
    <mergeCell ref="C23:E23"/>
    <mergeCell ref="C24:E24"/>
    <mergeCell ref="C37:E37"/>
    <mergeCell ref="C38:E38"/>
    <mergeCell ref="C39:E39"/>
    <mergeCell ref="C40:E40"/>
    <mergeCell ref="C41:E41"/>
    <mergeCell ref="C42:E42"/>
    <mergeCell ref="C31:E31"/>
    <mergeCell ref="C32:E32"/>
    <mergeCell ref="C33:E33"/>
    <mergeCell ref="C34:E34"/>
    <mergeCell ref="C35:E35"/>
    <mergeCell ref="C36:E36"/>
    <mergeCell ref="C49:E49"/>
    <mergeCell ref="C50:E50"/>
    <mergeCell ref="C51:E51"/>
    <mergeCell ref="C52:E52"/>
    <mergeCell ref="C53:E53"/>
    <mergeCell ref="C54:E54"/>
    <mergeCell ref="C43:E43"/>
    <mergeCell ref="C44:E44"/>
    <mergeCell ref="C45:E45"/>
    <mergeCell ref="C46:E46"/>
    <mergeCell ref="C47:E47"/>
    <mergeCell ref="C48:E48"/>
    <mergeCell ref="C61:E61"/>
    <mergeCell ref="C62:E62"/>
    <mergeCell ref="C63:E63"/>
    <mergeCell ref="C64:E64"/>
    <mergeCell ref="C65:E65"/>
    <mergeCell ref="C66:E66"/>
    <mergeCell ref="C55:E55"/>
    <mergeCell ref="C56:E56"/>
    <mergeCell ref="C57:E57"/>
    <mergeCell ref="C58:E58"/>
    <mergeCell ref="C59:E59"/>
    <mergeCell ref="C60:E60"/>
    <mergeCell ref="C73:E73"/>
    <mergeCell ref="C74:E74"/>
    <mergeCell ref="C75:E75"/>
    <mergeCell ref="C76:E76"/>
    <mergeCell ref="C77:E77"/>
    <mergeCell ref="C78:E78"/>
    <mergeCell ref="C67:E67"/>
    <mergeCell ref="C68:E68"/>
    <mergeCell ref="C69:E69"/>
    <mergeCell ref="C70:E70"/>
    <mergeCell ref="C71:E71"/>
    <mergeCell ref="C72:E72"/>
    <mergeCell ref="C85:E85"/>
    <mergeCell ref="C86:E86"/>
    <mergeCell ref="C87:E87"/>
    <mergeCell ref="C88:E88"/>
    <mergeCell ref="C89:E89"/>
    <mergeCell ref="C90:E90"/>
    <mergeCell ref="C79:E79"/>
    <mergeCell ref="C80:E80"/>
    <mergeCell ref="C81:E81"/>
    <mergeCell ref="C82:E82"/>
    <mergeCell ref="C83:E83"/>
    <mergeCell ref="C84:E84"/>
    <mergeCell ref="C99:E99"/>
    <mergeCell ref="C100:E100"/>
    <mergeCell ref="C101:E101"/>
    <mergeCell ref="C102:E102"/>
    <mergeCell ref="C91:E91"/>
    <mergeCell ref="C92:E92"/>
    <mergeCell ref="C93:E93"/>
    <mergeCell ref="C94:E94"/>
    <mergeCell ref="C95:E95"/>
    <mergeCell ref="C96:E96"/>
    <mergeCell ref="C109:E109"/>
    <mergeCell ref="A110:M110"/>
    <mergeCell ref="A111:B111"/>
    <mergeCell ref="C111:D111"/>
    <mergeCell ref="E111:H111"/>
    <mergeCell ref="I111:K111"/>
    <mergeCell ref="C103:E103"/>
    <mergeCell ref="C104:E104"/>
    <mergeCell ref="C105:E105"/>
    <mergeCell ref="C106:E106"/>
    <mergeCell ref="C107:E107"/>
    <mergeCell ref="C108:E108"/>
    <mergeCell ref="A10:A109"/>
    <mergeCell ref="C10:E10"/>
    <mergeCell ref="C11:E11"/>
    <mergeCell ref="C12:E12"/>
    <mergeCell ref="C13:E13"/>
    <mergeCell ref="C14:E14"/>
    <mergeCell ref="C15:E15"/>
    <mergeCell ref="C16:E16"/>
    <mergeCell ref="C17:E17"/>
    <mergeCell ref="C18:E18"/>
    <mergeCell ref="C97:E97"/>
    <mergeCell ref="C98:E98"/>
    <mergeCell ref="C115:D115"/>
    <mergeCell ref="E115:H115"/>
    <mergeCell ref="I115:K115"/>
    <mergeCell ref="C116:D116"/>
    <mergeCell ref="E116:H116"/>
    <mergeCell ref="I116:K116"/>
    <mergeCell ref="A112:A161"/>
    <mergeCell ref="C112:D112"/>
    <mergeCell ref="E112:H112"/>
    <mergeCell ref="I112:K112"/>
    <mergeCell ref="C113:D113"/>
    <mergeCell ref="E113:H113"/>
    <mergeCell ref="I113:K113"/>
    <mergeCell ref="C114:D114"/>
    <mergeCell ref="E114:H114"/>
    <mergeCell ref="I114:K114"/>
    <mergeCell ref="C119:D119"/>
    <mergeCell ref="E119:H119"/>
    <mergeCell ref="I119:K119"/>
    <mergeCell ref="C120:D120"/>
    <mergeCell ref="E120:H120"/>
    <mergeCell ref="I120:K120"/>
    <mergeCell ref="C117:D117"/>
    <mergeCell ref="E117:H117"/>
    <mergeCell ref="I117:K117"/>
    <mergeCell ref="C118:D118"/>
    <mergeCell ref="E118:H118"/>
    <mergeCell ref="I118:K118"/>
    <mergeCell ref="C123:D123"/>
    <mergeCell ref="E123:H123"/>
    <mergeCell ref="I123:K123"/>
    <mergeCell ref="C124:D124"/>
    <mergeCell ref="E124:H124"/>
    <mergeCell ref="I124:K124"/>
    <mergeCell ref="C121:D121"/>
    <mergeCell ref="E121:H121"/>
    <mergeCell ref="I121:K121"/>
    <mergeCell ref="C122:D122"/>
    <mergeCell ref="E122:H122"/>
    <mergeCell ref="I122:K122"/>
    <mergeCell ref="C127:D127"/>
    <mergeCell ref="E127:H127"/>
    <mergeCell ref="I127:K127"/>
    <mergeCell ref="C128:D128"/>
    <mergeCell ref="E128:H128"/>
    <mergeCell ref="I128:K128"/>
    <mergeCell ref="C125:D125"/>
    <mergeCell ref="E125:H125"/>
    <mergeCell ref="I125:K125"/>
    <mergeCell ref="C126:D126"/>
    <mergeCell ref="E126:H126"/>
    <mergeCell ref="I126:K126"/>
    <mergeCell ref="C131:D131"/>
    <mergeCell ref="E131:H131"/>
    <mergeCell ref="I131:K131"/>
    <mergeCell ref="C132:D132"/>
    <mergeCell ref="E132:H132"/>
    <mergeCell ref="I132:K132"/>
    <mergeCell ref="C129:D129"/>
    <mergeCell ref="E129:H129"/>
    <mergeCell ref="I129:K129"/>
    <mergeCell ref="C130:D130"/>
    <mergeCell ref="E130:H130"/>
    <mergeCell ref="I130:K130"/>
    <mergeCell ref="C135:D135"/>
    <mergeCell ref="E135:H135"/>
    <mergeCell ref="I135:K135"/>
    <mergeCell ref="C136:D136"/>
    <mergeCell ref="E136:H136"/>
    <mergeCell ref="I136:K136"/>
    <mergeCell ref="C133:D133"/>
    <mergeCell ref="E133:H133"/>
    <mergeCell ref="I133:K133"/>
    <mergeCell ref="C134:D134"/>
    <mergeCell ref="E134:H134"/>
    <mergeCell ref="I134:K134"/>
    <mergeCell ref="C139:D139"/>
    <mergeCell ref="E139:H139"/>
    <mergeCell ref="I139:K139"/>
    <mergeCell ref="C140:D140"/>
    <mergeCell ref="E140:H140"/>
    <mergeCell ref="I140:K140"/>
    <mergeCell ref="C137:D137"/>
    <mergeCell ref="E137:H137"/>
    <mergeCell ref="I137:K137"/>
    <mergeCell ref="C138:D138"/>
    <mergeCell ref="E138:H138"/>
    <mergeCell ref="I138:K138"/>
    <mergeCell ref="C143:D143"/>
    <mergeCell ref="E143:H143"/>
    <mergeCell ref="I143:K143"/>
    <mergeCell ref="C144:D144"/>
    <mergeCell ref="E144:H144"/>
    <mergeCell ref="I144:K144"/>
    <mergeCell ref="C141:D141"/>
    <mergeCell ref="E141:H141"/>
    <mergeCell ref="I141:K141"/>
    <mergeCell ref="C142:D142"/>
    <mergeCell ref="E142:H142"/>
    <mergeCell ref="I142:K142"/>
    <mergeCell ref="C147:D147"/>
    <mergeCell ref="E147:H147"/>
    <mergeCell ref="I147:K147"/>
    <mergeCell ref="C148:D148"/>
    <mergeCell ref="E148:H148"/>
    <mergeCell ref="I148:K148"/>
    <mergeCell ref="C145:D145"/>
    <mergeCell ref="E145:H145"/>
    <mergeCell ref="I145:K145"/>
    <mergeCell ref="C146:D146"/>
    <mergeCell ref="E146:H146"/>
    <mergeCell ref="I146:K146"/>
    <mergeCell ref="C151:D151"/>
    <mergeCell ref="E151:H151"/>
    <mergeCell ref="I151:K151"/>
    <mergeCell ref="C152:D152"/>
    <mergeCell ref="E152:H152"/>
    <mergeCell ref="I152:K152"/>
    <mergeCell ref="C149:D149"/>
    <mergeCell ref="E149:H149"/>
    <mergeCell ref="I149:K149"/>
    <mergeCell ref="C150:D150"/>
    <mergeCell ref="E150:H150"/>
    <mergeCell ref="I150:K150"/>
    <mergeCell ref="C155:D155"/>
    <mergeCell ref="E155:H155"/>
    <mergeCell ref="I155:K155"/>
    <mergeCell ref="C156:D156"/>
    <mergeCell ref="E156:H156"/>
    <mergeCell ref="I156:K156"/>
    <mergeCell ref="C153:D153"/>
    <mergeCell ref="E153:H153"/>
    <mergeCell ref="I153:K153"/>
    <mergeCell ref="C154:D154"/>
    <mergeCell ref="E154:H154"/>
    <mergeCell ref="I154:K154"/>
    <mergeCell ref="C159:D159"/>
    <mergeCell ref="E159:H159"/>
    <mergeCell ref="I159:K159"/>
    <mergeCell ref="C160:D160"/>
    <mergeCell ref="E160:H160"/>
    <mergeCell ref="I160:K160"/>
    <mergeCell ref="C157:D157"/>
    <mergeCell ref="E157:H157"/>
    <mergeCell ref="I157:K157"/>
    <mergeCell ref="C158:D158"/>
    <mergeCell ref="E158:H158"/>
    <mergeCell ref="I158:K158"/>
    <mergeCell ref="C161:D161"/>
    <mergeCell ref="E161:H161"/>
    <mergeCell ref="I161:K161"/>
    <mergeCell ref="A162:M162"/>
    <mergeCell ref="A163:B164"/>
    <mergeCell ref="C163:D164"/>
    <mergeCell ref="E163:F164"/>
    <mergeCell ref="G163:H164"/>
    <mergeCell ref="I163:J164"/>
    <mergeCell ref="K163:L164"/>
    <mergeCell ref="I166:J166"/>
    <mergeCell ref="K166:L166"/>
    <mergeCell ref="C167:D167"/>
    <mergeCell ref="E167:F167"/>
    <mergeCell ref="G167:H167"/>
    <mergeCell ref="I167:J167"/>
    <mergeCell ref="K167:L167"/>
    <mergeCell ref="N163:N164"/>
    <mergeCell ref="A165:A169"/>
    <mergeCell ref="C165:D165"/>
    <mergeCell ref="E165:F165"/>
    <mergeCell ref="G165:H165"/>
    <mergeCell ref="I165:J165"/>
    <mergeCell ref="K165:L165"/>
    <mergeCell ref="C166:D166"/>
    <mergeCell ref="E166:F166"/>
    <mergeCell ref="G166:H166"/>
    <mergeCell ref="C168:D168"/>
    <mergeCell ref="E168:F168"/>
    <mergeCell ref="G168:H168"/>
    <mergeCell ref="I168:J168"/>
    <mergeCell ref="K168:L168"/>
    <mergeCell ref="C169:D169"/>
    <mergeCell ref="E169:F169"/>
    <mergeCell ref="G169:H169"/>
    <mergeCell ref="I169:J169"/>
    <mergeCell ref="K169:L169"/>
    <mergeCell ref="K180:M180"/>
    <mergeCell ref="A170:M170"/>
    <mergeCell ref="A171:J181"/>
    <mergeCell ref="K173:M174"/>
    <mergeCell ref="N173:N174"/>
    <mergeCell ref="K175:M176"/>
    <mergeCell ref="N175:N176"/>
    <mergeCell ref="K177:M178"/>
    <mergeCell ref="N177:N178"/>
    <mergeCell ref="K179:M179"/>
    <mergeCell ref="N179:N181"/>
  </mergeCells>
  <printOptions horizontalCentered="1" verticalCentered="1" gridLines="1"/>
  <pageMargins left="0.2" right="0.2" top="0.02" bottom="0.02" header="0.2" footer="0.5"/>
  <pageSetup scale="69" orientation="portrait" horizontalDpi="300" r:id="rId1"/>
  <headerFooter alignWithMargins="0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pageSetUpPr fitToPage="1"/>
  </sheetPr>
  <dimension ref="A1:AP55"/>
  <sheetViews>
    <sheetView workbookViewId="0"/>
    <sheetView workbookViewId="1"/>
  </sheetViews>
  <sheetFormatPr defaultColWidth="9.109375" defaultRowHeight="14.4" x14ac:dyDescent="0.3"/>
  <cols>
    <col min="1" max="1" width="3.44140625" style="1" customWidth="1"/>
    <col min="2" max="6" width="2.88671875" style="1" customWidth="1"/>
    <col min="7" max="7" width="1.44140625" style="1" customWidth="1"/>
    <col min="8" max="10" width="2.88671875" style="1" customWidth="1"/>
    <col min="11" max="11" width="4.109375" style="1" customWidth="1"/>
    <col min="12" max="12" width="2.44140625" style="1" customWidth="1"/>
    <col min="13" max="13" width="4.109375" style="1" customWidth="1"/>
    <col min="14" max="14" width="2.44140625" style="1" customWidth="1"/>
    <col min="15" max="18" width="2.109375" style="1" customWidth="1"/>
    <col min="19" max="20" width="2.44140625" style="1" customWidth="1"/>
    <col min="21" max="21" width="3.44140625" style="1" customWidth="1"/>
    <col min="22" max="23" width="2.88671875" style="1" customWidth="1"/>
    <col min="24" max="24" width="1.5546875" style="1" customWidth="1"/>
    <col min="25" max="25" width="1.33203125" style="1" customWidth="1"/>
    <col min="26" max="26" width="2.88671875" style="1" customWidth="1"/>
    <col min="27" max="27" width="1.44140625" style="1" customWidth="1"/>
    <col min="28" max="30" width="2.88671875" style="1" customWidth="1"/>
    <col min="31" max="31" width="2.44140625" style="1" customWidth="1"/>
    <col min="32" max="32" width="5.109375" style="1" customWidth="1"/>
    <col min="33" max="33" width="2.44140625" style="1" customWidth="1"/>
    <col min="34" max="37" width="2.109375" style="1" customWidth="1"/>
    <col min="38" max="39" width="2.44140625" style="1" customWidth="1"/>
    <col min="40" max="40" width="9.109375" style="1"/>
    <col min="43" max="16384" width="9.109375" style="1"/>
  </cols>
  <sheetData>
    <row r="1" spans="1:39" ht="15" customHeight="1" x14ac:dyDescent="0.3">
      <c r="B1" s="643" t="str">
        <f>Labour!AO5</f>
        <v>I1000</v>
      </c>
      <c r="C1" s="643"/>
      <c r="D1" s="643"/>
      <c r="E1" s="643"/>
      <c r="F1" s="643"/>
      <c r="G1" s="643"/>
      <c r="H1" s="644" t="str">
        <f>Labour!AM7</f>
        <v/>
      </c>
      <c r="I1" s="644"/>
      <c r="J1" s="644"/>
      <c r="K1" s="644"/>
      <c r="L1" s="644"/>
      <c r="M1" s="644"/>
      <c r="N1" s="644"/>
      <c r="O1" s="644"/>
      <c r="P1" s="644"/>
      <c r="Q1" s="644"/>
      <c r="R1" s="644"/>
      <c r="S1" s="644"/>
      <c r="T1" s="644"/>
      <c r="U1" s="644"/>
      <c r="V1" s="644"/>
      <c r="W1" s="644"/>
      <c r="X1" s="644"/>
      <c r="Y1" s="644"/>
      <c r="Z1" s="644"/>
      <c r="AA1" s="644"/>
      <c r="AB1" s="644"/>
      <c r="AC1" s="644"/>
      <c r="AD1" s="644"/>
      <c r="AE1" s="673">
        <f ca="1">Labour!AM3</f>
        <v>42949</v>
      </c>
      <c r="AF1" s="673"/>
      <c r="AG1" s="673"/>
      <c r="AH1" s="673"/>
      <c r="AI1" s="673"/>
      <c r="AJ1" s="673"/>
      <c r="AK1" s="673"/>
      <c r="AL1" s="673"/>
      <c r="AM1" s="673"/>
    </row>
    <row r="2" spans="1:39" ht="21" x14ac:dyDescent="0.3">
      <c r="A2" s="71"/>
      <c r="B2" s="643"/>
      <c r="C2" s="643"/>
      <c r="D2" s="643"/>
      <c r="E2" s="643"/>
      <c r="F2" s="643"/>
      <c r="G2" s="643"/>
      <c r="H2" s="644"/>
      <c r="I2" s="644"/>
      <c r="J2" s="644"/>
      <c r="K2" s="644"/>
      <c r="L2" s="644"/>
      <c r="M2" s="644"/>
      <c r="N2" s="644"/>
      <c r="O2" s="644"/>
      <c r="P2" s="644"/>
      <c r="Q2" s="644"/>
      <c r="R2" s="644"/>
      <c r="S2" s="644"/>
      <c r="T2" s="644"/>
      <c r="U2" s="644"/>
      <c r="V2" s="644"/>
      <c r="W2" s="644"/>
      <c r="X2" s="644"/>
      <c r="Y2" s="644"/>
      <c r="Z2" s="644"/>
      <c r="AA2" s="644"/>
      <c r="AB2" s="644"/>
      <c r="AC2" s="644"/>
      <c r="AD2" s="644"/>
      <c r="AE2" s="673"/>
      <c r="AF2" s="673"/>
      <c r="AG2" s="673"/>
      <c r="AH2" s="673"/>
      <c r="AI2" s="673"/>
      <c r="AJ2" s="673"/>
      <c r="AK2" s="673"/>
      <c r="AL2" s="673"/>
      <c r="AM2" s="673"/>
    </row>
    <row r="3" spans="1:39" x14ac:dyDescent="0.3">
      <c r="H3" s="705">
        <f>'Big Payroll'!F4</f>
        <v>0</v>
      </c>
      <c r="I3" s="705"/>
      <c r="J3" s="705"/>
      <c r="K3" s="705"/>
      <c r="L3" s="705"/>
      <c r="M3" s="705"/>
      <c r="N3" s="705"/>
      <c r="O3" s="705"/>
      <c r="P3" s="705"/>
      <c r="Q3" s="705"/>
      <c r="R3" s="705"/>
      <c r="S3" s="705"/>
      <c r="T3" s="705"/>
      <c r="U3" s="705"/>
      <c r="V3" s="705"/>
      <c r="W3" s="705"/>
      <c r="X3" s="705"/>
      <c r="Y3" s="705"/>
      <c r="Z3" s="705"/>
      <c r="AA3" s="705"/>
      <c r="AB3" s="705"/>
      <c r="AC3" s="705"/>
      <c r="AD3" s="705"/>
      <c r="AH3" s="686" t="s">
        <v>116</v>
      </c>
      <c r="AI3" s="686"/>
      <c r="AJ3" s="686"/>
      <c r="AK3" s="686"/>
      <c r="AL3" s="686"/>
      <c r="AM3" s="686"/>
    </row>
    <row r="4" spans="1:39" x14ac:dyDescent="0.3">
      <c r="B4" s="1" t="s">
        <v>115</v>
      </c>
      <c r="AH4" s="687"/>
      <c r="AI4" s="687"/>
      <c r="AJ4" s="687"/>
      <c r="AK4" s="687"/>
      <c r="AL4" s="687"/>
      <c r="AM4" s="687"/>
    </row>
    <row r="5" spans="1:39" x14ac:dyDescent="0.3">
      <c r="B5" s="669" t="str">
        <f>"Total "&amp;B6</f>
        <v>Total Employee</v>
      </c>
      <c r="C5" s="670"/>
      <c r="D5" s="670"/>
      <c r="E5" s="670"/>
      <c r="F5" s="670">
        <f>TotPay!B3</f>
        <v>0</v>
      </c>
      <c r="G5" s="670"/>
      <c r="H5" s="658" t="s">
        <v>114</v>
      </c>
      <c r="I5" s="680" t="s">
        <v>8</v>
      </c>
      <c r="J5" s="681"/>
      <c r="K5" s="113" t="s">
        <v>9</v>
      </c>
      <c r="L5" s="660" t="s">
        <v>9</v>
      </c>
      <c r="M5" s="648" t="s">
        <v>122</v>
      </c>
      <c r="N5" s="658" t="s">
        <v>11</v>
      </c>
      <c r="O5" s="650" t="s">
        <v>18</v>
      </c>
      <c r="P5" s="648"/>
      <c r="Q5" s="648" t="s">
        <v>21</v>
      </c>
      <c r="R5" s="648"/>
      <c r="S5" s="652" t="s">
        <v>12</v>
      </c>
      <c r="T5" s="653"/>
      <c r="V5" s="684" t="str">
        <f>"Total "&amp;V6</f>
        <v>Total Equipment</v>
      </c>
      <c r="W5" s="685"/>
      <c r="X5" s="685"/>
      <c r="Y5" s="685"/>
      <c r="Z5" s="685"/>
      <c r="AA5" s="671">
        <f>TotEquip!A2</f>
        <v>1</v>
      </c>
      <c r="AB5" s="672"/>
      <c r="AC5" s="676" t="s">
        <v>22</v>
      </c>
      <c r="AD5" s="676"/>
      <c r="AE5" s="674" t="s">
        <v>119</v>
      </c>
      <c r="AF5" s="674"/>
      <c r="AG5" s="676" t="s">
        <v>118</v>
      </c>
      <c r="AH5" s="676"/>
      <c r="AI5" s="676"/>
      <c r="AJ5" s="676"/>
      <c r="AK5" s="676"/>
      <c r="AL5" s="676"/>
      <c r="AM5" s="677"/>
    </row>
    <row r="6" spans="1:39" x14ac:dyDescent="0.3">
      <c r="B6" s="667" t="s">
        <v>109</v>
      </c>
      <c r="C6" s="668"/>
      <c r="D6" s="668"/>
      <c r="E6" s="668"/>
      <c r="F6" s="668"/>
      <c r="G6" s="668"/>
      <c r="H6" s="662"/>
      <c r="I6" s="682"/>
      <c r="J6" s="683"/>
      <c r="K6" s="112" t="s">
        <v>65</v>
      </c>
      <c r="L6" s="661"/>
      <c r="M6" s="649"/>
      <c r="N6" s="659"/>
      <c r="O6" s="651"/>
      <c r="P6" s="649"/>
      <c r="Q6" s="649"/>
      <c r="R6" s="649"/>
      <c r="S6" s="654"/>
      <c r="T6" s="655"/>
      <c r="V6" s="690" t="s">
        <v>27</v>
      </c>
      <c r="W6" s="691"/>
      <c r="X6" s="691"/>
      <c r="Y6" s="691"/>
      <c r="Z6" s="691"/>
      <c r="AA6" s="691"/>
      <c r="AB6" s="692"/>
      <c r="AC6" s="678"/>
      <c r="AD6" s="678"/>
      <c r="AE6" s="675"/>
      <c r="AF6" s="675"/>
      <c r="AG6" s="678" t="s">
        <v>103</v>
      </c>
      <c r="AH6" s="678"/>
      <c r="AI6" s="678"/>
      <c r="AJ6" s="678"/>
      <c r="AK6" s="678"/>
      <c r="AL6" s="678"/>
      <c r="AM6" s="679"/>
    </row>
    <row r="7" spans="1:39" x14ac:dyDescent="0.3">
      <c r="A7" s="26">
        <v>1</v>
      </c>
      <c r="B7" s="665">
        <f>TotPay!C4</f>
        <v>0</v>
      </c>
      <c r="C7" s="666"/>
      <c r="D7" s="666"/>
      <c r="E7" s="666"/>
      <c r="F7" s="666"/>
      <c r="G7" s="666"/>
      <c r="H7" s="27">
        <f>IF(TotPay!A4=1,"Y",0)</f>
        <v>0</v>
      </c>
      <c r="I7" s="663">
        <f>TotPay!D4</f>
        <v>0</v>
      </c>
      <c r="J7" s="664"/>
      <c r="K7" s="100">
        <f>TotPay!F4</f>
        <v>0</v>
      </c>
      <c r="L7" s="27">
        <f>IF(TotPay!E4&gt;0.9,"Y",0)</f>
        <v>0</v>
      </c>
      <c r="M7" s="60">
        <f>TotPay!G4</f>
        <v>0</v>
      </c>
      <c r="N7" s="62">
        <f>IF(TotPay!H4&gt;0,"Y",0)</f>
        <v>0</v>
      </c>
      <c r="O7" s="657">
        <f>TotPay!I4</f>
        <v>0</v>
      </c>
      <c r="P7" s="645"/>
      <c r="Q7" s="645">
        <f>TotPay!J4</f>
        <v>0</v>
      </c>
      <c r="R7" s="645"/>
      <c r="S7" s="646">
        <f>TotPay!K4</f>
        <v>0</v>
      </c>
      <c r="T7" s="647"/>
      <c r="U7" s="26">
        <v>1</v>
      </c>
      <c r="V7" s="665" t="str">
        <f>TotEquip!B4</f>
        <v>Operator Service Trucks</v>
      </c>
      <c r="W7" s="666"/>
      <c r="X7" s="666"/>
      <c r="Y7" s="666"/>
      <c r="Z7" s="666"/>
      <c r="AA7" s="666"/>
      <c r="AB7" s="666"/>
      <c r="AC7" s="656">
        <f>TotEquip!C4</f>
        <v>0</v>
      </c>
      <c r="AD7" s="656"/>
      <c r="AE7" s="656">
        <f>TotEquip!D4</f>
        <v>0</v>
      </c>
      <c r="AF7" s="656"/>
      <c r="AG7" s="656"/>
      <c r="AH7" s="656"/>
      <c r="AI7" s="656"/>
      <c r="AJ7" s="656"/>
      <c r="AK7" s="656"/>
      <c r="AL7" s="656"/>
      <c r="AM7" s="695"/>
    </row>
    <row r="8" spans="1:39" x14ac:dyDescent="0.3">
      <c r="A8" s="26">
        <v>2</v>
      </c>
      <c r="B8" s="635">
        <f>TotPay!C5</f>
        <v>0</v>
      </c>
      <c r="C8" s="636"/>
      <c r="D8" s="636"/>
      <c r="E8" s="636"/>
      <c r="F8" s="636"/>
      <c r="G8" s="636"/>
      <c r="H8" s="28">
        <f>IF(TotPay!A5=1,"Y",0)</f>
        <v>0</v>
      </c>
      <c r="I8" s="637">
        <f>TotPay!D5</f>
        <v>0</v>
      </c>
      <c r="J8" s="638"/>
      <c r="K8" s="101">
        <f>TotPay!F5</f>
        <v>0</v>
      </c>
      <c r="L8" s="28">
        <f>IF(TotPay!E5&gt;0.9,"Y",0)</f>
        <v>0</v>
      </c>
      <c r="M8" s="59">
        <f>TotPay!G5</f>
        <v>0</v>
      </c>
      <c r="N8" s="28">
        <f>IF(TotPay!H5&gt;0,"Y",0)</f>
        <v>0</v>
      </c>
      <c r="O8" s="639">
        <f>TotPay!I5</f>
        <v>0</v>
      </c>
      <c r="P8" s="640"/>
      <c r="Q8" s="640">
        <f>TotPay!J5</f>
        <v>0</v>
      </c>
      <c r="R8" s="640"/>
      <c r="S8" s="641">
        <f>TotPay!K5</f>
        <v>0</v>
      </c>
      <c r="T8" s="642"/>
      <c r="U8" s="26">
        <v>2</v>
      </c>
      <c r="V8" s="635">
        <f>TotEquip!B5</f>
        <v>0</v>
      </c>
      <c r="W8" s="636"/>
      <c r="X8" s="636"/>
      <c r="Y8" s="636"/>
      <c r="Z8" s="636"/>
      <c r="AA8" s="636"/>
      <c r="AB8" s="636"/>
      <c r="AC8" s="688">
        <f>TotEquip!C5</f>
        <v>0</v>
      </c>
      <c r="AD8" s="688"/>
      <c r="AE8" s="688">
        <f>TotEquip!D5</f>
        <v>0</v>
      </c>
      <c r="AF8" s="688"/>
      <c r="AG8" s="688"/>
      <c r="AH8" s="688"/>
      <c r="AI8" s="688"/>
      <c r="AJ8" s="688"/>
      <c r="AK8" s="688"/>
      <c r="AL8" s="688"/>
      <c r="AM8" s="689"/>
    </row>
    <row r="9" spans="1:39" x14ac:dyDescent="0.3">
      <c r="A9" s="26">
        <v>3</v>
      </c>
      <c r="B9" s="635">
        <f>TotPay!C6</f>
        <v>0</v>
      </c>
      <c r="C9" s="636"/>
      <c r="D9" s="636"/>
      <c r="E9" s="636"/>
      <c r="F9" s="636"/>
      <c r="G9" s="636"/>
      <c r="H9" s="28">
        <f>IF(TotPay!A6=1,"Y",0)</f>
        <v>0</v>
      </c>
      <c r="I9" s="637">
        <f>TotPay!D6</f>
        <v>0</v>
      </c>
      <c r="J9" s="638"/>
      <c r="K9" s="101">
        <f>TotPay!F6</f>
        <v>0</v>
      </c>
      <c r="L9" s="28">
        <f>IF(TotPay!E6&gt;0.9,"Y",0)</f>
        <v>0</v>
      </c>
      <c r="M9" s="59">
        <f>TotPay!G6</f>
        <v>0</v>
      </c>
      <c r="N9" s="28">
        <f>IF(TotPay!H6&gt;0,"Y",0)</f>
        <v>0</v>
      </c>
      <c r="O9" s="639">
        <f>TotPay!I6</f>
        <v>0</v>
      </c>
      <c r="P9" s="640"/>
      <c r="Q9" s="640">
        <f>TotPay!J6</f>
        <v>0</v>
      </c>
      <c r="R9" s="640"/>
      <c r="S9" s="641">
        <f>TotPay!K6</f>
        <v>0</v>
      </c>
      <c r="T9" s="642"/>
      <c r="U9" s="26">
        <v>3</v>
      </c>
      <c r="V9" s="635">
        <f>TotEquip!B6</f>
        <v>0</v>
      </c>
      <c r="W9" s="636"/>
      <c r="X9" s="636"/>
      <c r="Y9" s="636"/>
      <c r="Z9" s="636"/>
      <c r="AA9" s="636"/>
      <c r="AB9" s="636"/>
      <c r="AC9" s="688">
        <f>TotEquip!C6</f>
        <v>0</v>
      </c>
      <c r="AD9" s="688"/>
      <c r="AE9" s="688">
        <f>TotEquip!D6</f>
        <v>0</v>
      </c>
      <c r="AF9" s="688"/>
      <c r="AG9" s="688"/>
      <c r="AH9" s="688"/>
      <c r="AI9" s="688"/>
      <c r="AJ9" s="688"/>
      <c r="AK9" s="688"/>
      <c r="AL9" s="688"/>
      <c r="AM9" s="689"/>
    </row>
    <row r="10" spans="1:39" x14ac:dyDescent="0.3">
      <c r="A10" s="26">
        <v>4</v>
      </c>
      <c r="B10" s="635">
        <f>TotPay!C7</f>
        <v>0</v>
      </c>
      <c r="C10" s="636"/>
      <c r="D10" s="636"/>
      <c r="E10" s="636"/>
      <c r="F10" s="636"/>
      <c r="G10" s="636"/>
      <c r="H10" s="28">
        <f>IF(TotPay!A7=1,"Y",0)</f>
        <v>0</v>
      </c>
      <c r="I10" s="637">
        <f>TotPay!D7</f>
        <v>0</v>
      </c>
      <c r="J10" s="638"/>
      <c r="K10" s="101">
        <f>TotPay!F7</f>
        <v>0</v>
      </c>
      <c r="L10" s="28">
        <f>IF(TotPay!E7&gt;0.9,"Y",0)</f>
        <v>0</v>
      </c>
      <c r="M10" s="59">
        <f>TotPay!G7</f>
        <v>0</v>
      </c>
      <c r="N10" s="28">
        <f>IF(TotPay!H7&gt;0,"Y",0)</f>
        <v>0</v>
      </c>
      <c r="O10" s="639">
        <f>TotPay!I7</f>
        <v>0</v>
      </c>
      <c r="P10" s="640"/>
      <c r="Q10" s="640">
        <f>TotPay!J7</f>
        <v>0</v>
      </c>
      <c r="R10" s="640"/>
      <c r="S10" s="641">
        <f>TotPay!K7</f>
        <v>0</v>
      </c>
      <c r="T10" s="642"/>
      <c r="U10" s="26">
        <v>4</v>
      </c>
      <c r="V10" s="635" t="e">
        <f>TotEquip!#REF!</f>
        <v>#REF!</v>
      </c>
      <c r="W10" s="636"/>
      <c r="X10" s="636"/>
      <c r="Y10" s="636"/>
      <c r="Z10" s="636"/>
      <c r="AA10" s="636"/>
      <c r="AB10" s="636"/>
      <c r="AC10" s="688" t="e">
        <f>TotEquip!#REF!</f>
        <v>#REF!</v>
      </c>
      <c r="AD10" s="688"/>
      <c r="AE10" s="688" t="e">
        <f>TotEquip!#REF!</f>
        <v>#REF!</v>
      </c>
      <c r="AF10" s="688"/>
      <c r="AG10" s="688"/>
      <c r="AH10" s="688"/>
      <c r="AI10" s="688"/>
      <c r="AJ10" s="688"/>
      <c r="AK10" s="688"/>
      <c r="AL10" s="688"/>
      <c r="AM10" s="689"/>
    </row>
    <row r="11" spans="1:39" x14ac:dyDescent="0.3">
      <c r="A11" s="26">
        <v>5</v>
      </c>
      <c r="B11" s="635">
        <f>TotPay!C8</f>
        <v>0</v>
      </c>
      <c r="C11" s="636"/>
      <c r="D11" s="636"/>
      <c r="E11" s="636"/>
      <c r="F11" s="636"/>
      <c r="G11" s="636"/>
      <c r="H11" s="28">
        <f>IF(TotPay!A8=1,"Y",0)</f>
        <v>0</v>
      </c>
      <c r="I11" s="637">
        <f>TotPay!D8</f>
        <v>0</v>
      </c>
      <c r="J11" s="638"/>
      <c r="K11" s="101">
        <f>TotPay!F8</f>
        <v>0</v>
      </c>
      <c r="L11" s="28">
        <f>IF(TotPay!E8&gt;0.9,"Y",0)</f>
        <v>0</v>
      </c>
      <c r="M11" s="59">
        <f>TotPay!G8</f>
        <v>0</v>
      </c>
      <c r="N11" s="28">
        <f>IF(TotPay!H8&gt;0,"Y",0)</f>
        <v>0</v>
      </c>
      <c r="O11" s="639">
        <f>TotPay!I8</f>
        <v>0</v>
      </c>
      <c r="P11" s="640"/>
      <c r="Q11" s="640">
        <f>TotPay!J8</f>
        <v>0</v>
      </c>
      <c r="R11" s="640"/>
      <c r="S11" s="641">
        <f>TotPay!K8</f>
        <v>0</v>
      </c>
      <c r="T11" s="642"/>
      <c r="U11" s="26">
        <v>5</v>
      </c>
      <c r="V11" s="635" t="e">
        <f>TotEquip!#REF!</f>
        <v>#REF!</v>
      </c>
      <c r="W11" s="636"/>
      <c r="X11" s="636"/>
      <c r="Y11" s="636"/>
      <c r="Z11" s="636"/>
      <c r="AA11" s="636"/>
      <c r="AB11" s="636"/>
      <c r="AC11" s="688" t="e">
        <f>TotEquip!#REF!</f>
        <v>#REF!</v>
      </c>
      <c r="AD11" s="688"/>
      <c r="AE11" s="688" t="e">
        <f>TotEquip!#REF!</f>
        <v>#REF!</v>
      </c>
      <c r="AF11" s="688"/>
      <c r="AG11" s="688"/>
      <c r="AH11" s="688"/>
      <c r="AI11" s="688"/>
      <c r="AJ11" s="688"/>
      <c r="AK11" s="688"/>
      <c r="AL11" s="688"/>
      <c r="AM11" s="689"/>
    </row>
    <row r="12" spans="1:39" x14ac:dyDescent="0.3">
      <c r="A12" s="26">
        <v>6</v>
      </c>
      <c r="B12" s="635">
        <f>TotPay!C9</f>
        <v>0</v>
      </c>
      <c r="C12" s="636"/>
      <c r="D12" s="636"/>
      <c r="E12" s="636"/>
      <c r="F12" s="636"/>
      <c r="G12" s="636"/>
      <c r="H12" s="28">
        <f>IF(TotPay!A9=1,"Y",0)</f>
        <v>0</v>
      </c>
      <c r="I12" s="637">
        <f>TotPay!D9</f>
        <v>0</v>
      </c>
      <c r="J12" s="638"/>
      <c r="K12" s="101">
        <f>TotPay!F9</f>
        <v>0</v>
      </c>
      <c r="L12" s="28">
        <f>IF(TotPay!E9&gt;0.9,"Y",0)</f>
        <v>0</v>
      </c>
      <c r="M12" s="59">
        <f>TotPay!G9</f>
        <v>0</v>
      </c>
      <c r="N12" s="28">
        <f>IF(TotPay!H9&gt;0,"Y",0)</f>
        <v>0</v>
      </c>
      <c r="O12" s="639">
        <f>TotPay!I9</f>
        <v>0</v>
      </c>
      <c r="P12" s="640"/>
      <c r="Q12" s="640">
        <f>TotPay!J9</f>
        <v>0</v>
      </c>
      <c r="R12" s="640"/>
      <c r="S12" s="641">
        <f>TotPay!K9</f>
        <v>0</v>
      </c>
      <c r="T12" s="642"/>
      <c r="U12" s="26">
        <v>6</v>
      </c>
      <c r="V12" s="635" t="e">
        <f>TotEquip!#REF!</f>
        <v>#REF!</v>
      </c>
      <c r="W12" s="636"/>
      <c r="X12" s="636"/>
      <c r="Y12" s="636"/>
      <c r="Z12" s="636"/>
      <c r="AA12" s="636"/>
      <c r="AB12" s="636"/>
      <c r="AC12" s="688" t="e">
        <f>TotEquip!#REF!</f>
        <v>#REF!</v>
      </c>
      <c r="AD12" s="688"/>
      <c r="AE12" s="688" t="e">
        <f>TotEquip!#REF!</f>
        <v>#REF!</v>
      </c>
      <c r="AF12" s="688"/>
      <c r="AG12" s="688"/>
      <c r="AH12" s="688"/>
      <c r="AI12" s="688"/>
      <c r="AJ12" s="688"/>
      <c r="AK12" s="688"/>
      <c r="AL12" s="688"/>
      <c r="AM12" s="689"/>
    </row>
    <row r="13" spans="1:39" x14ac:dyDescent="0.3">
      <c r="A13" s="26">
        <v>7</v>
      </c>
      <c r="B13" s="635">
        <f>TotPay!C10</f>
        <v>0</v>
      </c>
      <c r="C13" s="636"/>
      <c r="D13" s="636"/>
      <c r="E13" s="636"/>
      <c r="F13" s="636"/>
      <c r="G13" s="636"/>
      <c r="H13" s="28">
        <f>IF(TotPay!A10=1,"Y",0)</f>
        <v>0</v>
      </c>
      <c r="I13" s="637">
        <f>TotPay!D10</f>
        <v>0</v>
      </c>
      <c r="J13" s="638"/>
      <c r="K13" s="101">
        <f>TotPay!F10</f>
        <v>0</v>
      </c>
      <c r="L13" s="28">
        <f>IF(TotPay!E10&gt;0.9,"Y",0)</f>
        <v>0</v>
      </c>
      <c r="M13" s="59">
        <f>TotPay!G10</f>
        <v>0</v>
      </c>
      <c r="N13" s="28">
        <f>IF(TotPay!H10&gt;0,"Y",0)</f>
        <v>0</v>
      </c>
      <c r="O13" s="639">
        <f>TotPay!I10</f>
        <v>0</v>
      </c>
      <c r="P13" s="640"/>
      <c r="Q13" s="640">
        <f>TotPay!J10</f>
        <v>0</v>
      </c>
      <c r="R13" s="640"/>
      <c r="S13" s="641">
        <f>TotPay!K10</f>
        <v>0</v>
      </c>
      <c r="T13" s="642"/>
      <c r="U13" s="26">
        <v>7</v>
      </c>
      <c r="V13" s="635" t="e">
        <f>TotEquip!#REF!</f>
        <v>#REF!</v>
      </c>
      <c r="W13" s="636"/>
      <c r="X13" s="636"/>
      <c r="Y13" s="636"/>
      <c r="Z13" s="636"/>
      <c r="AA13" s="636"/>
      <c r="AB13" s="636"/>
      <c r="AC13" s="688" t="e">
        <f>TotEquip!#REF!</f>
        <v>#REF!</v>
      </c>
      <c r="AD13" s="688"/>
      <c r="AE13" s="688" t="e">
        <f>TotEquip!#REF!</f>
        <v>#REF!</v>
      </c>
      <c r="AF13" s="688"/>
      <c r="AG13" s="688"/>
      <c r="AH13" s="688"/>
      <c r="AI13" s="688"/>
      <c r="AJ13" s="688"/>
      <c r="AK13" s="688"/>
      <c r="AL13" s="688"/>
      <c r="AM13" s="689"/>
    </row>
    <row r="14" spans="1:39" x14ac:dyDescent="0.3">
      <c r="A14" s="26">
        <v>8</v>
      </c>
      <c r="B14" s="635">
        <f>TotPay!C11</f>
        <v>0</v>
      </c>
      <c r="C14" s="636"/>
      <c r="D14" s="636"/>
      <c r="E14" s="636"/>
      <c r="F14" s="636"/>
      <c r="G14" s="636"/>
      <c r="H14" s="28">
        <f>IF(TotPay!A11=1,"Y",0)</f>
        <v>0</v>
      </c>
      <c r="I14" s="637">
        <f>TotPay!D11</f>
        <v>0</v>
      </c>
      <c r="J14" s="638"/>
      <c r="K14" s="101">
        <f>TotPay!F11</f>
        <v>0</v>
      </c>
      <c r="L14" s="28">
        <f>IF(TotPay!E11&gt;0.9,"Y",0)</f>
        <v>0</v>
      </c>
      <c r="M14" s="59">
        <f>TotPay!G11</f>
        <v>0</v>
      </c>
      <c r="N14" s="28">
        <f>IF(TotPay!H11&gt;0,"Y",0)</f>
        <v>0</v>
      </c>
      <c r="O14" s="639">
        <f>TotPay!I11</f>
        <v>0</v>
      </c>
      <c r="P14" s="640"/>
      <c r="Q14" s="640">
        <f>TotPay!J11</f>
        <v>0</v>
      </c>
      <c r="R14" s="640"/>
      <c r="S14" s="641">
        <f>TotPay!K11</f>
        <v>0</v>
      </c>
      <c r="T14" s="642"/>
      <c r="U14" s="26">
        <v>8</v>
      </c>
      <c r="V14" s="635">
        <f>TotEquip!B7</f>
        <v>0</v>
      </c>
      <c r="W14" s="636"/>
      <c r="X14" s="636"/>
      <c r="Y14" s="636"/>
      <c r="Z14" s="636"/>
      <c r="AA14" s="636"/>
      <c r="AB14" s="636"/>
      <c r="AC14" s="688">
        <f>TotEquip!C7</f>
        <v>0</v>
      </c>
      <c r="AD14" s="688"/>
      <c r="AE14" s="688">
        <f>TotEquip!D7</f>
        <v>0</v>
      </c>
      <c r="AF14" s="688"/>
      <c r="AG14" s="688"/>
      <c r="AH14" s="688"/>
      <c r="AI14" s="688"/>
      <c r="AJ14" s="688"/>
      <c r="AK14" s="688"/>
      <c r="AL14" s="688"/>
      <c r="AM14" s="689"/>
    </row>
    <row r="15" spans="1:39" x14ac:dyDescent="0.3">
      <c r="A15" s="26">
        <v>9</v>
      </c>
      <c r="B15" s="635">
        <f>TotPay!C12</f>
        <v>0</v>
      </c>
      <c r="C15" s="636"/>
      <c r="D15" s="636"/>
      <c r="E15" s="636"/>
      <c r="F15" s="636"/>
      <c r="G15" s="636"/>
      <c r="H15" s="28">
        <f>IF(TotPay!A12=1,"Y",0)</f>
        <v>0</v>
      </c>
      <c r="I15" s="637">
        <f>TotPay!D12</f>
        <v>0</v>
      </c>
      <c r="J15" s="638"/>
      <c r="K15" s="101">
        <f>TotPay!F12</f>
        <v>0</v>
      </c>
      <c r="L15" s="28">
        <f>IF(TotPay!E12&gt;0.9,"Y",0)</f>
        <v>0</v>
      </c>
      <c r="M15" s="59">
        <f>TotPay!G12</f>
        <v>0</v>
      </c>
      <c r="N15" s="28">
        <f>IF(TotPay!H12&gt;0,"Y",0)</f>
        <v>0</v>
      </c>
      <c r="O15" s="639">
        <f>TotPay!I12</f>
        <v>0</v>
      </c>
      <c r="P15" s="640"/>
      <c r="Q15" s="640">
        <f>TotPay!J12</f>
        <v>0</v>
      </c>
      <c r="R15" s="640"/>
      <c r="S15" s="641">
        <f>TotPay!K12</f>
        <v>0</v>
      </c>
      <c r="T15" s="642"/>
      <c r="U15" s="26">
        <v>9</v>
      </c>
      <c r="V15" s="635" t="e">
        <f>TotEquip!#REF!</f>
        <v>#REF!</v>
      </c>
      <c r="W15" s="636"/>
      <c r="X15" s="636"/>
      <c r="Y15" s="636"/>
      <c r="Z15" s="636"/>
      <c r="AA15" s="636"/>
      <c r="AB15" s="636"/>
      <c r="AC15" s="688" t="e">
        <f>TotEquip!#REF!</f>
        <v>#REF!</v>
      </c>
      <c r="AD15" s="688"/>
      <c r="AE15" s="688" t="e">
        <f>TotEquip!#REF!</f>
        <v>#REF!</v>
      </c>
      <c r="AF15" s="688"/>
      <c r="AG15" s="688"/>
      <c r="AH15" s="688"/>
      <c r="AI15" s="688"/>
      <c r="AJ15" s="688"/>
      <c r="AK15" s="688"/>
      <c r="AL15" s="688"/>
      <c r="AM15" s="689"/>
    </row>
    <row r="16" spans="1:39" x14ac:dyDescent="0.3">
      <c r="A16" s="26">
        <v>10</v>
      </c>
      <c r="B16" s="635">
        <f>TotPay!C13</f>
        <v>0</v>
      </c>
      <c r="C16" s="636"/>
      <c r="D16" s="636"/>
      <c r="E16" s="636"/>
      <c r="F16" s="636"/>
      <c r="G16" s="636"/>
      <c r="H16" s="28">
        <f>IF(TotPay!A13=1,"Y",0)</f>
        <v>0</v>
      </c>
      <c r="I16" s="637">
        <f>TotPay!D13</f>
        <v>0</v>
      </c>
      <c r="J16" s="638"/>
      <c r="K16" s="101">
        <f>TotPay!F13</f>
        <v>0</v>
      </c>
      <c r="L16" s="28">
        <f>IF(TotPay!E13&gt;0.9,"Y",0)</f>
        <v>0</v>
      </c>
      <c r="M16" s="59">
        <f>TotPay!G13</f>
        <v>0</v>
      </c>
      <c r="N16" s="28">
        <f>IF(TotPay!H13&gt;0,"Y",0)</f>
        <v>0</v>
      </c>
      <c r="O16" s="639">
        <f>TotPay!I13</f>
        <v>0</v>
      </c>
      <c r="P16" s="640"/>
      <c r="Q16" s="640">
        <f>TotPay!J13</f>
        <v>0</v>
      </c>
      <c r="R16" s="640"/>
      <c r="S16" s="641">
        <f>TotPay!K13</f>
        <v>0</v>
      </c>
      <c r="T16" s="642"/>
      <c r="U16" s="26">
        <v>10</v>
      </c>
      <c r="V16" s="635" t="e">
        <f>TotEquip!#REF!</f>
        <v>#REF!</v>
      </c>
      <c r="W16" s="636"/>
      <c r="X16" s="636"/>
      <c r="Y16" s="636"/>
      <c r="Z16" s="636"/>
      <c r="AA16" s="636"/>
      <c r="AB16" s="636"/>
      <c r="AC16" s="688" t="e">
        <f>TotEquip!#REF!</f>
        <v>#REF!</v>
      </c>
      <c r="AD16" s="688"/>
      <c r="AE16" s="688" t="e">
        <f>TotEquip!#REF!</f>
        <v>#REF!</v>
      </c>
      <c r="AF16" s="688"/>
      <c r="AG16" s="688"/>
      <c r="AH16" s="688"/>
      <c r="AI16" s="688"/>
      <c r="AJ16" s="688"/>
      <c r="AK16" s="688"/>
      <c r="AL16" s="688"/>
      <c r="AM16" s="689"/>
    </row>
    <row r="17" spans="1:39" x14ac:dyDescent="0.3">
      <c r="A17" s="26">
        <v>11</v>
      </c>
      <c r="B17" s="635">
        <f>TotPay!C14</f>
        <v>0</v>
      </c>
      <c r="C17" s="636"/>
      <c r="D17" s="636"/>
      <c r="E17" s="636"/>
      <c r="F17" s="636"/>
      <c r="G17" s="636"/>
      <c r="H17" s="28">
        <f>IF(TotPay!A14=1,"Y",0)</f>
        <v>0</v>
      </c>
      <c r="I17" s="637">
        <f>TotPay!D14</f>
        <v>0</v>
      </c>
      <c r="J17" s="638"/>
      <c r="K17" s="101">
        <f>TotPay!F14</f>
        <v>0</v>
      </c>
      <c r="L17" s="28">
        <f>IF(TotPay!E14&gt;0.9,"Y",0)</f>
        <v>0</v>
      </c>
      <c r="M17" s="59">
        <f>TotPay!G14</f>
        <v>0</v>
      </c>
      <c r="N17" s="28">
        <f>IF(TotPay!H14&gt;0,"Y",0)</f>
        <v>0</v>
      </c>
      <c r="O17" s="639">
        <f>TotPay!I14</f>
        <v>0</v>
      </c>
      <c r="P17" s="640"/>
      <c r="Q17" s="640">
        <f>TotPay!J14</f>
        <v>0</v>
      </c>
      <c r="R17" s="640"/>
      <c r="S17" s="641">
        <f>TotPay!K14</f>
        <v>0</v>
      </c>
      <c r="T17" s="642"/>
      <c r="U17" s="26">
        <v>11</v>
      </c>
      <c r="V17" s="635">
        <f>TotEquip!B8</f>
        <v>0</v>
      </c>
      <c r="W17" s="636"/>
      <c r="X17" s="636"/>
      <c r="Y17" s="636"/>
      <c r="Z17" s="636"/>
      <c r="AA17" s="636"/>
      <c r="AB17" s="636"/>
      <c r="AC17" s="688">
        <f>TotEquip!C8</f>
        <v>0</v>
      </c>
      <c r="AD17" s="688"/>
      <c r="AE17" s="688">
        <f>TotEquip!D8</f>
        <v>0</v>
      </c>
      <c r="AF17" s="688"/>
      <c r="AG17" s="688"/>
      <c r="AH17" s="688"/>
      <c r="AI17" s="688"/>
      <c r="AJ17" s="688"/>
      <c r="AK17" s="688"/>
      <c r="AL17" s="688"/>
      <c r="AM17" s="689"/>
    </row>
    <row r="18" spans="1:39" x14ac:dyDescent="0.3">
      <c r="A18" s="26">
        <v>12</v>
      </c>
      <c r="B18" s="635">
        <f>TotPay!C15</f>
        <v>0</v>
      </c>
      <c r="C18" s="636"/>
      <c r="D18" s="636"/>
      <c r="E18" s="636"/>
      <c r="F18" s="636"/>
      <c r="G18" s="636"/>
      <c r="H18" s="28">
        <f>IF(TotPay!A15=1,"Y",0)</f>
        <v>0</v>
      </c>
      <c r="I18" s="637">
        <f>TotPay!D15</f>
        <v>0</v>
      </c>
      <c r="J18" s="638"/>
      <c r="K18" s="101">
        <f>TotPay!F15</f>
        <v>0</v>
      </c>
      <c r="L18" s="28">
        <f>IF(TotPay!E15&gt;0.9,"Y",0)</f>
        <v>0</v>
      </c>
      <c r="M18" s="59">
        <f>TotPay!G15</f>
        <v>0</v>
      </c>
      <c r="N18" s="28">
        <f>IF(TotPay!H15&gt;0,"Y",0)</f>
        <v>0</v>
      </c>
      <c r="O18" s="639">
        <f>TotPay!I15</f>
        <v>0</v>
      </c>
      <c r="P18" s="640"/>
      <c r="Q18" s="640">
        <f>TotPay!J15</f>
        <v>0</v>
      </c>
      <c r="R18" s="640"/>
      <c r="S18" s="641">
        <f>TotPay!K15</f>
        <v>0</v>
      </c>
      <c r="T18" s="642"/>
      <c r="U18" s="26">
        <v>12</v>
      </c>
      <c r="V18" s="635" t="e">
        <f>TotEquip!#REF!</f>
        <v>#REF!</v>
      </c>
      <c r="W18" s="636"/>
      <c r="X18" s="636"/>
      <c r="Y18" s="636"/>
      <c r="Z18" s="636"/>
      <c r="AA18" s="636"/>
      <c r="AB18" s="636"/>
      <c r="AC18" s="688" t="e">
        <f>TotEquip!#REF!</f>
        <v>#REF!</v>
      </c>
      <c r="AD18" s="688"/>
      <c r="AE18" s="688" t="e">
        <f>TotEquip!#REF!</f>
        <v>#REF!</v>
      </c>
      <c r="AF18" s="688"/>
      <c r="AG18" s="688"/>
      <c r="AH18" s="688"/>
      <c r="AI18" s="688"/>
      <c r="AJ18" s="688"/>
      <c r="AK18" s="688"/>
      <c r="AL18" s="688"/>
      <c r="AM18" s="689"/>
    </row>
    <row r="19" spans="1:39" x14ac:dyDescent="0.3">
      <c r="A19" s="26">
        <v>13</v>
      </c>
      <c r="B19" s="635">
        <f>TotPay!C16</f>
        <v>0</v>
      </c>
      <c r="C19" s="636"/>
      <c r="D19" s="636"/>
      <c r="E19" s="636"/>
      <c r="F19" s="636"/>
      <c r="G19" s="636"/>
      <c r="H19" s="28">
        <f>IF(TotPay!A16=1,"Y",0)</f>
        <v>0</v>
      </c>
      <c r="I19" s="637">
        <f>TotPay!D16</f>
        <v>0</v>
      </c>
      <c r="J19" s="638"/>
      <c r="K19" s="101">
        <f>TotPay!F16</f>
        <v>0</v>
      </c>
      <c r="L19" s="28">
        <f>IF(TotPay!E16&gt;0.9,"Y",0)</f>
        <v>0</v>
      </c>
      <c r="M19" s="59">
        <f>TotPay!G16</f>
        <v>0</v>
      </c>
      <c r="N19" s="28">
        <f>IF(TotPay!H16&gt;0,"Y",0)</f>
        <v>0</v>
      </c>
      <c r="O19" s="639">
        <f>TotPay!I16</f>
        <v>0</v>
      </c>
      <c r="P19" s="640"/>
      <c r="Q19" s="640">
        <f>TotPay!J16</f>
        <v>0</v>
      </c>
      <c r="R19" s="640"/>
      <c r="S19" s="641">
        <f>TotPay!K16</f>
        <v>0</v>
      </c>
      <c r="T19" s="642"/>
      <c r="U19" s="26">
        <v>13</v>
      </c>
      <c r="V19" s="635" t="e">
        <f>TotEquip!#REF!</f>
        <v>#REF!</v>
      </c>
      <c r="W19" s="636"/>
      <c r="X19" s="636"/>
      <c r="Y19" s="636"/>
      <c r="Z19" s="636"/>
      <c r="AA19" s="636"/>
      <c r="AB19" s="636"/>
      <c r="AC19" s="688" t="e">
        <f>TotEquip!#REF!</f>
        <v>#REF!</v>
      </c>
      <c r="AD19" s="688"/>
      <c r="AE19" s="688" t="e">
        <f>TotEquip!#REF!</f>
        <v>#REF!</v>
      </c>
      <c r="AF19" s="688"/>
      <c r="AG19" s="688" t="e">
        <f>TotEquip!#REF!</f>
        <v>#REF!</v>
      </c>
      <c r="AH19" s="688"/>
      <c r="AI19" s="688"/>
      <c r="AJ19" s="688"/>
      <c r="AK19" s="688"/>
      <c r="AL19" s="688"/>
      <c r="AM19" s="689"/>
    </row>
    <row r="20" spans="1:39" x14ac:dyDescent="0.3">
      <c r="A20" s="26">
        <v>14</v>
      </c>
      <c r="B20" s="635">
        <f>TotPay!C17</f>
        <v>0</v>
      </c>
      <c r="C20" s="636"/>
      <c r="D20" s="636"/>
      <c r="E20" s="636"/>
      <c r="F20" s="636"/>
      <c r="G20" s="636"/>
      <c r="H20" s="28">
        <f>IF(TotPay!A17=1,"Y",0)</f>
        <v>0</v>
      </c>
      <c r="I20" s="637">
        <f>TotPay!D17</f>
        <v>0</v>
      </c>
      <c r="J20" s="638"/>
      <c r="K20" s="101">
        <f>TotPay!F17</f>
        <v>0</v>
      </c>
      <c r="L20" s="28">
        <f>IF(TotPay!E17&gt;0.9,"Y",0)</f>
        <v>0</v>
      </c>
      <c r="M20" s="59">
        <f>TotPay!G17</f>
        <v>0</v>
      </c>
      <c r="N20" s="28">
        <f>IF(TotPay!H17&gt;0,"Y",0)</f>
        <v>0</v>
      </c>
      <c r="O20" s="639">
        <f>TotPay!I17</f>
        <v>0</v>
      </c>
      <c r="P20" s="640"/>
      <c r="Q20" s="640">
        <f>TotPay!J17</f>
        <v>0</v>
      </c>
      <c r="R20" s="640"/>
      <c r="S20" s="641">
        <f>TotPay!K17</f>
        <v>0</v>
      </c>
      <c r="T20" s="642"/>
      <c r="U20" s="26">
        <v>14</v>
      </c>
      <c r="V20" s="635" t="e">
        <f>TotEquip!#REF!</f>
        <v>#REF!</v>
      </c>
      <c r="W20" s="636"/>
      <c r="X20" s="636"/>
      <c r="Y20" s="636"/>
      <c r="Z20" s="636"/>
      <c r="AA20" s="636"/>
      <c r="AB20" s="636"/>
      <c r="AC20" s="688" t="e">
        <f>TotEquip!#REF!</f>
        <v>#REF!</v>
      </c>
      <c r="AD20" s="688"/>
      <c r="AE20" s="688" t="e">
        <f>TotEquip!#REF!</f>
        <v>#REF!</v>
      </c>
      <c r="AF20" s="688"/>
      <c r="AG20" s="688" t="e">
        <f>TotEquip!#REF!</f>
        <v>#REF!</v>
      </c>
      <c r="AH20" s="688"/>
      <c r="AI20" s="688"/>
      <c r="AJ20" s="688"/>
      <c r="AK20" s="688"/>
      <c r="AL20" s="688"/>
      <c r="AM20" s="689"/>
    </row>
    <row r="21" spans="1:39" x14ac:dyDescent="0.3">
      <c r="A21" s="26">
        <v>15</v>
      </c>
      <c r="B21" s="635">
        <f>TotPay!C18</f>
        <v>0</v>
      </c>
      <c r="C21" s="636"/>
      <c r="D21" s="636"/>
      <c r="E21" s="636"/>
      <c r="F21" s="636"/>
      <c r="G21" s="636"/>
      <c r="H21" s="28">
        <f>IF(TotPay!A18=1,"Y",0)</f>
        <v>0</v>
      </c>
      <c r="I21" s="637">
        <f>TotPay!D18</f>
        <v>0</v>
      </c>
      <c r="J21" s="638"/>
      <c r="K21" s="101">
        <f>TotPay!F18</f>
        <v>0</v>
      </c>
      <c r="L21" s="28">
        <f>IF(TotPay!E18&gt;0.9,"Y",0)</f>
        <v>0</v>
      </c>
      <c r="M21" s="59">
        <f>TotPay!G18</f>
        <v>0</v>
      </c>
      <c r="N21" s="28">
        <f>IF(TotPay!H18&gt;0,"Y",0)</f>
        <v>0</v>
      </c>
      <c r="O21" s="639">
        <f>TotPay!I18</f>
        <v>0</v>
      </c>
      <c r="P21" s="640"/>
      <c r="Q21" s="640">
        <f>TotPay!J18</f>
        <v>0</v>
      </c>
      <c r="R21" s="640"/>
      <c r="S21" s="641">
        <f>TotPay!K18</f>
        <v>0</v>
      </c>
      <c r="T21" s="642"/>
      <c r="U21" s="26">
        <v>15</v>
      </c>
      <c r="V21" s="635">
        <f>TotEquip!B9</f>
        <v>0</v>
      </c>
      <c r="W21" s="636"/>
      <c r="X21" s="636"/>
      <c r="Y21" s="636"/>
      <c r="Z21" s="636"/>
      <c r="AA21" s="636"/>
      <c r="AB21" s="636"/>
      <c r="AC21" s="688">
        <f>TotEquip!C9</f>
        <v>0</v>
      </c>
      <c r="AD21" s="688"/>
      <c r="AE21" s="688">
        <f>TotEquip!D9</f>
        <v>0</v>
      </c>
      <c r="AF21" s="688"/>
      <c r="AG21" s="688" t="str">
        <f>TotEquip!G9</f>
        <v/>
      </c>
      <c r="AH21" s="688"/>
      <c r="AI21" s="688"/>
      <c r="AJ21" s="688"/>
      <c r="AK21" s="688"/>
      <c r="AL21" s="688"/>
      <c r="AM21" s="689"/>
    </row>
    <row r="22" spans="1:39" x14ac:dyDescent="0.3">
      <c r="A22" s="26">
        <v>16</v>
      </c>
      <c r="B22" s="635">
        <f>TotPay!C19</f>
        <v>0</v>
      </c>
      <c r="C22" s="636"/>
      <c r="D22" s="636"/>
      <c r="E22" s="636"/>
      <c r="F22" s="636"/>
      <c r="G22" s="636"/>
      <c r="H22" s="28">
        <f>IF(TotPay!A19=1,"Y",0)</f>
        <v>0</v>
      </c>
      <c r="I22" s="637">
        <f>TotPay!D19</f>
        <v>0</v>
      </c>
      <c r="J22" s="638"/>
      <c r="K22" s="101">
        <f>TotPay!F19</f>
        <v>0</v>
      </c>
      <c r="L22" s="28">
        <f>IF(TotPay!E19&gt;0.9,"Y",0)</f>
        <v>0</v>
      </c>
      <c r="M22" s="59">
        <f>TotPay!G19</f>
        <v>0</v>
      </c>
      <c r="N22" s="28">
        <f>IF(TotPay!H19&gt;0,"Y",0)</f>
        <v>0</v>
      </c>
      <c r="O22" s="639">
        <f>TotPay!I19</f>
        <v>0</v>
      </c>
      <c r="P22" s="640"/>
      <c r="Q22" s="640">
        <f>TotPay!J19</f>
        <v>0</v>
      </c>
      <c r="R22" s="640"/>
      <c r="S22" s="641">
        <f>TotPay!K19</f>
        <v>0</v>
      </c>
      <c r="T22" s="642"/>
      <c r="U22" s="26">
        <v>16</v>
      </c>
      <c r="V22" s="635" t="e">
        <f>TotEquip!#REF!</f>
        <v>#REF!</v>
      </c>
      <c r="W22" s="636"/>
      <c r="X22" s="636"/>
      <c r="Y22" s="636"/>
      <c r="Z22" s="636"/>
      <c r="AA22" s="636"/>
      <c r="AB22" s="636"/>
      <c r="AC22" s="688" t="e">
        <f>TotEquip!#REF!</f>
        <v>#REF!</v>
      </c>
      <c r="AD22" s="688"/>
      <c r="AE22" s="688" t="e">
        <f>TotEquip!#REF!</f>
        <v>#REF!</v>
      </c>
      <c r="AF22" s="688"/>
      <c r="AG22" s="688" t="e">
        <f>TotEquip!#REF!</f>
        <v>#REF!</v>
      </c>
      <c r="AH22" s="688"/>
      <c r="AI22" s="688"/>
      <c r="AJ22" s="688"/>
      <c r="AK22" s="688"/>
      <c r="AL22" s="688"/>
      <c r="AM22" s="689"/>
    </row>
    <row r="23" spans="1:39" x14ac:dyDescent="0.3">
      <c r="A23" s="26">
        <v>17</v>
      </c>
      <c r="B23" s="635">
        <f>TotPay!C20</f>
        <v>0</v>
      </c>
      <c r="C23" s="636"/>
      <c r="D23" s="636"/>
      <c r="E23" s="636"/>
      <c r="F23" s="636"/>
      <c r="G23" s="636"/>
      <c r="H23" s="28">
        <f>IF(TotPay!A20=1,"Y",0)</f>
        <v>0</v>
      </c>
      <c r="I23" s="637">
        <f>TotPay!D20</f>
        <v>0</v>
      </c>
      <c r="J23" s="638"/>
      <c r="K23" s="101">
        <f>TotPay!F20</f>
        <v>0</v>
      </c>
      <c r="L23" s="28">
        <f>IF(TotPay!E20&gt;0.9,"Y",0)</f>
        <v>0</v>
      </c>
      <c r="M23" s="59">
        <f>TotPay!G20</f>
        <v>0</v>
      </c>
      <c r="N23" s="28">
        <f>IF(TotPay!H20&gt;0,"Y",0)</f>
        <v>0</v>
      </c>
      <c r="O23" s="639">
        <f>TotPay!I20</f>
        <v>0</v>
      </c>
      <c r="P23" s="640"/>
      <c r="Q23" s="640">
        <f>TotPay!J20</f>
        <v>0</v>
      </c>
      <c r="R23" s="640"/>
      <c r="S23" s="641">
        <f>TotPay!K20</f>
        <v>0</v>
      </c>
      <c r="T23" s="642"/>
      <c r="U23" s="26">
        <v>17</v>
      </c>
      <c r="V23" s="635">
        <f>TotEquip!B10</f>
        <v>0</v>
      </c>
      <c r="W23" s="636"/>
      <c r="X23" s="636"/>
      <c r="Y23" s="636"/>
      <c r="Z23" s="636"/>
      <c r="AA23" s="636"/>
      <c r="AB23" s="636"/>
      <c r="AC23" s="688">
        <f>TotEquip!C10</f>
        <v>0</v>
      </c>
      <c r="AD23" s="688"/>
      <c r="AE23" s="688">
        <f>TotEquip!D10</f>
        <v>0</v>
      </c>
      <c r="AF23" s="688"/>
      <c r="AG23" s="688" t="str">
        <f>TotEquip!G10</f>
        <v/>
      </c>
      <c r="AH23" s="688"/>
      <c r="AI23" s="688"/>
      <c r="AJ23" s="688"/>
      <c r="AK23" s="688"/>
      <c r="AL23" s="688"/>
      <c r="AM23" s="689"/>
    </row>
    <row r="24" spans="1:39" x14ac:dyDescent="0.3">
      <c r="A24" s="26">
        <v>18</v>
      </c>
      <c r="B24" s="635">
        <f>TotPay!C21</f>
        <v>0</v>
      </c>
      <c r="C24" s="636"/>
      <c r="D24" s="636"/>
      <c r="E24" s="636"/>
      <c r="F24" s="636"/>
      <c r="G24" s="636"/>
      <c r="H24" s="28">
        <f>IF(TotPay!A21=1,"Y",0)</f>
        <v>0</v>
      </c>
      <c r="I24" s="637">
        <f>TotPay!D21</f>
        <v>0</v>
      </c>
      <c r="J24" s="638"/>
      <c r="K24" s="101">
        <f>TotPay!F21</f>
        <v>0</v>
      </c>
      <c r="L24" s="28">
        <f>IF(TotPay!E21&gt;0.9,"Y",0)</f>
        <v>0</v>
      </c>
      <c r="M24" s="59">
        <f>TotPay!G21</f>
        <v>0</v>
      </c>
      <c r="N24" s="28">
        <f>IF(TotPay!H21&gt;0,"Y",0)</f>
        <v>0</v>
      </c>
      <c r="O24" s="639">
        <f>TotPay!I21</f>
        <v>0</v>
      </c>
      <c r="P24" s="640"/>
      <c r="Q24" s="640">
        <f>TotPay!J21</f>
        <v>0</v>
      </c>
      <c r="R24" s="640"/>
      <c r="S24" s="641">
        <f>TotPay!K21</f>
        <v>0</v>
      </c>
      <c r="T24" s="642"/>
      <c r="U24" s="26">
        <v>18</v>
      </c>
      <c r="V24" s="635" t="e">
        <f>TotEquip!#REF!</f>
        <v>#REF!</v>
      </c>
      <c r="W24" s="636"/>
      <c r="X24" s="636"/>
      <c r="Y24" s="636"/>
      <c r="Z24" s="636"/>
      <c r="AA24" s="636"/>
      <c r="AB24" s="636"/>
      <c r="AC24" s="688" t="e">
        <f>TotEquip!#REF!</f>
        <v>#REF!</v>
      </c>
      <c r="AD24" s="688"/>
      <c r="AE24" s="688" t="e">
        <f>TotEquip!#REF!</f>
        <v>#REF!</v>
      </c>
      <c r="AF24" s="688"/>
      <c r="AG24" s="688" t="e">
        <f>TotEquip!#REF!</f>
        <v>#REF!</v>
      </c>
      <c r="AH24" s="688"/>
      <c r="AI24" s="688"/>
      <c r="AJ24" s="688"/>
      <c r="AK24" s="688"/>
      <c r="AL24" s="688"/>
      <c r="AM24" s="689"/>
    </row>
    <row r="25" spans="1:39" x14ac:dyDescent="0.3">
      <c r="A25" s="26">
        <v>19</v>
      </c>
      <c r="B25" s="635">
        <f>TotPay!C22</f>
        <v>0</v>
      </c>
      <c r="C25" s="636"/>
      <c r="D25" s="636"/>
      <c r="E25" s="636"/>
      <c r="F25" s="636"/>
      <c r="G25" s="636"/>
      <c r="H25" s="28">
        <f>IF(TotPay!A22=1,"Y",0)</f>
        <v>0</v>
      </c>
      <c r="I25" s="637">
        <f>TotPay!D22</f>
        <v>0</v>
      </c>
      <c r="J25" s="638"/>
      <c r="K25" s="101">
        <f>TotPay!F22</f>
        <v>0</v>
      </c>
      <c r="L25" s="28">
        <f>IF(TotPay!E22&gt;0.9,"Y",0)</f>
        <v>0</v>
      </c>
      <c r="M25" s="59">
        <f>TotPay!G22</f>
        <v>0</v>
      </c>
      <c r="N25" s="28">
        <f>IF(TotPay!H22&gt;0,"Y",0)</f>
        <v>0</v>
      </c>
      <c r="O25" s="639">
        <f>TotPay!I22</f>
        <v>0</v>
      </c>
      <c r="P25" s="640"/>
      <c r="Q25" s="640">
        <f>TotPay!J22</f>
        <v>0</v>
      </c>
      <c r="R25" s="640"/>
      <c r="S25" s="641">
        <f>TotPay!K22</f>
        <v>0</v>
      </c>
      <c r="T25" s="642"/>
      <c r="U25" s="26">
        <v>19</v>
      </c>
      <c r="V25" s="635">
        <f>TotEquip!B11</f>
        <v>0</v>
      </c>
      <c r="W25" s="636"/>
      <c r="X25" s="636"/>
      <c r="Y25" s="636"/>
      <c r="Z25" s="636"/>
      <c r="AA25" s="636"/>
      <c r="AB25" s="636"/>
      <c r="AC25" s="688">
        <f>TotEquip!C11</f>
        <v>0</v>
      </c>
      <c r="AD25" s="688"/>
      <c r="AE25" s="688">
        <f>TotEquip!D11</f>
        <v>0</v>
      </c>
      <c r="AF25" s="688"/>
      <c r="AG25" s="688" t="str">
        <f>TotEquip!G11</f>
        <v/>
      </c>
      <c r="AH25" s="688"/>
      <c r="AI25" s="688"/>
      <c r="AJ25" s="688"/>
      <c r="AK25" s="688"/>
      <c r="AL25" s="688"/>
      <c r="AM25" s="689"/>
    </row>
    <row r="26" spans="1:39" x14ac:dyDescent="0.3">
      <c r="A26" s="26">
        <v>20</v>
      </c>
      <c r="B26" s="635">
        <f>TotPay!C23</f>
        <v>0</v>
      </c>
      <c r="C26" s="636"/>
      <c r="D26" s="636"/>
      <c r="E26" s="636"/>
      <c r="F26" s="636"/>
      <c r="G26" s="636"/>
      <c r="H26" s="28">
        <f>IF(TotPay!A23=1,"Y",0)</f>
        <v>0</v>
      </c>
      <c r="I26" s="637">
        <f>TotPay!D23</f>
        <v>0</v>
      </c>
      <c r="J26" s="638"/>
      <c r="K26" s="101">
        <f>TotPay!F23</f>
        <v>0</v>
      </c>
      <c r="L26" s="28">
        <f>IF(TotPay!E23&gt;0.9,"Y",0)</f>
        <v>0</v>
      </c>
      <c r="M26" s="59">
        <f>TotPay!G23</f>
        <v>0</v>
      </c>
      <c r="N26" s="28">
        <f>IF(TotPay!H23&gt;0,"Y",0)</f>
        <v>0</v>
      </c>
      <c r="O26" s="639">
        <f>TotPay!I23</f>
        <v>0</v>
      </c>
      <c r="P26" s="640"/>
      <c r="Q26" s="640">
        <f>TotPay!J23</f>
        <v>0</v>
      </c>
      <c r="R26" s="640"/>
      <c r="S26" s="641">
        <f>TotPay!K23</f>
        <v>0</v>
      </c>
      <c r="T26" s="642"/>
      <c r="U26" s="26">
        <v>20</v>
      </c>
      <c r="V26" s="635">
        <f>TotEquip!B12</f>
        <v>0</v>
      </c>
      <c r="W26" s="636"/>
      <c r="X26" s="636"/>
      <c r="Y26" s="636"/>
      <c r="Z26" s="636"/>
      <c r="AA26" s="636"/>
      <c r="AB26" s="636"/>
      <c r="AC26" s="688">
        <f>TotEquip!C12</f>
        <v>0</v>
      </c>
      <c r="AD26" s="688"/>
      <c r="AE26" s="688">
        <f>TotEquip!D12</f>
        <v>0</v>
      </c>
      <c r="AF26" s="688"/>
      <c r="AG26" s="688" t="str">
        <f>TotEquip!G12</f>
        <v/>
      </c>
      <c r="AH26" s="688"/>
      <c r="AI26" s="688"/>
      <c r="AJ26" s="688"/>
      <c r="AK26" s="688"/>
      <c r="AL26" s="688"/>
      <c r="AM26" s="689"/>
    </row>
    <row r="27" spans="1:39" x14ac:dyDescent="0.3">
      <c r="A27" s="26">
        <v>21</v>
      </c>
      <c r="B27" s="635">
        <f>TotPay!C24</f>
        <v>0</v>
      </c>
      <c r="C27" s="636"/>
      <c r="D27" s="636"/>
      <c r="E27" s="636"/>
      <c r="F27" s="636"/>
      <c r="G27" s="636"/>
      <c r="H27" s="28">
        <f>IF(TotPay!A24=1,"Y",0)</f>
        <v>0</v>
      </c>
      <c r="I27" s="637">
        <f>TotPay!D24</f>
        <v>0</v>
      </c>
      <c r="J27" s="638"/>
      <c r="K27" s="101">
        <f>TotPay!F24</f>
        <v>0</v>
      </c>
      <c r="L27" s="28">
        <f>IF(TotPay!E24&gt;0.9,"Y",0)</f>
        <v>0</v>
      </c>
      <c r="M27" s="59">
        <f>TotPay!G24</f>
        <v>0</v>
      </c>
      <c r="N27" s="28">
        <f>IF(TotPay!H24&gt;0,"Y",0)</f>
        <v>0</v>
      </c>
      <c r="O27" s="639">
        <f>TotPay!I24</f>
        <v>0</v>
      </c>
      <c r="P27" s="640"/>
      <c r="Q27" s="640">
        <f>TotPay!J24</f>
        <v>0</v>
      </c>
      <c r="R27" s="640"/>
      <c r="S27" s="641">
        <f>TotPay!K24</f>
        <v>0</v>
      </c>
      <c r="T27" s="642"/>
      <c r="U27" s="26">
        <v>21</v>
      </c>
      <c r="V27" s="635">
        <f>TotEquip!B13</f>
        <v>0</v>
      </c>
      <c r="W27" s="636"/>
      <c r="X27" s="636"/>
      <c r="Y27" s="636"/>
      <c r="Z27" s="636"/>
      <c r="AA27" s="636"/>
      <c r="AB27" s="636"/>
      <c r="AC27" s="688">
        <f>TotEquip!C13</f>
        <v>0</v>
      </c>
      <c r="AD27" s="688"/>
      <c r="AE27" s="688">
        <f>TotEquip!D13</f>
        <v>0</v>
      </c>
      <c r="AF27" s="688"/>
      <c r="AG27" s="688" t="str">
        <f>TotEquip!G13</f>
        <v/>
      </c>
      <c r="AH27" s="688"/>
      <c r="AI27" s="688"/>
      <c r="AJ27" s="688"/>
      <c r="AK27" s="688"/>
      <c r="AL27" s="688"/>
      <c r="AM27" s="689"/>
    </row>
    <row r="28" spans="1:39" x14ac:dyDescent="0.3">
      <c r="A28" s="26">
        <v>22</v>
      </c>
      <c r="B28" s="635">
        <f>TotPay!C25</f>
        <v>0</v>
      </c>
      <c r="C28" s="636"/>
      <c r="D28" s="636"/>
      <c r="E28" s="636"/>
      <c r="F28" s="636"/>
      <c r="G28" s="636"/>
      <c r="H28" s="28">
        <f>IF(TotPay!A25=1,"Y",0)</f>
        <v>0</v>
      </c>
      <c r="I28" s="637">
        <f>TotPay!D25</f>
        <v>0</v>
      </c>
      <c r="J28" s="638"/>
      <c r="K28" s="101">
        <f>TotPay!F25</f>
        <v>0</v>
      </c>
      <c r="L28" s="28">
        <f>IF(TotPay!E25&gt;0.9,"Y",0)</f>
        <v>0</v>
      </c>
      <c r="M28" s="59">
        <f>TotPay!G25</f>
        <v>0</v>
      </c>
      <c r="N28" s="28">
        <f>IF(TotPay!H25&gt;0,"Y",0)</f>
        <v>0</v>
      </c>
      <c r="O28" s="639">
        <f>TotPay!I25</f>
        <v>0</v>
      </c>
      <c r="P28" s="640"/>
      <c r="Q28" s="640">
        <f>TotPay!J25</f>
        <v>0</v>
      </c>
      <c r="R28" s="640"/>
      <c r="S28" s="641">
        <f>TotPay!K25</f>
        <v>0</v>
      </c>
      <c r="T28" s="642"/>
      <c r="U28" s="26">
        <v>22</v>
      </c>
      <c r="V28" s="635">
        <f>TotEquip!B14</f>
        <v>0</v>
      </c>
      <c r="W28" s="636"/>
      <c r="X28" s="636"/>
      <c r="Y28" s="636"/>
      <c r="Z28" s="636"/>
      <c r="AA28" s="636"/>
      <c r="AB28" s="636"/>
      <c r="AC28" s="688">
        <f>TotEquip!C14</f>
        <v>0</v>
      </c>
      <c r="AD28" s="688"/>
      <c r="AE28" s="688">
        <f>TotEquip!D14</f>
        <v>0</v>
      </c>
      <c r="AF28" s="688"/>
      <c r="AG28" s="688" t="str">
        <f>TotEquip!G14</f>
        <v/>
      </c>
      <c r="AH28" s="688"/>
      <c r="AI28" s="688"/>
      <c r="AJ28" s="688"/>
      <c r="AK28" s="688"/>
      <c r="AL28" s="688"/>
      <c r="AM28" s="689"/>
    </row>
    <row r="29" spans="1:39" x14ac:dyDescent="0.3">
      <c r="A29" s="26">
        <v>23</v>
      </c>
      <c r="B29" s="635">
        <f>TotPay!C26</f>
        <v>0</v>
      </c>
      <c r="C29" s="636"/>
      <c r="D29" s="636"/>
      <c r="E29" s="636"/>
      <c r="F29" s="636"/>
      <c r="G29" s="636"/>
      <c r="H29" s="28">
        <f>IF(TotPay!A26=1,"Y",0)</f>
        <v>0</v>
      </c>
      <c r="I29" s="637">
        <f>TotPay!D26</f>
        <v>0</v>
      </c>
      <c r="J29" s="638"/>
      <c r="K29" s="101">
        <f>TotPay!F26</f>
        <v>0</v>
      </c>
      <c r="L29" s="28">
        <f>IF(TotPay!E26&gt;0.9,"Y",0)</f>
        <v>0</v>
      </c>
      <c r="M29" s="59">
        <f>TotPay!G26</f>
        <v>0</v>
      </c>
      <c r="N29" s="28">
        <f>IF(TotPay!H26&gt;0,"Y",0)</f>
        <v>0</v>
      </c>
      <c r="O29" s="639">
        <f>TotPay!I26</f>
        <v>0</v>
      </c>
      <c r="P29" s="640"/>
      <c r="Q29" s="640">
        <f>TotPay!J26</f>
        <v>0</v>
      </c>
      <c r="R29" s="640"/>
      <c r="S29" s="641">
        <f>TotPay!K26</f>
        <v>0</v>
      </c>
      <c r="T29" s="642"/>
      <c r="U29" s="26">
        <v>23</v>
      </c>
      <c r="V29" s="635">
        <f>TotEquip!B15</f>
        <v>0</v>
      </c>
      <c r="W29" s="636"/>
      <c r="X29" s="636"/>
      <c r="Y29" s="636"/>
      <c r="Z29" s="636"/>
      <c r="AA29" s="636"/>
      <c r="AB29" s="636"/>
      <c r="AC29" s="688">
        <f>TotEquip!C15</f>
        <v>0</v>
      </c>
      <c r="AD29" s="688"/>
      <c r="AE29" s="688">
        <f>TotEquip!D15</f>
        <v>0</v>
      </c>
      <c r="AF29" s="688"/>
      <c r="AG29" s="688" t="str">
        <f>TotEquip!G15</f>
        <v/>
      </c>
      <c r="AH29" s="688"/>
      <c r="AI29" s="688"/>
      <c r="AJ29" s="688"/>
      <c r="AK29" s="688"/>
      <c r="AL29" s="688"/>
      <c r="AM29" s="689"/>
    </row>
    <row r="30" spans="1:39" x14ac:dyDescent="0.3">
      <c r="A30" s="26">
        <v>24</v>
      </c>
      <c r="B30" s="635">
        <f>TotPay!C27</f>
        <v>0</v>
      </c>
      <c r="C30" s="636"/>
      <c r="D30" s="636"/>
      <c r="E30" s="636"/>
      <c r="F30" s="636"/>
      <c r="G30" s="636"/>
      <c r="H30" s="28">
        <f>IF(TotPay!A27=1,"Y",0)</f>
        <v>0</v>
      </c>
      <c r="I30" s="637">
        <f>TotPay!D27</f>
        <v>0</v>
      </c>
      <c r="J30" s="638"/>
      <c r="K30" s="101">
        <f>TotPay!F27</f>
        <v>0</v>
      </c>
      <c r="L30" s="28">
        <f>IF(TotPay!E27&gt;0.9,"Y",0)</f>
        <v>0</v>
      </c>
      <c r="M30" s="59">
        <f>TotPay!G27</f>
        <v>0</v>
      </c>
      <c r="N30" s="28">
        <f>IF(TotPay!H27&gt;0,"Y",0)</f>
        <v>0</v>
      </c>
      <c r="O30" s="639">
        <f>TotPay!I27</f>
        <v>0</v>
      </c>
      <c r="P30" s="640"/>
      <c r="Q30" s="640">
        <f>TotPay!J27</f>
        <v>0</v>
      </c>
      <c r="R30" s="640"/>
      <c r="S30" s="641">
        <f>TotPay!K27</f>
        <v>0</v>
      </c>
      <c r="T30" s="642"/>
      <c r="U30" s="26">
        <v>24</v>
      </c>
      <c r="V30" s="635">
        <f>TotEquip!B16</f>
        <v>0</v>
      </c>
      <c r="W30" s="636"/>
      <c r="X30" s="636"/>
      <c r="Y30" s="636"/>
      <c r="Z30" s="636"/>
      <c r="AA30" s="636"/>
      <c r="AB30" s="636"/>
      <c r="AC30" s="688">
        <f>TotEquip!C16</f>
        <v>0</v>
      </c>
      <c r="AD30" s="688"/>
      <c r="AE30" s="688">
        <f>TotEquip!D16</f>
        <v>0</v>
      </c>
      <c r="AF30" s="688"/>
      <c r="AG30" s="688" t="str">
        <f>TotEquip!G16</f>
        <v/>
      </c>
      <c r="AH30" s="688"/>
      <c r="AI30" s="688"/>
      <c r="AJ30" s="688"/>
      <c r="AK30" s="688"/>
      <c r="AL30" s="688"/>
      <c r="AM30" s="689"/>
    </row>
    <row r="31" spans="1:39" x14ac:dyDescent="0.3">
      <c r="A31" s="26">
        <v>25</v>
      </c>
      <c r="B31" s="635">
        <f>TotPay!C28</f>
        <v>0</v>
      </c>
      <c r="C31" s="636"/>
      <c r="D31" s="636"/>
      <c r="E31" s="636"/>
      <c r="F31" s="636"/>
      <c r="G31" s="636"/>
      <c r="H31" s="28">
        <f>IF(TotPay!A28=1,"Y",0)</f>
        <v>0</v>
      </c>
      <c r="I31" s="637">
        <f>TotPay!D28</f>
        <v>0</v>
      </c>
      <c r="J31" s="638"/>
      <c r="K31" s="101">
        <f>TotPay!F28</f>
        <v>0</v>
      </c>
      <c r="L31" s="28">
        <f>IF(TotPay!E28&gt;0.9,"Y",0)</f>
        <v>0</v>
      </c>
      <c r="M31" s="59">
        <f>TotPay!G28</f>
        <v>0</v>
      </c>
      <c r="N31" s="28">
        <f>IF(TotPay!H28&gt;0,"Y",0)</f>
        <v>0</v>
      </c>
      <c r="O31" s="639">
        <f>TotPay!I28</f>
        <v>0</v>
      </c>
      <c r="P31" s="640"/>
      <c r="Q31" s="640">
        <f>TotPay!J28</f>
        <v>0</v>
      </c>
      <c r="R31" s="640"/>
      <c r="S31" s="641">
        <f>TotPay!K28</f>
        <v>0</v>
      </c>
      <c r="T31" s="642"/>
      <c r="U31" s="26">
        <v>25</v>
      </c>
      <c r="V31" s="635">
        <f>TotEquip!B17</f>
        <v>0</v>
      </c>
      <c r="W31" s="636"/>
      <c r="X31" s="636"/>
      <c r="Y31" s="636"/>
      <c r="Z31" s="636"/>
      <c r="AA31" s="636"/>
      <c r="AB31" s="636"/>
      <c r="AC31" s="688">
        <f>TotEquip!C17</f>
        <v>0</v>
      </c>
      <c r="AD31" s="688"/>
      <c r="AE31" s="688">
        <f>TotEquip!D17</f>
        <v>0</v>
      </c>
      <c r="AF31" s="688"/>
      <c r="AG31" s="688" t="str">
        <f>TotEquip!G17</f>
        <v/>
      </c>
      <c r="AH31" s="688"/>
      <c r="AI31" s="688"/>
      <c r="AJ31" s="688"/>
      <c r="AK31" s="688"/>
      <c r="AL31" s="688"/>
      <c r="AM31" s="689"/>
    </row>
    <row r="32" spans="1:39" x14ac:dyDescent="0.3">
      <c r="A32" s="26">
        <v>26</v>
      </c>
      <c r="B32" s="635">
        <f>TotPay!C29</f>
        <v>0</v>
      </c>
      <c r="C32" s="636"/>
      <c r="D32" s="636"/>
      <c r="E32" s="636"/>
      <c r="F32" s="636"/>
      <c r="G32" s="636"/>
      <c r="H32" s="28">
        <f>IF(TotPay!A29=1,"Y",0)</f>
        <v>0</v>
      </c>
      <c r="I32" s="637">
        <f>TotPay!D29</f>
        <v>0</v>
      </c>
      <c r="J32" s="638"/>
      <c r="K32" s="101">
        <f>TotPay!F29</f>
        <v>0</v>
      </c>
      <c r="L32" s="28">
        <f>IF(TotPay!E29&gt;0.9,"Y",0)</f>
        <v>0</v>
      </c>
      <c r="M32" s="59">
        <f>TotPay!G29</f>
        <v>0</v>
      </c>
      <c r="N32" s="28">
        <f>IF(TotPay!H29&gt;0,"Y",0)</f>
        <v>0</v>
      </c>
      <c r="O32" s="639">
        <f>TotPay!I29</f>
        <v>0</v>
      </c>
      <c r="P32" s="640"/>
      <c r="Q32" s="640">
        <f>TotPay!J29</f>
        <v>0</v>
      </c>
      <c r="R32" s="640"/>
      <c r="S32" s="641">
        <f>TotPay!K29</f>
        <v>0</v>
      </c>
      <c r="T32" s="642"/>
      <c r="U32" s="26">
        <v>26</v>
      </c>
      <c r="V32" s="635">
        <f>TotEquip!B18</f>
        <v>0</v>
      </c>
      <c r="W32" s="636"/>
      <c r="X32" s="636"/>
      <c r="Y32" s="636"/>
      <c r="Z32" s="636"/>
      <c r="AA32" s="636"/>
      <c r="AB32" s="636"/>
      <c r="AC32" s="688">
        <f>TotEquip!C18</f>
        <v>0</v>
      </c>
      <c r="AD32" s="688"/>
      <c r="AE32" s="688">
        <f>TotEquip!D18</f>
        <v>0</v>
      </c>
      <c r="AF32" s="688"/>
      <c r="AG32" s="688" t="str">
        <f>TotEquip!G18</f>
        <v/>
      </c>
      <c r="AH32" s="688"/>
      <c r="AI32" s="688"/>
      <c r="AJ32" s="688"/>
      <c r="AK32" s="688"/>
      <c r="AL32" s="688"/>
      <c r="AM32" s="689"/>
    </row>
    <row r="33" spans="1:39" x14ac:dyDescent="0.3">
      <c r="A33" s="26">
        <v>27</v>
      </c>
      <c r="B33" s="635">
        <f>TotPay!C30</f>
        <v>0</v>
      </c>
      <c r="C33" s="636"/>
      <c r="D33" s="636"/>
      <c r="E33" s="636"/>
      <c r="F33" s="636"/>
      <c r="G33" s="636"/>
      <c r="H33" s="28">
        <f>IF(TotPay!A30=1,"Y",0)</f>
        <v>0</v>
      </c>
      <c r="I33" s="637">
        <f>TotPay!D30</f>
        <v>0</v>
      </c>
      <c r="J33" s="638"/>
      <c r="K33" s="101">
        <f>TotPay!F30</f>
        <v>0</v>
      </c>
      <c r="L33" s="28">
        <f>IF(TotPay!E30&gt;0.9,"Y",0)</f>
        <v>0</v>
      </c>
      <c r="M33" s="59">
        <f>TotPay!G30</f>
        <v>0</v>
      </c>
      <c r="N33" s="28">
        <f>IF(TotPay!H30&gt;0,"Y",0)</f>
        <v>0</v>
      </c>
      <c r="O33" s="639">
        <f>TotPay!I30</f>
        <v>0</v>
      </c>
      <c r="P33" s="640"/>
      <c r="Q33" s="640">
        <f>TotPay!J30</f>
        <v>0</v>
      </c>
      <c r="R33" s="640"/>
      <c r="S33" s="641">
        <f>TotPay!K30</f>
        <v>0</v>
      </c>
      <c r="T33" s="642"/>
      <c r="U33" s="26">
        <v>27</v>
      </c>
      <c r="V33" s="635">
        <f>TotEquip!B19</f>
        <v>0</v>
      </c>
      <c r="W33" s="636"/>
      <c r="X33" s="636"/>
      <c r="Y33" s="636"/>
      <c r="Z33" s="636"/>
      <c r="AA33" s="636"/>
      <c r="AB33" s="636"/>
      <c r="AC33" s="688">
        <f>TotEquip!C19</f>
        <v>0</v>
      </c>
      <c r="AD33" s="688"/>
      <c r="AE33" s="688">
        <f>TotEquip!D19</f>
        <v>0</v>
      </c>
      <c r="AF33" s="688"/>
      <c r="AG33" s="688" t="str">
        <f>TotEquip!G19</f>
        <v/>
      </c>
      <c r="AH33" s="688"/>
      <c r="AI33" s="688"/>
      <c r="AJ33" s="688"/>
      <c r="AK33" s="688"/>
      <c r="AL33" s="688"/>
      <c r="AM33" s="689"/>
    </row>
    <row r="34" spans="1:39" x14ac:dyDescent="0.3">
      <c r="A34" s="26">
        <v>28</v>
      </c>
      <c r="B34" s="635">
        <f>TotPay!C31</f>
        <v>0</v>
      </c>
      <c r="C34" s="636"/>
      <c r="D34" s="636"/>
      <c r="E34" s="636"/>
      <c r="F34" s="636"/>
      <c r="G34" s="636"/>
      <c r="H34" s="28">
        <f>IF(TotPay!A31=1,"Y",0)</f>
        <v>0</v>
      </c>
      <c r="I34" s="637">
        <f>TotPay!D31</f>
        <v>0</v>
      </c>
      <c r="J34" s="638"/>
      <c r="K34" s="101">
        <f>TotPay!F31</f>
        <v>0</v>
      </c>
      <c r="L34" s="28">
        <f>IF(TotPay!E31&gt;0.9,"Y",0)</f>
        <v>0</v>
      </c>
      <c r="M34" s="59">
        <f>TotPay!G31</f>
        <v>0</v>
      </c>
      <c r="N34" s="28">
        <f>IF(TotPay!H31&gt;0,"Y",0)</f>
        <v>0</v>
      </c>
      <c r="O34" s="639">
        <f>TotPay!I31</f>
        <v>0</v>
      </c>
      <c r="P34" s="640"/>
      <c r="Q34" s="640">
        <f>TotPay!J31</f>
        <v>0</v>
      </c>
      <c r="R34" s="640"/>
      <c r="S34" s="641">
        <f>TotPay!K31</f>
        <v>0</v>
      </c>
      <c r="T34" s="642"/>
      <c r="U34" s="26">
        <v>28</v>
      </c>
      <c r="V34" s="635">
        <f>TotEquip!B20</f>
        <v>0</v>
      </c>
      <c r="W34" s="636"/>
      <c r="X34" s="636"/>
      <c r="Y34" s="636"/>
      <c r="Z34" s="636"/>
      <c r="AA34" s="636"/>
      <c r="AB34" s="636"/>
      <c r="AC34" s="688">
        <f>TotEquip!C20</f>
        <v>0</v>
      </c>
      <c r="AD34" s="688"/>
      <c r="AE34" s="688">
        <f>TotEquip!D20</f>
        <v>0</v>
      </c>
      <c r="AF34" s="688"/>
      <c r="AG34" s="688" t="str">
        <f>TotEquip!G20</f>
        <v/>
      </c>
      <c r="AH34" s="688"/>
      <c r="AI34" s="688"/>
      <c r="AJ34" s="688"/>
      <c r="AK34" s="688"/>
      <c r="AL34" s="688"/>
      <c r="AM34" s="689"/>
    </row>
    <row r="35" spans="1:39" x14ac:dyDescent="0.3">
      <c r="A35" s="26">
        <v>29</v>
      </c>
      <c r="B35" s="635">
        <f>TotPay!C32</f>
        <v>0</v>
      </c>
      <c r="C35" s="636"/>
      <c r="D35" s="636"/>
      <c r="E35" s="636"/>
      <c r="F35" s="636"/>
      <c r="G35" s="636"/>
      <c r="H35" s="28">
        <f>IF(TotPay!A32=1,"Y",0)</f>
        <v>0</v>
      </c>
      <c r="I35" s="637">
        <f>TotPay!D32</f>
        <v>0</v>
      </c>
      <c r="J35" s="638"/>
      <c r="K35" s="101">
        <f>TotPay!F32</f>
        <v>0</v>
      </c>
      <c r="L35" s="28">
        <f>IF(TotPay!E32&gt;0.9,"Y",0)</f>
        <v>0</v>
      </c>
      <c r="M35" s="59">
        <f>TotPay!G32</f>
        <v>0</v>
      </c>
      <c r="N35" s="28">
        <f>IF(TotPay!H32&gt;0,"Y",0)</f>
        <v>0</v>
      </c>
      <c r="O35" s="639">
        <f>TotPay!I32</f>
        <v>0</v>
      </c>
      <c r="P35" s="640"/>
      <c r="Q35" s="640">
        <f>TotPay!J32</f>
        <v>0</v>
      </c>
      <c r="R35" s="640"/>
      <c r="S35" s="641">
        <f>TotPay!K32</f>
        <v>0</v>
      </c>
      <c r="T35" s="642"/>
      <c r="U35" s="26">
        <v>29</v>
      </c>
      <c r="V35" s="635">
        <f>TotEquip!B21</f>
        <v>0</v>
      </c>
      <c r="W35" s="636"/>
      <c r="X35" s="636"/>
      <c r="Y35" s="636"/>
      <c r="Z35" s="636"/>
      <c r="AA35" s="636"/>
      <c r="AB35" s="636"/>
      <c r="AC35" s="688">
        <f>TotEquip!C21</f>
        <v>0</v>
      </c>
      <c r="AD35" s="688"/>
      <c r="AE35" s="688">
        <f>TotEquip!D21</f>
        <v>0</v>
      </c>
      <c r="AF35" s="688"/>
      <c r="AG35" s="688" t="str">
        <f>TotEquip!G21</f>
        <v/>
      </c>
      <c r="AH35" s="688"/>
      <c r="AI35" s="688"/>
      <c r="AJ35" s="688"/>
      <c r="AK35" s="688"/>
      <c r="AL35" s="688"/>
      <c r="AM35" s="689"/>
    </row>
    <row r="36" spans="1:39" x14ac:dyDescent="0.3">
      <c r="A36" s="26">
        <v>30</v>
      </c>
      <c r="B36" s="635">
        <f>TotPay!C33</f>
        <v>0</v>
      </c>
      <c r="C36" s="636"/>
      <c r="D36" s="636"/>
      <c r="E36" s="636"/>
      <c r="F36" s="636"/>
      <c r="G36" s="636"/>
      <c r="H36" s="28">
        <f>IF(TotPay!A33=1,"Y",0)</f>
        <v>0</v>
      </c>
      <c r="I36" s="637">
        <f>TotPay!D33</f>
        <v>0</v>
      </c>
      <c r="J36" s="638"/>
      <c r="K36" s="101">
        <f>TotPay!F33</f>
        <v>0</v>
      </c>
      <c r="L36" s="28">
        <f>IF(TotPay!E33&gt;0.9,"Y",0)</f>
        <v>0</v>
      </c>
      <c r="M36" s="59">
        <f>TotPay!G33</f>
        <v>0</v>
      </c>
      <c r="N36" s="28">
        <f>IF(TotPay!H33&gt;0,"Y",0)</f>
        <v>0</v>
      </c>
      <c r="O36" s="639">
        <f>TotPay!I33</f>
        <v>0</v>
      </c>
      <c r="P36" s="640"/>
      <c r="Q36" s="640">
        <f>TotPay!J33</f>
        <v>0</v>
      </c>
      <c r="R36" s="640"/>
      <c r="S36" s="641">
        <f>TotPay!K33</f>
        <v>0</v>
      </c>
      <c r="T36" s="642"/>
      <c r="U36" s="26">
        <v>30</v>
      </c>
      <c r="V36" s="635">
        <f>TotEquip!B22</f>
        <v>0</v>
      </c>
      <c r="W36" s="636"/>
      <c r="X36" s="636"/>
      <c r="Y36" s="636"/>
      <c r="Z36" s="636"/>
      <c r="AA36" s="636"/>
      <c r="AB36" s="636"/>
      <c r="AC36" s="688">
        <f>TotEquip!C22</f>
        <v>0</v>
      </c>
      <c r="AD36" s="688"/>
      <c r="AE36" s="688">
        <f>TotEquip!D22</f>
        <v>0</v>
      </c>
      <c r="AF36" s="688"/>
      <c r="AG36" s="688" t="str">
        <f>TotEquip!G22</f>
        <v/>
      </c>
      <c r="AH36" s="688"/>
      <c r="AI36" s="688"/>
      <c r="AJ36" s="688"/>
      <c r="AK36" s="688"/>
      <c r="AL36" s="688"/>
      <c r="AM36" s="689"/>
    </row>
    <row r="37" spans="1:39" x14ac:dyDescent="0.3">
      <c r="A37" s="26">
        <v>31</v>
      </c>
      <c r="B37" s="635">
        <f>TotPay!C34</f>
        <v>0</v>
      </c>
      <c r="C37" s="636"/>
      <c r="D37" s="636"/>
      <c r="E37" s="636"/>
      <c r="F37" s="636"/>
      <c r="G37" s="636"/>
      <c r="H37" s="28">
        <f>IF(TotPay!A34=1,"Y",0)</f>
        <v>0</v>
      </c>
      <c r="I37" s="637">
        <f>TotPay!D34</f>
        <v>0</v>
      </c>
      <c r="J37" s="638"/>
      <c r="K37" s="101">
        <f>TotPay!F34</f>
        <v>0</v>
      </c>
      <c r="L37" s="28">
        <f>IF(TotPay!E34&gt;0.9,"Y",0)</f>
        <v>0</v>
      </c>
      <c r="M37" s="59">
        <f>TotPay!G34</f>
        <v>0</v>
      </c>
      <c r="N37" s="28">
        <f>IF(TotPay!H34&gt;0,"Y",0)</f>
        <v>0</v>
      </c>
      <c r="O37" s="639">
        <f>TotPay!I34</f>
        <v>0</v>
      </c>
      <c r="P37" s="640"/>
      <c r="Q37" s="640">
        <f>TotPay!J34</f>
        <v>0</v>
      </c>
      <c r="R37" s="640"/>
      <c r="S37" s="641">
        <f>TotPay!K34</f>
        <v>0</v>
      </c>
      <c r="T37" s="642"/>
      <c r="U37" s="26">
        <v>31</v>
      </c>
      <c r="V37" s="635">
        <f>TotEquip!B23</f>
        <v>0</v>
      </c>
      <c r="W37" s="636"/>
      <c r="X37" s="636"/>
      <c r="Y37" s="636"/>
      <c r="Z37" s="636"/>
      <c r="AA37" s="636"/>
      <c r="AB37" s="636"/>
      <c r="AC37" s="688">
        <f>TotEquip!C23</f>
        <v>0</v>
      </c>
      <c r="AD37" s="688"/>
      <c r="AE37" s="688">
        <f>TotEquip!D23</f>
        <v>0</v>
      </c>
      <c r="AF37" s="688"/>
      <c r="AG37" s="688" t="str">
        <f>TotEquip!G23</f>
        <v/>
      </c>
      <c r="AH37" s="688"/>
      <c r="AI37" s="688"/>
      <c r="AJ37" s="688"/>
      <c r="AK37" s="688"/>
      <c r="AL37" s="688"/>
      <c r="AM37" s="689"/>
    </row>
    <row r="38" spans="1:39" x14ac:dyDescent="0.3">
      <c r="A38" s="26">
        <v>32</v>
      </c>
      <c r="B38" s="635">
        <f>TotPay!C35</f>
        <v>0</v>
      </c>
      <c r="C38" s="636"/>
      <c r="D38" s="636"/>
      <c r="E38" s="636"/>
      <c r="F38" s="636"/>
      <c r="G38" s="636"/>
      <c r="H38" s="28">
        <f>IF(TotPay!A35=1,"Y",0)</f>
        <v>0</v>
      </c>
      <c r="I38" s="637">
        <f>TotPay!D35</f>
        <v>0</v>
      </c>
      <c r="J38" s="638"/>
      <c r="K38" s="101">
        <f>TotPay!F35</f>
        <v>0</v>
      </c>
      <c r="L38" s="28">
        <f>IF(TotPay!E35&gt;0.9,"Y",0)</f>
        <v>0</v>
      </c>
      <c r="M38" s="59">
        <f>TotPay!G35</f>
        <v>0</v>
      </c>
      <c r="N38" s="28">
        <f>IF(TotPay!H35&gt;0,"Y",0)</f>
        <v>0</v>
      </c>
      <c r="O38" s="639">
        <f>TotPay!I35</f>
        <v>0</v>
      </c>
      <c r="P38" s="640"/>
      <c r="Q38" s="640">
        <f>TotPay!J35</f>
        <v>0</v>
      </c>
      <c r="R38" s="640"/>
      <c r="S38" s="641">
        <f>TotPay!K35</f>
        <v>0</v>
      </c>
      <c r="T38" s="642"/>
      <c r="U38" s="26">
        <v>32</v>
      </c>
      <c r="V38" s="635">
        <f>TotEquip!B24</f>
        <v>0</v>
      </c>
      <c r="W38" s="636"/>
      <c r="X38" s="636"/>
      <c r="Y38" s="636"/>
      <c r="Z38" s="636"/>
      <c r="AA38" s="636"/>
      <c r="AB38" s="636"/>
      <c r="AC38" s="688">
        <f>TotEquip!C24</f>
        <v>0</v>
      </c>
      <c r="AD38" s="688"/>
      <c r="AE38" s="688">
        <f>TotEquip!D24</f>
        <v>0</v>
      </c>
      <c r="AF38" s="688"/>
      <c r="AG38" s="688" t="str">
        <f>TotEquip!G24</f>
        <v/>
      </c>
      <c r="AH38" s="688"/>
      <c r="AI38" s="688"/>
      <c r="AJ38" s="688"/>
      <c r="AK38" s="688"/>
      <c r="AL38" s="688"/>
      <c r="AM38" s="689"/>
    </row>
    <row r="39" spans="1:39" x14ac:dyDescent="0.3">
      <c r="A39" s="26">
        <v>33</v>
      </c>
      <c r="B39" s="635">
        <f>TotPay!C36</f>
        <v>0</v>
      </c>
      <c r="C39" s="636"/>
      <c r="D39" s="636"/>
      <c r="E39" s="636"/>
      <c r="F39" s="636"/>
      <c r="G39" s="636"/>
      <c r="H39" s="28">
        <f>IF(TotPay!A36=1,"Y",0)</f>
        <v>0</v>
      </c>
      <c r="I39" s="637">
        <f>TotPay!D36</f>
        <v>0</v>
      </c>
      <c r="J39" s="638"/>
      <c r="K39" s="101">
        <f>TotPay!F36</f>
        <v>0</v>
      </c>
      <c r="L39" s="28">
        <f>IF(TotPay!E36&gt;0.9,"Y",0)</f>
        <v>0</v>
      </c>
      <c r="M39" s="59">
        <f>TotPay!G36</f>
        <v>0</v>
      </c>
      <c r="N39" s="28">
        <f>IF(TotPay!H36&gt;0,"Y",0)</f>
        <v>0</v>
      </c>
      <c r="O39" s="639">
        <f>TotPay!I36</f>
        <v>0</v>
      </c>
      <c r="P39" s="640"/>
      <c r="Q39" s="640">
        <f>TotPay!J36</f>
        <v>0</v>
      </c>
      <c r="R39" s="640"/>
      <c r="S39" s="641">
        <f>TotPay!K36</f>
        <v>0</v>
      </c>
      <c r="T39" s="642"/>
      <c r="U39" s="26">
        <v>33</v>
      </c>
      <c r="V39" s="635">
        <f>TotEquip!B25</f>
        <v>0</v>
      </c>
      <c r="W39" s="636"/>
      <c r="X39" s="636"/>
      <c r="Y39" s="636"/>
      <c r="Z39" s="636"/>
      <c r="AA39" s="636"/>
      <c r="AB39" s="636"/>
      <c r="AC39" s="688">
        <f>TotEquip!C25</f>
        <v>0</v>
      </c>
      <c r="AD39" s="688"/>
      <c r="AE39" s="688">
        <f>TotEquip!D25</f>
        <v>0</v>
      </c>
      <c r="AF39" s="688"/>
      <c r="AG39" s="688" t="str">
        <f>TotEquip!G25</f>
        <v/>
      </c>
      <c r="AH39" s="688"/>
      <c r="AI39" s="688"/>
      <c r="AJ39" s="688"/>
      <c r="AK39" s="688"/>
      <c r="AL39" s="688"/>
      <c r="AM39" s="689"/>
    </row>
    <row r="40" spans="1:39" x14ac:dyDescent="0.3">
      <c r="A40" s="26">
        <v>34</v>
      </c>
      <c r="B40" s="635">
        <f>TotPay!C37</f>
        <v>0</v>
      </c>
      <c r="C40" s="636"/>
      <c r="D40" s="636"/>
      <c r="E40" s="636"/>
      <c r="F40" s="636"/>
      <c r="G40" s="636"/>
      <c r="H40" s="28">
        <f>IF(TotPay!A37=1,"Y",0)</f>
        <v>0</v>
      </c>
      <c r="I40" s="637">
        <f>TotPay!D37</f>
        <v>0</v>
      </c>
      <c r="J40" s="638"/>
      <c r="K40" s="101">
        <f>TotPay!F37</f>
        <v>0</v>
      </c>
      <c r="L40" s="28">
        <f>IF(TotPay!E37&gt;0.9,"Y",0)</f>
        <v>0</v>
      </c>
      <c r="M40" s="59">
        <f>TotPay!G37</f>
        <v>0</v>
      </c>
      <c r="N40" s="28">
        <f>IF(TotPay!H37&gt;0,"Y",0)</f>
        <v>0</v>
      </c>
      <c r="O40" s="639">
        <f>TotPay!I37</f>
        <v>0</v>
      </c>
      <c r="P40" s="640"/>
      <c r="Q40" s="640">
        <f>TotPay!J37</f>
        <v>0</v>
      </c>
      <c r="R40" s="640"/>
      <c r="S40" s="641">
        <f>TotPay!K37</f>
        <v>0</v>
      </c>
      <c r="T40" s="642"/>
      <c r="U40" s="26">
        <v>34</v>
      </c>
      <c r="V40" s="693">
        <f>TotEquip!B26</f>
        <v>0</v>
      </c>
      <c r="W40" s="694"/>
      <c r="X40" s="694"/>
      <c r="Y40" s="694"/>
      <c r="Z40" s="694"/>
      <c r="AA40" s="694"/>
      <c r="AB40" s="694"/>
      <c r="AC40" s="698">
        <f>TotEquip!C26</f>
        <v>0</v>
      </c>
      <c r="AD40" s="698"/>
      <c r="AE40" s="698">
        <f>TotEquip!D26</f>
        <v>0</v>
      </c>
      <c r="AF40" s="698"/>
      <c r="AG40" s="698" t="str">
        <f>TotEquip!G26</f>
        <v/>
      </c>
      <c r="AH40" s="698"/>
      <c r="AI40" s="698"/>
      <c r="AJ40" s="698"/>
      <c r="AK40" s="698"/>
      <c r="AL40" s="698"/>
      <c r="AM40" s="700"/>
    </row>
    <row r="41" spans="1:39" x14ac:dyDescent="0.3">
      <c r="A41" s="26">
        <v>35</v>
      </c>
      <c r="B41" s="635">
        <f>TotPay!C38</f>
        <v>0</v>
      </c>
      <c r="C41" s="636"/>
      <c r="D41" s="636"/>
      <c r="E41" s="636"/>
      <c r="F41" s="636"/>
      <c r="G41" s="636"/>
      <c r="H41" s="28">
        <f>IF(TotPay!A38=1,"Y",0)</f>
        <v>0</v>
      </c>
      <c r="I41" s="637">
        <f>TotPay!D38</f>
        <v>0</v>
      </c>
      <c r="J41" s="638"/>
      <c r="K41" s="101">
        <f>TotPay!F38</f>
        <v>0</v>
      </c>
      <c r="L41" s="28">
        <f>IF(TotPay!E38&gt;0.9,"Y",0)</f>
        <v>0</v>
      </c>
      <c r="M41" s="59">
        <f>TotPay!G38</f>
        <v>0</v>
      </c>
      <c r="N41" s="28">
        <f>IF(TotPay!H38&gt;0,"Y",0)</f>
        <v>0</v>
      </c>
      <c r="O41" s="639">
        <f>TotPay!I38</f>
        <v>0</v>
      </c>
      <c r="P41" s="640"/>
      <c r="Q41" s="640">
        <f>TotPay!J38</f>
        <v>0</v>
      </c>
      <c r="R41" s="640"/>
      <c r="S41" s="641">
        <f>TotPay!K38</f>
        <v>0</v>
      </c>
      <c r="T41" s="642"/>
      <c r="AC41" s="1" t="s">
        <v>12</v>
      </c>
      <c r="AE41" s="704" t="e">
        <f>SUM(AE7:AF40)</f>
        <v>#REF!</v>
      </c>
      <c r="AF41" s="704"/>
    </row>
    <row r="42" spans="1:39" x14ac:dyDescent="0.3">
      <c r="A42" s="26">
        <v>36</v>
      </c>
      <c r="B42" s="635">
        <f>TotPay!C39</f>
        <v>0</v>
      </c>
      <c r="C42" s="636"/>
      <c r="D42" s="636"/>
      <c r="E42" s="636"/>
      <c r="F42" s="636"/>
      <c r="G42" s="636"/>
      <c r="H42" s="28">
        <f>IF(TotPay!A39=1,"Y",0)</f>
        <v>0</v>
      </c>
      <c r="I42" s="637">
        <f>TotPay!D39</f>
        <v>0</v>
      </c>
      <c r="J42" s="638"/>
      <c r="K42" s="101">
        <f>TotPay!F39</f>
        <v>0</v>
      </c>
      <c r="L42" s="28">
        <f>IF(TotPay!E39&gt;0.9,"Y",0)</f>
        <v>0</v>
      </c>
      <c r="M42" s="59">
        <f>TotPay!G39</f>
        <v>0</v>
      </c>
      <c r="N42" s="28">
        <f>IF(TotPay!H39&gt;0,"Y",0)</f>
        <v>0</v>
      </c>
      <c r="O42" s="639">
        <f>TotPay!I39</f>
        <v>0</v>
      </c>
      <c r="P42" s="640"/>
      <c r="Q42" s="640">
        <f>TotPay!J39</f>
        <v>0</v>
      </c>
      <c r="R42" s="640"/>
      <c r="S42" s="641">
        <f>TotPay!K39</f>
        <v>0</v>
      </c>
      <c r="T42" s="642"/>
      <c r="U42" s="26"/>
      <c r="V42" s="708" t="s">
        <v>100</v>
      </c>
      <c r="W42" s="709"/>
      <c r="X42" s="709"/>
      <c r="Y42" s="707" t="s">
        <v>12</v>
      </c>
      <c r="Z42" s="707"/>
      <c r="AA42" s="706">
        <f>MAXA(TotTicket!O4:O73)</f>
        <v>0</v>
      </c>
      <c r="AB42" s="706"/>
      <c r="AC42" s="710" t="s">
        <v>121</v>
      </c>
      <c r="AD42" s="710"/>
      <c r="AE42" s="710"/>
      <c r="AF42" s="710"/>
      <c r="AG42" s="710" t="s">
        <v>120</v>
      </c>
      <c r="AH42" s="710"/>
      <c r="AI42" s="710"/>
      <c r="AJ42" s="702" t="s">
        <v>104</v>
      </c>
      <c r="AK42" s="702"/>
      <c r="AL42" s="702"/>
      <c r="AM42" s="703"/>
    </row>
    <row r="43" spans="1:39" x14ac:dyDescent="0.3">
      <c r="A43" s="26">
        <v>37</v>
      </c>
      <c r="B43" s="635">
        <f>TotPay!C40</f>
        <v>0</v>
      </c>
      <c r="C43" s="636"/>
      <c r="D43" s="636"/>
      <c r="E43" s="636"/>
      <c r="F43" s="636"/>
      <c r="G43" s="636"/>
      <c r="H43" s="28">
        <f>IF(TotPay!A40=1,"Y",0)</f>
        <v>0</v>
      </c>
      <c r="I43" s="637">
        <f>TotPay!D40</f>
        <v>0</v>
      </c>
      <c r="J43" s="638"/>
      <c r="K43" s="101">
        <f>TotPay!F40</f>
        <v>0</v>
      </c>
      <c r="L43" s="28">
        <f>IF(TotPay!E40&gt;0.9,"Y",0)</f>
        <v>0</v>
      </c>
      <c r="M43" s="59">
        <f>TotPay!G40</f>
        <v>0</v>
      </c>
      <c r="N43" s="28">
        <f>IF(TotPay!H40&gt;0,"Y",0)</f>
        <v>0</v>
      </c>
      <c r="O43" s="639">
        <f>TotPay!I40</f>
        <v>0</v>
      </c>
      <c r="P43" s="640"/>
      <c r="Q43" s="640">
        <f>TotPay!J40</f>
        <v>0</v>
      </c>
      <c r="R43" s="640"/>
      <c r="S43" s="641">
        <f>TotPay!K40</f>
        <v>0</v>
      </c>
      <c r="T43" s="642"/>
      <c r="U43" s="26">
        <v>1</v>
      </c>
      <c r="V43" s="696" t="str">
        <f>IFERROR(VLOOKUP(U43,TotTicket!$O$4:$X$73,2,FALSE),"")</f>
        <v/>
      </c>
      <c r="W43" s="697"/>
      <c r="X43" s="697"/>
      <c r="Y43" s="697"/>
      <c r="Z43" s="697"/>
      <c r="AA43" s="697"/>
      <c r="AB43" s="697"/>
      <c r="AC43" s="699" t="str">
        <f>IFERROR(VLOOKUP(U43,TotTicket!$O$4:$X$73,3,FALSE),"")</f>
        <v/>
      </c>
      <c r="AD43" s="699"/>
      <c r="AE43" s="699"/>
      <c r="AF43" s="699"/>
      <c r="AG43" s="699" t="str">
        <f>IFERROR(VLOOKUP(U43,TotTicket!$O$4:$X$73,4,FALSE),"")</f>
        <v/>
      </c>
      <c r="AH43" s="699"/>
      <c r="AI43" s="699"/>
      <c r="AJ43" s="699" t="str">
        <f>IFERROR(VLOOKUP(U43,TotTicket!$O$4:$X$73,6,FALSE),"")</f>
        <v/>
      </c>
      <c r="AK43" s="699"/>
      <c r="AL43" s="699"/>
      <c r="AM43" s="701"/>
    </row>
    <row r="44" spans="1:39" x14ac:dyDescent="0.3">
      <c r="A44" s="26">
        <v>38</v>
      </c>
      <c r="B44" s="635">
        <f>TotPay!C41</f>
        <v>0</v>
      </c>
      <c r="C44" s="636"/>
      <c r="D44" s="636"/>
      <c r="E44" s="636"/>
      <c r="F44" s="636"/>
      <c r="G44" s="636"/>
      <c r="H44" s="28">
        <f>IF(TotPay!A41=1,"Y",0)</f>
        <v>0</v>
      </c>
      <c r="I44" s="637">
        <f>TotPay!D41</f>
        <v>0</v>
      </c>
      <c r="J44" s="638"/>
      <c r="K44" s="101">
        <f>TotPay!F41</f>
        <v>0</v>
      </c>
      <c r="L44" s="28">
        <f>IF(TotPay!E41&gt;0.9,"Y",0)</f>
        <v>0</v>
      </c>
      <c r="M44" s="59">
        <f>TotPay!G41</f>
        <v>0</v>
      </c>
      <c r="N44" s="28">
        <f>IF(TotPay!H41&gt;0,"Y",0)</f>
        <v>0</v>
      </c>
      <c r="O44" s="639">
        <f>TotPay!I41</f>
        <v>0</v>
      </c>
      <c r="P44" s="640"/>
      <c r="Q44" s="640">
        <f>TotPay!J41</f>
        <v>0</v>
      </c>
      <c r="R44" s="640"/>
      <c r="S44" s="641">
        <f>TotPay!K41</f>
        <v>0</v>
      </c>
      <c r="T44" s="642"/>
      <c r="U44" s="26">
        <v>2</v>
      </c>
      <c r="V44" s="696" t="str">
        <f>IFERROR(VLOOKUP(U44,TotTicket!$O$4:$X$73,2,FALSE),"")</f>
        <v/>
      </c>
      <c r="W44" s="697"/>
      <c r="X44" s="697"/>
      <c r="Y44" s="697"/>
      <c r="Z44" s="697"/>
      <c r="AA44" s="697"/>
      <c r="AB44" s="697"/>
      <c r="AC44" s="699" t="str">
        <f>IFERROR(VLOOKUP(U44,TotTicket!$O$4:$X$73,3,FALSE),"")</f>
        <v/>
      </c>
      <c r="AD44" s="699"/>
      <c r="AE44" s="699"/>
      <c r="AF44" s="699"/>
      <c r="AG44" s="699" t="str">
        <f>IFERROR(VLOOKUP(U44,TotTicket!$O$4:$X$73,4,FALSE),"")</f>
        <v/>
      </c>
      <c r="AH44" s="699"/>
      <c r="AI44" s="699"/>
      <c r="AJ44" s="699" t="str">
        <f>IFERROR(VLOOKUP(U44,TotTicket!$O$4:$X$73,6,FALSE),"")</f>
        <v/>
      </c>
      <c r="AK44" s="699"/>
      <c r="AL44" s="699"/>
      <c r="AM44" s="701"/>
    </row>
    <row r="45" spans="1:39" x14ac:dyDescent="0.3">
      <c r="A45" s="26">
        <v>39</v>
      </c>
      <c r="B45" s="635">
        <f>TotPay!C42</f>
        <v>0</v>
      </c>
      <c r="C45" s="636"/>
      <c r="D45" s="636"/>
      <c r="E45" s="636"/>
      <c r="F45" s="636"/>
      <c r="G45" s="636"/>
      <c r="H45" s="28">
        <f>IF(TotPay!A42=1,"Y",0)</f>
        <v>0</v>
      </c>
      <c r="I45" s="637">
        <f>TotPay!D42</f>
        <v>0</v>
      </c>
      <c r="J45" s="638"/>
      <c r="K45" s="101">
        <f>TotPay!F42</f>
        <v>0</v>
      </c>
      <c r="L45" s="28">
        <f>IF(TotPay!E42&gt;0.9,"Y",0)</f>
        <v>0</v>
      </c>
      <c r="M45" s="59">
        <f>TotPay!G42</f>
        <v>0</v>
      </c>
      <c r="N45" s="28">
        <f>IF(TotPay!H42&gt;0,"Y",0)</f>
        <v>0</v>
      </c>
      <c r="O45" s="639">
        <f>TotPay!I42</f>
        <v>0</v>
      </c>
      <c r="P45" s="640"/>
      <c r="Q45" s="640">
        <f>TotPay!J42</f>
        <v>0</v>
      </c>
      <c r="R45" s="640"/>
      <c r="S45" s="641">
        <f>TotPay!K42</f>
        <v>0</v>
      </c>
      <c r="T45" s="642"/>
      <c r="U45" s="26">
        <v>3</v>
      </c>
      <c r="V45" s="696" t="str">
        <f>IFERROR(VLOOKUP(U45,TotTicket!$O$4:$X$73,2,FALSE),"")</f>
        <v/>
      </c>
      <c r="W45" s="697"/>
      <c r="X45" s="697"/>
      <c r="Y45" s="697"/>
      <c r="Z45" s="697"/>
      <c r="AA45" s="697"/>
      <c r="AB45" s="697"/>
      <c r="AC45" s="699" t="str">
        <f>IFERROR(VLOOKUP(U45,TotTicket!$O$4:$X$73,3,FALSE),"")</f>
        <v/>
      </c>
      <c r="AD45" s="699"/>
      <c r="AE45" s="699"/>
      <c r="AF45" s="699"/>
      <c r="AG45" s="699" t="str">
        <f>IFERROR(VLOOKUP(U45,TotTicket!$O$4:$X$73,4,FALSE),"")</f>
        <v/>
      </c>
      <c r="AH45" s="699"/>
      <c r="AI45" s="699"/>
      <c r="AJ45" s="699" t="str">
        <f>IFERROR(VLOOKUP(U45,TotTicket!$O$4:$X$73,6,FALSE),"")</f>
        <v/>
      </c>
      <c r="AK45" s="699"/>
      <c r="AL45" s="699"/>
      <c r="AM45" s="701"/>
    </row>
    <row r="46" spans="1:39" x14ac:dyDescent="0.3">
      <c r="A46" s="26">
        <v>40</v>
      </c>
      <c r="B46" s="635">
        <f>TotPay!C43</f>
        <v>0</v>
      </c>
      <c r="C46" s="636"/>
      <c r="D46" s="636"/>
      <c r="E46" s="636"/>
      <c r="F46" s="636"/>
      <c r="G46" s="636"/>
      <c r="H46" s="28">
        <f>IF(TotPay!A43=1,"Y",0)</f>
        <v>0</v>
      </c>
      <c r="I46" s="637">
        <f>TotPay!D43</f>
        <v>0</v>
      </c>
      <c r="J46" s="638"/>
      <c r="K46" s="101">
        <f>TotPay!F43</f>
        <v>0</v>
      </c>
      <c r="L46" s="28">
        <f>IF(TotPay!E43&gt;0.9,"Y",0)</f>
        <v>0</v>
      </c>
      <c r="M46" s="59">
        <f>TotPay!G43</f>
        <v>0</v>
      </c>
      <c r="N46" s="28">
        <f>IF(TotPay!H43&gt;0,"Y",0)</f>
        <v>0</v>
      </c>
      <c r="O46" s="639">
        <f>TotPay!I43</f>
        <v>0</v>
      </c>
      <c r="P46" s="640"/>
      <c r="Q46" s="640">
        <f>TotPay!J43</f>
        <v>0</v>
      </c>
      <c r="R46" s="640"/>
      <c r="S46" s="641">
        <f>TotPay!K43</f>
        <v>0</v>
      </c>
      <c r="T46" s="642"/>
      <c r="U46" s="26">
        <v>4</v>
      </c>
      <c r="V46" s="696" t="str">
        <f>IFERROR(VLOOKUP(U46,TotTicket!$O$4:$X$73,2,FALSE),"")</f>
        <v/>
      </c>
      <c r="W46" s="697"/>
      <c r="X46" s="697"/>
      <c r="Y46" s="697"/>
      <c r="Z46" s="697"/>
      <c r="AA46" s="697"/>
      <c r="AB46" s="697"/>
      <c r="AC46" s="699" t="str">
        <f>IFERROR(VLOOKUP(U46,TotTicket!$O$4:$X$73,3,FALSE),"")</f>
        <v/>
      </c>
      <c r="AD46" s="699"/>
      <c r="AE46" s="699"/>
      <c r="AF46" s="699"/>
      <c r="AG46" s="699" t="str">
        <f>IFERROR(VLOOKUP(U46,TotTicket!$O$4:$X$73,4,FALSE),"")</f>
        <v/>
      </c>
      <c r="AH46" s="699"/>
      <c r="AI46" s="699"/>
      <c r="AJ46" s="699" t="str">
        <f>IFERROR(VLOOKUP(U46,TotTicket!$O$4:$X$73,6,FALSE),"")</f>
        <v/>
      </c>
      <c r="AK46" s="699"/>
      <c r="AL46" s="699"/>
      <c r="AM46" s="701"/>
    </row>
    <row r="47" spans="1:39" x14ac:dyDescent="0.3">
      <c r="A47" s="26">
        <v>41</v>
      </c>
      <c r="B47" s="635">
        <f>TotPay!C44</f>
        <v>0</v>
      </c>
      <c r="C47" s="636"/>
      <c r="D47" s="636"/>
      <c r="E47" s="636"/>
      <c r="F47" s="636"/>
      <c r="G47" s="636"/>
      <c r="H47" s="28">
        <f>IF(TotPay!A44=1,"Y",0)</f>
        <v>0</v>
      </c>
      <c r="I47" s="637">
        <f>TotPay!D44</f>
        <v>0</v>
      </c>
      <c r="J47" s="638"/>
      <c r="K47" s="101">
        <f>TotPay!F44</f>
        <v>0</v>
      </c>
      <c r="L47" s="28">
        <f>IF(TotPay!E44&gt;0.9,"Y",0)</f>
        <v>0</v>
      </c>
      <c r="M47" s="59">
        <f>TotPay!G44</f>
        <v>0</v>
      </c>
      <c r="N47" s="28">
        <f>IF(TotPay!H44&gt;0,"Y",0)</f>
        <v>0</v>
      </c>
      <c r="O47" s="639">
        <f>TotPay!I44</f>
        <v>0</v>
      </c>
      <c r="P47" s="640"/>
      <c r="Q47" s="640">
        <f>TotPay!J44</f>
        <v>0</v>
      </c>
      <c r="R47" s="640"/>
      <c r="S47" s="641">
        <f>TotPay!K44</f>
        <v>0</v>
      </c>
      <c r="T47" s="642"/>
      <c r="U47" s="26">
        <v>5</v>
      </c>
      <c r="V47" s="696" t="str">
        <f>IFERROR(VLOOKUP(U47,TotTicket!$O$4:$X$73,2,FALSE),"")</f>
        <v/>
      </c>
      <c r="W47" s="697"/>
      <c r="X47" s="697"/>
      <c r="Y47" s="697"/>
      <c r="Z47" s="697"/>
      <c r="AA47" s="697"/>
      <c r="AB47" s="697"/>
      <c r="AC47" s="699" t="str">
        <f>IFERROR(VLOOKUP(U47,TotTicket!$O$4:$X$73,3,FALSE),"")</f>
        <v/>
      </c>
      <c r="AD47" s="699"/>
      <c r="AE47" s="699"/>
      <c r="AF47" s="699"/>
      <c r="AG47" s="699" t="str">
        <f>IFERROR(VLOOKUP(U47,TotTicket!$O$4:$X$73,4,FALSE),"")</f>
        <v/>
      </c>
      <c r="AH47" s="699"/>
      <c r="AI47" s="699"/>
      <c r="AJ47" s="699" t="str">
        <f>IFERROR(VLOOKUP(U47,TotTicket!$O$4:$X$73,6,FALSE),"")</f>
        <v/>
      </c>
      <c r="AK47" s="699"/>
      <c r="AL47" s="699"/>
      <c r="AM47" s="701"/>
    </row>
    <row r="48" spans="1:39" x14ac:dyDescent="0.3">
      <c r="A48" s="26">
        <v>42</v>
      </c>
      <c r="B48" s="635">
        <f>TotPay!C45</f>
        <v>0</v>
      </c>
      <c r="C48" s="636"/>
      <c r="D48" s="636"/>
      <c r="E48" s="636"/>
      <c r="F48" s="636"/>
      <c r="G48" s="636"/>
      <c r="H48" s="28">
        <f>IF(TotPay!A45=1,"Y",0)</f>
        <v>0</v>
      </c>
      <c r="I48" s="637">
        <f>TotPay!D45</f>
        <v>0</v>
      </c>
      <c r="J48" s="638"/>
      <c r="K48" s="101">
        <f>TotPay!F45</f>
        <v>0</v>
      </c>
      <c r="L48" s="28">
        <f>IF(TotPay!E45&gt;0.9,"Y",0)</f>
        <v>0</v>
      </c>
      <c r="M48" s="59">
        <f>TotPay!G45</f>
        <v>0</v>
      </c>
      <c r="N48" s="28">
        <f>IF(TotPay!H45&gt;0,"Y",0)</f>
        <v>0</v>
      </c>
      <c r="O48" s="639">
        <f>TotPay!I45</f>
        <v>0</v>
      </c>
      <c r="P48" s="640"/>
      <c r="Q48" s="640">
        <f>TotPay!J45</f>
        <v>0</v>
      </c>
      <c r="R48" s="640"/>
      <c r="S48" s="641">
        <f>TotPay!K45</f>
        <v>0</v>
      </c>
      <c r="T48" s="642"/>
      <c r="U48" s="26">
        <v>6</v>
      </c>
      <c r="V48" s="696" t="str">
        <f>IFERROR(VLOOKUP(U48,TotTicket!$O$4:$X$73,2,FALSE),"")</f>
        <v/>
      </c>
      <c r="W48" s="697"/>
      <c r="X48" s="697"/>
      <c r="Y48" s="697"/>
      <c r="Z48" s="697"/>
      <c r="AA48" s="697"/>
      <c r="AB48" s="697"/>
      <c r="AC48" s="699" t="str">
        <f>IFERROR(VLOOKUP(U48,TotTicket!$O$4:$X$73,3,FALSE),"")</f>
        <v/>
      </c>
      <c r="AD48" s="699"/>
      <c r="AE48" s="699"/>
      <c r="AF48" s="699"/>
      <c r="AG48" s="699" t="str">
        <f>IFERROR(VLOOKUP(U48,TotTicket!$O$4:$X$73,4,FALSE),"")</f>
        <v/>
      </c>
      <c r="AH48" s="699"/>
      <c r="AI48" s="699"/>
      <c r="AJ48" s="699" t="str">
        <f>IFERROR(VLOOKUP(U48,TotTicket!$O$4:$X$73,6,FALSE),"")</f>
        <v/>
      </c>
      <c r="AK48" s="699"/>
      <c r="AL48" s="699"/>
      <c r="AM48" s="701"/>
    </row>
    <row r="49" spans="1:39" x14ac:dyDescent="0.3">
      <c r="A49" s="26">
        <v>43</v>
      </c>
      <c r="B49" s="635">
        <f>TotPay!C46</f>
        <v>0</v>
      </c>
      <c r="C49" s="636"/>
      <c r="D49" s="636"/>
      <c r="E49" s="636"/>
      <c r="F49" s="636"/>
      <c r="G49" s="636"/>
      <c r="H49" s="28">
        <f>IF(TotPay!A46=1,"Y",0)</f>
        <v>0</v>
      </c>
      <c r="I49" s="637">
        <f>TotPay!D46</f>
        <v>0</v>
      </c>
      <c r="J49" s="638"/>
      <c r="K49" s="101">
        <f>TotPay!F46</f>
        <v>0</v>
      </c>
      <c r="L49" s="28">
        <f>IF(TotPay!E46&gt;0.9,"Y",0)</f>
        <v>0</v>
      </c>
      <c r="M49" s="59">
        <f>TotPay!G46</f>
        <v>0</v>
      </c>
      <c r="N49" s="28">
        <f>IF(TotPay!H46&gt;0,"Y",0)</f>
        <v>0</v>
      </c>
      <c r="O49" s="639">
        <f>TotPay!I46</f>
        <v>0</v>
      </c>
      <c r="P49" s="640"/>
      <c r="Q49" s="640">
        <f>TotPay!J46</f>
        <v>0</v>
      </c>
      <c r="R49" s="640"/>
      <c r="S49" s="641">
        <f>TotPay!K46</f>
        <v>0</v>
      </c>
      <c r="T49" s="642"/>
      <c r="U49" s="26">
        <v>7</v>
      </c>
      <c r="V49" s="696" t="str">
        <f>IFERROR(VLOOKUP(U49,TotTicket!$O$4:$X$73,2,FALSE),"")</f>
        <v/>
      </c>
      <c r="W49" s="697"/>
      <c r="X49" s="697"/>
      <c r="Y49" s="697"/>
      <c r="Z49" s="697"/>
      <c r="AA49" s="697"/>
      <c r="AB49" s="697"/>
      <c r="AC49" s="699" t="str">
        <f>IFERROR(VLOOKUP(U49,TotTicket!$O$4:$X$73,3,FALSE),"")</f>
        <v/>
      </c>
      <c r="AD49" s="699"/>
      <c r="AE49" s="699"/>
      <c r="AF49" s="699"/>
      <c r="AG49" s="699" t="str">
        <f>IFERROR(VLOOKUP(U49,TotTicket!$O$4:$X$73,4,FALSE),"")</f>
        <v/>
      </c>
      <c r="AH49" s="699"/>
      <c r="AI49" s="699"/>
      <c r="AJ49" s="699" t="str">
        <f>IFERROR(VLOOKUP(U49,TotTicket!$O$4:$X$73,6,FALSE),"")</f>
        <v/>
      </c>
      <c r="AK49" s="699"/>
      <c r="AL49" s="699"/>
      <c r="AM49" s="701"/>
    </row>
    <row r="50" spans="1:39" x14ac:dyDescent="0.3">
      <c r="A50" s="26">
        <v>44</v>
      </c>
      <c r="B50" s="635">
        <f>TotPay!C47</f>
        <v>0</v>
      </c>
      <c r="C50" s="636"/>
      <c r="D50" s="636"/>
      <c r="E50" s="636"/>
      <c r="F50" s="636"/>
      <c r="G50" s="636"/>
      <c r="H50" s="28">
        <f>IF(TotPay!A47=1,"Y",0)</f>
        <v>0</v>
      </c>
      <c r="I50" s="637">
        <f>TotPay!D47</f>
        <v>0</v>
      </c>
      <c r="J50" s="638"/>
      <c r="K50" s="101">
        <f>TotPay!F47</f>
        <v>0</v>
      </c>
      <c r="L50" s="28">
        <f>IF(TotPay!E47&gt;0.9,"Y",0)</f>
        <v>0</v>
      </c>
      <c r="M50" s="59">
        <f>TotPay!G47</f>
        <v>0</v>
      </c>
      <c r="N50" s="28">
        <f>IF(TotPay!H47&gt;0,"Y",0)</f>
        <v>0</v>
      </c>
      <c r="O50" s="639">
        <f>TotPay!I47</f>
        <v>0</v>
      </c>
      <c r="P50" s="640"/>
      <c r="Q50" s="640">
        <f>TotPay!J47</f>
        <v>0</v>
      </c>
      <c r="R50" s="640"/>
      <c r="S50" s="641">
        <f>TotPay!K47</f>
        <v>0</v>
      </c>
      <c r="T50" s="642"/>
      <c r="U50" s="26">
        <v>8</v>
      </c>
      <c r="V50" s="696" t="str">
        <f>IFERROR(VLOOKUP(U50,TotTicket!$O$4:$X$73,2,FALSE),"")</f>
        <v/>
      </c>
      <c r="W50" s="697"/>
      <c r="X50" s="697"/>
      <c r="Y50" s="697"/>
      <c r="Z50" s="697"/>
      <c r="AA50" s="697"/>
      <c r="AB50" s="697"/>
      <c r="AC50" s="699" t="str">
        <f>IFERROR(VLOOKUP(U50,TotTicket!$O$4:$X$73,3,FALSE),"")</f>
        <v/>
      </c>
      <c r="AD50" s="699"/>
      <c r="AE50" s="699"/>
      <c r="AF50" s="699"/>
      <c r="AG50" s="699" t="str">
        <f>IFERROR(VLOOKUP(U50,TotTicket!$O$4:$X$73,4,FALSE),"")</f>
        <v/>
      </c>
      <c r="AH50" s="699"/>
      <c r="AI50" s="699"/>
      <c r="AJ50" s="699" t="str">
        <f>IFERROR(VLOOKUP(U50,TotTicket!$O$4:$X$73,6,FALSE),"")</f>
        <v/>
      </c>
      <c r="AK50" s="699"/>
      <c r="AL50" s="699"/>
      <c r="AM50" s="701"/>
    </row>
    <row r="51" spans="1:39" x14ac:dyDescent="0.3">
      <c r="A51" s="26">
        <v>45</v>
      </c>
      <c r="B51" s="635">
        <f>TotPay!C48</f>
        <v>0</v>
      </c>
      <c r="C51" s="636"/>
      <c r="D51" s="636"/>
      <c r="E51" s="636"/>
      <c r="F51" s="636"/>
      <c r="G51" s="636"/>
      <c r="H51" s="28">
        <f>IF(TotPay!A48=1,"Y",0)</f>
        <v>0</v>
      </c>
      <c r="I51" s="637">
        <f>TotPay!D48</f>
        <v>0</v>
      </c>
      <c r="J51" s="638"/>
      <c r="K51" s="101">
        <f>TotPay!F48</f>
        <v>0</v>
      </c>
      <c r="L51" s="28">
        <f>IF(TotPay!E48&gt;0.9,"Y",0)</f>
        <v>0</v>
      </c>
      <c r="M51" s="59">
        <f>TotPay!G48</f>
        <v>0</v>
      </c>
      <c r="N51" s="28">
        <f>IF(TotPay!H48&gt;0,"Y",0)</f>
        <v>0</v>
      </c>
      <c r="O51" s="639">
        <f>TotPay!I48</f>
        <v>0</v>
      </c>
      <c r="P51" s="640"/>
      <c r="Q51" s="640">
        <f>TotPay!J48</f>
        <v>0</v>
      </c>
      <c r="R51" s="640"/>
      <c r="S51" s="641">
        <f>TotPay!K48</f>
        <v>0</v>
      </c>
      <c r="T51" s="642"/>
      <c r="U51" s="26">
        <v>9</v>
      </c>
      <c r="V51" s="696" t="str">
        <f>IFERROR(VLOOKUP(U51,TotTicket!$O$4:$X$73,2,FALSE),"")</f>
        <v/>
      </c>
      <c r="W51" s="697"/>
      <c r="X51" s="697"/>
      <c r="Y51" s="697"/>
      <c r="Z51" s="697"/>
      <c r="AA51" s="697"/>
      <c r="AB51" s="697"/>
      <c r="AC51" s="699" t="str">
        <f>IFERROR(VLOOKUP(U51,TotTicket!$O$4:$X$73,3,FALSE),"")</f>
        <v/>
      </c>
      <c r="AD51" s="699"/>
      <c r="AE51" s="699"/>
      <c r="AF51" s="699"/>
      <c r="AG51" s="699" t="str">
        <f>IFERROR(VLOOKUP(U51,TotTicket!$O$4:$X$73,4,FALSE),"")</f>
        <v/>
      </c>
      <c r="AH51" s="699"/>
      <c r="AI51" s="699"/>
      <c r="AJ51" s="699" t="str">
        <f>IFERROR(VLOOKUP(U51,TotTicket!$O$4:$X$73,6,FALSE),"")</f>
        <v/>
      </c>
      <c r="AK51" s="699"/>
      <c r="AL51" s="699"/>
      <c r="AM51" s="701"/>
    </row>
    <row r="52" spans="1:39" x14ac:dyDescent="0.3">
      <c r="A52" s="26">
        <v>46</v>
      </c>
      <c r="B52" s="635">
        <f>TotPay!C49</f>
        <v>0</v>
      </c>
      <c r="C52" s="636"/>
      <c r="D52" s="636"/>
      <c r="E52" s="636"/>
      <c r="F52" s="636"/>
      <c r="G52" s="636"/>
      <c r="H52" s="28">
        <f>IF(TotPay!A49=1,"Y",0)</f>
        <v>0</v>
      </c>
      <c r="I52" s="637">
        <f>TotPay!D49</f>
        <v>0</v>
      </c>
      <c r="J52" s="638"/>
      <c r="K52" s="101">
        <f>TotPay!F49</f>
        <v>0</v>
      </c>
      <c r="L52" s="28">
        <f>IF(TotPay!E49&gt;0.9,"Y",0)</f>
        <v>0</v>
      </c>
      <c r="M52" s="59">
        <f>TotPay!G49</f>
        <v>0</v>
      </c>
      <c r="N52" s="28">
        <f>IF(TotPay!H49&gt;0,"Y",0)</f>
        <v>0</v>
      </c>
      <c r="O52" s="639">
        <f>TotPay!I49</f>
        <v>0</v>
      </c>
      <c r="P52" s="640"/>
      <c r="Q52" s="640">
        <f>TotPay!J49</f>
        <v>0</v>
      </c>
      <c r="R52" s="640"/>
      <c r="S52" s="641">
        <f>TotPay!K49</f>
        <v>0</v>
      </c>
      <c r="T52" s="642"/>
      <c r="U52" s="26">
        <v>10</v>
      </c>
      <c r="V52" s="696" t="str">
        <f>IFERROR(VLOOKUP(U52,TotTicket!$O$4:$X$73,2,FALSE),"")</f>
        <v/>
      </c>
      <c r="W52" s="697"/>
      <c r="X52" s="697"/>
      <c r="Y52" s="697"/>
      <c r="Z52" s="697"/>
      <c r="AA52" s="697"/>
      <c r="AB52" s="697"/>
      <c r="AC52" s="699" t="str">
        <f>IFERROR(VLOOKUP(U52,TotTicket!$O$4:$X$73,3,FALSE),"")</f>
        <v/>
      </c>
      <c r="AD52" s="699"/>
      <c r="AE52" s="699"/>
      <c r="AF52" s="699"/>
      <c r="AG52" s="699" t="str">
        <f>IFERROR(VLOOKUP(U52,TotTicket!$O$4:$X$73,4,FALSE),"")</f>
        <v/>
      </c>
      <c r="AH52" s="699"/>
      <c r="AI52" s="699"/>
      <c r="AJ52" s="699" t="str">
        <f>IFERROR(VLOOKUP(U52,TotTicket!$O$4:$X$73,6,FALSE),"")</f>
        <v/>
      </c>
      <c r="AK52" s="699"/>
      <c r="AL52" s="699"/>
      <c r="AM52" s="701"/>
    </row>
    <row r="53" spans="1:39" x14ac:dyDescent="0.3">
      <c r="A53" s="26">
        <v>47</v>
      </c>
      <c r="B53" s="635">
        <f>TotPay!C50</f>
        <v>0</v>
      </c>
      <c r="C53" s="636"/>
      <c r="D53" s="636"/>
      <c r="E53" s="636"/>
      <c r="F53" s="636"/>
      <c r="G53" s="636"/>
      <c r="H53" s="28">
        <f>IF(TotPay!A50=1,"Y",0)</f>
        <v>0</v>
      </c>
      <c r="I53" s="637">
        <f>TotPay!D50</f>
        <v>0</v>
      </c>
      <c r="J53" s="638"/>
      <c r="K53" s="101">
        <f>TotPay!F50</f>
        <v>0</v>
      </c>
      <c r="L53" s="28">
        <f>IF(TotPay!E50&gt;0.9,"Y",0)</f>
        <v>0</v>
      </c>
      <c r="M53" s="59">
        <f>TotPay!G50</f>
        <v>0</v>
      </c>
      <c r="N53" s="28">
        <f>IF(TotPay!H50&gt;0,"Y",0)</f>
        <v>0</v>
      </c>
      <c r="O53" s="639">
        <f>TotPay!I50</f>
        <v>0</v>
      </c>
      <c r="P53" s="640"/>
      <c r="Q53" s="640">
        <f>TotPay!J50</f>
        <v>0</v>
      </c>
      <c r="R53" s="640"/>
      <c r="S53" s="641">
        <f>TotPay!K50</f>
        <v>0</v>
      </c>
      <c r="T53" s="642"/>
      <c r="U53" s="26">
        <v>11</v>
      </c>
      <c r="V53" s="696" t="str">
        <f>IFERROR(VLOOKUP(U53,TotTicket!$O$4:$X$73,2,FALSE),"")</f>
        <v/>
      </c>
      <c r="W53" s="697"/>
      <c r="X53" s="697"/>
      <c r="Y53" s="697"/>
      <c r="Z53" s="697"/>
      <c r="AA53" s="697"/>
      <c r="AB53" s="697"/>
      <c r="AC53" s="699" t="str">
        <f>IFERROR(VLOOKUP(U53,TotTicket!$O$4:$X$73,3,FALSE),"")</f>
        <v/>
      </c>
      <c r="AD53" s="699"/>
      <c r="AE53" s="699"/>
      <c r="AF53" s="699"/>
      <c r="AG53" s="699" t="str">
        <f>IFERROR(VLOOKUP(U53,TotTicket!$O$4:$X$73,4,FALSE),"")</f>
        <v/>
      </c>
      <c r="AH53" s="699"/>
      <c r="AI53" s="699"/>
      <c r="AJ53" s="699" t="str">
        <f>IFERROR(VLOOKUP(U53,TotTicket!$O$4:$X$73,6,FALSE),"")</f>
        <v/>
      </c>
      <c r="AK53" s="699"/>
      <c r="AL53" s="699"/>
      <c r="AM53" s="701"/>
    </row>
    <row r="54" spans="1:39" x14ac:dyDescent="0.3">
      <c r="A54" s="26">
        <v>48</v>
      </c>
      <c r="B54" s="693">
        <f>TotPay!C51</f>
        <v>0</v>
      </c>
      <c r="C54" s="694"/>
      <c r="D54" s="694"/>
      <c r="E54" s="694"/>
      <c r="F54" s="694"/>
      <c r="G54" s="694"/>
      <c r="H54" s="56">
        <f>IF(TotPay!A51=1,"Y",0)</f>
        <v>0</v>
      </c>
      <c r="I54" s="629">
        <f>TotPay!D51</f>
        <v>0</v>
      </c>
      <c r="J54" s="630"/>
      <c r="K54" s="102">
        <f>TotPay!F51</f>
        <v>0</v>
      </c>
      <c r="L54" s="56">
        <f>IF(TotPay!E51&gt;0.9,"Y",0)</f>
        <v>0</v>
      </c>
      <c r="M54" s="61">
        <f>TotPay!G51</f>
        <v>0</v>
      </c>
      <c r="N54" s="56">
        <f>IF(TotPay!H51&gt;0,"Y",0)</f>
        <v>0</v>
      </c>
      <c r="O54" s="631">
        <f>TotPay!I51</f>
        <v>0</v>
      </c>
      <c r="P54" s="632"/>
      <c r="Q54" s="632">
        <f>TotPay!J51</f>
        <v>0</v>
      </c>
      <c r="R54" s="632"/>
      <c r="S54" s="633">
        <f>TotPay!K51</f>
        <v>0</v>
      </c>
      <c r="T54" s="634"/>
      <c r="U54" s="26">
        <v>12</v>
      </c>
      <c r="V54" s="696" t="str">
        <f>IFERROR(VLOOKUP(U54,TotTicket!$O$4:$X$73,2,FALSE),"")</f>
        <v/>
      </c>
      <c r="W54" s="697"/>
      <c r="X54" s="697"/>
      <c r="Y54" s="697"/>
      <c r="Z54" s="697"/>
      <c r="AA54" s="697"/>
      <c r="AB54" s="697"/>
      <c r="AC54" s="699" t="str">
        <f>IFERROR(VLOOKUP(U54,TotTicket!$O$4:$X$73,3,FALSE),"")</f>
        <v/>
      </c>
      <c r="AD54" s="699"/>
      <c r="AE54" s="699"/>
      <c r="AF54" s="699"/>
      <c r="AG54" s="699" t="str">
        <f>IFERROR(VLOOKUP(U54,TotTicket!$O$4:$X$73,4,FALSE),"")</f>
        <v/>
      </c>
      <c r="AH54" s="699"/>
      <c r="AI54" s="699"/>
      <c r="AJ54" s="699" t="str">
        <f>IFERROR(VLOOKUP(U54,TotTicket!$O$4:$X$73,6,FALSE),"")</f>
        <v/>
      </c>
      <c r="AK54" s="699"/>
      <c r="AL54" s="699"/>
      <c r="AM54" s="701"/>
    </row>
    <row r="55" spans="1:39" x14ac:dyDescent="0.3">
      <c r="B55" s="628" t="s">
        <v>105</v>
      </c>
      <c r="C55" s="628"/>
      <c r="D55" s="628"/>
      <c r="E55" s="628"/>
      <c r="F55" s="628"/>
      <c r="G55" s="628"/>
      <c r="H55" s="56"/>
      <c r="I55" s="629"/>
      <c r="J55" s="630"/>
      <c r="K55" s="102"/>
      <c r="L55" s="56">
        <f>SUM(L7:L54)</f>
        <v>0</v>
      </c>
      <c r="M55" s="61"/>
      <c r="N55" s="56">
        <f>COUNTIF(N7:N54,"Y")</f>
        <v>0</v>
      </c>
      <c r="O55" s="631">
        <f>SUM(O7:P54)</f>
        <v>0</v>
      </c>
      <c r="P55" s="632"/>
      <c r="Q55" s="632">
        <f>SUM(Q7:R54)</f>
        <v>0</v>
      </c>
      <c r="R55" s="632"/>
      <c r="S55" s="633">
        <f>SUM(S7:T54)</f>
        <v>0</v>
      </c>
      <c r="T55" s="634"/>
    </row>
  </sheetData>
  <customSheetViews>
    <customSheetView guid="{13CDDA1B-B6D5-4B20-8ED4-C5B08BD56F15}">
      <selection activeCell="H1" sqref="H1:AD2"/>
      <pageMargins left="0.23622047244094491" right="0.23622047244094491" top="0.32" bottom="0.31" header="0.31496062992125984" footer="0.31496062992125984"/>
      <pageSetup orientation="portrait" r:id="rId1"/>
    </customSheetView>
    <customSheetView guid="{1730657D-68EA-4FD6-B86E-724801FE28AB}" topLeftCell="A7">
      <selection activeCell="H1" sqref="H1:AD2"/>
      <pageMargins left="0.23622047244094491" right="0.23622047244094491" top="0.32" bottom="0.31" header="0.31496062992125984" footer="0.31496062992125984"/>
      <pageSetup orientation="portrait" r:id="rId2"/>
    </customSheetView>
    <customSheetView guid="{5162BC38-7CEF-4A9E-8DAF-840F2B5B3A33}">
      <selection activeCell="H1" sqref="H1:AD2"/>
      <pageMargins left="0.23622047244094491" right="0.23622047244094491" top="0.32" bottom="0.31" header="0.31496062992125984" footer="0.31496062992125984"/>
      <pageSetup orientation="portrait" r:id="rId3"/>
    </customSheetView>
    <customSheetView guid="{31C5649A-4D6F-4C8B-8F25-09FC9E65613E}">
      <selection activeCell="H1" sqref="H1:AD2"/>
      <pageMargins left="0.23622047244094491" right="0.23622047244094491" top="0.32" bottom="0.31" header="0.31496062992125984" footer="0.31496062992125984"/>
      <pageSetup orientation="portrait" r:id="rId4"/>
    </customSheetView>
  </customSheetViews>
  <mergeCells count="459">
    <mergeCell ref="H3:AD3"/>
    <mergeCell ref="V54:AB54"/>
    <mergeCell ref="AC54:AF54"/>
    <mergeCell ref="AG54:AI54"/>
    <mergeCell ref="AC47:AF47"/>
    <mergeCell ref="AC46:AF46"/>
    <mergeCell ref="AG46:AI46"/>
    <mergeCell ref="AG48:AI48"/>
    <mergeCell ref="AA42:AB42"/>
    <mergeCell ref="Y42:Z42"/>
    <mergeCell ref="V42:X42"/>
    <mergeCell ref="AC42:AF42"/>
    <mergeCell ref="AG42:AI42"/>
    <mergeCell ref="AC52:AF52"/>
    <mergeCell ref="AG52:AI52"/>
    <mergeCell ref="AG50:AI50"/>
    <mergeCell ref="AC53:AF53"/>
    <mergeCell ref="AG53:AI53"/>
    <mergeCell ref="V49:AB49"/>
    <mergeCell ref="AC49:AF49"/>
    <mergeCell ref="AG49:AI49"/>
    <mergeCell ref="V52:AB52"/>
    <mergeCell ref="V53:AB53"/>
    <mergeCell ref="V50:AB50"/>
    <mergeCell ref="V51:AB51"/>
    <mergeCell ref="AJ54:AM54"/>
    <mergeCell ref="AC48:AF48"/>
    <mergeCell ref="AG47:AI47"/>
    <mergeCell ref="AJ47:AM47"/>
    <mergeCell ref="AC43:AF43"/>
    <mergeCell ref="AC44:AF44"/>
    <mergeCell ref="AG44:AI44"/>
    <mergeCell ref="AJ44:AM44"/>
    <mergeCell ref="AC45:AF45"/>
    <mergeCell ref="AG45:AI45"/>
    <mergeCell ref="AJ48:AM48"/>
    <mergeCell ref="AJ51:AM51"/>
    <mergeCell ref="AJ52:AM52"/>
    <mergeCell ref="AJ50:AM50"/>
    <mergeCell ref="AJ53:AM53"/>
    <mergeCell ref="AJ49:AM49"/>
    <mergeCell ref="AC50:AF50"/>
    <mergeCell ref="AJ43:AM43"/>
    <mergeCell ref="AC51:AF51"/>
    <mergeCell ref="AG51:AI51"/>
    <mergeCell ref="AJ46:AM46"/>
    <mergeCell ref="V48:AB48"/>
    <mergeCell ref="V46:AB46"/>
    <mergeCell ref="V47:AB47"/>
    <mergeCell ref="V45:AB45"/>
    <mergeCell ref="V43:AB43"/>
    <mergeCell ref="AG43:AI43"/>
    <mergeCell ref="AE35:AF35"/>
    <mergeCell ref="AG35:AM35"/>
    <mergeCell ref="AG40:AM40"/>
    <mergeCell ref="AG37:AM37"/>
    <mergeCell ref="V38:AB38"/>
    <mergeCell ref="AE38:AF38"/>
    <mergeCell ref="V36:AB36"/>
    <mergeCell ref="AC36:AD36"/>
    <mergeCell ref="AE36:AF36"/>
    <mergeCell ref="AG36:AM36"/>
    <mergeCell ref="V35:AB35"/>
    <mergeCell ref="AC35:AD35"/>
    <mergeCell ref="AJ45:AM45"/>
    <mergeCell ref="AJ42:AM42"/>
    <mergeCell ref="AC40:AD40"/>
    <mergeCell ref="AE41:AF41"/>
    <mergeCell ref="V32:AB32"/>
    <mergeCell ref="AC32:AD32"/>
    <mergeCell ref="AE32:AF32"/>
    <mergeCell ref="AG32:AM32"/>
    <mergeCell ref="V33:AB33"/>
    <mergeCell ref="AC33:AD33"/>
    <mergeCell ref="AE33:AF33"/>
    <mergeCell ref="AG33:AM33"/>
    <mergeCell ref="V44:AB44"/>
    <mergeCell ref="V34:AB34"/>
    <mergeCell ref="AC34:AD34"/>
    <mergeCell ref="AE34:AF34"/>
    <mergeCell ref="AG34:AM34"/>
    <mergeCell ref="AC37:AD37"/>
    <mergeCell ref="AC38:AD38"/>
    <mergeCell ref="V37:AB37"/>
    <mergeCell ref="AE37:AF37"/>
    <mergeCell ref="V40:AB40"/>
    <mergeCell ref="AE40:AF40"/>
    <mergeCell ref="AG38:AM38"/>
    <mergeCell ref="V39:AB39"/>
    <mergeCell ref="AE39:AF39"/>
    <mergeCell ref="AG39:AM39"/>
    <mergeCell ref="AC39:AD39"/>
    <mergeCell ref="V31:AB31"/>
    <mergeCell ref="AC31:AD31"/>
    <mergeCell ref="AE31:AF31"/>
    <mergeCell ref="AG31:AM31"/>
    <mergeCell ref="V27:AB27"/>
    <mergeCell ref="AC27:AD27"/>
    <mergeCell ref="AE27:AF27"/>
    <mergeCell ref="AG27:AM27"/>
    <mergeCell ref="V28:AB28"/>
    <mergeCell ref="AC28:AD28"/>
    <mergeCell ref="AE28:AF28"/>
    <mergeCell ref="AG28:AM28"/>
    <mergeCell ref="V29:AB29"/>
    <mergeCell ref="AC29:AD29"/>
    <mergeCell ref="AE29:AF29"/>
    <mergeCell ref="AG29:AM29"/>
    <mergeCell ref="AC30:AD30"/>
    <mergeCell ref="AE30:AF30"/>
    <mergeCell ref="AG30:AM30"/>
    <mergeCell ref="V30:AB30"/>
    <mergeCell ref="V26:AB26"/>
    <mergeCell ref="AC26:AD26"/>
    <mergeCell ref="AE26:AF26"/>
    <mergeCell ref="AG26:AM26"/>
    <mergeCell ref="V22:AB22"/>
    <mergeCell ref="AC22:AD22"/>
    <mergeCell ref="AE22:AF22"/>
    <mergeCell ref="AG22:AM22"/>
    <mergeCell ref="V24:AB24"/>
    <mergeCell ref="AC24:AD24"/>
    <mergeCell ref="AE24:AF24"/>
    <mergeCell ref="AG24:AM24"/>
    <mergeCell ref="V25:AB25"/>
    <mergeCell ref="AC25:AD25"/>
    <mergeCell ref="AC19:AD19"/>
    <mergeCell ref="V16:AB16"/>
    <mergeCell ref="AC16:AD16"/>
    <mergeCell ref="AE19:AF19"/>
    <mergeCell ref="AG19:AM19"/>
    <mergeCell ref="V21:AB21"/>
    <mergeCell ref="AC21:AD21"/>
    <mergeCell ref="AE21:AF21"/>
    <mergeCell ref="AG21:AM21"/>
    <mergeCell ref="AG16:AM16"/>
    <mergeCell ref="V18:AB18"/>
    <mergeCell ref="AC18:AD18"/>
    <mergeCell ref="AE18:AF18"/>
    <mergeCell ref="AC11:AD11"/>
    <mergeCell ref="AE11:AF11"/>
    <mergeCell ref="AG11:AM11"/>
    <mergeCell ref="V10:AB10"/>
    <mergeCell ref="AC12:AD12"/>
    <mergeCell ref="AE25:AF25"/>
    <mergeCell ref="AG25:AM25"/>
    <mergeCell ref="AE12:AF12"/>
    <mergeCell ref="AG12:AM12"/>
    <mergeCell ref="V23:AB23"/>
    <mergeCell ref="AC23:AD23"/>
    <mergeCell ref="AE23:AF23"/>
    <mergeCell ref="AG23:AM23"/>
    <mergeCell ref="V17:AB17"/>
    <mergeCell ref="AC17:AD17"/>
    <mergeCell ref="AE17:AF17"/>
    <mergeCell ref="AG17:AM17"/>
    <mergeCell ref="V20:AB20"/>
    <mergeCell ref="AC20:AD20"/>
    <mergeCell ref="AE20:AF20"/>
    <mergeCell ref="AG20:AM20"/>
    <mergeCell ref="AE16:AF16"/>
    <mergeCell ref="AG18:AM18"/>
    <mergeCell ref="V19:AB19"/>
    <mergeCell ref="AG7:AM7"/>
    <mergeCell ref="V7:AB7"/>
    <mergeCell ref="V8:AB8"/>
    <mergeCell ref="AG14:AM14"/>
    <mergeCell ref="AG9:AM9"/>
    <mergeCell ref="V15:AB15"/>
    <mergeCell ref="AC15:AD15"/>
    <mergeCell ref="AE15:AF15"/>
    <mergeCell ref="AG15:AM15"/>
    <mergeCell ref="V13:AB13"/>
    <mergeCell ref="AE13:AF13"/>
    <mergeCell ref="AG13:AM13"/>
    <mergeCell ref="V9:AB9"/>
    <mergeCell ref="AC9:AD9"/>
    <mergeCell ref="V14:AB14"/>
    <mergeCell ref="AC14:AD14"/>
    <mergeCell ref="AC10:AD10"/>
    <mergeCell ref="AC13:AD13"/>
    <mergeCell ref="AE9:AF9"/>
    <mergeCell ref="AE14:AF14"/>
    <mergeCell ref="AE10:AF10"/>
    <mergeCell ref="V12:AB12"/>
    <mergeCell ref="AG10:AM10"/>
    <mergeCell ref="V11:AB11"/>
    <mergeCell ref="B54:G54"/>
    <mergeCell ref="I54:J54"/>
    <mergeCell ref="O54:P54"/>
    <mergeCell ref="Q54:R54"/>
    <mergeCell ref="S54:T54"/>
    <mergeCell ref="B52:G52"/>
    <mergeCell ref="I52:J52"/>
    <mergeCell ref="O52:P52"/>
    <mergeCell ref="Q52:R52"/>
    <mergeCell ref="S52:T52"/>
    <mergeCell ref="B53:G53"/>
    <mergeCell ref="I53:J53"/>
    <mergeCell ref="O53:P53"/>
    <mergeCell ref="Q53:R53"/>
    <mergeCell ref="S53:T53"/>
    <mergeCell ref="O48:P48"/>
    <mergeCell ref="Q48:R48"/>
    <mergeCell ref="S48:T48"/>
    <mergeCell ref="I45:J45"/>
    <mergeCell ref="O45:P45"/>
    <mergeCell ref="Q45:R45"/>
    <mergeCell ref="AE1:AM2"/>
    <mergeCell ref="B49:G49"/>
    <mergeCell ref="I49:J49"/>
    <mergeCell ref="O49:P49"/>
    <mergeCell ref="Q49:R49"/>
    <mergeCell ref="S49:T49"/>
    <mergeCell ref="AE5:AF6"/>
    <mergeCell ref="AG5:AM5"/>
    <mergeCell ref="AG6:AM6"/>
    <mergeCell ref="AE7:AF7"/>
    <mergeCell ref="I5:J6"/>
    <mergeCell ref="V5:Z5"/>
    <mergeCell ref="AH3:AM4"/>
    <mergeCell ref="AC8:AD8"/>
    <mergeCell ref="AE8:AF8"/>
    <mergeCell ref="AG8:AM8"/>
    <mergeCell ref="AC5:AD6"/>
    <mergeCell ref="V6:AB6"/>
    <mergeCell ref="B51:G51"/>
    <mergeCell ref="I51:J51"/>
    <mergeCell ref="O51:P51"/>
    <mergeCell ref="Q51:R51"/>
    <mergeCell ref="S51:T51"/>
    <mergeCell ref="B50:G50"/>
    <mergeCell ref="I50:J50"/>
    <mergeCell ref="O50:P50"/>
    <mergeCell ref="Q50:R50"/>
    <mergeCell ref="S50:T50"/>
    <mergeCell ref="O47:P47"/>
    <mergeCell ref="Q47:R47"/>
    <mergeCell ref="S47:T47"/>
    <mergeCell ref="S46:T46"/>
    <mergeCell ref="I47:J47"/>
    <mergeCell ref="S45:T45"/>
    <mergeCell ref="I46:J46"/>
    <mergeCell ref="O46:P46"/>
    <mergeCell ref="Q46:R46"/>
    <mergeCell ref="Q36:R36"/>
    <mergeCell ref="I44:J44"/>
    <mergeCell ref="O44:P44"/>
    <mergeCell ref="Q44:R44"/>
    <mergeCell ref="S44:T44"/>
    <mergeCell ref="O41:P41"/>
    <mergeCell ref="Q41:R41"/>
    <mergeCell ref="S41:T41"/>
    <mergeCell ref="O43:P43"/>
    <mergeCell ref="Q43:R43"/>
    <mergeCell ref="S43:T43"/>
    <mergeCell ref="I42:J42"/>
    <mergeCell ref="O42:P42"/>
    <mergeCell ref="Q42:R42"/>
    <mergeCell ref="S42:T42"/>
    <mergeCell ref="I39:J39"/>
    <mergeCell ref="O39:P39"/>
    <mergeCell ref="Q39:R39"/>
    <mergeCell ref="S39:T39"/>
    <mergeCell ref="I40:J40"/>
    <mergeCell ref="O40:P40"/>
    <mergeCell ref="Q40:R40"/>
    <mergeCell ref="S40:T40"/>
    <mergeCell ref="I32:J32"/>
    <mergeCell ref="O32:P32"/>
    <mergeCell ref="Q32:R32"/>
    <mergeCell ref="S32:T32"/>
    <mergeCell ref="Q38:R38"/>
    <mergeCell ref="S38:T38"/>
    <mergeCell ref="S36:T36"/>
    <mergeCell ref="O37:P37"/>
    <mergeCell ref="Q37:R37"/>
    <mergeCell ref="S37:T37"/>
    <mergeCell ref="Q33:R33"/>
    <mergeCell ref="S33:T33"/>
    <mergeCell ref="I34:J34"/>
    <mergeCell ref="O34:P34"/>
    <mergeCell ref="Q34:R34"/>
    <mergeCell ref="S34:T34"/>
    <mergeCell ref="O33:P33"/>
    <mergeCell ref="I38:J38"/>
    <mergeCell ref="I37:J37"/>
    <mergeCell ref="O35:P35"/>
    <mergeCell ref="Q35:R35"/>
    <mergeCell ref="S35:T35"/>
    <mergeCell ref="I36:J36"/>
    <mergeCell ref="O36:P36"/>
    <mergeCell ref="S27:T27"/>
    <mergeCell ref="Q29:R29"/>
    <mergeCell ref="S29:T29"/>
    <mergeCell ref="I30:J30"/>
    <mergeCell ref="O30:P30"/>
    <mergeCell ref="Q30:R30"/>
    <mergeCell ref="S30:T30"/>
    <mergeCell ref="O31:P31"/>
    <mergeCell ref="Q31:R31"/>
    <mergeCell ref="S31:T31"/>
    <mergeCell ref="Q15:R15"/>
    <mergeCell ref="S15:T15"/>
    <mergeCell ref="Q16:R16"/>
    <mergeCell ref="S16:T16"/>
    <mergeCell ref="O13:P13"/>
    <mergeCell ref="Q13:R13"/>
    <mergeCell ref="S13:T13"/>
    <mergeCell ref="O14:P14"/>
    <mergeCell ref="I11:J11"/>
    <mergeCell ref="O11:P11"/>
    <mergeCell ref="I15:J15"/>
    <mergeCell ref="O15:P15"/>
    <mergeCell ref="I16:J16"/>
    <mergeCell ref="O16:P16"/>
    <mergeCell ref="Q14:R14"/>
    <mergeCell ref="S14:T14"/>
    <mergeCell ref="Q11:R11"/>
    <mergeCell ref="S11:T11"/>
    <mergeCell ref="O12:P12"/>
    <mergeCell ref="Q12:R12"/>
    <mergeCell ref="S12:T12"/>
    <mergeCell ref="Q17:R17"/>
    <mergeCell ref="S17:T17"/>
    <mergeCell ref="I18:J18"/>
    <mergeCell ref="O18:P18"/>
    <mergeCell ref="Q18:R18"/>
    <mergeCell ref="S18:T18"/>
    <mergeCell ref="O23:P23"/>
    <mergeCell ref="Q23:R23"/>
    <mergeCell ref="S23:T23"/>
    <mergeCell ref="O17:P17"/>
    <mergeCell ref="I17:J17"/>
    <mergeCell ref="S21:T21"/>
    <mergeCell ref="Q22:R22"/>
    <mergeCell ref="S22:T22"/>
    <mergeCell ref="I19:J19"/>
    <mergeCell ref="O19:P19"/>
    <mergeCell ref="Q19:R19"/>
    <mergeCell ref="S19:T19"/>
    <mergeCell ref="I20:J20"/>
    <mergeCell ref="O20:P20"/>
    <mergeCell ref="Q20:R20"/>
    <mergeCell ref="S20:T20"/>
    <mergeCell ref="I23:J23"/>
    <mergeCell ref="O24:P24"/>
    <mergeCell ref="Q24:R24"/>
    <mergeCell ref="S24:T24"/>
    <mergeCell ref="Q21:R21"/>
    <mergeCell ref="O28:P28"/>
    <mergeCell ref="O29:P29"/>
    <mergeCell ref="O38:P38"/>
    <mergeCell ref="I22:J22"/>
    <mergeCell ref="O22:P22"/>
    <mergeCell ref="O21:P21"/>
    <mergeCell ref="I21:J21"/>
    <mergeCell ref="O27:P27"/>
    <mergeCell ref="I35:J35"/>
    <mergeCell ref="Q28:R28"/>
    <mergeCell ref="S28:T28"/>
    <mergeCell ref="I25:J25"/>
    <mergeCell ref="O25:P25"/>
    <mergeCell ref="Q25:R25"/>
    <mergeCell ref="S25:T25"/>
    <mergeCell ref="I26:J26"/>
    <mergeCell ref="O26:P26"/>
    <mergeCell ref="Q26:R26"/>
    <mergeCell ref="S26:T26"/>
    <mergeCell ref="Q27:R27"/>
    <mergeCell ref="B27:G27"/>
    <mergeCell ref="B24:G24"/>
    <mergeCell ref="B44:G44"/>
    <mergeCell ref="B45:G45"/>
    <mergeCell ref="B36:G36"/>
    <mergeCell ref="B37:G37"/>
    <mergeCell ref="B38:G38"/>
    <mergeCell ref="B39:G39"/>
    <mergeCell ref="B40:G40"/>
    <mergeCell ref="B41:G41"/>
    <mergeCell ref="B42:G42"/>
    <mergeCell ref="B43:G43"/>
    <mergeCell ref="B31:G31"/>
    <mergeCell ref="B32:G32"/>
    <mergeCell ref="B33:G33"/>
    <mergeCell ref="B34:G34"/>
    <mergeCell ref="B35:G35"/>
    <mergeCell ref="B30:G30"/>
    <mergeCell ref="B28:G28"/>
    <mergeCell ref="B29:G29"/>
    <mergeCell ref="B18:G18"/>
    <mergeCell ref="I12:J12"/>
    <mergeCell ref="B19:G19"/>
    <mergeCell ref="B20:G20"/>
    <mergeCell ref="B21:G21"/>
    <mergeCell ref="B22:G22"/>
    <mergeCell ref="B23:G23"/>
    <mergeCell ref="B25:G25"/>
    <mergeCell ref="B26:G26"/>
    <mergeCell ref="I24:J24"/>
    <mergeCell ref="B1:G2"/>
    <mergeCell ref="H1:AD2"/>
    <mergeCell ref="Q7:R7"/>
    <mergeCell ref="S7:T7"/>
    <mergeCell ref="Q8:R8"/>
    <mergeCell ref="M5:M6"/>
    <mergeCell ref="O5:P6"/>
    <mergeCell ref="Q5:R6"/>
    <mergeCell ref="S5:T6"/>
    <mergeCell ref="AC7:AD7"/>
    <mergeCell ref="O7:P7"/>
    <mergeCell ref="S8:T8"/>
    <mergeCell ref="I8:J8"/>
    <mergeCell ref="N5:N6"/>
    <mergeCell ref="L5:L6"/>
    <mergeCell ref="H5:H6"/>
    <mergeCell ref="I7:J7"/>
    <mergeCell ref="B7:G7"/>
    <mergeCell ref="B8:G8"/>
    <mergeCell ref="B6:G6"/>
    <mergeCell ref="B5:E5"/>
    <mergeCell ref="F5:G5"/>
    <mergeCell ref="AA5:AB5"/>
    <mergeCell ref="O8:P8"/>
    <mergeCell ref="B11:G11"/>
    <mergeCell ref="O9:P9"/>
    <mergeCell ref="Q9:R9"/>
    <mergeCell ref="S9:T9"/>
    <mergeCell ref="I10:J10"/>
    <mergeCell ref="O10:P10"/>
    <mergeCell ref="Q10:R10"/>
    <mergeCell ref="S10:T10"/>
    <mergeCell ref="I9:J9"/>
    <mergeCell ref="B9:G9"/>
    <mergeCell ref="B10:G10"/>
    <mergeCell ref="B55:G55"/>
    <mergeCell ref="I55:J55"/>
    <mergeCell ref="O55:P55"/>
    <mergeCell ref="Q55:R55"/>
    <mergeCell ref="S55:T55"/>
    <mergeCell ref="B12:G12"/>
    <mergeCell ref="B13:G13"/>
    <mergeCell ref="B14:G14"/>
    <mergeCell ref="B15:G15"/>
    <mergeCell ref="B16:G16"/>
    <mergeCell ref="B48:G48"/>
    <mergeCell ref="B46:G46"/>
    <mergeCell ref="B47:G47"/>
    <mergeCell ref="I33:J33"/>
    <mergeCell ref="I13:J13"/>
    <mergeCell ref="I14:J14"/>
    <mergeCell ref="I28:J28"/>
    <mergeCell ref="I29:J29"/>
    <mergeCell ref="I48:J48"/>
    <mergeCell ref="I43:J43"/>
    <mergeCell ref="I41:J41"/>
    <mergeCell ref="I27:J27"/>
    <mergeCell ref="I31:J31"/>
    <mergeCell ref="B17:G17"/>
  </mergeCells>
  <conditionalFormatting sqref="B7:T54 V7:AM40 H55:T55 U43:AM54">
    <cfRule type="cellIs" dxfId="6" priority="5" operator="equal">
      <formula>0</formula>
    </cfRule>
  </conditionalFormatting>
  <pageMargins left="0.23622047244094491" right="0.23622047244094491" top="0.32" bottom="0.31" header="0.31496062992125984" footer="0.31496062992125984"/>
  <pageSetup scale="92" orientation="portrait" r:id="rId5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EV55"/>
  <sheetViews>
    <sheetView workbookViewId="0"/>
    <sheetView workbookViewId="1"/>
  </sheetViews>
  <sheetFormatPr defaultColWidth="9.109375" defaultRowHeight="13.8" x14ac:dyDescent="0.25"/>
  <cols>
    <col min="1" max="1" width="3.44140625" style="1" customWidth="1"/>
    <col min="2" max="6" width="2.88671875" style="1" customWidth="1"/>
    <col min="7" max="7" width="1.44140625" style="1" customWidth="1"/>
    <col min="8" max="10" width="2.88671875" style="1" customWidth="1"/>
    <col min="11" max="11" width="2.44140625" style="1" customWidth="1"/>
    <col min="12" max="12" width="4.6640625" style="1" bestFit="1" customWidth="1"/>
    <col min="13" max="13" width="3.6640625" style="1" bestFit="1" customWidth="1"/>
    <col min="14" max="17" width="2.109375" style="1" customWidth="1"/>
    <col min="18" max="19" width="2.44140625" style="1" customWidth="1"/>
    <col min="20" max="20" width="3.44140625" style="1" customWidth="1"/>
    <col min="21" max="25" width="2.88671875" style="1" customWidth="1"/>
    <col min="26" max="26" width="1.44140625" style="1" customWidth="1"/>
    <col min="27" max="29" width="2.88671875" style="1" customWidth="1"/>
    <col min="30" max="30" width="2.44140625" style="1" customWidth="1"/>
    <col min="31" max="31" width="4.109375" style="1" customWidth="1"/>
    <col min="32" max="32" width="2.44140625" style="1" customWidth="1"/>
    <col min="33" max="36" width="2.109375" style="1" customWidth="1"/>
    <col min="37" max="38" width="2.44140625" style="1" customWidth="1"/>
    <col min="39" max="39" width="3.44140625" style="1" customWidth="1"/>
    <col min="40" max="44" width="2.88671875" style="1" customWidth="1"/>
    <col min="45" max="45" width="1.44140625" style="1" customWidth="1"/>
    <col min="46" max="48" width="2.88671875" style="1" customWidth="1"/>
    <col min="49" max="49" width="2.44140625" style="1" customWidth="1"/>
    <col min="50" max="50" width="4.109375" style="1" customWidth="1"/>
    <col min="51" max="51" width="2.44140625" style="1" customWidth="1"/>
    <col min="52" max="55" width="2.109375" style="1" customWidth="1"/>
    <col min="56" max="57" width="2.44140625" style="1" customWidth="1"/>
    <col min="58" max="58" width="3.44140625" style="1" customWidth="1"/>
    <col min="59" max="63" width="2.88671875" style="1" customWidth="1"/>
    <col min="64" max="64" width="1.44140625" style="1" customWidth="1"/>
    <col min="65" max="67" width="2.88671875" style="1" customWidth="1"/>
    <col min="68" max="68" width="2.44140625" style="1" customWidth="1"/>
    <col min="69" max="69" width="4.109375" style="1" customWidth="1"/>
    <col min="70" max="70" width="2.44140625" style="1" customWidth="1"/>
    <col min="71" max="74" width="2.109375" style="1" customWidth="1"/>
    <col min="75" max="76" width="2.44140625" style="1" customWidth="1"/>
    <col min="77" max="77" width="3.44140625" style="1" customWidth="1"/>
    <col min="78" max="82" width="2.88671875" style="1" customWidth="1"/>
    <col min="83" max="83" width="1.44140625" style="1" customWidth="1"/>
    <col min="84" max="86" width="2.88671875" style="1" customWidth="1"/>
    <col min="87" max="87" width="2.44140625" style="1" customWidth="1"/>
    <col min="88" max="88" width="4.109375" style="1" customWidth="1"/>
    <col min="89" max="89" width="2.44140625" style="1" customWidth="1"/>
    <col min="90" max="93" width="2.109375" style="1" customWidth="1"/>
    <col min="94" max="95" width="2.44140625" style="1" customWidth="1"/>
    <col min="96" max="96" width="3.44140625" style="1" customWidth="1"/>
    <col min="97" max="101" width="2.88671875" style="1" customWidth="1"/>
    <col min="102" max="102" width="1.44140625" style="1" customWidth="1"/>
    <col min="103" max="105" width="2.88671875" style="1" customWidth="1"/>
    <col min="106" max="106" width="2.44140625" style="1" customWidth="1"/>
    <col min="107" max="107" width="4.109375" style="1" customWidth="1"/>
    <col min="108" max="108" width="2.44140625" style="1" customWidth="1"/>
    <col min="109" max="112" width="2.109375" style="1" customWidth="1"/>
    <col min="113" max="114" width="2.44140625" style="1" customWidth="1"/>
    <col min="115" max="115" width="3.44140625" style="1" customWidth="1"/>
    <col min="116" max="120" width="2.88671875" style="1" customWidth="1"/>
    <col min="121" max="121" width="1.44140625" style="1" customWidth="1"/>
    <col min="122" max="124" width="2.88671875" style="1" customWidth="1"/>
    <col min="125" max="125" width="2.44140625" style="1" customWidth="1"/>
    <col min="126" max="126" width="4.109375" style="1" customWidth="1"/>
    <col min="127" max="127" width="2.44140625" style="1" customWidth="1"/>
    <col min="128" max="131" width="2.109375" style="1" customWidth="1"/>
    <col min="132" max="133" width="2.44140625" style="1" customWidth="1"/>
    <col min="134" max="134" width="3.44140625" style="1" customWidth="1"/>
    <col min="135" max="139" width="2.88671875" style="1" customWidth="1"/>
    <col min="140" max="140" width="1.44140625" style="1" customWidth="1"/>
    <col min="141" max="143" width="2.88671875" style="1" customWidth="1"/>
    <col min="144" max="144" width="2.44140625" style="1" customWidth="1"/>
    <col min="145" max="145" width="4.109375" style="1" customWidth="1"/>
    <col min="146" max="146" width="2.44140625" style="1" customWidth="1"/>
    <col min="147" max="150" width="2.109375" style="1" customWidth="1"/>
    <col min="151" max="152" width="2.44140625" style="1" customWidth="1"/>
    <col min="153" max="16384" width="9.109375" style="1"/>
  </cols>
  <sheetData>
    <row r="1" spans="1:152" ht="15" customHeight="1" x14ac:dyDescent="0.25">
      <c r="B1" s="643" t="str">
        <f>Labour!AO5</f>
        <v>I1000</v>
      </c>
      <c r="C1" s="643"/>
      <c r="D1" s="643"/>
      <c r="E1" s="643"/>
      <c r="F1" s="643"/>
      <c r="G1" s="643"/>
      <c r="H1" s="644" t="str">
        <f>Labour!AM7</f>
        <v/>
      </c>
      <c r="I1" s="644"/>
      <c r="J1" s="644"/>
      <c r="K1" s="644"/>
      <c r="L1" s="644"/>
      <c r="M1" s="644"/>
      <c r="N1" s="644"/>
      <c r="O1" s="644"/>
      <c r="P1" s="644"/>
      <c r="Q1" s="644"/>
      <c r="R1" s="644"/>
      <c r="S1" s="644"/>
      <c r="T1" s="644"/>
      <c r="U1" s="644"/>
      <c r="V1" s="644"/>
      <c r="W1" s="644"/>
      <c r="X1" s="644"/>
      <c r="Y1" s="644"/>
      <c r="Z1" s="644"/>
      <c r="AA1" s="644"/>
      <c r="AB1" s="644"/>
      <c r="AC1" s="644"/>
      <c r="AD1" s="673">
        <f ca="1">Labour!AM3</f>
        <v>42949</v>
      </c>
      <c r="AE1" s="673"/>
      <c r="AF1" s="673"/>
      <c r="AG1" s="673"/>
      <c r="AH1" s="673"/>
      <c r="AI1" s="673"/>
      <c r="AJ1" s="673"/>
      <c r="AK1" s="673"/>
      <c r="AL1" s="673"/>
      <c r="AN1" s="643" t="str">
        <f>B1</f>
        <v>I1000</v>
      </c>
      <c r="AO1" s="643"/>
      <c r="AP1" s="643"/>
      <c r="AQ1" s="643"/>
      <c r="AR1" s="643"/>
      <c r="AS1" s="643"/>
      <c r="AT1" s="644" t="str">
        <f>H1</f>
        <v/>
      </c>
      <c r="AU1" s="644"/>
      <c r="AV1" s="644"/>
      <c r="AW1" s="644"/>
      <c r="AX1" s="644"/>
      <c r="AY1" s="644"/>
      <c r="AZ1" s="644"/>
      <c r="BA1" s="644"/>
      <c r="BB1" s="644"/>
      <c r="BC1" s="644"/>
      <c r="BD1" s="644"/>
      <c r="BE1" s="644"/>
      <c r="BF1" s="644"/>
      <c r="BG1" s="644"/>
      <c r="BH1" s="644"/>
      <c r="BI1" s="644"/>
      <c r="BJ1" s="644"/>
      <c r="BK1" s="644"/>
      <c r="BL1" s="644"/>
      <c r="BM1" s="644"/>
      <c r="BN1" s="644"/>
      <c r="BO1" s="644"/>
      <c r="BP1" s="673">
        <f ca="1">AD1</f>
        <v>42949</v>
      </c>
      <c r="BQ1" s="673"/>
      <c r="BR1" s="673"/>
      <c r="BS1" s="673"/>
      <c r="BT1" s="673"/>
      <c r="BU1" s="673"/>
      <c r="BV1" s="673"/>
      <c r="BW1" s="673"/>
      <c r="BX1" s="673"/>
      <c r="BZ1" s="643" t="str">
        <f>AN1</f>
        <v>I1000</v>
      </c>
      <c r="CA1" s="643"/>
      <c r="CB1" s="643"/>
      <c r="CC1" s="643"/>
      <c r="CD1" s="643"/>
      <c r="CE1" s="643"/>
      <c r="CF1" s="644" t="str">
        <f>AT1</f>
        <v/>
      </c>
      <c r="CG1" s="644"/>
      <c r="CH1" s="644"/>
      <c r="CI1" s="644"/>
      <c r="CJ1" s="644"/>
      <c r="CK1" s="644"/>
      <c r="CL1" s="644"/>
      <c r="CM1" s="644"/>
      <c r="CN1" s="644"/>
      <c r="CO1" s="644"/>
      <c r="CP1" s="644"/>
      <c r="CQ1" s="644"/>
      <c r="CR1" s="644"/>
      <c r="CS1" s="644"/>
      <c r="CT1" s="644"/>
      <c r="CU1" s="644"/>
      <c r="CV1" s="644"/>
      <c r="CW1" s="644"/>
      <c r="CX1" s="644"/>
      <c r="CY1" s="644"/>
      <c r="CZ1" s="644"/>
      <c r="DA1" s="644"/>
      <c r="DB1" s="673">
        <f ca="1">BP1</f>
        <v>42949</v>
      </c>
      <c r="DC1" s="673"/>
      <c r="DD1" s="673"/>
      <c r="DE1" s="673"/>
      <c r="DF1" s="673"/>
      <c r="DG1" s="673"/>
      <c r="DH1" s="673"/>
      <c r="DI1" s="673"/>
      <c r="DJ1" s="673"/>
      <c r="DL1" s="643" t="str">
        <f>BZ1</f>
        <v>I1000</v>
      </c>
      <c r="DM1" s="643"/>
      <c r="DN1" s="643"/>
      <c r="DO1" s="643"/>
      <c r="DP1" s="643"/>
      <c r="DQ1" s="643"/>
      <c r="DR1" s="644" t="str">
        <f>CF1</f>
        <v/>
      </c>
      <c r="DS1" s="644"/>
      <c r="DT1" s="644"/>
      <c r="DU1" s="644"/>
      <c r="DV1" s="644"/>
      <c r="DW1" s="644"/>
      <c r="DX1" s="644"/>
      <c r="DY1" s="644"/>
      <c r="DZ1" s="644"/>
      <c r="EA1" s="644"/>
      <c r="EB1" s="644"/>
      <c r="EC1" s="644"/>
      <c r="ED1" s="644"/>
      <c r="EE1" s="644"/>
      <c r="EF1" s="644"/>
      <c r="EG1" s="644"/>
      <c r="EH1" s="644"/>
      <c r="EI1" s="644"/>
      <c r="EJ1" s="644"/>
      <c r="EK1" s="644"/>
      <c r="EL1" s="644"/>
      <c r="EM1" s="644"/>
      <c r="EN1" s="673">
        <f ca="1">DB1</f>
        <v>42949</v>
      </c>
      <c r="EO1" s="673"/>
      <c r="EP1" s="673"/>
      <c r="EQ1" s="673"/>
      <c r="ER1" s="673"/>
      <c r="ES1" s="673"/>
      <c r="ET1" s="673"/>
      <c r="EU1" s="673"/>
      <c r="EV1" s="673"/>
    </row>
    <row r="2" spans="1:152" ht="14.25" customHeight="1" x14ac:dyDescent="0.25">
      <c r="A2" s="71"/>
      <c r="B2" s="643"/>
      <c r="C2" s="643"/>
      <c r="D2" s="643"/>
      <c r="E2" s="643"/>
      <c r="F2" s="643"/>
      <c r="G2" s="643"/>
      <c r="H2" s="644"/>
      <c r="I2" s="644"/>
      <c r="J2" s="644"/>
      <c r="K2" s="644"/>
      <c r="L2" s="644"/>
      <c r="M2" s="644"/>
      <c r="N2" s="644"/>
      <c r="O2" s="644"/>
      <c r="P2" s="644"/>
      <c r="Q2" s="644"/>
      <c r="R2" s="644"/>
      <c r="S2" s="644"/>
      <c r="T2" s="644"/>
      <c r="U2" s="644"/>
      <c r="V2" s="644"/>
      <c r="W2" s="644"/>
      <c r="X2" s="644"/>
      <c r="Y2" s="644"/>
      <c r="Z2" s="644"/>
      <c r="AA2" s="644"/>
      <c r="AB2" s="644"/>
      <c r="AC2" s="644"/>
      <c r="AD2" s="673"/>
      <c r="AE2" s="673"/>
      <c r="AF2" s="673"/>
      <c r="AG2" s="673"/>
      <c r="AH2" s="673"/>
      <c r="AI2" s="673"/>
      <c r="AJ2" s="673"/>
      <c r="AK2" s="673"/>
      <c r="AL2" s="673"/>
      <c r="AM2" s="71"/>
      <c r="AN2" s="643"/>
      <c r="AO2" s="643"/>
      <c r="AP2" s="643"/>
      <c r="AQ2" s="643"/>
      <c r="AR2" s="643"/>
      <c r="AS2" s="643"/>
      <c r="AT2" s="644"/>
      <c r="AU2" s="644"/>
      <c r="AV2" s="644"/>
      <c r="AW2" s="644"/>
      <c r="AX2" s="644"/>
      <c r="AY2" s="644"/>
      <c r="AZ2" s="644"/>
      <c r="BA2" s="644"/>
      <c r="BB2" s="644"/>
      <c r="BC2" s="644"/>
      <c r="BD2" s="644"/>
      <c r="BE2" s="644"/>
      <c r="BF2" s="644"/>
      <c r="BG2" s="644"/>
      <c r="BH2" s="644"/>
      <c r="BI2" s="644"/>
      <c r="BJ2" s="644"/>
      <c r="BK2" s="644"/>
      <c r="BL2" s="644"/>
      <c r="BM2" s="644"/>
      <c r="BN2" s="644"/>
      <c r="BO2" s="644"/>
      <c r="BP2" s="673"/>
      <c r="BQ2" s="673"/>
      <c r="BR2" s="673"/>
      <c r="BS2" s="673"/>
      <c r="BT2" s="673"/>
      <c r="BU2" s="673"/>
      <c r="BV2" s="673"/>
      <c r="BW2" s="673"/>
      <c r="BX2" s="673"/>
      <c r="BY2" s="71"/>
      <c r="BZ2" s="643"/>
      <c r="CA2" s="643"/>
      <c r="CB2" s="643"/>
      <c r="CC2" s="643"/>
      <c r="CD2" s="643"/>
      <c r="CE2" s="643"/>
      <c r="CF2" s="644"/>
      <c r="CG2" s="644"/>
      <c r="CH2" s="644"/>
      <c r="CI2" s="644"/>
      <c r="CJ2" s="644"/>
      <c r="CK2" s="644"/>
      <c r="CL2" s="644"/>
      <c r="CM2" s="644"/>
      <c r="CN2" s="644"/>
      <c r="CO2" s="644"/>
      <c r="CP2" s="644"/>
      <c r="CQ2" s="644"/>
      <c r="CR2" s="644"/>
      <c r="CS2" s="644"/>
      <c r="CT2" s="644"/>
      <c r="CU2" s="644"/>
      <c r="CV2" s="644"/>
      <c r="CW2" s="644"/>
      <c r="CX2" s="644"/>
      <c r="CY2" s="644"/>
      <c r="CZ2" s="644"/>
      <c r="DA2" s="644"/>
      <c r="DB2" s="673"/>
      <c r="DC2" s="673"/>
      <c r="DD2" s="673"/>
      <c r="DE2" s="673"/>
      <c r="DF2" s="673"/>
      <c r="DG2" s="673"/>
      <c r="DH2" s="673"/>
      <c r="DI2" s="673"/>
      <c r="DJ2" s="673"/>
      <c r="DL2" s="643"/>
      <c r="DM2" s="643"/>
      <c r="DN2" s="643"/>
      <c r="DO2" s="643"/>
      <c r="DP2" s="643"/>
      <c r="DQ2" s="643"/>
      <c r="DR2" s="644"/>
      <c r="DS2" s="644"/>
      <c r="DT2" s="644"/>
      <c r="DU2" s="644"/>
      <c r="DV2" s="644"/>
      <c r="DW2" s="644"/>
      <c r="DX2" s="644"/>
      <c r="DY2" s="644"/>
      <c r="DZ2" s="644"/>
      <c r="EA2" s="644"/>
      <c r="EB2" s="644"/>
      <c r="EC2" s="644"/>
      <c r="ED2" s="644"/>
      <c r="EE2" s="644"/>
      <c r="EF2" s="644"/>
      <c r="EG2" s="644"/>
      <c r="EH2" s="644"/>
      <c r="EI2" s="644"/>
      <c r="EJ2" s="644"/>
      <c r="EK2" s="644"/>
      <c r="EL2" s="644"/>
      <c r="EM2" s="644"/>
      <c r="EN2" s="673"/>
      <c r="EO2" s="673"/>
      <c r="EP2" s="673"/>
      <c r="EQ2" s="673"/>
      <c r="ER2" s="673"/>
      <c r="ES2" s="673"/>
      <c r="ET2" s="673"/>
      <c r="EU2" s="673"/>
      <c r="EV2" s="673"/>
    </row>
    <row r="3" spans="1:152" ht="6" customHeight="1" x14ac:dyDescent="0.25">
      <c r="AG3" s="686" t="s">
        <v>116</v>
      </c>
      <c r="AH3" s="686"/>
      <c r="AI3" s="686"/>
      <c r="AJ3" s="686"/>
      <c r="AK3" s="686"/>
      <c r="AL3" s="686"/>
      <c r="BS3" s="686" t="s">
        <v>148</v>
      </c>
      <c r="BT3" s="686"/>
      <c r="BU3" s="686"/>
      <c r="BV3" s="686"/>
      <c r="BW3" s="686"/>
      <c r="BX3" s="686"/>
      <c r="DE3" s="686" t="s">
        <v>149</v>
      </c>
      <c r="DF3" s="686"/>
      <c r="DG3" s="686"/>
      <c r="DH3" s="686"/>
      <c r="DI3" s="686"/>
      <c r="DJ3" s="686"/>
      <c r="EQ3" s="686" t="s">
        <v>150</v>
      </c>
      <c r="ER3" s="686"/>
      <c r="ES3" s="686"/>
      <c r="ET3" s="686"/>
      <c r="EU3" s="686"/>
      <c r="EV3" s="686"/>
    </row>
    <row r="4" spans="1:152" ht="15" customHeight="1" x14ac:dyDescent="0.25">
      <c r="B4" s="1" t="s">
        <v>265</v>
      </c>
      <c r="F4" s="711"/>
      <c r="G4" s="711"/>
      <c r="H4" s="711"/>
      <c r="I4" s="711"/>
      <c r="J4" s="711"/>
      <c r="K4" s="711"/>
      <c r="L4" s="711"/>
      <c r="M4" s="711"/>
      <c r="N4" s="711"/>
      <c r="O4" s="711"/>
      <c r="P4" s="711"/>
      <c r="Q4" s="711"/>
      <c r="R4" s="711"/>
      <c r="S4" s="711"/>
      <c r="T4" s="711"/>
      <c r="U4" s="711"/>
      <c r="V4" s="711"/>
      <c r="W4" s="711"/>
      <c r="X4" s="711"/>
      <c r="Y4" s="711"/>
      <c r="Z4" s="711"/>
      <c r="AA4" s="711"/>
      <c r="AB4" s="711"/>
      <c r="AC4" s="711"/>
      <c r="AG4" s="687"/>
      <c r="AH4" s="687"/>
      <c r="AI4" s="687"/>
      <c r="AJ4" s="687"/>
      <c r="AK4" s="687"/>
      <c r="AL4" s="687"/>
      <c r="AN4" s="1" t="s">
        <v>115</v>
      </c>
      <c r="BS4" s="687"/>
      <c r="BT4" s="687"/>
      <c r="BU4" s="687"/>
      <c r="BV4" s="687"/>
      <c r="BW4" s="687"/>
      <c r="BX4" s="687"/>
      <c r="BZ4" s="1" t="s">
        <v>115</v>
      </c>
      <c r="DE4" s="687"/>
      <c r="DF4" s="687"/>
      <c r="DG4" s="687"/>
      <c r="DH4" s="687"/>
      <c r="DI4" s="687"/>
      <c r="DJ4" s="687"/>
      <c r="DL4" s="1" t="s">
        <v>115</v>
      </c>
      <c r="EQ4" s="687"/>
      <c r="ER4" s="687"/>
      <c r="ES4" s="687"/>
      <c r="ET4" s="687"/>
      <c r="EU4" s="687"/>
      <c r="EV4" s="687"/>
    </row>
    <row r="5" spans="1:152" ht="15" customHeight="1" x14ac:dyDescent="0.25">
      <c r="B5" s="669" t="str">
        <f>"Total "&amp;B6</f>
        <v>Total Employee</v>
      </c>
      <c r="C5" s="670"/>
      <c r="D5" s="670"/>
      <c r="E5" s="670"/>
      <c r="F5" s="670">
        <f>TotPay!B3</f>
        <v>0</v>
      </c>
      <c r="G5" s="670"/>
      <c r="H5" s="658" t="s">
        <v>114</v>
      </c>
      <c r="I5" s="680" t="s">
        <v>8</v>
      </c>
      <c r="J5" s="681"/>
      <c r="K5" s="650" t="s">
        <v>9</v>
      </c>
      <c r="L5" s="648" t="s">
        <v>122</v>
      </c>
      <c r="M5" s="658" t="s">
        <v>11</v>
      </c>
      <c r="N5" s="650" t="s">
        <v>18</v>
      </c>
      <c r="O5" s="648"/>
      <c r="P5" s="648" t="s">
        <v>21</v>
      </c>
      <c r="Q5" s="648"/>
      <c r="R5" s="652" t="s">
        <v>12</v>
      </c>
      <c r="S5" s="653"/>
      <c r="U5" s="669" t="str">
        <f>"Total "&amp;U6</f>
        <v>Total Employee</v>
      </c>
      <c r="V5" s="670"/>
      <c r="W5" s="670"/>
      <c r="X5" s="670"/>
      <c r="Y5" s="670">
        <f>F5</f>
        <v>0</v>
      </c>
      <c r="Z5" s="670"/>
      <c r="AA5" s="658" t="s">
        <v>114</v>
      </c>
      <c r="AB5" s="680" t="s">
        <v>8</v>
      </c>
      <c r="AC5" s="681"/>
      <c r="AD5" s="650" t="s">
        <v>9</v>
      </c>
      <c r="AE5" s="648" t="s">
        <v>122</v>
      </c>
      <c r="AF5" s="658" t="s">
        <v>11</v>
      </c>
      <c r="AG5" s="650" t="s">
        <v>18</v>
      </c>
      <c r="AH5" s="648"/>
      <c r="AI5" s="648" t="s">
        <v>21</v>
      </c>
      <c r="AJ5" s="648"/>
      <c r="AK5" s="652" t="s">
        <v>12</v>
      </c>
      <c r="AL5" s="653"/>
      <c r="AN5" s="669" t="str">
        <f>"Total "&amp;AN6</f>
        <v>Total Employee</v>
      </c>
      <c r="AO5" s="670"/>
      <c r="AP5" s="670"/>
      <c r="AQ5" s="670"/>
      <c r="AR5" s="670">
        <f>Y5</f>
        <v>0</v>
      </c>
      <c r="AS5" s="670"/>
      <c r="AT5" s="658" t="s">
        <v>114</v>
      </c>
      <c r="AU5" s="680" t="s">
        <v>8</v>
      </c>
      <c r="AV5" s="681"/>
      <c r="AW5" s="650" t="s">
        <v>9</v>
      </c>
      <c r="AX5" s="648" t="s">
        <v>122</v>
      </c>
      <c r="AY5" s="658" t="s">
        <v>11</v>
      </c>
      <c r="AZ5" s="650" t="s">
        <v>18</v>
      </c>
      <c r="BA5" s="648"/>
      <c r="BB5" s="648" t="s">
        <v>21</v>
      </c>
      <c r="BC5" s="648"/>
      <c r="BD5" s="652" t="s">
        <v>12</v>
      </c>
      <c r="BE5" s="653"/>
      <c r="BG5" s="669" t="str">
        <f>"Total "&amp;BG6</f>
        <v>Total Employee</v>
      </c>
      <c r="BH5" s="670"/>
      <c r="BI5" s="670"/>
      <c r="BJ5" s="670"/>
      <c r="BK5" s="670">
        <f>AR5</f>
        <v>0</v>
      </c>
      <c r="BL5" s="670"/>
      <c r="BM5" s="658" t="s">
        <v>114</v>
      </c>
      <c r="BN5" s="680" t="s">
        <v>8</v>
      </c>
      <c r="BO5" s="681"/>
      <c r="BP5" s="650" t="s">
        <v>9</v>
      </c>
      <c r="BQ5" s="648" t="s">
        <v>122</v>
      </c>
      <c r="BR5" s="658" t="s">
        <v>11</v>
      </c>
      <c r="BS5" s="650" t="s">
        <v>18</v>
      </c>
      <c r="BT5" s="648"/>
      <c r="BU5" s="648" t="s">
        <v>21</v>
      </c>
      <c r="BV5" s="648"/>
      <c r="BW5" s="652" t="s">
        <v>12</v>
      </c>
      <c r="BX5" s="653"/>
      <c r="BZ5" s="669" t="str">
        <f>"Total "&amp;BZ6</f>
        <v>Total Employee</v>
      </c>
      <c r="CA5" s="670"/>
      <c r="CB5" s="670"/>
      <c r="CC5" s="670"/>
      <c r="CD5" s="670">
        <f>BK5</f>
        <v>0</v>
      </c>
      <c r="CE5" s="670"/>
      <c r="CF5" s="658" t="s">
        <v>114</v>
      </c>
      <c r="CG5" s="680" t="s">
        <v>8</v>
      </c>
      <c r="CH5" s="681"/>
      <c r="CI5" s="650" t="s">
        <v>9</v>
      </c>
      <c r="CJ5" s="648" t="s">
        <v>122</v>
      </c>
      <c r="CK5" s="658" t="s">
        <v>11</v>
      </c>
      <c r="CL5" s="650" t="s">
        <v>18</v>
      </c>
      <c r="CM5" s="648"/>
      <c r="CN5" s="648" t="s">
        <v>21</v>
      </c>
      <c r="CO5" s="648"/>
      <c r="CP5" s="652" t="s">
        <v>12</v>
      </c>
      <c r="CQ5" s="653"/>
      <c r="CS5" s="684" t="str">
        <f>"Total "&amp;CS6</f>
        <v>Total Equipment</v>
      </c>
      <c r="CT5" s="685"/>
      <c r="CU5" s="685"/>
      <c r="CV5" s="685"/>
      <c r="CW5" s="685"/>
      <c r="CX5" s="671">
        <f>TotEquip!A2</f>
        <v>1</v>
      </c>
      <c r="CY5" s="672"/>
      <c r="CZ5" s="740" t="s">
        <v>22</v>
      </c>
      <c r="DA5" s="741"/>
      <c r="DB5" s="743" t="s">
        <v>119</v>
      </c>
      <c r="DC5" s="744"/>
      <c r="DD5" s="740" t="s">
        <v>208</v>
      </c>
      <c r="DE5" s="747"/>
      <c r="DF5" s="747"/>
      <c r="DG5" s="747"/>
      <c r="DH5" s="747"/>
      <c r="DI5" s="747"/>
      <c r="DJ5" s="748"/>
      <c r="DL5" s="684" t="str">
        <f>"Total "&amp;DL6</f>
        <v>Total Equipment</v>
      </c>
      <c r="DM5" s="685"/>
      <c r="DN5" s="685"/>
      <c r="DO5" s="685"/>
      <c r="DP5" s="685"/>
      <c r="DQ5" s="671">
        <f>CX5</f>
        <v>1</v>
      </c>
      <c r="DR5" s="672"/>
      <c r="DS5" s="740" t="s">
        <v>22</v>
      </c>
      <c r="DT5" s="741"/>
      <c r="DU5" s="743" t="s">
        <v>119</v>
      </c>
      <c r="DV5" s="744"/>
      <c r="DW5" s="740" t="s">
        <v>118</v>
      </c>
      <c r="DX5" s="747"/>
      <c r="DY5" s="747"/>
      <c r="DZ5" s="747"/>
      <c r="EA5" s="747"/>
      <c r="EB5" s="747"/>
      <c r="EC5" s="748"/>
      <c r="EE5" s="684" t="str">
        <f>"Total "&amp;EE6</f>
        <v>Total Equipment</v>
      </c>
      <c r="EF5" s="685"/>
      <c r="EG5" s="685"/>
      <c r="EH5" s="685"/>
      <c r="EI5" s="685"/>
      <c r="EJ5" s="671">
        <f>DQ5</f>
        <v>1</v>
      </c>
      <c r="EK5" s="672"/>
      <c r="EL5" s="740" t="s">
        <v>22</v>
      </c>
      <c r="EM5" s="741"/>
      <c r="EN5" s="743" t="s">
        <v>119</v>
      </c>
      <c r="EO5" s="744"/>
      <c r="EP5" s="740" t="s">
        <v>118</v>
      </c>
      <c r="EQ5" s="747"/>
      <c r="ER5" s="747"/>
      <c r="ES5" s="747"/>
      <c r="ET5" s="747"/>
      <c r="EU5" s="747"/>
      <c r="EV5" s="748"/>
    </row>
    <row r="6" spans="1:152" ht="15" customHeight="1" x14ac:dyDescent="0.25">
      <c r="B6" s="712" t="s">
        <v>109</v>
      </c>
      <c r="C6" s="713"/>
      <c r="D6" s="713"/>
      <c r="E6" s="713"/>
      <c r="F6" s="713"/>
      <c r="G6" s="713"/>
      <c r="H6" s="662"/>
      <c r="I6" s="682"/>
      <c r="J6" s="683"/>
      <c r="K6" s="651"/>
      <c r="L6" s="649"/>
      <c r="M6" s="659"/>
      <c r="N6" s="651"/>
      <c r="O6" s="649"/>
      <c r="P6" s="649"/>
      <c r="Q6" s="649"/>
      <c r="R6" s="654"/>
      <c r="S6" s="655"/>
      <c r="U6" s="712" t="s">
        <v>109</v>
      </c>
      <c r="V6" s="713"/>
      <c r="W6" s="713"/>
      <c r="X6" s="713"/>
      <c r="Y6" s="713"/>
      <c r="Z6" s="713"/>
      <c r="AA6" s="659"/>
      <c r="AB6" s="682"/>
      <c r="AC6" s="683"/>
      <c r="AD6" s="716"/>
      <c r="AE6" s="717"/>
      <c r="AF6" s="659"/>
      <c r="AG6" s="716"/>
      <c r="AH6" s="717"/>
      <c r="AI6" s="717"/>
      <c r="AJ6" s="717"/>
      <c r="AK6" s="718"/>
      <c r="AL6" s="719"/>
      <c r="AN6" s="712" t="s">
        <v>109</v>
      </c>
      <c r="AO6" s="713"/>
      <c r="AP6" s="713"/>
      <c r="AQ6" s="713"/>
      <c r="AR6" s="713"/>
      <c r="AS6" s="713"/>
      <c r="AT6" s="659"/>
      <c r="AU6" s="682"/>
      <c r="AV6" s="683"/>
      <c r="AW6" s="716"/>
      <c r="AX6" s="717"/>
      <c r="AY6" s="659"/>
      <c r="AZ6" s="716"/>
      <c r="BA6" s="717"/>
      <c r="BB6" s="717"/>
      <c r="BC6" s="717"/>
      <c r="BD6" s="718"/>
      <c r="BE6" s="719"/>
      <c r="BG6" s="712" t="s">
        <v>109</v>
      </c>
      <c r="BH6" s="713"/>
      <c r="BI6" s="713"/>
      <c r="BJ6" s="713"/>
      <c r="BK6" s="713"/>
      <c r="BL6" s="713"/>
      <c r="BM6" s="659"/>
      <c r="BN6" s="682"/>
      <c r="BO6" s="683"/>
      <c r="BP6" s="716"/>
      <c r="BQ6" s="717"/>
      <c r="BR6" s="659"/>
      <c r="BS6" s="716"/>
      <c r="BT6" s="717"/>
      <c r="BU6" s="717"/>
      <c r="BV6" s="717"/>
      <c r="BW6" s="718"/>
      <c r="BX6" s="719"/>
      <c r="BZ6" s="712" t="s">
        <v>109</v>
      </c>
      <c r="CA6" s="713"/>
      <c r="CB6" s="713"/>
      <c r="CC6" s="713"/>
      <c r="CD6" s="713"/>
      <c r="CE6" s="713"/>
      <c r="CF6" s="659"/>
      <c r="CG6" s="682"/>
      <c r="CH6" s="683"/>
      <c r="CI6" s="716"/>
      <c r="CJ6" s="717"/>
      <c r="CK6" s="659"/>
      <c r="CL6" s="716"/>
      <c r="CM6" s="717"/>
      <c r="CN6" s="717"/>
      <c r="CO6" s="717"/>
      <c r="CP6" s="718"/>
      <c r="CQ6" s="719"/>
      <c r="CS6" s="690" t="s">
        <v>27</v>
      </c>
      <c r="CT6" s="691"/>
      <c r="CU6" s="691"/>
      <c r="CV6" s="691"/>
      <c r="CW6" s="691"/>
      <c r="CX6" s="691"/>
      <c r="CY6" s="692"/>
      <c r="CZ6" s="733"/>
      <c r="DA6" s="742"/>
      <c r="DB6" s="745"/>
      <c r="DC6" s="746"/>
      <c r="DD6" s="733" t="s">
        <v>103</v>
      </c>
      <c r="DE6" s="734"/>
      <c r="DF6" s="734"/>
      <c r="DG6" s="734"/>
      <c r="DH6" s="734"/>
      <c r="DI6" s="734"/>
      <c r="DJ6" s="735"/>
      <c r="DL6" s="690" t="s">
        <v>27</v>
      </c>
      <c r="DM6" s="691"/>
      <c r="DN6" s="691"/>
      <c r="DO6" s="691"/>
      <c r="DP6" s="691"/>
      <c r="DQ6" s="691"/>
      <c r="DR6" s="692"/>
      <c r="DS6" s="733"/>
      <c r="DT6" s="742"/>
      <c r="DU6" s="745"/>
      <c r="DV6" s="746"/>
      <c r="DW6" s="733" t="s">
        <v>103</v>
      </c>
      <c r="DX6" s="734"/>
      <c r="DY6" s="734"/>
      <c r="DZ6" s="734"/>
      <c r="EA6" s="734"/>
      <c r="EB6" s="734"/>
      <c r="EC6" s="735"/>
      <c r="EE6" s="690" t="s">
        <v>27</v>
      </c>
      <c r="EF6" s="691"/>
      <c r="EG6" s="691"/>
      <c r="EH6" s="691"/>
      <c r="EI6" s="691"/>
      <c r="EJ6" s="691"/>
      <c r="EK6" s="692"/>
      <c r="EL6" s="733"/>
      <c r="EM6" s="742"/>
      <c r="EN6" s="745"/>
      <c r="EO6" s="746"/>
      <c r="EP6" s="733" t="s">
        <v>103</v>
      </c>
      <c r="EQ6" s="734"/>
      <c r="ER6" s="734"/>
      <c r="ES6" s="734"/>
      <c r="ET6" s="734"/>
      <c r="EU6" s="734"/>
      <c r="EV6" s="735"/>
    </row>
    <row r="7" spans="1:152" x14ac:dyDescent="0.25">
      <c r="A7" s="26">
        <v>1</v>
      </c>
      <c r="B7" s="723">
        <f>TotPay!C4</f>
        <v>0</v>
      </c>
      <c r="C7" s="724"/>
      <c r="D7" s="724"/>
      <c r="E7" s="724"/>
      <c r="F7" s="724"/>
      <c r="G7" s="725"/>
      <c r="H7" s="27">
        <f>IF(TotPay!A4=1,"Y",0)</f>
        <v>0</v>
      </c>
      <c r="I7" s="663">
        <f>TotPay!D4</f>
        <v>0</v>
      </c>
      <c r="J7" s="664"/>
      <c r="K7" s="95">
        <f>IF(TotPay!E4&gt;0.9,"Y",0)</f>
        <v>0</v>
      </c>
      <c r="L7" s="60">
        <f>TotPay!G4</f>
        <v>0</v>
      </c>
      <c r="M7" s="62">
        <f>IF(TotPay!H4&gt;0,"Y",0)</f>
        <v>0</v>
      </c>
      <c r="N7" s="657">
        <f>TotPay!I4</f>
        <v>0</v>
      </c>
      <c r="O7" s="645"/>
      <c r="P7" s="645">
        <f>TotPay!J4</f>
        <v>0</v>
      </c>
      <c r="Q7" s="645"/>
      <c r="R7" s="646">
        <f>TotPay!K4</f>
        <v>0</v>
      </c>
      <c r="S7" s="647"/>
      <c r="T7" s="26">
        <v>49</v>
      </c>
      <c r="U7" s="714">
        <f>TotPay!C52</f>
        <v>0</v>
      </c>
      <c r="V7" s="715"/>
      <c r="W7" s="715"/>
      <c r="X7" s="715"/>
      <c r="Y7" s="715"/>
      <c r="Z7" s="715"/>
      <c r="AA7" s="27">
        <f>IF(TotPay!A52=1,"Y",0)</f>
        <v>0</v>
      </c>
      <c r="AB7" s="663">
        <f>TotPay!D52</f>
        <v>0</v>
      </c>
      <c r="AC7" s="664"/>
      <c r="AD7" s="95">
        <f>IF(TotPay!E52&gt;0.9,"Y",0)</f>
        <v>0</v>
      </c>
      <c r="AE7" s="60">
        <f>TotPay!G52</f>
        <v>0</v>
      </c>
      <c r="AF7" s="27">
        <f>IF(TotPay!H52&gt;0,"Y",0)</f>
        <v>0</v>
      </c>
      <c r="AG7" s="657">
        <f>TotPay!I52</f>
        <v>0</v>
      </c>
      <c r="AH7" s="645"/>
      <c r="AI7" s="645">
        <f>TotPay!J52</f>
        <v>0</v>
      </c>
      <c r="AJ7" s="645"/>
      <c r="AK7" s="646">
        <f>TotPay!K52</f>
        <v>0</v>
      </c>
      <c r="AL7" s="647"/>
      <c r="AM7" s="26">
        <v>97</v>
      </c>
      <c r="AN7" s="720">
        <f>TotPay!C100</f>
        <v>0</v>
      </c>
      <c r="AO7" s="721"/>
      <c r="AP7" s="721"/>
      <c r="AQ7" s="721"/>
      <c r="AR7" s="721"/>
      <c r="AS7" s="722"/>
      <c r="AT7" s="27">
        <f>IF(TotPay!A100=1,"Y",0)</f>
        <v>0</v>
      </c>
      <c r="AU7" s="663">
        <f>TotPay!D100</f>
        <v>0</v>
      </c>
      <c r="AV7" s="664"/>
      <c r="AW7" s="95">
        <f>IF(TotPay!E100&gt;0.9,"Y",0)</f>
        <v>0</v>
      </c>
      <c r="AX7" s="60">
        <f>TotPay!G100</f>
        <v>0</v>
      </c>
      <c r="AY7" s="27">
        <f>IF(TotPay!H100&gt;0,"Y",0)</f>
        <v>0</v>
      </c>
      <c r="AZ7" s="657">
        <f>TotPay!I100</f>
        <v>0</v>
      </c>
      <c r="BA7" s="645"/>
      <c r="BB7" s="645">
        <f>TotPay!J100</f>
        <v>0</v>
      </c>
      <c r="BC7" s="645"/>
      <c r="BD7" s="646">
        <f>TotPay!K100</f>
        <v>0</v>
      </c>
      <c r="BE7" s="647"/>
      <c r="BF7" s="26">
        <v>145</v>
      </c>
      <c r="BG7" s="635">
        <f>TotPay!C148</f>
        <v>0</v>
      </c>
      <c r="BH7" s="636"/>
      <c r="BI7" s="636"/>
      <c r="BJ7" s="636"/>
      <c r="BK7" s="636"/>
      <c r="BL7" s="636"/>
      <c r="BM7" s="27">
        <f>IF(TotPay!A148=1,"Y",0)</f>
        <v>0</v>
      </c>
      <c r="BN7" s="663">
        <f>TotPay!D148</f>
        <v>0</v>
      </c>
      <c r="BO7" s="664"/>
      <c r="BP7" s="95">
        <f>IF(TotPay!E148&gt;0.9,"Y",0)</f>
        <v>0</v>
      </c>
      <c r="BQ7" s="60">
        <f>TotPay!G148</f>
        <v>0</v>
      </c>
      <c r="BR7" s="27">
        <f>IF(TotPay!H148&gt;0,"Y",0)</f>
        <v>0</v>
      </c>
      <c r="BS7" s="657">
        <f>TotPay!I148</f>
        <v>0</v>
      </c>
      <c r="BT7" s="645"/>
      <c r="BU7" s="645">
        <f>TotPay!J148</f>
        <v>0</v>
      </c>
      <c r="BV7" s="645"/>
      <c r="BW7" s="646">
        <f>TotPay!K148</f>
        <v>0</v>
      </c>
      <c r="BX7" s="647"/>
      <c r="BY7" s="26">
        <v>193</v>
      </c>
      <c r="BZ7" s="635">
        <f>TotPay!C196</f>
        <v>0</v>
      </c>
      <c r="CA7" s="636"/>
      <c r="CB7" s="636"/>
      <c r="CC7" s="636"/>
      <c r="CD7" s="636"/>
      <c r="CE7" s="636"/>
      <c r="CF7" s="27">
        <f>IF(TotPay!A196=1,"Y",0)</f>
        <v>0</v>
      </c>
      <c r="CG7" s="663">
        <f>TotPay!D196</f>
        <v>0</v>
      </c>
      <c r="CH7" s="664"/>
      <c r="CI7" s="95">
        <f>IF(TotPay!E196&gt;0.9,"Y",0)</f>
        <v>0</v>
      </c>
      <c r="CJ7" s="60">
        <f>TotPay!G196</f>
        <v>0</v>
      </c>
      <c r="CK7" s="27">
        <f>IF(TotPay!H196&gt;0,"Y",0)</f>
        <v>0</v>
      </c>
      <c r="CL7" s="657">
        <f>TotPay!I196</f>
        <v>0</v>
      </c>
      <c r="CM7" s="645"/>
      <c r="CN7" s="645">
        <f>TotPay!J196</f>
        <v>0</v>
      </c>
      <c r="CO7" s="645"/>
      <c r="CP7" s="646">
        <f>TotPay!K196</f>
        <v>0</v>
      </c>
      <c r="CQ7" s="647"/>
      <c r="CR7" s="26">
        <v>1</v>
      </c>
      <c r="CS7" s="723" t="str">
        <f>TotEquip!B4</f>
        <v>Operator Service Trucks</v>
      </c>
      <c r="CT7" s="724"/>
      <c r="CU7" s="724"/>
      <c r="CV7" s="724"/>
      <c r="CW7" s="724"/>
      <c r="CX7" s="724"/>
      <c r="CY7" s="725"/>
      <c r="CZ7" s="736">
        <f>TotEquip!C4</f>
        <v>0</v>
      </c>
      <c r="DA7" s="737"/>
      <c r="DB7" s="736">
        <f>TotEquip!D4</f>
        <v>0</v>
      </c>
      <c r="DC7" s="737"/>
      <c r="DD7" s="736">
        <f>TotEquip!E4</f>
        <v>0</v>
      </c>
      <c r="DE7" s="738"/>
      <c r="DF7" s="738"/>
      <c r="DG7" s="738"/>
      <c r="DH7" s="738"/>
      <c r="DI7" s="738"/>
      <c r="DJ7" s="739"/>
      <c r="DK7" s="26">
        <v>49</v>
      </c>
      <c r="DL7" s="723">
        <f>TotEquip!B41</f>
        <v>0</v>
      </c>
      <c r="DM7" s="724"/>
      <c r="DN7" s="724"/>
      <c r="DO7" s="724"/>
      <c r="DP7" s="724"/>
      <c r="DQ7" s="724"/>
      <c r="DR7" s="725"/>
      <c r="DS7" s="736">
        <f>TotEquip!C41</f>
        <v>0</v>
      </c>
      <c r="DT7" s="737"/>
      <c r="DU7" s="736">
        <f>TotEquip!D41</f>
        <v>0</v>
      </c>
      <c r="DV7" s="737"/>
      <c r="DW7" s="736">
        <f>TotEquip!E41</f>
        <v>0</v>
      </c>
      <c r="DX7" s="738"/>
      <c r="DY7" s="738"/>
      <c r="DZ7" s="738"/>
      <c r="EA7" s="738"/>
      <c r="EB7" s="738"/>
      <c r="EC7" s="739"/>
      <c r="ED7" s="26">
        <v>97</v>
      </c>
      <c r="EE7" s="723">
        <f>TotEquip!B89</f>
        <v>0</v>
      </c>
      <c r="EF7" s="724"/>
      <c r="EG7" s="724"/>
      <c r="EH7" s="724"/>
      <c r="EI7" s="724"/>
      <c r="EJ7" s="724"/>
      <c r="EK7" s="725"/>
      <c r="EL7" s="736">
        <f>TotEquip!C89</f>
        <v>0</v>
      </c>
      <c r="EM7" s="737"/>
      <c r="EN7" s="736">
        <f>TotEquip!D89</f>
        <v>0</v>
      </c>
      <c r="EO7" s="737"/>
      <c r="EP7" s="736">
        <f>TotEquip!E89</f>
        <v>0</v>
      </c>
      <c r="EQ7" s="738"/>
      <c r="ER7" s="738"/>
      <c r="ES7" s="738"/>
      <c r="ET7" s="738"/>
      <c r="EU7" s="738"/>
      <c r="EV7" s="739"/>
    </row>
    <row r="8" spans="1:152" x14ac:dyDescent="0.25">
      <c r="A8" s="26">
        <v>2</v>
      </c>
      <c r="B8" s="720">
        <f>TotPay!C5</f>
        <v>0</v>
      </c>
      <c r="C8" s="721"/>
      <c r="D8" s="721"/>
      <c r="E8" s="721"/>
      <c r="F8" s="721"/>
      <c r="G8" s="722"/>
      <c r="H8" s="147">
        <f>IF(TotPay!A5=1,"Y",0)</f>
        <v>0</v>
      </c>
      <c r="I8" s="637">
        <f>TotPay!D5</f>
        <v>0</v>
      </c>
      <c r="J8" s="638"/>
      <c r="K8" s="128">
        <f>IF(TotPay!E5&gt;0.9,"Y",0)</f>
        <v>0</v>
      </c>
      <c r="L8" s="59">
        <f>TotPay!G5</f>
        <v>0</v>
      </c>
      <c r="M8" s="28">
        <f>IF(TotPay!H5&gt;0,"Y",0)</f>
        <v>0</v>
      </c>
      <c r="N8" s="639">
        <f>TotPay!I5</f>
        <v>0</v>
      </c>
      <c r="O8" s="640"/>
      <c r="P8" s="640">
        <f>TotPay!J5</f>
        <v>0</v>
      </c>
      <c r="Q8" s="640"/>
      <c r="R8" s="641">
        <f>TotPay!K5</f>
        <v>0</v>
      </c>
      <c r="S8" s="642"/>
      <c r="T8" s="26">
        <v>50</v>
      </c>
      <c r="U8" s="720">
        <f>TotPay!C53</f>
        <v>0</v>
      </c>
      <c r="V8" s="721"/>
      <c r="W8" s="721"/>
      <c r="X8" s="721"/>
      <c r="Y8" s="721"/>
      <c r="Z8" s="722"/>
      <c r="AA8" s="147">
        <f>IF(TotPay!A53=1,"Y",0)</f>
        <v>0</v>
      </c>
      <c r="AB8" s="637">
        <f>TotPay!D53</f>
        <v>0</v>
      </c>
      <c r="AC8" s="638"/>
      <c r="AD8" s="94">
        <f>IF(TotPay!E53&gt;0.9,"Y",0)</f>
        <v>0</v>
      </c>
      <c r="AE8" s="59">
        <f>TotPay!G53</f>
        <v>0</v>
      </c>
      <c r="AF8" s="28">
        <f>IF(TotPay!H53&gt;0,"Y",0)</f>
        <v>0</v>
      </c>
      <c r="AG8" s="639">
        <f>TotPay!I53</f>
        <v>0</v>
      </c>
      <c r="AH8" s="640"/>
      <c r="AI8" s="640">
        <f>TotPay!J53</f>
        <v>0</v>
      </c>
      <c r="AJ8" s="640"/>
      <c r="AK8" s="641">
        <f>TotPay!K53</f>
        <v>0</v>
      </c>
      <c r="AL8" s="642"/>
      <c r="AM8" s="26">
        <v>98</v>
      </c>
      <c r="AN8" s="720">
        <f>TotPay!C101</f>
        <v>0</v>
      </c>
      <c r="AO8" s="721"/>
      <c r="AP8" s="721"/>
      <c r="AQ8" s="721"/>
      <c r="AR8" s="721"/>
      <c r="AS8" s="722"/>
      <c r="AT8" s="28">
        <f>IF(TotPay!A101=1,"Y",0)</f>
        <v>0</v>
      </c>
      <c r="AU8" s="637">
        <f>TotPay!D101</f>
        <v>0</v>
      </c>
      <c r="AV8" s="638"/>
      <c r="AW8" s="94">
        <f>IF(TotPay!E101&gt;0.9,"Y",0)</f>
        <v>0</v>
      </c>
      <c r="AX8" s="59">
        <f>TotPay!G101</f>
        <v>0</v>
      </c>
      <c r="AY8" s="28">
        <f>IF(TotPay!H101&gt;0,"Y",0)</f>
        <v>0</v>
      </c>
      <c r="AZ8" s="639">
        <f>TotPay!I101</f>
        <v>0</v>
      </c>
      <c r="BA8" s="640"/>
      <c r="BB8" s="640">
        <f>TotPay!J101</f>
        <v>0</v>
      </c>
      <c r="BC8" s="640"/>
      <c r="BD8" s="641">
        <f>TotPay!K101</f>
        <v>0</v>
      </c>
      <c r="BE8" s="642"/>
      <c r="BF8" s="26">
        <v>146</v>
      </c>
      <c r="BG8" s="635">
        <f>TotPay!C149</f>
        <v>0</v>
      </c>
      <c r="BH8" s="636"/>
      <c r="BI8" s="636"/>
      <c r="BJ8" s="636"/>
      <c r="BK8" s="636"/>
      <c r="BL8" s="636"/>
      <c r="BM8" s="28">
        <f>IF(TotPay!A149=1,"Y",0)</f>
        <v>0</v>
      </c>
      <c r="BN8" s="637">
        <f>TotPay!D149</f>
        <v>0</v>
      </c>
      <c r="BO8" s="638"/>
      <c r="BP8" s="94">
        <f>IF(TotPay!E149&gt;0.9,"Y",0)</f>
        <v>0</v>
      </c>
      <c r="BQ8" s="59">
        <f>TotPay!G149</f>
        <v>0</v>
      </c>
      <c r="BR8" s="28">
        <f>IF(TotPay!H149&gt;0,"Y",0)</f>
        <v>0</v>
      </c>
      <c r="BS8" s="639">
        <f>TotPay!I149</f>
        <v>0</v>
      </c>
      <c r="BT8" s="640"/>
      <c r="BU8" s="640">
        <f>TotPay!J149</f>
        <v>0</v>
      </c>
      <c r="BV8" s="640"/>
      <c r="BW8" s="641">
        <f>TotPay!K149</f>
        <v>0</v>
      </c>
      <c r="BX8" s="642"/>
      <c r="BY8" s="26">
        <v>194</v>
      </c>
      <c r="BZ8" s="635">
        <f>TotPay!C197</f>
        <v>0</v>
      </c>
      <c r="CA8" s="636"/>
      <c r="CB8" s="636"/>
      <c r="CC8" s="636"/>
      <c r="CD8" s="636"/>
      <c r="CE8" s="636"/>
      <c r="CF8" s="28">
        <f>IF(TotPay!A197=1,"Y",0)</f>
        <v>0</v>
      </c>
      <c r="CG8" s="637">
        <f>TotPay!D197</f>
        <v>0</v>
      </c>
      <c r="CH8" s="638"/>
      <c r="CI8" s="94">
        <f>IF(TotPay!E197&gt;0.9,"Y",0)</f>
        <v>0</v>
      </c>
      <c r="CJ8" s="59">
        <f>TotPay!G197</f>
        <v>0</v>
      </c>
      <c r="CK8" s="28">
        <f>IF(TotPay!H197&gt;0,"Y",0)</f>
        <v>0</v>
      </c>
      <c r="CL8" s="639">
        <f>TotPay!I197</f>
        <v>0</v>
      </c>
      <c r="CM8" s="640"/>
      <c r="CN8" s="640">
        <f>TotPay!J197</f>
        <v>0</v>
      </c>
      <c r="CO8" s="640"/>
      <c r="CP8" s="641">
        <f>TotPay!K197</f>
        <v>0</v>
      </c>
      <c r="CQ8" s="642"/>
      <c r="CR8" s="26">
        <v>2</v>
      </c>
      <c r="CS8" s="720">
        <f>TotEquip!B5</f>
        <v>0</v>
      </c>
      <c r="CT8" s="721"/>
      <c r="CU8" s="721"/>
      <c r="CV8" s="721"/>
      <c r="CW8" s="721"/>
      <c r="CX8" s="721"/>
      <c r="CY8" s="722"/>
      <c r="CZ8" s="729">
        <f>TotEquip!C5</f>
        <v>0</v>
      </c>
      <c r="DA8" s="730"/>
      <c r="DB8" s="729">
        <f>TotEquip!D5</f>
        <v>0</v>
      </c>
      <c r="DC8" s="730"/>
      <c r="DD8" s="729">
        <f>TotEquip!E5</f>
        <v>0</v>
      </c>
      <c r="DE8" s="731"/>
      <c r="DF8" s="731"/>
      <c r="DG8" s="731"/>
      <c r="DH8" s="731"/>
      <c r="DI8" s="731"/>
      <c r="DJ8" s="732"/>
      <c r="DK8" s="26">
        <v>50</v>
      </c>
      <c r="DL8" s="720">
        <f>TotEquip!B42</f>
        <v>0</v>
      </c>
      <c r="DM8" s="721"/>
      <c r="DN8" s="721"/>
      <c r="DO8" s="721"/>
      <c r="DP8" s="721"/>
      <c r="DQ8" s="721"/>
      <c r="DR8" s="722"/>
      <c r="DS8" s="729">
        <f>TotEquip!C42</f>
        <v>0</v>
      </c>
      <c r="DT8" s="730"/>
      <c r="DU8" s="729">
        <f>TotEquip!D42</f>
        <v>0</v>
      </c>
      <c r="DV8" s="730"/>
      <c r="DW8" s="729">
        <f>TotEquip!E42</f>
        <v>0</v>
      </c>
      <c r="DX8" s="731"/>
      <c r="DY8" s="731"/>
      <c r="DZ8" s="731"/>
      <c r="EA8" s="731"/>
      <c r="EB8" s="731"/>
      <c r="EC8" s="732"/>
      <c r="ED8" s="26">
        <v>98</v>
      </c>
      <c r="EE8" s="720">
        <f>TotEquip!B90</f>
        <v>0</v>
      </c>
      <c r="EF8" s="721"/>
      <c r="EG8" s="721"/>
      <c r="EH8" s="721"/>
      <c r="EI8" s="721"/>
      <c r="EJ8" s="721"/>
      <c r="EK8" s="722"/>
      <c r="EL8" s="729">
        <f>TotEquip!C90</f>
        <v>0</v>
      </c>
      <c r="EM8" s="730"/>
      <c r="EN8" s="729">
        <f>TotEquip!D90</f>
        <v>0</v>
      </c>
      <c r="EO8" s="730"/>
      <c r="EP8" s="729">
        <f>TotEquip!E90</f>
        <v>0</v>
      </c>
      <c r="EQ8" s="731"/>
      <c r="ER8" s="731"/>
      <c r="ES8" s="731"/>
      <c r="ET8" s="731"/>
      <c r="EU8" s="731"/>
      <c r="EV8" s="732"/>
    </row>
    <row r="9" spans="1:152" x14ac:dyDescent="0.25">
      <c r="A9" s="26">
        <v>3</v>
      </c>
      <c r="B9" s="720">
        <f>TotPay!C6</f>
        <v>0</v>
      </c>
      <c r="C9" s="721"/>
      <c r="D9" s="721"/>
      <c r="E9" s="721"/>
      <c r="F9" s="721"/>
      <c r="G9" s="722"/>
      <c r="H9" s="28">
        <f>IF(TotPay!A6=1,"Y",0)</f>
        <v>0</v>
      </c>
      <c r="I9" s="637">
        <f>TotPay!D6</f>
        <v>0</v>
      </c>
      <c r="J9" s="638"/>
      <c r="K9" s="128">
        <f>IF(TotPay!E6&gt;0.9,"Y",0)</f>
        <v>0</v>
      </c>
      <c r="L9" s="59">
        <f>TotPay!G6</f>
        <v>0</v>
      </c>
      <c r="M9" s="28">
        <f>IF(TotPay!H6&gt;0,"Y",0)</f>
        <v>0</v>
      </c>
      <c r="N9" s="639">
        <f>TotPay!I6</f>
        <v>0</v>
      </c>
      <c r="O9" s="640"/>
      <c r="P9" s="640">
        <f>TotPay!J6</f>
        <v>0</v>
      </c>
      <c r="Q9" s="640"/>
      <c r="R9" s="641">
        <f>TotPay!K6</f>
        <v>0</v>
      </c>
      <c r="S9" s="642"/>
      <c r="T9" s="26">
        <v>51</v>
      </c>
      <c r="U9" s="720">
        <f>TotPay!C54</f>
        <v>0</v>
      </c>
      <c r="V9" s="721"/>
      <c r="W9" s="721"/>
      <c r="X9" s="721"/>
      <c r="Y9" s="721"/>
      <c r="Z9" s="722"/>
      <c r="AA9" s="28">
        <f>IF(TotPay!A54=1,"Y",0)</f>
        <v>0</v>
      </c>
      <c r="AB9" s="637">
        <f>TotPay!D54</f>
        <v>0</v>
      </c>
      <c r="AC9" s="638"/>
      <c r="AD9" s="94">
        <f>IF(TotPay!E54&gt;0.9,"Y",0)</f>
        <v>0</v>
      </c>
      <c r="AE9" s="59">
        <f>TotPay!G54</f>
        <v>0</v>
      </c>
      <c r="AF9" s="28">
        <f>IF(TotPay!H54&gt;0,"Y",0)</f>
        <v>0</v>
      </c>
      <c r="AG9" s="639">
        <f>TotPay!I54</f>
        <v>0</v>
      </c>
      <c r="AH9" s="640"/>
      <c r="AI9" s="640">
        <f>TotPay!J54</f>
        <v>0</v>
      </c>
      <c r="AJ9" s="640"/>
      <c r="AK9" s="641">
        <f>TotPay!K54</f>
        <v>0</v>
      </c>
      <c r="AL9" s="642"/>
      <c r="AM9" s="26">
        <v>99</v>
      </c>
      <c r="AN9" s="720">
        <f>TotPay!C102</f>
        <v>0</v>
      </c>
      <c r="AO9" s="721"/>
      <c r="AP9" s="721"/>
      <c r="AQ9" s="721"/>
      <c r="AR9" s="721"/>
      <c r="AS9" s="722"/>
      <c r="AT9" s="28">
        <f>IF(TotPay!A102=1,"Y",0)</f>
        <v>0</v>
      </c>
      <c r="AU9" s="637">
        <f>TotPay!D102</f>
        <v>0</v>
      </c>
      <c r="AV9" s="638"/>
      <c r="AW9" s="94">
        <f>IF(TotPay!E102&gt;0.9,"Y",0)</f>
        <v>0</v>
      </c>
      <c r="AX9" s="59">
        <f>TotPay!G102</f>
        <v>0</v>
      </c>
      <c r="AY9" s="28">
        <f>IF(TotPay!H102&gt;0,"Y",0)</f>
        <v>0</v>
      </c>
      <c r="AZ9" s="639">
        <f>TotPay!I102</f>
        <v>0</v>
      </c>
      <c r="BA9" s="640"/>
      <c r="BB9" s="640">
        <f>TotPay!J102</f>
        <v>0</v>
      </c>
      <c r="BC9" s="640"/>
      <c r="BD9" s="641">
        <f>TotPay!K102</f>
        <v>0</v>
      </c>
      <c r="BE9" s="642"/>
      <c r="BF9" s="26">
        <v>147</v>
      </c>
      <c r="BG9" s="635">
        <f>TotPay!C150</f>
        <v>0</v>
      </c>
      <c r="BH9" s="636"/>
      <c r="BI9" s="636"/>
      <c r="BJ9" s="636"/>
      <c r="BK9" s="636"/>
      <c r="BL9" s="636"/>
      <c r="BM9" s="28">
        <f>IF(TotPay!A150=1,"Y",0)</f>
        <v>0</v>
      </c>
      <c r="BN9" s="637">
        <f>TotPay!D150</f>
        <v>0</v>
      </c>
      <c r="BO9" s="638"/>
      <c r="BP9" s="94">
        <f>IF(TotPay!E150&gt;0.9,"Y",0)</f>
        <v>0</v>
      </c>
      <c r="BQ9" s="59">
        <f>TotPay!G150</f>
        <v>0</v>
      </c>
      <c r="BR9" s="28">
        <f>IF(TotPay!H150&gt;0,"Y",0)</f>
        <v>0</v>
      </c>
      <c r="BS9" s="639">
        <f>TotPay!I150</f>
        <v>0</v>
      </c>
      <c r="BT9" s="640"/>
      <c r="BU9" s="640">
        <f>TotPay!J150</f>
        <v>0</v>
      </c>
      <c r="BV9" s="640"/>
      <c r="BW9" s="641">
        <f>TotPay!K150</f>
        <v>0</v>
      </c>
      <c r="BX9" s="642"/>
      <c r="BY9" s="26">
        <v>195</v>
      </c>
      <c r="BZ9" s="635">
        <f>TotPay!C198</f>
        <v>0</v>
      </c>
      <c r="CA9" s="636"/>
      <c r="CB9" s="636"/>
      <c r="CC9" s="636"/>
      <c r="CD9" s="636"/>
      <c r="CE9" s="636"/>
      <c r="CF9" s="28">
        <f>IF(TotPay!A198=1,"Y",0)</f>
        <v>0</v>
      </c>
      <c r="CG9" s="637">
        <f>TotPay!D198</f>
        <v>0</v>
      </c>
      <c r="CH9" s="638"/>
      <c r="CI9" s="94">
        <f>IF(TotPay!E198&gt;0.9,"Y",0)</f>
        <v>0</v>
      </c>
      <c r="CJ9" s="59">
        <f>TotPay!G198</f>
        <v>0</v>
      </c>
      <c r="CK9" s="28">
        <f>IF(TotPay!H198&gt;0,"Y",0)</f>
        <v>0</v>
      </c>
      <c r="CL9" s="639">
        <f>TotPay!I198</f>
        <v>0</v>
      </c>
      <c r="CM9" s="640"/>
      <c r="CN9" s="640">
        <f>TotPay!J198</f>
        <v>0</v>
      </c>
      <c r="CO9" s="640"/>
      <c r="CP9" s="641">
        <f>TotPay!K198</f>
        <v>0</v>
      </c>
      <c r="CQ9" s="642"/>
      <c r="CR9" s="26">
        <v>3</v>
      </c>
      <c r="CS9" s="720">
        <f>TotEquip!B6</f>
        <v>0</v>
      </c>
      <c r="CT9" s="721"/>
      <c r="CU9" s="721"/>
      <c r="CV9" s="721"/>
      <c r="CW9" s="721"/>
      <c r="CX9" s="721"/>
      <c r="CY9" s="722"/>
      <c r="CZ9" s="729">
        <f>TotEquip!C6</f>
        <v>0</v>
      </c>
      <c r="DA9" s="730"/>
      <c r="DB9" s="729">
        <f>TotEquip!D6</f>
        <v>0</v>
      </c>
      <c r="DC9" s="730"/>
      <c r="DD9" s="729">
        <f>TotEquip!E6</f>
        <v>0</v>
      </c>
      <c r="DE9" s="731"/>
      <c r="DF9" s="731"/>
      <c r="DG9" s="731"/>
      <c r="DH9" s="731"/>
      <c r="DI9" s="731"/>
      <c r="DJ9" s="732"/>
      <c r="DK9" s="26">
        <v>51</v>
      </c>
      <c r="DL9" s="720">
        <f>TotEquip!B43</f>
        <v>0</v>
      </c>
      <c r="DM9" s="721"/>
      <c r="DN9" s="721"/>
      <c r="DO9" s="721"/>
      <c r="DP9" s="721"/>
      <c r="DQ9" s="721"/>
      <c r="DR9" s="722"/>
      <c r="DS9" s="729">
        <f>TotEquip!C43</f>
        <v>0</v>
      </c>
      <c r="DT9" s="730"/>
      <c r="DU9" s="729">
        <f>TotEquip!D43</f>
        <v>0</v>
      </c>
      <c r="DV9" s="730"/>
      <c r="DW9" s="729">
        <f>TotEquip!E43</f>
        <v>0</v>
      </c>
      <c r="DX9" s="731"/>
      <c r="DY9" s="731"/>
      <c r="DZ9" s="731"/>
      <c r="EA9" s="731"/>
      <c r="EB9" s="731"/>
      <c r="EC9" s="732"/>
      <c r="ED9" s="26">
        <v>99</v>
      </c>
      <c r="EE9" s="720">
        <f>TotEquip!B91</f>
        <v>0</v>
      </c>
      <c r="EF9" s="721"/>
      <c r="EG9" s="721"/>
      <c r="EH9" s="721"/>
      <c r="EI9" s="721"/>
      <c r="EJ9" s="721"/>
      <c r="EK9" s="722"/>
      <c r="EL9" s="729">
        <f>TotEquip!C91</f>
        <v>0</v>
      </c>
      <c r="EM9" s="730"/>
      <c r="EN9" s="729">
        <f>TotEquip!D91</f>
        <v>0</v>
      </c>
      <c r="EO9" s="730"/>
      <c r="EP9" s="729">
        <f>TotEquip!E91</f>
        <v>0</v>
      </c>
      <c r="EQ9" s="731"/>
      <c r="ER9" s="731"/>
      <c r="ES9" s="731"/>
      <c r="ET9" s="731"/>
      <c r="EU9" s="731"/>
      <c r="EV9" s="732"/>
    </row>
    <row r="10" spans="1:152" x14ac:dyDescent="0.25">
      <c r="A10" s="26">
        <v>4</v>
      </c>
      <c r="B10" s="720">
        <f>TotPay!C7</f>
        <v>0</v>
      </c>
      <c r="C10" s="721"/>
      <c r="D10" s="721"/>
      <c r="E10" s="721"/>
      <c r="F10" s="721"/>
      <c r="G10" s="722"/>
      <c r="H10" s="28">
        <f>IF(TotPay!A7=1,"Y",0)</f>
        <v>0</v>
      </c>
      <c r="I10" s="637">
        <f>TotPay!D7</f>
        <v>0</v>
      </c>
      <c r="J10" s="638"/>
      <c r="K10" s="128">
        <f>IF(TotPay!E7&gt;0.9,"Y",0)</f>
        <v>0</v>
      </c>
      <c r="L10" s="59">
        <f>TotPay!G7</f>
        <v>0</v>
      </c>
      <c r="M10" s="28">
        <f>IF(TotPay!H7&gt;0,"Y",0)</f>
        <v>0</v>
      </c>
      <c r="N10" s="639">
        <f>TotPay!I7</f>
        <v>0</v>
      </c>
      <c r="O10" s="640"/>
      <c r="P10" s="640">
        <f>TotPay!J7</f>
        <v>0</v>
      </c>
      <c r="Q10" s="640"/>
      <c r="R10" s="641">
        <f>TotPay!K7</f>
        <v>0</v>
      </c>
      <c r="S10" s="642"/>
      <c r="T10" s="26">
        <v>52</v>
      </c>
      <c r="U10" s="720">
        <f>TotPay!C55</f>
        <v>0</v>
      </c>
      <c r="V10" s="721"/>
      <c r="W10" s="721"/>
      <c r="X10" s="721"/>
      <c r="Y10" s="721"/>
      <c r="Z10" s="722"/>
      <c r="AA10" s="28">
        <f>IF(TotPay!A55=1,"Y",0)</f>
        <v>0</v>
      </c>
      <c r="AB10" s="637">
        <f>TotPay!D55</f>
        <v>0</v>
      </c>
      <c r="AC10" s="638"/>
      <c r="AD10" s="94">
        <f>IF(TotPay!E55&gt;0.9,"Y",0)</f>
        <v>0</v>
      </c>
      <c r="AE10" s="59">
        <f>TotPay!G55</f>
        <v>0</v>
      </c>
      <c r="AF10" s="28">
        <f>IF(TotPay!H55&gt;0,"Y",0)</f>
        <v>0</v>
      </c>
      <c r="AG10" s="639">
        <f>TotPay!I55</f>
        <v>0</v>
      </c>
      <c r="AH10" s="640"/>
      <c r="AI10" s="640">
        <f>TotPay!J55</f>
        <v>0</v>
      </c>
      <c r="AJ10" s="640"/>
      <c r="AK10" s="641">
        <f>TotPay!K55</f>
        <v>0</v>
      </c>
      <c r="AL10" s="642"/>
      <c r="AM10" s="26">
        <v>100</v>
      </c>
      <c r="AN10" s="720">
        <f>TotPay!C103</f>
        <v>0</v>
      </c>
      <c r="AO10" s="721"/>
      <c r="AP10" s="721"/>
      <c r="AQ10" s="721"/>
      <c r="AR10" s="721"/>
      <c r="AS10" s="722"/>
      <c r="AT10" s="28">
        <f>IF(TotPay!A103=1,"Y",0)</f>
        <v>0</v>
      </c>
      <c r="AU10" s="637">
        <f>TotPay!D103</f>
        <v>0</v>
      </c>
      <c r="AV10" s="638"/>
      <c r="AW10" s="94">
        <f>IF(TotPay!E103&gt;0.9,"Y",0)</f>
        <v>0</v>
      </c>
      <c r="AX10" s="59">
        <f>TotPay!G103</f>
        <v>0</v>
      </c>
      <c r="AY10" s="28">
        <f>IF(TotPay!H103&gt;0,"Y",0)</f>
        <v>0</v>
      </c>
      <c r="AZ10" s="639">
        <f>TotPay!I103</f>
        <v>0</v>
      </c>
      <c r="BA10" s="640"/>
      <c r="BB10" s="640">
        <f>TotPay!J103</f>
        <v>0</v>
      </c>
      <c r="BC10" s="640"/>
      <c r="BD10" s="641">
        <f>TotPay!K103</f>
        <v>0</v>
      </c>
      <c r="BE10" s="642"/>
      <c r="BF10" s="26">
        <v>148</v>
      </c>
      <c r="BG10" s="635">
        <f>TotPay!C151</f>
        <v>0</v>
      </c>
      <c r="BH10" s="636"/>
      <c r="BI10" s="636"/>
      <c r="BJ10" s="636"/>
      <c r="BK10" s="636"/>
      <c r="BL10" s="636"/>
      <c r="BM10" s="28">
        <f>IF(TotPay!A151=1,"Y",0)</f>
        <v>0</v>
      </c>
      <c r="BN10" s="637">
        <f>TotPay!D151</f>
        <v>0</v>
      </c>
      <c r="BO10" s="638"/>
      <c r="BP10" s="94">
        <f>IF(TotPay!E151&gt;0.9,"Y",0)</f>
        <v>0</v>
      </c>
      <c r="BQ10" s="59">
        <f>TotPay!G151</f>
        <v>0</v>
      </c>
      <c r="BR10" s="28">
        <f>IF(TotPay!H151&gt;0,"Y",0)</f>
        <v>0</v>
      </c>
      <c r="BS10" s="639">
        <f>TotPay!I151</f>
        <v>0</v>
      </c>
      <c r="BT10" s="640"/>
      <c r="BU10" s="640">
        <f>TotPay!J151</f>
        <v>0</v>
      </c>
      <c r="BV10" s="640"/>
      <c r="BW10" s="641">
        <f>TotPay!K151</f>
        <v>0</v>
      </c>
      <c r="BX10" s="642"/>
      <c r="BY10" s="26">
        <v>196</v>
      </c>
      <c r="BZ10" s="635">
        <f>TotPay!C199</f>
        <v>0</v>
      </c>
      <c r="CA10" s="636"/>
      <c r="CB10" s="636"/>
      <c r="CC10" s="636"/>
      <c r="CD10" s="636"/>
      <c r="CE10" s="636"/>
      <c r="CF10" s="28">
        <f>IF(TotPay!A199=1,"Y",0)</f>
        <v>0</v>
      </c>
      <c r="CG10" s="637">
        <f>TotPay!D199</f>
        <v>0</v>
      </c>
      <c r="CH10" s="638"/>
      <c r="CI10" s="94">
        <f>IF(TotPay!E199&gt;0.9,"Y",0)</f>
        <v>0</v>
      </c>
      <c r="CJ10" s="59">
        <f>TotPay!G199</f>
        <v>0</v>
      </c>
      <c r="CK10" s="28">
        <f>IF(TotPay!H199&gt;0,"Y",0)</f>
        <v>0</v>
      </c>
      <c r="CL10" s="639">
        <f>TotPay!I199</f>
        <v>0</v>
      </c>
      <c r="CM10" s="640"/>
      <c r="CN10" s="640">
        <f>TotPay!J199</f>
        <v>0</v>
      </c>
      <c r="CO10" s="640"/>
      <c r="CP10" s="641">
        <f>TotPay!K199</f>
        <v>0</v>
      </c>
      <c r="CQ10" s="642"/>
      <c r="CR10" s="26">
        <v>4</v>
      </c>
      <c r="CS10" s="720" t="e">
        <f>TotEquip!#REF!</f>
        <v>#REF!</v>
      </c>
      <c r="CT10" s="721"/>
      <c r="CU10" s="721"/>
      <c r="CV10" s="721"/>
      <c r="CW10" s="721"/>
      <c r="CX10" s="721"/>
      <c r="CY10" s="722"/>
      <c r="CZ10" s="729" t="e">
        <f>TotEquip!#REF!</f>
        <v>#REF!</v>
      </c>
      <c r="DA10" s="730"/>
      <c r="DB10" s="729" t="e">
        <f>TotEquip!#REF!</f>
        <v>#REF!</v>
      </c>
      <c r="DC10" s="730"/>
      <c r="DD10" s="729" t="e">
        <f>TotEquip!#REF!</f>
        <v>#REF!</v>
      </c>
      <c r="DE10" s="731"/>
      <c r="DF10" s="731"/>
      <c r="DG10" s="731"/>
      <c r="DH10" s="731"/>
      <c r="DI10" s="731"/>
      <c r="DJ10" s="732"/>
      <c r="DK10" s="26">
        <v>52</v>
      </c>
      <c r="DL10" s="720">
        <f>TotEquip!B44</f>
        <v>0</v>
      </c>
      <c r="DM10" s="721"/>
      <c r="DN10" s="721"/>
      <c r="DO10" s="721"/>
      <c r="DP10" s="721"/>
      <c r="DQ10" s="721"/>
      <c r="DR10" s="722"/>
      <c r="DS10" s="729">
        <f>TotEquip!C44</f>
        <v>0</v>
      </c>
      <c r="DT10" s="730"/>
      <c r="DU10" s="729">
        <f>TotEquip!D44</f>
        <v>0</v>
      </c>
      <c r="DV10" s="730"/>
      <c r="DW10" s="729">
        <f>TotEquip!E44</f>
        <v>0</v>
      </c>
      <c r="DX10" s="731"/>
      <c r="DY10" s="731"/>
      <c r="DZ10" s="731"/>
      <c r="EA10" s="731"/>
      <c r="EB10" s="731"/>
      <c r="EC10" s="732"/>
      <c r="ED10" s="26">
        <v>100</v>
      </c>
      <c r="EE10" s="720">
        <f>TotEquip!B92</f>
        <v>0</v>
      </c>
      <c r="EF10" s="721"/>
      <c r="EG10" s="721"/>
      <c r="EH10" s="721"/>
      <c r="EI10" s="721"/>
      <c r="EJ10" s="721"/>
      <c r="EK10" s="722"/>
      <c r="EL10" s="729">
        <f>TotEquip!C92</f>
        <v>0</v>
      </c>
      <c r="EM10" s="730"/>
      <c r="EN10" s="729">
        <f>TotEquip!D92</f>
        <v>0</v>
      </c>
      <c r="EO10" s="730"/>
      <c r="EP10" s="729">
        <f>TotEquip!E92</f>
        <v>0</v>
      </c>
      <c r="EQ10" s="731"/>
      <c r="ER10" s="731"/>
      <c r="ES10" s="731"/>
      <c r="ET10" s="731"/>
      <c r="EU10" s="731"/>
      <c r="EV10" s="732"/>
    </row>
    <row r="11" spans="1:152" x14ac:dyDescent="0.25">
      <c r="A11" s="26">
        <v>5</v>
      </c>
      <c r="B11" s="720">
        <f>TotPay!C8</f>
        <v>0</v>
      </c>
      <c r="C11" s="721"/>
      <c r="D11" s="721"/>
      <c r="E11" s="721"/>
      <c r="F11" s="721"/>
      <c r="G11" s="722"/>
      <c r="H11" s="28">
        <f>IF(TotPay!A8=1,"Y",0)</f>
        <v>0</v>
      </c>
      <c r="I11" s="637">
        <f>TotPay!D8</f>
        <v>0</v>
      </c>
      <c r="J11" s="638"/>
      <c r="K11" s="128">
        <f>IF(TotPay!E8&gt;0.9,"Y",0)</f>
        <v>0</v>
      </c>
      <c r="L11" s="59">
        <f>TotPay!G8</f>
        <v>0</v>
      </c>
      <c r="M11" s="28">
        <f>IF(TotPay!H8&gt;0,"Y",0)</f>
        <v>0</v>
      </c>
      <c r="N11" s="639">
        <f>TotPay!I8</f>
        <v>0</v>
      </c>
      <c r="O11" s="640"/>
      <c r="P11" s="640">
        <f>TotPay!J8</f>
        <v>0</v>
      </c>
      <c r="Q11" s="640"/>
      <c r="R11" s="641">
        <f>TotPay!K8</f>
        <v>0</v>
      </c>
      <c r="S11" s="642"/>
      <c r="T11" s="26">
        <v>53</v>
      </c>
      <c r="U11" s="720">
        <f>TotPay!C56</f>
        <v>0</v>
      </c>
      <c r="V11" s="721"/>
      <c r="W11" s="721"/>
      <c r="X11" s="721"/>
      <c r="Y11" s="721"/>
      <c r="Z11" s="722"/>
      <c r="AA11" s="28">
        <f>IF(TotPay!A56=1,"Y",0)</f>
        <v>0</v>
      </c>
      <c r="AB11" s="637">
        <f>TotPay!D56</f>
        <v>0</v>
      </c>
      <c r="AC11" s="638"/>
      <c r="AD11" s="94">
        <f>IF(TotPay!E56&gt;0.9,"Y",0)</f>
        <v>0</v>
      </c>
      <c r="AE11" s="59">
        <f>TotPay!G56</f>
        <v>0</v>
      </c>
      <c r="AF11" s="28">
        <f>IF(TotPay!H56&gt;0,"Y",0)</f>
        <v>0</v>
      </c>
      <c r="AG11" s="639">
        <f>TotPay!I56</f>
        <v>0</v>
      </c>
      <c r="AH11" s="640"/>
      <c r="AI11" s="640">
        <f>TotPay!J56</f>
        <v>0</v>
      </c>
      <c r="AJ11" s="640"/>
      <c r="AK11" s="641">
        <f>TotPay!K56</f>
        <v>0</v>
      </c>
      <c r="AL11" s="642"/>
      <c r="AM11" s="26">
        <v>101</v>
      </c>
      <c r="AN11" s="720">
        <f>TotPay!C104</f>
        <v>0</v>
      </c>
      <c r="AO11" s="721"/>
      <c r="AP11" s="721"/>
      <c r="AQ11" s="721"/>
      <c r="AR11" s="721"/>
      <c r="AS11" s="722"/>
      <c r="AT11" s="28">
        <f>IF(TotPay!A104=1,"Y",0)</f>
        <v>0</v>
      </c>
      <c r="AU11" s="637">
        <f>TotPay!D104</f>
        <v>0</v>
      </c>
      <c r="AV11" s="638"/>
      <c r="AW11" s="94">
        <f>IF(TotPay!E104&gt;0.9,"Y",0)</f>
        <v>0</v>
      </c>
      <c r="AX11" s="59">
        <f>TotPay!G104</f>
        <v>0</v>
      </c>
      <c r="AY11" s="28">
        <f>IF(TotPay!H104&gt;0,"Y",0)</f>
        <v>0</v>
      </c>
      <c r="AZ11" s="639">
        <f>TotPay!I104</f>
        <v>0</v>
      </c>
      <c r="BA11" s="640"/>
      <c r="BB11" s="640">
        <f>TotPay!J104</f>
        <v>0</v>
      </c>
      <c r="BC11" s="640"/>
      <c r="BD11" s="641">
        <f>TotPay!K104</f>
        <v>0</v>
      </c>
      <c r="BE11" s="642"/>
      <c r="BF11" s="26">
        <v>149</v>
      </c>
      <c r="BG11" s="635">
        <f>TotPay!C152</f>
        <v>0</v>
      </c>
      <c r="BH11" s="636"/>
      <c r="BI11" s="636"/>
      <c r="BJ11" s="636"/>
      <c r="BK11" s="636"/>
      <c r="BL11" s="636"/>
      <c r="BM11" s="28">
        <f>IF(TotPay!A152=1,"Y",0)</f>
        <v>0</v>
      </c>
      <c r="BN11" s="637">
        <f>TotPay!D152</f>
        <v>0</v>
      </c>
      <c r="BO11" s="638"/>
      <c r="BP11" s="94">
        <f>IF(TotPay!E152&gt;0.9,"Y",0)</f>
        <v>0</v>
      </c>
      <c r="BQ11" s="59">
        <f>TotPay!G152</f>
        <v>0</v>
      </c>
      <c r="BR11" s="28">
        <f>IF(TotPay!H152&gt;0,"Y",0)</f>
        <v>0</v>
      </c>
      <c r="BS11" s="639">
        <f>TotPay!I152</f>
        <v>0</v>
      </c>
      <c r="BT11" s="640"/>
      <c r="BU11" s="640">
        <f>TotPay!J152</f>
        <v>0</v>
      </c>
      <c r="BV11" s="640"/>
      <c r="BW11" s="641">
        <f>TotPay!K152</f>
        <v>0</v>
      </c>
      <c r="BX11" s="642"/>
      <c r="BY11" s="26">
        <v>197</v>
      </c>
      <c r="BZ11" s="635">
        <f>TotPay!C200</f>
        <v>0</v>
      </c>
      <c r="CA11" s="636"/>
      <c r="CB11" s="636"/>
      <c r="CC11" s="636"/>
      <c r="CD11" s="636"/>
      <c r="CE11" s="636"/>
      <c r="CF11" s="28">
        <f>IF(TotPay!A200=1,"Y",0)</f>
        <v>0</v>
      </c>
      <c r="CG11" s="637">
        <f>TotPay!D200</f>
        <v>0</v>
      </c>
      <c r="CH11" s="638"/>
      <c r="CI11" s="94">
        <f>IF(TotPay!E200&gt;0.9,"Y",0)</f>
        <v>0</v>
      </c>
      <c r="CJ11" s="59">
        <f>TotPay!G200</f>
        <v>0</v>
      </c>
      <c r="CK11" s="28">
        <f>IF(TotPay!H200&gt;0,"Y",0)</f>
        <v>0</v>
      </c>
      <c r="CL11" s="639">
        <f>TotPay!I200</f>
        <v>0</v>
      </c>
      <c r="CM11" s="640"/>
      <c r="CN11" s="640">
        <f>TotPay!J200</f>
        <v>0</v>
      </c>
      <c r="CO11" s="640"/>
      <c r="CP11" s="641">
        <f>TotPay!K200</f>
        <v>0</v>
      </c>
      <c r="CQ11" s="642"/>
      <c r="CR11" s="26">
        <v>5</v>
      </c>
      <c r="CS11" s="720" t="e">
        <f>TotEquip!#REF!</f>
        <v>#REF!</v>
      </c>
      <c r="CT11" s="721"/>
      <c r="CU11" s="721"/>
      <c r="CV11" s="721"/>
      <c r="CW11" s="721"/>
      <c r="CX11" s="721"/>
      <c r="CY11" s="722"/>
      <c r="CZ11" s="729" t="e">
        <f>TotEquip!#REF!</f>
        <v>#REF!</v>
      </c>
      <c r="DA11" s="730"/>
      <c r="DB11" s="729" t="e">
        <f>TotEquip!#REF!</f>
        <v>#REF!</v>
      </c>
      <c r="DC11" s="730"/>
      <c r="DD11" s="729" t="e">
        <f>TotEquip!#REF!</f>
        <v>#REF!</v>
      </c>
      <c r="DE11" s="731"/>
      <c r="DF11" s="731"/>
      <c r="DG11" s="731"/>
      <c r="DH11" s="731"/>
      <c r="DI11" s="731"/>
      <c r="DJ11" s="732"/>
      <c r="DK11" s="26">
        <v>53</v>
      </c>
      <c r="DL11" s="720">
        <f>TotEquip!B45</f>
        <v>0</v>
      </c>
      <c r="DM11" s="721"/>
      <c r="DN11" s="721"/>
      <c r="DO11" s="721"/>
      <c r="DP11" s="721"/>
      <c r="DQ11" s="721"/>
      <c r="DR11" s="722"/>
      <c r="DS11" s="729">
        <f>TotEquip!C45</f>
        <v>0</v>
      </c>
      <c r="DT11" s="730"/>
      <c r="DU11" s="729">
        <f>TotEquip!D45</f>
        <v>0</v>
      </c>
      <c r="DV11" s="730"/>
      <c r="DW11" s="729">
        <f>TotEquip!E45</f>
        <v>0</v>
      </c>
      <c r="DX11" s="731"/>
      <c r="DY11" s="731"/>
      <c r="DZ11" s="731"/>
      <c r="EA11" s="731"/>
      <c r="EB11" s="731"/>
      <c r="EC11" s="732"/>
      <c r="ED11" s="26">
        <v>101</v>
      </c>
      <c r="EE11" s="720">
        <f>TotEquip!B93</f>
        <v>0</v>
      </c>
      <c r="EF11" s="721"/>
      <c r="EG11" s="721"/>
      <c r="EH11" s="721"/>
      <c r="EI11" s="721"/>
      <c r="EJ11" s="721"/>
      <c r="EK11" s="722"/>
      <c r="EL11" s="729">
        <f>TotEquip!C93</f>
        <v>0</v>
      </c>
      <c r="EM11" s="730"/>
      <c r="EN11" s="729">
        <f>TotEquip!D93</f>
        <v>0</v>
      </c>
      <c r="EO11" s="730"/>
      <c r="EP11" s="729">
        <f>TotEquip!E93</f>
        <v>0</v>
      </c>
      <c r="EQ11" s="731"/>
      <c r="ER11" s="731"/>
      <c r="ES11" s="731"/>
      <c r="ET11" s="731"/>
      <c r="EU11" s="731"/>
      <c r="EV11" s="732"/>
    </row>
    <row r="12" spans="1:152" x14ac:dyDescent="0.25">
      <c r="A12" s="26">
        <v>6</v>
      </c>
      <c r="B12" s="720">
        <f>TotPay!C9</f>
        <v>0</v>
      </c>
      <c r="C12" s="721"/>
      <c r="D12" s="721"/>
      <c r="E12" s="721"/>
      <c r="F12" s="721"/>
      <c r="G12" s="722"/>
      <c r="H12" s="28">
        <f>IF(TotPay!A9=1,"Y",0)</f>
        <v>0</v>
      </c>
      <c r="I12" s="637">
        <f>TotPay!D9</f>
        <v>0</v>
      </c>
      <c r="J12" s="638"/>
      <c r="K12" s="128">
        <f>IF(TotPay!E9&gt;0.9,"Y",0)</f>
        <v>0</v>
      </c>
      <c r="L12" s="59">
        <f>TotPay!G9</f>
        <v>0</v>
      </c>
      <c r="M12" s="28">
        <f>IF(TotPay!H9&gt;0,"Y",0)</f>
        <v>0</v>
      </c>
      <c r="N12" s="639">
        <f>TotPay!I9</f>
        <v>0</v>
      </c>
      <c r="O12" s="640"/>
      <c r="P12" s="640">
        <f>TotPay!J9</f>
        <v>0</v>
      </c>
      <c r="Q12" s="640"/>
      <c r="R12" s="641">
        <f>TotPay!K9</f>
        <v>0</v>
      </c>
      <c r="S12" s="642"/>
      <c r="T12" s="26">
        <v>54</v>
      </c>
      <c r="U12" s="720">
        <f>TotPay!C57</f>
        <v>0</v>
      </c>
      <c r="V12" s="721"/>
      <c r="W12" s="721"/>
      <c r="X12" s="721"/>
      <c r="Y12" s="721"/>
      <c r="Z12" s="722"/>
      <c r="AA12" s="28">
        <f>IF(TotPay!A57=1,"Y",0)</f>
        <v>0</v>
      </c>
      <c r="AB12" s="637">
        <f>TotPay!D57</f>
        <v>0</v>
      </c>
      <c r="AC12" s="638"/>
      <c r="AD12" s="94">
        <f>IF(TotPay!E57&gt;0.9,"Y",0)</f>
        <v>0</v>
      </c>
      <c r="AE12" s="59">
        <f>TotPay!G57</f>
        <v>0</v>
      </c>
      <c r="AF12" s="28">
        <f>IF(TotPay!H57&gt;0,"Y",0)</f>
        <v>0</v>
      </c>
      <c r="AG12" s="639">
        <f>TotPay!I57</f>
        <v>0</v>
      </c>
      <c r="AH12" s="640"/>
      <c r="AI12" s="640">
        <f>TotPay!J57</f>
        <v>0</v>
      </c>
      <c r="AJ12" s="640"/>
      <c r="AK12" s="641">
        <f>TotPay!K57</f>
        <v>0</v>
      </c>
      <c r="AL12" s="642"/>
      <c r="AM12" s="26">
        <v>102</v>
      </c>
      <c r="AN12" s="720">
        <f>TotPay!C105</f>
        <v>0</v>
      </c>
      <c r="AO12" s="721"/>
      <c r="AP12" s="721"/>
      <c r="AQ12" s="721"/>
      <c r="AR12" s="721"/>
      <c r="AS12" s="722"/>
      <c r="AT12" s="28">
        <f>IF(TotPay!A105=1,"Y",0)</f>
        <v>0</v>
      </c>
      <c r="AU12" s="637">
        <f>TotPay!D105</f>
        <v>0</v>
      </c>
      <c r="AV12" s="638"/>
      <c r="AW12" s="94">
        <f>IF(TotPay!E105&gt;0.9,"Y",0)</f>
        <v>0</v>
      </c>
      <c r="AX12" s="59">
        <f>TotPay!G105</f>
        <v>0</v>
      </c>
      <c r="AY12" s="28">
        <f>IF(TotPay!H105&gt;0,"Y",0)</f>
        <v>0</v>
      </c>
      <c r="AZ12" s="639">
        <f>TotPay!I105</f>
        <v>0</v>
      </c>
      <c r="BA12" s="640"/>
      <c r="BB12" s="640">
        <f>TotPay!J105</f>
        <v>0</v>
      </c>
      <c r="BC12" s="640"/>
      <c r="BD12" s="641">
        <f>TotPay!K105</f>
        <v>0</v>
      </c>
      <c r="BE12" s="642"/>
      <c r="BF12" s="26">
        <v>150</v>
      </c>
      <c r="BG12" s="635">
        <f>TotPay!C153</f>
        <v>0</v>
      </c>
      <c r="BH12" s="636"/>
      <c r="BI12" s="636"/>
      <c r="BJ12" s="636"/>
      <c r="BK12" s="636"/>
      <c r="BL12" s="636"/>
      <c r="BM12" s="28">
        <f>IF(TotPay!A153=1,"Y",0)</f>
        <v>0</v>
      </c>
      <c r="BN12" s="637">
        <f>TotPay!D153</f>
        <v>0</v>
      </c>
      <c r="BO12" s="638"/>
      <c r="BP12" s="94">
        <f>IF(TotPay!E153&gt;0.9,"Y",0)</f>
        <v>0</v>
      </c>
      <c r="BQ12" s="59">
        <f>TotPay!G153</f>
        <v>0</v>
      </c>
      <c r="BR12" s="28">
        <f>IF(TotPay!H153&gt;0,"Y",0)</f>
        <v>0</v>
      </c>
      <c r="BS12" s="639">
        <f>TotPay!I153</f>
        <v>0</v>
      </c>
      <c r="BT12" s="640"/>
      <c r="BU12" s="640">
        <f>TotPay!J153</f>
        <v>0</v>
      </c>
      <c r="BV12" s="640"/>
      <c r="BW12" s="641">
        <f>TotPay!K153</f>
        <v>0</v>
      </c>
      <c r="BX12" s="642"/>
      <c r="BY12" s="26">
        <v>198</v>
      </c>
      <c r="BZ12" s="635">
        <f>TotPay!C201</f>
        <v>0</v>
      </c>
      <c r="CA12" s="636"/>
      <c r="CB12" s="636"/>
      <c r="CC12" s="636"/>
      <c r="CD12" s="636"/>
      <c r="CE12" s="636"/>
      <c r="CF12" s="28">
        <f>IF(TotPay!A201=1,"Y",0)</f>
        <v>0</v>
      </c>
      <c r="CG12" s="637">
        <f>TotPay!D201</f>
        <v>0</v>
      </c>
      <c r="CH12" s="638"/>
      <c r="CI12" s="94">
        <f>IF(TotPay!E201&gt;0.9,"Y",0)</f>
        <v>0</v>
      </c>
      <c r="CJ12" s="59">
        <f>TotPay!G201</f>
        <v>0</v>
      </c>
      <c r="CK12" s="28">
        <f>IF(TotPay!H201&gt;0,"Y",0)</f>
        <v>0</v>
      </c>
      <c r="CL12" s="639">
        <f>TotPay!I201</f>
        <v>0</v>
      </c>
      <c r="CM12" s="640"/>
      <c r="CN12" s="640">
        <f>TotPay!J201</f>
        <v>0</v>
      </c>
      <c r="CO12" s="640"/>
      <c r="CP12" s="641">
        <f>TotPay!K201</f>
        <v>0</v>
      </c>
      <c r="CQ12" s="642"/>
      <c r="CR12" s="26">
        <v>6</v>
      </c>
      <c r="CS12" s="720" t="e">
        <f>TotEquip!#REF!</f>
        <v>#REF!</v>
      </c>
      <c r="CT12" s="721"/>
      <c r="CU12" s="721"/>
      <c r="CV12" s="721"/>
      <c r="CW12" s="721"/>
      <c r="CX12" s="721"/>
      <c r="CY12" s="722"/>
      <c r="CZ12" s="729" t="e">
        <f>TotEquip!#REF!</f>
        <v>#REF!</v>
      </c>
      <c r="DA12" s="730"/>
      <c r="DB12" s="729" t="e">
        <f>TotEquip!#REF!</f>
        <v>#REF!</v>
      </c>
      <c r="DC12" s="730"/>
      <c r="DD12" s="729" t="e">
        <f>TotEquip!#REF!</f>
        <v>#REF!</v>
      </c>
      <c r="DE12" s="731"/>
      <c r="DF12" s="731"/>
      <c r="DG12" s="731"/>
      <c r="DH12" s="731"/>
      <c r="DI12" s="731"/>
      <c r="DJ12" s="732"/>
      <c r="DK12" s="26">
        <v>54</v>
      </c>
      <c r="DL12" s="720">
        <f>TotEquip!B46</f>
        <v>0</v>
      </c>
      <c r="DM12" s="721"/>
      <c r="DN12" s="721"/>
      <c r="DO12" s="721"/>
      <c r="DP12" s="721"/>
      <c r="DQ12" s="721"/>
      <c r="DR12" s="722"/>
      <c r="DS12" s="729">
        <f>TotEquip!C46</f>
        <v>0</v>
      </c>
      <c r="DT12" s="730"/>
      <c r="DU12" s="729">
        <f>TotEquip!D46</f>
        <v>0</v>
      </c>
      <c r="DV12" s="730"/>
      <c r="DW12" s="729">
        <f>TotEquip!E46</f>
        <v>0</v>
      </c>
      <c r="DX12" s="731"/>
      <c r="DY12" s="731"/>
      <c r="DZ12" s="731"/>
      <c r="EA12" s="731"/>
      <c r="EB12" s="731"/>
      <c r="EC12" s="732"/>
      <c r="ED12" s="26">
        <v>102</v>
      </c>
      <c r="EE12" s="720">
        <f>TotEquip!B94</f>
        <v>0</v>
      </c>
      <c r="EF12" s="721"/>
      <c r="EG12" s="721"/>
      <c r="EH12" s="721"/>
      <c r="EI12" s="721"/>
      <c r="EJ12" s="721"/>
      <c r="EK12" s="722"/>
      <c r="EL12" s="729">
        <f>TotEquip!C94</f>
        <v>0</v>
      </c>
      <c r="EM12" s="730"/>
      <c r="EN12" s="729">
        <f>TotEquip!D94</f>
        <v>0</v>
      </c>
      <c r="EO12" s="730"/>
      <c r="EP12" s="729">
        <f>TotEquip!E94</f>
        <v>0</v>
      </c>
      <c r="EQ12" s="731"/>
      <c r="ER12" s="731"/>
      <c r="ES12" s="731"/>
      <c r="ET12" s="731"/>
      <c r="EU12" s="731"/>
      <c r="EV12" s="732"/>
    </row>
    <row r="13" spans="1:152" x14ac:dyDescent="0.25">
      <c r="A13" s="26">
        <v>7</v>
      </c>
      <c r="B13" s="720">
        <f>TotPay!C10</f>
        <v>0</v>
      </c>
      <c r="C13" s="721"/>
      <c r="D13" s="721"/>
      <c r="E13" s="721"/>
      <c r="F13" s="721"/>
      <c r="G13" s="722"/>
      <c r="H13" s="28">
        <f>IF(TotPay!A10=1,"Y",0)</f>
        <v>0</v>
      </c>
      <c r="I13" s="637">
        <f>TotPay!D10</f>
        <v>0</v>
      </c>
      <c r="J13" s="638"/>
      <c r="K13" s="128">
        <f>IF(TotPay!E10&gt;0.9,"Y",0)</f>
        <v>0</v>
      </c>
      <c r="L13" s="59">
        <f>TotPay!G10</f>
        <v>0</v>
      </c>
      <c r="M13" s="28">
        <f>IF(TotPay!H10&gt;0,"Y",0)</f>
        <v>0</v>
      </c>
      <c r="N13" s="639">
        <f>TotPay!I10</f>
        <v>0</v>
      </c>
      <c r="O13" s="640"/>
      <c r="P13" s="640">
        <f>TotPay!J10</f>
        <v>0</v>
      </c>
      <c r="Q13" s="640"/>
      <c r="R13" s="641">
        <f>TotPay!K10</f>
        <v>0</v>
      </c>
      <c r="S13" s="642"/>
      <c r="T13" s="26">
        <v>55</v>
      </c>
      <c r="U13" s="720">
        <f>TotPay!C58</f>
        <v>0</v>
      </c>
      <c r="V13" s="721"/>
      <c r="W13" s="721"/>
      <c r="X13" s="721"/>
      <c r="Y13" s="721"/>
      <c r="Z13" s="722"/>
      <c r="AA13" s="28">
        <f>IF(TotPay!A58=1,"Y",0)</f>
        <v>0</v>
      </c>
      <c r="AB13" s="637">
        <f>TotPay!D58</f>
        <v>0</v>
      </c>
      <c r="AC13" s="638"/>
      <c r="AD13" s="94">
        <f>IF(TotPay!E58&gt;0.9,"Y",0)</f>
        <v>0</v>
      </c>
      <c r="AE13" s="59">
        <f>TotPay!G58</f>
        <v>0</v>
      </c>
      <c r="AF13" s="28">
        <f>IF(TotPay!H58&gt;0,"Y",0)</f>
        <v>0</v>
      </c>
      <c r="AG13" s="639">
        <f>TotPay!I58</f>
        <v>0</v>
      </c>
      <c r="AH13" s="640"/>
      <c r="AI13" s="640">
        <f>TotPay!J58</f>
        <v>0</v>
      </c>
      <c r="AJ13" s="640"/>
      <c r="AK13" s="641">
        <f>TotPay!K58</f>
        <v>0</v>
      </c>
      <c r="AL13" s="642"/>
      <c r="AM13" s="26">
        <v>103</v>
      </c>
      <c r="AN13" s="720">
        <f>TotPay!C106</f>
        <v>0</v>
      </c>
      <c r="AO13" s="721"/>
      <c r="AP13" s="721"/>
      <c r="AQ13" s="721"/>
      <c r="AR13" s="721"/>
      <c r="AS13" s="722"/>
      <c r="AT13" s="28">
        <f>IF(TotPay!A106=1,"Y",0)</f>
        <v>0</v>
      </c>
      <c r="AU13" s="637">
        <f>TotPay!D106</f>
        <v>0</v>
      </c>
      <c r="AV13" s="638"/>
      <c r="AW13" s="94">
        <f>IF(TotPay!E106&gt;0.9,"Y",0)</f>
        <v>0</v>
      </c>
      <c r="AX13" s="59">
        <f>TotPay!G106</f>
        <v>0</v>
      </c>
      <c r="AY13" s="28">
        <f>IF(TotPay!H106&gt;0,"Y",0)</f>
        <v>0</v>
      </c>
      <c r="AZ13" s="639">
        <f>TotPay!I106</f>
        <v>0</v>
      </c>
      <c r="BA13" s="640"/>
      <c r="BB13" s="640">
        <f>TotPay!J106</f>
        <v>0</v>
      </c>
      <c r="BC13" s="640"/>
      <c r="BD13" s="641">
        <f>TotPay!K106</f>
        <v>0</v>
      </c>
      <c r="BE13" s="642"/>
      <c r="BF13" s="26">
        <v>151</v>
      </c>
      <c r="BG13" s="635">
        <f>TotPay!C154</f>
        <v>0</v>
      </c>
      <c r="BH13" s="636"/>
      <c r="BI13" s="636"/>
      <c r="BJ13" s="636"/>
      <c r="BK13" s="636"/>
      <c r="BL13" s="636"/>
      <c r="BM13" s="28">
        <f>IF(TotPay!A154=1,"Y",0)</f>
        <v>0</v>
      </c>
      <c r="BN13" s="637">
        <f>TotPay!D154</f>
        <v>0</v>
      </c>
      <c r="BO13" s="638"/>
      <c r="BP13" s="94">
        <f>IF(TotPay!E154&gt;0.9,"Y",0)</f>
        <v>0</v>
      </c>
      <c r="BQ13" s="59">
        <f>TotPay!G154</f>
        <v>0</v>
      </c>
      <c r="BR13" s="28">
        <f>IF(TotPay!H154&gt;0,"Y",0)</f>
        <v>0</v>
      </c>
      <c r="BS13" s="639">
        <f>TotPay!I154</f>
        <v>0</v>
      </c>
      <c r="BT13" s="640"/>
      <c r="BU13" s="640">
        <f>TotPay!J154</f>
        <v>0</v>
      </c>
      <c r="BV13" s="640"/>
      <c r="BW13" s="641">
        <f>TotPay!K154</f>
        <v>0</v>
      </c>
      <c r="BX13" s="642"/>
      <c r="BY13" s="26">
        <v>199</v>
      </c>
      <c r="BZ13" s="635">
        <f>TotPay!C202</f>
        <v>0</v>
      </c>
      <c r="CA13" s="636"/>
      <c r="CB13" s="636"/>
      <c r="CC13" s="636"/>
      <c r="CD13" s="636"/>
      <c r="CE13" s="636"/>
      <c r="CF13" s="28">
        <f>IF(TotPay!A202=1,"Y",0)</f>
        <v>0</v>
      </c>
      <c r="CG13" s="637">
        <f>TotPay!D202</f>
        <v>0</v>
      </c>
      <c r="CH13" s="638"/>
      <c r="CI13" s="94">
        <f>IF(TotPay!E202&gt;0.9,"Y",0)</f>
        <v>0</v>
      </c>
      <c r="CJ13" s="59">
        <f>TotPay!G202</f>
        <v>0</v>
      </c>
      <c r="CK13" s="28">
        <f>IF(TotPay!H202&gt;0,"Y",0)</f>
        <v>0</v>
      </c>
      <c r="CL13" s="639">
        <f>TotPay!I202</f>
        <v>0</v>
      </c>
      <c r="CM13" s="640"/>
      <c r="CN13" s="640">
        <f>TotPay!J202</f>
        <v>0</v>
      </c>
      <c r="CO13" s="640"/>
      <c r="CP13" s="641">
        <f>TotPay!K202</f>
        <v>0</v>
      </c>
      <c r="CQ13" s="642"/>
      <c r="CR13" s="26">
        <v>7</v>
      </c>
      <c r="CS13" s="720" t="e">
        <f>TotEquip!#REF!</f>
        <v>#REF!</v>
      </c>
      <c r="CT13" s="721"/>
      <c r="CU13" s="721"/>
      <c r="CV13" s="721"/>
      <c r="CW13" s="721"/>
      <c r="CX13" s="721"/>
      <c r="CY13" s="722"/>
      <c r="CZ13" s="729" t="e">
        <f>TotEquip!#REF!</f>
        <v>#REF!</v>
      </c>
      <c r="DA13" s="730"/>
      <c r="DB13" s="729" t="e">
        <f>TotEquip!#REF!</f>
        <v>#REF!</v>
      </c>
      <c r="DC13" s="730"/>
      <c r="DD13" s="729" t="e">
        <f>TotEquip!#REF!</f>
        <v>#REF!</v>
      </c>
      <c r="DE13" s="731"/>
      <c r="DF13" s="731"/>
      <c r="DG13" s="731"/>
      <c r="DH13" s="731"/>
      <c r="DI13" s="731"/>
      <c r="DJ13" s="732"/>
      <c r="DK13" s="26">
        <v>55</v>
      </c>
      <c r="DL13" s="720">
        <f>TotEquip!B47</f>
        <v>0</v>
      </c>
      <c r="DM13" s="721"/>
      <c r="DN13" s="721"/>
      <c r="DO13" s="721"/>
      <c r="DP13" s="721"/>
      <c r="DQ13" s="721"/>
      <c r="DR13" s="722"/>
      <c r="DS13" s="729">
        <f>TotEquip!C47</f>
        <v>0</v>
      </c>
      <c r="DT13" s="730"/>
      <c r="DU13" s="729">
        <f>TotEquip!D47</f>
        <v>0</v>
      </c>
      <c r="DV13" s="730"/>
      <c r="DW13" s="729">
        <f>TotEquip!E47</f>
        <v>0</v>
      </c>
      <c r="DX13" s="731"/>
      <c r="DY13" s="731"/>
      <c r="DZ13" s="731"/>
      <c r="EA13" s="731"/>
      <c r="EB13" s="731"/>
      <c r="EC13" s="732"/>
      <c r="ED13" s="26">
        <v>103</v>
      </c>
      <c r="EE13" s="720">
        <f>TotEquip!B95</f>
        <v>0</v>
      </c>
      <c r="EF13" s="721"/>
      <c r="EG13" s="721"/>
      <c r="EH13" s="721"/>
      <c r="EI13" s="721"/>
      <c r="EJ13" s="721"/>
      <c r="EK13" s="722"/>
      <c r="EL13" s="729">
        <f>TotEquip!C95</f>
        <v>0</v>
      </c>
      <c r="EM13" s="730"/>
      <c r="EN13" s="729">
        <f>TotEquip!D95</f>
        <v>0</v>
      </c>
      <c r="EO13" s="730"/>
      <c r="EP13" s="729">
        <f>TotEquip!E95</f>
        <v>0</v>
      </c>
      <c r="EQ13" s="731"/>
      <c r="ER13" s="731"/>
      <c r="ES13" s="731"/>
      <c r="ET13" s="731"/>
      <c r="EU13" s="731"/>
      <c r="EV13" s="732"/>
    </row>
    <row r="14" spans="1:152" x14ac:dyDescent="0.25">
      <c r="A14" s="26">
        <v>8</v>
      </c>
      <c r="B14" s="720">
        <f>TotPay!C11</f>
        <v>0</v>
      </c>
      <c r="C14" s="721"/>
      <c r="D14" s="721"/>
      <c r="E14" s="721"/>
      <c r="F14" s="721"/>
      <c r="G14" s="722"/>
      <c r="H14" s="28">
        <f>IF(TotPay!A11=1,"Y",0)</f>
        <v>0</v>
      </c>
      <c r="I14" s="637">
        <f>TotPay!D11</f>
        <v>0</v>
      </c>
      <c r="J14" s="638"/>
      <c r="K14" s="128">
        <f>IF(TotPay!E11&gt;0.9,"Y",0)</f>
        <v>0</v>
      </c>
      <c r="L14" s="59">
        <f>TotPay!G11</f>
        <v>0</v>
      </c>
      <c r="M14" s="28">
        <f>IF(TotPay!H11&gt;0,"Y",0)</f>
        <v>0</v>
      </c>
      <c r="N14" s="639">
        <f>TotPay!I11</f>
        <v>0</v>
      </c>
      <c r="O14" s="640"/>
      <c r="P14" s="640">
        <f>TotPay!J11</f>
        <v>0</v>
      </c>
      <c r="Q14" s="640"/>
      <c r="R14" s="641">
        <f>TotPay!K11</f>
        <v>0</v>
      </c>
      <c r="S14" s="642"/>
      <c r="T14" s="26">
        <v>56</v>
      </c>
      <c r="U14" s="720">
        <f>TotPay!C59</f>
        <v>0</v>
      </c>
      <c r="V14" s="721"/>
      <c r="W14" s="721"/>
      <c r="X14" s="721"/>
      <c r="Y14" s="721"/>
      <c r="Z14" s="722"/>
      <c r="AA14" s="28">
        <f>IF(TotPay!A59=1,"Y",0)</f>
        <v>0</v>
      </c>
      <c r="AB14" s="637">
        <f>TotPay!D59</f>
        <v>0</v>
      </c>
      <c r="AC14" s="638"/>
      <c r="AD14" s="94">
        <f>IF(TotPay!E59&gt;0.9,"Y",0)</f>
        <v>0</v>
      </c>
      <c r="AE14" s="59">
        <f>TotPay!G59</f>
        <v>0</v>
      </c>
      <c r="AF14" s="28">
        <f>IF(TotPay!H59&gt;0,"Y",0)</f>
        <v>0</v>
      </c>
      <c r="AG14" s="639">
        <f>TotPay!I59</f>
        <v>0</v>
      </c>
      <c r="AH14" s="640"/>
      <c r="AI14" s="640">
        <f>TotPay!J59</f>
        <v>0</v>
      </c>
      <c r="AJ14" s="640"/>
      <c r="AK14" s="641">
        <f>TotPay!K59</f>
        <v>0</v>
      </c>
      <c r="AL14" s="642"/>
      <c r="AM14" s="26">
        <v>104</v>
      </c>
      <c r="AN14" s="720">
        <f>TotPay!C107</f>
        <v>0</v>
      </c>
      <c r="AO14" s="721"/>
      <c r="AP14" s="721"/>
      <c r="AQ14" s="721"/>
      <c r="AR14" s="721"/>
      <c r="AS14" s="722"/>
      <c r="AT14" s="28">
        <f>IF(TotPay!A107=1,"Y",0)</f>
        <v>0</v>
      </c>
      <c r="AU14" s="637">
        <f>TotPay!D107</f>
        <v>0</v>
      </c>
      <c r="AV14" s="638"/>
      <c r="AW14" s="94">
        <f>IF(TotPay!E107&gt;0.9,"Y",0)</f>
        <v>0</v>
      </c>
      <c r="AX14" s="59">
        <f>TotPay!G107</f>
        <v>0</v>
      </c>
      <c r="AY14" s="28">
        <f>IF(TotPay!H107&gt;0,"Y",0)</f>
        <v>0</v>
      </c>
      <c r="AZ14" s="639">
        <f>TotPay!I107</f>
        <v>0</v>
      </c>
      <c r="BA14" s="640"/>
      <c r="BB14" s="640">
        <f>TotPay!J107</f>
        <v>0</v>
      </c>
      <c r="BC14" s="640"/>
      <c r="BD14" s="641">
        <f>TotPay!K107</f>
        <v>0</v>
      </c>
      <c r="BE14" s="642"/>
      <c r="BF14" s="26">
        <v>152</v>
      </c>
      <c r="BG14" s="635">
        <f>TotPay!C155</f>
        <v>0</v>
      </c>
      <c r="BH14" s="636"/>
      <c r="BI14" s="636"/>
      <c r="BJ14" s="636"/>
      <c r="BK14" s="636"/>
      <c r="BL14" s="636"/>
      <c r="BM14" s="28">
        <f>IF(TotPay!A155=1,"Y",0)</f>
        <v>0</v>
      </c>
      <c r="BN14" s="637">
        <f>TotPay!D155</f>
        <v>0</v>
      </c>
      <c r="BO14" s="638"/>
      <c r="BP14" s="94">
        <f>IF(TotPay!E155&gt;0.9,"Y",0)</f>
        <v>0</v>
      </c>
      <c r="BQ14" s="59">
        <f>TotPay!G155</f>
        <v>0</v>
      </c>
      <c r="BR14" s="28">
        <f>IF(TotPay!H155&gt;0,"Y",0)</f>
        <v>0</v>
      </c>
      <c r="BS14" s="639">
        <f>TotPay!I155</f>
        <v>0</v>
      </c>
      <c r="BT14" s="640"/>
      <c r="BU14" s="640">
        <f>TotPay!J155</f>
        <v>0</v>
      </c>
      <c r="BV14" s="640"/>
      <c r="BW14" s="641">
        <f>TotPay!K155</f>
        <v>0</v>
      </c>
      <c r="BX14" s="642"/>
      <c r="BY14" s="26">
        <v>200</v>
      </c>
      <c r="BZ14" s="635">
        <f>TotPay!C203</f>
        <v>0</v>
      </c>
      <c r="CA14" s="636"/>
      <c r="CB14" s="636"/>
      <c r="CC14" s="636"/>
      <c r="CD14" s="636"/>
      <c r="CE14" s="636"/>
      <c r="CF14" s="28">
        <f>IF(TotPay!A203=1,"Y",0)</f>
        <v>0</v>
      </c>
      <c r="CG14" s="637">
        <f>TotPay!D203</f>
        <v>0</v>
      </c>
      <c r="CH14" s="638"/>
      <c r="CI14" s="94">
        <f>IF(TotPay!E203&gt;0.9,"Y",0)</f>
        <v>0</v>
      </c>
      <c r="CJ14" s="59">
        <f>TotPay!G203</f>
        <v>0</v>
      </c>
      <c r="CK14" s="28">
        <f>IF(TotPay!H203&gt;0,"Y",0)</f>
        <v>0</v>
      </c>
      <c r="CL14" s="639">
        <f>TotPay!I203</f>
        <v>0</v>
      </c>
      <c r="CM14" s="640"/>
      <c r="CN14" s="640">
        <f>TotPay!J203</f>
        <v>0</v>
      </c>
      <c r="CO14" s="640"/>
      <c r="CP14" s="641">
        <f>TotPay!K203</f>
        <v>0</v>
      </c>
      <c r="CQ14" s="642"/>
      <c r="CR14" s="26">
        <v>8</v>
      </c>
      <c r="CS14" s="720">
        <f>TotEquip!B7</f>
        <v>0</v>
      </c>
      <c r="CT14" s="721"/>
      <c r="CU14" s="721"/>
      <c r="CV14" s="721"/>
      <c r="CW14" s="721"/>
      <c r="CX14" s="721"/>
      <c r="CY14" s="722"/>
      <c r="CZ14" s="729">
        <f>TotEquip!C7</f>
        <v>0</v>
      </c>
      <c r="DA14" s="730"/>
      <c r="DB14" s="729">
        <f>TotEquip!D7</f>
        <v>0</v>
      </c>
      <c r="DC14" s="730"/>
      <c r="DD14" s="729">
        <f>TotEquip!E7</f>
        <v>0</v>
      </c>
      <c r="DE14" s="731"/>
      <c r="DF14" s="731"/>
      <c r="DG14" s="731"/>
      <c r="DH14" s="731"/>
      <c r="DI14" s="731"/>
      <c r="DJ14" s="732"/>
      <c r="DK14" s="26">
        <v>56</v>
      </c>
      <c r="DL14" s="720">
        <f>TotEquip!B48</f>
        <v>0</v>
      </c>
      <c r="DM14" s="721"/>
      <c r="DN14" s="721"/>
      <c r="DO14" s="721"/>
      <c r="DP14" s="721"/>
      <c r="DQ14" s="721"/>
      <c r="DR14" s="722"/>
      <c r="DS14" s="729">
        <f>TotEquip!C48</f>
        <v>0</v>
      </c>
      <c r="DT14" s="730"/>
      <c r="DU14" s="729">
        <f>TotEquip!D48</f>
        <v>0</v>
      </c>
      <c r="DV14" s="730"/>
      <c r="DW14" s="729">
        <f>TotEquip!E48</f>
        <v>0</v>
      </c>
      <c r="DX14" s="731"/>
      <c r="DY14" s="731"/>
      <c r="DZ14" s="731"/>
      <c r="EA14" s="731"/>
      <c r="EB14" s="731"/>
      <c r="EC14" s="732"/>
      <c r="ED14" s="26">
        <v>104</v>
      </c>
      <c r="EE14" s="720">
        <f>TotEquip!B96</f>
        <v>0</v>
      </c>
      <c r="EF14" s="721"/>
      <c r="EG14" s="721"/>
      <c r="EH14" s="721"/>
      <c r="EI14" s="721"/>
      <c r="EJ14" s="721"/>
      <c r="EK14" s="722"/>
      <c r="EL14" s="729">
        <f>TotEquip!C96</f>
        <v>0</v>
      </c>
      <c r="EM14" s="730"/>
      <c r="EN14" s="729">
        <f>TotEquip!D96</f>
        <v>0</v>
      </c>
      <c r="EO14" s="730"/>
      <c r="EP14" s="729">
        <f>TotEquip!E96</f>
        <v>0</v>
      </c>
      <c r="EQ14" s="731"/>
      <c r="ER14" s="731"/>
      <c r="ES14" s="731"/>
      <c r="ET14" s="731"/>
      <c r="EU14" s="731"/>
      <c r="EV14" s="732"/>
    </row>
    <row r="15" spans="1:152" x14ac:dyDescent="0.25">
      <c r="A15" s="26">
        <v>9</v>
      </c>
      <c r="B15" s="720">
        <f>TotPay!C12</f>
        <v>0</v>
      </c>
      <c r="C15" s="721"/>
      <c r="D15" s="721"/>
      <c r="E15" s="721"/>
      <c r="F15" s="721"/>
      <c r="G15" s="722"/>
      <c r="H15" s="28">
        <f>IF(TotPay!A12=1,"Y",0)</f>
        <v>0</v>
      </c>
      <c r="I15" s="637">
        <f>TotPay!D12</f>
        <v>0</v>
      </c>
      <c r="J15" s="638"/>
      <c r="K15" s="128">
        <f>IF(TotPay!E12&gt;0.9,"Y",0)</f>
        <v>0</v>
      </c>
      <c r="L15" s="59">
        <f>TotPay!G12</f>
        <v>0</v>
      </c>
      <c r="M15" s="28">
        <f>IF(TotPay!H12&gt;0,"Y",0)</f>
        <v>0</v>
      </c>
      <c r="N15" s="639">
        <f>TotPay!I12</f>
        <v>0</v>
      </c>
      <c r="O15" s="640"/>
      <c r="P15" s="640">
        <f>TotPay!J12</f>
        <v>0</v>
      </c>
      <c r="Q15" s="640"/>
      <c r="R15" s="641">
        <f>TotPay!K12</f>
        <v>0</v>
      </c>
      <c r="S15" s="642"/>
      <c r="T15" s="26">
        <v>57</v>
      </c>
      <c r="U15" s="720">
        <f>TotPay!C60</f>
        <v>0</v>
      </c>
      <c r="V15" s="721"/>
      <c r="W15" s="721"/>
      <c r="X15" s="721"/>
      <c r="Y15" s="721"/>
      <c r="Z15" s="722"/>
      <c r="AA15" s="28">
        <f>IF(TotPay!A60=1,"Y",0)</f>
        <v>0</v>
      </c>
      <c r="AB15" s="637">
        <f>TotPay!D60</f>
        <v>0</v>
      </c>
      <c r="AC15" s="638"/>
      <c r="AD15" s="94">
        <f>IF(TotPay!E60&gt;0.9,"Y",0)</f>
        <v>0</v>
      </c>
      <c r="AE15" s="59">
        <f>TotPay!G60</f>
        <v>0</v>
      </c>
      <c r="AF15" s="28">
        <f>IF(TotPay!H60&gt;0,"Y",0)</f>
        <v>0</v>
      </c>
      <c r="AG15" s="639">
        <f>TotPay!I60</f>
        <v>0</v>
      </c>
      <c r="AH15" s="640"/>
      <c r="AI15" s="640">
        <f>TotPay!J60</f>
        <v>0</v>
      </c>
      <c r="AJ15" s="640"/>
      <c r="AK15" s="641">
        <f>TotPay!K60</f>
        <v>0</v>
      </c>
      <c r="AL15" s="642"/>
      <c r="AM15" s="26">
        <v>105</v>
      </c>
      <c r="AN15" s="720">
        <f>TotPay!C108</f>
        <v>0</v>
      </c>
      <c r="AO15" s="721"/>
      <c r="AP15" s="721"/>
      <c r="AQ15" s="721"/>
      <c r="AR15" s="721"/>
      <c r="AS15" s="722"/>
      <c r="AT15" s="28">
        <f>IF(TotPay!A108=1,"Y",0)</f>
        <v>0</v>
      </c>
      <c r="AU15" s="637">
        <f>TotPay!D108</f>
        <v>0</v>
      </c>
      <c r="AV15" s="638"/>
      <c r="AW15" s="94">
        <f>IF(TotPay!E108&gt;0.9,"Y",0)</f>
        <v>0</v>
      </c>
      <c r="AX15" s="59">
        <f>TotPay!G108</f>
        <v>0</v>
      </c>
      <c r="AY15" s="28">
        <f>IF(TotPay!H108&gt;0,"Y",0)</f>
        <v>0</v>
      </c>
      <c r="AZ15" s="639">
        <f>TotPay!I108</f>
        <v>0</v>
      </c>
      <c r="BA15" s="640"/>
      <c r="BB15" s="640">
        <f>TotPay!J108</f>
        <v>0</v>
      </c>
      <c r="BC15" s="640"/>
      <c r="BD15" s="641">
        <f>TotPay!K108</f>
        <v>0</v>
      </c>
      <c r="BE15" s="642"/>
      <c r="BF15" s="26">
        <v>153</v>
      </c>
      <c r="BG15" s="635">
        <f>TotPay!C156</f>
        <v>0</v>
      </c>
      <c r="BH15" s="636"/>
      <c r="BI15" s="636"/>
      <c r="BJ15" s="636"/>
      <c r="BK15" s="636"/>
      <c r="BL15" s="636"/>
      <c r="BM15" s="28">
        <f>IF(TotPay!A156=1,"Y",0)</f>
        <v>0</v>
      </c>
      <c r="BN15" s="637">
        <f>TotPay!D156</f>
        <v>0</v>
      </c>
      <c r="BO15" s="638"/>
      <c r="BP15" s="94">
        <f>IF(TotPay!E156&gt;0.9,"Y",0)</f>
        <v>0</v>
      </c>
      <c r="BQ15" s="59">
        <f>TotPay!G156</f>
        <v>0</v>
      </c>
      <c r="BR15" s="28">
        <f>IF(TotPay!H156&gt;0,"Y",0)</f>
        <v>0</v>
      </c>
      <c r="BS15" s="639">
        <f>TotPay!I156</f>
        <v>0</v>
      </c>
      <c r="BT15" s="640"/>
      <c r="BU15" s="640">
        <f>TotPay!J156</f>
        <v>0</v>
      </c>
      <c r="BV15" s="640"/>
      <c r="BW15" s="641">
        <f>TotPay!K156</f>
        <v>0</v>
      </c>
      <c r="BX15" s="642"/>
      <c r="BY15" s="26">
        <v>201</v>
      </c>
      <c r="BZ15" s="635">
        <f>TotPay!C204</f>
        <v>0</v>
      </c>
      <c r="CA15" s="636"/>
      <c r="CB15" s="636"/>
      <c r="CC15" s="636"/>
      <c r="CD15" s="636"/>
      <c r="CE15" s="636"/>
      <c r="CF15" s="28">
        <f>IF(TotPay!A204=1,"Y",0)</f>
        <v>0</v>
      </c>
      <c r="CG15" s="637">
        <f>TotPay!D204</f>
        <v>0</v>
      </c>
      <c r="CH15" s="638"/>
      <c r="CI15" s="94">
        <f>IF(TotPay!E204&gt;0.9,"Y",0)</f>
        <v>0</v>
      </c>
      <c r="CJ15" s="59">
        <f>TotPay!G204</f>
        <v>0</v>
      </c>
      <c r="CK15" s="28">
        <f>IF(TotPay!H204&gt;0,"Y",0)</f>
        <v>0</v>
      </c>
      <c r="CL15" s="639">
        <f>TotPay!I204</f>
        <v>0</v>
      </c>
      <c r="CM15" s="640"/>
      <c r="CN15" s="640">
        <f>TotPay!J204</f>
        <v>0</v>
      </c>
      <c r="CO15" s="640"/>
      <c r="CP15" s="641">
        <f>TotPay!K204</f>
        <v>0</v>
      </c>
      <c r="CQ15" s="642"/>
      <c r="CR15" s="26">
        <v>9</v>
      </c>
      <c r="CS15" s="720" t="e">
        <f>TotEquip!#REF!</f>
        <v>#REF!</v>
      </c>
      <c r="CT15" s="721"/>
      <c r="CU15" s="721"/>
      <c r="CV15" s="721"/>
      <c r="CW15" s="721"/>
      <c r="CX15" s="721"/>
      <c r="CY15" s="722"/>
      <c r="CZ15" s="729" t="e">
        <f>TotEquip!#REF!</f>
        <v>#REF!</v>
      </c>
      <c r="DA15" s="730"/>
      <c r="DB15" s="729" t="e">
        <f>TotEquip!#REF!</f>
        <v>#REF!</v>
      </c>
      <c r="DC15" s="730"/>
      <c r="DD15" s="729" t="e">
        <f>TotEquip!#REF!</f>
        <v>#REF!</v>
      </c>
      <c r="DE15" s="731"/>
      <c r="DF15" s="731"/>
      <c r="DG15" s="731"/>
      <c r="DH15" s="731"/>
      <c r="DI15" s="731"/>
      <c r="DJ15" s="732"/>
      <c r="DK15" s="26">
        <v>57</v>
      </c>
      <c r="DL15" s="720">
        <f>TotEquip!B49</f>
        <v>0</v>
      </c>
      <c r="DM15" s="721"/>
      <c r="DN15" s="721"/>
      <c r="DO15" s="721"/>
      <c r="DP15" s="721"/>
      <c r="DQ15" s="721"/>
      <c r="DR15" s="722"/>
      <c r="DS15" s="729">
        <f>TotEquip!C49</f>
        <v>0</v>
      </c>
      <c r="DT15" s="730"/>
      <c r="DU15" s="729">
        <f>TotEquip!D49</f>
        <v>0</v>
      </c>
      <c r="DV15" s="730"/>
      <c r="DW15" s="729">
        <f>TotEquip!E49</f>
        <v>0</v>
      </c>
      <c r="DX15" s="731"/>
      <c r="DY15" s="731"/>
      <c r="DZ15" s="731"/>
      <c r="EA15" s="731"/>
      <c r="EB15" s="731"/>
      <c r="EC15" s="732"/>
      <c r="ED15" s="26">
        <v>105</v>
      </c>
      <c r="EE15" s="720">
        <f>TotEquip!B97</f>
        <v>0</v>
      </c>
      <c r="EF15" s="721"/>
      <c r="EG15" s="721"/>
      <c r="EH15" s="721"/>
      <c r="EI15" s="721"/>
      <c r="EJ15" s="721"/>
      <c r="EK15" s="722"/>
      <c r="EL15" s="729">
        <f>TotEquip!C97</f>
        <v>0</v>
      </c>
      <c r="EM15" s="730"/>
      <c r="EN15" s="729">
        <f>TotEquip!D97</f>
        <v>0</v>
      </c>
      <c r="EO15" s="730"/>
      <c r="EP15" s="729">
        <f>TotEquip!E97</f>
        <v>0</v>
      </c>
      <c r="EQ15" s="731"/>
      <c r="ER15" s="731"/>
      <c r="ES15" s="731"/>
      <c r="ET15" s="731"/>
      <c r="EU15" s="731"/>
      <c r="EV15" s="732"/>
    </row>
    <row r="16" spans="1:152" x14ac:dyDescent="0.25">
      <c r="A16" s="26">
        <v>10</v>
      </c>
      <c r="B16" s="720">
        <f>TotPay!C13</f>
        <v>0</v>
      </c>
      <c r="C16" s="721"/>
      <c r="D16" s="721"/>
      <c r="E16" s="721"/>
      <c r="F16" s="721"/>
      <c r="G16" s="722"/>
      <c r="H16" s="28">
        <f>IF(TotPay!A13=1,"Y",0)</f>
        <v>0</v>
      </c>
      <c r="I16" s="637">
        <f>TotPay!D13</f>
        <v>0</v>
      </c>
      <c r="J16" s="638"/>
      <c r="K16" s="128">
        <f>IF(TotPay!E13&gt;0.9,"Y",0)</f>
        <v>0</v>
      </c>
      <c r="L16" s="59">
        <f>TotPay!G13</f>
        <v>0</v>
      </c>
      <c r="M16" s="28">
        <f>IF(TotPay!H13&gt;0,"Y",0)</f>
        <v>0</v>
      </c>
      <c r="N16" s="639">
        <f>TotPay!I13</f>
        <v>0</v>
      </c>
      <c r="O16" s="640"/>
      <c r="P16" s="640">
        <f>TotPay!J13</f>
        <v>0</v>
      </c>
      <c r="Q16" s="640"/>
      <c r="R16" s="641">
        <f>TotPay!K13</f>
        <v>0</v>
      </c>
      <c r="S16" s="642"/>
      <c r="T16" s="26">
        <v>58</v>
      </c>
      <c r="U16" s="720">
        <f>TotPay!C61</f>
        <v>0</v>
      </c>
      <c r="V16" s="721"/>
      <c r="W16" s="721"/>
      <c r="X16" s="721"/>
      <c r="Y16" s="721"/>
      <c r="Z16" s="722"/>
      <c r="AA16" s="28">
        <f>IF(TotPay!A61=1,"Y",0)</f>
        <v>0</v>
      </c>
      <c r="AB16" s="637">
        <f>TotPay!D61</f>
        <v>0</v>
      </c>
      <c r="AC16" s="638"/>
      <c r="AD16" s="94">
        <f>IF(TotPay!E61&gt;0.9,"Y",0)</f>
        <v>0</v>
      </c>
      <c r="AE16" s="59">
        <f>TotPay!G61</f>
        <v>0</v>
      </c>
      <c r="AF16" s="28">
        <f>IF(TotPay!H61&gt;0,"Y",0)</f>
        <v>0</v>
      </c>
      <c r="AG16" s="639">
        <f>TotPay!I61</f>
        <v>0</v>
      </c>
      <c r="AH16" s="640"/>
      <c r="AI16" s="640">
        <f>TotPay!J61</f>
        <v>0</v>
      </c>
      <c r="AJ16" s="640"/>
      <c r="AK16" s="641">
        <f>TotPay!K61</f>
        <v>0</v>
      </c>
      <c r="AL16" s="642"/>
      <c r="AM16" s="26">
        <v>106</v>
      </c>
      <c r="AN16" s="720">
        <f>TotPay!C109</f>
        <v>0</v>
      </c>
      <c r="AO16" s="721"/>
      <c r="AP16" s="721"/>
      <c r="AQ16" s="721"/>
      <c r="AR16" s="721"/>
      <c r="AS16" s="722"/>
      <c r="AT16" s="28">
        <f>IF(TotPay!A109=1,"Y",0)</f>
        <v>0</v>
      </c>
      <c r="AU16" s="637">
        <f>TotPay!D109</f>
        <v>0</v>
      </c>
      <c r="AV16" s="638"/>
      <c r="AW16" s="94">
        <f>IF(TotPay!E109&gt;0.9,"Y",0)</f>
        <v>0</v>
      </c>
      <c r="AX16" s="59">
        <f>TotPay!G109</f>
        <v>0</v>
      </c>
      <c r="AY16" s="28">
        <f>IF(TotPay!H109&gt;0,"Y",0)</f>
        <v>0</v>
      </c>
      <c r="AZ16" s="639">
        <f>TotPay!I109</f>
        <v>0</v>
      </c>
      <c r="BA16" s="640"/>
      <c r="BB16" s="640">
        <f>TotPay!J109</f>
        <v>0</v>
      </c>
      <c r="BC16" s="640"/>
      <c r="BD16" s="641">
        <f>TotPay!K109</f>
        <v>0</v>
      </c>
      <c r="BE16" s="642"/>
      <c r="BF16" s="26">
        <v>154</v>
      </c>
      <c r="BG16" s="635">
        <f>TotPay!C157</f>
        <v>0</v>
      </c>
      <c r="BH16" s="636"/>
      <c r="BI16" s="636"/>
      <c r="BJ16" s="636"/>
      <c r="BK16" s="636"/>
      <c r="BL16" s="636"/>
      <c r="BM16" s="28">
        <f>IF(TotPay!A157=1,"Y",0)</f>
        <v>0</v>
      </c>
      <c r="BN16" s="637">
        <f>TotPay!D157</f>
        <v>0</v>
      </c>
      <c r="BO16" s="638"/>
      <c r="BP16" s="94">
        <f>IF(TotPay!E157&gt;0.9,"Y",0)</f>
        <v>0</v>
      </c>
      <c r="BQ16" s="59">
        <f>TotPay!G157</f>
        <v>0</v>
      </c>
      <c r="BR16" s="28">
        <f>IF(TotPay!H157&gt;0,"Y",0)</f>
        <v>0</v>
      </c>
      <c r="BS16" s="639">
        <f>TotPay!I157</f>
        <v>0</v>
      </c>
      <c r="BT16" s="640"/>
      <c r="BU16" s="640">
        <f>TotPay!J157</f>
        <v>0</v>
      </c>
      <c r="BV16" s="640"/>
      <c r="BW16" s="641">
        <f>TotPay!K157</f>
        <v>0</v>
      </c>
      <c r="BX16" s="642"/>
      <c r="BY16" s="26">
        <v>202</v>
      </c>
      <c r="BZ16" s="635">
        <f>TotPay!C205</f>
        <v>0</v>
      </c>
      <c r="CA16" s="636"/>
      <c r="CB16" s="636"/>
      <c r="CC16" s="636"/>
      <c r="CD16" s="636"/>
      <c r="CE16" s="636"/>
      <c r="CF16" s="28">
        <f>IF(TotPay!A205=1,"Y",0)</f>
        <v>0</v>
      </c>
      <c r="CG16" s="637">
        <f>TotPay!D205</f>
        <v>0</v>
      </c>
      <c r="CH16" s="638"/>
      <c r="CI16" s="94">
        <f>IF(TotPay!E205&gt;0.9,"Y",0)</f>
        <v>0</v>
      </c>
      <c r="CJ16" s="59">
        <f>TotPay!G205</f>
        <v>0</v>
      </c>
      <c r="CK16" s="28">
        <f>IF(TotPay!H205&gt;0,"Y",0)</f>
        <v>0</v>
      </c>
      <c r="CL16" s="639">
        <f>TotPay!I205</f>
        <v>0</v>
      </c>
      <c r="CM16" s="640"/>
      <c r="CN16" s="640">
        <f>TotPay!J205</f>
        <v>0</v>
      </c>
      <c r="CO16" s="640"/>
      <c r="CP16" s="641">
        <f>TotPay!K205</f>
        <v>0</v>
      </c>
      <c r="CQ16" s="642"/>
      <c r="CR16" s="26">
        <v>10</v>
      </c>
      <c r="CS16" s="720" t="e">
        <f>TotEquip!#REF!</f>
        <v>#REF!</v>
      </c>
      <c r="CT16" s="721"/>
      <c r="CU16" s="721"/>
      <c r="CV16" s="721"/>
      <c r="CW16" s="721"/>
      <c r="CX16" s="721"/>
      <c r="CY16" s="722"/>
      <c r="CZ16" s="729" t="e">
        <f>TotEquip!#REF!</f>
        <v>#REF!</v>
      </c>
      <c r="DA16" s="730"/>
      <c r="DB16" s="729" t="e">
        <f>TotEquip!#REF!</f>
        <v>#REF!</v>
      </c>
      <c r="DC16" s="730"/>
      <c r="DD16" s="729" t="e">
        <f>TotEquip!#REF!</f>
        <v>#REF!</v>
      </c>
      <c r="DE16" s="731"/>
      <c r="DF16" s="731"/>
      <c r="DG16" s="731"/>
      <c r="DH16" s="731"/>
      <c r="DI16" s="731"/>
      <c r="DJ16" s="732"/>
      <c r="DK16" s="26">
        <v>58</v>
      </c>
      <c r="DL16" s="720">
        <f>TotEquip!B50</f>
        <v>0</v>
      </c>
      <c r="DM16" s="721"/>
      <c r="DN16" s="721"/>
      <c r="DO16" s="721"/>
      <c r="DP16" s="721"/>
      <c r="DQ16" s="721"/>
      <c r="DR16" s="722"/>
      <c r="DS16" s="729">
        <f>TotEquip!C50</f>
        <v>0</v>
      </c>
      <c r="DT16" s="730"/>
      <c r="DU16" s="729">
        <f>TotEquip!D50</f>
        <v>0</v>
      </c>
      <c r="DV16" s="730"/>
      <c r="DW16" s="729">
        <f>TotEquip!E50</f>
        <v>0</v>
      </c>
      <c r="DX16" s="731"/>
      <c r="DY16" s="731"/>
      <c r="DZ16" s="731"/>
      <c r="EA16" s="731"/>
      <c r="EB16" s="731"/>
      <c r="EC16" s="732"/>
      <c r="ED16" s="26">
        <v>106</v>
      </c>
      <c r="EE16" s="720">
        <f>TotEquip!B98</f>
        <v>0</v>
      </c>
      <c r="EF16" s="721"/>
      <c r="EG16" s="721"/>
      <c r="EH16" s="721"/>
      <c r="EI16" s="721"/>
      <c r="EJ16" s="721"/>
      <c r="EK16" s="722"/>
      <c r="EL16" s="729">
        <f>TotEquip!C98</f>
        <v>0</v>
      </c>
      <c r="EM16" s="730"/>
      <c r="EN16" s="729">
        <f>TotEquip!D98</f>
        <v>0</v>
      </c>
      <c r="EO16" s="730"/>
      <c r="EP16" s="729">
        <f>TotEquip!E98</f>
        <v>0</v>
      </c>
      <c r="EQ16" s="731"/>
      <c r="ER16" s="731"/>
      <c r="ES16" s="731"/>
      <c r="ET16" s="731"/>
      <c r="EU16" s="731"/>
      <c r="EV16" s="732"/>
    </row>
    <row r="17" spans="1:152" x14ac:dyDescent="0.25">
      <c r="A17" s="26">
        <v>11</v>
      </c>
      <c r="B17" s="720">
        <f>TotPay!C14</f>
        <v>0</v>
      </c>
      <c r="C17" s="721"/>
      <c r="D17" s="721"/>
      <c r="E17" s="721"/>
      <c r="F17" s="721"/>
      <c r="G17" s="722"/>
      <c r="H17" s="28">
        <f>IF(TotPay!A14=1,"Y",0)</f>
        <v>0</v>
      </c>
      <c r="I17" s="637">
        <f>TotPay!D14</f>
        <v>0</v>
      </c>
      <c r="J17" s="638"/>
      <c r="K17" s="128">
        <f>IF(TotPay!E14&gt;0.9,"Y",0)</f>
        <v>0</v>
      </c>
      <c r="L17" s="59">
        <f>TotPay!G14</f>
        <v>0</v>
      </c>
      <c r="M17" s="28">
        <f>IF(TotPay!H14&gt;0,"Y",0)</f>
        <v>0</v>
      </c>
      <c r="N17" s="639">
        <f>TotPay!I14</f>
        <v>0</v>
      </c>
      <c r="O17" s="640"/>
      <c r="P17" s="640">
        <f>TotPay!J14</f>
        <v>0</v>
      </c>
      <c r="Q17" s="640"/>
      <c r="R17" s="641">
        <f>TotPay!K14</f>
        <v>0</v>
      </c>
      <c r="S17" s="642"/>
      <c r="T17" s="26">
        <v>59</v>
      </c>
      <c r="U17" s="720">
        <f>TotPay!C62</f>
        <v>0</v>
      </c>
      <c r="V17" s="721"/>
      <c r="W17" s="721"/>
      <c r="X17" s="721"/>
      <c r="Y17" s="721"/>
      <c r="Z17" s="722"/>
      <c r="AA17" s="28">
        <f>IF(TotPay!A62=1,"Y",0)</f>
        <v>0</v>
      </c>
      <c r="AB17" s="637">
        <f>TotPay!D62</f>
        <v>0</v>
      </c>
      <c r="AC17" s="638"/>
      <c r="AD17" s="94">
        <f>IF(TotPay!E62&gt;0.9,"Y",0)</f>
        <v>0</v>
      </c>
      <c r="AE17" s="59">
        <f>TotPay!G62</f>
        <v>0</v>
      </c>
      <c r="AF17" s="28">
        <f>IF(TotPay!H62&gt;0,"Y",0)</f>
        <v>0</v>
      </c>
      <c r="AG17" s="639">
        <f>TotPay!I62</f>
        <v>0</v>
      </c>
      <c r="AH17" s="640"/>
      <c r="AI17" s="640">
        <f>TotPay!J62</f>
        <v>0</v>
      </c>
      <c r="AJ17" s="640"/>
      <c r="AK17" s="641">
        <f>TotPay!K62</f>
        <v>0</v>
      </c>
      <c r="AL17" s="642"/>
      <c r="AM17" s="26">
        <v>107</v>
      </c>
      <c r="AN17" s="720">
        <f>TotPay!C110</f>
        <v>0</v>
      </c>
      <c r="AO17" s="721"/>
      <c r="AP17" s="721"/>
      <c r="AQ17" s="721"/>
      <c r="AR17" s="721"/>
      <c r="AS17" s="722"/>
      <c r="AT17" s="28">
        <f>IF(TotPay!A110=1,"Y",0)</f>
        <v>0</v>
      </c>
      <c r="AU17" s="637">
        <f>TotPay!D110</f>
        <v>0</v>
      </c>
      <c r="AV17" s="638"/>
      <c r="AW17" s="94">
        <f>IF(TotPay!E110&gt;0.9,"Y",0)</f>
        <v>0</v>
      </c>
      <c r="AX17" s="59">
        <f>TotPay!G110</f>
        <v>0</v>
      </c>
      <c r="AY17" s="28">
        <f>IF(TotPay!H110&gt;0,"Y",0)</f>
        <v>0</v>
      </c>
      <c r="AZ17" s="639">
        <f>TotPay!I110</f>
        <v>0</v>
      </c>
      <c r="BA17" s="640"/>
      <c r="BB17" s="640">
        <f>TotPay!J110</f>
        <v>0</v>
      </c>
      <c r="BC17" s="640"/>
      <c r="BD17" s="641">
        <f>TotPay!K110</f>
        <v>0</v>
      </c>
      <c r="BE17" s="642"/>
      <c r="BF17" s="26">
        <v>155</v>
      </c>
      <c r="BG17" s="635">
        <f>TotPay!C158</f>
        <v>0</v>
      </c>
      <c r="BH17" s="636"/>
      <c r="BI17" s="636"/>
      <c r="BJ17" s="636"/>
      <c r="BK17" s="636"/>
      <c r="BL17" s="636"/>
      <c r="BM17" s="28">
        <f>IF(TotPay!A158=1,"Y",0)</f>
        <v>0</v>
      </c>
      <c r="BN17" s="637">
        <f>TotPay!D158</f>
        <v>0</v>
      </c>
      <c r="BO17" s="638"/>
      <c r="BP17" s="94">
        <f>IF(TotPay!E158&gt;0.9,"Y",0)</f>
        <v>0</v>
      </c>
      <c r="BQ17" s="59">
        <f>TotPay!G158</f>
        <v>0</v>
      </c>
      <c r="BR17" s="28">
        <f>IF(TotPay!H158&gt;0,"Y",0)</f>
        <v>0</v>
      </c>
      <c r="BS17" s="639">
        <f>TotPay!I158</f>
        <v>0</v>
      </c>
      <c r="BT17" s="640"/>
      <c r="BU17" s="640">
        <f>TotPay!J158</f>
        <v>0</v>
      </c>
      <c r="BV17" s="640"/>
      <c r="BW17" s="641">
        <f>TotPay!K158</f>
        <v>0</v>
      </c>
      <c r="BX17" s="642"/>
      <c r="BY17" s="26">
        <v>203</v>
      </c>
      <c r="BZ17" s="635">
        <f>TotPay!C206</f>
        <v>0</v>
      </c>
      <c r="CA17" s="636"/>
      <c r="CB17" s="636"/>
      <c r="CC17" s="636"/>
      <c r="CD17" s="636"/>
      <c r="CE17" s="636"/>
      <c r="CF17" s="28">
        <f>IF(TotPay!A206=1,"Y",0)</f>
        <v>0</v>
      </c>
      <c r="CG17" s="637">
        <f>TotPay!D206</f>
        <v>0</v>
      </c>
      <c r="CH17" s="638"/>
      <c r="CI17" s="94">
        <f>IF(TotPay!E206&gt;0.9,"Y",0)</f>
        <v>0</v>
      </c>
      <c r="CJ17" s="59">
        <f>TotPay!G206</f>
        <v>0</v>
      </c>
      <c r="CK17" s="28">
        <f>IF(TotPay!H206&gt;0,"Y",0)</f>
        <v>0</v>
      </c>
      <c r="CL17" s="639">
        <f>TotPay!I206</f>
        <v>0</v>
      </c>
      <c r="CM17" s="640"/>
      <c r="CN17" s="640">
        <f>TotPay!J206</f>
        <v>0</v>
      </c>
      <c r="CO17" s="640"/>
      <c r="CP17" s="641">
        <f>TotPay!K206</f>
        <v>0</v>
      </c>
      <c r="CQ17" s="642"/>
      <c r="CR17" s="26">
        <v>11</v>
      </c>
      <c r="CS17" s="720">
        <f>TotEquip!B8</f>
        <v>0</v>
      </c>
      <c r="CT17" s="721"/>
      <c r="CU17" s="721"/>
      <c r="CV17" s="721"/>
      <c r="CW17" s="721"/>
      <c r="CX17" s="721"/>
      <c r="CY17" s="722"/>
      <c r="CZ17" s="729">
        <f>TotEquip!C8</f>
        <v>0</v>
      </c>
      <c r="DA17" s="730"/>
      <c r="DB17" s="729">
        <f>TotEquip!D8</f>
        <v>0</v>
      </c>
      <c r="DC17" s="730"/>
      <c r="DD17" s="729">
        <f>TotEquip!E8</f>
        <v>0</v>
      </c>
      <c r="DE17" s="731"/>
      <c r="DF17" s="731"/>
      <c r="DG17" s="731"/>
      <c r="DH17" s="731"/>
      <c r="DI17" s="731"/>
      <c r="DJ17" s="732"/>
      <c r="DK17" s="26">
        <v>59</v>
      </c>
      <c r="DL17" s="720">
        <f>TotEquip!B51</f>
        <v>0</v>
      </c>
      <c r="DM17" s="721"/>
      <c r="DN17" s="721"/>
      <c r="DO17" s="721"/>
      <c r="DP17" s="721"/>
      <c r="DQ17" s="721"/>
      <c r="DR17" s="722"/>
      <c r="DS17" s="729">
        <f>TotEquip!C51</f>
        <v>0</v>
      </c>
      <c r="DT17" s="730"/>
      <c r="DU17" s="729">
        <f>TotEquip!D51</f>
        <v>0</v>
      </c>
      <c r="DV17" s="730"/>
      <c r="DW17" s="729">
        <f>TotEquip!E51</f>
        <v>0</v>
      </c>
      <c r="DX17" s="731"/>
      <c r="DY17" s="731"/>
      <c r="DZ17" s="731"/>
      <c r="EA17" s="731"/>
      <c r="EB17" s="731"/>
      <c r="EC17" s="732"/>
      <c r="ED17" s="26">
        <v>107</v>
      </c>
      <c r="EE17" s="720">
        <f>TotEquip!B99</f>
        <v>0</v>
      </c>
      <c r="EF17" s="721"/>
      <c r="EG17" s="721"/>
      <c r="EH17" s="721"/>
      <c r="EI17" s="721"/>
      <c r="EJ17" s="721"/>
      <c r="EK17" s="722"/>
      <c r="EL17" s="729">
        <f>TotEquip!C99</f>
        <v>0</v>
      </c>
      <c r="EM17" s="730"/>
      <c r="EN17" s="729">
        <f>TotEquip!D99</f>
        <v>0</v>
      </c>
      <c r="EO17" s="730"/>
      <c r="EP17" s="729">
        <f>TotEquip!E99</f>
        <v>0</v>
      </c>
      <c r="EQ17" s="731"/>
      <c r="ER17" s="731"/>
      <c r="ES17" s="731"/>
      <c r="ET17" s="731"/>
      <c r="EU17" s="731"/>
      <c r="EV17" s="732"/>
    </row>
    <row r="18" spans="1:152" x14ac:dyDescent="0.25">
      <c r="A18" s="26">
        <v>12</v>
      </c>
      <c r="B18" s="720">
        <f>TotPay!C15</f>
        <v>0</v>
      </c>
      <c r="C18" s="721"/>
      <c r="D18" s="721"/>
      <c r="E18" s="721"/>
      <c r="F18" s="721"/>
      <c r="G18" s="722"/>
      <c r="H18" s="28">
        <f>IF(TotPay!A15=1,"Y",0)</f>
        <v>0</v>
      </c>
      <c r="I18" s="637">
        <f>TotPay!D15</f>
        <v>0</v>
      </c>
      <c r="J18" s="638"/>
      <c r="K18" s="128">
        <f>IF(TotPay!E15&gt;0.9,"Y",0)</f>
        <v>0</v>
      </c>
      <c r="L18" s="59">
        <f>TotPay!G15</f>
        <v>0</v>
      </c>
      <c r="M18" s="28">
        <f>IF(TotPay!H15&gt;0,"Y",0)</f>
        <v>0</v>
      </c>
      <c r="N18" s="639">
        <f>TotPay!I15</f>
        <v>0</v>
      </c>
      <c r="O18" s="640"/>
      <c r="P18" s="640">
        <f>TotPay!J15</f>
        <v>0</v>
      </c>
      <c r="Q18" s="640"/>
      <c r="R18" s="641">
        <f>TotPay!K15</f>
        <v>0</v>
      </c>
      <c r="S18" s="642"/>
      <c r="T18" s="26">
        <v>60</v>
      </c>
      <c r="U18" s="720">
        <f>TotPay!C63</f>
        <v>0</v>
      </c>
      <c r="V18" s="721"/>
      <c r="W18" s="721"/>
      <c r="X18" s="721"/>
      <c r="Y18" s="721"/>
      <c r="Z18" s="722"/>
      <c r="AA18" s="28">
        <f>IF(TotPay!A63=1,"Y",0)</f>
        <v>0</v>
      </c>
      <c r="AB18" s="637">
        <f>TotPay!D63</f>
        <v>0</v>
      </c>
      <c r="AC18" s="638"/>
      <c r="AD18" s="94">
        <f>IF(TotPay!E63&gt;0.9,"Y",0)</f>
        <v>0</v>
      </c>
      <c r="AE18" s="59">
        <f>TotPay!G63</f>
        <v>0</v>
      </c>
      <c r="AF18" s="28">
        <f>IF(TotPay!H63&gt;0,"Y",0)</f>
        <v>0</v>
      </c>
      <c r="AG18" s="639">
        <f>TotPay!I63</f>
        <v>0</v>
      </c>
      <c r="AH18" s="640"/>
      <c r="AI18" s="640">
        <f>TotPay!J63</f>
        <v>0</v>
      </c>
      <c r="AJ18" s="640"/>
      <c r="AK18" s="641">
        <f>TotPay!K63</f>
        <v>0</v>
      </c>
      <c r="AL18" s="642"/>
      <c r="AM18" s="26">
        <v>108</v>
      </c>
      <c r="AN18" s="720">
        <f>TotPay!C111</f>
        <v>0</v>
      </c>
      <c r="AO18" s="721"/>
      <c r="AP18" s="721"/>
      <c r="AQ18" s="721"/>
      <c r="AR18" s="721"/>
      <c r="AS18" s="722"/>
      <c r="AT18" s="28">
        <f>IF(TotPay!A111=1,"Y",0)</f>
        <v>0</v>
      </c>
      <c r="AU18" s="637">
        <f>TotPay!D111</f>
        <v>0</v>
      </c>
      <c r="AV18" s="638"/>
      <c r="AW18" s="94">
        <f>IF(TotPay!E111&gt;0.9,"Y",0)</f>
        <v>0</v>
      </c>
      <c r="AX18" s="59">
        <f>TotPay!G111</f>
        <v>0</v>
      </c>
      <c r="AY18" s="28">
        <f>IF(TotPay!H111&gt;0,"Y",0)</f>
        <v>0</v>
      </c>
      <c r="AZ18" s="639">
        <f>TotPay!I111</f>
        <v>0</v>
      </c>
      <c r="BA18" s="640"/>
      <c r="BB18" s="640">
        <f>TotPay!J111</f>
        <v>0</v>
      </c>
      <c r="BC18" s="640"/>
      <c r="BD18" s="641">
        <f>TotPay!K111</f>
        <v>0</v>
      </c>
      <c r="BE18" s="642"/>
      <c r="BF18" s="26">
        <v>156</v>
      </c>
      <c r="BG18" s="635">
        <f>TotPay!C159</f>
        <v>0</v>
      </c>
      <c r="BH18" s="636"/>
      <c r="BI18" s="636"/>
      <c r="BJ18" s="636"/>
      <c r="BK18" s="636"/>
      <c r="BL18" s="636"/>
      <c r="BM18" s="28">
        <f>IF(TotPay!A159=1,"Y",0)</f>
        <v>0</v>
      </c>
      <c r="BN18" s="637">
        <f>TotPay!D159</f>
        <v>0</v>
      </c>
      <c r="BO18" s="638"/>
      <c r="BP18" s="94">
        <f>IF(TotPay!E159&gt;0.9,"Y",0)</f>
        <v>0</v>
      </c>
      <c r="BQ18" s="59">
        <f>TotPay!G159</f>
        <v>0</v>
      </c>
      <c r="BR18" s="28">
        <f>IF(TotPay!H159&gt;0,"Y",0)</f>
        <v>0</v>
      </c>
      <c r="BS18" s="639">
        <f>TotPay!I159</f>
        <v>0</v>
      </c>
      <c r="BT18" s="640"/>
      <c r="BU18" s="640">
        <f>TotPay!J159</f>
        <v>0</v>
      </c>
      <c r="BV18" s="640"/>
      <c r="BW18" s="641">
        <f>TotPay!K159</f>
        <v>0</v>
      </c>
      <c r="BX18" s="642"/>
      <c r="BY18" s="26">
        <v>204</v>
      </c>
      <c r="BZ18" s="635">
        <f>TotPay!C207</f>
        <v>0</v>
      </c>
      <c r="CA18" s="636"/>
      <c r="CB18" s="636"/>
      <c r="CC18" s="636"/>
      <c r="CD18" s="636"/>
      <c r="CE18" s="636"/>
      <c r="CF18" s="28">
        <f>IF(TotPay!A207=1,"Y",0)</f>
        <v>0</v>
      </c>
      <c r="CG18" s="637">
        <f>TotPay!D207</f>
        <v>0</v>
      </c>
      <c r="CH18" s="638"/>
      <c r="CI18" s="94">
        <f>IF(TotPay!E207&gt;0.9,"Y",0)</f>
        <v>0</v>
      </c>
      <c r="CJ18" s="59">
        <f>TotPay!G207</f>
        <v>0</v>
      </c>
      <c r="CK18" s="28">
        <f>IF(TotPay!H207&gt;0,"Y",0)</f>
        <v>0</v>
      </c>
      <c r="CL18" s="639">
        <f>TotPay!I207</f>
        <v>0</v>
      </c>
      <c r="CM18" s="640"/>
      <c r="CN18" s="640">
        <f>TotPay!J207</f>
        <v>0</v>
      </c>
      <c r="CO18" s="640"/>
      <c r="CP18" s="641">
        <f>TotPay!K207</f>
        <v>0</v>
      </c>
      <c r="CQ18" s="642"/>
      <c r="CR18" s="26">
        <v>12</v>
      </c>
      <c r="CS18" s="720" t="e">
        <f>TotEquip!#REF!</f>
        <v>#REF!</v>
      </c>
      <c r="CT18" s="721"/>
      <c r="CU18" s="721"/>
      <c r="CV18" s="721"/>
      <c r="CW18" s="721"/>
      <c r="CX18" s="721"/>
      <c r="CY18" s="722"/>
      <c r="CZ18" s="729" t="e">
        <f>TotEquip!#REF!</f>
        <v>#REF!</v>
      </c>
      <c r="DA18" s="730"/>
      <c r="DB18" s="729" t="e">
        <f>TotEquip!#REF!</f>
        <v>#REF!</v>
      </c>
      <c r="DC18" s="730"/>
      <c r="DD18" s="729" t="e">
        <f>TotEquip!#REF!</f>
        <v>#REF!</v>
      </c>
      <c r="DE18" s="731"/>
      <c r="DF18" s="731"/>
      <c r="DG18" s="731"/>
      <c r="DH18" s="731"/>
      <c r="DI18" s="731"/>
      <c r="DJ18" s="732"/>
      <c r="DK18" s="26">
        <v>60</v>
      </c>
      <c r="DL18" s="720">
        <f>TotEquip!B52</f>
        <v>0</v>
      </c>
      <c r="DM18" s="721"/>
      <c r="DN18" s="721"/>
      <c r="DO18" s="721"/>
      <c r="DP18" s="721"/>
      <c r="DQ18" s="721"/>
      <c r="DR18" s="722"/>
      <c r="DS18" s="729">
        <f>TotEquip!C52</f>
        <v>0</v>
      </c>
      <c r="DT18" s="730"/>
      <c r="DU18" s="729">
        <f>TotEquip!D52</f>
        <v>0</v>
      </c>
      <c r="DV18" s="730"/>
      <c r="DW18" s="729">
        <f>TotEquip!E52</f>
        <v>0</v>
      </c>
      <c r="DX18" s="731"/>
      <c r="DY18" s="731"/>
      <c r="DZ18" s="731"/>
      <c r="EA18" s="731"/>
      <c r="EB18" s="731"/>
      <c r="EC18" s="732"/>
      <c r="ED18" s="26">
        <v>108</v>
      </c>
      <c r="EE18" s="720">
        <f>TotEquip!B100</f>
        <v>0</v>
      </c>
      <c r="EF18" s="721"/>
      <c r="EG18" s="721"/>
      <c r="EH18" s="721"/>
      <c r="EI18" s="721"/>
      <c r="EJ18" s="721"/>
      <c r="EK18" s="722"/>
      <c r="EL18" s="729">
        <f>TotEquip!C100</f>
        <v>0</v>
      </c>
      <c r="EM18" s="730"/>
      <c r="EN18" s="729">
        <f>TotEquip!D100</f>
        <v>0</v>
      </c>
      <c r="EO18" s="730"/>
      <c r="EP18" s="729">
        <f>TotEquip!E100</f>
        <v>0</v>
      </c>
      <c r="EQ18" s="731"/>
      <c r="ER18" s="731"/>
      <c r="ES18" s="731"/>
      <c r="ET18" s="731"/>
      <c r="EU18" s="731"/>
      <c r="EV18" s="732"/>
    </row>
    <row r="19" spans="1:152" x14ac:dyDescent="0.25">
      <c r="A19" s="26">
        <v>13</v>
      </c>
      <c r="B19" s="720">
        <f>TotPay!C16</f>
        <v>0</v>
      </c>
      <c r="C19" s="721"/>
      <c r="D19" s="721"/>
      <c r="E19" s="721"/>
      <c r="F19" s="721"/>
      <c r="G19" s="722"/>
      <c r="H19" s="28">
        <f>IF(TotPay!A16=1,"Y",0)</f>
        <v>0</v>
      </c>
      <c r="I19" s="637">
        <f>TotPay!D16</f>
        <v>0</v>
      </c>
      <c r="J19" s="638"/>
      <c r="K19" s="128">
        <f>IF(TotPay!E16&gt;0.9,"Y",0)</f>
        <v>0</v>
      </c>
      <c r="L19" s="59">
        <f>TotPay!G16</f>
        <v>0</v>
      </c>
      <c r="M19" s="28">
        <f>IF(TotPay!H16&gt;0,"Y",0)</f>
        <v>0</v>
      </c>
      <c r="N19" s="639">
        <f>TotPay!I16</f>
        <v>0</v>
      </c>
      <c r="O19" s="640"/>
      <c r="P19" s="640">
        <f>TotPay!J16</f>
        <v>0</v>
      </c>
      <c r="Q19" s="640"/>
      <c r="R19" s="641">
        <f>TotPay!K16</f>
        <v>0</v>
      </c>
      <c r="S19" s="642"/>
      <c r="T19" s="26">
        <v>61</v>
      </c>
      <c r="U19" s="720">
        <f>TotPay!C64</f>
        <v>0</v>
      </c>
      <c r="V19" s="721"/>
      <c r="W19" s="721"/>
      <c r="X19" s="721"/>
      <c r="Y19" s="721"/>
      <c r="Z19" s="722"/>
      <c r="AA19" s="28">
        <f>IF(TotPay!A64=1,"Y",0)</f>
        <v>0</v>
      </c>
      <c r="AB19" s="637">
        <f>TotPay!D64</f>
        <v>0</v>
      </c>
      <c r="AC19" s="638"/>
      <c r="AD19" s="94">
        <f>IF(TotPay!E64&gt;0.9,"Y",0)</f>
        <v>0</v>
      </c>
      <c r="AE19" s="59">
        <f>TotPay!G64</f>
        <v>0</v>
      </c>
      <c r="AF19" s="28">
        <f>IF(TotPay!H64&gt;0,"Y",0)</f>
        <v>0</v>
      </c>
      <c r="AG19" s="639">
        <f>TotPay!I64</f>
        <v>0</v>
      </c>
      <c r="AH19" s="640"/>
      <c r="AI19" s="640">
        <f>TotPay!J64</f>
        <v>0</v>
      </c>
      <c r="AJ19" s="640"/>
      <c r="AK19" s="641">
        <f>TotPay!K64</f>
        <v>0</v>
      </c>
      <c r="AL19" s="642"/>
      <c r="AM19" s="26">
        <v>109</v>
      </c>
      <c r="AN19" s="720">
        <f>TotPay!C112</f>
        <v>0</v>
      </c>
      <c r="AO19" s="721"/>
      <c r="AP19" s="721"/>
      <c r="AQ19" s="721"/>
      <c r="AR19" s="721"/>
      <c r="AS19" s="722"/>
      <c r="AT19" s="28">
        <f>IF(TotPay!A112=1,"Y",0)</f>
        <v>0</v>
      </c>
      <c r="AU19" s="637">
        <f>TotPay!D112</f>
        <v>0</v>
      </c>
      <c r="AV19" s="638"/>
      <c r="AW19" s="94">
        <f>IF(TotPay!E112&gt;0.9,"Y",0)</f>
        <v>0</v>
      </c>
      <c r="AX19" s="59">
        <f>TotPay!G112</f>
        <v>0</v>
      </c>
      <c r="AY19" s="28">
        <f>IF(TotPay!H112&gt;0,"Y",0)</f>
        <v>0</v>
      </c>
      <c r="AZ19" s="639">
        <f>TotPay!I112</f>
        <v>0</v>
      </c>
      <c r="BA19" s="640"/>
      <c r="BB19" s="640">
        <f>TotPay!J112</f>
        <v>0</v>
      </c>
      <c r="BC19" s="640"/>
      <c r="BD19" s="641">
        <f>TotPay!K112</f>
        <v>0</v>
      </c>
      <c r="BE19" s="642"/>
      <c r="BF19" s="26">
        <v>157</v>
      </c>
      <c r="BG19" s="635">
        <f>TotPay!C160</f>
        <v>0</v>
      </c>
      <c r="BH19" s="636"/>
      <c r="BI19" s="636"/>
      <c r="BJ19" s="636"/>
      <c r="BK19" s="636"/>
      <c r="BL19" s="636"/>
      <c r="BM19" s="28">
        <f>IF(TotPay!A160=1,"Y",0)</f>
        <v>0</v>
      </c>
      <c r="BN19" s="637">
        <f>TotPay!D160</f>
        <v>0</v>
      </c>
      <c r="BO19" s="638"/>
      <c r="BP19" s="94">
        <f>IF(TotPay!E160&gt;0.9,"Y",0)</f>
        <v>0</v>
      </c>
      <c r="BQ19" s="59">
        <f>TotPay!G160</f>
        <v>0</v>
      </c>
      <c r="BR19" s="28">
        <f>IF(TotPay!H160&gt;0,"Y",0)</f>
        <v>0</v>
      </c>
      <c r="BS19" s="639">
        <f>TotPay!I160</f>
        <v>0</v>
      </c>
      <c r="BT19" s="640"/>
      <c r="BU19" s="640">
        <f>TotPay!J160</f>
        <v>0</v>
      </c>
      <c r="BV19" s="640"/>
      <c r="BW19" s="641">
        <f>TotPay!K160</f>
        <v>0</v>
      </c>
      <c r="BX19" s="642"/>
      <c r="BY19" s="26">
        <v>205</v>
      </c>
      <c r="BZ19" s="635">
        <f>TotPay!C208</f>
        <v>0</v>
      </c>
      <c r="CA19" s="636"/>
      <c r="CB19" s="636"/>
      <c r="CC19" s="636"/>
      <c r="CD19" s="636"/>
      <c r="CE19" s="636"/>
      <c r="CF19" s="28">
        <f>IF(TotPay!A208=1,"Y",0)</f>
        <v>0</v>
      </c>
      <c r="CG19" s="637">
        <f>TotPay!D208</f>
        <v>0</v>
      </c>
      <c r="CH19" s="638"/>
      <c r="CI19" s="94">
        <f>IF(TotPay!E208&gt;0.9,"Y",0)</f>
        <v>0</v>
      </c>
      <c r="CJ19" s="59">
        <f>TotPay!G208</f>
        <v>0</v>
      </c>
      <c r="CK19" s="28">
        <f>IF(TotPay!H208&gt;0,"Y",0)</f>
        <v>0</v>
      </c>
      <c r="CL19" s="639">
        <f>TotPay!I208</f>
        <v>0</v>
      </c>
      <c r="CM19" s="640"/>
      <c r="CN19" s="640">
        <f>TotPay!J208</f>
        <v>0</v>
      </c>
      <c r="CO19" s="640"/>
      <c r="CP19" s="641">
        <f>TotPay!K208</f>
        <v>0</v>
      </c>
      <c r="CQ19" s="642"/>
      <c r="CR19" s="26">
        <v>13</v>
      </c>
      <c r="CS19" s="720" t="e">
        <f>TotEquip!#REF!</f>
        <v>#REF!</v>
      </c>
      <c r="CT19" s="721"/>
      <c r="CU19" s="721"/>
      <c r="CV19" s="721"/>
      <c r="CW19" s="721"/>
      <c r="CX19" s="721"/>
      <c r="CY19" s="722"/>
      <c r="CZ19" s="729" t="e">
        <f>TotEquip!#REF!</f>
        <v>#REF!</v>
      </c>
      <c r="DA19" s="730"/>
      <c r="DB19" s="729" t="e">
        <f>TotEquip!#REF!</f>
        <v>#REF!</v>
      </c>
      <c r="DC19" s="730"/>
      <c r="DD19" s="729" t="e">
        <f>TotEquip!#REF!</f>
        <v>#REF!</v>
      </c>
      <c r="DE19" s="731"/>
      <c r="DF19" s="731"/>
      <c r="DG19" s="731"/>
      <c r="DH19" s="731"/>
      <c r="DI19" s="731"/>
      <c r="DJ19" s="732"/>
      <c r="DK19" s="26">
        <v>61</v>
      </c>
      <c r="DL19" s="720">
        <f>TotEquip!B53</f>
        <v>0</v>
      </c>
      <c r="DM19" s="721"/>
      <c r="DN19" s="721"/>
      <c r="DO19" s="721"/>
      <c r="DP19" s="721"/>
      <c r="DQ19" s="721"/>
      <c r="DR19" s="722"/>
      <c r="DS19" s="729">
        <f>TotEquip!C53</f>
        <v>0</v>
      </c>
      <c r="DT19" s="730"/>
      <c r="DU19" s="729">
        <f>TotEquip!D53</f>
        <v>0</v>
      </c>
      <c r="DV19" s="730"/>
      <c r="DW19" s="729">
        <f>TotEquip!E53</f>
        <v>0</v>
      </c>
      <c r="DX19" s="731"/>
      <c r="DY19" s="731"/>
      <c r="DZ19" s="731"/>
      <c r="EA19" s="731"/>
      <c r="EB19" s="731"/>
      <c r="EC19" s="732"/>
      <c r="ED19" s="26">
        <v>109</v>
      </c>
      <c r="EE19" s="720">
        <f>TotEquip!B101</f>
        <v>0</v>
      </c>
      <c r="EF19" s="721"/>
      <c r="EG19" s="721"/>
      <c r="EH19" s="721"/>
      <c r="EI19" s="721"/>
      <c r="EJ19" s="721"/>
      <c r="EK19" s="722"/>
      <c r="EL19" s="729">
        <f>TotEquip!C101</f>
        <v>0</v>
      </c>
      <c r="EM19" s="730"/>
      <c r="EN19" s="729">
        <f>TotEquip!D101</f>
        <v>0</v>
      </c>
      <c r="EO19" s="730"/>
      <c r="EP19" s="729">
        <f>TotEquip!E101</f>
        <v>0</v>
      </c>
      <c r="EQ19" s="731"/>
      <c r="ER19" s="731"/>
      <c r="ES19" s="731"/>
      <c r="ET19" s="731"/>
      <c r="EU19" s="731"/>
      <c r="EV19" s="732"/>
    </row>
    <row r="20" spans="1:152" x14ac:dyDescent="0.25">
      <c r="A20" s="26">
        <v>14</v>
      </c>
      <c r="B20" s="720">
        <f>TotPay!C17</f>
        <v>0</v>
      </c>
      <c r="C20" s="721"/>
      <c r="D20" s="721"/>
      <c r="E20" s="721"/>
      <c r="F20" s="721"/>
      <c r="G20" s="722"/>
      <c r="H20" s="28">
        <f>IF(TotPay!A17=1,"Y",0)</f>
        <v>0</v>
      </c>
      <c r="I20" s="637">
        <f>TotPay!D17</f>
        <v>0</v>
      </c>
      <c r="J20" s="638"/>
      <c r="K20" s="128">
        <f>IF(TotPay!E17&gt;0.9,"Y",0)</f>
        <v>0</v>
      </c>
      <c r="L20" s="59">
        <f>TotPay!G17</f>
        <v>0</v>
      </c>
      <c r="M20" s="28">
        <f>IF(TotPay!H17&gt;0,"Y",0)</f>
        <v>0</v>
      </c>
      <c r="N20" s="639">
        <f>TotPay!I17</f>
        <v>0</v>
      </c>
      <c r="O20" s="640"/>
      <c r="P20" s="640">
        <f>TotPay!J17</f>
        <v>0</v>
      </c>
      <c r="Q20" s="640"/>
      <c r="R20" s="641">
        <f>TotPay!K17</f>
        <v>0</v>
      </c>
      <c r="S20" s="642"/>
      <c r="T20" s="26">
        <v>62</v>
      </c>
      <c r="U20" s="720">
        <f>TotPay!C65</f>
        <v>0</v>
      </c>
      <c r="V20" s="721"/>
      <c r="W20" s="721"/>
      <c r="X20" s="721"/>
      <c r="Y20" s="721"/>
      <c r="Z20" s="722"/>
      <c r="AA20" s="28">
        <f>IF(TotPay!A65=1,"Y",0)</f>
        <v>0</v>
      </c>
      <c r="AB20" s="637">
        <f>TotPay!D65</f>
        <v>0</v>
      </c>
      <c r="AC20" s="638"/>
      <c r="AD20" s="94">
        <f>IF(TotPay!E65&gt;0.9,"Y",0)</f>
        <v>0</v>
      </c>
      <c r="AE20" s="59">
        <f>TotPay!G65</f>
        <v>0</v>
      </c>
      <c r="AF20" s="28">
        <f>IF(TotPay!H65&gt;0,"Y",0)</f>
        <v>0</v>
      </c>
      <c r="AG20" s="639">
        <f>TotPay!I65</f>
        <v>0</v>
      </c>
      <c r="AH20" s="640"/>
      <c r="AI20" s="640">
        <f>TotPay!J65</f>
        <v>0</v>
      </c>
      <c r="AJ20" s="640"/>
      <c r="AK20" s="641">
        <f>TotPay!K65</f>
        <v>0</v>
      </c>
      <c r="AL20" s="642"/>
      <c r="AM20" s="26">
        <v>110</v>
      </c>
      <c r="AN20" s="720">
        <f>TotPay!C113</f>
        <v>0</v>
      </c>
      <c r="AO20" s="721"/>
      <c r="AP20" s="721"/>
      <c r="AQ20" s="721"/>
      <c r="AR20" s="721"/>
      <c r="AS20" s="722"/>
      <c r="AT20" s="28">
        <f>IF(TotPay!A113=1,"Y",0)</f>
        <v>0</v>
      </c>
      <c r="AU20" s="637">
        <f>TotPay!D113</f>
        <v>0</v>
      </c>
      <c r="AV20" s="638"/>
      <c r="AW20" s="94">
        <f>IF(TotPay!E113&gt;0.9,"Y",0)</f>
        <v>0</v>
      </c>
      <c r="AX20" s="59">
        <f>TotPay!G113</f>
        <v>0</v>
      </c>
      <c r="AY20" s="28">
        <f>IF(TotPay!H113&gt;0,"Y",0)</f>
        <v>0</v>
      </c>
      <c r="AZ20" s="639">
        <f>TotPay!I113</f>
        <v>0</v>
      </c>
      <c r="BA20" s="640"/>
      <c r="BB20" s="640">
        <f>TotPay!J113</f>
        <v>0</v>
      </c>
      <c r="BC20" s="640"/>
      <c r="BD20" s="641">
        <f>TotPay!K113</f>
        <v>0</v>
      </c>
      <c r="BE20" s="642"/>
      <c r="BF20" s="26">
        <v>158</v>
      </c>
      <c r="BG20" s="635">
        <f>TotPay!C161</f>
        <v>0</v>
      </c>
      <c r="BH20" s="636"/>
      <c r="BI20" s="636"/>
      <c r="BJ20" s="636"/>
      <c r="BK20" s="636"/>
      <c r="BL20" s="636"/>
      <c r="BM20" s="28">
        <f>IF(TotPay!A161=1,"Y",0)</f>
        <v>0</v>
      </c>
      <c r="BN20" s="637">
        <f>TotPay!D161</f>
        <v>0</v>
      </c>
      <c r="BO20" s="638"/>
      <c r="BP20" s="94">
        <f>IF(TotPay!E161&gt;0.9,"Y",0)</f>
        <v>0</v>
      </c>
      <c r="BQ20" s="59">
        <f>TotPay!G161</f>
        <v>0</v>
      </c>
      <c r="BR20" s="28">
        <f>IF(TotPay!H161&gt;0,"Y",0)</f>
        <v>0</v>
      </c>
      <c r="BS20" s="639">
        <f>TotPay!I161</f>
        <v>0</v>
      </c>
      <c r="BT20" s="640"/>
      <c r="BU20" s="640">
        <f>TotPay!J161</f>
        <v>0</v>
      </c>
      <c r="BV20" s="640"/>
      <c r="BW20" s="641">
        <f>TotPay!K161</f>
        <v>0</v>
      </c>
      <c r="BX20" s="642"/>
      <c r="BY20" s="26">
        <v>206</v>
      </c>
      <c r="BZ20" s="635">
        <f>TotPay!C209</f>
        <v>0</v>
      </c>
      <c r="CA20" s="636"/>
      <c r="CB20" s="636"/>
      <c r="CC20" s="636"/>
      <c r="CD20" s="636"/>
      <c r="CE20" s="636"/>
      <c r="CF20" s="28">
        <f>IF(TotPay!A209=1,"Y",0)</f>
        <v>0</v>
      </c>
      <c r="CG20" s="637">
        <f>TotPay!D209</f>
        <v>0</v>
      </c>
      <c r="CH20" s="638"/>
      <c r="CI20" s="94">
        <f>IF(TotPay!E209&gt;0.9,"Y",0)</f>
        <v>0</v>
      </c>
      <c r="CJ20" s="59">
        <f>TotPay!G209</f>
        <v>0</v>
      </c>
      <c r="CK20" s="28">
        <f>IF(TotPay!H209&gt;0,"Y",0)</f>
        <v>0</v>
      </c>
      <c r="CL20" s="639">
        <f>TotPay!I209</f>
        <v>0</v>
      </c>
      <c r="CM20" s="640"/>
      <c r="CN20" s="640">
        <f>TotPay!J209</f>
        <v>0</v>
      </c>
      <c r="CO20" s="640"/>
      <c r="CP20" s="641">
        <f>TotPay!K209</f>
        <v>0</v>
      </c>
      <c r="CQ20" s="642"/>
      <c r="CR20" s="26">
        <v>14</v>
      </c>
      <c r="CS20" s="720" t="e">
        <f>TotEquip!#REF!</f>
        <v>#REF!</v>
      </c>
      <c r="CT20" s="721"/>
      <c r="CU20" s="721"/>
      <c r="CV20" s="721"/>
      <c r="CW20" s="721"/>
      <c r="CX20" s="721"/>
      <c r="CY20" s="722"/>
      <c r="CZ20" s="729" t="e">
        <f>TotEquip!#REF!</f>
        <v>#REF!</v>
      </c>
      <c r="DA20" s="730"/>
      <c r="DB20" s="729" t="e">
        <f>TotEquip!#REF!</f>
        <v>#REF!</v>
      </c>
      <c r="DC20" s="730"/>
      <c r="DD20" s="729" t="e">
        <f>TotEquip!#REF!</f>
        <v>#REF!</v>
      </c>
      <c r="DE20" s="731"/>
      <c r="DF20" s="731"/>
      <c r="DG20" s="731"/>
      <c r="DH20" s="731"/>
      <c r="DI20" s="731"/>
      <c r="DJ20" s="732"/>
      <c r="DK20" s="26">
        <v>62</v>
      </c>
      <c r="DL20" s="720">
        <f>TotEquip!B54</f>
        <v>0</v>
      </c>
      <c r="DM20" s="721"/>
      <c r="DN20" s="721"/>
      <c r="DO20" s="721"/>
      <c r="DP20" s="721"/>
      <c r="DQ20" s="721"/>
      <c r="DR20" s="722"/>
      <c r="DS20" s="729">
        <f>TotEquip!C54</f>
        <v>0</v>
      </c>
      <c r="DT20" s="730"/>
      <c r="DU20" s="729">
        <f>TotEquip!D54</f>
        <v>0</v>
      </c>
      <c r="DV20" s="730"/>
      <c r="DW20" s="729">
        <f>TotEquip!E54</f>
        <v>0</v>
      </c>
      <c r="DX20" s="731"/>
      <c r="DY20" s="731"/>
      <c r="DZ20" s="731"/>
      <c r="EA20" s="731"/>
      <c r="EB20" s="731"/>
      <c r="EC20" s="732"/>
      <c r="ED20" s="26">
        <v>110</v>
      </c>
      <c r="EE20" s="720">
        <f>TotEquip!B102</f>
        <v>0</v>
      </c>
      <c r="EF20" s="721"/>
      <c r="EG20" s="721"/>
      <c r="EH20" s="721"/>
      <c r="EI20" s="721"/>
      <c r="EJ20" s="721"/>
      <c r="EK20" s="722"/>
      <c r="EL20" s="729">
        <f>TotEquip!C102</f>
        <v>0</v>
      </c>
      <c r="EM20" s="730"/>
      <c r="EN20" s="729">
        <f>TotEquip!D102</f>
        <v>0</v>
      </c>
      <c r="EO20" s="730"/>
      <c r="EP20" s="729">
        <f>TotEquip!E102</f>
        <v>0</v>
      </c>
      <c r="EQ20" s="731"/>
      <c r="ER20" s="731"/>
      <c r="ES20" s="731"/>
      <c r="ET20" s="731"/>
      <c r="EU20" s="731"/>
      <c r="EV20" s="732"/>
    </row>
    <row r="21" spans="1:152" x14ac:dyDescent="0.25">
      <c r="A21" s="26">
        <v>15</v>
      </c>
      <c r="B21" s="720">
        <f>TotPay!C18</f>
        <v>0</v>
      </c>
      <c r="C21" s="721"/>
      <c r="D21" s="721"/>
      <c r="E21" s="721"/>
      <c r="F21" s="721"/>
      <c r="G21" s="722"/>
      <c r="H21" s="28">
        <f>IF(TotPay!A18=1,"Y",0)</f>
        <v>0</v>
      </c>
      <c r="I21" s="637">
        <f>TotPay!D18</f>
        <v>0</v>
      </c>
      <c r="J21" s="638"/>
      <c r="K21" s="128">
        <f>IF(TotPay!E18&gt;0.9,"Y",0)</f>
        <v>0</v>
      </c>
      <c r="L21" s="59">
        <f>TotPay!G18</f>
        <v>0</v>
      </c>
      <c r="M21" s="28">
        <f>IF(TotPay!H18&gt;0,"Y",0)</f>
        <v>0</v>
      </c>
      <c r="N21" s="639">
        <f>TotPay!I18</f>
        <v>0</v>
      </c>
      <c r="O21" s="640"/>
      <c r="P21" s="640">
        <f>TotPay!J18</f>
        <v>0</v>
      </c>
      <c r="Q21" s="640"/>
      <c r="R21" s="641">
        <f>TotPay!K18</f>
        <v>0</v>
      </c>
      <c r="S21" s="642"/>
      <c r="T21" s="26">
        <v>63</v>
      </c>
      <c r="U21" s="720">
        <f>TotPay!C66</f>
        <v>0</v>
      </c>
      <c r="V21" s="721"/>
      <c r="W21" s="721"/>
      <c r="X21" s="721"/>
      <c r="Y21" s="721"/>
      <c r="Z21" s="722"/>
      <c r="AA21" s="28">
        <f>IF(TotPay!A66=1,"Y",0)</f>
        <v>0</v>
      </c>
      <c r="AB21" s="637">
        <f>TotPay!D66</f>
        <v>0</v>
      </c>
      <c r="AC21" s="638"/>
      <c r="AD21" s="94">
        <f>IF(TotPay!E66&gt;0.9,"Y",0)</f>
        <v>0</v>
      </c>
      <c r="AE21" s="59">
        <f>TotPay!G66</f>
        <v>0</v>
      </c>
      <c r="AF21" s="28">
        <f>IF(TotPay!H66&gt;0,"Y",0)</f>
        <v>0</v>
      </c>
      <c r="AG21" s="639">
        <f>TotPay!I66</f>
        <v>0</v>
      </c>
      <c r="AH21" s="640"/>
      <c r="AI21" s="640">
        <f>TotPay!J66</f>
        <v>0</v>
      </c>
      <c r="AJ21" s="640"/>
      <c r="AK21" s="641">
        <f>TotPay!K66</f>
        <v>0</v>
      </c>
      <c r="AL21" s="642"/>
      <c r="AM21" s="26">
        <v>111</v>
      </c>
      <c r="AN21" s="720">
        <f>TotPay!C114</f>
        <v>0</v>
      </c>
      <c r="AO21" s="721"/>
      <c r="AP21" s="721"/>
      <c r="AQ21" s="721"/>
      <c r="AR21" s="721"/>
      <c r="AS21" s="722"/>
      <c r="AT21" s="28">
        <f>IF(TotPay!A114=1,"Y",0)</f>
        <v>0</v>
      </c>
      <c r="AU21" s="637">
        <f>TotPay!D114</f>
        <v>0</v>
      </c>
      <c r="AV21" s="638"/>
      <c r="AW21" s="94">
        <f>IF(TotPay!E114&gt;0.9,"Y",0)</f>
        <v>0</v>
      </c>
      <c r="AX21" s="59">
        <f>TotPay!G114</f>
        <v>0</v>
      </c>
      <c r="AY21" s="28">
        <f>IF(TotPay!H114&gt;0,"Y",0)</f>
        <v>0</v>
      </c>
      <c r="AZ21" s="639">
        <f>TotPay!I114</f>
        <v>0</v>
      </c>
      <c r="BA21" s="640"/>
      <c r="BB21" s="640">
        <f>TotPay!J114</f>
        <v>0</v>
      </c>
      <c r="BC21" s="640"/>
      <c r="BD21" s="641">
        <f>TotPay!K114</f>
        <v>0</v>
      </c>
      <c r="BE21" s="642"/>
      <c r="BF21" s="26">
        <v>159</v>
      </c>
      <c r="BG21" s="635">
        <f>TotPay!C162</f>
        <v>0</v>
      </c>
      <c r="BH21" s="636"/>
      <c r="BI21" s="636"/>
      <c r="BJ21" s="636"/>
      <c r="BK21" s="636"/>
      <c r="BL21" s="636"/>
      <c r="BM21" s="28">
        <f>IF(TotPay!A162=1,"Y",0)</f>
        <v>0</v>
      </c>
      <c r="BN21" s="637">
        <f>TotPay!D162</f>
        <v>0</v>
      </c>
      <c r="BO21" s="638"/>
      <c r="BP21" s="94">
        <f>IF(TotPay!E162&gt;0.9,"Y",0)</f>
        <v>0</v>
      </c>
      <c r="BQ21" s="59">
        <f>TotPay!G162</f>
        <v>0</v>
      </c>
      <c r="BR21" s="28">
        <f>IF(TotPay!H162&gt;0,"Y",0)</f>
        <v>0</v>
      </c>
      <c r="BS21" s="639">
        <f>TotPay!I162</f>
        <v>0</v>
      </c>
      <c r="BT21" s="640"/>
      <c r="BU21" s="640">
        <f>TotPay!J162</f>
        <v>0</v>
      </c>
      <c r="BV21" s="640"/>
      <c r="BW21" s="641">
        <f>TotPay!K162</f>
        <v>0</v>
      </c>
      <c r="BX21" s="642"/>
      <c r="BY21" s="26">
        <v>207</v>
      </c>
      <c r="BZ21" s="635">
        <f>TotPay!C210</f>
        <v>0</v>
      </c>
      <c r="CA21" s="636"/>
      <c r="CB21" s="636"/>
      <c r="CC21" s="636"/>
      <c r="CD21" s="636"/>
      <c r="CE21" s="636"/>
      <c r="CF21" s="28">
        <f>IF(TotPay!A210=1,"Y",0)</f>
        <v>0</v>
      </c>
      <c r="CG21" s="637">
        <f>TotPay!D210</f>
        <v>0</v>
      </c>
      <c r="CH21" s="638"/>
      <c r="CI21" s="94">
        <f>IF(TotPay!E210&gt;0.9,"Y",0)</f>
        <v>0</v>
      </c>
      <c r="CJ21" s="59">
        <f>TotPay!G210</f>
        <v>0</v>
      </c>
      <c r="CK21" s="28">
        <f>IF(TotPay!H210&gt;0,"Y",0)</f>
        <v>0</v>
      </c>
      <c r="CL21" s="639">
        <f>TotPay!I210</f>
        <v>0</v>
      </c>
      <c r="CM21" s="640"/>
      <c r="CN21" s="640">
        <f>TotPay!J210</f>
        <v>0</v>
      </c>
      <c r="CO21" s="640"/>
      <c r="CP21" s="641">
        <f>TotPay!K210</f>
        <v>0</v>
      </c>
      <c r="CQ21" s="642"/>
      <c r="CR21" s="26">
        <v>15</v>
      </c>
      <c r="CS21" s="720">
        <f>TotEquip!B9</f>
        <v>0</v>
      </c>
      <c r="CT21" s="721"/>
      <c r="CU21" s="721"/>
      <c r="CV21" s="721"/>
      <c r="CW21" s="721"/>
      <c r="CX21" s="721"/>
      <c r="CY21" s="722"/>
      <c r="CZ21" s="729">
        <f>TotEquip!C9</f>
        <v>0</v>
      </c>
      <c r="DA21" s="730"/>
      <c r="DB21" s="729">
        <f>TotEquip!D9</f>
        <v>0</v>
      </c>
      <c r="DC21" s="730"/>
      <c r="DD21" s="729">
        <f>TotEquip!E9</f>
        <v>0</v>
      </c>
      <c r="DE21" s="731"/>
      <c r="DF21" s="731"/>
      <c r="DG21" s="731"/>
      <c r="DH21" s="731"/>
      <c r="DI21" s="731"/>
      <c r="DJ21" s="732"/>
      <c r="DK21" s="26">
        <v>63</v>
      </c>
      <c r="DL21" s="720">
        <f>TotEquip!B55</f>
        <v>0</v>
      </c>
      <c r="DM21" s="721"/>
      <c r="DN21" s="721"/>
      <c r="DO21" s="721"/>
      <c r="DP21" s="721"/>
      <c r="DQ21" s="721"/>
      <c r="DR21" s="722"/>
      <c r="DS21" s="729">
        <f>TotEquip!C55</f>
        <v>0</v>
      </c>
      <c r="DT21" s="730"/>
      <c r="DU21" s="729">
        <f>TotEquip!D55</f>
        <v>0</v>
      </c>
      <c r="DV21" s="730"/>
      <c r="DW21" s="729">
        <f>TotEquip!E55</f>
        <v>0</v>
      </c>
      <c r="DX21" s="731"/>
      <c r="DY21" s="731"/>
      <c r="DZ21" s="731"/>
      <c r="EA21" s="731"/>
      <c r="EB21" s="731"/>
      <c r="EC21" s="732"/>
      <c r="ED21" s="26">
        <v>111</v>
      </c>
      <c r="EE21" s="720">
        <f>TotEquip!B103</f>
        <v>0</v>
      </c>
      <c r="EF21" s="721"/>
      <c r="EG21" s="721"/>
      <c r="EH21" s="721"/>
      <c r="EI21" s="721"/>
      <c r="EJ21" s="721"/>
      <c r="EK21" s="722"/>
      <c r="EL21" s="729">
        <f>TotEquip!C103</f>
        <v>0</v>
      </c>
      <c r="EM21" s="730"/>
      <c r="EN21" s="729">
        <f>TotEquip!D103</f>
        <v>0</v>
      </c>
      <c r="EO21" s="730"/>
      <c r="EP21" s="729">
        <f>TotEquip!E103</f>
        <v>0</v>
      </c>
      <c r="EQ21" s="731"/>
      <c r="ER21" s="731"/>
      <c r="ES21" s="731"/>
      <c r="ET21" s="731"/>
      <c r="EU21" s="731"/>
      <c r="EV21" s="732"/>
    </row>
    <row r="22" spans="1:152" x14ac:dyDescent="0.25">
      <c r="A22" s="26">
        <v>16</v>
      </c>
      <c r="B22" s="720">
        <f>TotPay!C19</f>
        <v>0</v>
      </c>
      <c r="C22" s="721"/>
      <c r="D22" s="721"/>
      <c r="E22" s="721"/>
      <c r="F22" s="721"/>
      <c r="G22" s="722"/>
      <c r="H22" s="28">
        <f>IF(TotPay!A19=1,"Y",0)</f>
        <v>0</v>
      </c>
      <c r="I22" s="637">
        <f>TotPay!D19</f>
        <v>0</v>
      </c>
      <c r="J22" s="638"/>
      <c r="K22" s="128">
        <f>IF(TotPay!E19&gt;0.9,"Y",0)</f>
        <v>0</v>
      </c>
      <c r="L22" s="59">
        <f>TotPay!G19</f>
        <v>0</v>
      </c>
      <c r="M22" s="28">
        <f>IF(TotPay!H19&gt;0,"Y",0)</f>
        <v>0</v>
      </c>
      <c r="N22" s="639">
        <f>TotPay!I19</f>
        <v>0</v>
      </c>
      <c r="O22" s="640"/>
      <c r="P22" s="640">
        <f>TotPay!J19</f>
        <v>0</v>
      </c>
      <c r="Q22" s="640"/>
      <c r="R22" s="641">
        <f>TotPay!K19</f>
        <v>0</v>
      </c>
      <c r="S22" s="642"/>
      <c r="T22" s="26">
        <v>64</v>
      </c>
      <c r="U22" s="720">
        <f>TotPay!C67</f>
        <v>0</v>
      </c>
      <c r="V22" s="721"/>
      <c r="W22" s="721"/>
      <c r="X22" s="721"/>
      <c r="Y22" s="721"/>
      <c r="Z22" s="722"/>
      <c r="AA22" s="28">
        <f>IF(TotPay!A67=1,"Y",0)</f>
        <v>0</v>
      </c>
      <c r="AB22" s="637">
        <f>TotPay!D67</f>
        <v>0</v>
      </c>
      <c r="AC22" s="638"/>
      <c r="AD22" s="94">
        <f>IF(TotPay!E67&gt;0.9,"Y",0)</f>
        <v>0</v>
      </c>
      <c r="AE22" s="59">
        <f>TotPay!G67</f>
        <v>0</v>
      </c>
      <c r="AF22" s="28">
        <f>IF(TotPay!H67&gt;0,"Y",0)</f>
        <v>0</v>
      </c>
      <c r="AG22" s="639">
        <f>TotPay!I67</f>
        <v>0</v>
      </c>
      <c r="AH22" s="640"/>
      <c r="AI22" s="640">
        <f>TotPay!J67</f>
        <v>0</v>
      </c>
      <c r="AJ22" s="640"/>
      <c r="AK22" s="641">
        <f>TotPay!K67</f>
        <v>0</v>
      </c>
      <c r="AL22" s="642"/>
      <c r="AM22" s="26">
        <v>112</v>
      </c>
      <c r="AN22" s="720">
        <f>TotPay!C115</f>
        <v>0</v>
      </c>
      <c r="AO22" s="721"/>
      <c r="AP22" s="721"/>
      <c r="AQ22" s="721"/>
      <c r="AR22" s="721"/>
      <c r="AS22" s="722"/>
      <c r="AT22" s="28">
        <f>IF(TotPay!A115=1,"Y",0)</f>
        <v>0</v>
      </c>
      <c r="AU22" s="637">
        <f>TotPay!D115</f>
        <v>0</v>
      </c>
      <c r="AV22" s="638"/>
      <c r="AW22" s="94">
        <f>IF(TotPay!E115&gt;0.9,"Y",0)</f>
        <v>0</v>
      </c>
      <c r="AX22" s="59">
        <f>TotPay!G115</f>
        <v>0</v>
      </c>
      <c r="AY22" s="28">
        <f>IF(TotPay!H115&gt;0,"Y",0)</f>
        <v>0</v>
      </c>
      <c r="AZ22" s="639">
        <f>TotPay!I115</f>
        <v>0</v>
      </c>
      <c r="BA22" s="640"/>
      <c r="BB22" s="640">
        <f>TotPay!J115</f>
        <v>0</v>
      </c>
      <c r="BC22" s="640"/>
      <c r="BD22" s="641">
        <f>TotPay!K115</f>
        <v>0</v>
      </c>
      <c r="BE22" s="642"/>
      <c r="BF22" s="26">
        <v>160</v>
      </c>
      <c r="BG22" s="635">
        <f>TotPay!C163</f>
        <v>0</v>
      </c>
      <c r="BH22" s="636"/>
      <c r="BI22" s="636"/>
      <c r="BJ22" s="636"/>
      <c r="BK22" s="636"/>
      <c r="BL22" s="636"/>
      <c r="BM22" s="28">
        <f>IF(TotPay!A163=1,"Y",0)</f>
        <v>0</v>
      </c>
      <c r="BN22" s="637">
        <f>TotPay!D163</f>
        <v>0</v>
      </c>
      <c r="BO22" s="638"/>
      <c r="BP22" s="94">
        <f>IF(TotPay!E163&gt;0.9,"Y",0)</f>
        <v>0</v>
      </c>
      <c r="BQ22" s="59">
        <f>TotPay!G163</f>
        <v>0</v>
      </c>
      <c r="BR22" s="28">
        <f>IF(TotPay!H163&gt;0,"Y",0)</f>
        <v>0</v>
      </c>
      <c r="BS22" s="639">
        <f>TotPay!I163</f>
        <v>0</v>
      </c>
      <c r="BT22" s="640"/>
      <c r="BU22" s="640">
        <f>TotPay!J163</f>
        <v>0</v>
      </c>
      <c r="BV22" s="640"/>
      <c r="BW22" s="641">
        <f>TotPay!K163</f>
        <v>0</v>
      </c>
      <c r="BX22" s="642"/>
      <c r="BY22" s="26">
        <v>208</v>
      </c>
      <c r="BZ22" s="635">
        <f>TotPay!C211</f>
        <v>0</v>
      </c>
      <c r="CA22" s="636"/>
      <c r="CB22" s="636"/>
      <c r="CC22" s="636"/>
      <c r="CD22" s="636"/>
      <c r="CE22" s="636"/>
      <c r="CF22" s="28">
        <f>IF(TotPay!A211=1,"Y",0)</f>
        <v>0</v>
      </c>
      <c r="CG22" s="637">
        <f>TotPay!D211</f>
        <v>0</v>
      </c>
      <c r="CH22" s="638"/>
      <c r="CI22" s="94">
        <f>IF(TotPay!E211&gt;0.9,"Y",0)</f>
        <v>0</v>
      </c>
      <c r="CJ22" s="59">
        <f>TotPay!G211</f>
        <v>0</v>
      </c>
      <c r="CK22" s="28">
        <f>IF(TotPay!H211&gt;0,"Y",0)</f>
        <v>0</v>
      </c>
      <c r="CL22" s="639">
        <f>TotPay!I211</f>
        <v>0</v>
      </c>
      <c r="CM22" s="640"/>
      <c r="CN22" s="640">
        <f>TotPay!J211</f>
        <v>0</v>
      </c>
      <c r="CO22" s="640"/>
      <c r="CP22" s="641">
        <f>TotPay!K211</f>
        <v>0</v>
      </c>
      <c r="CQ22" s="642"/>
      <c r="CR22" s="26">
        <v>16</v>
      </c>
      <c r="CS22" s="720" t="e">
        <f>TotEquip!#REF!</f>
        <v>#REF!</v>
      </c>
      <c r="CT22" s="721"/>
      <c r="CU22" s="721"/>
      <c r="CV22" s="721"/>
      <c r="CW22" s="721"/>
      <c r="CX22" s="721"/>
      <c r="CY22" s="722"/>
      <c r="CZ22" s="729" t="e">
        <f>TotEquip!#REF!</f>
        <v>#REF!</v>
      </c>
      <c r="DA22" s="730"/>
      <c r="DB22" s="729" t="e">
        <f>TotEquip!#REF!</f>
        <v>#REF!</v>
      </c>
      <c r="DC22" s="730"/>
      <c r="DD22" s="729" t="e">
        <f>TotEquip!#REF!</f>
        <v>#REF!</v>
      </c>
      <c r="DE22" s="731"/>
      <c r="DF22" s="731"/>
      <c r="DG22" s="731"/>
      <c r="DH22" s="731"/>
      <c r="DI22" s="731"/>
      <c r="DJ22" s="732"/>
      <c r="DK22" s="26">
        <v>64</v>
      </c>
      <c r="DL22" s="720">
        <f>TotEquip!B56</f>
        <v>0</v>
      </c>
      <c r="DM22" s="721"/>
      <c r="DN22" s="721"/>
      <c r="DO22" s="721"/>
      <c r="DP22" s="721"/>
      <c r="DQ22" s="721"/>
      <c r="DR22" s="722"/>
      <c r="DS22" s="729">
        <f>TotEquip!C56</f>
        <v>0</v>
      </c>
      <c r="DT22" s="730"/>
      <c r="DU22" s="729">
        <f>TotEquip!D56</f>
        <v>0</v>
      </c>
      <c r="DV22" s="730"/>
      <c r="DW22" s="729">
        <f>TotEquip!E56</f>
        <v>0</v>
      </c>
      <c r="DX22" s="731"/>
      <c r="DY22" s="731"/>
      <c r="DZ22" s="731"/>
      <c r="EA22" s="731"/>
      <c r="EB22" s="731"/>
      <c r="EC22" s="732"/>
      <c r="ED22" s="26">
        <v>112</v>
      </c>
      <c r="EE22" s="720">
        <f>TotEquip!B104</f>
        <v>0</v>
      </c>
      <c r="EF22" s="721"/>
      <c r="EG22" s="721"/>
      <c r="EH22" s="721"/>
      <c r="EI22" s="721"/>
      <c r="EJ22" s="721"/>
      <c r="EK22" s="722"/>
      <c r="EL22" s="729">
        <f>TotEquip!C104</f>
        <v>0</v>
      </c>
      <c r="EM22" s="730"/>
      <c r="EN22" s="729">
        <f>TotEquip!D104</f>
        <v>0</v>
      </c>
      <c r="EO22" s="730"/>
      <c r="EP22" s="729">
        <f>TotEquip!E104</f>
        <v>0</v>
      </c>
      <c r="EQ22" s="731"/>
      <c r="ER22" s="731"/>
      <c r="ES22" s="731"/>
      <c r="ET22" s="731"/>
      <c r="EU22" s="731"/>
      <c r="EV22" s="732"/>
    </row>
    <row r="23" spans="1:152" x14ac:dyDescent="0.25">
      <c r="A23" s="26">
        <v>17</v>
      </c>
      <c r="B23" s="720">
        <f>TotPay!C20</f>
        <v>0</v>
      </c>
      <c r="C23" s="721"/>
      <c r="D23" s="721"/>
      <c r="E23" s="721"/>
      <c r="F23" s="721"/>
      <c r="G23" s="722"/>
      <c r="H23" s="28">
        <f>IF(TotPay!A20=1,"Y",0)</f>
        <v>0</v>
      </c>
      <c r="I23" s="637">
        <f>TotPay!D20</f>
        <v>0</v>
      </c>
      <c r="J23" s="638"/>
      <c r="K23" s="128">
        <f>IF(TotPay!E20&gt;0.9,"Y",0)</f>
        <v>0</v>
      </c>
      <c r="L23" s="59">
        <f>TotPay!G20</f>
        <v>0</v>
      </c>
      <c r="M23" s="28">
        <f>IF(TotPay!H20&gt;0,"Y",0)</f>
        <v>0</v>
      </c>
      <c r="N23" s="639">
        <f>TotPay!I20</f>
        <v>0</v>
      </c>
      <c r="O23" s="640"/>
      <c r="P23" s="640">
        <f>TotPay!J20</f>
        <v>0</v>
      </c>
      <c r="Q23" s="640"/>
      <c r="R23" s="641">
        <f>TotPay!K20</f>
        <v>0</v>
      </c>
      <c r="S23" s="642"/>
      <c r="T23" s="26">
        <v>65</v>
      </c>
      <c r="U23" s="720">
        <f>TotPay!C68</f>
        <v>0</v>
      </c>
      <c r="V23" s="721"/>
      <c r="W23" s="721"/>
      <c r="X23" s="721"/>
      <c r="Y23" s="721"/>
      <c r="Z23" s="722"/>
      <c r="AA23" s="28">
        <f>IF(TotPay!A68=1,"Y",0)</f>
        <v>0</v>
      </c>
      <c r="AB23" s="637">
        <f>TotPay!D68</f>
        <v>0</v>
      </c>
      <c r="AC23" s="638"/>
      <c r="AD23" s="94">
        <f>IF(TotPay!E68&gt;0.9,"Y",0)</f>
        <v>0</v>
      </c>
      <c r="AE23" s="59">
        <f>TotPay!G68</f>
        <v>0</v>
      </c>
      <c r="AF23" s="28">
        <f>IF(TotPay!H68&gt;0,"Y",0)</f>
        <v>0</v>
      </c>
      <c r="AG23" s="639">
        <f>TotPay!I68</f>
        <v>0</v>
      </c>
      <c r="AH23" s="640"/>
      <c r="AI23" s="640">
        <f>TotPay!J68</f>
        <v>0</v>
      </c>
      <c r="AJ23" s="640"/>
      <c r="AK23" s="641">
        <f>TotPay!K68</f>
        <v>0</v>
      </c>
      <c r="AL23" s="642"/>
      <c r="AM23" s="26">
        <v>113</v>
      </c>
      <c r="AN23" s="720">
        <f>TotPay!C116</f>
        <v>0</v>
      </c>
      <c r="AO23" s="721"/>
      <c r="AP23" s="721"/>
      <c r="AQ23" s="721"/>
      <c r="AR23" s="721"/>
      <c r="AS23" s="722"/>
      <c r="AT23" s="28">
        <f>IF(TotPay!A116=1,"Y",0)</f>
        <v>0</v>
      </c>
      <c r="AU23" s="637">
        <f>TotPay!D116</f>
        <v>0</v>
      </c>
      <c r="AV23" s="638"/>
      <c r="AW23" s="94">
        <f>IF(TotPay!E116&gt;0.9,"Y",0)</f>
        <v>0</v>
      </c>
      <c r="AX23" s="59">
        <f>TotPay!G116</f>
        <v>0</v>
      </c>
      <c r="AY23" s="28">
        <f>IF(TotPay!H116&gt;0,"Y",0)</f>
        <v>0</v>
      </c>
      <c r="AZ23" s="639">
        <f>TotPay!I116</f>
        <v>0</v>
      </c>
      <c r="BA23" s="640"/>
      <c r="BB23" s="640">
        <f>TotPay!J116</f>
        <v>0</v>
      </c>
      <c r="BC23" s="640"/>
      <c r="BD23" s="641">
        <f>TotPay!K116</f>
        <v>0</v>
      </c>
      <c r="BE23" s="642"/>
      <c r="BF23" s="26">
        <v>161</v>
      </c>
      <c r="BG23" s="635">
        <f>TotPay!C164</f>
        <v>0</v>
      </c>
      <c r="BH23" s="636"/>
      <c r="BI23" s="636"/>
      <c r="BJ23" s="636"/>
      <c r="BK23" s="636"/>
      <c r="BL23" s="636"/>
      <c r="BM23" s="28">
        <f>IF(TotPay!A164=1,"Y",0)</f>
        <v>0</v>
      </c>
      <c r="BN23" s="637">
        <f>TotPay!D164</f>
        <v>0</v>
      </c>
      <c r="BO23" s="638"/>
      <c r="BP23" s="94">
        <f>IF(TotPay!E164&gt;0.9,"Y",0)</f>
        <v>0</v>
      </c>
      <c r="BQ23" s="59">
        <f>TotPay!G164</f>
        <v>0</v>
      </c>
      <c r="BR23" s="28">
        <f>IF(TotPay!H164&gt;0,"Y",0)</f>
        <v>0</v>
      </c>
      <c r="BS23" s="639">
        <f>TotPay!I164</f>
        <v>0</v>
      </c>
      <c r="BT23" s="640"/>
      <c r="BU23" s="640">
        <f>TotPay!J164</f>
        <v>0</v>
      </c>
      <c r="BV23" s="640"/>
      <c r="BW23" s="641">
        <f>TotPay!K164</f>
        <v>0</v>
      </c>
      <c r="BX23" s="642"/>
      <c r="BY23" s="26">
        <v>209</v>
      </c>
      <c r="BZ23" s="635">
        <f>TotPay!C212</f>
        <v>0</v>
      </c>
      <c r="CA23" s="636"/>
      <c r="CB23" s="636"/>
      <c r="CC23" s="636"/>
      <c r="CD23" s="636"/>
      <c r="CE23" s="636"/>
      <c r="CF23" s="28">
        <f>IF(TotPay!A212=1,"Y",0)</f>
        <v>0</v>
      </c>
      <c r="CG23" s="637">
        <f>TotPay!D212</f>
        <v>0</v>
      </c>
      <c r="CH23" s="638"/>
      <c r="CI23" s="94">
        <f>IF(TotPay!E212&gt;0.9,"Y",0)</f>
        <v>0</v>
      </c>
      <c r="CJ23" s="59">
        <f>TotPay!G212</f>
        <v>0</v>
      </c>
      <c r="CK23" s="28">
        <f>IF(TotPay!H212&gt;0,"Y",0)</f>
        <v>0</v>
      </c>
      <c r="CL23" s="639">
        <f>TotPay!I212</f>
        <v>0</v>
      </c>
      <c r="CM23" s="640"/>
      <c r="CN23" s="640">
        <f>TotPay!J212</f>
        <v>0</v>
      </c>
      <c r="CO23" s="640"/>
      <c r="CP23" s="641">
        <f>TotPay!K212</f>
        <v>0</v>
      </c>
      <c r="CQ23" s="642"/>
      <c r="CR23" s="26">
        <v>17</v>
      </c>
      <c r="CS23" s="720">
        <f>TotEquip!B10</f>
        <v>0</v>
      </c>
      <c r="CT23" s="721"/>
      <c r="CU23" s="721"/>
      <c r="CV23" s="721"/>
      <c r="CW23" s="721"/>
      <c r="CX23" s="721"/>
      <c r="CY23" s="722"/>
      <c r="CZ23" s="729">
        <f>TotEquip!C10</f>
        <v>0</v>
      </c>
      <c r="DA23" s="730"/>
      <c r="DB23" s="729">
        <f>TotEquip!D10</f>
        <v>0</v>
      </c>
      <c r="DC23" s="730"/>
      <c r="DD23" s="729">
        <f>TotEquip!E10</f>
        <v>0</v>
      </c>
      <c r="DE23" s="731"/>
      <c r="DF23" s="731"/>
      <c r="DG23" s="731"/>
      <c r="DH23" s="731"/>
      <c r="DI23" s="731"/>
      <c r="DJ23" s="732"/>
      <c r="DK23" s="26">
        <v>65</v>
      </c>
      <c r="DL23" s="720">
        <f>TotEquip!B57</f>
        <v>0</v>
      </c>
      <c r="DM23" s="721"/>
      <c r="DN23" s="721"/>
      <c r="DO23" s="721"/>
      <c r="DP23" s="721"/>
      <c r="DQ23" s="721"/>
      <c r="DR23" s="722"/>
      <c r="DS23" s="729">
        <f>TotEquip!C57</f>
        <v>0</v>
      </c>
      <c r="DT23" s="730"/>
      <c r="DU23" s="729">
        <f>TotEquip!D57</f>
        <v>0</v>
      </c>
      <c r="DV23" s="730"/>
      <c r="DW23" s="729">
        <f>TotEquip!E57</f>
        <v>0</v>
      </c>
      <c r="DX23" s="731"/>
      <c r="DY23" s="731"/>
      <c r="DZ23" s="731"/>
      <c r="EA23" s="731"/>
      <c r="EB23" s="731"/>
      <c r="EC23" s="732"/>
      <c r="ED23" s="26">
        <v>113</v>
      </c>
      <c r="EE23" s="720">
        <f>TotEquip!B105</f>
        <v>0</v>
      </c>
      <c r="EF23" s="721"/>
      <c r="EG23" s="721"/>
      <c r="EH23" s="721"/>
      <c r="EI23" s="721"/>
      <c r="EJ23" s="721"/>
      <c r="EK23" s="722"/>
      <c r="EL23" s="729">
        <f>TotEquip!C105</f>
        <v>0</v>
      </c>
      <c r="EM23" s="730"/>
      <c r="EN23" s="729">
        <f>TotEquip!D105</f>
        <v>0</v>
      </c>
      <c r="EO23" s="730"/>
      <c r="EP23" s="729">
        <f>TotEquip!E105</f>
        <v>0</v>
      </c>
      <c r="EQ23" s="731"/>
      <c r="ER23" s="731"/>
      <c r="ES23" s="731"/>
      <c r="ET23" s="731"/>
      <c r="EU23" s="731"/>
      <c r="EV23" s="732"/>
    </row>
    <row r="24" spans="1:152" x14ac:dyDescent="0.25">
      <c r="A24" s="26">
        <v>18</v>
      </c>
      <c r="B24" s="720">
        <f>TotPay!C21</f>
        <v>0</v>
      </c>
      <c r="C24" s="721"/>
      <c r="D24" s="721"/>
      <c r="E24" s="721"/>
      <c r="F24" s="721"/>
      <c r="G24" s="722"/>
      <c r="H24" s="28">
        <f>IF(TotPay!A21=1,"Y",0)</f>
        <v>0</v>
      </c>
      <c r="I24" s="637">
        <f>TotPay!D21</f>
        <v>0</v>
      </c>
      <c r="J24" s="638"/>
      <c r="K24" s="128">
        <f>IF(TotPay!E21&gt;0.9,"Y",0)</f>
        <v>0</v>
      </c>
      <c r="L24" s="59">
        <f>TotPay!G21</f>
        <v>0</v>
      </c>
      <c r="M24" s="28">
        <f>IF(TotPay!H21&gt;0,"Y",0)</f>
        <v>0</v>
      </c>
      <c r="N24" s="639">
        <f>TotPay!I21</f>
        <v>0</v>
      </c>
      <c r="O24" s="640"/>
      <c r="P24" s="640">
        <f>TotPay!J21</f>
        <v>0</v>
      </c>
      <c r="Q24" s="640"/>
      <c r="R24" s="641">
        <f>TotPay!K21</f>
        <v>0</v>
      </c>
      <c r="S24" s="642"/>
      <c r="T24" s="26">
        <v>66</v>
      </c>
      <c r="U24" s="720">
        <f>TotPay!C69</f>
        <v>0</v>
      </c>
      <c r="V24" s="721"/>
      <c r="W24" s="721"/>
      <c r="X24" s="721"/>
      <c r="Y24" s="721"/>
      <c r="Z24" s="722"/>
      <c r="AA24" s="28">
        <f>IF(TotPay!A69=1,"Y",0)</f>
        <v>0</v>
      </c>
      <c r="AB24" s="637">
        <f>TotPay!D69</f>
        <v>0</v>
      </c>
      <c r="AC24" s="638"/>
      <c r="AD24" s="94">
        <f>IF(TotPay!E69&gt;0.9,"Y",0)</f>
        <v>0</v>
      </c>
      <c r="AE24" s="59">
        <f>TotPay!G69</f>
        <v>0</v>
      </c>
      <c r="AF24" s="28">
        <f>IF(TotPay!H69&gt;0,"Y",0)</f>
        <v>0</v>
      </c>
      <c r="AG24" s="639">
        <f>TotPay!I69</f>
        <v>0</v>
      </c>
      <c r="AH24" s="640"/>
      <c r="AI24" s="640">
        <f>TotPay!J69</f>
        <v>0</v>
      </c>
      <c r="AJ24" s="640"/>
      <c r="AK24" s="641">
        <f>TotPay!K69</f>
        <v>0</v>
      </c>
      <c r="AL24" s="642"/>
      <c r="AM24" s="26">
        <v>114</v>
      </c>
      <c r="AN24" s="720">
        <f>TotPay!C117</f>
        <v>0</v>
      </c>
      <c r="AO24" s="721"/>
      <c r="AP24" s="721"/>
      <c r="AQ24" s="721"/>
      <c r="AR24" s="721"/>
      <c r="AS24" s="722"/>
      <c r="AT24" s="28">
        <f>IF(TotPay!A117=1,"Y",0)</f>
        <v>0</v>
      </c>
      <c r="AU24" s="637">
        <f>TotPay!D117</f>
        <v>0</v>
      </c>
      <c r="AV24" s="638"/>
      <c r="AW24" s="94">
        <f>IF(TotPay!E117&gt;0.9,"Y",0)</f>
        <v>0</v>
      </c>
      <c r="AX24" s="59">
        <f>TotPay!G117</f>
        <v>0</v>
      </c>
      <c r="AY24" s="28">
        <f>IF(TotPay!H117&gt;0,"Y",0)</f>
        <v>0</v>
      </c>
      <c r="AZ24" s="639">
        <f>TotPay!I117</f>
        <v>0</v>
      </c>
      <c r="BA24" s="640"/>
      <c r="BB24" s="640">
        <f>TotPay!J117</f>
        <v>0</v>
      </c>
      <c r="BC24" s="640"/>
      <c r="BD24" s="641">
        <f>TotPay!K117</f>
        <v>0</v>
      </c>
      <c r="BE24" s="642"/>
      <c r="BF24" s="26">
        <v>162</v>
      </c>
      <c r="BG24" s="635">
        <f>TotPay!C165</f>
        <v>0</v>
      </c>
      <c r="BH24" s="636"/>
      <c r="BI24" s="636"/>
      <c r="BJ24" s="636"/>
      <c r="BK24" s="636"/>
      <c r="BL24" s="636"/>
      <c r="BM24" s="28">
        <f>IF(TotPay!A165=1,"Y",0)</f>
        <v>0</v>
      </c>
      <c r="BN24" s="637">
        <f>TotPay!D165</f>
        <v>0</v>
      </c>
      <c r="BO24" s="638"/>
      <c r="BP24" s="94">
        <f>IF(TotPay!E165&gt;0.9,"Y",0)</f>
        <v>0</v>
      </c>
      <c r="BQ24" s="59">
        <f>TotPay!G165</f>
        <v>0</v>
      </c>
      <c r="BR24" s="28">
        <f>IF(TotPay!H165&gt;0,"Y",0)</f>
        <v>0</v>
      </c>
      <c r="BS24" s="639">
        <f>TotPay!I165</f>
        <v>0</v>
      </c>
      <c r="BT24" s="640"/>
      <c r="BU24" s="640">
        <f>TotPay!J165</f>
        <v>0</v>
      </c>
      <c r="BV24" s="640"/>
      <c r="BW24" s="641">
        <f>TotPay!K165</f>
        <v>0</v>
      </c>
      <c r="BX24" s="642"/>
      <c r="BY24" s="26">
        <v>210</v>
      </c>
      <c r="BZ24" s="635">
        <f>TotPay!C213</f>
        <v>0</v>
      </c>
      <c r="CA24" s="636"/>
      <c r="CB24" s="636"/>
      <c r="CC24" s="636"/>
      <c r="CD24" s="636"/>
      <c r="CE24" s="636"/>
      <c r="CF24" s="28">
        <f>IF(TotPay!A213=1,"Y",0)</f>
        <v>0</v>
      </c>
      <c r="CG24" s="637">
        <f>TotPay!D213</f>
        <v>0</v>
      </c>
      <c r="CH24" s="638"/>
      <c r="CI24" s="94">
        <f>IF(TotPay!E213&gt;0.9,"Y",0)</f>
        <v>0</v>
      </c>
      <c r="CJ24" s="59">
        <f>TotPay!G213</f>
        <v>0</v>
      </c>
      <c r="CK24" s="28">
        <f>IF(TotPay!H213&gt;0,"Y",0)</f>
        <v>0</v>
      </c>
      <c r="CL24" s="639">
        <f>TotPay!I213</f>
        <v>0</v>
      </c>
      <c r="CM24" s="640"/>
      <c r="CN24" s="640">
        <f>TotPay!J213</f>
        <v>0</v>
      </c>
      <c r="CO24" s="640"/>
      <c r="CP24" s="641">
        <f>TotPay!K213</f>
        <v>0</v>
      </c>
      <c r="CQ24" s="642"/>
      <c r="CR24" s="26">
        <v>18</v>
      </c>
      <c r="CS24" s="720" t="e">
        <f>TotEquip!#REF!</f>
        <v>#REF!</v>
      </c>
      <c r="CT24" s="721"/>
      <c r="CU24" s="721"/>
      <c r="CV24" s="721"/>
      <c r="CW24" s="721"/>
      <c r="CX24" s="721"/>
      <c r="CY24" s="722"/>
      <c r="CZ24" s="729" t="e">
        <f>TotEquip!#REF!</f>
        <v>#REF!</v>
      </c>
      <c r="DA24" s="730"/>
      <c r="DB24" s="729" t="e">
        <f>TotEquip!#REF!</f>
        <v>#REF!</v>
      </c>
      <c r="DC24" s="730"/>
      <c r="DD24" s="729" t="e">
        <f>TotEquip!#REF!</f>
        <v>#REF!</v>
      </c>
      <c r="DE24" s="731"/>
      <c r="DF24" s="731"/>
      <c r="DG24" s="731"/>
      <c r="DH24" s="731"/>
      <c r="DI24" s="731"/>
      <c r="DJ24" s="732"/>
      <c r="DK24" s="26">
        <v>66</v>
      </c>
      <c r="DL24" s="720">
        <f>TotEquip!B58</f>
        <v>0</v>
      </c>
      <c r="DM24" s="721"/>
      <c r="DN24" s="721"/>
      <c r="DO24" s="721"/>
      <c r="DP24" s="721"/>
      <c r="DQ24" s="721"/>
      <c r="DR24" s="722"/>
      <c r="DS24" s="729">
        <f>TotEquip!C58</f>
        <v>0</v>
      </c>
      <c r="DT24" s="730"/>
      <c r="DU24" s="729">
        <f>TotEquip!D58</f>
        <v>0</v>
      </c>
      <c r="DV24" s="730"/>
      <c r="DW24" s="729">
        <f>TotEquip!E58</f>
        <v>0</v>
      </c>
      <c r="DX24" s="731"/>
      <c r="DY24" s="731"/>
      <c r="DZ24" s="731"/>
      <c r="EA24" s="731"/>
      <c r="EB24" s="731"/>
      <c r="EC24" s="732"/>
      <c r="ED24" s="26">
        <v>114</v>
      </c>
      <c r="EE24" s="720">
        <f>TotEquip!B106</f>
        <v>0</v>
      </c>
      <c r="EF24" s="721"/>
      <c r="EG24" s="721"/>
      <c r="EH24" s="721"/>
      <c r="EI24" s="721"/>
      <c r="EJ24" s="721"/>
      <c r="EK24" s="722"/>
      <c r="EL24" s="729">
        <f>TotEquip!C106</f>
        <v>0</v>
      </c>
      <c r="EM24" s="730"/>
      <c r="EN24" s="729">
        <f>TotEquip!D106</f>
        <v>0</v>
      </c>
      <c r="EO24" s="730"/>
      <c r="EP24" s="729">
        <f>TotEquip!E106</f>
        <v>0</v>
      </c>
      <c r="EQ24" s="731"/>
      <c r="ER24" s="731"/>
      <c r="ES24" s="731"/>
      <c r="ET24" s="731"/>
      <c r="EU24" s="731"/>
      <c r="EV24" s="732"/>
    </row>
    <row r="25" spans="1:152" x14ac:dyDescent="0.25">
      <c r="A25" s="26">
        <v>19</v>
      </c>
      <c r="B25" s="720">
        <f>TotPay!C22</f>
        <v>0</v>
      </c>
      <c r="C25" s="721"/>
      <c r="D25" s="721"/>
      <c r="E25" s="721"/>
      <c r="F25" s="721"/>
      <c r="G25" s="722"/>
      <c r="H25" s="28">
        <f>IF(TotPay!A22=1,"Y",0)</f>
        <v>0</v>
      </c>
      <c r="I25" s="637">
        <f>TotPay!D22</f>
        <v>0</v>
      </c>
      <c r="J25" s="638"/>
      <c r="K25" s="128">
        <f>IF(TotPay!E22&gt;0.9,"Y",0)</f>
        <v>0</v>
      </c>
      <c r="L25" s="59">
        <f>TotPay!G22</f>
        <v>0</v>
      </c>
      <c r="M25" s="28">
        <f>IF(TotPay!H22&gt;0,"Y",0)</f>
        <v>0</v>
      </c>
      <c r="N25" s="639">
        <f>TotPay!I22</f>
        <v>0</v>
      </c>
      <c r="O25" s="640"/>
      <c r="P25" s="640">
        <f>TotPay!J22</f>
        <v>0</v>
      </c>
      <c r="Q25" s="640"/>
      <c r="R25" s="641">
        <f>TotPay!K22</f>
        <v>0</v>
      </c>
      <c r="S25" s="642"/>
      <c r="T25" s="26">
        <v>67</v>
      </c>
      <c r="U25" s="720">
        <f>TotPay!C70</f>
        <v>0</v>
      </c>
      <c r="V25" s="721"/>
      <c r="W25" s="721"/>
      <c r="X25" s="721"/>
      <c r="Y25" s="721"/>
      <c r="Z25" s="722"/>
      <c r="AA25" s="28">
        <f>IF(TotPay!A70=1,"Y",0)</f>
        <v>0</v>
      </c>
      <c r="AB25" s="637">
        <f>TotPay!D70</f>
        <v>0</v>
      </c>
      <c r="AC25" s="638"/>
      <c r="AD25" s="94">
        <f>IF(TotPay!E70&gt;0.9,"Y",0)</f>
        <v>0</v>
      </c>
      <c r="AE25" s="59">
        <f>TotPay!G70</f>
        <v>0</v>
      </c>
      <c r="AF25" s="28">
        <f>IF(TotPay!H70&gt;0,"Y",0)</f>
        <v>0</v>
      </c>
      <c r="AG25" s="639">
        <f>TotPay!I70</f>
        <v>0</v>
      </c>
      <c r="AH25" s="640"/>
      <c r="AI25" s="640">
        <f>TotPay!J70</f>
        <v>0</v>
      </c>
      <c r="AJ25" s="640"/>
      <c r="AK25" s="641">
        <f>TotPay!K70</f>
        <v>0</v>
      </c>
      <c r="AL25" s="642"/>
      <c r="AM25" s="26">
        <v>115</v>
      </c>
      <c r="AN25" s="720">
        <f>TotPay!C118</f>
        <v>0</v>
      </c>
      <c r="AO25" s="721"/>
      <c r="AP25" s="721"/>
      <c r="AQ25" s="721"/>
      <c r="AR25" s="721"/>
      <c r="AS25" s="722"/>
      <c r="AT25" s="28">
        <f>IF(TotPay!A118=1,"Y",0)</f>
        <v>0</v>
      </c>
      <c r="AU25" s="637">
        <f>TotPay!D118</f>
        <v>0</v>
      </c>
      <c r="AV25" s="638"/>
      <c r="AW25" s="94">
        <f>IF(TotPay!E118&gt;0.9,"Y",0)</f>
        <v>0</v>
      </c>
      <c r="AX25" s="59">
        <f>TotPay!G118</f>
        <v>0</v>
      </c>
      <c r="AY25" s="28">
        <f>IF(TotPay!H118&gt;0,"Y",0)</f>
        <v>0</v>
      </c>
      <c r="AZ25" s="639">
        <f>TotPay!I118</f>
        <v>0</v>
      </c>
      <c r="BA25" s="640"/>
      <c r="BB25" s="640">
        <f>TotPay!J118</f>
        <v>0</v>
      </c>
      <c r="BC25" s="640"/>
      <c r="BD25" s="641">
        <f>TotPay!K118</f>
        <v>0</v>
      </c>
      <c r="BE25" s="642"/>
      <c r="BF25" s="26">
        <v>163</v>
      </c>
      <c r="BG25" s="635">
        <f>TotPay!C166</f>
        <v>0</v>
      </c>
      <c r="BH25" s="636"/>
      <c r="BI25" s="636"/>
      <c r="BJ25" s="636"/>
      <c r="BK25" s="636"/>
      <c r="BL25" s="636"/>
      <c r="BM25" s="28">
        <f>IF(TotPay!A166=1,"Y",0)</f>
        <v>0</v>
      </c>
      <c r="BN25" s="637">
        <f>TotPay!D166</f>
        <v>0</v>
      </c>
      <c r="BO25" s="638"/>
      <c r="BP25" s="94">
        <f>IF(TotPay!E166&gt;0.9,"Y",0)</f>
        <v>0</v>
      </c>
      <c r="BQ25" s="59">
        <f>TotPay!G166</f>
        <v>0</v>
      </c>
      <c r="BR25" s="28">
        <f>IF(TotPay!H166&gt;0,"Y",0)</f>
        <v>0</v>
      </c>
      <c r="BS25" s="639">
        <f>TotPay!I166</f>
        <v>0</v>
      </c>
      <c r="BT25" s="640"/>
      <c r="BU25" s="640">
        <f>TotPay!J166</f>
        <v>0</v>
      </c>
      <c r="BV25" s="640"/>
      <c r="BW25" s="641">
        <f>TotPay!K166</f>
        <v>0</v>
      </c>
      <c r="BX25" s="642"/>
      <c r="BY25" s="26">
        <v>211</v>
      </c>
      <c r="BZ25" s="635">
        <f>TotPay!C214</f>
        <v>0</v>
      </c>
      <c r="CA25" s="636"/>
      <c r="CB25" s="636"/>
      <c r="CC25" s="636"/>
      <c r="CD25" s="636"/>
      <c r="CE25" s="636"/>
      <c r="CF25" s="28">
        <f>IF(TotPay!A214=1,"Y",0)</f>
        <v>0</v>
      </c>
      <c r="CG25" s="637">
        <f>TotPay!D214</f>
        <v>0</v>
      </c>
      <c r="CH25" s="638"/>
      <c r="CI25" s="94">
        <f>IF(TotPay!E214&gt;0.9,"Y",0)</f>
        <v>0</v>
      </c>
      <c r="CJ25" s="59">
        <f>TotPay!G214</f>
        <v>0</v>
      </c>
      <c r="CK25" s="28">
        <f>IF(TotPay!H214&gt;0,"Y",0)</f>
        <v>0</v>
      </c>
      <c r="CL25" s="639">
        <f>TotPay!I214</f>
        <v>0</v>
      </c>
      <c r="CM25" s="640"/>
      <c r="CN25" s="640">
        <f>TotPay!J214</f>
        <v>0</v>
      </c>
      <c r="CO25" s="640"/>
      <c r="CP25" s="641">
        <f>TotPay!K214</f>
        <v>0</v>
      </c>
      <c r="CQ25" s="642"/>
      <c r="CR25" s="26">
        <v>19</v>
      </c>
      <c r="CS25" s="720">
        <f>TotEquip!B11</f>
        <v>0</v>
      </c>
      <c r="CT25" s="721"/>
      <c r="CU25" s="721"/>
      <c r="CV25" s="721"/>
      <c r="CW25" s="721"/>
      <c r="CX25" s="721"/>
      <c r="CY25" s="722"/>
      <c r="CZ25" s="729">
        <f>TotEquip!C11</f>
        <v>0</v>
      </c>
      <c r="DA25" s="730"/>
      <c r="DB25" s="729">
        <f>TotEquip!D11</f>
        <v>0</v>
      </c>
      <c r="DC25" s="730"/>
      <c r="DD25" s="729">
        <f>TotEquip!E11</f>
        <v>0</v>
      </c>
      <c r="DE25" s="731"/>
      <c r="DF25" s="731"/>
      <c r="DG25" s="731"/>
      <c r="DH25" s="731"/>
      <c r="DI25" s="731"/>
      <c r="DJ25" s="732"/>
      <c r="DK25" s="26">
        <v>67</v>
      </c>
      <c r="DL25" s="720">
        <f>TotEquip!B59</f>
        <v>0</v>
      </c>
      <c r="DM25" s="721"/>
      <c r="DN25" s="721"/>
      <c r="DO25" s="721"/>
      <c r="DP25" s="721"/>
      <c r="DQ25" s="721"/>
      <c r="DR25" s="722"/>
      <c r="DS25" s="729">
        <f>TotEquip!C59</f>
        <v>0</v>
      </c>
      <c r="DT25" s="730"/>
      <c r="DU25" s="729">
        <f>TotEquip!D59</f>
        <v>0</v>
      </c>
      <c r="DV25" s="730"/>
      <c r="DW25" s="729">
        <f>TotEquip!E59</f>
        <v>0</v>
      </c>
      <c r="DX25" s="731"/>
      <c r="DY25" s="731"/>
      <c r="DZ25" s="731"/>
      <c r="EA25" s="731"/>
      <c r="EB25" s="731"/>
      <c r="EC25" s="732"/>
      <c r="ED25" s="26">
        <v>115</v>
      </c>
      <c r="EE25" s="720">
        <f>TotEquip!B107</f>
        <v>0</v>
      </c>
      <c r="EF25" s="721"/>
      <c r="EG25" s="721"/>
      <c r="EH25" s="721"/>
      <c r="EI25" s="721"/>
      <c r="EJ25" s="721"/>
      <c r="EK25" s="722"/>
      <c r="EL25" s="729">
        <f>TotEquip!C107</f>
        <v>0</v>
      </c>
      <c r="EM25" s="730"/>
      <c r="EN25" s="729">
        <f>TotEquip!D107</f>
        <v>0</v>
      </c>
      <c r="EO25" s="730"/>
      <c r="EP25" s="729">
        <f>TotEquip!E107</f>
        <v>0</v>
      </c>
      <c r="EQ25" s="731"/>
      <c r="ER25" s="731"/>
      <c r="ES25" s="731"/>
      <c r="ET25" s="731"/>
      <c r="EU25" s="731"/>
      <c r="EV25" s="732"/>
    </row>
    <row r="26" spans="1:152" x14ac:dyDescent="0.25">
      <c r="A26" s="26">
        <v>20</v>
      </c>
      <c r="B26" s="720">
        <f>TotPay!C23</f>
        <v>0</v>
      </c>
      <c r="C26" s="721"/>
      <c r="D26" s="721"/>
      <c r="E26" s="721"/>
      <c r="F26" s="721"/>
      <c r="G26" s="722"/>
      <c r="H26" s="28">
        <f>IF(TotPay!A23=1,"Y",0)</f>
        <v>0</v>
      </c>
      <c r="I26" s="637">
        <f>TotPay!D23</f>
        <v>0</v>
      </c>
      <c r="J26" s="638"/>
      <c r="K26" s="128">
        <f>IF(TotPay!E23&gt;0.9,"Y",0)</f>
        <v>0</v>
      </c>
      <c r="L26" s="59">
        <f>TotPay!G23</f>
        <v>0</v>
      </c>
      <c r="M26" s="28">
        <f>IF(TotPay!H23&gt;0,"Y",0)</f>
        <v>0</v>
      </c>
      <c r="N26" s="639">
        <f>TotPay!I23</f>
        <v>0</v>
      </c>
      <c r="O26" s="640"/>
      <c r="P26" s="640">
        <f>TotPay!J23</f>
        <v>0</v>
      </c>
      <c r="Q26" s="640"/>
      <c r="R26" s="641">
        <f>TotPay!K23</f>
        <v>0</v>
      </c>
      <c r="S26" s="642"/>
      <c r="T26" s="26">
        <v>68</v>
      </c>
      <c r="U26" s="720">
        <f>TotPay!C71</f>
        <v>0</v>
      </c>
      <c r="V26" s="721"/>
      <c r="W26" s="721"/>
      <c r="X26" s="721"/>
      <c r="Y26" s="721"/>
      <c r="Z26" s="722"/>
      <c r="AA26" s="28">
        <f>IF(TotPay!A71=1,"Y",0)</f>
        <v>0</v>
      </c>
      <c r="AB26" s="637">
        <f>TotPay!D71</f>
        <v>0</v>
      </c>
      <c r="AC26" s="638"/>
      <c r="AD26" s="94">
        <f>IF(TotPay!E71&gt;0.9,"Y",0)</f>
        <v>0</v>
      </c>
      <c r="AE26" s="59">
        <f>TotPay!G71</f>
        <v>0</v>
      </c>
      <c r="AF26" s="28">
        <f>IF(TotPay!H71&gt;0,"Y",0)</f>
        <v>0</v>
      </c>
      <c r="AG26" s="639">
        <f>TotPay!I71</f>
        <v>0</v>
      </c>
      <c r="AH26" s="640"/>
      <c r="AI26" s="640">
        <f>TotPay!J71</f>
        <v>0</v>
      </c>
      <c r="AJ26" s="640"/>
      <c r="AK26" s="641">
        <f>TotPay!K71</f>
        <v>0</v>
      </c>
      <c r="AL26" s="642"/>
      <c r="AM26" s="26">
        <v>116</v>
      </c>
      <c r="AN26" s="720">
        <f>TotPay!C119</f>
        <v>0</v>
      </c>
      <c r="AO26" s="721"/>
      <c r="AP26" s="721"/>
      <c r="AQ26" s="721"/>
      <c r="AR26" s="721"/>
      <c r="AS26" s="722"/>
      <c r="AT26" s="28">
        <f>IF(TotPay!A119=1,"Y",0)</f>
        <v>0</v>
      </c>
      <c r="AU26" s="637">
        <f>TotPay!D119</f>
        <v>0</v>
      </c>
      <c r="AV26" s="638"/>
      <c r="AW26" s="94">
        <f>IF(TotPay!E119&gt;0.9,"Y",0)</f>
        <v>0</v>
      </c>
      <c r="AX26" s="59">
        <f>TotPay!G119</f>
        <v>0</v>
      </c>
      <c r="AY26" s="28">
        <f>IF(TotPay!H119&gt;0,"Y",0)</f>
        <v>0</v>
      </c>
      <c r="AZ26" s="639">
        <f>TotPay!I119</f>
        <v>0</v>
      </c>
      <c r="BA26" s="640"/>
      <c r="BB26" s="640">
        <f>TotPay!J119</f>
        <v>0</v>
      </c>
      <c r="BC26" s="640"/>
      <c r="BD26" s="641">
        <f>TotPay!K119</f>
        <v>0</v>
      </c>
      <c r="BE26" s="642"/>
      <c r="BF26" s="26">
        <v>164</v>
      </c>
      <c r="BG26" s="635">
        <f>TotPay!C167</f>
        <v>0</v>
      </c>
      <c r="BH26" s="636"/>
      <c r="BI26" s="636"/>
      <c r="BJ26" s="636"/>
      <c r="BK26" s="636"/>
      <c r="BL26" s="636"/>
      <c r="BM26" s="28">
        <f>IF(TotPay!A167=1,"Y",0)</f>
        <v>0</v>
      </c>
      <c r="BN26" s="637">
        <f>TotPay!D167</f>
        <v>0</v>
      </c>
      <c r="BO26" s="638"/>
      <c r="BP26" s="94">
        <f>IF(TotPay!E167&gt;0.9,"Y",0)</f>
        <v>0</v>
      </c>
      <c r="BQ26" s="59">
        <f>TotPay!G167</f>
        <v>0</v>
      </c>
      <c r="BR26" s="28">
        <f>IF(TotPay!H167&gt;0,"Y",0)</f>
        <v>0</v>
      </c>
      <c r="BS26" s="639">
        <f>TotPay!I167</f>
        <v>0</v>
      </c>
      <c r="BT26" s="640"/>
      <c r="BU26" s="640">
        <f>TotPay!J167</f>
        <v>0</v>
      </c>
      <c r="BV26" s="640"/>
      <c r="BW26" s="641">
        <f>TotPay!K167</f>
        <v>0</v>
      </c>
      <c r="BX26" s="642"/>
      <c r="BY26" s="26">
        <v>212</v>
      </c>
      <c r="BZ26" s="635">
        <f>TotPay!C215</f>
        <v>0</v>
      </c>
      <c r="CA26" s="636"/>
      <c r="CB26" s="636"/>
      <c r="CC26" s="636"/>
      <c r="CD26" s="636"/>
      <c r="CE26" s="636"/>
      <c r="CF26" s="28">
        <f>IF(TotPay!A215=1,"Y",0)</f>
        <v>0</v>
      </c>
      <c r="CG26" s="637">
        <f>TotPay!D215</f>
        <v>0</v>
      </c>
      <c r="CH26" s="638"/>
      <c r="CI26" s="94">
        <f>IF(TotPay!E215&gt;0.9,"Y",0)</f>
        <v>0</v>
      </c>
      <c r="CJ26" s="59">
        <f>TotPay!G215</f>
        <v>0</v>
      </c>
      <c r="CK26" s="28">
        <f>IF(TotPay!H215&gt;0,"Y",0)</f>
        <v>0</v>
      </c>
      <c r="CL26" s="639">
        <f>TotPay!I215</f>
        <v>0</v>
      </c>
      <c r="CM26" s="640"/>
      <c r="CN26" s="640">
        <f>TotPay!J215</f>
        <v>0</v>
      </c>
      <c r="CO26" s="640"/>
      <c r="CP26" s="641">
        <f>TotPay!K215</f>
        <v>0</v>
      </c>
      <c r="CQ26" s="642"/>
      <c r="CR26" s="26">
        <v>20</v>
      </c>
      <c r="CS26" s="720">
        <f>TotEquip!B12</f>
        <v>0</v>
      </c>
      <c r="CT26" s="721"/>
      <c r="CU26" s="721"/>
      <c r="CV26" s="721"/>
      <c r="CW26" s="721"/>
      <c r="CX26" s="721"/>
      <c r="CY26" s="722"/>
      <c r="CZ26" s="729">
        <f>TotEquip!C12</f>
        <v>0</v>
      </c>
      <c r="DA26" s="730"/>
      <c r="DB26" s="729">
        <f>TotEquip!D12</f>
        <v>0</v>
      </c>
      <c r="DC26" s="730"/>
      <c r="DD26" s="729">
        <f>TotEquip!E12</f>
        <v>0</v>
      </c>
      <c r="DE26" s="731"/>
      <c r="DF26" s="731"/>
      <c r="DG26" s="731"/>
      <c r="DH26" s="731"/>
      <c r="DI26" s="731"/>
      <c r="DJ26" s="732"/>
      <c r="DK26" s="26">
        <v>68</v>
      </c>
      <c r="DL26" s="720">
        <f>TotEquip!B60</f>
        <v>0</v>
      </c>
      <c r="DM26" s="721"/>
      <c r="DN26" s="721"/>
      <c r="DO26" s="721"/>
      <c r="DP26" s="721"/>
      <c r="DQ26" s="721"/>
      <c r="DR26" s="722"/>
      <c r="DS26" s="729">
        <f>TotEquip!C60</f>
        <v>0</v>
      </c>
      <c r="DT26" s="730"/>
      <c r="DU26" s="729">
        <f>TotEquip!D60</f>
        <v>0</v>
      </c>
      <c r="DV26" s="730"/>
      <c r="DW26" s="729">
        <f>TotEquip!E60</f>
        <v>0</v>
      </c>
      <c r="DX26" s="731"/>
      <c r="DY26" s="731"/>
      <c r="DZ26" s="731"/>
      <c r="EA26" s="731"/>
      <c r="EB26" s="731"/>
      <c r="EC26" s="732"/>
      <c r="ED26" s="26">
        <v>116</v>
      </c>
      <c r="EE26" s="720">
        <f>TotEquip!B108</f>
        <v>0</v>
      </c>
      <c r="EF26" s="721"/>
      <c r="EG26" s="721"/>
      <c r="EH26" s="721"/>
      <c r="EI26" s="721"/>
      <c r="EJ26" s="721"/>
      <c r="EK26" s="722"/>
      <c r="EL26" s="729">
        <f>TotEquip!C108</f>
        <v>0</v>
      </c>
      <c r="EM26" s="730"/>
      <c r="EN26" s="729">
        <f>TotEquip!D108</f>
        <v>0</v>
      </c>
      <c r="EO26" s="730"/>
      <c r="EP26" s="729">
        <f>TotEquip!E108</f>
        <v>0</v>
      </c>
      <c r="EQ26" s="731"/>
      <c r="ER26" s="731"/>
      <c r="ES26" s="731"/>
      <c r="ET26" s="731"/>
      <c r="EU26" s="731"/>
      <c r="EV26" s="732"/>
    </row>
    <row r="27" spans="1:152" x14ac:dyDescent="0.25">
      <c r="A27" s="26">
        <v>21</v>
      </c>
      <c r="B27" s="720">
        <f>TotPay!C24</f>
        <v>0</v>
      </c>
      <c r="C27" s="721"/>
      <c r="D27" s="721"/>
      <c r="E27" s="721"/>
      <c r="F27" s="721"/>
      <c r="G27" s="722"/>
      <c r="H27" s="28">
        <f>IF(TotPay!A24=1,"Y",0)</f>
        <v>0</v>
      </c>
      <c r="I27" s="637">
        <f>TotPay!D24</f>
        <v>0</v>
      </c>
      <c r="J27" s="638"/>
      <c r="K27" s="128">
        <f>IF(TotPay!E24&gt;0.9,"Y",0)</f>
        <v>0</v>
      </c>
      <c r="L27" s="59">
        <f>TotPay!G24</f>
        <v>0</v>
      </c>
      <c r="M27" s="28">
        <f>IF(TotPay!H24&gt;0,"Y",0)</f>
        <v>0</v>
      </c>
      <c r="N27" s="639">
        <f>TotPay!I24</f>
        <v>0</v>
      </c>
      <c r="O27" s="640"/>
      <c r="P27" s="640">
        <f>TotPay!J24</f>
        <v>0</v>
      </c>
      <c r="Q27" s="640"/>
      <c r="R27" s="641">
        <f>TotPay!K24</f>
        <v>0</v>
      </c>
      <c r="S27" s="642"/>
      <c r="T27" s="26">
        <v>69</v>
      </c>
      <c r="U27" s="720">
        <f>TotPay!C72</f>
        <v>0</v>
      </c>
      <c r="V27" s="721"/>
      <c r="W27" s="721"/>
      <c r="X27" s="721"/>
      <c r="Y27" s="721"/>
      <c r="Z27" s="722"/>
      <c r="AA27" s="28">
        <f>IF(TotPay!A72=1,"Y",0)</f>
        <v>0</v>
      </c>
      <c r="AB27" s="637">
        <f>TotPay!D72</f>
        <v>0</v>
      </c>
      <c r="AC27" s="638"/>
      <c r="AD27" s="94">
        <f>IF(TotPay!E72&gt;0.9,"Y",0)</f>
        <v>0</v>
      </c>
      <c r="AE27" s="59">
        <f>TotPay!G72</f>
        <v>0</v>
      </c>
      <c r="AF27" s="28">
        <f>IF(TotPay!H72&gt;0,"Y",0)</f>
        <v>0</v>
      </c>
      <c r="AG27" s="639">
        <f>TotPay!I72</f>
        <v>0</v>
      </c>
      <c r="AH27" s="640"/>
      <c r="AI27" s="640">
        <f>TotPay!J72</f>
        <v>0</v>
      </c>
      <c r="AJ27" s="640"/>
      <c r="AK27" s="641">
        <f>TotPay!K72</f>
        <v>0</v>
      </c>
      <c r="AL27" s="642"/>
      <c r="AM27" s="26">
        <v>117</v>
      </c>
      <c r="AN27" s="720">
        <f>TotPay!C120</f>
        <v>0</v>
      </c>
      <c r="AO27" s="721"/>
      <c r="AP27" s="721"/>
      <c r="AQ27" s="721"/>
      <c r="AR27" s="721"/>
      <c r="AS27" s="722"/>
      <c r="AT27" s="28">
        <f>IF(TotPay!A120=1,"Y",0)</f>
        <v>0</v>
      </c>
      <c r="AU27" s="637">
        <f>TotPay!D120</f>
        <v>0</v>
      </c>
      <c r="AV27" s="638"/>
      <c r="AW27" s="94">
        <f>IF(TotPay!E120&gt;0.9,"Y",0)</f>
        <v>0</v>
      </c>
      <c r="AX27" s="59">
        <f>TotPay!G120</f>
        <v>0</v>
      </c>
      <c r="AY27" s="28">
        <f>IF(TotPay!H120&gt;0,"Y",0)</f>
        <v>0</v>
      </c>
      <c r="AZ27" s="639">
        <f>TotPay!I120</f>
        <v>0</v>
      </c>
      <c r="BA27" s="640"/>
      <c r="BB27" s="640">
        <f>TotPay!J120</f>
        <v>0</v>
      </c>
      <c r="BC27" s="640"/>
      <c r="BD27" s="641">
        <f>TotPay!K120</f>
        <v>0</v>
      </c>
      <c r="BE27" s="642"/>
      <c r="BF27" s="26">
        <v>165</v>
      </c>
      <c r="BG27" s="635">
        <f>TotPay!C168</f>
        <v>0</v>
      </c>
      <c r="BH27" s="636"/>
      <c r="BI27" s="636"/>
      <c r="BJ27" s="636"/>
      <c r="BK27" s="636"/>
      <c r="BL27" s="636"/>
      <c r="BM27" s="28">
        <f>IF(TotPay!A168=1,"Y",0)</f>
        <v>0</v>
      </c>
      <c r="BN27" s="637">
        <f>TotPay!D168</f>
        <v>0</v>
      </c>
      <c r="BO27" s="638"/>
      <c r="BP27" s="94">
        <f>IF(TotPay!E168&gt;0.9,"Y",0)</f>
        <v>0</v>
      </c>
      <c r="BQ27" s="59">
        <f>TotPay!G168</f>
        <v>0</v>
      </c>
      <c r="BR27" s="28">
        <f>IF(TotPay!H168&gt;0,"Y",0)</f>
        <v>0</v>
      </c>
      <c r="BS27" s="639">
        <f>TotPay!I168</f>
        <v>0</v>
      </c>
      <c r="BT27" s="640"/>
      <c r="BU27" s="640">
        <f>TotPay!J168</f>
        <v>0</v>
      </c>
      <c r="BV27" s="640"/>
      <c r="BW27" s="641">
        <f>TotPay!K168</f>
        <v>0</v>
      </c>
      <c r="BX27" s="642"/>
      <c r="BY27" s="26">
        <v>213</v>
      </c>
      <c r="BZ27" s="635">
        <f>TotPay!C216</f>
        <v>0</v>
      </c>
      <c r="CA27" s="636"/>
      <c r="CB27" s="636"/>
      <c r="CC27" s="636"/>
      <c r="CD27" s="636"/>
      <c r="CE27" s="636"/>
      <c r="CF27" s="28">
        <f>IF(TotPay!A216=1,"Y",0)</f>
        <v>0</v>
      </c>
      <c r="CG27" s="637">
        <f>TotPay!D216</f>
        <v>0</v>
      </c>
      <c r="CH27" s="638"/>
      <c r="CI27" s="94">
        <f>IF(TotPay!E216&gt;0.9,"Y",0)</f>
        <v>0</v>
      </c>
      <c r="CJ27" s="59">
        <f>TotPay!G216</f>
        <v>0</v>
      </c>
      <c r="CK27" s="28">
        <f>IF(TotPay!H216&gt;0,"Y",0)</f>
        <v>0</v>
      </c>
      <c r="CL27" s="639">
        <f>TotPay!I216</f>
        <v>0</v>
      </c>
      <c r="CM27" s="640"/>
      <c r="CN27" s="640">
        <f>TotPay!J216</f>
        <v>0</v>
      </c>
      <c r="CO27" s="640"/>
      <c r="CP27" s="641">
        <f>TotPay!K216</f>
        <v>0</v>
      </c>
      <c r="CQ27" s="642"/>
      <c r="CR27" s="26">
        <v>21</v>
      </c>
      <c r="CS27" s="720">
        <f>TotEquip!B13</f>
        <v>0</v>
      </c>
      <c r="CT27" s="721"/>
      <c r="CU27" s="721"/>
      <c r="CV27" s="721"/>
      <c r="CW27" s="721"/>
      <c r="CX27" s="721"/>
      <c r="CY27" s="722"/>
      <c r="CZ27" s="729">
        <f>TotEquip!C13</f>
        <v>0</v>
      </c>
      <c r="DA27" s="730"/>
      <c r="DB27" s="729">
        <f>TotEquip!D13</f>
        <v>0</v>
      </c>
      <c r="DC27" s="730"/>
      <c r="DD27" s="729">
        <f>TotEquip!E13</f>
        <v>0</v>
      </c>
      <c r="DE27" s="731"/>
      <c r="DF27" s="731"/>
      <c r="DG27" s="731"/>
      <c r="DH27" s="731"/>
      <c r="DI27" s="731"/>
      <c r="DJ27" s="732"/>
      <c r="DK27" s="26">
        <v>69</v>
      </c>
      <c r="DL27" s="720">
        <f>TotEquip!B61</f>
        <v>0</v>
      </c>
      <c r="DM27" s="721"/>
      <c r="DN27" s="721"/>
      <c r="DO27" s="721"/>
      <c r="DP27" s="721"/>
      <c r="DQ27" s="721"/>
      <c r="DR27" s="722"/>
      <c r="DS27" s="729">
        <f>TotEquip!C61</f>
        <v>0</v>
      </c>
      <c r="DT27" s="730"/>
      <c r="DU27" s="729">
        <f>TotEquip!D61</f>
        <v>0</v>
      </c>
      <c r="DV27" s="730"/>
      <c r="DW27" s="729">
        <f>TotEquip!E61</f>
        <v>0</v>
      </c>
      <c r="DX27" s="731"/>
      <c r="DY27" s="731"/>
      <c r="DZ27" s="731"/>
      <c r="EA27" s="731"/>
      <c r="EB27" s="731"/>
      <c r="EC27" s="732"/>
      <c r="ED27" s="26">
        <v>117</v>
      </c>
      <c r="EE27" s="720">
        <f>TotEquip!B109</f>
        <v>0</v>
      </c>
      <c r="EF27" s="721"/>
      <c r="EG27" s="721"/>
      <c r="EH27" s="721"/>
      <c r="EI27" s="721"/>
      <c r="EJ27" s="721"/>
      <c r="EK27" s="722"/>
      <c r="EL27" s="729">
        <f>TotEquip!C109</f>
        <v>0</v>
      </c>
      <c r="EM27" s="730"/>
      <c r="EN27" s="729">
        <f>TotEquip!D109</f>
        <v>0</v>
      </c>
      <c r="EO27" s="730"/>
      <c r="EP27" s="729">
        <f>TotEquip!E109</f>
        <v>0</v>
      </c>
      <c r="EQ27" s="731"/>
      <c r="ER27" s="731"/>
      <c r="ES27" s="731"/>
      <c r="ET27" s="731"/>
      <c r="EU27" s="731"/>
      <c r="EV27" s="732"/>
    </row>
    <row r="28" spans="1:152" x14ac:dyDescent="0.25">
      <c r="A28" s="26">
        <v>22</v>
      </c>
      <c r="B28" s="720">
        <f>TotPay!C25</f>
        <v>0</v>
      </c>
      <c r="C28" s="721"/>
      <c r="D28" s="721"/>
      <c r="E28" s="721"/>
      <c r="F28" s="721"/>
      <c r="G28" s="722"/>
      <c r="H28" s="28">
        <f>IF(TotPay!A25=1,"Y",0)</f>
        <v>0</v>
      </c>
      <c r="I28" s="637">
        <f>TotPay!D25</f>
        <v>0</v>
      </c>
      <c r="J28" s="638"/>
      <c r="K28" s="128">
        <f>IF(TotPay!E25&gt;0.9,"Y",0)</f>
        <v>0</v>
      </c>
      <c r="L28" s="59">
        <f>TotPay!G25</f>
        <v>0</v>
      </c>
      <c r="M28" s="28">
        <f>IF(TotPay!H25&gt;0,"Y",0)</f>
        <v>0</v>
      </c>
      <c r="N28" s="639">
        <f>TotPay!I25</f>
        <v>0</v>
      </c>
      <c r="O28" s="640"/>
      <c r="P28" s="640">
        <f>TotPay!J25</f>
        <v>0</v>
      </c>
      <c r="Q28" s="640"/>
      <c r="R28" s="641">
        <f>TotPay!K25</f>
        <v>0</v>
      </c>
      <c r="S28" s="642"/>
      <c r="T28" s="26">
        <v>70</v>
      </c>
      <c r="U28" s="720">
        <f>TotPay!C73</f>
        <v>0</v>
      </c>
      <c r="V28" s="721"/>
      <c r="W28" s="721"/>
      <c r="X28" s="721"/>
      <c r="Y28" s="721"/>
      <c r="Z28" s="722"/>
      <c r="AA28" s="28">
        <f>IF(TotPay!A73=1,"Y",0)</f>
        <v>0</v>
      </c>
      <c r="AB28" s="637">
        <f>TotPay!D73</f>
        <v>0</v>
      </c>
      <c r="AC28" s="638"/>
      <c r="AD28" s="94">
        <f>IF(TotPay!E73&gt;0.9,"Y",0)</f>
        <v>0</v>
      </c>
      <c r="AE28" s="59">
        <f>TotPay!G73</f>
        <v>0</v>
      </c>
      <c r="AF28" s="28">
        <f>IF(TotPay!H73&gt;0,"Y",0)</f>
        <v>0</v>
      </c>
      <c r="AG28" s="639">
        <f>TotPay!I73</f>
        <v>0</v>
      </c>
      <c r="AH28" s="640"/>
      <c r="AI28" s="640">
        <f>TotPay!J73</f>
        <v>0</v>
      </c>
      <c r="AJ28" s="640"/>
      <c r="AK28" s="641">
        <f>TotPay!K73</f>
        <v>0</v>
      </c>
      <c r="AL28" s="642"/>
      <c r="AM28" s="26">
        <v>118</v>
      </c>
      <c r="AN28" s="720">
        <f>TotPay!C121</f>
        <v>0</v>
      </c>
      <c r="AO28" s="721"/>
      <c r="AP28" s="721"/>
      <c r="AQ28" s="721"/>
      <c r="AR28" s="721"/>
      <c r="AS28" s="722"/>
      <c r="AT28" s="28">
        <f>IF(TotPay!A121=1,"Y",0)</f>
        <v>0</v>
      </c>
      <c r="AU28" s="637">
        <f>TotPay!D121</f>
        <v>0</v>
      </c>
      <c r="AV28" s="638"/>
      <c r="AW28" s="94">
        <f>IF(TotPay!E121&gt;0.9,"Y",0)</f>
        <v>0</v>
      </c>
      <c r="AX28" s="59">
        <f>TotPay!G121</f>
        <v>0</v>
      </c>
      <c r="AY28" s="28">
        <f>IF(TotPay!H121&gt;0,"Y",0)</f>
        <v>0</v>
      </c>
      <c r="AZ28" s="639">
        <f>TotPay!I121</f>
        <v>0</v>
      </c>
      <c r="BA28" s="640"/>
      <c r="BB28" s="640">
        <f>TotPay!J121</f>
        <v>0</v>
      </c>
      <c r="BC28" s="640"/>
      <c r="BD28" s="641">
        <f>TotPay!K121</f>
        <v>0</v>
      </c>
      <c r="BE28" s="642"/>
      <c r="BF28" s="26">
        <v>166</v>
      </c>
      <c r="BG28" s="635">
        <f>TotPay!C169</f>
        <v>0</v>
      </c>
      <c r="BH28" s="636"/>
      <c r="BI28" s="636"/>
      <c r="BJ28" s="636"/>
      <c r="BK28" s="636"/>
      <c r="BL28" s="636"/>
      <c r="BM28" s="28">
        <f>IF(TotPay!A169=1,"Y",0)</f>
        <v>0</v>
      </c>
      <c r="BN28" s="637">
        <f>TotPay!D169</f>
        <v>0</v>
      </c>
      <c r="BO28" s="638"/>
      <c r="BP28" s="94">
        <f>IF(TotPay!E169&gt;0.9,"Y",0)</f>
        <v>0</v>
      </c>
      <c r="BQ28" s="59">
        <f>TotPay!G169</f>
        <v>0</v>
      </c>
      <c r="BR28" s="28">
        <f>IF(TotPay!H169&gt;0,"Y",0)</f>
        <v>0</v>
      </c>
      <c r="BS28" s="639">
        <f>TotPay!I169</f>
        <v>0</v>
      </c>
      <c r="BT28" s="640"/>
      <c r="BU28" s="640">
        <f>TotPay!J169</f>
        <v>0</v>
      </c>
      <c r="BV28" s="640"/>
      <c r="BW28" s="641">
        <f>TotPay!K169</f>
        <v>0</v>
      </c>
      <c r="BX28" s="642"/>
      <c r="BY28" s="26">
        <v>214</v>
      </c>
      <c r="BZ28" s="635">
        <f>TotPay!C217</f>
        <v>0</v>
      </c>
      <c r="CA28" s="636"/>
      <c r="CB28" s="636"/>
      <c r="CC28" s="636"/>
      <c r="CD28" s="636"/>
      <c r="CE28" s="636"/>
      <c r="CF28" s="28">
        <f>IF(TotPay!A217=1,"Y",0)</f>
        <v>0</v>
      </c>
      <c r="CG28" s="637">
        <f>TotPay!D217</f>
        <v>0</v>
      </c>
      <c r="CH28" s="638"/>
      <c r="CI28" s="94">
        <f>IF(TotPay!E217&gt;0.9,"Y",0)</f>
        <v>0</v>
      </c>
      <c r="CJ28" s="59">
        <f>TotPay!G217</f>
        <v>0</v>
      </c>
      <c r="CK28" s="28">
        <f>IF(TotPay!H217&gt;0,"Y",0)</f>
        <v>0</v>
      </c>
      <c r="CL28" s="639">
        <f>TotPay!I217</f>
        <v>0</v>
      </c>
      <c r="CM28" s="640"/>
      <c r="CN28" s="640">
        <f>TotPay!J217</f>
        <v>0</v>
      </c>
      <c r="CO28" s="640"/>
      <c r="CP28" s="641">
        <f>TotPay!K217</f>
        <v>0</v>
      </c>
      <c r="CQ28" s="642"/>
      <c r="CR28" s="26">
        <v>22</v>
      </c>
      <c r="CS28" s="720">
        <f>TotEquip!B14</f>
        <v>0</v>
      </c>
      <c r="CT28" s="721"/>
      <c r="CU28" s="721"/>
      <c r="CV28" s="721"/>
      <c r="CW28" s="721"/>
      <c r="CX28" s="721"/>
      <c r="CY28" s="722"/>
      <c r="CZ28" s="729">
        <f>TotEquip!C14</f>
        <v>0</v>
      </c>
      <c r="DA28" s="730"/>
      <c r="DB28" s="729">
        <f>TotEquip!D14</f>
        <v>0</v>
      </c>
      <c r="DC28" s="730"/>
      <c r="DD28" s="729">
        <f>TotEquip!E14</f>
        <v>0</v>
      </c>
      <c r="DE28" s="731"/>
      <c r="DF28" s="731"/>
      <c r="DG28" s="731"/>
      <c r="DH28" s="731"/>
      <c r="DI28" s="731"/>
      <c r="DJ28" s="732"/>
      <c r="DK28" s="26">
        <v>70</v>
      </c>
      <c r="DL28" s="720">
        <f>TotEquip!B62</f>
        <v>0</v>
      </c>
      <c r="DM28" s="721"/>
      <c r="DN28" s="721"/>
      <c r="DO28" s="721"/>
      <c r="DP28" s="721"/>
      <c r="DQ28" s="721"/>
      <c r="DR28" s="722"/>
      <c r="DS28" s="729">
        <f>TotEquip!C62</f>
        <v>0</v>
      </c>
      <c r="DT28" s="730"/>
      <c r="DU28" s="729">
        <f>TotEquip!D62</f>
        <v>0</v>
      </c>
      <c r="DV28" s="730"/>
      <c r="DW28" s="729">
        <f>TotEquip!E62</f>
        <v>0</v>
      </c>
      <c r="DX28" s="731"/>
      <c r="DY28" s="731"/>
      <c r="DZ28" s="731"/>
      <c r="EA28" s="731"/>
      <c r="EB28" s="731"/>
      <c r="EC28" s="732"/>
      <c r="ED28" s="26">
        <v>118</v>
      </c>
      <c r="EE28" s="720">
        <f>TotEquip!B110</f>
        <v>0</v>
      </c>
      <c r="EF28" s="721"/>
      <c r="EG28" s="721"/>
      <c r="EH28" s="721"/>
      <c r="EI28" s="721"/>
      <c r="EJ28" s="721"/>
      <c r="EK28" s="722"/>
      <c r="EL28" s="729">
        <f>TotEquip!C110</f>
        <v>0</v>
      </c>
      <c r="EM28" s="730"/>
      <c r="EN28" s="729">
        <f>TotEquip!D110</f>
        <v>0</v>
      </c>
      <c r="EO28" s="730"/>
      <c r="EP28" s="729">
        <f>TotEquip!E110</f>
        <v>0</v>
      </c>
      <c r="EQ28" s="731"/>
      <c r="ER28" s="731"/>
      <c r="ES28" s="731"/>
      <c r="ET28" s="731"/>
      <c r="EU28" s="731"/>
      <c r="EV28" s="732"/>
    </row>
    <row r="29" spans="1:152" x14ac:dyDescent="0.25">
      <c r="A29" s="26">
        <v>23</v>
      </c>
      <c r="B29" s="720">
        <f>TotPay!C26</f>
        <v>0</v>
      </c>
      <c r="C29" s="721"/>
      <c r="D29" s="721"/>
      <c r="E29" s="721"/>
      <c r="F29" s="721"/>
      <c r="G29" s="722"/>
      <c r="H29" s="28">
        <f>IF(TotPay!A26=1,"Y",0)</f>
        <v>0</v>
      </c>
      <c r="I29" s="637">
        <f>TotPay!D26</f>
        <v>0</v>
      </c>
      <c r="J29" s="638"/>
      <c r="K29" s="128">
        <f>IF(TotPay!E26&gt;0.9,"Y",0)</f>
        <v>0</v>
      </c>
      <c r="L29" s="59">
        <f>TotPay!G26</f>
        <v>0</v>
      </c>
      <c r="M29" s="28">
        <f>IF(TotPay!H26&gt;0,"Y",0)</f>
        <v>0</v>
      </c>
      <c r="N29" s="639">
        <f>TotPay!I26</f>
        <v>0</v>
      </c>
      <c r="O29" s="640"/>
      <c r="P29" s="640">
        <f>TotPay!J26</f>
        <v>0</v>
      </c>
      <c r="Q29" s="640"/>
      <c r="R29" s="641">
        <f>TotPay!K26</f>
        <v>0</v>
      </c>
      <c r="S29" s="642"/>
      <c r="T29" s="26">
        <v>71</v>
      </c>
      <c r="U29" s="720">
        <f>TotPay!C74</f>
        <v>0</v>
      </c>
      <c r="V29" s="721"/>
      <c r="W29" s="721"/>
      <c r="X29" s="721"/>
      <c r="Y29" s="721"/>
      <c r="Z29" s="722"/>
      <c r="AA29" s="28">
        <f>IF(TotPay!A74=1,"Y",0)</f>
        <v>0</v>
      </c>
      <c r="AB29" s="637">
        <f>TotPay!D74</f>
        <v>0</v>
      </c>
      <c r="AC29" s="638"/>
      <c r="AD29" s="94">
        <f>IF(TotPay!E74&gt;0.9,"Y",0)</f>
        <v>0</v>
      </c>
      <c r="AE29" s="59">
        <f>TotPay!G74</f>
        <v>0</v>
      </c>
      <c r="AF29" s="28">
        <f>IF(TotPay!H74&gt;0,"Y",0)</f>
        <v>0</v>
      </c>
      <c r="AG29" s="639">
        <f>TotPay!I74</f>
        <v>0</v>
      </c>
      <c r="AH29" s="640"/>
      <c r="AI29" s="640">
        <f>TotPay!J74</f>
        <v>0</v>
      </c>
      <c r="AJ29" s="640"/>
      <c r="AK29" s="641">
        <f>TotPay!K74</f>
        <v>0</v>
      </c>
      <c r="AL29" s="642"/>
      <c r="AM29" s="26">
        <v>119</v>
      </c>
      <c r="AN29" s="720">
        <f>TotPay!C122</f>
        <v>0</v>
      </c>
      <c r="AO29" s="721"/>
      <c r="AP29" s="721"/>
      <c r="AQ29" s="721"/>
      <c r="AR29" s="721"/>
      <c r="AS29" s="722"/>
      <c r="AT29" s="28">
        <f>IF(TotPay!A122=1,"Y",0)</f>
        <v>0</v>
      </c>
      <c r="AU29" s="637">
        <f>TotPay!D122</f>
        <v>0</v>
      </c>
      <c r="AV29" s="638"/>
      <c r="AW29" s="94">
        <f>IF(TotPay!E122&gt;0.9,"Y",0)</f>
        <v>0</v>
      </c>
      <c r="AX29" s="59">
        <f>TotPay!G122</f>
        <v>0</v>
      </c>
      <c r="AY29" s="28">
        <f>IF(TotPay!H122&gt;0,"Y",0)</f>
        <v>0</v>
      </c>
      <c r="AZ29" s="639">
        <f>TotPay!I122</f>
        <v>0</v>
      </c>
      <c r="BA29" s="640"/>
      <c r="BB29" s="640">
        <f>TotPay!J122</f>
        <v>0</v>
      </c>
      <c r="BC29" s="640"/>
      <c r="BD29" s="641">
        <f>TotPay!K122</f>
        <v>0</v>
      </c>
      <c r="BE29" s="642"/>
      <c r="BF29" s="26">
        <v>167</v>
      </c>
      <c r="BG29" s="635">
        <f>TotPay!C170</f>
        <v>0</v>
      </c>
      <c r="BH29" s="636"/>
      <c r="BI29" s="636"/>
      <c r="BJ29" s="636"/>
      <c r="BK29" s="636"/>
      <c r="BL29" s="636"/>
      <c r="BM29" s="28">
        <f>IF(TotPay!A170=1,"Y",0)</f>
        <v>0</v>
      </c>
      <c r="BN29" s="637">
        <f>TotPay!D170</f>
        <v>0</v>
      </c>
      <c r="BO29" s="638"/>
      <c r="BP29" s="94">
        <f>IF(TotPay!E170&gt;0.9,"Y",0)</f>
        <v>0</v>
      </c>
      <c r="BQ29" s="59">
        <f>TotPay!G170</f>
        <v>0</v>
      </c>
      <c r="BR29" s="28">
        <f>IF(TotPay!H170&gt;0,"Y",0)</f>
        <v>0</v>
      </c>
      <c r="BS29" s="639">
        <f>TotPay!I170</f>
        <v>0</v>
      </c>
      <c r="BT29" s="640"/>
      <c r="BU29" s="640">
        <f>TotPay!J170</f>
        <v>0</v>
      </c>
      <c r="BV29" s="640"/>
      <c r="BW29" s="641">
        <f>TotPay!K170</f>
        <v>0</v>
      </c>
      <c r="BX29" s="642"/>
      <c r="BY29" s="26">
        <v>215</v>
      </c>
      <c r="BZ29" s="635">
        <f>TotPay!C218</f>
        <v>0</v>
      </c>
      <c r="CA29" s="636"/>
      <c r="CB29" s="636"/>
      <c r="CC29" s="636"/>
      <c r="CD29" s="636"/>
      <c r="CE29" s="636"/>
      <c r="CF29" s="28">
        <f>IF(TotPay!A218=1,"Y",0)</f>
        <v>0</v>
      </c>
      <c r="CG29" s="637">
        <f>TotPay!D218</f>
        <v>0</v>
      </c>
      <c r="CH29" s="638"/>
      <c r="CI29" s="94">
        <f>IF(TotPay!E218&gt;0.9,"Y",0)</f>
        <v>0</v>
      </c>
      <c r="CJ29" s="59">
        <f>TotPay!G218</f>
        <v>0</v>
      </c>
      <c r="CK29" s="28">
        <f>IF(TotPay!H218&gt;0,"Y",0)</f>
        <v>0</v>
      </c>
      <c r="CL29" s="639">
        <f>TotPay!I218</f>
        <v>0</v>
      </c>
      <c r="CM29" s="640"/>
      <c r="CN29" s="640">
        <f>TotPay!J218</f>
        <v>0</v>
      </c>
      <c r="CO29" s="640"/>
      <c r="CP29" s="641">
        <f>TotPay!K218</f>
        <v>0</v>
      </c>
      <c r="CQ29" s="642"/>
      <c r="CR29" s="26">
        <v>23</v>
      </c>
      <c r="CS29" s="720">
        <f>TotEquip!B15</f>
        <v>0</v>
      </c>
      <c r="CT29" s="721"/>
      <c r="CU29" s="721"/>
      <c r="CV29" s="721"/>
      <c r="CW29" s="721"/>
      <c r="CX29" s="721"/>
      <c r="CY29" s="722"/>
      <c r="CZ29" s="729">
        <f>TotEquip!C15</f>
        <v>0</v>
      </c>
      <c r="DA29" s="730"/>
      <c r="DB29" s="729">
        <f>TotEquip!D15</f>
        <v>0</v>
      </c>
      <c r="DC29" s="730"/>
      <c r="DD29" s="729">
        <f>TotEquip!E15</f>
        <v>0</v>
      </c>
      <c r="DE29" s="731"/>
      <c r="DF29" s="731"/>
      <c r="DG29" s="731"/>
      <c r="DH29" s="731"/>
      <c r="DI29" s="731"/>
      <c r="DJ29" s="732"/>
      <c r="DK29" s="26">
        <v>71</v>
      </c>
      <c r="DL29" s="720">
        <f>TotEquip!B63</f>
        <v>0</v>
      </c>
      <c r="DM29" s="721"/>
      <c r="DN29" s="721"/>
      <c r="DO29" s="721"/>
      <c r="DP29" s="721"/>
      <c r="DQ29" s="721"/>
      <c r="DR29" s="722"/>
      <c r="DS29" s="729">
        <f>TotEquip!C63</f>
        <v>0</v>
      </c>
      <c r="DT29" s="730"/>
      <c r="DU29" s="729">
        <f>TotEquip!D63</f>
        <v>0</v>
      </c>
      <c r="DV29" s="730"/>
      <c r="DW29" s="729">
        <f>TotEquip!E63</f>
        <v>0</v>
      </c>
      <c r="DX29" s="731"/>
      <c r="DY29" s="731"/>
      <c r="DZ29" s="731"/>
      <c r="EA29" s="731"/>
      <c r="EB29" s="731"/>
      <c r="EC29" s="732"/>
      <c r="ED29" s="26">
        <v>119</v>
      </c>
      <c r="EE29" s="720">
        <f>TotEquip!B111</f>
        <v>0</v>
      </c>
      <c r="EF29" s="721"/>
      <c r="EG29" s="721"/>
      <c r="EH29" s="721"/>
      <c r="EI29" s="721"/>
      <c r="EJ29" s="721"/>
      <c r="EK29" s="722"/>
      <c r="EL29" s="729">
        <f>TotEquip!C111</f>
        <v>0</v>
      </c>
      <c r="EM29" s="730"/>
      <c r="EN29" s="729">
        <f>TotEquip!D111</f>
        <v>0</v>
      </c>
      <c r="EO29" s="730"/>
      <c r="EP29" s="729">
        <f>TotEquip!E111</f>
        <v>0</v>
      </c>
      <c r="EQ29" s="731"/>
      <c r="ER29" s="731"/>
      <c r="ES29" s="731"/>
      <c r="ET29" s="731"/>
      <c r="EU29" s="731"/>
      <c r="EV29" s="732"/>
    </row>
    <row r="30" spans="1:152" x14ac:dyDescent="0.25">
      <c r="A30" s="26">
        <v>24</v>
      </c>
      <c r="B30" s="720">
        <f>TotPay!C27</f>
        <v>0</v>
      </c>
      <c r="C30" s="721"/>
      <c r="D30" s="721"/>
      <c r="E30" s="721"/>
      <c r="F30" s="721"/>
      <c r="G30" s="722"/>
      <c r="H30" s="28">
        <f>IF(TotPay!A27=1,"Y",0)</f>
        <v>0</v>
      </c>
      <c r="I30" s="637">
        <f>TotPay!D27</f>
        <v>0</v>
      </c>
      <c r="J30" s="638"/>
      <c r="K30" s="128">
        <f>IF(TotPay!E27&gt;0.9,"Y",0)</f>
        <v>0</v>
      </c>
      <c r="L30" s="59">
        <f>TotPay!G27</f>
        <v>0</v>
      </c>
      <c r="M30" s="28">
        <f>IF(TotPay!H27&gt;0,"Y",0)</f>
        <v>0</v>
      </c>
      <c r="N30" s="639">
        <f>TotPay!I27</f>
        <v>0</v>
      </c>
      <c r="O30" s="640"/>
      <c r="P30" s="640">
        <f>TotPay!J27</f>
        <v>0</v>
      </c>
      <c r="Q30" s="640"/>
      <c r="R30" s="641">
        <f>TotPay!K27</f>
        <v>0</v>
      </c>
      <c r="S30" s="642"/>
      <c r="T30" s="26">
        <v>72</v>
      </c>
      <c r="U30" s="720">
        <f>TotPay!C75</f>
        <v>0</v>
      </c>
      <c r="V30" s="721"/>
      <c r="W30" s="721"/>
      <c r="X30" s="721"/>
      <c r="Y30" s="721"/>
      <c r="Z30" s="722"/>
      <c r="AA30" s="28">
        <f>IF(TotPay!A75=1,"Y",0)</f>
        <v>0</v>
      </c>
      <c r="AB30" s="637">
        <f>TotPay!D75</f>
        <v>0</v>
      </c>
      <c r="AC30" s="638"/>
      <c r="AD30" s="94">
        <f>IF(TotPay!E75&gt;0.9,"Y",0)</f>
        <v>0</v>
      </c>
      <c r="AE30" s="59">
        <f>TotPay!G75</f>
        <v>0</v>
      </c>
      <c r="AF30" s="28">
        <f>IF(TotPay!H75&gt;0,"Y",0)</f>
        <v>0</v>
      </c>
      <c r="AG30" s="639">
        <f>TotPay!I75</f>
        <v>0</v>
      </c>
      <c r="AH30" s="640"/>
      <c r="AI30" s="640">
        <f>TotPay!J75</f>
        <v>0</v>
      </c>
      <c r="AJ30" s="640"/>
      <c r="AK30" s="641">
        <f>TotPay!K75</f>
        <v>0</v>
      </c>
      <c r="AL30" s="642"/>
      <c r="AM30" s="26">
        <v>120</v>
      </c>
      <c r="AN30" s="720">
        <f>TotPay!C123</f>
        <v>0</v>
      </c>
      <c r="AO30" s="721"/>
      <c r="AP30" s="721"/>
      <c r="AQ30" s="721"/>
      <c r="AR30" s="721"/>
      <c r="AS30" s="722"/>
      <c r="AT30" s="28">
        <f>IF(TotPay!A123=1,"Y",0)</f>
        <v>0</v>
      </c>
      <c r="AU30" s="637">
        <f>TotPay!D123</f>
        <v>0</v>
      </c>
      <c r="AV30" s="638"/>
      <c r="AW30" s="94">
        <f>IF(TotPay!E123&gt;0.9,"Y",0)</f>
        <v>0</v>
      </c>
      <c r="AX30" s="59">
        <f>TotPay!G123</f>
        <v>0</v>
      </c>
      <c r="AY30" s="28">
        <f>IF(TotPay!H123&gt;0,"Y",0)</f>
        <v>0</v>
      </c>
      <c r="AZ30" s="639">
        <f>TotPay!I123</f>
        <v>0</v>
      </c>
      <c r="BA30" s="640"/>
      <c r="BB30" s="640">
        <f>TotPay!J123</f>
        <v>0</v>
      </c>
      <c r="BC30" s="640"/>
      <c r="BD30" s="641">
        <f>TotPay!K123</f>
        <v>0</v>
      </c>
      <c r="BE30" s="642"/>
      <c r="BF30" s="26">
        <v>168</v>
      </c>
      <c r="BG30" s="635">
        <f>TotPay!C171</f>
        <v>0</v>
      </c>
      <c r="BH30" s="636"/>
      <c r="BI30" s="636"/>
      <c r="BJ30" s="636"/>
      <c r="BK30" s="636"/>
      <c r="BL30" s="636"/>
      <c r="BM30" s="28">
        <f>IF(TotPay!A171=1,"Y",0)</f>
        <v>0</v>
      </c>
      <c r="BN30" s="637">
        <f>TotPay!D171</f>
        <v>0</v>
      </c>
      <c r="BO30" s="638"/>
      <c r="BP30" s="94">
        <f>IF(TotPay!E171&gt;0.9,"Y",0)</f>
        <v>0</v>
      </c>
      <c r="BQ30" s="59">
        <f>TotPay!G171</f>
        <v>0</v>
      </c>
      <c r="BR30" s="28">
        <f>IF(TotPay!H171&gt;0,"Y",0)</f>
        <v>0</v>
      </c>
      <c r="BS30" s="639">
        <f>TotPay!I171</f>
        <v>0</v>
      </c>
      <c r="BT30" s="640"/>
      <c r="BU30" s="640">
        <f>TotPay!J171</f>
        <v>0</v>
      </c>
      <c r="BV30" s="640"/>
      <c r="BW30" s="641">
        <f>TotPay!K171</f>
        <v>0</v>
      </c>
      <c r="BX30" s="642"/>
      <c r="BY30" s="26">
        <v>216</v>
      </c>
      <c r="BZ30" s="635">
        <f>TotPay!C219</f>
        <v>0</v>
      </c>
      <c r="CA30" s="636"/>
      <c r="CB30" s="636"/>
      <c r="CC30" s="636"/>
      <c r="CD30" s="636"/>
      <c r="CE30" s="636"/>
      <c r="CF30" s="28">
        <f>IF(TotPay!A219=1,"Y",0)</f>
        <v>0</v>
      </c>
      <c r="CG30" s="637">
        <f>TotPay!D219</f>
        <v>0</v>
      </c>
      <c r="CH30" s="638"/>
      <c r="CI30" s="94">
        <f>IF(TotPay!E219&gt;0.9,"Y",0)</f>
        <v>0</v>
      </c>
      <c r="CJ30" s="59">
        <f>TotPay!G219</f>
        <v>0</v>
      </c>
      <c r="CK30" s="28">
        <f>IF(TotPay!H219&gt;0,"Y",0)</f>
        <v>0</v>
      </c>
      <c r="CL30" s="639">
        <f>TotPay!I219</f>
        <v>0</v>
      </c>
      <c r="CM30" s="640"/>
      <c r="CN30" s="640">
        <f>TotPay!J219</f>
        <v>0</v>
      </c>
      <c r="CO30" s="640"/>
      <c r="CP30" s="641">
        <f>TotPay!K219</f>
        <v>0</v>
      </c>
      <c r="CQ30" s="642"/>
      <c r="CR30" s="26">
        <v>24</v>
      </c>
      <c r="CS30" s="720">
        <f>TotEquip!B16</f>
        <v>0</v>
      </c>
      <c r="CT30" s="721"/>
      <c r="CU30" s="721"/>
      <c r="CV30" s="721"/>
      <c r="CW30" s="721"/>
      <c r="CX30" s="721"/>
      <c r="CY30" s="722"/>
      <c r="CZ30" s="729">
        <f>TotEquip!C16</f>
        <v>0</v>
      </c>
      <c r="DA30" s="730"/>
      <c r="DB30" s="729">
        <f>TotEquip!D16</f>
        <v>0</v>
      </c>
      <c r="DC30" s="730"/>
      <c r="DD30" s="729">
        <f>TotEquip!E16</f>
        <v>0</v>
      </c>
      <c r="DE30" s="731"/>
      <c r="DF30" s="731"/>
      <c r="DG30" s="731"/>
      <c r="DH30" s="731"/>
      <c r="DI30" s="731"/>
      <c r="DJ30" s="732"/>
      <c r="DK30" s="26">
        <v>72</v>
      </c>
      <c r="DL30" s="720">
        <f>TotEquip!B64</f>
        <v>0</v>
      </c>
      <c r="DM30" s="721"/>
      <c r="DN30" s="721"/>
      <c r="DO30" s="721"/>
      <c r="DP30" s="721"/>
      <c r="DQ30" s="721"/>
      <c r="DR30" s="722"/>
      <c r="DS30" s="729">
        <f>TotEquip!C64</f>
        <v>0</v>
      </c>
      <c r="DT30" s="730"/>
      <c r="DU30" s="729">
        <f>TotEquip!D64</f>
        <v>0</v>
      </c>
      <c r="DV30" s="730"/>
      <c r="DW30" s="729">
        <f>TotEquip!E64</f>
        <v>0</v>
      </c>
      <c r="DX30" s="731"/>
      <c r="DY30" s="731"/>
      <c r="DZ30" s="731"/>
      <c r="EA30" s="731"/>
      <c r="EB30" s="731"/>
      <c r="EC30" s="732"/>
      <c r="ED30" s="26">
        <v>120</v>
      </c>
      <c r="EE30" s="720">
        <f>TotEquip!B112</f>
        <v>0</v>
      </c>
      <c r="EF30" s="721"/>
      <c r="EG30" s="721"/>
      <c r="EH30" s="721"/>
      <c r="EI30" s="721"/>
      <c r="EJ30" s="721"/>
      <c r="EK30" s="722"/>
      <c r="EL30" s="729">
        <f>TotEquip!C112</f>
        <v>0</v>
      </c>
      <c r="EM30" s="730"/>
      <c r="EN30" s="729">
        <f>TotEquip!D112</f>
        <v>0</v>
      </c>
      <c r="EO30" s="730"/>
      <c r="EP30" s="729">
        <f>TotEquip!E112</f>
        <v>0</v>
      </c>
      <c r="EQ30" s="731"/>
      <c r="ER30" s="731"/>
      <c r="ES30" s="731"/>
      <c r="ET30" s="731"/>
      <c r="EU30" s="731"/>
      <c r="EV30" s="732"/>
    </row>
    <row r="31" spans="1:152" x14ac:dyDescent="0.25">
      <c r="A31" s="26">
        <v>25</v>
      </c>
      <c r="B31" s="720">
        <f>TotPay!C28</f>
        <v>0</v>
      </c>
      <c r="C31" s="721"/>
      <c r="D31" s="721"/>
      <c r="E31" s="721"/>
      <c r="F31" s="721"/>
      <c r="G31" s="722"/>
      <c r="H31" s="28">
        <f>IF(TotPay!A28=1,"Y",0)</f>
        <v>0</v>
      </c>
      <c r="I31" s="637">
        <f>TotPay!D28</f>
        <v>0</v>
      </c>
      <c r="J31" s="638"/>
      <c r="K31" s="128">
        <f>IF(TotPay!E28&gt;0.9,"Y",0)</f>
        <v>0</v>
      </c>
      <c r="L31" s="59">
        <f>TotPay!G28</f>
        <v>0</v>
      </c>
      <c r="M31" s="28">
        <f>IF(TotPay!H28&gt;0,"Y",0)</f>
        <v>0</v>
      </c>
      <c r="N31" s="639">
        <f>TotPay!I28</f>
        <v>0</v>
      </c>
      <c r="O31" s="640"/>
      <c r="P31" s="640">
        <f>TotPay!J28</f>
        <v>0</v>
      </c>
      <c r="Q31" s="640"/>
      <c r="R31" s="641">
        <f>TotPay!K28</f>
        <v>0</v>
      </c>
      <c r="S31" s="642"/>
      <c r="T31" s="26">
        <v>73</v>
      </c>
      <c r="U31" s="720">
        <f>TotPay!C76</f>
        <v>0</v>
      </c>
      <c r="V31" s="721"/>
      <c r="W31" s="721"/>
      <c r="X31" s="721"/>
      <c r="Y31" s="721"/>
      <c r="Z31" s="722"/>
      <c r="AA31" s="28">
        <f>IF(TotPay!A76=1,"Y",0)</f>
        <v>0</v>
      </c>
      <c r="AB31" s="637">
        <f>TotPay!D76</f>
        <v>0</v>
      </c>
      <c r="AC31" s="638"/>
      <c r="AD31" s="94">
        <f>IF(TotPay!E76&gt;0.9,"Y",0)</f>
        <v>0</v>
      </c>
      <c r="AE31" s="59">
        <f>TotPay!G76</f>
        <v>0</v>
      </c>
      <c r="AF31" s="28">
        <f>IF(TotPay!H76&gt;0,"Y",0)</f>
        <v>0</v>
      </c>
      <c r="AG31" s="639">
        <f>TotPay!I76</f>
        <v>0</v>
      </c>
      <c r="AH31" s="640"/>
      <c r="AI31" s="640">
        <f>TotPay!J76</f>
        <v>0</v>
      </c>
      <c r="AJ31" s="640"/>
      <c r="AK31" s="641">
        <f>TotPay!K76</f>
        <v>0</v>
      </c>
      <c r="AL31" s="642"/>
      <c r="AM31" s="26">
        <v>121</v>
      </c>
      <c r="AN31" s="720">
        <f>TotPay!C124</f>
        <v>0</v>
      </c>
      <c r="AO31" s="721"/>
      <c r="AP31" s="721"/>
      <c r="AQ31" s="721"/>
      <c r="AR31" s="721"/>
      <c r="AS31" s="722"/>
      <c r="AT31" s="28">
        <f>IF(TotPay!A124=1,"Y",0)</f>
        <v>0</v>
      </c>
      <c r="AU31" s="637">
        <f>TotPay!D124</f>
        <v>0</v>
      </c>
      <c r="AV31" s="638"/>
      <c r="AW31" s="94">
        <f>IF(TotPay!E124&gt;0.9,"Y",0)</f>
        <v>0</v>
      </c>
      <c r="AX31" s="59">
        <f>TotPay!G124</f>
        <v>0</v>
      </c>
      <c r="AY31" s="28">
        <f>IF(TotPay!H124&gt;0,"Y",0)</f>
        <v>0</v>
      </c>
      <c r="AZ31" s="639">
        <f>TotPay!I124</f>
        <v>0</v>
      </c>
      <c r="BA31" s="640"/>
      <c r="BB31" s="640">
        <f>TotPay!J124</f>
        <v>0</v>
      </c>
      <c r="BC31" s="640"/>
      <c r="BD31" s="641">
        <f>TotPay!K124</f>
        <v>0</v>
      </c>
      <c r="BE31" s="642"/>
      <c r="BF31" s="26">
        <v>169</v>
      </c>
      <c r="BG31" s="635">
        <f>TotPay!C172</f>
        <v>0</v>
      </c>
      <c r="BH31" s="636"/>
      <c r="BI31" s="636"/>
      <c r="BJ31" s="636"/>
      <c r="BK31" s="636"/>
      <c r="BL31" s="636"/>
      <c r="BM31" s="28">
        <f>IF(TotPay!A172=1,"Y",0)</f>
        <v>0</v>
      </c>
      <c r="BN31" s="637">
        <f>TotPay!D172</f>
        <v>0</v>
      </c>
      <c r="BO31" s="638"/>
      <c r="BP31" s="94">
        <f>IF(TotPay!E172&gt;0.9,"Y",0)</f>
        <v>0</v>
      </c>
      <c r="BQ31" s="59">
        <f>TotPay!G172</f>
        <v>0</v>
      </c>
      <c r="BR31" s="28">
        <f>IF(TotPay!H172&gt;0,"Y",0)</f>
        <v>0</v>
      </c>
      <c r="BS31" s="639">
        <f>TotPay!I172</f>
        <v>0</v>
      </c>
      <c r="BT31" s="640"/>
      <c r="BU31" s="640">
        <f>TotPay!J172</f>
        <v>0</v>
      </c>
      <c r="BV31" s="640"/>
      <c r="BW31" s="641">
        <f>TotPay!K172</f>
        <v>0</v>
      </c>
      <c r="BX31" s="642"/>
      <c r="BY31" s="26">
        <v>217</v>
      </c>
      <c r="BZ31" s="635">
        <f>TotPay!C220</f>
        <v>0</v>
      </c>
      <c r="CA31" s="636"/>
      <c r="CB31" s="636"/>
      <c r="CC31" s="636"/>
      <c r="CD31" s="636"/>
      <c r="CE31" s="636"/>
      <c r="CF31" s="28">
        <f>IF(TotPay!A220=1,"Y",0)</f>
        <v>0</v>
      </c>
      <c r="CG31" s="637">
        <f>TotPay!D220</f>
        <v>0</v>
      </c>
      <c r="CH31" s="638"/>
      <c r="CI31" s="94">
        <f>IF(TotPay!E220&gt;0.9,"Y",0)</f>
        <v>0</v>
      </c>
      <c r="CJ31" s="59">
        <f>TotPay!G220</f>
        <v>0</v>
      </c>
      <c r="CK31" s="28">
        <f>IF(TotPay!H220&gt;0,"Y",0)</f>
        <v>0</v>
      </c>
      <c r="CL31" s="639">
        <f>TotPay!I220</f>
        <v>0</v>
      </c>
      <c r="CM31" s="640"/>
      <c r="CN31" s="640">
        <f>TotPay!J220</f>
        <v>0</v>
      </c>
      <c r="CO31" s="640"/>
      <c r="CP31" s="641">
        <f>TotPay!K220</f>
        <v>0</v>
      </c>
      <c r="CQ31" s="642"/>
      <c r="CR31" s="26">
        <v>25</v>
      </c>
      <c r="CS31" s="720">
        <f>TotEquip!B17</f>
        <v>0</v>
      </c>
      <c r="CT31" s="721"/>
      <c r="CU31" s="721"/>
      <c r="CV31" s="721"/>
      <c r="CW31" s="721"/>
      <c r="CX31" s="721"/>
      <c r="CY31" s="722"/>
      <c r="CZ31" s="729">
        <f>TotEquip!C17</f>
        <v>0</v>
      </c>
      <c r="DA31" s="730"/>
      <c r="DB31" s="729">
        <f>TotEquip!D17</f>
        <v>0</v>
      </c>
      <c r="DC31" s="730"/>
      <c r="DD31" s="729">
        <f>TotEquip!E17</f>
        <v>0</v>
      </c>
      <c r="DE31" s="731"/>
      <c r="DF31" s="731"/>
      <c r="DG31" s="731"/>
      <c r="DH31" s="731"/>
      <c r="DI31" s="731"/>
      <c r="DJ31" s="732"/>
      <c r="DK31" s="26">
        <v>73</v>
      </c>
      <c r="DL31" s="720">
        <f>TotEquip!B65</f>
        <v>0</v>
      </c>
      <c r="DM31" s="721"/>
      <c r="DN31" s="721"/>
      <c r="DO31" s="721"/>
      <c r="DP31" s="721"/>
      <c r="DQ31" s="721"/>
      <c r="DR31" s="722"/>
      <c r="DS31" s="729">
        <f>TotEquip!C65</f>
        <v>0</v>
      </c>
      <c r="DT31" s="730"/>
      <c r="DU31" s="729">
        <f>TotEquip!D65</f>
        <v>0</v>
      </c>
      <c r="DV31" s="730"/>
      <c r="DW31" s="729">
        <f>TotEquip!E65</f>
        <v>0</v>
      </c>
      <c r="DX31" s="731"/>
      <c r="DY31" s="731"/>
      <c r="DZ31" s="731"/>
      <c r="EA31" s="731"/>
      <c r="EB31" s="731"/>
      <c r="EC31" s="732"/>
      <c r="ED31" s="26">
        <v>121</v>
      </c>
      <c r="EE31" s="720">
        <f>TotEquip!B113</f>
        <v>0</v>
      </c>
      <c r="EF31" s="721"/>
      <c r="EG31" s="721"/>
      <c r="EH31" s="721"/>
      <c r="EI31" s="721"/>
      <c r="EJ31" s="721"/>
      <c r="EK31" s="722"/>
      <c r="EL31" s="729">
        <f>TotEquip!C113</f>
        <v>0</v>
      </c>
      <c r="EM31" s="730"/>
      <c r="EN31" s="729">
        <f>TotEquip!D113</f>
        <v>0</v>
      </c>
      <c r="EO31" s="730"/>
      <c r="EP31" s="729">
        <f>TotEquip!E113</f>
        <v>0</v>
      </c>
      <c r="EQ31" s="731"/>
      <c r="ER31" s="731"/>
      <c r="ES31" s="731"/>
      <c r="ET31" s="731"/>
      <c r="EU31" s="731"/>
      <c r="EV31" s="732"/>
    </row>
    <row r="32" spans="1:152" x14ac:dyDescent="0.25">
      <c r="A32" s="26">
        <v>26</v>
      </c>
      <c r="B32" s="720">
        <f>TotPay!C29</f>
        <v>0</v>
      </c>
      <c r="C32" s="721"/>
      <c r="D32" s="721"/>
      <c r="E32" s="721"/>
      <c r="F32" s="721"/>
      <c r="G32" s="722"/>
      <c r="H32" s="28">
        <f>IF(TotPay!A29=1,"Y",0)</f>
        <v>0</v>
      </c>
      <c r="I32" s="637">
        <f>TotPay!D29</f>
        <v>0</v>
      </c>
      <c r="J32" s="638"/>
      <c r="K32" s="128">
        <f>IF(TotPay!E29&gt;0.9,"Y",0)</f>
        <v>0</v>
      </c>
      <c r="L32" s="59">
        <f>TotPay!G29</f>
        <v>0</v>
      </c>
      <c r="M32" s="28">
        <f>IF(TotPay!H29&gt;0,"Y",0)</f>
        <v>0</v>
      </c>
      <c r="N32" s="639">
        <f>TotPay!I29</f>
        <v>0</v>
      </c>
      <c r="O32" s="640"/>
      <c r="P32" s="640">
        <f>TotPay!J29</f>
        <v>0</v>
      </c>
      <c r="Q32" s="640"/>
      <c r="R32" s="641">
        <f>TotPay!K29</f>
        <v>0</v>
      </c>
      <c r="S32" s="642"/>
      <c r="T32" s="26">
        <v>74</v>
      </c>
      <c r="U32" s="720">
        <f>TotPay!C77</f>
        <v>0</v>
      </c>
      <c r="V32" s="721"/>
      <c r="W32" s="721"/>
      <c r="X32" s="721"/>
      <c r="Y32" s="721"/>
      <c r="Z32" s="722"/>
      <c r="AA32" s="28">
        <f>IF(TotPay!A77=1,"Y",0)</f>
        <v>0</v>
      </c>
      <c r="AB32" s="637">
        <f>TotPay!D77</f>
        <v>0</v>
      </c>
      <c r="AC32" s="638"/>
      <c r="AD32" s="94">
        <f>IF(TotPay!E77&gt;0.9,"Y",0)</f>
        <v>0</v>
      </c>
      <c r="AE32" s="59">
        <f>TotPay!G77</f>
        <v>0</v>
      </c>
      <c r="AF32" s="28">
        <f>IF(TotPay!H77&gt;0,"Y",0)</f>
        <v>0</v>
      </c>
      <c r="AG32" s="639">
        <f>TotPay!I77</f>
        <v>0</v>
      </c>
      <c r="AH32" s="640"/>
      <c r="AI32" s="640">
        <f>TotPay!J77</f>
        <v>0</v>
      </c>
      <c r="AJ32" s="640"/>
      <c r="AK32" s="641">
        <f>TotPay!K77</f>
        <v>0</v>
      </c>
      <c r="AL32" s="642"/>
      <c r="AM32" s="26">
        <v>122</v>
      </c>
      <c r="AN32" s="720">
        <f>TotPay!C125</f>
        <v>0</v>
      </c>
      <c r="AO32" s="721"/>
      <c r="AP32" s="721"/>
      <c r="AQ32" s="721"/>
      <c r="AR32" s="721"/>
      <c r="AS32" s="722"/>
      <c r="AT32" s="28">
        <f>IF(TotPay!A125=1,"Y",0)</f>
        <v>0</v>
      </c>
      <c r="AU32" s="637">
        <f>TotPay!D125</f>
        <v>0</v>
      </c>
      <c r="AV32" s="638"/>
      <c r="AW32" s="94">
        <f>IF(TotPay!E125&gt;0.9,"Y",0)</f>
        <v>0</v>
      </c>
      <c r="AX32" s="59">
        <f>TotPay!G125</f>
        <v>0</v>
      </c>
      <c r="AY32" s="28">
        <f>IF(TotPay!H125&gt;0,"Y",0)</f>
        <v>0</v>
      </c>
      <c r="AZ32" s="639">
        <f>TotPay!I125</f>
        <v>0</v>
      </c>
      <c r="BA32" s="640"/>
      <c r="BB32" s="640">
        <f>TotPay!J125</f>
        <v>0</v>
      </c>
      <c r="BC32" s="640"/>
      <c r="BD32" s="641">
        <f>TotPay!K125</f>
        <v>0</v>
      </c>
      <c r="BE32" s="642"/>
      <c r="BF32" s="26">
        <v>170</v>
      </c>
      <c r="BG32" s="635">
        <f>TotPay!C173</f>
        <v>0</v>
      </c>
      <c r="BH32" s="636"/>
      <c r="BI32" s="636"/>
      <c r="BJ32" s="636"/>
      <c r="BK32" s="636"/>
      <c r="BL32" s="636"/>
      <c r="BM32" s="28">
        <f>IF(TotPay!A173=1,"Y",0)</f>
        <v>0</v>
      </c>
      <c r="BN32" s="637">
        <f>TotPay!D173</f>
        <v>0</v>
      </c>
      <c r="BO32" s="638"/>
      <c r="BP32" s="94">
        <f>IF(TotPay!E173&gt;0.9,"Y",0)</f>
        <v>0</v>
      </c>
      <c r="BQ32" s="59">
        <f>TotPay!G173</f>
        <v>0</v>
      </c>
      <c r="BR32" s="28">
        <f>IF(TotPay!H173&gt;0,"Y",0)</f>
        <v>0</v>
      </c>
      <c r="BS32" s="639">
        <f>TotPay!I173</f>
        <v>0</v>
      </c>
      <c r="BT32" s="640"/>
      <c r="BU32" s="640">
        <f>TotPay!J173</f>
        <v>0</v>
      </c>
      <c r="BV32" s="640"/>
      <c r="BW32" s="641">
        <f>TotPay!K173</f>
        <v>0</v>
      </c>
      <c r="BX32" s="642"/>
      <c r="BY32" s="26">
        <v>218</v>
      </c>
      <c r="BZ32" s="635">
        <f>TotPay!C221</f>
        <v>0</v>
      </c>
      <c r="CA32" s="636"/>
      <c r="CB32" s="636"/>
      <c r="CC32" s="636"/>
      <c r="CD32" s="636"/>
      <c r="CE32" s="636"/>
      <c r="CF32" s="28">
        <f>IF(TotPay!A221=1,"Y",0)</f>
        <v>0</v>
      </c>
      <c r="CG32" s="637">
        <f>TotPay!D221</f>
        <v>0</v>
      </c>
      <c r="CH32" s="638"/>
      <c r="CI32" s="94">
        <f>IF(TotPay!E221&gt;0.9,"Y",0)</f>
        <v>0</v>
      </c>
      <c r="CJ32" s="59">
        <f>TotPay!G221</f>
        <v>0</v>
      </c>
      <c r="CK32" s="28">
        <f>IF(TotPay!H221&gt;0,"Y",0)</f>
        <v>0</v>
      </c>
      <c r="CL32" s="639">
        <f>TotPay!I221</f>
        <v>0</v>
      </c>
      <c r="CM32" s="640"/>
      <c r="CN32" s="640">
        <f>TotPay!J221</f>
        <v>0</v>
      </c>
      <c r="CO32" s="640"/>
      <c r="CP32" s="641">
        <f>TotPay!K221</f>
        <v>0</v>
      </c>
      <c r="CQ32" s="642"/>
      <c r="CR32" s="26">
        <v>26</v>
      </c>
      <c r="CS32" s="720">
        <f>TotEquip!B18</f>
        <v>0</v>
      </c>
      <c r="CT32" s="721"/>
      <c r="CU32" s="721"/>
      <c r="CV32" s="721"/>
      <c r="CW32" s="721"/>
      <c r="CX32" s="721"/>
      <c r="CY32" s="722"/>
      <c r="CZ32" s="729">
        <f>TotEquip!C18</f>
        <v>0</v>
      </c>
      <c r="DA32" s="730"/>
      <c r="DB32" s="729">
        <f>TotEquip!D18</f>
        <v>0</v>
      </c>
      <c r="DC32" s="730"/>
      <c r="DD32" s="729">
        <f>TotEquip!E18</f>
        <v>0</v>
      </c>
      <c r="DE32" s="731"/>
      <c r="DF32" s="731"/>
      <c r="DG32" s="731"/>
      <c r="DH32" s="731"/>
      <c r="DI32" s="731"/>
      <c r="DJ32" s="732"/>
      <c r="DK32" s="26">
        <v>74</v>
      </c>
      <c r="DL32" s="720">
        <f>TotEquip!B66</f>
        <v>0</v>
      </c>
      <c r="DM32" s="721"/>
      <c r="DN32" s="721"/>
      <c r="DO32" s="721"/>
      <c r="DP32" s="721"/>
      <c r="DQ32" s="721"/>
      <c r="DR32" s="722"/>
      <c r="DS32" s="729">
        <f>TotEquip!C66</f>
        <v>0</v>
      </c>
      <c r="DT32" s="730"/>
      <c r="DU32" s="729">
        <f>TotEquip!D66</f>
        <v>0</v>
      </c>
      <c r="DV32" s="730"/>
      <c r="DW32" s="729">
        <f>TotEquip!E66</f>
        <v>0</v>
      </c>
      <c r="DX32" s="731"/>
      <c r="DY32" s="731"/>
      <c r="DZ32" s="731"/>
      <c r="EA32" s="731"/>
      <c r="EB32" s="731"/>
      <c r="EC32" s="732"/>
      <c r="ED32" s="26">
        <v>122</v>
      </c>
      <c r="EE32" s="720">
        <f>TotEquip!B114</f>
        <v>0</v>
      </c>
      <c r="EF32" s="721"/>
      <c r="EG32" s="721"/>
      <c r="EH32" s="721"/>
      <c r="EI32" s="721"/>
      <c r="EJ32" s="721"/>
      <c r="EK32" s="722"/>
      <c r="EL32" s="729">
        <f>TotEquip!C114</f>
        <v>0</v>
      </c>
      <c r="EM32" s="730"/>
      <c r="EN32" s="729">
        <f>TotEquip!D114</f>
        <v>0</v>
      </c>
      <c r="EO32" s="730"/>
      <c r="EP32" s="729">
        <f>TotEquip!E114</f>
        <v>0</v>
      </c>
      <c r="EQ32" s="731"/>
      <c r="ER32" s="731"/>
      <c r="ES32" s="731"/>
      <c r="ET32" s="731"/>
      <c r="EU32" s="731"/>
      <c r="EV32" s="732"/>
    </row>
    <row r="33" spans="1:152" x14ac:dyDescent="0.25">
      <c r="A33" s="26">
        <v>27</v>
      </c>
      <c r="B33" s="720">
        <f>TotPay!C30</f>
        <v>0</v>
      </c>
      <c r="C33" s="721"/>
      <c r="D33" s="721"/>
      <c r="E33" s="721"/>
      <c r="F33" s="721"/>
      <c r="G33" s="722"/>
      <c r="H33" s="28">
        <f>IF(TotPay!A30=1,"Y",0)</f>
        <v>0</v>
      </c>
      <c r="I33" s="637">
        <f>TotPay!D30</f>
        <v>0</v>
      </c>
      <c r="J33" s="638"/>
      <c r="K33" s="128">
        <f>IF(TotPay!E30&gt;0.9,"Y",0)</f>
        <v>0</v>
      </c>
      <c r="L33" s="59">
        <f>TotPay!G30</f>
        <v>0</v>
      </c>
      <c r="M33" s="28">
        <f>IF(TotPay!H30&gt;0,"Y",0)</f>
        <v>0</v>
      </c>
      <c r="N33" s="639">
        <f>TotPay!I30</f>
        <v>0</v>
      </c>
      <c r="O33" s="640"/>
      <c r="P33" s="640">
        <f>TotPay!J30</f>
        <v>0</v>
      </c>
      <c r="Q33" s="640"/>
      <c r="R33" s="641">
        <f>TotPay!K30</f>
        <v>0</v>
      </c>
      <c r="S33" s="642"/>
      <c r="T33" s="26">
        <v>75</v>
      </c>
      <c r="U33" s="720">
        <f>TotPay!C78</f>
        <v>0</v>
      </c>
      <c r="V33" s="721"/>
      <c r="W33" s="721"/>
      <c r="X33" s="721"/>
      <c r="Y33" s="721"/>
      <c r="Z33" s="722"/>
      <c r="AA33" s="28">
        <f>IF(TotPay!A78=1,"Y",0)</f>
        <v>0</v>
      </c>
      <c r="AB33" s="637">
        <f>TotPay!D78</f>
        <v>0</v>
      </c>
      <c r="AC33" s="638"/>
      <c r="AD33" s="94">
        <f>IF(TotPay!E78&gt;0.9,"Y",0)</f>
        <v>0</v>
      </c>
      <c r="AE33" s="59">
        <f>TotPay!G78</f>
        <v>0</v>
      </c>
      <c r="AF33" s="28">
        <f>IF(TotPay!H78&gt;0,"Y",0)</f>
        <v>0</v>
      </c>
      <c r="AG33" s="639">
        <f>TotPay!I78</f>
        <v>0</v>
      </c>
      <c r="AH33" s="640"/>
      <c r="AI33" s="640">
        <f>TotPay!J78</f>
        <v>0</v>
      </c>
      <c r="AJ33" s="640"/>
      <c r="AK33" s="641">
        <f>TotPay!K78</f>
        <v>0</v>
      </c>
      <c r="AL33" s="642"/>
      <c r="AM33" s="26">
        <v>123</v>
      </c>
      <c r="AN33" s="720">
        <f>TotPay!C126</f>
        <v>0</v>
      </c>
      <c r="AO33" s="721"/>
      <c r="AP33" s="721"/>
      <c r="AQ33" s="721"/>
      <c r="AR33" s="721"/>
      <c r="AS33" s="722"/>
      <c r="AT33" s="28">
        <f>IF(TotPay!A126=1,"Y",0)</f>
        <v>0</v>
      </c>
      <c r="AU33" s="637">
        <f>TotPay!D126</f>
        <v>0</v>
      </c>
      <c r="AV33" s="638"/>
      <c r="AW33" s="94">
        <f>IF(TotPay!E126&gt;0.9,"Y",0)</f>
        <v>0</v>
      </c>
      <c r="AX33" s="59">
        <f>TotPay!G126</f>
        <v>0</v>
      </c>
      <c r="AY33" s="28">
        <f>IF(TotPay!H126&gt;0,"Y",0)</f>
        <v>0</v>
      </c>
      <c r="AZ33" s="639">
        <f>TotPay!I126</f>
        <v>0</v>
      </c>
      <c r="BA33" s="640"/>
      <c r="BB33" s="640">
        <f>TotPay!J126</f>
        <v>0</v>
      </c>
      <c r="BC33" s="640"/>
      <c r="BD33" s="641">
        <f>TotPay!K126</f>
        <v>0</v>
      </c>
      <c r="BE33" s="642"/>
      <c r="BF33" s="26">
        <v>171</v>
      </c>
      <c r="BG33" s="635">
        <f>TotPay!C174</f>
        <v>0</v>
      </c>
      <c r="BH33" s="636"/>
      <c r="BI33" s="636"/>
      <c r="BJ33" s="636"/>
      <c r="BK33" s="636"/>
      <c r="BL33" s="636"/>
      <c r="BM33" s="28">
        <f>IF(TotPay!A174=1,"Y",0)</f>
        <v>0</v>
      </c>
      <c r="BN33" s="637">
        <f>TotPay!D174</f>
        <v>0</v>
      </c>
      <c r="BO33" s="638"/>
      <c r="BP33" s="94">
        <f>IF(TotPay!E174&gt;0.9,"Y",0)</f>
        <v>0</v>
      </c>
      <c r="BQ33" s="59">
        <f>TotPay!G174</f>
        <v>0</v>
      </c>
      <c r="BR33" s="28">
        <f>IF(TotPay!H174&gt;0,"Y",0)</f>
        <v>0</v>
      </c>
      <c r="BS33" s="639">
        <f>TotPay!I174</f>
        <v>0</v>
      </c>
      <c r="BT33" s="640"/>
      <c r="BU33" s="640">
        <f>TotPay!J174</f>
        <v>0</v>
      </c>
      <c r="BV33" s="640"/>
      <c r="BW33" s="641">
        <f>TotPay!K174</f>
        <v>0</v>
      </c>
      <c r="BX33" s="642"/>
      <c r="BY33" s="26">
        <v>219</v>
      </c>
      <c r="BZ33" s="635">
        <f>TotPay!C222</f>
        <v>0</v>
      </c>
      <c r="CA33" s="636"/>
      <c r="CB33" s="636"/>
      <c r="CC33" s="636"/>
      <c r="CD33" s="636"/>
      <c r="CE33" s="636"/>
      <c r="CF33" s="28">
        <f>IF(TotPay!A222=1,"Y",0)</f>
        <v>0</v>
      </c>
      <c r="CG33" s="637">
        <f>TotPay!D222</f>
        <v>0</v>
      </c>
      <c r="CH33" s="638"/>
      <c r="CI33" s="94">
        <f>IF(TotPay!E222&gt;0.9,"Y",0)</f>
        <v>0</v>
      </c>
      <c r="CJ33" s="59">
        <f>TotPay!G222</f>
        <v>0</v>
      </c>
      <c r="CK33" s="28">
        <f>IF(TotPay!H222&gt;0,"Y",0)</f>
        <v>0</v>
      </c>
      <c r="CL33" s="639">
        <f>TotPay!I222</f>
        <v>0</v>
      </c>
      <c r="CM33" s="640"/>
      <c r="CN33" s="640">
        <f>TotPay!J222</f>
        <v>0</v>
      </c>
      <c r="CO33" s="640"/>
      <c r="CP33" s="641">
        <f>TotPay!K222</f>
        <v>0</v>
      </c>
      <c r="CQ33" s="642"/>
      <c r="CR33" s="26">
        <v>27</v>
      </c>
      <c r="CS33" s="720">
        <f>TotEquip!B19</f>
        <v>0</v>
      </c>
      <c r="CT33" s="721"/>
      <c r="CU33" s="721"/>
      <c r="CV33" s="721"/>
      <c r="CW33" s="721"/>
      <c r="CX33" s="721"/>
      <c r="CY33" s="722"/>
      <c r="CZ33" s="729">
        <f>TotEquip!C19</f>
        <v>0</v>
      </c>
      <c r="DA33" s="730"/>
      <c r="DB33" s="729">
        <f>TotEquip!D19</f>
        <v>0</v>
      </c>
      <c r="DC33" s="730"/>
      <c r="DD33" s="729">
        <f>TotEquip!E19</f>
        <v>0</v>
      </c>
      <c r="DE33" s="731"/>
      <c r="DF33" s="731"/>
      <c r="DG33" s="731"/>
      <c r="DH33" s="731"/>
      <c r="DI33" s="731"/>
      <c r="DJ33" s="732"/>
      <c r="DK33" s="26">
        <v>75</v>
      </c>
      <c r="DL33" s="720">
        <f>TotEquip!B67</f>
        <v>0</v>
      </c>
      <c r="DM33" s="721"/>
      <c r="DN33" s="721"/>
      <c r="DO33" s="721"/>
      <c r="DP33" s="721"/>
      <c r="DQ33" s="721"/>
      <c r="DR33" s="722"/>
      <c r="DS33" s="729">
        <f>TotEquip!C67</f>
        <v>0</v>
      </c>
      <c r="DT33" s="730"/>
      <c r="DU33" s="729">
        <f>TotEquip!D67</f>
        <v>0</v>
      </c>
      <c r="DV33" s="730"/>
      <c r="DW33" s="729">
        <f>TotEquip!E67</f>
        <v>0</v>
      </c>
      <c r="DX33" s="731"/>
      <c r="DY33" s="731"/>
      <c r="DZ33" s="731"/>
      <c r="EA33" s="731"/>
      <c r="EB33" s="731"/>
      <c r="EC33" s="732"/>
      <c r="ED33" s="26">
        <v>123</v>
      </c>
      <c r="EE33" s="720">
        <f>TotEquip!B115</f>
        <v>0</v>
      </c>
      <c r="EF33" s="721"/>
      <c r="EG33" s="721"/>
      <c r="EH33" s="721"/>
      <c r="EI33" s="721"/>
      <c r="EJ33" s="721"/>
      <c r="EK33" s="722"/>
      <c r="EL33" s="729">
        <f>TotEquip!C115</f>
        <v>0</v>
      </c>
      <c r="EM33" s="730"/>
      <c r="EN33" s="729">
        <f>TotEquip!D115</f>
        <v>0</v>
      </c>
      <c r="EO33" s="730"/>
      <c r="EP33" s="729">
        <f>TotEquip!E115</f>
        <v>0</v>
      </c>
      <c r="EQ33" s="731"/>
      <c r="ER33" s="731"/>
      <c r="ES33" s="731"/>
      <c r="ET33" s="731"/>
      <c r="EU33" s="731"/>
      <c r="EV33" s="732"/>
    </row>
    <row r="34" spans="1:152" x14ac:dyDescent="0.25">
      <c r="A34" s="26">
        <v>28</v>
      </c>
      <c r="B34" s="720">
        <f>TotPay!C31</f>
        <v>0</v>
      </c>
      <c r="C34" s="721"/>
      <c r="D34" s="721"/>
      <c r="E34" s="721"/>
      <c r="F34" s="721"/>
      <c r="G34" s="722"/>
      <c r="H34" s="28">
        <f>IF(TotPay!A31=1,"Y",0)</f>
        <v>0</v>
      </c>
      <c r="I34" s="637">
        <f>TotPay!D31</f>
        <v>0</v>
      </c>
      <c r="J34" s="638"/>
      <c r="K34" s="128">
        <f>IF(TotPay!E31&gt;0.9,"Y",0)</f>
        <v>0</v>
      </c>
      <c r="L34" s="59">
        <f>TotPay!G31</f>
        <v>0</v>
      </c>
      <c r="M34" s="28">
        <f>IF(TotPay!H31&gt;0,"Y",0)</f>
        <v>0</v>
      </c>
      <c r="N34" s="639">
        <f>TotPay!I31</f>
        <v>0</v>
      </c>
      <c r="O34" s="640"/>
      <c r="P34" s="640">
        <f>TotPay!J31</f>
        <v>0</v>
      </c>
      <c r="Q34" s="640"/>
      <c r="R34" s="641">
        <f>TotPay!K31</f>
        <v>0</v>
      </c>
      <c r="S34" s="642"/>
      <c r="T34" s="26">
        <v>76</v>
      </c>
      <c r="U34" s="720">
        <f>TotPay!C79</f>
        <v>0</v>
      </c>
      <c r="V34" s="721"/>
      <c r="W34" s="721"/>
      <c r="X34" s="721"/>
      <c r="Y34" s="721"/>
      <c r="Z34" s="722"/>
      <c r="AA34" s="28">
        <f>IF(TotPay!A79=1,"Y",0)</f>
        <v>0</v>
      </c>
      <c r="AB34" s="637">
        <f>TotPay!D79</f>
        <v>0</v>
      </c>
      <c r="AC34" s="638"/>
      <c r="AD34" s="94">
        <f>IF(TotPay!E79&gt;0.9,"Y",0)</f>
        <v>0</v>
      </c>
      <c r="AE34" s="59">
        <f>TotPay!G79</f>
        <v>0</v>
      </c>
      <c r="AF34" s="28">
        <f>IF(TotPay!H79&gt;0,"Y",0)</f>
        <v>0</v>
      </c>
      <c r="AG34" s="639">
        <f>TotPay!I79</f>
        <v>0</v>
      </c>
      <c r="AH34" s="640"/>
      <c r="AI34" s="640">
        <f>TotPay!J79</f>
        <v>0</v>
      </c>
      <c r="AJ34" s="640"/>
      <c r="AK34" s="641">
        <f>TotPay!K79</f>
        <v>0</v>
      </c>
      <c r="AL34" s="642"/>
      <c r="AM34" s="26">
        <v>124</v>
      </c>
      <c r="AN34" s="720">
        <f>TotPay!C127</f>
        <v>0</v>
      </c>
      <c r="AO34" s="721"/>
      <c r="AP34" s="721"/>
      <c r="AQ34" s="721"/>
      <c r="AR34" s="721"/>
      <c r="AS34" s="722"/>
      <c r="AT34" s="28">
        <f>IF(TotPay!A127=1,"Y",0)</f>
        <v>0</v>
      </c>
      <c r="AU34" s="637">
        <f>TotPay!D127</f>
        <v>0</v>
      </c>
      <c r="AV34" s="638"/>
      <c r="AW34" s="94">
        <f>IF(TotPay!E127&gt;0.9,"Y",0)</f>
        <v>0</v>
      </c>
      <c r="AX34" s="59">
        <f>TotPay!G127</f>
        <v>0</v>
      </c>
      <c r="AY34" s="28">
        <f>IF(TotPay!H127&gt;0,"Y",0)</f>
        <v>0</v>
      </c>
      <c r="AZ34" s="639">
        <f>TotPay!I127</f>
        <v>0</v>
      </c>
      <c r="BA34" s="640"/>
      <c r="BB34" s="640">
        <f>TotPay!J127</f>
        <v>0</v>
      </c>
      <c r="BC34" s="640"/>
      <c r="BD34" s="641">
        <f>TotPay!K127</f>
        <v>0</v>
      </c>
      <c r="BE34" s="642"/>
      <c r="BF34" s="26">
        <v>172</v>
      </c>
      <c r="BG34" s="635">
        <f>TotPay!C175</f>
        <v>0</v>
      </c>
      <c r="BH34" s="636"/>
      <c r="BI34" s="636"/>
      <c r="BJ34" s="636"/>
      <c r="BK34" s="636"/>
      <c r="BL34" s="636"/>
      <c r="BM34" s="28">
        <f>IF(TotPay!A175=1,"Y",0)</f>
        <v>0</v>
      </c>
      <c r="BN34" s="637">
        <f>TotPay!D175</f>
        <v>0</v>
      </c>
      <c r="BO34" s="638"/>
      <c r="BP34" s="94">
        <f>IF(TotPay!E175&gt;0.9,"Y",0)</f>
        <v>0</v>
      </c>
      <c r="BQ34" s="59">
        <f>TotPay!G175</f>
        <v>0</v>
      </c>
      <c r="BR34" s="28">
        <f>IF(TotPay!H175&gt;0,"Y",0)</f>
        <v>0</v>
      </c>
      <c r="BS34" s="639">
        <f>TotPay!I175</f>
        <v>0</v>
      </c>
      <c r="BT34" s="640"/>
      <c r="BU34" s="640">
        <f>TotPay!J175</f>
        <v>0</v>
      </c>
      <c r="BV34" s="640"/>
      <c r="BW34" s="641">
        <f>TotPay!K175</f>
        <v>0</v>
      </c>
      <c r="BX34" s="642"/>
      <c r="BY34" s="26">
        <v>220</v>
      </c>
      <c r="BZ34" s="635">
        <f>TotPay!C223</f>
        <v>0</v>
      </c>
      <c r="CA34" s="636"/>
      <c r="CB34" s="636"/>
      <c r="CC34" s="636"/>
      <c r="CD34" s="636"/>
      <c r="CE34" s="636"/>
      <c r="CF34" s="28">
        <f>IF(TotPay!A223=1,"Y",0)</f>
        <v>0</v>
      </c>
      <c r="CG34" s="637">
        <f>TotPay!D223</f>
        <v>0</v>
      </c>
      <c r="CH34" s="638"/>
      <c r="CI34" s="94">
        <f>IF(TotPay!E223&gt;0.9,"Y",0)</f>
        <v>0</v>
      </c>
      <c r="CJ34" s="59">
        <f>TotPay!G223</f>
        <v>0</v>
      </c>
      <c r="CK34" s="28">
        <f>IF(TotPay!H223&gt;0,"Y",0)</f>
        <v>0</v>
      </c>
      <c r="CL34" s="639">
        <f>TotPay!I223</f>
        <v>0</v>
      </c>
      <c r="CM34" s="640"/>
      <c r="CN34" s="640">
        <f>TotPay!J223</f>
        <v>0</v>
      </c>
      <c r="CO34" s="640"/>
      <c r="CP34" s="641">
        <f>TotPay!K223</f>
        <v>0</v>
      </c>
      <c r="CQ34" s="642"/>
      <c r="CR34" s="26">
        <v>28</v>
      </c>
      <c r="CS34" s="720">
        <f>TotEquip!B20</f>
        <v>0</v>
      </c>
      <c r="CT34" s="721"/>
      <c r="CU34" s="721"/>
      <c r="CV34" s="721"/>
      <c r="CW34" s="721"/>
      <c r="CX34" s="721"/>
      <c r="CY34" s="722"/>
      <c r="CZ34" s="729">
        <f>TotEquip!C20</f>
        <v>0</v>
      </c>
      <c r="DA34" s="730"/>
      <c r="DB34" s="729">
        <f>TotEquip!D20</f>
        <v>0</v>
      </c>
      <c r="DC34" s="730"/>
      <c r="DD34" s="729">
        <f>TotEquip!E20</f>
        <v>0</v>
      </c>
      <c r="DE34" s="731"/>
      <c r="DF34" s="731"/>
      <c r="DG34" s="731"/>
      <c r="DH34" s="731"/>
      <c r="DI34" s="731"/>
      <c r="DJ34" s="732"/>
      <c r="DK34" s="26">
        <v>76</v>
      </c>
      <c r="DL34" s="720">
        <f>TotEquip!B68</f>
        <v>0</v>
      </c>
      <c r="DM34" s="721"/>
      <c r="DN34" s="721"/>
      <c r="DO34" s="721"/>
      <c r="DP34" s="721"/>
      <c r="DQ34" s="721"/>
      <c r="DR34" s="722"/>
      <c r="DS34" s="729">
        <f>TotEquip!C68</f>
        <v>0</v>
      </c>
      <c r="DT34" s="730"/>
      <c r="DU34" s="729">
        <f>TotEquip!D68</f>
        <v>0</v>
      </c>
      <c r="DV34" s="730"/>
      <c r="DW34" s="729">
        <f>TotEquip!E68</f>
        <v>0</v>
      </c>
      <c r="DX34" s="731"/>
      <c r="DY34" s="731"/>
      <c r="DZ34" s="731"/>
      <c r="EA34" s="731"/>
      <c r="EB34" s="731"/>
      <c r="EC34" s="732"/>
      <c r="ED34" s="26">
        <v>124</v>
      </c>
      <c r="EE34" s="720">
        <f>TotEquip!B116</f>
        <v>0</v>
      </c>
      <c r="EF34" s="721"/>
      <c r="EG34" s="721"/>
      <c r="EH34" s="721"/>
      <c r="EI34" s="721"/>
      <c r="EJ34" s="721"/>
      <c r="EK34" s="722"/>
      <c r="EL34" s="729">
        <f>TotEquip!C116</f>
        <v>0</v>
      </c>
      <c r="EM34" s="730"/>
      <c r="EN34" s="729">
        <f>TotEquip!D116</f>
        <v>0</v>
      </c>
      <c r="EO34" s="730"/>
      <c r="EP34" s="729">
        <f>TotEquip!E116</f>
        <v>0</v>
      </c>
      <c r="EQ34" s="731"/>
      <c r="ER34" s="731"/>
      <c r="ES34" s="731"/>
      <c r="ET34" s="731"/>
      <c r="EU34" s="731"/>
      <c r="EV34" s="732"/>
    </row>
    <row r="35" spans="1:152" x14ac:dyDescent="0.25">
      <c r="A35" s="26">
        <v>29</v>
      </c>
      <c r="B35" s="720">
        <f>TotPay!C32</f>
        <v>0</v>
      </c>
      <c r="C35" s="721"/>
      <c r="D35" s="721"/>
      <c r="E35" s="721"/>
      <c r="F35" s="721"/>
      <c r="G35" s="722"/>
      <c r="H35" s="28">
        <f>IF(TotPay!A32=1,"Y",0)</f>
        <v>0</v>
      </c>
      <c r="I35" s="637">
        <f>TotPay!D32</f>
        <v>0</v>
      </c>
      <c r="J35" s="638"/>
      <c r="K35" s="128">
        <f>IF(TotPay!E32&gt;0.9,"Y",0)</f>
        <v>0</v>
      </c>
      <c r="L35" s="59">
        <f>TotPay!G32</f>
        <v>0</v>
      </c>
      <c r="M35" s="28">
        <f>IF(TotPay!H32&gt;0,"Y",0)</f>
        <v>0</v>
      </c>
      <c r="N35" s="639">
        <f>TotPay!I32</f>
        <v>0</v>
      </c>
      <c r="O35" s="640"/>
      <c r="P35" s="640">
        <f>TotPay!J32</f>
        <v>0</v>
      </c>
      <c r="Q35" s="640"/>
      <c r="R35" s="641">
        <f>TotPay!K32</f>
        <v>0</v>
      </c>
      <c r="S35" s="642"/>
      <c r="T35" s="26">
        <v>77</v>
      </c>
      <c r="U35" s="720">
        <f>TotPay!C80</f>
        <v>0</v>
      </c>
      <c r="V35" s="721"/>
      <c r="W35" s="721"/>
      <c r="X35" s="721"/>
      <c r="Y35" s="721"/>
      <c r="Z35" s="722"/>
      <c r="AA35" s="28">
        <f>IF(TotPay!A80=1,"Y",0)</f>
        <v>0</v>
      </c>
      <c r="AB35" s="637">
        <f>TotPay!D80</f>
        <v>0</v>
      </c>
      <c r="AC35" s="638"/>
      <c r="AD35" s="94">
        <f>IF(TotPay!E80&gt;0.9,"Y",0)</f>
        <v>0</v>
      </c>
      <c r="AE35" s="59">
        <f>TotPay!G80</f>
        <v>0</v>
      </c>
      <c r="AF35" s="28">
        <f>IF(TotPay!H80&gt;0,"Y",0)</f>
        <v>0</v>
      </c>
      <c r="AG35" s="639">
        <f>TotPay!I80</f>
        <v>0</v>
      </c>
      <c r="AH35" s="640"/>
      <c r="AI35" s="640">
        <f>TotPay!J80</f>
        <v>0</v>
      </c>
      <c r="AJ35" s="640"/>
      <c r="AK35" s="641">
        <f>TotPay!K80</f>
        <v>0</v>
      </c>
      <c r="AL35" s="642"/>
      <c r="AM35" s="26">
        <v>125</v>
      </c>
      <c r="AN35" s="720">
        <f>TotPay!C128</f>
        <v>0</v>
      </c>
      <c r="AO35" s="721"/>
      <c r="AP35" s="721"/>
      <c r="AQ35" s="721"/>
      <c r="AR35" s="721"/>
      <c r="AS35" s="722"/>
      <c r="AT35" s="28">
        <f>IF(TotPay!A128=1,"Y",0)</f>
        <v>0</v>
      </c>
      <c r="AU35" s="637">
        <f>TotPay!D128</f>
        <v>0</v>
      </c>
      <c r="AV35" s="638"/>
      <c r="AW35" s="94">
        <f>IF(TotPay!E128&gt;0.9,"Y",0)</f>
        <v>0</v>
      </c>
      <c r="AX35" s="59">
        <f>TotPay!G128</f>
        <v>0</v>
      </c>
      <c r="AY35" s="28">
        <f>IF(TotPay!H128&gt;0,"Y",0)</f>
        <v>0</v>
      </c>
      <c r="AZ35" s="639">
        <f>TotPay!I128</f>
        <v>0</v>
      </c>
      <c r="BA35" s="640"/>
      <c r="BB35" s="640">
        <f>TotPay!J128</f>
        <v>0</v>
      </c>
      <c r="BC35" s="640"/>
      <c r="BD35" s="641">
        <f>TotPay!K128</f>
        <v>0</v>
      </c>
      <c r="BE35" s="642"/>
      <c r="BF35" s="26">
        <v>173</v>
      </c>
      <c r="BG35" s="635">
        <f>TotPay!C176</f>
        <v>0</v>
      </c>
      <c r="BH35" s="636"/>
      <c r="BI35" s="636"/>
      <c r="BJ35" s="636"/>
      <c r="BK35" s="636"/>
      <c r="BL35" s="636"/>
      <c r="BM35" s="28">
        <f>IF(TotPay!A176=1,"Y",0)</f>
        <v>0</v>
      </c>
      <c r="BN35" s="637">
        <f>TotPay!D176</f>
        <v>0</v>
      </c>
      <c r="BO35" s="638"/>
      <c r="BP35" s="94">
        <f>IF(TotPay!E176&gt;0.9,"Y",0)</f>
        <v>0</v>
      </c>
      <c r="BQ35" s="59">
        <f>TotPay!G176</f>
        <v>0</v>
      </c>
      <c r="BR35" s="28">
        <f>IF(TotPay!H176&gt;0,"Y",0)</f>
        <v>0</v>
      </c>
      <c r="BS35" s="639">
        <f>TotPay!I176</f>
        <v>0</v>
      </c>
      <c r="BT35" s="640"/>
      <c r="BU35" s="640">
        <f>TotPay!J176</f>
        <v>0</v>
      </c>
      <c r="BV35" s="640"/>
      <c r="BW35" s="641">
        <f>TotPay!K176</f>
        <v>0</v>
      </c>
      <c r="BX35" s="642"/>
      <c r="BY35" s="26">
        <v>221</v>
      </c>
      <c r="BZ35" s="635">
        <f>TotPay!C224</f>
        <v>0</v>
      </c>
      <c r="CA35" s="636"/>
      <c r="CB35" s="636"/>
      <c r="CC35" s="636"/>
      <c r="CD35" s="636"/>
      <c r="CE35" s="636"/>
      <c r="CF35" s="28">
        <f>IF(TotPay!A224=1,"Y",0)</f>
        <v>0</v>
      </c>
      <c r="CG35" s="637">
        <f>TotPay!D224</f>
        <v>0</v>
      </c>
      <c r="CH35" s="638"/>
      <c r="CI35" s="94">
        <f>IF(TotPay!E224&gt;0.9,"Y",0)</f>
        <v>0</v>
      </c>
      <c r="CJ35" s="59">
        <f>TotPay!G224</f>
        <v>0</v>
      </c>
      <c r="CK35" s="28">
        <f>IF(TotPay!H224&gt;0,"Y",0)</f>
        <v>0</v>
      </c>
      <c r="CL35" s="639">
        <f>TotPay!I224</f>
        <v>0</v>
      </c>
      <c r="CM35" s="640"/>
      <c r="CN35" s="640">
        <f>TotPay!J224</f>
        <v>0</v>
      </c>
      <c r="CO35" s="640"/>
      <c r="CP35" s="641">
        <f>TotPay!K224</f>
        <v>0</v>
      </c>
      <c r="CQ35" s="642"/>
      <c r="CR35" s="26">
        <v>29</v>
      </c>
      <c r="CS35" s="720">
        <f>TotEquip!B21</f>
        <v>0</v>
      </c>
      <c r="CT35" s="721"/>
      <c r="CU35" s="721"/>
      <c r="CV35" s="721"/>
      <c r="CW35" s="721"/>
      <c r="CX35" s="721"/>
      <c r="CY35" s="722"/>
      <c r="CZ35" s="729">
        <f>TotEquip!C21</f>
        <v>0</v>
      </c>
      <c r="DA35" s="730"/>
      <c r="DB35" s="729">
        <f>TotEquip!D21</f>
        <v>0</v>
      </c>
      <c r="DC35" s="730"/>
      <c r="DD35" s="729">
        <f>TotEquip!E21</f>
        <v>0</v>
      </c>
      <c r="DE35" s="731"/>
      <c r="DF35" s="731"/>
      <c r="DG35" s="731"/>
      <c r="DH35" s="731"/>
      <c r="DI35" s="731"/>
      <c r="DJ35" s="732"/>
      <c r="DK35" s="26">
        <v>77</v>
      </c>
      <c r="DL35" s="720">
        <f>TotEquip!B69</f>
        <v>0</v>
      </c>
      <c r="DM35" s="721"/>
      <c r="DN35" s="721"/>
      <c r="DO35" s="721"/>
      <c r="DP35" s="721"/>
      <c r="DQ35" s="721"/>
      <c r="DR35" s="722"/>
      <c r="DS35" s="729">
        <f>TotEquip!C69</f>
        <v>0</v>
      </c>
      <c r="DT35" s="730"/>
      <c r="DU35" s="729">
        <f>TotEquip!D69</f>
        <v>0</v>
      </c>
      <c r="DV35" s="730"/>
      <c r="DW35" s="729">
        <f>TotEquip!E69</f>
        <v>0</v>
      </c>
      <c r="DX35" s="731"/>
      <c r="DY35" s="731"/>
      <c r="DZ35" s="731"/>
      <c r="EA35" s="731"/>
      <c r="EB35" s="731"/>
      <c r="EC35" s="732"/>
      <c r="ED35" s="26">
        <v>125</v>
      </c>
      <c r="EE35" s="720">
        <f>TotEquip!B117</f>
        <v>0</v>
      </c>
      <c r="EF35" s="721"/>
      <c r="EG35" s="721"/>
      <c r="EH35" s="721"/>
      <c r="EI35" s="721"/>
      <c r="EJ35" s="721"/>
      <c r="EK35" s="722"/>
      <c r="EL35" s="729">
        <f>TotEquip!C117</f>
        <v>0</v>
      </c>
      <c r="EM35" s="730"/>
      <c r="EN35" s="729">
        <f>TotEquip!D117</f>
        <v>0</v>
      </c>
      <c r="EO35" s="730"/>
      <c r="EP35" s="729">
        <f>TotEquip!E117</f>
        <v>0</v>
      </c>
      <c r="EQ35" s="731"/>
      <c r="ER35" s="731"/>
      <c r="ES35" s="731"/>
      <c r="ET35" s="731"/>
      <c r="EU35" s="731"/>
      <c r="EV35" s="732"/>
    </row>
    <row r="36" spans="1:152" x14ac:dyDescent="0.25">
      <c r="A36" s="26">
        <v>30</v>
      </c>
      <c r="B36" s="720">
        <f>TotPay!C33</f>
        <v>0</v>
      </c>
      <c r="C36" s="721"/>
      <c r="D36" s="721"/>
      <c r="E36" s="721"/>
      <c r="F36" s="721"/>
      <c r="G36" s="722"/>
      <c r="H36" s="28">
        <f>IF(TotPay!A33=1,"Y",0)</f>
        <v>0</v>
      </c>
      <c r="I36" s="637">
        <f>TotPay!D33</f>
        <v>0</v>
      </c>
      <c r="J36" s="638"/>
      <c r="K36" s="128">
        <f>IF(TotPay!E33&gt;0.9,"Y",0)</f>
        <v>0</v>
      </c>
      <c r="L36" s="59">
        <f>TotPay!G33</f>
        <v>0</v>
      </c>
      <c r="M36" s="28">
        <f>IF(TotPay!H33&gt;0,"Y",0)</f>
        <v>0</v>
      </c>
      <c r="N36" s="639">
        <f>TotPay!I33</f>
        <v>0</v>
      </c>
      <c r="O36" s="640"/>
      <c r="P36" s="640">
        <f>TotPay!J33</f>
        <v>0</v>
      </c>
      <c r="Q36" s="640"/>
      <c r="R36" s="641">
        <f>TotPay!K33</f>
        <v>0</v>
      </c>
      <c r="S36" s="642"/>
      <c r="T36" s="26">
        <v>78</v>
      </c>
      <c r="U36" s="720">
        <f>TotPay!C81</f>
        <v>0</v>
      </c>
      <c r="V36" s="721"/>
      <c r="W36" s="721"/>
      <c r="X36" s="721"/>
      <c r="Y36" s="721"/>
      <c r="Z36" s="722"/>
      <c r="AA36" s="28">
        <f>IF(TotPay!A81=1,"Y",0)</f>
        <v>0</v>
      </c>
      <c r="AB36" s="637">
        <f>TotPay!D81</f>
        <v>0</v>
      </c>
      <c r="AC36" s="638"/>
      <c r="AD36" s="94">
        <f>IF(TotPay!E81&gt;0.9,"Y",0)</f>
        <v>0</v>
      </c>
      <c r="AE36" s="59">
        <f>TotPay!G81</f>
        <v>0</v>
      </c>
      <c r="AF36" s="28">
        <f>IF(TotPay!H81&gt;0,"Y",0)</f>
        <v>0</v>
      </c>
      <c r="AG36" s="639">
        <f>TotPay!I81</f>
        <v>0</v>
      </c>
      <c r="AH36" s="640"/>
      <c r="AI36" s="640">
        <f>TotPay!J81</f>
        <v>0</v>
      </c>
      <c r="AJ36" s="640"/>
      <c r="AK36" s="641">
        <f>TotPay!K81</f>
        <v>0</v>
      </c>
      <c r="AL36" s="642"/>
      <c r="AM36" s="26">
        <v>126</v>
      </c>
      <c r="AN36" s="720">
        <f>TotPay!C129</f>
        <v>0</v>
      </c>
      <c r="AO36" s="721"/>
      <c r="AP36" s="721"/>
      <c r="AQ36" s="721"/>
      <c r="AR36" s="721"/>
      <c r="AS36" s="722"/>
      <c r="AT36" s="28">
        <f>IF(TotPay!A129=1,"Y",0)</f>
        <v>0</v>
      </c>
      <c r="AU36" s="637">
        <f>TotPay!D129</f>
        <v>0</v>
      </c>
      <c r="AV36" s="638"/>
      <c r="AW36" s="94">
        <f>IF(TotPay!E129&gt;0.9,"Y",0)</f>
        <v>0</v>
      </c>
      <c r="AX36" s="59">
        <f>TotPay!G129</f>
        <v>0</v>
      </c>
      <c r="AY36" s="28">
        <f>IF(TotPay!H129&gt;0,"Y",0)</f>
        <v>0</v>
      </c>
      <c r="AZ36" s="639">
        <f>TotPay!I129</f>
        <v>0</v>
      </c>
      <c r="BA36" s="640"/>
      <c r="BB36" s="640">
        <f>TotPay!J129</f>
        <v>0</v>
      </c>
      <c r="BC36" s="640"/>
      <c r="BD36" s="641">
        <f>TotPay!K129</f>
        <v>0</v>
      </c>
      <c r="BE36" s="642"/>
      <c r="BF36" s="26">
        <v>174</v>
      </c>
      <c r="BG36" s="635">
        <f>TotPay!C177</f>
        <v>0</v>
      </c>
      <c r="BH36" s="636"/>
      <c r="BI36" s="636"/>
      <c r="BJ36" s="636"/>
      <c r="BK36" s="636"/>
      <c r="BL36" s="636"/>
      <c r="BM36" s="28">
        <f>IF(TotPay!A177=1,"Y",0)</f>
        <v>0</v>
      </c>
      <c r="BN36" s="637">
        <f>TotPay!D177</f>
        <v>0</v>
      </c>
      <c r="BO36" s="638"/>
      <c r="BP36" s="94">
        <f>IF(TotPay!E177&gt;0.9,"Y",0)</f>
        <v>0</v>
      </c>
      <c r="BQ36" s="59">
        <f>TotPay!G177</f>
        <v>0</v>
      </c>
      <c r="BR36" s="28">
        <f>IF(TotPay!H177&gt;0,"Y",0)</f>
        <v>0</v>
      </c>
      <c r="BS36" s="639">
        <f>TotPay!I177</f>
        <v>0</v>
      </c>
      <c r="BT36" s="640"/>
      <c r="BU36" s="640">
        <f>TotPay!J177</f>
        <v>0</v>
      </c>
      <c r="BV36" s="640"/>
      <c r="BW36" s="641">
        <f>TotPay!K177</f>
        <v>0</v>
      </c>
      <c r="BX36" s="642"/>
      <c r="BY36" s="26">
        <v>222</v>
      </c>
      <c r="BZ36" s="635">
        <f>TotPay!C225</f>
        <v>0</v>
      </c>
      <c r="CA36" s="636"/>
      <c r="CB36" s="636"/>
      <c r="CC36" s="636"/>
      <c r="CD36" s="636"/>
      <c r="CE36" s="636"/>
      <c r="CF36" s="28">
        <f>IF(TotPay!A225=1,"Y",0)</f>
        <v>0</v>
      </c>
      <c r="CG36" s="637">
        <f>TotPay!D225</f>
        <v>0</v>
      </c>
      <c r="CH36" s="638"/>
      <c r="CI36" s="94">
        <f>IF(TotPay!E225&gt;0.9,"Y",0)</f>
        <v>0</v>
      </c>
      <c r="CJ36" s="59">
        <f>TotPay!G225</f>
        <v>0</v>
      </c>
      <c r="CK36" s="28">
        <f>IF(TotPay!H225&gt;0,"Y",0)</f>
        <v>0</v>
      </c>
      <c r="CL36" s="639">
        <f>TotPay!I225</f>
        <v>0</v>
      </c>
      <c r="CM36" s="640"/>
      <c r="CN36" s="640">
        <f>TotPay!J225</f>
        <v>0</v>
      </c>
      <c r="CO36" s="640"/>
      <c r="CP36" s="641">
        <f>TotPay!K225</f>
        <v>0</v>
      </c>
      <c r="CQ36" s="642"/>
      <c r="CR36" s="26">
        <v>30</v>
      </c>
      <c r="CS36" s="720">
        <f>TotEquip!B22</f>
        <v>0</v>
      </c>
      <c r="CT36" s="721"/>
      <c r="CU36" s="721"/>
      <c r="CV36" s="721"/>
      <c r="CW36" s="721"/>
      <c r="CX36" s="721"/>
      <c r="CY36" s="722"/>
      <c r="CZ36" s="729">
        <f>TotEquip!C22</f>
        <v>0</v>
      </c>
      <c r="DA36" s="730"/>
      <c r="DB36" s="729">
        <f>TotEquip!D22</f>
        <v>0</v>
      </c>
      <c r="DC36" s="730"/>
      <c r="DD36" s="729">
        <f>TotEquip!E22</f>
        <v>0</v>
      </c>
      <c r="DE36" s="731"/>
      <c r="DF36" s="731"/>
      <c r="DG36" s="731"/>
      <c r="DH36" s="731"/>
      <c r="DI36" s="731"/>
      <c r="DJ36" s="732"/>
      <c r="DK36" s="26">
        <v>78</v>
      </c>
      <c r="DL36" s="720">
        <f>TotEquip!B70</f>
        <v>0</v>
      </c>
      <c r="DM36" s="721"/>
      <c r="DN36" s="721"/>
      <c r="DO36" s="721"/>
      <c r="DP36" s="721"/>
      <c r="DQ36" s="721"/>
      <c r="DR36" s="722"/>
      <c r="DS36" s="729">
        <f>TotEquip!C70</f>
        <v>0</v>
      </c>
      <c r="DT36" s="730"/>
      <c r="DU36" s="729">
        <f>TotEquip!D70</f>
        <v>0</v>
      </c>
      <c r="DV36" s="730"/>
      <c r="DW36" s="729">
        <f>TotEquip!E70</f>
        <v>0</v>
      </c>
      <c r="DX36" s="731"/>
      <c r="DY36" s="731"/>
      <c r="DZ36" s="731"/>
      <c r="EA36" s="731"/>
      <c r="EB36" s="731"/>
      <c r="EC36" s="732"/>
      <c r="ED36" s="26">
        <v>126</v>
      </c>
      <c r="EE36" s="720">
        <f>TotEquip!B118</f>
        <v>0</v>
      </c>
      <c r="EF36" s="721"/>
      <c r="EG36" s="721"/>
      <c r="EH36" s="721"/>
      <c r="EI36" s="721"/>
      <c r="EJ36" s="721"/>
      <c r="EK36" s="722"/>
      <c r="EL36" s="729">
        <f>TotEquip!C118</f>
        <v>0</v>
      </c>
      <c r="EM36" s="730"/>
      <c r="EN36" s="729">
        <f>TotEquip!D118</f>
        <v>0</v>
      </c>
      <c r="EO36" s="730"/>
      <c r="EP36" s="729">
        <f>TotEquip!E118</f>
        <v>0</v>
      </c>
      <c r="EQ36" s="731"/>
      <c r="ER36" s="731"/>
      <c r="ES36" s="731"/>
      <c r="ET36" s="731"/>
      <c r="EU36" s="731"/>
      <c r="EV36" s="732"/>
    </row>
    <row r="37" spans="1:152" x14ac:dyDescent="0.25">
      <c r="A37" s="26">
        <v>31</v>
      </c>
      <c r="B37" s="720">
        <f>TotPay!C34</f>
        <v>0</v>
      </c>
      <c r="C37" s="721"/>
      <c r="D37" s="721"/>
      <c r="E37" s="721"/>
      <c r="F37" s="721"/>
      <c r="G37" s="722"/>
      <c r="H37" s="28">
        <f>IF(TotPay!A34=1,"Y",0)</f>
        <v>0</v>
      </c>
      <c r="I37" s="637">
        <f>TotPay!D34</f>
        <v>0</v>
      </c>
      <c r="J37" s="638"/>
      <c r="K37" s="128">
        <f>IF(TotPay!E34&gt;0.9,"Y",0)</f>
        <v>0</v>
      </c>
      <c r="L37" s="59">
        <f>TotPay!G34</f>
        <v>0</v>
      </c>
      <c r="M37" s="28">
        <f>IF(TotPay!H34&gt;0,"Y",0)</f>
        <v>0</v>
      </c>
      <c r="N37" s="639">
        <f>TotPay!I34</f>
        <v>0</v>
      </c>
      <c r="O37" s="640"/>
      <c r="P37" s="640">
        <f>TotPay!J34</f>
        <v>0</v>
      </c>
      <c r="Q37" s="640"/>
      <c r="R37" s="641">
        <f>TotPay!K34</f>
        <v>0</v>
      </c>
      <c r="S37" s="642"/>
      <c r="T37" s="26">
        <v>79</v>
      </c>
      <c r="U37" s="720">
        <f>TotPay!C82</f>
        <v>0</v>
      </c>
      <c r="V37" s="721"/>
      <c r="W37" s="721"/>
      <c r="X37" s="721"/>
      <c r="Y37" s="721"/>
      <c r="Z37" s="722"/>
      <c r="AA37" s="28">
        <f>IF(TotPay!A82=1,"Y",0)</f>
        <v>0</v>
      </c>
      <c r="AB37" s="637">
        <f>TotPay!D82</f>
        <v>0</v>
      </c>
      <c r="AC37" s="638"/>
      <c r="AD37" s="94">
        <f>IF(TotPay!E82&gt;0.9,"Y",0)</f>
        <v>0</v>
      </c>
      <c r="AE37" s="59">
        <f>TotPay!G82</f>
        <v>0</v>
      </c>
      <c r="AF37" s="28">
        <f>IF(TotPay!H82&gt;0,"Y",0)</f>
        <v>0</v>
      </c>
      <c r="AG37" s="639">
        <f>TotPay!I82</f>
        <v>0</v>
      </c>
      <c r="AH37" s="640"/>
      <c r="AI37" s="640">
        <f>TotPay!J82</f>
        <v>0</v>
      </c>
      <c r="AJ37" s="640"/>
      <c r="AK37" s="641">
        <f>TotPay!K82</f>
        <v>0</v>
      </c>
      <c r="AL37" s="642"/>
      <c r="AM37" s="26">
        <v>127</v>
      </c>
      <c r="AN37" s="720">
        <f>TotPay!C130</f>
        <v>0</v>
      </c>
      <c r="AO37" s="721"/>
      <c r="AP37" s="721"/>
      <c r="AQ37" s="721"/>
      <c r="AR37" s="721"/>
      <c r="AS37" s="722"/>
      <c r="AT37" s="28">
        <f>IF(TotPay!A130=1,"Y",0)</f>
        <v>0</v>
      </c>
      <c r="AU37" s="637">
        <f>TotPay!D130</f>
        <v>0</v>
      </c>
      <c r="AV37" s="638"/>
      <c r="AW37" s="94">
        <f>IF(TotPay!E130&gt;0.9,"Y",0)</f>
        <v>0</v>
      </c>
      <c r="AX37" s="59">
        <f>TotPay!G130</f>
        <v>0</v>
      </c>
      <c r="AY37" s="28">
        <f>IF(TotPay!H130&gt;0,"Y",0)</f>
        <v>0</v>
      </c>
      <c r="AZ37" s="639">
        <f>TotPay!I130</f>
        <v>0</v>
      </c>
      <c r="BA37" s="640"/>
      <c r="BB37" s="640">
        <f>TotPay!J130</f>
        <v>0</v>
      </c>
      <c r="BC37" s="640"/>
      <c r="BD37" s="641">
        <f>TotPay!K130</f>
        <v>0</v>
      </c>
      <c r="BE37" s="642"/>
      <c r="BF37" s="26">
        <v>175</v>
      </c>
      <c r="BG37" s="635">
        <f>TotPay!C178</f>
        <v>0</v>
      </c>
      <c r="BH37" s="636"/>
      <c r="BI37" s="636"/>
      <c r="BJ37" s="636"/>
      <c r="BK37" s="636"/>
      <c r="BL37" s="636"/>
      <c r="BM37" s="28">
        <f>IF(TotPay!A178=1,"Y",0)</f>
        <v>0</v>
      </c>
      <c r="BN37" s="637">
        <f>TotPay!D178</f>
        <v>0</v>
      </c>
      <c r="BO37" s="638"/>
      <c r="BP37" s="94">
        <f>IF(TotPay!E178&gt;0.9,"Y",0)</f>
        <v>0</v>
      </c>
      <c r="BQ37" s="59">
        <f>TotPay!G178</f>
        <v>0</v>
      </c>
      <c r="BR37" s="28">
        <f>IF(TotPay!H178&gt;0,"Y",0)</f>
        <v>0</v>
      </c>
      <c r="BS37" s="639">
        <f>TotPay!I178</f>
        <v>0</v>
      </c>
      <c r="BT37" s="640"/>
      <c r="BU37" s="640">
        <f>TotPay!J178</f>
        <v>0</v>
      </c>
      <c r="BV37" s="640"/>
      <c r="BW37" s="641">
        <f>TotPay!K178</f>
        <v>0</v>
      </c>
      <c r="BX37" s="642"/>
      <c r="BY37" s="26">
        <v>223</v>
      </c>
      <c r="BZ37" s="635">
        <f>TotPay!C226</f>
        <v>0</v>
      </c>
      <c r="CA37" s="636"/>
      <c r="CB37" s="636"/>
      <c r="CC37" s="636"/>
      <c r="CD37" s="636"/>
      <c r="CE37" s="636"/>
      <c r="CF37" s="28">
        <f>IF(TotPay!A226=1,"Y",0)</f>
        <v>0</v>
      </c>
      <c r="CG37" s="637">
        <f>TotPay!D226</f>
        <v>0</v>
      </c>
      <c r="CH37" s="638"/>
      <c r="CI37" s="94">
        <f>IF(TotPay!E226&gt;0.9,"Y",0)</f>
        <v>0</v>
      </c>
      <c r="CJ37" s="59">
        <f>TotPay!G226</f>
        <v>0</v>
      </c>
      <c r="CK37" s="28">
        <f>IF(TotPay!H226&gt;0,"Y",0)</f>
        <v>0</v>
      </c>
      <c r="CL37" s="639">
        <f>TotPay!I226</f>
        <v>0</v>
      </c>
      <c r="CM37" s="640"/>
      <c r="CN37" s="640">
        <f>TotPay!J226</f>
        <v>0</v>
      </c>
      <c r="CO37" s="640"/>
      <c r="CP37" s="641">
        <f>TotPay!K226</f>
        <v>0</v>
      </c>
      <c r="CQ37" s="642"/>
      <c r="CR37" s="26">
        <v>31</v>
      </c>
      <c r="CS37" s="720">
        <f>TotEquip!B23</f>
        <v>0</v>
      </c>
      <c r="CT37" s="721"/>
      <c r="CU37" s="721"/>
      <c r="CV37" s="721"/>
      <c r="CW37" s="721"/>
      <c r="CX37" s="721"/>
      <c r="CY37" s="722"/>
      <c r="CZ37" s="729">
        <f>TotEquip!C23</f>
        <v>0</v>
      </c>
      <c r="DA37" s="730"/>
      <c r="DB37" s="729">
        <f>TotEquip!D23</f>
        <v>0</v>
      </c>
      <c r="DC37" s="730"/>
      <c r="DD37" s="729">
        <f>TotEquip!E23</f>
        <v>0</v>
      </c>
      <c r="DE37" s="731"/>
      <c r="DF37" s="731"/>
      <c r="DG37" s="731"/>
      <c r="DH37" s="731"/>
      <c r="DI37" s="731"/>
      <c r="DJ37" s="732"/>
      <c r="DK37" s="26">
        <v>79</v>
      </c>
      <c r="DL37" s="720">
        <f>TotEquip!B71</f>
        <v>0</v>
      </c>
      <c r="DM37" s="721"/>
      <c r="DN37" s="721"/>
      <c r="DO37" s="721"/>
      <c r="DP37" s="721"/>
      <c r="DQ37" s="721"/>
      <c r="DR37" s="722"/>
      <c r="DS37" s="729">
        <f>TotEquip!C71</f>
        <v>0</v>
      </c>
      <c r="DT37" s="730"/>
      <c r="DU37" s="729">
        <f>TotEquip!D71</f>
        <v>0</v>
      </c>
      <c r="DV37" s="730"/>
      <c r="DW37" s="729">
        <f>TotEquip!E71</f>
        <v>0</v>
      </c>
      <c r="DX37" s="731"/>
      <c r="DY37" s="731"/>
      <c r="DZ37" s="731"/>
      <c r="EA37" s="731"/>
      <c r="EB37" s="731"/>
      <c r="EC37" s="732"/>
      <c r="ED37" s="26">
        <v>127</v>
      </c>
      <c r="EE37" s="720">
        <f>TotEquip!B119</f>
        <v>0</v>
      </c>
      <c r="EF37" s="721"/>
      <c r="EG37" s="721"/>
      <c r="EH37" s="721"/>
      <c r="EI37" s="721"/>
      <c r="EJ37" s="721"/>
      <c r="EK37" s="722"/>
      <c r="EL37" s="729">
        <f>TotEquip!C119</f>
        <v>0</v>
      </c>
      <c r="EM37" s="730"/>
      <c r="EN37" s="729">
        <f>TotEquip!D119</f>
        <v>0</v>
      </c>
      <c r="EO37" s="730"/>
      <c r="EP37" s="729">
        <f>TotEquip!E119</f>
        <v>0</v>
      </c>
      <c r="EQ37" s="731"/>
      <c r="ER37" s="731"/>
      <c r="ES37" s="731"/>
      <c r="ET37" s="731"/>
      <c r="EU37" s="731"/>
      <c r="EV37" s="732"/>
    </row>
    <row r="38" spans="1:152" x14ac:dyDescent="0.25">
      <c r="A38" s="26">
        <v>32</v>
      </c>
      <c r="B38" s="720">
        <f>TotPay!C35</f>
        <v>0</v>
      </c>
      <c r="C38" s="721"/>
      <c r="D38" s="721"/>
      <c r="E38" s="721"/>
      <c r="F38" s="721"/>
      <c r="G38" s="722"/>
      <c r="H38" s="28">
        <f>IF(TotPay!A35=1,"Y",0)</f>
        <v>0</v>
      </c>
      <c r="I38" s="637">
        <f>TotPay!D35</f>
        <v>0</v>
      </c>
      <c r="J38" s="638"/>
      <c r="K38" s="128">
        <f>IF(TotPay!E35&gt;0.9,"Y",0)</f>
        <v>0</v>
      </c>
      <c r="L38" s="59">
        <f>TotPay!G35</f>
        <v>0</v>
      </c>
      <c r="M38" s="28">
        <f>IF(TotPay!H35&gt;0,"Y",0)</f>
        <v>0</v>
      </c>
      <c r="N38" s="639">
        <f>TotPay!I35</f>
        <v>0</v>
      </c>
      <c r="O38" s="640"/>
      <c r="P38" s="640">
        <f>TotPay!J35</f>
        <v>0</v>
      </c>
      <c r="Q38" s="640"/>
      <c r="R38" s="641">
        <f>TotPay!K35</f>
        <v>0</v>
      </c>
      <c r="S38" s="642"/>
      <c r="T38" s="26">
        <v>80</v>
      </c>
      <c r="U38" s="720">
        <f>TotPay!C83</f>
        <v>0</v>
      </c>
      <c r="V38" s="721"/>
      <c r="W38" s="721"/>
      <c r="X38" s="721"/>
      <c r="Y38" s="721"/>
      <c r="Z38" s="722"/>
      <c r="AA38" s="28">
        <f>IF(TotPay!A83=1,"Y",0)</f>
        <v>0</v>
      </c>
      <c r="AB38" s="637">
        <f>TotPay!D83</f>
        <v>0</v>
      </c>
      <c r="AC38" s="638"/>
      <c r="AD38" s="94">
        <f>IF(TotPay!E83&gt;0.9,"Y",0)</f>
        <v>0</v>
      </c>
      <c r="AE38" s="59">
        <f>TotPay!G83</f>
        <v>0</v>
      </c>
      <c r="AF38" s="28">
        <f>IF(TotPay!H83&gt;0,"Y",0)</f>
        <v>0</v>
      </c>
      <c r="AG38" s="639">
        <f>TotPay!I83</f>
        <v>0</v>
      </c>
      <c r="AH38" s="640"/>
      <c r="AI38" s="640">
        <f>TotPay!J83</f>
        <v>0</v>
      </c>
      <c r="AJ38" s="640"/>
      <c r="AK38" s="641">
        <f>TotPay!K83</f>
        <v>0</v>
      </c>
      <c r="AL38" s="642"/>
      <c r="AM38" s="26">
        <v>128</v>
      </c>
      <c r="AN38" s="720">
        <f>TotPay!C131</f>
        <v>0</v>
      </c>
      <c r="AO38" s="721"/>
      <c r="AP38" s="721"/>
      <c r="AQ38" s="721"/>
      <c r="AR38" s="721"/>
      <c r="AS38" s="722"/>
      <c r="AT38" s="28">
        <f>IF(TotPay!A131=1,"Y",0)</f>
        <v>0</v>
      </c>
      <c r="AU38" s="637">
        <f>TotPay!D131</f>
        <v>0</v>
      </c>
      <c r="AV38" s="638"/>
      <c r="AW38" s="94">
        <f>IF(TotPay!E131&gt;0.9,"Y",0)</f>
        <v>0</v>
      </c>
      <c r="AX38" s="59">
        <f>TotPay!G131</f>
        <v>0</v>
      </c>
      <c r="AY38" s="28">
        <f>IF(TotPay!H131&gt;0,"Y",0)</f>
        <v>0</v>
      </c>
      <c r="AZ38" s="639">
        <f>TotPay!I131</f>
        <v>0</v>
      </c>
      <c r="BA38" s="640"/>
      <c r="BB38" s="640">
        <f>TotPay!J131</f>
        <v>0</v>
      </c>
      <c r="BC38" s="640"/>
      <c r="BD38" s="641">
        <f>TotPay!K131</f>
        <v>0</v>
      </c>
      <c r="BE38" s="642"/>
      <c r="BF38" s="26">
        <v>176</v>
      </c>
      <c r="BG38" s="635">
        <f>TotPay!C179</f>
        <v>0</v>
      </c>
      <c r="BH38" s="636"/>
      <c r="BI38" s="636"/>
      <c r="BJ38" s="636"/>
      <c r="BK38" s="636"/>
      <c r="BL38" s="636"/>
      <c r="BM38" s="28">
        <f>IF(TotPay!A179=1,"Y",0)</f>
        <v>0</v>
      </c>
      <c r="BN38" s="637">
        <f>TotPay!D179</f>
        <v>0</v>
      </c>
      <c r="BO38" s="638"/>
      <c r="BP38" s="94">
        <f>IF(TotPay!E179&gt;0.9,"Y",0)</f>
        <v>0</v>
      </c>
      <c r="BQ38" s="59">
        <f>TotPay!G179</f>
        <v>0</v>
      </c>
      <c r="BR38" s="28">
        <f>IF(TotPay!H179&gt;0,"Y",0)</f>
        <v>0</v>
      </c>
      <c r="BS38" s="639">
        <f>TotPay!I179</f>
        <v>0</v>
      </c>
      <c r="BT38" s="640"/>
      <c r="BU38" s="640">
        <f>TotPay!J179</f>
        <v>0</v>
      </c>
      <c r="BV38" s="640"/>
      <c r="BW38" s="641">
        <f>TotPay!K179</f>
        <v>0</v>
      </c>
      <c r="BX38" s="642"/>
      <c r="BY38" s="26">
        <v>224</v>
      </c>
      <c r="BZ38" s="635">
        <f>TotPay!C227</f>
        <v>0</v>
      </c>
      <c r="CA38" s="636"/>
      <c r="CB38" s="636"/>
      <c r="CC38" s="636"/>
      <c r="CD38" s="636"/>
      <c r="CE38" s="636"/>
      <c r="CF38" s="28">
        <f>IF(TotPay!A227=1,"Y",0)</f>
        <v>0</v>
      </c>
      <c r="CG38" s="637">
        <f>TotPay!D227</f>
        <v>0</v>
      </c>
      <c r="CH38" s="638"/>
      <c r="CI38" s="94">
        <f>IF(TotPay!E227&gt;0.9,"Y",0)</f>
        <v>0</v>
      </c>
      <c r="CJ38" s="59">
        <f>TotPay!G227</f>
        <v>0</v>
      </c>
      <c r="CK38" s="28">
        <f>IF(TotPay!H227&gt;0,"Y",0)</f>
        <v>0</v>
      </c>
      <c r="CL38" s="639">
        <f>TotPay!I227</f>
        <v>0</v>
      </c>
      <c r="CM38" s="640"/>
      <c r="CN38" s="640">
        <f>TotPay!J227</f>
        <v>0</v>
      </c>
      <c r="CO38" s="640"/>
      <c r="CP38" s="641">
        <f>TotPay!K227</f>
        <v>0</v>
      </c>
      <c r="CQ38" s="642"/>
      <c r="CR38" s="26">
        <v>32</v>
      </c>
      <c r="CS38" s="720">
        <f>TotEquip!B24</f>
        <v>0</v>
      </c>
      <c r="CT38" s="721"/>
      <c r="CU38" s="721"/>
      <c r="CV38" s="721"/>
      <c r="CW38" s="721"/>
      <c r="CX38" s="721"/>
      <c r="CY38" s="722"/>
      <c r="CZ38" s="729">
        <f>TotEquip!C24</f>
        <v>0</v>
      </c>
      <c r="DA38" s="730"/>
      <c r="DB38" s="729">
        <f>TotEquip!D24</f>
        <v>0</v>
      </c>
      <c r="DC38" s="730"/>
      <c r="DD38" s="729">
        <f>TotEquip!E24</f>
        <v>0</v>
      </c>
      <c r="DE38" s="731"/>
      <c r="DF38" s="731"/>
      <c r="DG38" s="731"/>
      <c r="DH38" s="731"/>
      <c r="DI38" s="731"/>
      <c r="DJ38" s="732"/>
      <c r="DK38" s="26">
        <v>80</v>
      </c>
      <c r="DL38" s="720">
        <f>TotEquip!B72</f>
        <v>0</v>
      </c>
      <c r="DM38" s="721"/>
      <c r="DN38" s="721"/>
      <c r="DO38" s="721"/>
      <c r="DP38" s="721"/>
      <c r="DQ38" s="721"/>
      <c r="DR38" s="722"/>
      <c r="DS38" s="729">
        <f>TotEquip!C72</f>
        <v>0</v>
      </c>
      <c r="DT38" s="730"/>
      <c r="DU38" s="729">
        <f>TotEquip!D72</f>
        <v>0</v>
      </c>
      <c r="DV38" s="730"/>
      <c r="DW38" s="729">
        <f>TotEquip!E72</f>
        <v>0</v>
      </c>
      <c r="DX38" s="731"/>
      <c r="DY38" s="731"/>
      <c r="DZ38" s="731"/>
      <c r="EA38" s="731"/>
      <c r="EB38" s="731"/>
      <c r="EC38" s="732"/>
      <c r="ED38" s="26">
        <v>128</v>
      </c>
      <c r="EE38" s="720">
        <f>TotEquip!B120</f>
        <v>0</v>
      </c>
      <c r="EF38" s="721"/>
      <c r="EG38" s="721"/>
      <c r="EH38" s="721"/>
      <c r="EI38" s="721"/>
      <c r="EJ38" s="721"/>
      <c r="EK38" s="722"/>
      <c r="EL38" s="729">
        <f>TotEquip!C120</f>
        <v>0</v>
      </c>
      <c r="EM38" s="730"/>
      <c r="EN38" s="729">
        <f>TotEquip!D120</f>
        <v>0</v>
      </c>
      <c r="EO38" s="730"/>
      <c r="EP38" s="729">
        <f>TotEquip!E120</f>
        <v>0</v>
      </c>
      <c r="EQ38" s="731"/>
      <c r="ER38" s="731"/>
      <c r="ES38" s="731"/>
      <c r="ET38" s="731"/>
      <c r="EU38" s="731"/>
      <c r="EV38" s="732"/>
    </row>
    <row r="39" spans="1:152" x14ac:dyDescent="0.25">
      <c r="A39" s="26">
        <v>33</v>
      </c>
      <c r="B39" s="720">
        <f>TotPay!C36</f>
        <v>0</v>
      </c>
      <c r="C39" s="721"/>
      <c r="D39" s="721"/>
      <c r="E39" s="721"/>
      <c r="F39" s="721"/>
      <c r="G39" s="722"/>
      <c r="H39" s="28">
        <f>IF(TotPay!A36=1,"Y",0)</f>
        <v>0</v>
      </c>
      <c r="I39" s="637">
        <f>TotPay!D36</f>
        <v>0</v>
      </c>
      <c r="J39" s="638"/>
      <c r="K39" s="128">
        <f>IF(TotPay!E36&gt;0.9,"Y",0)</f>
        <v>0</v>
      </c>
      <c r="L39" s="59">
        <f>TotPay!G36</f>
        <v>0</v>
      </c>
      <c r="M39" s="28">
        <f>IF(TotPay!H36&gt;0,"Y",0)</f>
        <v>0</v>
      </c>
      <c r="N39" s="639">
        <f>TotPay!I36</f>
        <v>0</v>
      </c>
      <c r="O39" s="640"/>
      <c r="P39" s="640">
        <f>TotPay!J36</f>
        <v>0</v>
      </c>
      <c r="Q39" s="640"/>
      <c r="R39" s="641">
        <f>TotPay!K36</f>
        <v>0</v>
      </c>
      <c r="S39" s="642"/>
      <c r="T39" s="26">
        <v>81</v>
      </c>
      <c r="U39" s="720">
        <f>TotPay!C84</f>
        <v>0</v>
      </c>
      <c r="V39" s="721"/>
      <c r="W39" s="721"/>
      <c r="X39" s="721"/>
      <c r="Y39" s="721"/>
      <c r="Z39" s="722"/>
      <c r="AA39" s="28">
        <f>IF(TotPay!A84=1,"Y",0)</f>
        <v>0</v>
      </c>
      <c r="AB39" s="637">
        <f>TotPay!D84</f>
        <v>0</v>
      </c>
      <c r="AC39" s="638"/>
      <c r="AD39" s="94">
        <f>IF(TotPay!E84&gt;0.9,"Y",0)</f>
        <v>0</v>
      </c>
      <c r="AE39" s="59">
        <f>TotPay!G84</f>
        <v>0</v>
      </c>
      <c r="AF39" s="28">
        <f>IF(TotPay!H84&gt;0,"Y",0)</f>
        <v>0</v>
      </c>
      <c r="AG39" s="639">
        <f>TotPay!I84</f>
        <v>0</v>
      </c>
      <c r="AH39" s="640"/>
      <c r="AI39" s="640">
        <f>TotPay!J84</f>
        <v>0</v>
      </c>
      <c r="AJ39" s="640"/>
      <c r="AK39" s="641">
        <f>TotPay!K84</f>
        <v>0</v>
      </c>
      <c r="AL39" s="642"/>
      <c r="AM39" s="26">
        <v>129</v>
      </c>
      <c r="AN39" s="720">
        <f>TotPay!C132</f>
        <v>0</v>
      </c>
      <c r="AO39" s="721"/>
      <c r="AP39" s="721"/>
      <c r="AQ39" s="721"/>
      <c r="AR39" s="721"/>
      <c r="AS39" s="722"/>
      <c r="AT39" s="28">
        <f>IF(TotPay!A132=1,"Y",0)</f>
        <v>0</v>
      </c>
      <c r="AU39" s="637">
        <f>TotPay!D132</f>
        <v>0</v>
      </c>
      <c r="AV39" s="638"/>
      <c r="AW39" s="94">
        <f>IF(TotPay!E132&gt;0.9,"Y",0)</f>
        <v>0</v>
      </c>
      <c r="AX39" s="59">
        <f>TotPay!G132</f>
        <v>0</v>
      </c>
      <c r="AY39" s="28">
        <f>IF(TotPay!H132&gt;0,"Y",0)</f>
        <v>0</v>
      </c>
      <c r="AZ39" s="639">
        <f>TotPay!I132</f>
        <v>0</v>
      </c>
      <c r="BA39" s="640"/>
      <c r="BB39" s="640">
        <f>TotPay!J132</f>
        <v>0</v>
      </c>
      <c r="BC39" s="640"/>
      <c r="BD39" s="641">
        <f>TotPay!K132</f>
        <v>0</v>
      </c>
      <c r="BE39" s="642"/>
      <c r="BF39" s="26">
        <v>177</v>
      </c>
      <c r="BG39" s="635">
        <f>TotPay!C180</f>
        <v>0</v>
      </c>
      <c r="BH39" s="636"/>
      <c r="BI39" s="636"/>
      <c r="BJ39" s="636"/>
      <c r="BK39" s="636"/>
      <c r="BL39" s="636"/>
      <c r="BM39" s="28">
        <f>IF(TotPay!A180=1,"Y",0)</f>
        <v>0</v>
      </c>
      <c r="BN39" s="637">
        <f>TotPay!D180</f>
        <v>0</v>
      </c>
      <c r="BO39" s="638"/>
      <c r="BP39" s="94">
        <f>IF(TotPay!E180&gt;0.9,"Y",0)</f>
        <v>0</v>
      </c>
      <c r="BQ39" s="59">
        <f>TotPay!G180</f>
        <v>0</v>
      </c>
      <c r="BR39" s="28">
        <f>IF(TotPay!H180&gt;0,"Y",0)</f>
        <v>0</v>
      </c>
      <c r="BS39" s="639">
        <f>TotPay!I180</f>
        <v>0</v>
      </c>
      <c r="BT39" s="640"/>
      <c r="BU39" s="640">
        <f>TotPay!J180</f>
        <v>0</v>
      </c>
      <c r="BV39" s="640"/>
      <c r="BW39" s="641">
        <f>TotPay!K180</f>
        <v>0</v>
      </c>
      <c r="BX39" s="642"/>
      <c r="BY39" s="26">
        <v>225</v>
      </c>
      <c r="BZ39" s="635">
        <f>TotPay!C228</f>
        <v>0</v>
      </c>
      <c r="CA39" s="636"/>
      <c r="CB39" s="636"/>
      <c r="CC39" s="636"/>
      <c r="CD39" s="636"/>
      <c r="CE39" s="636"/>
      <c r="CF39" s="28">
        <f>IF(TotPay!A228=1,"Y",0)</f>
        <v>0</v>
      </c>
      <c r="CG39" s="637">
        <f>TotPay!D228</f>
        <v>0</v>
      </c>
      <c r="CH39" s="638"/>
      <c r="CI39" s="94">
        <f>IF(TotPay!E228&gt;0.9,"Y",0)</f>
        <v>0</v>
      </c>
      <c r="CJ39" s="59">
        <f>TotPay!G228</f>
        <v>0</v>
      </c>
      <c r="CK39" s="28">
        <f>IF(TotPay!H228&gt;0,"Y",0)</f>
        <v>0</v>
      </c>
      <c r="CL39" s="639">
        <f>TotPay!I228</f>
        <v>0</v>
      </c>
      <c r="CM39" s="640"/>
      <c r="CN39" s="640">
        <f>TotPay!J228</f>
        <v>0</v>
      </c>
      <c r="CO39" s="640"/>
      <c r="CP39" s="641">
        <f>TotPay!K228</f>
        <v>0</v>
      </c>
      <c r="CQ39" s="642"/>
      <c r="CR39" s="26">
        <v>33</v>
      </c>
      <c r="CS39" s="720">
        <f>TotEquip!B25</f>
        <v>0</v>
      </c>
      <c r="CT39" s="721"/>
      <c r="CU39" s="721"/>
      <c r="CV39" s="721"/>
      <c r="CW39" s="721"/>
      <c r="CX39" s="721"/>
      <c r="CY39" s="722"/>
      <c r="CZ39" s="729">
        <f>TotEquip!C25</f>
        <v>0</v>
      </c>
      <c r="DA39" s="730"/>
      <c r="DB39" s="729">
        <f>TotEquip!D25</f>
        <v>0</v>
      </c>
      <c r="DC39" s="730"/>
      <c r="DD39" s="729">
        <f>TotEquip!E25</f>
        <v>0</v>
      </c>
      <c r="DE39" s="731"/>
      <c r="DF39" s="731"/>
      <c r="DG39" s="731"/>
      <c r="DH39" s="731"/>
      <c r="DI39" s="731"/>
      <c r="DJ39" s="732"/>
      <c r="DK39" s="26">
        <v>81</v>
      </c>
      <c r="DL39" s="720">
        <f>TotEquip!B73</f>
        <v>0</v>
      </c>
      <c r="DM39" s="721"/>
      <c r="DN39" s="721"/>
      <c r="DO39" s="721"/>
      <c r="DP39" s="721"/>
      <c r="DQ39" s="721"/>
      <c r="DR39" s="722"/>
      <c r="DS39" s="729">
        <f>TotEquip!C73</f>
        <v>0</v>
      </c>
      <c r="DT39" s="730"/>
      <c r="DU39" s="729">
        <f>TotEquip!D73</f>
        <v>0</v>
      </c>
      <c r="DV39" s="730"/>
      <c r="DW39" s="729">
        <f>TotEquip!E73</f>
        <v>0</v>
      </c>
      <c r="DX39" s="731"/>
      <c r="DY39" s="731"/>
      <c r="DZ39" s="731"/>
      <c r="EA39" s="731"/>
      <c r="EB39" s="731"/>
      <c r="EC39" s="732"/>
      <c r="ED39" s="26">
        <v>129</v>
      </c>
      <c r="EE39" s="720">
        <f>TotEquip!B121</f>
        <v>0</v>
      </c>
      <c r="EF39" s="721"/>
      <c r="EG39" s="721"/>
      <c r="EH39" s="721"/>
      <c r="EI39" s="721"/>
      <c r="EJ39" s="721"/>
      <c r="EK39" s="722"/>
      <c r="EL39" s="729">
        <f>TotEquip!C121</f>
        <v>0</v>
      </c>
      <c r="EM39" s="730"/>
      <c r="EN39" s="729">
        <f>TotEquip!D121</f>
        <v>0</v>
      </c>
      <c r="EO39" s="730"/>
      <c r="EP39" s="729">
        <f>TotEquip!E121</f>
        <v>0</v>
      </c>
      <c r="EQ39" s="731"/>
      <c r="ER39" s="731"/>
      <c r="ES39" s="731"/>
      <c r="ET39" s="731"/>
      <c r="EU39" s="731"/>
      <c r="EV39" s="732"/>
    </row>
    <row r="40" spans="1:152" x14ac:dyDescent="0.25">
      <c r="A40" s="26">
        <v>34</v>
      </c>
      <c r="B40" s="720">
        <f>TotPay!C37</f>
        <v>0</v>
      </c>
      <c r="C40" s="721"/>
      <c r="D40" s="721"/>
      <c r="E40" s="721"/>
      <c r="F40" s="721"/>
      <c r="G40" s="722"/>
      <c r="H40" s="28">
        <f>IF(TotPay!A37=1,"Y",0)</f>
        <v>0</v>
      </c>
      <c r="I40" s="637">
        <f>TotPay!D37</f>
        <v>0</v>
      </c>
      <c r="J40" s="638"/>
      <c r="K40" s="128">
        <f>IF(TotPay!E37&gt;0.9,"Y",0)</f>
        <v>0</v>
      </c>
      <c r="L40" s="59">
        <f>TotPay!G37</f>
        <v>0</v>
      </c>
      <c r="M40" s="28">
        <f>IF(TotPay!H37&gt;0,"Y",0)</f>
        <v>0</v>
      </c>
      <c r="N40" s="639">
        <f>TotPay!I37</f>
        <v>0</v>
      </c>
      <c r="O40" s="640"/>
      <c r="P40" s="640">
        <f>TotPay!J37</f>
        <v>0</v>
      </c>
      <c r="Q40" s="640"/>
      <c r="R40" s="641">
        <f>TotPay!K37</f>
        <v>0</v>
      </c>
      <c r="S40" s="642"/>
      <c r="T40" s="26">
        <v>82</v>
      </c>
      <c r="U40" s="720">
        <f>TotPay!C85</f>
        <v>0</v>
      </c>
      <c r="V40" s="721"/>
      <c r="W40" s="721"/>
      <c r="X40" s="721"/>
      <c r="Y40" s="721"/>
      <c r="Z40" s="722"/>
      <c r="AA40" s="28">
        <f>IF(TotPay!A85=1,"Y",0)</f>
        <v>0</v>
      </c>
      <c r="AB40" s="637">
        <f>TotPay!D85</f>
        <v>0</v>
      </c>
      <c r="AC40" s="638"/>
      <c r="AD40" s="94">
        <f>IF(TotPay!E85&gt;0.9,"Y",0)</f>
        <v>0</v>
      </c>
      <c r="AE40" s="59">
        <f>TotPay!G85</f>
        <v>0</v>
      </c>
      <c r="AF40" s="28">
        <f>IF(TotPay!H85&gt;0,"Y",0)</f>
        <v>0</v>
      </c>
      <c r="AG40" s="639">
        <f>TotPay!I85</f>
        <v>0</v>
      </c>
      <c r="AH40" s="640"/>
      <c r="AI40" s="640">
        <f>TotPay!J85</f>
        <v>0</v>
      </c>
      <c r="AJ40" s="640"/>
      <c r="AK40" s="641">
        <f>TotPay!K85</f>
        <v>0</v>
      </c>
      <c r="AL40" s="642"/>
      <c r="AM40" s="26">
        <v>130</v>
      </c>
      <c r="AN40" s="720">
        <f>TotPay!C133</f>
        <v>0</v>
      </c>
      <c r="AO40" s="721"/>
      <c r="AP40" s="721"/>
      <c r="AQ40" s="721"/>
      <c r="AR40" s="721"/>
      <c r="AS40" s="722"/>
      <c r="AT40" s="28">
        <f>IF(TotPay!A133=1,"Y",0)</f>
        <v>0</v>
      </c>
      <c r="AU40" s="637">
        <f>TotPay!D133</f>
        <v>0</v>
      </c>
      <c r="AV40" s="638"/>
      <c r="AW40" s="94">
        <f>IF(TotPay!E133&gt;0.9,"Y",0)</f>
        <v>0</v>
      </c>
      <c r="AX40" s="59">
        <f>TotPay!G133</f>
        <v>0</v>
      </c>
      <c r="AY40" s="28">
        <f>IF(TotPay!H133&gt;0,"Y",0)</f>
        <v>0</v>
      </c>
      <c r="AZ40" s="639">
        <f>TotPay!I133</f>
        <v>0</v>
      </c>
      <c r="BA40" s="640"/>
      <c r="BB40" s="640">
        <f>TotPay!J133</f>
        <v>0</v>
      </c>
      <c r="BC40" s="640"/>
      <c r="BD40" s="641">
        <f>TotPay!K133</f>
        <v>0</v>
      </c>
      <c r="BE40" s="642"/>
      <c r="BF40" s="26">
        <v>178</v>
      </c>
      <c r="BG40" s="635">
        <f>TotPay!C181</f>
        <v>0</v>
      </c>
      <c r="BH40" s="636"/>
      <c r="BI40" s="636"/>
      <c r="BJ40" s="636"/>
      <c r="BK40" s="636"/>
      <c r="BL40" s="636"/>
      <c r="BM40" s="28">
        <f>IF(TotPay!A181=1,"Y",0)</f>
        <v>0</v>
      </c>
      <c r="BN40" s="637">
        <f>TotPay!D181</f>
        <v>0</v>
      </c>
      <c r="BO40" s="638"/>
      <c r="BP40" s="94">
        <f>IF(TotPay!E181&gt;0.9,"Y",0)</f>
        <v>0</v>
      </c>
      <c r="BQ40" s="59">
        <f>TotPay!G181</f>
        <v>0</v>
      </c>
      <c r="BR40" s="28">
        <f>IF(TotPay!H181&gt;0,"Y",0)</f>
        <v>0</v>
      </c>
      <c r="BS40" s="639">
        <f>TotPay!I181</f>
        <v>0</v>
      </c>
      <c r="BT40" s="640"/>
      <c r="BU40" s="640">
        <f>TotPay!J181</f>
        <v>0</v>
      </c>
      <c r="BV40" s="640"/>
      <c r="BW40" s="641">
        <f>TotPay!K181</f>
        <v>0</v>
      </c>
      <c r="BX40" s="642"/>
      <c r="BY40" s="26">
        <v>226</v>
      </c>
      <c r="BZ40" s="635">
        <f>TotPay!C229</f>
        <v>0</v>
      </c>
      <c r="CA40" s="636"/>
      <c r="CB40" s="636"/>
      <c r="CC40" s="636"/>
      <c r="CD40" s="636"/>
      <c r="CE40" s="636"/>
      <c r="CF40" s="56">
        <f>IF(TotPay!A229=1,"Y",0)</f>
        <v>0</v>
      </c>
      <c r="CG40" s="629">
        <f>TotPay!D229</f>
        <v>0</v>
      </c>
      <c r="CH40" s="630"/>
      <c r="CI40" s="93">
        <f>IF(TotPay!E229&gt;0.9,"Y",0)</f>
        <v>0</v>
      </c>
      <c r="CJ40" s="61">
        <f>TotPay!G229</f>
        <v>0</v>
      </c>
      <c r="CK40" s="56">
        <f>IF(TotPay!H229&gt;0,"Y",0)</f>
        <v>0</v>
      </c>
      <c r="CL40" s="631">
        <f>TotPay!I229</f>
        <v>0</v>
      </c>
      <c r="CM40" s="632"/>
      <c r="CN40" s="632">
        <f>TotPay!J229</f>
        <v>0</v>
      </c>
      <c r="CO40" s="632"/>
      <c r="CP40" s="633">
        <f>TotPay!K229</f>
        <v>0</v>
      </c>
      <c r="CQ40" s="634"/>
      <c r="CR40" s="26">
        <v>34</v>
      </c>
      <c r="CS40" s="720">
        <f>TotEquip!B26</f>
        <v>0</v>
      </c>
      <c r="CT40" s="721"/>
      <c r="CU40" s="721"/>
      <c r="CV40" s="721"/>
      <c r="CW40" s="721"/>
      <c r="CX40" s="721"/>
      <c r="CY40" s="722"/>
      <c r="CZ40" s="729">
        <f>TotEquip!C26</f>
        <v>0</v>
      </c>
      <c r="DA40" s="730"/>
      <c r="DB40" s="729">
        <f>TotEquip!D26</f>
        <v>0</v>
      </c>
      <c r="DC40" s="730"/>
      <c r="DD40" s="729">
        <f>TotEquip!E26</f>
        <v>0</v>
      </c>
      <c r="DE40" s="731"/>
      <c r="DF40" s="731"/>
      <c r="DG40" s="731"/>
      <c r="DH40" s="731"/>
      <c r="DI40" s="731"/>
      <c r="DJ40" s="732"/>
      <c r="DK40" s="26">
        <v>82</v>
      </c>
      <c r="DL40" s="720">
        <f>TotEquip!B74</f>
        <v>0</v>
      </c>
      <c r="DM40" s="721"/>
      <c r="DN40" s="721"/>
      <c r="DO40" s="721"/>
      <c r="DP40" s="721"/>
      <c r="DQ40" s="721"/>
      <c r="DR40" s="722"/>
      <c r="DS40" s="729">
        <f>TotEquip!C74</f>
        <v>0</v>
      </c>
      <c r="DT40" s="730"/>
      <c r="DU40" s="729">
        <f>TotEquip!D74</f>
        <v>0</v>
      </c>
      <c r="DV40" s="730"/>
      <c r="DW40" s="729">
        <f>TotEquip!E74</f>
        <v>0</v>
      </c>
      <c r="DX40" s="731"/>
      <c r="DY40" s="731"/>
      <c r="DZ40" s="731"/>
      <c r="EA40" s="731"/>
      <c r="EB40" s="731"/>
      <c r="EC40" s="732"/>
      <c r="ED40" s="26">
        <v>130</v>
      </c>
      <c r="EE40" s="720">
        <f>TotEquip!B122</f>
        <v>0</v>
      </c>
      <c r="EF40" s="721"/>
      <c r="EG40" s="721"/>
      <c r="EH40" s="721"/>
      <c r="EI40" s="721"/>
      <c r="EJ40" s="721"/>
      <c r="EK40" s="722"/>
      <c r="EL40" s="729">
        <f>TotEquip!C122</f>
        <v>0</v>
      </c>
      <c r="EM40" s="730"/>
      <c r="EN40" s="729">
        <f>TotEquip!D122</f>
        <v>0</v>
      </c>
      <c r="EO40" s="730"/>
      <c r="EP40" s="729">
        <f>TotEquip!E122</f>
        <v>0</v>
      </c>
      <c r="EQ40" s="731"/>
      <c r="ER40" s="731"/>
      <c r="ES40" s="731"/>
      <c r="ET40" s="731"/>
      <c r="EU40" s="731"/>
      <c r="EV40" s="732"/>
    </row>
    <row r="41" spans="1:152" x14ac:dyDescent="0.25">
      <c r="A41" s="26">
        <v>35</v>
      </c>
      <c r="B41" s="720">
        <f>TotPay!C38</f>
        <v>0</v>
      </c>
      <c r="C41" s="721"/>
      <c r="D41" s="721"/>
      <c r="E41" s="721"/>
      <c r="F41" s="721"/>
      <c r="G41" s="722"/>
      <c r="H41" s="28">
        <f>IF(TotPay!A38=1,"Y",0)</f>
        <v>0</v>
      </c>
      <c r="I41" s="637">
        <f>TotPay!D38</f>
        <v>0</v>
      </c>
      <c r="J41" s="638"/>
      <c r="K41" s="128">
        <f>IF(TotPay!E38&gt;0.9,"Y",0)</f>
        <v>0</v>
      </c>
      <c r="L41" s="59">
        <f>TotPay!G38</f>
        <v>0</v>
      </c>
      <c r="M41" s="28">
        <f>IF(TotPay!H38&gt;0,"Y",0)</f>
        <v>0</v>
      </c>
      <c r="N41" s="639">
        <f>TotPay!I38</f>
        <v>0</v>
      </c>
      <c r="O41" s="640"/>
      <c r="P41" s="640">
        <f>TotPay!J38</f>
        <v>0</v>
      </c>
      <c r="Q41" s="640"/>
      <c r="R41" s="641">
        <f>TotPay!K38</f>
        <v>0</v>
      </c>
      <c r="S41" s="642"/>
      <c r="T41" s="26">
        <v>83</v>
      </c>
      <c r="U41" s="720">
        <f>TotPay!C86</f>
        <v>0</v>
      </c>
      <c r="V41" s="721"/>
      <c r="W41" s="721"/>
      <c r="X41" s="721"/>
      <c r="Y41" s="721"/>
      <c r="Z41" s="722"/>
      <c r="AA41" s="28">
        <f>IF(TotPay!A86=1,"Y",0)</f>
        <v>0</v>
      </c>
      <c r="AB41" s="637">
        <f>TotPay!D86</f>
        <v>0</v>
      </c>
      <c r="AC41" s="638"/>
      <c r="AD41" s="94">
        <f>IF(TotPay!E86&gt;0.9,"Y",0)</f>
        <v>0</v>
      </c>
      <c r="AE41" s="59">
        <f>TotPay!G86</f>
        <v>0</v>
      </c>
      <c r="AF41" s="28">
        <f>IF(TotPay!H86&gt;0,"Y",0)</f>
        <v>0</v>
      </c>
      <c r="AG41" s="639">
        <f>TotPay!I86</f>
        <v>0</v>
      </c>
      <c r="AH41" s="640"/>
      <c r="AI41" s="640">
        <f>TotPay!J86</f>
        <v>0</v>
      </c>
      <c r="AJ41" s="640"/>
      <c r="AK41" s="641">
        <f>TotPay!K86</f>
        <v>0</v>
      </c>
      <c r="AL41" s="642"/>
      <c r="AM41" s="26">
        <v>131</v>
      </c>
      <c r="AN41" s="720">
        <f>TotPay!C134</f>
        <v>0</v>
      </c>
      <c r="AO41" s="721"/>
      <c r="AP41" s="721"/>
      <c r="AQ41" s="721"/>
      <c r="AR41" s="721"/>
      <c r="AS41" s="722"/>
      <c r="AT41" s="28">
        <f>IF(TotPay!A134=1,"Y",0)</f>
        <v>0</v>
      </c>
      <c r="AU41" s="637">
        <f>TotPay!D134</f>
        <v>0</v>
      </c>
      <c r="AV41" s="638"/>
      <c r="AW41" s="94">
        <f>IF(TotPay!E134&gt;0.9,"Y",0)</f>
        <v>0</v>
      </c>
      <c r="AX41" s="59">
        <f>TotPay!G134</f>
        <v>0</v>
      </c>
      <c r="AY41" s="28">
        <f>IF(TotPay!H134&gt;0,"Y",0)</f>
        <v>0</v>
      </c>
      <c r="AZ41" s="639">
        <f>TotPay!I134</f>
        <v>0</v>
      </c>
      <c r="BA41" s="640"/>
      <c r="BB41" s="640">
        <f>TotPay!J134</f>
        <v>0</v>
      </c>
      <c r="BC41" s="640"/>
      <c r="BD41" s="641">
        <f>TotPay!K134</f>
        <v>0</v>
      </c>
      <c r="BE41" s="642"/>
      <c r="BF41" s="26">
        <v>179</v>
      </c>
      <c r="BG41" s="635">
        <f>TotPay!C182</f>
        <v>0</v>
      </c>
      <c r="BH41" s="636"/>
      <c r="BI41" s="636"/>
      <c r="BJ41" s="636"/>
      <c r="BK41" s="636"/>
      <c r="BL41" s="636"/>
      <c r="BM41" s="28">
        <f>IF(TotPay!A182=1,"Y",0)</f>
        <v>0</v>
      </c>
      <c r="BN41" s="637">
        <f>TotPay!D182</f>
        <v>0</v>
      </c>
      <c r="BO41" s="638"/>
      <c r="BP41" s="94">
        <f>IF(TotPay!E182&gt;0.9,"Y",0)</f>
        <v>0</v>
      </c>
      <c r="BQ41" s="59">
        <f>TotPay!G182</f>
        <v>0</v>
      </c>
      <c r="BR41" s="28">
        <f>IF(TotPay!H182&gt;0,"Y",0)</f>
        <v>0</v>
      </c>
      <c r="BS41" s="639">
        <f>TotPay!I182</f>
        <v>0</v>
      </c>
      <c r="BT41" s="640"/>
      <c r="BU41" s="640">
        <f>TotPay!J182</f>
        <v>0</v>
      </c>
      <c r="BV41" s="640"/>
      <c r="BW41" s="641">
        <f>TotPay!K182</f>
        <v>0</v>
      </c>
      <c r="BX41" s="642"/>
      <c r="CR41" s="26">
        <v>35</v>
      </c>
      <c r="CS41" s="720">
        <f>TotEquip!B27</f>
        <v>0</v>
      </c>
      <c r="CT41" s="721"/>
      <c r="CU41" s="721"/>
      <c r="CV41" s="721"/>
      <c r="CW41" s="721"/>
      <c r="CX41" s="721"/>
      <c r="CY41" s="722"/>
      <c r="CZ41" s="729">
        <f>TotEquip!C27</f>
        <v>0</v>
      </c>
      <c r="DA41" s="730"/>
      <c r="DB41" s="729">
        <f>TotEquip!D27</f>
        <v>0</v>
      </c>
      <c r="DC41" s="730"/>
      <c r="DD41" s="729">
        <f>TotEquip!E27</f>
        <v>0</v>
      </c>
      <c r="DE41" s="731"/>
      <c r="DF41" s="731"/>
      <c r="DG41" s="731"/>
      <c r="DH41" s="731"/>
      <c r="DI41" s="731"/>
      <c r="DJ41" s="732"/>
      <c r="DK41" s="26">
        <v>83</v>
      </c>
      <c r="DL41" s="720">
        <f>TotEquip!B75</f>
        <v>0</v>
      </c>
      <c r="DM41" s="721"/>
      <c r="DN41" s="721"/>
      <c r="DO41" s="721"/>
      <c r="DP41" s="721"/>
      <c r="DQ41" s="721"/>
      <c r="DR41" s="722"/>
      <c r="DS41" s="729">
        <f>TotEquip!C75</f>
        <v>0</v>
      </c>
      <c r="DT41" s="730"/>
      <c r="DU41" s="729">
        <f>TotEquip!D75</f>
        <v>0</v>
      </c>
      <c r="DV41" s="730"/>
      <c r="DW41" s="729">
        <f>TotEquip!E75</f>
        <v>0</v>
      </c>
      <c r="DX41" s="731"/>
      <c r="DY41" s="731"/>
      <c r="DZ41" s="731"/>
      <c r="EA41" s="731"/>
      <c r="EB41" s="731"/>
      <c r="EC41" s="732"/>
      <c r="ED41" s="26">
        <v>131</v>
      </c>
      <c r="EE41" s="720">
        <f>TotEquip!B123</f>
        <v>0</v>
      </c>
      <c r="EF41" s="721"/>
      <c r="EG41" s="721"/>
      <c r="EH41" s="721"/>
      <c r="EI41" s="721"/>
      <c r="EJ41" s="721"/>
      <c r="EK41" s="722"/>
      <c r="EL41" s="729">
        <f>TotEquip!C123</f>
        <v>0</v>
      </c>
      <c r="EM41" s="730"/>
      <c r="EN41" s="729">
        <f>TotEquip!D123</f>
        <v>0</v>
      </c>
      <c r="EO41" s="730"/>
      <c r="EP41" s="729">
        <f>TotEquip!E123</f>
        <v>0</v>
      </c>
      <c r="EQ41" s="731"/>
      <c r="ER41" s="731"/>
      <c r="ES41" s="731"/>
      <c r="ET41" s="731"/>
      <c r="EU41" s="731"/>
      <c r="EV41" s="732"/>
    </row>
    <row r="42" spans="1:152" x14ac:dyDescent="0.25">
      <c r="A42" s="26">
        <v>36</v>
      </c>
      <c r="B42" s="720">
        <f>TotPay!C39</f>
        <v>0</v>
      </c>
      <c r="C42" s="721"/>
      <c r="D42" s="721"/>
      <c r="E42" s="721"/>
      <c r="F42" s="721"/>
      <c r="G42" s="722"/>
      <c r="H42" s="28">
        <f>IF(TotPay!A39=1,"Y",0)</f>
        <v>0</v>
      </c>
      <c r="I42" s="637">
        <f>TotPay!D39</f>
        <v>0</v>
      </c>
      <c r="J42" s="638"/>
      <c r="K42" s="128">
        <f>IF(TotPay!E39&gt;0.9,"Y",0)</f>
        <v>0</v>
      </c>
      <c r="L42" s="59">
        <f>TotPay!G39</f>
        <v>0</v>
      </c>
      <c r="M42" s="28">
        <f>IF(TotPay!H39&gt;0,"Y",0)</f>
        <v>0</v>
      </c>
      <c r="N42" s="639">
        <f>TotPay!I39</f>
        <v>0</v>
      </c>
      <c r="O42" s="640"/>
      <c r="P42" s="640">
        <f>TotPay!J39</f>
        <v>0</v>
      </c>
      <c r="Q42" s="640"/>
      <c r="R42" s="641">
        <f>TotPay!K39</f>
        <v>0</v>
      </c>
      <c r="S42" s="642"/>
      <c r="T42" s="26">
        <v>84</v>
      </c>
      <c r="U42" s="720">
        <f>TotPay!C87</f>
        <v>0</v>
      </c>
      <c r="V42" s="721"/>
      <c r="W42" s="721"/>
      <c r="X42" s="721"/>
      <c r="Y42" s="721"/>
      <c r="Z42" s="722"/>
      <c r="AA42" s="28">
        <f>IF(TotPay!A87=1,"Y",0)</f>
        <v>0</v>
      </c>
      <c r="AB42" s="637">
        <f>TotPay!D87</f>
        <v>0</v>
      </c>
      <c r="AC42" s="638"/>
      <c r="AD42" s="94">
        <f>IF(TotPay!E87&gt;0.9,"Y",0)</f>
        <v>0</v>
      </c>
      <c r="AE42" s="59">
        <f>TotPay!G87</f>
        <v>0</v>
      </c>
      <c r="AF42" s="28">
        <f>IF(TotPay!H87&gt;0,"Y",0)</f>
        <v>0</v>
      </c>
      <c r="AG42" s="639">
        <f>TotPay!I87</f>
        <v>0</v>
      </c>
      <c r="AH42" s="640"/>
      <c r="AI42" s="640">
        <f>TotPay!J87</f>
        <v>0</v>
      </c>
      <c r="AJ42" s="640"/>
      <c r="AK42" s="641">
        <f>TotPay!K87</f>
        <v>0</v>
      </c>
      <c r="AL42" s="642"/>
      <c r="AM42" s="26">
        <v>132</v>
      </c>
      <c r="AN42" s="720">
        <f>TotPay!C135</f>
        <v>0</v>
      </c>
      <c r="AO42" s="721"/>
      <c r="AP42" s="721"/>
      <c r="AQ42" s="721"/>
      <c r="AR42" s="721"/>
      <c r="AS42" s="722"/>
      <c r="AT42" s="28">
        <f>IF(TotPay!A135=1,"Y",0)</f>
        <v>0</v>
      </c>
      <c r="AU42" s="637">
        <f>TotPay!D135</f>
        <v>0</v>
      </c>
      <c r="AV42" s="638"/>
      <c r="AW42" s="94">
        <f>IF(TotPay!E135&gt;0.9,"Y",0)</f>
        <v>0</v>
      </c>
      <c r="AX42" s="59">
        <f>TotPay!G135</f>
        <v>0</v>
      </c>
      <c r="AY42" s="28">
        <f>IF(TotPay!H135&gt;0,"Y",0)</f>
        <v>0</v>
      </c>
      <c r="AZ42" s="639">
        <f>TotPay!I135</f>
        <v>0</v>
      </c>
      <c r="BA42" s="640"/>
      <c r="BB42" s="640">
        <f>TotPay!J135</f>
        <v>0</v>
      </c>
      <c r="BC42" s="640"/>
      <c r="BD42" s="641">
        <f>TotPay!K135</f>
        <v>0</v>
      </c>
      <c r="BE42" s="642"/>
      <c r="BF42" s="26">
        <v>180</v>
      </c>
      <c r="BG42" s="635">
        <f>TotPay!C183</f>
        <v>0</v>
      </c>
      <c r="BH42" s="636"/>
      <c r="BI42" s="636"/>
      <c r="BJ42" s="636"/>
      <c r="BK42" s="636"/>
      <c r="BL42" s="636"/>
      <c r="BM42" s="28">
        <f>IF(TotPay!A183=1,"Y",0)</f>
        <v>0</v>
      </c>
      <c r="BN42" s="637">
        <f>TotPay!D183</f>
        <v>0</v>
      </c>
      <c r="BO42" s="638"/>
      <c r="BP42" s="94">
        <f>IF(TotPay!E183&gt;0.9,"Y",0)</f>
        <v>0</v>
      </c>
      <c r="BQ42" s="59">
        <f>TotPay!G183</f>
        <v>0</v>
      </c>
      <c r="BR42" s="28">
        <f>IF(TotPay!H183&gt;0,"Y",0)</f>
        <v>0</v>
      </c>
      <c r="BS42" s="639">
        <f>TotPay!I183</f>
        <v>0</v>
      </c>
      <c r="BT42" s="640"/>
      <c r="BU42" s="640">
        <f>TotPay!J183</f>
        <v>0</v>
      </c>
      <c r="BV42" s="640"/>
      <c r="BW42" s="641">
        <f>TotPay!K183</f>
        <v>0</v>
      </c>
      <c r="BX42" s="642"/>
      <c r="BY42" s="26"/>
      <c r="BZ42" s="708" t="s">
        <v>100</v>
      </c>
      <c r="CA42" s="709"/>
      <c r="CB42" s="709"/>
      <c r="CC42" s="707" t="s">
        <v>12</v>
      </c>
      <c r="CD42" s="707"/>
      <c r="CE42" s="706">
        <f>MAXA(TotTicket!O4:O73)</f>
        <v>0</v>
      </c>
      <c r="CF42" s="749"/>
      <c r="CG42" s="750" t="s">
        <v>121</v>
      </c>
      <c r="CH42" s="751"/>
      <c r="CI42" s="751"/>
      <c r="CJ42" s="752"/>
      <c r="CK42" s="750" t="s">
        <v>120</v>
      </c>
      <c r="CL42" s="751"/>
      <c r="CM42" s="752"/>
      <c r="CN42" s="753" t="s">
        <v>104</v>
      </c>
      <c r="CO42" s="702"/>
      <c r="CP42" s="702"/>
      <c r="CQ42" s="703"/>
      <c r="CR42" s="26">
        <v>36</v>
      </c>
      <c r="CS42" s="720">
        <f>TotEquip!B28</f>
        <v>0</v>
      </c>
      <c r="CT42" s="721"/>
      <c r="CU42" s="721"/>
      <c r="CV42" s="721"/>
      <c r="CW42" s="721"/>
      <c r="CX42" s="721"/>
      <c r="CY42" s="722"/>
      <c r="CZ42" s="729">
        <f>TotEquip!C28</f>
        <v>0</v>
      </c>
      <c r="DA42" s="730"/>
      <c r="DB42" s="729">
        <f>TotEquip!D28</f>
        <v>0</v>
      </c>
      <c r="DC42" s="730"/>
      <c r="DD42" s="729">
        <f>TotEquip!E28</f>
        <v>0</v>
      </c>
      <c r="DE42" s="731"/>
      <c r="DF42" s="731"/>
      <c r="DG42" s="731"/>
      <c r="DH42" s="731"/>
      <c r="DI42" s="731"/>
      <c r="DJ42" s="732"/>
      <c r="DK42" s="26">
        <v>84</v>
      </c>
      <c r="DL42" s="720">
        <f>TotEquip!B76</f>
        <v>0</v>
      </c>
      <c r="DM42" s="721"/>
      <c r="DN42" s="721"/>
      <c r="DO42" s="721"/>
      <c r="DP42" s="721"/>
      <c r="DQ42" s="721"/>
      <c r="DR42" s="722"/>
      <c r="DS42" s="729">
        <f>TotEquip!C76</f>
        <v>0</v>
      </c>
      <c r="DT42" s="730"/>
      <c r="DU42" s="729">
        <f>TotEquip!D76</f>
        <v>0</v>
      </c>
      <c r="DV42" s="730"/>
      <c r="DW42" s="729">
        <f>TotEquip!E76</f>
        <v>0</v>
      </c>
      <c r="DX42" s="731"/>
      <c r="DY42" s="731"/>
      <c r="DZ42" s="731"/>
      <c r="EA42" s="731"/>
      <c r="EB42" s="731"/>
      <c r="EC42" s="732"/>
      <c r="ED42" s="26">
        <v>132</v>
      </c>
      <c r="EE42" s="720">
        <f>TotEquip!B124</f>
        <v>0</v>
      </c>
      <c r="EF42" s="721"/>
      <c r="EG42" s="721"/>
      <c r="EH42" s="721"/>
      <c r="EI42" s="721"/>
      <c r="EJ42" s="721"/>
      <c r="EK42" s="722"/>
      <c r="EL42" s="729">
        <f>TotEquip!C124</f>
        <v>0</v>
      </c>
      <c r="EM42" s="730"/>
      <c r="EN42" s="729">
        <f>TotEquip!D124</f>
        <v>0</v>
      </c>
      <c r="EO42" s="730"/>
      <c r="EP42" s="729">
        <f>TotEquip!E124</f>
        <v>0</v>
      </c>
      <c r="EQ42" s="731"/>
      <c r="ER42" s="731"/>
      <c r="ES42" s="731"/>
      <c r="ET42" s="731"/>
      <c r="EU42" s="731"/>
      <c r="EV42" s="732"/>
    </row>
    <row r="43" spans="1:152" x14ac:dyDescent="0.25">
      <c r="A43" s="26">
        <v>37</v>
      </c>
      <c r="B43" s="720">
        <f>TotPay!C40</f>
        <v>0</v>
      </c>
      <c r="C43" s="721"/>
      <c r="D43" s="721"/>
      <c r="E43" s="721"/>
      <c r="F43" s="721"/>
      <c r="G43" s="722"/>
      <c r="H43" s="28">
        <f>IF(TotPay!A40=1,"Y",0)</f>
        <v>0</v>
      </c>
      <c r="I43" s="637">
        <f>TotPay!D40</f>
        <v>0</v>
      </c>
      <c r="J43" s="638"/>
      <c r="K43" s="128">
        <f>IF(TotPay!E40&gt;0.9,"Y",0)</f>
        <v>0</v>
      </c>
      <c r="L43" s="59">
        <f>TotPay!G40</f>
        <v>0</v>
      </c>
      <c r="M43" s="28">
        <f>IF(TotPay!H40&gt;0,"Y",0)</f>
        <v>0</v>
      </c>
      <c r="N43" s="639">
        <f>TotPay!I40</f>
        <v>0</v>
      </c>
      <c r="O43" s="640"/>
      <c r="P43" s="640">
        <f>TotPay!J40</f>
        <v>0</v>
      </c>
      <c r="Q43" s="640"/>
      <c r="R43" s="641">
        <f>TotPay!K40</f>
        <v>0</v>
      </c>
      <c r="S43" s="642"/>
      <c r="T43" s="26">
        <v>85</v>
      </c>
      <c r="U43" s="720">
        <f>TotPay!C88</f>
        <v>0</v>
      </c>
      <c r="V43" s="721"/>
      <c r="W43" s="721"/>
      <c r="X43" s="721"/>
      <c r="Y43" s="721"/>
      <c r="Z43" s="722"/>
      <c r="AA43" s="28">
        <f>IF(TotPay!A88=1,"Y",0)</f>
        <v>0</v>
      </c>
      <c r="AB43" s="637">
        <f>TotPay!D88</f>
        <v>0</v>
      </c>
      <c r="AC43" s="638"/>
      <c r="AD43" s="94">
        <f>IF(TotPay!E88&gt;0.9,"Y",0)</f>
        <v>0</v>
      </c>
      <c r="AE43" s="59">
        <f>TotPay!G88</f>
        <v>0</v>
      </c>
      <c r="AF43" s="28">
        <f>IF(TotPay!H88&gt;0,"Y",0)</f>
        <v>0</v>
      </c>
      <c r="AG43" s="639">
        <f>TotPay!I88</f>
        <v>0</v>
      </c>
      <c r="AH43" s="640"/>
      <c r="AI43" s="640">
        <f>TotPay!J88</f>
        <v>0</v>
      </c>
      <c r="AJ43" s="640"/>
      <c r="AK43" s="641">
        <f>TotPay!K88</f>
        <v>0</v>
      </c>
      <c r="AL43" s="642"/>
      <c r="AM43" s="26">
        <v>133</v>
      </c>
      <c r="AN43" s="720">
        <f>TotPay!C136</f>
        <v>0</v>
      </c>
      <c r="AO43" s="721"/>
      <c r="AP43" s="721"/>
      <c r="AQ43" s="721"/>
      <c r="AR43" s="721"/>
      <c r="AS43" s="722"/>
      <c r="AT43" s="28">
        <f>IF(TotPay!A136=1,"Y",0)</f>
        <v>0</v>
      </c>
      <c r="AU43" s="637">
        <f>TotPay!D136</f>
        <v>0</v>
      </c>
      <c r="AV43" s="638"/>
      <c r="AW43" s="94">
        <f>IF(TotPay!E136&gt;0.9,"Y",0)</f>
        <v>0</v>
      </c>
      <c r="AX43" s="59">
        <f>TotPay!G136</f>
        <v>0</v>
      </c>
      <c r="AY43" s="28">
        <f>IF(TotPay!H136&gt;0,"Y",0)</f>
        <v>0</v>
      </c>
      <c r="AZ43" s="639">
        <f>TotPay!I136</f>
        <v>0</v>
      </c>
      <c r="BA43" s="640"/>
      <c r="BB43" s="640">
        <f>TotPay!J136</f>
        <v>0</v>
      </c>
      <c r="BC43" s="640"/>
      <c r="BD43" s="641">
        <f>TotPay!K136</f>
        <v>0</v>
      </c>
      <c r="BE43" s="642"/>
      <c r="BF43" s="26">
        <v>181</v>
      </c>
      <c r="BG43" s="635">
        <f>TotPay!C184</f>
        <v>0</v>
      </c>
      <c r="BH43" s="636"/>
      <c r="BI43" s="636"/>
      <c r="BJ43" s="636"/>
      <c r="BK43" s="636"/>
      <c r="BL43" s="636"/>
      <c r="BM43" s="28">
        <f>IF(TotPay!A184=1,"Y",0)</f>
        <v>0</v>
      </c>
      <c r="BN43" s="637">
        <f>TotPay!D184</f>
        <v>0</v>
      </c>
      <c r="BO43" s="638"/>
      <c r="BP43" s="94">
        <f>IF(TotPay!E184&gt;0.9,"Y",0)</f>
        <v>0</v>
      </c>
      <c r="BQ43" s="59">
        <f>TotPay!G184</f>
        <v>0</v>
      </c>
      <c r="BR43" s="28">
        <f>IF(TotPay!H184&gt;0,"Y",0)</f>
        <v>0</v>
      </c>
      <c r="BS43" s="639">
        <f>TotPay!I184</f>
        <v>0</v>
      </c>
      <c r="BT43" s="640"/>
      <c r="BU43" s="640">
        <f>TotPay!J184</f>
        <v>0</v>
      </c>
      <c r="BV43" s="640"/>
      <c r="BW43" s="641">
        <f>TotPay!K184</f>
        <v>0</v>
      </c>
      <c r="BX43" s="642"/>
      <c r="BY43" s="26">
        <v>1</v>
      </c>
      <c r="BZ43" s="757" t="str">
        <f>IFERROR(VLOOKUP(BY43,TotTicket!$O$4:$X$73,2,FALSE),"")</f>
        <v/>
      </c>
      <c r="CA43" s="758"/>
      <c r="CB43" s="758"/>
      <c r="CC43" s="758"/>
      <c r="CD43" s="758"/>
      <c r="CE43" s="758"/>
      <c r="CF43" s="759"/>
      <c r="CG43" s="754" t="str">
        <f>IFERROR(VLOOKUP(BY43,TotTicket!$O$4:$X$73,3,FALSE),"")</f>
        <v/>
      </c>
      <c r="CH43" s="755"/>
      <c r="CI43" s="755"/>
      <c r="CJ43" s="760"/>
      <c r="CK43" s="754" t="str">
        <f>IFERROR(VLOOKUP(BY43,TotTicket!$O$4:$X$73,4,FALSE),"")</f>
        <v/>
      </c>
      <c r="CL43" s="755"/>
      <c r="CM43" s="760"/>
      <c r="CN43" s="754" t="str">
        <f>IFERROR(VLOOKUP(BY43,TotTicket!$O$4:$X$73,6,FALSE),"")</f>
        <v/>
      </c>
      <c r="CO43" s="755"/>
      <c r="CP43" s="755"/>
      <c r="CQ43" s="756"/>
      <c r="CR43" s="26">
        <v>37</v>
      </c>
      <c r="CS43" s="720">
        <f>TotEquip!B29</f>
        <v>0</v>
      </c>
      <c r="CT43" s="721"/>
      <c r="CU43" s="721"/>
      <c r="CV43" s="721"/>
      <c r="CW43" s="721"/>
      <c r="CX43" s="721"/>
      <c r="CY43" s="722"/>
      <c r="CZ43" s="729">
        <f>TotEquip!C29</f>
        <v>0</v>
      </c>
      <c r="DA43" s="730"/>
      <c r="DB43" s="729">
        <f>TotEquip!D29</f>
        <v>0</v>
      </c>
      <c r="DC43" s="730"/>
      <c r="DD43" s="729">
        <f>TotEquip!E29</f>
        <v>0</v>
      </c>
      <c r="DE43" s="731"/>
      <c r="DF43" s="731"/>
      <c r="DG43" s="731"/>
      <c r="DH43" s="731"/>
      <c r="DI43" s="731"/>
      <c r="DJ43" s="732"/>
      <c r="DK43" s="26">
        <v>85</v>
      </c>
      <c r="DL43" s="720">
        <f>TotEquip!B77</f>
        <v>0</v>
      </c>
      <c r="DM43" s="721"/>
      <c r="DN43" s="721"/>
      <c r="DO43" s="721"/>
      <c r="DP43" s="721"/>
      <c r="DQ43" s="721"/>
      <c r="DR43" s="722"/>
      <c r="DS43" s="729">
        <f>TotEquip!C77</f>
        <v>0</v>
      </c>
      <c r="DT43" s="730"/>
      <c r="DU43" s="729">
        <f>TotEquip!D77</f>
        <v>0</v>
      </c>
      <c r="DV43" s="730"/>
      <c r="DW43" s="729">
        <f>TotEquip!E77</f>
        <v>0</v>
      </c>
      <c r="DX43" s="731"/>
      <c r="DY43" s="731"/>
      <c r="DZ43" s="731"/>
      <c r="EA43" s="731"/>
      <c r="EB43" s="731"/>
      <c r="EC43" s="732"/>
      <c r="ED43" s="26">
        <v>133</v>
      </c>
      <c r="EE43" s="720">
        <f>TotEquip!B125</f>
        <v>0</v>
      </c>
      <c r="EF43" s="721"/>
      <c r="EG43" s="721"/>
      <c r="EH43" s="721"/>
      <c r="EI43" s="721"/>
      <c r="EJ43" s="721"/>
      <c r="EK43" s="722"/>
      <c r="EL43" s="729">
        <f>TotEquip!C125</f>
        <v>0</v>
      </c>
      <c r="EM43" s="730"/>
      <c r="EN43" s="729">
        <f>TotEquip!D125</f>
        <v>0</v>
      </c>
      <c r="EO43" s="730"/>
      <c r="EP43" s="729">
        <f>TotEquip!E125</f>
        <v>0</v>
      </c>
      <c r="EQ43" s="731"/>
      <c r="ER43" s="731"/>
      <c r="ES43" s="731"/>
      <c r="ET43" s="731"/>
      <c r="EU43" s="731"/>
      <c r="EV43" s="732"/>
    </row>
    <row r="44" spans="1:152" ht="13.95" customHeight="1" x14ac:dyDescent="0.25">
      <c r="A44" s="26">
        <v>38</v>
      </c>
      <c r="B44" s="720">
        <f>TotPay!C41</f>
        <v>0</v>
      </c>
      <c r="C44" s="721"/>
      <c r="D44" s="721"/>
      <c r="E44" s="721"/>
      <c r="F44" s="721"/>
      <c r="G44" s="722"/>
      <c r="H44" s="28">
        <f>IF(TotPay!A41=1,"Y",0)</f>
        <v>0</v>
      </c>
      <c r="I44" s="637">
        <f>TotPay!D41</f>
        <v>0</v>
      </c>
      <c r="J44" s="638"/>
      <c r="K44" s="128">
        <f>IF(TotPay!E41&gt;0.9,"Y",0)</f>
        <v>0</v>
      </c>
      <c r="L44" s="59">
        <f>TotPay!G41</f>
        <v>0</v>
      </c>
      <c r="M44" s="28">
        <f>IF(TotPay!H41&gt;0,"Y",0)</f>
        <v>0</v>
      </c>
      <c r="N44" s="639">
        <f>TotPay!I41</f>
        <v>0</v>
      </c>
      <c r="O44" s="640"/>
      <c r="P44" s="640">
        <f>TotPay!J41</f>
        <v>0</v>
      </c>
      <c r="Q44" s="640"/>
      <c r="R44" s="641">
        <f>TotPay!K41</f>
        <v>0</v>
      </c>
      <c r="S44" s="642"/>
      <c r="T44" s="26">
        <v>86</v>
      </c>
      <c r="U44" s="720">
        <f>TotPay!C89</f>
        <v>0</v>
      </c>
      <c r="V44" s="721"/>
      <c r="W44" s="721"/>
      <c r="X44" s="721"/>
      <c r="Y44" s="721"/>
      <c r="Z44" s="722"/>
      <c r="AA44" s="28">
        <f>IF(TotPay!A89=1,"Y",0)</f>
        <v>0</v>
      </c>
      <c r="AB44" s="637">
        <f>TotPay!D89</f>
        <v>0</v>
      </c>
      <c r="AC44" s="638"/>
      <c r="AD44" s="94">
        <f>IF(TotPay!E89&gt;0.9,"Y",0)</f>
        <v>0</v>
      </c>
      <c r="AE44" s="59">
        <f>TotPay!G89</f>
        <v>0</v>
      </c>
      <c r="AF44" s="28">
        <f>IF(TotPay!H89&gt;0,"Y",0)</f>
        <v>0</v>
      </c>
      <c r="AG44" s="639">
        <f>TotPay!I89</f>
        <v>0</v>
      </c>
      <c r="AH44" s="640"/>
      <c r="AI44" s="640">
        <f>TotPay!J89</f>
        <v>0</v>
      </c>
      <c r="AJ44" s="640"/>
      <c r="AK44" s="641">
        <f>TotPay!K89</f>
        <v>0</v>
      </c>
      <c r="AL44" s="642"/>
      <c r="AM44" s="26">
        <v>134</v>
      </c>
      <c r="AN44" s="720">
        <f>TotPay!C137</f>
        <v>0</v>
      </c>
      <c r="AO44" s="721"/>
      <c r="AP44" s="721"/>
      <c r="AQ44" s="721"/>
      <c r="AR44" s="721"/>
      <c r="AS44" s="722"/>
      <c r="AT44" s="28">
        <f>IF(TotPay!A137=1,"Y",0)</f>
        <v>0</v>
      </c>
      <c r="AU44" s="637">
        <f>TotPay!D137</f>
        <v>0</v>
      </c>
      <c r="AV44" s="638"/>
      <c r="AW44" s="94">
        <f>IF(TotPay!E137&gt;0.9,"Y",0)</f>
        <v>0</v>
      </c>
      <c r="AX44" s="59">
        <f>TotPay!G137</f>
        <v>0</v>
      </c>
      <c r="AY44" s="28">
        <f>IF(TotPay!H137&gt;0,"Y",0)</f>
        <v>0</v>
      </c>
      <c r="AZ44" s="639">
        <f>TotPay!I137</f>
        <v>0</v>
      </c>
      <c r="BA44" s="640"/>
      <c r="BB44" s="640">
        <f>TotPay!J137</f>
        <v>0</v>
      </c>
      <c r="BC44" s="640"/>
      <c r="BD44" s="641">
        <f>TotPay!K137</f>
        <v>0</v>
      </c>
      <c r="BE44" s="642"/>
      <c r="BF44" s="26">
        <v>182</v>
      </c>
      <c r="BG44" s="635">
        <f>TotPay!C185</f>
        <v>0</v>
      </c>
      <c r="BH44" s="636"/>
      <c r="BI44" s="636"/>
      <c r="BJ44" s="636"/>
      <c r="BK44" s="636"/>
      <c r="BL44" s="636"/>
      <c r="BM44" s="28">
        <f>IF(TotPay!A185=1,"Y",0)</f>
        <v>0</v>
      </c>
      <c r="BN44" s="637">
        <f>TotPay!D185</f>
        <v>0</v>
      </c>
      <c r="BO44" s="638"/>
      <c r="BP44" s="94">
        <f>IF(TotPay!E185&gt;0.9,"Y",0)</f>
        <v>0</v>
      </c>
      <c r="BQ44" s="59">
        <f>TotPay!G185</f>
        <v>0</v>
      </c>
      <c r="BR44" s="28">
        <f>IF(TotPay!H185&gt;0,"Y",0)</f>
        <v>0</v>
      </c>
      <c r="BS44" s="639">
        <f>TotPay!I185</f>
        <v>0</v>
      </c>
      <c r="BT44" s="640"/>
      <c r="BU44" s="640">
        <f>TotPay!J185</f>
        <v>0</v>
      </c>
      <c r="BV44" s="640"/>
      <c r="BW44" s="641">
        <f>TotPay!K185</f>
        <v>0</v>
      </c>
      <c r="BX44" s="642"/>
      <c r="BY44" s="26">
        <v>2</v>
      </c>
      <c r="BZ44" s="757" t="str">
        <f>IFERROR(VLOOKUP(BY44,TotTicket!$O$4:$X$73,2,FALSE),"")</f>
        <v/>
      </c>
      <c r="CA44" s="758"/>
      <c r="CB44" s="758"/>
      <c r="CC44" s="758"/>
      <c r="CD44" s="758"/>
      <c r="CE44" s="758"/>
      <c r="CF44" s="759"/>
      <c r="CG44" s="754" t="str">
        <f>IFERROR(VLOOKUP(BY44,TotTicket!$O$4:$X$73,3,FALSE),"")</f>
        <v/>
      </c>
      <c r="CH44" s="755"/>
      <c r="CI44" s="755"/>
      <c r="CJ44" s="760"/>
      <c r="CK44" s="754" t="str">
        <f>IFERROR(VLOOKUP(BY44,TotTicket!$O$4:$X$73,4,FALSE),"")</f>
        <v/>
      </c>
      <c r="CL44" s="755"/>
      <c r="CM44" s="760"/>
      <c r="CN44" s="754" t="str">
        <f>IFERROR(VLOOKUP(BY44,TotTicket!$O$4:$X$73,6,FALSE),"")</f>
        <v/>
      </c>
      <c r="CO44" s="755"/>
      <c r="CP44" s="755"/>
      <c r="CQ44" s="756"/>
      <c r="CR44" s="26">
        <v>38</v>
      </c>
      <c r="CS44" s="720">
        <f>TotEquip!B30</f>
        <v>0</v>
      </c>
      <c r="CT44" s="721"/>
      <c r="CU44" s="721"/>
      <c r="CV44" s="721"/>
      <c r="CW44" s="721"/>
      <c r="CX44" s="721"/>
      <c r="CY44" s="722"/>
      <c r="CZ44" s="729">
        <f>TotEquip!C30</f>
        <v>0</v>
      </c>
      <c r="DA44" s="730"/>
      <c r="DB44" s="729">
        <f>TotEquip!D30</f>
        <v>0</v>
      </c>
      <c r="DC44" s="730"/>
      <c r="DD44" s="729">
        <f>TotEquip!E30</f>
        <v>0</v>
      </c>
      <c r="DE44" s="731"/>
      <c r="DF44" s="731"/>
      <c r="DG44" s="731"/>
      <c r="DH44" s="731"/>
      <c r="DI44" s="731"/>
      <c r="DJ44" s="732"/>
      <c r="DK44" s="26">
        <v>86</v>
      </c>
      <c r="DL44" s="720">
        <f>TotEquip!B78</f>
        <v>0</v>
      </c>
      <c r="DM44" s="721"/>
      <c r="DN44" s="721"/>
      <c r="DO44" s="721"/>
      <c r="DP44" s="721"/>
      <c r="DQ44" s="721"/>
      <c r="DR44" s="722"/>
      <c r="DS44" s="729">
        <f>TotEquip!C78</f>
        <v>0</v>
      </c>
      <c r="DT44" s="730"/>
      <c r="DU44" s="729">
        <f>TotEquip!D78</f>
        <v>0</v>
      </c>
      <c r="DV44" s="730"/>
      <c r="DW44" s="729">
        <f>TotEquip!E78</f>
        <v>0</v>
      </c>
      <c r="DX44" s="731"/>
      <c r="DY44" s="731"/>
      <c r="DZ44" s="731"/>
      <c r="EA44" s="731"/>
      <c r="EB44" s="731"/>
      <c r="EC44" s="732"/>
      <c r="ED44" s="26">
        <v>134</v>
      </c>
      <c r="EE44" s="720">
        <f>TotEquip!B126</f>
        <v>0</v>
      </c>
      <c r="EF44" s="721"/>
      <c r="EG44" s="721"/>
      <c r="EH44" s="721"/>
      <c r="EI44" s="721"/>
      <c r="EJ44" s="721"/>
      <c r="EK44" s="722"/>
      <c r="EL44" s="729">
        <f>TotEquip!C126</f>
        <v>0</v>
      </c>
      <c r="EM44" s="730"/>
      <c r="EN44" s="729">
        <f>TotEquip!D126</f>
        <v>0</v>
      </c>
      <c r="EO44" s="730"/>
      <c r="EP44" s="729">
        <f>TotEquip!E126</f>
        <v>0</v>
      </c>
      <c r="EQ44" s="731"/>
      <c r="ER44" s="731"/>
      <c r="ES44" s="731"/>
      <c r="ET44" s="731"/>
      <c r="EU44" s="731"/>
      <c r="EV44" s="732"/>
    </row>
    <row r="45" spans="1:152" ht="13.95" customHeight="1" x14ac:dyDescent="0.25">
      <c r="A45" s="26">
        <v>39</v>
      </c>
      <c r="B45" s="720">
        <f>TotPay!C42</f>
        <v>0</v>
      </c>
      <c r="C45" s="721"/>
      <c r="D45" s="721"/>
      <c r="E45" s="721"/>
      <c r="F45" s="721"/>
      <c r="G45" s="722"/>
      <c r="H45" s="28">
        <f>IF(TotPay!A42=1,"Y",0)</f>
        <v>0</v>
      </c>
      <c r="I45" s="637">
        <f>TotPay!D42</f>
        <v>0</v>
      </c>
      <c r="J45" s="638"/>
      <c r="K45" s="128">
        <f>IF(TotPay!E42&gt;0.9,"Y",0)</f>
        <v>0</v>
      </c>
      <c r="L45" s="59">
        <f>TotPay!G42</f>
        <v>0</v>
      </c>
      <c r="M45" s="28">
        <f>IF(TotPay!H42&gt;0,"Y",0)</f>
        <v>0</v>
      </c>
      <c r="N45" s="639">
        <f>TotPay!I42</f>
        <v>0</v>
      </c>
      <c r="O45" s="640"/>
      <c r="P45" s="640">
        <f>TotPay!J42</f>
        <v>0</v>
      </c>
      <c r="Q45" s="640"/>
      <c r="R45" s="641">
        <f>TotPay!K42</f>
        <v>0</v>
      </c>
      <c r="S45" s="642"/>
      <c r="T45" s="26">
        <v>87</v>
      </c>
      <c r="U45" s="720">
        <f>TotPay!C90</f>
        <v>0</v>
      </c>
      <c r="V45" s="721"/>
      <c r="W45" s="721"/>
      <c r="X45" s="721"/>
      <c r="Y45" s="721"/>
      <c r="Z45" s="722"/>
      <c r="AA45" s="28">
        <f>IF(TotPay!A90=1,"Y",0)</f>
        <v>0</v>
      </c>
      <c r="AB45" s="637">
        <f>TotPay!D90</f>
        <v>0</v>
      </c>
      <c r="AC45" s="638"/>
      <c r="AD45" s="94">
        <f>IF(TotPay!E90&gt;0.9,"Y",0)</f>
        <v>0</v>
      </c>
      <c r="AE45" s="59">
        <f>TotPay!G90</f>
        <v>0</v>
      </c>
      <c r="AF45" s="28">
        <f>IF(TotPay!H90&gt;0,"Y",0)</f>
        <v>0</v>
      </c>
      <c r="AG45" s="639">
        <f>TotPay!I90</f>
        <v>0</v>
      </c>
      <c r="AH45" s="640"/>
      <c r="AI45" s="640">
        <f>TotPay!J90</f>
        <v>0</v>
      </c>
      <c r="AJ45" s="640"/>
      <c r="AK45" s="641">
        <f>TotPay!K90</f>
        <v>0</v>
      </c>
      <c r="AL45" s="642"/>
      <c r="AM45" s="26">
        <v>135</v>
      </c>
      <c r="AN45" s="720">
        <f>TotPay!C138</f>
        <v>0</v>
      </c>
      <c r="AO45" s="721"/>
      <c r="AP45" s="721"/>
      <c r="AQ45" s="721"/>
      <c r="AR45" s="721"/>
      <c r="AS45" s="722"/>
      <c r="AT45" s="28">
        <f>IF(TotPay!A138=1,"Y",0)</f>
        <v>0</v>
      </c>
      <c r="AU45" s="637">
        <f>TotPay!D138</f>
        <v>0</v>
      </c>
      <c r="AV45" s="638"/>
      <c r="AW45" s="94">
        <f>IF(TotPay!E138&gt;0.9,"Y",0)</f>
        <v>0</v>
      </c>
      <c r="AX45" s="59">
        <f>TotPay!G138</f>
        <v>0</v>
      </c>
      <c r="AY45" s="28">
        <f>IF(TotPay!H138&gt;0,"Y",0)</f>
        <v>0</v>
      </c>
      <c r="AZ45" s="639">
        <f>TotPay!I138</f>
        <v>0</v>
      </c>
      <c r="BA45" s="640"/>
      <c r="BB45" s="640">
        <f>TotPay!J138</f>
        <v>0</v>
      </c>
      <c r="BC45" s="640"/>
      <c r="BD45" s="641">
        <f>TotPay!K138</f>
        <v>0</v>
      </c>
      <c r="BE45" s="642"/>
      <c r="BF45" s="26">
        <v>183</v>
      </c>
      <c r="BG45" s="635">
        <f>TotPay!C186</f>
        <v>0</v>
      </c>
      <c r="BH45" s="636"/>
      <c r="BI45" s="636"/>
      <c r="BJ45" s="636"/>
      <c r="BK45" s="636"/>
      <c r="BL45" s="636"/>
      <c r="BM45" s="28">
        <f>IF(TotPay!A186=1,"Y",0)</f>
        <v>0</v>
      </c>
      <c r="BN45" s="637">
        <f>TotPay!D186</f>
        <v>0</v>
      </c>
      <c r="BO45" s="638"/>
      <c r="BP45" s="94">
        <f>IF(TotPay!E186&gt;0.9,"Y",0)</f>
        <v>0</v>
      </c>
      <c r="BQ45" s="59">
        <f>TotPay!G186</f>
        <v>0</v>
      </c>
      <c r="BR45" s="28">
        <f>IF(TotPay!H186&gt;0,"Y",0)</f>
        <v>0</v>
      </c>
      <c r="BS45" s="639">
        <f>TotPay!I186</f>
        <v>0</v>
      </c>
      <c r="BT45" s="640"/>
      <c r="BU45" s="640">
        <f>TotPay!J186</f>
        <v>0</v>
      </c>
      <c r="BV45" s="640"/>
      <c r="BW45" s="641">
        <f>TotPay!K186</f>
        <v>0</v>
      </c>
      <c r="BX45" s="642"/>
      <c r="BY45" s="26">
        <v>3</v>
      </c>
      <c r="BZ45" s="757" t="str">
        <f>IFERROR(VLOOKUP(BY45,TotTicket!$O$4:$X$73,2,FALSE),"")</f>
        <v/>
      </c>
      <c r="CA45" s="758"/>
      <c r="CB45" s="758"/>
      <c r="CC45" s="758"/>
      <c r="CD45" s="758"/>
      <c r="CE45" s="758"/>
      <c r="CF45" s="759"/>
      <c r="CG45" s="754" t="str">
        <f>IFERROR(VLOOKUP(BY45,TotTicket!$O$4:$X$73,3,FALSE),"")</f>
        <v/>
      </c>
      <c r="CH45" s="755"/>
      <c r="CI45" s="755"/>
      <c r="CJ45" s="760"/>
      <c r="CK45" s="754" t="str">
        <f>IFERROR(VLOOKUP(BY45,TotTicket!$O$4:$X$73,4,FALSE),"")</f>
        <v/>
      </c>
      <c r="CL45" s="755"/>
      <c r="CM45" s="760"/>
      <c r="CN45" s="754" t="str">
        <f>IFERROR(VLOOKUP(BY45,TotTicket!$O$4:$X$73,6,FALSE),"")</f>
        <v/>
      </c>
      <c r="CO45" s="755"/>
      <c r="CP45" s="755"/>
      <c r="CQ45" s="756"/>
      <c r="CR45" s="26">
        <v>39</v>
      </c>
      <c r="CS45" s="720">
        <f>TotEquip!B31</f>
        <v>0</v>
      </c>
      <c r="CT45" s="721"/>
      <c r="CU45" s="721"/>
      <c r="CV45" s="721"/>
      <c r="CW45" s="721"/>
      <c r="CX45" s="721"/>
      <c r="CY45" s="722"/>
      <c r="CZ45" s="729">
        <f>TotEquip!C31</f>
        <v>0</v>
      </c>
      <c r="DA45" s="730"/>
      <c r="DB45" s="729">
        <f>TotEquip!D31</f>
        <v>0</v>
      </c>
      <c r="DC45" s="730"/>
      <c r="DD45" s="729">
        <f>TotEquip!E31</f>
        <v>0</v>
      </c>
      <c r="DE45" s="731"/>
      <c r="DF45" s="731"/>
      <c r="DG45" s="731"/>
      <c r="DH45" s="731"/>
      <c r="DI45" s="731"/>
      <c r="DJ45" s="732"/>
      <c r="DK45" s="26">
        <v>87</v>
      </c>
      <c r="DL45" s="720">
        <f>TotEquip!B79</f>
        <v>0</v>
      </c>
      <c r="DM45" s="721"/>
      <c r="DN45" s="721"/>
      <c r="DO45" s="721"/>
      <c r="DP45" s="721"/>
      <c r="DQ45" s="721"/>
      <c r="DR45" s="722"/>
      <c r="DS45" s="729">
        <f>TotEquip!C79</f>
        <v>0</v>
      </c>
      <c r="DT45" s="730"/>
      <c r="DU45" s="729">
        <f>TotEquip!D79</f>
        <v>0</v>
      </c>
      <c r="DV45" s="730"/>
      <c r="DW45" s="729">
        <f>TotEquip!E79</f>
        <v>0</v>
      </c>
      <c r="DX45" s="731"/>
      <c r="DY45" s="731"/>
      <c r="DZ45" s="731"/>
      <c r="EA45" s="731"/>
      <c r="EB45" s="731"/>
      <c r="EC45" s="732"/>
      <c r="ED45" s="26">
        <v>135</v>
      </c>
      <c r="EE45" s="720">
        <f>TotEquip!B127</f>
        <v>0</v>
      </c>
      <c r="EF45" s="721"/>
      <c r="EG45" s="721"/>
      <c r="EH45" s="721"/>
      <c r="EI45" s="721"/>
      <c r="EJ45" s="721"/>
      <c r="EK45" s="722"/>
      <c r="EL45" s="729">
        <f>TotEquip!C127</f>
        <v>0</v>
      </c>
      <c r="EM45" s="730"/>
      <c r="EN45" s="729">
        <f>TotEquip!D127</f>
        <v>0</v>
      </c>
      <c r="EO45" s="730"/>
      <c r="EP45" s="729">
        <f>TotEquip!E127</f>
        <v>0</v>
      </c>
      <c r="EQ45" s="731"/>
      <c r="ER45" s="731"/>
      <c r="ES45" s="731"/>
      <c r="ET45" s="731"/>
      <c r="EU45" s="731"/>
      <c r="EV45" s="732"/>
    </row>
    <row r="46" spans="1:152" ht="13.95" customHeight="1" x14ac:dyDescent="0.25">
      <c r="A46" s="26">
        <v>40</v>
      </c>
      <c r="B46" s="720">
        <f>TotPay!C43</f>
        <v>0</v>
      </c>
      <c r="C46" s="721"/>
      <c r="D46" s="721"/>
      <c r="E46" s="721"/>
      <c r="F46" s="721"/>
      <c r="G46" s="722"/>
      <c r="H46" s="28">
        <f>IF(TotPay!A43=1,"Y",0)</f>
        <v>0</v>
      </c>
      <c r="I46" s="637">
        <f>TotPay!D43</f>
        <v>0</v>
      </c>
      <c r="J46" s="638"/>
      <c r="K46" s="128">
        <f>IF(TotPay!E43&gt;0.9,"Y",0)</f>
        <v>0</v>
      </c>
      <c r="L46" s="59">
        <f>TotPay!G43</f>
        <v>0</v>
      </c>
      <c r="M46" s="28">
        <f>IF(TotPay!H43&gt;0,"Y",0)</f>
        <v>0</v>
      </c>
      <c r="N46" s="639">
        <f>TotPay!I43</f>
        <v>0</v>
      </c>
      <c r="O46" s="640"/>
      <c r="P46" s="640">
        <f>TotPay!J43</f>
        <v>0</v>
      </c>
      <c r="Q46" s="640"/>
      <c r="R46" s="641">
        <f>TotPay!K43</f>
        <v>0</v>
      </c>
      <c r="S46" s="642"/>
      <c r="T46" s="26">
        <v>88</v>
      </c>
      <c r="U46" s="720">
        <f>TotPay!C91</f>
        <v>0</v>
      </c>
      <c r="V46" s="721"/>
      <c r="W46" s="721"/>
      <c r="X46" s="721"/>
      <c r="Y46" s="721"/>
      <c r="Z46" s="722"/>
      <c r="AA46" s="28">
        <f>IF(TotPay!A91=1,"Y",0)</f>
        <v>0</v>
      </c>
      <c r="AB46" s="637">
        <f>TotPay!D91</f>
        <v>0</v>
      </c>
      <c r="AC46" s="638"/>
      <c r="AD46" s="94">
        <f>IF(TotPay!E91&gt;0.9,"Y",0)</f>
        <v>0</v>
      </c>
      <c r="AE46" s="59">
        <f>TotPay!G91</f>
        <v>0</v>
      </c>
      <c r="AF46" s="28">
        <f>IF(TotPay!H91&gt;0,"Y",0)</f>
        <v>0</v>
      </c>
      <c r="AG46" s="639">
        <f>TotPay!I91</f>
        <v>0</v>
      </c>
      <c r="AH46" s="640"/>
      <c r="AI46" s="640">
        <f>TotPay!J91</f>
        <v>0</v>
      </c>
      <c r="AJ46" s="640"/>
      <c r="AK46" s="641">
        <f>TotPay!K91</f>
        <v>0</v>
      </c>
      <c r="AL46" s="642"/>
      <c r="AM46" s="26">
        <v>136</v>
      </c>
      <c r="AN46" s="720">
        <f>TotPay!C139</f>
        <v>0</v>
      </c>
      <c r="AO46" s="721"/>
      <c r="AP46" s="721"/>
      <c r="AQ46" s="721"/>
      <c r="AR46" s="721"/>
      <c r="AS46" s="722"/>
      <c r="AT46" s="28">
        <f>IF(TotPay!A139=1,"Y",0)</f>
        <v>0</v>
      </c>
      <c r="AU46" s="637">
        <f>TotPay!D139</f>
        <v>0</v>
      </c>
      <c r="AV46" s="638"/>
      <c r="AW46" s="94">
        <f>IF(TotPay!E139&gt;0.9,"Y",0)</f>
        <v>0</v>
      </c>
      <c r="AX46" s="59">
        <f>TotPay!G139</f>
        <v>0</v>
      </c>
      <c r="AY46" s="28">
        <f>IF(TotPay!H139&gt;0,"Y",0)</f>
        <v>0</v>
      </c>
      <c r="AZ46" s="639">
        <f>TotPay!I139</f>
        <v>0</v>
      </c>
      <c r="BA46" s="640"/>
      <c r="BB46" s="640">
        <f>TotPay!J139</f>
        <v>0</v>
      </c>
      <c r="BC46" s="640"/>
      <c r="BD46" s="641">
        <f>TotPay!K139</f>
        <v>0</v>
      </c>
      <c r="BE46" s="642"/>
      <c r="BF46" s="26">
        <v>184</v>
      </c>
      <c r="BG46" s="635">
        <f>TotPay!C187</f>
        <v>0</v>
      </c>
      <c r="BH46" s="636"/>
      <c r="BI46" s="636"/>
      <c r="BJ46" s="636"/>
      <c r="BK46" s="636"/>
      <c r="BL46" s="636"/>
      <c r="BM46" s="28">
        <f>IF(TotPay!A187=1,"Y",0)</f>
        <v>0</v>
      </c>
      <c r="BN46" s="637">
        <f>TotPay!D187</f>
        <v>0</v>
      </c>
      <c r="BO46" s="638"/>
      <c r="BP46" s="94">
        <f>IF(TotPay!E187&gt;0.9,"Y",0)</f>
        <v>0</v>
      </c>
      <c r="BQ46" s="59">
        <f>TotPay!G187</f>
        <v>0</v>
      </c>
      <c r="BR46" s="28">
        <f>IF(TotPay!H187&gt;0,"Y",0)</f>
        <v>0</v>
      </c>
      <c r="BS46" s="639">
        <f>TotPay!I187</f>
        <v>0</v>
      </c>
      <c r="BT46" s="640"/>
      <c r="BU46" s="640">
        <f>TotPay!J187</f>
        <v>0</v>
      </c>
      <c r="BV46" s="640"/>
      <c r="BW46" s="641">
        <f>TotPay!K187</f>
        <v>0</v>
      </c>
      <c r="BX46" s="642"/>
      <c r="BY46" s="26">
        <v>4</v>
      </c>
      <c r="BZ46" s="757" t="str">
        <f>IFERROR(VLOOKUP(BY46,TotTicket!$O$4:$X$73,2,FALSE),"")</f>
        <v/>
      </c>
      <c r="CA46" s="758"/>
      <c r="CB46" s="758"/>
      <c r="CC46" s="758"/>
      <c r="CD46" s="758"/>
      <c r="CE46" s="758"/>
      <c r="CF46" s="759"/>
      <c r="CG46" s="754" t="str">
        <f>IFERROR(VLOOKUP(BY46,TotTicket!$O$4:$X$73,3,FALSE),"")</f>
        <v/>
      </c>
      <c r="CH46" s="755"/>
      <c r="CI46" s="755"/>
      <c r="CJ46" s="760"/>
      <c r="CK46" s="754" t="str">
        <f>IFERROR(VLOOKUP(BY46,TotTicket!$O$4:$X$73,4,FALSE),"")</f>
        <v/>
      </c>
      <c r="CL46" s="755"/>
      <c r="CM46" s="760"/>
      <c r="CN46" s="754" t="str">
        <f>IFERROR(VLOOKUP(BY46,TotTicket!$O$4:$X$73,6,FALSE),"")</f>
        <v/>
      </c>
      <c r="CO46" s="755"/>
      <c r="CP46" s="755"/>
      <c r="CQ46" s="756"/>
      <c r="CR46" s="26">
        <v>40</v>
      </c>
      <c r="CS46" s="720">
        <f>TotEquip!B32</f>
        <v>0</v>
      </c>
      <c r="CT46" s="721"/>
      <c r="CU46" s="721"/>
      <c r="CV46" s="721"/>
      <c r="CW46" s="721"/>
      <c r="CX46" s="721"/>
      <c r="CY46" s="722"/>
      <c r="CZ46" s="729">
        <f>TotEquip!C32</f>
        <v>0</v>
      </c>
      <c r="DA46" s="730"/>
      <c r="DB46" s="729">
        <f>TotEquip!D32</f>
        <v>0</v>
      </c>
      <c r="DC46" s="730"/>
      <c r="DD46" s="729">
        <f>TotEquip!E32</f>
        <v>0</v>
      </c>
      <c r="DE46" s="731"/>
      <c r="DF46" s="731"/>
      <c r="DG46" s="731"/>
      <c r="DH46" s="731"/>
      <c r="DI46" s="731"/>
      <c r="DJ46" s="732"/>
      <c r="DK46" s="26">
        <v>88</v>
      </c>
      <c r="DL46" s="720">
        <f>TotEquip!B80</f>
        <v>0</v>
      </c>
      <c r="DM46" s="721"/>
      <c r="DN46" s="721"/>
      <c r="DO46" s="721"/>
      <c r="DP46" s="721"/>
      <c r="DQ46" s="721"/>
      <c r="DR46" s="722"/>
      <c r="DS46" s="729">
        <f>TotEquip!C80</f>
        <v>0</v>
      </c>
      <c r="DT46" s="730"/>
      <c r="DU46" s="729">
        <f>TotEquip!D80</f>
        <v>0</v>
      </c>
      <c r="DV46" s="730"/>
      <c r="DW46" s="729">
        <f>TotEquip!E80</f>
        <v>0</v>
      </c>
      <c r="DX46" s="731"/>
      <c r="DY46" s="731"/>
      <c r="DZ46" s="731"/>
      <c r="EA46" s="731"/>
      <c r="EB46" s="731"/>
      <c r="EC46" s="732"/>
      <c r="ED46" s="26">
        <v>136</v>
      </c>
      <c r="EE46" s="720">
        <f>TotEquip!B128</f>
        <v>0</v>
      </c>
      <c r="EF46" s="721"/>
      <c r="EG46" s="721"/>
      <c r="EH46" s="721"/>
      <c r="EI46" s="721"/>
      <c r="EJ46" s="721"/>
      <c r="EK46" s="722"/>
      <c r="EL46" s="729">
        <f>TotEquip!C128</f>
        <v>0</v>
      </c>
      <c r="EM46" s="730"/>
      <c r="EN46" s="729">
        <f>TotEquip!D128</f>
        <v>0</v>
      </c>
      <c r="EO46" s="730"/>
      <c r="EP46" s="729">
        <f>TotEquip!E128</f>
        <v>0</v>
      </c>
      <c r="EQ46" s="731"/>
      <c r="ER46" s="731"/>
      <c r="ES46" s="731"/>
      <c r="ET46" s="731"/>
      <c r="EU46" s="731"/>
      <c r="EV46" s="732"/>
    </row>
    <row r="47" spans="1:152" ht="13.95" customHeight="1" x14ac:dyDescent="0.25">
      <c r="A47" s="26">
        <v>41</v>
      </c>
      <c r="B47" s="720">
        <f>TotPay!C44</f>
        <v>0</v>
      </c>
      <c r="C47" s="721"/>
      <c r="D47" s="721"/>
      <c r="E47" s="721"/>
      <c r="F47" s="721"/>
      <c r="G47" s="722"/>
      <c r="H47" s="28">
        <f>IF(TotPay!A44=1,"Y",0)</f>
        <v>0</v>
      </c>
      <c r="I47" s="637">
        <f>TotPay!D44</f>
        <v>0</v>
      </c>
      <c r="J47" s="638"/>
      <c r="K47" s="128">
        <f>IF(TotPay!E44&gt;0.9,"Y",0)</f>
        <v>0</v>
      </c>
      <c r="L47" s="59">
        <f>TotPay!G44</f>
        <v>0</v>
      </c>
      <c r="M47" s="28">
        <f>IF(TotPay!H44&gt;0,"Y",0)</f>
        <v>0</v>
      </c>
      <c r="N47" s="639">
        <f>TotPay!I44</f>
        <v>0</v>
      </c>
      <c r="O47" s="640"/>
      <c r="P47" s="640">
        <f>TotPay!J44</f>
        <v>0</v>
      </c>
      <c r="Q47" s="640"/>
      <c r="R47" s="641">
        <f>TotPay!K44</f>
        <v>0</v>
      </c>
      <c r="S47" s="642"/>
      <c r="T47" s="26">
        <v>89</v>
      </c>
      <c r="U47" s="720">
        <f>TotPay!C92</f>
        <v>0</v>
      </c>
      <c r="V47" s="721"/>
      <c r="W47" s="721"/>
      <c r="X47" s="721"/>
      <c r="Y47" s="721"/>
      <c r="Z47" s="722"/>
      <c r="AA47" s="28">
        <f>IF(TotPay!A92=1,"Y",0)</f>
        <v>0</v>
      </c>
      <c r="AB47" s="637">
        <f>TotPay!D92</f>
        <v>0</v>
      </c>
      <c r="AC47" s="638"/>
      <c r="AD47" s="94">
        <f>IF(TotPay!E92&gt;0.9,"Y",0)</f>
        <v>0</v>
      </c>
      <c r="AE47" s="59">
        <f>TotPay!G92</f>
        <v>0</v>
      </c>
      <c r="AF47" s="28">
        <f>IF(TotPay!H92&gt;0,"Y",0)</f>
        <v>0</v>
      </c>
      <c r="AG47" s="639">
        <f>TotPay!I92</f>
        <v>0</v>
      </c>
      <c r="AH47" s="640"/>
      <c r="AI47" s="640">
        <f>TotPay!J92</f>
        <v>0</v>
      </c>
      <c r="AJ47" s="640"/>
      <c r="AK47" s="641">
        <f>TotPay!K92</f>
        <v>0</v>
      </c>
      <c r="AL47" s="642"/>
      <c r="AM47" s="26">
        <v>137</v>
      </c>
      <c r="AN47" s="720">
        <f>TotPay!C140</f>
        <v>0</v>
      </c>
      <c r="AO47" s="721"/>
      <c r="AP47" s="721"/>
      <c r="AQ47" s="721"/>
      <c r="AR47" s="721"/>
      <c r="AS47" s="722"/>
      <c r="AT47" s="28">
        <f>IF(TotPay!A140=1,"Y",0)</f>
        <v>0</v>
      </c>
      <c r="AU47" s="637">
        <f>TotPay!D140</f>
        <v>0</v>
      </c>
      <c r="AV47" s="638"/>
      <c r="AW47" s="94">
        <f>IF(TotPay!E140&gt;0.9,"Y",0)</f>
        <v>0</v>
      </c>
      <c r="AX47" s="59">
        <f>TotPay!G140</f>
        <v>0</v>
      </c>
      <c r="AY47" s="28">
        <f>IF(TotPay!H140&gt;0,"Y",0)</f>
        <v>0</v>
      </c>
      <c r="AZ47" s="639">
        <f>TotPay!I140</f>
        <v>0</v>
      </c>
      <c r="BA47" s="640"/>
      <c r="BB47" s="640">
        <f>TotPay!J140</f>
        <v>0</v>
      </c>
      <c r="BC47" s="640"/>
      <c r="BD47" s="641">
        <f>TotPay!K140</f>
        <v>0</v>
      </c>
      <c r="BE47" s="642"/>
      <c r="BF47" s="26">
        <v>185</v>
      </c>
      <c r="BG47" s="635">
        <f>TotPay!C188</f>
        <v>0</v>
      </c>
      <c r="BH47" s="636"/>
      <c r="BI47" s="636"/>
      <c r="BJ47" s="636"/>
      <c r="BK47" s="636"/>
      <c r="BL47" s="636"/>
      <c r="BM47" s="28">
        <f>IF(TotPay!A188=1,"Y",0)</f>
        <v>0</v>
      </c>
      <c r="BN47" s="637">
        <f>TotPay!D188</f>
        <v>0</v>
      </c>
      <c r="BO47" s="638"/>
      <c r="BP47" s="94">
        <f>IF(TotPay!E188&gt;0.9,"Y",0)</f>
        <v>0</v>
      </c>
      <c r="BQ47" s="59">
        <f>TotPay!G188</f>
        <v>0</v>
      </c>
      <c r="BR47" s="28">
        <f>IF(TotPay!H188&gt;0,"Y",0)</f>
        <v>0</v>
      </c>
      <c r="BS47" s="639">
        <f>TotPay!I188</f>
        <v>0</v>
      </c>
      <c r="BT47" s="640"/>
      <c r="BU47" s="640">
        <f>TotPay!J188</f>
        <v>0</v>
      </c>
      <c r="BV47" s="640"/>
      <c r="BW47" s="641">
        <f>TotPay!K188</f>
        <v>0</v>
      </c>
      <c r="BX47" s="642"/>
      <c r="BY47" s="26">
        <v>5</v>
      </c>
      <c r="BZ47" s="757" t="str">
        <f>IFERROR(VLOOKUP(BY47,TotTicket!$O$4:$X$73,2,FALSE),"")</f>
        <v/>
      </c>
      <c r="CA47" s="758"/>
      <c r="CB47" s="758"/>
      <c r="CC47" s="758"/>
      <c r="CD47" s="758"/>
      <c r="CE47" s="758"/>
      <c r="CF47" s="759"/>
      <c r="CG47" s="754" t="str">
        <f>IFERROR(VLOOKUP(BY47,TotTicket!$O$4:$X$73,3,FALSE),"")</f>
        <v/>
      </c>
      <c r="CH47" s="755"/>
      <c r="CI47" s="755"/>
      <c r="CJ47" s="760"/>
      <c r="CK47" s="754" t="str">
        <f>IFERROR(VLOOKUP(BY47,TotTicket!$O$4:$X$73,4,FALSE),"")</f>
        <v/>
      </c>
      <c r="CL47" s="755"/>
      <c r="CM47" s="760"/>
      <c r="CN47" s="754" t="str">
        <f>IFERROR(VLOOKUP(BY47,TotTicket!$O$4:$X$73,6,FALSE),"")</f>
        <v/>
      </c>
      <c r="CO47" s="755"/>
      <c r="CP47" s="755"/>
      <c r="CQ47" s="756"/>
      <c r="CR47" s="26">
        <v>41</v>
      </c>
      <c r="CS47" s="720">
        <f>TotEquip!B33</f>
        <v>0</v>
      </c>
      <c r="CT47" s="721"/>
      <c r="CU47" s="721"/>
      <c r="CV47" s="721"/>
      <c r="CW47" s="721"/>
      <c r="CX47" s="721"/>
      <c r="CY47" s="722"/>
      <c r="CZ47" s="729">
        <f>TotEquip!C33</f>
        <v>0</v>
      </c>
      <c r="DA47" s="730"/>
      <c r="DB47" s="729">
        <f>TotEquip!D33</f>
        <v>0</v>
      </c>
      <c r="DC47" s="730"/>
      <c r="DD47" s="729">
        <f>TotEquip!E33</f>
        <v>0</v>
      </c>
      <c r="DE47" s="731"/>
      <c r="DF47" s="731"/>
      <c r="DG47" s="731"/>
      <c r="DH47" s="731"/>
      <c r="DI47" s="731"/>
      <c r="DJ47" s="732"/>
      <c r="DK47" s="26">
        <v>89</v>
      </c>
      <c r="DL47" s="720">
        <f>TotEquip!B81</f>
        <v>0</v>
      </c>
      <c r="DM47" s="721"/>
      <c r="DN47" s="721"/>
      <c r="DO47" s="721"/>
      <c r="DP47" s="721"/>
      <c r="DQ47" s="721"/>
      <c r="DR47" s="722"/>
      <c r="DS47" s="729">
        <f>TotEquip!C81</f>
        <v>0</v>
      </c>
      <c r="DT47" s="730"/>
      <c r="DU47" s="729">
        <f>TotEquip!D81</f>
        <v>0</v>
      </c>
      <c r="DV47" s="730"/>
      <c r="DW47" s="729">
        <f>TotEquip!E81</f>
        <v>0</v>
      </c>
      <c r="DX47" s="731"/>
      <c r="DY47" s="731"/>
      <c r="DZ47" s="731"/>
      <c r="EA47" s="731"/>
      <c r="EB47" s="731"/>
      <c r="EC47" s="732"/>
      <c r="ED47" s="26">
        <v>137</v>
      </c>
      <c r="EE47" s="720">
        <f>TotEquip!B129</f>
        <v>0</v>
      </c>
      <c r="EF47" s="721"/>
      <c r="EG47" s="721"/>
      <c r="EH47" s="721"/>
      <c r="EI47" s="721"/>
      <c r="EJ47" s="721"/>
      <c r="EK47" s="722"/>
      <c r="EL47" s="729">
        <f>TotEquip!C129</f>
        <v>0</v>
      </c>
      <c r="EM47" s="730"/>
      <c r="EN47" s="729">
        <f>TotEquip!D129</f>
        <v>0</v>
      </c>
      <c r="EO47" s="730"/>
      <c r="EP47" s="729">
        <f>TotEquip!E129</f>
        <v>0</v>
      </c>
      <c r="EQ47" s="731"/>
      <c r="ER47" s="731"/>
      <c r="ES47" s="731"/>
      <c r="ET47" s="731"/>
      <c r="EU47" s="731"/>
      <c r="EV47" s="732"/>
    </row>
    <row r="48" spans="1:152" ht="13.95" customHeight="1" x14ac:dyDescent="0.25">
      <c r="A48" s="26">
        <v>42</v>
      </c>
      <c r="B48" s="720">
        <f>TotPay!C45</f>
        <v>0</v>
      </c>
      <c r="C48" s="721"/>
      <c r="D48" s="721"/>
      <c r="E48" s="721"/>
      <c r="F48" s="721"/>
      <c r="G48" s="722"/>
      <c r="H48" s="28">
        <f>IF(TotPay!A45=1,"Y",0)</f>
        <v>0</v>
      </c>
      <c r="I48" s="637">
        <f>TotPay!D45</f>
        <v>0</v>
      </c>
      <c r="J48" s="638"/>
      <c r="K48" s="128">
        <f>IF(TotPay!E45&gt;0.9,"Y",0)</f>
        <v>0</v>
      </c>
      <c r="L48" s="59">
        <f>TotPay!G45</f>
        <v>0</v>
      </c>
      <c r="M48" s="28">
        <f>IF(TotPay!H45&gt;0,"Y",0)</f>
        <v>0</v>
      </c>
      <c r="N48" s="639">
        <f>TotPay!I45</f>
        <v>0</v>
      </c>
      <c r="O48" s="640"/>
      <c r="P48" s="640">
        <f>TotPay!J45</f>
        <v>0</v>
      </c>
      <c r="Q48" s="640"/>
      <c r="R48" s="641">
        <f>TotPay!K45</f>
        <v>0</v>
      </c>
      <c r="S48" s="642"/>
      <c r="T48" s="26">
        <v>90</v>
      </c>
      <c r="U48" s="720">
        <f>TotPay!C93</f>
        <v>0</v>
      </c>
      <c r="V48" s="721"/>
      <c r="W48" s="721"/>
      <c r="X48" s="721"/>
      <c r="Y48" s="721"/>
      <c r="Z48" s="722"/>
      <c r="AA48" s="28">
        <f>IF(TotPay!A93=1,"Y",0)</f>
        <v>0</v>
      </c>
      <c r="AB48" s="637">
        <f>TotPay!D93</f>
        <v>0</v>
      </c>
      <c r="AC48" s="638"/>
      <c r="AD48" s="94">
        <f>IF(TotPay!E93&gt;0.9,"Y",0)</f>
        <v>0</v>
      </c>
      <c r="AE48" s="59">
        <f>TotPay!G93</f>
        <v>0</v>
      </c>
      <c r="AF48" s="28">
        <f>IF(TotPay!H93&gt;0,"Y",0)</f>
        <v>0</v>
      </c>
      <c r="AG48" s="639">
        <f>TotPay!I93</f>
        <v>0</v>
      </c>
      <c r="AH48" s="640"/>
      <c r="AI48" s="640">
        <f>TotPay!J93</f>
        <v>0</v>
      </c>
      <c r="AJ48" s="640"/>
      <c r="AK48" s="641">
        <f>TotPay!K93</f>
        <v>0</v>
      </c>
      <c r="AL48" s="642"/>
      <c r="AM48" s="26">
        <v>138</v>
      </c>
      <c r="AN48" s="720">
        <f>TotPay!C141</f>
        <v>0</v>
      </c>
      <c r="AO48" s="721"/>
      <c r="AP48" s="721"/>
      <c r="AQ48" s="721"/>
      <c r="AR48" s="721"/>
      <c r="AS48" s="722"/>
      <c r="AT48" s="28">
        <f>IF(TotPay!A141=1,"Y",0)</f>
        <v>0</v>
      </c>
      <c r="AU48" s="637">
        <f>TotPay!D141</f>
        <v>0</v>
      </c>
      <c r="AV48" s="638"/>
      <c r="AW48" s="94">
        <f>IF(TotPay!E141&gt;0.9,"Y",0)</f>
        <v>0</v>
      </c>
      <c r="AX48" s="59">
        <f>TotPay!G141</f>
        <v>0</v>
      </c>
      <c r="AY48" s="28">
        <f>IF(TotPay!H141&gt;0,"Y",0)</f>
        <v>0</v>
      </c>
      <c r="AZ48" s="639">
        <f>TotPay!I141</f>
        <v>0</v>
      </c>
      <c r="BA48" s="640"/>
      <c r="BB48" s="640">
        <f>TotPay!J141</f>
        <v>0</v>
      </c>
      <c r="BC48" s="640"/>
      <c r="BD48" s="641">
        <f>TotPay!K141</f>
        <v>0</v>
      </c>
      <c r="BE48" s="642"/>
      <c r="BF48" s="26">
        <v>186</v>
      </c>
      <c r="BG48" s="635">
        <f>TotPay!C189</f>
        <v>0</v>
      </c>
      <c r="BH48" s="636"/>
      <c r="BI48" s="636"/>
      <c r="BJ48" s="636"/>
      <c r="BK48" s="636"/>
      <c r="BL48" s="636"/>
      <c r="BM48" s="28">
        <f>IF(TotPay!A189=1,"Y",0)</f>
        <v>0</v>
      </c>
      <c r="BN48" s="637">
        <f>TotPay!D189</f>
        <v>0</v>
      </c>
      <c r="BO48" s="638"/>
      <c r="BP48" s="94">
        <f>IF(TotPay!E189&gt;0.9,"Y",0)</f>
        <v>0</v>
      </c>
      <c r="BQ48" s="59">
        <f>TotPay!G189</f>
        <v>0</v>
      </c>
      <c r="BR48" s="28">
        <f>IF(TotPay!H189&gt;0,"Y",0)</f>
        <v>0</v>
      </c>
      <c r="BS48" s="639">
        <f>TotPay!I189</f>
        <v>0</v>
      </c>
      <c r="BT48" s="640"/>
      <c r="BU48" s="640">
        <f>TotPay!J189</f>
        <v>0</v>
      </c>
      <c r="BV48" s="640"/>
      <c r="BW48" s="641">
        <f>TotPay!K189</f>
        <v>0</v>
      </c>
      <c r="BX48" s="642"/>
      <c r="BY48" s="26">
        <v>6</v>
      </c>
      <c r="BZ48" s="757" t="str">
        <f>IFERROR(VLOOKUP(BY48,TotTicket!$O$4:$X$73,2,FALSE),"")</f>
        <v/>
      </c>
      <c r="CA48" s="758"/>
      <c r="CB48" s="758"/>
      <c r="CC48" s="758"/>
      <c r="CD48" s="758"/>
      <c r="CE48" s="758"/>
      <c r="CF48" s="759"/>
      <c r="CG48" s="754" t="str">
        <f>IFERROR(VLOOKUP(BY48,TotTicket!$O$4:$X$73,3,FALSE),"")</f>
        <v/>
      </c>
      <c r="CH48" s="755"/>
      <c r="CI48" s="755"/>
      <c r="CJ48" s="760"/>
      <c r="CK48" s="754" t="str">
        <f>IFERROR(VLOOKUP(BY48,TotTicket!$O$4:$X$73,4,FALSE),"")</f>
        <v/>
      </c>
      <c r="CL48" s="755"/>
      <c r="CM48" s="760"/>
      <c r="CN48" s="754" t="str">
        <f>IFERROR(VLOOKUP(BY48,TotTicket!$O$4:$X$73,6,FALSE),"")</f>
        <v/>
      </c>
      <c r="CO48" s="755"/>
      <c r="CP48" s="755"/>
      <c r="CQ48" s="756"/>
      <c r="CR48" s="26">
        <v>42</v>
      </c>
      <c r="CS48" s="720">
        <f>TotEquip!B34</f>
        <v>0</v>
      </c>
      <c r="CT48" s="721"/>
      <c r="CU48" s="721"/>
      <c r="CV48" s="721"/>
      <c r="CW48" s="721"/>
      <c r="CX48" s="721"/>
      <c r="CY48" s="722"/>
      <c r="CZ48" s="729">
        <f>TotEquip!C34</f>
        <v>0</v>
      </c>
      <c r="DA48" s="730"/>
      <c r="DB48" s="729">
        <f>TotEquip!D34</f>
        <v>0</v>
      </c>
      <c r="DC48" s="730"/>
      <c r="DD48" s="729">
        <f>TotEquip!E34</f>
        <v>0</v>
      </c>
      <c r="DE48" s="731"/>
      <c r="DF48" s="731"/>
      <c r="DG48" s="731"/>
      <c r="DH48" s="731"/>
      <c r="DI48" s="731"/>
      <c r="DJ48" s="732"/>
      <c r="DK48" s="26">
        <v>90</v>
      </c>
      <c r="DL48" s="720">
        <f>TotEquip!B82</f>
        <v>0</v>
      </c>
      <c r="DM48" s="721"/>
      <c r="DN48" s="721"/>
      <c r="DO48" s="721"/>
      <c r="DP48" s="721"/>
      <c r="DQ48" s="721"/>
      <c r="DR48" s="722"/>
      <c r="DS48" s="729">
        <f>TotEquip!C82</f>
        <v>0</v>
      </c>
      <c r="DT48" s="730"/>
      <c r="DU48" s="729">
        <f>TotEquip!D82</f>
        <v>0</v>
      </c>
      <c r="DV48" s="730"/>
      <c r="DW48" s="729">
        <f>TotEquip!E82</f>
        <v>0</v>
      </c>
      <c r="DX48" s="731"/>
      <c r="DY48" s="731"/>
      <c r="DZ48" s="731"/>
      <c r="EA48" s="731"/>
      <c r="EB48" s="731"/>
      <c r="EC48" s="732"/>
      <c r="ED48" s="26">
        <v>138</v>
      </c>
      <c r="EE48" s="720">
        <f>TotEquip!B130</f>
        <v>0</v>
      </c>
      <c r="EF48" s="721"/>
      <c r="EG48" s="721"/>
      <c r="EH48" s="721"/>
      <c r="EI48" s="721"/>
      <c r="EJ48" s="721"/>
      <c r="EK48" s="722"/>
      <c r="EL48" s="729">
        <f>TotEquip!C130</f>
        <v>0</v>
      </c>
      <c r="EM48" s="730"/>
      <c r="EN48" s="729">
        <f>TotEquip!D130</f>
        <v>0</v>
      </c>
      <c r="EO48" s="730"/>
      <c r="EP48" s="729">
        <f>TotEquip!E130</f>
        <v>0</v>
      </c>
      <c r="EQ48" s="731"/>
      <c r="ER48" s="731"/>
      <c r="ES48" s="731"/>
      <c r="ET48" s="731"/>
      <c r="EU48" s="731"/>
      <c r="EV48" s="732"/>
    </row>
    <row r="49" spans="1:152" ht="13.95" customHeight="1" x14ac:dyDescent="0.25">
      <c r="A49" s="26">
        <v>43</v>
      </c>
      <c r="B49" s="720">
        <f>TotPay!C46</f>
        <v>0</v>
      </c>
      <c r="C49" s="721"/>
      <c r="D49" s="721"/>
      <c r="E49" s="721"/>
      <c r="F49" s="721"/>
      <c r="G49" s="722"/>
      <c r="H49" s="28">
        <f>IF(TotPay!A46=1,"Y",0)</f>
        <v>0</v>
      </c>
      <c r="I49" s="637">
        <f>TotPay!D46</f>
        <v>0</v>
      </c>
      <c r="J49" s="638"/>
      <c r="K49" s="128">
        <f>IF(TotPay!E46&gt;0.9,"Y",0)</f>
        <v>0</v>
      </c>
      <c r="L49" s="59">
        <f>TotPay!G46</f>
        <v>0</v>
      </c>
      <c r="M49" s="28">
        <f>IF(TotPay!H46&gt;0,"Y",0)</f>
        <v>0</v>
      </c>
      <c r="N49" s="639">
        <f>TotPay!I46</f>
        <v>0</v>
      </c>
      <c r="O49" s="640"/>
      <c r="P49" s="640">
        <f>TotPay!J46</f>
        <v>0</v>
      </c>
      <c r="Q49" s="640"/>
      <c r="R49" s="641">
        <f>TotPay!K46</f>
        <v>0</v>
      </c>
      <c r="S49" s="642"/>
      <c r="T49" s="26">
        <v>91</v>
      </c>
      <c r="U49" s="720">
        <f>TotPay!C94</f>
        <v>0</v>
      </c>
      <c r="V49" s="721"/>
      <c r="W49" s="721"/>
      <c r="X49" s="721"/>
      <c r="Y49" s="721"/>
      <c r="Z49" s="722"/>
      <c r="AA49" s="28">
        <f>IF(TotPay!A94=1,"Y",0)</f>
        <v>0</v>
      </c>
      <c r="AB49" s="637">
        <f>TotPay!D94</f>
        <v>0</v>
      </c>
      <c r="AC49" s="638"/>
      <c r="AD49" s="94">
        <f>IF(TotPay!E94&gt;0.9,"Y",0)</f>
        <v>0</v>
      </c>
      <c r="AE49" s="59">
        <f>TotPay!G94</f>
        <v>0</v>
      </c>
      <c r="AF49" s="28">
        <f>IF(TotPay!H94&gt;0,"Y",0)</f>
        <v>0</v>
      </c>
      <c r="AG49" s="639">
        <f>TotPay!I94</f>
        <v>0</v>
      </c>
      <c r="AH49" s="640"/>
      <c r="AI49" s="640">
        <f>TotPay!J94</f>
        <v>0</v>
      </c>
      <c r="AJ49" s="640"/>
      <c r="AK49" s="641">
        <f>TotPay!K94</f>
        <v>0</v>
      </c>
      <c r="AL49" s="642"/>
      <c r="AM49" s="26">
        <v>139</v>
      </c>
      <c r="AN49" s="720">
        <f>TotPay!C142</f>
        <v>0</v>
      </c>
      <c r="AO49" s="721"/>
      <c r="AP49" s="721"/>
      <c r="AQ49" s="721"/>
      <c r="AR49" s="721"/>
      <c r="AS49" s="722"/>
      <c r="AT49" s="28">
        <f>IF(TotPay!A142=1,"Y",0)</f>
        <v>0</v>
      </c>
      <c r="AU49" s="637">
        <f>TotPay!D142</f>
        <v>0</v>
      </c>
      <c r="AV49" s="638"/>
      <c r="AW49" s="94">
        <f>IF(TotPay!E142&gt;0.9,"Y",0)</f>
        <v>0</v>
      </c>
      <c r="AX49" s="59">
        <f>TotPay!G142</f>
        <v>0</v>
      </c>
      <c r="AY49" s="28">
        <f>IF(TotPay!H142&gt;0,"Y",0)</f>
        <v>0</v>
      </c>
      <c r="AZ49" s="639">
        <f>TotPay!I142</f>
        <v>0</v>
      </c>
      <c r="BA49" s="640"/>
      <c r="BB49" s="640">
        <f>TotPay!J142</f>
        <v>0</v>
      </c>
      <c r="BC49" s="640"/>
      <c r="BD49" s="641">
        <f>TotPay!K142</f>
        <v>0</v>
      </c>
      <c r="BE49" s="642"/>
      <c r="BF49" s="26">
        <v>187</v>
      </c>
      <c r="BG49" s="635">
        <f>TotPay!C190</f>
        <v>0</v>
      </c>
      <c r="BH49" s="636"/>
      <c r="BI49" s="636"/>
      <c r="BJ49" s="636"/>
      <c r="BK49" s="636"/>
      <c r="BL49" s="636"/>
      <c r="BM49" s="28">
        <f>IF(TotPay!A190=1,"Y",0)</f>
        <v>0</v>
      </c>
      <c r="BN49" s="637">
        <f>TotPay!D190</f>
        <v>0</v>
      </c>
      <c r="BO49" s="638"/>
      <c r="BP49" s="94">
        <f>IF(TotPay!E190&gt;0.9,"Y",0)</f>
        <v>0</v>
      </c>
      <c r="BQ49" s="59">
        <f>TotPay!G190</f>
        <v>0</v>
      </c>
      <c r="BR49" s="28">
        <f>IF(TotPay!H190&gt;0,"Y",0)</f>
        <v>0</v>
      </c>
      <c r="BS49" s="639">
        <f>TotPay!I190</f>
        <v>0</v>
      </c>
      <c r="BT49" s="640"/>
      <c r="BU49" s="640">
        <f>TotPay!J190</f>
        <v>0</v>
      </c>
      <c r="BV49" s="640"/>
      <c r="BW49" s="641">
        <f>TotPay!K190</f>
        <v>0</v>
      </c>
      <c r="BX49" s="642"/>
      <c r="BY49" s="26">
        <v>7</v>
      </c>
      <c r="BZ49" s="757" t="str">
        <f>IFERROR(VLOOKUP(BY49,TotTicket!$O$4:$X$73,2,FALSE),"")</f>
        <v/>
      </c>
      <c r="CA49" s="758"/>
      <c r="CB49" s="758"/>
      <c r="CC49" s="758"/>
      <c r="CD49" s="758"/>
      <c r="CE49" s="758"/>
      <c r="CF49" s="759"/>
      <c r="CG49" s="754" t="str">
        <f>IFERROR(VLOOKUP(BY49,TotTicket!$O$4:$X$73,3,FALSE),"")</f>
        <v/>
      </c>
      <c r="CH49" s="755"/>
      <c r="CI49" s="755"/>
      <c r="CJ49" s="760"/>
      <c r="CK49" s="754" t="str">
        <f>IFERROR(VLOOKUP(BY49,TotTicket!$O$4:$X$73,4,FALSE),"")</f>
        <v/>
      </c>
      <c r="CL49" s="755"/>
      <c r="CM49" s="760"/>
      <c r="CN49" s="754" t="str">
        <f>IFERROR(VLOOKUP(BY49,TotTicket!$O$4:$X$73,6,FALSE),"")</f>
        <v/>
      </c>
      <c r="CO49" s="755"/>
      <c r="CP49" s="755"/>
      <c r="CQ49" s="756"/>
      <c r="CR49" s="26">
        <v>43</v>
      </c>
      <c r="CS49" s="720">
        <f>TotEquip!B35</f>
        <v>0</v>
      </c>
      <c r="CT49" s="721"/>
      <c r="CU49" s="721"/>
      <c r="CV49" s="721"/>
      <c r="CW49" s="721"/>
      <c r="CX49" s="721"/>
      <c r="CY49" s="722"/>
      <c r="CZ49" s="729">
        <f>TotEquip!C35</f>
        <v>0</v>
      </c>
      <c r="DA49" s="730"/>
      <c r="DB49" s="729">
        <f>TotEquip!D35</f>
        <v>0</v>
      </c>
      <c r="DC49" s="730"/>
      <c r="DD49" s="729">
        <f>TotEquip!E35</f>
        <v>0</v>
      </c>
      <c r="DE49" s="731"/>
      <c r="DF49" s="731"/>
      <c r="DG49" s="731"/>
      <c r="DH49" s="731"/>
      <c r="DI49" s="731"/>
      <c r="DJ49" s="732"/>
      <c r="DK49" s="26">
        <v>91</v>
      </c>
      <c r="DL49" s="720">
        <f>TotEquip!B83</f>
        <v>0</v>
      </c>
      <c r="DM49" s="721"/>
      <c r="DN49" s="721"/>
      <c r="DO49" s="721"/>
      <c r="DP49" s="721"/>
      <c r="DQ49" s="721"/>
      <c r="DR49" s="722"/>
      <c r="DS49" s="729">
        <f>TotEquip!C83</f>
        <v>0</v>
      </c>
      <c r="DT49" s="730"/>
      <c r="DU49" s="729">
        <f>TotEquip!D83</f>
        <v>0</v>
      </c>
      <c r="DV49" s="730"/>
      <c r="DW49" s="729">
        <f>TotEquip!E83</f>
        <v>0</v>
      </c>
      <c r="DX49" s="731"/>
      <c r="DY49" s="731"/>
      <c r="DZ49" s="731"/>
      <c r="EA49" s="731"/>
      <c r="EB49" s="731"/>
      <c r="EC49" s="732"/>
      <c r="ED49" s="26">
        <v>139</v>
      </c>
      <c r="EE49" s="720">
        <f>TotEquip!B131</f>
        <v>0</v>
      </c>
      <c r="EF49" s="721"/>
      <c r="EG49" s="721"/>
      <c r="EH49" s="721"/>
      <c r="EI49" s="721"/>
      <c r="EJ49" s="721"/>
      <c r="EK49" s="722"/>
      <c r="EL49" s="729">
        <f>TotEquip!C131</f>
        <v>0</v>
      </c>
      <c r="EM49" s="730"/>
      <c r="EN49" s="729">
        <f>TotEquip!D131</f>
        <v>0</v>
      </c>
      <c r="EO49" s="730"/>
      <c r="EP49" s="729">
        <f>TotEquip!E131</f>
        <v>0</v>
      </c>
      <c r="EQ49" s="731"/>
      <c r="ER49" s="731"/>
      <c r="ES49" s="731"/>
      <c r="ET49" s="731"/>
      <c r="EU49" s="731"/>
      <c r="EV49" s="732"/>
    </row>
    <row r="50" spans="1:152" ht="13.95" customHeight="1" x14ac:dyDescent="0.25">
      <c r="A50" s="26">
        <v>44</v>
      </c>
      <c r="B50" s="720">
        <f>TotPay!C47</f>
        <v>0</v>
      </c>
      <c r="C50" s="721"/>
      <c r="D50" s="721"/>
      <c r="E50" s="721"/>
      <c r="F50" s="721"/>
      <c r="G50" s="722"/>
      <c r="H50" s="28">
        <f>IF(TotPay!A47=1,"Y",0)</f>
        <v>0</v>
      </c>
      <c r="I50" s="637">
        <f>TotPay!D47</f>
        <v>0</v>
      </c>
      <c r="J50" s="638"/>
      <c r="K50" s="128">
        <f>IF(TotPay!E47&gt;0.9,"Y",0)</f>
        <v>0</v>
      </c>
      <c r="L50" s="59">
        <f>TotPay!G47</f>
        <v>0</v>
      </c>
      <c r="M50" s="28">
        <f>IF(TotPay!H47&gt;0,"Y",0)</f>
        <v>0</v>
      </c>
      <c r="N50" s="639">
        <f>TotPay!I47</f>
        <v>0</v>
      </c>
      <c r="O50" s="640"/>
      <c r="P50" s="640">
        <f>TotPay!J47</f>
        <v>0</v>
      </c>
      <c r="Q50" s="640"/>
      <c r="R50" s="641">
        <f>TotPay!K47</f>
        <v>0</v>
      </c>
      <c r="S50" s="642"/>
      <c r="T50" s="26">
        <v>92</v>
      </c>
      <c r="U50" s="720">
        <f>TotPay!C95</f>
        <v>0</v>
      </c>
      <c r="V50" s="721"/>
      <c r="W50" s="721"/>
      <c r="X50" s="721"/>
      <c r="Y50" s="721"/>
      <c r="Z50" s="722"/>
      <c r="AA50" s="28">
        <f>IF(TotPay!A95=1,"Y",0)</f>
        <v>0</v>
      </c>
      <c r="AB50" s="637">
        <f>TotPay!D95</f>
        <v>0</v>
      </c>
      <c r="AC50" s="638"/>
      <c r="AD50" s="94">
        <f>IF(TotPay!E95&gt;0.9,"Y",0)</f>
        <v>0</v>
      </c>
      <c r="AE50" s="59">
        <f>TotPay!G95</f>
        <v>0</v>
      </c>
      <c r="AF50" s="28">
        <f>IF(TotPay!H95&gt;0,"Y",0)</f>
        <v>0</v>
      </c>
      <c r="AG50" s="639">
        <f>TotPay!I95</f>
        <v>0</v>
      </c>
      <c r="AH50" s="640"/>
      <c r="AI50" s="640">
        <f>TotPay!J95</f>
        <v>0</v>
      </c>
      <c r="AJ50" s="640"/>
      <c r="AK50" s="641">
        <f>TotPay!K95</f>
        <v>0</v>
      </c>
      <c r="AL50" s="642"/>
      <c r="AM50" s="26">
        <v>140</v>
      </c>
      <c r="AN50" s="720">
        <f>TotPay!C143</f>
        <v>0</v>
      </c>
      <c r="AO50" s="721"/>
      <c r="AP50" s="721"/>
      <c r="AQ50" s="721"/>
      <c r="AR50" s="721"/>
      <c r="AS50" s="722"/>
      <c r="AT50" s="28">
        <f>IF(TotPay!A143=1,"Y",0)</f>
        <v>0</v>
      </c>
      <c r="AU50" s="637">
        <f>TotPay!D143</f>
        <v>0</v>
      </c>
      <c r="AV50" s="638"/>
      <c r="AW50" s="94">
        <f>IF(TotPay!E143&gt;0.9,"Y",0)</f>
        <v>0</v>
      </c>
      <c r="AX50" s="59">
        <f>TotPay!G143</f>
        <v>0</v>
      </c>
      <c r="AY50" s="28">
        <f>IF(TotPay!H143&gt;0,"Y",0)</f>
        <v>0</v>
      </c>
      <c r="AZ50" s="639">
        <f>TotPay!I143</f>
        <v>0</v>
      </c>
      <c r="BA50" s="640"/>
      <c r="BB50" s="640">
        <f>TotPay!J143</f>
        <v>0</v>
      </c>
      <c r="BC50" s="640"/>
      <c r="BD50" s="641">
        <f>TotPay!K143</f>
        <v>0</v>
      </c>
      <c r="BE50" s="642"/>
      <c r="BF50" s="26">
        <v>188</v>
      </c>
      <c r="BG50" s="635">
        <f>TotPay!C191</f>
        <v>0</v>
      </c>
      <c r="BH50" s="636"/>
      <c r="BI50" s="636"/>
      <c r="BJ50" s="636"/>
      <c r="BK50" s="636"/>
      <c r="BL50" s="636"/>
      <c r="BM50" s="28">
        <f>IF(TotPay!A191=1,"Y",0)</f>
        <v>0</v>
      </c>
      <c r="BN50" s="637">
        <f>TotPay!D191</f>
        <v>0</v>
      </c>
      <c r="BO50" s="638"/>
      <c r="BP50" s="94">
        <f>IF(TotPay!E191&gt;0.9,"Y",0)</f>
        <v>0</v>
      </c>
      <c r="BQ50" s="59">
        <f>TotPay!G191</f>
        <v>0</v>
      </c>
      <c r="BR50" s="28">
        <f>IF(TotPay!H191&gt;0,"Y",0)</f>
        <v>0</v>
      </c>
      <c r="BS50" s="639">
        <f>TotPay!I191</f>
        <v>0</v>
      </c>
      <c r="BT50" s="640"/>
      <c r="BU50" s="640">
        <f>TotPay!J191</f>
        <v>0</v>
      </c>
      <c r="BV50" s="640"/>
      <c r="BW50" s="641">
        <f>TotPay!K191</f>
        <v>0</v>
      </c>
      <c r="BX50" s="642"/>
      <c r="BY50" s="26">
        <v>8</v>
      </c>
      <c r="BZ50" s="757" t="str">
        <f>IFERROR(VLOOKUP(BY50,TotTicket!$O$4:$X$73,2,FALSE),"")</f>
        <v/>
      </c>
      <c r="CA50" s="758"/>
      <c r="CB50" s="758"/>
      <c r="CC50" s="758"/>
      <c r="CD50" s="758"/>
      <c r="CE50" s="758"/>
      <c r="CF50" s="759"/>
      <c r="CG50" s="754" t="str">
        <f>IFERROR(VLOOKUP(BY50,TotTicket!$O$4:$X$73,3,FALSE),"")</f>
        <v/>
      </c>
      <c r="CH50" s="755"/>
      <c r="CI50" s="755"/>
      <c r="CJ50" s="760"/>
      <c r="CK50" s="754" t="str">
        <f>IFERROR(VLOOKUP(BY50,TotTicket!$O$4:$X$73,4,FALSE),"")</f>
        <v/>
      </c>
      <c r="CL50" s="755"/>
      <c r="CM50" s="760"/>
      <c r="CN50" s="754" t="str">
        <f>IFERROR(VLOOKUP(BY50,TotTicket!$O$4:$X$73,6,FALSE),"")</f>
        <v/>
      </c>
      <c r="CO50" s="755"/>
      <c r="CP50" s="755"/>
      <c r="CQ50" s="756"/>
      <c r="CR50" s="26">
        <v>44</v>
      </c>
      <c r="CS50" s="720">
        <f>TotEquip!B36</f>
        <v>0</v>
      </c>
      <c r="CT50" s="721"/>
      <c r="CU50" s="721"/>
      <c r="CV50" s="721"/>
      <c r="CW50" s="721"/>
      <c r="CX50" s="721"/>
      <c r="CY50" s="722"/>
      <c r="CZ50" s="729">
        <f>TotEquip!C36</f>
        <v>0</v>
      </c>
      <c r="DA50" s="730"/>
      <c r="DB50" s="729">
        <f>TotEquip!D36</f>
        <v>0</v>
      </c>
      <c r="DC50" s="730"/>
      <c r="DD50" s="729">
        <f>TotEquip!E36</f>
        <v>0</v>
      </c>
      <c r="DE50" s="731"/>
      <c r="DF50" s="731"/>
      <c r="DG50" s="731"/>
      <c r="DH50" s="731"/>
      <c r="DI50" s="731"/>
      <c r="DJ50" s="732"/>
      <c r="DK50" s="26">
        <v>92</v>
      </c>
      <c r="DL50" s="720">
        <f>TotEquip!B84</f>
        <v>0</v>
      </c>
      <c r="DM50" s="721"/>
      <c r="DN50" s="721"/>
      <c r="DO50" s="721"/>
      <c r="DP50" s="721"/>
      <c r="DQ50" s="721"/>
      <c r="DR50" s="722"/>
      <c r="DS50" s="729">
        <f>TotEquip!C84</f>
        <v>0</v>
      </c>
      <c r="DT50" s="730"/>
      <c r="DU50" s="729">
        <f>TotEquip!D84</f>
        <v>0</v>
      </c>
      <c r="DV50" s="730"/>
      <c r="DW50" s="729">
        <f>TotEquip!E84</f>
        <v>0</v>
      </c>
      <c r="DX50" s="731"/>
      <c r="DY50" s="731"/>
      <c r="DZ50" s="731"/>
      <c r="EA50" s="731"/>
      <c r="EB50" s="731"/>
      <c r="EC50" s="732"/>
      <c r="ED50" s="26">
        <v>140</v>
      </c>
      <c r="EE50" s="720">
        <f>TotEquip!B132</f>
        <v>0</v>
      </c>
      <c r="EF50" s="721"/>
      <c r="EG50" s="721"/>
      <c r="EH50" s="721"/>
      <c r="EI50" s="721"/>
      <c r="EJ50" s="721"/>
      <c r="EK50" s="722"/>
      <c r="EL50" s="729">
        <f>TotEquip!C132</f>
        <v>0</v>
      </c>
      <c r="EM50" s="730"/>
      <c r="EN50" s="729">
        <f>TotEquip!D132</f>
        <v>0</v>
      </c>
      <c r="EO50" s="730"/>
      <c r="EP50" s="729">
        <f>TotEquip!E132</f>
        <v>0</v>
      </c>
      <c r="EQ50" s="731"/>
      <c r="ER50" s="731"/>
      <c r="ES50" s="731"/>
      <c r="ET50" s="731"/>
      <c r="EU50" s="731"/>
      <c r="EV50" s="732"/>
    </row>
    <row r="51" spans="1:152" ht="13.95" customHeight="1" x14ac:dyDescent="0.25">
      <c r="A51" s="26">
        <v>45</v>
      </c>
      <c r="B51" s="720">
        <f>TotPay!C48</f>
        <v>0</v>
      </c>
      <c r="C51" s="721"/>
      <c r="D51" s="721"/>
      <c r="E51" s="721"/>
      <c r="F51" s="721"/>
      <c r="G51" s="722"/>
      <c r="H51" s="28">
        <f>IF(TotPay!A48=1,"Y",0)</f>
        <v>0</v>
      </c>
      <c r="I51" s="637">
        <f>TotPay!D48</f>
        <v>0</v>
      </c>
      <c r="J51" s="638"/>
      <c r="K51" s="128">
        <f>IF(TotPay!E48&gt;0.9,"Y",0)</f>
        <v>0</v>
      </c>
      <c r="L51" s="59">
        <f>TotPay!G48</f>
        <v>0</v>
      </c>
      <c r="M51" s="28">
        <f>IF(TotPay!H48&gt;0,"Y",0)</f>
        <v>0</v>
      </c>
      <c r="N51" s="639">
        <f>TotPay!I48</f>
        <v>0</v>
      </c>
      <c r="O51" s="640"/>
      <c r="P51" s="640">
        <f>TotPay!J48</f>
        <v>0</v>
      </c>
      <c r="Q51" s="640"/>
      <c r="R51" s="641">
        <f>TotPay!K48</f>
        <v>0</v>
      </c>
      <c r="S51" s="642"/>
      <c r="T51" s="26">
        <v>93</v>
      </c>
      <c r="U51" s="720">
        <f>TotPay!C96</f>
        <v>0</v>
      </c>
      <c r="V51" s="721"/>
      <c r="W51" s="721"/>
      <c r="X51" s="721"/>
      <c r="Y51" s="721"/>
      <c r="Z51" s="722"/>
      <c r="AA51" s="28">
        <f>IF(TotPay!A96=1,"Y",0)</f>
        <v>0</v>
      </c>
      <c r="AB51" s="637">
        <f>TotPay!D96</f>
        <v>0</v>
      </c>
      <c r="AC51" s="638"/>
      <c r="AD51" s="94">
        <f>IF(TotPay!E96&gt;0.9,"Y",0)</f>
        <v>0</v>
      </c>
      <c r="AE51" s="59">
        <f>TotPay!G96</f>
        <v>0</v>
      </c>
      <c r="AF51" s="28">
        <f>IF(TotPay!H96&gt;0,"Y",0)</f>
        <v>0</v>
      </c>
      <c r="AG51" s="639">
        <f>TotPay!I96</f>
        <v>0</v>
      </c>
      <c r="AH51" s="640"/>
      <c r="AI51" s="640">
        <f>TotPay!J96</f>
        <v>0</v>
      </c>
      <c r="AJ51" s="640"/>
      <c r="AK51" s="641">
        <f>TotPay!K96</f>
        <v>0</v>
      </c>
      <c r="AL51" s="642"/>
      <c r="AM51" s="26">
        <v>141</v>
      </c>
      <c r="AN51" s="720">
        <f>TotPay!C144</f>
        <v>0</v>
      </c>
      <c r="AO51" s="721"/>
      <c r="AP51" s="721"/>
      <c r="AQ51" s="721"/>
      <c r="AR51" s="721"/>
      <c r="AS51" s="722"/>
      <c r="AT51" s="28">
        <f>IF(TotPay!A144=1,"Y",0)</f>
        <v>0</v>
      </c>
      <c r="AU51" s="637">
        <f>TotPay!D144</f>
        <v>0</v>
      </c>
      <c r="AV51" s="638"/>
      <c r="AW51" s="94">
        <f>IF(TotPay!E144&gt;0.9,"Y",0)</f>
        <v>0</v>
      </c>
      <c r="AX51" s="59">
        <f>TotPay!G144</f>
        <v>0</v>
      </c>
      <c r="AY51" s="28">
        <f>IF(TotPay!H144&gt;0,"Y",0)</f>
        <v>0</v>
      </c>
      <c r="AZ51" s="639">
        <f>TotPay!I144</f>
        <v>0</v>
      </c>
      <c r="BA51" s="640"/>
      <c r="BB51" s="640">
        <f>TotPay!J144</f>
        <v>0</v>
      </c>
      <c r="BC51" s="640"/>
      <c r="BD51" s="641">
        <f>TotPay!K144</f>
        <v>0</v>
      </c>
      <c r="BE51" s="642"/>
      <c r="BF51" s="26">
        <v>189</v>
      </c>
      <c r="BG51" s="635">
        <f>TotPay!C192</f>
        <v>0</v>
      </c>
      <c r="BH51" s="636"/>
      <c r="BI51" s="636"/>
      <c r="BJ51" s="636"/>
      <c r="BK51" s="636"/>
      <c r="BL51" s="636"/>
      <c r="BM51" s="28">
        <f>IF(TotPay!A192=1,"Y",0)</f>
        <v>0</v>
      </c>
      <c r="BN51" s="637">
        <f>TotPay!D192</f>
        <v>0</v>
      </c>
      <c r="BO51" s="638"/>
      <c r="BP51" s="94">
        <f>IF(TotPay!E192&gt;0.9,"Y",0)</f>
        <v>0</v>
      </c>
      <c r="BQ51" s="59">
        <f>TotPay!G192</f>
        <v>0</v>
      </c>
      <c r="BR51" s="28">
        <f>IF(TotPay!H192&gt;0,"Y",0)</f>
        <v>0</v>
      </c>
      <c r="BS51" s="639">
        <f>TotPay!I192</f>
        <v>0</v>
      </c>
      <c r="BT51" s="640"/>
      <c r="BU51" s="640">
        <f>TotPay!J192</f>
        <v>0</v>
      </c>
      <c r="BV51" s="640"/>
      <c r="BW51" s="641">
        <f>TotPay!K192</f>
        <v>0</v>
      </c>
      <c r="BX51" s="642"/>
      <c r="BY51" s="26">
        <v>9</v>
      </c>
      <c r="BZ51" s="757" t="str">
        <f>IFERROR(VLOOKUP(BY51,TotTicket!$O$4:$X$73,2,FALSE),"")</f>
        <v/>
      </c>
      <c r="CA51" s="758"/>
      <c r="CB51" s="758"/>
      <c r="CC51" s="758"/>
      <c r="CD51" s="758"/>
      <c r="CE51" s="758"/>
      <c r="CF51" s="759"/>
      <c r="CG51" s="754" t="str">
        <f>IFERROR(VLOOKUP(BY51,TotTicket!$O$4:$X$73,3,FALSE),"")</f>
        <v/>
      </c>
      <c r="CH51" s="755"/>
      <c r="CI51" s="755"/>
      <c r="CJ51" s="760"/>
      <c r="CK51" s="754" t="str">
        <f>IFERROR(VLOOKUP(BY51,TotTicket!$O$4:$X$73,4,FALSE),"")</f>
        <v/>
      </c>
      <c r="CL51" s="755"/>
      <c r="CM51" s="760"/>
      <c r="CN51" s="754" t="str">
        <f>IFERROR(VLOOKUP(BY51,TotTicket!$O$4:$X$73,6,FALSE),"")</f>
        <v/>
      </c>
      <c r="CO51" s="755"/>
      <c r="CP51" s="755"/>
      <c r="CQ51" s="756"/>
      <c r="CR51" s="26">
        <v>45</v>
      </c>
      <c r="CS51" s="720">
        <f>TotEquip!B37</f>
        <v>0</v>
      </c>
      <c r="CT51" s="721"/>
      <c r="CU51" s="721"/>
      <c r="CV51" s="721"/>
      <c r="CW51" s="721"/>
      <c r="CX51" s="721"/>
      <c r="CY51" s="722"/>
      <c r="CZ51" s="729">
        <f>TotEquip!C37</f>
        <v>0</v>
      </c>
      <c r="DA51" s="730"/>
      <c r="DB51" s="729">
        <f>TotEquip!D37</f>
        <v>0</v>
      </c>
      <c r="DC51" s="730"/>
      <c r="DD51" s="729">
        <f>TotEquip!E37</f>
        <v>0</v>
      </c>
      <c r="DE51" s="731"/>
      <c r="DF51" s="731"/>
      <c r="DG51" s="731"/>
      <c r="DH51" s="731"/>
      <c r="DI51" s="731"/>
      <c r="DJ51" s="732"/>
      <c r="DK51" s="26">
        <v>93</v>
      </c>
      <c r="DL51" s="720">
        <f>TotEquip!B85</f>
        <v>0</v>
      </c>
      <c r="DM51" s="721"/>
      <c r="DN51" s="721"/>
      <c r="DO51" s="721"/>
      <c r="DP51" s="721"/>
      <c r="DQ51" s="721"/>
      <c r="DR51" s="722"/>
      <c r="DS51" s="729">
        <f>TotEquip!C85</f>
        <v>0</v>
      </c>
      <c r="DT51" s="730"/>
      <c r="DU51" s="729">
        <f>TotEquip!D85</f>
        <v>0</v>
      </c>
      <c r="DV51" s="730"/>
      <c r="DW51" s="729">
        <f>TotEquip!E85</f>
        <v>0</v>
      </c>
      <c r="DX51" s="731"/>
      <c r="DY51" s="731"/>
      <c r="DZ51" s="731"/>
      <c r="EA51" s="731"/>
      <c r="EB51" s="731"/>
      <c r="EC51" s="732"/>
      <c r="ED51" s="26">
        <v>141</v>
      </c>
      <c r="EE51" s="720">
        <f>TotEquip!B133</f>
        <v>0</v>
      </c>
      <c r="EF51" s="721"/>
      <c r="EG51" s="721"/>
      <c r="EH51" s="721"/>
      <c r="EI51" s="721"/>
      <c r="EJ51" s="721"/>
      <c r="EK51" s="722"/>
      <c r="EL51" s="729">
        <f>TotEquip!C133</f>
        <v>0</v>
      </c>
      <c r="EM51" s="730"/>
      <c r="EN51" s="729">
        <f>TotEquip!D133</f>
        <v>0</v>
      </c>
      <c r="EO51" s="730"/>
      <c r="EP51" s="729">
        <f>TotEquip!E133</f>
        <v>0</v>
      </c>
      <c r="EQ51" s="731"/>
      <c r="ER51" s="731"/>
      <c r="ES51" s="731"/>
      <c r="ET51" s="731"/>
      <c r="EU51" s="731"/>
      <c r="EV51" s="732"/>
    </row>
    <row r="52" spans="1:152" ht="13.95" customHeight="1" x14ac:dyDescent="0.25">
      <c r="A52" s="26">
        <v>46</v>
      </c>
      <c r="B52" s="720">
        <f>TotPay!C49</f>
        <v>0</v>
      </c>
      <c r="C52" s="721"/>
      <c r="D52" s="721"/>
      <c r="E52" s="721"/>
      <c r="F52" s="721"/>
      <c r="G52" s="722"/>
      <c r="H52" s="28">
        <f>IF(TotPay!A49=1,"Y",0)</f>
        <v>0</v>
      </c>
      <c r="I52" s="637">
        <f>TotPay!D49</f>
        <v>0</v>
      </c>
      <c r="J52" s="638"/>
      <c r="K52" s="128">
        <f>IF(TotPay!E49&gt;0.9,"Y",0)</f>
        <v>0</v>
      </c>
      <c r="L52" s="59">
        <f>TotPay!G49</f>
        <v>0</v>
      </c>
      <c r="M52" s="28">
        <f>IF(TotPay!H49&gt;0,"Y",0)</f>
        <v>0</v>
      </c>
      <c r="N52" s="639">
        <f>TotPay!I49</f>
        <v>0</v>
      </c>
      <c r="O52" s="640"/>
      <c r="P52" s="640">
        <f>TotPay!J49</f>
        <v>0</v>
      </c>
      <c r="Q52" s="640"/>
      <c r="R52" s="641">
        <f>TotPay!K49</f>
        <v>0</v>
      </c>
      <c r="S52" s="642"/>
      <c r="T52" s="26">
        <v>94</v>
      </c>
      <c r="U52" s="720">
        <f>TotPay!C97</f>
        <v>0</v>
      </c>
      <c r="V52" s="721"/>
      <c r="W52" s="721"/>
      <c r="X52" s="721"/>
      <c r="Y52" s="721"/>
      <c r="Z52" s="722"/>
      <c r="AA52" s="28">
        <f>IF(TotPay!A97=1,"Y",0)</f>
        <v>0</v>
      </c>
      <c r="AB52" s="637">
        <f>TotPay!D97</f>
        <v>0</v>
      </c>
      <c r="AC52" s="638"/>
      <c r="AD52" s="94">
        <f>IF(TotPay!E97&gt;0.9,"Y",0)</f>
        <v>0</v>
      </c>
      <c r="AE52" s="59">
        <f>TotPay!G97</f>
        <v>0</v>
      </c>
      <c r="AF52" s="28">
        <f>IF(TotPay!H97&gt;0,"Y",0)</f>
        <v>0</v>
      </c>
      <c r="AG52" s="639">
        <f>TotPay!I97</f>
        <v>0</v>
      </c>
      <c r="AH52" s="640"/>
      <c r="AI52" s="640">
        <f>TotPay!J97</f>
        <v>0</v>
      </c>
      <c r="AJ52" s="640"/>
      <c r="AK52" s="641">
        <f>TotPay!K97</f>
        <v>0</v>
      </c>
      <c r="AL52" s="642"/>
      <c r="AM52" s="26">
        <v>142</v>
      </c>
      <c r="AN52" s="720">
        <f>TotPay!C145</f>
        <v>0</v>
      </c>
      <c r="AO52" s="721"/>
      <c r="AP52" s="721"/>
      <c r="AQ52" s="721"/>
      <c r="AR52" s="721"/>
      <c r="AS52" s="722"/>
      <c r="AT52" s="28">
        <f>IF(TotPay!A145=1,"Y",0)</f>
        <v>0</v>
      </c>
      <c r="AU52" s="637">
        <f>TotPay!D145</f>
        <v>0</v>
      </c>
      <c r="AV52" s="638"/>
      <c r="AW52" s="94">
        <f>IF(TotPay!E145&gt;0.9,"Y",0)</f>
        <v>0</v>
      </c>
      <c r="AX52" s="59">
        <f>TotPay!G145</f>
        <v>0</v>
      </c>
      <c r="AY52" s="28">
        <f>IF(TotPay!H145&gt;0,"Y",0)</f>
        <v>0</v>
      </c>
      <c r="AZ52" s="639">
        <f>TotPay!I145</f>
        <v>0</v>
      </c>
      <c r="BA52" s="640"/>
      <c r="BB52" s="640">
        <f>TotPay!J145</f>
        <v>0</v>
      </c>
      <c r="BC52" s="640"/>
      <c r="BD52" s="641">
        <f>TotPay!K145</f>
        <v>0</v>
      </c>
      <c r="BE52" s="642"/>
      <c r="BF52" s="26">
        <v>190</v>
      </c>
      <c r="BG52" s="635">
        <f>TotPay!C193</f>
        <v>0</v>
      </c>
      <c r="BH52" s="636"/>
      <c r="BI52" s="636"/>
      <c r="BJ52" s="636"/>
      <c r="BK52" s="636"/>
      <c r="BL52" s="636"/>
      <c r="BM52" s="28">
        <f>IF(TotPay!A193=1,"Y",0)</f>
        <v>0</v>
      </c>
      <c r="BN52" s="637">
        <f>TotPay!D193</f>
        <v>0</v>
      </c>
      <c r="BO52" s="638"/>
      <c r="BP52" s="94">
        <f>IF(TotPay!E193&gt;0.9,"Y",0)</f>
        <v>0</v>
      </c>
      <c r="BQ52" s="59">
        <f>TotPay!G193</f>
        <v>0</v>
      </c>
      <c r="BR52" s="28">
        <f>IF(TotPay!H193&gt;0,"Y",0)</f>
        <v>0</v>
      </c>
      <c r="BS52" s="639">
        <f>TotPay!I193</f>
        <v>0</v>
      </c>
      <c r="BT52" s="640"/>
      <c r="BU52" s="640">
        <f>TotPay!J193</f>
        <v>0</v>
      </c>
      <c r="BV52" s="640"/>
      <c r="BW52" s="641">
        <f>TotPay!K193</f>
        <v>0</v>
      </c>
      <c r="BX52" s="642"/>
      <c r="BY52" s="26">
        <v>10</v>
      </c>
      <c r="BZ52" s="757" t="str">
        <f>IFERROR(VLOOKUP(BY52,TotTicket!$O$4:$X$73,2,FALSE),"")</f>
        <v/>
      </c>
      <c r="CA52" s="758"/>
      <c r="CB52" s="758"/>
      <c r="CC52" s="758"/>
      <c r="CD52" s="758"/>
      <c r="CE52" s="758"/>
      <c r="CF52" s="759"/>
      <c r="CG52" s="754" t="str">
        <f>IFERROR(VLOOKUP(BY52,TotTicket!$O$4:$X$73,3,FALSE),"")</f>
        <v/>
      </c>
      <c r="CH52" s="755"/>
      <c r="CI52" s="755"/>
      <c r="CJ52" s="760"/>
      <c r="CK52" s="754" t="str">
        <f>IFERROR(VLOOKUP(BY52,TotTicket!$O$4:$X$73,4,FALSE),"")</f>
        <v/>
      </c>
      <c r="CL52" s="755"/>
      <c r="CM52" s="760"/>
      <c r="CN52" s="754" t="str">
        <f>IFERROR(VLOOKUP(BY52,TotTicket!$O$4:$X$73,6,FALSE),"")</f>
        <v/>
      </c>
      <c r="CO52" s="755"/>
      <c r="CP52" s="755"/>
      <c r="CQ52" s="756"/>
      <c r="CR52" s="26">
        <v>46</v>
      </c>
      <c r="CS52" s="720">
        <f>TotEquip!B38</f>
        <v>0</v>
      </c>
      <c r="CT52" s="721"/>
      <c r="CU52" s="721"/>
      <c r="CV52" s="721"/>
      <c r="CW52" s="721"/>
      <c r="CX52" s="721"/>
      <c r="CY52" s="722"/>
      <c r="CZ52" s="729">
        <f>TotEquip!C38</f>
        <v>0</v>
      </c>
      <c r="DA52" s="730"/>
      <c r="DB52" s="729">
        <f>TotEquip!D38</f>
        <v>0</v>
      </c>
      <c r="DC52" s="730"/>
      <c r="DD52" s="729">
        <f>TotEquip!E38</f>
        <v>0</v>
      </c>
      <c r="DE52" s="731"/>
      <c r="DF52" s="731"/>
      <c r="DG52" s="731"/>
      <c r="DH52" s="731"/>
      <c r="DI52" s="731"/>
      <c r="DJ52" s="732"/>
      <c r="DK52" s="26">
        <v>94</v>
      </c>
      <c r="DL52" s="720">
        <f>TotEquip!B86</f>
        <v>0</v>
      </c>
      <c r="DM52" s="721"/>
      <c r="DN52" s="721"/>
      <c r="DO52" s="721"/>
      <c r="DP52" s="721"/>
      <c r="DQ52" s="721"/>
      <c r="DR52" s="722"/>
      <c r="DS52" s="729">
        <f>TotEquip!C86</f>
        <v>0</v>
      </c>
      <c r="DT52" s="730"/>
      <c r="DU52" s="729">
        <f>TotEquip!D86</f>
        <v>0</v>
      </c>
      <c r="DV52" s="730"/>
      <c r="DW52" s="729">
        <f>TotEquip!E86</f>
        <v>0</v>
      </c>
      <c r="DX52" s="731"/>
      <c r="DY52" s="731"/>
      <c r="DZ52" s="731"/>
      <c r="EA52" s="731"/>
      <c r="EB52" s="731"/>
      <c r="EC52" s="732"/>
      <c r="ED52" s="26">
        <v>142</v>
      </c>
      <c r="EE52" s="720">
        <f>TotEquip!B134</f>
        <v>0</v>
      </c>
      <c r="EF52" s="721"/>
      <c r="EG52" s="721"/>
      <c r="EH52" s="721"/>
      <c r="EI52" s="721"/>
      <c r="EJ52" s="721"/>
      <c r="EK52" s="722"/>
      <c r="EL52" s="729">
        <f>TotEquip!C134</f>
        <v>0</v>
      </c>
      <c r="EM52" s="730"/>
      <c r="EN52" s="729">
        <f>TotEquip!D134</f>
        <v>0</v>
      </c>
      <c r="EO52" s="730"/>
      <c r="EP52" s="729">
        <f>TotEquip!E134</f>
        <v>0</v>
      </c>
      <c r="EQ52" s="731"/>
      <c r="ER52" s="731"/>
      <c r="ES52" s="731"/>
      <c r="ET52" s="731"/>
      <c r="EU52" s="731"/>
      <c r="EV52" s="732"/>
    </row>
    <row r="53" spans="1:152" ht="13.95" customHeight="1" x14ac:dyDescent="0.25">
      <c r="A53" s="26">
        <v>47</v>
      </c>
      <c r="B53" s="720">
        <f>TotPay!C50</f>
        <v>0</v>
      </c>
      <c r="C53" s="721"/>
      <c r="D53" s="721"/>
      <c r="E53" s="721"/>
      <c r="F53" s="721"/>
      <c r="G53" s="722"/>
      <c r="H53" s="147">
        <f>IF(TotPay!A50=1,"Y",0)</f>
        <v>0</v>
      </c>
      <c r="I53" s="637">
        <f>TotPay!D50</f>
        <v>0</v>
      </c>
      <c r="J53" s="638"/>
      <c r="K53" s="128">
        <f>IF(TotPay!E50&gt;0.9,"Y",0)</f>
        <v>0</v>
      </c>
      <c r="L53" s="59">
        <f>TotPay!G50</f>
        <v>0</v>
      </c>
      <c r="M53" s="28">
        <f>IF(TotPay!H50&gt;0,"Y",0)</f>
        <v>0</v>
      </c>
      <c r="N53" s="639">
        <f>TotPay!I50</f>
        <v>0</v>
      </c>
      <c r="O53" s="640"/>
      <c r="P53" s="640">
        <f>TotPay!J50</f>
        <v>0</v>
      </c>
      <c r="Q53" s="640"/>
      <c r="R53" s="641">
        <f>TotPay!K50</f>
        <v>0</v>
      </c>
      <c r="S53" s="642"/>
      <c r="T53" s="26">
        <v>95</v>
      </c>
      <c r="U53" s="720">
        <f>TotPay!C98</f>
        <v>0</v>
      </c>
      <c r="V53" s="721"/>
      <c r="W53" s="721"/>
      <c r="X53" s="721"/>
      <c r="Y53" s="721"/>
      <c r="Z53" s="722"/>
      <c r="AA53" s="28">
        <f>IF(TotPay!A98=1,"Y",0)</f>
        <v>0</v>
      </c>
      <c r="AB53" s="637">
        <f>TotPay!D98</f>
        <v>0</v>
      </c>
      <c r="AC53" s="638"/>
      <c r="AD53" s="94">
        <f>IF(TotPay!E98&gt;0.9,"Y",0)</f>
        <v>0</v>
      </c>
      <c r="AE53" s="59">
        <f>TotPay!G98</f>
        <v>0</v>
      </c>
      <c r="AF53" s="28">
        <f>IF(TotPay!H98&gt;0,"Y",0)</f>
        <v>0</v>
      </c>
      <c r="AG53" s="639">
        <f>TotPay!I98</f>
        <v>0</v>
      </c>
      <c r="AH53" s="640"/>
      <c r="AI53" s="640">
        <f>TotPay!J98</f>
        <v>0</v>
      </c>
      <c r="AJ53" s="640"/>
      <c r="AK53" s="641">
        <f>TotPay!K98</f>
        <v>0</v>
      </c>
      <c r="AL53" s="642"/>
      <c r="AM53" s="26">
        <v>143</v>
      </c>
      <c r="AN53" s="720">
        <f>TotPay!C146</f>
        <v>0</v>
      </c>
      <c r="AO53" s="721"/>
      <c r="AP53" s="721"/>
      <c r="AQ53" s="721"/>
      <c r="AR53" s="721"/>
      <c r="AS53" s="722"/>
      <c r="AT53" s="28">
        <f>IF(TotPay!A146=1,"Y",0)</f>
        <v>0</v>
      </c>
      <c r="AU53" s="637">
        <f>TotPay!D146</f>
        <v>0</v>
      </c>
      <c r="AV53" s="638"/>
      <c r="AW53" s="94">
        <f>IF(TotPay!E146&gt;0.9,"Y",0)</f>
        <v>0</v>
      </c>
      <c r="AX53" s="59">
        <f>TotPay!G146</f>
        <v>0</v>
      </c>
      <c r="AY53" s="28">
        <f>IF(TotPay!H146&gt;0,"Y",0)</f>
        <v>0</v>
      </c>
      <c r="AZ53" s="639">
        <f>TotPay!I146</f>
        <v>0</v>
      </c>
      <c r="BA53" s="640"/>
      <c r="BB53" s="640">
        <f>TotPay!J146</f>
        <v>0</v>
      </c>
      <c r="BC53" s="640"/>
      <c r="BD53" s="641">
        <f>TotPay!K146</f>
        <v>0</v>
      </c>
      <c r="BE53" s="642"/>
      <c r="BF53" s="26">
        <v>191</v>
      </c>
      <c r="BG53" s="635">
        <f>TotPay!C194</f>
        <v>0</v>
      </c>
      <c r="BH53" s="636"/>
      <c r="BI53" s="636"/>
      <c r="BJ53" s="636"/>
      <c r="BK53" s="636"/>
      <c r="BL53" s="636"/>
      <c r="BM53" s="28">
        <f>IF(TotPay!A194=1,"Y",0)</f>
        <v>0</v>
      </c>
      <c r="BN53" s="637">
        <f>TotPay!D194</f>
        <v>0</v>
      </c>
      <c r="BO53" s="638"/>
      <c r="BP53" s="94">
        <f>IF(TotPay!E194&gt;0.9,"Y",0)</f>
        <v>0</v>
      </c>
      <c r="BQ53" s="59">
        <f>TotPay!G194</f>
        <v>0</v>
      </c>
      <c r="BR53" s="28">
        <f>IF(TotPay!H194&gt;0,"Y",0)</f>
        <v>0</v>
      </c>
      <c r="BS53" s="639">
        <f>TotPay!I194</f>
        <v>0</v>
      </c>
      <c r="BT53" s="640"/>
      <c r="BU53" s="640">
        <f>TotPay!J194</f>
        <v>0</v>
      </c>
      <c r="BV53" s="640"/>
      <c r="BW53" s="641">
        <f>TotPay!K194</f>
        <v>0</v>
      </c>
      <c r="BX53" s="642"/>
      <c r="BY53" s="26">
        <v>11</v>
      </c>
      <c r="BZ53" s="757" t="str">
        <f>IFERROR(VLOOKUP(BY53,TotTicket!$O$4:$X$73,2,FALSE),"")</f>
        <v/>
      </c>
      <c r="CA53" s="758"/>
      <c r="CB53" s="758"/>
      <c r="CC53" s="758"/>
      <c r="CD53" s="758"/>
      <c r="CE53" s="758"/>
      <c r="CF53" s="759"/>
      <c r="CG53" s="754" t="str">
        <f>IFERROR(VLOOKUP(BY53,TotTicket!$O$4:$X$73,3,FALSE),"")</f>
        <v/>
      </c>
      <c r="CH53" s="755"/>
      <c r="CI53" s="755"/>
      <c r="CJ53" s="760"/>
      <c r="CK53" s="754" t="str">
        <f>IFERROR(VLOOKUP(BY53,TotTicket!$O$4:$X$73,4,FALSE),"")</f>
        <v/>
      </c>
      <c r="CL53" s="755"/>
      <c r="CM53" s="760"/>
      <c r="CN53" s="754" t="str">
        <f>IFERROR(VLOOKUP(BY53,TotTicket!$O$4:$X$73,6,FALSE),"")</f>
        <v/>
      </c>
      <c r="CO53" s="755"/>
      <c r="CP53" s="755"/>
      <c r="CQ53" s="756"/>
      <c r="CR53" s="26">
        <v>47</v>
      </c>
      <c r="CS53" s="720">
        <f>TotEquip!B39</f>
        <v>0</v>
      </c>
      <c r="CT53" s="721"/>
      <c r="CU53" s="721"/>
      <c r="CV53" s="721"/>
      <c r="CW53" s="721"/>
      <c r="CX53" s="721"/>
      <c r="CY53" s="722"/>
      <c r="CZ53" s="729">
        <f>TotEquip!C39</f>
        <v>0</v>
      </c>
      <c r="DA53" s="730"/>
      <c r="DB53" s="729">
        <f>TotEquip!D39</f>
        <v>0</v>
      </c>
      <c r="DC53" s="730"/>
      <c r="DD53" s="729">
        <f>TotEquip!E39</f>
        <v>0</v>
      </c>
      <c r="DE53" s="731"/>
      <c r="DF53" s="731"/>
      <c r="DG53" s="731"/>
      <c r="DH53" s="731"/>
      <c r="DI53" s="731"/>
      <c r="DJ53" s="732"/>
      <c r="DK53" s="26">
        <v>95</v>
      </c>
      <c r="DL53" s="720">
        <f>TotEquip!B87</f>
        <v>0</v>
      </c>
      <c r="DM53" s="721"/>
      <c r="DN53" s="721"/>
      <c r="DO53" s="721"/>
      <c r="DP53" s="721"/>
      <c r="DQ53" s="721"/>
      <c r="DR53" s="722"/>
      <c r="DS53" s="729">
        <f>TotEquip!C87</f>
        <v>0</v>
      </c>
      <c r="DT53" s="730"/>
      <c r="DU53" s="729">
        <f>TotEquip!D87</f>
        <v>0</v>
      </c>
      <c r="DV53" s="730"/>
      <c r="DW53" s="729">
        <f>TotEquip!E87</f>
        <v>0</v>
      </c>
      <c r="DX53" s="731"/>
      <c r="DY53" s="731"/>
      <c r="DZ53" s="731"/>
      <c r="EA53" s="731"/>
      <c r="EB53" s="731"/>
      <c r="EC53" s="732"/>
      <c r="ED53" s="26">
        <v>143</v>
      </c>
      <c r="EE53" s="720">
        <f>TotEquip!B135</f>
        <v>0</v>
      </c>
      <c r="EF53" s="721"/>
      <c r="EG53" s="721"/>
      <c r="EH53" s="721"/>
      <c r="EI53" s="721"/>
      <c r="EJ53" s="721"/>
      <c r="EK53" s="722"/>
      <c r="EL53" s="729">
        <f>TotEquip!C135</f>
        <v>0</v>
      </c>
      <c r="EM53" s="730"/>
      <c r="EN53" s="729">
        <f>TotEquip!D135</f>
        <v>0</v>
      </c>
      <c r="EO53" s="730"/>
      <c r="EP53" s="729">
        <f>TotEquip!E135</f>
        <v>0</v>
      </c>
      <c r="EQ53" s="731"/>
      <c r="ER53" s="731"/>
      <c r="ES53" s="731"/>
      <c r="ET53" s="731"/>
      <c r="EU53" s="731"/>
      <c r="EV53" s="732"/>
    </row>
    <row r="54" spans="1:152" ht="13.95" customHeight="1" x14ac:dyDescent="0.25">
      <c r="A54" s="26">
        <v>48</v>
      </c>
      <c r="B54" s="726">
        <f>TotPay!C51</f>
        <v>0</v>
      </c>
      <c r="C54" s="727"/>
      <c r="D54" s="727"/>
      <c r="E54" s="727"/>
      <c r="F54" s="727"/>
      <c r="G54" s="728"/>
      <c r="H54" s="56">
        <f>IF(TotPay!A51=1,"Y",0)</f>
        <v>0</v>
      </c>
      <c r="I54" s="629">
        <f>TotPay!D51</f>
        <v>0</v>
      </c>
      <c r="J54" s="630"/>
      <c r="K54" s="148">
        <f>IF(TotPay!E51&gt;0.9,"Y",0)</f>
        <v>0</v>
      </c>
      <c r="L54" s="61">
        <f>TotPay!G51</f>
        <v>0</v>
      </c>
      <c r="M54" s="56">
        <f>IF(TotPay!H51&gt;0,"Y",0)</f>
        <v>0</v>
      </c>
      <c r="N54" s="631">
        <f>TotPay!I51</f>
        <v>0</v>
      </c>
      <c r="O54" s="632"/>
      <c r="P54" s="632">
        <f>TotPay!J51</f>
        <v>0</v>
      </c>
      <c r="Q54" s="632"/>
      <c r="R54" s="633">
        <f>TotPay!K51</f>
        <v>0</v>
      </c>
      <c r="S54" s="634"/>
      <c r="T54" s="149">
        <v>96</v>
      </c>
      <c r="U54" s="726">
        <f>TotPay!C99</f>
        <v>0</v>
      </c>
      <c r="V54" s="727"/>
      <c r="W54" s="727"/>
      <c r="X54" s="727"/>
      <c r="Y54" s="727"/>
      <c r="Z54" s="728"/>
      <c r="AA54" s="56">
        <f>IF(TotPay!A99=1,"Y",0)</f>
        <v>0</v>
      </c>
      <c r="AB54" s="629">
        <f>TotPay!D99</f>
        <v>0</v>
      </c>
      <c r="AC54" s="630"/>
      <c r="AD54" s="146">
        <f>IF(TotPay!E99&gt;0.9,"Y",0)</f>
        <v>0</v>
      </c>
      <c r="AE54" s="61">
        <f>TotPay!G99</f>
        <v>0</v>
      </c>
      <c r="AF54" s="56">
        <f>IF(TotPay!H99&gt;0,"Y",0)</f>
        <v>0</v>
      </c>
      <c r="AG54" s="631">
        <f>TotPay!I99</f>
        <v>0</v>
      </c>
      <c r="AH54" s="632"/>
      <c r="AI54" s="632">
        <f>TotPay!J99</f>
        <v>0</v>
      </c>
      <c r="AJ54" s="632"/>
      <c r="AK54" s="633">
        <f>TotPay!K99</f>
        <v>0</v>
      </c>
      <c r="AL54" s="634"/>
      <c r="AM54" s="149">
        <v>144</v>
      </c>
      <c r="AN54" s="726">
        <f>TotPay!C147</f>
        <v>0</v>
      </c>
      <c r="AO54" s="727"/>
      <c r="AP54" s="727"/>
      <c r="AQ54" s="727"/>
      <c r="AR54" s="727"/>
      <c r="AS54" s="728"/>
      <c r="AT54" s="56">
        <f>IF(TotPay!A147=1,"Y",0)</f>
        <v>0</v>
      </c>
      <c r="AU54" s="629">
        <f>TotPay!D147</f>
        <v>0</v>
      </c>
      <c r="AV54" s="630"/>
      <c r="AW54" s="146">
        <f>IF(TotPay!E147&gt;0.9,"Y",0)</f>
        <v>0</v>
      </c>
      <c r="AX54" s="61">
        <f>TotPay!G147</f>
        <v>0</v>
      </c>
      <c r="AY54" s="56">
        <f>IF(TotPay!H147&gt;0,"Y",0)</f>
        <v>0</v>
      </c>
      <c r="AZ54" s="631">
        <f>TotPay!I147</f>
        <v>0</v>
      </c>
      <c r="BA54" s="632"/>
      <c r="BB54" s="632">
        <f>TotPay!J147</f>
        <v>0</v>
      </c>
      <c r="BC54" s="632"/>
      <c r="BD54" s="633">
        <f>TotPay!K147</f>
        <v>0</v>
      </c>
      <c r="BE54" s="634"/>
      <c r="BF54" s="149">
        <v>192</v>
      </c>
      <c r="BG54" s="693">
        <f>TotPay!C195</f>
        <v>0</v>
      </c>
      <c r="BH54" s="694"/>
      <c r="BI54" s="694"/>
      <c r="BJ54" s="694"/>
      <c r="BK54" s="694"/>
      <c r="BL54" s="694"/>
      <c r="BM54" s="56">
        <f>IF(TotPay!A195=1,"Y",0)</f>
        <v>0</v>
      </c>
      <c r="BN54" s="629">
        <f>TotPay!D195</f>
        <v>0</v>
      </c>
      <c r="BO54" s="630"/>
      <c r="BP54" s="146">
        <f>IF(TotPay!E195&gt;0.9,"Y",0)</f>
        <v>0</v>
      </c>
      <c r="BQ54" s="61">
        <f>TotPay!G195</f>
        <v>0</v>
      </c>
      <c r="BR54" s="56">
        <f>IF(TotPay!H195&gt;0,"Y",0)</f>
        <v>0</v>
      </c>
      <c r="BS54" s="631">
        <f>TotPay!I195</f>
        <v>0</v>
      </c>
      <c r="BT54" s="632"/>
      <c r="BU54" s="632">
        <f>TotPay!J195</f>
        <v>0</v>
      </c>
      <c r="BV54" s="632"/>
      <c r="BW54" s="633">
        <f>TotPay!K195</f>
        <v>0</v>
      </c>
      <c r="BX54" s="634"/>
      <c r="BY54" s="26">
        <v>12</v>
      </c>
      <c r="BZ54" s="757" t="str">
        <f>IFERROR(VLOOKUP(BY54,TotTicket!$O$4:$X$73,2,FALSE),"")</f>
        <v/>
      </c>
      <c r="CA54" s="758"/>
      <c r="CB54" s="758"/>
      <c r="CC54" s="758"/>
      <c r="CD54" s="758"/>
      <c r="CE54" s="758"/>
      <c r="CF54" s="759"/>
      <c r="CG54" s="754" t="str">
        <f>IFERROR(VLOOKUP(BY54,TotTicket!$O$4:$X$73,3,FALSE),"")</f>
        <v/>
      </c>
      <c r="CH54" s="755"/>
      <c r="CI54" s="755"/>
      <c r="CJ54" s="760"/>
      <c r="CK54" s="754" t="str">
        <f>IFERROR(VLOOKUP(BY54,TotTicket!$O$4:$X$73,4,FALSE),"")</f>
        <v/>
      </c>
      <c r="CL54" s="755"/>
      <c r="CM54" s="760"/>
      <c r="CN54" s="754" t="str">
        <f>IFERROR(VLOOKUP(BY54,TotTicket!$O$4:$X$73,6,FALSE),"")</f>
        <v/>
      </c>
      <c r="CO54" s="755"/>
      <c r="CP54" s="755"/>
      <c r="CQ54" s="756"/>
      <c r="CR54" s="26">
        <v>48</v>
      </c>
      <c r="CS54" s="726">
        <f>TotEquip!B40</f>
        <v>0</v>
      </c>
      <c r="CT54" s="727"/>
      <c r="CU54" s="727"/>
      <c r="CV54" s="727"/>
      <c r="CW54" s="727"/>
      <c r="CX54" s="727"/>
      <c r="CY54" s="728"/>
      <c r="CZ54" s="761">
        <f>TotEquip!C40</f>
        <v>0</v>
      </c>
      <c r="DA54" s="762"/>
      <c r="DB54" s="761">
        <f>TotEquip!D40</f>
        <v>0</v>
      </c>
      <c r="DC54" s="762"/>
      <c r="DD54" s="761">
        <f>TotEquip!E40</f>
        <v>0</v>
      </c>
      <c r="DE54" s="763"/>
      <c r="DF54" s="763"/>
      <c r="DG54" s="763"/>
      <c r="DH54" s="763"/>
      <c r="DI54" s="763"/>
      <c r="DJ54" s="764"/>
      <c r="DK54" s="26">
        <v>96</v>
      </c>
      <c r="DL54" s="726">
        <f>TotEquip!B88</f>
        <v>0</v>
      </c>
      <c r="DM54" s="727"/>
      <c r="DN54" s="727"/>
      <c r="DO54" s="727"/>
      <c r="DP54" s="727"/>
      <c r="DQ54" s="727"/>
      <c r="DR54" s="728"/>
      <c r="DS54" s="761">
        <f>TotEquip!C88</f>
        <v>0</v>
      </c>
      <c r="DT54" s="762"/>
      <c r="DU54" s="761">
        <f>TotEquip!D88</f>
        <v>0</v>
      </c>
      <c r="DV54" s="762"/>
      <c r="DW54" s="761">
        <f>TotEquip!E88</f>
        <v>0</v>
      </c>
      <c r="DX54" s="763"/>
      <c r="DY54" s="763"/>
      <c r="DZ54" s="763"/>
      <c r="EA54" s="763"/>
      <c r="EB54" s="763"/>
      <c r="EC54" s="764"/>
      <c r="ED54" s="26">
        <v>144</v>
      </c>
      <c r="EE54" s="726">
        <f>TotEquip!B136</f>
        <v>0</v>
      </c>
      <c r="EF54" s="727"/>
      <c r="EG54" s="727"/>
      <c r="EH54" s="727"/>
      <c r="EI54" s="727"/>
      <c r="EJ54" s="727"/>
      <c r="EK54" s="728"/>
      <c r="EL54" s="761">
        <f>TotEquip!C136</f>
        <v>0</v>
      </c>
      <c r="EM54" s="762"/>
      <c r="EN54" s="761">
        <f>TotEquip!D136</f>
        <v>0</v>
      </c>
      <c r="EO54" s="762"/>
      <c r="EP54" s="761">
        <f>TotEquip!E136</f>
        <v>0</v>
      </c>
      <c r="EQ54" s="763"/>
      <c r="ER54" s="763"/>
      <c r="ES54" s="763"/>
      <c r="ET54" s="763"/>
      <c r="EU54" s="763"/>
      <c r="EV54" s="764"/>
    </row>
    <row r="55" spans="1:152" ht="14.4" x14ac:dyDescent="0.3"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</row>
  </sheetData>
  <customSheetViews>
    <customSheetView guid="{13CDDA1B-B6D5-4B20-8ED4-C5B08BD56F15}" scale="85">
      <selection activeCell="K20" sqref="K20"/>
      <pageMargins left="0.23622047244094491" right="0.23622047244094491" top="0.32" bottom="0.31" header="0.31496062992125984" footer="0.31496062992125984"/>
      <pageSetup orientation="portrait" r:id="rId1"/>
    </customSheetView>
    <customSheetView guid="{1730657D-68EA-4FD6-B86E-724801FE28AB}" scale="85">
      <selection activeCell="K20" sqref="K20"/>
      <pageMargins left="0.23622047244094491" right="0.23622047244094491" top="0.32" bottom="0.31" header="0.31496062992125984" footer="0.31496062992125984"/>
      <pageSetup orientation="portrait" r:id="rId2"/>
    </customSheetView>
    <customSheetView guid="{5162BC38-7CEF-4A9E-8DAF-840F2B5B3A33}" scale="85">
      <selection activeCell="K20" sqref="K20"/>
      <pageMargins left="0.23622047244094491" right="0.23622047244094491" top="0.32" bottom="0.31" header="0.31496062992125984" footer="0.31496062992125984"/>
      <pageSetup orientation="portrait" r:id="rId3"/>
    </customSheetView>
    <customSheetView guid="{31C5649A-4D6F-4C8B-8F25-09FC9E65613E}" scale="85">
      <selection activeCell="K20" sqref="K20"/>
      <pageMargins left="0.23622047244094491" right="0.23622047244094491" top="0.32" bottom="0.31" header="0.31496062992125984" footer="0.31496062992125984"/>
      <pageSetup orientation="portrait" r:id="rId4"/>
    </customSheetView>
  </customSheetViews>
  <mergeCells count="1853">
    <mergeCell ref="EN54:EO54"/>
    <mergeCell ref="EP54:EV54"/>
    <mergeCell ref="DL53:DR53"/>
    <mergeCell ref="DS53:DT53"/>
    <mergeCell ref="DU53:DV53"/>
    <mergeCell ref="DW53:EC53"/>
    <mergeCell ref="DL54:DR54"/>
    <mergeCell ref="DS54:DT54"/>
    <mergeCell ref="DU54:DV54"/>
    <mergeCell ref="DW54:EC54"/>
    <mergeCell ref="EE7:EK7"/>
    <mergeCell ref="EL7:EM7"/>
    <mergeCell ref="EN7:EO7"/>
    <mergeCell ref="EP7:EV7"/>
    <mergeCell ref="EE50:EK50"/>
    <mergeCell ref="EL50:EM50"/>
    <mergeCell ref="EN50:EO50"/>
    <mergeCell ref="EP50:EV50"/>
    <mergeCell ref="EE44:EK44"/>
    <mergeCell ref="EL44:EM44"/>
    <mergeCell ref="EE51:EK51"/>
    <mergeCell ref="EL51:EM51"/>
    <mergeCell ref="EN51:EO51"/>
    <mergeCell ref="EP51:EV51"/>
    <mergeCell ref="EE52:EK52"/>
    <mergeCell ref="EL52:EM52"/>
    <mergeCell ref="EN52:EO52"/>
    <mergeCell ref="EP52:EV52"/>
    <mergeCell ref="EE53:EK53"/>
    <mergeCell ref="EL53:EM53"/>
    <mergeCell ref="EN53:EO53"/>
    <mergeCell ref="EP53:EV53"/>
    <mergeCell ref="EE54:EK54"/>
    <mergeCell ref="EL54:EM54"/>
    <mergeCell ref="DS8:DT8"/>
    <mergeCell ref="EN43:EO43"/>
    <mergeCell ref="EP43:EV43"/>
    <mergeCell ref="DU50:DV50"/>
    <mergeCell ref="DW50:EC50"/>
    <mergeCell ref="DL51:DR51"/>
    <mergeCell ref="DS51:DT51"/>
    <mergeCell ref="DU51:DV51"/>
    <mergeCell ref="DW51:EC51"/>
    <mergeCell ref="DL52:DR52"/>
    <mergeCell ref="DS52:DT52"/>
    <mergeCell ref="DU52:DV52"/>
    <mergeCell ref="DW52:EC52"/>
    <mergeCell ref="DL45:DR45"/>
    <mergeCell ref="DS45:DT45"/>
    <mergeCell ref="DU45:DV45"/>
    <mergeCell ref="DW45:EC45"/>
    <mergeCell ref="DL50:DR50"/>
    <mergeCell ref="DS50:DT50"/>
    <mergeCell ref="DL42:DR42"/>
    <mergeCell ref="DS42:DT42"/>
    <mergeCell ref="DU42:DV42"/>
    <mergeCell ref="DW42:EC42"/>
    <mergeCell ref="DL43:DR43"/>
    <mergeCell ref="DS43:DT43"/>
    <mergeCell ref="DU43:DV43"/>
    <mergeCell ref="DW43:EC43"/>
    <mergeCell ref="EE45:EK45"/>
    <mergeCell ref="EL45:EM45"/>
    <mergeCell ref="EN45:EO45"/>
    <mergeCell ref="DL1:DQ2"/>
    <mergeCell ref="DR1:EM2"/>
    <mergeCell ref="DL5:DP5"/>
    <mergeCell ref="DQ5:DR5"/>
    <mergeCell ref="DS5:DT6"/>
    <mergeCell ref="DU5:DV6"/>
    <mergeCell ref="DW5:EC5"/>
    <mergeCell ref="DL6:DR6"/>
    <mergeCell ref="DW6:EC6"/>
    <mergeCell ref="EE48:EK48"/>
    <mergeCell ref="EL48:EM48"/>
    <mergeCell ref="EN48:EO48"/>
    <mergeCell ref="EP48:EV48"/>
    <mergeCell ref="EE49:EK49"/>
    <mergeCell ref="EL49:EM49"/>
    <mergeCell ref="EN49:EO49"/>
    <mergeCell ref="EP49:EV49"/>
    <mergeCell ref="EE46:EK46"/>
    <mergeCell ref="EL46:EM46"/>
    <mergeCell ref="EN46:EO46"/>
    <mergeCell ref="EP46:EV46"/>
    <mergeCell ref="EE47:EK47"/>
    <mergeCell ref="EL47:EM47"/>
    <mergeCell ref="EN47:EO47"/>
    <mergeCell ref="EP47:EV47"/>
    <mergeCell ref="EN44:EO44"/>
    <mergeCell ref="EP44:EV44"/>
    <mergeCell ref="DL7:DR7"/>
    <mergeCell ref="DS7:DT7"/>
    <mergeCell ref="DU7:DV7"/>
    <mergeCell ref="DW7:EC7"/>
    <mergeCell ref="DL8:DR8"/>
    <mergeCell ref="EP45:EV45"/>
    <mergeCell ref="EE42:EK42"/>
    <mergeCell ref="EL42:EM42"/>
    <mergeCell ref="EN42:EO42"/>
    <mergeCell ref="EP42:EV42"/>
    <mergeCell ref="EE43:EK43"/>
    <mergeCell ref="EL43:EM43"/>
    <mergeCell ref="EE40:EK40"/>
    <mergeCell ref="EL40:EM40"/>
    <mergeCell ref="EN40:EO40"/>
    <mergeCell ref="EP40:EV40"/>
    <mergeCell ref="EE41:EK41"/>
    <mergeCell ref="EL41:EM41"/>
    <mergeCell ref="EN41:EO41"/>
    <mergeCell ref="EP41:EV41"/>
    <mergeCell ref="EE38:EK38"/>
    <mergeCell ref="EL38:EM38"/>
    <mergeCell ref="EN38:EO38"/>
    <mergeCell ref="EP38:EV38"/>
    <mergeCell ref="EE39:EK39"/>
    <mergeCell ref="EL39:EM39"/>
    <mergeCell ref="EN39:EO39"/>
    <mergeCell ref="EP39:EV39"/>
    <mergeCell ref="EE36:EK36"/>
    <mergeCell ref="EL36:EM36"/>
    <mergeCell ref="EN36:EO36"/>
    <mergeCell ref="EP36:EV36"/>
    <mergeCell ref="EE37:EK37"/>
    <mergeCell ref="EL37:EM37"/>
    <mergeCell ref="EN37:EO37"/>
    <mergeCell ref="EP37:EV37"/>
    <mergeCell ref="EE34:EK34"/>
    <mergeCell ref="EL34:EM34"/>
    <mergeCell ref="EN34:EO34"/>
    <mergeCell ref="EP34:EV34"/>
    <mergeCell ref="EE35:EK35"/>
    <mergeCell ref="EL35:EM35"/>
    <mergeCell ref="EN35:EO35"/>
    <mergeCell ref="EP35:EV35"/>
    <mergeCell ref="EE32:EK32"/>
    <mergeCell ref="EL32:EM32"/>
    <mergeCell ref="EN32:EO32"/>
    <mergeCell ref="EP32:EV32"/>
    <mergeCell ref="EE33:EK33"/>
    <mergeCell ref="EL33:EM33"/>
    <mergeCell ref="EN33:EO33"/>
    <mergeCell ref="EP33:EV33"/>
    <mergeCell ref="EE30:EK30"/>
    <mergeCell ref="EL30:EM30"/>
    <mergeCell ref="EN30:EO30"/>
    <mergeCell ref="EP30:EV30"/>
    <mergeCell ref="EE31:EK31"/>
    <mergeCell ref="EL31:EM31"/>
    <mergeCell ref="EN31:EO31"/>
    <mergeCell ref="EP31:EV31"/>
    <mergeCell ref="EE28:EK28"/>
    <mergeCell ref="EL28:EM28"/>
    <mergeCell ref="EN28:EO28"/>
    <mergeCell ref="EP28:EV28"/>
    <mergeCell ref="EE29:EK29"/>
    <mergeCell ref="EL29:EM29"/>
    <mergeCell ref="EN29:EO29"/>
    <mergeCell ref="EP29:EV29"/>
    <mergeCell ref="EE26:EK26"/>
    <mergeCell ref="EL26:EM26"/>
    <mergeCell ref="EN26:EO26"/>
    <mergeCell ref="EP26:EV26"/>
    <mergeCell ref="EE27:EK27"/>
    <mergeCell ref="EL27:EM27"/>
    <mergeCell ref="EN27:EO27"/>
    <mergeCell ref="EP27:EV27"/>
    <mergeCell ref="EE24:EK24"/>
    <mergeCell ref="EL24:EM24"/>
    <mergeCell ref="EN24:EO24"/>
    <mergeCell ref="EP24:EV24"/>
    <mergeCell ref="EE25:EK25"/>
    <mergeCell ref="EL25:EM25"/>
    <mergeCell ref="EN25:EO25"/>
    <mergeCell ref="EP25:EV25"/>
    <mergeCell ref="EE22:EK22"/>
    <mergeCell ref="EL22:EM22"/>
    <mergeCell ref="EN22:EO22"/>
    <mergeCell ref="EP22:EV22"/>
    <mergeCell ref="EE23:EK23"/>
    <mergeCell ref="EL23:EM23"/>
    <mergeCell ref="EN23:EO23"/>
    <mergeCell ref="EP23:EV23"/>
    <mergeCell ref="EE10:EK10"/>
    <mergeCell ref="EL10:EM10"/>
    <mergeCell ref="EN10:EO10"/>
    <mergeCell ref="EP10:EV10"/>
    <mergeCell ref="EE11:EK11"/>
    <mergeCell ref="EL11:EM11"/>
    <mergeCell ref="EN11:EO11"/>
    <mergeCell ref="EP11:EV11"/>
    <mergeCell ref="EN20:EO20"/>
    <mergeCell ref="EP20:EV20"/>
    <mergeCell ref="EE21:EK21"/>
    <mergeCell ref="EL21:EM21"/>
    <mergeCell ref="EN21:EO21"/>
    <mergeCell ref="EP21:EV21"/>
    <mergeCell ref="EN18:EO18"/>
    <mergeCell ref="EP18:EV18"/>
    <mergeCell ref="EE19:EK19"/>
    <mergeCell ref="EL19:EM19"/>
    <mergeCell ref="EN19:EO19"/>
    <mergeCell ref="EP19:EV19"/>
    <mergeCell ref="EE16:EK16"/>
    <mergeCell ref="EL16:EM16"/>
    <mergeCell ref="EN16:EO16"/>
    <mergeCell ref="EP16:EV16"/>
    <mergeCell ref="EE17:EK17"/>
    <mergeCell ref="EL17:EM17"/>
    <mergeCell ref="EN17:EO17"/>
    <mergeCell ref="EP17:EV17"/>
    <mergeCell ref="EE14:EK14"/>
    <mergeCell ref="EL14:EM14"/>
    <mergeCell ref="EE20:EK20"/>
    <mergeCell ref="EL20:EM20"/>
    <mergeCell ref="EE18:EK18"/>
    <mergeCell ref="EL18:EM18"/>
    <mergeCell ref="EN14:EO14"/>
    <mergeCell ref="EP14:EV14"/>
    <mergeCell ref="EE15:EK15"/>
    <mergeCell ref="EL15:EM15"/>
    <mergeCell ref="EN15:EO15"/>
    <mergeCell ref="EP15:EV15"/>
    <mergeCell ref="EE12:EK12"/>
    <mergeCell ref="EL12:EM12"/>
    <mergeCell ref="EN12:EO12"/>
    <mergeCell ref="EP12:EV12"/>
    <mergeCell ref="EE13:EK13"/>
    <mergeCell ref="EL13:EM13"/>
    <mergeCell ref="EN13:EO13"/>
    <mergeCell ref="EP13:EV13"/>
    <mergeCell ref="DU48:DV48"/>
    <mergeCell ref="DW48:EC48"/>
    <mergeCell ref="DL49:DR49"/>
    <mergeCell ref="DS49:DT49"/>
    <mergeCell ref="DU49:DV49"/>
    <mergeCell ref="DW49:EC49"/>
    <mergeCell ref="DL48:DR48"/>
    <mergeCell ref="DS48:DT48"/>
    <mergeCell ref="DL46:DR46"/>
    <mergeCell ref="DS46:DT46"/>
    <mergeCell ref="DU46:DV46"/>
    <mergeCell ref="DW46:EC46"/>
    <mergeCell ref="DL47:DR47"/>
    <mergeCell ref="DS47:DT47"/>
    <mergeCell ref="DU47:DV47"/>
    <mergeCell ref="DW47:EC47"/>
    <mergeCell ref="DL44:DR44"/>
    <mergeCell ref="DS44:DT44"/>
    <mergeCell ref="DU44:DV44"/>
    <mergeCell ref="DW44:EC44"/>
    <mergeCell ref="DW31:EC31"/>
    <mergeCell ref="DL40:DR40"/>
    <mergeCell ref="DS40:DT40"/>
    <mergeCell ref="DU40:DV40"/>
    <mergeCell ref="EE8:EK8"/>
    <mergeCell ref="EL8:EM8"/>
    <mergeCell ref="EN8:EO8"/>
    <mergeCell ref="EP8:EV8"/>
    <mergeCell ref="EE9:EK9"/>
    <mergeCell ref="EL9:EM9"/>
    <mergeCell ref="EN9:EO9"/>
    <mergeCell ref="EP9:EV9"/>
    <mergeCell ref="EN1:EV2"/>
    <mergeCell ref="EQ3:EV4"/>
    <mergeCell ref="EE5:EI5"/>
    <mergeCell ref="EJ5:EK5"/>
    <mergeCell ref="EL5:EM6"/>
    <mergeCell ref="EN5:EO6"/>
    <mergeCell ref="EP5:EV5"/>
    <mergeCell ref="EE6:EK6"/>
    <mergeCell ref="EP6:EV6"/>
    <mergeCell ref="DW40:EC40"/>
    <mergeCell ref="DL41:DR41"/>
    <mergeCell ref="DS41:DT41"/>
    <mergeCell ref="DU41:DV41"/>
    <mergeCell ref="DW41:EC41"/>
    <mergeCell ref="DL38:DR38"/>
    <mergeCell ref="DS38:DT38"/>
    <mergeCell ref="DU38:DV38"/>
    <mergeCell ref="DW38:EC38"/>
    <mergeCell ref="DL39:DR39"/>
    <mergeCell ref="DS39:DT39"/>
    <mergeCell ref="DU39:DV39"/>
    <mergeCell ref="DW39:EC39"/>
    <mergeCell ref="DL36:DR36"/>
    <mergeCell ref="DS36:DT36"/>
    <mergeCell ref="DU36:DV36"/>
    <mergeCell ref="DW36:EC36"/>
    <mergeCell ref="DL37:DR37"/>
    <mergeCell ref="DS37:DT37"/>
    <mergeCell ref="DU37:DV37"/>
    <mergeCell ref="DW37:EC37"/>
    <mergeCell ref="DW27:EC27"/>
    <mergeCell ref="DL24:DR24"/>
    <mergeCell ref="DS24:DT24"/>
    <mergeCell ref="DU24:DV24"/>
    <mergeCell ref="DW24:EC24"/>
    <mergeCell ref="DL25:DR25"/>
    <mergeCell ref="DS25:DT25"/>
    <mergeCell ref="DU25:DV25"/>
    <mergeCell ref="DW25:EC25"/>
    <mergeCell ref="DL34:DR34"/>
    <mergeCell ref="DS34:DT34"/>
    <mergeCell ref="DU34:DV34"/>
    <mergeCell ref="DW34:EC34"/>
    <mergeCell ref="DL35:DR35"/>
    <mergeCell ref="DS35:DT35"/>
    <mergeCell ref="DU35:DV35"/>
    <mergeCell ref="DW35:EC35"/>
    <mergeCell ref="DL32:DR32"/>
    <mergeCell ref="DS32:DT32"/>
    <mergeCell ref="DU32:DV32"/>
    <mergeCell ref="DW32:EC32"/>
    <mergeCell ref="DL33:DR33"/>
    <mergeCell ref="DS33:DT33"/>
    <mergeCell ref="DU33:DV33"/>
    <mergeCell ref="DW33:EC33"/>
    <mergeCell ref="DL30:DR30"/>
    <mergeCell ref="DS30:DT30"/>
    <mergeCell ref="DU30:DV30"/>
    <mergeCell ref="DW30:EC30"/>
    <mergeCell ref="DL31:DR31"/>
    <mergeCell ref="DS31:DT31"/>
    <mergeCell ref="DU31:DV31"/>
    <mergeCell ref="DS12:DT12"/>
    <mergeCell ref="DU12:DV12"/>
    <mergeCell ref="DW12:EC12"/>
    <mergeCell ref="DL13:DR13"/>
    <mergeCell ref="DS13:DT13"/>
    <mergeCell ref="DU13:DV13"/>
    <mergeCell ref="DW13:EC13"/>
    <mergeCell ref="DL22:DR22"/>
    <mergeCell ref="DS22:DT22"/>
    <mergeCell ref="DU22:DV22"/>
    <mergeCell ref="DW22:EC22"/>
    <mergeCell ref="DL23:DR23"/>
    <mergeCell ref="DS23:DT23"/>
    <mergeCell ref="DU23:DV23"/>
    <mergeCell ref="DW23:EC23"/>
    <mergeCell ref="DL20:DR20"/>
    <mergeCell ref="DS20:DT20"/>
    <mergeCell ref="DU20:DV20"/>
    <mergeCell ref="DW20:EC20"/>
    <mergeCell ref="DL21:DR21"/>
    <mergeCell ref="DS21:DT21"/>
    <mergeCell ref="DU21:DV21"/>
    <mergeCell ref="DW21:EC21"/>
    <mergeCell ref="DL18:DR18"/>
    <mergeCell ref="DS18:DT18"/>
    <mergeCell ref="DU18:DV18"/>
    <mergeCell ref="DW18:EC18"/>
    <mergeCell ref="DL19:DR19"/>
    <mergeCell ref="DS19:DT19"/>
    <mergeCell ref="DU19:DV19"/>
    <mergeCell ref="DW19:EC19"/>
    <mergeCell ref="DD51:DJ51"/>
    <mergeCell ref="DL16:DR16"/>
    <mergeCell ref="DS16:DT16"/>
    <mergeCell ref="DU16:DV16"/>
    <mergeCell ref="DW16:EC16"/>
    <mergeCell ref="DL17:DR17"/>
    <mergeCell ref="DS17:DT17"/>
    <mergeCell ref="DU17:DV17"/>
    <mergeCell ref="DW17:EC17"/>
    <mergeCell ref="DL14:DR14"/>
    <mergeCell ref="DS14:DT14"/>
    <mergeCell ref="DU14:DV14"/>
    <mergeCell ref="DW14:EC14"/>
    <mergeCell ref="DL15:DR15"/>
    <mergeCell ref="DS15:DT15"/>
    <mergeCell ref="DU15:DV15"/>
    <mergeCell ref="DW15:EC15"/>
    <mergeCell ref="DL28:DR28"/>
    <mergeCell ref="DS28:DT28"/>
    <mergeCell ref="DU28:DV28"/>
    <mergeCell ref="DW28:EC28"/>
    <mergeCell ref="DL29:DR29"/>
    <mergeCell ref="DS29:DT29"/>
    <mergeCell ref="DU29:DV29"/>
    <mergeCell ref="DW29:EC29"/>
    <mergeCell ref="DL26:DR26"/>
    <mergeCell ref="DS26:DT26"/>
    <mergeCell ref="DU26:DV26"/>
    <mergeCell ref="DW26:EC26"/>
    <mergeCell ref="DL27:DR27"/>
    <mergeCell ref="DS27:DT27"/>
    <mergeCell ref="DU27:DV27"/>
    <mergeCell ref="DS10:DT10"/>
    <mergeCell ref="DU10:DV10"/>
    <mergeCell ref="DW10:EC10"/>
    <mergeCell ref="DL11:DR11"/>
    <mergeCell ref="DS11:DT11"/>
    <mergeCell ref="DU11:DV11"/>
    <mergeCell ref="DW11:EC11"/>
    <mergeCell ref="DU8:DV8"/>
    <mergeCell ref="DW8:EC8"/>
    <mergeCell ref="DL9:DR9"/>
    <mergeCell ref="DS9:DT9"/>
    <mergeCell ref="DU9:DV9"/>
    <mergeCell ref="DW9:EC9"/>
    <mergeCell ref="CS54:CY54"/>
    <mergeCell ref="CZ54:DA54"/>
    <mergeCell ref="DB54:DC54"/>
    <mergeCell ref="DD54:DJ54"/>
    <mergeCell ref="CS52:CY52"/>
    <mergeCell ref="CZ52:DA52"/>
    <mergeCell ref="DB52:DC52"/>
    <mergeCell ref="DD52:DJ52"/>
    <mergeCell ref="CS53:CY53"/>
    <mergeCell ref="CZ53:DA53"/>
    <mergeCell ref="DB53:DC53"/>
    <mergeCell ref="DD53:DJ53"/>
    <mergeCell ref="CS50:CY50"/>
    <mergeCell ref="CZ50:DA50"/>
    <mergeCell ref="DB50:DC50"/>
    <mergeCell ref="DD50:DJ50"/>
    <mergeCell ref="CS51:CY51"/>
    <mergeCell ref="CZ51:DA51"/>
    <mergeCell ref="DB51:DC51"/>
    <mergeCell ref="CS48:CY48"/>
    <mergeCell ref="CZ48:DA48"/>
    <mergeCell ref="DB48:DC48"/>
    <mergeCell ref="DD48:DJ48"/>
    <mergeCell ref="CS49:CY49"/>
    <mergeCell ref="CZ49:DA49"/>
    <mergeCell ref="DB49:DC49"/>
    <mergeCell ref="DD49:DJ49"/>
    <mergeCell ref="CS46:CY46"/>
    <mergeCell ref="CZ46:DA46"/>
    <mergeCell ref="DB46:DC46"/>
    <mergeCell ref="DD46:DJ46"/>
    <mergeCell ref="CS47:CY47"/>
    <mergeCell ref="CZ47:DA47"/>
    <mergeCell ref="DB47:DC47"/>
    <mergeCell ref="DD47:DJ47"/>
    <mergeCell ref="DL10:DR10"/>
    <mergeCell ref="DL12:DR12"/>
    <mergeCell ref="CS44:CY44"/>
    <mergeCell ref="CZ44:DA44"/>
    <mergeCell ref="DB44:DC44"/>
    <mergeCell ref="DD44:DJ44"/>
    <mergeCell ref="DB43:DC43"/>
    <mergeCell ref="DD43:DJ43"/>
    <mergeCell ref="CS45:CY45"/>
    <mergeCell ref="CZ45:DA45"/>
    <mergeCell ref="DB45:DC45"/>
    <mergeCell ref="DD45:DJ45"/>
    <mergeCell ref="CS42:CY42"/>
    <mergeCell ref="CZ42:DA42"/>
    <mergeCell ref="DB42:DC42"/>
    <mergeCell ref="DD42:DJ42"/>
    <mergeCell ref="DB1:DJ2"/>
    <mergeCell ref="DE3:DJ4"/>
    <mergeCell ref="CS41:CY41"/>
    <mergeCell ref="CZ41:DA41"/>
    <mergeCell ref="DB41:DC41"/>
    <mergeCell ref="DD41:DJ41"/>
    <mergeCell ref="CS30:CY30"/>
    <mergeCell ref="CZ30:DA30"/>
    <mergeCell ref="DB30:DC30"/>
    <mergeCell ref="DD30:DJ30"/>
    <mergeCell ref="CS27:CY27"/>
    <mergeCell ref="CZ27:DA27"/>
    <mergeCell ref="DB27:DC27"/>
    <mergeCell ref="DD27:DJ27"/>
    <mergeCell ref="CS28:CY28"/>
    <mergeCell ref="CZ28:DA28"/>
    <mergeCell ref="DB28:DC28"/>
    <mergeCell ref="DD28:DJ28"/>
    <mergeCell ref="CS29:CY29"/>
    <mergeCell ref="CZ29:DA29"/>
    <mergeCell ref="DB29:DC29"/>
    <mergeCell ref="DD29:DJ29"/>
    <mergeCell ref="CS31:CY31"/>
    <mergeCell ref="CZ31:DA31"/>
    <mergeCell ref="DB31:DC31"/>
    <mergeCell ref="DD31:DJ31"/>
    <mergeCell ref="CS32:CY32"/>
    <mergeCell ref="CZ32:DA32"/>
    <mergeCell ref="DB32:DC32"/>
    <mergeCell ref="DD32:DJ32"/>
    <mergeCell ref="CS25:CY25"/>
    <mergeCell ref="CZ25:DA25"/>
    <mergeCell ref="CS43:CY43"/>
    <mergeCell ref="CZ43:DA43"/>
    <mergeCell ref="CS35:CY35"/>
    <mergeCell ref="CZ35:DA35"/>
    <mergeCell ref="DB35:DC35"/>
    <mergeCell ref="DD35:DJ35"/>
    <mergeCell ref="CS36:CY36"/>
    <mergeCell ref="CZ36:DA36"/>
    <mergeCell ref="DB36:DC36"/>
    <mergeCell ref="DD36:DJ36"/>
    <mergeCell ref="CS33:CY33"/>
    <mergeCell ref="CZ33:DA33"/>
    <mergeCell ref="DB33:DC33"/>
    <mergeCell ref="DD33:DJ33"/>
    <mergeCell ref="CS34:CY34"/>
    <mergeCell ref="CZ34:DA34"/>
    <mergeCell ref="DB34:DC34"/>
    <mergeCell ref="DD34:DJ34"/>
    <mergeCell ref="DB37:DC37"/>
    <mergeCell ref="DD37:DJ37"/>
    <mergeCell ref="CS38:CY38"/>
    <mergeCell ref="CZ38:DA38"/>
    <mergeCell ref="DB38:DC38"/>
    <mergeCell ref="DD38:DJ38"/>
    <mergeCell ref="BP1:BX2"/>
    <mergeCell ref="BS3:BX4"/>
    <mergeCell ref="CF1:DA2"/>
    <mergeCell ref="BZ5:CC5"/>
    <mergeCell ref="CD5:CE5"/>
    <mergeCell ref="CF5:CF6"/>
    <mergeCell ref="CG5:CH6"/>
    <mergeCell ref="CI5:CI6"/>
    <mergeCell ref="CJ5:CJ6"/>
    <mergeCell ref="BP5:BP6"/>
    <mergeCell ref="BQ5:BQ6"/>
    <mergeCell ref="BR5:BR6"/>
    <mergeCell ref="BS5:BT6"/>
    <mergeCell ref="BU5:BV6"/>
    <mergeCell ref="BW5:BX6"/>
    <mergeCell ref="BZ6:CE6"/>
    <mergeCell ref="CS5:CW5"/>
    <mergeCell ref="CX5:CY5"/>
    <mergeCell ref="BZ1:CE2"/>
    <mergeCell ref="CK5:CK6"/>
    <mergeCell ref="CL5:CM6"/>
    <mergeCell ref="CN5:CO6"/>
    <mergeCell ref="CP5:CQ6"/>
    <mergeCell ref="CG35:CH35"/>
    <mergeCell ref="CL35:CM35"/>
    <mergeCell ref="CN35:CO35"/>
    <mergeCell ref="CP35:CQ35"/>
    <mergeCell ref="BZ36:CE36"/>
    <mergeCell ref="CG36:CH36"/>
    <mergeCell ref="CL36:CM36"/>
    <mergeCell ref="CN36:CO36"/>
    <mergeCell ref="CP36:CQ36"/>
    <mergeCell ref="BZ33:CE33"/>
    <mergeCell ref="CG33:CH33"/>
    <mergeCell ref="CL33:CM33"/>
    <mergeCell ref="CN33:CO33"/>
    <mergeCell ref="CP33:CQ33"/>
    <mergeCell ref="BZ34:CE34"/>
    <mergeCell ref="CG34:CH34"/>
    <mergeCell ref="CL34:CM34"/>
    <mergeCell ref="CN34:CO34"/>
    <mergeCell ref="CP34:CQ34"/>
    <mergeCell ref="BZ35:CE35"/>
    <mergeCell ref="BZ31:CE31"/>
    <mergeCell ref="CG31:CH31"/>
    <mergeCell ref="CL31:CM31"/>
    <mergeCell ref="CN31:CO31"/>
    <mergeCell ref="CP31:CQ31"/>
    <mergeCell ref="BZ32:CE32"/>
    <mergeCell ref="CG32:CH32"/>
    <mergeCell ref="CL32:CM32"/>
    <mergeCell ref="CN32:CO32"/>
    <mergeCell ref="CP32:CQ32"/>
    <mergeCell ref="BZ29:CE29"/>
    <mergeCell ref="CG29:CH29"/>
    <mergeCell ref="CL29:CM29"/>
    <mergeCell ref="CN29:CO29"/>
    <mergeCell ref="CP29:CQ29"/>
    <mergeCell ref="BZ30:CE30"/>
    <mergeCell ref="CG30:CH30"/>
    <mergeCell ref="CL30:CM30"/>
    <mergeCell ref="CN30:CO30"/>
    <mergeCell ref="CP30:CQ30"/>
    <mergeCell ref="BZ27:CE27"/>
    <mergeCell ref="CG27:CH27"/>
    <mergeCell ref="CL27:CM27"/>
    <mergeCell ref="CN27:CO27"/>
    <mergeCell ref="CP27:CQ27"/>
    <mergeCell ref="BZ28:CE28"/>
    <mergeCell ref="CG28:CH28"/>
    <mergeCell ref="CL28:CM28"/>
    <mergeCell ref="CN28:CO28"/>
    <mergeCell ref="CP28:CQ28"/>
    <mergeCell ref="BZ25:CE25"/>
    <mergeCell ref="CG25:CH25"/>
    <mergeCell ref="CL25:CM25"/>
    <mergeCell ref="CN25:CO25"/>
    <mergeCell ref="CP25:CQ25"/>
    <mergeCell ref="BZ26:CE26"/>
    <mergeCell ref="CG26:CH26"/>
    <mergeCell ref="CL26:CM26"/>
    <mergeCell ref="CN26:CO26"/>
    <mergeCell ref="CP26:CQ26"/>
    <mergeCell ref="BZ23:CE23"/>
    <mergeCell ref="CG23:CH23"/>
    <mergeCell ref="CL23:CM23"/>
    <mergeCell ref="CN23:CO23"/>
    <mergeCell ref="CP23:CQ23"/>
    <mergeCell ref="BZ24:CE24"/>
    <mergeCell ref="CG24:CH24"/>
    <mergeCell ref="CL24:CM24"/>
    <mergeCell ref="CN24:CO24"/>
    <mergeCell ref="CP24:CQ24"/>
    <mergeCell ref="BZ21:CE21"/>
    <mergeCell ref="CG21:CH21"/>
    <mergeCell ref="CL21:CM21"/>
    <mergeCell ref="CN21:CO21"/>
    <mergeCell ref="CP21:CQ21"/>
    <mergeCell ref="BZ22:CE22"/>
    <mergeCell ref="CG22:CH22"/>
    <mergeCell ref="CL22:CM22"/>
    <mergeCell ref="CN22:CO22"/>
    <mergeCell ref="CP22:CQ22"/>
    <mergeCell ref="BZ19:CE19"/>
    <mergeCell ref="CG19:CH19"/>
    <mergeCell ref="CL19:CM19"/>
    <mergeCell ref="CN19:CO19"/>
    <mergeCell ref="CP19:CQ19"/>
    <mergeCell ref="BZ20:CE20"/>
    <mergeCell ref="CG20:CH20"/>
    <mergeCell ref="CL20:CM20"/>
    <mergeCell ref="CN20:CO20"/>
    <mergeCell ref="CP20:CQ20"/>
    <mergeCell ref="BZ17:CE17"/>
    <mergeCell ref="CG17:CH17"/>
    <mergeCell ref="CL17:CM17"/>
    <mergeCell ref="CN17:CO17"/>
    <mergeCell ref="CP17:CQ17"/>
    <mergeCell ref="BZ18:CE18"/>
    <mergeCell ref="CG18:CH18"/>
    <mergeCell ref="CL18:CM18"/>
    <mergeCell ref="CN18:CO18"/>
    <mergeCell ref="CP18:CQ18"/>
    <mergeCell ref="BZ15:CE15"/>
    <mergeCell ref="CG15:CH15"/>
    <mergeCell ref="CL15:CM15"/>
    <mergeCell ref="CN15:CO15"/>
    <mergeCell ref="CP15:CQ15"/>
    <mergeCell ref="BZ16:CE16"/>
    <mergeCell ref="CG16:CH16"/>
    <mergeCell ref="CL16:CM16"/>
    <mergeCell ref="CN16:CO16"/>
    <mergeCell ref="CP16:CQ16"/>
    <mergeCell ref="BZ13:CE13"/>
    <mergeCell ref="CG13:CH13"/>
    <mergeCell ref="CL13:CM13"/>
    <mergeCell ref="CN13:CO13"/>
    <mergeCell ref="CP13:CQ13"/>
    <mergeCell ref="BZ14:CE14"/>
    <mergeCell ref="CG14:CH14"/>
    <mergeCell ref="CL14:CM14"/>
    <mergeCell ref="CN14:CO14"/>
    <mergeCell ref="CP14:CQ14"/>
    <mergeCell ref="CL11:CM11"/>
    <mergeCell ref="CN11:CO11"/>
    <mergeCell ref="CP11:CQ11"/>
    <mergeCell ref="BZ12:CE12"/>
    <mergeCell ref="CG12:CH12"/>
    <mergeCell ref="CL12:CM12"/>
    <mergeCell ref="CN12:CO12"/>
    <mergeCell ref="CP12:CQ12"/>
    <mergeCell ref="BZ9:CE9"/>
    <mergeCell ref="CG9:CH9"/>
    <mergeCell ref="CL9:CM9"/>
    <mergeCell ref="CN9:CO9"/>
    <mergeCell ref="CP9:CQ9"/>
    <mergeCell ref="BZ10:CE10"/>
    <mergeCell ref="CG10:CH10"/>
    <mergeCell ref="CL10:CM10"/>
    <mergeCell ref="CN10:CO10"/>
    <mergeCell ref="CP10:CQ10"/>
    <mergeCell ref="BZ7:CE7"/>
    <mergeCell ref="CG7:CH7"/>
    <mergeCell ref="CL7:CM7"/>
    <mergeCell ref="CN7:CO7"/>
    <mergeCell ref="CP7:CQ7"/>
    <mergeCell ref="BZ8:CE8"/>
    <mergeCell ref="CG8:CH8"/>
    <mergeCell ref="CL8:CM8"/>
    <mergeCell ref="CN8:CO8"/>
    <mergeCell ref="CP8:CQ8"/>
    <mergeCell ref="BG53:BL53"/>
    <mergeCell ref="BN53:BO53"/>
    <mergeCell ref="BS53:BT53"/>
    <mergeCell ref="BU53:BV53"/>
    <mergeCell ref="BW53:BX53"/>
    <mergeCell ref="BG54:BL54"/>
    <mergeCell ref="BN54:BO54"/>
    <mergeCell ref="BS54:BT54"/>
    <mergeCell ref="BU54:BV54"/>
    <mergeCell ref="BW54:BX54"/>
    <mergeCell ref="BG51:BL51"/>
    <mergeCell ref="BN51:BO51"/>
    <mergeCell ref="BS51:BT51"/>
    <mergeCell ref="BU51:BV51"/>
    <mergeCell ref="BW51:BX51"/>
    <mergeCell ref="BG52:BL52"/>
    <mergeCell ref="BN52:BO52"/>
    <mergeCell ref="BS52:BT52"/>
    <mergeCell ref="BU52:BV52"/>
    <mergeCell ref="BW52:BX52"/>
    <mergeCell ref="BZ11:CE11"/>
    <mergeCell ref="CG11:CH11"/>
    <mergeCell ref="BS49:BT49"/>
    <mergeCell ref="BU49:BV49"/>
    <mergeCell ref="BW49:BX49"/>
    <mergeCell ref="BG50:BL50"/>
    <mergeCell ref="BN50:BO50"/>
    <mergeCell ref="BS50:BT50"/>
    <mergeCell ref="BU50:BV50"/>
    <mergeCell ref="BW50:BX50"/>
    <mergeCell ref="BG49:BL49"/>
    <mergeCell ref="BN49:BO49"/>
    <mergeCell ref="BG47:BL47"/>
    <mergeCell ref="BN47:BO47"/>
    <mergeCell ref="BS47:BT47"/>
    <mergeCell ref="BU47:BV47"/>
    <mergeCell ref="BW47:BX47"/>
    <mergeCell ref="BG48:BL48"/>
    <mergeCell ref="BN48:BO48"/>
    <mergeCell ref="BS48:BT48"/>
    <mergeCell ref="BU48:BV48"/>
    <mergeCell ref="BW48:BX48"/>
    <mergeCell ref="BG45:BL45"/>
    <mergeCell ref="BN45:BO45"/>
    <mergeCell ref="BS45:BT45"/>
    <mergeCell ref="BU45:BV45"/>
    <mergeCell ref="BW45:BX45"/>
    <mergeCell ref="BG46:BL46"/>
    <mergeCell ref="BN46:BO46"/>
    <mergeCell ref="BS46:BT46"/>
    <mergeCell ref="BU46:BV46"/>
    <mergeCell ref="BW46:BX46"/>
    <mergeCell ref="BG43:BL43"/>
    <mergeCell ref="BN43:BO43"/>
    <mergeCell ref="BS43:BT43"/>
    <mergeCell ref="BU43:BV43"/>
    <mergeCell ref="BW43:BX43"/>
    <mergeCell ref="BG44:BL44"/>
    <mergeCell ref="BN44:BO44"/>
    <mergeCell ref="BS44:BT44"/>
    <mergeCell ref="BU44:BV44"/>
    <mergeCell ref="BW44:BX44"/>
    <mergeCell ref="BW32:BX32"/>
    <mergeCell ref="BN31:BO31"/>
    <mergeCell ref="BU41:BV41"/>
    <mergeCell ref="BW41:BX41"/>
    <mergeCell ref="BG42:BL42"/>
    <mergeCell ref="BN42:BO42"/>
    <mergeCell ref="BS42:BT42"/>
    <mergeCell ref="BU42:BV42"/>
    <mergeCell ref="BW42:BX42"/>
    <mergeCell ref="BG41:BL41"/>
    <mergeCell ref="BN41:BO41"/>
    <mergeCell ref="BS41:BT41"/>
    <mergeCell ref="BS39:BT39"/>
    <mergeCell ref="BU39:BV39"/>
    <mergeCell ref="BW39:BX39"/>
    <mergeCell ref="BG40:BL40"/>
    <mergeCell ref="BS40:BT40"/>
    <mergeCell ref="BU40:BV40"/>
    <mergeCell ref="BW40:BX40"/>
    <mergeCell ref="BN40:BO40"/>
    <mergeCell ref="BN39:BO39"/>
    <mergeCell ref="BS37:BT37"/>
    <mergeCell ref="BU37:BV37"/>
    <mergeCell ref="BW37:BX37"/>
    <mergeCell ref="BG38:BL38"/>
    <mergeCell ref="BS38:BT38"/>
    <mergeCell ref="BU38:BV38"/>
    <mergeCell ref="BW38:BX38"/>
    <mergeCell ref="BG37:BL37"/>
    <mergeCell ref="BN37:BO37"/>
    <mergeCell ref="BN38:BO38"/>
    <mergeCell ref="BN34:BO34"/>
    <mergeCell ref="BS25:BT25"/>
    <mergeCell ref="BU25:BV25"/>
    <mergeCell ref="BW25:BX25"/>
    <mergeCell ref="BG26:BL26"/>
    <mergeCell ref="BS26:BT26"/>
    <mergeCell ref="BU26:BV26"/>
    <mergeCell ref="BW26:BX26"/>
    <mergeCell ref="BG25:BL25"/>
    <mergeCell ref="BN25:BO25"/>
    <mergeCell ref="BS35:BT35"/>
    <mergeCell ref="BU35:BV35"/>
    <mergeCell ref="BW35:BX35"/>
    <mergeCell ref="BG36:BL36"/>
    <mergeCell ref="BS36:BT36"/>
    <mergeCell ref="BU36:BV36"/>
    <mergeCell ref="BW36:BX36"/>
    <mergeCell ref="BG35:BL35"/>
    <mergeCell ref="BN35:BO35"/>
    <mergeCell ref="BS33:BT33"/>
    <mergeCell ref="BU33:BV33"/>
    <mergeCell ref="BW33:BX33"/>
    <mergeCell ref="BG34:BL34"/>
    <mergeCell ref="BS34:BT34"/>
    <mergeCell ref="BU34:BV34"/>
    <mergeCell ref="BW34:BX34"/>
    <mergeCell ref="BG31:BL31"/>
    <mergeCell ref="BS31:BT31"/>
    <mergeCell ref="BU31:BV31"/>
    <mergeCell ref="BW31:BX31"/>
    <mergeCell ref="BG32:BL32"/>
    <mergeCell ref="BS32:BT32"/>
    <mergeCell ref="BU32:BV32"/>
    <mergeCell ref="BS29:BT29"/>
    <mergeCell ref="BU29:BV29"/>
    <mergeCell ref="BW29:BX29"/>
    <mergeCell ref="BG30:BL30"/>
    <mergeCell ref="BS30:BT30"/>
    <mergeCell ref="BU30:BV30"/>
    <mergeCell ref="BW30:BX30"/>
    <mergeCell ref="BG29:BL29"/>
    <mergeCell ref="BN30:BO30"/>
    <mergeCell ref="BS27:BT27"/>
    <mergeCell ref="BU27:BV27"/>
    <mergeCell ref="BW27:BX27"/>
    <mergeCell ref="BG28:BL28"/>
    <mergeCell ref="BS28:BT28"/>
    <mergeCell ref="BU28:BV28"/>
    <mergeCell ref="BW28:BX28"/>
    <mergeCell ref="BN27:BO27"/>
    <mergeCell ref="BG27:BL27"/>
    <mergeCell ref="BS13:BT13"/>
    <mergeCell ref="BU13:BV13"/>
    <mergeCell ref="BW13:BX13"/>
    <mergeCell ref="BG14:BL14"/>
    <mergeCell ref="BS14:BT14"/>
    <mergeCell ref="BU14:BV14"/>
    <mergeCell ref="BW14:BX14"/>
    <mergeCell ref="BS23:BT23"/>
    <mergeCell ref="BU23:BV23"/>
    <mergeCell ref="BW23:BX23"/>
    <mergeCell ref="BG24:BL24"/>
    <mergeCell ref="BS24:BT24"/>
    <mergeCell ref="BU24:BV24"/>
    <mergeCell ref="BW24:BX24"/>
    <mergeCell ref="BG23:BL23"/>
    <mergeCell ref="BN23:BO23"/>
    <mergeCell ref="BS21:BT21"/>
    <mergeCell ref="BU21:BV21"/>
    <mergeCell ref="BW21:BX21"/>
    <mergeCell ref="BG22:BL22"/>
    <mergeCell ref="BS22:BT22"/>
    <mergeCell ref="BU22:BV22"/>
    <mergeCell ref="BW22:BX22"/>
    <mergeCell ref="BG19:BL19"/>
    <mergeCell ref="BS19:BT19"/>
    <mergeCell ref="BU19:BV19"/>
    <mergeCell ref="BW19:BX19"/>
    <mergeCell ref="BG20:BL20"/>
    <mergeCell ref="BS20:BT20"/>
    <mergeCell ref="BU20:BV20"/>
    <mergeCell ref="BW20:BX20"/>
    <mergeCell ref="BN19:BO19"/>
    <mergeCell ref="BS17:BT17"/>
    <mergeCell ref="BU17:BV17"/>
    <mergeCell ref="BW17:BX17"/>
    <mergeCell ref="BG18:BL18"/>
    <mergeCell ref="BS18:BT18"/>
    <mergeCell ref="BU18:BV18"/>
    <mergeCell ref="BW18:BX18"/>
    <mergeCell ref="BG17:BL17"/>
    <mergeCell ref="BN18:BO18"/>
    <mergeCell ref="BG15:BL15"/>
    <mergeCell ref="BS15:BT15"/>
    <mergeCell ref="BU15:BV15"/>
    <mergeCell ref="BW15:BX15"/>
    <mergeCell ref="BG16:BL16"/>
    <mergeCell ref="BS16:BT16"/>
    <mergeCell ref="BU16:BV16"/>
    <mergeCell ref="BW16:BX16"/>
    <mergeCell ref="BN15:BO15"/>
    <mergeCell ref="BN16:BO16"/>
    <mergeCell ref="BS11:BT11"/>
    <mergeCell ref="BU11:BV11"/>
    <mergeCell ref="BW11:BX11"/>
    <mergeCell ref="BG12:BL12"/>
    <mergeCell ref="BS12:BT12"/>
    <mergeCell ref="BU12:BV12"/>
    <mergeCell ref="BW12:BX12"/>
    <mergeCell ref="BN11:BO11"/>
    <mergeCell ref="BS9:BT9"/>
    <mergeCell ref="BU9:BV9"/>
    <mergeCell ref="BW9:BX9"/>
    <mergeCell ref="BG10:BL10"/>
    <mergeCell ref="BS10:BT10"/>
    <mergeCell ref="BU10:BV10"/>
    <mergeCell ref="BW10:BX10"/>
    <mergeCell ref="BG9:BL9"/>
    <mergeCell ref="BG7:BL7"/>
    <mergeCell ref="BN7:BO7"/>
    <mergeCell ref="BS7:BT7"/>
    <mergeCell ref="BU7:BV7"/>
    <mergeCell ref="BW7:BX7"/>
    <mergeCell ref="BG8:BL8"/>
    <mergeCell ref="BS8:BT8"/>
    <mergeCell ref="BU8:BV8"/>
    <mergeCell ref="BW8:BX8"/>
    <mergeCell ref="U54:Z54"/>
    <mergeCell ref="AB54:AC54"/>
    <mergeCell ref="AG54:AH54"/>
    <mergeCell ref="AI54:AJ54"/>
    <mergeCell ref="AK54:AL54"/>
    <mergeCell ref="AN7:AS7"/>
    <mergeCell ref="U53:Z53"/>
    <mergeCell ref="AB53:AC53"/>
    <mergeCell ref="AG53:AH53"/>
    <mergeCell ref="AI53:AJ53"/>
    <mergeCell ref="AU7:AV7"/>
    <mergeCell ref="AZ7:BA7"/>
    <mergeCell ref="BB7:BC7"/>
    <mergeCell ref="BD7:BE7"/>
    <mergeCell ref="U52:Z52"/>
    <mergeCell ref="AB52:AC52"/>
    <mergeCell ref="AG52:AH52"/>
    <mergeCell ref="AI52:AJ52"/>
    <mergeCell ref="AK52:AL52"/>
    <mergeCell ref="AK51:AL51"/>
    <mergeCell ref="AK53:AL53"/>
    <mergeCell ref="U50:Z50"/>
    <mergeCell ref="AB50:AC50"/>
    <mergeCell ref="AG50:AH50"/>
    <mergeCell ref="AI50:AJ50"/>
    <mergeCell ref="AK50:AL50"/>
    <mergeCell ref="U51:Z51"/>
    <mergeCell ref="AB51:AC51"/>
    <mergeCell ref="AG51:AH51"/>
    <mergeCell ref="AI51:AJ51"/>
    <mergeCell ref="AG48:AH48"/>
    <mergeCell ref="AI48:AJ48"/>
    <mergeCell ref="AK48:AL48"/>
    <mergeCell ref="U49:Z49"/>
    <mergeCell ref="AB49:AC49"/>
    <mergeCell ref="AG49:AH49"/>
    <mergeCell ref="AI49:AJ49"/>
    <mergeCell ref="AK49:AL49"/>
    <mergeCell ref="U48:Z48"/>
    <mergeCell ref="AB48:AC48"/>
    <mergeCell ref="U46:Z46"/>
    <mergeCell ref="AB46:AC46"/>
    <mergeCell ref="AG46:AH46"/>
    <mergeCell ref="AI46:AJ46"/>
    <mergeCell ref="AK46:AL46"/>
    <mergeCell ref="U47:Z47"/>
    <mergeCell ref="AB47:AC47"/>
    <mergeCell ref="AG47:AH47"/>
    <mergeCell ref="AI47:AJ47"/>
    <mergeCell ref="AK47:AL47"/>
    <mergeCell ref="AI44:AJ44"/>
    <mergeCell ref="AK44:AL44"/>
    <mergeCell ref="U45:Z45"/>
    <mergeCell ref="AB45:AC45"/>
    <mergeCell ref="AG45:AH45"/>
    <mergeCell ref="AI45:AJ45"/>
    <mergeCell ref="AK45:AL45"/>
    <mergeCell ref="U42:Z42"/>
    <mergeCell ref="AB42:AC42"/>
    <mergeCell ref="AG42:AH42"/>
    <mergeCell ref="AI42:AJ42"/>
    <mergeCell ref="AK42:AL42"/>
    <mergeCell ref="U43:Z43"/>
    <mergeCell ref="AB43:AC43"/>
    <mergeCell ref="AG43:AH43"/>
    <mergeCell ref="AI43:AJ43"/>
    <mergeCell ref="AK43:AL43"/>
    <mergeCell ref="AG30:AH30"/>
    <mergeCell ref="AI30:AJ30"/>
    <mergeCell ref="AK30:AL30"/>
    <mergeCell ref="U31:Z31"/>
    <mergeCell ref="AG31:AH31"/>
    <mergeCell ref="AI31:AJ31"/>
    <mergeCell ref="AK31:AL31"/>
    <mergeCell ref="AB31:AC31"/>
    <mergeCell ref="AK40:AL40"/>
    <mergeCell ref="U41:Z41"/>
    <mergeCell ref="AB41:AC41"/>
    <mergeCell ref="AG41:AH41"/>
    <mergeCell ref="AI41:AJ41"/>
    <mergeCell ref="AK41:AL41"/>
    <mergeCell ref="AI40:AJ40"/>
    <mergeCell ref="AG38:AH38"/>
    <mergeCell ref="AI38:AJ38"/>
    <mergeCell ref="AK38:AL38"/>
    <mergeCell ref="U39:Z39"/>
    <mergeCell ref="AG39:AH39"/>
    <mergeCell ref="AI39:AJ39"/>
    <mergeCell ref="AK39:AL39"/>
    <mergeCell ref="AB39:AC39"/>
    <mergeCell ref="AB38:AC38"/>
    <mergeCell ref="U38:Z38"/>
    <mergeCell ref="AG36:AH36"/>
    <mergeCell ref="AI36:AJ36"/>
    <mergeCell ref="AK36:AL36"/>
    <mergeCell ref="U37:Z37"/>
    <mergeCell ref="AG37:AH37"/>
    <mergeCell ref="AI37:AJ37"/>
    <mergeCell ref="AK37:AL37"/>
    <mergeCell ref="AG34:AH34"/>
    <mergeCell ref="AI34:AJ34"/>
    <mergeCell ref="AK34:AL34"/>
    <mergeCell ref="U35:Z35"/>
    <mergeCell ref="AG35:AH35"/>
    <mergeCell ref="AI35:AJ35"/>
    <mergeCell ref="AK35:AL35"/>
    <mergeCell ref="AB35:AC35"/>
    <mergeCell ref="AB34:AC34"/>
    <mergeCell ref="U34:Z34"/>
    <mergeCell ref="AG32:AH32"/>
    <mergeCell ref="AI32:AJ32"/>
    <mergeCell ref="AK32:AL32"/>
    <mergeCell ref="U33:Z33"/>
    <mergeCell ref="AG33:AH33"/>
    <mergeCell ref="AI33:AJ33"/>
    <mergeCell ref="AK33:AL33"/>
    <mergeCell ref="AB33:AC33"/>
    <mergeCell ref="AG28:AH28"/>
    <mergeCell ref="AI28:AJ28"/>
    <mergeCell ref="AK28:AL28"/>
    <mergeCell ref="U29:Z29"/>
    <mergeCell ref="AG29:AH29"/>
    <mergeCell ref="AI29:AJ29"/>
    <mergeCell ref="AK29:AL29"/>
    <mergeCell ref="AG26:AH26"/>
    <mergeCell ref="AI26:AJ26"/>
    <mergeCell ref="AK26:AL26"/>
    <mergeCell ref="U27:Z27"/>
    <mergeCell ref="AG27:AH27"/>
    <mergeCell ref="AI27:AJ27"/>
    <mergeCell ref="AK27:AL27"/>
    <mergeCell ref="AB26:AC26"/>
    <mergeCell ref="U26:Z26"/>
    <mergeCell ref="U24:Z24"/>
    <mergeCell ref="AG24:AH24"/>
    <mergeCell ref="AI24:AJ24"/>
    <mergeCell ref="AK24:AL24"/>
    <mergeCell ref="U25:Z25"/>
    <mergeCell ref="AG25:AH25"/>
    <mergeCell ref="AI25:AJ25"/>
    <mergeCell ref="AK25:AL25"/>
    <mergeCell ref="AB24:AC24"/>
    <mergeCell ref="AG22:AH22"/>
    <mergeCell ref="AI22:AJ22"/>
    <mergeCell ref="AK22:AL22"/>
    <mergeCell ref="AI21:AJ21"/>
    <mergeCell ref="AK21:AL21"/>
    <mergeCell ref="U23:Z23"/>
    <mergeCell ref="AG23:AH23"/>
    <mergeCell ref="AI23:AJ23"/>
    <mergeCell ref="AK23:AL23"/>
    <mergeCell ref="U20:Z20"/>
    <mergeCell ref="AG20:AH20"/>
    <mergeCell ref="AI20:AJ20"/>
    <mergeCell ref="AK20:AL20"/>
    <mergeCell ref="U21:Z21"/>
    <mergeCell ref="AG21:AH21"/>
    <mergeCell ref="AG18:AH18"/>
    <mergeCell ref="AI18:AJ18"/>
    <mergeCell ref="AK18:AL18"/>
    <mergeCell ref="U19:Z19"/>
    <mergeCell ref="AG19:AH19"/>
    <mergeCell ref="AI19:AJ19"/>
    <mergeCell ref="AK19:AL19"/>
    <mergeCell ref="AB19:AC19"/>
    <mergeCell ref="AB18:AC18"/>
    <mergeCell ref="U18:Z18"/>
    <mergeCell ref="AG16:AH16"/>
    <mergeCell ref="AI16:AJ16"/>
    <mergeCell ref="AK16:AL16"/>
    <mergeCell ref="AK15:AL15"/>
    <mergeCell ref="AG12:AH12"/>
    <mergeCell ref="AI12:AJ12"/>
    <mergeCell ref="AG17:AH17"/>
    <mergeCell ref="AI17:AJ17"/>
    <mergeCell ref="AK17:AL17"/>
    <mergeCell ref="U14:Z14"/>
    <mergeCell ref="AG14:AH14"/>
    <mergeCell ref="AI14:AJ14"/>
    <mergeCell ref="AK14:AL14"/>
    <mergeCell ref="U15:Z15"/>
    <mergeCell ref="AG15:AH15"/>
    <mergeCell ref="AI15:AJ15"/>
    <mergeCell ref="AK12:AL12"/>
    <mergeCell ref="U13:Z13"/>
    <mergeCell ref="AG13:AH13"/>
    <mergeCell ref="AI13:AJ13"/>
    <mergeCell ref="AK13:AL13"/>
    <mergeCell ref="U11:Z11"/>
    <mergeCell ref="AG11:AH11"/>
    <mergeCell ref="AI11:AJ11"/>
    <mergeCell ref="AK11:AL11"/>
    <mergeCell ref="AB11:AC11"/>
    <mergeCell ref="U10:Z10"/>
    <mergeCell ref="AG8:AH8"/>
    <mergeCell ref="AI8:AJ8"/>
    <mergeCell ref="AK8:AL8"/>
    <mergeCell ref="U9:Z9"/>
    <mergeCell ref="AG9:AH9"/>
    <mergeCell ref="AI9:AJ9"/>
    <mergeCell ref="AK9:AL9"/>
    <mergeCell ref="AB9:AC9"/>
    <mergeCell ref="AB7:AC7"/>
    <mergeCell ref="AG7:AH7"/>
    <mergeCell ref="AI7:AJ7"/>
    <mergeCell ref="AK7:AL7"/>
    <mergeCell ref="BZ53:CF53"/>
    <mergeCell ref="CG53:CJ53"/>
    <mergeCell ref="CK53:CM53"/>
    <mergeCell ref="CN53:CQ53"/>
    <mergeCell ref="CK52:CM52"/>
    <mergeCell ref="CN52:CQ52"/>
    <mergeCell ref="BZ54:CF54"/>
    <mergeCell ref="CG54:CJ54"/>
    <mergeCell ref="CK54:CM54"/>
    <mergeCell ref="CN54:CQ54"/>
    <mergeCell ref="BZ51:CF51"/>
    <mergeCell ref="CG51:CJ51"/>
    <mergeCell ref="CK51:CM51"/>
    <mergeCell ref="CN51:CQ51"/>
    <mergeCell ref="BZ52:CF52"/>
    <mergeCell ref="CG52:CJ52"/>
    <mergeCell ref="BZ49:CF49"/>
    <mergeCell ref="CG49:CJ49"/>
    <mergeCell ref="CK49:CM49"/>
    <mergeCell ref="CN49:CQ49"/>
    <mergeCell ref="BZ50:CF50"/>
    <mergeCell ref="CG50:CJ50"/>
    <mergeCell ref="CK50:CM50"/>
    <mergeCell ref="CN50:CQ50"/>
    <mergeCell ref="BZ48:CF48"/>
    <mergeCell ref="CG48:CJ48"/>
    <mergeCell ref="CK48:CM48"/>
    <mergeCell ref="CN48:CQ48"/>
    <mergeCell ref="BZ45:CF45"/>
    <mergeCell ref="CG45:CJ45"/>
    <mergeCell ref="CK45:CM45"/>
    <mergeCell ref="CN45:CQ45"/>
    <mergeCell ref="BZ46:CF46"/>
    <mergeCell ref="CG46:CJ46"/>
    <mergeCell ref="CK46:CM46"/>
    <mergeCell ref="CN46:CQ46"/>
    <mergeCell ref="BZ43:CF43"/>
    <mergeCell ref="CG43:CJ43"/>
    <mergeCell ref="CK43:CM43"/>
    <mergeCell ref="CN43:CQ43"/>
    <mergeCell ref="BZ44:CF44"/>
    <mergeCell ref="CG44:CJ44"/>
    <mergeCell ref="CK44:CM44"/>
    <mergeCell ref="CN44:CQ44"/>
    <mergeCell ref="BZ47:CF47"/>
    <mergeCell ref="CG47:CJ47"/>
    <mergeCell ref="CK47:CM47"/>
    <mergeCell ref="CL39:CM39"/>
    <mergeCell ref="CN39:CO39"/>
    <mergeCell ref="CP39:CQ39"/>
    <mergeCell ref="BZ40:CE40"/>
    <mergeCell ref="CG40:CH40"/>
    <mergeCell ref="CL40:CM40"/>
    <mergeCell ref="CN40:CO40"/>
    <mergeCell ref="CP40:CQ40"/>
    <mergeCell ref="CN47:CQ47"/>
    <mergeCell ref="BZ37:CE37"/>
    <mergeCell ref="CG37:CH37"/>
    <mergeCell ref="CL37:CM37"/>
    <mergeCell ref="CN37:CO37"/>
    <mergeCell ref="CP37:CQ37"/>
    <mergeCell ref="BZ38:CE38"/>
    <mergeCell ref="CG38:CH38"/>
    <mergeCell ref="CL38:CM38"/>
    <mergeCell ref="CN38:CO38"/>
    <mergeCell ref="CP38:CQ38"/>
    <mergeCell ref="DB25:DC25"/>
    <mergeCell ref="DD25:DJ25"/>
    <mergeCell ref="CS26:CY26"/>
    <mergeCell ref="CZ26:DA26"/>
    <mergeCell ref="DB26:DC26"/>
    <mergeCell ref="DD26:DJ26"/>
    <mergeCell ref="CS23:CY23"/>
    <mergeCell ref="CZ23:DA23"/>
    <mergeCell ref="DB23:DC23"/>
    <mergeCell ref="DD23:DJ23"/>
    <mergeCell ref="CS24:CY24"/>
    <mergeCell ref="CZ24:DA24"/>
    <mergeCell ref="DB24:DC24"/>
    <mergeCell ref="DD24:DJ24"/>
    <mergeCell ref="BZ42:CB42"/>
    <mergeCell ref="CC42:CD42"/>
    <mergeCell ref="CE42:CF42"/>
    <mergeCell ref="CG42:CJ42"/>
    <mergeCell ref="CK42:CM42"/>
    <mergeCell ref="CN42:CQ42"/>
    <mergeCell ref="CS39:CY39"/>
    <mergeCell ref="CZ39:DA39"/>
    <mergeCell ref="DB39:DC39"/>
    <mergeCell ref="DD39:DJ39"/>
    <mergeCell ref="CS40:CY40"/>
    <mergeCell ref="CZ40:DA40"/>
    <mergeCell ref="DB40:DC40"/>
    <mergeCell ref="DD40:DJ40"/>
    <mergeCell ref="CS37:CY37"/>
    <mergeCell ref="CZ37:DA37"/>
    <mergeCell ref="BZ39:CE39"/>
    <mergeCell ref="CG39:CH39"/>
    <mergeCell ref="DB21:DC21"/>
    <mergeCell ref="DD21:DJ21"/>
    <mergeCell ref="CS22:CY22"/>
    <mergeCell ref="CZ22:DA22"/>
    <mergeCell ref="DB22:DC22"/>
    <mergeCell ref="DD22:DJ22"/>
    <mergeCell ref="CS21:CY21"/>
    <mergeCell ref="CZ21:DA21"/>
    <mergeCell ref="DB19:DC19"/>
    <mergeCell ref="DD19:DJ19"/>
    <mergeCell ref="CS20:CY20"/>
    <mergeCell ref="CZ20:DA20"/>
    <mergeCell ref="DB20:DC20"/>
    <mergeCell ref="DD20:DJ20"/>
    <mergeCell ref="CS19:CY19"/>
    <mergeCell ref="CZ19:DA19"/>
    <mergeCell ref="CZ17:DA17"/>
    <mergeCell ref="DB17:DC17"/>
    <mergeCell ref="DD17:DJ17"/>
    <mergeCell ref="CS18:CY18"/>
    <mergeCell ref="CZ18:DA18"/>
    <mergeCell ref="DB18:DC18"/>
    <mergeCell ref="DD18:DJ18"/>
    <mergeCell ref="CS17:CY17"/>
    <mergeCell ref="CS15:CY15"/>
    <mergeCell ref="CZ15:DA15"/>
    <mergeCell ref="DB15:DC15"/>
    <mergeCell ref="DD15:DJ15"/>
    <mergeCell ref="DB14:DC14"/>
    <mergeCell ref="DD14:DJ14"/>
    <mergeCell ref="CS11:CY11"/>
    <mergeCell ref="DB16:DC16"/>
    <mergeCell ref="DD16:DJ16"/>
    <mergeCell ref="CS13:CY13"/>
    <mergeCell ref="CZ13:DA13"/>
    <mergeCell ref="DB13:DC13"/>
    <mergeCell ref="DD13:DJ13"/>
    <mergeCell ref="CS14:CY14"/>
    <mergeCell ref="CZ14:DA14"/>
    <mergeCell ref="CS16:CY16"/>
    <mergeCell ref="CZ16:DA16"/>
    <mergeCell ref="DB11:DC11"/>
    <mergeCell ref="DD11:DJ11"/>
    <mergeCell ref="CS12:CY12"/>
    <mergeCell ref="CZ12:DA12"/>
    <mergeCell ref="DB12:DC12"/>
    <mergeCell ref="DD12:DJ12"/>
    <mergeCell ref="CZ11:DA11"/>
    <mergeCell ref="DB9:DC9"/>
    <mergeCell ref="DD9:DJ9"/>
    <mergeCell ref="CS10:CY10"/>
    <mergeCell ref="CZ10:DA10"/>
    <mergeCell ref="DB10:DC10"/>
    <mergeCell ref="DD10:DJ10"/>
    <mergeCell ref="CS9:CY9"/>
    <mergeCell ref="CZ9:DA9"/>
    <mergeCell ref="DD6:DJ6"/>
    <mergeCell ref="CS7:CY7"/>
    <mergeCell ref="CZ7:DA7"/>
    <mergeCell ref="DB7:DC7"/>
    <mergeCell ref="DD7:DJ7"/>
    <mergeCell ref="CS8:CY8"/>
    <mergeCell ref="CZ8:DA8"/>
    <mergeCell ref="DB8:DC8"/>
    <mergeCell ref="DD8:DJ8"/>
    <mergeCell ref="CZ5:DA6"/>
    <mergeCell ref="DB5:DC6"/>
    <mergeCell ref="DD5:DJ5"/>
    <mergeCell ref="CS6:CY6"/>
    <mergeCell ref="AN54:AS54"/>
    <mergeCell ref="AU54:AV54"/>
    <mergeCell ref="AZ54:BA54"/>
    <mergeCell ref="BB54:BC54"/>
    <mergeCell ref="BD54:BE54"/>
    <mergeCell ref="AN53:AS53"/>
    <mergeCell ref="AU53:AV53"/>
    <mergeCell ref="AZ53:BA53"/>
    <mergeCell ref="BB53:BC53"/>
    <mergeCell ref="BD53:BE53"/>
    <mergeCell ref="AN52:AS52"/>
    <mergeCell ref="AU52:AV52"/>
    <mergeCell ref="AZ52:BA52"/>
    <mergeCell ref="BB52:BC52"/>
    <mergeCell ref="BD52:BE52"/>
    <mergeCell ref="AN51:AS51"/>
    <mergeCell ref="AU51:AV51"/>
    <mergeCell ref="AZ51:BA51"/>
    <mergeCell ref="BB51:BC51"/>
    <mergeCell ref="BD51:BE51"/>
    <mergeCell ref="AN50:AS50"/>
    <mergeCell ref="AU50:AV50"/>
    <mergeCell ref="AZ50:BA50"/>
    <mergeCell ref="BB50:BC50"/>
    <mergeCell ref="BD50:BE50"/>
    <mergeCell ref="AN49:AS49"/>
    <mergeCell ref="AU49:AV49"/>
    <mergeCell ref="AZ49:BA49"/>
    <mergeCell ref="BB49:BC49"/>
    <mergeCell ref="BD49:BE49"/>
    <mergeCell ref="AN48:AS48"/>
    <mergeCell ref="AU48:AV48"/>
    <mergeCell ref="AZ48:BA48"/>
    <mergeCell ref="BB48:BC48"/>
    <mergeCell ref="BD48:BE48"/>
    <mergeCell ref="AN47:AS47"/>
    <mergeCell ref="AU47:AV47"/>
    <mergeCell ref="AZ47:BA47"/>
    <mergeCell ref="BB47:BC47"/>
    <mergeCell ref="BD47:BE47"/>
    <mergeCell ref="AN46:AS46"/>
    <mergeCell ref="AU46:AV46"/>
    <mergeCell ref="AZ46:BA46"/>
    <mergeCell ref="BB46:BC46"/>
    <mergeCell ref="BD46:BE46"/>
    <mergeCell ref="AN45:AS45"/>
    <mergeCell ref="AU45:AV45"/>
    <mergeCell ref="AZ45:BA45"/>
    <mergeCell ref="BB45:BC45"/>
    <mergeCell ref="BD45:BE45"/>
    <mergeCell ref="AN44:AS44"/>
    <mergeCell ref="AU44:AV44"/>
    <mergeCell ref="AZ44:BA44"/>
    <mergeCell ref="BB44:BC44"/>
    <mergeCell ref="BD44:BE44"/>
    <mergeCell ref="AN43:AS43"/>
    <mergeCell ref="AU43:AV43"/>
    <mergeCell ref="AZ43:BA43"/>
    <mergeCell ref="BB43:BC43"/>
    <mergeCell ref="BD43:BE43"/>
    <mergeCell ref="BB37:BC37"/>
    <mergeCell ref="BD37:BE37"/>
    <mergeCell ref="BB36:BC36"/>
    <mergeCell ref="BD36:BE36"/>
    <mergeCell ref="BN36:BO36"/>
    <mergeCell ref="AN42:AS42"/>
    <mergeCell ref="AU42:AV42"/>
    <mergeCell ref="AZ42:BA42"/>
    <mergeCell ref="BB42:BC42"/>
    <mergeCell ref="BD42:BE42"/>
    <mergeCell ref="AN41:AS41"/>
    <mergeCell ref="AU41:AV41"/>
    <mergeCell ref="AZ41:BA41"/>
    <mergeCell ref="BB41:BC41"/>
    <mergeCell ref="BD41:BE41"/>
    <mergeCell ref="AN40:AS40"/>
    <mergeCell ref="AU40:AV40"/>
    <mergeCell ref="AZ40:BA40"/>
    <mergeCell ref="BB40:BC40"/>
    <mergeCell ref="BD40:BE40"/>
    <mergeCell ref="AN39:AS39"/>
    <mergeCell ref="AU39:AV39"/>
    <mergeCell ref="AZ39:BA39"/>
    <mergeCell ref="BB39:BC39"/>
    <mergeCell ref="BD39:BE39"/>
    <mergeCell ref="BG39:BL39"/>
    <mergeCell ref="AN31:AS31"/>
    <mergeCell ref="AU31:AV31"/>
    <mergeCell ref="AZ31:BA31"/>
    <mergeCell ref="BB31:BC31"/>
    <mergeCell ref="BD31:BE31"/>
    <mergeCell ref="AN38:AS38"/>
    <mergeCell ref="AU38:AV38"/>
    <mergeCell ref="AZ38:BA38"/>
    <mergeCell ref="BB38:BC38"/>
    <mergeCell ref="BD38:BE38"/>
    <mergeCell ref="BB35:BC35"/>
    <mergeCell ref="BD35:BE35"/>
    <mergeCell ref="AN36:AS36"/>
    <mergeCell ref="AU36:AV36"/>
    <mergeCell ref="AZ36:BA36"/>
    <mergeCell ref="AN32:AS32"/>
    <mergeCell ref="AN35:AS35"/>
    <mergeCell ref="AU35:AV35"/>
    <mergeCell ref="AZ35:BA35"/>
    <mergeCell ref="AN34:AS34"/>
    <mergeCell ref="AU34:AV34"/>
    <mergeCell ref="AZ34:BA34"/>
    <mergeCell ref="BB34:BC34"/>
    <mergeCell ref="BD34:BE34"/>
    <mergeCell ref="AN33:AS33"/>
    <mergeCell ref="AU33:AV33"/>
    <mergeCell ref="AZ33:BA33"/>
    <mergeCell ref="BB33:BC33"/>
    <mergeCell ref="BD33:BE33"/>
    <mergeCell ref="AN37:AS37"/>
    <mergeCell ref="AU37:AV37"/>
    <mergeCell ref="AZ37:BA37"/>
    <mergeCell ref="BN33:BO33"/>
    <mergeCell ref="BG33:BL33"/>
    <mergeCell ref="AU32:AV32"/>
    <mergeCell ref="AZ32:BA32"/>
    <mergeCell ref="BB32:BC32"/>
    <mergeCell ref="BD32:BE32"/>
    <mergeCell ref="BN32:BO32"/>
    <mergeCell ref="BN26:BO26"/>
    <mergeCell ref="AN25:AS25"/>
    <mergeCell ref="AU25:AV25"/>
    <mergeCell ref="AZ25:BA25"/>
    <mergeCell ref="BB25:BC25"/>
    <mergeCell ref="BD25:BE25"/>
    <mergeCell ref="BB24:BC24"/>
    <mergeCell ref="BD24:BE24"/>
    <mergeCell ref="BN24:BO24"/>
    <mergeCell ref="AN30:AS30"/>
    <mergeCell ref="AU30:AV30"/>
    <mergeCell ref="AZ30:BA30"/>
    <mergeCell ref="BB30:BC30"/>
    <mergeCell ref="BD30:BE30"/>
    <mergeCell ref="BB27:BC27"/>
    <mergeCell ref="BD27:BE27"/>
    <mergeCell ref="AN27:AS27"/>
    <mergeCell ref="AU27:AV27"/>
    <mergeCell ref="AZ27:BA27"/>
    <mergeCell ref="AN29:AS29"/>
    <mergeCell ref="AU29:AV29"/>
    <mergeCell ref="AZ29:BA29"/>
    <mergeCell ref="BB29:BC29"/>
    <mergeCell ref="BD29:BE29"/>
    <mergeCell ref="BN29:BO29"/>
    <mergeCell ref="AN28:AS28"/>
    <mergeCell ref="AU28:AV28"/>
    <mergeCell ref="AZ28:BA28"/>
    <mergeCell ref="BB28:BC28"/>
    <mergeCell ref="BD28:BE28"/>
    <mergeCell ref="BN28:BO28"/>
    <mergeCell ref="AN19:AS19"/>
    <mergeCell ref="AU19:AV19"/>
    <mergeCell ref="AZ19:BA19"/>
    <mergeCell ref="BB19:BC19"/>
    <mergeCell ref="BD19:BE19"/>
    <mergeCell ref="AN26:AS26"/>
    <mergeCell ref="AU26:AV26"/>
    <mergeCell ref="AZ26:BA26"/>
    <mergeCell ref="BB26:BC26"/>
    <mergeCell ref="BD26:BE26"/>
    <mergeCell ref="BB23:BC23"/>
    <mergeCell ref="BD23:BE23"/>
    <mergeCell ref="AN24:AS24"/>
    <mergeCell ref="AU24:AV24"/>
    <mergeCell ref="AZ24:BA24"/>
    <mergeCell ref="AN20:AS20"/>
    <mergeCell ref="AN23:AS23"/>
    <mergeCell ref="AU23:AV23"/>
    <mergeCell ref="AZ23:BA23"/>
    <mergeCell ref="AN22:AS22"/>
    <mergeCell ref="AU22:AV22"/>
    <mergeCell ref="AZ22:BA22"/>
    <mergeCell ref="BB22:BC22"/>
    <mergeCell ref="BD22:BE22"/>
    <mergeCell ref="BN22:BO22"/>
    <mergeCell ref="AN21:AS21"/>
    <mergeCell ref="AU21:AV21"/>
    <mergeCell ref="AZ21:BA21"/>
    <mergeCell ref="BB21:BC21"/>
    <mergeCell ref="BD21:BE21"/>
    <mergeCell ref="BN21:BO21"/>
    <mergeCell ref="BG21:BL21"/>
    <mergeCell ref="AU20:AV20"/>
    <mergeCell ref="AZ20:BA20"/>
    <mergeCell ref="BB20:BC20"/>
    <mergeCell ref="BD20:BE20"/>
    <mergeCell ref="BN20:BO20"/>
    <mergeCell ref="AN18:AS18"/>
    <mergeCell ref="AU18:AV18"/>
    <mergeCell ref="AZ18:BA18"/>
    <mergeCell ref="BB18:BC18"/>
    <mergeCell ref="BD18:BE18"/>
    <mergeCell ref="BB15:BC15"/>
    <mergeCell ref="BD15:BE15"/>
    <mergeCell ref="AN15:AS15"/>
    <mergeCell ref="AU15:AV15"/>
    <mergeCell ref="AZ15:BA15"/>
    <mergeCell ref="AN17:AS17"/>
    <mergeCell ref="AU17:AV17"/>
    <mergeCell ref="AZ17:BA17"/>
    <mergeCell ref="BB17:BC17"/>
    <mergeCell ref="BD17:BE17"/>
    <mergeCell ref="BN17:BO17"/>
    <mergeCell ref="AN16:AS16"/>
    <mergeCell ref="AU16:AV16"/>
    <mergeCell ref="AZ16:BA16"/>
    <mergeCell ref="BB16:BC16"/>
    <mergeCell ref="BD16:BE16"/>
    <mergeCell ref="BB13:BC13"/>
    <mergeCell ref="BD13:BE13"/>
    <mergeCell ref="BN13:BO13"/>
    <mergeCell ref="BG13:BL13"/>
    <mergeCell ref="AN14:AS14"/>
    <mergeCell ref="AU14:AV14"/>
    <mergeCell ref="AZ14:BA14"/>
    <mergeCell ref="BB14:BC14"/>
    <mergeCell ref="BD14:BE14"/>
    <mergeCell ref="BN14:BO14"/>
    <mergeCell ref="AN11:AS11"/>
    <mergeCell ref="AU11:AV11"/>
    <mergeCell ref="AZ11:BA11"/>
    <mergeCell ref="AN13:AS13"/>
    <mergeCell ref="AU13:AV13"/>
    <mergeCell ref="AZ13:BA13"/>
    <mergeCell ref="AN12:AS12"/>
    <mergeCell ref="AU12:AV12"/>
    <mergeCell ref="AZ12:BA12"/>
    <mergeCell ref="BB12:BC12"/>
    <mergeCell ref="BD12:BE12"/>
    <mergeCell ref="BN12:BO12"/>
    <mergeCell ref="BB11:BC11"/>
    <mergeCell ref="BD11:BE11"/>
    <mergeCell ref="BG11:BL11"/>
    <mergeCell ref="AN10:AS10"/>
    <mergeCell ref="AU10:AV10"/>
    <mergeCell ref="AZ10:BA10"/>
    <mergeCell ref="BB10:BC10"/>
    <mergeCell ref="BD10:BE10"/>
    <mergeCell ref="BN10:BO10"/>
    <mergeCell ref="AN9:AS9"/>
    <mergeCell ref="AU9:AV9"/>
    <mergeCell ref="AZ9:BA9"/>
    <mergeCell ref="BB9:BC9"/>
    <mergeCell ref="BD9:BE9"/>
    <mergeCell ref="BN9:BO9"/>
    <mergeCell ref="AN8:AS8"/>
    <mergeCell ref="AU8:AV8"/>
    <mergeCell ref="AZ8:BA8"/>
    <mergeCell ref="BB8:BC8"/>
    <mergeCell ref="BD8:BE8"/>
    <mergeCell ref="BN8:BO8"/>
    <mergeCell ref="B54:G54"/>
    <mergeCell ref="I54:J54"/>
    <mergeCell ref="N54:O54"/>
    <mergeCell ref="P54:Q54"/>
    <mergeCell ref="R54:S54"/>
    <mergeCell ref="B53:G53"/>
    <mergeCell ref="I53:J53"/>
    <mergeCell ref="N53:O53"/>
    <mergeCell ref="P53:Q53"/>
    <mergeCell ref="R53:S53"/>
    <mergeCell ref="B52:G52"/>
    <mergeCell ref="I52:J52"/>
    <mergeCell ref="N52:O52"/>
    <mergeCell ref="P52:Q52"/>
    <mergeCell ref="R52:S52"/>
    <mergeCell ref="B51:G51"/>
    <mergeCell ref="I51:J51"/>
    <mergeCell ref="N51:O51"/>
    <mergeCell ref="P51:Q51"/>
    <mergeCell ref="R51:S51"/>
    <mergeCell ref="BM5:BM6"/>
    <mergeCell ref="AX5:AX6"/>
    <mergeCell ref="AY5:AY6"/>
    <mergeCell ref="AZ5:BA6"/>
    <mergeCell ref="BB5:BC6"/>
    <mergeCell ref="BD5:BE6"/>
    <mergeCell ref="BG6:BL6"/>
    <mergeCell ref="AN1:AS2"/>
    <mergeCell ref="AN5:AQ5"/>
    <mergeCell ref="AR5:AS5"/>
    <mergeCell ref="AT5:AT6"/>
    <mergeCell ref="AU5:AV6"/>
    <mergeCell ref="AW5:AW6"/>
    <mergeCell ref="AN6:AS6"/>
    <mergeCell ref="AT1:BO2"/>
    <mergeCell ref="BG5:BJ5"/>
    <mergeCell ref="BK5:BL5"/>
    <mergeCell ref="BN5:BO6"/>
    <mergeCell ref="B47:G47"/>
    <mergeCell ref="I47:J47"/>
    <mergeCell ref="N47:O47"/>
    <mergeCell ref="P47:Q47"/>
    <mergeCell ref="R47:S47"/>
    <mergeCell ref="B50:G50"/>
    <mergeCell ref="I50:J50"/>
    <mergeCell ref="N50:O50"/>
    <mergeCell ref="P50:Q50"/>
    <mergeCell ref="R50:S50"/>
    <mergeCell ref="B45:G45"/>
    <mergeCell ref="I45:J45"/>
    <mergeCell ref="N45:O45"/>
    <mergeCell ref="P45:Q45"/>
    <mergeCell ref="R45:S45"/>
    <mergeCell ref="B49:G49"/>
    <mergeCell ref="I49:J49"/>
    <mergeCell ref="N49:O49"/>
    <mergeCell ref="P49:Q49"/>
    <mergeCell ref="R49:S49"/>
    <mergeCell ref="B48:G48"/>
    <mergeCell ref="I48:J48"/>
    <mergeCell ref="N48:O48"/>
    <mergeCell ref="P48:Q48"/>
    <mergeCell ref="R48:S48"/>
    <mergeCell ref="R41:S41"/>
    <mergeCell ref="U40:Z40"/>
    <mergeCell ref="B46:G46"/>
    <mergeCell ref="I46:J46"/>
    <mergeCell ref="N46:O46"/>
    <mergeCell ref="P46:Q46"/>
    <mergeCell ref="R46:S46"/>
    <mergeCell ref="AG40:AH40"/>
    <mergeCell ref="B40:G40"/>
    <mergeCell ref="I40:J40"/>
    <mergeCell ref="N40:O40"/>
    <mergeCell ref="P40:Q40"/>
    <mergeCell ref="B44:G44"/>
    <mergeCell ref="I44:J44"/>
    <mergeCell ref="N44:O44"/>
    <mergeCell ref="P44:Q44"/>
    <mergeCell ref="R44:S44"/>
    <mergeCell ref="U44:Z44"/>
    <mergeCell ref="AB44:AC44"/>
    <mergeCell ref="AG44:AH44"/>
    <mergeCell ref="B39:G39"/>
    <mergeCell ref="I39:J39"/>
    <mergeCell ref="N39:O39"/>
    <mergeCell ref="P39:Q39"/>
    <mergeCell ref="R39:S39"/>
    <mergeCell ref="B38:G38"/>
    <mergeCell ref="I38:J38"/>
    <mergeCell ref="N38:O38"/>
    <mergeCell ref="P38:Q38"/>
    <mergeCell ref="R38:S38"/>
    <mergeCell ref="B37:G37"/>
    <mergeCell ref="I37:J37"/>
    <mergeCell ref="N37:O37"/>
    <mergeCell ref="P37:Q37"/>
    <mergeCell ref="R37:S37"/>
    <mergeCell ref="AB37:AC37"/>
    <mergeCell ref="B43:G43"/>
    <mergeCell ref="I43:J43"/>
    <mergeCell ref="N43:O43"/>
    <mergeCell ref="P43:Q43"/>
    <mergeCell ref="R43:S43"/>
    <mergeCell ref="B42:G42"/>
    <mergeCell ref="I42:J42"/>
    <mergeCell ref="N42:O42"/>
    <mergeCell ref="P42:Q42"/>
    <mergeCell ref="R42:S42"/>
    <mergeCell ref="R40:S40"/>
    <mergeCell ref="AB40:AC40"/>
    <mergeCell ref="B41:G41"/>
    <mergeCell ref="I41:J41"/>
    <mergeCell ref="N41:O41"/>
    <mergeCell ref="P41:Q41"/>
    <mergeCell ref="B36:G36"/>
    <mergeCell ref="I36:J36"/>
    <mergeCell ref="N36:O36"/>
    <mergeCell ref="P36:Q36"/>
    <mergeCell ref="R36:S36"/>
    <mergeCell ref="AB36:AC36"/>
    <mergeCell ref="U36:Z36"/>
    <mergeCell ref="B35:G35"/>
    <mergeCell ref="I35:J35"/>
    <mergeCell ref="N35:O35"/>
    <mergeCell ref="P35:Q35"/>
    <mergeCell ref="R35:S35"/>
    <mergeCell ref="B34:G34"/>
    <mergeCell ref="I34:J34"/>
    <mergeCell ref="N34:O34"/>
    <mergeCell ref="P34:Q34"/>
    <mergeCell ref="R34:S34"/>
    <mergeCell ref="R31:S31"/>
    <mergeCell ref="U32:Z32"/>
    <mergeCell ref="AB27:AC27"/>
    <mergeCell ref="B28:G28"/>
    <mergeCell ref="I28:J28"/>
    <mergeCell ref="N28:O28"/>
    <mergeCell ref="P28:Q28"/>
    <mergeCell ref="R28:S28"/>
    <mergeCell ref="AB28:AC28"/>
    <mergeCell ref="B27:G27"/>
    <mergeCell ref="B31:G31"/>
    <mergeCell ref="I31:J31"/>
    <mergeCell ref="U28:Z28"/>
    <mergeCell ref="B33:G33"/>
    <mergeCell ref="I33:J33"/>
    <mergeCell ref="N33:O33"/>
    <mergeCell ref="P33:Q33"/>
    <mergeCell ref="R33:S33"/>
    <mergeCell ref="N31:O31"/>
    <mergeCell ref="P31:Q31"/>
    <mergeCell ref="B32:G32"/>
    <mergeCell ref="I32:J32"/>
    <mergeCell ref="N32:O32"/>
    <mergeCell ref="P32:Q32"/>
    <mergeCell ref="R32:S32"/>
    <mergeCell ref="AB32:AC32"/>
    <mergeCell ref="B30:G30"/>
    <mergeCell ref="I30:J30"/>
    <mergeCell ref="N30:O30"/>
    <mergeCell ref="P30:Q30"/>
    <mergeCell ref="R30:S30"/>
    <mergeCell ref="P27:Q27"/>
    <mergeCell ref="R27:S27"/>
    <mergeCell ref="B25:G25"/>
    <mergeCell ref="I27:J27"/>
    <mergeCell ref="N27:O27"/>
    <mergeCell ref="AB30:AC30"/>
    <mergeCell ref="B29:G29"/>
    <mergeCell ref="I29:J29"/>
    <mergeCell ref="N29:O29"/>
    <mergeCell ref="P29:Q29"/>
    <mergeCell ref="R29:S29"/>
    <mergeCell ref="AB29:AC29"/>
    <mergeCell ref="U30:Z30"/>
    <mergeCell ref="N20:O20"/>
    <mergeCell ref="P20:Q20"/>
    <mergeCell ref="R20:S20"/>
    <mergeCell ref="AB20:AC20"/>
    <mergeCell ref="I25:J25"/>
    <mergeCell ref="N25:O25"/>
    <mergeCell ref="P25:Q25"/>
    <mergeCell ref="R25:S25"/>
    <mergeCell ref="AB25:AC25"/>
    <mergeCell ref="B26:G26"/>
    <mergeCell ref="I26:J26"/>
    <mergeCell ref="N26:O26"/>
    <mergeCell ref="P26:Q26"/>
    <mergeCell ref="R26:S26"/>
    <mergeCell ref="AB23:AC23"/>
    <mergeCell ref="B24:G24"/>
    <mergeCell ref="I24:J24"/>
    <mergeCell ref="N24:O24"/>
    <mergeCell ref="P24:Q24"/>
    <mergeCell ref="R24:S24"/>
    <mergeCell ref="B23:G23"/>
    <mergeCell ref="I23:J23"/>
    <mergeCell ref="N23:O23"/>
    <mergeCell ref="P23:Q23"/>
    <mergeCell ref="R23:S23"/>
    <mergeCell ref="R19:S19"/>
    <mergeCell ref="AB15:AC15"/>
    <mergeCell ref="B16:G16"/>
    <mergeCell ref="I16:J16"/>
    <mergeCell ref="N16:O16"/>
    <mergeCell ref="P16:Q16"/>
    <mergeCell ref="R16:S16"/>
    <mergeCell ref="AB16:AC16"/>
    <mergeCell ref="B15:G15"/>
    <mergeCell ref="I15:J15"/>
    <mergeCell ref="U22:Z22"/>
    <mergeCell ref="P15:Q15"/>
    <mergeCell ref="R15:S15"/>
    <mergeCell ref="U16:Z16"/>
    <mergeCell ref="B22:G22"/>
    <mergeCell ref="I22:J22"/>
    <mergeCell ref="N22:O22"/>
    <mergeCell ref="P22:Q22"/>
    <mergeCell ref="R22:S22"/>
    <mergeCell ref="P19:Q19"/>
    <mergeCell ref="B19:G19"/>
    <mergeCell ref="I19:J19"/>
    <mergeCell ref="N19:O19"/>
    <mergeCell ref="AB22:AC22"/>
    <mergeCell ref="B21:G21"/>
    <mergeCell ref="I21:J21"/>
    <mergeCell ref="N21:O21"/>
    <mergeCell ref="P21:Q21"/>
    <mergeCell ref="R21:S21"/>
    <mergeCell ref="AB21:AC21"/>
    <mergeCell ref="B20:G20"/>
    <mergeCell ref="I20:J20"/>
    <mergeCell ref="AB13:AC13"/>
    <mergeCell ref="AB12:AC12"/>
    <mergeCell ref="U12:Z12"/>
    <mergeCell ref="AB17:AC17"/>
    <mergeCell ref="U17:Z17"/>
    <mergeCell ref="AB14:AC14"/>
    <mergeCell ref="B18:G18"/>
    <mergeCell ref="I18:J18"/>
    <mergeCell ref="N18:O18"/>
    <mergeCell ref="P18:Q18"/>
    <mergeCell ref="R18:S18"/>
    <mergeCell ref="N15:O15"/>
    <mergeCell ref="B17:G17"/>
    <mergeCell ref="I17:J17"/>
    <mergeCell ref="N17:O17"/>
    <mergeCell ref="P17:Q17"/>
    <mergeCell ref="R17:S17"/>
    <mergeCell ref="B12:G12"/>
    <mergeCell ref="I12:J12"/>
    <mergeCell ref="N12:O12"/>
    <mergeCell ref="N9:O9"/>
    <mergeCell ref="P9:Q9"/>
    <mergeCell ref="R9:S9"/>
    <mergeCell ref="P12:Q12"/>
    <mergeCell ref="R12:S12"/>
    <mergeCell ref="B14:G14"/>
    <mergeCell ref="I14:J14"/>
    <mergeCell ref="N14:O14"/>
    <mergeCell ref="P14:Q14"/>
    <mergeCell ref="R14:S14"/>
    <mergeCell ref="P11:Q11"/>
    <mergeCell ref="R11:S11"/>
    <mergeCell ref="B11:G11"/>
    <mergeCell ref="I11:J11"/>
    <mergeCell ref="N11:O11"/>
    <mergeCell ref="B13:G13"/>
    <mergeCell ref="I13:J13"/>
    <mergeCell ref="N13:O13"/>
    <mergeCell ref="P13:Q13"/>
    <mergeCell ref="R13:S13"/>
    <mergeCell ref="B1:G2"/>
    <mergeCell ref="H1:AC2"/>
    <mergeCell ref="AD1:AL2"/>
    <mergeCell ref="AG3:AL4"/>
    <mergeCell ref="B5:E5"/>
    <mergeCell ref="F5:G5"/>
    <mergeCell ref="H5:H6"/>
    <mergeCell ref="I5:J6"/>
    <mergeCell ref="K5:K6"/>
    <mergeCell ref="L5:L6"/>
    <mergeCell ref="AD5:AD6"/>
    <mergeCell ref="AE5:AE6"/>
    <mergeCell ref="B10:G10"/>
    <mergeCell ref="I10:J10"/>
    <mergeCell ref="N10:O10"/>
    <mergeCell ref="P10:Q10"/>
    <mergeCell ref="R10:S10"/>
    <mergeCell ref="AB10:AC10"/>
    <mergeCell ref="B9:G9"/>
    <mergeCell ref="I9:J9"/>
    <mergeCell ref="B8:G8"/>
    <mergeCell ref="I8:J8"/>
    <mergeCell ref="N8:O8"/>
    <mergeCell ref="P8:Q8"/>
    <mergeCell ref="R8:S8"/>
    <mergeCell ref="AB8:AC8"/>
    <mergeCell ref="U8:Z8"/>
    <mergeCell ref="AG10:AH10"/>
    <mergeCell ref="AI10:AJ10"/>
    <mergeCell ref="AK10:AL10"/>
    <mergeCell ref="B7:G7"/>
    <mergeCell ref="I7:J7"/>
    <mergeCell ref="F4:AC4"/>
    <mergeCell ref="N7:O7"/>
    <mergeCell ref="P7:Q7"/>
    <mergeCell ref="R7:S7"/>
    <mergeCell ref="AB5:AC6"/>
    <mergeCell ref="B6:G6"/>
    <mergeCell ref="AA5:AA6"/>
    <mergeCell ref="U6:Z6"/>
    <mergeCell ref="U7:Z7"/>
    <mergeCell ref="AF5:AF6"/>
    <mergeCell ref="AG5:AH6"/>
    <mergeCell ref="AI5:AJ6"/>
    <mergeCell ref="AK5:AL6"/>
    <mergeCell ref="M5:M6"/>
    <mergeCell ref="N5:O6"/>
    <mergeCell ref="P5:Q6"/>
    <mergeCell ref="R5:S6"/>
    <mergeCell ref="U5:X5"/>
    <mergeCell ref="Y5:Z5"/>
  </mergeCells>
  <conditionalFormatting sqref="EE7:EV54 CS7:DJ54 DL7:EC54 BY43:CQ54 U7:AL54 B7:S54 AN7:BE54 BG7:BX54 BZ7:CQ40">
    <cfRule type="cellIs" dxfId="5" priority="1" operator="equal">
      <formula>0</formula>
    </cfRule>
  </conditionalFormatting>
  <pageMargins left="0.23622047244094491" right="0.23622047244094491" top="0.31496062992125984" bottom="0.31496062992125984" header="0.31496062992125984" footer="0.31496062992125984"/>
  <pageSetup fitToHeight="0" orientation="portrait" r:id="rId5"/>
  <drawing r:id="rId6"/>
  <legacyDrawing r:id="rId7"/>
  <controls>
    <mc:AlternateContent xmlns:mc="http://schemas.openxmlformats.org/markup-compatibility/2006">
      <mc:Choice Requires="x14">
        <control shapeId="13315" r:id="rId8" name="CommandButton3">
          <controlPr defaultSize="0" autoLine="0" r:id="rId9">
            <anchor moveWithCells="1">
              <from>
                <xdr:col>45</xdr:col>
                <xdr:colOff>38100</xdr:colOff>
                <xdr:row>7</xdr:row>
                <xdr:rowOff>7620</xdr:rowOff>
              </from>
              <to>
                <xdr:col>53</xdr:col>
                <xdr:colOff>91440</xdr:colOff>
                <xdr:row>11</xdr:row>
                <xdr:rowOff>30480</xdr:rowOff>
              </to>
            </anchor>
          </controlPr>
        </control>
      </mc:Choice>
      <mc:Fallback>
        <control shapeId="13315" r:id="rId8" name="CommandButton3"/>
      </mc:Fallback>
    </mc:AlternateContent>
    <mc:AlternateContent xmlns:mc="http://schemas.openxmlformats.org/markup-compatibility/2006">
      <mc:Choice Requires="x14">
        <control shapeId="13314" r:id="rId10" name="CommandButton2">
          <controlPr defaultSize="0" autoLine="0" r:id="rId11">
            <anchor moveWithCells="1">
              <from>
                <xdr:col>37</xdr:col>
                <xdr:colOff>7620</xdr:colOff>
                <xdr:row>0</xdr:row>
                <xdr:rowOff>76200</xdr:rowOff>
              </from>
              <to>
                <xdr:col>43</xdr:col>
                <xdr:colOff>152400</xdr:colOff>
                <xdr:row>5</xdr:row>
                <xdr:rowOff>91440</xdr:rowOff>
              </to>
            </anchor>
          </controlPr>
        </control>
      </mc:Choice>
      <mc:Fallback>
        <control shapeId="13314" r:id="rId10" name="CommandButton2"/>
      </mc:Fallback>
    </mc:AlternateContent>
    <mc:AlternateContent xmlns:mc="http://schemas.openxmlformats.org/markup-compatibility/2006">
      <mc:Choice Requires="x14">
        <control shapeId="13313" r:id="rId12" name="CommandButton1">
          <controlPr defaultSize="0" autoLine="0" r:id="rId13">
            <anchor moveWithCells="1">
              <from>
                <xdr:col>45</xdr:col>
                <xdr:colOff>45720</xdr:colOff>
                <xdr:row>0</xdr:row>
                <xdr:rowOff>76200</xdr:rowOff>
              </from>
              <to>
                <xdr:col>53</xdr:col>
                <xdr:colOff>114300</xdr:colOff>
                <xdr:row>5</xdr:row>
                <xdr:rowOff>83820</xdr:rowOff>
              </to>
            </anchor>
          </controlPr>
        </control>
      </mc:Choice>
      <mc:Fallback>
        <control shapeId="13313" r:id="rId12" name="CommandButton1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666" id="{B6C35A00-3F15-464E-A7DE-E7EBAF6CB7EB}">
            <xm:f>ISNA(MATCH(B7,TotPay!#REF!,0))</xm:f>
            <x14:dxf>
              <font>
                <color rgb="FFFF0000"/>
              </font>
            </x14:dxf>
          </x14:cfRule>
          <xm:sqref>B7:G54 U7:Z54 AN7:AS7</xm:sqref>
        </x14:conditionalFormatting>
        <x14:conditionalFormatting xmlns:xm="http://schemas.microsoft.com/office/excel/2006/main">
          <x14:cfRule type="expression" priority="5669" id="{DBDB9DFC-0528-4BBC-AF40-0C06398CFC7F}">
            <xm:f>ISNA(MATCH(U6,TotPay!#REF!,0))</xm:f>
            <x14:dxf>
              <font>
                <color rgb="FFFF0000"/>
              </font>
              <border>
                <vertical/>
                <horizontal/>
              </border>
            </x14:dxf>
          </x14:cfRule>
          <xm:sqref>AN7:AS54</xm:sqref>
        </x14:conditionalFormatting>
        <x14:conditionalFormatting xmlns:xm="http://schemas.microsoft.com/office/excel/2006/main">
          <x14:cfRule type="expression" priority="5670" id="{9D934D1F-2F96-473A-976F-69EA26E907D5}">
            <xm:f>ISNA(MATCH(U6,TotPay!#REF!,0))</xm:f>
            <x14:dxf>
              <font>
                <color rgb="FFFF0000"/>
              </font>
            </x14:dxf>
          </x14:cfRule>
          <xm:sqref>BG7:BL54</xm:sqref>
        </x14:conditionalFormatting>
        <x14:conditionalFormatting xmlns:xm="http://schemas.microsoft.com/office/excel/2006/main">
          <x14:cfRule type="expression" priority="5671" id="{8EA4AD5B-2094-40FB-8E8B-D67A26D5EB4F}">
            <xm:f>ISNA(MATCH(U6,TotPay!#REF!,0))</xm:f>
            <x14:dxf>
              <font>
                <color rgb="FFFF0000"/>
              </font>
            </x14:dxf>
          </x14:cfRule>
          <xm:sqref>BZ7:CE40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1:T303"/>
  <sheetViews>
    <sheetView workbookViewId="0">
      <selection sqref="A1:K1"/>
    </sheetView>
    <sheetView workbookViewId="1">
      <selection sqref="A1:K1"/>
    </sheetView>
  </sheetViews>
  <sheetFormatPr defaultRowHeight="14.4" x14ac:dyDescent="0.3"/>
  <cols>
    <col min="1" max="1" width="5.6640625" style="25" customWidth="1"/>
    <col min="2" max="2" width="5" style="25" bestFit="1" customWidth="1"/>
    <col min="3" max="3" width="20.109375" customWidth="1"/>
    <col min="4" max="4" width="6.88671875" style="25" customWidth="1"/>
    <col min="5" max="5" width="4.88671875" style="25" customWidth="1"/>
    <col min="6" max="6" width="10.109375" style="25" customWidth="1"/>
    <col min="7" max="7" width="8.109375" style="25" customWidth="1"/>
    <col min="8" max="8" width="6.44140625" style="25" customWidth="1"/>
    <col min="9" max="9" width="6.109375" style="25" customWidth="1"/>
    <col min="10" max="10" width="6.33203125" style="25" customWidth="1"/>
    <col min="11" max="11" width="7.33203125" style="25" customWidth="1"/>
    <col min="12" max="12" width="10.6640625" style="144" bestFit="1" customWidth="1"/>
    <col min="13" max="13" width="9.109375" style="144"/>
    <col min="14" max="14" width="9.88671875" style="45" customWidth="1"/>
    <col min="15" max="16" width="9.109375" style="45"/>
    <col min="18" max="18" width="9.109375" style="144"/>
  </cols>
  <sheetData>
    <row r="1" spans="1:20" x14ac:dyDescent="0.3">
      <c r="A1" s="765" t="s">
        <v>112</v>
      </c>
      <c r="B1" s="765"/>
      <c r="C1" s="765"/>
      <c r="D1" s="765"/>
      <c r="E1" s="765"/>
      <c r="F1" s="765"/>
      <c r="G1" s="765"/>
      <c r="H1" s="765"/>
      <c r="I1" s="765"/>
      <c r="J1" s="765"/>
      <c r="K1" s="766"/>
    </row>
    <row r="2" spans="1:20" x14ac:dyDescent="0.3">
      <c r="A2" s="39">
        <v>16</v>
      </c>
      <c r="B2" s="39" t="s">
        <v>113</v>
      </c>
      <c r="C2" s="33">
        <v>40</v>
      </c>
      <c r="D2" s="33">
        <f>C2+5</f>
        <v>45</v>
      </c>
      <c r="E2" s="33">
        <f>C2-10</f>
        <v>30</v>
      </c>
      <c r="F2" s="33">
        <f>C2+9</f>
        <v>49</v>
      </c>
      <c r="G2" s="33">
        <f>C2+11</f>
        <v>51</v>
      </c>
      <c r="H2" s="33">
        <f>C2-9</f>
        <v>31</v>
      </c>
      <c r="I2" s="33">
        <f>C2-11</f>
        <v>29</v>
      </c>
      <c r="J2" s="33">
        <f>C2-5</f>
        <v>35</v>
      </c>
      <c r="K2" s="37"/>
      <c r="N2" s="45">
        <v>38</v>
      </c>
      <c r="P2" s="45">
        <v>38</v>
      </c>
      <c r="S2" t="s">
        <v>197</v>
      </c>
    </row>
    <row r="3" spans="1:20" ht="28.8" x14ac:dyDescent="0.3">
      <c r="A3" s="35" t="s">
        <v>114</v>
      </c>
      <c r="B3" s="35">
        <f>Labour!A17</f>
        <v>0</v>
      </c>
      <c r="C3" s="34" t="s">
        <v>109</v>
      </c>
      <c r="D3" s="35" t="s">
        <v>8</v>
      </c>
      <c r="E3" s="35" t="s">
        <v>9</v>
      </c>
      <c r="F3" s="36" t="s">
        <v>151</v>
      </c>
      <c r="G3" s="35" t="s">
        <v>122</v>
      </c>
      <c r="H3" s="36" t="s">
        <v>11</v>
      </c>
      <c r="I3" s="35" t="s">
        <v>18</v>
      </c>
      <c r="J3" s="36" t="s">
        <v>110</v>
      </c>
      <c r="K3" s="36" t="s">
        <v>39</v>
      </c>
      <c r="L3" s="118" t="s">
        <v>163</v>
      </c>
      <c r="M3" s="156" t="s">
        <v>168</v>
      </c>
      <c r="N3" s="145" t="s">
        <v>247</v>
      </c>
      <c r="O3" s="145"/>
      <c r="P3" s="145" t="s">
        <v>248</v>
      </c>
      <c r="S3">
        <v>1</v>
      </c>
      <c r="T3" t="s">
        <v>198</v>
      </c>
    </row>
    <row r="4" spans="1:20" x14ac:dyDescent="0.3">
      <c r="A4" s="42">
        <f>IF($B4&lt;=$B$3,VLOOKUP($B4,Labour!$A$18:$BJ$604,A$2,FALSE),0)</f>
        <v>0</v>
      </c>
      <c r="B4" s="40">
        <v>1</v>
      </c>
      <c r="C4" s="45">
        <f>IF($B4&lt;=$B$3,VLOOKUP($B4,Labour!$A$18:$BJ$604,C$2,FALSE),0)</f>
        <v>0</v>
      </c>
      <c r="D4" s="42">
        <f>IF($B4&lt;=$B$3,VLOOKUP($B4,Labour!$A$18:$BJ$604,D$2,FALSE),0)</f>
        <v>0</v>
      </c>
      <c r="E4" s="42">
        <f>IF($B4&lt;=$B$3,VLOOKUP($B4,Labour!$A$18:$BJ$604,E$2,FALSE),0)</f>
        <v>0</v>
      </c>
      <c r="F4" s="42">
        <f>IF($B4&lt;=$B$3,VLOOKUP($B4,Labour!$A$18:$BJ$604,F$2,FALSE),0)</f>
        <v>0</v>
      </c>
      <c r="G4" s="42">
        <f>IF($B4&lt;=$B$3,VLOOKUP($B4,Labour!$A$18:$BJ$604,G$2,FALSE),0)</f>
        <v>0</v>
      </c>
      <c r="H4" s="46">
        <f>IF($B4&lt;=$B$3,VLOOKUP($B4,Labour!$A$18:$BJ$604,H$2,FALSE),0)</f>
        <v>0</v>
      </c>
      <c r="I4" s="42">
        <f>IF($B4&lt;=$B$3,VLOOKUP($B4,Labour!$A$18:$BJ$604,I$2,FALSE),0)</f>
        <v>0</v>
      </c>
      <c r="J4" s="42">
        <f>IF($B4&lt;=$B$3,VLOOKUP($B4,Labour!$A$18:$BJ$604,J$2,FALSE),0)</f>
        <v>0</v>
      </c>
      <c r="K4" s="43">
        <f>J4+I4</f>
        <v>0</v>
      </c>
      <c r="L4" s="117" t="str">
        <f>IF(OR(K4&gt;1,E4&gt;0,),Labour!$AM$3,"")</f>
        <v/>
      </c>
      <c r="M4" s="144" t="str">
        <f>IF(OR(K4&gt;1,E4&gt;0),Labour!$AO$5,"")</f>
        <v/>
      </c>
      <c r="N4" s="46"/>
      <c r="O4" s="46">
        <f>IF($B4&lt;=$B$3,VLOOKUP($B4,Labour!$A$18:$BJ$604,C$2,FALSE),0)</f>
        <v>0</v>
      </c>
      <c r="P4" s="46">
        <f>IF($B4&lt;=$B$3,VLOOKUP($B4,Labour!$A$18:$BJ$604,N$2,FALSE),0)</f>
        <v>0</v>
      </c>
      <c r="S4">
        <v>2</v>
      </c>
    </row>
    <row r="5" spans="1:20" x14ac:dyDescent="0.3">
      <c r="A5" s="46">
        <f>IF($B5&lt;=$B$3,VLOOKUP($B5,Labour!$A$18:$BJ$604,A$2,FALSE),0)</f>
        <v>0</v>
      </c>
      <c r="B5" s="44">
        <v>2</v>
      </c>
      <c r="C5" s="45">
        <f>IF($B5&lt;=$B$3,VLOOKUP($B5,Labour!$A$18:$BJ$604,C$2,FALSE),0)</f>
        <v>0</v>
      </c>
      <c r="D5" s="46">
        <f>IF($B5&lt;=$B$3,VLOOKUP($B5,Labour!$A$18:$BJ$604,D$2,FALSE),0)</f>
        <v>0</v>
      </c>
      <c r="E5" s="46">
        <f>IF($B5&lt;=$B$3,VLOOKUP($B5,Labour!$A$18:$BJ$604,E$2,FALSE),0)</f>
        <v>0</v>
      </c>
      <c r="F5" s="46">
        <f>IF($B5&lt;=$B$3,VLOOKUP($B5,Labour!$A$18:$BJ$604,F$2,FALSE),0)</f>
        <v>0</v>
      </c>
      <c r="G5" s="46">
        <f>IF($B5&lt;=$B$3,VLOOKUP($B5,Labour!$A$18:$BJ$604,G$2,FALSE),0)</f>
        <v>0</v>
      </c>
      <c r="H5" s="46">
        <f>IF($B5&lt;=$B$3,VLOOKUP($B5,Labour!$A$18:$BJ$604,H$2,FALSE),0)</f>
        <v>0</v>
      </c>
      <c r="I5" s="46">
        <f>IF($B5&lt;=$B$3,VLOOKUP($B5,Labour!$A$18:$BJ$604,I$2,FALSE),0)</f>
        <v>0</v>
      </c>
      <c r="J5" s="46">
        <f>IF($B5&lt;=$B$3,VLOOKUP($B5,Labour!$A$18:$BJ$604,J$2,FALSE),0)</f>
        <v>0</v>
      </c>
      <c r="K5" s="47">
        <f t="shared" ref="K5:K68" si="0">J5+I5</f>
        <v>0</v>
      </c>
      <c r="L5" s="117" t="str">
        <f>IF(OR(K5&gt;1,E5&gt;0,),Labour!$AM$3,"")</f>
        <v/>
      </c>
      <c r="M5" s="144" t="str">
        <f>IF(OR(K5&gt;1,E5&gt;0),Labour!$AO$5,"")</f>
        <v/>
      </c>
      <c r="N5" s="46"/>
      <c r="O5" s="46"/>
      <c r="P5" s="46">
        <f>IF($B5&lt;=$B$3,VLOOKUP($B5,Labour!$A$18:$BJ$604,N$2,FALSE),0)</f>
        <v>0</v>
      </c>
    </row>
    <row r="6" spans="1:20" x14ac:dyDescent="0.3">
      <c r="A6" s="46">
        <f>IF($B6&lt;=$B$3,VLOOKUP($B6,Labour!$A$18:$BJ$604,A$2,FALSE),0)</f>
        <v>0</v>
      </c>
      <c r="B6" s="44">
        <v>3</v>
      </c>
      <c r="C6" s="45">
        <f>IF($B6&lt;=$B$3,VLOOKUP($B6,Labour!$A$18:$BJ$604,C$2,FALSE),0)</f>
        <v>0</v>
      </c>
      <c r="D6" s="46">
        <f>IF($B6&lt;=$B$3,VLOOKUP($B6,Labour!$A$18:$BJ$604,D$2,FALSE),0)</f>
        <v>0</v>
      </c>
      <c r="E6" s="46">
        <f>IF($B6&lt;=$B$3,VLOOKUP($B6,Labour!$A$18:$BJ$604,E$2,FALSE),0)</f>
        <v>0</v>
      </c>
      <c r="F6" s="46">
        <f>IF($B6&lt;=$B$3,VLOOKUP($B6,Labour!$A$18:$BJ$604,F$2,FALSE),0)</f>
        <v>0</v>
      </c>
      <c r="G6" s="46">
        <f>IF($B6&lt;=$B$3,VLOOKUP($B6,Labour!$A$18:$BJ$604,G$2,FALSE),0)</f>
        <v>0</v>
      </c>
      <c r="H6" s="46">
        <f>IF($B6&lt;=$B$3,VLOOKUP($B6,Labour!$A$18:$BJ$604,H$2,FALSE),0)</f>
        <v>0</v>
      </c>
      <c r="I6" s="46">
        <f>IF($B6&lt;=$B$3,VLOOKUP($B6,Labour!$A$18:$BJ$604,I$2,FALSE),0)</f>
        <v>0</v>
      </c>
      <c r="J6" s="46">
        <f>IF($B6&lt;=$B$3,VLOOKUP($B6,Labour!$A$18:$BJ$604,J$2,FALSE),0)</f>
        <v>0</v>
      </c>
      <c r="K6" s="47">
        <f t="shared" si="0"/>
        <v>0</v>
      </c>
      <c r="L6" s="117" t="str">
        <f>IF(OR(K6&gt;1,E6&gt;0,),Labour!$AM$3,"")</f>
        <v/>
      </c>
      <c r="M6" s="144" t="str">
        <f>IF(OR(K6&gt;1,E6&gt;0),Labour!$AO$5,"")</f>
        <v/>
      </c>
      <c r="N6" s="46"/>
      <c r="O6" s="46"/>
      <c r="P6" s="46">
        <f>IF($B6&lt;=$B$3,VLOOKUP($B6,Labour!$A$18:$BJ$604,N$2,FALSE),0)</f>
        <v>0</v>
      </c>
    </row>
    <row r="7" spans="1:20" x14ac:dyDescent="0.3">
      <c r="A7" s="46">
        <f>IF($B7&lt;=$B$3,VLOOKUP($B7,Labour!$A$18:$BJ$604,A$2,FALSE),0)</f>
        <v>0</v>
      </c>
      <c r="B7" s="44">
        <v>4</v>
      </c>
      <c r="C7" s="45">
        <f>IF($B7&lt;=$B$3,VLOOKUP($B7,Labour!$A$18:$BJ$604,C$2,FALSE),0)</f>
        <v>0</v>
      </c>
      <c r="D7" s="46">
        <f>IF($B7&lt;=$B$3,VLOOKUP($B7,Labour!$A$18:$BJ$604,D$2,FALSE),0)</f>
        <v>0</v>
      </c>
      <c r="E7" s="46">
        <f>IF($B7&lt;=$B$3,VLOOKUP($B7,Labour!$A$18:$BJ$604,E$2,FALSE),0)</f>
        <v>0</v>
      </c>
      <c r="F7" s="46">
        <f>IF($B7&lt;=$B$3,VLOOKUP($B7,Labour!$A$18:$BJ$604,F$2,FALSE),0)</f>
        <v>0</v>
      </c>
      <c r="G7" s="46">
        <f>IF($B7&lt;=$B$3,VLOOKUP($B7,Labour!$A$18:$BJ$604,G$2,FALSE),0)</f>
        <v>0</v>
      </c>
      <c r="H7" s="46">
        <f>IF($B7&lt;=$B$3,VLOOKUP($B7,Labour!$A$18:$BJ$604,H$2,FALSE),0)</f>
        <v>0</v>
      </c>
      <c r="I7" s="46">
        <f>IF($B7&lt;=$B$3,VLOOKUP($B7,Labour!$A$18:$BJ$604,I$2,FALSE),0)</f>
        <v>0</v>
      </c>
      <c r="J7" s="46">
        <f>IF($B7&lt;=$B$3,VLOOKUP($B7,Labour!$A$18:$BJ$604,J$2,FALSE),0)</f>
        <v>0</v>
      </c>
      <c r="K7" s="47">
        <f t="shared" si="0"/>
        <v>0</v>
      </c>
      <c r="L7" s="117" t="str">
        <f>IF(OR(K7&gt;1,E7&gt;0,),Labour!$AM$3,"")</f>
        <v/>
      </c>
      <c r="M7" s="144" t="str">
        <f>IF(OR(K7&gt;1,E7&gt;0),Labour!$AO$5,"")</f>
        <v/>
      </c>
      <c r="N7" s="46"/>
      <c r="O7" s="46"/>
      <c r="P7" s="46">
        <f>IF($B7&lt;=$B$3,VLOOKUP($B7,Labour!$A$18:$BJ$604,N$2,FALSE),0)</f>
        <v>0</v>
      </c>
    </row>
    <row r="8" spans="1:20" x14ac:dyDescent="0.3">
      <c r="A8" s="46">
        <f>IF($B8&lt;=$B$3,VLOOKUP($B8,Labour!$A$18:$BJ$604,A$2,FALSE),0)</f>
        <v>0</v>
      </c>
      <c r="B8" s="44">
        <v>5</v>
      </c>
      <c r="C8" s="45">
        <f>IF($B8&lt;=$B$3,VLOOKUP($B8,Labour!$A$18:$BJ$604,C$2,FALSE),0)</f>
        <v>0</v>
      </c>
      <c r="D8" s="46">
        <f>IF($B8&lt;=$B$3,VLOOKUP($B8,Labour!$A$18:$BJ$604,D$2,FALSE),0)</f>
        <v>0</v>
      </c>
      <c r="E8" s="46">
        <f>IF($B8&lt;=$B$3,VLOOKUP($B8,Labour!$A$18:$BJ$604,E$2,FALSE),0)</f>
        <v>0</v>
      </c>
      <c r="F8" s="46">
        <f>IF($B8&lt;=$B$3,VLOOKUP($B8,Labour!$A$18:$BJ$604,F$2,FALSE),0)</f>
        <v>0</v>
      </c>
      <c r="G8" s="46">
        <f>IF($B8&lt;=$B$3,VLOOKUP($B8,Labour!$A$18:$BJ$604,G$2,FALSE),0)</f>
        <v>0</v>
      </c>
      <c r="H8" s="46">
        <f>IF($B8&lt;=$B$3,VLOOKUP($B8,Labour!$A$18:$BJ$604,H$2,FALSE),0)</f>
        <v>0</v>
      </c>
      <c r="I8" s="46">
        <f>IF($B8&lt;=$B$3,VLOOKUP($B8,Labour!$A$18:$BJ$604,I$2,FALSE),0)</f>
        <v>0</v>
      </c>
      <c r="J8" s="46">
        <f>IF($B8&lt;=$B$3,VLOOKUP($B8,Labour!$A$18:$BJ$604,J$2,FALSE),0)</f>
        <v>0</v>
      </c>
      <c r="K8" s="47">
        <f t="shared" si="0"/>
        <v>0</v>
      </c>
      <c r="L8" s="117" t="str">
        <f>IF(OR(K8&gt;1,E8&gt;0,),Labour!$AM$3,"")</f>
        <v/>
      </c>
      <c r="M8" s="144" t="str">
        <f>IF(OR(K8&gt;1,E8&gt;0),Labour!$AO$5,"")</f>
        <v/>
      </c>
      <c r="N8" s="46"/>
      <c r="O8" s="46"/>
      <c r="P8" s="46">
        <f>IF($B8&lt;=$B$3,VLOOKUP($B8,Labour!$A$18:$BJ$604,N$2,FALSE),0)</f>
        <v>0</v>
      </c>
    </row>
    <row r="9" spans="1:20" x14ac:dyDescent="0.3">
      <c r="A9" s="46">
        <f>IF($B9&lt;=$B$3,VLOOKUP($B9,Labour!$A$18:$BJ$604,A$2,FALSE),0)</f>
        <v>0</v>
      </c>
      <c r="B9" s="44">
        <v>6</v>
      </c>
      <c r="C9" s="45">
        <f>IF($B9&lt;=$B$3,VLOOKUP($B9,Labour!$A$18:$BJ$604,C$2,FALSE),0)</f>
        <v>0</v>
      </c>
      <c r="D9" s="46">
        <f>IF($B9&lt;=$B$3,VLOOKUP($B9,Labour!$A$18:$BJ$604,D$2,FALSE),0)</f>
        <v>0</v>
      </c>
      <c r="E9" s="46">
        <f>IF($B9&lt;=$B$3,VLOOKUP($B9,Labour!$A$18:$BJ$604,E$2,FALSE),0)</f>
        <v>0</v>
      </c>
      <c r="F9" s="46">
        <f>IF($B9&lt;=$B$3,VLOOKUP($B9,Labour!$A$18:$BJ$604,F$2,FALSE),0)</f>
        <v>0</v>
      </c>
      <c r="G9" s="46">
        <f>IF($B9&lt;=$B$3,VLOOKUP($B9,Labour!$A$18:$BJ$604,G$2,FALSE),0)</f>
        <v>0</v>
      </c>
      <c r="H9" s="46">
        <f>IF($B9&lt;=$B$3,VLOOKUP($B9,Labour!$A$18:$BJ$604,H$2,FALSE),0)</f>
        <v>0</v>
      </c>
      <c r="I9" s="46">
        <f>IF($B9&lt;=$B$3,VLOOKUP($B9,Labour!$A$18:$BJ$604,I$2,FALSE),0)</f>
        <v>0</v>
      </c>
      <c r="J9" s="46">
        <f>IF($B9&lt;=$B$3,VLOOKUP($B9,Labour!$A$18:$BJ$604,J$2,FALSE),0)</f>
        <v>0</v>
      </c>
      <c r="K9" s="47">
        <f t="shared" si="0"/>
        <v>0</v>
      </c>
      <c r="L9" s="117" t="str">
        <f>IF(OR(K9&gt;1,E9&gt;0,),Labour!$AM$3,"")</f>
        <v/>
      </c>
      <c r="M9" s="144" t="str">
        <f>IF(OR(K9&gt;1,E9&gt;0),Labour!$AO$5,"")</f>
        <v/>
      </c>
      <c r="N9" s="46"/>
      <c r="O9" s="46"/>
      <c r="P9" s="46">
        <f>IF($B9&lt;=$B$3,VLOOKUP($B9,Labour!$A$18:$BJ$604,N$2,FALSE),0)</f>
        <v>0</v>
      </c>
    </row>
    <row r="10" spans="1:20" x14ac:dyDescent="0.3">
      <c r="A10" s="46">
        <f>IF($B10&lt;=$B$3,VLOOKUP($B10,Labour!$A$18:$BJ$604,A$2,FALSE),0)</f>
        <v>0</v>
      </c>
      <c r="B10" s="44">
        <v>7</v>
      </c>
      <c r="C10" s="45">
        <f>IF($B10&lt;=$B$3,VLOOKUP($B10,Labour!$A$18:$BJ$604,C$2,FALSE),0)</f>
        <v>0</v>
      </c>
      <c r="D10" s="46">
        <f>IF($B10&lt;=$B$3,VLOOKUP($B10,Labour!$A$18:$BJ$604,D$2,FALSE),0)</f>
        <v>0</v>
      </c>
      <c r="E10" s="46">
        <f>IF($B10&lt;=$B$3,VLOOKUP($B10,Labour!$A$18:$BJ$604,E$2,FALSE),0)</f>
        <v>0</v>
      </c>
      <c r="F10" s="46">
        <f>IF($B10&lt;=$B$3,VLOOKUP($B10,Labour!$A$18:$BJ$604,F$2,FALSE),0)</f>
        <v>0</v>
      </c>
      <c r="G10" s="46">
        <f>IF($B10&lt;=$B$3,VLOOKUP($B10,Labour!$A$18:$BJ$604,G$2,FALSE),0)</f>
        <v>0</v>
      </c>
      <c r="H10" s="46">
        <f>IF($B10&lt;=$B$3,VLOOKUP($B10,Labour!$A$18:$BJ$604,H$2,FALSE),0)</f>
        <v>0</v>
      </c>
      <c r="I10" s="46">
        <f>IF($B10&lt;=$B$3,VLOOKUP($B10,Labour!$A$18:$BJ$604,I$2,FALSE),0)</f>
        <v>0</v>
      </c>
      <c r="J10" s="46">
        <f>IF($B10&lt;=$B$3,VLOOKUP($B10,Labour!$A$18:$BJ$604,J$2,FALSE),0)</f>
        <v>0</v>
      </c>
      <c r="K10" s="47">
        <f t="shared" si="0"/>
        <v>0</v>
      </c>
      <c r="L10" s="117" t="str">
        <f>IF(OR(K10&gt;1,E10&gt;0,),Labour!$AM$3,"")</f>
        <v/>
      </c>
      <c r="M10" s="144" t="str">
        <f>IF(OR(K10&gt;1,E10&gt;0),Labour!$AO$5,"")</f>
        <v/>
      </c>
      <c r="N10" s="46"/>
      <c r="O10" s="46"/>
      <c r="P10" s="46">
        <f>IF($B10&lt;=$B$3,VLOOKUP($B10,Labour!$A$18:$BJ$604,N$2,FALSE),0)</f>
        <v>0</v>
      </c>
    </row>
    <row r="11" spans="1:20" x14ac:dyDescent="0.3">
      <c r="A11" s="46">
        <f>IF($B11&lt;=$B$3,VLOOKUP($B11,Labour!$A$18:$BJ$604,A$2,FALSE),0)</f>
        <v>0</v>
      </c>
      <c r="B11" s="44">
        <v>8</v>
      </c>
      <c r="C11" s="45">
        <f>IF($B11&lt;=$B$3,VLOOKUP($B11,Labour!$A$18:$BJ$604,C$2,FALSE),0)</f>
        <v>0</v>
      </c>
      <c r="D11" s="46">
        <f>IF($B11&lt;=$B$3,VLOOKUP($B11,Labour!$A$18:$BJ$604,D$2,FALSE),0)</f>
        <v>0</v>
      </c>
      <c r="E11" s="46">
        <f>IF($B11&lt;=$B$3,VLOOKUP($B11,Labour!$A$18:$BJ$604,E$2,FALSE),0)</f>
        <v>0</v>
      </c>
      <c r="F11" s="46">
        <f>IF($B11&lt;=$B$3,VLOOKUP($B11,Labour!$A$18:$BJ$604,F$2,FALSE),0)</f>
        <v>0</v>
      </c>
      <c r="G11" s="46">
        <f>IF($B11&lt;=$B$3,VLOOKUP($B11,Labour!$A$18:$BJ$604,G$2,FALSE),0)</f>
        <v>0</v>
      </c>
      <c r="H11" s="46">
        <f>IF($B11&lt;=$B$3,VLOOKUP($B11,Labour!$A$18:$BJ$604,H$2,FALSE),0)</f>
        <v>0</v>
      </c>
      <c r="I11" s="46">
        <f>IF($B11&lt;=$B$3,VLOOKUP($B11,Labour!$A$18:$BJ$604,I$2,FALSE),0)</f>
        <v>0</v>
      </c>
      <c r="J11" s="46">
        <f>IF($B11&lt;=$B$3,VLOOKUP($B11,Labour!$A$18:$BJ$604,J$2,FALSE),0)</f>
        <v>0</v>
      </c>
      <c r="K11" s="47">
        <f t="shared" si="0"/>
        <v>0</v>
      </c>
      <c r="L11" s="117" t="str">
        <f>IF(OR(K11&gt;1,E11&gt;0,),Labour!$AM$3,"")</f>
        <v/>
      </c>
      <c r="M11" s="144" t="str">
        <f>IF(OR(K11&gt;1,E11&gt;0),Labour!$AO$5,"")</f>
        <v/>
      </c>
      <c r="N11" s="46"/>
      <c r="O11" s="46"/>
      <c r="P11" s="46">
        <f>IF($B11&lt;=$B$3,VLOOKUP($B11,Labour!$A$18:$BJ$604,N$2,FALSE),0)</f>
        <v>0</v>
      </c>
      <c r="S11" t="s">
        <v>199</v>
      </c>
    </row>
    <row r="12" spans="1:20" x14ac:dyDescent="0.3">
      <c r="A12" s="46">
        <f>IF($B12&lt;=$B$3,VLOOKUP($B12,Labour!$A$18:$BJ$604,A$2,FALSE),0)</f>
        <v>0</v>
      </c>
      <c r="B12" s="44">
        <v>9</v>
      </c>
      <c r="C12" s="45">
        <f>IF($B12&lt;=$B$3,VLOOKUP($B12,Labour!$A$18:$BJ$604,C$2,FALSE),0)</f>
        <v>0</v>
      </c>
      <c r="D12" s="46">
        <f>IF($B12&lt;=$B$3,VLOOKUP($B12,Labour!$A$18:$BJ$604,D$2,FALSE),0)</f>
        <v>0</v>
      </c>
      <c r="E12" s="46">
        <f>IF($B12&lt;=$B$3,VLOOKUP($B12,Labour!$A$18:$BJ$604,E$2,FALSE),0)</f>
        <v>0</v>
      </c>
      <c r="F12" s="46">
        <f>IF($B12&lt;=$B$3,VLOOKUP($B12,Labour!$A$18:$BJ$604,F$2,FALSE),0)</f>
        <v>0</v>
      </c>
      <c r="G12" s="46">
        <f>IF($B12&lt;=$B$3,VLOOKUP($B12,Labour!$A$18:$BJ$604,G$2,FALSE),0)</f>
        <v>0</v>
      </c>
      <c r="H12" s="46">
        <f>IF($B12&lt;=$B$3,VLOOKUP($B12,Labour!$A$18:$BJ$604,H$2,FALSE),0)</f>
        <v>0</v>
      </c>
      <c r="I12" s="46">
        <f>IF($B12&lt;=$B$3,VLOOKUP($B12,Labour!$A$18:$BJ$604,I$2,FALSE),0)</f>
        <v>0</v>
      </c>
      <c r="J12" s="46">
        <f>IF($B12&lt;=$B$3,VLOOKUP($B12,Labour!$A$18:$BJ$604,J$2,FALSE),0)</f>
        <v>0</v>
      </c>
      <c r="K12" s="47">
        <f t="shared" si="0"/>
        <v>0</v>
      </c>
      <c r="L12" s="117" t="str">
        <f>IF(OR(K12&gt;1,E12&gt;0,),Labour!$AM$3,"")</f>
        <v/>
      </c>
      <c r="M12" s="144" t="str">
        <f>IF(OR(K12&gt;1,E12&gt;0),Labour!$AO$5,"")</f>
        <v/>
      </c>
      <c r="N12" s="46"/>
      <c r="O12" s="46"/>
      <c r="P12" s="46">
        <f>IF($B12&lt;=$B$3,VLOOKUP($B12,Labour!$A$18:$BJ$604,N$2,FALSE),0)</f>
        <v>0</v>
      </c>
      <c r="S12" t="s">
        <v>200</v>
      </c>
    </row>
    <row r="13" spans="1:20" x14ac:dyDescent="0.3">
      <c r="A13" s="46">
        <f>IF($B13&lt;=$B$3,VLOOKUP($B13,Labour!$A$18:$BJ$604,A$2,FALSE),0)</f>
        <v>0</v>
      </c>
      <c r="B13" s="44">
        <v>10</v>
      </c>
      <c r="C13" s="45">
        <f>IF($B13&lt;=$B$3,VLOOKUP($B13,Labour!$A$18:$BJ$604,C$2,FALSE),0)</f>
        <v>0</v>
      </c>
      <c r="D13" s="46">
        <f>IF($B13&lt;=$B$3,VLOOKUP($B13,Labour!$A$18:$BJ$604,D$2,FALSE),0)</f>
        <v>0</v>
      </c>
      <c r="E13" s="46">
        <f>IF($B13&lt;=$B$3,VLOOKUP($B13,Labour!$A$18:$BJ$604,E$2,FALSE),0)</f>
        <v>0</v>
      </c>
      <c r="F13" s="46">
        <f>IF($B13&lt;=$B$3,VLOOKUP($B13,Labour!$A$18:$BJ$604,F$2,FALSE),0)</f>
        <v>0</v>
      </c>
      <c r="G13" s="46">
        <f>IF($B13&lt;=$B$3,VLOOKUP($B13,Labour!$A$18:$BJ$604,G$2,FALSE),0)</f>
        <v>0</v>
      </c>
      <c r="H13" s="46">
        <f>IF($B13&lt;=$B$3,VLOOKUP($B13,Labour!$A$18:$BJ$604,H$2,FALSE),0)</f>
        <v>0</v>
      </c>
      <c r="I13" s="46">
        <f>IF($B13&lt;=$B$3,VLOOKUP($B13,Labour!$A$18:$BJ$604,I$2,FALSE),0)</f>
        <v>0</v>
      </c>
      <c r="J13" s="46">
        <f>IF($B13&lt;=$B$3,VLOOKUP($B13,Labour!$A$18:$BJ$604,J$2,FALSE),0)</f>
        <v>0</v>
      </c>
      <c r="K13" s="47">
        <f t="shared" si="0"/>
        <v>0</v>
      </c>
      <c r="L13" s="117" t="str">
        <f>IF(OR(K13&gt;1,E13&gt;0,),Labour!$AM$3,"")</f>
        <v/>
      </c>
      <c r="M13" s="144" t="str">
        <f>IF(OR(K13&gt;1,E13&gt;0),Labour!$AO$5,"")</f>
        <v/>
      </c>
      <c r="N13" s="46"/>
      <c r="O13" s="46"/>
      <c r="P13" s="46">
        <f>IF($B13&lt;=$B$3,VLOOKUP($B13,Labour!$A$18:$BJ$604,N$2,FALSE),0)</f>
        <v>0</v>
      </c>
    </row>
    <row r="14" spans="1:20" x14ac:dyDescent="0.3">
      <c r="A14" s="46">
        <f>IF($B14&lt;=$B$3,VLOOKUP($B14,Labour!$A$18:$BJ$604,A$2,FALSE),0)</f>
        <v>0</v>
      </c>
      <c r="B14" s="44">
        <v>11</v>
      </c>
      <c r="C14" s="45">
        <f>IF($B14&lt;=$B$3,VLOOKUP($B14,Labour!$A$18:$BJ$604,C$2,FALSE),0)</f>
        <v>0</v>
      </c>
      <c r="D14" s="46">
        <f>IF($B14&lt;=$B$3,VLOOKUP($B14,Labour!$A$18:$BJ$604,D$2,FALSE),0)</f>
        <v>0</v>
      </c>
      <c r="E14" s="46">
        <f>IF($B14&lt;=$B$3,VLOOKUP($B14,Labour!$A$18:$BJ$604,E$2,FALSE),0)</f>
        <v>0</v>
      </c>
      <c r="F14" s="46">
        <f>IF($B14&lt;=$B$3,VLOOKUP($B14,Labour!$A$18:$BJ$604,F$2,FALSE),0)</f>
        <v>0</v>
      </c>
      <c r="G14" s="46">
        <f>IF($B14&lt;=$B$3,VLOOKUP($B14,Labour!$A$18:$BJ$604,G$2,FALSE),0)</f>
        <v>0</v>
      </c>
      <c r="H14" s="46">
        <f>IF($B14&lt;=$B$3,VLOOKUP($B14,Labour!$A$18:$BJ$604,H$2,FALSE),0)</f>
        <v>0</v>
      </c>
      <c r="I14" s="46">
        <f>IF($B14&lt;=$B$3,VLOOKUP($B14,Labour!$A$18:$BJ$604,I$2,FALSE),0)</f>
        <v>0</v>
      </c>
      <c r="J14" s="46">
        <f>IF($B14&lt;=$B$3,VLOOKUP($B14,Labour!$A$18:$BJ$604,J$2,FALSE),0)</f>
        <v>0</v>
      </c>
      <c r="K14" s="47">
        <f t="shared" si="0"/>
        <v>0</v>
      </c>
      <c r="L14" s="117" t="str">
        <f>IF(OR(K14&gt;1,E14&gt;0,),Labour!$AM$3,"")</f>
        <v/>
      </c>
      <c r="M14" s="144" t="str">
        <f>IF(OR(K14&gt;1,E14&gt;0),Labour!$AO$5,"")</f>
        <v/>
      </c>
      <c r="N14" s="46"/>
      <c r="O14" s="46"/>
      <c r="P14" s="46">
        <f>IF($B14&lt;=$B$3,VLOOKUP($B14,Labour!$A$18:$BJ$604,N$2,FALSE),0)</f>
        <v>0</v>
      </c>
      <c r="S14" t="s">
        <v>201</v>
      </c>
    </row>
    <row r="15" spans="1:20" x14ac:dyDescent="0.3">
      <c r="A15" s="46">
        <f>IF($B15&lt;=$B$3,VLOOKUP($B15,Labour!$A$18:$BJ$604,A$2,FALSE),0)</f>
        <v>0</v>
      </c>
      <c r="B15" s="44">
        <v>12</v>
      </c>
      <c r="C15" s="45">
        <f>IF($B15&lt;=$B$3,VLOOKUP($B15,Labour!$A$18:$BJ$604,C$2,FALSE),0)</f>
        <v>0</v>
      </c>
      <c r="D15" s="46">
        <f>IF($B15&lt;=$B$3,VLOOKUP($B15,Labour!$A$18:$BJ$604,D$2,FALSE),0)</f>
        <v>0</v>
      </c>
      <c r="E15" s="46">
        <f>IF($B15&lt;=$B$3,VLOOKUP($B15,Labour!$A$18:$BJ$604,E$2,FALSE),0)</f>
        <v>0</v>
      </c>
      <c r="F15" s="46">
        <f>IF($B15&lt;=$B$3,VLOOKUP($B15,Labour!$A$18:$BJ$604,F$2,FALSE),0)</f>
        <v>0</v>
      </c>
      <c r="G15" s="46">
        <f>IF($B15&lt;=$B$3,VLOOKUP($B15,Labour!$A$18:$BJ$604,G$2,FALSE),0)</f>
        <v>0</v>
      </c>
      <c r="H15" s="46">
        <f>IF($B15&lt;=$B$3,VLOOKUP($B15,Labour!$A$18:$BJ$604,H$2,FALSE),0)</f>
        <v>0</v>
      </c>
      <c r="I15" s="46">
        <f>IF($B15&lt;=$B$3,VLOOKUP($B15,Labour!$A$18:$BJ$604,I$2,FALSE),0)</f>
        <v>0</v>
      </c>
      <c r="J15" s="46">
        <f>IF($B15&lt;=$B$3,VLOOKUP($B15,Labour!$A$18:$BJ$604,J$2,FALSE),0)</f>
        <v>0</v>
      </c>
      <c r="K15" s="47">
        <f t="shared" si="0"/>
        <v>0</v>
      </c>
      <c r="L15" s="117" t="str">
        <f>IF(OR(K15&gt;1,E15&gt;0,),Labour!$AM$3,"")</f>
        <v/>
      </c>
      <c r="M15" s="144" t="str">
        <f>IF(OR(K15&gt;1,E15&gt;0),Labour!$AO$5,"")</f>
        <v/>
      </c>
      <c r="N15" s="46"/>
      <c r="O15" s="46"/>
      <c r="P15" s="46">
        <f>IF($B15&lt;=$B$3,VLOOKUP($B15,Labour!$A$18:$BJ$604,N$2,FALSE),0)</f>
        <v>0</v>
      </c>
    </row>
    <row r="16" spans="1:20" x14ac:dyDescent="0.3">
      <c r="A16" s="46">
        <f>IF($B16&lt;=$B$3,VLOOKUP($B16,Labour!$A$18:$BJ$604,A$2,FALSE),0)</f>
        <v>0</v>
      </c>
      <c r="B16" s="44">
        <v>13</v>
      </c>
      <c r="C16" s="45">
        <f>IF($B16&lt;=$B$3,VLOOKUP($B16,Labour!$A$18:$BJ$604,C$2,FALSE),0)</f>
        <v>0</v>
      </c>
      <c r="D16" s="46">
        <f>IF($B16&lt;=$B$3,VLOOKUP($B16,Labour!$A$18:$BJ$604,D$2,FALSE),0)</f>
        <v>0</v>
      </c>
      <c r="E16" s="46">
        <f>IF($B16&lt;=$B$3,VLOOKUP($B16,Labour!$A$18:$BJ$604,E$2,FALSE),0)</f>
        <v>0</v>
      </c>
      <c r="F16" s="46">
        <f>IF($B16&lt;=$B$3,VLOOKUP($B16,Labour!$A$18:$BJ$604,F$2,FALSE),0)</f>
        <v>0</v>
      </c>
      <c r="G16" s="46">
        <f>IF($B16&lt;=$B$3,VLOOKUP($B16,Labour!$A$18:$BJ$604,G$2,FALSE),0)</f>
        <v>0</v>
      </c>
      <c r="H16" s="46">
        <f>IF($B16&lt;=$B$3,VLOOKUP($B16,Labour!$A$18:$BJ$604,H$2,FALSE),0)</f>
        <v>0</v>
      </c>
      <c r="I16" s="46">
        <f>IF($B16&lt;=$B$3,VLOOKUP($B16,Labour!$A$18:$BJ$604,I$2,FALSE),0)</f>
        <v>0</v>
      </c>
      <c r="J16" s="46">
        <f>IF($B16&lt;=$B$3,VLOOKUP($B16,Labour!$A$18:$BJ$604,J$2,FALSE),0)</f>
        <v>0</v>
      </c>
      <c r="K16" s="47">
        <f t="shared" si="0"/>
        <v>0</v>
      </c>
      <c r="L16" s="117" t="str">
        <f>IF(OR(K16&gt;1,E16&gt;0,),Labour!$AM$3,"")</f>
        <v/>
      </c>
      <c r="M16" s="144" t="str">
        <f>IF(OR(K16&gt;1,E16&gt;0),Labour!$AO$5,"")</f>
        <v/>
      </c>
      <c r="N16" s="46"/>
      <c r="O16" s="46"/>
      <c r="P16" s="46">
        <f>IF($B16&lt;=$B$3,VLOOKUP($B16,Labour!$A$18:$BJ$604,N$2,FALSE),0)</f>
        <v>0</v>
      </c>
    </row>
    <row r="17" spans="1:16" x14ac:dyDescent="0.3">
      <c r="A17" s="46">
        <f>IF($B17&lt;=$B$3,VLOOKUP($B17,Labour!$A$18:$BJ$604,A$2,FALSE),0)</f>
        <v>0</v>
      </c>
      <c r="B17" s="44">
        <v>14</v>
      </c>
      <c r="C17" s="45">
        <f>IF($B17&lt;=$B$3,VLOOKUP($B17,Labour!$A$18:$BJ$604,C$2,FALSE),0)</f>
        <v>0</v>
      </c>
      <c r="D17" s="46">
        <f>IF($B17&lt;=$B$3,VLOOKUP($B17,Labour!$A$18:$BJ$604,D$2,FALSE),0)</f>
        <v>0</v>
      </c>
      <c r="E17" s="46">
        <f>IF($B17&lt;=$B$3,VLOOKUP($B17,Labour!$A$18:$BJ$604,E$2,FALSE),0)</f>
        <v>0</v>
      </c>
      <c r="F17" s="46">
        <f>IF($B17&lt;=$B$3,VLOOKUP($B17,Labour!$A$18:$BJ$604,F$2,FALSE),0)</f>
        <v>0</v>
      </c>
      <c r="G17" s="46">
        <f>IF($B17&lt;=$B$3,VLOOKUP($B17,Labour!$A$18:$BJ$604,G$2,FALSE),0)</f>
        <v>0</v>
      </c>
      <c r="H17" s="46">
        <f>IF($B17&lt;=$B$3,VLOOKUP($B17,Labour!$A$18:$BJ$604,H$2,FALSE),0)</f>
        <v>0</v>
      </c>
      <c r="I17" s="46">
        <f>IF($B17&lt;=$B$3,VLOOKUP($B17,Labour!$A$18:$BJ$604,I$2,FALSE),0)</f>
        <v>0</v>
      </c>
      <c r="J17" s="46">
        <f>IF($B17&lt;=$B$3,VLOOKUP($B17,Labour!$A$18:$BJ$604,J$2,FALSE),0)</f>
        <v>0</v>
      </c>
      <c r="K17" s="47">
        <f t="shared" si="0"/>
        <v>0</v>
      </c>
      <c r="L17" s="117" t="str">
        <f>IF(OR(K17&gt;1,E17&gt;0,),Labour!$AM$3,"")</f>
        <v/>
      </c>
      <c r="M17" s="144" t="str">
        <f>IF(OR(K17&gt;1,E17&gt;0),Labour!$AO$5,"")</f>
        <v/>
      </c>
      <c r="N17" s="46"/>
      <c r="O17" s="46"/>
      <c r="P17" s="46">
        <f>IF($B17&lt;=$B$3,VLOOKUP($B17,Labour!$A$18:$BJ$604,N$2,FALSE),0)</f>
        <v>0</v>
      </c>
    </row>
    <row r="18" spans="1:16" x14ac:dyDescent="0.3">
      <c r="A18" s="46">
        <f>IF($B18&lt;=$B$3,VLOOKUP($B18,Labour!$A$18:$BJ$604,A$2,FALSE),0)</f>
        <v>0</v>
      </c>
      <c r="B18" s="44">
        <v>15</v>
      </c>
      <c r="C18" s="45">
        <f>IF($B18&lt;=$B$3,VLOOKUP($B18,Labour!$A$18:$BJ$604,C$2,FALSE),0)</f>
        <v>0</v>
      </c>
      <c r="D18" s="46">
        <f>IF($B18&lt;=$B$3,VLOOKUP($B18,Labour!$A$18:$BJ$604,D$2,FALSE),0)</f>
        <v>0</v>
      </c>
      <c r="E18" s="46">
        <f>IF($B18&lt;=$B$3,VLOOKUP($B18,Labour!$A$18:$BJ$604,E$2,FALSE),0)</f>
        <v>0</v>
      </c>
      <c r="F18" s="46">
        <f>IF($B18&lt;=$B$3,VLOOKUP($B18,Labour!$A$18:$BJ$604,F$2,FALSE),0)</f>
        <v>0</v>
      </c>
      <c r="G18" s="46">
        <f>IF($B18&lt;=$B$3,VLOOKUP($B18,Labour!$A$18:$BJ$604,G$2,FALSE),0)</f>
        <v>0</v>
      </c>
      <c r="H18" s="46">
        <f>IF($B18&lt;=$B$3,VLOOKUP($B18,Labour!$A$18:$BJ$604,H$2,FALSE),0)</f>
        <v>0</v>
      </c>
      <c r="I18" s="46">
        <f>IF($B18&lt;=$B$3,VLOOKUP($B18,Labour!$A$18:$BJ$604,I$2,FALSE),0)</f>
        <v>0</v>
      </c>
      <c r="J18" s="46">
        <f>IF($B18&lt;=$B$3,VLOOKUP($B18,Labour!$A$18:$BJ$604,J$2,FALSE),0)</f>
        <v>0</v>
      </c>
      <c r="K18" s="47">
        <f t="shared" si="0"/>
        <v>0</v>
      </c>
      <c r="L18" s="117" t="str">
        <f>IF(OR(K18&gt;1,E18&gt;0,),Labour!$AM$3,"")</f>
        <v/>
      </c>
      <c r="M18" s="144" t="str">
        <f>IF(OR(K18&gt;1,E18&gt;0),Labour!$AO$5,"")</f>
        <v/>
      </c>
      <c r="N18" s="46"/>
      <c r="O18" s="46"/>
      <c r="P18" s="46">
        <f>IF($B18&lt;=$B$3,VLOOKUP($B18,Labour!$A$18:$BJ$604,N$2,FALSE),0)</f>
        <v>0</v>
      </c>
    </row>
    <row r="19" spans="1:16" x14ac:dyDescent="0.3">
      <c r="A19" s="46">
        <f>IF($B19&lt;=$B$3,VLOOKUP($B19,Labour!$A$18:$BJ$604,A$2,FALSE),0)</f>
        <v>0</v>
      </c>
      <c r="B19" s="44">
        <v>16</v>
      </c>
      <c r="C19" s="45">
        <f>IF($B19&lt;=$B$3,VLOOKUP($B19,Labour!$A$18:$BJ$604,C$2,FALSE),0)</f>
        <v>0</v>
      </c>
      <c r="D19" s="46">
        <f>IF($B19&lt;=$B$3,VLOOKUP($B19,Labour!$A$18:$BJ$604,D$2,FALSE),0)</f>
        <v>0</v>
      </c>
      <c r="E19" s="46">
        <f>IF($B19&lt;=$B$3,VLOOKUP($B19,Labour!$A$18:$BJ$604,E$2,FALSE),0)</f>
        <v>0</v>
      </c>
      <c r="F19" s="46">
        <f>IF($B19&lt;=$B$3,VLOOKUP($B19,Labour!$A$18:$BJ$604,F$2,FALSE),0)</f>
        <v>0</v>
      </c>
      <c r="G19" s="46">
        <f>IF($B19&lt;=$B$3,VLOOKUP($B19,Labour!$A$18:$BJ$604,G$2,FALSE),0)</f>
        <v>0</v>
      </c>
      <c r="H19" s="46">
        <f>IF($B19&lt;=$B$3,VLOOKUP($B19,Labour!$A$18:$BJ$604,H$2,FALSE),0)</f>
        <v>0</v>
      </c>
      <c r="I19" s="46">
        <f>IF($B19&lt;=$B$3,VLOOKUP($B19,Labour!$A$18:$BJ$604,I$2,FALSE),0)</f>
        <v>0</v>
      </c>
      <c r="J19" s="46">
        <f>IF($B19&lt;=$B$3,VLOOKUP($B19,Labour!$A$18:$BJ$604,J$2,FALSE),0)</f>
        <v>0</v>
      </c>
      <c r="K19" s="47">
        <f t="shared" si="0"/>
        <v>0</v>
      </c>
      <c r="L19" s="117" t="str">
        <f>IF(OR(K19&gt;1,E19&gt;0,),Labour!$AM$3,"")</f>
        <v/>
      </c>
      <c r="M19" s="144" t="str">
        <f>IF(OR(K19&gt;1,E19&gt;0),Labour!$AO$5,"")</f>
        <v/>
      </c>
      <c r="N19" s="46"/>
      <c r="O19" s="46"/>
      <c r="P19" s="46">
        <f>IF($B19&lt;=$B$3,VLOOKUP($B19,Labour!$A$18:$BJ$604,N$2,FALSE),0)</f>
        <v>0</v>
      </c>
    </row>
    <row r="20" spans="1:16" x14ac:dyDescent="0.3">
      <c r="A20" s="46">
        <f>IF($B20&lt;=$B$3,VLOOKUP($B20,Labour!$A$18:$BJ$604,A$2,FALSE),0)</f>
        <v>0</v>
      </c>
      <c r="B20" s="44">
        <v>17</v>
      </c>
      <c r="C20" s="45">
        <f>IF($B20&lt;=$B$3,VLOOKUP($B20,Labour!$A$18:$BJ$604,C$2,FALSE),0)</f>
        <v>0</v>
      </c>
      <c r="D20" s="46">
        <f>IF($B20&lt;=$B$3,VLOOKUP($B20,Labour!$A$18:$BJ$604,D$2,FALSE),0)</f>
        <v>0</v>
      </c>
      <c r="E20" s="46">
        <f>IF($B20&lt;=$B$3,VLOOKUP($B20,Labour!$A$18:$BJ$604,E$2,FALSE),0)</f>
        <v>0</v>
      </c>
      <c r="F20" s="46">
        <f>IF($B20&lt;=$B$3,VLOOKUP($B20,Labour!$A$18:$BJ$604,F$2,FALSE),0)</f>
        <v>0</v>
      </c>
      <c r="G20" s="46">
        <f>IF($B20&lt;=$B$3,VLOOKUP($B20,Labour!$A$18:$BJ$604,G$2,FALSE),0)</f>
        <v>0</v>
      </c>
      <c r="H20" s="46">
        <f>IF($B20&lt;=$B$3,VLOOKUP($B20,Labour!$A$18:$BJ$604,H$2,FALSE),0)</f>
        <v>0</v>
      </c>
      <c r="I20" s="46">
        <f>IF($B20&lt;=$B$3,VLOOKUP($B20,Labour!$A$18:$BJ$604,I$2,FALSE),0)</f>
        <v>0</v>
      </c>
      <c r="J20" s="46">
        <f>IF($B20&lt;=$B$3,VLOOKUP($B20,Labour!$A$18:$BJ$604,J$2,FALSE),0)</f>
        <v>0</v>
      </c>
      <c r="K20" s="47">
        <f t="shared" si="0"/>
        <v>0</v>
      </c>
      <c r="L20" s="117" t="str">
        <f>IF(OR(K20&gt;1,E20&gt;0,),Labour!$AM$3,"")</f>
        <v/>
      </c>
      <c r="M20" s="144" t="str">
        <f>IF(OR(K20&gt;1,E20&gt;0),Labour!$AO$5,"")</f>
        <v/>
      </c>
      <c r="N20" s="46"/>
      <c r="O20" s="46"/>
      <c r="P20" s="46">
        <f>IF($B20&lt;=$B$3,VLOOKUP($B20,Labour!$A$18:$BJ$604,N$2,FALSE),0)</f>
        <v>0</v>
      </c>
    </row>
    <row r="21" spans="1:16" x14ac:dyDescent="0.3">
      <c r="A21" s="46">
        <f>IF($B21&lt;=$B$3,VLOOKUP($B21,Labour!$A$18:$BJ$604,A$2,FALSE),0)</f>
        <v>0</v>
      </c>
      <c r="B21" s="44">
        <v>18</v>
      </c>
      <c r="C21" s="45">
        <f>IF($B21&lt;=$B$3,VLOOKUP($B21,Labour!$A$18:$BJ$604,C$2,FALSE),0)</f>
        <v>0</v>
      </c>
      <c r="D21" s="46">
        <f>IF($B21&lt;=$B$3,VLOOKUP($B21,Labour!$A$18:$BJ$604,D$2,FALSE),0)</f>
        <v>0</v>
      </c>
      <c r="E21" s="46">
        <f>IF($B21&lt;=$B$3,VLOOKUP($B21,Labour!$A$18:$BJ$604,E$2,FALSE),0)</f>
        <v>0</v>
      </c>
      <c r="F21" s="46">
        <f>IF($B21&lt;=$B$3,VLOOKUP($B21,Labour!$A$18:$BJ$604,F$2,FALSE),0)</f>
        <v>0</v>
      </c>
      <c r="G21" s="46">
        <f>IF($B21&lt;=$B$3,VLOOKUP($B21,Labour!$A$18:$BJ$604,G$2,FALSE),0)</f>
        <v>0</v>
      </c>
      <c r="H21" s="46">
        <f>IF($B21&lt;=$B$3,VLOOKUP($B21,Labour!$A$18:$BJ$604,H$2,FALSE),0)</f>
        <v>0</v>
      </c>
      <c r="I21" s="46">
        <f>IF($B21&lt;=$B$3,VLOOKUP($B21,Labour!$A$18:$BJ$604,I$2,FALSE),0)</f>
        <v>0</v>
      </c>
      <c r="J21" s="46">
        <f>IF($B21&lt;=$B$3,VLOOKUP($B21,Labour!$A$18:$BJ$604,J$2,FALSE),0)</f>
        <v>0</v>
      </c>
      <c r="K21" s="47">
        <f t="shared" si="0"/>
        <v>0</v>
      </c>
      <c r="L21" s="117" t="str">
        <f>IF(OR(K21&gt;1,E21&gt;0,),Labour!$AM$3,"")</f>
        <v/>
      </c>
      <c r="M21" s="144" t="str">
        <f>IF(OR(K21&gt;1,E21&gt;0),Labour!$AO$5,"")</f>
        <v/>
      </c>
      <c r="N21" s="46"/>
      <c r="O21" s="46"/>
      <c r="P21" s="46">
        <f>IF($B21&lt;=$B$3,VLOOKUP($B21,Labour!$A$18:$BJ$604,N$2,FALSE),0)</f>
        <v>0</v>
      </c>
    </row>
    <row r="22" spans="1:16" x14ac:dyDescent="0.3">
      <c r="A22" s="46">
        <f>IF($B22&lt;=$B$3,VLOOKUP($B22,Labour!$A$18:$BJ$604,A$2,FALSE),0)</f>
        <v>0</v>
      </c>
      <c r="B22" s="44">
        <v>19</v>
      </c>
      <c r="C22" s="45">
        <f>IF($B22&lt;=$B$3,VLOOKUP($B22,Labour!$A$18:$BJ$604,C$2,FALSE),0)</f>
        <v>0</v>
      </c>
      <c r="D22" s="46">
        <f>IF($B22&lt;=$B$3,VLOOKUP($B22,Labour!$A$18:$BJ$604,D$2,FALSE),0)</f>
        <v>0</v>
      </c>
      <c r="E22" s="46">
        <f>IF($B22&lt;=$B$3,VLOOKUP($B22,Labour!$A$18:$BJ$604,E$2,FALSE),0)</f>
        <v>0</v>
      </c>
      <c r="F22" s="46">
        <f>IF($B22&lt;=$B$3,VLOOKUP($B22,Labour!$A$18:$BJ$604,F$2,FALSE),0)</f>
        <v>0</v>
      </c>
      <c r="G22" s="46">
        <f>IF($B22&lt;=$B$3,VLOOKUP($B22,Labour!$A$18:$BJ$604,G$2,FALSE),0)</f>
        <v>0</v>
      </c>
      <c r="H22" s="46">
        <f>IF($B22&lt;=$B$3,VLOOKUP($B22,Labour!$A$18:$BJ$604,H$2,FALSE),0)</f>
        <v>0</v>
      </c>
      <c r="I22" s="46">
        <f>IF($B22&lt;=$B$3,VLOOKUP($B22,Labour!$A$18:$BJ$604,I$2,FALSE),0)</f>
        <v>0</v>
      </c>
      <c r="J22" s="46">
        <f>IF($B22&lt;=$B$3,VLOOKUP($B22,Labour!$A$18:$BJ$604,J$2,FALSE),0)</f>
        <v>0</v>
      </c>
      <c r="K22" s="47">
        <f t="shared" si="0"/>
        <v>0</v>
      </c>
      <c r="L22" s="117" t="str">
        <f>IF(OR(K22&gt;1,E22&gt;0,),Labour!$AM$3,"")</f>
        <v/>
      </c>
      <c r="M22" s="144" t="str">
        <f>IF(OR(K22&gt;1,E22&gt;0),Labour!$AO$5,"")</f>
        <v/>
      </c>
      <c r="N22" s="46"/>
      <c r="O22" s="46"/>
      <c r="P22" s="46">
        <f>IF($B22&lt;=$B$3,VLOOKUP($B22,Labour!$A$18:$BJ$604,N$2,FALSE),0)</f>
        <v>0</v>
      </c>
    </row>
    <row r="23" spans="1:16" x14ac:dyDescent="0.3">
      <c r="A23" s="46">
        <f>IF($B23&lt;=$B$3,VLOOKUP($B23,Labour!$A$18:$BJ$604,A$2,FALSE),0)</f>
        <v>0</v>
      </c>
      <c r="B23" s="44">
        <v>20</v>
      </c>
      <c r="C23" s="45">
        <f>IF($B23&lt;=$B$3,VLOOKUP($B23,Labour!$A$18:$BJ$604,C$2,FALSE),0)</f>
        <v>0</v>
      </c>
      <c r="D23" s="46">
        <f>IF($B23&lt;=$B$3,VLOOKUP($B23,Labour!$A$18:$BJ$604,D$2,FALSE),0)</f>
        <v>0</v>
      </c>
      <c r="E23" s="46">
        <f>IF($B23&lt;=$B$3,VLOOKUP($B23,Labour!$A$18:$BJ$604,E$2,FALSE),0)</f>
        <v>0</v>
      </c>
      <c r="F23" s="46">
        <f>IF($B23&lt;=$B$3,VLOOKUP($B23,Labour!$A$18:$BJ$604,F$2,FALSE),0)</f>
        <v>0</v>
      </c>
      <c r="G23" s="46">
        <f>IF($B23&lt;=$B$3,VLOOKUP($B23,Labour!$A$18:$BJ$604,G$2,FALSE),0)</f>
        <v>0</v>
      </c>
      <c r="H23" s="46">
        <f>IF($B23&lt;=$B$3,VLOOKUP($B23,Labour!$A$18:$BJ$604,H$2,FALSE),0)</f>
        <v>0</v>
      </c>
      <c r="I23" s="46">
        <f>IF($B23&lt;=$B$3,VLOOKUP($B23,Labour!$A$18:$BJ$604,I$2,FALSE),0)</f>
        <v>0</v>
      </c>
      <c r="J23" s="46">
        <f>IF($B23&lt;=$B$3,VLOOKUP($B23,Labour!$A$18:$BJ$604,J$2,FALSE),0)</f>
        <v>0</v>
      </c>
      <c r="K23" s="47">
        <f t="shared" si="0"/>
        <v>0</v>
      </c>
      <c r="L23" s="117" t="str">
        <f>IF(OR(K23&gt;1,E23&gt;0,),Labour!$AM$3,"")</f>
        <v/>
      </c>
      <c r="M23" s="144" t="str">
        <f>IF(OR(K23&gt;1,E23&gt;0),Labour!$AO$5,"")</f>
        <v/>
      </c>
      <c r="N23" s="46"/>
      <c r="O23" s="46"/>
      <c r="P23" s="46">
        <f>IF($B23&lt;=$B$3,VLOOKUP($B23,Labour!$A$18:$BJ$604,N$2,FALSE),0)</f>
        <v>0</v>
      </c>
    </row>
    <row r="24" spans="1:16" x14ac:dyDescent="0.3">
      <c r="A24" s="46">
        <f>IF($B24&lt;=$B$3,VLOOKUP($B24,Labour!$A$18:$BJ$604,A$2,FALSE),0)</f>
        <v>0</v>
      </c>
      <c r="B24" s="44">
        <v>21</v>
      </c>
      <c r="C24" s="45">
        <f>IF($B24&lt;=$B$3,VLOOKUP($B24,Labour!$A$18:$BJ$604,C$2,FALSE),0)</f>
        <v>0</v>
      </c>
      <c r="D24" s="46">
        <f>IF($B24&lt;=$B$3,VLOOKUP($B24,Labour!$A$18:$BJ$604,D$2,FALSE),0)</f>
        <v>0</v>
      </c>
      <c r="E24" s="46">
        <f>IF($B24&lt;=$B$3,VLOOKUP($B24,Labour!$A$18:$BJ$604,E$2,FALSE),0)</f>
        <v>0</v>
      </c>
      <c r="F24" s="46">
        <f>IF($B24&lt;=$B$3,VLOOKUP($B24,Labour!$A$18:$BJ$604,F$2,FALSE),0)</f>
        <v>0</v>
      </c>
      <c r="G24" s="46">
        <f>IF($B24&lt;=$B$3,VLOOKUP($B24,Labour!$A$18:$BJ$604,G$2,FALSE),0)</f>
        <v>0</v>
      </c>
      <c r="H24" s="46">
        <f>IF($B24&lt;=$B$3,VLOOKUP($B24,Labour!$A$18:$BJ$604,H$2,FALSE),0)</f>
        <v>0</v>
      </c>
      <c r="I24" s="46">
        <f>IF($B24&lt;=$B$3,VLOOKUP($B24,Labour!$A$18:$BJ$604,I$2,FALSE),0)</f>
        <v>0</v>
      </c>
      <c r="J24" s="46">
        <f>IF($B24&lt;=$B$3,VLOOKUP($B24,Labour!$A$18:$BJ$604,J$2,FALSE),0)</f>
        <v>0</v>
      </c>
      <c r="K24" s="47">
        <f t="shared" si="0"/>
        <v>0</v>
      </c>
      <c r="L24" s="117" t="str">
        <f>IF(OR(K24&gt;1,E24&gt;0,),Labour!$AM$3,"")</f>
        <v/>
      </c>
      <c r="M24" s="144" t="str">
        <f>IF(OR(K24&gt;1,E24&gt;0),Labour!$AO$5,"")</f>
        <v/>
      </c>
      <c r="N24" s="46"/>
      <c r="O24" s="46"/>
      <c r="P24" s="46">
        <f>IF($B24&lt;=$B$3,VLOOKUP($B24,Labour!$A$18:$BJ$604,N$2,FALSE),0)</f>
        <v>0</v>
      </c>
    </row>
    <row r="25" spans="1:16" x14ac:dyDescent="0.3">
      <c r="A25" s="46">
        <f>IF($B25&lt;=$B$3,VLOOKUP($B25,Labour!$A$18:$BJ$604,A$2,FALSE),0)</f>
        <v>0</v>
      </c>
      <c r="B25" s="44">
        <v>22</v>
      </c>
      <c r="C25" s="45">
        <f>IF($B25&lt;=$B$3,VLOOKUP($B25,Labour!$A$18:$BJ$604,C$2,FALSE),0)</f>
        <v>0</v>
      </c>
      <c r="D25" s="46">
        <f>IF($B25&lt;=$B$3,VLOOKUP($B25,Labour!$A$18:$BJ$604,D$2,FALSE),0)</f>
        <v>0</v>
      </c>
      <c r="E25" s="46">
        <f>IF($B25&lt;=$B$3,VLOOKUP($B25,Labour!$A$18:$BJ$604,E$2,FALSE),0)</f>
        <v>0</v>
      </c>
      <c r="F25" s="46">
        <f>IF($B25&lt;=$B$3,VLOOKUP($B25,Labour!$A$18:$BJ$604,F$2,FALSE),0)</f>
        <v>0</v>
      </c>
      <c r="G25" s="46">
        <f>IF($B25&lt;=$B$3,VLOOKUP($B25,Labour!$A$18:$BJ$604,G$2,FALSE),0)</f>
        <v>0</v>
      </c>
      <c r="H25" s="46">
        <f>IF($B25&lt;=$B$3,VLOOKUP($B25,Labour!$A$18:$BJ$604,H$2,FALSE),0)</f>
        <v>0</v>
      </c>
      <c r="I25" s="46">
        <f>IF($B25&lt;=$B$3,VLOOKUP($B25,Labour!$A$18:$BJ$604,I$2,FALSE),0)</f>
        <v>0</v>
      </c>
      <c r="J25" s="46">
        <f>IF($B25&lt;=$B$3,VLOOKUP($B25,Labour!$A$18:$BJ$604,J$2,FALSE),0)</f>
        <v>0</v>
      </c>
      <c r="K25" s="47">
        <f t="shared" si="0"/>
        <v>0</v>
      </c>
      <c r="L25" s="117" t="str">
        <f>IF(OR(K25&gt;1,E25&gt;0,),Labour!$AM$3,"")</f>
        <v/>
      </c>
      <c r="M25" s="144" t="str">
        <f>IF(OR(K25&gt;1,E25&gt;0),Labour!$AO$5,"")</f>
        <v/>
      </c>
      <c r="N25" s="46"/>
      <c r="O25" s="46"/>
      <c r="P25" s="46">
        <f>IF($B25&lt;=$B$3,VLOOKUP($B25,Labour!$A$18:$BJ$604,N$2,FALSE),0)</f>
        <v>0</v>
      </c>
    </row>
    <row r="26" spans="1:16" x14ac:dyDescent="0.3">
      <c r="A26" s="46">
        <f>IF($B26&lt;=$B$3,VLOOKUP($B26,Labour!$A$18:$BJ$604,A$2,FALSE),0)</f>
        <v>0</v>
      </c>
      <c r="B26" s="44">
        <v>23</v>
      </c>
      <c r="C26" s="45">
        <f>IF($B26&lt;=$B$3,VLOOKUP($B26,Labour!$A$18:$BJ$604,C$2,FALSE),0)</f>
        <v>0</v>
      </c>
      <c r="D26" s="46">
        <f>IF($B26&lt;=$B$3,VLOOKUP($B26,Labour!$A$18:$BJ$604,D$2,FALSE),0)</f>
        <v>0</v>
      </c>
      <c r="E26" s="46">
        <f>IF($B26&lt;=$B$3,VLOOKUP($B26,Labour!$A$18:$BJ$604,E$2,FALSE),0)</f>
        <v>0</v>
      </c>
      <c r="F26" s="46">
        <f>IF($B26&lt;=$B$3,VLOOKUP($B26,Labour!$A$18:$BJ$604,F$2,FALSE),0)</f>
        <v>0</v>
      </c>
      <c r="G26" s="46">
        <f>IF($B26&lt;=$B$3,VLOOKUP($B26,Labour!$A$18:$BJ$604,G$2,FALSE),0)</f>
        <v>0</v>
      </c>
      <c r="H26" s="46">
        <f>IF($B26&lt;=$B$3,VLOOKUP($B26,Labour!$A$18:$BJ$604,H$2,FALSE),0)</f>
        <v>0</v>
      </c>
      <c r="I26" s="46">
        <f>IF($B26&lt;=$B$3,VLOOKUP($B26,Labour!$A$18:$BJ$604,I$2,FALSE),0)</f>
        <v>0</v>
      </c>
      <c r="J26" s="46">
        <f>IF($B26&lt;=$B$3,VLOOKUP($B26,Labour!$A$18:$BJ$604,J$2,FALSE),0)</f>
        <v>0</v>
      </c>
      <c r="K26" s="47">
        <f t="shared" si="0"/>
        <v>0</v>
      </c>
      <c r="L26" s="117" t="str">
        <f>IF(OR(K26&gt;1,E26&gt;0,),Labour!$AM$3,"")</f>
        <v/>
      </c>
      <c r="M26" s="144" t="str">
        <f>IF(OR(K26&gt;1,E26&gt;0),Labour!$AO$5,"")</f>
        <v/>
      </c>
      <c r="N26" s="46"/>
      <c r="O26" s="46"/>
      <c r="P26" s="46">
        <f>IF($B26&lt;=$B$3,VLOOKUP($B26,Labour!$A$18:$BJ$604,N$2,FALSE),0)</f>
        <v>0</v>
      </c>
    </row>
    <row r="27" spans="1:16" x14ac:dyDescent="0.3">
      <c r="A27" s="46">
        <f>IF($B27&lt;=$B$3,VLOOKUP($B27,Labour!$A$18:$BJ$604,A$2,FALSE),0)</f>
        <v>0</v>
      </c>
      <c r="B27" s="44">
        <v>24</v>
      </c>
      <c r="C27" s="45">
        <f>IF($B27&lt;=$B$3,VLOOKUP($B27,Labour!$A$18:$BJ$604,C$2,FALSE),0)</f>
        <v>0</v>
      </c>
      <c r="D27" s="46">
        <f>IF($B27&lt;=$B$3,VLOOKUP($B27,Labour!$A$18:$BJ$604,D$2,FALSE),0)</f>
        <v>0</v>
      </c>
      <c r="E27" s="46">
        <f>IF($B27&lt;=$B$3,VLOOKUP($B27,Labour!$A$18:$BJ$604,E$2,FALSE),0)</f>
        <v>0</v>
      </c>
      <c r="F27" s="46">
        <f>IF($B27&lt;=$B$3,VLOOKUP($B27,Labour!$A$18:$BJ$604,F$2,FALSE),0)</f>
        <v>0</v>
      </c>
      <c r="G27" s="46">
        <f>IF($B27&lt;=$B$3,VLOOKUP($B27,Labour!$A$18:$BJ$604,G$2,FALSE),0)</f>
        <v>0</v>
      </c>
      <c r="H27" s="46">
        <f>IF($B27&lt;=$B$3,VLOOKUP($B27,Labour!$A$18:$BJ$604,H$2,FALSE),0)</f>
        <v>0</v>
      </c>
      <c r="I27" s="46">
        <f>IF($B27&lt;=$B$3,VLOOKUP($B27,Labour!$A$18:$BJ$604,I$2,FALSE),0)</f>
        <v>0</v>
      </c>
      <c r="J27" s="46">
        <f>IF($B27&lt;=$B$3,VLOOKUP($B27,Labour!$A$18:$BJ$604,J$2,FALSE),0)</f>
        <v>0</v>
      </c>
      <c r="K27" s="47">
        <f t="shared" si="0"/>
        <v>0</v>
      </c>
      <c r="L27" s="117" t="str">
        <f>IF(OR(K27&gt;1,E27&gt;0,),Labour!$AM$3,"")</f>
        <v/>
      </c>
      <c r="M27" s="144" t="str">
        <f>IF(OR(K27&gt;1,E27&gt;0),Labour!$AO$5,"")</f>
        <v/>
      </c>
      <c r="N27" s="46"/>
      <c r="O27" s="46"/>
      <c r="P27" s="46">
        <f>IF($B27&lt;=$B$3,VLOOKUP($B27,Labour!$A$18:$BJ$604,N$2,FALSE),0)</f>
        <v>0</v>
      </c>
    </row>
    <row r="28" spans="1:16" x14ac:dyDescent="0.3">
      <c r="A28" s="46">
        <f>IF($B28&lt;=$B$3,VLOOKUP($B28,Labour!$A$18:$BJ$604,A$2,FALSE),0)</f>
        <v>0</v>
      </c>
      <c r="B28" s="44">
        <v>25</v>
      </c>
      <c r="C28" s="45">
        <f>IF($B28&lt;=$B$3,VLOOKUP($B28,Labour!$A$18:$BJ$604,C$2,FALSE),0)</f>
        <v>0</v>
      </c>
      <c r="D28" s="46">
        <f>IF($B28&lt;=$B$3,VLOOKUP($B28,Labour!$A$18:$BJ$604,D$2,FALSE),0)</f>
        <v>0</v>
      </c>
      <c r="E28" s="46">
        <f>IF($B28&lt;=$B$3,VLOOKUP($B28,Labour!$A$18:$BJ$604,E$2,FALSE),0)</f>
        <v>0</v>
      </c>
      <c r="F28" s="46">
        <f>IF($B28&lt;=$B$3,VLOOKUP($B28,Labour!$A$18:$BJ$604,F$2,FALSE),0)</f>
        <v>0</v>
      </c>
      <c r="G28" s="46">
        <f>IF($B28&lt;=$B$3,VLOOKUP($B28,Labour!$A$18:$BJ$604,G$2,FALSE),0)</f>
        <v>0</v>
      </c>
      <c r="H28" s="46">
        <f>IF($B28&lt;=$B$3,VLOOKUP($B28,Labour!$A$18:$BJ$604,H$2,FALSE),0)</f>
        <v>0</v>
      </c>
      <c r="I28" s="46">
        <f>IF($B28&lt;=$B$3,VLOOKUP($B28,Labour!$A$18:$BJ$604,I$2,FALSE),0)</f>
        <v>0</v>
      </c>
      <c r="J28" s="46">
        <f>IF($B28&lt;=$B$3,VLOOKUP($B28,Labour!$A$18:$BJ$604,J$2,FALSE),0)</f>
        <v>0</v>
      </c>
      <c r="K28" s="47">
        <f t="shared" si="0"/>
        <v>0</v>
      </c>
      <c r="L28" s="117" t="str">
        <f>IF(OR(K28&gt;1,E28&gt;0,),Labour!$AM$3,"")</f>
        <v/>
      </c>
      <c r="M28" s="144" t="str">
        <f>IF(OR(K28&gt;1,E28&gt;0),Labour!$AO$5,"")</f>
        <v/>
      </c>
      <c r="N28" s="46"/>
      <c r="O28" s="46"/>
      <c r="P28" s="46">
        <f>IF($B28&lt;=$B$3,VLOOKUP($B28,Labour!$A$18:$BJ$604,N$2,FALSE),0)</f>
        <v>0</v>
      </c>
    </row>
    <row r="29" spans="1:16" x14ac:dyDescent="0.3">
      <c r="A29" s="46">
        <f>IF($B29&lt;=$B$3,VLOOKUP($B29,Labour!$A$18:$BJ$604,A$2,FALSE),0)</f>
        <v>0</v>
      </c>
      <c r="B29" s="44">
        <v>26</v>
      </c>
      <c r="C29" s="45">
        <f>IF($B29&lt;=$B$3,VLOOKUP($B29,Labour!$A$18:$BJ$604,C$2,FALSE),0)</f>
        <v>0</v>
      </c>
      <c r="D29" s="46">
        <f>IF($B29&lt;=$B$3,VLOOKUP($B29,Labour!$A$18:$BJ$604,D$2,FALSE),0)</f>
        <v>0</v>
      </c>
      <c r="E29" s="46">
        <f>IF($B29&lt;=$B$3,VLOOKUP($B29,Labour!$A$18:$BJ$604,E$2,FALSE),0)</f>
        <v>0</v>
      </c>
      <c r="F29" s="46">
        <f>IF($B29&lt;=$B$3,VLOOKUP($B29,Labour!$A$18:$BJ$604,F$2,FALSE),0)</f>
        <v>0</v>
      </c>
      <c r="G29" s="46">
        <f>IF($B29&lt;=$B$3,VLOOKUP($B29,Labour!$A$18:$BJ$604,G$2,FALSE),0)</f>
        <v>0</v>
      </c>
      <c r="H29" s="46">
        <f>IF($B29&lt;=$B$3,VLOOKUP($B29,Labour!$A$18:$BJ$604,H$2,FALSE),0)</f>
        <v>0</v>
      </c>
      <c r="I29" s="46">
        <f>IF($B29&lt;=$B$3,VLOOKUP($B29,Labour!$A$18:$BJ$604,I$2,FALSE),0)</f>
        <v>0</v>
      </c>
      <c r="J29" s="46">
        <f>IF($B29&lt;=$B$3,VLOOKUP($B29,Labour!$A$18:$BJ$604,J$2,FALSE),0)</f>
        <v>0</v>
      </c>
      <c r="K29" s="47">
        <f t="shared" si="0"/>
        <v>0</v>
      </c>
      <c r="L29" s="117" t="str">
        <f>IF(OR(K29&gt;1,E29&gt;0,),Labour!$AM$3,"")</f>
        <v/>
      </c>
      <c r="M29" s="144" t="str">
        <f>IF(OR(K29&gt;1,E29&gt;0),Labour!$AO$5,"")</f>
        <v/>
      </c>
      <c r="N29" s="46"/>
      <c r="O29" s="46"/>
      <c r="P29" s="46">
        <f>IF($B29&lt;=$B$3,VLOOKUP($B29,Labour!$A$18:$BJ$604,N$2,FALSE),0)</f>
        <v>0</v>
      </c>
    </row>
    <row r="30" spans="1:16" x14ac:dyDescent="0.3">
      <c r="A30" s="46">
        <f>IF($B30&lt;=$B$3,VLOOKUP($B30,Labour!$A$18:$BJ$604,A$2,FALSE),0)</f>
        <v>0</v>
      </c>
      <c r="B30" s="44">
        <v>27</v>
      </c>
      <c r="C30" s="45">
        <f>IF($B30&lt;=$B$3,VLOOKUP($B30,Labour!$A$18:$BJ$604,C$2,FALSE),0)</f>
        <v>0</v>
      </c>
      <c r="D30" s="46">
        <f>IF($B30&lt;=$B$3,VLOOKUP($B30,Labour!$A$18:$BJ$604,D$2,FALSE),0)</f>
        <v>0</v>
      </c>
      <c r="E30" s="46">
        <f>IF($B30&lt;=$B$3,VLOOKUP($B30,Labour!$A$18:$BJ$604,E$2,FALSE),0)</f>
        <v>0</v>
      </c>
      <c r="F30" s="46">
        <f>IF($B30&lt;=$B$3,VLOOKUP($B30,Labour!$A$18:$BJ$604,F$2,FALSE),0)</f>
        <v>0</v>
      </c>
      <c r="G30" s="46">
        <f>IF($B30&lt;=$B$3,VLOOKUP($B30,Labour!$A$18:$BJ$604,G$2,FALSE),0)</f>
        <v>0</v>
      </c>
      <c r="H30" s="46">
        <f>IF($B30&lt;=$B$3,VLOOKUP($B30,Labour!$A$18:$BJ$604,H$2,FALSE),0)</f>
        <v>0</v>
      </c>
      <c r="I30" s="46">
        <f>IF($B30&lt;=$B$3,VLOOKUP($B30,Labour!$A$18:$BJ$604,I$2,FALSE),0)</f>
        <v>0</v>
      </c>
      <c r="J30" s="46">
        <f>IF($B30&lt;=$B$3,VLOOKUP($B30,Labour!$A$18:$BJ$604,J$2,FALSE),0)</f>
        <v>0</v>
      </c>
      <c r="K30" s="47">
        <f t="shared" si="0"/>
        <v>0</v>
      </c>
      <c r="L30" s="117" t="str">
        <f>IF(OR(K30&gt;1,E30&gt;0,),Labour!$AM$3,"")</f>
        <v/>
      </c>
      <c r="M30" s="144" t="str">
        <f>IF(OR(K30&gt;1,E30&gt;0),Labour!$AO$5,"")</f>
        <v/>
      </c>
      <c r="N30" s="46"/>
      <c r="O30" s="46"/>
      <c r="P30" s="46">
        <f>IF($B30&lt;=$B$3,VLOOKUP($B30,Labour!$A$18:$BJ$604,N$2,FALSE),0)</f>
        <v>0</v>
      </c>
    </row>
    <row r="31" spans="1:16" x14ac:dyDescent="0.3">
      <c r="A31" s="46">
        <f>IF($B31&lt;=$B$3,VLOOKUP($B31,Labour!$A$18:$BJ$604,A$2,FALSE),0)</f>
        <v>0</v>
      </c>
      <c r="B31" s="44">
        <v>28</v>
      </c>
      <c r="C31" s="45">
        <f>IF($B31&lt;=$B$3,VLOOKUP($B31,Labour!$A$18:$BJ$604,C$2,FALSE),0)</f>
        <v>0</v>
      </c>
      <c r="D31" s="46">
        <f>IF($B31&lt;=$B$3,VLOOKUP($B31,Labour!$A$18:$BJ$604,D$2,FALSE),0)</f>
        <v>0</v>
      </c>
      <c r="E31" s="46">
        <f>IF($B31&lt;=$B$3,VLOOKUP($B31,Labour!$A$18:$BJ$604,E$2,FALSE),0)</f>
        <v>0</v>
      </c>
      <c r="F31" s="46">
        <f>IF($B31&lt;=$B$3,VLOOKUP($B31,Labour!$A$18:$BJ$604,F$2,FALSE),0)</f>
        <v>0</v>
      </c>
      <c r="G31" s="46">
        <f>IF($B31&lt;=$B$3,VLOOKUP($B31,Labour!$A$18:$BJ$604,G$2,FALSE),0)</f>
        <v>0</v>
      </c>
      <c r="H31" s="46">
        <f>IF($B31&lt;=$B$3,VLOOKUP($B31,Labour!$A$18:$BJ$604,H$2,FALSE),0)</f>
        <v>0</v>
      </c>
      <c r="I31" s="46">
        <f>IF($B31&lt;=$B$3,VLOOKUP($B31,Labour!$A$18:$BJ$604,I$2,FALSE),0)</f>
        <v>0</v>
      </c>
      <c r="J31" s="46">
        <f>IF($B31&lt;=$B$3,VLOOKUP($B31,Labour!$A$18:$BJ$604,J$2,FALSE),0)</f>
        <v>0</v>
      </c>
      <c r="K31" s="47">
        <f t="shared" si="0"/>
        <v>0</v>
      </c>
      <c r="L31" s="117" t="str">
        <f>IF(OR(K31&gt;1,E31&gt;0,),Labour!$AM$3,"")</f>
        <v/>
      </c>
      <c r="M31" s="144" t="str">
        <f>IF(OR(K31&gt;1,E31&gt;0),Labour!$AO$5,"")</f>
        <v/>
      </c>
      <c r="N31" s="46"/>
      <c r="O31" s="46"/>
      <c r="P31" s="46">
        <f>IF($B31&lt;=$B$3,VLOOKUP($B31,Labour!$A$18:$BJ$604,N$2,FALSE),0)</f>
        <v>0</v>
      </c>
    </row>
    <row r="32" spans="1:16" x14ac:dyDescent="0.3">
      <c r="A32" s="46">
        <f>IF($B32&lt;=$B$3,VLOOKUP($B32,Labour!$A$18:$BJ$604,A$2,FALSE),0)</f>
        <v>0</v>
      </c>
      <c r="B32" s="44">
        <v>29</v>
      </c>
      <c r="C32" s="45">
        <f>IF($B32&lt;=$B$3,VLOOKUP($B32,Labour!$A$18:$BJ$604,C$2,FALSE),0)</f>
        <v>0</v>
      </c>
      <c r="D32" s="46">
        <f>IF($B32&lt;=$B$3,VLOOKUP($B32,Labour!$A$18:$BJ$604,D$2,FALSE),0)</f>
        <v>0</v>
      </c>
      <c r="E32" s="46">
        <f>IF($B32&lt;=$B$3,VLOOKUP($B32,Labour!$A$18:$BJ$604,E$2,FALSE),0)</f>
        <v>0</v>
      </c>
      <c r="F32" s="46">
        <f>IF($B32&lt;=$B$3,VLOOKUP($B32,Labour!$A$18:$BJ$604,F$2,FALSE),0)</f>
        <v>0</v>
      </c>
      <c r="G32" s="46">
        <f>IF($B32&lt;=$B$3,VLOOKUP($B32,Labour!$A$18:$BJ$604,G$2,FALSE),0)</f>
        <v>0</v>
      </c>
      <c r="H32" s="46">
        <f>IF($B32&lt;=$B$3,VLOOKUP($B32,Labour!$A$18:$BJ$604,H$2,FALSE),0)</f>
        <v>0</v>
      </c>
      <c r="I32" s="46">
        <f>IF($B32&lt;=$B$3,VLOOKUP($B32,Labour!$A$18:$BJ$604,I$2,FALSE),0)</f>
        <v>0</v>
      </c>
      <c r="J32" s="46">
        <f>IF($B32&lt;=$B$3,VLOOKUP($B32,Labour!$A$18:$BJ$604,J$2,FALSE),0)</f>
        <v>0</v>
      </c>
      <c r="K32" s="47">
        <f t="shared" si="0"/>
        <v>0</v>
      </c>
      <c r="L32" s="117" t="str">
        <f>IF(OR(K32&gt;1,E32&gt;0,),Labour!$AM$3,"")</f>
        <v/>
      </c>
      <c r="M32" s="144" t="str">
        <f>IF(OR(K32&gt;1,E32&gt;0),Labour!$AO$5,"")</f>
        <v/>
      </c>
      <c r="N32" s="46"/>
      <c r="O32" s="46"/>
      <c r="P32" s="46">
        <f>IF($B32&lt;=$B$3,VLOOKUP($B32,Labour!$A$18:$BJ$604,N$2,FALSE),0)</f>
        <v>0</v>
      </c>
    </row>
    <row r="33" spans="1:16" x14ac:dyDescent="0.3">
      <c r="A33" s="46">
        <f>IF($B33&lt;=$B$3,VLOOKUP($B33,Labour!$A$18:$BJ$604,A$2,FALSE),0)</f>
        <v>0</v>
      </c>
      <c r="B33" s="44">
        <v>30</v>
      </c>
      <c r="C33" s="45">
        <f>IF($B33&lt;=$B$3,VLOOKUP($B33,Labour!$A$18:$BJ$604,C$2,FALSE),0)</f>
        <v>0</v>
      </c>
      <c r="D33" s="46">
        <f>IF($B33&lt;=$B$3,VLOOKUP($B33,Labour!$A$18:$BJ$604,D$2,FALSE),0)</f>
        <v>0</v>
      </c>
      <c r="E33" s="46">
        <f>IF($B33&lt;=$B$3,VLOOKUP($B33,Labour!$A$18:$BJ$604,E$2,FALSE),0)</f>
        <v>0</v>
      </c>
      <c r="F33" s="46">
        <f>IF($B33&lt;=$B$3,VLOOKUP($B33,Labour!$A$18:$BJ$604,F$2,FALSE),0)</f>
        <v>0</v>
      </c>
      <c r="G33" s="46">
        <f>IF($B33&lt;=$B$3,VLOOKUP($B33,Labour!$A$18:$BJ$604,G$2,FALSE),0)</f>
        <v>0</v>
      </c>
      <c r="H33" s="46">
        <f>IF($B33&lt;=$B$3,VLOOKUP($B33,Labour!$A$18:$BJ$604,H$2,FALSE),0)</f>
        <v>0</v>
      </c>
      <c r="I33" s="46">
        <f>IF($B33&lt;=$B$3,VLOOKUP($B33,Labour!$A$18:$BJ$604,I$2,FALSE),0)</f>
        <v>0</v>
      </c>
      <c r="J33" s="46">
        <f>IF($B33&lt;=$B$3,VLOOKUP($B33,Labour!$A$18:$BJ$604,J$2,FALSE),0)</f>
        <v>0</v>
      </c>
      <c r="K33" s="47">
        <f t="shared" si="0"/>
        <v>0</v>
      </c>
      <c r="L33" s="117" t="str">
        <f>IF(OR(K33&gt;1,E33&gt;0,),Labour!$AM$3,"")</f>
        <v/>
      </c>
      <c r="M33" s="144" t="str">
        <f>IF(OR(K33&gt;1,E33&gt;0),Labour!$AO$5,"")</f>
        <v/>
      </c>
      <c r="N33" s="46"/>
      <c r="O33" s="46"/>
      <c r="P33" s="46">
        <f>IF($B33&lt;=$B$3,VLOOKUP($B33,Labour!$A$18:$BJ$604,N$2,FALSE),0)</f>
        <v>0</v>
      </c>
    </row>
    <row r="34" spans="1:16" x14ac:dyDescent="0.3">
      <c r="A34" s="46">
        <f>IF($B34&lt;=$B$3,VLOOKUP($B34,Labour!$A$18:$BJ$604,A$2,FALSE),0)</f>
        <v>0</v>
      </c>
      <c r="B34" s="44">
        <v>31</v>
      </c>
      <c r="C34" s="45">
        <f>IF($B34&lt;=$B$3,VLOOKUP($B34,Labour!$A$18:$BJ$604,C$2,FALSE),0)</f>
        <v>0</v>
      </c>
      <c r="D34" s="46">
        <f>IF($B34&lt;=$B$3,VLOOKUP($B34,Labour!$A$18:$BJ$604,D$2,FALSE),0)</f>
        <v>0</v>
      </c>
      <c r="E34" s="46">
        <f>IF($B34&lt;=$B$3,VLOOKUP($B34,Labour!$A$18:$BJ$604,E$2,FALSE),0)</f>
        <v>0</v>
      </c>
      <c r="F34" s="46">
        <f>IF($B34&lt;=$B$3,VLOOKUP($B34,Labour!$A$18:$BJ$604,F$2,FALSE),0)</f>
        <v>0</v>
      </c>
      <c r="G34" s="46">
        <f>IF($B34&lt;=$B$3,VLOOKUP($B34,Labour!$A$18:$BJ$604,G$2,FALSE),0)</f>
        <v>0</v>
      </c>
      <c r="H34" s="46">
        <f>IF($B34&lt;=$B$3,VLOOKUP($B34,Labour!$A$18:$BJ$604,H$2,FALSE),0)</f>
        <v>0</v>
      </c>
      <c r="I34" s="46">
        <f>IF($B34&lt;=$B$3,VLOOKUP($B34,Labour!$A$18:$BJ$604,I$2,FALSE),0)</f>
        <v>0</v>
      </c>
      <c r="J34" s="46">
        <f>IF($B34&lt;=$B$3,VLOOKUP($B34,Labour!$A$18:$BJ$604,J$2,FALSE),0)</f>
        <v>0</v>
      </c>
      <c r="K34" s="47">
        <f t="shared" si="0"/>
        <v>0</v>
      </c>
      <c r="L34" s="117" t="str">
        <f>IF(OR(K34&gt;1,E34&gt;0,),Labour!$AM$3,"")</f>
        <v/>
      </c>
      <c r="M34" s="144" t="str">
        <f>IF(OR(K34&gt;1,E34&gt;0),Labour!$AO$5,"")</f>
        <v/>
      </c>
      <c r="N34" s="46"/>
      <c r="O34" s="46"/>
      <c r="P34" s="46">
        <f>IF($B34&lt;=$B$3,VLOOKUP($B34,Labour!$A$18:$BJ$604,N$2,FALSE),0)</f>
        <v>0</v>
      </c>
    </row>
    <row r="35" spans="1:16" x14ac:dyDescent="0.3">
      <c r="A35" s="46">
        <f>IF($B35&lt;=$B$3,VLOOKUP($B35,Labour!$A$18:$BJ$604,A$2,FALSE),0)</f>
        <v>0</v>
      </c>
      <c r="B35" s="44">
        <v>32</v>
      </c>
      <c r="C35" s="45">
        <f>IF($B35&lt;=$B$3,VLOOKUP($B35,Labour!$A$18:$BJ$604,C$2,FALSE),0)</f>
        <v>0</v>
      </c>
      <c r="D35" s="46">
        <f>IF($B35&lt;=$B$3,VLOOKUP($B35,Labour!$A$18:$BJ$604,D$2,FALSE),0)</f>
        <v>0</v>
      </c>
      <c r="E35" s="46">
        <f>IF($B35&lt;=$B$3,VLOOKUP($B35,Labour!$A$18:$BJ$604,E$2,FALSE),0)</f>
        <v>0</v>
      </c>
      <c r="F35" s="46">
        <f>IF($B35&lt;=$B$3,VLOOKUP($B35,Labour!$A$18:$BJ$604,F$2,FALSE),0)</f>
        <v>0</v>
      </c>
      <c r="G35" s="46">
        <f>IF($B35&lt;=$B$3,VLOOKUP($B35,Labour!$A$18:$BJ$604,G$2,FALSE),0)</f>
        <v>0</v>
      </c>
      <c r="H35" s="46">
        <f>IF($B35&lt;=$B$3,VLOOKUP($B35,Labour!$A$18:$BJ$604,H$2,FALSE),0)</f>
        <v>0</v>
      </c>
      <c r="I35" s="46">
        <f>IF($B35&lt;=$B$3,VLOOKUP($B35,Labour!$A$18:$BJ$604,I$2,FALSE),0)</f>
        <v>0</v>
      </c>
      <c r="J35" s="46">
        <f>IF($B35&lt;=$B$3,VLOOKUP($B35,Labour!$A$18:$BJ$604,J$2,FALSE),0)</f>
        <v>0</v>
      </c>
      <c r="K35" s="47">
        <f t="shared" si="0"/>
        <v>0</v>
      </c>
      <c r="L35" s="117" t="str">
        <f>IF(OR(K35&gt;1,E35&gt;0,),Labour!$AM$3,"")</f>
        <v/>
      </c>
      <c r="M35" s="144" t="str">
        <f>IF(OR(K35&gt;1,E35&gt;0),Labour!$AO$5,"")</f>
        <v/>
      </c>
      <c r="N35" s="46"/>
      <c r="O35" s="46"/>
      <c r="P35" s="46">
        <f>IF($B35&lt;=$B$3,VLOOKUP($B35,Labour!$A$18:$BJ$604,N$2,FALSE),0)</f>
        <v>0</v>
      </c>
    </row>
    <row r="36" spans="1:16" x14ac:dyDescent="0.3">
      <c r="A36" s="46">
        <f>IF($B36&lt;=$B$3,VLOOKUP($B36,Labour!$A$18:$BJ$604,A$2,FALSE),0)</f>
        <v>0</v>
      </c>
      <c r="B36" s="44">
        <v>33</v>
      </c>
      <c r="C36" s="45">
        <f>IF($B36&lt;=$B$3,VLOOKUP($B36,Labour!$A$18:$BJ$604,C$2,FALSE),0)</f>
        <v>0</v>
      </c>
      <c r="D36" s="46">
        <f>IF($B36&lt;=$B$3,VLOOKUP($B36,Labour!$A$18:$BJ$604,D$2,FALSE),0)</f>
        <v>0</v>
      </c>
      <c r="E36" s="46">
        <f>IF($B36&lt;=$B$3,VLOOKUP($B36,Labour!$A$18:$BJ$604,E$2,FALSE),0)</f>
        <v>0</v>
      </c>
      <c r="F36" s="46">
        <f>IF($B36&lt;=$B$3,VLOOKUP($B36,Labour!$A$18:$BJ$604,F$2,FALSE),0)</f>
        <v>0</v>
      </c>
      <c r="G36" s="46">
        <f>IF($B36&lt;=$B$3,VLOOKUP($B36,Labour!$A$18:$BJ$604,G$2,FALSE),0)</f>
        <v>0</v>
      </c>
      <c r="H36" s="46">
        <f>IF($B36&lt;=$B$3,VLOOKUP($B36,Labour!$A$18:$BJ$604,H$2,FALSE),0)</f>
        <v>0</v>
      </c>
      <c r="I36" s="46">
        <f>IF($B36&lt;=$B$3,VLOOKUP($B36,Labour!$A$18:$BJ$604,I$2,FALSE),0)</f>
        <v>0</v>
      </c>
      <c r="J36" s="46">
        <f>IF($B36&lt;=$B$3,VLOOKUP($B36,Labour!$A$18:$BJ$604,J$2,FALSE),0)</f>
        <v>0</v>
      </c>
      <c r="K36" s="47">
        <f t="shared" si="0"/>
        <v>0</v>
      </c>
      <c r="L36" s="117" t="str">
        <f>IF(OR(K36&gt;1,E36&gt;0,),Labour!$AM$3,"")</f>
        <v/>
      </c>
      <c r="M36" s="144" t="str">
        <f>IF(OR(K36&gt;1,E36&gt;0),Labour!$AO$5,"")</f>
        <v/>
      </c>
      <c r="N36" s="46"/>
      <c r="O36" s="46"/>
      <c r="P36" s="46">
        <f>IF($B36&lt;=$B$3,VLOOKUP($B36,Labour!$A$18:$BJ$604,N$2,FALSE),0)</f>
        <v>0</v>
      </c>
    </row>
    <row r="37" spans="1:16" x14ac:dyDescent="0.3">
      <c r="A37" s="46">
        <f>IF($B37&lt;=$B$3,VLOOKUP($B37,Labour!$A$18:$BJ$604,A$2,FALSE),0)</f>
        <v>0</v>
      </c>
      <c r="B37" s="44">
        <v>34</v>
      </c>
      <c r="C37" s="45">
        <f>IF($B37&lt;=$B$3,VLOOKUP($B37,Labour!$A$18:$BJ$604,C$2,FALSE),0)</f>
        <v>0</v>
      </c>
      <c r="D37" s="46">
        <f>IF($B37&lt;=$B$3,VLOOKUP($B37,Labour!$A$18:$BJ$604,D$2,FALSE),0)</f>
        <v>0</v>
      </c>
      <c r="E37" s="46">
        <f>IF($B37&lt;=$B$3,VLOOKUP($B37,Labour!$A$18:$BJ$604,E$2,FALSE),0)</f>
        <v>0</v>
      </c>
      <c r="F37" s="46">
        <f>IF($B37&lt;=$B$3,VLOOKUP($B37,Labour!$A$18:$BJ$604,F$2,FALSE),0)</f>
        <v>0</v>
      </c>
      <c r="G37" s="46">
        <f>IF($B37&lt;=$B$3,VLOOKUP($B37,Labour!$A$18:$BJ$604,G$2,FALSE),0)</f>
        <v>0</v>
      </c>
      <c r="H37" s="46">
        <f>IF($B37&lt;=$B$3,VLOOKUP($B37,Labour!$A$18:$BJ$604,H$2,FALSE),0)</f>
        <v>0</v>
      </c>
      <c r="I37" s="46">
        <f>IF($B37&lt;=$B$3,VLOOKUP($B37,Labour!$A$18:$BJ$604,I$2,FALSE),0)</f>
        <v>0</v>
      </c>
      <c r="J37" s="46">
        <f>IF($B37&lt;=$B$3,VLOOKUP($B37,Labour!$A$18:$BJ$604,J$2,FALSE),0)</f>
        <v>0</v>
      </c>
      <c r="K37" s="47">
        <f t="shared" si="0"/>
        <v>0</v>
      </c>
      <c r="L37" s="117" t="str">
        <f>IF(OR(K37&gt;1,E37&gt;0,),Labour!$AM$3,"")</f>
        <v/>
      </c>
      <c r="M37" s="144" t="str">
        <f>IF(OR(K37&gt;1,E37&gt;0),Labour!$AO$5,"")</f>
        <v/>
      </c>
      <c r="N37" s="46"/>
      <c r="O37" s="46"/>
      <c r="P37" s="46">
        <f>IF($B37&lt;=$B$3,VLOOKUP($B37,Labour!$A$18:$BJ$604,N$2,FALSE),0)</f>
        <v>0</v>
      </c>
    </row>
    <row r="38" spans="1:16" x14ac:dyDescent="0.3">
      <c r="A38" s="46">
        <f>IF($B38&lt;=$B$3,VLOOKUP($B38,Labour!$A$18:$BJ$604,A$2,FALSE),0)</f>
        <v>0</v>
      </c>
      <c r="B38" s="44">
        <v>35</v>
      </c>
      <c r="C38" s="45">
        <f>IF($B38&lt;=$B$3,VLOOKUP($B38,Labour!$A$18:$BJ$604,C$2,FALSE),0)</f>
        <v>0</v>
      </c>
      <c r="D38" s="46">
        <f>IF($B38&lt;=$B$3,VLOOKUP($B38,Labour!$A$18:$BJ$604,D$2,FALSE),0)</f>
        <v>0</v>
      </c>
      <c r="E38" s="46">
        <f>IF($B38&lt;=$B$3,VLOOKUP($B38,Labour!$A$18:$BJ$604,E$2,FALSE),0)</f>
        <v>0</v>
      </c>
      <c r="F38" s="46">
        <f>IF($B38&lt;=$B$3,VLOOKUP($B38,Labour!$A$18:$BJ$604,F$2,FALSE),0)</f>
        <v>0</v>
      </c>
      <c r="G38" s="46">
        <f>IF($B38&lt;=$B$3,VLOOKUP($B38,Labour!$A$18:$BJ$604,G$2,FALSE),0)</f>
        <v>0</v>
      </c>
      <c r="H38" s="46">
        <f>IF($B38&lt;=$B$3,VLOOKUP($B38,Labour!$A$18:$BJ$604,H$2,FALSE),0)</f>
        <v>0</v>
      </c>
      <c r="I38" s="46">
        <f>IF($B38&lt;=$B$3,VLOOKUP($B38,Labour!$A$18:$BJ$604,I$2,FALSE),0)</f>
        <v>0</v>
      </c>
      <c r="J38" s="46">
        <f>IF($B38&lt;=$B$3,VLOOKUP($B38,Labour!$A$18:$BJ$604,J$2,FALSE),0)</f>
        <v>0</v>
      </c>
      <c r="K38" s="47">
        <f t="shared" si="0"/>
        <v>0</v>
      </c>
      <c r="L38" s="117" t="str">
        <f>IF(OR(K38&gt;1,E38&gt;0,),Labour!$AM$3,"")</f>
        <v/>
      </c>
      <c r="M38" s="144" t="str">
        <f>IF(OR(K38&gt;1,E38&gt;0),Labour!$AO$5,"")</f>
        <v/>
      </c>
      <c r="N38" s="46"/>
      <c r="O38" s="46"/>
      <c r="P38" s="46">
        <f>IF($B38&lt;=$B$3,VLOOKUP($B38,Labour!$A$18:$BJ$604,N$2,FALSE),0)</f>
        <v>0</v>
      </c>
    </row>
    <row r="39" spans="1:16" x14ac:dyDescent="0.3">
      <c r="A39" s="46">
        <f>IF($B39&lt;=$B$3,VLOOKUP($B39,Labour!$A$18:$BJ$604,A$2,FALSE),0)</f>
        <v>0</v>
      </c>
      <c r="B39" s="44">
        <v>36</v>
      </c>
      <c r="C39" s="45">
        <f>IF($B39&lt;=$B$3,VLOOKUP($B39,Labour!$A$18:$BJ$604,C$2,FALSE),0)</f>
        <v>0</v>
      </c>
      <c r="D39" s="46">
        <f>IF($B39&lt;=$B$3,VLOOKUP($B39,Labour!$A$18:$BJ$604,D$2,FALSE),0)</f>
        <v>0</v>
      </c>
      <c r="E39" s="46">
        <f>IF($B39&lt;=$B$3,VLOOKUP($B39,Labour!$A$18:$BJ$604,E$2,FALSE),0)</f>
        <v>0</v>
      </c>
      <c r="F39" s="46">
        <f>IF($B39&lt;=$B$3,VLOOKUP($B39,Labour!$A$18:$BJ$604,F$2,FALSE),0)</f>
        <v>0</v>
      </c>
      <c r="G39" s="46">
        <f>IF($B39&lt;=$B$3,VLOOKUP($B39,Labour!$A$18:$BJ$604,G$2,FALSE),0)</f>
        <v>0</v>
      </c>
      <c r="H39" s="46">
        <f>IF($B39&lt;=$B$3,VLOOKUP($B39,Labour!$A$18:$BJ$604,H$2,FALSE),0)</f>
        <v>0</v>
      </c>
      <c r="I39" s="46">
        <f>IF($B39&lt;=$B$3,VLOOKUP($B39,Labour!$A$18:$BJ$604,I$2,FALSE),0)</f>
        <v>0</v>
      </c>
      <c r="J39" s="46">
        <f>IF($B39&lt;=$B$3,VLOOKUP($B39,Labour!$A$18:$BJ$604,J$2,FALSE),0)</f>
        <v>0</v>
      </c>
      <c r="K39" s="47">
        <f t="shared" si="0"/>
        <v>0</v>
      </c>
      <c r="L39" s="117" t="str">
        <f>IF(OR(K39&gt;1,E39&gt;0,),Labour!$AM$3,"")</f>
        <v/>
      </c>
      <c r="M39" s="144" t="str">
        <f>IF(OR(K39&gt;1,E39&gt;0),Labour!$AO$5,"")</f>
        <v/>
      </c>
      <c r="N39" s="46"/>
      <c r="O39" s="46"/>
      <c r="P39" s="46">
        <f>IF($B39&lt;=$B$3,VLOOKUP($B39,Labour!$A$18:$BJ$604,N$2,FALSE),0)</f>
        <v>0</v>
      </c>
    </row>
    <row r="40" spans="1:16" x14ac:dyDescent="0.3">
      <c r="A40" s="46">
        <f>IF($B40&lt;=$B$3,VLOOKUP($B40,Labour!$A$18:$BJ$604,A$2,FALSE),0)</f>
        <v>0</v>
      </c>
      <c r="B40" s="44">
        <v>37</v>
      </c>
      <c r="C40" s="45">
        <f>IF($B40&lt;=$B$3,VLOOKUP($B40,Labour!$A$18:$BJ$604,C$2,FALSE),0)</f>
        <v>0</v>
      </c>
      <c r="D40" s="46">
        <f>IF($B40&lt;=$B$3,VLOOKUP($B40,Labour!$A$18:$BJ$604,D$2,FALSE),0)</f>
        <v>0</v>
      </c>
      <c r="E40" s="46">
        <f>IF($B40&lt;=$B$3,VLOOKUP($B40,Labour!$A$18:$BJ$604,E$2,FALSE),0)</f>
        <v>0</v>
      </c>
      <c r="F40" s="46">
        <f>IF($B40&lt;=$B$3,VLOOKUP($B40,Labour!$A$18:$BJ$604,F$2,FALSE),0)</f>
        <v>0</v>
      </c>
      <c r="G40" s="46">
        <f>IF($B40&lt;=$B$3,VLOOKUP($B40,Labour!$A$18:$BJ$604,G$2,FALSE),0)</f>
        <v>0</v>
      </c>
      <c r="H40" s="46">
        <f>IF($B40&lt;=$B$3,VLOOKUP($B40,Labour!$A$18:$BJ$604,H$2,FALSE),0)</f>
        <v>0</v>
      </c>
      <c r="I40" s="46">
        <f>IF($B40&lt;=$B$3,VLOOKUP($B40,Labour!$A$18:$BJ$604,I$2,FALSE),0)</f>
        <v>0</v>
      </c>
      <c r="J40" s="46">
        <f>IF($B40&lt;=$B$3,VLOOKUP($B40,Labour!$A$18:$BJ$604,J$2,FALSE),0)</f>
        <v>0</v>
      </c>
      <c r="K40" s="47">
        <f t="shared" si="0"/>
        <v>0</v>
      </c>
      <c r="L40" s="117" t="str">
        <f>IF(OR(K40&gt;1,E40&gt;0,),Labour!$AM$3,"")</f>
        <v/>
      </c>
      <c r="M40" s="144" t="str">
        <f>IF(OR(K40&gt;1,E40&gt;0),Labour!$AO$5,"")</f>
        <v/>
      </c>
      <c r="N40" s="46"/>
      <c r="O40" s="46"/>
      <c r="P40" s="46">
        <f>IF($B40&lt;=$B$3,VLOOKUP($B40,Labour!$A$18:$BJ$604,N$2,FALSE),0)</f>
        <v>0</v>
      </c>
    </row>
    <row r="41" spans="1:16" x14ac:dyDescent="0.3">
      <c r="A41" s="46">
        <f>IF($B41&lt;=$B$3,VLOOKUP($B41,Labour!$A$18:$BJ$604,A$2,FALSE),0)</f>
        <v>0</v>
      </c>
      <c r="B41" s="44">
        <v>38</v>
      </c>
      <c r="C41" s="45">
        <f>IF($B41&lt;=$B$3,VLOOKUP($B41,Labour!$A$18:$BJ$604,C$2,FALSE),0)</f>
        <v>0</v>
      </c>
      <c r="D41" s="46">
        <f>IF($B41&lt;=$B$3,VLOOKUP($B41,Labour!$A$18:$BJ$604,D$2,FALSE),0)</f>
        <v>0</v>
      </c>
      <c r="E41" s="46">
        <f>IF($B41&lt;=$B$3,VLOOKUP($B41,Labour!$A$18:$BJ$604,E$2,FALSE),0)</f>
        <v>0</v>
      </c>
      <c r="F41" s="46">
        <f>IF($B41&lt;=$B$3,VLOOKUP($B41,Labour!$A$18:$BJ$604,F$2,FALSE),0)</f>
        <v>0</v>
      </c>
      <c r="G41" s="46">
        <f>IF($B41&lt;=$B$3,VLOOKUP($B41,Labour!$A$18:$BJ$604,G$2,FALSE),0)</f>
        <v>0</v>
      </c>
      <c r="H41" s="46">
        <f>IF($B41&lt;=$B$3,VLOOKUP($B41,Labour!$A$18:$BJ$604,H$2,FALSE),0)</f>
        <v>0</v>
      </c>
      <c r="I41" s="46">
        <f>IF($B41&lt;=$B$3,VLOOKUP($B41,Labour!$A$18:$BJ$604,I$2,FALSE),0)</f>
        <v>0</v>
      </c>
      <c r="J41" s="46">
        <f>IF($B41&lt;=$B$3,VLOOKUP($B41,Labour!$A$18:$BJ$604,J$2,FALSE),0)</f>
        <v>0</v>
      </c>
      <c r="K41" s="47">
        <f t="shared" si="0"/>
        <v>0</v>
      </c>
      <c r="L41" s="117" t="str">
        <f>IF(OR(K41&gt;1,E41&gt;0,),Labour!$AM$3,"")</f>
        <v/>
      </c>
      <c r="M41" s="144" t="str">
        <f>IF(OR(K41&gt;1,E41&gt;0),Labour!$AO$5,"")</f>
        <v/>
      </c>
      <c r="N41" s="46" t="s">
        <v>256</v>
      </c>
      <c r="O41" s="46"/>
      <c r="P41" s="46">
        <f>IF($B41&lt;=$B$3,VLOOKUP($B41,Labour!$A$18:$BJ$604,N$2,FALSE),0)</f>
        <v>0</v>
      </c>
    </row>
    <row r="42" spans="1:16" x14ac:dyDescent="0.3">
      <c r="A42" s="46">
        <f>IF($B42&lt;=$B$3,VLOOKUP($B42,Labour!$A$18:$BJ$604,A$2,FALSE),0)</f>
        <v>0</v>
      </c>
      <c r="B42" s="44">
        <v>39</v>
      </c>
      <c r="C42" s="45">
        <f>IF($B42&lt;=$B$3,VLOOKUP($B42,Labour!$A$18:$BJ$604,C$2,FALSE),0)</f>
        <v>0</v>
      </c>
      <c r="D42" s="46">
        <f>IF($B42&lt;=$B$3,VLOOKUP($B42,Labour!$A$18:$BJ$604,D$2,FALSE),0)</f>
        <v>0</v>
      </c>
      <c r="E42" s="46">
        <f>IF($B42&lt;=$B$3,VLOOKUP($B42,Labour!$A$18:$BJ$604,E$2,FALSE),0)</f>
        <v>0</v>
      </c>
      <c r="F42" s="46">
        <f>IF($B42&lt;=$B$3,VLOOKUP($B42,Labour!$A$18:$BJ$604,F$2,FALSE),0)</f>
        <v>0</v>
      </c>
      <c r="G42" s="46">
        <f>IF($B42&lt;=$B$3,VLOOKUP($B42,Labour!$A$18:$BJ$604,G$2,FALSE),0)</f>
        <v>0</v>
      </c>
      <c r="H42" s="46">
        <f>IF($B42&lt;=$B$3,VLOOKUP($B42,Labour!$A$18:$BJ$604,H$2,FALSE),0)</f>
        <v>0</v>
      </c>
      <c r="I42" s="46">
        <f>IF($B42&lt;=$B$3,VLOOKUP($B42,Labour!$A$18:$BJ$604,I$2,FALSE),0)</f>
        <v>0</v>
      </c>
      <c r="J42" s="46">
        <f>IF($B42&lt;=$B$3,VLOOKUP($B42,Labour!$A$18:$BJ$604,J$2,FALSE),0)</f>
        <v>0</v>
      </c>
      <c r="K42" s="47">
        <f t="shared" si="0"/>
        <v>0</v>
      </c>
      <c r="L42" s="117" t="str">
        <f>IF(OR(K42&gt;1,E42&gt;0,),Labour!$AM$3,"")</f>
        <v/>
      </c>
      <c r="M42" s="144" t="str">
        <f>IF(OR(K42&gt;1,E42&gt;0),Labour!$AO$5,"")</f>
        <v/>
      </c>
      <c r="N42" s="46" t="s">
        <v>242</v>
      </c>
      <c r="O42" s="46"/>
      <c r="P42" s="46">
        <f>IF($B42&lt;=$B$3,VLOOKUP($B42,Labour!$A$18:$BJ$604,N$2,FALSE),0)</f>
        <v>0</v>
      </c>
    </row>
    <row r="43" spans="1:16" x14ac:dyDescent="0.3">
      <c r="A43" s="46">
        <f>IF($B43&lt;=$B$3,VLOOKUP($B43,Labour!$A$18:$BJ$604,A$2,FALSE),0)</f>
        <v>0</v>
      </c>
      <c r="B43" s="44">
        <v>40</v>
      </c>
      <c r="C43" s="45">
        <f>IF($B43&lt;=$B$3,VLOOKUP($B43,Labour!$A$18:$BJ$604,C$2,FALSE),0)</f>
        <v>0</v>
      </c>
      <c r="D43" s="46">
        <f>IF($B43&lt;=$B$3,VLOOKUP($B43,Labour!$A$18:$BJ$604,D$2,FALSE),0)</f>
        <v>0</v>
      </c>
      <c r="E43" s="46">
        <f>IF($B43&lt;=$B$3,VLOOKUP($B43,Labour!$A$18:$BJ$604,E$2,FALSE),0)</f>
        <v>0</v>
      </c>
      <c r="F43" s="46">
        <f>IF($B43&lt;=$B$3,VLOOKUP($B43,Labour!$A$18:$BJ$604,F$2,FALSE),0)</f>
        <v>0</v>
      </c>
      <c r="G43" s="46">
        <f>IF($B43&lt;=$B$3,VLOOKUP($B43,Labour!$A$18:$BJ$604,G$2,FALSE),0)</f>
        <v>0</v>
      </c>
      <c r="H43" s="46">
        <f>IF($B43&lt;=$B$3,VLOOKUP($B43,Labour!$A$18:$BJ$604,H$2,FALSE),0)</f>
        <v>0</v>
      </c>
      <c r="I43" s="46">
        <f>IF($B43&lt;=$B$3,VLOOKUP($B43,Labour!$A$18:$BJ$604,I$2,FALSE),0)</f>
        <v>0</v>
      </c>
      <c r="J43" s="46">
        <f>IF($B43&lt;=$B$3,VLOOKUP($B43,Labour!$A$18:$BJ$604,J$2,FALSE),0)</f>
        <v>0</v>
      </c>
      <c r="K43" s="47">
        <f t="shared" si="0"/>
        <v>0</v>
      </c>
      <c r="L43" s="117" t="str">
        <f>IF(OR(K43&gt;1,E43&gt;0,),Labour!$AM$3,"")</f>
        <v/>
      </c>
      <c r="M43" s="144" t="str">
        <f>IF(OR(K43&gt;1,E43&gt;0),Labour!$AO$5,"")</f>
        <v/>
      </c>
      <c r="N43" s="46" t="s">
        <v>257</v>
      </c>
      <c r="O43" s="46"/>
      <c r="P43" s="46">
        <f>IF($B43&lt;=$B$3,VLOOKUP($B43,Labour!$A$18:$BJ$604,N$2,FALSE),0)</f>
        <v>0</v>
      </c>
    </row>
    <row r="44" spans="1:16" x14ac:dyDescent="0.3">
      <c r="A44" s="46">
        <f>IF($B44&lt;=$B$3,VLOOKUP($B44,Labour!$A$18:$BJ$604,A$2,FALSE),0)</f>
        <v>0</v>
      </c>
      <c r="B44" s="44">
        <v>41</v>
      </c>
      <c r="C44" s="45">
        <f>IF($B44&lt;=$B$3,VLOOKUP($B44,Labour!$A$18:$BJ$604,C$2,FALSE),0)</f>
        <v>0</v>
      </c>
      <c r="D44" s="46">
        <f>IF($B44&lt;=$B$3,VLOOKUP($B44,Labour!$A$18:$BJ$604,D$2,FALSE),0)</f>
        <v>0</v>
      </c>
      <c r="E44" s="46">
        <f>IF($B44&lt;=$B$3,VLOOKUP($B44,Labour!$A$18:$BJ$604,E$2,FALSE),0)</f>
        <v>0</v>
      </c>
      <c r="F44" s="46">
        <f>IF($B44&lt;=$B$3,VLOOKUP($B44,Labour!$A$18:$BJ$604,F$2,FALSE),0)</f>
        <v>0</v>
      </c>
      <c r="G44" s="46">
        <f>IF($B44&lt;=$B$3,VLOOKUP($B44,Labour!$A$18:$BJ$604,G$2,FALSE),0)</f>
        <v>0</v>
      </c>
      <c r="H44" s="46">
        <f>IF($B44&lt;=$B$3,VLOOKUP($B44,Labour!$A$18:$BJ$604,H$2,FALSE),0)</f>
        <v>0</v>
      </c>
      <c r="I44" s="46">
        <f>IF($B44&lt;=$B$3,VLOOKUP($B44,Labour!$A$18:$BJ$604,I$2,FALSE),0)</f>
        <v>0</v>
      </c>
      <c r="J44" s="46">
        <f>IF($B44&lt;=$B$3,VLOOKUP($B44,Labour!$A$18:$BJ$604,J$2,FALSE),0)</f>
        <v>0</v>
      </c>
      <c r="K44" s="47">
        <f t="shared" si="0"/>
        <v>0</v>
      </c>
      <c r="L44" s="117" t="str">
        <f>IF(OR(K44&gt;1,E44&gt;0,),Labour!$AM$3,"")</f>
        <v/>
      </c>
      <c r="M44" s="144" t="str">
        <f>IF(OR(K44&gt;1,E44&gt;0),Labour!$AO$5,"")</f>
        <v/>
      </c>
      <c r="N44" s="46"/>
      <c r="O44" s="46"/>
      <c r="P44" s="46">
        <f>IF($B44&lt;=$B$3,VLOOKUP($B44,Labour!$A$18:$BJ$604,N$2,FALSE),0)</f>
        <v>0</v>
      </c>
    </row>
    <row r="45" spans="1:16" x14ac:dyDescent="0.3">
      <c r="A45" s="46">
        <f>IF($B45&lt;=$B$3,VLOOKUP($B45,Labour!$A$18:$BJ$604,A$2,FALSE),0)</f>
        <v>0</v>
      </c>
      <c r="B45" s="44">
        <v>42</v>
      </c>
      <c r="C45" s="45">
        <f>IF($B45&lt;=$B$3,VLOOKUP($B45,Labour!$A$18:$BJ$604,C$2,FALSE),0)</f>
        <v>0</v>
      </c>
      <c r="D45" s="46">
        <f>IF($B45&lt;=$B$3,VLOOKUP($B45,Labour!$A$18:$BJ$604,D$2,FALSE),0)</f>
        <v>0</v>
      </c>
      <c r="E45" s="46">
        <f>IF($B45&lt;=$B$3,VLOOKUP($B45,Labour!$A$18:$BJ$604,E$2,FALSE),0)</f>
        <v>0</v>
      </c>
      <c r="F45" s="46">
        <f>IF($B45&lt;=$B$3,VLOOKUP($B45,Labour!$A$18:$BJ$604,F$2,FALSE),0)</f>
        <v>0</v>
      </c>
      <c r="G45" s="46">
        <f>IF($B45&lt;=$B$3,VLOOKUP($B45,Labour!$A$18:$BJ$604,G$2,FALSE),0)</f>
        <v>0</v>
      </c>
      <c r="H45" s="46">
        <f>IF($B45&lt;=$B$3,VLOOKUP($B45,Labour!$A$18:$BJ$604,H$2,FALSE),0)</f>
        <v>0</v>
      </c>
      <c r="I45" s="46">
        <f>IF($B45&lt;=$B$3,VLOOKUP($B45,Labour!$A$18:$BJ$604,I$2,FALSE),0)</f>
        <v>0</v>
      </c>
      <c r="J45" s="46">
        <f>IF($B45&lt;=$B$3,VLOOKUP($B45,Labour!$A$18:$BJ$604,J$2,FALSE),0)</f>
        <v>0</v>
      </c>
      <c r="K45" s="47">
        <f t="shared" si="0"/>
        <v>0</v>
      </c>
      <c r="L45" s="117" t="str">
        <f>IF(OR(K45&gt;1,E45&gt;0,),Labour!$AM$3,"")</f>
        <v/>
      </c>
      <c r="M45" s="144" t="str">
        <f>IF(OR(K45&gt;1,E45&gt;0),Labour!$AO$5,"")</f>
        <v/>
      </c>
      <c r="N45" s="46"/>
      <c r="O45" s="46"/>
      <c r="P45" s="46">
        <f>IF($B45&lt;=$B$3,VLOOKUP($B45,Labour!$A$18:$BJ$604,N$2,FALSE),0)</f>
        <v>0</v>
      </c>
    </row>
    <row r="46" spans="1:16" x14ac:dyDescent="0.3">
      <c r="A46" s="46">
        <f>IF($B46&lt;=$B$3,VLOOKUP($B46,Labour!$A$18:$BJ$604,A$2,FALSE),0)</f>
        <v>0</v>
      </c>
      <c r="B46" s="44">
        <v>43</v>
      </c>
      <c r="C46" s="45">
        <f>IF($B46&lt;=$B$3,VLOOKUP($B46,Labour!$A$18:$BJ$604,C$2,FALSE),0)</f>
        <v>0</v>
      </c>
      <c r="D46" s="46">
        <f>IF($B46&lt;=$B$3,VLOOKUP($B46,Labour!$A$18:$BJ$604,D$2,FALSE),0)</f>
        <v>0</v>
      </c>
      <c r="E46" s="46">
        <f>IF($B46&lt;=$B$3,VLOOKUP($B46,Labour!$A$18:$BJ$604,E$2,FALSE),0)</f>
        <v>0</v>
      </c>
      <c r="F46" s="46">
        <f>IF($B46&lt;=$B$3,VLOOKUP($B46,Labour!$A$18:$BJ$604,F$2,FALSE),0)</f>
        <v>0</v>
      </c>
      <c r="G46" s="46">
        <f>IF($B46&lt;=$B$3,VLOOKUP($B46,Labour!$A$18:$BJ$604,G$2,FALSE),0)</f>
        <v>0</v>
      </c>
      <c r="H46" s="46">
        <f>IF($B46&lt;=$B$3,VLOOKUP($B46,Labour!$A$18:$BJ$604,H$2,FALSE),0)</f>
        <v>0</v>
      </c>
      <c r="I46" s="46">
        <f>IF($B46&lt;=$B$3,VLOOKUP($B46,Labour!$A$18:$BJ$604,I$2,FALSE),0)</f>
        <v>0</v>
      </c>
      <c r="J46" s="46">
        <f>IF($B46&lt;=$B$3,VLOOKUP($B46,Labour!$A$18:$BJ$604,J$2,FALSE),0)</f>
        <v>0</v>
      </c>
      <c r="K46" s="47">
        <f t="shared" si="0"/>
        <v>0</v>
      </c>
      <c r="L46" s="117" t="str">
        <f>IF(OR(K46&gt;1,E46&gt;0,),Labour!$AM$3,"")</f>
        <v/>
      </c>
      <c r="M46" s="144" t="str">
        <f>IF(OR(K46&gt;1,E46&gt;0),Labour!$AO$5,"")</f>
        <v/>
      </c>
      <c r="N46" s="46"/>
      <c r="O46" s="46"/>
      <c r="P46" s="46">
        <f>IF($B46&lt;=$B$3,VLOOKUP($B46,Labour!$A$18:$BJ$604,N$2,FALSE),0)</f>
        <v>0</v>
      </c>
    </row>
    <row r="47" spans="1:16" x14ac:dyDescent="0.3">
      <c r="A47" s="46">
        <f>IF($B47&lt;=$B$3,VLOOKUP($B47,Labour!$A$18:$BJ$604,A$2,FALSE),0)</f>
        <v>0</v>
      </c>
      <c r="B47" s="44">
        <v>44</v>
      </c>
      <c r="C47" s="45">
        <f>IF($B47&lt;=$B$3,VLOOKUP($B47,Labour!$A$18:$BJ$604,C$2,FALSE),0)</f>
        <v>0</v>
      </c>
      <c r="D47" s="46">
        <f>IF($B47&lt;=$B$3,VLOOKUP($B47,Labour!$A$18:$BJ$604,D$2,FALSE),0)</f>
        <v>0</v>
      </c>
      <c r="E47" s="46">
        <f>IF($B47&lt;=$B$3,VLOOKUP($B47,Labour!$A$18:$BJ$604,E$2,FALSE),0)</f>
        <v>0</v>
      </c>
      <c r="F47" s="46">
        <f>IF($B47&lt;=$B$3,VLOOKUP($B47,Labour!$A$18:$BJ$604,F$2,FALSE),0)</f>
        <v>0</v>
      </c>
      <c r="G47" s="46">
        <f>IF($B47&lt;=$B$3,VLOOKUP($B47,Labour!$A$18:$BJ$604,G$2,FALSE),0)</f>
        <v>0</v>
      </c>
      <c r="H47" s="46">
        <f>IF($B47&lt;=$B$3,VLOOKUP($B47,Labour!$A$18:$BJ$604,H$2,FALSE),0)</f>
        <v>0</v>
      </c>
      <c r="I47" s="46">
        <f>IF($B47&lt;=$B$3,VLOOKUP($B47,Labour!$A$18:$BJ$604,I$2,FALSE),0)</f>
        <v>0</v>
      </c>
      <c r="J47" s="46">
        <f>IF($B47&lt;=$B$3,VLOOKUP($B47,Labour!$A$18:$BJ$604,J$2,FALSE),0)</f>
        <v>0</v>
      </c>
      <c r="K47" s="47">
        <f t="shared" si="0"/>
        <v>0</v>
      </c>
      <c r="L47" s="117" t="str">
        <f>IF(OR(K47&gt;1,E47&gt;0,),Labour!$AM$3,"")</f>
        <v/>
      </c>
      <c r="M47" s="144" t="str">
        <f>IF(OR(K47&gt;1,E47&gt;0),Labour!$AO$5,"")</f>
        <v/>
      </c>
      <c r="N47" s="46" t="s">
        <v>258</v>
      </c>
      <c r="O47" s="46"/>
      <c r="P47" s="46">
        <f>IF($B47&lt;=$B$3,VLOOKUP($B47,Labour!$A$18:$BJ$604,N$2,FALSE),0)</f>
        <v>0</v>
      </c>
    </row>
    <row r="48" spans="1:16" x14ac:dyDescent="0.3">
      <c r="A48" s="46">
        <f>IF($B48&lt;=$B$3,VLOOKUP($B48,Labour!$A$18:$BJ$604,A$2,FALSE),0)</f>
        <v>0</v>
      </c>
      <c r="B48" s="44">
        <v>45</v>
      </c>
      <c r="C48" s="45">
        <f>IF($B48&lt;=$B$3,VLOOKUP($B48,Labour!$A$18:$BJ$604,C$2,FALSE),0)</f>
        <v>0</v>
      </c>
      <c r="D48" s="46">
        <f>IF($B48&lt;=$B$3,VLOOKUP($B48,Labour!$A$18:$BJ$604,D$2,FALSE),0)</f>
        <v>0</v>
      </c>
      <c r="E48" s="46">
        <f>IF($B48&lt;=$B$3,VLOOKUP($B48,Labour!$A$18:$BJ$604,E$2,FALSE),0)</f>
        <v>0</v>
      </c>
      <c r="F48" s="46">
        <f>IF($B48&lt;=$B$3,VLOOKUP($B48,Labour!$A$18:$BJ$604,F$2,FALSE),0)</f>
        <v>0</v>
      </c>
      <c r="G48" s="46">
        <f>IF($B48&lt;=$B$3,VLOOKUP($B48,Labour!$A$18:$BJ$604,G$2,FALSE),0)</f>
        <v>0</v>
      </c>
      <c r="H48" s="46">
        <f>IF($B48&lt;=$B$3,VLOOKUP($B48,Labour!$A$18:$BJ$604,H$2,FALSE),0)</f>
        <v>0</v>
      </c>
      <c r="I48" s="46">
        <f>IF($B48&lt;=$B$3,VLOOKUP($B48,Labour!$A$18:$BJ$604,I$2,FALSE),0)</f>
        <v>0</v>
      </c>
      <c r="J48" s="46">
        <f>IF($B48&lt;=$B$3,VLOOKUP($B48,Labour!$A$18:$BJ$604,J$2,FALSE),0)</f>
        <v>0</v>
      </c>
      <c r="K48" s="47">
        <f t="shared" si="0"/>
        <v>0</v>
      </c>
      <c r="L48" s="117" t="str">
        <f>IF(OR(K48&gt;1,E48&gt;0,),Labour!$AM$3,"")</f>
        <v/>
      </c>
      <c r="M48" s="144" t="str">
        <f>IF(OR(K48&gt;1,E48&gt;0),Labour!$AO$5,"")</f>
        <v/>
      </c>
      <c r="N48" s="46" t="s">
        <v>232</v>
      </c>
      <c r="O48" s="46"/>
      <c r="P48" s="46">
        <f>IF($B48&lt;=$B$3,VLOOKUP($B48,Labour!$A$18:$BJ$604,N$2,FALSE),0)</f>
        <v>0</v>
      </c>
    </row>
    <row r="49" spans="1:16" x14ac:dyDescent="0.3">
      <c r="A49" s="46">
        <f>IF($B49&lt;=$B$3,VLOOKUP($B49,Labour!$A$18:$BJ$604,A$2,FALSE),0)</f>
        <v>0</v>
      </c>
      <c r="B49" s="44">
        <v>46</v>
      </c>
      <c r="C49" s="45">
        <f>IF($B49&lt;=$B$3,VLOOKUP($B49,Labour!$A$18:$BJ$604,C$2,FALSE),0)</f>
        <v>0</v>
      </c>
      <c r="D49" s="46">
        <f>IF($B49&lt;=$B$3,VLOOKUP($B49,Labour!$A$18:$BJ$604,D$2,FALSE),0)</f>
        <v>0</v>
      </c>
      <c r="E49" s="46">
        <f>IF($B49&lt;=$B$3,VLOOKUP($B49,Labour!$A$18:$BJ$604,E$2,FALSE),0)</f>
        <v>0</v>
      </c>
      <c r="F49" s="46">
        <f>IF($B49&lt;=$B$3,VLOOKUP($B49,Labour!$A$18:$BJ$604,F$2,FALSE),0)</f>
        <v>0</v>
      </c>
      <c r="G49" s="46">
        <f>IF($B49&lt;=$B$3,VLOOKUP($B49,Labour!$A$18:$BJ$604,G$2,FALSE),0)</f>
        <v>0</v>
      </c>
      <c r="H49" s="46">
        <f>IF($B49&lt;=$B$3,VLOOKUP($B49,Labour!$A$18:$BJ$604,H$2,FALSE),0)</f>
        <v>0</v>
      </c>
      <c r="I49" s="46">
        <f>IF($B49&lt;=$B$3,VLOOKUP($B49,Labour!$A$18:$BJ$604,I$2,FALSE),0)</f>
        <v>0</v>
      </c>
      <c r="J49" s="46">
        <f>IF($B49&lt;=$B$3,VLOOKUP($B49,Labour!$A$18:$BJ$604,J$2,FALSE),0)</f>
        <v>0</v>
      </c>
      <c r="K49" s="47">
        <f t="shared" si="0"/>
        <v>0</v>
      </c>
      <c r="L49" s="117" t="str">
        <f>IF(OR(K49&gt;1,E49&gt;0,),Labour!$AM$3,"")</f>
        <v/>
      </c>
      <c r="M49" s="144" t="str">
        <f>IF(OR(K49&gt;1,E49&gt;0),Labour!$AO$5,"")</f>
        <v/>
      </c>
      <c r="N49" s="46"/>
      <c r="O49" s="46"/>
      <c r="P49" s="46">
        <f>IF($B49&lt;=$B$3,VLOOKUP($B49,Labour!$A$18:$BJ$604,N$2,FALSE),0)</f>
        <v>0</v>
      </c>
    </row>
    <row r="50" spans="1:16" x14ac:dyDescent="0.3">
      <c r="A50" s="46">
        <f>IF($B50&lt;=$B$3,VLOOKUP($B50,Labour!$A$18:$BJ$604,A$2,FALSE),0)</f>
        <v>0</v>
      </c>
      <c r="B50" s="44">
        <v>47</v>
      </c>
      <c r="C50" s="45">
        <f>IF($B50&lt;=$B$3,VLOOKUP($B50,Labour!$A$18:$BJ$604,C$2,FALSE),0)</f>
        <v>0</v>
      </c>
      <c r="D50" s="46">
        <f>IF($B50&lt;=$B$3,VLOOKUP($B50,Labour!$A$18:$BJ$604,D$2,FALSE),0)</f>
        <v>0</v>
      </c>
      <c r="E50" s="46">
        <f>IF($B50&lt;=$B$3,VLOOKUP($B50,Labour!$A$18:$BJ$604,E$2,FALSE),0)</f>
        <v>0</v>
      </c>
      <c r="F50" s="46">
        <f>IF($B50&lt;=$B$3,VLOOKUP($B50,Labour!$A$18:$BJ$604,F$2,FALSE),0)</f>
        <v>0</v>
      </c>
      <c r="G50" s="46">
        <f>IF($B50&lt;=$B$3,VLOOKUP($B50,Labour!$A$18:$BJ$604,G$2,FALSE),0)</f>
        <v>0</v>
      </c>
      <c r="H50" s="46">
        <f>IF($B50&lt;=$B$3,VLOOKUP($B50,Labour!$A$18:$BJ$604,H$2,FALSE),0)</f>
        <v>0</v>
      </c>
      <c r="I50" s="46">
        <f>IF($B50&lt;=$B$3,VLOOKUP($B50,Labour!$A$18:$BJ$604,I$2,FALSE),0)</f>
        <v>0</v>
      </c>
      <c r="J50" s="46">
        <f>IF($B50&lt;=$B$3,VLOOKUP($B50,Labour!$A$18:$BJ$604,J$2,FALSE),0)</f>
        <v>0</v>
      </c>
      <c r="K50" s="47">
        <f t="shared" si="0"/>
        <v>0</v>
      </c>
      <c r="L50" s="117" t="str">
        <f>IF(OR(K50&gt;1,E50&gt;0,),Labour!$AM$3,"")</f>
        <v/>
      </c>
      <c r="M50" s="144" t="str">
        <f>IF(OR(K50&gt;1,E50&gt;0),Labour!$AO$5,"")</f>
        <v/>
      </c>
      <c r="N50" s="46" t="s">
        <v>243</v>
      </c>
      <c r="O50" s="46"/>
      <c r="P50" s="46">
        <f>IF($B50&lt;=$B$3,VLOOKUP($B50,Labour!$A$18:$BJ$604,N$2,FALSE),0)</f>
        <v>0</v>
      </c>
    </row>
    <row r="51" spans="1:16" x14ac:dyDescent="0.3">
      <c r="A51" s="46">
        <f>IF($B51&lt;=$B$3,VLOOKUP($B51,Labour!$A$18:$BJ$604,A$2,FALSE),0)</f>
        <v>0</v>
      </c>
      <c r="B51" s="44">
        <v>48</v>
      </c>
      <c r="C51" s="45">
        <f>IF($B51&lt;=$B$3,VLOOKUP($B51,Labour!$A$18:$BJ$604,C$2,FALSE),0)</f>
        <v>0</v>
      </c>
      <c r="D51" s="46">
        <f>IF($B51&lt;=$B$3,VLOOKUP($B51,Labour!$A$18:$BJ$604,D$2,FALSE),0)</f>
        <v>0</v>
      </c>
      <c r="E51" s="46">
        <f>IF($B51&lt;=$B$3,VLOOKUP($B51,Labour!$A$18:$BJ$604,E$2,FALSE),0)</f>
        <v>0</v>
      </c>
      <c r="F51" s="46">
        <f>IF($B51&lt;=$B$3,VLOOKUP($B51,Labour!$A$18:$BJ$604,F$2,FALSE),0)</f>
        <v>0</v>
      </c>
      <c r="G51" s="46">
        <f>IF($B51&lt;=$B$3,VLOOKUP($B51,Labour!$A$18:$BJ$604,G$2,FALSE),0)</f>
        <v>0</v>
      </c>
      <c r="H51" s="46">
        <f>IF($B51&lt;=$B$3,VLOOKUP($B51,Labour!$A$18:$BJ$604,H$2,FALSE),0)</f>
        <v>0</v>
      </c>
      <c r="I51" s="46">
        <f>IF($B51&lt;=$B$3,VLOOKUP($B51,Labour!$A$18:$BJ$604,I$2,FALSE),0)</f>
        <v>0</v>
      </c>
      <c r="J51" s="46">
        <f>IF($B51&lt;=$B$3,VLOOKUP($B51,Labour!$A$18:$BJ$604,J$2,FALSE),0)</f>
        <v>0</v>
      </c>
      <c r="K51" s="47">
        <f t="shared" si="0"/>
        <v>0</v>
      </c>
      <c r="L51" s="117" t="str">
        <f>IF(OR(K51&gt;1,E51&gt;0,),Labour!$AM$3,"")</f>
        <v/>
      </c>
      <c r="M51" s="144" t="str">
        <f>IF(OR(K51&gt;1,E51&gt;0),Labour!$AO$5,"")</f>
        <v/>
      </c>
      <c r="N51" s="46" t="s">
        <v>244</v>
      </c>
      <c r="O51" s="46"/>
      <c r="P51" s="46">
        <f>IF($B51&lt;=$B$3,VLOOKUP($B51,Labour!$A$18:$BJ$604,N$2,FALSE),0)</f>
        <v>0</v>
      </c>
    </row>
    <row r="52" spans="1:16" x14ac:dyDescent="0.3">
      <c r="A52" s="46">
        <f>IF($B52&lt;=$B$3,VLOOKUP($B52,Labour!$A$18:$BJ$604,A$2,FALSE),0)</f>
        <v>0</v>
      </c>
      <c r="B52" s="44">
        <v>49</v>
      </c>
      <c r="C52" s="45">
        <f>IF($B52&lt;=$B$3,VLOOKUP($B52,Labour!$A$18:$BJ$604,C$2,FALSE),0)</f>
        <v>0</v>
      </c>
      <c r="D52" s="46">
        <f>IF($B52&lt;=$B$3,VLOOKUP($B52,Labour!$A$18:$BJ$604,D$2,FALSE),0)</f>
        <v>0</v>
      </c>
      <c r="E52" s="46">
        <f>IF($B52&lt;=$B$3,VLOOKUP($B52,Labour!$A$18:$BJ$604,E$2,FALSE),0)</f>
        <v>0</v>
      </c>
      <c r="F52" s="46">
        <f>IF($B52&lt;=$B$3,VLOOKUP($B52,Labour!$A$18:$BJ$604,F$2,FALSE),0)</f>
        <v>0</v>
      </c>
      <c r="G52" s="46">
        <f>IF($B52&lt;=$B$3,VLOOKUP($B52,Labour!$A$18:$BJ$604,G$2,FALSE),0)</f>
        <v>0</v>
      </c>
      <c r="H52" s="46">
        <f>IF($B52&lt;=$B$3,VLOOKUP($B52,Labour!$A$18:$BJ$604,H$2,FALSE),0)</f>
        <v>0</v>
      </c>
      <c r="I52" s="46">
        <f>IF($B52&lt;=$B$3,VLOOKUP($B52,Labour!$A$18:$BJ$604,I$2,FALSE),0)</f>
        <v>0</v>
      </c>
      <c r="J52" s="46">
        <f>IF($B52&lt;=$B$3,VLOOKUP($B52,Labour!$A$18:$BJ$604,J$2,FALSE),0)</f>
        <v>0</v>
      </c>
      <c r="K52" s="47">
        <f t="shared" si="0"/>
        <v>0</v>
      </c>
      <c r="L52" s="117" t="str">
        <f>IF(OR(K52&gt;1,E52&gt;0,),Labour!$AM$3,"")</f>
        <v/>
      </c>
      <c r="M52" s="144" t="str">
        <f>IF(OR(K52&gt;1,E52&gt;0),Labour!$AO$5,"")</f>
        <v/>
      </c>
      <c r="N52" s="46" t="s">
        <v>226</v>
      </c>
      <c r="O52" s="46"/>
      <c r="P52" s="46">
        <f>IF($B52&lt;=$B$3,VLOOKUP($B52,Labour!$A$18:$BJ$604,N$2,FALSE),0)</f>
        <v>0</v>
      </c>
    </row>
    <row r="53" spans="1:16" x14ac:dyDescent="0.3">
      <c r="A53" s="46">
        <f>IF($B53&lt;=$B$3,VLOOKUP($B53,Labour!$A$18:$BJ$604,A$2,FALSE),0)</f>
        <v>0</v>
      </c>
      <c r="B53" s="44">
        <v>50</v>
      </c>
      <c r="C53" s="45">
        <f>IF($B53&lt;=$B$3,VLOOKUP($B53,Labour!$A$18:$BJ$604,C$2,FALSE),0)</f>
        <v>0</v>
      </c>
      <c r="D53" s="46">
        <f>IF($B53&lt;=$B$3,VLOOKUP($B53,Labour!$A$18:$BJ$604,D$2,FALSE),0)</f>
        <v>0</v>
      </c>
      <c r="E53" s="46">
        <f>IF($B53&lt;=$B$3,VLOOKUP($B53,Labour!$A$18:$BJ$604,E$2,FALSE),0)</f>
        <v>0</v>
      </c>
      <c r="F53" s="46">
        <f>IF($B53&lt;=$B$3,VLOOKUP($B53,Labour!$A$18:$BJ$604,F$2,FALSE),0)</f>
        <v>0</v>
      </c>
      <c r="G53" s="46">
        <f>IF($B53&lt;=$B$3,VLOOKUP($B53,Labour!$A$18:$BJ$604,G$2,FALSE),0)</f>
        <v>0</v>
      </c>
      <c r="H53" s="46">
        <f>IF($B53&lt;=$B$3,VLOOKUP($B53,Labour!$A$18:$BJ$604,H$2,FALSE),0)</f>
        <v>0</v>
      </c>
      <c r="I53" s="46">
        <f>IF($B53&lt;=$B$3,VLOOKUP($B53,Labour!$A$18:$BJ$604,I$2,FALSE),0)</f>
        <v>0</v>
      </c>
      <c r="J53" s="46">
        <f>IF($B53&lt;=$B$3,VLOOKUP($B53,Labour!$A$18:$BJ$604,J$2,FALSE),0)</f>
        <v>0</v>
      </c>
      <c r="K53" s="47">
        <f t="shared" si="0"/>
        <v>0</v>
      </c>
      <c r="L53" s="117" t="str">
        <f>IF(OR(K53&gt;1,E53&gt;0,),Labour!$AM$3,"")</f>
        <v/>
      </c>
      <c r="M53" s="144" t="str">
        <f>IF(OR(K53&gt;1,E53&gt;0),Labour!$AO$5,"")</f>
        <v/>
      </c>
      <c r="N53" s="46" t="s">
        <v>260</v>
      </c>
      <c r="O53" s="46"/>
      <c r="P53" s="46">
        <f>IF($B53&lt;=$B$3,VLOOKUP($B53,Labour!$A$18:$BJ$604,N$2,FALSE),0)</f>
        <v>0</v>
      </c>
    </row>
    <row r="54" spans="1:16" x14ac:dyDescent="0.3">
      <c r="A54" s="46">
        <f>IF($B54&lt;=$B$3,VLOOKUP($B54,Labour!$A$18:$BJ$604,A$2,FALSE),0)</f>
        <v>0</v>
      </c>
      <c r="B54" s="44">
        <v>51</v>
      </c>
      <c r="C54" s="45">
        <f>IF($B54&lt;=$B$3,VLOOKUP($B54,Labour!$A$18:$BJ$604,C$2,FALSE),0)</f>
        <v>0</v>
      </c>
      <c r="D54" s="46">
        <f>IF($B54&lt;=$B$3,VLOOKUP($B54,Labour!$A$18:$BJ$604,D$2,FALSE),0)</f>
        <v>0</v>
      </c>
      <c r="E54" s="46">
        <f>IF($B54&lt;=$B$3,VLOOKUP($B54,Labour!$A$18:$BJ$604,E$2,FALSE),0)</f>
        <v>0</v>
      </c>
      <c r="F54" s="46">
        <f>IF($B54&lt;=$B$3,VLOOKUP($B54,Labour!$A$18:$BJ$604,F$2,FALSE),0)</f>
        <v>0</v>
      </c>
      <c r="G54" s="46">
        <f>IF($B54&lt;=$B$3,VLOOKUP($B54,Labour!$A$18:$BJ$604,G$2,FALSE),0)</f>
        <v>0</v>
      </c>
      <c r="H54" s="46">
        <f>IF($B54&lt;=$B$3,VLOOKUP($B54,Labour!$A$18:$BJ$604,H$2,FALSE),0)</f>
        <v>0</v>
      </c>
      <c r="I54" s="46">
        <f>IF($B54&lt;=$B$3,VLOOKUP($B54,Labour!$A$18:$BJ$604,I$2,FALSE),0)</f>
        <v>0</v>
      </c>
      <c r="J54" s="46">
        <f>IF($B54&lt;=$B$3,VLOOKUP($B54,Labour!$A$18:$BJ$604,J$2,FALSE),0)</f>
        <v>0</v>
      </c>
      <c r="K54" s="47">
        <f t="shared" si="0"/>
        <v>0</v>
      </c>
      <c r="L54" s="117" t="str">
        <f>IF(OR(K54&gt;1,E54&gt;0,),Labour!$AM$3,"")</f>
        <v/>
      </c>
      <c r="M54" s="144" t="str">
        <f>IF(OR(K54&gt;1,E54&gt;0),Labour!$AO$5,"")</f>
        <v/>
      </c>
      <c r="N54" s="46" t="s">
        <v>261</v>
      </c>
      <c r="O54" s="46"/>
      <c r="P54" s="46">
        <f>IF($B54&lt;=$B$3,VLOOKUP($B54,Labour!$A$18:$BJ$604,N$2,FALSE),0)</f>
        <v>0</v>
      </c>
    </row>
    <row r="55" spans="1:16" x14ac:dyDescent="0.3">
      <c r="A55" s="46">
        <f>IF($B55&lt;=$B$3,VLOOKUP($B55,Labour!$A$18:$BJ$604,A$2,FALSE),0)</f>
        <v>0</v>
      </c>
      <c r="B55" s="44">
        <v>52</v>
      </c>
      <c r="C55" s="45">
        <f>IF($B55&lt;=$B$3,VLOOKUP($B55,Labour!$A$18:$BJ$604,C$2,FALSE),0)</f>
        <v>0</v>
      </c>
      <c r="D55" s="46">
        <f>IF($B55&lt;=$B$3,VLOOKUP($B55,Labour!$A$18:$BJ$604,D$2,FALSE),0)</f>
        <v>0</v>
      </c>
      <c r="E55" s="46">
        <f>IF($B55&lt;=$B$3,VLOOKUP($B55,Labour!$A$18:$BJ$604,E$2,FALSE),0)</f>
        <v>0</v>
      </c>
      <c r="F55" s="46">
        <f>IF($B55&lt;=$B$3,VLOOKUP($B55,Labour!$A$18:$BJ$604,F$2,FALSE),0)</f>
        <v>0</v>
      </c>
      <c r="G55" s="46">
        <f>IF($B55&lt;=$B$3,VLOOKUP($B55,Labour!$A$18:$BJ$604,G$2,FALSE),0)</f>
        <v>0</v>
      </c>
      <c r="H55" s="46">
        <f>IF($B55&lt;=$B$3,VLOOKUP($B55,Labour!$A$18:$BJ$604,H$2,FALSE),0)</f>
        <v>0</v>
      </c>
      <c r="I55" s="46">
        <f>IF($B55&lt;=$B$3,VLOOKUP($B55,Labour!$A$18:$BJ$604,I$2,FALSE),0)</f>
        <v>0</v>
      </c>
      <c r="J55" s="46">
        <f>IF($B55&lt;=$B$3,VLOOKUP($B55,Labour!$A$18:$BJ$604,J$2,FALSE),0)</f>
        <v>0</v>
      </c>
      <c r="K55" s="47">
        <f t="shared" si="0"/>
        <v>0</v>
      </c>
      <c r="L55" s="117" t="str">
        <f>IF(OR(K55&gt;1,E55&gt;0,),Labour!$AM$3,"")</f>
        <v/>
      </c>
      <c r="M55" s="144" t="str">
        <f>IF(OR(K55&gt;1,E55&gt;0),Labour!$AO$5,"")</f>
        <v/>
      </c>
      <c r="N55" s="46" t="s">
        <v>245</v>
      </c>
      <c r="O55" s="46"/>
      <c r="P55" s="46">
        <f>IF($B55&lt;=$B$3,VLOOKUP($B55,Labour!$A$18:$BJ$604,N$2,FALSE),0)</f>
        <v>0</v>
      </c>
    </row>
    <row r="56" spans="1:16" x14ac:dyDescent="0.3">
      <c r="A56" s="46">
        <f>IF($B56&lt;=$B$3,VLOOKUP($B56,Labour!$A$18:$BJ$604,A$2,FALSE),0)</f>
        <v>0</v>
      </c>
      <c r="B56" s="44">
        <v>53</v>
      </c>
      <c r="C56" s="45">
        <f>IF($B56&lt;=$B$3,VLOOKUP($B56,Labour!$A$18:$BJ$604,C$2,FALSE),0)</f>
        <v>0</v>
      </c>
      <c r="D56" s="46">
        <f>IF($B56&lt;=$B$3,VLOOKUP($B56,Labour!$A$18:$BJ$604,D$2,FALSE),0)</f>
        <v>0</v>
      </c>
      <c r="E56" s="46">
        <f>IF($B56&lt;=$B$3,VLOOKUP($B56,Labour!$A$18:$BJ$604,E$2,FALSE),0)</f>
        <v>0</v>
      </c>
      <c r="F56" s="46">
        <f>IF($B56&lt;=$B$3,VLOOKUP($B56,Labour!$A$18:$BJ$604,F$2,FALSE),0)</f>
        <v>0</v>
      </c>
      <c r="G56" s="46">
        <f>IF($B56&lt;=$B$3,VLOOKUP($B56,Labour!$A$18:$BJ$604,G$2,FALSE),0)</f>
        <v>0</v>
      </c>
      <c r="H56" s="46">
        <f>IF($B56&lt;=$B$3,VLOOKUP($B56,Labour!$A$18:$BJ$604,H$2,FALSE),0)</f>
        <v>0</v>
      </c>
      <c r="I56" s="46">
        <f>IF($B56&lt;=$B$3,VLOOKUP($B56,Labour!$A$18:$BJ$604,I$2,FALSE),0)</f>
        <v>0</v>
      </c>
      <c r="J56" s="46">
        <f>IF($B56&lt;=$B$3,VLOOKUP($B56,Labour!$A$18:$BJ$604,J$2,FALSE),0)</f>
        <v>0</v>
      </c>
      <c r="K56" s="47">
        <f t="shared" si="0"/>
        <v>0</v>
      </c>
      <c r="L56" s="117" t="str">
        <f>IF(OR(K56&gt;1,E56&gt;0,),Labour!$AM$3,"")</f>
        <v/>
      </c>
      <c r="M56" s="144" t="str">
        <f>IF(OR(K56&gt;1,E56&gt;0),Labour!$AO$5,"")</f>
        <v/>
      </c>
      <c r="N56" s="46" t="s">
        <v>228</v>
      </c>
      <c r="O56" s="46"/>
      <c r="P56" s="46">
        <f>IF($B56&lt;=$B$3,VLOOKUP($B56,Labour!$A$18:$BJ$604,N$2,FALSE),0)</f>
        <v>0</v>
      </c>
    </row>
    <row r="57" spans="1:16" x14ac:dyDescent="0.3">
      <c r="A57" s="46">
        <f>IF($B57&lt;=$B$3,VLOOKUP($B57,Labour!$A$18:$BJ$604,A$2,FALSE),0)</f>
        <v>0</v>
      </c>
      <c r="B57" s="44">
        <v>54</v>
      </c>
      <c r="C57" s="45">
        <f>IF($B57&lt;=$B$3,VLOOKUP($B57,Labour!$A$18:$BJ$604,C$2,FALSE),0)</f>
        <v>0</v>
      </c>
      <c r="D57" s="46">
        <f>IF($B57&lt;=$B$3,VLOOKUP($B57,Labour!$A$18:$BJ$604,D$2,FALSE),0)</f>
        <v>0</v>
      </c>
      <c r="E57" s="46">
        <f>IF($B57&lt;=$B$3,VLOOKUP($B57,Labour!$A$18:$BJ$604,E$2,FALSE),0)</f>
        <v>0</v>
      </c>
      <c r="F57" s="46">
        <f>IF($B57&lt;=$B$3,VLOOKUP($B57,Labour!$A$18:$BJ$604,F$2,FALSE),0)</f>
        <v>0</v>
      </c>
      <c r="G57" s="46">
        <f>IF($B57&lt;=$B$3,VLOOKUP($B57,Labour!$A$18:$BJ$604,G$2,FALSE),0)</f>
        <v>0</v>
      </c>
      <c r="H57" s="46">
        <f>IF($B57&lt;=$B$3,VLOOKUP($B57,Labour!$A$18:$BJ$604,H$2,FALSE),0)</f>
        <v>0</v>
      </c>
      <c r="I57" s="46">
        <f>IF($B57&lt;=$B$3,VLOOKUP($B57,Labour!$A$18:$BJ$604,I$2,FALSE),0)</f>
        <v>0</v>
      </c>
      <c r="J57" s="46">
        <f>IF($B57&lt;=$B$3,VLOOKUP($B57,Labour!$A$18:$BJ$604,J$2,FALSE),0)</f>
        <v>0</v>
      </c>
      <c r="K57" s="47">
        <f t="shared" si="0"/>
        <v>0</v>
      </c>
      <c r="L57" s="117" t="str">
        <f>IF(OR(K57&gt;1,E57&gt;0,),Labour!$AM$3,"")</f>
        <v/>
      </c>
      <c r="M57" s="144" t="str">
        <f>IF(OR(K57&gt;1,E57&gt;0),Labour!$AO$5,"")</f>
        <v/>
      </c>
      <c r="N57" s="46" t="s">
        <v>236</v>
      </c>
      <c r="O57" s="46"/>
      <c r="P57" s="46">
        <f>IF($B57&lt;=$B$3,VLOOKUP($B57,Labour!$A$18:$BJ$604,N$2,FALSE),0)</f>
        <v>0</v>
      </c>
    </row>
    <row r="58" spans="1:16" x14ac:dyDescent="0.3">
      <c r="A58" s="46">
        <f>IF($B58&lt;=$B$3,VLOOKUP($B58,Labour!$A$18:$BJ$604,A$2,FALSE),0)</f>
        <v>0</v>
      </c>
      <c r="B58" s="44">
        <v>55</v>
      </c>
      <c r="C58" s="45">
        <f>IF($B58&lt;=$B$3,VLOOKUP($B58,Labour!$A$18:$BJ$604,C$2,FALSE),0)</f>
        <v>0</v>
      </c>
      <c r="D58" s="46">
        <f>IF($B58&lt;=$B$3,VLOOKUP($B58,Labour!$A$18:$BJ$604,D$2,FALSE),0)</f>
        <v>0</v>
      </c>
      <c r="E58" s="46">
        <f>IF($B58&lt;=$B$3,VLOOKUP($B58,Labour!$A$18:$BJ$604,E$2,FALSE),0)</f>
        <v>0</v>
      </c>
      <c r="F58" s="46">
        <f>IF($B58&lt;=$B$3,VLOOKUP($B58,Labour!$A$18:$BJ$604,F$2,FALSE),0)</f>
        <v>0</v>
      </c>
      <c r="G58" s="46">
        <f>IF($B58&lt;=$B$3,VLOOKUP($B58,Labour!$A$18:$BJ$604,G$2,FALSE),0)</f>
        <v>0</v>
      </c>
      <c r="H58" s="46">
        <f>IF($B58&lt;=$B$3,VLOOKUP($B58,Labour!$A$18:$BJ$604,H$2,FALSE),0)</f>
        <v>0</v>
      </c>
      <c r="I58" s="46">
        <f>IF($B58&lt;=$B$3,VLOOKUP($B58,Labour!$A$18:$BJ$604,I$2,FALSE),0)</f>
        <v>0</v>
      </c>
      <c r="J58" s="46">
        <f>IF($B58&lt;=$B$3,VLOOKUP($B58,Labour!$A$18:$BJ$604,J$2,FALSE),0)</f>
        <v>0</v>
      </c>
      <c r="K58" s="47">
        <f t="shared" si="0"/>
        <v>0</v>
      </c>
      <c r="L58" s="117" t="str">
        <f>IF(OR(K58&gt;1,E58&gt;0,),Labour!$AM$3,"")</f>
        <v/>
      </c>
      <c r="M58" s="144" t="str">
        <f>IF(OR(K58&gt;1,E58&gt;0),Labour!$AO$5,"")</f>
        <v/>
      </c>
      <c r="N58" s="46" t="s">
        <v>237</v>
      </c>
      <c r="O58" s="46"/>
      <c r="P58" s="46">
        <f>IF($B58&lt;=$B$3,VLOOKUP($B58,Labour!$A$18:$BJ$604,N$2,FALSE),0)</f>
        <v>0</v>
      </c>
    </row>
    <row r="59" spans="1:16" x14ac:dyDescent="0.3">
      <c r="A59" s="46">
        <f>IF($B59&lt;=$B$3,VLOOKUP($B59,Labour!$A$18:$BJ$604,A$2,FALSE),0)</f>
        <v>0</v>
      </c>
      <c r="B59" s="44">
        <v>56</v>
      </c>
      <c r="C59" s="45">
        <f>IF($B59&lt;=$B$3,VLOOKUP($B59,Labour!$A$18:$BJ$604,C$2,FALSE),0)</f>
        <v>0</v>
      </c>
      <c r="D59" s="46">
        <f>IF($B59&lt;=$B$3,VLOOKUP($B59,Labour!$A$18:$BJ$604,D$2,FALSE),0)</f>
        <v>0</v>
      </c>
      <c r="E59" s="46">
        <f>IF($B59&lt;=$B$3,VLOOKUP($B59,Labour!$A$18:$BJ$604,E$2,FALSE),0)</f>
        <v>0</v>
      </c>
      <c r="F59" s="46">
        <f>IF($B59&lt;=$B$3,VLOOKUP($B59,Labour!$A$18:$BJ$604,F$2,FALSE),0)</f>
        <v>0</v>
      </c>
      <c r="G59" s="46">
        <f>IF($B59&lt;=$B$3,VLOOKUP($B59,Labour!$A$18:$BJ$604,G$2,FALSE),0)</f>
        <v>0</v>
      </c>
      <c r="H59" s="46">
        <f>IF($B59&lt;=$B$3,VLOOKUP($B59,Labour!$A$18:$BJ$604,H$2,FALSE),0)</f>
        <v>0</v>
      </c>
      <c r="I59" s="46">
        <f>IF($B59&lt;=$B$3,VLOOKUP($B59,Labour!$A$18:$BJ$604,I$2,FALSE),0)</f>
        <v>0</v>
      </c>
      <c r="J59" s="46">
        <f>IF($B59&lt;=$B$3,VLOOKUP($B59,Labour!$A$18:$BJ$604,J$2,FALSE),0)</f>
        <v>0</v>
      </c>
      <c r="K59" s="47">
        <f t="shared" si="0"/>
        <v>0</v>
      </c>
      <c r="L59" s="117" t="str">
        <f>IF(OR(K59&gt;1,E59&gt;0,),Labour!$AM$3,"")</f>
        <v/>
      </c>
      <c r="M59" s="144" t="str">
        <f>IF(OR(K59&gt;1,E59&gt;0),Labour!$AO$5,"")</f>
        <v/>
      </c>
      <c r="N59" s="46" t="s">
        <v>229</v>
      </c>
      <c r="O59" s="46"/>
      <c r="P59" s="46">
        <f>IF($B59&lt;=$B$3,VLOOKUP($B59,Labour!$A$18:$BJ$604,N$2,FALSE),0)</f>
        <v>0</v>
      </c>
    </row>
    <row r="60" spans="1:16" x14ac:dyDescent="0.3">
      <c r="A60" s="46">
        <f>IF($B60&lt;=$B$3,VLOOKUP($B60,Labour!$A$18:$BJ$604,A$2,FALSE),0)</f>
        <v>0</v>
      </c>
      <c r="B60" s="44">
        <v>57</v>
      </c>
      <c r="C60" s="45">
        <f>IF($B60&lt;=$B$3,VLOOKUP($B60,Labour!$A$18:$BJ$604,C$2,FALSE),0)</f>
        <v>0</v>
      </c>
      <c r="D60" s="46">
        <f>IF($B60&lt;=$B$3,VLOOKUP($B60,Labour!$A$18:$BJ$604,D$2,FALSE),0)</f>
        <v>0</v>
      </c>
      <c r="E60" s="46">
        <f>IF($B60&lt;=$B$3,VLOOKUP($B60,Labour!$A$18:$BJ$604,E$2,FALSE),0)</f>
        <v>0</v>
      </c>
      <c r="F60" s="46">
        <f>IF($B60&lt;=$B$3,VLOOKUP($B60,Labour!$A$18:$BJ$604,F$2,FALSE),0)</f>
        <v>0</v>
      </c>
      <c r="G60" s="46">
        <f>IF($B60&lt;=$B$3,VLOOKUP($B60,Labour!$A$18:$BJ$604,G$2,FALSE),0)</f>
        <v>0</v>
      </c>
      <c r="H60" s="46">
        <f>IF($B60&lt;=$B$3,VLOOKUP($B60,Labour!$A$18:$BJ$604,H$2,FALSE),0)</f>
        <v>0</v>
      </c>
      <c r="I60" s="46">
        <f>IF($B60&lt;=$B$3,VLOOKUP($B60,Labour!$A$18:$BJ$604,I$2,FALSE),0)</f>
        <v>0</v>
      </c>
      <c r="J60" s="46">
        <f>IF($B60&lt;=$B$3,VLOOKUP($B60,Labour!$A$18:$BJ$604,J$2,FALSE),0)</f>
        <v>0</v>
      </c>
      <c r="K60" s="47">
        <f t="shared" si="0"/>
        <v>0</v>
      </c>
      <c r="L60" s="117" t="str">
        <f>IF(OR(K60&gt;1,E60&gt;0,),Labour!$AM$3,"")</f>
        <v/>
      </c>
      <c r="M60" s="144" t="str">
        <f>IF(OR(K60&gt;1,E60&gt;0),Labour!$AO$5,"")</f>
        <v/>
      </c>
      <c r="N60" s="46" t="s">
        <v>246</v>
      </c>
      <c r="O60" s="46"/>
      <c r="P60" s="46">
        <f>IF($B60&lt;=$B$3,VLOOKUP($B60,Labour!$A$18:$BJ$604,N$2,FALSE),0)</f>
        <v>0</v>
      </c>
    </row>
    <row r="61" spans="1:16" x14ac:dyDescent="0.3">
      <c r="A61" s="46">
        <f>IF($B61&lt;=$B$3,VLOOKUP($B61,Labour!$A$18:$BJ$604,A$2,FALSE),0)</f>
        <v>0</v>
      </c>
      <c r="B61" s="44">
        <v>58</v>
      </c>
      <c r="C61" s="45">
        <f>IF($B61&lt;=$B$3,VLOOKUP($B61,Labour!$A$18:$BJ$604,C$2,FALSE),0)</f>
        <v>0</v>
      </c>
      <c r="D61" s="46">
        <f>IF($B61&lt;=$B$3,VLOOKUP($B61,Labour!$A$18:$BJ$604,D$2,FALSE),0)</f>
        <v>0</v>
      </c>
      <c r="E61" s="46">
        <f>IF($B61&lt;=$B$3,VLOOKUP($B61,Labour!$A$18:$BJ$604,E$2,FALSE),0)</f>
        <v>0</v>
      </c>
      <c r="F61" s="46">
        <f>IF($B61&lt;=$B$3,VLOOKUP($B61,Labour!$A$18:$BJ$604,F$2,FALSE),0)</f>
        <v>0</v>
      </c>
      <c r="G61" s="46">
        <f>IF($B61&lt;=$B$3,VLOOKUP($B61,Labour!$A$18:$BJ$604,G$2,FALSE),0)</f>
        <v>0</v>
      </c>
      <c r="H61" s="46">
        <f>IF($B61&lt;=$B$3,VLOOKUP($B61,Labour!$A$18:$BJ$604,H$2,FALSE),0)</f>
        <v>0</v>
      </c>
      <c r="I61" s="46">
        <f>IF($B61&lt;=$B$3,VLOOKUP($B61,Labour!$A$18:$BJ$604,I$2,FALSE),0)</f>
        <v>0</v>
      </c>
      <c r="J61" s="46">
        <f>IF($B61&lt;=$B$3,VLOOKUP($B61,Labour!$A$18:$BJ$604,J$2,FALSE),0)</f>
        <v>0</v>
      </c>
      <c r="K61" s="47">
        <f t="shared" si="0"/>
        <v>0</v>
      </c>
      <c r="L61" s="117" t="str">
        <f>IF(OR(K61&gt;1,E61&gt;0,),Labour!$AM$3,"")</f>
        <v/>
      </c>
      <c r="M61" s="144" t="str">
        <f>IF(OR(K61&gt;1,E61&gt;0),Labour!$AO$5,"")</f>
        <v/>
      </c>
      <c r="N61" s="46"/>
      <c r="O61" s="46"/>
      <c r="P61" s="46">
        <f>IF($B61&lt;=$B$3,VLOOKUP($B61,Labour!$A$18:$BJ$604,N$2,FALSE),0)</f>
        <v>0</v>
      </c>
    </row>
    <row r="62" spans="1:16" x14ac:dyDescent="0.3">
      <c r="A62" s="46">
        <f>IF($B62&lt;=$B$3,VLOOKUP($B62,Labour!$A$18:$BJ$604,A$2,FALSE),0)</f>
        <v>0</v>
      </c>
      <c r="B62" s="44">
        <v>59</v>
      </c>
      <c r="C62" s="45">
        <f>IF($B62&lt;=$B$3,VLOOKUP($B62,Labour!$A$18:$BJ$604,C$2,FALSE),0)</f>
        <v>0</v>
      </c>
      <c r="D62" s="46">
        <f>IF($B62&lt;=$B$3,VLOOKUP($B62,Labour!$A$18:$BJ$604,D$2,FALSE),0)</f>
        <v>0</v>
      </c>
      <c r="E62" s="46">
        <f>IF($B62&lt;=$B$3,VLOOKUP($B62,Labour!$A$18:$BJ$604,E$2,FALSE),0)</f>
        <v>0</v>
      </c>
      <c r="F62" s="46">
        <f>IF($B62&lt;=$B$3,VLOOKUP($B62,Labour!$A$18:$BJ$604,F$2,FALSE),0)</f>
        <v>0</v>
      </c>
      <c r="G62" s="46">
        <f>IF($B62&lt;=$B$3,VLOOKUP($B62,Labour!$A$18:$BJ$604,G$2,FALSE),0)</f>
        <v>0</v>
      </c>
      <c r="H62" s="46">
        <f>IF($B62&lt;=$B$3,VLOOKUP($B62,Labour!$A$18:$BJ$604,H$2,FALSE),0)</f>
        <v>0</v>
      </c>
      <c r="I62" s="46">
        <f>IF($B62&lt;=$B$3,VLOOKUP($B62,Labour!$A$18:$BJ$604,I$2,FALSE),0)</f>
        <v>0</v>
      </c>
      <c r="J62" s="46">
        <f>IF($B62&lt;=$B$3,VLOOKUP($B62,Labour!$A$18:$BJ$604,J$2,FALSE),0)</f>
        <v>0</v>
      </c>
      <c r="K62" s="47">
        <f t="shared" si="0"/>
        <v>0</v>
      </c>
      <c r="L62" s="117" t="str">
        <f>IF(OR(K62&gt;1,E62&gt;0,),Labour!$AM$3,"")</f>
        <v/>
      </c>
      <c r="M62" s="144" t="str">
        <f>IF(OR(K62&gt;1,E62&gt;0),Labour!$AO$5,"")</f>
        <v/>
      </c>
      <c r="N62" s="46"/>
      <c r="O62" s="46"/>
      <c r="P62" s="46">
        <f>IF($B62&lt;=$B$3,VLOOKUP($B62,Labour!$A$18:$BJ$604,N$2,FALSE),0)</f>
        <v>0</v>
      </c>
    </row>
    <row r="63" spans="1:16" x14ac:dyDescent="0.3">
      <c r="A63" s="46">
        <f>IF($B63&lt;=$B$3,VLOOKUP($B63,Labour!$A$18:$BJ$604,A$2,FALSE),0)</f>
        <v>0</v>
      </c>
      <c r="B63" s="44">
        <v>60</v>
      </c>
      <c r="C63" s="45">
        <f>IF($B63&lt;=$B$3,VLOOKUP($B63,Labour!$A$18:$BJ$604,C$2,FALSE),0)</f>
        <v>0</v>
      </c>
      <c r="D63" s="46">
        <f>IF($B63&lt;=$B$3,VLOOKUP($B63,Labour!$A$18:$BJ$604,D$2,FALSE),0)</f>
        <v>0</v>
      </c>
      <c r="E63" s="46">
        <f>IF($B63&lt;=$B$3,VLOOKUP($B63,Labour!$A$18:$BJ$604,E$2,FALSE),0)</f>
        <v>0</v>
      </c>
      <c r="F63" s="46">
        <f>IF($B63&lt;=$B$3,VLOOKUP($B63,Labour!$A$18:$BJ$604,F$2,FALSE),0)</f>
        <v>0</v>
      </c>
      <c r="G63" s="46">
        <f>IF($B63&lt;=$B$3,VLOOKUP($B63,Labour!$A$18:$BJ$604,G$2,FALSE),0)</f>
        <v>0</v>
      </c>
      <c r="H63" s="46">
        <f>IF($B63&lt;=$B$3,VLOOKUP($B63,Labour!$A$18:$BJ$604,H$2,FALSE),0)</f>
        <v>0</v>
      </c>
      <c r="I63" s="46">
        <f>IF($B63&lt;=$B$3,VLOOKUP($B63,Labour!$A$18:$BJ$604,I$2,FALSE),0)</f>
        <v>0</v>
      </c>
      <c r="J63" s="46">
        <f>IF($B63&lt;=$B$3,VLOOKUP($B63,Labour!$A$18:$BJ$604,J$2,FALSE),0)</f>
        <v>0</v>
      </c>
      <c r="K63" s="47">
        <f t="shared" si="0"/>
        <v>0</v>
      </c>
      <c r="L63" s="117" t="str">
        <f>IF(OR(K63&gt;1,E63&gt;0,),Labour!$AM$3,"")</f>
        <v/>
      </c>
      <c r="M63" s="144" t="str">
        <f>IF(OR(K63&gt;1,E63&gt;0),Labour!$AO$5,"")</f>
        <v/>
      </c>
      <c r="N63" s="46"/>
      <c r="O63" s="46"/>
      <c r="P63" s="46">
        <f>IF($B63&lt;=$B$3,VLOOKUP($B63,Labour!$A$18:$BJ$604,N$2,FALSE),0)</f>
        <v>0</v>
      </c>
    </row>
    <row r="64" spans="1:16" x14ac:dyDescent="0.3">
      <c r="A64" s="46">
        <f>IF($B64&lt;=$B$3,VLOOKUP($B64,Labour!$A$18:$BJ$604,A$2,FALSE),0)</f>
        <v>0</v>
      </c>
      <c r="B64" s="44">
        <v>61</v>
      </c>
      <c r="C64" s="45">
        <f>IF($B64&lt;=$B$3,VLOOKUP($B64,Labour!$A$18:$BJ$604,C$2,FALSE),0)</f>
        <v>0</v>
      </c>
      <c r="D64" s="46">
        <f>IF($B64&lt;=$B$3,VLOOKUP($B64,Labour!$A$18:$BJ$604,D$2,FALSE),0)</f>
        <v>0</v>
      </c>
      <c r="E64" s="46">
        <f>IF($B64&lt;=$B$3,VLOOKUP($B64,Labour!$A$18:$BJ$604,E$2,FALSE),0)</f>
        <v>0</v>
      </c>
      <c r="F64" s="46">
        <f>IF($B64&lt;=$B$3,VLOOKUP($B64,Labour!$A$18:$BJ$604,F$2,FALSE),0)</f>
        <v>0</v>
      </c>
      <c r="G64" s="46">
        <f>IF($B64&lt;=$B$3,VLOOKUP($B64,Labour!$A$18:$BJ$604,G$2,FALSE),0)</f>
        <v>0</v>
      </c>
      <c r="H64" s="46">
        <f>IF($B64&lt;=$B$3,VLOOKUP($B64,Labour!$A$18:$BJ$604,H$2,FALSE),0)</f>
        <v>0</v>
      </c>
      <c r="I64" s="46">
        <f>IF($B64&lt;=$B$3,VLOOKUP($B64,Labour!$A$18:$BJ$604,I$2,FALSE),0)</f>
        <v>0</v>
      </c>
      <c r="J64" s="46">
        <f>IF($B64&lt;=$B$3,VLOOKUP($B64,Labour!$A$18:$BJ$604,J$2,FALSE),0)</f>
        <v>0</v>
      </c>
      <c r="K64" s="47">
        <f t="shared" si="0"/>
        <v>0</v>
      </c>
      <c r="L64" s="117" t="str">
        <f>IF(OR(K64&gt;1,E64&gt;0,),Labour!$AM$3,"")</f>
        <v/>
      </c>
      <c r="M64" s="144" t="str">
        <f>IF(OR(K64&gt;1,E64&gt;0),Labour!$AO$5,"")</f>
        <v/>
      </c>
      <c r="N64" s="46"/>
      <c r="O64" s="46"/>
      <c r="P64" s="46">
        <f>IF($B64&lt;=$B$3,VLOOKUP($B64,Labour!$A$18:$BJ$604,N$2,FALSE),0)</f>
        <v>0</v>
      </c>
    </row>
    <row r="65" spans="1:16" x14ac:dyDescent="0.3">
      <c r="A65" s="46">
        <f>IF($B65&lt;=$B$3,VLOOKUP($B65,Labour!$A$18:$BJ$604,A$2,FALSE),0)</f>
        <v>0</v>
      </c>
      <c r="B65" s="44">
        <v>62</v>
      </c>
      <c r="C65" s="45">
        <f>IF($B65&lt;=$B$3,VLOOKUP($B65,Labour!$A$18:$BJ$604,C$2,FALSE),0)</f>
        <v>0</v>
      </c>
      <c r="D65" s="46">
        <f>IF($B65&lt;=$B$3,VLOOKUP($B65,Labour!$A$18:$BJ$604,D$2,FALSE),0)</f>
        <v>0</v>
      </c>
      <c r="E65" s="46">
        <f>IF($B65&lt;=$B$3,VLOOKUP($B65,Labour!$A$18:$BJ$604,E$2,FALSE),0)</f>
        <v>0</v>
      </c>
      <c r="F65" s="46">
        <f>IF($B65&lt;=$B$3,VLOOKUP($B65,Labour!$A$18:$BJ$604,F$2,FALSE),0)</f>
        <v>0</v>
      </c>
      <c r="G65" s="46">
        <f>IF($B65&lt;=$B$3,VLOOKUP($B65,Labour!$A$18:$BJ$604,G$2,FALSE),0)</f>
        <v>0</v>
      </c>
      <c r="H65" s="46">
        <f>IF($B65&lt;=$B$3,VLOOKUP($B65,Labour!$A$18:$BJ$604,H$2,FALSE),0)</f>
        <v>0</v>
      </c>
      <c r="I65" s="46">
        <f>IF($B65&lt;=$B$3,VLOOKUP($B65,Labour!$A$18:$BJ$604,I$2,FALSE),0)</f>
        <v>0</v>
      </c>
      <c r="J65" s="46">
        <f>IF($B65&lt;=$B$3,VLOOKUP($B65,Labour!$A$18:$BJ$604,J$2,FALSE),0)</f>
        <v>0</v>
      </c>
      <c r="K65" s="47">
        <f t="shared" si="0"/>
        <v>0</v>
      </c>
      <c r="L65" s="117" t="str">
        <f>IF(OR(K65&gt;1,E65&gt;0,),Labour!$AM$3,"")</f>
        <v/>
      </c>
      <c r="M65" s="144" t="str">
        <f>IF(OR(K65&gt;1,E65&gt;0),Labour!$AO$5,"")</f>
        <v/>
      </c>
      <c r="N65" s="46" t="s">
        <v>255</v>
      </c>
      <c r="O65" s="46"/>
      <c r="P65" s="46">
        <f>IF($B65&lt;=$B$3,VLOOKUP($B65,Labour!$A$18:$BJ$604,N$2,FALSE),0)</f>
        <v>0</v>
      </c>
    </row>
    <row r="66" spans="1:16" x14ac:dyDescent="0.3">
      <c r="A66" s="46">
        <f>IF($B66&lt;=$B$3,VLOOKUP($B66,Labour!$A$18:$BJ$604,A$2,FALSE),0)</f>
        <v>0</v>
      </c>
      <c r="B66" s="44">
        <v>63</v>
      </c>
      <c r="C66" s="45">
        <f>IF($B66&lt;=$B$3,VLOOKUP($B66,Labour!$A$18:$BJ$604,C$2,FALSE),0)</f>
        <v>0</v>
      </c>
      <c r="D66" s="46">
        <f>IF($B66&lt;=$B$3,VLOOKUP($B66,Labour!$A$18:$BJ$604,D$2,FALSE),0)</f>
        <v>0</v>
      </c>
      <c r="E66" s="46">
        <f>IF($B66&lt;=$B$3,VLOOKUP($B66,Labour!$A$18:$BJ$604,E$2,FALSE),0)</f>
        <v>0</v>
      </c>
      <c r="F66" s="46">
        <f>IF($B66&lt;=$B$3,VLOOKUP($B66,Labour!$A$18:$BJ$604,F$2,FALSE),0)</f>
        <v>0</v>
      </c>
      <c r="G66" s="46">
        <f>IF($B66&lt;=$B$3,VLOOKUP($B66,Labour!$A$18:$BJ$604,G$2,FALSE),0)</f>
        <v>0</v>
      </c>
      <c r="H66" s="46">
        <f>IF($B66&lt;=$B$3,VLOOKUP($B66,Labour!$A$18:$BJ$604,H$2,FALSE),0)</f>
        <v>0</v>
      </c>
      <c r="I66" s="46">
        <f>IF($B66&lt;=$B$3,VLOOKUP($B66,Labour!$A$18:$BJ$604,I$2,FALSE),0)</f>
        <v>0</v>
      </c>
      <c r="J66" s="46">
        <f>IF($B66&lt;=$B$3,VLOOKUP($B66,Labour!$A$18:$BJ$604,J$2,FALSE),0)</f>
        <v>0</v>
      </c>
      <c r="K66" s="47">
        <f t="shared" si="0"/>
        <v>0</v>
      </c>
      <c r="L66" s="117" t="str">
        <f>IF(OR(K66&gt;1,E66&gt;0,),Labour!$AM$3,"")</f>
        <v/>
      </c>
      <c r="M66" s="144" t="str">
        <f>IF(OR(K66&gt;1,E66&gt;0),Labour!$AO$5,"")</f>
        <v/>
      </c>
      <c r="N66" s="46" t="s">
        <v>224</v>
      </c>
      <c r="O66" s="46"/>
      <c r="P66" s="46">
        <f>IF($B66&lt;=$B$3,VLOOKUP($B66,Labour!$A$18:$BJ$604,N$2,FALSE),0)</f>
        <v>0</v>
      </c>
    </row>
    <row r="67" spans="1:16" x14ac:dyDescent="0.3">
      <c r="A67" s="46">
        <f>IF($B67&lt;=$B$3,VLOOKUP($B67,Labour!$A$18:$BJ$604,A$2,FALSE),0)</f>
        <v>0</v>
      </c>
      <c r="B67" s="44">
        <v>64</v>
      </c>
      <c r="C67" s="45">
        <f>IF($B67&lt;=$B$3,VLOOKUP($B67,Labour!$A$18:$BJ$604,C$2,FALSE),0)</f>
        <v>0</v>
      </c>
      <c r="D67" s="46">
        <f>IF($B67&lt;=$B$3,VLOOKUP($B67,Labour!$A$18:$BJ$604,D$2,FALSE),0)</f>
        <v>0</v>
      </c>
      <c r="E67" s="46">
        <f>IF($B67&lt;=$B$3,VLOOKUP($B67,Labour!$A$18:$BJ$604,E$2,FALSE),0)</f>
        <v>0</v>
      </c>
      <c r="F67" s="46">
        <f>IF($B67&lt;=$B$3,VLOOKUP($B67,Labour!$A$18:$BJ$604,F$2,FALSE),0)</f>
        <v>0</v>
      </c>
      <c r="G67" s="46">
        <f>IF($B67&lt;=$B$3,VLOOKUP($B67,Labour!$A$18:$BJ$604,G$2,FALSE),0)</f>
        <v>0</v>
      </c>
      <c r="H67" s="46">
        <f>IF($B67&lt;=$B$3,VLOOKUP($B67,Labour!$A$18:$BJ$604,H$2,FALSE),0)</f>
        <v>0</v>
      </c>
      <c r="I67" s="46">
        <f>IF($B67&lt;=$B$3,VLOOKUP($B67,Labour!$A$18:$BJ$604,I$2,FALSE),0)</f>
        <v>0</v>
      </c>
      <c r="J67" s="46">
        <f>IF($B67&lt;=$B$3,VLOOKUP($B67,Labour!$A$18:$BJ$604,J$2,FALSE),0)</f>
        <v>0</v>
      </c>
      <c r="K67" s="47">
        <f t="shared" si="0"/>
        <v>0</v>
      </c>
      <c r="L67" s="117" t="str">
        <f>IF(OR(K67&gt;1,E67&gt;0,),Labour!$AM$3,"")</f>
        <v/>
      </c>
      <c r="M67" s="144" t="str">
        <f>IF(OR(K67&gt;1,E67&gt;0),Labour!$AO$5,"")</f>
        <v/>
      </c>
      <c r="N67" s="46" t="s">
        <v>227</v>
      </c>
      <c r="O67" s="46"/>
      <c r="P67" s="46">
        <f>IF($B67&lt;=$B$3,VLOOKUP($B67,Labour!$A$18:$BJ$604,N$2,FALSE),0)</f>
        <v>0</v>
      </c>
    </row>
    <row r="68" spans="1:16" x14ac:dyDescent="0.3">
      <c r="A68" s="46">
        <f>IF($B68&lt;=$B$3,VLOOKUP($B68,Labour!$A$18:$BJ$604,A$2,FALSE),0)</f>
        <v>0</v>
      </c>
      <c r="B68" s="44">
        <v>65</v>
      </c>
      <c r="C68" s="45">
        <f>IF($B68&lt;=$B$3,VLOOKUP($B68,Labour!$A$18:$BJ$604,C$2,FALSE),0)</f>
        <v>0</v>
      </c>
      <c r="D68" s="46">
        <f>IF($B68&lt;=$B$3,VLOOKUP($B68,Labour!$A$18:$BJ$604,D$2,FALSE),0)</f>
        <v>0</v>
      </c>
      <c r="E68" s="46">
        <f>IF($B68&lt;=$B$3,VLOOKUP($B68,Labour!$A$18:$BJ$604,E$2,FALSE),0)</f>
        <v>0</v>
      </c>
      <c r="F68" s="46">
        <f>IF($B68&lt;=$B$3,VLOOKUP($B68,Labour!$A$18:$BJ$604,F$2,FALSE),0)</f>
        <v>0</v>
      </c>
      <c r="G68" s="46">
        <f>IF($B68&lt;=$B$3,VLOOKUP($B68,Labour!$A$18:$BJ$604,G$2,FALSE),0)</f>
        <v>0</v>
      </c>
      <c r="H68" s="46">
        <f>IF($B68&lt;=$B$3,VLOOKUP($B68,Labour!$A$18:$BJ$604,H$2,FALSE),0)</f>
        <v>0</v>
      </c>
      <c r="I68" s="46">
        <f>IF($B68&lt;=$B$3,VLOOKUP($B68,Labour!$A$18:$BJ$604,I$2,FALSE),0)</f>
        <v>0</v>
      </c>
      <c r="J68" s="46">
        <f>IF($B68&lt;=$B$3,VLOOKUP($B68,Labour!$A$18:$BJ$604,J$2,FALSE),0)</f>
        <v>0</v>
      </c>
      <c r="K68" s="47">
        <f t="shared" si="0"/>
        <v>0</v>
      </c>
      <c r="L68" s="117" t="str">
        <f>IF(OR(K68&gt;1,E68&gt;0,),Labour!$AM$3,"")</f>
        <v/>
      </c>
      <c r="M68" s="144" t="str">
        <f>IF(OR(K68&gt;1,E68&gt;0),Labour!$AO$5,"")</f>
        <v/>
      </c>
      <c r="N68" s="46" t="s">
        <v>254</v>
      </c>
      <c r="O68" s="46"/>
      <c r="P68" s="46">
        <f>IF($B68&lt;=$B$3,VLOOKUP($B68,Labour!$A$18:$BJ$604,N$2,FALSE),0)</f>
        <v>0</v>
      </c>
    </row>
    <row r="69" spans="1:16" x14ac:dyDescent="0.3">
      <c r="A69" s="46">
        <f>IF($B69&lt;=$B$3,VLOOKUP($B69,Labour!$A$18:$BJ$604,A$2,FALSE),0)</f>
        <v>0</v>
      </c>
      <c r="B69" s="44">
        <v>66</v>
      </c>
      <c r="C69" s="45">
        <f>IF($B69&lt;=$B$3,VLOOKUP($B69,Labour!$A$18:$BJ$604,C$2,FALSE),0)</f>
        <v>0</v>
      </c>
      <c r="D69" s="46">
        <f>IF($B69&lt;=$B$3,VLOOKUP($B69,Labour!$A$18:$BJ$604,D$2,FALSE),0)</f>
        <v>0</v>
      </c>
      <c r="E69" s="46">
        <f>IF($B69&lt;=$B$3,VLOOKUP($B69,Labour!$A$18:$BJ$604,E$2,FALSE),0)</f>
        <v>0</v>
      </c>
      <c r="F69" s="46">
        <f>IF($B69&lt;=$B$3,VLOOKUP($B69,Labour!$A$18:$BJ$604,F$2,FALSE),0)</f>
        <v>0</v>
      </c>
      <c r="G69" s="46">
        <f>IF($B69&lt;=$B$3,VLOOKUP($B69,Labour!$A$18:$BJ$604,G$2,FALSE),0)</f>
        <v>0</v>
      </c>
      <c r="H69" s="46">
        <f>IF($B69&lt;=$B$3,VLOOKUP($B69,Labour!$A$18:$BJ$604,H$2,FALSE),0)</f>
        <v>0</v>
      </c>
      <c r="I69" s="46">
        <f>IF($B69&lt;=$B$3,VLOOKUP($B69,Labour!$A$18:$BJ$604,I$2,FALSE),0)</f>
        <v>0</v>
      </c>
      <c r="J69" s="46">
        <f>IF($B69&lt;=$B$3,VLOOKUP($B69,Labour!$A$18:$BJ$604,J$2,FALSE),0)</f>
        <v>0</v>
      </c>
      <c r="K69" s="47">
        <f t="shared" ref="K69:K132" si="1">J69+I69</f>
        <v>0</v>
      </c>
      <c r="L69" s="117" t="str">
        <f>IF(OR(K69&gt;1,E69&gt;0,),Labour!$AM$3,"")</f>
        <v/>
      </c>
      <c r="M69" s="144" t="str">
        <f>IF(OR(K69&gt;1,E69&gt;0),Labour!$AO$5,"")</f>
        <v/>
      </c>
      <c r="N69" s="46" t="s">
        <v>253</v>
      </c>
      <c r="O69" s="46"/>
      <c r="P69" s="46">
        <f>IF($B69&lt;=$B$3,VLOOKUP($B69,Labour!$A$18:$BJ$604,N$2,FALSE),0)</f>
        <v>0</v>
      </c>
    </row>
    <row r="70" spans="1:16" x14ac:dyDescent="0.3">
      <c r="A70" s="46">
        <f>IF($B70&lt;=$B$3,VLOOKUP($B70,Labour!$A$18:$BJ$604,A$2,FALSE),0)</f>
        <v>0</v>
      </c>
      <c r="B70" s="44">
        <v>67</v>
      </c>
      <c r="C70" s="45">
        <f>IF($B70&lt;=$B$3,VLOOKUP($B70,Labour!$A$18:$BJ$604,C$2,FALSE),0)</f>
        <v>0</v>
      </c>
      <c r="D70" s="46">
        <f>IF($B70&lt;=$B$3,VLOOKUP($B70,Labour!$A$18:$BJ$604,D$2,FALSE),0)</f>
        <v>0</v>
      </c>
      <c r="E70" s="46">
        <f>IF($B70&lt;=$B$3,VLOOKUP($B70,Labour!$A$18:$BJ$604,E$2,FALSE),0)</f>
        <v>0</v>
      </c>
      <c r="F70" s="46">
        <f>IF($B70&lt;=$B$3,VLOOKUP($B70,Labour!$A$18:$BJ$604,F$2,FALSE),0)</f>
        <v>0</v>
      </c>
      <c r="G70" s="46">
        <f>IF($B70&lt;=$B$3,VLOOKUP($B70,Labour!$A$18:$BJ$604,G$2,FALSE),0)</f>
        <v>0</v>
      </c>
      <c r="H70" s="46">
        <f>IF($B70&lt;=$B$3,VLOOKUP($B70,Labour!$A$18:$BJ$604,H$2,FALSE),0)</f>
        <v>0</v>
      </c>
      <c r="I70" s="46">
        <f>IF($B70&lt;=$B$3,VLOOKUP($B70,Labour!$A$18:$BJ$604,I$2,FALSE),0)</f>
        <v>0</v>
      </c>
      <c r="J70" s="46">
        <f>IF($B70&lt;=$B$3,VLOOKUP($B70,Labour!$A$18:$BJ$604,J$2,FALSE),0)</f>
        <v>0</v>
      </c>
      <c r="K70" s="47">
        <f t="shared" si="1"/>
        <v>0</v>
      </c>
      <c r="L70" s="117" t="str">
        <f>IF(OR(K70&gt;1,E70&gt;0,),Labour!$AM$3,"")</f>
        <v/>
      </c>
      <c r="M70" s="144" t="str">
        <f>IF(OR(K70&gt;1,E70&gt;0),Labour!$AO$5,"")</f>
        <v/>
      </c>
      <c r="N70" s="46"/>
      <c r="O70" s="46"/>
      <c r="P70" s="46">
        <f>IF($B70&lt;=$B$3,VLOOKUP($B70,Labour!$A$18:$BJ$604,N$2,FALSE),0)</f>
        <v>0</v>
      </c>
    </row>
    <row r="71" spans="1:16" x14ac:dyDescent="0.3">
      <c r="A71" s="46">
        <f>IF($B71&lt;=$B$3,VLOOKUP($B71,Labour!$A$18:$BJ$604,A$2,FALSE),0)</f>
        <v>0</v>
      </c>
      <c r="B71" s="44">
        <v>68</v>
      </c>
      <c r="C71" s="45">
        <f>IF($B71&lt;=$B$3,VLOOKUP($B71,Labour!$A$18:$BJ$604,C$2,FALSE),0)</f>
        <v>0</v>
      </c>
      <c r="D71" s="46">
        <f>IF($B71&lt;=$B$3,VLOOKUP($B71,Labour!$A$18:$BJ$604,D$2,FALSE),0)</f>
        <v>0</v>
      </c>
      <c r="E71" s="46">
        <f>IF($B71&lt;=$B$3,VLOOKUP($B71,Labour!$A$18:$BJ$604,E$2,FALSE),0)</f>
        <v>0</v>
      </c>
      <c r="F71" s="46">
        <f>IF($B71&lt;=$B$3,VLOOKUP($B71,Labour!$A$18:$BJ$604,F$2,FALSE),0)</f>
        <v>0</v>
      </c>
      <c r="G71" s="46">
        <f>IF($B71&lt;=$B$3,VLOOKUP($B71,Labour!$A$18:$BJ$604,G$2,FALSE),0)</f>
        <v>0</v>
      </c>
      <c r="H71" s="46">
        <f>IF($B71&lt;=$B$3,VLOOKUP($B71,Labour!$A$18:$BJ$604,H$2,FALSE),0)</f>
        <v>0</v>
      </c>
      <c r="I71" s="46">
        <f>IF($B71&lt;=$B$3,VLOOKUP($B71,Labour!$A$18:$BJ$604,I$2,FALSE),0)</f>
        <v>0</v>
      </c>
      <c r="J71" s="46">
        <f>IF($B71&lt;=$B$3,VLOOKUP($B71,Labour!$A$18:$BJ$604,J$2,FALSE),0)</f>
        <v>0</v>
      </c>
      <c r="K71" s="47">
        <f t="shared" si="1"/>
        <v>0</v>
      </c>
      <c r="L71" s="117" t="str">
        <f>IF(OR(K71&gt;1,E71&gt;0,),Labour!$AM$3,"")</f>
        <v/>
      </c>
      <c r="M71" s="144" t="str">
        <f>IF(OR(K71&gt;1,E71&gt;0),Labour!$AO$5,"")</f>
        <v/>
      </c>
      <c r="N71" s="46"/>
      <c r="O71" s="46"/>
      <c r="P71" s="46">
        <f>IF($B71&lt;=$B$3,VLOOKUP($B71,Labour!$A$18:$BJ$604,N$2,FALSE),0)</f>
        <v>0</v>
      </c>
    </row>
    <row r="72" spans="1:16" x14ac:dyDescent="0.3">
      <c r="A72" s="46">
        <f>IF($B72&lt;=$B$3,VLOOKUP($B72,Labour!$A$18:$BJ$604,A$2,FALSE),0)</f>
        <v>0</v>
      </c>
      <c r="B72" s="44">
        <v>69</v>
      </c>
      <c r="C72" s="45">
        <f>IF($B72&lt;=$B$3,VLOOKUP($B72,Labour!$A$18:$BJ$604,C$2,FALSE),0)</f>
        <v>0</v>
      </c>
      <c r="D72" s="46">
        <f>IF($B72&lt;=$B$3,VLOOKUP($B72,Labour!$A$18:$BJ$604,D$2,FALSE),0)</f>
        <v>0</v>
      </c>
      <c r="E72" s="46">
        <f>IF($B72&lt;=$B$3,VLOOKUP($B72,Labour!$A$18:$BJ$604,E$2,FALSE),0)</f>
        <v>0</v>
      </c>
      <c r="F72" s="46">
        <f>IF($B72&lt;=$B$3,VLOOKUP($B72,Labour!$A$18:$BJ$604,F$2,FALSE),0)</f>
        <v>0</v>
      </c>
      <c r="G72" s="46">
        <f>IF($B72&lt;=$B$3,VLOOKUP($B72,Labour!$A$18:$BJ$604,G$2,FALSE),0)</f>
        <v>0</v>
      </c>
      <c r="H72" s="46">
        <f>IF($B72&lt;=$B$3,VLOOKUP($B72,Labour!$A$18:$BJ$604,H$2,FALSE),0)</f>
        <v>0</v>
      </c>
      <c r="I72" s="46">
        <f>IF($B72&lt;=$B$3,VLOOKUP($B72,Labour!$A$18:$BJ$604,I$2,FALSE),0)</f>
        <v>0</v>
      </c>
      <c r="J72" s="46">
        <f>IF($B72&lt;=$B$3,VLOOKUP($B72,Labour!$A$18:$BJ$604,J$2,FALSE),0)</f>
        <v>0</v>
      </c>
      <c r="K72" s="47">
        <f t="shared" si="1"/>
        <v>0</v>
      </c>
      <c r="L72" s="117" t="str">
        <f>IF(OR(K72&gt;1,E72&gt;0,),Labour!$AM$3,"")</f>
        <v/>
      </c>
      <c r="M72" s="144" t="str">
        <f>IF(OR(K72&gt;1,E72&gt;0),Labour!$AO$5,"")</f>
        <v/>
      </c>
      <c r="N72" s="46"/>
      <c r="O72" s="46"/>
      <c r="P72" s="46">
        <f>IF($B72&lt;=$B$3,VLOOKUP($B72,Labour!$A$18:$BJ$604,N$2,FALSE),0)</f>
        <v>0</v>
      </c>
    </row>
    <row r="73" spans="1:16" x14ac:dyDescent="0.3">
      <c r="A73" s="46">
        <f>IF($B73&lt;=$B$3,VLOOKUP($B73,Labour!$A$18:$BJ$604,A$2,FALSE),0)</f>
        <v>0</v>
      </c>
      <c r="B73" s="44">
        <v>70</v>
      </c>
      <c r="C73" s="45">
        <f>IF($B73&lt;=$B$3,VLOOKUP($B73,Labour!$A$18:$BJ$604,C$2,FALSE),0)</f>
        <v>0</v>
      </c>
      <c r="D73" s="46">
        <f>IF($B73&lt;=$B$3,VLOOKUP($B73,Labour!$A$18:$BJ$604,D$2,FALSE),0)</f>
        <v>0</v>
      </c>
      <c r="E73" s="46">
        <f>IF($B73&lt;=$B$3,VLOOKUP($B73,Labour!$A$18:$BJ$604,E$2,FALSE),0)</f>
        <v>0</v>
      </c>
      <c r="F73" s="46">
        <f>IF($B73&lt;=$B$3,VLOOKUP($B73,Labour!$A$18:$BJ$604,F$2,FALSE),0)</f>
        <v>0</v>
      </c>
      <c r="G73" s="46">
        <f>IF($B73&lt;=$B$3,VLOOKUP($B73,Labour!$A$18:$BJ$604,G$2,FALSE),0)</f>
        <v>0</v>
      </c>
      <c r="H73" s="46">
        <f>IF($B73&lt;=$B$3,VLOOKUP($B73,Labour!$A$18:$BJ$604,H$2,FALSE),0)</f>
        <v>0</v>
      </c>
      <c r="I73" s="46">
        <f>IF($B73&lt;=$B$3,VLOOKUP($B73,Labour!$A$18:$BJ$604,I$2,FALSE),0)</f>
        <v>0</v>
      </c>
      <c r="J73" s="46">
        <f>IF($B73&lt;=$B$3,VLOOKUP($B73,Labour!$A$18:$BJ$604,J$2,FALSE),0)</f>
        <v>0</v>
      </c>
      <c r="K73" s="47">
        <f t="shared" si="1"/>
        <v>0</v>
      </c>
      <c r="L73" s="117" t="str">
        <f>IF(OR(K73&gt;1,E73&gt;0,),Labour!$AM$3,"")</f>
        <v/>
      </c>
      <c r="M73" s="144" t="str">
        <f>IF(OR(K73&gt;1,E73&gt;0),Labour!$AO$5,"")</f>
        <v/>
      </c>
      <c r="N73" s="46"/>
      <c r="O73" s="46"/>
      <c r="P73" s="46">
        <f>IF($B73&lt;=$B$3,VLOOKUP($B73,Labour!$A$18:$BJ$604,N$2,FALSE),0)</f>
        <v>0</v>
      </c>
    </row>
    <row r="74" spans="1:16" x14ac:dyDescent="0.3">
      <c r="A74" s="46">
        <f>IF($B74&lt;=$B$3,VLOOKUP($B74,Labour!$A$18:$BJ$604,A$2,FALSE),0)</f>
        <v>0</v>
      </c>
      <c r="B74" s="44">
        <v>71</v>
      </c>
      <c r="C74" s="45">
        <f>IF($B74&lt;=$B$3,VLOOKUP($B74,Labour!$A$18:$BJ$604,C$2,FALSE),0)</f>
        <v>0</v>
      </c>
      <c r="D74" s="46">
        <f>IF($B74&lt;=$B$3,VLOOKUP($B74,Labour!$A$18:$BJ$604,D$2,FALSE),0)</f>
        <v>0</v>
      </c>
      <c r="E74" s="46">
        <f>IF($B74&lt;=$B$3,VLOOKUP($B74,Labour!$A$18:$BJ$604,E$2,FALSE),0)</f>
        <v>0</v>
      </c>
      <c r="F74" s="46">
        <f>IF($B74&lt;=$B$3,VLOOKUP($B74,Labour!$A$18:$BJ$604,F$2,FALSE),0)</f>
        <v>0</v>
      </c>
      <c r="G74" s="46">
        <f>IF($B74&lt;=$B$3,VLOOKUP($B74,Labour!$A$18:$BJ$604,G$2,FALSE),0)</f>
        <v>0</v>
      </c>
      <c r="H74" s="46">
        <f>IF($B74&lt;=$B$3,VLOOKUP($B74,Labour!$A$18:$BJ$604,H$2,FALSE),0)</f>
        <v>0</v>
      </c>
      <c r="I74" s="46">
        <f>IF($B74&lt;=$B$3,VLOOKUP($B74,Labour!$A$18:$BJ$604,I$2,FALSE),0)</f>
        <v>0</v>
      </c>
      <c r="J74" s="46">
        <f>IF($B74&lt;=$B$3,VLOOKUP($B74,Labour!$A$18:$BJ$604,J$2,FALSE),0)</f>
        <v>0</v>
      </c>
      <c r="K74" s="47">
        <f t="shared" si="1"/>
        <v>0</v>
      </c>
      <c r="L74" s="117" t="str">
        <f>IF(OR(K74&gt;1,E74&gt;0,),Labour!$AM$3,"")</f>
        <v/>
      </c>
      <c r="M74" s="144" t="str">
        <f>IF(OR(K74&gt;1,E74&gt;0),Labour!$AO$5,"")</f>
        <v/>
      </c>
      <c r="N74" s="46"/>
      <c r="O74" s="46"/>
      <c r="P74" s="46">
        <f>IF($B74&lt;=$B$3,VLOOKUP($B74,Labour!$A$18:$BJ$604,N$2,FALSE),0)</f>
        <v>0</v>
      </c>
    </row>
    <row r="75" spans="1:16" x14ac:dyDescent="0.3">
      <c r="A75" s="46">
        <f>IF($B75&lt;=$B$3,VLOOKUP($B75,Labour!$A$18:$BJ$604,A$2,FALSE),0)</f>
        <v>0</v>
      </c>
      <c r="B75" s="44">
        <v>72</v>
      </c>
      <c r="C75" s="45">
        <f>IF($B75&lt;=$B$3,VLOOKUP($B75,Labour!$A$18:$BJ$604,C$2,FALSE),0)</f>
        <v>0</v>
      </c>
      <c r="D75" s="46">
        <f>IF($B75&lt;=$B$3,VLOOKUP($B75,Labour!$A$18:$BJ$604,D$2,FALSE),0)</f>
        <v>0</v>
      </c>
      <c r="E75" s="46">
        <f>IF($B75&lt;=$B$3,VLOOKUP($B75,Labour!$A$18:$BJ$604,E$2,FALSE),0)</f>
        <v>0</v>
      </c>
      <c r="F75" s="46">
        <f>IF($B75&lt;=$B$3,VLOOKUP($B75,Labour!$A$18:$BJ$604,F$2,FALSE),0)</f>
        <v>0</v>
      </c>
      <c r="G75" s="46">
        <f>IF($B75&lt;=$B$3,VLOOKUP($B75,Labour!$A$18:$BJ$604,G$2,FALSE),0)</f>
        <v>0</v>
      </c>
      <c r="H75" s="46">
        <f>IF($B75&lt;=$B$3,VLOOKUP($B75,Labour!$A$18:$BJ$604,H$2,FALSE),0)</f>
        <v>0</v>
      </c>
      <c r="I75" s="46">
        <f>IF($B75&lt;=$B$3,VLOOKUP($B75,Labour!$A$18:$BJ$604,I$2,FALSE),0)</f>
        <v>0</v>
      </c>
      <c r="J75" s="46">
        <f>IF($B75&lt;=$B$3,VLOOKUP($B75,Labour!$A$18:$BJ$604,J$2,FALSE),0)</f>
        <v>0</v>
      </c>
      <c r="K75" s="47">
        <f t="shared" si="1"/>
        <v>0</v>
      </c>
      <c r="L75" s="117" t="str">
        <f>IF(OR(K75&gt;1,E75&gt;0,),Labour!$AM$3,"")</f>
        <v/>
      </c>
      <c r="M75" s="144" t="str">
        <f>IF(OR(K75&gt;1,E75&gt;0),Labour!$AO$5,"")</f>
        <v/>
      </c>
      <c r="N75" s="46" t="s">
        <v>225</v>
      </c>
      <c r="O75" s="46"/>
      <c r="P75" s="46">
        <f>IF($B75&lt;=$B$3,VLOOKUP($B75,Labour!$A$18:$BJ$604,N$2,FALSE),0)</f>
        <v>0</v>
      </c>
    </row>
    <row r="76" spans="1:16" x14ac:dyDescent="0.3">
      <c r="A76" s="46">
        <f>IF($B76&lt;=$B$3,VLOOKUP($B76,Labour!$A$18:$BJ$604,A$2,FALSE),0)</f>
        <v>0</v>
      </c>
      <c r="B76" s="44">
        <v>73</v>
      </c>
      <c r="C76" s="45">
        <f>IF($B76&lt;=$B$3,VLOOKUP($B76,Labour!$A$18:$BJ$604,C$2,FALSE),0)</f>
        <v>0</v>
      </c>
      <c r="D76" s="46">
        <f>IF($B76&lt;=$B$3,VLOOKUP($B76,Labour!$A$18:$BJ$604,D$2,FALSE),0)</f>
        <v>0</v>
      </c>
      <c r="E76" s="46">
        <f>IF($B76&lt;=$B$3,VLOOKUP($B76,Labour!$A$18:$BJ$604,E$2,FALSE),0)</f>
        <v>0</v>
      </c>
      <c r="F76" s="46">
        <f>IF($B76&lt;=$B$3,VLOOKUP($B76,Labour!$A$18:$BJ$604,F$2,FALSE),0)</f>
        <v>0</v>
      </c>
      <c r="G76" s="46">
        <f>IF($B76&lt;=$B$3,VLOOKUP($B76,Labour!$A$18:$BJ$604,G$2,FALSE),0)</f>
        <v>0</v>
      </c>
      <c r="H76" s="46">
        <f>IF($B76&lt;=$B$3,VLOOKUP($B76,Labour!$A$18:$BJ$604,H$2,FALSE),0)</f>
        <v>0</v>
      </c>
      <c r="I76" s="46">
        <f>IF($B76&lt;=$B$3,VLOOKUP($B76,Labour!$A$18:$BJ$604,I$2,FALSE),0)</f>
        <v>0</v>
      </c>
      <c r="J76" s="46">
        <f>IF($B76&lt;=$B$3,VLOOKUP($B76,Labour!$A$18:$BJ$604,J$2,FALSE),0)</f>
        <v>0</v>
      </c>
      <c r="K76" s="47">
        <f t="shared" si="1"/>
        <v>0</v>
      </c>
      <c r="L76" s="117" t="str">
        <f>IF(OR(K76&gt;1,E76&gt;0,),Labour!$AM$3,"")</f>
        <v/>
      </c>
      <c r="M76" s="144" t="str">
        <f>IF(OR(K76&gt;1,E76&gt;0),Labour!$AO$5,"")</f>
        <v/>
      </c>
      <c r="N76" s="46" t="s">
        <v>259</v>
      </c>
      <c r="O76" s="46"/>
      <c r="P76" s="46">
        <f>IF($B76&lt;=$B$3,VLOOKUP($B76,Labour!$A$18:$BJ$604,N$2,FALSE),0)</f>
        <v>0</v>
      </c>
    </row>
    <row r="77" spans="1:16" x14ac:dyDescent="0.3">
      <c r="A77" s="46">
        <f>IF($B77&lt;=$B$3,VLOOKUP($B77,Labour!$A$18:$BJ$604,A$2,FALSE),0)</f>
        <v>0</v>
      </c>
      <c r="B77" s="44">
        <v>74</v>
      </c>
      <c r="C77" s="45">
        <f>IF($B77&lt;=$B$3,VLOOKUP($B77,Labour!$A$18:$BJ$604,C$2,FALSE),0)</f>
        <v>0</v>
      </c>
      <c r="D77" s="46">
        <f>IF($B77&lt;=$B$3,VLOOKUP($B77,Labour!$A$18:$BJ$604,D$2,FALSE),0)</f>
        <v>0</v>
      </c>
      <c r="E77" s="46">
        <f>IF($B77&lt;=$B$3,VLOOKUP($B77,Labour!$A$18:$BJ$604,E$2,FALSE),0)</f>
        <v>0</v>
      </c>
      <c r="F77" s="46">
        <f>IF($B77&lt;=$B$3,VLOOKUP($B77,Labour!$A$18:$BJ$604,F$2,FALSE),0)</f>
        <v>0</v>
      </c>
      <c r="G77" s="46">
        <f>IF($B77&lt;=$B$3,VLOOKUP($B77,Labour!$A$18:$BJ$604,G$2,FALSE),0)</f>
        <v>0</v>
      </c>
      <c r="H77" s="46">
        <f>IF($B77&lt;=$B$3,VLOOKUP($B77,Labour!$A$18:$BJ$604,H$2,FALSE),0)</f>
        <v>0</v>
      </c>
      <c r="I77" s="46">
        <f>IF($B77&lt;=$B$3,VLOOKUP($B77,Labour!$A$18:$BJ$604,I$2,FALSE),0)</f>
        <v>0</v>
      </c>
      <c r="J77" s="46">
        <f>IF($B77&lt;=$B$3,VLOOKUP($B77,Labour!$A$18:$BJ$604,J$2,FALSE),0)</f>
        <v>0</v>
      </c>
      <c r="K77" s="47">
        <f t="shared" si="1"/>
        <v>0</v>
      </c>
      <c r="L77" s="117" t="str">
        <f>IF(OR(K77&gt;1,E77&gt;0,),Labour!$AM$3,"")</f>
        <v/>
      </c>
      <c r="M77" s="144" t="str">
        <f>IF(OR(K77&gt;1,E77&gt;0),Labour!$AO$5,"")</f>
        <v/>
      </c>
      <c r="N77" s="46"/>
      <c r="O77" s="46"/>
      <c r="P77" s="46">
        <f>IF($B77&lt;=$B$3,VLOOKUP($B77,Labour!$A$18:$BJ$604,N$2,FALSE),0)</f>
        <v>0</v>
      </c>
    </row>
    <row r="78" spans="1:16" x14ac:dyDescent="0.3">
      <c r="A78" s="46">
        <f>IF($B78&lt;=$B$3,VLOOKUP($B78,Labour!$A$18:$BJ$604,A$2,FALSE),0)</f>
        <v>0</v>
      </c>
      <c r="B78" s="44">
        <v>75</v>
      </c>
      <c r="C78" s="45">
        <f>IF($B78&lt;=$B$3,VLOOKUP($B78,Labour!$A$18:$BJ$604,C$2,FALSE),0)</f>
        <v>0</v>
      </c>
      <c r="D78" s="46">
        <f>IF($B78&lt;=$B$3,VLOOKUP($B78,Labour!$A$18:$BJ$604,D$2,FALSE),0)</f>
        <v>0</v>
      </c>
      <c r="E78" s="46">
        <f>IF($B78&lt;=$B$3,VLOOKUP($B78,Labour!$A$18:$BJ$604,E$2,FALSE),0)</f>
        <v>0</v>
      </c>
      <c r="F78" s="46">
        <f>IF($B78&lt;=$B$3,VLOOKUP($B78,Labour!$A$18:$BJ$604,F$2,FALSE),0)</f>
        <v>0</v>
      </c>
      <c r="G78" s="46">
        <f>IF($B78&lt;=$B$3,VLOOKUP($B78,Labour!$A$18:$BJ$604,G$2,FALSE),0)</f>
        <v>0</v>
      </c>
      <c r="H78" s="46">
        <f>IF($B78&lt;=$B$3,VLOOKUP($B78,Labour!$A$18:$BJ$604,H$2,FALSE),0)</f>
        <v>0</v>
      </c>
      <c r="I78" s="46">
        <f>IF($B78&lt;=$B$3,VLOOKUP($B78,Labour!$A$18:$BJ$604,I$2,FALSE),0)</f>
        <v>0</v>
      </c>
      <c r="J78" s="46">
        <f>IF($B78&lt;=$B$3,VLOOKUP($B78,Labour!$A$18:$BJ$604,J$2,FALSE),0)</f>
        <v>0</v>
      </c>
      <c r="K78" s="47">
        <f t="shared" si="1"/>
        <v>0</v>
      </c>
      <c r="L78" s="117" t="str">
        <f>IF(OR(K78&gt;1,E78&gt;0,),Labour!$AM$3,"")</f>
        <v/>
      </c>
      <c r="M78" s="144" t="str">
        <f>IF(OR(K78&gt;1,E78&gt;0),Labour!$AO$5,"")</f>
        <v/>
      </c>
      <c r="N78" s="46" t="s">
        <v>262</v>
      </c>
      <c r="O78" s="46"/>
      <c r="P78" s="46">
        <f>IF($B78&lt;=$B$3,VLOOKUP($B78,Labour!$A$18:$BJ$604,N$2,FALSE),0)</f>
        <v>0</v>
      </c>
    </row>
    <row r="79" spans="1:16" x14ac:dyDescent="0.3">
      <c r="A79" s="46">
        <f>IF($B79&lt;=$B$3,VLOOKUP($B79,Labour!$A$18:$BJ$604,A$2,FALSE),0)</f>
        <v>0</v>
      </c>
      <c r="B79" s="44">
        <v>76</v>
      </c>
      <c r="C79" s="45">
        <f>IF($B79&lt;=$B$3,VLOOKUP($B79,Labour!$A$18:$BJ$604,C$2,FALSE),0)</f>
        <v>0</v>
      </c>
      <c r="D79" s="46">
        <f>IF($B79&lt;=$B$3,VLOOKUP($B79,Labour!$A$18:$BJ$604,D$2,FALSE),0)</f>
        <v>0</v>
      </c>
      <c r="E79" s="46">
        <f>IF($B79&lt;=$B$3,VLOOKUP($B79,Labour!$A$18:$BJ$604,E$2,FALSE),0)</f>
        <v>0</v>
      </c>
      <c r="F79" s="46">
        <f>IF($B79&lt;=$B$3,VLOOKUP($B79,Labour!$A$18:$BJ$604,F$2,FALSE),0)</f>
        <v>0</v>
      </c>
      <c r="G79" s="46">
        <f>IF($B79&lt;=$B$3,VLOOKUP($B79,Labour!$A$18:$BJ$604,G$2,FALSE),0)</f>
        <v>0</v>
      </c>
      <c r="H79" s="46">
        <f>IF($B79&lt;=$B$3,VLOOKUP($B79,Labour!$A$18:$BJ$604,H$2,FALSE),0)</f>
        <v>0</v>
      </c>
      <c r="I79" s="46">
        <f>IF($B79&lt;=$B$3,VLOOKUP($B79,Labour!$A$18:$BJ$604,I$2,FALSE),0)</f>
        <v>0</v>
      </c>
      <c r="J79" s="46">
        <f>IF($B79&lt;=$B$3,VLOOKUP($B79,Labour!$A$18:$BJ$604,J$2,FALSE),0)</f>
        <v>0</v>
      </c>
      <c r="K79" s="47">
        <f t="shared" si="1"/>
        <v>0</v>
      </c>
      <c r="L79" s="117" t="str">
        <f>IF(OR(K79&gt;1,E79&gt;0,),Labour!$AM$3,"")</f>
        <v/>
      </c>
      <c r="M79" s="144" t="str">
        <f>IF(OR(K79&gt;1,E79&gt;0),Labour!$AO$5,"")</f>
        <v/>
      </c>
      <c r="N79" s="46"/>
      <c r="O79" s="46"/>
      <c r="P79" s="46">
        <f>IF($B79&lt;=$B$3,VLOOKUP($B79,Labour!$A$18:$BJ$604,N$2,FALSE),0)</f>
        <v>0</v>
      </c>
    </row>
    <row r="80" spans="1:16" x14ac:dyDescent="0.3">
      <c r="A80" s="46">
        <f>IF($B80&lt;=$B$3,VLOOKUP($B80,Labour!$A$18:$BJ$604,A$2,FALSE),0)</f>
        <v>0</v>
      </c>
      <c r="B80" s="44">
        <v>77</v>
      </c>
      <c r="C80" s="45">
        <f>IF($B80&lt;=$B$3,VLOOKUP($B80,Labour!$A$18:$BJ$604,C$2,FALSE),0)</f>
        <v>0</v>
      </c>
      <c r="D80" s="46">
        <f>IF($B80&lt;=$B$3,VLOOKUP($B80,Labour!$A$18:$BJ$604,D$2,FALSE),0)</f>
        <v>0</v>
      </c>
      <c r="E80" s="46">
        <f>IF($B80&lt;=$B$3,VLOOKUP($B80,Labour!$A$18:$BJ$604,E$2,FALSE),0)</f>
        <v>0</v>
      </c>
      <c r="F80" s="46">
        <f>IF($B80&lt;=$B$3,VLOOKUP($B80,Labour!$A$18:$BJ$604,F$2,FALSE),0)</f>
        <v>0</v>
      </c>
      <c r="G80" s="46">
        <f>IF($B80&lt;=$B$3,VLOOKUP($B80,Labour!$A$18:$BJ$604,G$2,FALSE),0)</f>
        <v>0</v>
      </c>
      <c r="H80" s="46">
        <f>IF($B80&lt;=$B$3,VLOOKUP($B80,Labour!$A$18:$BJ$604,H$2,FALSE),0)</f>
        <v>0</v>
      </c>
      <c r="I80" s="46">
        <f>IF($B80&lt;=$B$3,VLOOKUP($B80,Labour!$A$18:$BJ$604,I$2,FALSE),0)</f>
        <v>0</v>
      </c>
      <c r="J80" s="46">
        <f>IF($B80&lt;=$B$3,VLOOKUP($B80,Labour!$A$18:$BJ$604,J$2,FALSE),0)</f>
        <v>0</v>
      </c>
      <c r="K80" s="47">
        <f t="shared" si="1"/>
        <v>0</v>
      </c>
      <c r="L80" s="117" t="str">
        <f>IF(OR(K80&gt;1,E80&gt;0,),Labour!$AM$3,"")</f>
        <v/>
      </c>
      <c r="M80" s="144" t="str">
        <f>IF(OR(K80&gt;1,E80&gt;0),Labour!$AO$5,"")</f>
        <v/>
      </c>
      <c r="N80" s="46"/>
      <c r="O80" s="46"/>
      <c r="P80" s="46">
        <f>IF($B80&lt;=$B$3,VLOOKUP($B80,Labour!$A$18:$BJ$604,N$2,FALSE),0)</f>
        <v>0</v>
      </c>
    </row>
    <row r="81" spans="1:16" x14ac:dyDescent="0.3">
      <c r="A81" s="46">
        <f>IF($B81&lt;=$B$3,VLOOKUP($B81,Labour!$A$18:$BJ$604,A$2,FALSE),0)</f>
        <v>0</v>
      </c>
      <c r="B81" s="44">
        <v>78</v>
      </c>
      <c r="C81" s="45">
        <f>IF($B81&lt;=$B$3,VLOOKUP($B81,Labour!$A$18:$BJ$604,C$2,FALSE),0)</f>
        <v>0</v>
      </c>
      <c r="D81" s="46">
        <f>IF($B81&lt;=$B$3,VLOOKUP($B81,Labour!$A$18:$BJ$604,D$2,FALSE),0)</f>
        <v>0</v>
      </c>
      <c r="E81" s="46">
        <f>IF($B81&lt;=$B$3,VLOOKUP($B81,Labour!$A$18:$BJ$604,E$2,FALSE),0)</f>
        <v>0</v>
      </c>
      <c r="F81" s="46">
        <f>IF($B81&lt;=$B$3,VLOOKUP($B81,Labour!$A$18:$BJ$604,F$2,FALSE),0)</f>
        <v>0</v>
      </c>
      <c r="G81" s="46">
        <f>IF($B81&lt;=$B$3,VLOOKUP($B81,Labour!$A$18:$BJ$604,G$2,FALSE),0)</f>
        <v>0</v>
      </c>
      <c r="H81" s="46">
        <f>IF($B81&lt;=$B$3,VLOOKUP($B81,Labour!$A$18:$BJ$604,H$2,FALSE),0)</f>
        <v>0</v>
      </c>
      <c r="I81" s="46">
        <f>IF($B81&lt;=$B$3,VLOOKUP($B81,Labour!$A$18:$BJ$604,I$2,FALSE),0)</f>
        <v>0</v>
      </c>
      <c r="J81" s="46">
        <f>IF($B81&lt;=$B$3,VLOOKUP($B81,Labour!$A$18:$BJ$604,J$2,FALSE),0)</f>
        <v>0</v>
      </c>
      <c r="K81" s="47">
        <f t="shared" si="1"/>
        <v>0</v>
      </c>
      <c r="L81" s="117" t="str">
        <f>IF(OR(K81&gt;1,E81&gt;0,),Labour!$AM$3,"")</f>
        <v/>
      </c>
      <c r="M81" s="144" t="str">
        <f>IF(OR(K81&gt;1,E81&gt;0),Labour!$AO$5,"")</f>
        <v/>
      </c>
      <c r="N81" s="46"/>
      <c r="O81" s="46"/>
      <c r="P81" s="46">
        <f>IF($B81&lt;=$B$3,VLOOKUP($B81,Labour!$A$18:$BJ$604,N$2,FALSE),0)</f>
        <v>0</v>
      </c>
    </row>
    <row r="82" spans="1:16" x14ac:dyDescent="0.3">
      <c r="A82" s="46">
        <f>IF($B82&lt;=$B$3,VLOOKUP($B82,Labour!$A$18:$BJ$604,A$2,FALSE),0)</f>
        <v>0</v>
      </c>
      <c r="B82" s="44">
        <v>79</v>
      </c>
      <c r="C82" s="45">
        <f>IF($B82&lt;=$B$3,VLOOKUP($B82,Labour!$A$18:$BJ$604,C$2,FALSE),0)</f>
        <v>0</v>
      </c>
      <c r="D82" s="46">
        <f>IF($B82&lt;=$B$3,VLOOKUP($B82,Labour!$A$18:$BJ$604,D$2,FALSE),0)</f>
        <v>0</v>
      </c>
      <c r="E82" s="46">
        <f>IF($B82&lt;=$B$3,VLOOKUP($B82,Labour!$A$18:$BJ$604,E$2,FALSE),0)</f>
        <v>0</v>
      </c>
      <c r="F82" s="46">
        <f>IF($B82&lt;=$B$3,VLOOKUP($B82,Labour!$A$18:$BJ$604,F$2,FALSE),0)</f>
        <v>0</v>
      </c>
      <c r="G82" s="46">
        <f>IF($B82&lt;=$B$3,VLOOKUP($B82,Labour!$A$18:$BJ$604,G$2,FALSE),0)</f>
        <v>0</v>
      </c>
      <c r="H82" s="46">
        <f>IF($B82&lt;=$B$3,VLOOKUP($B82,Labour!$A$18:$BJ$604,H$2,FALSE),0)</f>
        <v>0</v>
      </c>
      <c r="I82" s="46">
        <f>IF($B82&lt;=$B$3,VLOOKUP($B82,Labour!$A$18:$BJ$604,I$2,FALSE),0)</f>
        <v>0</v>
      </c>
      <c r="J82" s="46">
        <f>IF($B82&lt;=$B$3,VLOOKUP($B82,Labour!$A$18:$BJ$604,J$2,FALSE),0)</f>
        <v>0</v>
      </c>
      <c r="K82" s="47">
        <f t="shared" si="1"/>
        <v>0</v>
      </c>
      <c r="L82" s="117" t="str">
        <f>IF(OR(K82&gt;1,E82&gt;0,),Labour!$AM$3,"")</f>
        <v/>
      </c>
      <c r="M82" s="144" t="str">
        <f>IF(OR(K82&gt;1,E82&gt;0),Labour!$AO$5,"")</f>
        <v/>
      </c>
      <c r="N82" s="46"/>
      <c r="O82" s="46"/>
      <c r="P82" s="46">
        <f>IF($B82&lt;=$B$3,VLOOKUP($B82,Labour!$A$18:$BJ$604,N$2,FALSE),0)</f>
        <v>0</v>
      </c>
    </row>
    <row r="83" spans="1:16" x14ac:dyDescent="0.3">
      <c r="A83" s="46">
        <f>IF($B83&lt;=$B$3,VLOOKUP($B83,Labour!$A$18:$BJ$604,A$2,FALSE),0)</f>
        <v>0</v>
      </c>
      <c r="B83" s="44">
        <v>80</v>
      </c>
      <c r="C83" s="45">
        <f>IF($B83&lt;=$B$3,VLOOKUP($B83,Labour!$A$18:$BJ$604,C$2,FALSE),0)</f>
        <v>0</v>
      </c>
      <c r="D83" s="46">
        <f>IF($B83&lt;=$B$3,VLOOKUP($B83,Labour!$A$18:$BJ$604,D$2,FALSE),0)</f>
        <v>0</v>
      </c>
      <c r="E83" s="46">
        <f>IF($B83&lt;=$B$3,VLOOKUP($B83,Labour!$A$18:$BJ$604,E$2,FALSE),0)</f>
        <v>0</v>
      </c>
      <c r="F83" s="46">
        <f>IF($B83&lt;=$B$3,VLOOKUP($B83,Labour!$A$18:$BJ$604,F$2,FALSE),0)</f>
        <v>0</v>
      </c>
      <c r="G83" s="46">
        <f>IF($B83&lt;=$B$3,VLOOKUP($B83,Labour!$A$18:$BJ$604,G$2,FALSE),0)</f>
        <v>0</v>
      </c>
      <c r="H83" s="46">
        <f>IF($B83&lt;=$B$3,VLOOKUP($B83,Labour!$A$18:$BJ$604,H$2,FALSE),0)</f>
        <v>0</v>
      </c>
      <c r="I83" s="46">
        <f>IF($B83&lt;=$B$3,VLOOKUP($B83,Labour!$A$18:$BJ$604,I$2,FALSE),0)</f>
        <v>0</v>
      </c>
      <c r="J83" s="46">
        <f>IF($B83&lt;=$B$3,VLOOKUP($B83,Labour!$A$18:$BJ$604,J$2,FALSE),0)</f>
        <v>0</v>
      </c>
      <c r="K83" s="47">
        <f t="shared" si="1"/>
        <v>0</v>
      </c>
      <c r="L83" s="117" t="str">
        <f>IF(OR(K83&gt;1,E83&gt;0,),Labour!$AM$3,"")</f>
        <v/>
      </c>
      <c r="M83" s="144" t="str">
        <f>IF(OR(K83&gt;1,E83&gt;0),Labour!$AO$5,"")</f>
        <v/>
      </c>
      <c r="N83" s="46"/>
      <c r="O83" s="46"/>
      <c r="P83" s="46">
        <f>IF($B83&lt;=$B$3,VLOOKUP($B83,Labour!$A$18:$BJ$604,N$2,FALSE),0)</f>
        <v>0</v>
      </c>
    </row>
    <row r="84" spans="1:16" x14ac:dyDescent="0.3">
      <c r="A84" s="46">
        <f>IF($B84&lt;=$B$3,VLOOKUP($B84,Labour!$A$18:$BJ$604,A$2,FALSE),0)</f>
        <v>0</v>
      </c>
      <c r="B84" s="44">
        <v>81</v>
      </c>
      <c r="C84" s="45">
        <f>IF($B84&lt;=$B$3,VLOOKUP($B84,Labour!$A$18:$BJ$604,C$2,FALSE),0)</f>
        <v>0</v>
      </c>
      <c r="D84" s="46">
        <f>IF($B84&lt;=$B$3,VLOOKUP($B84,Labour!$A$18:$BJ$604,D$2,FALSE),0)</f>
        <v>0</v>
      </c>
      <c r="E84" s="46">
        <f>IF($B84&lt;=$B$3,VLOOKUP($B84,Labour!$A$18:$BJ$604,E$2,FALSE),0)</f>
        <v>0</v>
      </c>
      <c r="F84" s="46">
        <f>IF($B84&lt;=$B$3,VLOOKUP($B84,Labour!$A$18:$BJ$604,F$2,FALSE),0)</f>
        <v>0</v>
      </c>
      <c r="G84" s="46">
        <f>IF($B84&lt;=$B$3,VLOOKUP($B84,Labour!$A$18:$BJ$604,G$2,FALSE),0)</f>
        <v>0</v>
      </c>
      <c r="H84" s="46">
        <f>IF($B84&lt;=$B$3,VLOOKUP($B84,Labour!$A$18:$BJ$604,H$2,FALSE),0)</f>
        <v>0</v>
      </c>
      <c r="I84" s="46">
        <f>IF($B84&lt;=$B$3,VLOOKUP($B84,Labour!$A$18:$BJ$604,I$2,FALSE),0)</f>
        <v>0</v>
      </c>
      <c r="J84" s="46">
        <f>IF($B84&lt;=$B$3,VLOOKUP($B84,Labour!$A$18:$BJ$604,J$2,FALSE),0)</f>
        <v>0</v>
      </c>
      <c r="K84" s="47">
        <f t="shared" si="1"/>
        <v>0</v>
      </c>
      <c r="L84" s="117" t="str">
        <f>IF(OR(K84&gt;1,E84&gt;0,),Labour!$AM$3,"")</f>
        <v/>
      </c>
      <c r="M84" s="144" t="str">
        <f>IF(OR(K84&gt;1,E84&gt;0),Labour!$AO$5,"")</f>
        <v/>
      </c>
      <c r="N84" s="46"/>
      <c r="O84" s="46"/>
      <c r="P84" s="46">
        <f>IF($B84&lt;=$B$3,VLOOKUP($B84,Labour!$A$18:$BJ$604,N$2,FALSE),0)</f>
        <v>0</v>
      </c>
    </row>
    <row r="85" spans="1:16" x14ac:dyDescent="0.3">
      <c r="A85" s="46">
        <f>IF($B85&lt;=$B$3,VLOOKUP($B85,Labour!$A$18:$BJ$604,A$2,FALSE),0)</f>
        <v>0</v>
      </c>
      <c r="B85" s="44">
        <v>82</v>
      </c>
      <c r="C85" s="45">
        <f>IF($B85&lt;=$B$3,VLOOKUP($B85,Labour!$A$18:$BJ$604,C$2,FALSE),0)</f>
        <v>0</v>
      </c>
      <c r="D85" s="46">
        <f>IF($B85&lt;=$B$3,VLOOKUP($B85,Labour!$A$18:$BJ$604,D$2,FALSE),0)</f>
        <v>0</v>
      </c>
      <c r="E85" s="46">
        <f>IF($B85&lt;=$B$3,VLOOKUP($B85,Labour!$A$18:$BJ$604,E$2,FALSE),0)</f>
        <v>0</v>
      </c>
      <c r="F85" s="46">
        <f>IF($B85&lt;=$B$3,VLOOKUP($B85,Labour!$A$18:$BJ$604,F$2,FALSE),0)</f>
        <v>0</v>
      </c>
      <c r="G85" s="46">
        <f>IF($B85&lt;=$B$3,VLOOKUP($B85,Labour!$A$18:$BJ$604,G$2,FALSE),0)</f>
        <v>0</v>
      </c>
      <c r="H85" s="46">
        <f>IF($B85&lt;=$B$3,VLOOKUP($B85,Labour!$A$18:$BJ$604,H$2,FALSE),0)</f>
        <v>0</v>
      </c>
      <c r="I85" s="46">
        <f>IF($B85&lt;=$B$3,VLOOKUP($B85,Labour!$A$18:$BJ$604,I$2,FALSE),0)</f>
        <v>0</v>
      </c>
      <c r="J85" s="46">
        <f>IF($B85&lt;=$B$3,VLOOKUP($B85,Labour!$A$18:$BJ$604,J$2,FALSE),0)</f>
        <v>0</v>
      </c>
      <c r="K85" s="47">
        <f t="shared" si="1"/>
        <v>0</v>
      </c>
      <c r="L85" s="117" t="str">
        <f>IF(OR(K85&gt;1,E85&gt;0,),Labour!$AM$3,"")</f>
        <v/>
      </c>
      <c r="M85" s="144" t="str">
        <f>IF(OR(K85&gt;1,E85&gt;0),Labour!$AO$5,"")</f>
        <v/>
      </c>
      <c r="N85" s="46"/>
      <c r="O85" s="46"/>
      <c r="P85" s="46">
        <f>IF($B85&lt;=$B$3,VLOOKUP($B85,Labour!$A$18:$BJ$604,N$2,FALSE),0)</f>
        <v>0</v>
      </c>
    </row>
    <row r="86" spans="1:16" x14ac:dyDescent="0.3">
      <c r="A86" s="46">
        <f>IF($B86&lt;=$B$3,VLOOKUP($B86,Labour!$A$18:$BJ$604,A$2,FALSE),0)</f>
        <v>0</v>
      </c>
      <c r="B86" s="44">
        <v>83</v>
      </c>
      <c r="C86" s="45">
        <f>IF($B86&lt;=$B$3,VLOOKUP($B86,Labour!$A$18:$BJ$604,C$2,FALSE),0)</f>
        <v>0</v>
      </c>
      <c r="D86" s="46">
        <f>IF($B86&lt;=$B$3,VLOOKUP($B86,Labour!$A$18:$BJ$604,D$2,FALSE),0)</f>
        <v>0</v>
      </c>
      <c r="E86" s="46">
        <f>IF($B86&lt;=$B$3,VLOOKUP($B86,Labour!$A$18:$BJ$604,E$2,FALSE),0)</f>
        <v>0</v>
      </c>
      <c r="F86" s="46">
        <f>IF($B86&lt;=$B$3,VLOOKUP($B86,Labour!$A$18:$BJ$604,F$2,FALSE),0)</f>
        <v>0</v>
      </c>
      <c r="G86" s="46">
        <f>IF($B86&lt;=$B$3,VLOOKUP($B86,Labour!$A$18:$BJ$604,G$2,FALSE),0)</f>
        <v>0</v>
      </c>
      <c r="H86" s="46">
        <f>IF($B86&lt;=$B$3,VLOOKUP($B86,Labour!$A$18:$BJ$604,H$2,FALSE),0)</f>
        <v>0</v>
      </c>
      <c r="I86" s="46">
        <f>IF($B86&lt;=$B$3,VLOOKUP($B86,Labour!$A$18:$BJ$604,I$2,FALSE),0)</f>
        <v>0</v>
      </c>
      <c r="J86" s="46">
        <f>IF($B86&lt;=$B$3,VLOOKUP($B86,Labour!$A$18:$BJ$604,J$2,FALSE),0)</f>
        <v>0</v>
      </c>
      <c r="K86" s="47">
        <f t="shared" si="1"/>
        <v>0</v>
      </c>
      <c r="L86" s="117" t="str">
        <f>IF(OR(K86&gt;1,E86&gt;0,),Labour!$AM$3,"")</f>
        <v/>
      </c>
      <c r="M86" s="144" t="str">
        <f>IF(OR(K86&gt;1,E86&gt;0),Labour!$AO$5,"")</f>
        <v/>
      </c>
      <c r="N86" s="46"/>
      <c r="O86" s="46"/>
      <c r="P86" s="46">
        <f>IF($B86&lt;=$B$3,VLOOKUP($B86,Labour!$A$18:$BJ$604,N$2,FALSE),0)</f>
        <v>0</v>
      </c>
    </row>
    <row r="87" spans="1:16" x14ac:dyDescent="0.3">
      <c r="A87" s="46">
        <f>IF($B87&lt;=$B$3,VLOOKUP($B87,Labour!$A$18:$BJ$604,A$2,FALSE),0)</f>
        <v>0</v>
      </c>
      <c r="B87" s="44">
        <v>84</v>
      </c>
      <c r="C87" s="45">
        <f>IF($B87&lt;=$B$3,VLOOKUP($B87,Labour!$A$18:$BJ$604,C$2,FALSE),0)</f>
        <v>0</v>
      </c>
      <c r="D87" s="46">
        <f>IF($B87&lt;=$B$3,VLOOKUP($B87,Labour!$A$18:$BJ$604,D$2,FALSE),0)</f>
        <v>0</v>
      </c>
      <c r="E87" s="46">
        <f>IF($B87&lt;=$B$3,VLOOKUP($B87,Labour!$A$18:$BJ$604,E$2,FALSE),0)</f>
        <v>0</v>
      </c>
      <c r="F87" s="46">
        <f>IF($B87&lt;=$B$3,VLOOKUP($B87,Labour!$A$18:$BJ$604,F$2,FALSE),0)</f>
        <v>0</v>
      </c>
      <c r="G87" s="46">
        <f>IF($B87&lt;=$B$3,VLOOKUP($B87,Labour!$A$18:$BJ$604,G$2,FALSE),0)</f>
        <v>0</v>
      </c>
      <c r="H87" s="46">
        <f>IF($B87&lt;=$B$3,VLOOKUP($B87,Labour!$A$18:$BJ$604,H$2,FALSE),0)</f>
        <v>0</v>
      </c>
      <c r="I87" s="46">
        <f>IF($B87&lt;=$B$3,VLOOKUP($B87,Labour!$A$18:$BJ$604,I$2,FALSE),0)</f>
        <v>0</v>
      </c>
      <c r="J87" s="46">
        <f>IF($B87&lt;=$B$3,VLOOKUP($B87,Labour!$A$18:$BJ$604,J$2,FALSE),0)</f>
        <v>0</v>
      </c>
      <c r="K87" s="47">
        <f t="shared" si="1"/>
        <v>0</v>
      </c>
      <c r="L87" s="117" t="str">
        <f>IF(OR(K87&gt;1,E87&gt;0,),Labour!$AM$3,"")</f>
        <v/>
      </c>
      <c r="M87" s="144" t="str">
        <f>IF(OR(K87&gt;1,E87&gt;0),Labour!$AO$5,"")</f>
        <v/>
      </c>
      <c r="N87" s="46"/>
      <c r="O87" s="46"/>
      <c r="P87" s="46">
        <f>IF($B87&lt;=$B$3,VLOOKUP($B87,Labour!$A$18:$BJ$604,N$2,FALSE),0)</f>
        <v>0</v>
      </c>
    </row>
    <row r="88" spans="1:16" x14ac:dyDescent="0.3">
      <c r="A88" s="46">
        <f>IF($B88&lt;=$B$3,VLOOKUP($B88,Labour!$A$18:$BJ$604,A$2,FALSE),0)</f>
        <v>0</v>
      </c>
      <c r="B88" s="44">
        <v>85</v>
      </c>
      <c r="C88" s="45">
        <f>IF($B88&lt;=$B$3,VLOOKUP($B88,Labour!$A$18:$BJ$604,C$2,FALSE),0)</f>
        <v>0</v>
      </c>
      <c r="D88" s="46">
        <f>IF($B88&lt;=$B$3,VLOOKUP($B88,Labour!$A$18:$BJ$604,D$2,FALSE),0)</f>
        <v>0</v>
      </c>
      <c r="E88" s="46">
        <f>IF($B88&lt;=$B$3,VLOOKUP($B88,Labour!$A$18:$BJ$604,E$2,FALSE),0)</f>
        <v>0</v>
      </c>
      <c r="F88" s="46">
        <f>IF($B88&lt;=$B$3,VLOOKUP($B88,Labour!$A$18:$BJ$604,F$2,FALSE),0)</f>
        <v>0</v>
      </c>
      <c r="G88" s="46">
        <f>IF($B88&lt;=$B$3,VLOOKUP($B88,Labour!$A$18:$BJ$604,G$2,FALSE),0)</f>
        <v>0</v>
      </c>
      <c r="H88" s="46">
        <f>IF($B88&lt;=$B$3,VLOOKUP($B88,Labour!$A$18:$BJ$604,H$2,FALSE),0)</f>
        <v>0</v>
      </c>
      <c r="I88" s="46">
        <f>IF($B88&lt;=$B$3,VLOOKUP($B88,Labour!$A$18:$BJ$604,I$2,FALSE),0)</f>
        <v>0</v>
      </c>
      <c r="J88" s="46">
        <f>IF($B88&lt;=$B$3,VLOOKUP($B88,Labour!$A$18:$BJ$604,J$2,FALSE),0)</f>
        <v>0</v>
      </c>
      <c r="K88" s="47">
        <f t="shared" si="1"/>
        <v>0</v>
      </c>
      <c r="L88" s="117" t="str">
        <f>IF(OR(K88&gt;1,E88&gt;0,),Labour!$AM$3,"")</f>
        <v/>
      </c>
      <c r="M88" s="144" t="str">
        <f>IF(OR(K88&gt;1,E88&gt;0),Labour!$AO$5,"")</f>
        <v/>
      </c>
      <c r="N88" s="46"/>
      <c r="O88" s="46"/>
      <c r="P88" s="46">
        <f>IF($B88&lt;=$B$3,VLOOKUP($B88,Labour!$A$18:$BJ$604,N$2,FALSE),0)</f>
        <v>0</v>
      </c>
    </row>
    <row r="89" spans="1:16" x14ac:dyDescent="0.3">
      <c r="A89" s="46">
        <f>IF($B89&lt;=$B$3,VLOOKUP($B89,Labour!$A$18:$BJ$604,A$2,FALSE),0)</f>
        <v>0</v>
      </c>
      <c r="B89" s="44">
        <v>86</v>
      </c>
      <c r="C89" s="45">
        <f>IF($B89&lt;=$B$3,VLOOKUP($B89,Labour!$A$18:$BJ$604,C$2,FALSE),0)</f>
        <v>0</v>
      </c>
      <c r="D89" s="46">
        <f>IF($B89&lt;=$B$3,VLOOKUP($B89,Labour!$A$18:$BJ$604,D$2,FALSE),0)</f>
        <v>0</v>
      </c>
      <c r="E89" s="46">
        <f>IF($B89&lt;=$B$3,VLOOKUP($B89,Labour!$A$18:$BJ$604,E$2,FALSE),0)</f>
        <v>0</v>
      </c>
      <c r="F89" s="46">
        <f>IF($B89&lt;=$B$3,VLOOKUP($B89,Labour!$A$18:$BJ$604,F$2,FALSE),0)</f>
        <v>0</v>
      </c>
      <c r="G89" s="46">
        <f>IF($B89&lt;=$B$3,VLOOKUP($B89,Labour!$A$18:$BJ$604,G$2,FALSE),0)</f>
        <v>0</v>
      </c>
      <c r="H89" s="46">
        <f>IF($B89&lt;=$B$3,VLOOKUP($B89,Labour!$A$18:$BJ$604,H$2,FALSE),0)</f>
        <v>0</v>
      </c>
      <c r="I89" s="46">
        <f>IF($B89&lt;=$B$3,VLOOKUP($B89,Labour!$A$18:$BJ$604,I$2,FALSE),0)</f>
        <v>0</v>
      </c>
      <c r="J89" s="46">
        <f>IF($B89&lt;=$B$3,VLOOKUP($B89,Labour!$A$18:$BJ$604,J$2,FALSE),0)</f>
        <v>0</v>
      </c>
      <c r="K89" s="47">
        <f t="shared" si="1"/>
        <v>0</v>
      </c>
      <c r="L89" s="117" t="str">
        <f>IF(OR(K89&gt;1,E89&gt;0,),Labour!$AM$3,"")</f>
        <v/>
      </c>
      <c r="M89" s="144" t="str">
        <f>IF(OR(K89&gt;1,E89&gt;0),Labour!$AO$5,"")</f>
        <v/>
      </c>
      <c r="N89" s="46"/>
      <c r="O89" s="46"/>
      <c r="P89" s="46">
        <f>IF($B89&lt;=$B$3,VLOOKUP($B89,Labour!$A$18:$BJ$604,N$2,FALSE),0)</f>
        <v>0</v>
      </c>
    </row>
    <row r="90" spans="1:16" x14ac:dyDescent="0.3">
      <c r="A90" s="46">
        <f>IF($B90&lt;=$B$3,VLOOKUP($B90,Labour!$A$18:$BJ$604,A$2,FALSE),0)</f>
        <v>0</v>
      </c>
      <c r="B90" s="44">
        <v>87</v>
      </c>
      <c r="C90" s="45">
        <f>IF($B90&lt;=$B$3,VLOOKUP($B90,Labour!$A$18:$BJ$604,C$2,FALSE),0)</f>
        <v>0</v>
      </c>
      <c r="D90" s="46">
        <f>IF($B90&lt;=$B$3,VLOOKUP($B90,Labour!$A$18:$BJ$604,D$2,FALSE),0)</f>
        <v>0</v>
      </c>
      <c r="E90" s="46">
        <f>IF($B90&lt;=$B$3,VLOOKUP($B90,Labour!$A$18:$BJ$604,E$2,FALSE),0)</f>
        <v>0</v>
      </c>
      <c r="F90" s="46">
        <f>IF($B90&lt;=$B$3,VLOOKUP($B90,Labour!$A$18:$BJ$604,F$2,FALSE),0)</f>
        <v>0</v>
      </c>
      <c r="G90" s="46">
        <f>IF($B90&lt;=$B$3,VLOOKUP($B90,Labour!$A$18:$BJ$604,G$2,FALSE),0)</f>
        <v>0</v>
      </c>
      <c r="H90" s="46">
        <f>IF($B90&lt;=$B$3,VLOOKUP($B90,Labour!$A$18:$BJ$604,H$2,FALSE),0)</f>
        <v>0</v>
      </c>
      <c r="I90" s="46">
        <f>IF($B90&lt;=$B$3,VLOOKUP($B90,Labour!$A$18:$BJ$604,I$2,FALSE),0)</f>
        <v>0</v>
      </c>
      <c r="J90" s="46">
        <f>IF($B90&lt;=$B$3,VLOOKUP($B90,Labour!$A$18:$BJ$604,J$2,FALSE),0)</f>
        <v>0</v>
      </c>
      <c r="K90" s="47">
        <f t="shared" si="1"/>
        <v>0</v>
      </c>
      <c r="L90" s="117" t="str">
        <f>IF(OR(K90&gt;1,E90&gt;0,),Labour!$AM$3,"")</f>
        <v/>
      </c>
      <c r="M90" s="144" t="str">
        <f>IF(OR(K90&gt;1,E90&gt;0),Labour!$AO$5,"")</f>
        <v/>
      </c>
      <c r="N90" s="46"/>
      <c r="O90" s="46"/>
      <c r="P90" s="46">
        <f>IF($B90&lt;=$B$3,VLOOKUP($B90,Labour!$A$18:$BJ$604,N$2,FALSE),0)</f>
        <v>0</v>
      </c>
    </row>
    <row r="91" spans="1:16" x14ac:dyDescent="0.3">
      <c r="A91" s="46">
        <f>IF($B91&lt;=$B$3,VLOOKUP($B91,Labour!$A$18:$BJ$604,A$2,FALSE),0)</f>
        <v>0</v>
      </c>
      <c r="B91" s="44">
        <v>88</v>
      </c>
      <c r="C91" s="45">
        <f>IF($B91&lt;=$B$3,VLOOKUP($B91,Labour!$A$18:$BJ$604,C$2,FALSE),0)</f>
        <v>0</v>
      </c>
      <c r="D91" s="46">
        <f>IF($B91&lt;=$B$3,VLOOKUP($B91,Labour!$A$18:$BJ$604,D$2,FALSE),0)</f>
        <v>0</v>
      </c>
      <c r="E91" s="46">
        <f>IF($B91&lt;=$B$3,VLOOKUP($B91,Labour!$A$18:$BJ$604,E$2,FALSE),0)</f>
        <v>0</v>
      </c>
      <c r="F91" s="46">
        <f>IF($B91&lt;=$B$3,VLOOKUP($B91,Labour!$A$18:$BJ$604,F$2,FALSE),0)</f>
        <v>0</v>
      </c>
      <c r="G91" s="46">
        <f>IF($B91&lt;=$B$3,VLOOKUP($B91,Labour!$A$18:$BJ$604,G$2,FALSE),0)</f>
        <v>0</v>
      </c>
      <c r="H91" s="46">
        <f>IF($B91&lt;=$B$3,VLOOKUP($B91,Labour!$A$18:$BJ$604,H$2,FALSE),0)</f>
        <v>0</v>
      </c>
      <c r="I91" s="46">
        <f>IF($B91&lt;=$B$3,VLOOKUP($B91,Labour!$A$18:$BJ$604,I$2,FALSE),0)</f>
        <v>0</v>
      </c>
      <c r="J91" s="46">
        <f>IF($B91&lt;=$B$3,VLOOKUP($B91,Labour!$A$18:$BJ$604,J$2,FALSE),0)</f>
        <v>0</v>
      </c>
      <c r="K91" s="47">
        <f t="shared" si="1"/>
        <v>0</v>
      </c>
      <c r="L91" s="117" t="str">
        <f>IF(OR(K91&gt;1,E91&gt;0,),Labour!$AM$3,"")</f>
        <v/>
      </c>
      <c r="M91" s="144" t="str">
        <f>IF(OR(K91&gt;1,E91&gt;0),Labour!$AO$5,"")</f>
        <v/>
      </c>
      <c r="N91" s="46"/>
      <c r="O91" s="46"/>
      <c r="P91" s="46">
        <f>IF($B91&lt;=$B$3,VLOOKUP($B91,Labour!$A$18:$BJ$604,N$2,FALSE),0)</f>
        <v>0</v>
      </c>
    </row>
    <row r="92" spans="1:16" x14ac:dyDescent="0.3">
      <c r="A92" s="46">
        <f>IF($B92&lt;=$B$3,VLOOKUP($B92,Labour!$A$18:$BJ$604,A$2,FALSE),0)</f>
        <v>0</v>
      </c>
      <c r="B92" s="44">
        <v>89</v>
      </c>
      <c r="C92" s="45">
        <f>IF($B92&lt;=$B$3,VLOOKUP($B92,Labour!$A$18:$BJ$604,C$2,FALSE),0)</f>
        <v>0</v>
      </c>
      <c r="D92" s="46">
        <f>IF($B92&lt;=$B$3,VLOOKUP($B92,Labour!$A$18:$BJ$604,D$2,FALSE),0)</f>
        <v>0</v>
      </c>
      <c r="E92" s="46">
        <f>IF($B92&lt;=$B$3,VLOOKUP($B92,Labour!$A$18:$BJ$604,E$2,FALSE),0)</f>
        <v>0</v>
      </c>
      <c r="F92" s="46">
        <f>IF($B92&lt;=$B$3,VLOOKUP($B92,Labour!$A$18:$BJ$604,F$2,FALSE),0)</f>
        <v>0</v>
      </c>
      <c r="G92" s="46">
        <f>IF($B92&lt;=$B$3,VLOOKUP($B92,Labour!$A$18:$BJ$604,G$2,FALSE),0)</f>
        <v>0</v>
      </c>
      <c r="H92" s="46">
        <f>IF($B92&lt;=$B$3,VLOOKUP($B92,Labour!$A$18:$BJ$604,H$2,FALSE),0)</f>
        <v>0</v>
      </c>
      <c r="I92" s="46">
        <f>IF($B92&lt;=$B$3,VLOOKUP($B92,Labour!$A$18:$BJ$604,I$2,FALSE),0)</f>
        <v>0</v>
      </c>
      <c r="J92" s="46">
        <f>IF($B92&lt;=$B$3,VLOOKUP($B92,Labour!$A$18:$BJ$604,J$2,FALSE),0)</f>
        <v>0</v>
      </c>
      <c r="K92" s="47">
        <f t="shared" si="1"/>
        <v>0</v>
      </c>
      <c r="L92" s="117" t="str">
        <f>IF(OR(K92&gt;1,E92&gt;0,),Labour!$AM$3,"")</f>
        <v/>
      </c>
      <c r="M92" s="144" t="str">
        <f>IF(OR(K92&gt;1,E92&gt;0),Labour!$AO$5,"")</f>
        <v/>
      </c>
      <c r="N92" s="46"/>
      <c r="O92" s="46"/>
      <c r="P92" s="46">
        <f>IF($B92&lt;=$B$3,VLOOKUP($B92,Labour!$A$18:$BJ$604,N$2,FALSE),0)</f>
        <v>0</v>
      </c>
    </row>
    <row r="93" spans="1:16" x14ac:dyDescent="0.3">
      <c r="A93" s="46">
        <f>IF($B93&lt;=$B$3,VLOOKUP($B93,Labour!$A$18:$BJ$604,A$2,FALSE),0)</f>
        <v>0</v>
      </c>
      <c r="B93" s="44">
        <v>90</v>
      </c>
      <c r="C93" s="45">
        <f>IF($B93&lt;=$B$3,VLOOKUP($B93,Labour!$A$18:$BJ$604,C$2,FALSE),0)</f>
        <v>0</v>
      </c>
      <c r="D93" s="46">
        <f>IF($B93&lt;=$B$3,VLOOKUP($B93,Labour!$A$18:$BJ$604,D$2,FALSE),0)</f>
        <v>0</v>
      </c>
      <c r="E93" s="46">
        <f>IF($B93&lt;=$B$3,VLOOKUP($B93,Labour!$A$18:$BJ$604,E$2,FALSE),0)</f>
        <v>0</v>
      </c>
      <c r="F93" s="46">
        <f>IF($B93&lt;=$B$3,VLOOKUP($B93,Labour!$A$18:$BJ$604,F$2,FALSE),0)</f>
        <v>0</v>
      </c>
      <c r="G93" s="46">
        <f>IF($B93&lt;=$B$3,VLOOKUP($B93,Labour!$A$18:$BJ$604,G$2,FALSE),0)</f>
        <v>0</v>
      </c>
      <c r="H93" s="46">
        <f>IF($B93&lt;=$B$3,VLOOKUP($B93,Labour!$A$18:$BJ$604,H$2,FALSE),0)</f>
        <v>0</v>
      </c>
      <c r="I93" s="46">
        <f>IF($B93&lt;=$B$3,VLOOKUP($B93,Labour!$A$18:$BJ$604,I$2,FALSE),0)</f>
        <v>0</v>
      </c>
      <c r="J93" s="46">
        <f>IF($B93&lt;=$B$3,VLOOKUP($B93,Labour!$A$18:$BJ$604,J$2,FALSE),0)</f>
        <v>0</v>
      </c>
      <c r="K93" s="47">
        <f t="shared" si="1"/>
        <v>0</v>
      </c>
      <c r="L93" s="117" t="str">
        <f>IF(OR(K93&gt;1,E93&gt;0,),Labour!$AM$3,"")</f>
        <v/>
      </c>
      <c r="M93" s="144" t="str">
        <f>IF(OR(K93&gt;1,E93&gt;0),Labour!$AO$5,"")</f>
        <v/>
      </c>
      <c r="N93" s="46"/>
      <c r="O93" s="46"/>
      <c r="P93" s="46">
        <f>IF($B93&lt;=$B$3,VLOOKUP($B93,Labour!$A$18:$BJ$604,N$2,FALSE),0)</f>
        <v>0</v>
      </c>
    </row>
    <row r="94" spans="1:16" x14ac:dyDescent="0.3">
      <c r="A94" s="46">
        <f>IF($B94&lt;=$B$3,VLOOKUP($B94,Labour!$A$18:$BJ$604,A$2,FALSE),0)</f>
        <v>0</v>
      </c>
      <c r="B94" s="44">
        <v>91</v>
      </c>
      <c r="C94" s="45">
        <f>IF($B94&lt;=$B$3,VLOOKUP($B94,Labour!$A$18:$BJ$604,C$2,FALSE),0)</f>
        <v>0</v>
      </c>
      <c r="D94" s="46">
        <f>IF($B94&lt;=$B$3,VLOOKUP($B94,Labour!$A$18:$BJ$604,D$2,FALSE),0)</f>
        <v>0</v>
      </c>
      <c r="E94" s="46">
        <f>IF($B94&lt;=$B$3,VLOOKUP($B94,Labour!$A$18:$BJ$604,E$2,FALSE),0)</f>
        <v>0</v>
      </c>
      <c r="F94" s="46">
        <f>IF($B94&lt;=$B$3,VLOOKUP($B94,Labour!$A$18:$BJ$604,F$2,FALSE),0)</f>
        <v>0</v>
      </c>
      <c r="G94" s="46">
        <f>IF($B94&lt;=$B$3,VLOOKUP($B94,Labour!$A$18:$BJ$604,G$2,FALSE),0)</f>
        <v>0</v>
      </c>
      <c r="H94" s="46">
        <f>IF($B94&lt;=$B$3,VLOOKUP($B94,Labour!$A$18:$BJ$604,H$2,FALSE),0)</f>
        <v>0</v>
      </c>
      <c r="I94" s="46">
        <f>IF($B94&lt;=$B$3,VLOOKUP($B94,Labour!$A$18:$BJ$604,I$2,FALSE),0)</f>
        <v>0</v>
      </c>
      <c r="J94" s="46">
        <f>IF($B94&lt;=$B$3,VLOOKUP($B94,Labour!$A$18:$BJ$604,J$2,FALSE),0)</f>
        <v>0</v>
      </c>
      <c r="K94" s="47">
        <f t="shared" si="1"/>
        <v>0</v>
      </c>
      <c r="L94" s="117" t="str">
        <f>IF(OR(K94&gt;1,E94&gt;0,),Labour!$AM$3,"")</f>
        <v/>
      </c>
      <c r="M94" s="144" t="str">
        <f>IF(OR(K94&gt;1,E94&gt;0),Labour!$AO$5,"")</f>
        <v/>
      </c>
      <c r="N94" s="46"/>
      <c r="O94" s="46"/>
      <c r="P94" s="46">
        <f>IF($B94&lt;=$B$3,VLOOKUP($B94,Labour!$A$18:$BJ$604,N$2,FALSE),0)</f>
        <v>0</v>
      </c>
    </row>
    <row r="95" spans="1:16" x14ac:dyDescent="0.3">
      <c r="A95" s="46">
        <f>IF($B95&lt;=$B$3,VLOOKUP($B95,Labour!$A$18:$BJ$604,A$2,FALSE),0)</f>
        <v>0</v>
      </c>
      <c r="B95" s="44">
        <v>92</v>
      </c>
      <c r="C95" s="45">
        <f>IF($B95&lt;=$B$3,VLOOKUP($B95,Labour!$A$18:$BJ$604,C$2,FALSE),0)</f>
        <v>0</v>
      </c>
      <c r="D95" s="46">
        <f>IF($B95&lt;=$B$3,VLOOKUP($B95,Labour!$A$18:$BJ$604,D$2,FALSE),0)</f>
        <v>0</v>
      </c>
      <c r="E95" s="46">
        <f>IF($B95&lt;=$B$3,VLOOKUP($B95,Labour!$A$18:$BJ$604,E$2,FALSE),0)</f>
        <v>0</v>
      </c>
      <c r="F95" s="46">
        <f>IF($B95&lt;=$B$3,VLOOKUP($B95,Labour!$A$18:$BJ$604,F$2,FALSE),0)</f>
        <v>0</v>
      </c>
      <c r="G95" s="46">
        <f>IF($B95&lt;=$B$3,VLOOKUP($B95,Labour!$A$18:$BJ$604,G$2,FALSE),0)</f>
        <v>0</v>
      </c>
      <c r="H95" s="46">
        <f>IF($B95&lt;=$B$3,VLOOKUP($B95,Labour!$A$18:$BJ$604,H$2,FALSE),0)</f>
        <v>0</v>
      </c>
      <c r="I95" s="46">
        <f>IF($B95&lt;=$B$3,VLOOKUP($B95,Labour!$A$18:$BJ$604,I$2,FALSE),0)</f>
        <v>0</v>
      </c>
      <c r="J95" s="46">
        <f>IF($B95&lt;=$B$3,VLOOKUP($B95,Labour!$A$18:$BJ$604,J$2,FALSE),0)</f>
        <v>0</v>
      </c>
      <c r="K95" s="47">
        <f t="shared" si="1"/>
        <v>0</v>
      </c>
      <c r="L95" s="117" t="str">
        <f>IF(OR(K95&gt;1,E95&gt;0,),Labour!$AM$3,"")</f>
        <v/>
      </c>
      <c r="M95" s="144" t="str">
        <f>IF(OR(K95&gt;1,E95&gt;0),Labour!$AO$5,"")</f>
        <v/>
      </c>
      <c r="N95" s="46"/>
      <c r="O95" s="46"/>
      <c r="P95" s="46">
        <f>IF($B95&lt;=$B$3,VLOOKUP($B95,Labour!$A$18:$BJ$604,N$2,FALSE),0)</f>
        <v>0</v>
      </c>
    </row>
    <row r="96" spans="1:16" x14ac:dyDescent="0.3">
      <c r="A96" s="46">
        <f>IF($B96&lt;=$B$3,VLOOKUP($B96,Labour!$A$18:$BJ$604,A$2,FALSE),0)</f>
        <v>0</v>
      </c>
      <c r="B96" s="44">
        <v>93</v>
      </c>
      <c r="C96" s="45">
        <f>IF($B96&lt;=$B$3,VLOOKUP($B96,Labour!$A$18:$BJ$604,C$2,FALSE),0)</f>
        <v>0</v>
      </c>
      <c r="D96" s="46">
        <f>IF($B96&lt;=$B$3,VLOOKUP($B96,Labour!$A$18:$BJ$604,D$2,FALSE),0)</f>
        <v>0</v>
      </c>
      <c r="E96" s="46">
        <f>IF($B96&lt;=$B$3,VLOOKUP($B96,Labour!$A$18:$BJ$604,E$2,FALSE),0)</f>
        <v>0</v>
      </c>
      <c r="F96" s="46">
        <f>IF($B96&lt;=$B$3,VLOOKUP($B96,Labour!$A$18:$BJ$604,F$2,FALSE),0)</f>
        <v>0</v>
      </c>
      <c r="G96" s="46">
        <f>IF($B96&lt;=$B$3,VLOOKUP($B96,Labour!$A$18:$BJ$604,G$2,FALSE),0)</f>
        <v>0</v>
      </c>
      <c r="H96" s="46">
        <f>IF($B96&lt;=$B$3,VLOOKUP($B96,Labour!$A$18:$BJ$604,H$2,FALSE),0)</f>
        <v>0</v>
      </c>
      <c r="I96" s="46">
        <f>IF($B96&lt;=$B$3,VLOOKUP($B96,Labour!$A$18:$BJ$604,I$2,FALSE),0)</f>
        <v>0</v>
      </c>
      <c r="J96" s="46">
        <f>IF($B96&lt;=$B$3,VLOOKUP($B96,Labour!$A$18:$BJ$604,J$2,FALSE),0)</f>
        <v>0</v>
      </c>
      <c r="K96" s="47">
        <f t="shared" si="1"/>
        <v>0</v>
      </c>
      <c r="L96" s="117" t="str">
        <f>IF(OR(K96&gt;1,E96&gt;0,),Labour!$AM$3,"")</f>
        <v/>
      </c>
      <c r="M96" s="144" t="str">
        <f>IF(OR(K96&gt;1,E96&gt;0),Labour!$AO$5,"")</f>
        <v/>
      </c>
      <c r="N96" s="46"/>
      <c r="O96" s="46"/>
      <c r="P96" s="46">
        <f>IF($B96&lt;=$B$3,VLOOKUP($B96,Labour!$A$18:$BJ$604,N$2,FALSE),0)</f>
        <v>0</v>
      </c>
    </row>
    <row r="97" spans="1:16" x14ac:dyDescent="0.3">
      <c r="A97" s="46">
        <f>IF($B97&lt;=$B$3,VLOOKUP($B97,Labour!$A$18:$BJ$604,A$2,FALSE),0)</f>
        <v>0</v>
      </c>
      <c r="B97" s="44">
        <v>94</v>
      </c>
      <c r="C97" s="45">
        <f>IF($B97&lt;=$B$3,VLOOKUP($B97,Labour!$A$18:$BJ$604,C$2,FALSE),0)</f>
        <v>0</v>
      </c>
      <c r="D97" s="46">
        <f>IF($B97&lt;=$B$3,VLOOKUP($B97,Labour!$A$18:$BJ$604,D$2,FALSE),0)</f>
        <v>0</v>
      </c>
      <c r="E97" s="46">
        <f>IF($B97&lt;=$B$3,VLOOKUP($B97,Labour!$A$18:$BJ$604,E$2,FALSE),0)</f>
        <v>0</v>
      </c>
      <c r="F97" s="46">
        <f>IF($B97&lt;=$B$3,VLOOKUP($B97,Labour!$A$18:$BJ$604,F$2,FALSE),0)</f>
        <v>0</v>
      </c>
      <c r="G97" s="46">
        <f>IF($B97&lt;=$B$3,VLOOKUP($B97,Labour!$A$18:$BJ$604,G$2,FALSE),0)</f>
        <v>0</v>
      </c>
      <c r="H97" s="46">
        <f>IF($B97&lt;=$B$3,VLOOKUP($B97,Labour!$A$18:$BJ$604,H$2,FALSE),0)</f>
        <v>0</v>
      </c>
      <c r="I97" s="46">
        <f>IF($B97&lt;=$B$3,VLOOKUP($B97,Labour!$A$18:$BJ$604,I$2,FALSE),0)</f>
        <v>0</v>
      </c>
      <c r="J97" s="46">
        <f>IF($B97&lt;=$B$3,VLOOKUP($B97,Labour!$A$18:$BJ$604,J$2,FALSE),0)</f>
        <v>0</v>
      </c>
      <c r="K97" s="47">
        <f t="shared" si="1"/>
        <v>0</v>
      </c>
      <c r="L97" s="117" t="str">
        <f>IF(OR(K97&gt;1,E97&gt;0,),Labour!$AM$3,"")</f>
        <v/>
      </c>
      <c r="M97" s="144" t="str">
        <f>IF(OR(K97&gt;1,E97&gt;0),Labour!$AO$5,"")</f>
        <v/>
      </c>
      <c r="N97" s="46"/>
      <c r="O97" s="46"/>
      <c r="P97" s="46">
        <f>IF($B97&lt;=$B$3,VLOOKUP($B97,Labour!$A$18:$BJ$604,N$2,FALSE),0)</f>
        <v>0</v>
      </c>
    </row>
    <row r="98" spans="1:16" x14ac:dyDescent="0.3">
      <c r="A98" s="46">
        <f>IF($B98&lt;=$B$3,VLOOKUP($B98,Labour!$A$18:$BJ$604,A$2,FALSE),0)</f>
        <v>0</v>
      </c>
      <c r="B98" s="44">
        <v>95</v>
      </c>
      <c r="C98" s="45">
        <f>IF($B98&lt;=$B$3,VLOOKUP($B98,Labour!$A$18:$BJ$604,C$2,FALSE),0)</f>
        <v>0</v>
      </c>
      <c r="D98" s="46">
        <f>IF($B98&lt;=$B$3,VLOOKUP($B98,Labour!$A$18:$BJ$604,D$2,FALSE),0)</f>
        <v>0</v>
      </c>
      <c r="E98" s="46">
        <f>IF($B98&lt;=$B$3,VLOOKUP($B98,Labour!$A$18:$BJ$604,E$2,FALSE),0)</f>
        <v>0</v>
      </c>
      <c r="F98" s="46">
        <f>IF($B98&lt;=$B$3,VLOOKUP($B98,Labour!$A$18:$BJ$604,F$2,FALSE),0)</f>
        <v>0</v>
      </c>
      <c r="G98" s="46">
        <f>IF($B98&lt;=$B$3,VLOOKUP($B98,Labour!$A$18:$BJ$604,G$2,FALSE),0)</f>
        <v>0</v>
      </c>
      <c r="H98" s="46">
        <f>IF($B98&lt;=$B$3,VLOOKUP($B98,Labour!$A$18:$BJ$604,H$2,FALSE),0)</f>
        <v>0</v>
      </c>
      <c r="I98" s="46">
        <f>IF($B98&lt;=$B$3,VLOOKUP($B98,Labour!$A$18:$BJ$604,I$2,FALSE),0)</f>
        <v>0</v>
      </c>
      <c r="J98" s="46">
        <f>IF($B98&lt;=$B$3,VLOOKUP($B98,Labour!$A$18:$BJ$604,J$2,FALSE),0)</f>
        <v>0</v>
      </c>
      <c r="K98" s="47">
        <f t="shared" si="1"/>
        <v>0</v>
      </c>
      <c r="L98" s="117" t="str">
        <f>IF(OR(K98&gt;1,E98&gt;0,),Labour!$AM$3,"")</f>
        <v/>
      </c>
      <c r="M98" s="144" t="str">
        <f>IF(OR(K98&gt;1,E98&gt;0),Labour!$AO$5,"")</f>
        <v/>
      </c>
      <c r="N98" s="46"/>
      <c r="O98" s="46"/>
      <c r="P98" s="46">
        <f>IF($B98&lt;=$B$3,VLOOKUP($B98,Labour!$A$18:$BJ$604,N$2,FALSE),0)</f>
        <v>0</v>
      </c>
    </row>
    <row r="99" spans="1:16" x14ac:dyDescent="0.3">
      <c r="A99" s="46">
        <f>IF($B99&lt;=$B$3,VLOOKUP($B99,Labour!$A$18:$BJ$604,A$2,FALSE),0)</f>
        <v>0</v>
      </c>
      <c r="B99" s="44">
        <v>96</v>
      </c>
      <c r="C99" s="45">
        <f>IF($B99&lt;=$B$3,VLOOKUP($B99,Labour!$A$18:$BJ$604,C$2,FALSE),0)</f>
        <v>0</v>
      </c>
      <c r="D99" s="46">
        <f>IF($B99&lt;=$B$3,VLOOKUP($B99,Labour!$A$18:$BJ$604,D$2,FALSE),0)</f>
        <v>0</v>
      </c>
      <c r="E99" s="46">
        <f>IF($B99&lt;=$B$3,VLOOKUP($B99,Labour!$A$18:$BJ$604,E$2,FALSE),0)</f>
        <v>0</v>
      </c>
      <c r="F99" s="46">
        <f>IF($B99&lt;=$B$3,VLOOKUP($B99,Labour!$A$18:$BJ$604,F$2,FALSE),0)</f>
        <v>0</v>
      </c>
      <c r="G99" s="46">
        <f>IF($B99&lt;=$B$3,VLOOKUP($B99,Labour!$A$18:$BJ$604,G$2,FALSE),0)</f>
        <v>0</v>
      </c>
      <c r="H99" s="46">
        <f>IF($B99&lt;=$B$3,VLOOKUP($B99,Labour!$A$18:$BJ$604,H$2,FALSE),0)</f>
        <v>0</v>
      </c>
      <c r="I99" s="46">
        <f>IF($B99&lt;=$B$3,VLOOKUP($B99,Labour!$A$18:$BJ$604,I$2,FALSE),0)</f>
        <v>0</v>
      </c>
      <c r="J99" s="46">
        <f>IF($B99&lt;=$B$3,VLOOKUP($B99,Labour!$A$18:$BJ$604,J$2,FALSE),0)</f>
        <v>0</v>
      </c>
      <c r="K99" s="47">
        <f t="shared" si="1"/>
        <v>0</v>
      </c>
      <c r="L99" s="117" t="str">
        <f>IF(OR(K99&gt;1,E99&gt;0,),Labour!$AM$3,"")</f>
        <v/>
      </c>
      <c r="M99" s="144" t="str">
        <f>IF(OR(K99&gt;1,E99&gt;0),Labour!$AO$5,"")</f>
        <v/>
      </c>
      <c r="N99" s="46"/>
      <c r="O99" s="46"/>
      <c r="P99" s="46">
        <f>IF($B99&lt;=$B$3,VLOOKUP($B99,Labour!$A$18:$BJ$604,N$2,FALSE),0)</f>
        <v>0</v>
      </c>
    </row>
    <row r="100" spans="1:16" x14ac:dyDescent="0.3">
      <c r="A100" s="46">
        <f>IF($B100&lt;=$B$3,VLOOKUP($B100,Labour!$A$18:$BJ$604,A$2,FALSE),0)</f>
        <v>0</v>
      </c>
      <c r="B100" s="44">
        <v>97</v>
      </c>
      <c r="C100" s="45">
        <f>IF($B100&lt;=$B$3,VLOOKUP($B100,Labour!$A$18:$BJ$604,C$2,FALSE),0)</f>
        <v>0</v>
      </c>
      <c r="D100" s="46">
        <f>IF($B100&lt;=$B$3,VLOOKUP($B100,Labour!$A$18:$BJ$604,D$2,FALSE),0)</f>
        <v>0</v>
      </c>
      <c r="E100" s="46">
        <f>IF($B100&lt;=$B$3,VLOOKUP($B100,Labour!$A$18:$BJ$604,E$2,FALSE),0)</f>
        <v>0</v>
      </c>
      <c r="F100" s="46">
        <f>IF($B100&lt;=$B$3,VLOOKUP($B100,Labour!$A$18:$BJ$604,F$2,FALSE),0)</f>
        <v>0</v>
      </c>
      <c r="G100" s="46">
        <f>IF($B100&lt;=$B$3,VLOOKUP($B100,Labour!$A$18:$BJ$604,G$2,FALSE),0)</f>
        <v>0</v>
      </c>
      <c r="H100" s="46">
        <f>IF($B100&lt;=$B$3,VLOOKUP($B100,Labour!$A$18:$BJ$604,H$2,FALSE),0)</f>
        <v>0</v>
      </c>
      <c r="I100" s="46">
        <f>IF($B100&lt;=$B$3,VLOOKUP($B100,Labour!$A$18:$BJ$604,I$2,FALSE),0)</f>
        <v>0</v>
      </c>
      <c r="J100" s="46">
        <f>IF($B100&lt;=$B$3,VLOOKUP($B100,Labour!$A$18:$BJ$604,J$2,FALSE),0)</f>
        <v>0</v>
      </c>
      <c r="K100" s="47">
        <f t="shared" si="1"/>
        <v>0</v>
      </c>
      <c r="L100" s="117" t="str">
        <f>IF(OR(K100&gt;1,E100&gt;0,),Labour!$AM$3,"")</f>
        <v/>
      </c>
      <c r="M100" s="144" t="str">
        <f>IF(OR(K100&gt;1,E100&gt;0),Labour!$AO$5,"")</f>
        <v/>
      </c>
      <c r="N100" s="46"/>
      <c r="O100" s="46"/>
      <c r="P100" s="46">
        <f>IF($B100&lt;=$B$3,VLOOKUP($B100,Labour!$A$18:$BJ$604,N$2,FALSE),0)</f>
        <v>0</v>
      </c>
    </row>
    <row r="101" spans="1:16" x14ac:dyDescent="0.3">
      <c r="A101" s="46">
        <f>IF($B101&lt;=$B$3,VLOOKUP($B101,Labour!$A$18:$BJ$604,A$2,FALSE),0)</f>
        <v>0</v>
      </c>
      <c r="B101" s="44">
        <v>98</v>
      </c>
      <c r="C101" s="45">
        <f>IF($B101&lt;=$B$3,VLOOKUP($B101,Labour!$A$18:$BJ$604,C$2,FALSE),0)</f>
        <v>0</v>
      </c>
      <c r="D101" s="46">
        <f>IF($B101&lt;=$B$3,VLOOKUP($B101,Labour!$A$18:$BJ$604,D$2,FALSE),0)</f>
        <v>0</v>
      </c>
      <c r="E101" s="46">
        <f>IF($B101&lt;=$B$3,VLOOKUP($B101,Labour!$A$18:$BJ$604,E$2,FALSE),0)</f>
        <v>0</v>
      </c>
      <c r="F101" s="46">
        <f>IF($B101&lt;=$B$3,VLOOKUP($B101,Labour!$A$18:$BJ$604,F$2,FALSE),0)</f>
        <v>0</v>
      </c>
      <c r="G101" s="46">
        <f>IF($B101&lt;=$B$3,VLOOKUP($B101,Labour!$A$18:$BJ$604,G$2,FALSE),0)</f>
        <v>0</v>
      </c>
      <c r="H101" s="46">
        <f>IF($B101&lt;=$B$3,VLOOKUP($B101,Labour!$A$18:$BJ$604,H$2,FALSE),0)</f>
        <v>0</v>
      </c>
      <c r="I101" s="46">
        <f>IF($B101&lt;=$B$3,VLOOKUP($B101,Labour!$A$18:$BJ$604,I$2,FALSE),0)</f>
        <v>0</v>
      </c>
      <c r="J101" s="46">
        <f>IF($B101&lt;=$B$3,VLOOKUP($B101,Labour!$A$18:$BJ$604,J$2,FALSE),0)</f>
        <v>0</v>
      </c>
      <c r="K101" s="47">
        <f t="shared" si="1"/>
        <v>0</v>
      </c>
      <c r="L101" s="117" t="str">
        <f>IF(OR(K101&gt;1,E101&gt;0,),Labour!$AM$3,"")</f>
        <v/>
      </c>
      <c r="M101" s="144" t="str">
        <f>IF(OR(K101&gt;1,E101&gt;0),Labour!$AO$5,"")</f>
        <v/>
      </c>
      <c r="N101" s="46"/>
      <c r="O101" s="46"/>
      <c r="P101" s="46">
        <f>IF($B101&lt;=$B$3,VLOOKUP($B101,Labour!$A$18:$BJ$604,N$2,FALSE),0)</f>
        <v>0</v>
      </c>
    </row>
    <row r="102" spans="1:16" x14ac:dyDescent="0.3">
      <c r="A102" s="46">
        <f>IF($B102&lt;=$B$3,VLOOKUP($B102,Labour!$A$18:$BJ$604,A$2,FALSE),0)</f>
        <v>0</v>
      </c>
      <c r="B102" s="44">
        <v>99</v>
      </c>
      <c r="C102" s="45">
        <f>IF($B102&lt;=$B$3,VLOOKUP($B102,Labour!$A$18:$BJ$604,C$2,FALSE),0)</f>
        <v>0</v>
      </c>
      <c r="D102" s="46">
        <f>IF($B102&lt;=$B$3,VLOOKUP($B102,Labour!$A$18:$BJ$604,D$2,FALSE),0)</f>
        <v>0</v>
      </c>
      <c r="E102" s="46">
        <f>IF($B102&lt;=$B$3,VLOOKUP($B102,Labour!$A$18:$BJ$604,E$2,FALSE),0)</f>
        <v>0</v>
      </c>
      <c r="F102" s="46">
        <f>IF($B102&lt;=$B$3,VLOOKUP($B102,Labour!$A$18:$BJ$604,F$2,FALSE),0)</f>
        <v>0</v>
      </c>
      <c r="G102" s="46">
        <f>IF($B102&lt;=$B$3,VLOOKUP($B102,Labour!$A$18:$BJ$604,G$2,FALSE),0)</f>
        <v>0</v>
      </c>
      <c r="H102" s="46">
        <f>IF($B102&lt;=$B$3,VLOOKUP($B102,Labour!$A$18:$BJ$604,H$2,FALSE),0)</f>
        <v>0</v>
      </c>
      <c r="I102" s="46">
        <f>IF($B102&lt;=$B$3,VLOOKUP($B102,Labour!$A$18:$BJ$604,I$2,FALSE),0)</f>
        <v>0</v>
      </c>
      <c r="J102" s="46">
        <f>IF($B102&lt;=$B$3,VLOOKUP($B102,Labour!$A$18:$BJ$604,J$2,FALSE),0)</f>
        <v>0</v>
      </c>
      <c r="K102" s="47">
        <f t="shared" si="1"/>
        <v>0</v>
      </c>
      <c r="L102" s="117" t="str">
        <f>IF(OR(K102&gt;1,E102&gt;0,),Labour!$AM$3,"")</f>
        <v/>
      </c>
      <c r="M102" s="144" t="str">
        <f>IF(OR(K102&gt;1,E102&gt;0),Labour!$AO$5,"")</f>
        <v/>
      </c>
      <c r="N102" s="46"/>
      <c r="O102" s="46"/>
      <c r="P102" s="46">
        <f>IF($B102&lt;=$B$3,VLOOKUP($B102,Labour!$A$18:$BJ$604,N$2,FALSE),0)</f>
        <v>0</v>
      </c>
    </row>
    <row r="103" spans="1:16" x14ac:dyDescent="0.3">
      <c r="A103" s="46">
        <f>IF($B103&lt;=$B$3,VLOOKUP($B103,Labour!$A$18:$BJ$604,A$2,FALSE),0)</f>
        <v>0</v>
      </c>
      <c r="B103" s="44">
        <v>100</v>
      </c>
      <c r="C103" s="45">
        <f>IF($B103&lt;=$B$3,VLOOKUP($B103,Labour!$A$18:$BJ$604,C$2,FALSE),0)</f>
        <v>0</v>
      </c>
      <c r="D103" s="46">
        <f>IF($B103&lt;=$B$3,VLOOKUP($B103,Labour!$A$18:$BJ$604,D$2,FALSE),0)</f>
        <v>0</v>
      </c>
      <c r="E103" s="46">
        <f>IF($B103&lt;=$B$3,VLOOKUP($B103,Labour!$A$18:$BJ$604,E$2,FALSE),0)</f>
        <v>0</v>
      </c>
      <c r="F103" s="46">
        <f>IF($B103&lt;=$B$3,VLOOKUP($B103,Labour!$A$18:$BJ$604,F$2,FALSE),0)</f>
        <v>0</v>
      </c>
      <c r="G103" s="46">
        <f>IF($B103&lt;=$B$3,VLOOKUP($B103,Labour!$A$18:$BJ$604,G$2,FALSE),0)</f>
        <v>0</v>
      </c>
      <c r="H103" s="46">
        <f>IF($B103&lt;=$B$3,VLOOKUP($B103,Labour!$A$18:$BJ$604,H$2,FALSE),0)</f>
        <v>0</v>
      </c>
      <c r="I103" s="46">
        <f>IF($B103&lt;=$B$3,VLOOKUP($B103,Labour!$A$18:$BJ$604,I$2,FALSE),0)</f>
        <v>0</v>
      </c>
      <c r="J103" s="46">
        <f>IF($B103&lt;=$B$3,VLOOKUP($B103,Labour!$A$18:$BJ$604,J$2,FALSE),0)</f>
        <v>0</v>
      </c>
      <c r="K103" s="47">
        <f t="shared" si="1"/>
        <v>0</v>
      </c>
      <c r="L103" s="117" t="str">
        <f>IF(OR(K103&gt;1,E103&gt;0,),Labour!$AM$3,"")</f>
        <v/>
      </c>
      <c r="M103" s="144" t="str">
        <f>IF(OR(K103&gt;1,E103&gt;0),Labour!$AO$5,"")</f>
        <v/>
      </c>
      <c r="N103" s="46"/>
      <c r="O103" s="46"/>
      <c r="P103" s="46">
        <f>IF($B103&lt;=$B$3,VLOOKUP($B103,Labour!$A$18:$BJ$604,N$2,FALSE),0)</f>
        <v>0</v>
      </c>
    </row>
    <row r="104" spans="1:16" x14ac:dyDescent="0.3">
      <c r="A104" s="46">
        <f>IF($B104&lt;=$B$3,VLOOKUP($B104,Labour!$A$18:$BJ$604,A$2,FALSE),0)</f>
        <v>0</v>
      </c>
      <c r="B104" s="44">
        <v>101</v>
      </c>
      <c r="C104" s="45">
        <f>IF($B104&lt;=$B$3,VLOOKUP($B104,Labour!$A$18:$BJ$604,C$2,FALSE),0)</f>
        <v>0</v>
      </c>
      <c r="D104" s="46">
        <f>IF($B104&lt;=$B$3,VLOOKUP($B104,Labour!$A$18:$BJ$604,D$2,FALSE),0)</f>
        <v>0</v>
      </c>
      <c r="E104" s="46">
        <f>IF($B104&lt;=$B$3,VLOOKUP($B104,Labour!$A$18:$BJ$604,E$2,FALSE),0)</f>
        <v>0</v>
      </c>
      <c r="F104" s="46">
        <f>IF($B104&lt;=$B$3,VLOOKUP($B104,Labour!$A$18:$BJ$604,F$2,FALSE),0)</f>
        <v>0</v>
      </c>
      <c r="G104" s="46">
        <f>IF($B104&lt;=$B$3,VLOOKUP($B104,Labour!$A$18:$BJ$604,G$2,FALSE),0)</f>
        <v>0</v>
      </c>
      <c r="H104" s="46">
        <f>IF($B104&lt;=$B$3,VLOOKUP($B104,Labour!$A$18:$BJ$604,H$2,FALSE),0)</f>
        <v>0</v>
      </c>
      <c r="I104" s="46">
        <f>IF($B104&lt;=$B$3,VLOOKUP($B104,Labour!$A$18:$BJ$604,I$2,FALSE),0)</f>
        <v>0</v>
      </c>
      <c r="J104" s="46">
        <f>IF($B104&lt;=$B$3,VLOOKUP($B104,Labour!$A$18:$BJ$604,J$2,FALSE),0)</f>
        <v>0</v>
      </c>
      <c r="K104" s="47">
        <f t="shared" si="1"/>
        <v>0</v>
      </c>
      <c r="L104" s="117" t="str">
        <f>IF(OR(K104&gt;1,E104&gt;0,),Labour!$AM$3,"")</f>
        <v/>
      </c>
      <c r="M104" s="144" t="str">
        <f>IF(OR(K104&gt;1,E104&gt;0),Labour!$AO$5,"")</f>
        <v/>
      </c>
      <c r="N104" s="46"/>
      <c r="O104" s="46"/>
      <c r="P104" s="46">
        <f>IF($B104&lt;=$B$3,VLOOKUP($B104,Labour!$A$18:$BJ$604,N$2,FALSE),0)</f>
        <v>0</v>
      </c>
    </row>
    <row r="105" spans="1:16" x14ac:dyDescent="0.3">
      <c r="A105" s="46">
        <f>IF($B105&lt;=$B$3,VLOOKUP($B105,Labour!$A$18:$BJ$604,A$2,FALSE),0)</f>
        <v>0</v>
      </c>
      <c r="B105" s="44">
        <v>102</v>
      </c>
      <c r="C105" s="45">
        <f>IF($B105&lt;=$B$3,VLOOKUP($B105,Labour!$A$18:$BJ$604,C$2,FALSE),0)</f>
        <v>0</v>
      </c>
      <c r="D105" s="46">
        <f>IF($B105&lt;=$B$3,VLOOKUP($B105,Labour!$A$18:$BJ$604,D$2,FALSE),0)</f>
        <v>0</v>
      </c>
      <c r="E105" s="46">
        <f>IF($B105&lt;=$B$3,VLOOKUP($B105,Labour!$A$18:$BJ$604,E$2,FALSE),0)</f>
        <v>0</v>
      </c>
      <c r="F105" s="46">
        <f>IF($B105&lt;=$B$3,VLOOKUP($B105,Labour!$A$18:$BJ$604,F$2,FALSE),0)</f>
        <v>0</v>
      </c>
      <c r="G105" s="46">
        <f>IF($B105&lt;=$B$3,VLOOKUP($B105,Labour!$A$18:$BJ$604,G$2,FALSE),0)</f>
        <v>0</v>
      </c>
      <c r="H105" s="46">
        <f>IF($B105&lt;=$B$3,VLOOKUP($B105,Labour!$A$18:$BJ$604,H$2,FALSE),0)</f>
        <v>0</v>
      </c>
      <c r="I105" s="46">
        <f>IF($B105&lt;=$B$3,VLOOKUP($B105,Labour!$A$18:$BJ$604,I$2,FALSE),0)</f>
        <v>0</v>
      </c>
      <c r="J105" s="46">
        <f>IF($B105&lt;=$B$3,VLOOKUP($B105,Labour!$A$18:$BJ$604,J$2,FALSE),0)</f>
        <v>0</v>
      </c>
      <c r="K105" s="47">
        <f t="shared" si="1"/>
        <v>0</v>
      </c>
      <c r="L105" s="117" t="str">
        <f>IF(OR(K105&gt;1,E105&gt;0,),Labour!$AM$3,"")</f>
        <v/>
      </c>
      <c r="M105" s="144" t="str">
        <f>IF(OR(K105&gt;1,E105&gt;0),Labour!$AO$5,"")</f>
        <v/>
      </c>
      <c r="N105" s="46"/>
      <c r="O105" s="46"/>
      <c r="P105" s="46">
        <f>IF($B105&lt;=$B$3,VLOOKUP($B105,Labour!$A$18:$BJ$604,N$2,FALSE),0)</f>
        <v>0</v>
      </c>
    </row>
    <row r="106" spans="1:16" x14ac:dyDescent="0.3">
      <c r="A106" s="46">
        <f>IF($B106&lt;=$B$3,VLOOKUP($B106,Labour!$A$18:$BJ$604,A$2,FALSE),0)</f>
        <v>0</v>
      </c>
      <c r="B106" s="44">
        <v>103</v>
      </c>
      <c r="C106" s="45">
        <f>IF($B106&lt;=$B$3,VLOOKUP($B106,Labour!$A$18:$BJ$604,C$2,FALSE),0)</f>
        <v>0</v>
      </c>
      <c r="D106" s="46">
        <f>IF($B106&lt;=$B$3,VLOOKUP($B106,Labour!$A$18:$BJ$604,D$2,FALSE),0)</f>
        <v>0</v>
      </c>
      <c r="E106" s="46">
        <f>IF($B106&lt;=$B$3,VLOOKUP($B106,Labour!$A$18:$BJ$604,E$2,FALSE),0)</f>
        <v>0</v>
      </c>
      <c r="F106" s="46">
        <f>IF($B106&lt;=$B$3,VLOOKUP($B106,Labour!$A$18:$BJ$604,F$2,FALSE),0)</f>
        <v>0</v>
      </c>
      <c r="G106" s="46">
        <f>IF($B106&lt;=$B$3,VLOOKUP($B106,Labour!$A$18:$BJ$604,G$2,FALSE),0)</f>
        <v>0</v>
      </c>
      <c r="H106" s="46">
        <f>IF($B106&lt;=$B$3,VLOOKUP($B106,Labour!$A$18:$BJ$604,H$2,FALSE),0)</f>
        <v>0</v>
      </c>
      <c r="I106" s="46">
        <f>IF($B106&lt;=$B$3,VLOOKUP($B106,Labour!$A$18:$BJ$604,I$2,FALSE),0)</f>
        <v>0</v>
      </c>
      <c r="J106" s="46">
        <f>IF($B106&lt;=$B$3,VLOOKUP($B106,Labour!$A$18:$BJ$604,J$2,FALSE),0)</f>
        <v>0</v>
      </c>
      <c r="K106" s="47">
        <f t="shared" si="1"/>
        <v>0</v>
      </c>
      <c r="L106" s="117" t="str">
        <f>IF(OR(K106&gt;1,E106&gt;0,),Labour!$AM$3,"")</f>
        <v/>
      </c>
      <c r="M106" s="144" t="str">
        <f>IF(OR(K106&gt;1,E106&gt;0),Labour!$AO$5,"")</f>
        <v/>
      </c>
      <c r="N106" s="46"/>
      <c r="O106" s="46"/>
      <c r="P106" s="46">
        <f>IF($B106&lt;=$B$3,VLOOKUP($B106,Labour!$A$18:$BJ$604,N$2,FALSE),0)</f>
        <v>0</v>
      </c>
    </row>
    <row r="107" spans="1:16" x14ac:dyDescent="0.3">
      <c r="A107" s="46">
        <f>IF($B107&lt;=$B$3,VLOOKUP($B107,Labour!$A$18:$BJ$604,A$2,FALSE),0)</f>
        <v>0</v>
      </c>
      <c r="B107" s="44">
        <v>104</v>
      </c>
      <c r="C107" s="45">
        <f>IF($B107&lt;=$B$3,VLOOKUP($B107,Labour!$A$18:$BJ$604,C$2,FALSE),0)</f>
        <v>0</v>
      </c>
      <c r="D107" s="46">
        <f>IF($B107&lt;=$B$3,VLOOKUP($B107,Labour!$A$18:$BJ$604,D$2,FALSE),0)</f>
        <v>0</v>
      </c>
      <c r="E107" s="46">
        <f>IF($B107&lt;=$B$3,VLOOKUP($B107,Labour!$A$18:$BJ$604,E$2,FALSE),0)</f>
        <v>0</v>
      </c>
      <c r="F107" s="46">
        <f>IF($B107&lt;=$B$3,VLOOKUP($B107,Labour!$A$18:$BJ$604,F$2,FALSE),0)</f>
        <v>0</v>
      </c>
      <c r="G107" s="46">
        <f>IF($B107&lt;=$B$3,VLOOKUP($B107,Labour!$A$18:$BJ$604,G$2,FALSE),0)</f>
        <v>0</v>
      </c>
      <c r="H107" s="46">
        <f>IF($B107&lt;=$B$3,VLOOKUP($B107,Labour!$A$18:$BJ$604,H$2,FALSE),0)</f>
        <v>0</v>
      </c>
      <c r="I107" s="46">
        <f>IF($B107&lt;=$B$3,VLOOKUP($B107,Labour!$A$18:$BJ$604,I$2,FALSE),0)</f>
        <v>0</v>
      </c>
      <c r="J107" s="46">
        <f>IF($B107&lt;=$B$3,VLOOKUP($B107,Labour!$A$18:$BJ$604,J$2,FALSE),0)</f>
        <v>0</v>
      </c>
      <c r="K107" s="47">
        <f t="shared" si="1"/>
        <v>0</v>
      </c>
      <c r="L107" s="117" t="str">
        <f>IF(OR(K107&gt;1,E107&gt;0,),Labour!$AM$3,"")</f>
        <v/>
      </c>
      <c r="M107" s="144" t="str">
        <f>IF(OR(K107&gt;1,E107&gt;0),Labour!$AO$5,"")</f>
        <v/>
      </c>
      <c r="N107" s="46"/>
      <c r="O107" s="46"/>
      <c r="P107" s="46">
        <f>IF($B107&lt;=$B$3,VLOOKUP($B107,Labour!$A$18:$BJ$604,N$2,FALSE),0)</f>
        <v>0</v>
      </c>
    </row>
    <row r="108" spans="1:16" x14ac:dyDescent="0.3">
      <c r="A108" s="46">
        <f>IF($B108&lt;=$B$3,VLOOKUP($B108,Labour!$A$18:$BJ$604,A$2,FALSE),0)</f>
        <v>0</v>
      </c>
      <c r="B108" s="44">
        <v>105</v>
      </c>
      <c r="C108" s="45">
        <f>IF($B108&lt;=$B$3,VLOOKUP($B108,Labour!$A$18:$BJ$604,C$2,FALSE),0)</f>
        <v>0</v>
      </c>
      <c r="D108" s="46">
        <f>IF($B108&lt;=$B$3,VLOOKUP($B108,Labour!$A$18:$BJ$604,D$2,FALSE),0)</f>
        <v>0</v>
      </c>
      <c r="E108" s="46">
        <f>IF($B108&lt;=$B$3,VLOOKUP($B108,Labour!$A$18:$BJ$604,E$2,FALSE),0)</f>
        <v>0</v>
      </c>
      <c r="F108" s="46">
        <f>IF($B108&lt;=$B$3,VLOOKUP($B108,Labour!$A$18:$BJ$604,F$2,FALSE),0)</f>
        <v>0</v>
      </c>
      <c r="G108" s="46">
        <f>IF($B108&lt;=$B$3,VLOOKUP($B108,Labour!$A$18:$BJ$604,G$2,FALSE),0)</f>
        <v>0</v>
      </c>
      <c r="H108" s="46">
        <f>IF($B108&lt;=$B$3,VLOOKUP($B108,Labour!$A$18:$BJ$604,H$2,FALSE),0)</f>
        <v>0</v>
      </c>
      <c r="I108" s="46">
        <f>IF($B108&lt;=$B$3,VLOOKUP($B108,Labour!$A$18:$BJ$604,I$2,FALSE),0)</f>
        <v>0</v>
      </c>
      <c r="J108" s="46">
        <f>IF($B108&lt;=$B$3,VLOOKUP($B108,Labour!$A$18:$BJ$604,J$2,FALSE),0)</f>
        <v>0</v>
      </c>
      <c r="K108" s="47">
        <f t="shared" si="1"/>
        <v>0</v>
      </c>
      <c r="L108" s="117" t="str">
        <f>IF(OR(K108&gt;1,E108&gt;0,),Labour!$AM$3,"")</f>
        <v/>
      </c>
      <c r="M108" s="144" t="str">
        <f>IF(OR(K108&gt;1,E108&gt;0),Labour!$AO$5,"")</f>
        <v/>
      </c>
      <c r="N108" s="46"/>
      <c r="O108" s="46"/>
      <c r="P108" s="46">
        <f>IF($B108&lt;=$B$3,VLOOKUP($B108,Labour!$A$18:$BJ$604,N$2,FALSE),0)</f>
        <v>0</v>
      </c>
    </row>
    <row r="109" spans="1:16" x14ac:dyDescent="0.3">
      <c r="A109" s="46">
        <f>IF($B109&lt;=$B$3,VLOOKUP($B109,Labour!$A$18:$BJ$604,A$2,FALSE),0)</f>
        <v>0</v>
      </c>
      <c r="B109" s="44">
        <v>106</v>
      </c>
      <c r="C109" s="45">
        <f>IF($B109&lt;=$B$3,VLOOKUP($B109,Labour!$A$18:$BJ$604,C$2,FALSE),0)</f>
        <v>0</v>
      </c>
      <c r="D109" s="46">
        <f>IF($B109&lt;=$B$3,VLOOKUP($B109,Labour!$A$18:$BJ$604,D$2,FALSE),0)</f>
        <v>0</v>
      </c>
      <c r="E109" s="46">
        <f>IF($B109&lt;=$B$3,VLOOKUP($B109,Labour!$A$18:$BJ$604,E$2,FALSE),0)</f>
        <v>0</v>
      </c>
      <c r="F109" s="46">
        <f>IF($B109&lt;=$B$3,VLOOKUP($B109,Labour!$A$18:$BJ$604,F$2,FALSE),0)</f>
        <v>0</v>
      </c>
      <c r="G109" s="46">
        <f>IF($B109&lt;=$B$3,VLOOKUP($B109,Labour!$A$18:$BJ$604,G$2,FALSE),0)</f>
        <v>0</v>
      </c>
      <c r="H109" s="46">
        <f>IF($B109&lt;=$B$3,VLOOKUP($B109,Labour!$A$18:$BJ$604,H$2,FALSE),0)</f>
        <v>0</v>
      </c>
      <c r="I109" s="46">
        <f>IF($B109&lt;=$B$3,VLOOKUP($B109,Labour!$A$18:$BJ$604,I$2,FALSE),0)</f>
        <v>0</v>
      </c>
      <c r="J109" s="46">
        <f>IF($B109&lt;=$B$3,VLOOKUP($B109,Labour!$A$18:$BJ$604,J$2,FALSE),0)</f>
        <v>0</v>
      </c>
      <c r="K109" s="47">
        <f t="shared" si="1"/>
        <v>0</v>
      </c>
      <c r="L109" s="117" t="str">
        <f>IF(OR(K109&gt;1,E109&gt;0,),Labour!$AM$3,"")</f>
        <v/>
      </c>
      <c r="M109" s="144" t="str">
        <f>IF(OR(K109&gt;1,E109&gt;0),Labour!$AO$5,"")</f>
        <v/>
      </c>
      <c r="N109" s="46"/>
      <c r="O109" s="46"/>
      <c r="P109" s="46">
        <f>IF($B109&lt;=$B$3,VLOOKUP($B109,Labour!$A$18:$BJ$604,N$2,FALSE),0)</f>
        <v>0</v>
      </c>
    </row>
    <row r="110" spans="1:16" x14ac:dyDescent="0.3">
      <c r="A110" s="46">
        <f>IF($B110&lt;=$B$3,VLOOKUP($B110,Labour!$A$18:$BJ$604,A$2,FALSE),0)</f>
        <v>0</v>
      </c>
      <c r="B110" s="44">
        <v>107</v>
      </c>
      <c r="C110" s="45">
        <f>IF($B110&lt;=$B$3,VLOOKUP($B110,Labour!$A$18:$BJ$604,C$2,FALSE),0)</f>
        <v>0</v>
      </c>
      <c r="D110" s="46">
        <f>IF($B110&lt;=$B$3,VLOOKUP($B110,Labour!$A$18:$BJ$604,D$2,FALSE),0)</f>
        <v>0</v>
      </c>
      <c r="E110" s="46">
        <f>IF($B110&lt;=$B$3,VLOOKUP($B110,Labour!$A$18:$BJ$604,E$2,FALSE),0)</f>
        <v>0</v>
      </c>
      <c r="F110" s="46">
        <f>IF($B110&lt;=$B$3,VLOOKUP($B110,Labour!$A$18:$BJ$604,F$2,FALSE),0)</f>
        <v>0</v>
      </c>
      <c r="G110" s="46">
        <f>IF($B110&lt;=$B$3,VLOOKUP($B110,Labour!$A$18:$BJ$604,G$2,FALSE),0)</f>
        <v>0</v>
      </c>
      <c r="H110" s="46">
        <f>IF($B110&lt;=$B$3,VLOOKUP($B110,Labour!$A$18:$BJ$604,H$2,FALSE),0)</f>
        <v>0</v>
      </c>
      <c r="I110" s="46">
        <f>IF($B110&lt;=$B$3,VLOOKUP($B110,Labour!$A$18:$BJ$604,I$2,FALSE),0)</f>
        <v>0</v>
      </c>
      <c r="J110" s="46">
        <f>IF($B110&lt;=$B$3,VLOOKUP($B110,Labour!$A$18:$BJ$604,J$2,FALSE),0)</f>
        <v>0</v>
      </c>
      <c r="K110" s="47">
        <f t="shared" si="1"/>
        <v>0</v>
      </c>
      <c r="L110" s="117" t="str">
        <f>IF(OR(K110&gt;1,E110&gt;0,),Labour!$AM$3,"")</f>
        <v/>
      </c>
      <c r="M110" s="144" t="str">
        <f>IF(OR(K110&gt;1,E110&gt;0),Labour!$AO$5,"")</f>
        <v/>
      </c>
      <c r="N110" s="46"/>
      <c r="O110" s="46"/>
      <c r="P110" s="46">
        <f>IF($B110&lt;=$B$3,VLOOKUP($B110,Labour!$A$18:$BJ$604,N$2,FALSE),0)</f>
        <v>0</v>
      </c>
    </row>
    <row r="111" spans="1:16" x14ac:dyDescent="0.3">
      <c r="A111" s="46">
        <f>IF($B111&lt;=$B$3,VLOOKUP($B111,Labour!$A$18:$BJ$604,A$2,FALSE),0)</f>
        <v>0</v>
      </c>
      <c r="B111" s="44">
        <v>108</v>
      </c>
      <c r="C111" s="45">
        <f>IF($B111&lt;=$B$3,VLOOKUP($B111,Labour!$A$18:$BJ$604,C$2,FALSE),0)</f>
        <v>0</v>
      </c>
      <c r="D111" s="46">
        <f>IF($B111&lt;=$B$3,VLOOKUP($B111,Labour!$A$18:$BJ$604,D$2,FALSE),0)</f>
        <v>0</v>
      </c>
      <c r="E111" s="46">
        <f>IF($B111&lt;=$B$3,VLOOKUP($B111,Labour!$A$18:$BJ$604,E$2,FALSE),0)</f>
        <v>0</v>
      </c>
      <c r="F111" s="46">
        <f>IF($B111&lt;=$B$3,VLOOKUP($B111,Labour!$A$18:$BJ$604,F$2,FALSE),0)</f>
        <v>0</v>
      </c>
      <c r="G111" s="46">
        <f>IF($B111&lt;=$B$3,VLOOKUP($B111,Labour!$A$18:$BJ$604,G$2,FALSE),0)</f>
        <v>0</v>
      </c>
      <c r="H111" s="46">
        <f>IF($B111&lt;=$B$3,VLOOKUP($B111,Labour!$A$18:$BJ$604,H$2,FALSE),0)</f>
        <v>0</v>
      </c>
      <c r="I111" s="46">
        <f>IF($B111&lt;=$B$3,VLOOKUP($B111,Labour!$A$18:$BJ$604,I$2,FALSE),0)</f>
        <v>0</v>
      </c>
      <c r="J111" s="46">
        <f>IF($B111&lt;=$B$3,VLOOKUP($B111,Labour!$A$18:$BJ$604,J$2,FALSE),0)</f>
        <v>0</v>
      </c>
      <c r="K111" s="47">
        <f t="shared" si="1"/>
        <v>0</v>
      </c>
      <c r="L111" s="117" t="str">
        <f>IF(OR(K111&gt;1,E111&gt;0,),Labour!$AM$3,"")</f>
        <v/>
      </c>
      <c r="M111" s="144" t="str">
        <f>IF(OR(K111&gt;1,E111&gt;0),Labour!$AO$5,"")</f>
        <v/>
      </c>
      <c r="N111" s="46"/>
      <c r="O111" s="46"/>
      <c r="P111" s="46">
        <f>IF($B111&lt;=$B$3,VLOOKUP($B111,Labour!$A$18:$BJ$604,N$2,FALSE),0)</f>
        <v>0</v>
      </c>
    </row>
    <row r="112" spans="1:16" x14ac:dyDescent="0.3">
      <c r="A112" s="46">
        <f>IF($B112&lt;=$B$3,VLOOKUP($B112,Labour!$A$18:$BJ$604,A$2,FALSE),0)</f>
        <v>0</v>
      </c>
      <c r="B112" s="44">
        <v>109</v>
      </c>
      <c r="C112" s="45">
        <f>IF($B112&lt;=$B$3,VLOOKUP($B112,Labour!$A$18:$BJ$604,C$2,FALSE),0)</f>
        <v>0</v>
      </c>
      <c r="D112" s="46">
        <f>IF($B112&lt;=$B$3,VLOOKUP($B112,Labour!$A$18:$BJ$604,D$2,FALSE),0)</f>
        <v>0</v>
      </c>
      <c r="E112" s="46">
        <f>IF($B112&lt;=$B$3,VLOOKUP($B112,Labour!$A$18:$BJ$604,E$2,FALSE),0)</f>
        <v>0</v>
      </c>
      <c r="F112" s="46">
        <f>IF($B112&lt;=$B$3,VLOOKUP($B112,Labour!$A$18:$BJ$604,F$2,FALSE),0)</f>
        <v>0</v>
      </c>
      <c r="G112" s="46">
        <f>IF($B112&lt;=$B$3,VLOOKUP($B112,Labour!$A$18:$BJ$604,G$2,FALSE),0)</f>
        <v>0</v>
      </c>
      <c r="H112" s="46">
        <f>IF($B112&lt;=$B$3,VLOOKUP($B112,Labour!$A$18:$BJ$604,H$2,FALSE),0)</f>
        <v>0</v>
      </c>
      <c r="I112" s="46">
        <f>IF($B112&lt;=$B$3,VLOOKUP($B112,Labour!$A$18:$BJ$604,I$2,FALSE),0)</f>
        <v>0</v>
      </c>
      <c r="J112" s="46">
        <f>IF($B112&lt;=$B$3,VLOOKUP($B112,Labour!$A$18:$BJ$604,J$2,FALSE),0)</f>
        <v>0</v>
      </c>
      <c r="K112" s="47">
        <f t="shared" si="1"/>
        <v>0</v>
      </c>
      <c r="L112" s="117" t="str">
        <f>IF(OR(K112&gt;1,E112&gt;0,),Labour!$AM$3,"")</f>
        <v/>
      </c>
      <c r="M112" s="144" t="str">
        <f>IF(OR(K112&gt;1,E112&gt;0),Labour!$AO$5,"")</f>
        <v/>
      </c>
      <c r="N112" s="46"/>
      <c r="O112" s="46"/>
      <c r="P112" s="46">
        <f>IF($B112&lt;=$B$3,VLOOKUP($B112,Labour!$A$18:$BJ$604,N$2,FALSE),0)</f>
        <v>0</v>
      </c>
    </row>
    <row r="113" spans="1:16" x14ac:dyDescent="0.3">
      <c r="A113" s="46">
        <f>IF($B113&lt;=$B$3,VLOOKUP($B113,Labour!$A$18:$BJ$604,A$2,FALSE),0)</f>
        <v>0</v>
      </c>
      <c r="B113" s="44">
        <v>110</v>
      </c>
      <c r="C113" s="45">
        <f>IF($B113&lt;=$B$3,VLOOKUP($B113,Labour!$A$18:$BJ$604,C$2,FALSE),0)</f>
        <v>0</v>
      </c>
      <c r="D113" s="46">
        <f>IF($B113&lt;=$B$3,VLOOKUP($B113,Labour!$A$18:$BJ$604,D$2,FALSE),0)</f>
        <v>0</v>
      </c>
      <c r="E113" s="46">
        <f>IF($B113&lt;=$B$3,VLOOKUP($B113,Labour!$A$18:$BJ$604,E$2,FALSE),0)</f>
        <v>0</v>
      </c>
      <c r="F113" s="46">
        <f>IF($B113&lt;=$B$3,VLOOKUP($B113,Labour!$A$18:$BJ$604,F$2,FALSE),0)</f>
        <v>0</v>
      </c>
      <c r="G113" s="46">
        <f>IF($B113&lt;=$B$3,VLOOKUP($B113,Labour!$A$18:$BJ$604,G$2,FALSE),0)</f>
        <v>0</v>
      </c>
      <c r="H113" s="46">
        <f>IF($B113&lt;=$B$3,VLOOKUP($B113,Labour!$A$18:$BJ$604,H$2,FALSE),0)</f>
        <v>0</v>
      </c>
      <c r="I113" s="46">
        <f>IF($B113&lt;=$B$3,VLOOKUP($B113,Labour!$A$18:$BJ$604,I$2,FALSE),0)</f>
        <v>0</v>
      </c>
      <c r="J113" s="46">
        <f>IF($B113&lt;=$B$3,VLOOKUP($B113,Labour!$A$18:$BJ$604,J$2,FALSE),0)</f>
        <v>0</v>
      </c>
      <c r="K113" s="47">
        <f t="shared" si="1"/>
        <v>0</v>
      </c>
      <c r="L113" s="117" t="str">
        <f>IF(OR(K113&gt;1,E113&gt;0,),Labour!$AM$3,"")</f>
        <v/>
      </c>
      <c r="M113" s="144" t="str">
        <f>IF(OR(K113&gt;1,E113&gt;0),Labour!$AO$5,"")</f>
        <v/>
      </c>
      <c r="N113" s="46"/>
      <c r="O113" s="46"/>
      <c r="P113" s="46">
        <f>IF($B113&lt;=$B$3,VLOOKUP($B113,Labour!$A$18:$BJ$604,N$2,FALSE),0)</f>
        <v>0</v>
      </c>
    </row>
    <row r="114" spans="1:16" x14ac:dyDescent="0.3">
      <c r="A114" s="46">
        <f>IF($B114&lt;=$B$3,VLOOKUP($B114,Labour!$A$18:$BJ$604,A$2,FALSE),0)</f>
        <v>0</v>
      </c>
      <c r="B114" s="44">
        <v>111</v>
      </c>
      <c r="C114" s="45">
        <f>IF($B114&lt;=$B$3,VLOOKUP($B114,Labour!$A$18:$BJ$604,C$2,FALSE),0)</f>
        <v>0</v>
      </c>
      <c r="D114" s="46">
        <f>IF($B114&lt;=$B$3,VLOOKUP($B114,Labour!$A$18:$BJ$604,D$2,FALSE),0)</f>
        <v>0</v>
      </c>
      <c r="E114" s="46">
        <f>IF($B114&lt;=$B$3,VLOOKUP($B114,Labour!$A$18:$BJ$604,E$2,FALSE),0)</f>
        <v>0</v>
      </c>
      <c r="F114" s="46">
        <f>IF($B114&lt;=$B$3,VLOOKUP($B114,Labour!$A$18:$BJ$604,F$2,FALSE),0)</f>
        <v>0</v>
      </c>
      <c r="G114" s="46">
        <f>IF($B114&lt;=$B$3,VLOOKUP($B114,Labour!$A$18:$BJ$604,G$2,FALSE),0)</f>
        <v>0</v>
      </c>
      <c r="H114" s="46">
        <f>IF($B114&lt;=$B$3,VLOOKUP($B114,Labour!$A$18:$BJ$604,H$2,FALSE),0)</f>
        <v>0</v>
      </c>
      <c r="I114" s="46">
        <f>IF($B114&lt;=$B$3,VLOOKUP($B114,Labour!$A$18:$BJ$604,I$2,FALSE),0)</f>
        <v>0</v>
      </c>
      <c r="J114" s="46">
        <f>IF($B114&lt;=$B$3,VLOOKUP($B114,Labour!$A$18:$BJ$604,J$2,FALSE),0)</f>
        <v>0</v>
      </c>
      <c r="K114" s="47">
        <f t="shared" si="1"/>
        <v>0</v>
      </c>
      <c r="L114" s="117" t="str">
        <f>IF(OR(K114&gt;1,E114&gt;0,),Labour!$AM$3,"")</f>
        <v/>
      </c>
      <c r="M114" s="144" t="str">
        <f>IF(OR(K114&gt;1,E114&gt;0),Labour!$AO$5,"")</f>
        <v/>
      </c>
      <c r="N114" s="46"/>
      <c r="O114" s="46"/>
      <c r="P114" s="46">
        <f>IF($B114&lt;=$B$3,VLOOKUP($B114,Labour!$A$18:$BJ$604,N$2,FALSE),0)</f>
        <v>0</v>
      </c>
    </row>
    <row r="115" spans="1:16" x14ac:dyDescent="0.3">
      <c r="A115" s="46">
        <f>IF($B115&lt;=$B$3,VLOOKUP($B115,Labour!$A$18:$BJ$604,A$2,FALSE),0)</f>
        <v>0</v>
      </c>
      <c r="B115" s="44">
        <v>112</v>
      </c>
      <c r="C115" s="45">
        <f>IF($B115&lt;=$B$3,VLOOKUP($B115,Labour!$A$18:$BJ$604,C$2,FALSE),0)</f>
        <v>0</v>
      </c>
      <c r="D115" s="46">
        <f>IF($B115&lt;=$B$3,VLOOKUP($B115,Labour!$A$18:$BJ$604,D$2,FALSE),0)</f>
        <v>0</v>
      </c>
      <c r="E115" s="46">
        <f>IF($B115&lt;=$B$3,VLOOKUP($B115,Labour!$A$18:$BJ$604,E$2,FALSE),0)</f>
        <v>0</v>
      </c>
      <c r="F115" s="46">
        <f>IF($B115&lt;=$B$3,VLOOKUP($B115,Labour!$A$18:$BJ$604,F$2,FALSE),0)</f>
        <v>0</v>
      </c>
      <c r="G115" s="46">
        <f>IF($B115&lt;=$B$3,VLOOKUP($B115,Labour!$A$18:$BJ$604,G$2,FALSE),0)</f>
        <v>0</v>
      </c>
      <c r="H115" s="46">
        <f>IF($B115&lt;=$B$3,VLOOKUP($B115,Labour!$A$18:$BJ$604,H$2,FALSE),0)</f>
        <v>0</v>
      </c>
      <c r="I115" s="46">
        <f>IF($B115&lt;=$B$3,VLOOKUP($B115,Labour!$A$18:$BJ$604,I$2,FALSE),0)</f>
        <v>0</v>
      </c>
      <c r="J115" s="46">
        <f>IF($B115&lt;=$B$3,VLOOKUP($B115,Labour!$A$18:$BJ$604,J$2,FALSE),0)</f>
        <v>0</v>
      </c>
      <c r="K115" s="47">
        <f t="shared" si="1"/>
        <v>0</v>
      </c>
      <c r="L115" s="117" t="str">
        <f>IF(OR(K115&gt;1,E115&gt;0,),Labour!$AM$3,"")</f>
        <v/>
      </c>
      <c r="M115" s="144" t="str">
        <f>IF(OR(K115&gt;1,E115&gt;0),Labour!$AO$5,"")</f>
        <v/>
      </c>
      <c r="N115" s="46"/>
      <c r="O115" s="46"/>
      <c r="P115" s="46">
        <f>IF($B115&lt;=$B$3,VLOOKUP($B115,Labour!$A$18:$BJ$604,N$2,FALSE),0)</f>
        <v>0</v>
      </c>
    </row>
    <row r="116" spans="1:16" x14ac:dyDescent="0.3">
      <c r="A116" s="46">
        <f>IF($B116&lt;=$B$3,VLOOKUP($B116,Labour!$A$18:$BJ$604,A$2,FALSE),0)</f>
        <v>0</v>
      </c>
      <c r="B116" s="44">
        <v>113</v>
      </c>
      <c r="C116" s="45">
        <f>IF($B116&lt;=$B$3,VLOOKUP($B116,Labour!$A$18:$BJ$604,C$2,FALSE),0)</f>
        <v>0</v>
      </c>
      <c r="D116" s="46">
        <f>IF($B116&lt;=$B$3,VLOOKUP($B116,Labour!$A$18:$BJ$604,D$2,FALSE),0)</f>
        <v>0</v>
      </c>
      <c r="E116" s="46">
        <f>IF($B116&lt;=$B$3,VLOOKUP($B116,Labour!$A$18:$BJ$604,E$2,FALSE),0)</f>
        <v>0</v>
      </c>
      <c r="F116" s="46">
        <f>IF($B116&lt;=$B$3,VLOOKUP($B116,Labour!$A$18:$BJ$604,F$2,FALSE),0)</f>
        <v>0</v>
      </c>
      <c r="G116" s="46">
        <f>IF($B116&lt;=$B$3,VLOOKUP($B116,Labour!$A$18:$BJ$604,G$2,FALSE),0)</f>
        <v>0</v>
      </c>
      <c r="H116" s="46">
        <f>IF($B116&lt;=$B$3,VLOOKUP($B116,Labour!$A$18:$BJ$604,H$2,FALSE),0)</f>
        <v>0</v>
      </c>
      <c r="I116" s="46">
        <f>IF($B116&lt;=$B$3,VLOOKUP($B116,Labour!$A$18:$BJ$604,I$2,FALSE),0)</f>
        <v>0</v>
      </c>
      <c r="J116" s="46">
        <f>IF($B116&lt;=$B$3,VLOOKUP($B116,Labour!$A$18:$BJ$604,J$2,FALSE),0)</f>
        <v>0</v>
      </c>
      <c r="K116" s="47">
        <f t="shared" si="1"/>
        <v>0</v>
      </c>
      <c r="L116" s="117" t="str">
        <f>IF(OR(K116&gt;1,E116&gt;0,),Labour!$AM$3,"")</f>
        <v/>
      </c>
      <c r="M116" s="144" t="str">
        <f>IF(OR(K116&gt;1,E116&gt;0),Labour!$AO$5,"")</f>
        <v/>
      </c>
      <c r="N116" s="46"/>
      <c r="O116" s="46"/>
      <c r="P116" s="46">
        <f>IF($B116&lt;=$B$3,VLOOKUP($B116,Labour!$A$18:$BJ$604,N$2,FALSE),0)</f>
        <v>0</v>
      </c>
    </row>
    <row r="117" spans="1:16" x14ac:dyDescent="0.3">
      <c r="A117" s="46">
        <f>IF($B117&lt;=$B$3,VLOOKUP($B117,Labour!$A$18:$BJ$604,A$2,FALSE),0)</f>
        <v>0</v>
      </c>
      <c r="B117" s="44">
        <v>114</v>
      </c>
      <c r="C117" s="45">
        <f>IF($B117&lt;=$B$3,VLOOKUP($B117,Labour!$A$18:$BJ$604,C$2,FALSE),0)</f>
        <v>0</v>
      </c>
      <c r="D117" s="46">
        <f>IF($B117&lt;=$B$3,VLOOKUP($B117,Labour!$A$18:$BJ$604,D$2,FALSE),0)</f>
        <v>0</v>
      </c>
      <c r="E117" s="46">
        <f>IF($B117&lt;=$B$3,VLOOKUP($B117,Labour!$A$18:$BJ$604,E$2,FALSE),0)</f>
        <v>0</v>
      </c>
      <c r="F117" s="46">
        <f>IF($B117&lt;=$B$3,VLOOKUP($B117,Labour!$A$18:$BJ$604,F$2,FALSE),0)</f>
        <v>0</v>
      </c>
      <c r="G117" s="46">
        <f>IF($B117&lt;=$B$3,VLOOKUP($B117,Labour!$A$18:$BJ$604,G$2,FALSE),0)</f>
        <v>0</v>
      </c>
      <c r="H117" s="46">
        <f>IF($B117&lt;=$B$3,VLOOKUP($B117,Labour!$A$18:$BJ$604,H$2,FALSE),0)</f>
        <v>0</v>
      </c>
      <c r="I117" s="46">
        <f>IF($B117&lt;=$B$3,VLOOKUP($B117,Labour!$A$18:$BJ$604,I$2,FALSE),0)</f>
        <v>0</v>
      </c>
      <c r="J117" s="46">
        <f>IF($B117&lt;=$B$3,VLOOKUP($B117,Labour!$A$18:$BJ$604,J$2,FALSE),0)</f>
        <v>0</v>
      </c>
      <c r="K117" s="47">
        <f t="shared" si="1"/>
        <v>0</v>
      </c>
      <c r="L117" s="117" t="str">
        <f>IF(OR(K117&gt;1,E117&gt;0,),Labour!$AM$3,"")</f>
        <v/>
      </c>
      <c r="M117" s="144" t="str">
        <f>IF(OR(K117&gt;1,E117&gt;0),Labour!$AO$5,"")</f>
        <v/>
      </c>
      <c r="N117" s="46"/>
      <c r="O117" s="46"/>
      <c r="P117" s="46">
        <f>IF($B117&lt;=$B$3,VLOOKUP($B117,Labour!$A$18:$BJ$604,N$2,FALSE),0)</f>
        <v>0</v>
      </c>
    </row>
    <row r="118" spans="1:16" x14ac:dyDescent="0.3">
      <c r="A118" s="46">
        <f>IF($B118&lt;=$B$3,VLOOKUP($B118,Labour!$A$18:$BJ$604,A$2,FALSE),0)</f>
        <v>0</v>
      </c>
      <c r="B118" s="44">
        <v>115</v>
      </c>
      <c r="C118" s="45">
        <f>IF($B118&lt;=$B$3,VLOOKUP($B118,Labour!$A$18:$BJ$604,C$2,FALSE),0)</f>
        <v>0</v>
      </c>
      <c r="D118" s="46">
        <f>IF($B118&lt;=$B$3,VLOOKUP($B118,Labour!$A$18:$BJ$604,D$2,FALSE),0)</f>
        <v>0</v>
      </c>
      <c r="E118" s="46">
        <f>IF($B118&lt;=$B$3,VLOOKUP($B118,Labour!$A$18:$BJ$604,E$2,FALSE),0)</f>
        <v>0</v>
      </c>
      <c r="F118" s="46">
        <f>IF($B118&lt;=$B$3,VLOOKUP($B118,Labour!$A$18:$BJ$604,F$2,FALSE),0)</f>
        <v>0</v>
      </c>
      <c r="G118" s="46">
        <f>IF($B118&lt;=$B$3,VLOOKUP($B118,Labour!$A$18:$BJ$604,G$2,FALSE),0)</f>
        <v>0</v>
      </c>
      <c r="H118" s="46">
        <f>IF($B118&lt;=$B$3,VLOOKUP($B118,Labour!$A$18:$BJ$604,H$2,FALSE),0)</f>
        <v>0</v>
      </c>
      <c r="I118" s="46">
        <f>IF($B118&lt;=$B$3,VLOOKUP($B118,Labour!$A$18:$BJ$604,I$2,FALSE),0)</f>
        <v>0</v>
      </c>
      <c r="J118" s="46">
        <f>IF($B118&lt;=$B$3,VLOOKUP($B118,Labour!$A$18:$BJ$604,J$2,FALSE),0)</f>
        <v>0</v>
      </c>
      <c r="K118" s="47">
        <f t="shared" si="1"/>
        <v>0</v>
      </c>
      <c r="L118" s="117" t="str">
        <f>IF(OR(K118&gt;1,E118&gt;0,),Labour!$AM$3,"")</f>
        <v/>
      </c>
      <c r="M118" s="144" t="str">
        <f>IF(OR(K118&gt;1,E118&gt;0),Labour!$AO$5,"")</f>
        <v/>
      </c>
      <c r="N118" s="46"/>
      <c r="O118" s="46"/>
      <c r="P118" s="46">
        <f>IF($B118&lt;=$B$3,VLOOKUP($B118,Labour!$A$18:$BJ$604,N$2,FALSE),0)</f>
        <v>0</v>
      </c>
    </row>
    <row r="119" spans="1:16" x14ac:dyDescent="0.3">
      <c r="A119" s="46">
        <f>IF($B119&lt;=$B$3,VLOOKUP($B119,Labour!$A$18:$BJ$604,A$2,FALSE),0)</f>
        <v>0</v>
      </c>
      <c r="B119" s="44">
        <v>116</v>
      </c>
      <c r="C119" s="45">
        <f>IF($B119&lt;=$B$3,VLOOKUP($B119,Labour!$A$18:$BJ$604,C$2,FALSE),0)</f>
        <v>0</v>
      </c>
      <c r="D119" s="46">
        <f>IF($B119&lt;=$B$3,VLOOKUP($B119,Labour!$A$18:$BJ$604,D$2,FALSE),0)</f>
        <v>0</v>
      </c>
      <c r="E119" s="46">
        <f>IF($B119&lt;=$B$3,VLOOKUP($B119,Labour!$A$18:$BJ$604,E$2,FALSE),0)</f>
        <v>0</v>
      </c>
      <c r="F119" s="46">
        <f>IF($B119&lt;=$B$3,VLOOKUP($B119,Labour!$A$18:$BJ$604,F$2,FALSE),0)</f>
        <v>0</v>
      </c>
      <c r="G119" s="46">
        <f>IF($B119&lt;=$B$3,VLOOKUP($B119,Labour!$A$18:$BJ$604,G$2,FALSE),0)</f>
        <v>0</v>
      </c>
      <c r="H119" s="46">
        <f>IF($B119&lt;=$B$3,VLOOKUP($B119,Labour!$A$18:$BJ$604,H$2,FALSE),0)</f>
        <v>0</v>
      </c>
      <c r="I119" s="46">
        <f>IF($B119&lt;=$B$3,VLOOKUP($B119,Labour!$A$18:$BJ$604,I$2,FALSE),0)</f>
        <v>0</v>
      </c>
      <c r="J119" s="46">
        <f>IF($B119&lt;=$B$3,VLOOKUP($B119,Labour!$A$18:$BJ$604,J$2,FALSE),0)</f>
        <v>0</v>
      </c>
      <c r="K119" s="47">
        <f t="shared" si="1"/>
        <v>0</v>
      </c>
      <c r="L119" s="117" t="str">
        <f>IF(OR(K119&gt;1,E119&gt;0,),Labour!$AM$3,"")</f>
        <v/>
      </c>
      <c r="M119" s="144" t="str">
        <f>IF(OR(K119&gt;1,E119&gt;0),Labour!$AO$5,"")</f>
        <v/>
      </c>
      <c r="N119" s="46"/>
      <c r="O119" s="46"/>
      <c r="P119" s="46">
        <f>IF($B119&lt;=$B$3,VLOOKUP($B119,Labour!$A$18:$BJ$604,N$2,FALSE),0)</f>
        <v>0</v>
      </c>
    </row>
    <row r="120" spans="1:16" x14ac:dyDescent="0.3">
      <c r="A120" s="46">
        <f>IF($B120&lt;=$B$3,VLOOKUP($B120,Labour!$A$18:$BJ$604,A$2,FALSE),0)</f>
        <v>0</v>
      </c>
      <c r="B120" s="44">
        <v>117</v>
      </c>
      <c r="C120" s="45">
        <f>IF($B120&lt;=$B$3,VLOOKUP($B120,Labour!$A$18:$BJ$604,C$2,FALSE),0)</f>
        <v>0</v>
      </c>
      <c r="D120" s="46">
        <f>IF($B120&lt;=$B$3,VLOOKUP($B120,Labour!$A$18:$BJ$604,D$2,FALSE),0)</f>
        <v>0</v>
      </c>
      <c r="E120" s="46">
        <f>IF($B120&lt;=$B$3,VLOOKUP($B120,Labour!$A$18:$BJ$604,E$2,FALSE),0)</f>
        <v>0</v>
      </c>
      <c r="F120" s="46">
        <f>IF($B120&lt;=$B$3,VLOOKUP($B120,Labour!$A$18:$BJ$604,F$2,FALSE),0)</f>
        <v>0</v>
      </c>
      <c r="G120" s="46">
        <f>IF($B120&lt;=$B$3,VLOOKUP($B120,Labour!$A$18:$BJ$604,G$2,FALSE),0)</f>
        <v>0</v>
      </c>
      <c r="H120" s="46">
        <f>IF($B120&lt;=$B$3,VLOOKUP($B120,Labour!$A$18:$BJ$604,H$2,FALSE),0)</f>
        <v>0</v>
      </c>
      <c r="I120" s="46">
        <f>IF($B120&lt;=$B$3,VLOOKUP($B120,Labour!$A$18:$BJ$604,I$2,FALSE),0)</f>
        <v>0</v>
      </c>
      <c r="J120" s="46">
        <f>IF($B120&lt;=$B$3,VLOOKUP($B120,Labour!$A$18:$BJ$604,J$2,FALSE),0)</f>
        <v>0</v>
      </c>
      <c r="K120" s="47">
        <f t="shared" si="1"/>
        <v>0</v>
      </c>
      <c r="L120" s="117" t="str">
        <f>IF(OR(K120&gt;1,E120&gt;0,),Labour!$AM$3,"")</f>
        <v/>
      </c>
      <c r="M120" s="144" t="str">
        <f>IF(OR(K120&gt;1,E120&gt;0),Labour!$AO$5,"")</f>
        <v/>
      </c>
      <c r="N120" s="46"/>
      <c r="O120" s="46"/>
      <c r="P120" s="46">
        <f>IF($B120&lt;=$B$3,VLOOKUP($B120,Labour!$A$18:$BJ$604,N$2,FALSE),0)</f>
        <v>0</v>
      </c>
    </row>
    <row r="121" spans="1:16" x14ac:dyDescent="0.3">
      <c r="A121" s="46">
        <f>IF($B121&lt;=$B$3,VLOOKUP($B121,Labour!$A$18:$BJ$604,A$2,FALSE),0)</f>
        <v>0</v>
      </c>
      <c r="B121" s="44">
        <v>118</v>
      </c>
      <c r="C121" s="45">
        <f>IF($B121&lt;=$B$3,VLOOKUP($B121,Labour!$A$18:$BJ$604,C$2,FALSE),0)</f>
        <v>0</v>
      </c>
      <c r="D121" s="46">
        <f>IF($B121&lt;=$B$3,VLOOKUP($B121,Labour!$A$18:$BJ$604,D$2,FALSE),0)</f>
        <v>0</v>
      </c>
      <c r="E121" s="46">
        <f>IF($B121&lt;=$B$3,VLOOKUP($B121,Labour!$A$18:$BJ$604,E$2,FALSE),0)</f>
        <v>0</v>
      </c>
      <c r="F121" s="46">
        <f>IF($B121&lt;=$B$3,VLOOKUP($B121,Labour!$A$18:$BJ$604,F$2,FALSE),0)</f>
        <v>0</v>
      </c>
      <c r="G121" s="46">
        <f>IF($B121&lt;=$B$3,VLOOKUP($B121,Labour!$A$18:$BJ$604,G$2,FALSE),0)</f>
        <v>0</v>
      </c>
      <c r="H121" s="46">
        <f>IF($B121&lt;=$B$3,VLOOKUP($B121,Labour!$A$18:$BJ$604,H$2,FALSE),0)</f>
        <v>0</v>
      </c>
      <c r="I121" s="46">
        <f>IF($B121&lt;=$B$3,VLOOKUP($B121,Labour!$A$18:$BJ$604,I$2,FALSE),0)</f>
        <v>0</v>
      </c>
      <c r="J121" s="46">
        <f>IF($B121&lt;=$B$3,VLOOKUP($B121,Labour!$A$18:$BJ$604,J$2,FALSE),0)</f>
        <v>0</v>
      </c>
      <c r="K121" s="47">
        <f t="shared" si="1"/>
        <v>0</v>
      </c>
      <c r="L121" s="117" t="str">
        <f>IF(OR(K121&gt;1,E121&gt;0,),Labour!$AM$3,"")</f>
        <v/>
      </c>
      <c r="M121" s="144" t="str">
        <f>IF(OR(K121&gt;1,E121&gt;0),Labour!$AO$5,"")</f>
        <v/>
      </c>
      <c r="N121" s="46"/>
      <c r="O121" s="46"/>
      <c r="P121" s="46">
        <f>IF($B121&lt;=$B$3,VLOOKUP($B121,Labour!$A$18:$BJ$604,N$2,FALSE),0)</f>
        <v>0</v>
      </c>
    </row>
    <row r="122" spans="1:16" x14ac:dyDescent="0.3">
      <c r="A122" s="46">
        <f>IF($B122&lt;=$B$3,VLOOKUP($B122,Labour!$A$18:$BJ$604,A$2,FALSE),0)</f>
        <v>0</v>
      </c>
      <c r="B122" s="44">
        <v>119</v>
      </c>
      <c r="C122" s="45">
        <f>IF($B122&lt;=$B$3,VLOOKUP($B122,Labour!$A$18:$BJ$604,C$2,FALSE),0)</f>
        <v>0</v>
      </c>
      <c r="D122" s="46">
        <f>IF($B122&lt;=$B$3,VLOOKUP($B122,Labour!$A$18:$BJ$604,D$2,FALSE),0)</f>
        <v>0</v>
      </c>
      <c r="E122" s="46">
        <f>IF($B122&lt;=$B$3,VLOOKUP($B122,Labour!$A$18:$BJ$604,E$2,FALSE),0)</f>
        <v>0</v>
      </c>
      <c r="F122" s="46">
        <f>IF($B122&lt;=$B$3,VLOOKUP($B122,Labour!$A$18:$BJ$604,F$2,FALSE),0)</f>
        <v>0</v>
      </c>
      <c r="G122" s="46">
        <f>IF($B122&lt;=$B$3,VLOOKUP($B122,Labour!$A$18:$BJ$604,G$2,FALSE),0)</f>
        <v>0</v>
      </c>
      <c r="H122" s="46">
        <f>IF($B122&lt;=$B$3,VLOOKUP($B122,Labour!$A$18:$BJ$604,H$2,FALSE),0)</f>
        <v>0</v>
      </c>
      <c r="I122" s="46">
        <f>IF($B122&lt;=$B$3,VLOOKUP($B122,Labour!$A$18:$BJ$604,I$2,FALSE),0)</f>
        <v>0</v>
      </c>
      <c r="J122" s="46">
        <f>IF($B122&lt;=$B$3,VLOOKUP($B122,Labour!$A$18:$BJ$604,J$2,FALSE),0)</f>
        <v>0</v>
      </c>
      <c r="K122" s="47">
        <f t="shared" si="1"/>
        <v>0</v>
      </c>
      <c r="L122" s="117" t="str">
        <f>IF(OR(K122&gt;1,E122&gt;0,),Labour!$AM$3,"")</f>
        <v/>
      </c>
      <c r="M122" s="144" t="str">
        <f>IF(OR(K122&gt;1,E122&gt;0),Labour!$AO$5,"")</f>
        <v/>
      </c>
      <c r="N122" s="46"/>
      <c r="O122" s="46"/>
      <c r="P122" s="46">
        <f>IF($B122&lt;=$B$3,VLOOKUP($B122,Labour!$A$18:$BJ$604,N$2,FALSE),0)</f>
        <v>0</v>
      </c>
    </row>
    <row r="123" spans="1:16" x14ac:dyDescent="0.3">
      <c r="A123" s="46">
        <f>IF($B123&lt;=$B$3,VLOOKUP($B123,Labour!$A$18:$BJ$604,A$2,FALSE),0)</f>
        <v>0</v>
      </c>
      <c r="B123" s="44">
        <v>120</v>
      </c>
      <c r="C123" s="45">
        <f>IF($B123&lt;=$B$3,VLOOKUP($B123,Labour!$A$18:$BJ$604,C$2,FALSE),0)</f>
        <v>0</v>
      </c>
      <c r="D123" s="46">
        <f>IF($B123&lt;=$B$3,VLOOKUP($B123,Labour!$A$18:$BJ$604,D$2,FALSE),0)</f>
        <v>0</v>
      </c>
      <c r="E123" s="46">
        <f>IF($B123&lt;=$B$3,VLOOKUP($B123,Labour!$A$18:$BJ$604,E$2,FALSE),0)</f>
        <v>0</v>
      </c>
      <c r="F123" s="46">
        <f>IF($B123&lt;=$B$3,VLOOKUP($B123,Labour!$A$18:$BJ$604,F$2,FALSE),0)</f>
        <v>0</v>
      </c>
      <c r="G123" s="46">
        <f>IF($B123&lt;=$B$3,VLOOKUP($B123,Labour!$A$18:$BJ$604,G$2,FALSE),0)</f>
        <v>0</v>
      </c>
      <c r="H123" s="46">
        <f>IF($B123&lt;=$B$3,VLOOKUP($B123,Labour!$A$18:$BJ$604,H$2,FALSE),0)</f>
        <v>0</v>
      </c>
      <c r="I123" s="46">
        <f>IF($B123&lt;=$B$3,VLOOKUP($B123,Labour!$A$18:$BJ$604,I$2,FALSE),0)</f>
        <v>0</v>
      </c>
      <c r="J123" s="46">
        <f>IF($B123&lt;=$B$3,VLOOKUP($B123,Labour!$A$18:$BJ$604,J$2,FALSE),0)</f>
        <v>0</v>
      </c>
      <c r="K123" s="47">
        <f t="shared" si="1"/>
        <v>0</v>
      </c>
      <c r="L123" s="117" t="str">
        <f>IF(OR(K123&gt;1,E123&gt;0,),Labour!$AM$3,"")</f>
        <v/>
      </c>
      <c r="M123" s="144" t="str">
        <f>IF(OR(K123&gt;1,E123&gt;0),Labour!$AO$5,"")</f>
        <v/>
      </c>
      <c r="N123" s="46"/>
      <c r="O123" s="46"/>
      <c r="P123" s="46">
        <f>IF($B123&lt;=$B$3,VLOOKUP($B123,Labour!$A$18:$BJ$604,N$2,FALSE),0)</f>
        <v>0</v>
      </c>
    </row>
    <row r="124" spans="1:16" x14ac:dyDescent="0.3">
      <c r="A124" s="46">
        <f>IF($B124&lt;=$B$3,VLOOKUP($B124,Labour!$A$18:$BJ$604,A$2,FALSE),0)</f>
        <v>0</v>
      </c>
      <c r="B124" s="44">
        <v>121</v>
      </c>
      <c r="C124" s="45">
        <f>IF($B124&lt;=$B$3,VLOOKUP($B124,Labour!$A$18:$BJ$604,C$2,FALSE),0)</f>
        <v>0</v>
      </c>
      <c r="D124" s="46">
        <f>IF($B124&lt;=$B$3,VLOOKUP($B124,Labour!$A$18:$BJ$604,D$2,FALSE),0)</f>
        <v>0</v>
      </c>
      <c r="E124" s="46">
        <f>IF($B124&lt;=$B$3,VLOOKUP($B124,Labour!$A$18:$BJ$604,E$2,FALSE),0)</f>
        <v>0</v>
      </c>
      <c r="F124" s="46">
        <f>IF($B124&lt;=$B$3,VLOOKUP($B124,Labour!$A$18:$BJ$604,F$2,FALSE),0)</f>
        <v>0</v>
      </c>
      <c r="G124" s="46">
        <f>IF($B124&lt;=$B$3,VLOOKUP($B124,Labour!$A$18:$BJ$604,G$2,FALSE),0)</f>
        <v>0</v>
      </c>
      <c r="H124" s="46">
        <f>IF($B124&lt;=$B$3,VLOOKUP($B124,Labour!$A$18:$BJ$604,H$2,FALSE),0)</f>
        <v>0</v>
      </c>
      <c r="I124" s="46">
        <f>IF($B124&lt;=$B$3,VLOOKUP($B124,Labour!$A$18:$BJ$604,I$2,FALSE),0)</f>
        <v>0</v>
      </c>
      <c r="J124" s="46">
        <f>IF($B124&lt;=$B$3,VLOOKUP($B124,Labour!$A$18:$BJ$604,J$2,FALSE),0)</f>
        <v>0</v>
      </c>
      <c r="K124" s="47">
        <f t="shared" si="1"/>
        <v>0</v>
      </c>
      <c r="L124" s="117" t="str">
        <f>IF(OR(K124&gt;1,E124&gt;0,),Labour!$AM$3,"")</f>
        <v/>
      </c>
      <c r="M124" s="144" t="str">
        <f>IF(OR(K124&gt;1,E124&gt;0),Labour!$AO$5,"")</f>
        <v/>
      </c>
      <c r="N124" s="46"/>
      <c r="O124" s="46"/>
      <c r="P124" s="46">
        <f>IF($B124&lt;=$B$3,VLOOKUP($B124,Labour!$A$18:$BJ$604,N$2,FALSE),0)</f>
        <v>0</v>
      </c>
    </row>
    <row r="125" spans="1:16" x14ac:dyDescent="0.3">
      <c r="A125" s="46">
        <f>IF($B125&lt;=$B$3,VLOOKUP($B125,Labour!$A$18:$BJ$604,A$2,FALSE),0)</f>
        <v>0</v>
      </c>
      <c r="B125" s="44">
        <v>122</v>
      </c>
      <c r="C125" s="45">
        <f>IF($B125&lt;=$B$3,VLOOKUP($B125,Labour!$A$18:$BJ$604,C$2,FALSE),0)</f>
        <v>0</v>
      </c>
      <c r="D125" s="46">
        <f>IF($B125&lt;=$B$3,VLOOKUP($B125,Labour!$A$18:$BJ$604,D$2,FALSE),0)</f>
        <v>0</v>
      </c>
      <c r="E125" s="46">
        <f>IF($B125&lt;=$B$3,VLOOKUP($B125,Labour!$A$18:$BJ$604,E$2,FALSE),0)</f>
        <v>0</v>
      </c>
      <c r="F125" s="46">
        <f>IF($B125&lt;=$B$3,VLOOKUP($B125,Labour!$A$18:$BJ$604,F$2,FALSE),0)</f>
        <v>0</v>
      </c>
      <c r="G125" s="46">
        <f>IF($B125&lt;=$B$3,VLOOKUP($B125,Labour!$A$18:$BJ$604,G$2,FALSE),0)</f>
        <v>0</v>
      </c>
      <c r="H125" s="46">
        <f>IF($B125&lt;=$B$3,VLOOKUP($B125,Labour!$A$18:$BJ$604,H$2,FALSE),0)</f>
        <v>0</v>
      </c>
      <c r="I125" s="46">
        <f>IF($B125&lt;=$B$3,VLOOKUP($B125,Labour!$A$18:$BJ$604,I$2,FALSE),0)</f>
        <v>0</v>
      </c>
      <c r="J125" s="46">
        <f>IF($B125&lt;=$B$3,VLOOKUP($B125,Labour!$A$18:$BJ$604,J$2,FALSE),0)</f>
        <v>0</v>
      </c>
      <c r="K125" s="47">
        <f t="shared" si="1"/>
        <v>0</v>
      </c>
      <c r="L125" s="117" t="str">
        <f>IF(OR(K125&gt;1,E125&gt;0,),Labour!$AM$3,"")</f>
        <v/>
      </c>
      <c r="M125" s="144" t="str">
        <f>IF(OR(K125&gt;1,E125&gt;0),Labour!$AO$5,"")</f>
        <v/>
      </c>
      <c r="N125" s="46"/>
      <c r="O125" s="46"/>
      <c r="P125" s="46">
        <f>IF($B125&lt;=$B$3,VLOOKUP($B125,Labour!$A$18:$BJ$604,N$2,FALSE),0)</f>
        <v>0</v>
      </c>
    </row>
    <row r="126" spans="1:16" x14ac:dyDescent="0.3">
      <c r="A126" s="46">
        <f>IF($B126&lt;=$B$3,VLOOKUP($B126,Labour!$A$18:$BJ$604,A$2,FALSE),0)</f>
        <v>0</v>
      </c>
      <c r="B126" s="44">
        <v>123</v>
      </c>
      <c r="C126" s="45">
        <f>IF($B126&lt;=$B$3,VLOOKUP($B126,Labour!$A$18:$BJ$604,C$2,FALSE),0)</f>
        <v>0</v>
      </c>
      <c r="D126" s="46">
        <f>IF($B126&lt;=$B$3,VLOOKUP($B126,Labour!$A$18:$BJ$604,D$2,FALSE),0)</f>
        <v>0</v>
      </c>
      <c r="E126" s="46">
        <f>IF($B126&lt;=$B$3,VLOOKUP($B126,Labour!$A$18:$BJ$604,E$2,FALSE),0)</f>
        <v>0</v>
      </c>
      <c r="F126" s="46">
        <f>IF($B126&lt;=$B$3,VLOOKUP($B126,Labour!$A$18:$BJ$604,F$2,FALSE),0)</f>
        <v>0</v>
      </c>
      <c r="G126" s="46">
        <f>IF($B126&lt;=$B$3,VLOOKUP($B126,Labour!$A$18:$BJ$604,G$2,FALSE),0)</f>
        <v>0</v>
      </c>
      <c r="H126" s="46">
        <f>IF($B126&lt;=$B$3,VLOOKUP($B126,Labour!$A$18:$BJ$604,H$2,FALSE),0)</f>
        <v>0</v>
      </c>
      <c r="I126" s="46">
        <f>IF($B126&lt;=$B$3,VLOOKUP($B126,Labour!$A$18:$BJ$604,I$2,FALSE),0)</f>
        <v>0</v>
      </c>
      <c r="J126" s="46">
        <f>IF($B126&lt;=$B$3,VLOOKUP($B126,Labour!$A$18:$BJ$604,J$2,FALSE),0)</f>
        <v>0</v>
      </c>
      <c r="K126" s="47">
        <f t="shared" si="1"/>
        <v>0</v>
      </c>
      <c r="L126" s="117" t="str">
        <f>IF(OR(K126&gt;1,E126&gt;0,),Labour!$AM$3,"")</f>
        <v/>
      </c>
      <c r="M126" s="144" t="str">
        <f>IF(OR(K126&gt;1,E126&gt;0),Labour!$AO$5,"")</f>
        <v/>
      </c>
      <c r="N126" s="46"/>
      <c r="O126" s="46"/>
      <c r="P126" s="46">
        <f>IF($B126&lt;=$B$3,VLOOKUP($B126,Labour!$A$18:$BJ$604,N$2,FALSE),0)</f>
        <v>0</v>
      </c>
    </row>
    <row r="127" spans="1:16" x14ac:dyDescent="0.3">
      <c r="A127" s="46">
        <f>IF($B127&lt;=$B$3,VLOOKUP($B127,Labour!$A$18:$BJ$604,A$2,FALSE),0)</f>
        <v>0</v>
      </c>
      <c r="B127" s="44">
        <v>124</v>
      </c>
      <c r="C127" s="45">
        <f>IF($B127&lt;=$B$3,VLOOKUP($B127,Labour!$A$18:$BJ$604,C$2,FALSE),0)</f>
        <v>0</v>
      </c>
      <c r="D127" s="46">
        <f>IF($B127&lt;=$B$3,VLOOKUP($B127,Labour!$A$18:$BJ$604,D$2,FALSE),0)</f>
        <v>0</v>
      </c>
      <c r="E127" s="46">
        <f>IF($B127&lt;=$B$3,VLOOKUP($B127,Labour!$A$18:$BJ$604,E$2,FALSE),0)</f>
        <v>0</v>
      </c>
      <c r="F127" s="46">
        <f>IF($B127&lt;=$B$3,VLOOKUP($B127,Labour!$A$18:$BJ$604,F$2,FALSE),0)</f>
        <v>0</v>
      </c>
      <c r="G127" s="46">
        <f>IF($B127&lt;=$B$3,VLOOKUP($B127,Labour!$A$18:$BJ$604,G$2,FALSE),0)</f>
        <v>0</v>
      </c>
      <c r="H127" s="46">
        <f>IF($B127&lt;=$B$3,VLOOKUP($B127,Labour!$A$18:$BJ$604,H$2,FALSE),0)</f>
        <v>0</v>
      </c>
      <c r="I127" s="46">
        <f>IF($B127&lt;=$B$3,VLOOKUP($B127,Labour!$A$18:$BJ$604,I$2,FALSE),0)</f>
        <v>0</v>
      </c>
      <c r="J127" s="46">
        <f>IF($B127&lt;=$B$3,VLOOKUP($B127,Labour!$A$18:$BJ$604,J$2,FALSE),0)</f>
        <v>0</v>
      </c>
      <c r="K127" s="47">
        <f t="shared" si="1"/>
        <v>0</v>
      </c>
      <c r="L127" s="117" t="str">
        <f>IF(OR(K127&gt;1,E127&gt;0,),Labour!$AM$3,"")</f>
        <v/>
      </c>
      <c r="M127" s="144" t="str">
        <f>IF(OR(K127&gt;1,E127&gt;0),Labour!$AO$5,"")</f>
        <v/>
      </c>
      <c r="N127" s="46"/>
      <c r="O127" s="46"/>
      <c r="P127" s="46">
        <f>IF($B127&lt;=$B$3,VLOOKUP($B127,Labour!$A$18:$BJ$604,N$2,FALSE),0)</f>
        <v>0</v>
      </c>
    </row>
    <row r="128" spans="1:16" x14ac:dyDescent="0.3">
      <c r="A128" s="46">
        <f>IF($B128&lt;=$B$3,VLOOKUP($B128,Labour!$A$18:$BJ$604,A$2,FALSE),0)</f>
        <v>0</v>
      </c>
      <c r="B128" s="44">
        <v>125</v>
      </c>
      <c r="C128" s="45">
        <f>IF($B128&lt;=$B$3,VLOOKUP($B128,Labour!$A$18:$BJ$604,C$2,FALSE),0)</f>
        <v>0</v>
      </c>
      <c r="D128" s="46">
        <f>IF($B128&lt;=$B$3,VLOOKUP($B128,Labour!$A$18:$BJ$604,D$2,FALSE),0)</f>
        <v>0</v>
      </c>
      <c r="E128" s="46">
        <f>IF($B128&lt;=$B$3,VLOOKUP($B128,Labour!$A$18:$BJ$604,E$2,FALSE),0)</f>
        <v>0</v>
      </c>
      <c r="F128" s="46">
        <f>IF($B128&lt;=$B$3,VLOOKUP($B128,Labour!$A$18:$BJ$604,F$2,FALSE),0)</f>
        <v>0</v>
      </c>
      <c r="G128" s="46">
        <f>IF($B128&lt;=$B$3,VLOOKUP($B128,Labour!$A$18:$BJ$604,G$2,FALSE),0)</f>
        <v>0</v>
      </c>
      <c r="H128" s="46">
        <f>IF($B128&lt;=$B$3,VLOOKUP($B128,Labour!$A$18:$BJ$604,H$2,FALSE),0)</f>
        <v>0</v>
      </c>
      <c r="I128" s="46">
        <f>IF($B128&lt;=$B$3,VLOOKUP($B128,Labour!$A$18:$BJ$604,I$2,FALSE),0)</f>
        <v>0</v>
      </c>
      <c r="J128" s="46">
        <f>IF($B128&lt;=$B$3,VLOOKUP($B128,Labour!$A$18:$BJ$604,J$2,FALSE),0)</f>
        <v>0</v>
      </c>
      <c r="K128" s="47">
        <f t="shared" si="1"/>
        <v>0</v>
      </c>
      <c r="L128" s="117" t="str">
        <f>IF(OR(K128&gt;1,E128&gt;0,),Labour!$AM$3,"")</f>
        <v/>
      </c>
      <c r="M128" s="144" t="str">
        <f>IF(OR(K128&gt;1,E128&gt;0),Labour!$AO$5,"")</f>
        <v/>
      </c>
      <c r="N128" s="46"/>
      <c r="O128" s="46"/>
      <c r="P128" s="46">
        <f>IF($B128&lt;=$B$3,VLOOKUP($B128,Labour!$A$18:$BJ$604,N$2,FALSE),0)</f>
        <v>0</v>
      </c>
    </row>
    <row r="129" spans="1:16" x14ac:dyDescent="0.3">
      <c r="A129" s="46">
        <f>IF($B129&lt;=$B$3,VLOOKUP($B129,Labour!$A$18:$BJ$604,A$2,FALSE),0)</f>
        <v>0</v>
      </c>
      <c r="B129" s="44">
        <v>126</v>
      </c>
      <c r="C129" s="45">
        <f>IF($B129&lt;=$B$3,VLOOKUP($B129,Labour!$A$18:$BJ$604,C$2,FALSE),0)</f>
        <v>0</v>
      </c>
      <c r="D129" s="46">
        <f>IF($B129&lt;=$B$3,VLOOKUP($B129,Labour!$A$18:$BJ$604,D$2,FALSE),0)</f>
        <v>0</v>
      </c>
      <c r="E129" s="46">
        <f>IF($B129&lt;=$B$3,VLOOKUP($B129,Labour!$A$18:$BJ$604,E$2,FALSE),0)</f>
        <v>0</v>
      </c>
      <c r="F129" s="46">
        <f>IF($B129&lt;=$B$3,VLOOKUP($B129,Labour!$A$18:$BJ$604,F$2,FALSE),0)</f>
        <v>0</v>
      </c>
      <c r="G129" s="46">
        <f>IF($B129&lt;=$B$3,VLOOKUP($B129,Labour!$A$18:$BJ$604,G$2,FALSE),0)</f>
        <v>0</v>
      </c>
      <c r="H129" s="46">
        <f>IF($B129&lt;=$B$3,VLOOKUP($B129,Labour!$A$18:$BJ$604,H$2,FALSE),0)</f>
        <v>0</v>
      </c>
      <c r="I129" s="46">
        <f>IF($B129&lt;=$B$3,VLOOKUP($B129,Labour!$A$18:$BJ$604,I$2,FALSE),0)</f>
        <v>0</v>
      </c>
      <c r="J129" s="46">
        <f>IF($B129&lt;=$B$3,VLOOKUP($B129,Labour!$A$18:$BJ$604,J$2,FALSE),0)</f>
        <v>0</v>
      </c>
      <c r="K129" s="47">
        <f t="shared" si="1"/>
        <v>0</v>
      </c>
      <c r="L129" s="117" t="str">
        <f>IF(OR(K129&gt;1,E129&gt;0,),Labour!$AM$3,"")</f>
        <v/>
      </c>
      <c r="M129" s="144" t="str">
        <f>IF(OR(K129&gt;1,E129&gt;0),Labour!$AO$5,"")</f>
        <v/>
      </c>
      <c r="N129" s="46"/>
      <c r="O129" s="46"/>
      <c r="P129" s="46">
        <f>IF($B129&lt;=$B$3,VLOOKUP($B129,Labour!$A$18:$BJ$604,N$2,FALSE),0)</f>
        <v>0</v>
      </c>
    </row>
    <row r="130" spans="1:16" x14ac:dyDescent="0.3">
      <c r="A130" s="46">
        <f>IF($B130&lt;=$B$3,VLOOKUP($B130,Labour!$A$18:$BJ$604,A$2,FALSE),0)</f>
        <v>0</v>
      </c>
      <c r="B130" s="44">
        <v>127</v>
      </c>
      <c r="C130" s="45">
        <f>IF($B130&lt;=$B$3,VLOOKUP($B130,Labour!$A$18:$BJ$604,C$2,FALSE),0)</f>
        <v>0</v>
      </c>
      <c r="D130" s="46">
        <f>IF($B130&lt;=$B$3,VLOOKUP($B130,Labour!$A$18:$BJ$604,D$2,FALSE),0)</f>
        <v>0</v>
      </c>
      <c r="E130" s="46">
        <f>IF($B130&lt;=$B$3,VLOOKUP($B130,Labour!$A$18:$BJ$604,E$2,FALSE),0)</f>
        <v>0</v>
      </c>
      <c r="F130" s="46">
        <f>IF($B130&lt;=$B$3,VLOOKUP($B130,Labour!$A$18:$BJ$604,F$2,FALSE),0)</f>
        <v>0</v>
      </c>
      <c r="G130" s="46">
        <f>IF($B130&lt;=$B$3,VLOOKUP($B130,Labour!$A$18:$BJ$604,G$2,FALSE),0)</f>
        <v>0</v>
      </c>
      <c r="H130" s="46">
        <f>IF($B130&lt;=$B$3,VLOOKUP($B130,Labour!$A$18:$BJ$604,H$2,FALSE),0)</f>
        <v>0</v>
      </c>
      <c r="I130" s="46">
        <f>IF($B130&lt;=$B$3,VLOOKUP($B130,Labour!$A$18:$BJ$604,I$2,FALSE),0)</f>
        <v>0</v>
      </c>
      <c r="J130" s="46">
        <f>IF($B130&lt;=$B$3,VLOOKUP($B130,Labour!$A$18:$BJ$604,J$2,FALSE),0)</f>
        <v>0</v>
      </c>
      <c r="K130" s="47">
        <f t="shared" si="1"/>
        <v>0</v>
      </c>
      <c r="L130" s="117" t="str">
        <f>IF(OR(K130&gt;1,E130&gt;0,),Labour!$AM$3,"")</f>
        <v/>
      </c>
      <c r="M130" s="144" t="str">
        <f>IF(OR(K130&gt;1,E130&gt;0),Labour!$AO$5,"")</f>
        <v/>
      </c>
      <c r="N130" s="46"/>
      <c r="O130" s="46"/>
      <c r="P130" s="46">
        <f>IF($B130&lt;=$B$3,VLOOKUP($B130,Labour!$A$18:$BJ$604,N$2,FALSE),0)</f>
        <v>0</v>
      </c>
    </row>
    <row r="131" spans="1:16" x14ac:dyDescent="0.3">
      <c r="A131" s="46">
        <f>IF($B131&lt;=$B$3,VLOOKUP($B131,Labour!$A$18:$BJ$604,A$2,FALSE),0)</f>
        <v>0</v>
      </c>
      <c r="B131" s="44">
        <v>128</v>
      </c>
      <c r="C131" s="45">
        <f>IF($B131&lt;=$B$3,VLOOKUP($B131,Labour!$A$18:$BJ$604,C$2,FALSE),0)</f>
        <v>0</v>
      </c>
      <c r="D131" s="46">
        <f>IF($B131&lt;=$B$3,VLOOKUP($B131,Labour!$A$18:$BJ$604,D$2,FALSE),0)</f>
        <v>0</v>
      </c>
      <c r="E131" s="46">
        <f>IF($B131&lt;=$B$3,VLOOKUP($B131,Labour!$A$18:$BJ$604,E$2,FALSE),0)</f>
        <v>0</v>
      </c>
      <c r="F131" s="46">
        <f>IF($B131&lt;=$B$3,VLOOKUP($B131,Labour!$A$18:$BJ$604,F$2,FALSE),0)</f>
        <v>0</v>
      </c>
      <c r="G131" s="46">
        <f>IF($B131&lt;=$B$3,VLOOKUP($B131,Labour!$A$18:$BJ$604,G$2,FALSE),0)</f>
        <v>0</v>
      </c>
      <c r="H131" s="46">
        <f>IF($B131&lt;=$B$3,VLOOKUP($B131,Labour!$A$18:$BJ$604,H$2,FALSE),0)</f>
        <v>0</v>
      </c>
      <c r="I131" s="46">
        <f>IF($B131&lt;=$B$3,VLOOKUP($B131,Labour!$A$18:$BJ$604,I$2,FALSE),0)</f>
        <v>0</v>
      </c>
      <c r="J131" s="46">
        <f>IF($B131&lt;=$B$3,VLOOKUP($B131,Labour!$A$18:$BJ$604,J$2,FALSE),0)</f>
        <v>0</v>
      </c>
      <c r="K131" s="47">
        <f t="shared" si="1"/>
        <v>0</v>
      </c>
      <c r="L131" s="117" t="str">
        <f>IF(OR(K131&gt;1,E131&gt;0,),Labour!$AM$3,"")</f>
        <v/>
      </c>
      <c r="M131" s="144" t="str">
        <f>IF(OR(K131&gt;1,E131&gt;0),Labour!$AO$5,"")</f>
        <v/>
      </c>
      <c r="N131" s="46"/>
      <c r="O131" s="46"/>
      <c r="P131" s="46">
        <f>IF($B131&lt;=$B$3,VLOOKUP($B131,Labour!$A$18:$BJ$604,N$2,FALSE),0)</f>
        <v>0</v>
      </c>
    </row>
    <row r="132" spans="1:16" x14ac:dyDescent="0.3">
      <c r="A132" s="46">
        <f>IF($B132&lt;=$B$3,VLOOKUP($B132,Labour!$A$18:$BJ$604,A$2,FALSE),0)</f>
        <v>0</v>
      </c>
      <c r="B132" s="44">
        <v>129</v>
      </c>
      <c r="C132" s="45">
        <f>IF($B132&lt;=$B$3,VLOOKUP($B132,Labour!$A$18:$BJ$604,C$2,FALSE),0)</f>
        <v>0</v>
      </c>
      <c r="D132" s="46">
        <f>IF($B132&lt;=$B$3,VLOOKUP($B132,Labour!$A$18:$BJ$604,D$2,FALSE),0)</f>
        <v>0</v>
      </c>
      <c r="E132" s="46">
        <f>IF($B132&lt;=$B$3,VLOOKUP($B132,Labour!$A$18:$BJ$604,E$2,FALSE),0)</f>
        <v>0</v>
      </c>
      <c r="F132" s="46">
        <f>IF($B132&lt;=$B$3,VLOOKUP($B132,Labour!$A$18:$BJ$604,F$2,FALSE),0)</f>
        <v>0</v>
      </c>
      <c r="G132" s="46">
        <f>IF($B132&lt;=$B$3,VLOOKUP($B132,Labour!$A$18:$BJ$604,G$2,FALSE),0)</f>
        <v>0</v>
      </c>
      <c r="H132" s="46">
        <f>IF($B132&lt;=$B$3,VLOOKUP($B132,Labour!$A$18:$BJ$604,H$2,FALSE),0)</f>
        <v>0</v>
      </c>
      <c r="I132" s="46">
        <f>IF($B132&lt;=$B$3,VLOOKUP($B132,Labour!$A$18:$BJ$604,I$2,FALSE),0)</f>
        <v>0</v>
      </c>
      <c r="J132" s="46">
        <f>IF($B132&lt;=$B$3,VLOOKUP($B132,Labour!$A$18:$BJ$604,J$2,FALSE),0)</f>
        <v>0</v>
      </c>
      <c r="K132" s="47">
        <f t="shared" si="1"/>
        <v>0</v>
      </c>
      <c r="L132" s="117" t="str">
        <f>IF(OR(K132&gt;1,E132&gt;0,),Labour!$AM$3,"")</f>
        <v/>
      </c>
      <c r="M132" s="144" t="str">
        <f>IF(OR(K132&gt;1,E132&gt;0),Labour!$AO$5,"")</f>
        <v/>
      </c>
      <c r="N132" s="46"/>
      <c r="O132" s="46"/>
      <c r="P132" s="46">
        <f>IF($B132&lt;=$B$3,VLOOKUP($B132,Labour!$A$18:$BJ$604,N$2,FALSE),0)</f>
        <v>0</v>
      </c>
    </row>
    <row r="133" spans="1:16" x14ac:dyDescent="0.3">
      <c r="A133" s="46">
        <f>IF($B133&lt;=$B$3,VLOOKUP($B133,Labour!$A$18:$BJ$604,A$2,FALSE),0)</f>
        <v>0</v>
      </c>
      <c r="B133" s="44">
        <v>130</v>
      </c>
      <c r="C133" s="45">
        <f>IF($B133&lt;=$B$3,VLOOKUP($B133,Labour!$A$18:$BJ$604,C$2,FALSE),0)</f>
        <v>0</v>
      </c>
      <c r="D133" s="46">
        <f>IF($B133&lt;=$B$3,VLOOKUP($B133,Labour!$A$18:$BJ$604,D$2,FALSE),0)</f>
        <v>0</v>
      </c>
      <c r="E133" s="46">
        <f>IF($B133&lt;=$B$3,VLOOKUP($B133,Labour!$A$18:$BJ$604,E$2,FALSE),0)</f>
        <v>0</v>
      </c>
      <c r="F133" s="46">
        <f>IF($B133&lt;=$B$3,VLOOKUP($B133,Labour!$A$18:$BJ$604,F$2,FALSE),0)</f>
        <v>0</v>
      </c>
      <c r="G133" s="46">
        <f>IF($B133&lt;=$B$3,VLOOKUP($B133,Labour!$A$18:$BJ$604,G$2,FALSE),0)</f>
        <v>0</v>
      </c>
      <c r="H133" s="46">
        <f>IF($B133&lt;=$B$3,VLOOKUP($B133,Labour!$A$18:$BJ$604,H$2,FALSE),0)</f>
        <v>0</v>
      </c>
      <c r="I133" s="46">
        <f>IF($B133&lt;=$B$3,VLOOKUP($B133,Labour!$A$18:$BJ$604,I$2,FALSE),0)</f>
        <v>0</v>
      </c>
      <c r="J133" s="46">
        <f>IF($B133&lt;=$B$3,VLOOKUP($B133,Labour!$A$18:$BJ$604,J$2,FALSE),0)</f>
        <v>0</v>
      </c>
      <c r="K133" s="47">
        <f t="shared" ref="K133:K196" si="2">J133+I133</f>
        <v>0</v>
      </c>
      <c r="L133" s="117" t="str">
        <f>IF(OR(K133&gt;1,E133&gt;0,),Labour!$AM$3,"")</f>
        <v/>
      </c>
      <c r="M133" s="144" t="str">
        <f>IF(OR(K133&gt;1,E133&gt;0),Labour!$AO$5,"")</f>
        <v/>
      </c>
      <c r="N133" s="46"/>
      <c r="O133" s="46"/>
      <c r="P133" s="46">
        <f>IF($B133&lt;=$B$3,VLOOKUP($B133,Labour!$A$18:$BJ$604,N$2,FALSE),0)</f>
        <v>0</v>
      </c>
    </row>
    <row r="134" spans="1:16" x14ac:dyDescent="0.3">
      <c r="A134" s="46">
        <f>IF($B134&lt;=$B$3,VLOOKUP($B134,Labour!$A$18:$BJ$604,A$2,FALSE),0)</f>
        <v>0</v>
      </c>
      <c r="B134" s="44">
        <v>131</v>
      </c>
      <c r="C134" s="45">
        <f>IF($B134&lt;=$B$3,VLOOKUP($B134,Labour!$A$18:$BJ$604,C$2,FALSE),0)</f>
        <v>0</v>
      </c>
      <c r="D134" s="46">
        <f>IF($B134&lt;=$B$3,VLOOKUP($B134,Labour!$A$18:$BJ$604,D$2,FALSE),0)</f>
        <v>0</v>
      </c>
      <c r="E134" s="46">
        <f>IF($B134&lt;=$B$3,VLOOKUP($B134,Labour!$A$18:$BJ$604,E$2,FALSE),0)</f>
        <v>0</v>
      </c>
      <c r="F134" s="46">
        <f>IF($B134&lt;=$B$3,VLOOKUP($B134,Labour!$A$18:$BJ$604,F$2,FALSE),0)</f>
        <v>0</v>
      </c>
      <c r="G134" s="46">
        <f>IF($B134&lt;=$B$3,VLOOKUP($B134,Labour!$A$18:$BJ$604,G$2,FALSE),0)</f>
        <v>0</v>
      </c>
      <c r="H134" s="46">
        <f>IF($B134&lt;=$B$3,VLOOKUP($B134,Labour!$A$18:$BJ$604,H$2,FALSE),0)</f>
        <v>0</v>
      </c>
      <c r="I134" s="46">
        <f>IF($B134&lt;=$B$3,VLOOKUP($B134,Labour!$A$18:$BJ$604,I$2,FALSE),0)</f>
        <v>0</v>
      </c>
      <c r="J134" s="46">
        <f>IF($B134&lt;=$B$3,VLOOKUP($B134,Labour!$A$18:$BJ$604,J$2,FALSE),0)</f>
        <v>0</v>
      </c>
      <c r="K134" s="47">
        <f t="shared" si="2"/>
        <v>0</v>
      </c>
      <c r="L134" s="117" t="str">
        <f>IF(OR(K134&gt;1,E134&gt;0,),Labour!$AM$3,"")</f>
        <v/>
      </c>
      <c r="M134" s="144" t="str">
        <f>IF(OR(K134&gt;1,E134&gt;0),Labour!$AO$5,"")</f>
        <v/>
      </c>
      <c r="N134" s="46"/>
      <c r="O134" s="46"/>
      <c r="P134" s="46">
        <f>IF($B134&lt;=$B$3,VLOOKUP($B134,Labour!$A$18:$BJ$604,N$2,FALSE),0)</f>
        <v>0</v>
      </c>
    </row>
    <row r="135" spans="1:16" x14ac:dyDescent="0.3">
      <c r="A135" s="46">
        <f>IF($B135&lt;=$B$3,VLOOKUP($B135,Labour!$A$18:$BJ$604,A$2,FALSE),0)</f>
        <v>0</v>
      </c>
      <c r="B135" s="44">
        <v>132</v>
      </c>
      <c r="C135" s="45">
        <f>IF($B135&lt;=$B$3,VLOOKUP($B135,Labour!$A$18:$BJ$604,C$2,FALSE),0)</f>
        <v>0</v>
      </c>
      <c r="D135" s="46">
        <f>IF($B135&lt;=$B$3,VLOOKUP($B135,Labour!$A$18:$BJ$604,D$2,FALSE),0)</f>
        <v>0</v>
      </c>
      <c r="E135" s="46">
        <f>IF($B135&lt;=$B$3,VLOOKUP($B135,Labour!$A$18:$BJ$604,E$2,FALSE),0)</f>
        <v>0</v>
      </c>
      <c r="F135" s="46">
        <f>IF($B135&lt;=$B$3,VLOOKUP($B135,Labour!$A$18:$BJ$604,F$2,FALSE),0)</f>
        <v>0</v>
      </c>
      <c r="G135" s="46">
        <f>IF($B135&lt;=$B$3,VLOOKUP($B135,Labour!$A$18:$BJ$604,G$2,FALSE),0)</f>
        <v>0</v>
      </c>
      <c r="H135" s="46">
        <f>IF($B135&lt;=$B$3,VLOOKUP($B135,Labour!$A$18:$BJ$604,H$2,FALSE),0)</f>
        <v>0</v>
      </c>
      <c r="I135" s="46">
        <f>IF($B135&lt;=$B$3,VLOOKUP($B135,Labour!$A$18:$BJ$604,I$2,FALSE),0)</f>
        <v>0</v>
      </c>
      <c r="J135" s="46">
        <f>IF($B135&lt;=$B$3,VLOOKUP($B135,Labour!$A$18:$BJ$604,J$2,FALSE),0)</f>
        <v>0</v>
      </c>
      <c r="K135" s="47">
        <f t="shared" si="2"/>
        <v>0</v>
      </c>
      <c r="L135" s="117" t="str">
        <f>IF(OR(K135&gt;1,E135&gt;0,),Labour!$AM$3,"")</f>
        <v/>
      </c>
      <c r="M135" s="144" t="str">
        <f>IF(OR(K135&gt;1,E135&gt;0),Labour!$AO$5,"")</f>
        <v/>
      </c>
      <c r="N135" s="46"/>
      <c r="O135" s="46"/>
      <c r="P135" s="46">
        <f>IF($B135&lt;=$B$3,VLOOKUP($B135,Labour!$A$18:$BJ$604,N$2,FALSE),0)</f>
        <v>0</v>
      </c>
    </row>
    <row r="136" spans="1:16" x14ac:dyDescent="0.3">
      <c r="A136" s="46">
        <f>IF($B136&lt;=$B$3,VLOOKUP($B136,Labour!$A$18:$BJ$604,A$2,FALSE),0)</f>
        <v>0</v>
      </c>
      <c r="B136" s="44">
        <v>133</v>
      </c>
      <c r="C136" s="45">
        <f>IF($B136&lt;=$B$3,VLOOKUP($B136,Labour!$A$18:$BJ$604,C$2,FALSE),0)</f>
        <v>0</v>
      </c>
      <c r="D136" s="46">
        <f>IF($B136&lt;=$B$3,VLOOKUP($B136,Labour!$A$18:$BJ$604,D$2,FALSE),0)</f>
        <v>0</v>
      </c>
      <c r="E136" s="46">
        <f>IF($B136&lt;=$B$3,VLOOKUP($B136,Labour!$A$18:$BJ$604,E$2,FALSE),0)</f>
        <v>0</v>
      </c>
      <c r="F136" s="46">
        <f>IF($B136&lt;=$B$3,VLOOKUP($B136,Labour!$A$18:$BJ$604,F$2,FALSE),0)</f>
        <v>0</v>
      </c>
      <c r="G136" s="46">
        <f>IF($B136&lt;=$B$3,VLOOKUP($B136,Labour!$A$18:$BJ$604,G$2,FALSE),0)</f>
        <v>0</v>
      </c>
      <c r="H136" s="46">
        <f>IF($B136&lt;=$B$3,VLOOKUP($B136,Labour!$A$18:$BJ$604,H$2,FALSE),0)</f>
        <v>0</v>
      </c>
      <c r="I136" s="46">
        <f>IF($B136&lt;=$B$3,VLOOKUP($B136,Labour!$A$18:$BJ$604,I$2,FALSE),0)</f>
        <v>0</v>
      </c>
      <c r="J136" s="46">
        <f>IF($B136&lt;=$B$3,VLOOKUP($B136,Labour!$A$18:$BJ$604,J$2,FALSE),0)</f>
        <v>0</v>
      </c>
      <c r="K136" s="47">
        <f t="shared" si="2"/>
        <v>0</v>
      </c>
      <c r="L136" s="117" t="str">
        <f>IF(OR(K136&gt;1,E136&gt;0,),Labour!$AM$3,"")</f>
        <v/>
      </c>
      <c r="M136" s="144" t="str">
        <f>IF(OR(K136&gt;1,E136&gt;0),Labour!$AO$5,"")</f>
        <v/>
      </c>
      <c r="N136" s="46"/>
      <c r="O136" s="46"/>
      <c r="P136" s="46">
        <f>IF($B136&lt;=$B$3,VLOOKUP($B136,Labour!$A$18:$BJ$604,N$2,FALSE),0)</f>
        <v>0</v>
      </c>
    </row>
    <row r="137" spans="1:16" x14ac:dyDescent="0.3">
      <c r="A137" s="46">
        <f>IF($B137&lt;=$B$3,VLOOKUP($B137,Labour!$A$18:$BJ$604,A$2,FALSE),0)</f>
        <v>0</v>
      </c>
      <c r="B137" s="44">
        <v>134</v>
      </c>
      <c r="C137" s="45">
        <f>IF($B137&lt;=$B$3,VLOOKUP($B137,Labour!$A$18:$BJ$604,C$2,FALSE),0)</f>
        <v>0</v>
      </c>
      <c r="D137" s="46">
        <f>IF($B137&lt;=$B$3,VLOOKUP($B137,Labour!$A$18:$BJ$604,D$2,FALSE),0)</f>
        <v>0</v>
      </c>
      <c r="E137" s="46">
        <f>IF($B137&lt;=$B$3,VLOOKUP($B137,Labour!$A$18:$BJ$604,E$2,FALSE),0)</f>
        <v>0</v>
      </c>
      <c r="F137" s="46">
        <f>IF($B137&lt;=$B$3,VLOOKUP($B137,Labour!$A$18:$BJ$604,F$2,FALSE),0)</f>
        <v>0</v>
      </c>
      <c r="G137" s="46">
        <f>IF($B137&lt;=$B$3,VLOOKUP($B137,Labour!$A$18:$BJ$604,G$2,FALSE),0)</f>
        <v>0</v>
      </c>
      <c r="H137" s="46">
        <f>IF($B137&lt;=$B$3,VLOOKUP($B137,Labour!$A$18:$BJ$604,H$2,FALSE),0)</f>
        <v>0</v>
      </c>
      <c r="I137" s="46">
        <f>IF($B137&lt;=$B$3,VLOOKUP($B137,Labour!$A$18:$BJ$604,I$2,FALSE),0)</f>
        <v>0</v>
      </c>
      <c r="J137" s="46">
        <f>IF($B137&lt;=$B$3,VLOOKUP($B137,Labour!$A$18:$BJ$604,J$2,FALSE),0)</f>
        <v>0</v>
      </c>
      <c r="K137" s="47">
        <f t="shared" si="2"/>
        <v>0</v>
      </c>
      <c r="L137" s="117" t="str">
        <f>IF(OR(K137&gt;1,E137&gt;0,),Labour!$AM$3,"")</f>
        <v/>
      </c>
      <c r="M137" s="144" t="str">
        <f>IF(OR(K137&gt;1,E137&gt;0),Labour!$AO$5,"")</f>
        <v/>
      </c>
      <c r="N137" s="46"/>
      <c r="O137" s="46"/>
      <c r="P137" s="46">
        <f>IF($B137&lt;=$B$3,VLOOKUP($B137,Labour!$A$18:$BJ$604,N$2,FALSE),0)</f>
        <v>0</v>
      </c>
    </row>
    <row r="138" spans="1:16" x14ac:dyDescent="0.3">
      <c r="A138" s="46">
        <f>IF($B138&lt;=$B$3,VLOOKUP($B138,Labour!$A$18:$BJ$604,A$2,FALSE),0)</f>
        <v>0</v>
      </c>
      <c r="B138" s="44">
        <v>135</v>
      </c>
      <c r="C138" s="45">
        <f>IF($B138&lt;=$B$3,VLOOKUP($B138,Labour!$A$18:$BJ$604,C$2,FALSE),0)</f>
        <v>0</v>
      </c>
      <c r="D138" s="46">
        <f>IF($B138&lt;=$B$3,VLOOKUP($B138,Labour!$A$18:$BJ$604,D$2,FALSE),0)</f>
        <v>0</v>
      </c>
      <c r="E138" s="46">
        <f>IF($B138&lt;=$B$3,VLOOKUP($B138,Labour!$A$18:$BJ$604,E$2,FALSE),0)</f>
        <v>0</v>
      </c>
      <c r="F138" s="46">
        <f>IF($B138&lt;=$B$3,VLOOKUP($B138,Labour!$A$18:$BJ$604,F$2,FALSE),0)</f>
        <v>0</v>
      </c>
      <c r="G138" s="46">
        <f>IF($B138&lt;=$B$3,VLOOKUP($B138,Labour!$A$18:$BJ$604,G$2,FALSE),0)</f>
        <v>0</v>
      </c>
      <c r="H138" s="46">
        <f>IF($B138&lt;=$B$3,VLOOKUP($B138,Labour!$A$18:$BJ$604,H$2,FALSE),0)</f>
        <v>0</v>
      </c>
      <c r="I138" s="46">
        <f>IF($B138&lt;=$B$3,VLOOKUP($B138,Labour!$A$18:$BJ$604,I$2,FALSE),0)</f>
        <v>0</v>
      </c>
      <c r="J138" s="46">
        <f>IF($B138&lt;=$B$3,VLOOKUP($B138,Labour!$A$18:$BJ$604,J$2,FALSE),0)</f>
        <v>0</v>
      </c>
      <c r="K138" s="47">
        <f t="shared" si="2"/>
        <v>0</v>
      </c>
      <c r="L138" s="117" t="str">
        <f>IF(OR(K138&gt;1,E138&gt;0,),Labour!$AM$3,"")</f>
        <v/>
      </c>
      <c r="M138" s="144" t="str">
        <f>IF(OR(K138&gt;1,E138&gt;0),Labour!$AO$5,"")</f>
        <v/>
      </c>
      <c r="N138" s="46"/>
      <c r="O138" s="46"/>
      <c r="P138" s="46">
        <f>IF($B138&lt;=$B$3,VLOOKUP($B138,Labour!$A$18:$BJ$604,N$2,FALSE),0)</f>
        <v>0</v>
      </c>
    </row>
    <row r="139" spans="1:16" x14ac:dyDescent="0.3">
      <c r="A139" s="46">
        <f>IF($B139&lt;=$B$3,VLOOKUP($B139,Labour!$A$18:$BJ$604,A$2,FALSE),0)</f>
        <v>0</v>
      </c>
      <c r="B139" s="44">
        <v>136</v>
      </c>
      <c r="C139" s="45">
        <f>IF($B139&lt;=$B$3,VLOOKUP($B139,Labour!$A$18:$BJ$604,C$2,FALSE),0)</f>
        <v>0</v>
      </c>
      <c r="D139" s="46">
        <f>IF($B139&lt;=$B$3,VLOOKUP($B139,Labour!$A$18:$BJ$604,D$2,FALSE),0)</f>
        <v>0</v>
      </c>
      <c r="E139" s="46">
        <f>IF($B139&lt;=$B$3,VLOOKUP($B139,Labour!$A$18:$BJ$604,E$2,FALSE),0)</f>
        <v>0</v>
      </c>
      <c r="F139" s="46">
        <f>IF($B139&lt;=$B$3,VLOOKUP($B139,Labour!$A$18:$BJ$604,F$2,FALSE),0)</f>
        <v>0</v>
      </c>
      <c r="G139" s="46">
        <f>IF($B139&lt;=$B$3,VLOOKUP($B139,Labour!$A$18:$BJ$604,G$2,FALSE),0)</f>
        <v>0</v>
      </c>
      <c r="H139" s="46">
        <f>IF($B139&lt;=$B$3,VLOOKUP($B139,Labour!$A$18:$BJ$604,H$2,FALSE),0)</f>
        <v>0</v>
      </c>
      <c r="I139" s="46">
        <f>IF($B139&lt;=$B$3,VLOOKUP($B139,Labour!$A$18:$BJ$604,I$2,FALSE),0)</f>
        <v>0</v>
      </c>
      <c r="J139" s="46">
        <f>IF($B139&lt;=$B$3,VLOOKUP($B139,Labour!$A$18:$BJ$604,J$2,FALSE),0)</f>
        <v>0</v>
      </c>
      <c r="K139" s="47">
        <f t="shared" si="2"/>
        <v>0</v>
      </c>
      <c r="L139" s="117" t="str">
        <f>IF(OR(K139&gt;1,E139&gt;0,),Labour!$AM$3,"")</f>
        <v/>
      </c>
      <c r="M139" s="144" t="str">
        <f>IF(OR(K139&gt;1,E139&gt;0),Labour!$AO$5,"")</f>
        <v/>
      </c>
      <c r="N139" s="46"/>
      <c r="O139" s="46"/>
      <c r="P139" s="46">
        <f>IF($B139&lt;=$B$3,VLOOKUP($B139,Labour!$A$18:$BJ$604,N$2,FALSE),0)</f>
        <v>0</v>
      </c>
    </row>
    <row r="140" spans="1:16" x14ac:dyDescent="0.3">
      <c r="A140" s="46">
        <f>IF($B140&lt;=$B$3,VLOOKUP($B140,Labour!$A$18:$BJ$604,A$2,FALSE),0)</f>
        <v>0</v>
      </c>
      <c r="B140" s="44">
        <v>137</v>
      </c>
      <c r="C140" s="45">
        <f>IF($B140&lt;=$B$3,VLOOKUP($B140,Labour!$A$18:$BJ$604,C$2,FALSE),0)</f>
        <v>0</v>
      </c>
      <c r="D140" s="46">
        <f>IF($B140&lt;=$B$3,VLOOKUP($B140,Labour!$A$18:$BJ$604,D$2,FALSE),0)</f>
        <v>0</v>
      </c>
      <c r="E140" s="46">
        <f>IF($B140&lt;=$B$3,VLOOKUP($B140,Labour!$A$18:$BJ$604,E$2,FALSE),0)</f>
        <v>0</v>
      </c>
      <c r="F140" s="46">
        <f>IF($B140&lt;=$B$3,VLOOKUP($B140,Labour!$A$18:$BJ$604,F$2,FALSE),0)</f>
        <v>0</v>
      </c>
      <c r="G140" s="46">
        <f>IF($B140&lt;=$B$3,VLOOKUP($B140,Labour!$A$18:$BJ$604,G$2,FALSE),0)</f>
        <v>0</v>
      </c>
      <c r="H140" s="46">
        <f>IF($B140&lt;=$B$3,VLOOKUP($B140,Labour!$A$18:$BJ$604,H$2,FALSE),0)</f>
        <v>0</v>
      </c>
      <c r="I140" s="46">
        <f>IF($B140&lt;=$B$3,VLOOKUP($B140,Labour!$A$18:$BJ$604,I$2,FALSE),0)</f>
        <v>0</v>
      </c>
      <c r="J140" s="46">
        <f>IF($B140&lt;=$B$3,VLOOKUP($B140,Labour!$A$18:$BJ$604,J$2,FALSE),0)</f>
        <v>0</v>
      </c>
      <c r="K140" s="47">
        <f t="shared" si="2"/>
        <v>0</v>
      </c>
      <c r="L140" s="117" t="str">
        <f>IF(OR(K140&gt;1,E140&gt;0,),Labour!$AM$3,"")</f>
        <v/>
      </c>
      <c r="M140" s="144" t="str">
        <f>IF(OR(K140&gt;1,E140&gt;0),Labour!$AO$5,"")</f>
        <v/>
      </c>
      <c r="N140" s="46"/>
      <c r="O140" s="46"/>
      <c r="P140" s="46">
        <f>IF($B140&lt;=$B$3,VLOOKUP($B140,Labour!$A$18:$BJ$604,N$2,FALSE),0)</f>
        <v>0</v>
      </c>
    </row>
    <row r="141" spans="1:16" x14ac:dyDescent="0.3">
      <c r="A141" s="46">
        <f>IF($B141&lt;=$B$3,VLOOKUP($B141,Labour!$A$18:$BJ$604,A$2,FALSE),0)</f>
        <v>0</v>
      </c>
      <c r="B141" s="44">
        <v>138</v>
      </c>
      <c r="C141" s="45">
        <f>IF($B141&lt;=$B$3,VLOOKUP($B141,Labour!$A$18:$BJ$604,C$2,FALSE),0)</f>
        <v>0</v>
      </c>
      <c r="D141" s="46">
        <f>IF($B141&lt;=$B$3,VLOOKUP($B141,Labour!$A$18:$BJ$604,D$2,FALSE),0)</f>
        <v>0</v>
      </c>
      <c r="E141" s="46">
        <f>IF($B141&lt;=$B$3,VLOOKUP($B141,Labour!$A$18:$BJ$604,E$2,FALSE),0)</f>
        <v>0</v>
      </c>
      <c r="F141" s="46">
        <f>IF($B141&lt;=$B$3,VLOOKUP($B141,Labour!$A$18:$BJ$604,F$2,FALSE),0)</f>
        <v>0</v>
      </c>
      <c r="G141" s="46">
        <f>IF($B141&lt;=$B$3,VLOOKUP($B141,Labour!$A$18:$BJ$604,G$2,FALSE),0)</f>
        <v>0</v>
      </c>
      <c r="H141" s="46">
        <f>IF($B141&lt;=$B$3,VLOOKUP($B141,Labour!$A$18:$BJ$604,H$2,FALSE),0)</f>
        <v>0</v>
      </c>
      <c r="I141" s="46">
        <f>IF($B141&lt;=$B$3,VLOOKUP($B141,Labour!$A$18:$BJ$604,I$2,FALSE),0)</f>
        <v>0</v>
      </c>
      <c r="J141" s="46">
        <f>IF($B141&lt;=$B$3,VLOOKUP($B141,Labour!$A$18:$BJ$604,J$2,FALSE),0)</f>
        <v>0</v>
      </c>
      <c r="K141" s="47">
        <f t="shared" si="2"/>
        <v>0</v>
      </c>
      <c r="L141" s="117" t="str">
        <f>IF(OR(K141&gt;1,E141&gt;0,),Labour!$AM$3,"")</f>
        <v/>
      </c>
      <c r="M141" s="144" t="str">
        <f>IF(OR(K141&gt;1,E141&gt;0),Labour!$AO$5,"")</f>
        <v/>
      </c>
      <c r="N141" s="46"/>
      <c r="O141" s="46"/>
      <c r="P141" s="46">
        <f>IF($B141&lt;=$B$3,VLOOKUP($B141,Labour!$A$18:$BJ$604,N$2,FALSE),0)</f>
        <v>0</v>
      </c>
    </row>
    <row r="142" spans="1:16" x14ac:dyDescent="0.3">
      <c r="A142" s="46">
        <f>IF($B142&lt;=$B$3,VLOOKUP($B142,Labour!$A$18:$BJ$604,A$2,FALSE),0)</f>
        <v>0</v>
      </c>
      <c r="B142" s="44">
        <v>139</v>
      </c>
      <c r="C142" s="45">
        <f>IF($B142&lt;=$B$3,VLOOKUP($B142,Labour!$A$18:$BJ$604,C$2,FALSE),0)</f>
        <v>0</v>
      </c>
      <c r="D142" s="46">
        <f>IF($B142&lt;=$B$3,VLOOKUP($B142,Labour!$A$18:$BJ$604,D$2,FALSE),0)</f>
        <v>0</v>
      </c>
      <c r="E142" s="46">
        <f>IF($B142&lt;=$B$3,VLOOKUP($B142,Labour!$A$18:$BJ$604,E$2,FALSE),0)</f>
        <v>0</v>
      </c>
      <c r="F142" s="46">
        <f>IF($B142&lt;=$B$3,VLOOKUP($B142,Labour!$A$18:$BJ$604,F$2,FALSE),0)</f>
        <v>0</v>
      </c>
      <c r="G142" s="46">
        <f>IF($B142&lt;=$B$3,VLOOKUP($B142,Labour!$A$18:$BJ$604,G$2,FALSE),0)</f>
        <v>0</v>
      </c>
      <c r="H142" s="46">
        <f>IF($B142&lt;=$B$3,VLOOKUP($B142,Labour!$A$18:$BJ$604,H$2,FALSE),0)</f>
        <v>0</v>
      </c>
      <c r="I142" s="46">
        <f>IF($B142&lt;=$B$3,VLOOKUP($B142,Labour!$A$18:$BJ$604,I$2,FALSE),0)</f>
        <v>0</v>
      </c>
      <c r="J142" s="46">
        <f>IF($B142&lt;=$B$3,VLOOKUP($B142,Labour!$A$18:$BJ$604,J$2,FALSE),0)</f>
        <v>0</v>
      </c>
      <c r="K142" s="47">
        <f t="shared" si="2"/>
        <v>0</v>
      </c>
      <c r="L142" s="117" t="str">
        <f>IF(OR(K142&gt;1,E142&gt;0,),Labour!$AM$3,"")</f>
        <v/>
      </c>
      <c r="M142" s="144" t="str">
        <f>IF(OR(K142&gt;1,E142&gt;0),Labour!$AO$5,"")</f>
        <v/>
      </c>
      <c r="N142" s="46"/>
      <c r="O142" s="46"/>
      <c r="P142" s="46">
        <f>IF($B142&lt;=$B$3,VLOOKUP($B142,Labour!$A$18:$BJ$604,N$2,FALSE),0)</f>
        <v>0</v>
      </c>
    </row>
    <row r="143" spans="1:16" x14ac:dyDescent="0.3">
      <c r="A143" s="46">
        <f>IF($B143&lt;=$B$3,VLOOKUP($B143,Labour!$A$18:$BJ$604,A$2,FALSE),0)</f>
        <v>0</v>
      </c>
      <c r="B143" s="44">
        <v>140</v>
      </c>
      <c r="C143" s="45">
        <f>IF($B143&lt;=$B$3,VLOOKUP($B143,Labour!$A$18:$BJ$604,C$2,FALSE),0)</f>
        <v>0</v>
      </c>
      <c r="D143" s="46">
        <f>IF($B143&lt;=$B$3,VLOOKUP($B143,Labour!$A$18:$BJ$604,D$2,FALSE),0)</f>
        <v>0</v>
      </c>
      <c r="E143" s="46">
        <f>IF($B143&lt;=$B$3,VLOOKUP($B143,Labour!$A$18:$BJ$604,E$2,FALSE),0)</f>
        <v>0</v>
      </c>
      <c r="F143" s="46">
        <f>IF($B143&lt;=$B$3,VLOOKUP($B143,Labour!$A$18:$BJ$604,F$2,FALSE),0)</f>
        <v>0</v>
      </c>
      <c r="G143" s="46">
        <f>IF($B143&lt;=$B$3,VLOOKUP($B143,Labour!$A$18:$BJ$604,G$2,FALSE),0)</f>
        <v>0</v>
      </c>
      <c r="H143" s="46">
        <f>IF($B143&lt;=$B$3,VLOOKUP($B143,Labour!$A$18:$BJ$604,H$2,FALSE),0)</f>
        <v>0</v>
      </c>
      <c r="I143" s="46">
        <f>IF($B143&lt;=$B$3,VLOOKUP($B143,Labour!$A$18:$BJ$604,I$2,FALSE),0)</f>
        <v>0</v>
      </c>
      <c r="J143" s="46">
        <f>IF($B143&lt;=$B$3,VLOOKUP($B143,Labour!$A$18:$BJ$604,J$2,FALSE),0)</f>
        <v>0</v>
      </c>
      <c r="K143" s="47">
        <f t="shared" si="2"/>
        <v>0</v>
      </c>
      <c r="L143" s="117" t="str">
        <f>IF(OR(K143&gt;1,E143&gt;0,),Labour!$AM$3,"")</f>
        <v/>
      </c>
      <c r="M143" s="144" t="str">
        <f>IF(OR(K143&gt;1,E143&gt;0),Labour!$AO$5,"")</f>
        <v/>
      </c>
      <c r="N143" s="46"/>
      <c r="O143" s="46"/>
      <c r="P143" s="46">
        <f>IF($B143&lt;=$B$3,VLOOKUP($B143,Labour!$A$18:$BJ$604,N$2,FALSE),0)</f>
        <v>0</v>
      </c>
    </row>
    <row r="144" spans="1:16" x14ac:dyDescent="0.3">
      <c r="A144" s="46">
        <f>IF($B144&lt;=$B$3,VLOOKUP($B144,Labour!$A$18:$BJ$604,A$2,FALSE),0)</f>
        <v>0</v>
      </c>
      <c r="B144" s="44">
        <v>141</v>
      </c>
      <c r="C144" s="45">
        <f>IF($B144&lt;=$B$3,VLOOKUP($B144,Labour!$A$18:$BJ$604,C$2,FALSE),0)</f>
        <v>0</v>
      </c>
      <c r="D144" s="46">
        <f>IF($B144&lt;=$B$3,VLOOKUP($B144,Labour!$A$18:$BJ$604,D$2,FALSE),0)</f>
        <v>0</v>
      </c>
      <c r="E144" s="46">
        <f>IF($B144&lt;=$B$3,VLOOKUP($B144,Labour!$A$18:$BJ$604,E$2,FALSE),0)</f>
        <v>0</v>
      </c>
      <c r="F144" s="46">
        <f>IF($B144&lt;=$B$3,VLOOKUP($B144,Labour!$A$18:$BJ$604,F$2,FALSE),0)</f>
        <v>0</v>
      </c>
      <c r="G144" s="46">
        <f>IF($B144&lt;=$B$3,VLOOKUP($B144,Labour!$A$18:$BJ$604,G$2,FALSE),0)</f>
        <v>0</v>
      </c>
      <c r="H144" s="46">
        <f>IF($B144&lt;=$B$3,VLOOKUP($B144,Labour!$A$18:$BJ$604,H$2,FALSE),0)</f>
        <v>0</v>
      </c>
      <c r="I144" s="46">
        <f>IF($B144&lt;=$B$3,VLOOKUP($B144,Labour!$A$18:$BJ$604,I$2,FALSE),0)</f>
        <v>0</v>
      </c>
      <c r="J144" s="46">
        <f>IF($B144&lt;=$B$3,VLOOKUP($B144,Labour!$A$18:$BJ$604,J$2,FALSE),0)</f>
        <v>0</v>
      </c>
      <c r="K144" s="47">
        <f t="shared" si="2"/>
        <v>0</v>
      </c>
      <c r="L144" s="117" t="str">
        <f>IF(OR(K144&gt;1,E144&gt;0,),Labour!$AM$3,"")</f>
        <v/>
      </c>
      <c r="M144" s="144" t="str">
        <f>IF(OR(K144&gt;1,E144&gt;0),Labour!$AO$5,"")</f>
        <v/>
      </c>
      <c r="N144" s="46"/>
      <c r="O144" s="46"/>
      <c r="P144" s="46">
        <f>IF($B144&lt;=$B$3,VLOOKUP($B144,Labour!$A$18:$BJ$604,N$2,FALSE),0)</f>
        <v>0</v>
      </c>
    </row>
    <row r="145" spans="1:16" x14ac:dyDescent="0.3">
      <c r="A145" s="46">
        <f>IF($B145&lt;=$B$3,VLOOKUP($B145,Labour!$A$18:$BJ$604,A$2,FALSE),0)</f>
        <v>0</v>
      </c>
      <c r="B145" s="44">
        <v>142</v>
      </c>
      <c r="C145" s="45">
        <f>IF($B145&lt;=$B$3,VLOOKUP($B145,Labour!$A$18:$BJ$604,C$2,FALSE),0)</f>
        <v>0</v>
      </c>
      <c r="D145" s="46">
        <f>IF($B145&lt;=$B$3,VLOOKUP($B145,Labour!$A$18:$BJ$604,D$2,FALSE),0)</f>
        <v>0</v>
      </c>
      <c r="E145" s="46">
        <f>IF($B145&lt;=$B$3,VLOOKUP($B145,Labour!$A$18:$BJ$604,E$2,FALSE),0)</f>
        <v>0</v>
      </c>
      <c r="F145" s="46">
        <f>IF($B145&lt;=$B$3,VLOOKUP($B145,Labour!$A$18:$BJ$604,F$2,FALSE),0)</f>
        <v>0</v>
      </c>
      <c r="G145" s="46">
        <f>IF($B145&lt;=$B$3,VLOOKUP($B145,Labour!$A$18:$BJ$604,G$2,FALSE),0)</f>
        <v>0</v>
      </c>
      <c r="H145" s="46">
        <f>IF($B145&lt;=$B$3,VLOOKUP($B145,Labour!$A$18:$BJ$604,H$2,FALSE),0)</f>
        <v>0</v>
      </c>
      <c r="I145" s="46">
        <f>IF($B145&lt;=$B$3,VLOOKUP($B145,Labour!$A$18:$BJ$604,I$2,FALSE),0)</f>
        <v>0</v>
      </c>
      <c r="J145" s="46">
        <f>IF($B145&lt;=$B$3,VLOOKUP($B145,Labour!$A$18:$BJ$604,J$2,FALSE),0)</f>
        <v>0</v>
      </c>
      <c r="K145" s="47">
        <f t="shared" si="2"/>
        <v>0</v>
      </c>
      <c r="L145" s="117" t="str">
        <f>IF(OR(K145&gt;1,E145&gt;0,),Labour!$AM$3,"")</f>
        <v/>
      </c>
      <c r="M145" s="144" t="str">
        <f>IF(OR(K145&gt;1,E145&gt;0),Labour!$AO$5,"")</f>
        <v/>
      </c>
      <c r="N145" s="46"/>
      <c r="O145" s="46"/>
      <c r="P145" s="46">
        <f>IF($B145&lt;=$B$3,VLOOKUP($B145,Labour!$A$18:$BJ$604,N$2,FALSE),0)</f>
        <v>0</v>
      </c>
    </row>
    <row r="146" spans="1:16" x14ac:dyDescent="0.3">
      <c r="A146" s="46">
        <f>IF($B146&lt;=$B$3,VLOOKUP($B146,Labour!$A$18:$BJ$604,A$2,FALSE),0)</f>
        <v>0</v>
      </c>
      <c r="B146" s="44">
        <v>143</v>
      </c>
      <c r="C146" s="45">
        <f>IF($B146&lt;=$B$3,VLOOKUP($B146,Labour!$A$18:$BJ$604,C$2,FALSE),0)</f>
        <v>0</v>
      </c>
      <c r="D146" s="46">
        <f>IF($B146&lt;=$B$3,VLOOKUP($B146,Labour!$A$18:$BJ$604,D$2,FALSE),0)</f>
        <v>0</v>
      </c>
      <c r="E146" s="46">
        <f>IF($B146&lt;=$B$3,VLOOKUP($B146,Labour!$A$18:$BJ$604,E$2,FALSE),0)</f>
        <v>0</v>
      </c>
      <c r="F146" s="46">
        <f>IF($B146&lt;=$B$3,VLOOKUP($B146,Labour!$A$18:$BJ$604,F$2,FALSE),0)</f>
        <v>0</v>
      </c>
      <c r="G146" s="46">
        <f>IF($B146&lt;=$B$3,VLOOKUP($B146,Labour!$A$18:$BJ$604,G$2,FALSE),0)</f>
        <v>0</v>
      </c>
      <c r="H146" s="46">
        <f>IF($B146&lt;=$B$3,VLOOKUP($B146,Labour!$A$18:$BJ$604,H$2,FALSE),0)</f>
        <v>0</v>
      </c>
      <c r="I146" s="46">
        <f>IF($B146&lt;=$B$3,VLOOKUP($B146,Labour!$A$18:$BJ$604,I$2,FALSE),0)</f>
        <v>0</v>
      </c>
      <c r="J146" s="46">
        <f>IF($B146&lt;=$B$3,VLOOKUP($B146,Labour!$A$18:$BJ$604,J$2,FALSE),0)</f>
        <v>0</v>
      </c>
      <c r="K146" s="47">
        <f t="shared" si="2"/>
        <v>0</v>
      </c>
      <c r="L146" s="117" t="str">
        <f>IF(OR(K146&gt;1,E146&gt;0,),Labour!$AM$3,"")</f>
        <v/>
      </c>
      <c r="M146" s="144" t="str">
        <f>IF(OR(K146&gt;1,E146&gt;0),Labour!$AO$5,"")</f>
        <v/>
      </c>
      <c r="N146" s="46"/>
      <c r="O146" s="46"/>
      <c r="P146" s="46">
        <f>IF($B146&lt;=$B$3,VLOOKUP($B146,Labour!$A$18:$BJ$604,N$2,FALSE),0)</f>
        <v>0</v>
      </c>
    </row>
    <row r="147" spans="1:16" x14ac:dyDescent="0.3">
      <c r="A147" s="46">
        <f>IF($B147&lt;=$B$3,VLOOKUP($B147,Labour!$A$18:$BJ$604,A$2,FALSE),0)</f>
        <v>0</v>
      </c>
      <c r="B147" s="44">
        <v>144</v>
      </c>
      <c r="C147" s="45">
        <f>IF($B147&lt;=$B$3,VLOOKUP($B147,Labour!$A$18:$BJ$604,C$2,FALSE),0)</f>
        <v>0</v>
      </c>
      <c r="D147" s="46">
        <f>IF($B147&lt;=$B$3,VLOOKUP($B147,Labour!$A$18:$BJ$604,D$2,FALSE),0)</f>
        <v>0</v>
      </c>
      <c r="E147" s="46">
        <f>IF($B147&lt;=$B$3,VLOOKUP($B147,Labour!$A$18:$BJ$604,E$2,FALSE),0)</f>
        <v>0</v>
      </c>
      <c r="F147" s="46">
        <f>IF($B147&lt;=$B$3,VLOOKUP($B147,Labour!$A$18:$BJ$604,F$2,FALSE),0)</f>
        <v>0</v>
      </c>
      <c r="G147" s="46">
        <f>IF($B147&lt;=$B$3,VLOOKUP($B147,Labour!$A$18:$BJ$604,G$2,FALSE),0)</f>
        <v>0</v>
      </c>
      <c r="H147" s="46">
        <f>IF($B147&lt;=$B$3,VLOOKUP($B147,Labour!$A$18:$BJ$604,H$2,FALSE),0)</f>
        <v>0</v>
      </c>
      <c r="I147" s="46">
        <f>IF($B147&lt;=$B$3,VLOOKUP($B147,Labour!$A$18:$BJ$604,I$2,FALSE),0)</f>
        <v>0</v>
      </c>
      <c r="J147" s="46">
        <f>IF($B147&lt;=$B$3,VLOOKUP($B147,Labour!$A$18:$BJ$604,J$2,FALSE),0)</f>
        <v>0</v>
      </c>
      <c r="K147" s="47">
        <f t="shared" si="2"/>
        <v>0</v>
      </c>
      <c r="L147" s="117" t="str">
        <f>IF(OR(K147&gt;1,E147&gt;0,),Labour!$AM$3,"")</f>
        <v/>
      </c>
      <c r="M147" s="144" t="str">
        <f>IF(OR(K147&gt;1,E147&gt;0),Labour!$AO$5,"")</f>
        <v/>
      </c>
      <c r="N147" s="46"/>
      <c r="O147" s="46"/>
      <c r="P147" s="46">
        <f>IF($B147&lt;=$B$3,VLOOKUP($B147,Labour!$A$18:$BJ$604,N$2,FALSE),0)</f>
        <v>0</v>
      </c>
    </row>
    <row r="148" spans="1:16" x14ac:dyDescent="0.3">
      <c r="A148" s="46">
        <f>IF($B148&lt;=$B$3,VLOOKUP($B148,Labour!$A$18:$BJ$604,A$2,FALSE),0)</f>
        <v>0</v>
      </c>
      <c r="B148" s="44">
        <v>145</v>
      </c>
      <c r="C148" s="45">
        <f>IF($B148&lt;=$B$3,VLOOKUP($B148,Labour!$A$18:$BJ$604,C$2,FALSE),0)</f>
        <v>0</v>
      </c>
      <c r="D148" s="46">
        <f>IF($B148&lt;=$B$3,VLOOKUP($B148,Labour!$A$18:$BJ$604,D$2,FALSE),0)</f>
        <v>0</v>
      </c>
      <c r="E148" s="46">
        <f>IF($B148&lt;=$B$3,VLOOKUP($B148,Labour!$A$18:$BJ$604,E$2,FALSE),0)</f>
        <v>0</v>
      </c>
      <c r="F148" s="46">
        <f>IF($B148&lt;=$B$3,VLOOKUP($B148,Labour!$A$18:$BJ$604,F$2,FALSE),0)</f>
        <v>0</v>
      </c>
      <c r="G148" s="46">
        <f>IF($B148&lt;=$B$3,VLOOKUP($B148,Labour!$A$18:$BJ$604,G$2,FALSE),0)</f>
        <v>0</v>
      </c>
      <c r="H148" s="46">
        <f>IF($B148&lt;=$B$3,VLOOKUP($B148,Labour!$A$18:$BJ$604,H$2,FALSE),0)</f>
        <v>0</v>
      </c>
      <c r="I148" s="46">
        <f>IF($B148&lt;=$B$3,VLOOKUP($B148,Labour!$A$18:$BJ$604,I$2,FALSE),0)</f>
        <v>0</v>
      </c>
      <c r="J148" s="46">
        <f>IF($B148&lt;=$B$3,VLOOKUP($B148,Labour!$A$18:$BJ$604,J$2,FALSE),0)</f>
        <v>0</v>
      </c>
      <c r="K148" s="47">
        <f t="shared" si="2"/>
        <v>0</v>
      </c>
      <c r="L148" s="117" t="str">
        <f>IF(OR(K148&gt;1,E148&gt;0,),Labour!$AM$3,"")</f>
        <v/>
      </c>
      <c r="M148" s="144" t="str">
        <f>IF(OR(K148&gt;1,E148&gt;0),Labour!$AO$5,"")</f>
        <v/>
      </c>
      <c r="N148" s="46"/>
      <c r="O148" s="46"/>
      <c r="P148" s="46">
        <f>IF($B148&lt;=$B$3,VLOOKUP($B148,Labour!$A$18:$BJ$604,N$2,FALSE),0)</f>
        <v>0</v>
      </c>
    </row>
    <row r="149" spans="1:16" x14ac:dyDescent="0.3">
      <c r="A149" s="46">
        <f>IF($B149&lt;=$B$3,VLOOKUP($B149,Labour!$A$18:$BJ$604,A$2,FALSE),0)</f>
        <v>0</v>
      </c>
      <c r="B149" s="44">
        <v>146</v>
      </c>
      <c r="C149" s="45">
        <f>IF($B149&lt;=$B$3,VLOOKUP($B149,Labour!$A$18:$BJ$604,C$2,FALSE),0)</f>
        <v>0</v>
      </c>
      <c r="D149" s="46">
        <f>IF($B149&lt;=$B$3,VLOOKUP($B149,Labour!$A$18:$BJ$604,D$2,FALSE),0)</f>
        <v>0</v>
      </c>
      <c r="E149" s="46">
        <f>IF($B149&lt;=$B$3,VLOOKUP($B149,Labour!$A$18:$BJ$604,E$2,FALSE),0)</f>
        <v>0</v>
      </c>
      <c r="F149" s="46">
        <f>IF($B149&lt;=$B$3,VLOOKUP($B149,Labour!$A$18:$BJ$604,F$2,FALSE),0)</f>
        <v>0</v>
      </c>
      <c r="G149" s="46">
        <f>IF($B149&lt;=$B$3,VLOOKUP($B149,Labour!$A$18:$BJ$604,G$2,FALSE),0)</f>
        <v>0</v>
      </c>
      <c r="H149" s="46">
        <f>IF($B149&lt;=$B$3,VLOOKUP($B149,Labour!$A$18:$BJ$604,H$2,FALSE),0)</f>
        <v>0</v>
      </c>
      <c r="I149" s="46">
        <f>IF($B149&lt;=$B$3,VLOOKUP($B149,Labour!$A$18:$BJ$604,I$2,FALSE),0)</f>
        <v>0</v>
      </c>
      <c r="J149" s="46">
        <f>IF($B149&lt;=$B$3,VLOOKUP($B149,Labour!$A$18:$BJ$604,J$2,FALSE),0)</f>
        <v>0</v>
      </c>
      <c r="K149" s="47">
        <f t="shared" si="2"/>
        <v>0</v>
      </c>
      <c r="L149" s="117" t="str">
        <f>IF(OR(K149&gt;1,E149&gt;0,),Labour!$AM$3,"")</f>
        <v/>
      </c>
      <c r="M149" s="144" t="str">
        <f>IF(OR(K149&gt;1,E149&gt;0),Labour!$AO$5,"")</f>
        <v/>
      </c>
      <c r="N149" s="46"/>
      <c r="O149" s="46"/>
      <c r="P149" s="46">
        <f>IF($B149&lt;=$B$3,VLOOKUP($B149,Labour!$A$18:$BJ$604,N$2,FALSE),0)</f>
        <v>0</v>
      </c>
    </row>
    <row r="150" spans="1:16" x14ac:dyDescent="0.3">
      <c r="A150" s="46">
        <f>IF($B150&lt;=$B$3,VLOOKUP($B150,Labour!$A$18:$BJ$604,A$2,FALSE),0)</f>
        <v>0</v>
      </c>
      <c r="B150" s="44">
        <v>147</v>
      </c>
      <c r="C150" s="45">
        <f>IF($B150&lt;=$B$3,VLOOKUP($B150,Labour!$A$18:$BJ$604,C$2,FALSE),0)</f>
        <v>0</v>
      </c>
      <c r="D150" s="46">
        <f>IF($B150&lt;=$B$3,VLOOKUP($B150,Labour!$A$18:$BJ$604,D$2,FALSE),0)</f>
        <v>0</v>
      </c>
      <c r="E150" s="46">
        <f>IF($B150&lt;=$B$3,VLOOKUP($B150,Labour!$A$18:$BJ$604,E$2,FALSE),0)</f>
        <v>0</v>
      </c>
      <c r="F150" s="46">
        <f>IF($B150&lt;=$B$3,VLOOKUP($B150,Labour!$A$18:$BJ$604,F$2,FALSE),0)</f>
        <v>0</v>
      </c>
      <c r="G150" s="46">
        <f>IF($B150&lt;=$B$3,VLOOKUP($B150,Labour!$A$18:$BJ$604,G$2,FALSE),0)</f>
        <v>0</v>
      </c>
      <c r="H150" s="46">
        <f>IF($B150&lt;=$B$3,VLOOKUP($B150,Labour!$A$18:$BJ$604,H$2,FALSE),0)</f>
        <v>0</v>
      </c>
      <c r="I150" s="46">
        <f>IF($B150&lt;=$B$3,VLOOKUP($B150,Labour!$A$18:$BJ$604,I$2,FALSE),0)</f>
        <v>0</v>
      </c>
      <c r="J150" s="46">
        <f>IF($B150&lt;=$B$3,VLOOKUP($B150,Labour!$A$18:$BJ$604,J$2,FALSE),0)</f>
        <v>0</v>
      </c>
      <c r="K150" s="47">
        <f t="shared" si="2"/>
        <v>0</v>
      </c>
      <c r="L150" s="117" t="str">
        <f>IF(OR(K150&gt;1,E150&gt;0,),Labour!$AM$3,"")</f>
        <v/>
      </c>
      <c r="M150" s="144" t="str">
        <f>IF(OR(K150&gt;1,E150&gt;0),Labour!$AO$5,"")</f>
        <v/>
      </c>
      <c r="N150" s="46"/>
      <c r="O150" s="46"/>
      <c r="P150" s="46">
        <f>IF($B150&lt;=$B$3,VLOOKUP($B150,Labour!$A$18:$BJ$604,N$2,FALSE),0)</f>
        <v>0</v>
      </c>
    </row>
    <row r="151" spans="1:16" x14ac:dyDescent="0.3">
      <c r="A151" s="46">
        <f>IF($B151&lt;=$B$3,VLOOKUP($B151,Labour!$A$18:$BJ$604,A$2,FALSE),0)</f>
        <v>0</v>
      </c>
      <c r="B151" s="44">
        <v>148</v>
      </c>
      <c r="C151" s="45">
        <f>IF($B151&lt;=$B$3,VLOOKUP($B151,Labour!$A$18:$BJ$604,C$2,FALSE),0)</f>
        <v>0</v>
      </c>
      <c r="D151" s="46">
        <f>IF($B151&lt;=$B$3,VLOOKUP($B151,Labour!$A$18:$BJ$604,D$2,FALSE),0)</f>
        <v>0</v>
      </c>
      <c r="E151" s="46">
        <f>IF($B151&lt;=$B$3,VLOOKUP($B151,Labour!$A$18:$BJ$604,E$2,FALSE),0)</f>
        <v>0</v>
      </c>
      <c r="F151" s="46">
        <f>IF($B151&lt;=$B$3,VLOOKUP($B151,Labour!$A$18:$BJ$604,F$2,FALSE),0)</f>
        <v>0</v>
      </c>
      <c r="G151" s="46">
        <f>IF($B151&lt;=$B$3,VLOOKUP($B151,Labour!$A$18:$BJ$604,G$2,FALSE),0)</f>
        <v>0</v>
      </c>
      <c r="H151" s="46">
        <f>IF($B151&lt;=$B$3,VLOOKUP($B151,Labour!$A$18:$BJ$604,H$2,FALSE),0)</f>
        <v>0</v>
      </c>
      <c r="I151" s="46">
        <f>IF($B151&lt;=$B$3,VLOOKUP($B151,Labour!$A$18:$BJ$604,I$2,FALSE),0)</f>
        <v>0</v>
      </c>
      <c r="J151" s="46">
        <f>IF($B151&lt;=$B$3,VLOOKUP($B151,Labour!$A$18:$BJ$604,J$2,FALSE),0)</f>
        <v>0</v>
      </c>
      <c r="K151" s="47">
        <f t="shared" si="2"/>
        <v>0</v>
      </c>
      <c r="L151" s="117" t="str">
        <f>IF(OR(K151&gt;1,E151&gt;0,),Labour!$AM$3,"")</f>
        <v/>
      </c>
      <c r="M151" s="144" t="str">
        <f>IF(OR(K151&gt;1,E151&gt;0),Labour!$AO$5,"")</f>
        <v/>
      </c>
      <c r="N151" s="46"/>
      <c r="O151" s="46"/>
      <c r="P151" s="46">
        <f>IF($B151&lt;=$B$3,VLOOKUP($B151,Labour!$A$18:$BJ$604,N$2,FALSE),0)</f>
        <v>0</v>
      </c>
    </row>
    <row r="152" spans="1:16" x14ac:dyDescent="0.3">
      <c r="A152" s="46">
        <f>IF($B152&lt;=$B$3,VLOOKUP($B152,Labour!$A$18:$BJ$604,A$2,FALSE),0)</f>
        <v>0</v>
      </c>
      <c r="B152" s="44">
        <v>149</v>
      </c>
      <c r="C152" s="45">
        <f>IF($B152&lt;=$B$3,VLOOKUP($B152,Labour!$A$18:$BJ$604,C$2,FALSE),0)</f>
        <v>0</v>
      </c>
      <c r="D152" s="46">
        <f>IF($B152&lt;=$B$3,VLOOKUP($B152,Labour!$A$18:$BJ$604,D$2,FALSE),0)</f>
        <v>0</v>
      </c>
      <c r="E152" s="46">
        <f>IF($B152&lt;=$B$3,VLOOKUP($B152,Labour!$A$18:$BJ$604,E$2,FALSE),0)</f>
        <v>0</v>
      </c>
      <c r="F152" s="46">
        <f>IF($B152&lt;=$B$3,VLOOKUP($B152,Labour!$A$18:$BJ$604,F$2,FALSE),0)</f>
        <v>0</v>
      </c>
      <c r="G152" s="46">
        <f>IF($B152&lt;=$B$3,VLOOKUP($B152,Labour!$A$18:$BJ$604,G$2,FALSE),0)</f>
        <v>0</v>
      </c>
      <c r="H152" s="46">
        <f>IF($B152&lt;=$B$3,VLOOKUP($B152,Labour!$A$18:$BJ$604,H$2,FALSE),0)</f>
        <v>0</v>
      </c>
      <c r="I152" s="46">
        <f>IF($B152&lt;=$B$3,VLOOKUP($B152,Labour!$A$18:$BJ$604,I$2,FALSE),0)</f>
        <v>0</v>
      </c>
      <c r="J152" s="46">
        <f>IF($B152&lt;=$B$3,VLOOKUP($B152,Labour!$A$18:$BJ$604,J$2,FALSE),0)</f>
        <v>0</v>
      </c>
      <c r="K152" s="47">
        <f t="shared" si="2"/>
        <v>0</v>
      </c>
      <c r="L152" s="117" t="str">
        <f>IF(OR(K152&gt;1,E152&gt;0,),Labour!$AM$3,"")</f>
        <v/>
      </c>
      <c r="M152" s="144" t="str">
        <f>IF(OR(K152&gt;1,E152&gt;0),Labour!$AO$5,"")</f>
        <v/>
      </c>
      <c r="N152" s="46"/>
      <c r="O152" s="46"/>
      <c r="P152" s="46">
        <f>IF($B152&lt;=$B$3,VLOOKUP($B152,Labour!$A$18:$BJ$604,N$2,FALSE),0)</f>
        <v>0</v>
      </c>
    </row>
    <row r="153" spans="1:16" x14ac:dyDescent="0.3">
      <c r="A153" s="46">
        <f>IF($B153&lt;=$B$3,VLOOKUP($B153,Labour!$A$18:$BJ$604,A$2,FALSE),0)</f>
        <v>0</v>
      </c>
      <c r="B153" s="44">
        <v>150</v>
      </c>
      <c r="C153" s="45">
        <f>IF($B153&lt;=$B$3,VLOOKUP($B153,Labour!$A$18:$BJ$604,C$2,FALSE),0)</f>
        <v>0</v>
      </c>
      <c r="D153" s="46">
        <f>IF($B153&lt;=$B$3,VLOOKUP($B153,Labour!$A$18:$BJ$604,D$2,FALSE),0)</f>
        <v>0</v>
      </c>
      <c r="E153" s="46">
        <f>IF($B153&lt;=$B$3,VLOOKUP($B153,Labour!$A$18:$BJ$604,E$2,FALSE),0)</f>
        <v>0</v>
      </c>
      <c r="F153" s="46">
        <f>IF($B153&lt;=$B$3,VLOOKUP($B153,Labour!$A$18:$BJ$604,F$2,FALSE),0)</f>
        <v>0</v>
      </c>
      <c r="G153" s="46">
        <f>IF($B153&lt;=$B$3,VLOOKUP($B153,Labour!$A$18:$BJ$604,G$2,FALSE),0)</f>
        <v>0</v>
      </c>
      <c r="H153" s="46">
        <f>IF($B153&lt;=$B$3,VLOOKUP($B153,Labour!$A$18:$BJ$604,H$2,FALSE),0)</f>
        <v>0</v>
      </c>
      <c r="I153" s="46">
        <f>IF($B153&lt;=$B$3,VLOOKUP($B153,Labour!$A$18:$BJ$604,I$2,FALSE),0)</f>
        <v>0</v>
      </c>
      <c r="J153" s="46">
        <f>IF($B153&lt;=$B$3,VLOOKUP($B153,Labour!$A$18:$BJ$604,J$2,FALSE),0)</f>
        <v>0</v>
      </c>
      <c r="K153" s="47">
        <f t="shared" si="2"/>
        <v>0</v>
      </c>
      <c r="L153" s="117" t="str">
        <f>IF(OR(K153&gt;1,E153&gt;0,),Labour!$AM$3,"")</f>
        <v/>
      </c>
      <c r="M153" s="144" t="str">
        <f>IF(OR(K153&gt;1,E153&gt;0),Labour!$AO$5,"")</f>
        <v/>
      </c>
      <c r="N153" s="46"/>
      <c r="O153" s="46"/>
      <c r="P153" s="46">
        <f>IF($B153&lt;=$B$3,VLOOKUP($B153,Labour!$A$18:$BJ$604,N$2,FALSE),0)</f>
        <v>0</v>
      </c>
    </row>
    <row r="154" spans="1:16" x14ac:dyDescent="0.3">
      <c r="A154" s="46">
        <f>IF($B154&lt;=$B$3,VLOOKUP($B154,Labour!$A$18:$BJ$604,A$2,FALSE),0)</f>
        <v>0</v>
      </c>
      <c r="B154" s="44">
        <v>151</v>
      </c>
      <c r="C154" s="45">
        <f>IF($B154&lt;=$B$3,VLOOKUP($B154,Labour!$A$18:$BJ$604,C$2,FALSE),0)</f>
        <v>0</v>
      </c>
      <c r="D154" s="46">
        <f>IF($B154&lt;=$B$3,VLOOKUP($B154,Labour!$A$18:$BJ$604,D$2,FALSE),0)</f>
        <v>0</v>
      </c>
      <c r="E154" s="46">
        <f>IF($B154&lt;=$B$3,VLOOKUP($B154,Labour!$A$18:$BJ$604,E$2,FALSE),0)</f>
        <v>0</v>
      </c>
      <c r="F154" s="46">
        <f>IF($B154&lt;=$B$3,VLOOKUP($B154,Labour!$A$18:$BJ$604,F$2,FALSE),0)</f>
        <v>0</v>
      </c>
      <c r="G154" s="46">
        <f>IF($B154&lt;=$B$3,VLOOKUP($B154,Labour!$A$18:$BJ$604,G$2,FALSE),0)</f>
        <v>0</v>
      </c>
      <c r="H154" s="46">
        <f>IF($B154&lt;=$B$3,VLOOKUP($B154,Labour!$A$18:$BJ$604,H$2,FALSE),0)</f>
        <v>0</v>
      </c>
      <c r="I154" s="46">
        <f>IF($B154&lt;=$B$3,VLOOKUP($B154,Labour!$A$18:$BJ$604,I$2,FALSE),0)</f>
        <v>0</v>
      </c>
      <c r="J154" s="46">
        <f>IF($B154&lt;=$B$3,VLOOKUP($B154,Labour!$A$18:$BJ$604,J$2,FALSE),0)</f>
        <v>0</v>
      </c>
      <c r="K154" s="47">
        <f t="shared" si="2"/>
        <v>0</v>
      </c>
      <c r="L154" s="117" t="str">
        <f>IF(OR(K154&gt;1,E154&gt;0,),Labour!$AM$3,"")</f>
        <v/>
      </c>
      <c r="M154" s="144" t="str">
        <f>IF(OR(K154&gt;1,E154&gt;0),Labour!$AO$5,"")</f>
        <v/>
      </c>
      <c r="N154" s="46"/>
      <c r="O154" s="46"/>
      <c r="P154" s="46">
        <f>IF($B154&lt;=$B$3,VLOOKUP($B154,Labour!$A$18:$BJ$604,N$2,FALSE),0)</f>
        <v>0</v>
      </c>
    </row>
    <row r="155" spans="1:16" x14ac:dyDescent="0.3">
      <c r="A155" s="46">
        <f>IF($B155&lt;=$B$3,VLOOKUP($B155,Labour!$A$18:$BJ$604,A$2,FALSE),0)</f>
        <v>0</v>
      </c>
      <c r="B155" s="44">
        <v>152</v>
      </c>
      <c r="C155" s="45">
        <f>IF($B155&lt;=$B$3,VLOOKUP($B155,Labour!$A$18:$BJ$604,C$2,FALSE),0)</f>
        <v>0</v>
      </c>
      <c r="D155" s="46">
        <f>IF($B155&lt;=$B$3,VLOOKUP($B155,Labour!$A$18:$BJ$604,D$2,FALSE),0)</f>
        <v>0</v>
      </c>
      <c r="E155" s="46">
        <f>IF($B155&lt;=$B$3,VLOOKUP($B155,Labour!$A$18:$BJ$604,E$2,FALSE),0)</f>
        <v>0</v>
      </c>
      <c r="F155" s="46">
        <f>IF($B155&lt;=$B$3,VLOOKUP($B155,Labour!$A$18:$BJ$604,F$2,FALSE),0)</f>
        <v>0</v>
      </c>
      <c r="G155" s="46">
        <f>IF($B155&lt;=$B$3,VLOOKUP($B155,Labour!$A$18:$BJ$604,G$2,FALSE),0)</f>
        <v>0</v>
      </c>
      <c r="H155" s="46">
        <f>IF($B155&lt;=$B$3,VLOOKUP($B155,Labour!$A$18:$BJ$604,H$2,FALSE),0)</f>
        <v>0</v>
      </c>
      <c r="I155" s="46">
        <f>IF($B155&lt;=$B$3,VLOOKUP($B155,Labour!$A$18:$BJ$604,I$2,FALSE),0)</f>
        <v>0</v>
      </c>
      <c r="J155" s="46">
        <f>IF($B155&lt;=$B$3,VLOOKUP($B155,Labour!$A$18:$BJ$604,J$2,FALSE),0)</f>
        <v>0</v>
      </c>
      <c r="K155" s="47">
        <f t="shared" si="2"/>
        <v>0</v>
      </c>
      <c r="L155" s="117" t="str">
        <f>IF(OR(K155&gt;1,E155&gt;0,),Labour!$AM$3,"")</f>
        <v/>
      </c>
      <c r="M155" s="144" t="str">
        <f>IF(OR(K155&gt;1,E155&gt;0),Labour!$AO$5,"")</f>
        <v/>
      </c>
      <c r="N155" s="46"/>
      <c r="O155" s="46"/>
      <c r="P155" s="46">
        <f>IF($B155&lt;=$B$3,VLOOKUP($B155,Labour!$A$18:$BJ$604,N$2,FALSE),0)</f>
        <v>0</v>
      </c>
    </row>
    <row r="156" spans="1:16" x14ac:dyDescent="0.3">
      <c r="A156" s="46">
        <f>IF($B156&lt;=$B$3,VLOOKUP($B156,Labour!$A$18:$BJ$604,A$2,FALSE),0)</f>
        <v>0</v>
      </c>
      <c r="B156" s="44">
        <v>153</v>
      </c>
      <c r="C156" s="45">
        <f>IF($B156&lt;=$B$3,VLOOKUP($B156,Labour!$A$18:$BJ$604,C$2,FALSE),0)</f>
        <v>0</v>
      </c>
      <c r="D156" s="46">
        <f>IF($B156&lt;=$B$3,VLOOKUP($B156,Labour!$A$18:$BJ$604,D$2,FALSE),0)</f>
        <v>0</v>
      </c>
      <c r="E156" s="46">
        <f>IF($B156&lt;=$B$3,VLOOKUP($B156,Labour!$A$18:$BJ$604,E$2,FALSE),0)</f>
        <v>0</v>
      </c>
      <c r="F156" s="46">
        <f>IF($B156&lt;=$B$3,VLOOKUP($B156,Labour!$A$18:$BJ$604,F$2,FALSE),0)</f>
        <v>0</v>
      </c>
      <c r="G156" s="46">
        <f>IF($B156&lt;=$B$3,VLOOKUP($B156,Labour!$A$18:$BJ$604,G$2,FALSE),0)</f>
        <v>0</v>
      </c>
      <c r="H156" s="46">
        <f>IF($B156&lt;=$B$3,VLOOKUP($B156,Labour!$A$18:$BJ$604,H$2,FALSE),0)</f>
        <v>0</v>
      </c>
      <c r="I156" s="46">
        <f>IF($B156&lt;=$B$3,VLOOKUP($B156,Labour!$A$18:$BJ$604,I$2,FALSE),0)</f>
        <v>0</v>
      </c>
      <c r="J156" s="46">
        <f>IF($B156&lt;=$B$3,VLOOKUP($B156,Labour!$A$18:$BJ$604,J$2,FALSE),0)</f>
        <v>0</v>
      </c>
      <c r="K156" s="47">
        <f t="shared" si="2"/>
        <v>0</v>
      </c>
      <c r="L156" s="117" t="str">
        <f>IF(OR(K156&gt;1,E156&gt;0,),Labour!$AM$3,"")</f>
        <v/>
      </c>
      <c r="M156" s="144" t="str">
        <f>IF(OR(K156&gt;1,E156&gt;0),Labour!$AO$5,"")</f>
        <v/>
      </c>
      <c r="N156" s="46"/>
      <c r="O156" s="46"/>
      <c r="P156" s="46">
        <f>IF($B156&lt;=$B$3,VLOOKUP($B156,Labour!$A$18:$BJ$604,N$2,FALSE),0)</f>
        <v>0</v>
      </c>
    </row>
    <row r="157" spans="1:16" x14ac:dyDescent="0.3">
      <c r="A157" s="46">
        <f>IF($B157&lt;=$B$3,VLOOKUP($B157,Labour!$A$18:$BJ$604,A$2,FALSE),0)</f>
        <v>0</v>
      </c>
      <c r="B157" s="44">
        <v>154</v>
      </c>
      <c r="C157" s="45">
        <f>IF($B157&lt;=$B$3,VLOOKUP($B157,Labour!$A$18:$BJ$604,C$2,FALSE),0)</f>
        <v>0</v>
      </c>
      <c r="D157" s="46">
        <f>IF($B157&lt;=$B$3,VLOOKUP($B157,Labour!$A$18:$BJ$604,D$2,FALSE),0)</f>
        <v>0</v>
      </c>
      <c r="E157" s="46">
        <f>IF($B157&lt;=$B$3,VLOOKUP($B157,Labour!$A$18:$BJ$604,E$2,FALSE),0)</f>
        <v>0</v>
      </c>
      <c r="F157" s="46">
        <f>IF($B157&lt;=$B$3,VLOOKUP($B157,Labour!$A$18:$BJ$604,F$2,FALSE),0)</f>
        <v>0</v>
      </c>
      <c r="G157" s="46">
        <f>IF($B157&lt;=$B$3,VLOOKUP($B157,Labour!$A$18:$BJ$604,G$2,FALSE),0)</f>
        <v>0</v>
      </c>
      <c r="H157" s="46">
        <f>IF($B157&lt;=$B$3,VLOOKUP($B157,Labour!$A$18:$BJ$604,H$2,FALSE),0)</f>
        <v>0</v>
      </c>
      <c r="I157" s="46">
        <f>IF($B157&lt;=$B$3,VLOOKUP($B157,Labour!$A$18:$BJ$604,I$2,FALSE),0)</f>
        <v>0</v>
      </c>
      <c r="J157" s="46">
        <f>IF($B157&lt;=$B$3,VLOOKUP($B157,Labour!$A$18:$BJ$604,J$2,FALSE),0)</f>
        <v>0</v>
      </c>
      <c r="K157" s="47">
        <f t="shared" si="2"/>
        <v>0</v>
      </c>
      <c r="L157" s="117" t="str">
        <f>IF(OR(K157&gt;1,E157&gt;0,),Labour!$AM$3,"")</f>
        <v/>
      </c>
      <c r="M157" s="144" t="str">
        <f>IF(OR(K157&gt;1,E157&gt;0),Labour!$AO$5,"")</f>
        <v/>
      </c>
      <c r="N157" s="46"/>
      <c r="O157" s="46"/>
      <c r="P157" s="46">
        <f>IF($B157&lt;=$B$3,VLOOKUP($B157,Labour!$A$18:$BJ$604,N$2,FALSE),0)</f>
        <v>0</v>
      </c>
    </row>
    <row r="158" spans="1:16" x14ac:dyDescent="0.3">
      <c r="A158" s="46">
        <f>IF($B158&lt;=$B$3,VLOOKUP($B158,Labour!$A$18:$BJ$604,A$2,FALSE),0)</f>
        <v>0</v>
      </c>
      <c r="B158" s="44">
        <v>155</v>
      </c>
      <c r="C158" s="45">
        <f>IF($B158&lt;=$B$3,VLOOKUP($B158,Labour!$A$18:$BJ$604,C$2,FALSE),0)</f>
        <v>0</v>
      </c>
      <c r="D158" s="46">
        <f>IF($B158&lt;=$B$3,VLOOKUP($B158,Labour!$A$18:$BJ$604,D$2,FALSE),0)</f>
        <v>0</v>
      </c>
      <c r="E158" s="46">
        <f>IF($B158&lt;=$B$3,VLOOKUP($B158,Labour!$A$18:$BJ$604,E$2,FALSE),0)</f>
        <v>0</v>
      </c>
      <c r="F158" s="46">
        <f>IF($B158&lt;=$B$3,VLOOKUP($B158,Labour!$A$18:$BJ$604,F$2,FALSE),0)</f>
        <v>0</v>
      </c>
      <c r="G158" s="46">
        <f>IF($B158&lt;=$B$3,VLOOKUP($B158,Labour!$A$18:$BJ$604,G$2,FALSE),0)</f>
        <v>0</v>
      </c>
      <c r="H158" s="46">
        <f>IF($B158&lt;=$B$3,VLOOKUP($B158,Labour!$A$18:$BJ$604,H$2,FALSE),0)</f>
        <v>0</v>
      </c>
      <c r="I158" s="46">
        <f>IF($B158&lt;=$B$3,VLOOKUP($B158,Labour!$A$18:$BJ$604,I$2,FALSE),0)</f>
        <v>0</v>
      </c>
      <c r="J158" s="46">
        <f>IF($B158&lt;=$B$3,VLOOKUP($B158,Labour!$A$18:$BJ$604,J$2,FALSE),0)</f>
        <v>0</v>
      </c>
      <c r="K158" s="47">
        <f t="shared" si="2"/>
        <v>0</v>
      </c>
      <c r="L158" s="117" t="str">
        <f>IF(OR(K158&gt;1,E158&gt;0,),Labour!$AM$3,"")</f>
        <v/>
      </c>
      <c r="M158" s="144" t="str">
        <f>IF(OR(K158&gt;1,E158&gt;0),Labour!$AO$5,"")</f>
        <v/>
      </c>
      <c r="N158" s="46"/>
      <c r="O158" s="46"/>
      <c r="P158" s="46">
        <f>IF($B158&lt;=$B$3,VLOOKUP($B158,Labour!$A$18:$BJ$604,N$2,FALSE),0)</f>
        <v>0</v>
      </c>
    </row>
    <row r="159" spans="1:16" x14ac:dyDescent="0.3">
      <c r="A159" s="46">
        <f>IF($B159&lt;=$B$3,VLOOKUP($B159,Labour!$A$18:$BJ$604,A$2,FALSE),0)</f>
        <v>0</v>
      </c>
      <c r="B159" s="44">
        <v>156</v>
      </c>
      <c r="C159" s="45">
        <f>IF($B159&lt;=$B$3,VLOOKUP($B159,Labour!$A$18:$BJ$604,C$2,FALSE),0)</f>
        <v>0</v>
      </c>
      <c r="D159" s="46">
        <f>IF($B159&lt;=$B$3,VLOOKUP($B159,Labour!$A$18:$BJ$604,D$2,FALSE),0)</f>
        <v>0</v>
      </c>
      <c r="E159" s="46">
        <f>IF($B159&lt;=$B$3,VLOOKUP($B159,Labour!$A$18:$BJ$604,E$2,FALSE),0)</f>
        <v>0</v>
      </c>
      <c r="F159" s="46">
        <f>IF($B159&lt;=$B$3,VLOOKUP($B159,Labour!$A$18:$BJ$604,F$2,FALSE),0)</f>
        <v>0</v>
      </c>
      <c r="G159" s="46">
        <f>IF($B159&lt;=$B$3,VLOOKUP($B159,Labour!$A$18:$BJ$604,G$2,FALSE),0)</f>
        <v>0</v>
      </c>
      <c r="H159" s="46">
        <f>IF($B159&lt;=$B$3,VLOOKUP($B159,Labour!$A$18:$BJ$604,H$2,FALSE),0)</f>
        <v>0</v>
      </c>
      <c r="I159" s="46">
        <f>IF($B159&lt;=$B$3,VLOOKUP($B159,Labour!$A$18:$BJ$604,I$2,FALSE),0)</f>
        <v>0</v>
      </c>
      <c r="J159" s="46">
        <f>IF($B159&lt;=$B$3,VLOOKUP($B159,Labour!$A$18:$BJ$604,J$2,FALSE),0)</f>
        <v>0</v>
      </c>
      <c r="K159" s="47">
        <f t="shared" si="2"/>
        <v>0</v>
      </c>
      <c r="L159" s="117" t="str">
        <f>IF(OR(K159&gt;1,E159&gt;0,),Labour!$AM$3,"")</f>
        <v/>
      </c>
      <c r="M159" s="144" t="str">
        <f>IF(OR(K159&gt;1,E159&gt;0),Labour!$AO$5,"")</f>
        <v/>
      </c>
      <c r="N159" s="46"/>
      <c r="O159" s="46"/>
      <c r="P159" s="46">
        <f>IF($B159&lt;=$B$3,VLOOKUP($B159,Labour!$A$18:$BJ$604,N$2,FALSE),0)</f>
        <v>0</v>
      </c>
    </row>
    <row r="160" spans="1:16" x14ac:dyDescent="0.3">
      <c r="A160" s="46">
        <f>IF($B160&lt;=$B$3,VLOOKUP($B160,Labour!$A$18:$BJ$604,A$2,FALSE),0)</f>
        <v>0</v>
      </c>
      <c r="B160" s="44">
        <v>157</v>
      </c>
      <c r="C160" s="45">
        <f>IF($B160&lt;=$B$3,VLOOKUP($B160,Labour!$A$18:$BJ$604,C$2,FALSE),0)</f>
        <v>0</v>
      </c>
      <c r="D160" s="46">
        <f>IF($B160&lt;=$B$3,VLOOKUP($B160,Labour!$A$18:$BJ$604,D$2,FALSE),0)</f>
        <v>0</v>
      </c>
      <c r="E160" s="46">
        <f>IF($B160&lt;=$B$3,VLOOKUP($B160,Labour!$A$18:$BJ$604,E$2,FALSE),0)</f>
        <v>0</v>
      </c>
      <c r="F160" s="46">
        <f>IF($B160&lt;=$B$3,VLOOKUP($B160,Labour!$A$18:$BJ$604,F$2,FALSE),0)</f>
        <v>0</v>
      </c>
      <c r="G160" s="46">
        <f>IF($B160&lt;=$B$3,VLOOKUP($B160,Labour!$A$18:$BJ$604,G$2,FALSE),0)</f>
        <v>0</v>
      </c>
      <c r="H160" s="46">
        <f>IF($B160&lt;=$B$3,VLOOKUP($B160,Labour!$A$18:$BJ$604,H$2,FALSE),0)</f>
        <v>0</v>
      </c>
      <c r="I160" s="46">
        <f>IF($B160&lt;=$B$3,VLOOKUP($B160,Labour!$A$18:$BJ$604,I$2,FALSE),0)</f>
        <v>0</v>
      </c>
      <c r="J160" s="46">
        <f>IF($B160&lt;=$B$3,VLOOKUP($B160,Labour!$A$18:$BJ$604,J$2,FALSE),0)</f>
        <v>0</v>
      </c>
      <c r="K160" s="47">
        <f t="shared" si="2"/>
        <v>0</v>
      </c>
      <c r="L160" s="117" t="str">
        <f>IF(OR(K160&gt;1,E160&gt;0,),Labour!$AM$3,"")</f>
        <v/>
      </c>
      <c r="M160" s="144" t="str">
        <f>IF(OR(K160&gt;1,E160&gt;0),Labour!$AO$5,"")</f>
        <v/>
      </c>
      <c r="N160" s="46"/>
      <c r="O160" s="46"/>
      <c r="P160" s="46">
        <f>IF($B160&lt;=$B$3,VLOOKUP($B160,Labour!$A$18:$BJ$604,N$2,FALSE),0)</f>
        <v>0</v>
      </c>
    </row>
    <row r="161" spans="1:16" x14ac:dyDescent="0.3">
      <c r="A161" s="46">
        <f>IF($B161&lt;=$B$3,VLOOKUP($B161,Labour!$A$18:$BJ$604,A$2,FALSE),0)</f>
        <v>0</v>
      </c>
      <c r="B161" s="44">
        <v>158</v>
      </c>
      <c r="C161" s="45">
        <f>IF($B161&lt;=$B$3,VLOOKUP($B161,Labour!$A$18:$BJ$604,C$2,FALSE),0)</f>
        <v>0</v>
      </c>
      <c r="D161" s="46">
        <f>IF($B161&lt;=$B$3,VLOOKUP($B161,Labour!$A$18:$BJ$604,D$2,FALSE),0)</f>
        <v>0</v>
      </c>
      <c r="E161" s="46">
        <f>IF($B161&lt;=$B$3,VLOOKUP($B161,Labour!$A$18:$BJ$604,E$2,FALSE),0)</f>
        <v>0</v>
      </c>
      <c r="F161" s="46">
        <f>IF($B161&lt;=$B$3,VLOOKUP($B161,Labour!$A$18:$BJ$604,F$2,FALSE),0)</f>
        <v>0</v>
      </c>
      <c r="G161" s="46">
        <f>IF($B161&lt;=$B$3,VLOOKUP($B161,Labour!$A$18:$BJ$604,G$2,FALSE),0)</f>
        <v>0</v>
      </c>
      <c r="H161" s="46">
        <f>IF($B161&lt;=$B$3,VLOOKUP($B161,Labour!$A$18:$BJ$604,H$2,FALSE),0)</f>
        <v>0</v>
      </c>
      <c r="I161" s="46">
        <f>IF($B161&lt;=$B$3,VLOOKUP($B161,Labour!$A$18:$BJ$604,I$2,FALSE),0)</f>
        <v>0</v>
      </c>
      <c r="J161" s="46">
        <f>IF($B161&lt;=$B$3,VLOOKUP($B161,Labour!$A$18:$BJ$604,J$2,FALSE),0)</f>
        <v>0</v>
      </c>
      <c r="K161" s="47">
        <f t="shared" si="2"/>
        <v>0</v>
      </c>
      <c r="L161" s="117" t="str">
        <f>IF(OR(K161&gt;1,E161&gt;0,),Labour!$AM$3,"")</f>
        <v/>
      </c>
      <c r="M161" s="144" t="str">
        <f>IF(OR(K161&gt;1,E161&gt;0),Labour!$AO$5,"")</f>
        <v/>
      </c>
      <c r="N161" s="46"/>
      <c r="O161" s="46"/>
      <c r="P161" s="46">
        <f>IF($B161&lt;=$B$3,VLOOKUP($B161,Labour!$A$18:$BJ$604,N$2,FALSE),0)</f>
        <v>0</v>
      </c>
    </row>
    <row r="162" spans="1:16" x14ac:dyDescent="0.3">
      <c r="A162" s="46">
        <f>IF($B162&lt;=$B$3,VLOOKUP($B162,Labour!$A$18:$BJ$604,A$2,FALSE),0)</f>
        <v>0</v>
      </c>
      <c r="B162" s="44">
        <v>159</v>
      </c>
      <c r="C162" s="45">
        <f>IF($B162&lt;=$B$3,VLOOKUP($B162,Labour!$A$18:$BJ$604,C$2,FALSE),0)</f>
        <v>0</v>
      </c>
      <c r="D162" s="46">
        <f>IF($B162&lt;=$B$3,VLOOKUP($B162,Labour!$A$18:$BJ$604,D$2,FALSE),0)</f>
        <v>0</v>
      </c>
      <c r="E162" s="46">
        <f>IF($B162&lt;=$B$3,VLOOKUP($B162,Labour!$A$18:$BJ$604,E$2,FALSE),0)</f>
        <v>0</v>
      </c>
      <c r="F162" s="46">
        <f>IF($B162&lt;=$B$3,VLOOKUP($B162,Labour!$A$18:$BJ$604,F$2,FALSE),0)</f>
        <v>0</v>
      </c>
      <c r="G162" s="46">
        <f>IF($B162&lt;=$B$3,VLOOKUP($B162,Labour!$A$18:$BJ$604,G$2,FALSE),0)</f>
        <v>0</v>
      </c>
      <c r="H162" s="46">
        <f>IF($B162&lt;=$B$3,VLOOKUP($B162,Labour!$A$18:$BJ$604,H$2,FALSE),0)</f>
        <v>0</v>
      </c>
      <c r="I162" s="46">
        <f>IF($B162&lt;=$B$3,VLOOKUP($B162,Labour!$A$18:$BJ$604,I$2,FALSE),0)</f>
        <v>0</v>
      </c>
      <c r="J162" s="46">
        <f>IF($B162&lt;=$B$3,VLOOKUP($B162,Labour!$A$18:$BJ$604,J$2,FALSE),0)</f>
        <v>0</v>
      </c>
      <c r="K162" s="47">
        <f t="shared" si="2"/>
        <v>0</v>
      </c>
      <c r="L162" s="117" t="str">
        <f>IF(OR(K162&gt;1,E162&gt;0,),Labour!$AM$3,"")</f>
        <v/>
      </c>
      <c r="M162" s="144" t="str">
        <f>IF(OR(K162&gt;1,E162&gt;0),Labour!$AO$5,"")</f>
        <v/>
      </c>
      <c r="N162" s="46"/>
      <c r="O162" s="46"/>
      <c r="P162" s="46">
        <f>IF($B162&lt;=$B$3,VLOOKUP($B162,Labour!$A$18:$BJ$604,N$2,FALSE),0)</f>
        <v>0</v>
      </c>
    </row>
    <row r="163" spans="1:16" x14ac:dyDescent="0.3">
      <c r="A163" s="46">
        <f>IF($B163&lt;=$B$3,VLOOKUP($B163,Labour!$A$18:$BJ$604,A$2,FALSE),0)</f>
        <v>0</v>
      </c>
      <c r="B163" s="44">
        <v>160</v>
      </c>
      <c r="C163" s="45">
        <f>IF($B163&lt;=$B$3,VLOOKUP($B163,Labour!$A$18:$BJ$604,C$2,FALSE),0)</f>
        <v>0</v>
      </c>
      <c r="D163" s="46">
        <f>IF($B163&lt;=$B$3,VLOOKUP($B163,Labour!$A$18:$BJ$604,D$2,FALSE),0)</f>
        <v>0</v>
      </c>
      <c r="E163" s="46">
        <f>IF($B163&lt;=$B$3,VLOOKUP($B163,Labour!$A$18:$BJ$604,E$2,FALSE),0)</f>
        <v>0</v>
      </c>
      <c r="F163" s="46">
        <f>IF($B163&lt;=$B$3,VLOOKUP($B163,Labour!$A$18:$BJ$604,F$2,FALSE),0)</f>
        <v>0</v>
      </c>
      <c r="G163" s="46">
        <f>IF($B163&lt;=$B$3,VLOOKUP($B163,Labour!$A$18:$BJ$604,G$2,FALSE),0)</f>
        <v>0</v>
      </c>
      <c r="H163" s="46">
        <f>IF($B163&lt;=$B$3,VLOOKUP($B163,Labour!$A$18:$BJ$604,H$2,FALSE),0)</f>
        <v>0</v>
      </c>
      <c r="I163" s="46">
        <f>IF($B163&lt;=$B$3,VLOOKUP($B163,Labour!$A$18:$BJ$604,I$2,FALSE),0)</f>
        <v>0</v>
      </c>
      <c r="J163" s="46">
        <f>IF($B163&lt;=$B$3,VLOOKUP($B163,Labour!$A$18:$BJ$604,J$2,FALSE),0)</f>
        <v>0</v>
      </c>
      <c r="K163" s="47">
        <f t="shared" si="2"/>
        <v>0</v>
      </c>
      <c r="L163" s="117" t="str">
        <f>IF(OR(K163&gt;1,E163&gt;0,),Labour!$AM$3,"")</f>
        <v/>
      </c>
      <c r="M163" s="144" t="str">
        <f>IF(OR(K163&gt;1,E163&gt;0),Labour!$AO$5,"")</f>
        <v/>
      </c>
      <c r="N163" s="46"/>
      <c r="O163" s="46"/>
      <c r="P163" s="46">
        <f>IF($B163&lt;=$B$3,VLOOKUP($B163,Labour!$A$18:$BJ$604,N$2,FALSE),0)</f>
        <v>0</v>
      </c>
    </row>
    <row r="164" spans="1:16" x14ac:dyDescent="0.3">
      <c r="A164" s="46">
        <v>0</v>
      </c>
      <c r="B164" s="44">
        <v>161</v>
      </c>
      <c r="C164" s="45">
        <f>IF($B164&lt;=$B$3,VLOOKUP($B164,Labour!$A$18:$BJ$604,C$2,FALSE),0)</f>
        <v>0</v>
      </c>
      <c r="D164" s="46">
        <f>IF($B164&lt;=$B$3,VLOOKUP($B164,Labour!$A$18:$BJ$604,D$2,FALSE),0)</f>
        <v>0</v>
      </c>
      <c r="E164" s="46">
        <f>IF($B164&lt;=$B$3,VLOOKUP($B164,Labour!$A$18:$BJ$604,E$2,FALSE),0)</f>
        <v>0</v>
      </c>
      <c r="F164" s="46">
        <f>IF($B164&lt;=$B$3,VLOOKUP($B164,Labour!$A$18:$BJ$604,F$2,FALSE),0)</f>
        <v>0</v>
      </c>
      <c r="G164" s="46">
        <f>IF($B164&lt;=$B$3,VLOOKUP($B164,Labour!$A$18:$BJ$604,G$2,FALSE),0)</f>
        <v>0</v>
      </c>
      <c r="H164" s="46">
        <f>IF($B164&lt;=$B$3,VLOOKUP($B164,Labour!$A$18:$BJ$604,H$2,FALSE),0)</f>
        <v>0</v>
      </c>
      <c r="I164" s="46">
        <f>IF($B164&lt;=$B$3,VLOOKUP($B164,Labour!$A$18:$BJ$604,I$2,FALSE),0)</f>
        <v>0</v>
      </c>
      <c r="J164" s="46">
        <f>IF($B164&lt;=$B$3,VLOOKUP($B164,Labour!$A$18:$BJ$604,J$2,FALSE),0)</f>
        <v>0</v>
      </c>
      <c r="K164" s="47">
        <f t="shared" si="2"/>
        <v>0</v>
      </c>
      <c r="L164" s="117" t="str">
        <f>IF(OR(K164&gt;1,E164&gt;0,),Labour!$AM$3,"")</f>
        <v/>
      </c>
      <c r="M164" s="144" t="str">
        <f>IF(OR(K164&gt;1,E164&gt;0),Labour!$AO$5,"")</f>
        <v/>
      </c>
      <c r="N164" s="46"/>
      <c r="O164" s="46"/>
      <c r="P164" s="46">
        <f>IF($B164&lt;=$B$3,VLOOKUP($B164,Labour!$A$18:$BJ$604,N$2,FALSE),0)</f>
        <v>0</v>
      </c>
    </row>
    <row r="165" spans="1:16" x14ac:dyDescent="0.3">
      <c r="A165" s="46">
        <f>IF($B165&lt;=$B$3,VLOOKUP($B165,Labour!$A$18:$BJ$604,A$2,FALSE),0)</f>
        <v>0</v>
      </c>
      <c r="B165" s="44">
        <v>162</v>
      </c>
      <c r="C165" s="45">
        <f>IF($B165&lt;=$B$3,VLOOKUP($B165,Labour!$A$18:$BJ$604,C$2,FALSE),0)</f>
        <v>0</v>
      </c>
      <c r="D165" s="46">
        <f>IF($B165&lt;=$B$3,VLOOKUP($B165,Labour!$A$18:$BJ$604,D$2,FALSE),0)</f>
        <v>0</v>
      </c>
      <c r="E165" s="46">
        <f>IF($B165&lt;=$B$3,VLOOKUP($B165,Labour!$A$18:$BJ$604,E$2,FALSE),0)</f>
        <v>0</v>
      </c>
      <c r="F165" s="46">
        <f>IF($B165&lt;=$B$3,VLOOKUP($B165,Labour!$A$18:$BJ$604,F$2,FALSE),0)</f>
        <v>0</v>
      </c>
      <c r="G165" s="46">
        <f>IF($B165&lt;=$B$3,VLOOKUP($B165,Labour!$A$18:$BJ$604,G$2,FALSE),0)</f>
        <v>0</v>
      </c>
      <c r="H165" s="46">
        <f>IF($B165&lt;=$B$3,VLOOKUP($B165,Labour!$A$18:$BJ$604,H$2,FALSE),0)</f>
        <v>0</v>
      </c>
      <c r="I165" s="46">
        <f>IF($B165&lt;=$B$3,VLOOKUP($B165,Labour!$A$18:$BJ$604,I$2,FALSE),0)</f>
        <v>0</v>
      </c>
      <c r="J165" s="46">
        <f>IF($B165&lt;=$B$3,VLOOKUP($B165,Labour!$A$18:$BJ$604,J$2,FALSE),0)</f>
        <v>0</v>
      </c>
      <c r="K165" s="47">
        <f t="shared" si="2"/>
        <v>0</v>
      </c>
      <c r="L165" s="117" t="str">
        <f>IF(OR(K165&gt;1,E165&gt;0,),Labour!$AM$3,"")</f>
        <v/>
      </c>
      <c r="M165" s="144" t="str">
        <f>IF(OR(K165&gt;1,E165&gt;0),Labour!$AO$5,"")</f>
        <v/>
      </c>
      <c r="N165" s="46"/>
      <c r="O165" s="46"/>
      <c r="P165" s="46">
        <f>IF($B165&lt;=$B$3,VLOOKUP($B165,Labour!$A$18:$BJ$604,N$2,FALSE),0)</f>
        <v>0</v>
      </c>
    </row>
    <row r="166" spans="1:16" x14ac:dyDescent="0.3">
      <c r="A166" s="46">
        <f>IF($B166&lt;=$B$3,VLOOKUP($B166,Labour!$A$18:$BJ$604,A$2,FALSE),0)</f>
        <v>0</v>
      </c>
      <c r="B166" s="44">
        <v>163</v>
      </c>
      <c r="C166" s="45">
        <f>IF($B166&lt;=$B$3,VLOOKUP($B166,Labour!$A$18:$BJ$604,C$2,FALSE),0)</f>
        <v>0</v>
      </c>
      <c r="D166" s="46">
        <f>IF($B166&lt;=$B$3,VLOOKUP($B166,Labour!$A$18:$BJ$604,D$2,FALSE),0)</f>
        <v>0</v>
      </c>
      <c r="E166" s="46">
        <f>IF($B166&lt;=$B$3,VLOOKUP($B166,Labour!$A$18:$BJ$604,E$2,FALSE),0)</f>
        <v>0</v>
      </c>
      <c r="F166" s="46">
        <f>IF($B166&lt;=$B$3,VLOOKUP($B166,Labour!$A$18:$BJ$604,F$2,FALSE),0)</f>
        <v>0</v>
      </c>
      <c r="G166" s="46">
        <f>IF($B166&lt;=$B$3,VLOOKUP($B166,Labour!$A$18:$BJ$604,G$2,FALSE),0)</f>
        <v>0</v>
      </c>
      <c r="H166" s="46">
        <f>IF($B166&lt;=$B$3,VLOOKUP($B166,Labour!$A$18:$BJ$604,H$2,FALSE),0)</f>
        <v>0</v>
      </c>
      <c r="I166" s="46">
        <f>IF($B166&lt;=$B$3,VLOOKUP($B166,Labour!$A$18:$BJ$604,I$2,FALSE),0)</f>
        <v>0</v>
      </c>
      <c r="J166" s="46">
        <f>IF($B166&lt;=$B$3,VLOOKUP($B166,Labour!$A$18:$BJ$604,J$2,FALSE),0)</f>
        <v>0</v>
      </c>
      <c r="K166" s="47">
        <f t="shared" si="2"/>
        <v>0</v>
      </c>
      <c r="L166" s="117" t="str">
        <f>IF(OR(K166&gt;1,E166&gt;0,),Labour!$AM$3,"")</f>
        <v/>
      </c>
      <c r="M166" s="144" t="str">
        <f>IF(OR(K166&gt;1,E166&gt;0),Labour!$AO$5,"")</f>
        <v/>
      </c>
      <c r="N166" s="46"/>
      <c r="O166" s="46"/>
      <c r="P166" s="46">
        <f>IF($B166&lt;=$B$3,VLOOKUP($B166,Labour!$A$18:$BJ$604,N$2,FALSE),0)</f>
        <v>0</v>
      </c>
    </row>
    <row r="167" spans="1:16" x14ac:dyDescent="0.3">
      <c r="A167" s="46">
        <f>IF($B167&lt;=$B$3,VLOOKUP($B167,Labour!$A$18:$BJ$604,A$2,FALSE),0)</f>
        <v>0</v>
      </c>
      <c r="B167" s="44">
        <v>164</v>
      </c>
      <c r="C167" s="45">
        <f>IF($B167&lt;=$B$3,VLOOKUP($B167,Labour!$A$18:$BJ$604,C$2,FALSE),0)</f>
        <v>0</v>
      </c>
      <c r="D167" s="46">
        <f>IF($B167&lt;=$B$3,VLOOKUP($B167,Labour!$A$18:$BJ$604,D$2,FALSE),0)</f>
        <v>0</v>
      </c>
      <c r="E167" s="46">
        <f>IF($B167&lt;=$B$3,VLOOKUP($B167,Labour!$A$18:$BJ$604,E$2,FALSE),0)</f>
        <v>0</v>
      </c>
      <c r="F167" s="46">
        <f>IF($B167&lt;=$B$3,VLOOKUP($B167,Labour!$A$18:$BJ$604,F$2,FALSE),0)</f>
        <v>0</v>
      </c>
      <c r="G167" s="46">
        <f>IF($B167&lt;=$B$3,VLOOKUP($B167,Labour!$A$18:$BJ$604,G$2,FALSE),0)</f>
        <v>0</v>
      </c>
      <c r="H167" s="46">
        <f>IF($B167&lt;=$B$3,VLOOKUP($B167,Labour!$A$18:$BJ$604,H$2,FALSE),0)</f>
        <v>0</v>
      </c>
      <c r="I167" s="46">
        <f>IF($B167&lt;=$B$3,VLOOKUP($B167,Labour!$A$18:$BJ$604,I$2,FALSE),0)</f>
        <v>0</v>
      </c>
      <c r="J167" s="46">
        <f>IF($B167&lt;=$B$3,VLOOKUP($B167,Labour!$A$18:$BJ$604,J$2,FALSE),0)</f>
        <v>0</v>
      </c>
      <c r="K167" s="47">
        <f t="shared" si="2"/>
        <v>0</v>
      </c>
      <c r="L167" s="117" t="str">
        <f>IF(OR(K167&gt;1,E167&gt;0,),Labour!$AM$3,"")</f>
        <v/>
      </c>
      <c r="M167" s="144" t="str">
        <f>IF(OR(K167&gt;1,E167&gt;0),Labour!$AO$5,"")</f>
        <v/>
      </c>
      <c r="N167" s="46"/>
      <c r="O167" s="46"/>
      <c r="P167" s="46">
        <f>IF($B167&lt;=$B$3,VLOOKUP($B167,Labour!$A$18:$BJ$604,N$2,FALSE),0)</f>
        <v>0</v>
      </c>
    </row>
    <row r="168" spans="1:16" x14ac:dyDescent="0.3">
      <c r="A168" s="46">
        <f>IF($B168&lt;=$B$3,VLOOKUP($B168,Labour!$A$18:$BJ$604,A$2,FALSE),0)</f>
        <v>0</v>
      </c>
      <c r="B168" s="44">
        <v>165</v>
      </c>
      <c r="C168" s="45">
        <f>IF($B168&lt;=$B$3,VLOOKUP($B168,Labour!$A$18:$BJ$604,C$2,FALSE),0)</f>
        <v>0</v>
      </c>
      <c r="D168" s="46">
        <f>IF($B168&lt;=$B$3,VLOOKUP($B168,Labour!$A$18:$BJ$604,D$2,FALSE),0)</f>
        <v>0</v>
      </c>
      <c r="E168" s="46">
        <f>IF($B168&lt;=$B$3,VLOOKUP($B168,Labour!$A$18:$BJ$604,E$2,FALSE),0)</f>
        <v>0</v>
      </c>
      <c r="F168" s="46">
        <f>IF($B168&lt;=$B$3,VLOOKUP($B168,Labour!$A$18:$BJ$604,F$2,FALSE),0)</f>
        <v>0</v>
      </c>
      <c r="G168" s="46">
        <f>IF($B168&lt;=$B$3,VLOOKUP($B168,Labour!$A$18:$BJ$604,G$2,FALSE),0)</f>
        <v>0</v>
      </c>
      <c r="H168" s="46">
        <f>IF($B168&lt;=$B$3,VLOOKUP($B168,Labour!$A$18:$BJ$604,H$2,FALSE),0)</f>
        <v>0</v>
      </c>
      <c r="I168" s="46">
        <f>IF($B168&lt;=$B$3,VLOOKUP($B168,Labour!$A$18:$BJ$604,I$2,FALSE),0)</f>
        <v>0</v>
      </c>
      <c r="J168" s="46">
        <f>IF($B168&lt;=$B$3,VLOOKUP($B168,Labour!$A$18:$BJ$604,J$2,FALSE),0)</f>
        <v>0</v>
      </c>
      <c r="K168" s="47">
        <f t="shared" si="2"/>
        <v>0</v>
      </c>
      <c r="L168" s="117" t="str">
        <f>IF(OR(K168&gt;1,E168&gt;0,),Labour!$AM$3,"")</f>
        <v/>
      </c>
      <c r="M168" s="144" t="str">
        <f>IF(OR(K168&gt;1,E168&gt;0),Labour!$AO$5,"")</f>
        <v/>
      </c>
      <c r="N168" s="46"/>
      <c r="O168" s="46"/>
      <c r="P168" s="46">
        <f>IF($B168&lt;=$B$3,VLOOKUP($B168,Labour!$A$18:$BJ$604,N$2,FALSE),0)</f>
        <v>0</v>
      </c>
    </row>
    <row r="169" spans="1:16" x14ac:dyDescent="0.3">
      <c r="A169" s="46">
        <f>IF($B169&lt;=$B$3,VLOOKUP($B169,Labour!$A$18:$BJ$604,A$2,FALSE),0)</f>
        <v>0</v>
      </c>
      <c r="B169" s="44">
        <v>166</v>
      </c>
      <c r="C169" s="45">
        <f>IF($B169&lt;=$B$3,VLOOKUP($B169,Labour!$A$18:$BJ$604,C$2,FALSE),0)</f>
        <v>0</v>
      </c>
      <c r="D169" s="46">
        <f>IF($B169&lt;=$B$3,VLOOKUP($B169,Labour!$A$18:$BJ$604,D$2,FALSE),0)</f>
        <v>0</v>
      </c>
      <c r="E169" s="46">
        <f>IF($B169&lt;=$B$3,VLOOKUP($B169,Labour!$A$18:$BJ$604,E$2,FALSE),0)</f>
        <v>0</v>
      </c>
      <c r="F169" s="46">
        <f>IF($B169&lt;=$B$3,VLOOKUP($B169,Labour!$A$18:$BJ$604,F$2,FALSE),0)</f>
        <v>0</v>
      </c>
      <c r="G169" s="46">
        <f>IF($B169&lt;=$B$3,VLOOKUP($B169,Labour!$A$18:$BJ$604,G$2,FALSE),0)</f>
        <v>0</v>
      </c>
      <c r="H169" s="46">
        <f>IF($B169&lt;=$B$3,VLOOKUP($B169,Labour!$A$18:$BJ$604,H$2,FALSE),0)</f>
        <v>0</v>
      </c>
      <c r="I169" s="46">
        <f>IF($B169&lt;=$B$3,VLOOKUP($B169,Labour!$A$18:$BJ$604,I$2,FALSE),0)</f>
        <v>0</v>
      </c>
      <c r="J169" s="46">
        <f>IF($B169&lt;=$B$3,VLOOKUP($B169,Labour!$A$18:$BJ$604,J$2,FALSE),0)</f>
        <v>0</v>
      </c>
      <c r="K169" s="47">
        <f t="shared" si="2"/>
        <v>0</v>
      </c>
      <c r="L169" s="117" t="str">
        <f>IF(OR(K169&gt;1,E169&gt;0,),Labour!$AM$3,"")</f>
        <v/>
      </c>
      <c r="M169" s="144" t="str">
        <f>IF(OR(K169&gt;1,E169&gt;0),Labour!$AO$5,"")</f>
        <v/>
      </c>
      <c r="N169" s="46"/>
      <c r="O169" s="46"/>
      <c r="P169" s="46">
        <f>IF($B169&lt;=$B$3,VLOOKUP($B169,Labour!$A$18:$BJ$604,N$2,FALSE),0)</f>
        <v>0</v>
      </c>
    </row>
    <row r="170" spans="1:16" x14ac:dyDescent="0.3">
      <c r="A170" s="46">
        <f>IF($B170&lt;=$B$3,VLOOKUP($B170,Labour!$A$18:$BJ$604,A$2,FALSE),0)</f>
        <v>0</v>
      </c>
      <c r="B170" s="44">
        <v>167</v>
      </c>
      <c r="C170" s="45">
        <f>IF($B170&lt;=$B$3,VLOOKUP($B170,Labour!$A$18:$BJ$604,C$2,FALSE),0)</f>
        <v>0</v>
      </c>
      <c r="D170" s="46">
        <f>IF($B170&lt;=$B$3,VLOOKUP($B170,Labour!$A$18:$BJ$604,D$2,FALSE),0)</f>
        <v>0</v>
      </c>
      <c r="E170" s="46">
        <f>IF($B170&lt;=$B$3,VLOOKUP($B170,Labour!$A$18:$BJ$604,E$2,FALSE),0)</f>
        <v>0</v>
      </c>
      <c r="F170" s="46">
        <f>IF($B170&lt;=$B$3,VLOOKUP($B170,Labour!$A$18:$BJ$604,F$2,FALSE),0)</f>
        <v>0</v>
      </c>
      <c r="G170" s="46">
        <f>IF($B170&lt;=$B$3,VLOOKUP($B170,Labour!$A$18:$BJ$604,G$2,FALSE),0)</f>
        <v>0</v>
      </c>
      <c r="H170" s="46">
        <f>IF($B170&lt;=$B$3,VLOOKUP($B170,Labour!$A$18:$BJ$604,H$2,FALSE),0)</f>
        <v>0</v>
      </c>
      <c r="I170" s="46">
        <f>IF($B170&lt;=$B$3,VLOOKUP($B170,Labour!$A$18:$BJ$604,I$2,FALSE),0)</f>
        <v>0</v>
      </c>
      <c r="J170" s="46">
        <f>IF($B170&lt;=$B$3,VLOOKUP($B170,Labour!$A$18:$BJ$604,J$2,FALSE),0)</f>
        <v>0</v>
      </c>
      <c r="K170" s="47">
        <f t="shared" si="2"/>
        <v>0</v>
      </c>
      <c r="L170" s="117" t="str">
        <f>IF(OR(K170&gt;1,E170&gt;0,),Labour!$AM$3,"")</f>
        <v/>
      </c>
      <c r="M170" s="144" t="str">
        <f>IF(OR(K170&gt;1,E170&gt;0),Labour!$AO$5,"")</f>
        <v/>
      </c>
      <c r="N170" s="46"/>
      <c r="O170" s="46"/>
      <c r="P170" s="46">
        <f>IF($B170&lt;=$B$3,VLOOKUP($B170,Labour!$A$18:$BJ$604,N$2,FALSE),0)</f>
        <v>0</v>
      </c>
    </row>
    <row r="171" spans="1:16" x14ac:dyDescent="0.3">
      <c r="A171" s="46">
        <f>IF($B171&lt;=$B$3,VLOOKUP($B171,Labour!$A$18:$BJ$604,A$2,FALSE),0)</f>
        <v>0</v>
      </c>
      <c r="B171" s="44">
        <v>168</v>
      </c>
      <c r="C171" s="45">
        <f>IF($B171&lt;=$B$3,VLOOKUP($B171,Labour!$A$18:$BJ$604,C$2,FALSE),0)</f>
        <v>0</v>
      </c>
      <c r="D171" s="46">
        <f>IF($B171&lt;=$B$3,VLOOKUP($B171,Labour!$A$18:$BJ$604,D$2,FALSE),0)</f>
        <v>0</v>
      </c>
      <c r="E171" s="46">
        <f>IF($B171&lt;=$B$3,VLOOKUP($B171,Labour!$A$18:$BJ$604,E$2,FALSE),0)</f>
        <v>0</v>
      </c>
      <c r="F171" s="46">
        <f>IF($B171&lt;=$B$3,VLOOKUP($B171,Labour!$A$18:$BJ$604,F$2,FALSE),0)</f>
        <v>0</v>
      </c>
      <c r="G171" s="46">
        <f>IF($B171&lt;=$B$3,VLOOKUP($B171,Labour!$A$18:$BJ$604,G$2,FALSE),0)</f>
        <v>0</v>
      </c>
      <c r="H171" s="46">
        <f>IF($B171&lt;=$B$3,VLOOKUP($B171,Labour!$A$18:$BJ$604,H$2,FALSE),0)</f>
        <v>0</v>
      </c>
      <c r="I171" s="46">
        <f>IF($B171&lt;=$B$3,VLOOKUP($B171,Labour!$A$18:$BJ$604,I$2,FALSE),0)</f>
        <v>0</v>
      </c>
      <c r="J171" s="46">
        <f>IF($B171&lt;=$B$3,VLOOKUP($B171,Labour!$A$18:$BJ$604,J$2,FALSE),0)</f>
        <v>0</v>
      </c>
      <c r="K171" s="47">
        <f t="shared" si="2"/>
        <v>0</v>
      </c>
      <c r="L171" s="117" t="str">
        <f>IF(OR(K171&gt;1,E171&gt;0,),Labour!$AM$3,"")</f>
        <v/>
      </c>
      <c r="M171" s="144" t="str">
        <f>IF(OR(K171&gt;1,E171&gt;0),Labour!$AO$5,"")</f>
        <v/>
      </c>
      <c r="N171" s="46"/>
      <c r="O171" s="46"/>
      <c r="P171" s="46">
        <f>IF($B171&lt;=$B$3,VLOOKUP($B171,Labour!$A$18:$BJ$604,N$2,FALSE),0)</f>
        <v>0</v>
      </c>
    </row>
    <row r="172" spans="1:16" x14ac:dyDescent="0.3">
      <c r="A172" s="46">
        <f>IF($B172&lt;=$B$3,VLOOKUP($B172,Labour!$A$18:$BJ$604,A$2,FALSE),0)</f>
        <v>0</v>
      </c>
      <c r="B172" s="44">
        <v>169</v>
      </c>
      <c r="C172" s="45">
        <f>IF($B172&lt;=$B$3,VLOOKUP($B172,Labour!$A$18:$BJ$604,C$2,FALSE),0)</f>
        <v>0</v>
      </c>
      <c r="D172" s="46">
        <f>IF($B172&lt;=$B$3,VLOOKUP($B172,Labour!$A$18:$BJ$604,D$2,FALSE),0)</f>
        <v>0</v>
      </c>
      <c r="E172" s="46">
        <f>IF($B172&lt;=$B$3,VLOOKUP($B172,Labour!$A$18:$BJ$604,E$2,FALSE),0)</f>
        <v>0</v>
      </c>
      <c r="F172" s="46">
        <f>IF($B172&lt;=$B$3,VLOOKUP($B172,Labour!$A$18:$BJ$604,F$2,FALSE),0)</f>
        <v>0</v>
      </c>
      <c r="G172" s="46">
        <f>IF($B172&lt;=$B$3,VLOOKUP($B172,Labour!$A$18:$BJ$604,G$2,FALSE),0)</f>
        <v>0</v>
      </c>
      <c r="H172" s="46">
        <f>IF($B172&lt;=$B$3,VLOOKUP($B172,Labour!$A$18:$BJ$604,H$2,FALSE),0)</f>
        <v>0</v>
      </c>
      <c r="I172" s="46">
        <f>IF($B172&lt;=$B$3,VLOOKUP($B172,Labour!$A$18:$BJ$604,I$2,FALSE),0)</f>
        <v>0</v>
      </c>
      <c r="J172" s="46">
        <f>IF($B172&lt;=$B$3,VLOOKUP($B172,Labour!$A$18:$BJ$604,J$2,FALSE),0)</f>
        <v>0</v>
      </c>
      <c r="K172" s="47">
        <f t="shared" si="2"/>
        <v>0</v>
      </c>
      <c r="L172" s="117" t="str">
        <f>IF(OR(K172&gt;1,E172&gt;0,),Labour!$AM$3,"")</f>
        <v/>
      </c>
      <c r="M172" s="144" t="str">
        <f>IF(OR(K172&gt;1,E172&gt;0),Labour!$AO$5,"")</f>
        <v/>
      </c>
      <c r="N172" s="46"/>
      <c r="O172" s="46"/>
      <c r="P172" s="46">
        <f>IF($B172&lt;=$B$3,VLOOKUP($B172,Labour!$A$18:$BJ$604,N$2,FALSE),0)</f>
        <v>0</v>
      </c>
    </row>
    <row r="173" spans="1:16" x14ac:dyDescent="0.3">
      <c r="A173" s="46">
        <f>IF($B173&lt;=$B$3,VLOOKUP($B173,Labour!$A$18:$BJ$604,A$2,FALSE),0)</f>
        <v>0</v>
      </c>
      <c r="B173" s="44">
        <v>170</v>
      </c>
      <c r="C173" s="45">
        <f>IF($B173&lt;=$B$3,VLOOKUP($B173,Labour!$A$18:$BJ$604,C$2,FALSE),0)</f>
        <v>0</v>
      </c>
      <c r="D173" s="46">
        <f>IF($B173&lt;=$B$3,VLOOKUP($B173,Labour!$A$18:$BJ$604,D$2,FALSE),0)</f>
        <v>0</v>
      </c>
      <c r="E173" s="46">
        <f>IF($B173&lt;=$B$3,VLOOKUP($B173,Labour!$A$18:$BJ$604,E$2,FALSE),0)</f>
        <v>0</v>
      </c>
      <c r="F173" s="46">
        <f>IF($B173&lt;=$B$3,VLOOKUP($B173,Labour!$A$18:$BJ$604,F$2,FALSE),0)</f>
        <v>0</v>
      </c>
      <c r="G173" s="46">
        <f>IF($B173&lt;=$B$3,VLOOKUP($B173,Labour!$A$18:$BJ$604,G$2,FALSE),0)</f>
        <v>0</v>
      </c>
      <c r="H173" s="46">
        <f>IF($B173&lt;=$B$3,VLOOKUP($B173,Labour!$A$18:$BJ$604,H$2,FALSE),0)</f>
        <v>0</v>
      </c>
      <c r="I173" s="46">
        <f>IF($B173&lt;=$B$3,VLOOKUP($B173,Labour!$A$18:$BJ$604,I$2,FALSE),0)</f>
        <v>0</v>
      </c>
      <c r="J173" s="46">
        <f>IF($B173&lt;=$B$3,VLOOKUP($B173,Labour!$A$18:$BJ$604,J$2,FALSE),0)</f>
        <v>0</v>
      </c>
      <c r="K173" s="47">
        <f t="shared" si="2"/>
        <v>0</v>
      </c>
      <c r="L173" s="117" t="str">
        <f>IF(OR(K173&gt;1,E173&gt;0,),Labour!$AM$3,"")</f>
        <v/>
      </c>
      <c r="M173" s="144" t="str">
        <f>IF(OR(K173&gt;1,E173&gt;0),Labour!$AO$5,"")</f>
        <v/>
      </c>
      <c r="N173" s="46"/>
      <c r="O173" s="46"/>
      <c r="P173" s="46">
        <f>IF($B173&lt;=$B$3,VLOOKUP($B173,Labour!$A$18:$BJ$604,N$2,FALSE),0)</f>
        <v>0</v>
      </c>
    </row>
    <row r="174" spans="1:16" x14ac:dyDescent="0.3">
      <c r="A174" s="46">
        <f>IF($B174&lt;=$B$3,VLOOKUP($B174,Labour!$A$18:$BJ$604,A$2,FALSE),0)</f>
        <v>0</v>
      </c>
      <c r="B174" s="44">
        <v>171</v>
      </c>
      <c r="C174" s="45">
        <f>IF($B174&lt;=$B$3,VLOOKUP($B174,Labour!$A$18:$BJ$604,C$2,FALSE),0)</f>
        <v>0</v>
      </c>
      <c r="D174" s="46">
        <f>IF($B174&lt;=$B$3,VLOOKUP($B174,Labour!$A$18:$BJ$604,D$2,FALSE),0)</f>
        <v>0</v>
      </c>
      <c r="E174" s="46">
        <f>IF($B174&lt;=$B$3,VLOOKUP($B174,Labour!$A$18:$BJ$604,E$2,FALSE),0)</f>
        <v>0</v>
      </c>
      <c r="F174" s="46">
        <f>IF($B174&lt;=$B$3,VLOOKUP($B174,Labour!$A$18:$BJ$604,F$2,FALSE),0)</f>
        <v>0</v>
      </c>
      <c r="G174" s="46">
        <f>IF($B174&lt;=$B$3,VLOOKUP($B174,Labour!$A$18:$BJ$604,G$2,FALSE),0)</f>
        <v>0</v>
      </c>
      <c r="H174" s="46">
        <f>IF($B174&lt;=$B$3,VLOOKUP($B174,Labour!$A$18:$BJ$604,H$2,FALSE),0)</f>
        <v>0</v>
      </c>
      <c r="I174" s="46">
        <f>IF($B174&lt;=$B$3,VLOOKUP($B174,Labour!$A$18:$BJ$604,I$2,FALSE),0)</f>
        <v>0</v>
      </c>
      <c r="J174" s="46">
        <f>IF($B174&lt;=$B$3,VLOOKUP($B174,Labour!$A$18:$BJ$604,J$2,FALSE),0)</f>
        <v>0</v>
      </c>
      <c r="K174" s="47">
        <f t="shared" si="2"/>
        <v>0</v>
      </c>
      <c r="L174" s="117" t="str">
        <f>IF(OR(K174&gt;1,E174&gt;0,),Labour!$AM$3,"")</f>
        <v/>
      </c>
      <c r="M174" s="144" t="str">
        <f>IF(OR(K174&gt;1,E174&gt;0),Labour!$AO$5,"")</f>
        <v/>
      </c>
      <c r="N174" s="46"/>
      <c r="O174" s="46"/>
      <c r="P174" s="46">
        <f>IF($B174&lt;=$B$3,VLOOKUP($B174,Labour!$A$18:$BJ$604,N$2,FALSE),0)</f>
        <v>0</v>
      </c>
    </row>
    <row r="175" spans="1:16" x14ac:dyDescent="0.3">
      <c r="A175" s="46">
        <f>IF($B175&lt;=$B$3,VLOOKUP($B175,Labour!$A$18:$BJ$604,A$2,FALSE),0)</f>
        <v>0</v>
      </c>
      <c r="B175" s="44">
        <v>172</v>
      </c>
      <c r="C175" s="45">
        <f>IF($B175&lt;=$B$3,VLOOKUP($B175,Labour!$A$18:$BJ$604,C$2,FALSE),0)</f>
        <v>0</v>
      </c>
      <c r="D175" s="46">
        <f>IF($B175&lt;=$B$3,VLOOKUP($B175,Labour!$A$18:$BJ$604,D$2,FALSE),0)</f>
        <v>0</v>
      </c>
      <c r="E175" s="46">
        <f>IF($B175&lt;=$B$3,VLOOKUP($B175,Labour!$A$18:$BJ$604,E$2,FALSE),0)</f>
        <v>0</v>
      </c>
      <c r="F175" s="46">
        <f>IF($B175&lt;=$B$3,VLOOKUP($B175,Labour!$A$18:$BJ$604,F$2,FALSE),0)</f>
        <v>0</v>
      </c>
      <c r="G175" s="46">
        <f>IF($B175&lt;=$B$3,VLOOKUP($B175,Labour!$A$18:$BJ$604,G$2,FALSE),0)</f>
        <v>0</v>
      </c>
      <c r="H175" s="46">
        <f>IF($B175&lt;=$B$3,VLOOKUP($B175,Labour!$A$18:$BJ$604,H$2,FALSE),0)</f>
        <v>0</v>
      </c>
      <c r="I175" s="46">
        <f>IF($B175&lt;=$B$3,VLOOKUP($B175,Labour!$A$18:$BJ$604,I$2,FALSE),0)</f>
        <v>0</v>
      </c>
      <c r="J175" s="46">
        <f>IF($B175&lt;=$B$3,VLOOKUP($B175,Labour!$A$18:$BJ$604,J$2,FALSE),0)</f>
        <v>0</v>
      </c>
      <c r="K175" s="47">
        <f t="shared" si="2"/>
        <v>0</v>
      </c>
      <c r="L175" s="117" t="str">
        <f>IF(OR(K175&gt;1,E175&gt;0,),Labour!$AM$3,"")</f>
        <v/>
      </c>
      <c r="M175" s="144" t="str">
        <f>IF(OR(K175&gt;1,E175&gt;0),Labour!$AO$5,"")</f>
        <v/>
      </c>
      <c r="N175" s="46"/>
      <c r="O175" s="46"/>
      <c r="P175" s="46">
        <f>IF($B175&lt;=$B$3,VLOOKUP($B175,Labour!$A$18:$BJ$604,N$2,FALSE),0)</f>
        <v>0</v>
      </c>
    </row>
    <row r="176" spans="1:16" x14ac:dyDescent="0.3">
      <c r="A176" s="46">
        <f>IF($B176&lt;=$B$3,VLOOKUP($B176,Labour!$A$18:$BJ$604,A$2,FALSE),0)</f>
        <v>0</v>
      </c>
      <c r="B176" s="44">
        <v>173</v>
      </c>
      <c r="C176" s="45">
        <f>IF($B176&lt;=$B$3,VLOOKUP($B176,Labour!$A$18:$BJ$604,C$2,FALSE),0)</f>
        <v>0</v>
      </c>
      <c r="D176" s="46">
        <f>IF($B176&lt;=$B$3,VLOOKUP($B176,Labour!$A$18:$BJ$604,D$2,FALSE),0)</f>
        <v>0</v>
      </c>
      <c r="E176" s="46">
        <f>IF($B176&lt;=$B$3,VLOOKUP($B176,Labour!$A$18:$BJ$604,E$2,FALSE),0)</f>
        <v>0</v>
      </c>
      <c r="F176" s="46">
        <f>IF($B176&lt;=$B$3,VLOOKUP($B176,Labour!$A$18:$BJ$604,F$2,FALSE),0)</f>
        <v>0</v>
      </c>
      <c r="G176" s="46">
        <f>IF($B176&lt;=$B$3,VLOOKUP($B176,Labour!$A$18:$BJ$604,G$2,FALSE),0)</f>
        <v>0</v>
      </c>
      <c r="H176" s="46">
        <f>IF($B176&lt;=$B$3,VLOOKUP($B176,Labour!$A$18:$BJ$604,H$2,FALSE),0)</f>
        <v>0</v>
      </c>
      <c r="I176" s="46">
        <f>IF($B176&lt;=$B$3,VLOOKUP($B176,Labour!$A$18:$BJ$604,I$2,FALSE),0)</f>
        <v>0</v>
      </c>
      <c r="J176" s="46">
        <f>IF($B176&lt;=$B$3,VLOOKUP($B176,Labour!$A$18:$BJ$604,J$2,FALSE),0)</f>
        <v>0</v>
      </c>
      <c r="K176" s="47">
        <f t="shared" si="2"/>
        <v>0</v>
      </c>
      <c r="L176" s="117" t="str">
        <f>IF(OR(K176&gt;1,E176&gt;0,),Labour!$AM$3,"")</f>
        <v/>
      </c>
      <c r="M176" s="144" t="str">
        <f>IF(OR(K176&gt;1,E176&gt;0),Labour!$AO$5,"")</f>
        <v/>
      </c>
      <c r="N176" s="46"/>
      <c r="O176" s="46"/>
      <c r="P176" s="46">
        <f>IF($B176&lt;=$B$3,VLOOKUP($B176,Labour!$A$18:$BJ$604,N$2,FALSE),0)</f>
        <v>0</v>
      </c>
    </row>
    <row r="177" spans="1:16" x14ac:dyDescent="0.3">
      <c r="A177" s="46">
        <f>IF($B177&lt;=$B$3,VLOOKUP($B177,Labour!$A$18:$BJ$604,A$2,FALSE),0)</f>
        <v>0</v>
      </c>
      <c r="B177" s="44">
        <v>174</v>
      </c>
      <c r="C177" s="45">
        <f>IF($B177&lt;=$B$3,VLOOKUP($B177,Labour!$A$18:$BJ$604,C$2,FALSE),0)</f>
        <v>0</v>
      </c>
      <c r="D177" s="46">
        <f>IF($B177&lt;=$B$3,VLOOKUP($B177,Labour!$A$18:$BJ$604,D$2,FALSE),0)</f>
        <v>0</v>
      </c>
      <c r="E177" s="46">
        <f>IF($B177&lt;=$B$3,VLOOKUP($B177,Labour!$A$18:$BJ$604,E$2,FALSE),0)</f>
        <v>0</v>
      </c>
      <c r="F177" s="46">
        <f>IF($B177&lt;=$B$3,VLOOKUP($B177,Labour!$A$18:$BJ$604,F$2,FALSE),0)</f>
        <v>0</v>
      </c>
      <c r="G177" s="46">
        <f>IF($B177&lt;=$B$3,VLOOKUP($B177,Labour!$A$18:$BJ$604,G$2,FALSE),0)</f>
        <v>0</v>
      </c>
      <c r="H177" s="46">
        <f>IF($B177&lt;=$B$3,VLOOKUP($B177,Labour!$A$18:$BJ$604,H$2,FALSE),0)</f>
        <v>0</v>
      </c>
      <c r="I177" s="46">
        <f>IF($B177&lt;=$B$3,VLOOKUP($B177,Labour!$A$18:$BJ$604,I$2,FALSE),0)</f>
        <v>0</v>
      </c>
      <c r="J177" s="46">
        <f>IF($B177&lt;=$B$3,VLOOKUP($B177,Labour!$A$18:$BJ$604,J$2,FALSE),0)</f>
        <v>0</v>
      </c>
      <c r="K177" s="47">
        <f t="shared" si="2"/>
        <v>0</v>
      </c>
      <c r="L177" s="117" t="str">
        <f>IF(OR(K177&gt;1,E177&gt;0,),Labour!$AM$3,"")</f>
        <v/>
      </c>
      <c r="M177" s="144" t="str">
        <f>IF(OR(K177&gt;1,E177&gt;0),Labour!$AO$5,"")</f>
        <v/>
      </c>
      <c r="N177" s="46"/>
      <c r="O177" s="46"/>
      <c r="P177" s="46">
        <f>IF($B177&lt;=$B$3,VLOOKUP($B177,Labour!$A$18:$BJ$604,N$2,FALSE),0)</f>
        <v>0</v>
      </c>
    </row>
    <row r="178" spans="1:16" x14ac:dyDescent="0.3">
      <c r="A178" s="46">
        <f>IF($B178&lt;=$B$3,VLOOKUP($B178,Labour!$A$18:$BJ$604,A$2,FALSE),0)</f>
        <v>0</v>
      </c>
      <c r="B178" s="44">
        <v>175</v>
      </c>
      <c r="C178" s="45">
        <f>IF($B178&lt;=$B$3,VLOOKUP($B178,Labour!$A$18:$BJ$604,C$2,FALSE),0)</f>
        <v>0</v>
      </c>
      <c r="D178" s="46">
        <f>IF($B178&lt;=$B$3,VLOOKUP($B178,Labour!$A$18:$BJ$604,D$2,FALSE),0)</f>
        <v>0</v>
      </c>
      <c r="E178" s="46">
        <f>IF($B178&lt;=$B$3,VLOOKUP($B178,Labour!$A$18:$BJ$604,E$2,FALSE),0)</f>
        <v>0</v>
      </c>
      <c r="F178" s="46">
        <f>IF($B178&lt;=$B$3,VLOOKUP($B178,Labour!$A$18:$BJ$604,F$2,FALSE),0)</f>
        <v>0</v>
      </c>
      <c r="G178" s="46">
        <f>IF($B178&lt;=$B$3,VLOOKUP($B178,Labour!$A$18:$BJ$604,G$2,FALSE),0)</f>
        <v>0</v>
      </c>
      <c r="H178" s="46">
        <f>IF($B178&lt;=$B$3,VLOOKUP($B178,Labour!$A$18:$BJ$604,H$2,FALSE),0)</f>
        <v>0</v>
      </c>
      <c r="I178" s="46">
        <f>IF($B178&lt;=$B$3,VLOOKUP($B178,Labour!$A$18:$BJ$604,I$2,FALSE),0)</f>
        <v>0</v>
      </c>
      <c r="J178" s="46">
        <f>IF($B178&lt;=$B$3,VLOOKUP($B178,Labour!$A$18:$BJ$604,J$2,FALSE),0)</f>
        <v>0</v>
      </c>
      <c r="K178" s="47">
        <f t="shared" si="2"/>
        <v>0</v>
      </c>
      <c r="L178" s="117" t="str">
        <f>IF(OR(K178&gt;1,E178&gt;0,),Labour!$AM$3,"")</f>
        <v/>
      </c>
      <c r="M178" s="144" t="str">
        <f>IF(OR(K178&gt;1,E178&gt;0),Labour!$AO$5,"")</f>
        <v/>
      </c>
      <c r="N178" s="46"/>
      <c r="O178" s="46"/>
      <c r="P178" s="46">
        <f>IF($B178&lt;=$B$3,VLOOKUP($B178,Labour!$A$18:$BJ$604,N$2,FALSE),0)</f>
        <v>0</v>
      </c>
    </row>
    <row r="179" spans="1:16" x14ac:dyDescent="0.3">
      <c r="A179" s="46">
        <f>IF($B179&lt;=$B$3,VLOOKUP($B179,Labour!$A$18:$BJ$604,A$2,FALSE),0)</f>
        <v>0</v>
      </c>
      <c r="B179" s="44">
        <v>176</v>
      </c>
      <c r="C179" s="45">
        <f>IF($B179&lt;=$B$3,VLOOKUP($B179,Labour!$A$18:$BJ$604,C$2,FALSE),0)</f>
        <v>0</v>
      </c>
      <c r="D179" s="46">
        <f>IF($B179&lt;=$B$3,VLOOKUP($B179,Labour!$A$18:$BJ$604,D$2,FALSE),0)</f>
        <v>0</v>
      </c>
      <c r="E179" s="46">
        <f>IF($B179&lt;=$B$3,VLOOKUP($B179,Labour!$A$18:$BJ$604,E$2,FALSE),0)</f>
        <v>0</v>
      </c>
      <c r="F179" s="46">
        <f>IF($B179&lt;=$B$3,VLOOKUP($B179,Labour!$A$18:$BJ$604,F$2,FALSE),0)</f>
        <v>0</v>
      </c>
      <c r="G179" s="46">
        <f>IF($B179&lt;=$B$3,VLOOKUP($B179,Labour!$A$18:$BJ$604,G$2,FALSE),0)</f>
        <v>0</v>
      </c>
      <c r="H179" s="46">
        <f>IF($B179&lt;=$B$3,VLOOKUP($B179,Labour!$A$18:$BJ$604,H$2,FALSE),0)</f>
        <v>0</v>
      </c>
      <c r="I179" s="46">
        <f>IF($B179&lt;=$B$3,VLOOKUP($B179,Labour!$A$18:$BJ$604,I$2,FALSE),0)</f>
        <v>0</v>
      </c>
      <c r="J179" s="46">
        <f>IF($B179&lt;=$B$3,VLOOKUP($B179,Labour!$A$18:$BJ$604,J$2,FALSE),0)</f>
        <v>0</v>
      </c>
      <c r="K179" s="47">
        <f t="shared" si="2"/>
        <v>0</v>
      </c>
      <c r="L179" s="117" t="str">
        <f>IF(OR(K179&gt;1,E179&gt;0,),Labour!$AM$3,"")</f>
        <v/>
      </c>
      <c r="M179" s="144" t="str">
        <f>IF(OR(K179&gt;1,E179&gt;0),Labour!$AO$5,"")</f>
        <v/>
      </c>
      <c r="N179" s="46"/>
      <c r="O179" s="46"/>
      <c r="P179" s="46">
        <f>IF($B179&lt;=$B$3,VLOOKUP($B179,Labour!$A$18:$BJ$604,N$2,FALSE),0)</f>
        <v>0</v>
      </c>
    </row>
    <row r="180" spans="1:16" x14ac:dyDescent="0.3">
      <c r="A180" s="46">
        <f>IF($B180&lt;=$B$3,VLOOKUP($B180,Labour!$A$18:$BJ$604,A$2,FALSE),0)</f>
        <v>0</v>
      </c>
      <c r="B180" s="44">
        <v>177</v>
      </c>
      <c r="C180" s="45">
        <f>IF($B180&lt;=$B$3,VLOOKUP($B180,Labour!$A$18:$BJ$604,C$2,FALSE),0)</f>
        <v>0</v>
      </c>
      <c r="D180" s="46">
        <f>IF($B180&lt;=$B$3,VLOOKUP($B180,Labour!$A$18:$BJ$604,D$2,FALSE),0)</f>
        <v>0</v>
      </c>
      <c r="E180" s="46">
        <f>IF($B180&lt;=$B$3,VLOOKUP($B180,Labour!$A$18:$BJ$604,E$2,FALSE),0)</f>
        <v>0</v>
      </c>
      <c r="F180" s="46">
        <f>IF($B180&lt;=$B$3,VLOOKUP($B180,Labour!$A$18:$BJ$604,F$2,FALSE),0)</f>
        <v>0</v>
      </c>
      <c r="G180" s="46">
        <f>IF($B180&lt;=$B$3,VLOOKUP($B180,Labour!$A$18:$BJ$604,G$2,FALSE),0)</f>
        <v>0</v>
      </c>
      <c r="H180" s="46">
        <f>IF($B180&lt;=$B$3,VLOOKUP($B180,Labour!$A$18:$BJ$604,H$2,FALSE),0)</f>
        <v>0</v>
      </c>
      <c r="I180" s="46">
        <f>IF($B180&lt;=$B$3,VLOOKUP($B180,Labour!$A$18:$BJ$604,I$2,FALSE),0)</f>
        <v>0</v>
      </c>
      <c r="J180" s="46">
        <f>IF($B180&lt;=$B$3,VLOOKUP($B180,Labour!$A$18:$BJ$604,J$2,FALSE),0)</f>
        <v>0</v>
      </c>
      <c r="K180" s="47">
        <f t="shared" si="2"/>
        <v>0</v>
      </c>
      <c r="L180" s="117" t="str">
        <f>IF(OR(K180&gt;1,E180&gt;0,),Labour!$AM$3,"")</f>
        <v/>
      </c>
      <c r="M180" s="144" t="str">
        <f>IF(OR(K180&gt;1,E180&gt;0),Labour!$AO$5,"")</f>
        <v/>
      </c>
      <c r="N180" s="46"/>
      <c r="O180" s="46"/>
      <c r="P180" s="46">
        <f>IF($B180&lt;=$B$3,VLOOKUP($B180,Labour!$A$18:$BJ$604,N$2,FALSE),0)</f>
        <v>0</v>
      </c>
    </row>
    <row r="181" spans="1:16" x14ac:dyDescent="0.3">
      <c r="A181" s="46">
        <f>IF($B181&lt;=$B$3,VLOOKUP($B181,Labour!$A$18:$BJ$604,A$2,FALSE),0)</f>
        <v>0</v>
      </c>
      <c r="B181" s="44">
        <v>178</v>
      </c>
      <c r="C181" s="45">
        <f>IF($B181&lt;=$B$3,VLOOKUP($B181,Labour!$A$18:$BJ$604,C$2,FALSE),0)</f>
        <v>0</v>
      </c>
      <c r="D181" s="46">
        <f>IF($B181&lt;=$B$3,VLOOKUP($B181,Labour!$A$18:$BJ$604,D$2,FALSE),0)</f>
        <v>0</v>
      </c>
      <c r="E181" s="46">
        <f>IF($B181&lt;=$B$3,VLOOKUP($B181,Labour!$A$18:$BJ$604,E$2,FALSE),0)</f>
        <v>0</v>
      </c>
      <c r="F181" s="46">
        <f>IF($B181&lt;=$B$3,VLOOKUP($B181,Labour!$A$18:$BJ$604,F$2,FALSE),0)</f>
        <v>0</v>
      </c>
      <c r="G181" s="46">
        <f>IF($B181&lt;=$B$3,VLOOKUP($B181,Labour!$A$18:$BJ$604,G$2,FALSE),0)</f>
        <v>0</v>
      </c>
      <c r="H181" s="46">
        <f>IF($B181&lt;=$B$3,VLOOKUP($B181,Labour!$A$18:$BJ$604,H$2,FALSE),0)</f>
        <v>0</v>
      </c>
      <c r="I181" s="46">
        <f>IF($B181&lt;=$B$3,VLOOKUP($B181,Labour!$A$18:$BJ$604,I$2,FALSE),0)</f>
        <v>0</v>
      </c>
      <c r="J181" s="46">
        <f>IF($B181&lt;=$B$3,VLOOKUP($B181,Labour!$A$18:$BJ$604,J$2,FALSE),0)</f>
        <v>0</v>
      </c>
      <c r="K181" s="47">
        <f t="shared" si="2"/>
        <v>0</v>
      </c>
      <c r="L181" s="117" t="str">
        <f>IF(OR(K181&gt;1,E181&gt;0,),Labour!$AM$3,"")</f>
        <v/>
      </c>
      <c r="M181" s="144" t="str">
        <f>IF(OR(K181&gt;1,E181&gt;0),Labour!$AO$5,"")</f>
        <v/>
      </c>
      <c r="N181" s="46"/>
      <c r="O181" s="46"/>
      <c r="P181" s="46">
        <f>IF($B181&lt;=$B$3,VLOOKUP($B181,Labour!$A$18:$BJ$604,N$2,FALSE),0)</f>
        <v>0</v>
      </c>
    </row>
    <row r="182" spans="1:16" x14ac:dyDescent="0.3">
      <c r="A182" s="46">
        <f>IF($B182&lt;=$B$3,VLOOKUP($B182,Labour!$A$18:$BJ$604,A$2,FALSE),0)</f>
        <v>0</v>
      </c>
      <c r="B182" s="44">
        <v>179</v>
      </c>
      <c r="C182" s="45">
        <f>IF($B182&lt;=$B$3,VLOOKUP($B182,Labour!$A$18:$BJ$604,C$2,FALSE),0)</f>
        <v>0</v>
      </c>
      <c r="D182" s="46">
        <f>IF($B182&lt;=$B$3,VLOOKUP($B182,Labour!$A$18:$BJ$604,D$2,FALSE),0)</f>
        <v>0</v>
      </c>
      <c r="E182" s="46">
        <f>IF($B182&lt;=$B$3,VLOOKUP($B182,Labour!$A$18:$BJ$604,E$2,FALSE),0)</f>
        <v>0</v>
      </c>
      <c r="F182" s="46">
        <f>IF($B182&lt;=$B$3,VLOOKUP($B182,Labour!$A$18:$BJ$604,F$2,FALSE),0)</f>
        <v>0</v>
      </c>
      <c r="G182" s="46">
        <f>IF($B182&lt;=$B$3,VLOOKUP($B182,Labour!$A$18:$BJ$604,G$2,FALSE),0)</f>
        <v>0</v>
      </c>
      <c r="H182" s="46">
        <f>IF($B182&lt;=$B$3,VLOOKUP($B182,Labour!$A$18:$BJ$604,H$2,FALSE),0)</f>
        <v>0</v>
      </c>
      <c r="I182" s="46">
        <f>IF($B182&lt;=$B$3,VLOOKUP($B182,Labour!$A$18:$BJ$604,I$2,FALSE),0)</f>
        <v>0</v>
      </c>
      <c r="J182" s="46">
        <f>IF($B182&lt;=$B$3,VLOOKUP($B182,Labour!$A$18:$BJ$604,J$2,FALSE),0)</f>
        <v>0</v>
      </c>
      <c r="K182" s="47">
        <f t="shared" si="2"/>
        <v>0</v>
      </c>
      <c r="L182" s="117" t="str">
        <f>IF(OR(K182&gt;1,E182&gt;0,),Labour!$AM$3,"")</f>
        <v/>
      </c>
      <c r="M182" s="144" t="str">
        <f>IF(OR(K182&gt;1,E182&gt;0),Labour!$AO$5,"")</f>
        <v/>
      </c>
      <c r="N182" s="46"/>
      <c r="O182" s="46"/>
      <c r="P182" s="46">
        <f>IF($B182&lt;=$B$3,VLOOKUP($B182,Labour!$A$18:$BJ$604,N$2,FALSE),0)</f>
        <v>0</v>
      </c>
    </row>
    <row r="183" spans="1:16" x14ac:dyDescent="0.3">
      <c r="A183" s="46">
        <f>IF($B183&lt;=$B$3,VLOOKUP($B183,Labour!$A$18:$BJ$604,A$2,FALSE),0)</f>
        <v>0</v>
      </c>
      <c r="B183" s="44">
        <v>180</v>
      </c>
      <c r="C183" s="45">
        <f>IF($B183&lt;=$B$3,VLOOKUP($B183,Labour!$A$18:$BJ$604,C$2,FALSE),0)</f>
        <v>0</v>
      </c>
      <c r="D183" s="46">
        <f>IF($B183&lt;=$B$3,VLOOKUP($B183,Labour!$A$18:$BJ$604,D$2,FALSE),0)</f>
        <v>0</v>
      </c>
      <c r="E183" s="46">
        <f>IF($B183&lt;=$B$3,VLOOKUP($B183,Labour!$A$18:$BJ$604,E$2,FALSE),0)</f>
        <v>0</v>
      </c>
      <c r="F183" s="46">
        <f>IF($B183&lt;=$B$3,VLOOKUP($B183,Labour!$A$18:$BJ$604,F$2,FALSE),0)</f>
        <v>0</v>
      </c>
      <c r="G183" s="46">
        <f>IF($B183&lt;=$B$3,VLOOKUP($B183,Labour!$A$18:$BJ$604,G$2,FALSE),0)</f>
        <v>0</v>
      </c>
      <c r="H183" s="46">
        <f>IF($B183&lt;=$B$3,VLOOKUP($B183,Labour!$A$18:$BJ$604,H$2,FALSE),0)</f>
        <v>0</v>
      </c>
      <c r="I183" s="46">
        <f>IF($B183&lt;=$B$3,VLOOKUP($B183,Labour!$A$18:$BJ$604,I$2,FALSE),0)</f>
        <v>0</v>
      </c>
      <c r="J183" s="46">
        <f>IF($B183&lt;=$B$3,VLOOKUP($B183,Labour!$A$18:$BJ$604,J$2,FALSE),0)</f>
        <v>0</v>
      </c>
      <c r="K183" s="47">
        <f t="shared" si="2"/>
        <v>0</v>
      </c>
      <c r="L183" s="117" t="str">
        <f>IF(OR(K183&gt;1,E183&gt;0,),Labour!$AM$3,"")</f>
        <v/>
      </c>
      <c r="M183" s="144" t="str">
        <f>IF(OR(K183&gt;1,E183&gt;0),Labour!$AO$5,"")</f>
        <v/>
      </c>
      <c r="N183" s="46"/>
      <c r="O183" s="46"/>
      <c r="P183" s="46">
        <f>IF($B183&lt;=$B$3,VLOOKUP($B183,Labour!$A$18:$BJ$604,N$2,FALSE),0)</f>
        <v>0</v>
      </c>
    </row>
    <row r="184" spans="1:16" x14ac:dyDescent="0.3">
      <c r="A184" s="46">
        <f>IF($B184&lt;=$B$3,VLOOKUP($B184,Labour!$A$18:$BJ$604,A$2,FALSE),0)</f>
        <v>0</v>
      </c>
      <c r="B184" s="44">
        <v>181</v>
      </c>
      <c r="C184" s="45">
        <f>IF($B184&lt;=$B$3,VLOOKUP($B184,Labour!$A$18:$BJ$604,C$2,FALSE),0)</f>
        <v>0</v>
      </c>
      <c r="D184" s="46">
        <f>IF($B184&lt;=$B$3,VLOOKUP($B184,Labour!$A$18:$BJ$604,D$2,FALSE),0)</f>
        <v>0</v>
      </c>
      <c r="E184" s="46">
        <f>IF($B184&lt;=$B$3,VLOOKUP($B184,Labour!$A$18:$BJ$604,E$2,FALSE),0)</f>
        <v>0</v>
      </c>
      <c r="F184" s="46">
        <f>IF($B184&lt;=$B$3,VLOOKUP($B184,Labour!$A$18:$BJ$604,F$2,FALSE),0)</f>
        <v>0</v>
      </c>
      <c r="G184" s="46">
        <f>IF($B184&lt;=$B$3,VLOOKUP($B184,Labour!$A$18:$BJ$604,G$2,FALSE),0)</f>
        <v>0</v>
      </c>
      <c r="H184" s="46">
        <f>IF($B184&lt;=$B$3,VLOOKUP($B184,Labour!$A$18:$BJ$604,H$2,FALSE),0)</f>
        <v>0</v>
      </c>
      <c r="I184" s="46">
        <f>IF($B184&lt;=$B$3,VLOOKUP($B184,Labour!$A$18:$BJ$604,I$2,FALSE),0)</f>
        <v>0</v>
      </c>
      <c r="J184" s="46">
        <f>IF($B184&lt;=$B$3,VLOOKUP($B184,Labour!$A$18:$BJ$604,J$2,FALSE),0)</f>
        <v>0</v>
      </c>
      <c r="K184" s="47">
        <f t="shared" si="2"/>
        <v>0</v>
      </c>
      <c r="L184" s="117" t="str">
        <f>IF(OR(K184&gt;1,E184&gt;0,),Labour!$AM$3,"")</f>
        <v/>
      </c>
      <c r="M184" s="144" t="str">
        <f>IF(OR(K184&gt;1,E184&gt;0),Labour!$AO$5,"")</f>
        <v/>
      </c>
      <c r="N184" s="46"/>
      <c r="O184" s="46"/>
      <c r="P184" s="46">
        <f>IF($B184&lt;=$B$3,VLOOKUP($B184,Labour!$A$18:$BJ$604,N$2,FALSE),0)</f>
        <v>0</v>
      </c>
    </row>
    <row r="185" spans="1:16" x14ac:dyDescent="0.3">
      <c r="A185" s="46">
        <f>IF($B185&lt;=$B$3,VLOOKUP($B185,Labour!$A$18:$BJ$604,A$2,FALSE),0)</f>
        <v>0</v>
      </c>
      <c r="B185" s="44">
        <v>182</v>
      </c>
      <c r="C185" s="45">
        <f>IF($B185&lt;=$B$3,VLOOKUP($B185,Labour!$A$18:$BJ$604,C$2,FALSE),0)</f>
        <v>0</v>
      </c>
      <c r="D185" s="46">
        <f>IF($B185&lt;=$B$3,VLOOKUP($B185,Labour!$A$18:$BJ$604,D$2,FALSE),0)</f>
        <v>0</v>
      </c>
      <c r="E185" s="46">
        <f>IF($B185&lt;=$B$3,VLOOKUP($B185,Labour!$A$18:$BJ$604,E$2,FALSE),0)</f>
        <v>0</v>
      </c>
      <c r="F185" s="46">
        <f>IF($B185&lt;=$B$3,VLOOKUP($B185,Labour!$A$18:$BJ$604,F$2,FALSE),0)</f>
        <v>0</v>
      </c>
      <c r="G185" s="46">
        <f>IF($B185&lt;=$B$3,VLOOKUP($B185,Labour!$A$18:$BJ$604,G$2,FALSE),0)</f>
        <v>0</v>
      </c>
      <c r="H185" s="46">
        <f>IF($B185&lt;=$B$3,VLOOKUP($B185,Labour!$A$18:$BJ$604,H$2,FALSE),0)</f>
        <v>0</v>
      </c>
      <c r="I185" s="46">
        <f>IF($B185&lt;=$B$3,VLOOKUP($B185,Labour!$A$18:$BJ$604,I$2,FALSE),0)</f>
        <v>0</v>
      </c>
      <c r="J185" s="46">
        <f>IF($B185&lt;=$B$3,VLOOKUP($B185,Labour!$A$18:$BJ$604,J$2,FALSE),0)</f>
        <v>0</v>
      </c>
      <c r="K185" s="47">
        <f t="shared" si="2"/>
        <v>0</v>
      </c>
      <c r="L185" s="117" t="str">
        <f>IF(OR(K185&gt;1,E185&gt;0,),Labour!$AM$3,"")</f>
        <v/>
      </c>
      <c r="M185" s="144" t="str">
        <f>IF(OR(K185&gt;1,E185&gt;0),Labour!$AO$5,"")</f>
        <v/>
      </c>
      <c r="N185" s="46"/>
      <c r="O185" s="46"/>
      <c r="P185" s="46">
        <f>IF($B185&lt;=$B$3,VLOOKUP($B185,Labour!$A$18:$BJ$604,N$2,FALSE),0)</f>
        <v>0</v>
      </c>
    </row>
    <row r="186" spans="1:16" x14ac:dyDescent="0.3">
      <c r="A186" s="46">
        <f>IF($B186&lt;=$B$3,VLOOKUP($B186,Labour!$A$18:$BJ$604,A$2,FALSE),0)</f>
        <v>0</v>
      </c>
      <c r="B186" s="44">
        <v>183</v>
      </c>
      <c r="C186" s="45">
        <f>IF($B186&lt;=$B$3,VLOOKUP($B186,Labour!$A$18:$BJ$604,C$2,FALSE),0)</f>
        <v>0</v>
      </c>
      <c r="D186" s="46">
        <f>IF($B186&lt;=$B$3,VLOOKUP($B186,Labour!$A$18:$BJ$604,D$2,FALSE),0)</f>
        <v>0</v>
      </c>
      <c r="E186" s="46">
        <f>IF($B186&lt;=$B$3,VLOOKUP($B186,Labour!$A$18:$BJ$604,E$2,FALSE),0)</f>
        <v>0</v>
      </c>
      <c r="F186" s="46">
        <f>IF($B186&lt;=$B$3,VLOOKUP($B186,Labour!$A$18:$BJ$604,F$2,FALSE),0)</f>
        <v>0</v>
      </c>
      <c r="G186" s="46">
        <f>IF($B186&lt;=$B$3,VLOOKUP($B186,Labour!$A$18:$BJ$604,G$2,FALSE),0)</f>
        <v>0</v>
      </c>
      <c r="H186" s="46">
        <f>IF($B186&lt;=$B$3,VLOOKUP($B186,Labour!$A$18:$BJ$604,H$2,FALSE),0)</f>
        <v>0</v>
      </c>
      <c r="I186" s="46">
        <f>IF($B186&lt;=$B$3,VLOOKUP($B186,Labour!$A$18:$BJ$604,I$2,FALSE),0)</f>
        <v>0</v>
      </c>
      <c r="J186" s="46">
        <f>IF($B186&lt;=$B$3,VLOOKUP($B186,Labour!$A$18:$BJ$604,J$2,FALSE),0)</f>
        <v>0</v>
      </c>
      <c r="K186" s="47">
        <f t="shared" si="2"/>
        <v>0</v>
      </c>
      <c r="L186" s="117" t="str">
        <f>IF(OR(K186&gt;1,E186&gt;0,),Labour!$AM$3,"")</f>
        <v/>
      </c>
      <c r="M186" s="144" t="str">
        <f>IF(OR(K186&gt;1,E186&gt;0),Labour!$AO$5,"")</f>
        <v/>
      </c>
      <c r="N186" s="46"/>
      <c r="O186" s="46"/>
      <c r="P186" s="46">
        <f>IF($B186&lt;=$B$3,VLOOKUP($B186,Labour!$A$18:$BJ$604,N$2,FALSE),0)</f>
        <v>0</v>
      </c>
    </row>
    <row r="187" spans="1:16" x14ac:dyDescent="0.3">
      <c r="A187" s="46">
        <f>IF($B187&lt;=$B$3,VLOOKUP($B187,Labour!$A$18:$BJ$604,A$2,FALSE),0)</f>
        <v>0</v>
      </c>
      <c r="B187" s="44">
        <v>184</v>
      </c>
      <c r="C187" s="45">
        <f>IF($B187&lt;=$B$3,VLOOKUP($B187,Labour!$A$18:$BJ$604,C$2,FALSE),0)</f>
        <v>0</v>
      </c>
      <c r="D187" s="46">
        <f>IF($B187&lt;=$B$3,VLOOKUP($B187,Labour!$A$18:$BJ$604,D$2,FALSE),0)</f>
        <v>0</v>
      </c>
      <c r="E187" s="46">
        <f>IF($B187&lt;=$B$3,VLOOKUP($B187,Labour!$A$18:$BJ$604,E$2,FALSE),0)</f>
        <v>0</v>
      </c>
      <c r="F187" s="46">
        <f>IF($B187&lt;=$B$3,VLOOKUP($B187,Labour!$A$18:$BJ$604,F$2,FALSE),0)</f>
        <v>0</v>
      </c>
      <c r="G187" s="46">
        <f>IF($B187&lt;=$B$3,VLOOKUP($B187,Labour!$A$18:$BJ$604,G$2,FALSE),0)</f>
        <v>0</v>
      </c>
      <c r="H187" s="46">
        <f>IF($B187&lt;=$B$3,VLOOKUP($B187,Labour!$A$18:$BJ$604,H$2,FALSE),0)</f>
        <v>0</v>
      </c>
      <c r="I187" s="46">
        <f>IF($B187&lt;=$B$3,VLOOKUP($B187,Labour!$A$18:$BJ$604,I$2,FALSE),0)</f>
        <v>0</v>
      </c>
      <c r="J187" s="46">
        <f>IF($B187&lt;=$B$3,VLOOKUP($B187,Labour!$A$18:$BJ$604,J$2,FALSE),0)</f>
        <v>0</v>
      </c>
      <c r="K187" s="47">
        <f t="shared" si="2"/>
        <v>0</v>
      </c>
      <c r="L187" s="117" t="str">
        <f>IF(OR(K187&gt;1,E187&gt;0,),Labour!$AM$3,"")</f>
        <v/>
      </c>
      <c r="M187" s="144" t="str">
        <f>IF(OR(K187&gt;1,E187&gt;0),Labour!$AO$5,"")</f>
        <v/>
      </c>
      <c r="N187" s="46"/>
      <c r="O187" s="46"/>
      <c r="P187" s="46">
        <f>IF($B187&lt;=$B$3,VLOOKUP($B187,Labour!$A$18:$BJ$604,N$2,FALSE),0)</f>
        <v>0</v>
      </c>
    </row>
    <row r="188" spans="1:16" x14ac:dyDescent="0.3">
      <c r="A188" s="46">
        <f>IF($B188&lt;=$B$3,VLOOKUP($B188,Labour!$A$18:$BJ$604,A$2,FALSE),0)</f>
        <v>0</v>
      </c>
      <c r="B188" s="44">
        <v>185</v>
      </c>
      <c r="C188" s="45">
        <f>IF($B188&lt;=$B$3,VLOOKUP($B188,Labour!$A$18:$BJ$604,C$2,FALSE),0)</f>
        <v>0</v>
      </c>
      <c r="D188" s="46">
        <f>IF($B188&lt;=$B$3,VLOOKUP($B188,Labour!$A$18:$BJ$604,D$2,FALSE),0)</f>
        <v>0</v>
      </c>
      <c r="E188" s="46">
        <f>IF($B188&lt;=$B$3,VLOOKUP($B188,Labour!$A$18:$BJ$604,E$2,FALSE),0)</f>
        <v>0</v>
      </c>
      <c r="F188" s="46">
        <f>IF($B188&lt;=$B$3,VLOOKUP($B188,Labour!$A$18:$BJ$604,F$2,FALSE),0)</f>
        <v>0</v>
      </c>
      <c r="G188" s="46">
        <f>IF($B188&lt;=$B$3,VLOOKUP($B188,Labour!$A$18:$BJ$604,G$2,FALSE),0)</f>
        <v>0</v>
      </c>
      <c r="H188" s="46">
        <f>IF($B188&lt;=$B$3,VLOOKUP($B188,Labour!$A$18:$BJ$604,H$2,FALSE),0)</f>
        <v>0</v>
      </c>
      <c r="I188" s="46">
        <f>IF($B188&lt;=$B$3,VLOOKUP($B188,Labour!$A$18:$BJ$604,I$2,FALSE),0)</f>
        <v>0</v>
      </c>
      <c r="J188" s="46">
        <f>IF($B188&lt;=$B$3,VLOOKUP($B188,Labour!$A$18:$BJ$604,J$2,FALSE),0)</f>
        <v>0</v>
      </c>
      <c r="K188" s="47">
        <f t="shared" si="2"/>
        <v>0</v>
      </c>
      <c r="L188" s="117" t="str">
        <f>IF(OR(K188&gt;1,E188&gt;0,),Labour!$AM$3,"")</f>
        <v/>
      </c>
      <c r="M188" s="144" t="str">
        <f>IF(OR(K188&gt;1,E188&gt;0),Labour!$AO$5,"")</f>
        <v/>
      </c>
      <c r="N188" s="46"/>
      <c r="O188" s="46"/>
      <c r="P188" s="46">
        <f>IF($B188&lt;=$B$3,VLOOKUP($B188,Labour!$A$18:$BJ$604,N$2,FALSE),0)</f>
        <v>0</v>
      </c>
    </row>
    <row r="189" spans="1:16" x14ac:dyDescent="0.3">
      <c r="A189" s="46">
        <f>IF($B189&lt;=$B$3,VLOOKUP($B189,Labour!$A$18:$BJ$604,A$2,FALSE),0)</f>
        <v>0</v>
      </c>
      <c r="B189" s="44">
        <v>186</v>
      </c>
      <c r="C189" s="45">
        <f>IF($B189&lt;=$B$3,VLOOKUP($B189,Labour!$A$18:$BJ$604,C$2,FALSE),0)</f>
        <v>0</v>
      </c>
      <c r="D189" s="46">
        <f>IF($B189&lt;=$B$3,VLOOKUP($B189,Labour!$A$18:$BJ$604,D$2,FALSE),0)</f>
        <v>0</v>
      </c>
      <c r="E189" s="46">
        <f>IF($B189&lt;=$B$3,VLOOKUP($B189,Labour!$A$18:$BJ$604,E$2,FALSE),0)</f>
        <v>0</v>
      </c>
      <c r="F189" s="46">
        <f>IF($B189&lt;=$B$3,VLOOKUP($B189,Labour!$A$18:$BJ$604,F$2,FALSE),0)</f>
        <v>0</v>
      </c>
      <c r="G189" s="46">
        <f>IF($B189&lt;=$B$3,VLOOKUP($B189,Labour!$A$18:$BJ$604,G$2,FALSE),0)</f>
        <v>0</v>
      </c>
      <c r="H189" s="46">
        <f>IF($B189&lt;=$B$3,VLOOKUP($B189,Labour!$A$18:$BJ$604,H$2,FALSE),0)</f>
        <v>0</v>
      </c>
      <c r="I189" s="46">
        <f>IF($B189&lt;=$B$3,VLOOKUP($B189,Labour!$A$18:$BJ$604,I$2,FALSE),0)</f>
        <v>0</v>
      </c>
      <c r="J189" s="46">
        <f>IF($B189&lt;=$B$3,VLOOKUP($B189,Labour!$A$18:$BJ$604,J$2,FALSE),0)</f>
        <v>0</v>
      </c>
      <c r="K189" s="47">
        <f t="shared" si="2"/>
        <v>0</v>
      </c>
      <c r="L189" s="117" t="str">
        <f>IF(OR(K189&gt;1,E189&gt;0,),Labour!$AM$3,"")</f>
        <v/>
      </c>
      <c r="M189" s="144" t="str">
        <f>IF(OR(K189&gt;1,E189&gt;0),Labour!$AO$5,"")</f>
        <v/>
      </c>
      <c r="N189" s="46"/>
      <c r="O189" s="46"/>
      <c r="P189" s="46">
        <f>IF($B189&lt;=$B$3,VLOOKUP($B189,Labour!$A$18:$BJ$604,N$2,FALSE),0)</f>
        <v>0</v>
      </c>
    </row>
    <row r="190" spans="1:16" x14ac:dyDescent="0.3">
      <c r="A190" s="46">
        <f>IF($B190&lt;=$B$3,VLOOKUP($B190,Labour!$A$18:$BJ$604,A$2,FALSE),0)</f>
        <v>0</v>
      </c>
      <c r="B190" s="44">
        <v>187</v>
      </c>
      <c r="C190" s="45">
        <f>IF($B190&lt;=$B$3,VLOOKUP($B190,Labour!$A$18:$BJ$604,C$2,FALSE),0)</f>
        <v>0</v>
      </c>
      <c r="D190" s="46">
        <f>IF($B190&lt;=$B$3,VLOOKUP($B190,Labour!$A$18:$BJ$604,D$2,FALSE),0)</f>
        <v>0</v>
      </c>
      <c r="E190" s="46">
        <f>IF($B190&lt;=$B$3,VLOOKUP($B190,Labour!$A$18:$BJ$604,E$2,FALSE),0)</f>
        <v>0</v>
      </c>
      <c r="F190" s="46">
        <f>IF($B190&lt;=$B$3,VLOOKUP($B190,Labour!$A$18:$BJ$604,F$2,FALSE),0)</f>
        <v>0</v>
      </c>
      <c r="G190" s="46">
        <f>IF($B190&lt;=$B$3,VLOOKUP($B190,Labour!$A$18:$BJ$604,G$2,FALSE),0)</f>
        <v>0</v>
      </c>
      <c r="H190" s="46">
        <f>IF($B190&lt;=$B$3,VLOOKUP($B190,Labour!$A$18:$BJ$604,H$2,FALSE),0)</f>
        <v>0</v>
      </c>
      <c r="I190" s="46">
        <f>IF($B190&lt;=$B$3,VLOOKUP($B190,Labour!$A$18:$BJ$604,I$2,FALSE),0)</f>
        <v>0</v>
      </c>
      <c r="J190" s="46">
        <f>IF($B190&lt;=$B$3,VLOOKUP($B190,Labour!$A$18:$BJ$604,J$2,FALSE),0)</f>
        <v>0</v>
      </c>
      <c r="K190" s="47">
        <f t="shared" si="2"/>
        <v>0</v>
      </c>
      <c r="L190" s="117" t="str">
        <f>IF(OR(K190&gt;1,E190&gt;0,),Labour!$AM$3,"")</f>
        <v/>
      </c>
      <c r="M190" s="144" t="str">
        <f>IF(OR(K190&gt;1,E190&gt;0),Labour!$AO$5,"")</f>
        <v/>
      </c>
      <c r="N190" s="46"/>
      <c r="O190" s="46"/>
      <c r="P190" s="46">
        <f>IF($B190&lt;=$B$3,VLOOKUP($B190,Labour!$A$18:$BJ$604,N$2,FALSE),0)</f>
        <v>0</v>
      </c>
    </row>
    <row r="191" spans="1:16" x14ac:dyDescent="0.3">
      <c r="A191" s="46">
        <f>IF($B191&lt;=$B$3,VLOOKUP($B191,Labour!$A$18:$BJ$604,A$2,FALSE),0)</f>
        <v>0</v>
      </c>
      <c r="B191" s="44">
        <v>188</v>
      </c>
      <c r="C191" s="45">
        <f>IF($B191&lt;=$B$3,VLOOKUP($B191,Labour!$A$18:$BJ$604,C$2,FALSE),0)</f>
        <v>0</v>
      </c>
      <c r="D191" s="46">
        <f>IF($B191&lt;=$B$3,VLOOKUP($B191,Labour!$A$18:$BJ$604,D$2,FALSE),0)</f>
        <v>0</v>
      </c>
      <c r="E191" s="46">
        <f>IF($B191&lt;=$B$3,VLOOKUP($B191,Labour!$A$18:$BJ$604,E$2,FALSE),0)</f>
        <v>0</v>
      </c>
      <c r="F191" s="46">
        <f>IF($B191&lt;=$B$3,VLOOKUP($B191,Labour!$A$18:$BJ$604,F$2,FALSE),0)</f>
        <v>0</v>
      </c>
      <c r="G191" s="46">
        <f>IF($B191&lt;=$B$3,VLOOKUP($B191,Labour!$A$18:$BJ$604,G$2,FALSE),0)</f>
        <v>0</v>
      </c>
      <c r="H191" s="46">
        <f>IF($B191&lt;=$B$3,VLOOKUP($B191,Labour!$A$18:$BJ$604,H$2,FALSE),0)</f>
        <v>0</v>
      </c>
      <c r="I191" s="46">
        <f>IF($B191&lt;=$B$3,VLOOKUP($B191,Labour!$A$18:$BJ$604,I$2,FALSE),0)</f>
        <v>0</v>
      </c>
      <c r="J191" s="46">
        <f>IF($B191&lt;=$B$3,VLOOKUP($B191,Labour!$A$18:$BJ$604,J$2,FALSE),0)</f>
        <v>0</v>
      </c>
      <c r="K191" s="47">
        <f t="shared" si="2"/>
        <v>0</v>
      </c>
      <c r="L191" s="117" t="str">
        <f>IF(OR(K191&gt;1,E191&gt;0,),Labour!$AM$3,"")</f>
        <v/>
      </c>
      <c r="M191" s="144" t="str">
        <f>IF(OR(K191&gt;1,E191&gt;0),Labour!$AO$5,"")</f>
        <v/>
      </c>
      <c r="N191" s="46"/>
      <c r="O191" s="46"/>
      <c r="P191" s="46">
        <f>IF($B191&lt;=$B$3,VLOOKUP($B191,Labour!$A$18:$BJ$604,N$2,FALSE),0)</f>
        <v>0</v>
      </c>
    </row>
    <row r="192" spans="1:16" x14ac:dyDescent="0.3">
      <c r="A192" s="46">
        <f>IF($B192&lt;=$B$3,VLOOKUP($B192,Labour!$A$18:$BJ$604,A$2,FALSE),0)</f>
        <v>0</v>
      </c>
      <c r="B192" s="44">
        <v>189</v>
      </c>
      <c r="C192" s="45">
        <f>IF($B192&lt;=$B$3,VLOOKUP($B192,Labour!$A$18:$BJ$604,C$2,FALSE),0)</f>
        <v>0</v>
      </c>
      <c r="D192" s="46">
        <f>IF($B192&lt;=$B$3,VLOOKUP($B192,Labour!$A$18:$BJ$604,D$2,FALSE),0)</f>
        <v>0</v>
      </c>
      <c r="E192" s="46">
        <f>IF($B192&lt;=$B$3,VLOOKUP($B192,Labour!$A$18:$BJ$604,E$2,FALSE),0)</f>
        <v>0</v>
      </c>
      <c r="F192" s="46">
        <f>IF($B192&lt;=$B$3,VLOOKUP($B192,Labour!$A$18:$BJ$604,F$2,FALSE),0)</f>
        <v>0</v>
      </c>
      <c r="G192" s="46">
        <f>IF($B192&lt;=$B$3,VLOOKUP($B192,Labour!$A$18:$BJ$604,G$2,FALSE),0)</f>
        <v>0</v>
      </c>
      <c r="H192" s="46">
        <f>IF($B192&lt;=$B$3,VLOOKUP($B192,Labour!$A$18:$BJ$604,H$2,FALSE),0)</f>
        <v>0</v>
      </c>
      <c r="I192" s="46">
        <f>IF($B192&lt;=$B$3,VLOOKUP($B192,Labour!$A$18:$BJ$604,I$2,FALSE),0)</f>
        <v>0</v>
      </c>
      <c r="J192" s="46">
        <f>IF($B192&lt;=$B$3,VLOOKUP($B192,Labour!$A$18:$BJ$604,J$2,FALSE),0)</f>
        <v>0</v>
      </c>
      <c r="K192" s="47">
        <f t="shared" si="2"/>
        <v>0</v>
      </c>
      <c r="L192" s="117" t="str">
        <f>IF(OR(K192&gt;1,E192&gt;0,),Labour!$AM$3,"")</f>
        <v/>
      </c>
      <c r="M192" s="144" t="str">
        <f>IF(OR(K192&gt;1,E192&gt;0),Labour!$AO$5,"")</f>
        <v/>
      </c>
      <c r="N192" s="46"/>
      <c r="O192" s="46"/>
      <c r="P192" s="46">
        <f>IF($B192&lt;=$B$3,VLOOKUP($B192,Labour!$A$18:$BJ$604,N$2,FALSE),0)</f>
        <v>0</v>
      </c>
    </row>
    <row r="193" spans="1:16" x14ac:dyDescent="0.3">
      <c r="A193" s="46">
        <f>IF($B193&lt;=$B$3,VLOOKUP($B193,Labour!$A$18:$BJ$604,A$2,FALSE),0)</f>
        <v>0</v>
      </c>
      <c r="B193" s="44">
        <v>190</v>
      </c>
      <c r="C193" s="45">
        <f>IF($B193&lt;=$B$3,VLOOKUP($B193,Labour!$A$18:$BJ$604,C$2,FALSE),0)</f>
        <v>0</v>
      </c>
      <c r="D193" s="46">
        <f>IF($B193&lt;=$B$3,VLOOKUP($B193,Labour!$A$18:$BJ$604,D$2,FALSE),0)</f>
        <v>0</v>
      </c>
      <c r="E193" s="46">
        <f>IF($B193&lt;=$B$3,VLOOKUP($B193,Labour!$A$18:$BJ$604,E$2,FALSE),0)</f>
        <v>0</v>
      </c>
      <c r="F193" s="46">
        <f>IF($B193&lt;=$B$3,VLOOKUP($B193,Labour!$A$18:$BJ$604,F$2,FALSE),0)</f>
        <v>0</v>
      </c>
      <c r="G193" s="46">
        <f>IF($B193&lt;=$B$3,VLOOKUP($B193,Labour!$A$18:$BJ$604,G$2,FALSE),0)</f>
        <v>0</v>
      </c>
      <c r="H193" s="46">
        <f>IF($B193&lt;=$B$3,VLOOKUP($B193,Labour!$A$18:$BJ$604,H$2,FALSE),0)</f>
        <v>0</v>
      </c>
      <c r="I193" s="46">
        <f>IF($B193&lt;=$B$3,VLOOKUP($B193,Labour!$A$18:$BJ$604,I$2,FALSE),0)</f>
        <v>0</v>
      </c>
      <c r="J193" s="46">
        <f>IF($B193&lt;=$B$3,VLOOKUP($B193,Labour!$A$18:$BJ$604,J$2,FALSE),0)</f>
        <v>0</v>
      </c>
      <c r="K193" s="47">
        <f t="shared" si="2"/>
        <v>0</v>
      </c>
      <c r="L193" s="117" t="str">
        <f>IF(OR(K193&gt;1,E193&gt;0,),Labour!$AM$3,"")</f>
        <v/>
      </c>
      <c r="M193" s="144" t="str">
        <f>IF(OR(K193&gt;1,E193&gt;0),Labour!$AO$5,"")</f>
        <v/>
      </c>
      <c r="N193" s="46"/>
      <c r="O193" s="46"/>
      <c r="P193" s="46">
        <f>IF($B193&lt;=$B$3,VLOOKUP($B193,Labour!$A$18:$BJ$604,N$2,FALSE),0)</f>
        <v>0</v>
      </c>
    </row>
    <row r="194" spans="1:16" x14ac:dyDescent="0.3">
      <c r="A194" s="46">
        <f>IF($B194&lt;=$B$3,VLOOKUP($B194,Labour!$A$18:$BJ$604,A$2,FALSE),0)</f>
        <v>0</v>
      </c>
      <c r="B194" s="44">
        <v>191</v>
      </c>
      <c r="C194" s="45">
        <f>IF($B194&lt;=$B$3,VLOOKUP($B194,Labour!$A$18:$BJ$604,C$2,FALSE),0)</f>
        <v>0</v>
      </c>
      <c r="D194" s="46">
        <f>IF($B194&lt;=$B$3,VLOOKUP($B194,Labour!$A$18:$BJ$604,D$2,FALSE),0)</f>
        <v>0</v>
      </c>
      <c r="E194" s="46">
        <f>IF($B194&lt;=$B$3,VLOOKUP($B194,Labour!$A$18:$BJ$604,E$2,FALSE),0)</f>
        <v>0</v>
      </c>
      <c r="F194" s="46">
        <f>IF($B194&lt;=$B$3,VLOOKUP($B194,Labour!$A$18:$BJ$604,F$2,FALSE),0)</f>
        <v>0</v>
      </c>
      <c r="G194" s="46">
        <f>IF($B194&lt;=$B$3,VLOOKUP($B194,Labour!$A$18:$BJ$604,G$2,FALSE),0)</f>
        <v>0</v>
      </c>
      <c r="H194" s="46">
        <f>IF($B194&lt;=$B$3,VLOOKUP($B194,Labour!$A$18:$BJ$604,H$2,FALSE),0)</f>
        <v>0</v>
      </c>
      <c r="I194" s="46">
        <f>IF($B194&lt;=$B$3,VLOOKUP($B194,Labour!$A$18:$BJ$604,I$2,FALSE),0)</f>
        <v>0</v>
      </c>
      <c r="J194" s="46">
        <f>IF($B194&lt;=$B$3,VLOOKUP($B194,Labour!$A$18:$BJ$604,J$2,FALSE),0)</f>
        <v>0</v>
      </c>
      <c r="K194" s="47">
        <f t="shared" si="2"/>
        <v>0</v>
      </c>
      <c r="L194" s="117" t="str">
        <f>IF(OR(K194&gt;1,E194&gt;0,),Labour!$AM$3,"")</f>
        <v/>
      </c>
      <c r="M194" s="144" t="str">
        <f>IF(OR(K194&gt;1,E194&gt;0),Labour!$AO$5,"")</f>
        <v/>
      </c>
      <c r="N194" s="46"/>
      <c r="O194" s="46"/>
      <c r="P194" s="46">
        <f>IF($B194&lt;=$B$3,VLOOKUP($B194,Labour!$A$18:$BJ$604,N$2,FALSE),0)</f>
        <v>0</v>
      </c>
    </row>
    <row r="195" spans="1:16" x14ac:dyDescent="0.3">
      <c r="A195" s="46">
        <f>IF($B195&lt;=$B$3,VLOOKUP($B195,Labour!$A$18:$BJ$604,A$2,FALSE),0)</f>
        <v>0</v>
      </c>
      <c r="B195" s="44">
        <v>192</v>
      </c>
      <c r="C195" s="45">
        <f>IF($B195&lt;=$B$3,VLOOKUP($B195,Labour!$A$18:$BJ$604,C$2,FALSE),0)</f>
        <v>0</v>
      </c>
      <c r="D195" s="46">
        <f>IF($B195&lt;=$B$3,VLOOKUP($B195,Labour!$A$18:$BJ$604,D$2,FALSE),0)</f>
        <v>0</v>
      </c>
      <c r="E195" s="46">
        <f>IF($B195&lt;=$B$3,VLOOKUP($B195,Labour!$A$18:$BJ$604,E$2,FALSE),0)</f>
        <v>0</v>
      </c>
      <c r="F195" s="46">
        <f>IF($B195&lt;=$B$3,VLOOKUP($B195,Labour!$A$18:$BJ$604,F$2,FALSE),0)</f>
        <v>0</v>
      </c>
      <c r="G195" s="46">
        <f>IF($B195&lt;=$B$3,VLOOKUP($B195,Labour!$A$18:$BJ$604,G$2,FALSE),0)</f>
        <v>0</v>
      </c>
      <c r="H195" s="46">
        <f>IF($B195&lt;=$B$3,VLOOKUP($B195,Labour!$A$18:$BJ$604,H$2,FALSE),0)</f>
        <v>0</v>
      </c>
      <c r="I195" s="46">
        <f>IF($B195&lt;=$B$3,VLOOKUP($B195,Labour!$A$18:$BJ$604,I$2,FALSE),0)</f>
        <v>0</v>
      </c>
      <c r="J195" s="46">
        <f>IF($B195&lt;=$B$3,VLOOKUP($B195,Labour!$A$18:$BJ$604,J$2,FALSE),0)</f>
        <v>0</v>
      </c>
      <c r="K195" s="47">
        <f t="shared" si="2"/>
        <v>0</v>
      </c>
      <c r="L195" s="117" t="str">
        <f>IF(OR(K195&gt;1,E195&gt;0,),Labour!$AM$3,"")</f>
        <v/>
      </c>
      <c r="M195" s="144" t="str">
        <f>IF(OR(K195&gt;1,E195&gt;0),Labour!$AO$5,"")</f>
        <v/>
      </c>
      <c r="N195" s="46"/>
      <c r="O195" s="46"/>
      <c r="P195" s="46">
        <f>IF($B195&lt;=$B$3,VLOOKUP($B195,Labour!$A$18:$BJ$604,N$2,FALSE),0)</f>
        <v>0</v>
      </c>
    </row>
    <row r="196" spans="1:16" x14ac:dyDescent="0.3">
      <c r="A196" s="46">
        <f>IF($B196&lt;=$B$3,VLOOKUP($B196,Labour!$A$18:$BJ$604,A$2,FALSE),0)</f>
        <v>0</v>
      </c>
      <c r="B196" s="44">
        <v>193</v>
      </c>
      <c r="C196" s="45">
        <f>IF($B196&lt;=$B$3,VLOOKUP($B196,Labour!$A$18:$BJ$604,C$2,FALSE),0)</f>
        <v>0</v>
      </c>
      <c r="D196" s="46">
        <f>IF($B196&lt;=$B$3,VLOOKUP($B196,Labour!$A$18:$BJ$604,D$2,FALSE),0)</f>
        <v>0</v>
      </c>
      <c r="E196" s="46">
        <f>IF($B196&lt;=$B$3,VLOOKUP($B196,Labour!$A$18:$BJ$604,E$2,FALSE),0)</f>
        <v>0</v>
      </c>
      <c r="F196" s="46">
        <f>IF($B196&lt;=$B$3,VLOOKUP($B196,Labour!$A$18:$BJ$604,F$2,FALSE),0)</f>
        <v>0</v>
      </c>
      <c r="G196" s="46">
        <f>IF($B196&lt;=$B$3,VLOOKUP($B196,Labour!$A$18:$BJ$604,G$2,FALSE),0)</f>
        <v>0</v>
      </c>
      <c r="H196" s="46">
        <f>IF($B196&lt;=$B$3,VLOOKUP($B196,Labour!$A$18:$BJ$604,H$2,FALSE),0)</f>
        <v>0</v>
      </c>
      <c r="I196" s="46">
        <f>IF($B196&lt;=$B$3,VLOOKUP($B196,Labour!$A$18:$BJ$604,I$2,FALSE),0)</f>
        <v>0</v>
      </c>
      <c r="J196" s="46">
        <f>IF($B196&lt;=$B$3,VLOOKUP($B196,Labour!$A$18:$BJ$604,J$2,FALSE),0)</f>
        <v>0</v>
      </c>
      <c r="K196" s="47">
        <f t="shared" si="2"/>
        <v>0</v>
      </c>
      <c r="L196" s="117" t="str">
        <f>IF(OR(K196&gt;1,E196&gt;0,),Labour!$AM$3,"")</f>
        <v/>
      </c>
      <c r="M196" s="144" t="str">
        <f>IF(OR(K196&gt;1,E196&gt;0),Labour!$AO$5,"")</f>
        <v/>
      </c>
      <c r="N196" s="46"/>
      <c r="O196" s="46"/>
      <c r="P196" s="46">
        <f>IF($B196&lt;=$B$3,VLOOKUP($B196,Labour!$A$18:$BJ$604,N$2,FALSE),0)</f>
        <v>0</v>
      </c>
    </row>
    <row r="197" spans="1:16" x14ac:dyDescent="0.3">
      <c r="A197" s="46">
        <f>IF($B197&lt;=$B$3,VLOOKUP($B197,Labour!$A$18:$BJ$604,A$2,FALSE),0)</f>
        <v>0</v>
      </c>
      <c r="B197" s="44">
        <v>194</v>
      </c>
      <c r="C197" s="45">
        <f>IF($B197&lt;=$B$3,VLOOKUP($B197,Labour!$A$18:$BJ$604,C$2,FALSE),0)</f>
        <v>0</v>
      </c>
      <c r="D197" s="46">
        <f>IF($B197&lt;=$B$3,VLOOKUP($B197,Labour!$A$18:$BJ$604,D$2,FALSE),0)</f>
        <v>0</v>
      </c>
      <c r="E197" s="46">
        <f>IF($B197&lt;=$B$3,VLOOKUP($B197,Labour!$A$18:$BJ$604,E$2,FALSE),0)</f>
        <v>0</v>
      </c>
      <c r="F197" s="46">
        <f>IF($B197&lt;=$B$3,VLOOKUP($B197,Labour!$A$18:$BJ$604,F$2,FALSE),0)</f>
        <v>0</v>
      </c>
      <c r="G197" s="46">
        <f>IF($B197&lt;=$B$3,VLOOKUP($B197,Labour!$A$18:$BJ$604,G$2,FALSE),0)</f>
        <v>0</v>
      </c>
      <c r="H197" s="46">
        <f>IF($B197&lt;=$B$3,VLOOKUP($B197,Labour!$A$18:$BJ$604,H$2,FALSE),0)</f>
        <v>0</v>
      </c>
      <c r="I197" s="46">
        <f>IF($B197&lt;=$B$3,VLOOKUP($B197,Labour!$A$18:$BJ$604,I$2,FALSE),0)</f>
        <v>0</v>
      </c>
      <c r="J197" s="46">
        <f>IF($B197&lt;=$B$3,VLOOKUP($B197,Labour!$A$18:$BJ$604,J$2,FALSE),0)</f>
        <v>0</v>
      </c>
      <c r="K197" s="47">
        <f t="shared" ref="K197:K203" si="3">J197+I197</f>
        <v>0</v>
      </c>
      <c r="L197" s="117" t="str">
        <f>IF(OR(K197&gt;1,E197&gt;0,),Labour!$AM$3,"")</f>
        <v/>
      </c>
      <c r="M197" s="144" t="str">
        <f>IF(OR(K197&gt;1,E197&gt;0),Labour!$AO$5,"")</f>
        <v/>
      </c>
      <c r="N197" s="46"/>
      <c r="O197" s="46"/>
      <c r="P197" s="46">
        <f>IF($B197&lt;=$B$3,VLOOKUP($B197,Labour!$A$18:$BJ$604,N$2,FALSE),0)</f>
        <v>0</v>
      </c>
    </row>
    <row r="198" spans="1:16" x14ac:dyDescent="0.3">
      <c r="A198" s="46">
        <f>IF($B198&lt;=$B$3,VLOOKUP($B198,Labour!$A$18:$BJ$604,A$2,FALSE),0)</f>
        <v>0</v>
      </c>
      <c r="B198" s="44">
        <v>195</v>
      </c>
      <c r="C198" s="45">
        <f>IF($B198&lt;=$B$3,VLOOKUP($B198,Labour!$A$18:$BJ$604,C$2,FALSE),0)</f>
        <v>0</v>
      </c>
      <c r="D198" s="46">
        <f>IF($B198&lt;=$B$3,VLOOKUP($B198,Labour!$A$18:$BJ$604,D$2,FALSE),0)</f>
        <v>0</v>
      </c>
      <c r="E198" s="46">
        <f>IF($B198&lt;=$B$3,VLOOKUP($B198,Labour!$A$18:$BJ$604,E$2,FALSE),0)</f>
        <v>0</v>
      </c>
      <c r="F198" s="46">
        <f>IF($B198&lt;=$B$3,VLOOKUP($B198,Labour!$A$18:$BJ$604,F$2,FALSE),0)</f>
        <v>0</v>
      </c>
      <c r="G198" s="46">
        <f>IF($B198&lt;=$B$3,VLOOKUP($B198,Labour!$A$18:$BJ$604,G$2,FALSE),0)</f>
        <v>0</v>
      </c>
      <c r="H198" s="46">
        <f>IF($B198&lt;=$B$3,VLOOKUP($B198,Labour!$A$18:$BJ$604,H$2,FALSE),0)</f>
        <v>0</v>
      </c>
      <c r="I198" s="46">
        <f>IF($B198&lt;=$B$3,VLOOKUP($B198,Labour!$A$18:$BJ$604,I$2,FALSE),0)</f>
        <v>0</v>
      </c>
      <c r="J198" s="46">
        <f>IF($B198&lt;=$B$3,VLOOKUP($B198,Labour!$A$18:$BJ$604,J$2,FALSE),0)</f>
        <v>0</v>
      </c>
      <c r="K198" s="47">
        <f t="shared" si="3"/>
        <v>0</v>
      </c>
      <c r="L198" s="117" t="str">
        <f>IF(OR(K198&gt;1,E198&gt;0,),Labour!$AM$3,"")</f>
        <v/>
      </c>
      <c r="M198" s="144" t="str">
        <f>IF(OR(K198&gt;1,E198&gt;0),Labour!$AO$5,"")</f>
        <v/>
      </c>
      <c r="N198" s="46"/>
      <c r="O198" s="46"/>
      <c r="P198" s="46">
        <f>IF($B198&lt;=$B$3,VLOOKUP($B198,Labour!$A$18:$BJ$604,N$2,FALSE),0)</f>
        <v>0</v>
      </c>
    </row>
    <row r="199" spans="1:16" x14ac:dyDescent="0.3">
      <c r="A199" s="46">
        <f>IF($B199&lt;=$B$3,VLOOKUP($B199,Labour!$A$18:$BJ$604,A$2,FALSE),0)</f>
        <v>0</v>
      </c>
      <c r="B199" s="44">
        <v>196</v>
      </c>
      <c r="C199" s="45">
        <f>IF($B199&lt;=$B$3,VLOOKUP($B199,Labour!$A$18:$BJ$604,C$2,FALSE),0)</f>
        <v>0</v>
      </c>
      <c r="D199" s="46">
        <f>IF($B199&lt;=$B$3,VLOOKUP($B199,Labour!$A$18:$BJ$604,D$2,FALSE),0)</f>
        <v>0</v>
      </c>
      <c r="E199" s="46">
        <f>IF($B199&lt;=$B$3,VLOOKUP($B199,Labour!$A$18:$BJ$604,E$2,FALSE),0)</f>
        <v>0</v>
      </c>
      <c r="F199" s="46">
        <f>IF($B199&lt;=$B$3,VLOOKUP($B199,Labour!$A$18:$BJ$604,F$2,FALSE),0)</f>
        <v>0</v>
      </c>
      <c r="G199" s="46">
        <f>IF($B199&lt;=$B$3,VLOOKUP($B199,Labour!$A$18:$BJ$604,G$2,FALSE),0)</f>
        <v>0</v>
      </c>
      <c r="H199" s="46">
        <f>IF($B199&lt;=$B$3,VLOOKUP($B199,Labour!$A$18:$BJ$604,H$2,FALSE),0)</f>
        <v>0</v>
      </c>
      <c r="I199" s="46">
        <f>IF($B199&lt;=$B$3,VLOOKUP($B199,Labour!$A$18:$BJ$604,I$2,FALSE),0)</f>
        <v>0</v>
      </c>
      <c r="J199" s="46">
        <f>IF($B199&lt;=$B$3,VLOOKUP($B199,Labour!$A$18:$BJ$604,J$2,FALSE),0)</f>
        <v>0</v>
      </c>
      <c r="K199" s="47">
        <f t="shared" si="3"/>
        <v>0</v>
      </c>
      <c r="L199" s="117" t="str">
        <f>IF(OR(K199&gt;1,E199&gt;0,),Labour!$AM$3,"")</f>
        <v/>
      </c>
      <c r="M199" s="144" t="str">
        <f>IF(OR(K199&gt;1,E199&gt;0),Labour!$AO$5,"")</f>
        <v/>
      </c>
      <c r="N199" s="46"/>
      <c r="O199" s="46"/>
      <c r="P199" s="46">
        <f>IF($B199&lt;=$B$3,VLOOKUP($B199,Labour!$A$18:$BJ$604,N$2,FALSE),0)</f>
        <v>0</v>
      </c>
    </row>
    <row r="200" spans="1:16" x14ac:dyDescent="0.3">
      <c r="A200" s="46">
        <f>IF($B200&lt;=$B$3,VLOOKUP($B200,Labour!$A$18:$BJ$604,A$2,FALSE),0)</f>
        <v>0</v>
      </c>
      <c r="B200" s="44">
        <v>197</v>
      </c>
      <c r="C200" s="45">
        <f>IF($B200&lt;=$B$3,VLOOKUP($B200,Labour!$A$18:$BJ$604,C$2,FALSE),0)</f>
        <v>0</v>
      </c>
      <c r="D200" s="46">
        <f>IF($B200&lt;=$B$3,VLOOKUP($B200,Labour!$A$18:$BJ$604,D$2,FALSE),0)</f>
        <v>0</v>
      </c>
      <c r="E200" s="46">
        <f>IF($B200&lt;=$B$3,VLOOKUP($B200,Labour!$A$18:$BJ$604,E$2,FALSE),0)</f>
        <v>0</v>
      </c>
      <c r="F200" s="46">
        <f>IF($B200&lt;=$B$3,VLOOKUP($B200,Labour!$A$18:$BJ$604,F$2,FALSE),0)</f>
        <v>0</v>
      </c>
      <c r="G200" s="46">
        <f>IF($B200&lt;=$B$3,VLOOKUP($B200,Labour!$A$18:$BJ$604,G$2,FALSE),0)</f>
        <v>0</v>
      </c>
      <c r="H200" s="46">
        <f>IF($B200&lt;=$B$3,VLOOKUP($B200,Labour!$A$18:$BJ$604,H$2,FALSE),0)</f>
        <v>0</v>
      </c>
      <c r="I200" s="46">
        <f>IF($B200&lt;=$B$3,VLOOKUP($B200,Labour!$A$18:$BJ$604,I$2,FALSE),0)</f>
        <v>0</v>
      </c>
      <c r="J200" s="46">
        <f>IF($B200&lt;=$B$3,VLOOKUP($B200,Labour!$A$18:$BJ$604,J$2,FALSE),0)</f>
        <v>0</v>
      </c>
      <c r="K200" s="47">
        <f t="shared" si="3"/>
        <v>0</v>
      </c>
      <c r="L200" s="117" t="str">
        <f>IF(OR(K200&gt;1,E200&gt;0,),Labour!$AM$3,"")</f>
        <v/>
      </c>
      <c r="M200" s="144" t="str">
        <f>IF(OR(K200&gt;1,E200&gt;0),Labour!$AO$5,"")</f>
        <v/>
      </c>
      <c r="N200" s="46"/>
      <c r="O200" s="46"/>
      <c r="P200" s="46">
        <f>IF($B200&lt;=$B$3,VLOOKUP($B200,Labour!$A$18:$BJ$604,N$2,FALSE),0)</f>
        <v>0</v>
      </c>
    </row>
    <row r="201" spans="1:16" x14ac:dyDescent="0.3">
      <c r="A201" s="46">
        <f>IF($B201&lt;=$B$3,VLOOKUP($B201,Labour!$A$18:$BJ$604,A$2,FALSE),0)</f>
        <v>0</v>
      </c>
      <c r="B201" s="44">
        <v>198</v>
      </c>
      <c r="C201" s="45">
        <f>IF($B201&lt;=$B$3,VLOOKUP($B201,Labour!$A$18:$BJ$604,C$2,FALSE),0)</f>
        <v>0</v>
      </c>
      <c r="D201" s="46">
        <f>IF($B201&lt;=$B$3,VLOOKUP($B201,Labour!$A$18:$BJ$604,D$2,FALSE),0)</f>
        <v>0</v>
      </c>
      <c r="E201" s="46">
        <f>IF($B201&lt;=$B$3,VLOOKUP($B201,Labour!$A$18:$BJ$604,E$2,FALSE),0)</f>
        <v>0</v>
      </c>
      <c r="F201" s="46">
        <f>IF($B201&lt;=$B$3,VLOOKUP($B201,Labour!$A$18:$BJ$604,F$2,FALSE),0)</f>
        <v>0</v>
      </c>
      <c r="G201" s="46">
        <f>IF($B201&lt;=$B$3,VLOOKUP($B201,Labour!$A$18:$BJ$604,G$2,FALSE),0)</f>
        <v>0</v>
      </c>
      <c r="H201" s="46">
        <f>IF($B201&lt;=$B$3,VLOOKUP($B201,Labour!$A$18:$BJ$604,H$2,FALSE),0)</f>
        <v>0</v>
      </c>
      <c r="I201" s="46">
        <f>IF($B201&lt;=$B$3,VLOOKUP($B201,Labour!$A$18:$BJ$604,I$2,FALSE),0)</f>
        <v>0</v>
      </c>
      <c r="J201" s="46">
        <f>IF($B201&lt;=$B$3,VLOOKUP($B201,Labour!$A$18:$BJ$604,J$2,FALSE),0)</f>
        <v>0</v>
      </c>
      <c r="K201" s="47">
        <f t="shared" si="3"/>
        <v>0</v>
      </c>
      <c r="L201" s="117" t="str">
        <f>IF(OR(K201&gt;1,E201&gt;0,),Labour!$AM$3,"")</f>
        <v/>
      </c>
      <c r="M201" s="144" t="str">
        <f>IF(OR(K201&gt;1,E201&gt;0),Labour!$AO$5,"")</f>
        <v/>
      </c>
      <c r="N201" s="46"/>
      <c r="O201" s="46"/>
      <c r="P201" s="46">
        <f>IF($B201&lt;=$B$3,VLOOKUP($B201,Labour!$A$18:$BJ$604,N$2,FALSE),0)</f>
        <v>0</v>
      </c>
    </row>
    <row r="202" spans="1:16" x14ac:dyDescent="0.3">
      <c r="A202" s="46">
        <f>IF($B202&lt;=$B$3,VLOOKUP($B202,Labour!$A$18:$BJ$604,A$2,FALSE),0)</f>
        <v>0</v>
      </c>
      <c r="B202" s="44">
        <v>199</v>
      </c>
      <c r="C202" s="45">
        <f>IF($B202&lt;=$B$3,VLOOKUP($B202,Labour!$A$18:$BJ$604,C$2,FALSE),0)</f>
        <v>0</v>
      </c>
      <c r="D202" s="46">
        <f>IF($B202&lt;=$B$3,VLOOKUP($B202,Labour!$A$18:$BJ$604,D$2,FALSE),0)</f>
        <v>0</v>
      </c>
      <c r="E202" s="46">
        <f>IF($B202&lt;=$B$3,VLOOKUP($B202,Labour!$A$18:$BJ$604,E$2,FALSE),0)</f>
        <v>0</v>
      </c>
      <c r="F202" s="46">
        <f>IF($B202&lt;=$B$3,VLOOKUP($B202,Labour!$A$18:$BJ$604,F$2,FALSE),0)</f>
        <v>0</v>
      </c>
      <c r="G202" s="46">
        <f>IF($B202&lt;=$B$3,VLOOKUP($B202,Labour!$A$18:$BJ$604,G$2,FALSE),0)</f>
        <v>0</v>
      </c>
      <c r="H202" s="46">
        <f>IF($B202&lt;=$B$3,VLOOKUP($B202,Labour!$A$18:$BJ$604,H$2,FALSE),0)</f>
        <v>0</v>
      </c>
      <c r="I202" s="46">
        <f>IF($B202&lt;=$B$3,VLOOKUP($B202,Labour!$A$18:$BJ$604,I$2,FALSE),0)</f>
        <v>0</v>
      </c>
      <c r="J202" s="46">
        <f>IF($B202&lt;=$B$3,VLOOKUP($B202,Labour!$A$18:$BJ$604,J$2,FALSE),0)</f>
        <v>0</v>
      </c>
      <c r="K202" s="47">
        <f t="shared" si="3"/>
        <v>0</v>
      </c>
      <c r="L202" s="117" t="str">
        <f>IF(OR(K202&gt;1,E202&gt;0,),Labour!$AM$3,"")</f>
        <v/>
      </c>
      <c r="M202" s="144" t="str">
        <f>IF(OR(K202&gt;1,E202&gt;0),Labour!$AO$5,"")</f>
        <v/>
      </c>
      <c r="N202" s="46"/>
      <c r="O202" s="46"/>
      <c r="P202" s="46">
        <f>IF($B202&lt;=$B$3,VLOOKUP($B202,Labour!$A$18:$BJ$604,N$2,FALSE),0)</f>
        <v>0</v>
      </c>
    </row>
    <row r="203" spans="1:16" x14ac:dyDescent="0.3">
      <c r="A203" s="96">
        <f>IF($B203&lt;=$B$3,VLOOKUP($B203,Labour!$A$18:$BJ$604,A$2,FALSE),0)</f>
        <v>0</v>
      </c>
      <c r="B203" s="46">
        <v>200</v>
      </c>
      <c r="C203" s="45">
        <f>IF($B203&lt;=$B$3,VLOOKUP($B203,Labour!$A$18:$BJ$604,C$2,FALSE),0)</f>
        <v>0</v>
      </c>
      <c r="D203" s="46">
        <f>IF($B203&lt;=$B$3,VLOOKUP($B203,Labour!$A$18:$BJ$604,D$2,FALSE),0)</f>
        <v>0</v>
      </c>
      <c r="E203" s="46">
        <f>IF($B203&lt;=$B$3,VLOOKUP($B203,Labour!$A$18:$BJ$604,E$2,FALSE),0)</f>
        <v>0</v>
      </c>
      <c r="F203" s="46">
        <f>IF($B203&lt;=$B$3,VLOOKUP($B203,Labour!$A$18:$BJ$604,F$2,FALSE),0)</f>
        <v>0</v>
      </c>
      <c r="G203" s="46">
        <f>IF($B203&lt;=$B$3,VLOOKUP($B203,Labour!$A$18:$BJ$604,G$2,FALSE),0)</f>
        <v>0</v>
      </c>
      <c r="H203" s="46">
        <f>IF($B203&lt;=$B$3,VLOOKUP($B203,Labour!$A$18:$BJ$604,H$2,FALSE),0)</f>
        <v>0</v>
      </c>
      <c r="I203" s="46">
        <f>IF($B203&lt;=$B$3,VLOOKUP($B203,Labour!$A$18:$BJ$604,I$2,FALSE),0)</f>
        <v>0</v>
      </c>
      <c r="J203" s="46">
        <f>IF($B203&lt;=$B$3,VLOOKUP($B203,Labour!$A$18:$BJ$604,J$2,FALSE),0)</f>
        <v>0</v>
      </c>
      <c r="K203" s="47">
        <f t="shared" si="3"/>
        <v>0</v>
      </c>
      <c r="L203" s="117" t="str">
        <f>IF(OR(K203&gt;1,E203&gt;0,),Labour!$AM$3,"")</f>
        <v/>
      </c>
      <c r="M203" s="144" t="str">
        <f>IF(OR(K203&gt;1,E203&gt;0),Labour!$AO$5,"")</f>
        <v/>
      </c>
      <c r="N203" s="46"/>
      <c r="O203" s="46"/>
      <c r="P203" s="46">
        <f>IF($B203&lt;=$B$3,VLOOKUP($B203,Labour!$A$18:$BJ$604,N$2,FALSE),0)</f>
        <v>0</v>
      </c>
    </row>
    <row r="204" spans="1:16" x14ac:dyDescent="0.3">
      <c r="A204" s="96">
        <f>IF($B204&lt;=$B$3,VLOOKUP($B204,Labour!$A$18:$BJ$604,A$2,FALSE),0)</f>
        <v>0</v>
      </c>
      <c r="B204" s="25">
        <v>201</v>
      </c>
      <c r="C204">
        <f>IF($B204&lt;=$B$3,VLOOKUP($B204,Labour!$A$18:$BJ$604,C$2,FALSE),0)</f>
        <v>0</v>
      </c>
      <c r="D204" s="25">
        <f>IF($B204&lt;=$B$3,VLOOKUP($B204,Labour!$A$18:$BJ$604,D$2,FALSE),0)</f>
        <v>0</v>
      </c>
      <c r="E204" s="25">
        <f>IF($B204&lt;=$B$3,VLOOKUP($B204,Labour!$A$18:$BJ$604,E$2,FALSE),0)</f>
        <v>0</v>
      </c>
      <c r="F204" s="25">
        <f>IF($B204&lt;=$B$3,VLOOKUP($B204,Labour!$A$18:$BJ$604,F$2,FALSE),0)</f>
        <v>0</v>
      </c>
      <c r="G204" s="25">
        <f>IF($B204&lt;=$B$3,VLOOKUP($B204,Labour!$A$18:$BJ$604,G$2,FALSE),0)</f>
        <v>0</v>
      </c>
      <c r="H204" s="25">
        <f>IF($B204&lt;=$B$3,VLOOKUP($B204,Labour!$A$18:$BJ$604,H$2,FALSE),0)</f>
        <v>0</v>
      </c>
      <c r="I204" s="25">
        <f>IF($B204&lt;=$B$3,VLOOKUP($B204,Labour!$A$18:$BJ$604,I$2,FALSE),0)</f>
        <v>0</v>
      </c>
      <c r="J204" s="25">
        <f>IF($B204&lt;=$B$3,VLOOKUP($B204,Labour!$A$18:$BJ$604,J$2,FALSE),0)</f>
        <v>0</v>
      </c>
      <c r="K204" s="47">
        <f t="shared" ref="K204:K267" si="4">J204+I204</f>
        <v>0</v>
      </c>
      <c r="L204" s="117" t="str">
        <f>IF(OR(K204&gt;1,E204&gt;0,),Labour!$AM$3,"")</f>
        <v/>
      </c>
      <c r="M204" s="144" t="str">
        <f>IF(OR(K204&gt;1,E204&gt;0),Labour!$AO$5,"")</f>
        <v/>
      </c>
      <c r="N204" s="46"/>
      <c r="O204" s="46"/>
      <c r="P204" s="46">
        <f>IF($B204&lt;=$B$3,VLOOKUP($B204,Labour!$A$18:$BJ$604,N$2,FALSE),0)</f>
        <v>0</v>
      </c>
    </row>
    <row r="205" spans="1:16" x14ac:dyDescent="0.3">
      <c r="A205" s="96">
        <f>IF($B205&lt;=$B$3,VLOOKUP($B205,Labour!$A$18:$BJ$604,A$2,FALSE),0)</f>
        <v>0</v>
      </c>
      <c r="B205" s="25">
        <v>202</v>
      </c>
      <c r="C205">
        <f>IF($B205&lt;=$B$3,VLOOKUP($B205,Labour!$A$18:$BJ$604,C$2,FALSE),0)</f>
        <v>0</v>
      </c>
      <c r="D205" s="25">
        <f>IF($B205&lt;=$B$3,VLOOKUP($B205,Labour!$A$18:$BJ$604,D$2,FALSE),0)</f>
        <v>0</v>
      </c>
      <c r="E205" s="25">
        <f>IF($B205&lt;=$B$3,VLOOKUP($B205,Labour!$A$18:$BJ$604,E$2,FALSE),0)</f>
        <v>0</v>
      </c>
      <c r="F205" s="25">
        <f>IF($B205&lt;=$B$3,VLOOKUP($B205,Labour!$A$18:$BJ$604,F$2,FALSE),0)</f>
        <v>0</v>
      </c>
      <c r="G205" s="25">
        <f>IF($B205&lt;=$B$3,VLOOKUP($B205,Labour!$A$18:$BJ$604,G$2,FALSE),0)</f>
        <v>0</v>
      </c>
      <c r="H205" s="25">
        <f>IF($B205&lt;=$B$3,VLOOKUP($B205,Labour!$A$18:$BJ$604,H$2,FALSE),0)</f>
        <v>0</v>
      </c>
      <c r="I205" s="25">
        <f>IF($B205&lt;=$B$3,VLOOKUP($B205,Labour!$A$18:$BJ$604,I$2,FALSE),0)</f>
        <v>0</v>
      </c>
      <c r="J205" s="25">
        <f>IF($B205&lt;=$B$3,VLOOKUP($B205,Labour!$A$18:$BJ$604,J$2,FALSE),0)</f>
        <v>0</v>
      </c>
      <c r="K205" s="47">
        <f t="shared" si="4"/>
        <v>0</v>
      </c>
      <c r="L205" s="117" t="str">
        <f>IF(OR(K205&gt;1,E205&gt;0,),Labour!$AM$3,"")</f>
        <v/>
      </c>
      <c r="M205" s="144" t="str">
        <f>IF(OR(K205&gt;1,E205&gt;0),Labour!$AO$5,"")</f>
        <v/>
      </c>
      <c r="N205" s="46"/>
      <c r="O205" s="46"/>
      <c r="P205" s="46">
        <f>IF($B205&lt;=$B$3,VLOOKUP($B205,Labour!$A$18:$BJ$604,N$2,FALSE),0)</f>
        <v>0</v>
      </c>
    </row>
    <row r="206" spans="1:16" x14ac:dyDescent="0.3">
      <c r="A206" s="96">
        <f>IF($B206&lt;=$B$3,VLOOKUP($B206,Labour!$A$18:$BJ$604,A$2,FALSE),0)</f>
        <v>0</v>
      </c>
      <c r="B206" s="25">
        <v>203</v>
      </c>
      <c r="C206">
        <f>IF($B206&lt;=$B$3,VLOOKUP($B206,Labour!$A$18:$BJ$604,C$2,FALSE),0)</f>
        <v>0</v>
      </c>
      <c r="D206" s="25">
        <f>IF($B206&lt;=$B$3,VLOOKUP($B206,Labour!$A$18:$BJ$604,D$2,FALSE),0)</f>
        <v>0</v>
      </c>
      <c r="E206" s="25">
        <f>IF($B206&lt;=$B$3,VLOOKUP($B206,Labour!$A$18:$BJ$604,E$2,FALSE),0)</f>
        <v>0</v>
      </c>
      <c r="F206" s="25">
        <f>IF($B206&lt;=$B$3,VLOOKUP($B206,Labour!$A$18:$BJ$604,F$2,FALSE),0)</f>
        <v>0</v>
      </c>
      <c r="G206" s="25">
        <f>IF($B206&lt;=$B$3,VLOOKUP($B206,Labour!$A$18:$BJ$604,G$2,FALSE),0)</f>
        <v>0</v>
      </c>
      <c r="H206" s="25">
        <f>IF($B206&lt;=$B$3,VLOOKUP($B206,Labour!$A$18:$BJ$604,H$2,FALSE),0)</f>
        <v>0</v>
      </c>
      <c r="I206" s="25">
        <f>IF($B206&lt;=$B$3,VLOOKUP($B206,Labour!$A$18:$BJ$604,I$2,FALSE),0)</f>
        <v>0</v>
      </c>
      <c r="J206" s="25">
        <f>IF($B206&lt;=$B$3,VLOOKUP($B206,Labour!$A$18:$BJ$604,J$2,FALSE),0)</f>
        <v>0</v>
      </c>
      <c r="K206" s="47">
        <f t="shared" si="4"/>
        <v>0</v>
      </c>
      <c r="L206" s="117" t="str">
        <f>IF(OR(K206&gt;1,E206&gt;0,),Labour!$AM$3,"")</f>
        <v/>
      </c>
      <c r="M206" s="144" t="str">
        <f>IF(OR(K206&gt;1,E206&gt;0),Labour!$AO$5,"")</f>
        <v/>
      </c>
      <c r="N206" s="46"/>
      <c r="O206" s="46"/>
      <c r="P206" s="46">
        <f>IF($B206&lt;=$B$3,VLOOKUP($B206,Labour!$A$18:$BJ$604,N$2,FALSE),0)</f>
        <v>0</v>
      </c>
    </row>
    <row r="207" spans="1:16" x14ac:dyDescent="0.3">
      <c r="A207" s="96">
        <f>IF($B207&lt;=$B$3,VLOOKUP($B207,Labour!$A$18:$BJ$604,A$2,FALSE),0)</f>
        <v>0</v>
      </c>
      <c r="B207" s="25">
        <v>204</v>
      </c>
      <c r="C207">
        <f>IF($B207&lt;=$B$3,VLOOKUP($B207,Labour!$A$18:$BJ$604,C$2,FALSE),0)</f>
        <v>0</v>
      </c>
      <c r="D207" s="25">
        <f>IF($B207&lt;=$B$3,VLOOKUP($B207,Labour!$A$18:$BJ$604,D$2,FALSE),0)</f>
        <v>0</v>
      </c>
      <c r="E207" s="25">
        <f>IF($B207&lt;=$B$3,VLOOKUP($B207,Labour!$A$18:$BJ$604,E$2,FALSE),0)</f>
        <v>0</v>
      </c>
      <c r="F207" s="25">
        <f>IF($B207&lt;=$B$3,VLOOKUP($B207,Labour!$A$18:$BJ$604,F$2,FALSE),0)</f>
        <v>0</v>
      </c>
      <c r="G207" s="25">
        <f>IF($B207&lt;=$B$3,VLOOKUP($B207,Labour!$A$18:$BJ$604,G$2,FALSE),0)</f>
        <v>0</v>
      </c>
      <c r="H207" s="25">
        <f>IF($B207&lt;=$B$3,VLOOKUP($B207,Labour!$A$18:$BJ$604,H$2,FALSE),0)</f>
        <v>0</v>
      </c>
      <c r="I207" s="25">
        <f>IF($B207&lt;=$B$3,VLOOKUP($B207,Labour!$A$18:$BJ$604,I$2,FALSE),0)</f>
        <v>0</v>
      </c>
      <c r="J207" s="25">
        <f>IF($B207&lt;=$B$3,VLOOKUP($B207,Labour!$A$18:$BJ$604,J$2,FALSE),0)</f>
        <v>0</v>
      </c>
      <c r="K207" s="47">
        <f t="shared" si="4"/>
        <v>0</v>
      </c>
      <c r="L207" s="117" t="str">
        <f>IF(OR(K207&gt;1,E207&gt;0,),Labour!$AM$3,"")</f>
        <v/>
      </c>
      <c r="M207" s="144" t="str">
        <f>IF(OR(K207&gt;1,E207&gt;0),Labour!$AO$5,"")</f>
        <v/>
      </c>
      <c r="N207" s="46"/>
      <c r="O207" s="46"/>
      <c r="P207" s="46">
        <f>IF($B207&lt;=$B$3,VLOOKUP($B207,Labour!$A$18:$BJ$604,N$2,FALSE),0)</f>
        <v>0</v>
      </c>
    </row>
    <row r="208" spans="1:16" x14ac:dyDescent="0.3">
      <c r="A208" s="96">
        <f>IF($B208&lt;=$B$3,VLOOKUP($B208,Labour!$A$18:$BJ$604,A$2,FALSE),0)</f>
        <v>0</v>
      </c>
      <c r="B208" s="25">
        <v>205</v>
      </c>
      <c r="C208">
        <f>IF($B208&lt;=$B$3,VLOOKUP($B208,Labour!$A$18:$BJ$604,C$2,FALSE),0)</f>
        <v>0</v>
      </c>
      <c r="D208" s="25">
        <f>IF($B208&lt;=$B$3,VLOOKUP($B208,Labour!$A$18:$BJ$604,D$2,FALSE),0)</f>
        <v>0</v>
      </c>
      <c r="E208" s="25">
        <f>IF($B208&lt;=$B$3,VLOOKUP($B208,Labour!$A$18:$BJ$604,E$2,FALSE),0)</f>
        <v>0</v>
      </c>
      <c r="F208" s="25">
        <f>IF($B208&lt;=$B$3,VLOOKUP($B208,Labour!$A$18:$BJ$604,F$2,FALSE),0)</f>
        <v>0</v>
      </c>
      <c r="G208" s="25">
        <f>IF($B208&lt;=$B$3,VLOOKUP($B208,Labour!$A$18:$BJ$604,G$2,FALSE),0)</f>
        <v>0</v>
      </c>
      <c r="H208" s="25">
        <f>IF($B208&lt;=$B$3,VLOOKUP($B208,Labour!$A$18:$BJ$604,H$2,FALSE),0)</f>
        <v>0</v>
      </c>
      <c r="I208" s="25">
        <f>IF($B208&lt;=$B$3,VLOOKUP($B208,Labour!$A$18:$BJ$604,I$2,FALSE),0)</f>
        <v>0</v>
      </c>
      <c r="J208" s="25">
        <f>IF($B208&lt;=$B$3,VLOOKUP($B208,Labour!$A$18:$BJ$604,J$2,FALSE),0)</f>
        <v>0</v>
      </c>
      <c r="K208" s="47">
        <f t="shared" si="4"/>
        <v>0</v>
      </c>
      <c r="L208" s="117" t="str">
        <f>IF(OR(K208&gt;1,E208&gt;0,),Labour!$AM$3,"")</f>
        <v/>
      </c>
      <c r="M208" s="144" t="str">
        <f>IF(OR(K208&gt;1,E208&gt;0),Labour!$AO$5,"")</f>
        <v/>
      </c>
      <c r="N208" s="46"/>
      <c r="O208" s="46"/>
      <c r="P208" s="46">
        <f>IF($B208&lt;=$B$3,VLOOKUP($B208,Labour!$A$18:$BJ$604,N$2,FALSE),0)</f>
        <v>0</v>
      </c>
    </row>
    <row r="209" spans="1:16" x14ac:dyDescent="0.3">
      <c r="A209" s="96">
        <f>IF($B209&lt;=$B$3,VLOOKUP($B209,Labour!$A$18:$BJ$604,A$2,FALSE),0)</f>
        <v>0</v>
      </c>
      <c r="B209" s="25">
        <v>206</v>
      </c>
      <c r="C209">
        <f>IF($B209&lt;=$B$3,VLOOKUP($B209,Labour!$A$18:$BJ$604,C$2,FALSE),0)</f>
        <v>0</v>
      </c>
      <c r="D209" s="25">
        <f>IF($B209&lt;=$B$3,VLOOKUP($B209,Labour!$A$18:$BJ$604,D$2,FALSE),0)</f>
        <v>0</v>
      </c>
      <c r="E209" s="25">
        <f>IF($B209&lt;=$B$3,VLOOKUP($B209,Labour!$A$18:$BJ$604,E$2,FALSE),0)</f>
        <v>0</v>
      </c>
      <c r="F209" s="25">
        <f>IF($B209&lt;=$B$3,VLOOKUP($B209,Labour!$A$18:$BJ$604,F$2,FALSE),0)</f>
        <v>0</v>
      </c>
      <c r="G209" s="25">
        <f>IF($B209&lt;=$B$3,VLOOKUP($B209,Labour!$A$18:$BJ$604,G$2,FALSE),0)</f>
        <v>0</v>
      </c>
      <c r="H209" s="25">
        <f>IF($B209&lt;=$B$3,VLOOKUP($B209,Labour!$A$18:$BJ$604,H$2,FALSE),0)</f>
        <v>0</v>
      </c>
      <c r="I209" s="25">
        <f>IF($B209&lt;=$B$3,VLOOKUP($B209,Labour!$A$18:$BJ$604,I$2,FALSE),0)</f>
        <v>0</v>
      </c>
      <c r="J209" s="25">
        <f>IF($B209&lt;=$B$3,VLOOKUP($B209,Labour!$A$18:$BJ$604,J$2,FALSE),0)</f>
        <v>0</v>
      </c>
      <c r="K209" s="47">
        <f t="shared" si="4"/>
        <v>0</v>
      </c>
      <c r="L209" s="117" t="str">
        <f>IF(OR(K209&gt;1,E209&gt;0,),Labour!$AM$3,"")</f>
        <v/>
      </c>
      <c r="M209" s="144" t="str">
        <f>IF(OR(K209&gt;1,E209&gt;0),Labour!$AO$5,"")</f>
        <v/>
      </c>
      <c r="N209" s="46"/>
      <c r="O209" s="46"/>
      <c r="P209" s="46">
        <f>IF($B209&lt;=$B$3,VLOOKUP($B209,Labour!$A$18:$BJ$604,N$2,FALSE),0)</f>
        <v>0</v>
      </c>
    </row>
    <row r="210" spans="1:16" x14ac:dyDescent="0.3">
      <c r="A210" s="96">
        <f>IF($B210&lt;=$B$3,VLOOKUP($B210,Labour!$A$18:$BJ$604,A$2,FALSE),0)</f>
        <v>0</v>
      </c>
      <c r="B210" s="25">
        <v>207</v>
      </c>
      <c r="C210">
        <f>IF($B210&lt;=$B$3,VLOOKUP($B210,Labour!$A$18:$BJ$604,C$2,FALSE),0)</f>
        <v>0</v>
      </c>
      <c r="D210" s="25">
        <f>IF($B210&lt;=$B$3,VLOOKUP($B210,Labour!$A$18:$BJ$604,D$2,FALSE),0)</f>
        <v>0</v>
      </c>
      <c r="E210" s="25">
        <f>IF($B210&lt;=$B$3,VLOOKUP($B210,Labour!$A$18:$BJ$604,E$2,FALSE),0)</f>
        <v>0</v>
      </c>
      <c r="F210" s="25">
        <f>IF($B210&lt;=$B$3,VLOOKUP($B210,Labour!$A$18:$BJ$604,F$2,FALSE),0)</f>
        <v>0</v>
      </c>
      <c r="G210" s="25">
        <f>IF($B210&lt;=$B$3,VLOOKUP($B210,Labour!$A$18:$BJ$604,G$2,FALSE),0)</f>
        <v>0</v>
      </c>
      <c r="H210" s="25">
        <f>IF($B210&lt;=$B$3,VLOOKUP($B210,Labour!$A$18:$BJ$604,H$2,FALSE),0)</f>
        <v>0</v>
      </c>
      <c r="I210" s="25">
        <f>IF($B210&lt;=$B$3,VLOOKUP($B210,Labour!$A$18:$BJ$604,I$2,FALSE),0)</f>
        <v>0</v>
      </c>
      <c r="J210" s="25">
        <f>IF($B210&lt;=$B$3,VLOOKUP($B210,Labour!$A$18:$BJ$604,J$2,FALSE),0)</f>
        <v>0</v>
      </c>
      <c r="K210" s="47">
        <f t="shared" si="4"/>
        <v>0</v>
      </c>
      <c r="L210" s="117" t="str">
        <f>IF(OR(K210&gt;1,E210&gt;0,),Labour!$AM$3,"")</f>
        <v/>
      </c>
      <c r="M210" s="144" t="str">
        <f>IF(OR(K210&gt;1,E210&gt;0),Labour!$AO$5,"")</f>
        <v/>
      </c>
      <c r="N210" s="46"/>
      <c r="O210" s="46"/>
      <c r="P210" s="46">
        <f>IF($B210&lt;=$B$3,VLOOKUP($B210,Labour!$A$18:$BJ$604,N$2,FALSE),0)</f>
        <v>0</v>
      </c>
    </row>
    <row r="211" spans="1:16" x14ac:dyDescent="0.3">
      <c r="A211" s="96">
        <f>IF($B211&lt;=$B$3,VLOOKUP($B211,Labour!$A$18:$BJ$604,A$2,FALSE),0)</f>
        <v>0</v>
      </c>
      <c r="B211" s="25">
        <v>208</v>
      </c>
      <c r="C211">
        <f>IF($B211&lt;=$B$3,VLOOKUP($B211,Labour!$A$18:$BJ$604,C$2,FALSE),0)</f>
        <v>0</v>
      </c>
      <c r="D211" s="25">
        <f>IF($B211&lt;=$B$3,VLOOKUP($B211,Labour!$A$18:$BJ$604,D$2,FALSE),0)</f>
        <v>0</v>
      </c>
      <c r="E211" s="25">
        <f>IF($B211&lt;=$B$3,VLOOKUP($B211,Labour!$A$18:$BJ$604,E$2,FALSE),0)</f>
        <v>0</v>
      </c>
      <c r="F211" s="25">
        <f>IF($B211&lt;=$B$3,VLOOKUP($B211,Labour!$A$18:$BJ$604,F$2,FALSE),0)</f>
        <v>0</v>
      </c>
      <c r="G211" s="25">
        <f>IF($B211&lt;=$B$3,VLOOKUP($B211,Labour!$A$18:$BJ$604,G$2,FALSE),0)</f>
        <v>0</v>
      </c>
      <c r="H211" s="25">
        <f>IF($B211&lt;=$B$3,VLOOKUP($B211,Labour!$A$18:$BJ$604,H$2,FALSE),0)</f>
        <v>0</v>
      </c>
      <c r="I211" s="25">
        <f>IF($B211&lt;=$B$3,VLOOKUP($B211,Labour!$A$18:$BJ$604,I$2,FALSE),0)</f>
        <v>0</v>
      </c>
      <c r="J211" s="25">
        <f>IF($B211&lt;=$B$3,VLOOKUP($B211,Labour!$A$18:$BJ$604,J$2,FALSE),0)</f>
        <v>0</v>
      </c>
      <c r="K211" s="47">
        <f t="shared" si="4"/>
        <v>0</v>
      </c>
      <c r="L211" s="117" t="str">
        <f>IF(OR(K211&gt;1,E211&gt;0,),Labour!$AM$3,"")</f>
        <v/>
      </c>
      <c r="M211" s="144" t="str">
        <f>IF(OR(K211&gt;1,E211&gt;0),Labour!$AO$5,"")</f>
        <v/>
      </c>
      <c r="N211" s="46"/>
      <c r="O211" s="46"/>
      <c r="P211" s="46">
        <f>IF($B211&lt;=$B$3,VLOOKUP($B211,Labour!$A$18:$BJ$604,N$2,FALSE),0)</f>
        <v>0</v>
      </c>
    </row>
    <row r="212" spans="1:16" x14ac:dyDescent="0.3">
      <c r="A212" s="96">
        <f>IF($B212&lt;=$B$3,VLOOKUP($B212,Labour!$A$18:$BJ$604,A$2,FALSE),0)</f>
        <v>0</v>
      </c>
      <c r="B212" s="25">
        <v>209</v>
      </c>
      <c r="C212">
        <f>IF($B212&lt;=$B$3,VLOOKUP($B212,Labour!$A$18:$BJ$604,C$2,FALSE),0)</f>
        <v>0</v>
      </c>
      <c r="D212" s="25">
        <f>IF($B212&lt;=$B$3,VLOOKUP($B212,Labour!$A$18:$BJ$604,D$2,FALSE),0)</f>
        <v>0</v>
      </c>
      <c r="E212" s="25">
        <f>IF($B212&lt;=$B$3,VLOOKUP($B212,Labour!$A$18:$BJ$604,E$2,FALSE),0)</f>
        <v>0</v>
      </c>
      <c r="F212" s="25">
        <f>IF($B212&lt;=$B$3,VLOOKUP($B212,Labour!$A$18:$BJ$604,F$2,FALSE),0)</f>
        <v>0</v>
      </c>
      <c r="G212" s="25">
        <f>IF($B212&lt;=$B$3,VLOOKUP($B212,Labour!$A$18:$BJ$604,G$2,FALSE),0)</f>
        <v>0</v>
      </c>
      <c r="H212" s="25">
        <f>IF($B212&lt;=$B$3,VLOOKUP($B212,Labour!$A$18:$BJ$604,H$2,FALSE),0)</f>
        <v>0</v>
      </c>
      <c r="I212" s="25">
        <f>IF($B212&lt;=$B$3,VLOOKUP($B212,Labour!$A$18:$BJ$604,I$2,FALSE),0)</f>
        <v>0</v>
      </c>
      <c r="J212" s="25">
        <f>IF($B212&lt;=$B$3,VLOOKUP($B212,Labour!$A$18:$BJ$604,J$2,FALSE),0)</f>
        <v>0</v>
      </c>
      <c r="K212" s="47">
        <f t="shared" si="4"/>
        <v>0</v>
      </c>
      <c r="L212" s="117" t="str">
        <f>IF(OR(K212&gt;1,E212&gt;0,),Labour!$AM$3,"")</f>
        <v/>
      </c>
      <c r="M212" s="144" t="str">
        <f>IF(OR(K212&gt;1,E212&gt;0),Labour!$AO$5,"")</f>
        <v/>
      </c>
      <c r="N212" s="46"/>
      <c r="O212" s="46"/>
      <c r="P212" s="46">
        <f>IF($B212&lt;=$B$3,VLOOKUP($B212,Labour!$A$18:$BJ$604,N$2,FALSE),0)</f>
        <v>0</v>
      </c>
    </row>
    <row r="213" spans="1:16" x14ac:dyDescent="0.3">
      <c r="A213" s="96">
        <f>IF($B213&lt;=$B$3,VLOOKUP($B213,Labour!$A$18:$BJ$604,A$2,FALSE),0)</f>
        <v>0</v>
      </c>
      <c r="B213" s="25">
        <v>210</v>
      </c>
      <c r="C213">
        <f>IF($B213&lt;=$B$3,VLOOKUP($B213,Labour!$A$18:$BJ$604,C$2,FALSE),0)</f>
        <v>0</v>
      </c>
      <c r="D213" s="25">
        <f>IF($B213&lt;=$B$3,VLOOKUP($B213,Labour!$A$18:$BJ$604,D$2,FALSE),0)</f>
        <v>0</v>
      </c>
      <c r="E213" s="25">
        <f>IF($B213&lt;=$B$3,VLOOKUP($B213,Labour!$A$18:$BJ$604,E$2,FALSE),0)</f>
        <v>0</v>
      </c>
      <c r="F213" s="25">
        <f>IF($B213&lt;=$B$3,VLOOKUP($B213,Labour!$A$18:$BJ$604,F$2,FALSE),0)</f>
        <v>0</v>
      </c>
      <c r="G213" s="25">
        <f>IF($B213&lt;=$B$3,VLOOKUP($B213,Labour!$A$18:$BJ$604,G$2,FALSE),0)</f>
        <v>0</v>
      </c>
      <c r="H213" s="25">
        <f>IF($B213&lt;=$B$3,VLOOKUP($B213,Labour!$A$18:$BJ$604,H$2,FALSE),0)</f>
        <v>0</v>
      </c>
      <c r="I213" s="25">
        <f>IF($B213&lt;=$B$3,VLOOKUP($B213,Labour!$A$18:$BJ$604,I$2,FALSE),0)</f>
        <v>0</v>
      </c>
      <c r="J213" s="25">
        <f>IF($B213&lt;=$B$3,VLOOKUP($B213,Labour!$A$18:$BJ$604,J$2,FALSE),0)</f>
        <v>0</v>
      </c>
      <c r="K213" s="47">
        <f t="shared" si="4"/>
        <v>0</v>
      </c>
      <c r="L213" s="117" t="str">
        <f>IF(OR(K213&gt;1,E213&gt;0,),Labour!$AM$3,"")</f>
        <v/>
      </c>
      <c r="M213" s="144" t="str">
        <f>IF(OR(K213&gt;1,E213&gt;0),Labour!$AO$5,"")</f>
        <v/>
      </c>
      <c r="N213" s="46"/>
      <c r="O213" s="46"/>
      <c r="P213" s="46">
        <f>IF($B213&lt;=$B$3,VLOOKUP($B213,Labour!$A$18:$BJ$604,N$2,FALSE),0)</f>
        <v>0</v>
      </c>
    </row>
    <row r="214" spans="1:16" x14ac:dyDescent="0.3">
      <c r="A214" s="96">
        <f>IF($B214&lt;=$B$3,VLOOKUP($B214,Labour!$A$18:$BJ$604,A$2,FALSE),0)</f>
        <v>0</v>
      </c>
      <c r="B214" s="25">
        <v>211</v>
      </c>
      <c r="C214">
        <f>IF($B214&lt;=$B$3,VLOOKUP($B214,Labour!$A$18:$BJ$604,C$2,FALSE),0)</f>
        <v>0</v>
      </c>
      <c r="D214" s="25">
        <f>IF($B214&lt;=$B$3,VLOOKUP($B214,Labour!$A$18:$BJ$604,D$2,FALSE),0)</f>
        <v>0</v>
      </c>
      <c r="E214" s="25">
        <f>IF($B214&lt;=$B$3,VLOOKUP($B214,Labour!$A$18:$BJ$604,E$2,FALSE),0)</f>
        <v>0</v>
      </c>
      <c r="F214" s="25">
        <f>IF($B214&lt;=$B$3,VLOOKUP($B214,Labour!$A$18:$BJ$604,F$2,FALSE),0)</f>
        <v>0</v>
      </c>
      <c r="G214" s="25">
        <f>IF($B214&lt;=$B$3,VLOOKUP($B214,Labour!$A$18:$BJ$604,G$2,FALSE),0)</f>
        <v>0</v>
      </c>
      <c r="H214" s="25">
        <f>IF($B214&lt;=$B$3,VLOOKUP($B214,Labour!$A$18:$BJ$604,H$2,FALSE),0)</f>
        <v>0</v>
      </c>
      <c r="I214" s="25">
        <f>IF($B214&lt;=$B$3,VLOOKUP($B214,Labour!$A$18:$BJ$604,I$2,FALSE),0)</f>
        <v>0</v>
      </c>
      <c r="J214" s="25">
        <f>IF($B214&lt;=$B$3,VLOOKUP($B214,Labour!$A$18:$BJ$604,J$2,FALSE),0)</f>
        <v>0</v>
      </c>
      <c r="K214" s="47">
        <f t="shared" si="4"/>
        <v>0</v>
      </c>
      <c r="L214" s="117" t="str">
        <f>IF(OR(K214&gt;1,E214&gt;0,),Labour!$AM$3,"")</f>
        <v/>
      </c>
      <c r="M214" s="144" t="str">
        <f>IF(OR(K214&gt;1,E214&gt;0),Labour!$AO$5,"")</f>
        <v/>
      </c>
      <c r="N214" s="46"/>
      <c r="O214" s="46"/>
      <c r="P214" s="46">
        <f>IF($B214&lt;=$B$3,VLOOKUP($B214,Labour!$A$18:$BJ$604,N$2,FALSE),0)</f>
        <v>0</v>
      </c>
    </row>
    <row r="215" spans="1:16" x14ac:dyDescent="0.3">
      <c r="A215" s="96">
        <f>IF($B215&lt;=$B$3,VLOOKUP($B215,Labour!$A$18:$BJ$604,A$2,FALSE),0)</f>
        <v>0</v>
      </c>
      <c r="B215" s="25">
        <v>212</v>
      </c>
      <c r="C215">
        <f>IF($B215&lt;=$B$3,VLOOKUP($B215,Labour!$A$18:$BJ$604,C$2,FALSE),0)</f>
        <v>0</v>
      </c>
      <c r="D215" s="25">
        <f>IF($B215&lt;=$B$3,VLOOKUP($B215,Labour!$A$18:$BJ$604,D$2,FALSE),0)</f>
        <v>0</v>
      </c>
      <c r="E215" s="25">
        <f>IF($B215&lt;=$B$3,VLOOKUP($B215,Labour!$A$18:$BJ$604,E$2,FALSE),0)</f>
        <v>0</v>
      </c>
      <c r="F215" s="25">
        <f>IF($B215&lt;=$B$3,VLOOKUP($B215,Labour!$A$18:$BJ$604,F$2,FALSE),0)</f>
        <v>0</v>
      </c>
      <c r="G215" s="25">
        <f>IF($B215&lt;=$B$3,VLOOKUP($B215,Labour!$A$18:$BJ$604,G$2,FALSE),0)</f>
        <v>0</v>
      </c>
      <c r="H215" s="25">
        <f>IF($B215&lt;=$B$3,VLOOKUP($B215,Labour!$A$18:$BJ$604,H$2,FALSE),0)</f>
        <v>0</v>
      </c>
      <c r="I215" s="25">
        <f>IF($B215&lt;=$B$3,VLOOKUP($B215,Labour!$A$18:$BJ$604,I$2,FALSE),0)</f>
        <v>0</v>
      </c>
      <c r="J215" s="25">
        <f>IF($B215&lt;=$B$3,VLOOKUP($B215,Labour!$A$18:$BJ$604,J$2,FALSE),0)</f>
        <v>0</v>
      </c>
      <c r="K215" s="47">
        <f t="shared" si="4"/>
        <v>0</v>
      </c>
      <c r="L215" s="117" t="str">
        <f>IF(OR(K215&gt;1,E215&gt;0,),Labour!$AM$3,"")</f>
        <v/>
      </c>
      <c r="M215" s="144" t="str">
        <f>IF(OR(K215&gt;1,E215&gt;0),Labour!$AO$5,"")</f>
        <v/>
      </c>
      <c r="N215" s="46"/>
      <c r="O215" s="46"/>
      <c r="P215" s="46">
        <f>IF($B215&lt;=$B$3,VLOOKUP($B215,Labour!$A$18:$BJ$604,N$2,FALSE),0)</f>
        <v>0</v>
      </c>
    </row>
    <row r="216" spans="1:16" x14ac:dyDescent="0.3">
      <c r="A216" s="96">
        <f>IF($B216&lt;=$B$3,VLOOKUP($B216,Labour!$A$18:$BJ$604,A$2,FALSE),0)</f>
        <v>0</v>
      </c>
      <c r="B216" s="25">
        <v>213</v>
      </c>
      <c r="C216">
        <f>IF($B216&lt;=$B$3,VLOOKUP($B216,Labour!$A$18:$BJ$604,C$2,FALSE),0)</f>
        <v>0</v>
      </c>
      <c r="D216" s="25">
        <f>IF($B216&lt;=$B$3,VLOOKUP($B216,Labour!$A$18:$BJ$604,D$2,FALSE),0)</f>
        <v>0</v>
      </c>
      <c r="E216" s="25">
        <f>IF($B216&lt;=$B$3,VLOOKUP($B216,Labour!$A$18:$BJ$604,E$2,FALSE),0)</f>
        <v>0</v>
      </c>
      <c r="F216" s="25">
        <f>IF($B216&lt;=$B$3,VLOOKUP($B216,Labour!$A$18:$BJ$604,F$2,FALSE),0)</f>
        <v>0</v>
      </c>
      <c r="G216" s="25">
        <f>IF($B216&lt;=$B$3,VLOOKUP($B216,Labour!$A$18:$BJ$604,G$2,FALSE),0)</f>
        <v>0</v>
      </c>
      <c r="H216" s="25">
        <f>IF($B216&lt;=$B$3,VLOOKUP($B216,Labour!$A$18:$BJ$604,H$2,FALSE),0)</f>
        <v>0</v>
      </c>
      <c r="I216" s="25">
        <f>IF($B216&lt;=$B$3,VLOOKUP($B216,Labour!$A$18:$BJ$604,I$2,FALSE),0)</f>
        <v>0</v>
      </c>
      <c r="J216" s="25">
        <f>IF($B216&lt;=$B$3,VLOOKUP($B216,Labour!$A$18:$BJ$604,J$2,FALSE),0)</f>
        <v>0</v>
      </c>
      <c r="K216" s="47">
        <f t="shared" si="4"/>
        <v>0</v>
      </c>
      <c r="L216" s="117" t="str">
        <f>IF(OR(K216&gt;1,E216&gt;0,),Labour!$AM$3,"")</f>
        <v/>
      </c>
      <c r="M216" s="144" t="str">
        <f>IF(OR(K216&gt;1,E216&gt;0),Labour!$AO$5,"")</f>
        <v/>
      </c>
      <c r="N216" s="46"/>
      <c r="O216" s="46"/>
      <c r="P216" s="46">
        <f>IF($B216&lt;=$B$3,VLOOKUP($B216,Labour!$A$18:$BJ$604,N$2,FALSE),0)</f>
        <v>0</v>
      </c>
    </row>
    <row r="217" spans="1:16" x14ac:dyDescent="0.3">
      <c r="A217" s="96">
        <f>IF($B217&lt;=$B$3,VLOOKUP($B217,Labour!$A$18:$BJ$604,A$2,FALSE),0)</f>
        <v>0</v>
      </c>
      <c r="B217" s="25">
        <v>214</v>
      </c>
      <c r="C217">
        <f>IF($B217&lt;=$B$3,VLOOKUP($B217,Labour!$A$18:$BJ$604,C$2,FALSE),0)</f>
        <v>0</v>
      </c>
      <c r="D217" s="25">
        <f>IF($B217&lt;=$B$3,VLOOKUP($B217,Labour!$A$18:$BJ$604,D$2,FALSE),0)</f>
        <v>0</v>
      </c>
      <c r="E217" s="25">
        <f>IF($B217&lt;=$B$3,VLOOKUP($B217,Labour!$A$18:$BJ$604,E$2,FALSE),0)</f>
        <v>0</v>
      </c>
      <c r="F217" s="25">
        <f>IF($B217&lt;=$B$3,VLOOKUP($B217,Labour!$A$18:$BJ$604,F$2,FALSE),0)</f>
        <v>0</v>
      </c>
      <c r="G217" s="25">
        <f>IF($B217&lt;=$B$3,VLOOKUP($B217,Labour!$A$18:$BJ$604,G$2,FALSE),0)</f>
        <v>0</v>
      </c>
      <c r="H217" s="25">
        <f>IF($B217&lt;=$B$3,VLOOKUP($B217,Labour!$A$18:$BJ$604,H$2,FALSE),0)</f>
        <v>0</v>
      </c>
      <c r="I217" s="25">
        <f>IF($B217&lt;=$B$3,VLOOKUP($B217,Labour!$A$18:$BJ$604,I$2,FALSE),0)</f>
        <v>0</v>
      </c>
      <c r="J217" s="25">
        <f>IF($B217&lt;=$B$3,VLOOKUP($B217,Labour!$A$18:$BJ$604,J$2,FALSE),0)</f>
        <v>0</v>
      </c>
      <c r="K217" s="47">
        <f t="shared" si="4"/>
        <v>0</v>
      </c>
      <c r="L217" s="117" t="str">
        <f>IF(OR(K217&gt;1,E217&gt;0,),Labour!$AM$3,"")</f>
        <v/>
      </c>
      <c r="M217" s="144" t="str">
        <f>IF(OR(K217&gt;1,E217&gt;0),Labour!$AO$5,"")</f>
        <v/>
      </c>
      <c r="N217" s="46"/>
      <c r="O217" s="46"/>
      <c r="P217" s="46">
        <f>IF($B217&lt;=$B$3,VLOOKUP($B217,Labour!$A$18:$BJ$604,N$2,FALSE),0)</f>
        <v>0</v>
      </c>
    </row>
    <row r="218" spans="1:16" x14ac:dyDescent="0.3">
      <c r="A218" s="96">
        <f>IF($B218&lt;=$B$3,VLOOKUP($B218,Labour!$A$18:$BJ$604,A$2,FALSE),0)</f>
        <v>0</v>
      </c>
      <c r="B218" s="25">
        <v>215</v>
      </c>
      <c r="C218">
        <f>IF($B218&lt;=$B$3,VLOOKUP($B218,Labour!$A$18:$BJ$604,C$2,FALSE),0)</f>
        <v>0</v>
      </c>
      <c r="D218" s="25">
        <f>IF($B218&lt;=$B$3,VLOOKUP($B218,Labour!$A$18:$BJ$604,D$2,FALSE),0)</f>
        <v>0</v>
      </c>
      <c r="E218" s="25">
        <f>IF($B218&lt;=$B$3,VLOOKUP($B218,Labour!$A$18:$BJ$604,E$2,FALSE),0)</f>
        <v>0</v>
      </c>
      <c r="F218" s="25">
        <f>IF($B218&lt;=$B$3,VLOOKUP($B218,Labour!$A$18:$BJ$604,F$2,FALSE),0)</f>
        <v>0</v>
      </c>
      <c r="G218" s="25">
        <f>IF($B218&lt;=$B$3,VLOOKUP($B218,Labour!$A$18:$BJ$604,G$2,FALSE),0)</f>
        <v>0</v>
      </c>
      <c r="H218" s="25">
        <f>IF($B218&lt;=$B$3,VLOOKUP($B218,Labour!$A$18:$BJ$604,H$2,FALSE),0)</f>
        <v>0</v>
      </c>
      <c r="I218" s="25">
        <f>IF($B218&lt;=$B$3,VLOOKUP($B218,Labour!$A$18:$BJ$604,I$2,FALSE),0)</f>
        <v>0</v>
      </c>
      <c r="J218" s="25">
        <f>IF($B218&lt;=$B$3,VLOOKUP($B218,Labour!$A$18:$BJ$604,J$2,FALSE),0)</f>
        <v>0</v>
      </c>
      <c r="K218" s="47">
        <f t="shared" si="4"/>
        <v>0</v>
      </c>
      <c r="L218" s="117" t="str">
        <f>IF(OR(K218&gt;1,E218&gt;0,),Labour!$AM$3,"")</f>
        <v/>
      </c>
      <c r="M218" s="144" t="str">
        <f>IF(OR(K218&gt;1,E218&gt;0),Labour!$AO$5,"")</f>
        <v/>
      </c>
      <c r="N218" s="46"/>
      <c r="O218" s="46"/>
      <c r="P218" s="46">
        <f>IF($B218&lt;=$B$3,VLOOKUP($B218,Labour!$A$18:$BJ$604,N$2,FALSE),0)</f>
        <v>0</v>
      </c>
    </row>
    <row r="219" spans="1:16" x14ac:dyDescent="0.3">
      <c r="A219" s="96">
        <f>IF($B219&lt;=$B$3,VLOOKUP($B219,Labour!$A$18:$BJ$604,A$2,FALSE),0)</f>
        <v>0</v>
      </c>
      <c r="B219" s="25">
        <v>216</v>
      </c>
      <c r="C219">
        <f>IF($B219&lt;=$B$3,VLOOKUP($B219,Labour!$A$18:$BJ$604,C$2,FALSE),0)</f>
        <v>0</v>
      </c>
      <c r="D219" s="25">
        <f>IF($B219&lt;=$B$3,VLOOKUP($B219,Labour!$A$18:$BJ$604,D$2,FALSE),0)</f>
        <v>0</v>
      </c>
      <c r="E219" s="25">
        <f>IF($B219&lt;=$B$3,VLOOKUP($B219,Labour!$A$18:$BJ$604,E$2,FALSE),0)</f>
        <v>0</v>
      </c>
      <c r="F219" s="25">
        <f>IF($B219&lt;=$B$3,VLOOKUP($B219,Labour!$A$18:$BJ$604,F$2,FALSE),0)</f>
        <v>0</v>
      </c>
      <c r="G219" s="25">
        <f>IF($B219&lt;=$B$3,VLOOKUP($B219,Labour!$A$18:$BJ$604,G$2,FALSE),0)</f>
        <v>0</v>
      </c>
      <c r="H219" s="25">
        <f>IF($B219&lt;=$B$3,VLOOKUP($B219,Labour!$A$18:$BJ$604,H$2,FALSE),0)</f>
        <v>0</v>
      </c>
      <c r="I219" s="25">
        <f>IF($B219&lt;=$B$3,VLOOKUP($B219,Labour!$A$18:$BJ$604,I$2,FALSE),0)</f>
        <v>0</v>
      </c>
      <c r="J219" s="25">
        <f>IF($B219&lt;=$B$3,VLOOKUP($B219,Labour!$A$18:$BJ$604,J$2,FALSE),0)</f>
        <v>0</v>
      </c>
      <c r="K219" s="47">
        <f t="shared" si="4"/>
        <v>0</v>
      </c>
      <c r="L219" s="117" t="str">
        <f>IF(OR(K219&gt;1,E219&gt;0,),Labour!$AM$3,"")</f>
        <v/>
      </c>
      <c r="M219" s="144" t="str">
        <f>IF(OR(K219&gt;1,E219&gt;0),Labour!$AO$5,"")</f>
        <v/>
      </c>
      <c r="N219" s="46"/>
      <c r="O219" s="46"/>
      <c r="P219" s="46">
        <f>IF($B219&lt;=$B$3,VLOOKUP($B219,Labour!$A$18:$BJ$604,N$2,FALSE),0)</f>
        <v>0</v>
      </c>
    </row>
    <row r="220" spans="1:16" x14ac:dyDescent="0.3">
      <c r="A220" s="96">
        <f>IF($B220&lt;=$B$3,VLOOKUP($B220,Labour!$A$18:$BJ$604,A$2,FALSE),0)</f>
        <v>0</v>
      </c>
      <c r="B220" s="25">
        <v>217</v>
      </c>
      <c r="C220">
        <f>IF($B220&lt;=$B$3,VLOOKUP($B220,Labour!$A$18:$BJ$604,C$2,FALSE),0)</f>
        <v>0</v>
      </c>
      <c r="D220" s="25">
        <f>IF($B220&lt;=$B$3,VLOOKUP($B220,Labour!$A$18:$BJ$604,D$2,FALSE),0)</f>
        <v>0</v>
      </c>
      <c r="E220" s="25">
        <f>IF($B220&lt;=$B$3,VLOOKUP($B220,Labour!$A$18:$BJ$604,E$2,FALSE),0)</f>
        <v>0</v>
      </c>
      <c r="F220" s="25">
        <f>IF($B220&lt;=$B$3,VLOOKUP($B220,Labour!$A$18:$BJ$604,F$2,FALSE),0)</f>
        <v>0</v>
      </c>
      <c r="G220" s="25">
        <f>IF($B220&lt;=$B$3,VLOOKUP($B220,Labour!$A$18:$BJ$604,G$2,FALSE),0)</f>
        <v>0</v>
      </c>
      <c r="H220" s="25">
        <f>IF($B220&lt;=$B$3,VLOOKUP($B220,Labour!$A$18:$BJ$604,H$2,FALSE),0)</f>
        <v>0</v>
      </c>
      <c r="I220" s="25">
        <f>IF($B220&lt;=$B$3,VLOOKUP($B220,Labour!$A$18:$BJ$604,I$2,FALSE),0)</f>
        <v>0</v>
      </c>
      <c r="J220" s="25">
        <f>IF($B220&lt;=$B$3,VLOOKUP($B220,Labour!$A$18:$BJ$604,J$2,FALSE),0)</f>
        <v>0</v>
      </c>
      <c r="K220" s="47">
        <f t="shared" si="4"/>
        <v>0</v>
      </c>
      <c r="L220" s="117" t="str">
        <f>IF(OR(K220&gt;1,E220&gt;0,),Labour!$AM$3,"")</f>
        <v/>
      </c>
      <c r="M220" s="144" t="str">
        <f>IF(OR(K220&gt;1,E220&gt;0),Labour!$AO$5,"")</f>
        <v/>
      </c>
      <c r="N220" s="46"/>
      <c r="O220" s="46"/>
      <c r="P220" s="46">
        <f>IF($B220&lt;=$B$3,VLOOKUP($B220,Labour!$A$18:$BJ$604,N$2,FALSE),0)</f>
        <v>0</v>
      </c>
    </row>
    <row r="221" spans="1:16" x14ac:dyDescent="0.3">
      <c r="A221" s="96">
        <f>IF($B221&lt;=$B$3,VLOOKUP($B221,Labour!$A$18:$BJ$604,A$2,FALSE),0)</f>
        <v>0</v>
      </c>
      <c r="B221" s="25">
        <v>218</v>
      </c>
      <c r="C221">
        <f>IF($B221&lt;=$B$3,VLOOKUP($B221,Labour!$A$18:$BJ$604,C$2,FALSE),0)</f>
        <v>0</v>
      </c>
      <c r="D221" s="25">
        <f>IF($B221&lt;=$B$3,VLOOKUP($B221,Labour!$A$18:$BJ$604,D$2,FALSE),0)</f>
        <v>0</v>
      </c>
      <c r="E221" s="25">
        <f>IF($B221&lt;=$B$3,VLOOKUP($B221,Labour!$A$18:$BJ$604,E$2,FALSE),0)</f>
        <v>0</v>
      </c>
      <c r="F221" s="25">
        <f>IF($B221&lt;=$B$3,VLOOKUP($B221,Labour!$A$18:$BJ$604,F$2,FALSE),0)</f>
        <v>0</v>
      </c>
      <c r="G221" s="25">
        <f>IF($B221&lt;=$B$3,VLOOKUP($B221,Labour!$A$18:$BJ$604,G$2,FALSE),0)</f>
        <v>0</v>
      </c>
      <c r="H221" s="25">
        <f>IF($B221&lt;=$B$3,VLOOKUP($B221,Labour!$A$18:$BJ$604,H$2,FALSE),0)</f>
        <v>0</v>
      </c>
      <c r="I221" s="25">
        <f>IF($B221&lt;=$B$3,VLOOKUP($B221,Labour!$A$18:$BJ$604,I$2,FALSE),0)</f>
        <v>0</v>
      </c>
      <c r="J221" s="25">
        <f>IF($B221&lt;=$B$3,VLOOKUP($B221,Labour!$A$18:$BJ$604,J$2,FALSE),0)</f>
        <v>0</v>
      </c>
      <c r="K221" s="47">
        <f t="shared" si="4"/>
        <v>0</v>
      </c>
      <c r="L221" s="117" t="str">
        <f>IF(OR(K221&gt;1,E221&gt;0,),Labour!$AM$3,"")</f>
        <v/>
      </c>
      <c r="M221" s="144" t="str">
        <f>IF(OR(K221&gt;1,E221&gt;0),Labour!$AO$5,"")</f>
        <v/>
      </c>
      <c r="N221" s="46"/>
      <c r="O221" s="46"/>
      <c r="P221" s="46">
        <f>IF($B221&lt;=$B$3,VLOOKUP($B221,Labour!$A$18:$BJ$604,N$2,FALSE),0)</f>
        <v>0</v>
      </c>
    </row>
    <row r="222" spans="1:16" x14ac:dyDescent="0.3">
      <c r="A222" s="96">
        <f>IF($B222&lt;=$B$3,VLOOKUP($B222,Labour!$A$18:$BJ$604,A$2,FALSE),0)</f>
        <v>0</v>
      </c>
      <c r="B222" s="25">
        <v>219</v>
      </c>
      <c r="C222">
        <f>IF($B222&lt;=$B$3,VLOOKUP($B222,Labour!$A$18:$BJ$604,C$2,FALSE),0)</f>
        <v>0</v>
      </c>
      <c r="D222" s="25">
        <f>IF($B222&lt;=$B$3,VLOOKUP($B222,Labour!$A$18:$BJ$604,D$2,FALSE),0)</f>
        <v>0</v>
      </c>
      <c r="E222" s="25">
        <f>IF($B222&lt;=$B$3,VLOOKUP($B222,Labour!$A$18:$BJ$604,E$2,FALSE),0)</f>
        <v>0</v>
      </c>
      <c r="F222" s="25">
        <f>IF($B222&lt;=$B$3,VLOOKUP($B222,Labour!$A$18:$BJ$604,F$2,FALSE),0)</f>
        <v>0</v>
      </c>
      <c r="G222" s="25">
        <f>IF($B222&lt;=$B$3,VLOOKUP($B222,Labour!$A$18:$BJ$604,G$2,FALSE),0)</f>
        <v>0</v>
      </c>
      <c r="H222" s="25">
        <f>IF($B222&lt;=$B$3,VLOOKUP($B222,Labour!$A$18:$BJ$604,H$2,FALSE),0)</f>
        <v>0</v>
      </c>
      <c r="I222" s="25">
        <f>IF($B222&lt;=$B$3,VLOOKUP($B222,Labour!$A$18:$BJ$604,I$2,FALSE),0)</f>
        <v>0</v>
      </c>
      <c r="J222" s="25">
        <f>IF($B222&lt;=$B$3,VLOOKUP($B222,Labour!$A$18:$BJ$604,J$2,FALSE),0)</f>
        <v>0</v>
      </c>
      <c r="K222" s="47">
        <f t="shared" si="4"/>
        <v>0</v>
      </c>
      <c r="L222" s="117" t="str">
        <f>IF(OR(K222&gt;1,E222&gt;0,),Labour!$AM$3,"")</f>
        <v/>
      </c>
      <c r="M222" s="144" t="str">
        <f>IF(OR(K222&gt;1,E222&gt;0),Labour!$AO$5,"")</f>
        <v/>
      </c>
      <c r="N222" s="46"/>
      <c r="O222" s="46"/>
      <c r="P222" s="46">
        <f>IF($B222&lt;=$B$3,VLOOKUP($B222,Labour!$A$18:$BJ$604,N$2,FALSE),0)</f>
        <v>0</v>
      </c>
    </row>
    <row r="223" spans="1:16" x14ac:dyDescent="0.3">
      <c r="A223" s="96">
        <f>IF($B223&lt;=$B$3,VLOOKUP($B223,Labour!$A$18:$BJ$604,A$2,FALSE),0)</f>
        <v>0</v>
      </c>
      <c r="B223" s="25">
        <v>220</v>
      </c>
      <c r="C223">
        <f>IF($B223&lt;=$B$3,VLOOKUP($B223,Labour!$A$18:$BJ$604,C$2,FALSE),0)</f>
        <v>0</v>
      </c>
      <c r="D223" s="25">
        <f>IF($B223&lt;=$B$3,VLOOKUP($B223,Labour!$A$18:$BJ$604,D$2,FALSE),0)</f>
        <v>0</v>
      </c>
      <c r="E223" s="25">
        <f>IF($B223&lt;=$B$3,VLOOKUP($B223,Labour!$A$18:$BJ$604,E$2,FALSE),0)</f>
        <v>0</v>
      </c>
      <c r="F223" s="25">
        <f>IF($B223&lt;=$B$3,VLOOKUP($B223,Labour!$A$18:$BJ$604,F$2,FALSE),0)</f>
        <v>0</v>
      </c>
      <c r="G223" s="25">
        <f>IF($B223&lt;=$B$3,VLOOKUP($B223,Labour!$A$18:$BJ$604,G$2,FALSE),0)</f>
        <v>0</v>
      </c>
      <c r="H223" s="25">
        <f>IF($B223&lt;=$B$3,VLOOKUP($B223,Labour!$A$18:$BJ$604,H$2,FALSE),0)</f>
        <v>0</v>
      </c>
      <c r="I223" s="25">
        <f>IF($B223&lt;=$B$3,VLOOKUP($B223,Labour!$A$18:$BJ$604,I$2,FALSE),0)</f>
        <v>0</v>
      </c>
      <c r="J223" s="25">
        <f>IF($B223&lt;=$B$3,VLOOKUP($B223,Labour!$A$18:$BJ$604,J$2,FALSE),0)</f>
        <v>0</v>
      </c>
      <c r="K223" s="47">
        <f t="shared" si="4"/>
        <v>0</v>
      </c>
      <c r="L223" s="117" t="str">
        <f>IF(OR(K223&gt;1,E223&gt;0,),Labour!$AM$3,"")</f>
        <v/>
      </c>
      <c r="M223" s="144" t="str">
        <f>IF(OR(K223&gt;1,E223&gt;0),Labour!$AO$5,"")</f>
        <v/>
      </c>
      <c r="N223" s="46"/>
      <c r="O223" s="46"/>
      <c r="P223" s="46">
        <f>IF($B223&lt;=$B$3,VLOOKUP($B223,Labour!$A$18:$BJ$604,N$2,FALSE),0)</f>
        <v>0</v>
      </c>
    </row>
    <row r="224" spans="1:16" x14ac:dyDescent="0.3">
      <c r="A224" s="96">
        <f>IF($B224&lt;=$B$3,VLOOKUP($B224,Labour!$A$18:$BJ$604,A$2,FALSE),0)</f>
        <v>0</v>
      </c>
      <c r="B224" s="25">
        <v>221</v>
      </c>
      <c r="C224">
        <f>IF($B224&lt;=$B$3,VLOOKUP($B224,Labour!$A$18:$BJ$604,C$2,FALSE),0)</f>
        <v>0</v>
      </c>
      <c r="D224" s="25">
        <f>IF($B224&lt;=$B$3,VLOOKUP($B224,Labour!$A$18:$BJ$604,D$2,FALSE),0)</f>
        <v>0</v>
      </c>
      <c r="E224" s="25">
        <f>IF($B224&lt;=$B$3,VLOOKUP($B224,Labour!$A$18:$BJ$604,E$2,FALSE),0)</f>
        <v>0</v>
      </c>
      <c r="F224" s="25">
        <f>IF($B224&lt;=$B$3,VLOOKUP($B224,Labour!$A$18:$BJ$604,F$2,FALSE),0)</f>
        <v>0</v>
      </c>
      <c r="G224" s="25">
        <f>IF($B224&lt;=$B$3,VLOOKUP($B224,Labour!$A$18:$BJ$604,G$2,FALSE),0)</f>
        <v>0</v>
      </c>
      <c r="H224" s="25">
        <f>IF($B224&lt;=$B$3,VLOOKUP($B224,Labour!$A$18:$BJ$604,H$2,FALSE),0)</f>
        <v>0</v>
      </c>
      <c r="I224" s="25">
        <f>IF($B224&lt;=$B$3,VLOOKUP($B224,Labour!$A$18:$BJ$604,I$2,FALSE),0)</f>
        <v>0</v>
      </c>
      <c r="J224" s="25">
        <f>IF($B224&lt;=$B$3,VLOOKUP($B224,Labour!$A$18:$BJ$604,J$2,FALSE),0)</f>
        <v>0</v>
      </c>
      <c r="K224" s="47">
        <f t="shared" si="4"/>
        <v>0</v>
      </c>
      <c r="L224" s="117" t="str">
        <f>IF(OR(K224&gt;1,E224&gt;0,),Labour!$AM$3,"")</f>
        <v/>
      </c>
      <c r="M224" s="144" t="str">
        <f>IF(OR(K224&gt;1,E224&gt;0),Labour!$AO$5,"")</f>
        <v/>
      </c>
      <c r="N224" s="46"/>
      <c r="O224" s="46"/>
      <c r="P224" s="46">
        <f>IF($B224&lt;=$B$3,VLOOKUP($B224,Labour!$A$18:$BJ$604,N$2,FALSE),0)</f>
        <v>0</v>
      </c>
    </row>
    <row r="225" spans="1:16" x14ac:dyDescent="0.3">
      <c r="A225" s="96">
        <f>IF($B225&lt;=$B$3,VLOOKUP($B225,Labour!$A$18:$BJ$604,A$2,FALSE),0)</f>
        <v>0</v>
      </c>
      <c r="B225" s="25">
        <v>222</v>
      </c>
      <c r="C225">
        <f>IF($B225&lt;=$B$3,VLOOKUP($B225,Labour!$A$18:$BJ$604,C$2,FALSE),0)</f>
        <v>0</v>
      </c>
      <c r="D225" s="25">
        <f>IF($B225&lt;=$B$3,VLOOKUP($B225,Labour!$A$18:$BJ$604,D$2,FALSE),0)</f>
        <v>0</v>
      </c>
      <c r="E225" s="25">
        <f>IF($B225&lt;=$B$3,VLOOKUP($B225,Labour!$A$18:$BJ$604,E$2,FALSE),0)</f>
        <v>0</v>
      </c>
      <c r="F225" s="25">
        <f>IF($B225&lt;=$B$3,VLOOKUP($B225,Labour!$A$18:$BJ$604,F$2,FALSE),0)</f>
        <v>0</v>
      </c>
      <c r="G225" s="25">
        <f>IF($B225&lt;=$B$3,VLOOKUP($B225,Labour!$A$18:$BJ$604,G$2,FALSE),0)</f>
        <v>0</v>
      </c>
      <c r="H225" s="25">
        <f>IF($B225&lt;=$B$3,VLOOKUP($B225,Labour!$A$18:$BJ$604,H$2,FALSE),0)</f>
        <v>0</v>
      </c>
      <c r="I225" s="25">
        <f>IF($B225&lt;=$B$3,VLOOKUP($B225,Labour!$A$18:$BJ$604,I$2,FALSE),0)</f>
        <v>0</v>
      </c>
      <c r="J225" s="25">
        <f>IF($B225&lt;=$B$3,VLOOKUP($B225,Labour!$A$18:$BJ$604,J$2,FALSE),0)</f>
        <v>0</v>
      </c>
      <c r="K225" s="47">
        <f t="shared" si="4"/>
        <v>0</v>
      </c>
      <c r="L225" s="117" t="str">
        <f>IF(OR(K225&gt;1,E225&gt;0,),Labour!$AM$3,"")</f>
        <v/>
      </c>
      <c r="M225" s="144" t="str">
        <f>IF(OR(K225&gt;1,E225&gt;0),Labour!$AO$5,"")</f>
        <v/>
      </c>
      <c r="N225" s="46"/>
      <c r="O225" s="46"/>
      <c r="P225" s="46">
        <f>IF($B225&lt;=$B$3,VLOOKUP($B225,Labour!$A$18:$BJ$604,N$2,FALSE),0)</f>
        <v>0</v>
      </c>
    </row>
    <row r="226" spans="1:16" x14ac:dyDescent="0.3">
      <c r="A226" s="96">
        <f>IF($B226&lt;=$B$3,VLOOKUP($B226,Labour!$A$18:$BJ$604,A$2,FALSE),0)</f>
        <v>0</v>
      </c>
      <c r="B226" s="25">
        <v>223</v>
      </c>
      <c r="C226">
        <f>IF($B226&lt;=$B$3,VLOOKUP($B226,Labour!$A$18:$BJ$604,C$2,FALSE),0)</f>
        <v>0</v>
      </c>
      <c r="D226" s="25">
        <f>IF($B226&lt;=$B$3,VLOOKUP($B226,Labour!$A$18:$BJ$604,D$2,FALSE),0)</f>
        <v>0</v>
      </c>
      <c r="E226" s="25">
        <f>IF($B226&lt;=$B$3,VLOOKUP($B226,Labour!$A$18:$BJ$604,E$2,FALSE),0)</f>
        <v>0</v>
      </c>
      <c r="F226" s="25">
        <f>IF($B226&lt;=$B$3,VLOOKUP($B226,Labour!$A$18:$BJ$604,F$2,FALSE),0)</f>
        <v>0</v>
      </c>
      <c r="G226" s="25">
        <f>IF($B226&lt;=$B$3,VLOOKUP($B226,Labour!$A$18:$BJ$604,G$2,FALSE),0)</f>
        <v>0</v>
      </c>
      <c r="H226" s="25">
        <f>IF($B226&lt;=$B$3,VLOOKUP($B226,Labour!$A$18:$BJ$604,H$2,FALSE),0)</f>
        <v>0</v>
      </c>
      <c r="I226" s="25">
        <f>IF($B226&lt;=$B$3,VLOOKUP($B226,Labour!$A$18:$BJ$604,I$2,FALSE),0)</f>
        <v>0</v>
      </c>
      <c r="J226" s="25">
        <f>IF($B226&lt;=$B$3,VLOOKUP($B226,Labour!$A$18:$BJ$604,J$2,FALSE),0)</f>
        <v>0</v>
      </c>
      <c r="K226" s="47">
        <f t="shared" si="4"/>
        <v>0</v>
      </c>
      <c r="L226" s="117" t="str">
        <f>IF(OR(K226&gt;1,E226&gt;0,),Labour!$AM$3,"")</f>
        <v/>
      </c>
      <c r="M226" s="144" t="str">
        <f>IF(OR(K226&gt;1,E226&gt;0),Labour!$AO$5,"")</f>
        <v/>
      </c>
      <c r="N226" s="46"/>
      <c r="O226" s="46"/>
      <c r="P226" s="46">
        <f>IF($B226&lt;=$B$3,VLOOKUP($B226,Labour!$A$18:$BJ$604,N$2,FALSE),0)</f>
        <v>0</v>
      </c>
    </row>
    <row r="227" spans="1:16" x14ac:dyDescent="0.3">
      <c r="A227" s="96">
        <f>IF($B227&lt;=$B$3,VLOOKUP($B227,Labour!$A$18:$BJ$604,A$2,FALSE),0)</f>
        <v>0</v>
      </c>
      <c r="B227" s="25">
        <v>224</v>
      </c>
      <c r="C227">
        <f>IF($B227&lt;=$B$3,VLOOKUP($B227,Labour!$A$18:$BJ$604,C$2,FALSE),0)</f>
        <v>0</v>
      </c>
      <c r="D227" s="25">
        <f>IF($B227&lt;=$B$3,VLOOKUP($B227,Labour!$A$18:$BJ$604,D$2,FALSE),0)</f>
        <v>0</v>
      </c>
      <c r="E227" s="25">
        <f>IF($B227&lt;=$B$3,VLOOKUP($B227,Labour!$A$18:$BJ$604,E$2,FALSE),0)</f>
        <v>0</v>
      </c>
      <c r="F227" s="25">
        <f>IF($B227&lt;=$B$3,VLOOKUP($B227,Labour!$A$18:$BJ$604,F$2,FALSE),0)</f>
        <v>0</v>
      </c>
      <c r="G227" s="25">
        <f>IF($B227&lt;=$B$3,VLOOKUP($B227,Labour!$A$18:$BJ$604,G$2,FALSE),0)</f>
        <v>0</v>
      </c>
      <c r="H227" s="25">
        <f>IF($B227&lt;=$B$3,VLOOKUP($B227,Labour!$A$18:$BJ$604,H$2,FALSE),0)</f>
        <v>0</v>
      </c>
      <c r="I227" s="25">
        <f>IF($B227&lt;=$B$3,VLOOKUP($B227,Labour!$A$18:$BJ$604,I$2,FALSE),0)</f>
        <v>0</v>
      </c>
      <c r="J227" s="25">
        <f>IF($B227&lt;=$B$3,VLOOKUP($B227,Labour!$A$18:$BJ$604,J$2,FALSE),0)</f>
        <v>0</v>
      </c>
      <c r="K227" s="47">
        <f t="shared" si="4"/>
        <v>0</v>
      </c>
      <c r="L227" s="117" t="str">
        <f>IF(OR(K227&gt;1,E227&gt;0,),Labour!$AM$3,"")</f>
        <v/>
      </c>
      <c r="M227" s="144" t="str">
        <f>IF(OR(K227&gt;1,E227&gt;0),Labour!$AO$5,"")</f>
        <v/>
      </c>
      <c r="N227" s="46"/>
      <c r="O227" s="46"/>
      <c r="P227" s="46">
        <f>IF($B227&lt;=$B$3,VLOOKUP($B227,Labour!$A$18:$BJ$604,N$2,FALSE),0)</f>
        <v>0</v>
      </c>
    </row>
    <row r="228" spans="1:16" x14ac:dyDescent="0.3">
      <c r="A228" s="96">
        <f>IF($B228&lt;=$B$3,VLOOKUP($B228,Labour!$A$18:$BJ$604,A$2,FALSE),0)</f>
        <v>0</v>
      </c>
      <c r="B228" s="25">
        <v>225</v>
      </c>
      <c r="C228">
        <f>IF($B228&lt;=$B$3,VLOOKUP($B228,Labour!$A$18:$BJ$604,C$2,FALSE),0)</f>
        <v>0</v>
      </c>
      <c r="D228" s="25">
        <f>IF($B228&lt;=$B$3,VLOOKUP($B228,Labour!$A$18:$BJ$604,D$2,FALSE),0)</f>
        <v>0</v>
      </c>
      <c r="E228" s="25">
        <f>IF($B228&lt;=$B$3,VLOOKUP($B228,Labour!$A$18:$BJ$604,E$2,FALSE),0)</f>
        <v>0</v>
      </c>
      <c r="F228" s="25">
        <f>IF($B228&lt;=$B$3,VLOOKUP($B228,Labour!$A$18:$BJ$604,F$2,FALSE),0)</f>
        <v>0</v>
      </c>
      <c r="G228" s="25">
        <f>IF($B228&lt;=$B$3,VLOOKUP($B228,Labour!$A$18:$BJ$604,G$2,FALSE),0)</f>
        <v>0</v>
      </c>
      <c r="H228" s="25">
        <f>IF($B228&lt;=$B$3,VLOOKUP($B228,Labour!$A$18:$BJ$604,H$2,FALSE),0)</f>
        <v>0</v>
      </c>
      <c r="I228" s="25">
        <f>IF($B228&lt;=$B$3,VLOOKUP($B228,Labour!$A$18:$BJ$604,I$2,FALSE),0)</f>
        <v>0</v>
      </c>
      <c r="J228" s="25">
        <f>IF($B228&lt;=$B$3,VLOOKUP($B228,Labour!$A$18:$BJ$604,J$2,FALSE),0)</f>
        <v>0</v>
      </c>
      <c r="K228" s="47">
        <f t="shared" si="4"/>
        <v>0</v>
      </c>
      <c r="L228" s="117" t="str">
        <f>IF(OR(K228&gt;1,E228&gt;0,),Labour!$AM$3,"")</f>
        <v/>
      </c>
      <c r="M228" s="144" t="str">
        <f>IF(OR(K228&gt;1,E228&gt;0),Labour!$AO$5,"")</f>
        <v/>
      </c>
      <c r="N228" s="46"/>
      <c r="O228" s="46"/>
      <c r="P228" s="46">
        <f>IF($B228&lt;=$B$3,VLOOKUP($B228,Labour!$A$18:$BJ$604,N$2,FALSE),0)</f>
        <v>0</v>
      </c>
    </row>
    <row r="229" spans="1:16" x14ac:dyDescent="0.3">
      <c r="A229" s="96">
        <f>IF($B229&lt;=$B$3,VLOOKUP($B229,Labour!$A$18:$BJ$604,A$2,FALSE),0)</f>
        <v>0</v>
      </c>
      <c r="B229" s="25">
        <v>226</v>
      </c>
      <c r="C229">
        <f>IF($B229&lt;=$B$3,VLOOKUP($B229,Labour!$A$18:$BJ$604,C$2,FALSE),0)</f>
        <v>0</v>
      </c>
      <c r="D229" s="25">
        <f>IF($B229&lt;=$B$3,VLOOKUP($B229,Labour!$A$18:$BJ$604,D$2,FALSE),0)</f>
        <v>0</v>
      </c>
      <c r="E229" s="25">
        <f>IF($B229&lt;=$B$3,VLOOKUP($B229,Labour!$A$18:$BJ$604,E$2,FALSE),0)</f>
        <v>0</v>
      </c>
      <c r="F229" s="25">
        <f>IF($B229&lt;=$B$3,VLOOKUP($B229,Labour!$A$18:$BJ$604,F$2,FALSE),0)</f>
        <v>0</v>
      </c>
      <c r="G229" s="25">
        <f>IF($B229&lt;=$B$3,VLOOKUP($B229,Labour!$A$18:$BJ$604,G$2,FALSE),0)</f>
        <v>0</v>
      </c>
      <c r="H229" s="25">
        <f>IF($B229&lt;=$B$3,VLOOKUP($B229,Labour!$A$18:$BJ$604,H$2,FALSE),0)</f>
        <v>0</v>
      </c>
      <c r="I229" s="25">
        <f>IF($B229&lt;=$B$3,VLOOKUP($B229,Labour!$A$18:$BJ$604,I$2,FALSE),0)</f>
        <v>0</v>
      </c>
      <c r="J229" s="25">
        <f>IF($B229&lt;=$B$3,VLOOKUP($B229,Labour!$A$18:$BJ$604,J$2,FALSE),0)</f>
        <v>0</v>
      </c>
      <c r="K229" s="47">
        <f t="shared" si="4"/>
        <v>0</v>
      </c>
      <c r="L229" s="117" t="str">
        <f>IF(OR(K229&gt;1,E229&gt;0,),Labour!$AM$3,"")</f>
        <v/>
      </c>
      <c r="M229" s="144" t="str">
        <f>IF(OR(K229&gt;1,E229&gt;0),Labour!$AO$5,"")</f>
        <v/>
      </c>
      <c r="N229" s="46"/>
      <c r="O229" s="46"/>
      <c r="P229" s="46">
        <f>IF($B229&lt;=$B$3,VLOOKUP($B229,Labour!$A$18:$BJ$604,N$2,FALSE),0)</f>
        <v>0</v>
      </c>
    </row>
    <row r="230" spans="1:16" x14ac:dyDescent="0.3">
      <c r="A230" s="96">
        <f>IF($B230&lt;=$B$3,VLOOKUP($B230,Labour!$A$18:$BJ$604,A$2,FALSE),0)</f>
        <v>0</v>
      </c>
      <c r="B230" s="25">
        <v>227</v>
      </c>
      <c r="C230">
        <f>IF($B230&lt;=$B$3,VLOOKUP($B230,Labour!$A$18:$BJ$604,C$2,FALSE),0)</f>
        <v>0</v>
      </c>
      <c r="D230" s="25">
        <f>IF($B230&lt;=$B$3,VLOOKUP($B230,Labour!$A$18:$BJ$604,D$2,FALSE),0)</f>
        <v>0</v>
      </c>
      <c r="E230" s="25">
        <f>IF($B230&lt;=$B$3,VLOOKUP($B230,Labour!$A$18:$BJ$604,E$2,FALSE),0)</f>
        <v>0</v>
      </c>
      <c r="F230" s="25">
        <f>IF($B230&lt;=$B$3,VLOOKUP($B230,Labour!$A$18:$BJ$604,F$2,FALSE),0)</f>
        <v>0</v>
      </c>
      <c r="G230" s="25">
        <f>IF($B230&lt;=$B$3,VLOOKUP($B230,Labour!$A$18:$BJ$604,G$2,FALSE),0)</f>
        <v>0</v>
      </c>
      <c r="H230" s="25">
        <f>IF($B230&lt;=$B$3,VLOOKUP($B230,Labour!$A$18:$BJ$604,H$2,FALSE),0)</f>
        <v>0</v>
      </c>
      <c r="I230" s="25">
        <f>IF($B230&lt;=$B$3,VLOOKUP($B230,Labour!$A$18:$BJ$604,I$2,FALSE),0)</f>
        <v>0</v>
      </c>
      <c r="J230" s="25">
        <f>IF($B230&lt;=$B$3,VLOOKUP($B230,Labour!$A$18:$BJ$604,J$2,FALSE),0)</f>
        <v>0</v>
      </c>
      <c r="K230" s="47">
        <f t="shared" si="4"/>
        <v>0</v>
      </c>
      <c r="L230" s="117" t="str">
        <f>IF(OR(K230&gt;1,E230&gt;0,),Labour!$AM$3,"")</f>
        <v/>
      </c>
      <c r="M230" s="144" t="str">
        <f>IF(OR(K230&gt;1,E230&gt;0),Labour!$AO$5,"")</f>
        <v/>
      </c>
      <c r="N230" s="46"/>
      <c r="O230" s="46"/>
      <c r="P230" s="46">
        <f>IF($B230&lt;=$B$3,VLOOKUP($B230,Labour!$A$18:$BJ$604,N$2,FALSE),0)</f>
        <v>0</v>
      </c>
    </row>
    <row r="231" spans="1:16" x14ac:dyDescent="0.3">
      <c r="A231" s="96">
        <f>IF($B231&lt;=$B$3,VLOOKUP($B231,Labour!$A$18:$BJ$604,A$2,FALSE),0)</f>
        <v>0</v>
      </c>
      <c r="B231" s="25">
        <v>228</v>
      </c>
      <c r="C231">
        <f>IF($B231&lt;=$B$3,VLOOKUP($B231,Labour!$A$18:$BJ$604,C$2,FALSE),0)</f>
        <v>0</v>
      </c>
      <c r="D231" s="25">
        <f>IF($B231&lt;=$B$3,VLOOKUP($B231,Labour!$A$18:$BJ$604,D$2,FALSE),0)</f>
        <v>0</v>
      </c>
      <c r="E231" s="25">
        <f>IF($B231&lt;=$B$3,VLOOKUP($B231,Labour!$A$18:$BJ$604,E$2,FALSE),0)</f>
        <v>0</v>
      </c>
      <c r="F231" s="25">
        <f>IF($B231&lt;=$B$3,VLOOKUP($B231,Labour!$A$18:$BJ$604,F$2,FALSE),0)</f>
        <v>0</v>
      </c>
      <c r="G231" s="25">
        <f>IF($B231&lt;=$B$3,VLOOKUP($B231,Labour!$A$18:$BJ$604,G$2,FALSE),0)</f>
        <v>0</v>
      </c>
      <c r="H231" s="25">
        <f>IF($B231&lt;=$B$3,VLOOKUP($B231,Labour!$A$18:$BJ$604,H$2,FALSE),0)</f>
        <v>0</v>
      </c>
      <c r="I231" s="25">
        <f>IF($B231&lt;=$B$3,VLOOKUP($B231,Labour!$A$18:$BJ$604,I$2,FALSE),0)</f>
        <v>0</v>
      </c>
      <c r="J231" s="25">
        <f>IF($B231&lt;=$B$3,VLOOKUP($B231,Labour!$A$18:$BJ$604,J$2,FALSE),0)</f>
        <v>0</v>
      </c>
      <c r="K231" s="47">
        <f t="shared" si="4"/>
        <v>0</v>
      </c>
      <c r="L231" s="117" t="str">
        <f>IF(OR(K231&gt;1,E231&gt;0,),Labour!$AM$3,"")</f>
        <v/>
      </c>
      <c r="M231" s="144" t="str">
        <f>IF(OR(K231&gt;1,E231&gt;0),Labour!$AO$5,"")</f>
        <v/>
      </c>
      <c r="N231" s="46"/>
      <c r="O231" s="46"/>
      <c r="P231" s="46">
        <f>IF($B231&lt;=$B$3,VLOOKUP($B231,Labour!$A$18:$BJ$604,N$2,FALSE),0)</f>
        <v>0</v>
      </c>
    </row>
    <row r="232" spans="1:16" x14ac:dyDescent="0.3">
      <c r="A232" s="96">
        <f>IF($B232&lt;=$B$3,VLOOKUP($B232,Labour!$A$18:$BJ$604,A$2,FALSE),0)</f>
        <v>0</v>
      </c>
      <c r="B232" s="25">
        <v>229</v>
      </c>
      <c r="C232">
        <f>IF($B232&lt;=$B$3,VLOOKUP($B232,Labour!$A$18:$BJ$604,C$2,FALSE),0)</f>
        <v>0</v>
      </c>
      <c r="D232" s="25">
        <f>IF($B232&lt;=$B$3,VLOOKUP($B232,Labour!$A$18:$BJ$604,D$2,FALSE),0)</f>
        <v>0</v>
      </c>
      <c r="E232" s="25">
        <f>IF($B232&lt;=$B$3,VLOOKUP($B232,Labour!$A$18:$BJ$604,E$2,FALSE),0)</f>
        <v>0</v>
      </c>
      <c r="F232" s="25">
        <f>IF($B232&lt;=$B$3,VLOOKUP($B232,Labour!$A$18:$BJ$604,F$2,FALSE),0)</f>
        <v>0</v>
      </c>
      <c r="G232" s="25">
        <f>IF($B232&lt;=$B$3,VLOOKUP($B232,Labour!$A$18:$BJ$604,G$2,FALSE),0)</f>
        <v>0</v>
      </c>
      <c r="H232" s="25">
        <f>IF($B232&lt;=$B$3,VLOOKUP($B232,Labour!$A$18:$BJ$604,H$2,FALSE),0)</f>
        <v>0</v>
      </c>
      <c r="I232" s="25">
        <f>IF($B232&lt;=$B$3,VLOOKUP($B232,Labour!$A$18:$BJ$604,I$2,FALSE),0)</f>
        <v>0</v>
      </c>
      <c r="J232" s="25">
        <f>IF($B232&lt;=$B$3,VLOOKUP($B232,Labour!$A$18:$BJ$604,J$2,FALSE),0)</f>
        <v>0</v>
      </c>
      <c r="K232" s="47">
        <f t="shared" si="4"/>
        <v>0</v>
      </c>
      <c r="L232" s="117" t="str">
        <f>IF(OR(K232&gt;1,E232&gt;0,),Labour!$AM$3,"")</f>
        <v/>
      </c>
      <c r="M232" s="144" t="str">
        <f>IF(OR(K232&gt;1,E232&gt;0),Labour!$AO$5,"")</f>
        <v/>
      </c>
      <c r="N232" s="46"/>
      <c r="O232" s="46"/>
      <c r="P232" s="46">
        <f>IF($B232&lt;=$B$3,VLOOKUP($B232,Labour!$A$18:$BJ$604,N$2,FALSE),0)</f>
        <v>0</v>
      </c>
    </row>
    <row r="233" spans="1:16" x14ac:dyDescent="0.3">
      <c r="A233" s="96">
        <f>IF($B233&lt;=$B$3,VLOOKUP($B233,Labour!$A$18:$BJ$604,A$2,FALSE),0)</f>
        <v>0</v>
      </c>
      <c r="B233" s="25">
        <v>230</v>
      </c>
      <c r="C233">
        <f>IF($B233&lt;=$B$3,VLOOKUP($B233,Labour!$A$18:$BJ$604,C$2,FALSE),0)</f>
        <v>0</v>
      </c>
      <c r="D233" s="25">
        <f>IF($B233&lt;=$B$3,VLOOKUP($B233,Labour!$A$18:$BJ$604,D$2,FALSE),0)</f>
        <v>0</v>
      </c>
      <c r="E233" s="25">
        <f>IF($B233&lt;=$B$3,VLOOKUP($B233,Labour!$A$18:$BJ$604,E$2,FALSE),0)</f>
        <v>0</v>
      </c>
      <c r="F233" s="25">
        <f>IF($B233&lt;=$B$3,VLOOKUP($B233,Labour!$A$18:$BJ$604,F$2,FALSE),0)</f>
        <v>0</v>
      </c>
      <c r="G233" s="25">
        <f>IF($B233&lt;=$B$3,VLOOKUP($B233,Labour!$A$18:$BJ$604,G$2,FALSE),0)</f>
        <v>0</v>
      </c>
      <c r="H233" s="25">
        <f>IF($B233&lt;=$B$3,VLOOKUP($B233,Labour!$A$18:$BJ$604,H$2,FALSE),0)</f>
        <v>0</v>
      </c>
      <c r="I233" s="25">
        <f>IF($B233&lt;=$B$3,VLOOKUP($B233,Labour!$A$18:$BJ$604,I$2,FALSE),0)</f>
        <v>0</v>
      </c>
      <c r="J233" s="25">
        <f>IF($B233&lt;=$B$3,VLOOKUP($B233,Labour!$A$18:$BJ$604,J$2,FALSE),0)</f>
        <v>0</v>
      </c>
      <c r="K233" s="47">
        <f t="shared" si="4"/>
        <v>0</v>
      </c>
      <c r="L233" s="117" t="str">
        <f>IF(OR(K233&gt;1,E233&gt;0,),Labour!$AM$3,"")</f>
        <v/>
      </c>
      <c r="M233" s="144" t="str">
        <f>IF(OR(K233&gt;1,E233&gt;0),Labour!$AO$5,"")</f>
        <v/>
      </c>
      <c r="N233" s="46"/>
      <c r="O233" s="46"/>
      <c r="P233" s="46">
        <f>IF($B233&lt;=$B$3,VLOOKUP($B233,Labour!$A$18:$BJ$604,N$2,FALSE),0)</f>
        <v>0</v>
      </c>
    </row>
    <row r="234" spans="1:16" x14ac:dyDescent="0.3">
      <c r="A234" s="96">
        <f>IF($B234&lt;=$B$3,VLOOKUP($B234,Labour!$A$18:$BJ$604,A$2,FALSE),0)</f>
        <v>0</v>
      </c>
      <c r="B234" s="25">
        <v>231</v>
      </c>
      <c r="C234">
        <f>IF($B234&lt;=$B$3,VLOOKUP($B234,Labour!$A$18:$BJ$604,C$2,FALSE),0)</f>
        <v>0</v>
      </c>
      <c r="D234" s="25">
        <f>IF($B234&lt;=$B$3,VLOOKUP($B234,Labour!$A$18:$BJ$604,D$2,FALSE),0)</f>
        <v>0</v>
      </c>
      <c r="E234" s="25">
        <f>IF($B234&lt;=$B$3,VLOOKUP($B234,Labour!$A$18:$BJ$604,E$2,FALSE),0)</f>
        <v>0</v>
      </c>
      <c r="F234" s="25">
        <f>IF($B234&lt;=$B$3,VLOOKUP($B234,Labour!$A$18:$BJ$604,F$2,FALSE),0)</f>
        <v>0</v>
      </c>
      <c r="G234" s="25">
        <f>IF($B234&lt;=$B$3,VLOOKUP($B234,Labour!$A$18:$BJ$604,G$2,FALSE),0)</f>
        <v>0</v>
      </c>
      <c r="H234" s="25">
        <f>IF($B234&lt;=$B$3,VLOOKUP($B234,Labour!$A$18:$BJ$604,H$2,FALSE),0)</f>
        <v>0</v>
      </c>
      <c r="I234" s="25">
        <f>IF($B234&lt;=$B$3,VLOOKUP($B234,Labour!$A$18:$BJ$604,I$2,FALSE),0)</f>
        <v>0</v>
      </c>
      <c r="J234" s="25">
        <f>IF($B234&lt;=$B$3,VLOOKUP($B234,Labour!$A$18:$BJ$604,J$2,FALSE),0)</f>
        <v>0</v>
      </c>
      <c r="K234" s="47">
        <f t="shared" si="4"/>
        <v>0</v>
      </c>
      <c r="L234" s="117" t="str">
        <f>IF(OR(K234&gt;1,E234&gt;0,),Labour!$AM$3,"")</f>
        <v/>
      </c>
      <c r="M234" s="144" t="str">
        <f>IF(OR(K234&gt;1,E234&gt;0),Labour!$AO$5,"")</f>
        <v/>
      </c>
      <c r="N234" s="46"/>
      <c r="O234" s="46"/>
      <c r="P234" s="46">
        <f>IF($B234&lt;=$B$3,VLOOKUP($B234,Labour!$A$18:$BJ$604,N$2,FALSE),0)</f>
        <v>0</v>
      </c>
    </row>
    <row r="235" spans="1:16" x14ac:dyDescent="0.3">
      <c r="A235" s="96">
        <f>IF($B235&lt;=$B$3,VLOOKUP($B235,Labour!$A$18:$BJ$604,A$2,FALSE),0)</f>
        <v>0</v>
      </c>
      <c r="B235" s="25">
        <v>232</v>
      </c>
      <c r="C235">
        <f>IF($B235&lt;=$B$3,VLOOKUP($B235,Labour!$A$18:$BJ$604,C$2,FALSE),0)</f>
        <v>0</v>
      </c>
      <c r="D235" s="25">
        <f>IF($B235&lt;=$B$3,VLOOKUP($B235,Labour!$A$18:$BJ$604,D$2,FALSE),0)</f>
        <v>0</v>
      </c>
      <c r="E235" s="25">
        <f>IF($B235&lt;=$B$3,VLOOKUP($B235,Labour!$A$18:$BJ$604,E$2,FALSE),0)</f>
        <v>0</v>
      </c>
      <c r="F235" s="25">
        <f>IF($B235&lt;=$B$3,VLOOKUP($B235,Labour!$A$18:$BJ$604,F$2,FALSE),0)</f>
        <v>0</v>
      </c>
      <c r="G235" s="25">
        <f>IF($B235&lt;=$B$3,VLOOKUP($B235,Labour!$A$18:$BJ$604,G$2,FALSE),0)</f>
        <v>0</v>
      </c>
      <c r="H235" s="25">
        <f>IF($B235&lt;=$B$3,VLOOKUP($B235,Labour!$A$18:$BJ$604,H$2,FALSE),0)</f>
        <v>0</v>
      </c>
      <c r="I235" s="25">
        <f>IF($B235&lt;=$B$3,VLOOKUP($B235,Labour!$A$18:$BJ$604,I$2,FALSE),0)</f>
        <v>0</v>
      </c>
      <c r="J235" s="25">
        <f>IF($B235&lt;=$B$3,VLOOKUP($B235,Labour!$A$18:$BJ$604,J$2,FALSE),0)</f>
        <v>0</v>
      </c>
      <c r="K235" s="47">
        <f t="shared" si="4"/>
        <v>0</v>
      </c>
      <c r="L235" s="117" t="str">
        <f>IF(OR(K235&gt;1,E235&gt;0,),Labour!$AM$3,"")</f>
        <v/>
      </c>
      <c r="M235" s="144" t="str">
        <f>IF(OR(K235&gt;1,E235&gt;0),Labour!$AO$5,"")</f>
        <v/>
      </c>
      <c r="N235" s="46"/>
      <c r="O235" s="46"/>
      <c r="P235" s="46">
        <f>IF($B235&lt;=$B$3,VLOOKUP($B235,Labour!$A$18:$BJ$604,N$2,FALSE),0)</f>
        <v>0</v>
      </c>
    </row>
    <row r="236" spans="1:16" x14ac:dyDescent="0.3">
      <c r="A236" s="96">
        <f>IF($B236&lt;=$B$3,VLOOKUP($B236,Labour!$A$18:$BJ$604,A$2,FALSE),0)</f>
        <v>0</v>
      </c>
      <c r="B236" s="25">
        <v>233</v>
      </c>
      <c r="C236">
        <f>IF($B236&lt;=$B$3,VLOOKUP($B236,Labour!$A$18:$BJ$604,C$2,FALSE),0)</f>
        <v>0</v>
      </c>
      <c r="D236" s="25">
        <f>IF($B236&lt;=$B$3,VLOOKUP($B236,Labour!$A$18:$BJ$604,D$2,FALSE),0)</f>
        <v>0</v>
      </c>
      <c r="E236" s="25">
        <f>IF($B236&lt;=$B$3,VLOOKUP($B236,Labour!$A$18:$BJ$604,E$2,FALSE),0)</f>
        <v>0</v>
      </c>
      <c r="F236" s="25">
        <f>IF($B236&lt;=$B$3,VLOOKUP($B236,Labour!$A$18:$BJ$604,F$2,FALSE),0)</f>
        <v>0</v>
      </c>
      <c r="G236" s="25">
        <f>IF($B236&lt;=$B$3,VLOOKUP($B236,Labour!$A$18:$BJ$604,G$2,FALSE),0)</f>
        <v>0</v>
      </c>
      <c r="H236" s="25">
        <f>IF($B236&lt;=$B$3,VLOOKUP($B236,Labour!$A$18:$BJ$604,H$2,FALSE),0)</f>
        <v>0</v>
      </c>
      <c r="I236" s="25">
        <f>IF($B236&lt;=$B$3,VLOOKUP($B236,Labour!$A$18:$BJ$604,I$2,FALSE),0)</f>
        <v>0</v>
      </c>
      <c r="J236" s="25">
        <f>IF($B236&lt;=$B$3,VLOOKUP($B236,Labour!$A$18:$BJ$604,J$2,FALSE),0)</f>
        <v>0</v>
      </c>
      <c r="K236" s="47">
        <f t="shared" si="4"/>
        <v>0</v>
      </c>
      <c r="L236" s="117" t="str">
        <f>IF(OR(K236&gt;1,E236&gt;0,),Labour!$AM$3,"")</f>
        <v/>
      </c>
      <c r="M236" s="144" t="str">
        <f>IF(OR(K236&gt;1,E236&gt;0),Labour!$AO$5,"")</f>
        <v/>
      </c>
      <c r="N236" s="46"/>
      <c r="O236" s="46"/>
      <c r="P236" s="46">
        <f>IF($B236&lt;=$B$3,VLOOKUP($B236,Labour!$A$18:$BJ$604,N$2,FALSE),0)</f>
        <v>0</v>
      </c>
    </row>
    <row r="237" spans="1:16" x14ac:dyDescent="0.3">
      <c r="A237" s="96">
        <f>IF($B237&lt;=$B$3,VLOOKUP($B237,Labour!$A$18:$BJ$604,A$2,FALSE),0)</f>
        <v>0</v>
      </c>
      <c r="B237" s="25">
        <v>234</v>
      </c>
      <c r="C237">
        <f>IF($B237&lt;=$B$3,VLOOKUP($B237,Labour!$A$18:$BJ$604,C$2,FALSE),0)</f>
        <v>0</v>
      </c>
      <c r="D237" s="25">
        <f>IF($B237&lt;=$B$3,VLOOKUP($B237,Labour!$A$18:$BJ$604,D$2,FALSE),0)</f>
        <v>0</v>
      </c>
      <c r="E237" s="25">
        <f>IF($B237&lt;=$B$3,VLOOKUP($B237,Labour!$A$18:$BJ$604,E$2,FALSE),0)</f>
        <v>0</v>
      </c>
      <c r="F237" s="25">
        <f>IF($B237&lt;=$B$3,VLOOKUP($B237,Labour!$A$18:$BJ$604,F$2,FALSE),0)</f>
        <v>0</v>
      </c>
      <c r="G237" s="25">
        <f>IF($B237&lt;=$B$3,VLOOKUP($B237,Labour!$A$18:$BJ$604,G$2,FALSE),0)</f>
        <v>0</v>
      </c>
      <c r="H237" s="25">
        <f>IF($B237&lt;=$B$3,VLOOKUP($B237,Labour!$A$18:$BJ$604,H$2,FALSE),0)</f>
        <v>0</v>
      </c>
      <c r="I237" s="25">
        <f>IF($B237&lt;=$B$3,VLOOKUP($B237,Labour!$A$18:$BJ$604,I$2,FALSE),0)</f>
        <v>0</v>
      </c>
      <c r="J237" s="25">
        <f>IF($B237&lt;=$B$3,VLOOKUP($B237,Labour!$A$18:$BJ$604,J$2,FALSE),0)</f>
        <v>0</v>
      </c>
      <c r="K237" s="47">
        <f t="shared" si="4"/>
        <v>0</v>
      </c>
      <c r="L237" s="117" t="str">
        <f>IF(OR(K237&gt;1,E237&gt;0,),Labour!$AM$3,"")</f>
        <v/>
      </c>
      <c r="M237" s="144" t="str">
        <f>IF(OR(K237&gt;1,E237&gt;0),Labour!$AO$5,"")</f>
        <v/>
      </c>
      <c r="N237" s="46"/>
      <c r="O237" s="46"/>
      <c r="P237" s="46">
        <f>IF($B237&lt;=$B$3,VLOOKUP($B237,Labour!$A$18:$BJ$604,N$2,FALSE),0)</f>
        <v>0</v>
      </c>
    </row>
    <row r="238" spans="1:16" x14ac:dyDescent="0.3">
      <c r="A238" s="96">
        <f>IF($B238&lt;=$B$3,VLOOKUP($B238,Labour!$A$18:$BJ$604,A$2,FALSE),0)</f>
        <v>0</v>
      </c>
      <c r="B238" s="25">
        <v>235</v>
      </c>
      <c r="C238">
        <f>IF($B238&lt;=$B$3,VLOOKUP($B238,Labour!$A$18:$BJ$604,C$2,FALSE),0)</f>
        <v>0</v>
      </c>
      <c r="D238" s="25">
        <f>IF($B238&lt;=$B$3,VLOOKUP($B238,Labour!$A$18:$BJ$604,D$2,FALSE),0)</f>
        <v>0</v>
      </c>
      <c r="E238" s="25">
        <f>IF($B238&lt;=$B$3,VLOOKUP($B238,Labour!$A$18:$BJ$604,E$2,FALSE),0)</f>
        <v>0</v>
      </c>
      <c r="F238" s="25">
        <f>IF($B238&lt;=$B$3,VLOOKUP($B238,Labour!$A$18:$BJ$604,F$2,FALSE),0)</f>
        <v>0</v>
      </c>
      <c r="G238" s="25">
        <f>IF($B238&lt;=$B$3,VLOOKUP($B238,Labour!$A$18:$BJ$604,G$2,FALSE),0)</f>
        <v>0</v>
      </c>
      <c r="H238" s="25">
        <f>IF($B238&lt;=$B$3,VLOOKUP($B238,Labour!$A$18:$BJ$604,H$2,FALSE),0)</f>
        <v>0</v>
      </c>
      <c r="I238" s="25">
        <f>IF($B238&lt;=$B$3,VLOOKUP($B238,Labour!$A$18:$BJ$604,I$2,FALSE),0)</f>
        <v>0</v>
      </c>
      <c r="J238" s="25">
        <f>IF($B238&lt;=$B$3,VLOOKUP($B238,Labour!$A$18:$BJ$604,J$2,FALSE),0)</f>
        <v>0</v>
      </c>
      <c r="K238" s="47">
        <f t="shared" si="4"/>
        <v>0</v>
      </c>
      <c r="L238" s="117" t="str">
        <f>IF(OR(K238&gt;1,E238&gt;0,),Labour!$AM$3,"")</f>
        <v/>
      </c>
      <c r="M238" s="144" t="str">
        <f>IF(OR(K238&gt;1,E238&gt;0),Labour!$AO$5,"")</f>
        <v/>
      </c>
      <c r="N238" s="46"/>
      <c r="O238" s="46"/>
      <c r="P238" s="46">
        <f>IF($B238&lt;=$B$3,VLOOKUP($B238,Labour!$A$18:$BJ$604,N$2,FALSE),0)</f>
        <v>0</v>
      </c>
    </row>
    <row r="239" spans="1:16" x14ac:dyDescent="0.3">
      <c r="A239" s="96">
        <f>IF($B239&lt;=$B$3,VLOOKUP($B239,Labour!$A$18:$BJ$604,A$2,FALSE),0)</f>
        <v>0</v>
      </c>
      <c r="B239" s="25">
        <v>236</v>
      </c>
      <c r="C239">
        <f>IF($B239&lt;=$B$3,VLOOKUP($B239,Labour!$A$18:$BJ$604,C$2,FALSE),0)</f>
        <v>0</v>
      </c>
      <c r="D239" s="25">
        <f>IF($B239&lt;=$B$3,VLOOKUP($B239,Labour!$A$18:$BJ$604,D$2,FALSE),0)</f>
        <v>0</v>
      </c>
      <c r="E239" s="25">
        <f>IF($B239&lt;=$B$3,VLOOKUP($B239,Labour!$A$18:$BJ$604,E$2,FALSE),0)</f>
        <v>0</v>
      </c>
      <c r="F239" s="25">
        <f>IF($B239&lt;=$B$3,VLOOKUP($B239,Labour!$A$18:$BJ$604,F$2,FALSE),0)</f>
        <v>0</v>
      </c>
      <c r="G239" s="25">
        <f>IF($B239&lt;=$B$3,VLOOKUP($B239,Labour!$A$18:$BJ$604,G$2,FALSE),0)</f>
        <v>0</v>
      </c>
      <c r="H239" s="25">
        <f>IF($B239&lt;=$B$3,VLOOKUP($B239,Labour!$A$18:$BJ$604,H$2,FALSE),0)</f>
        <v>0</v>
      </c>
      <c r="I239" s="25">
        <f>IF($B239&lt;=$B$3,VLOOKUP($B239,Labour!$A$18:$BJ$604,I$2,FALSE),0)</f>
        <v>0</v>
      </c>
      <c r="J239" s="25">
        <f>IF($B239&lt;=$B$3,VLOOKUP($B239,Labour!$A$18:$BJ$604,J$2,FALSE),0)</f>
        <v>0</v>
      </c>
      <c r="K239" s="47">
        <f t="shared" si="4"/>
        <v>0</v>
      </c>
      <c r="L239" s="117" t="str">
        <f>IF(OR(K239&gt;1,E239&gt;0,),Labour!$AM$3,"")</f>
        <v/>
      </c>
      <c r="M239" s="144" t="str">
        <f>IF(OR(K239&gt;1,E239&gt;0),Labour!$AO$5,"")</f>
        <v/>
      </c>
      <c r="N239" s="46"/>
      <c r="O239" s="46"/>
      <c r="P239" s="46">
        <f>IF($B239&lt;=$B$3,VLOOKUP($B239,Labour!$A$18:$BJ$604,N$2,FALSE),0)</f>
        <v>0</v>
      </c>
    </row>
    <row r="240" spans="1:16" x14ac:dyDescent="0.3">
      <c r="A240" s="96">
        <f>IF($B240&lt;=$B$3,VLOOKUP($B240,Labour!$A$18:$BJ$604,A$2,FALSE),0)</f>
        <v>0</v>
      </c>
      <c r="B240" s="25">
        <v>237</v>
      </c>
      <c r="C240">
        <f>IF($B240&lt;=$B$3,VLOOKUP($B240,Labour!$A$18:$BJ$604,C$2,FALSE),0)</f>
        <v>0</v>
      </c>
      <c r="D240" s="25">
        <f>IF($B240&lt;=$B$3,VLOOKUP($B240,Labour!$A$18:$BJ$604,D$2,FALSE),0)</f>
        <v>0</v>
      </c>
      <c r="E240" s="25">
        <f>IF($B240&lt;=$B$3,VLOOKUP($B240,Labour!$A$18:$BJ$604,E$2,FALSE),0)</f>
        <v>0</v>
      </c>
      <c r="F240" s="25">
        <f>IF($B240&lt;=$B$3,VLOOKUP($B240,Labour!$A$18:$BJ$604,F$2,FALSE),0)</f>
        <v>0</v>
      </c>
      <c r="G240" s="25">
        <f>IF($B240&lt;=$B$3,VLOOKUP($B240,Labour!$A$18:$BJ$604,G$2,FALSE),0)</f>
        <v>0</v>
      </c>
      <c r="H240" s="25">
        <f>IF($B240&lt;=$B$3,VLOOKUP($B240,Labour!$A$18:$BJ$604,H$2,FALSE),0)</f>
        <v>0</v>
      </c>
      <c r="I240" s="25">
        <f>IF($B240&lt;=$B$3,VLOOKUP($B240,Labour!$A$18:$BJ$604,I$2,FALSE),0)</f>
        <v>0</v>
      </c>
      <c r="J240" s="25">
        <f>IF($B240&lt;=$B$3,VLOOKUP($B240,Labour!$A$18:$BJ$604,J$2,FALSE),0)</f>
        <v>0</v>
      </c>
      <c r="K240" s="47">
        <f t="shared" si="4"/>
        <v>0</v>
      </c>
      <c r="L240" s="117" t="str">
        <f>IF(OR(K240&gt;1,E240&gt;0,),Labour!$AM$3,"")</f>
        <v/>
      </c>
      <c r="M240" s="144" t="str">
        <f>IF(OR(K240&gt;1,E240&gt;0),Labour!$AO$5,"")</f>
        <v/>
      </c>
      <c r="N240" s="46"/>
      <c r="O240" s="46"/>
      <c r="P240" s="46">
        <f>IF($B240&lt;=$B$3,VLOOKUP($B240,Labour!$A$18:$BJ$604,N$2,FALSE),0)</f>
        <v>0</v>
      </c>
    </row>
    <row r="241" spans="1:16" x14ac:dyDescent="0.3">
      <c r="A241" s="96">
        <f>IF($B241&lt;=$B$3,VLOOKUP($B241,Labour!$A$18:$BJ$604,A$2,FALSE),0)</f>
        <v>0</v>
      </c>
      <c r="B241" s="25">
        <v>238</v>
      </c>
      <c r="C241">
        <f>IF($B241&lt;=$B$3,VLOOKUP($B241,Labour!$A$18:$BJ$604,C$2,FALSE),0)</f>
        <v>0</v>
      </c>
      <c r="D241" s="25">
        <f>IF($B241&lt;=$B$3,VLOOKUP($B241,Labour!$A$18:$BJ$604,D$2,FALSE),0)</f>
        <v>0</v>
      </c>
      <c r="E241" s="25">
        <f>IF($B241&lt;=$B$3,VLOOKUP($B241,Labour!$A$18:$BJ$604,E$2,FALSE),0)</f>
        <v>0</v>
      </c>
      <c r="F241" s="25">
        <f>IF($B241&lt;=$B$3,VLOOKUP($B241,Labour!$A$18:$BJ$604,F$2,FALSE),0)</f>
        <v>0</v>
      </c>
      <c r="G241" s="25">
        <f>IF($B241&lt;=$B$3,VLOOKUP($B241,Labour!$A$18:$BJ$604,G$2,FALSE),0)</f>
        <v>0</v>
      </c>
      <c r="H241" s="25">
        <f>IF($B241&lt;=$B$3,VLOOKUP($B241,Labour!$A$18:$BJ$604,H$2,FALSE),0)</f>
        <v>0</v>
      </c>
      <c r="I241" s="25">
        <f>IF($B241&lt;=$B$3,VLOOKUP($B241,Labour!$A$18:$BJ$604,I$2,FALSE),0)</f>
        <v>0</v>
      </c>
      <c r="J241" s="25">
        <f>IF($B241&lt;=$B$3,VLOOKUP($B241,Labour!$A$18:$BJ$604,J$2,FALSE),0)</f>
        <v>0</v>
      </c>
      <c r="K241" s="47">
        <f t="shared" si="4"/>
        <v>0</v>
      </c>
      <c r="L241" s="117" t="str">
        <f>IF(OR(K241&gt;1,E241&gt;0,),Labour!$AM$3,"")</f>
        <v/>
      </c>
      <c r="M241" s="144" t="str">
        <f>IF(OR(K241&gt;1,E241&gt;0),Labour!$AO$5,"")</f>
        <v/>
      </c>
      <c r="N241" s="46"/>
      <c r="O241" s="46"/>
      <c r="P241" s="46">
        <f>IF($B241&lt;=$B$3,VLOOKUP($B241,Labour!$A$18:$BJ$604,N$2,FALSE),0)</f>
        <v>0</v>
      </c>
    </row>
    <row r="242" spans="1:16" x14ac:dyDescent="0.3">
      <c r="A242" s="96">
        <f>IF($B242&lt;=$B$3,VLOOKUP($B242,Labour!$A$18:$BJ$604,A$2,FALSE),0)</f>
        <v>0</v>
      </c>
      <c r="B242" s="25">
        <v>239</v>
      </c>
      <c r="C242">
        <f>IF($B242&lt;=$B$3,VLOOKUP($B242,Labour!$A$18:$BJ$604,C$2,FALSE),0)</f>
        <v>0</v>
      </c>
      <c r="D242" s="25">
        <f>IF($B242&lt;=$B$3,VLOOKUP($B242,Labour!$A$18:$BJ$604,D$2,FALSE),0)</f>
        <v>0</v>
      </c>
      <c r="E242" s="25">
        <f>IF($B242&lt;=$B$3,VLOOKUP($B242,Labour!$A$18:$BJ$604,E$2,FALSE),0)</f>
        <v>0</v>
      </c>
      <c r="F242" s="25">
        <f>IF($B242&lt;=$B$3,VLOOKUP($B242,Labour!$A$18:$BJ$604,F$2,FALSE),0)</f>
        <v>0</v>
      </c>
      <c r="G242" s="25">
        <f>IF($B242&lt;=$B$3,VLOOKUP($B242,Labour!$A$18:$BJ$604,G$2,FALSE),0)</f>
        <v>0</v>
      </c>
      <c r="H242" s="25">
        <f>IF($B242&lt;=$B$3,VLOOKUP($B242,Labour!$A$18:$BJ$604,H$2,FALSE),0)</f>
        <v>0</v>
      </c>
      <c r="I242" s="25">
        <f>IF($B242&lt;=$B$3,VLOOKUP($B242,Labour!$A$18:$BJ$604,I$2,FALSE),0)</f>
        <v>0</v>
      </c>
      <c r="J242" s="25">
        <f>IF($B242&lt;=$B$3,VLOOKUP($B242,Labour!$A$18:$BJ$604,J$2,FALSE),0)</f>
        <v>0</v>
      </c>
      <c r="K242" s="47">
        <f t="shared" si="4"/>
        <v>0</v>
      </c>
      <c r="L242" s="117" t="str">
        <f>IF(OR(K242&gt;1,E242&gt;0,),Labour!$AM$3,"")</f>
        <v/>
      </c>
      <c r="M242" s="144" t="str">
        <f>IF(OR(K242&gt;1,E242&gt;0),Labour!$AO$5,"")</f>
        <v/>
      </c>
      <c r="N242" s="46"/>
      <c r="O242" s="46"/>
      <c r="P242" s="46">
        <f>IF($B242&lt;=$B$3,VLOOKUP($B242,Labour!$A$18:$BJ$604,N$2,FALSE),0)</f>
        <v>0</v>
      </c>
    </row>
    <row r="243" spans="1:16" x14ac:dyDescent="0.3">
      <c r="A243" s="96">
        <f>IF($B243&lt;=$B$3,VLOOKUP($B243,Labour!$A$18:$BJ$604,A$2,FALSE),0)</f>
        <v>0</v>
      </c>
      <c r="B243" s="25">
        <v>240</v>
      </c>
      <c r="C243">
        <f>IF($B243&lt;=$B$3,VLOOKUP($B243,Labour!$A$18:$BJ$604,C$2,FALSE),0)</f>
        <v>0</v>
      </c>
      <c r="D243" s="25">
        <f>IF($B243&lt;=$B$3,VLOOKUP($B243,Labour!$A$18:$BJ$604,D$2,FALSE),0)</f>
        <v>0</v>
      </c>
      <c r="E243" s="25">
        <f>IF($B243&lt;=$B$3,VLOOKUP($B243,Labour!$A$18:$BJ$604,E$2,FALSE),0)</f>
        <v>0</v>
      </c>
      <c r="F243" s="25">
        <f>IF($B243&lt;=$B$3,VLOOKUP($B243,Labour!$A$18:$BJ$604,F$2,FALSE),0)</f>
        <v>0</v>
      </c>
      <c r="G243" s="25">
        <f>IF($B243&lt;=$B$3,VLOOKUP($B243,Labour!$A$18:$BJ$604,G$2,FALSE),0)</f>
        <v>0</v>
      </c>
      <c r="H243" s="25">
        <f>IF($B243&lt;=$B$3,VLOOKUP($B243,Labour!$A$18:$BJ$604,H$2,FALSE),0)</f>
        <v>0</v>
      </c>
      <c r="I243" s="25">
        <f>IF($B243&lt;=$B$3,VLOOKUP($B243,Labour!$A$18:$BJ$604,I$2,FALSE),0)</f>
        <v>0</v>
      </c>
      <c r="J243" s="25">
        <f>IF($B243&lt;=$B$3,VLOOKUP($B243,Labour!$A$18:$BJ$604,J$2,FALSE),0)</f>
        <v>0</v>
      </c>
      <c r="K243" s="47">
        <f t="shared" si="4"/>
        <v>0</v>
      </c>
      <c r="L243" s="117" t="str">
        <f>IF(OR(K243&gt;1,E243&gt;0,),Labour!$AM$3,"")</f>
        <v/>
      </c>
      <c r="M243" s="144" t="str">
        <f>IF(OR(K243&gt;1,E243&gt;0),Labour!$AO$5,"")</f>
        <v/>
      </c>
      <c r="N243" s="46"/>
      <c r="O243" s="46"/>
      <c r="P243" s="46">
        <f>IF($B243&lt;=$B$3,VLOOKUP($B243,Labour!$A$18:$BJ$604,N$2,FALSE),0)</f>
        <v>0</v>
      </c>
    </row>
    <row r="244" spans="1:16" x14ac:dyDescent="0.3">
      <c r="A244" s="96">
        <f>IF($B244&lt;=$B$3,VLOOKUP($B244,Labour!$A$18:$BJ$604,A$2,FALSE),0)</f>
        <v>0</v>
      </c>
      <c r="B244" s="25">
        <v>241</v>
      </c>
      <c r="C244">
        <f>IF($B244&lt;=$B$3,VLOOKUP($B244,Labour!$A$18:$BJ$604,C$2,FALSE),0)</f>
        <v>0</v>
      </c>
      <c r="D244" s="25">
        <f>IF($B244&lt;=$B$3,VLOOKUP($B244,Labour!$A$18:$BJ$604,D$2,FALSE),0)</f>
        <v>0</v>
      </c>
      <c r="E244" s="25">
        <f>IF($B244&lt;=$B$3,VLOOKUP($B244,Labour!$A$18:$BJ$604,E$2,FALSE),0)</f>
        <v>0</v>
      </c>
      <c r="F244" s="25">
        <f>IF($B244&lt;=$B$3,VLOOKUP($B244,Labour!$A$18:$BJ$604,F$2,FALSE),0)</f>
        <v>0</v>
      </c>
      <c r="G244" s="25">
        <f>IF($B244&lt;=$B$3,VLOOKUP($B244,Labour!$A$18:$BJ$604,G$2,FALSE),0)</f>
        <v>0</v>
      </c>
      <c r="H244" s="25">
        <f>IF($B244&lt;=$B$3,VLOOKUP($B244,Labour!$A$18:$BJ$604,H$2,FALSE),0)</f>
        <v>0</v>
      </c>
      <c r="I244" s="25">
        <f>IF($B244&lt;=$B$3,VLOOKUP($B244,Labour!$A$18:$BJ$604,I$2,FALSE),0)</f>
        <v>0</v>
      </c>
      <c r="J244" s="25">
        <f>IF($B244&lt;=$B$3,VLOOKUP($B244,Labour!$A$18:$BJ$604,J$2,FALSE),0)</f>
        <v>0</v>
      </c>
      <c r="K244" s="47">
        <f t="shared" si="4"/>
        <v>0</v>
      </c>
      <c r="L244" s="117" t="str">
        <f>IF(OR(K244&gt;1,E244&gt;0,),Labour!$AM$3,"")</f>
        <v/>
      </c>
      <c r="M244" s="144" t="str">
        <f>IF(OR(K244&gt;1,E244&gt;0),Labour!$AO$5,"")</f>
        <v/>
      </c>
      <c r="N244" s="46"/>
      <c r="O244" s="46"/>
      <c r="P244" s="46">
        <f>IF($B244&lt;=$B$3,VLOOKUP($B244,Labour!$A$18:$BJ$604,N$2,FALSE),0)</f>
        <v>0</v>
      </c>
    </row>
    <row r="245" spans="1:16" x14ac:dyDescent="0.3">
      <c r="A245" s="96">
        <f>IF($B245&lt;=$B$3,VLOOKUP($B245,Labour!$A$18:$BJ$604,A$2,FALSE),0)</f>
        <v>0</v>
      </c>
      <c r="B245" s="25">
        <v>242</v>
      </c>
      <c r="C245">
        <f>IF($B245&lt;=$B$3,VLOOKUP($B245,Labour!$A$18:$BJ$604,C$2,FALSE),0)</f>
        <v>0</v>
      </c>
      <c r="D245" s="25">
        <f>IF($B245&lt;=$B$3,VLOOKUP($B245,Labour!$A$18:$BJ$604,D$2,FALSE),0)</f>
        <v>0</v>
      </c>
      <c r="E245" s="25">
        <f>IF($B245&lt;=$B$3,VLOOKUP($B245,Labour!$A$18:$BJ$604,E$2,FALSE),0)</f>
        <v>0</v>
      </c>
      <c r="F245" s="25">
        <f>IF($B245&lt;=$B$3,VLOOKUP($B245,Labour!$A$18:$BJ$604,F$2,FALSE),0)</f>
        <v>0</v>
      </c>
      <c r="G245" s="25">
        <f>IF($B245&lt;=$B$3,VLOOKUP($B245,Labour!$A$18:$BJ$604,G$2,FALSE),0)</f>
        <v>0</v>
      </c>
      <c r="H245" s="25">
        <f>IF($B245&lt;=$B$3,VLOOKUP($B245,Labour!$A$18:$BJ$604,H$2,FALSE),0)</f>
        <v>0</v>
      </c>
      <c r="I245" s="25">
        <f>IF($B245&lt;=$B$3,VLOOKUP($B245,Labour!$A$18:$BJ$604,I$2,FALSE),0)</f>
        <v>0</v>
      </c>
      <c r="J245" s="25">
        <f>IF($B245&lt;=$B$3,VLOOKUP($B245,Labour!$A$18:$BJ$604,J$2,FALSE),0)</f>
        <v>0</v>
      </c>
      <c r="K245" s="47">
        <f t="shared" si="4"/>
        <v>0</v>
      </c>
      <c r="L245" s="117" t="str">
        <f>IF(OR(K245&gt;1,E245&gt;0,),Labour!$AM$3,"")</f>
        <v/>
      </c>
      <c r="M245" s="144" t="str">
        <f>IF(OR(K245&gt;1,E245&gt;0),Labour!$AO$5,"")</f>
        <v/>
      </c>
      <c r="N245" s="46"/>
      <c r="O245" s="46"/>
      <c r="P245" s="46">
        <f>IF($B245&lt;=$B$3,VLOOKUP($B245,Labour!$A$18:$BJ$604,N$2,FALSE),0)</f>
        <v>0</v>
      </c>
    </row>
    <row r="246" spans="1:16" x14ac:dyDescent="0.3">
      <c r="A246" s="96">
        <f>IF($B246&lt;=$B$3,VLOOKUP($B246,Labour!$A$18:$BJ$604,A$2,FALSE),0)</f>
        <v>0</v>
      </c>
      <c r="B246" s="25">
        <v>243</v>
      </c>
      <c r="C246">
        <f>IF($B246&lt;=$B$3,VLOOKUP($B246,Labour!$A$18:$BJ$604,C$2,FALSE),0)</f>
        <v>0</v>
      </c>
      <c r="D246" s="25">
        <f>IF($B246&lt;=$B$3,VLOOKUP($B246,Labour!$A$18:$BJ$604,D$2,FALSE),0)</f>
        <v>0</v>
      </c>
      <c r="E246" s="25">
        <f>IF($B246&lt;=$B$3,VLOOKUP($B246,Labour!$A$18:$BJ$604,E$2,FALSE),0)</f>
        <v>0</v>
      </c>
      <c r="F246" s="25">
        <f>IF($B246&lt;=$B$3,VLOOKUP($B246,Labour!$A$18:$BJ$604,F$2,FALSE),0)</f>
        <v>0</v>
      </c>
      <c r="G246" s="25">
        <f>IF($B246&lt;=$B$3,VLOOKUP($B246,Labour!$A$18:$BJ$604,G$2,FALSE),0)</f>
        <v>0</v>
      </c>
      <c r="H246" s="25">
        <f>IF($B246&lt;=$B$3,VLOOKUP($B246,Labour!$A$18:$BJ$604,H$2,FALSE),0)</f>
        <v>0</v>
      </c>
      <c r="I246" s="25">
        <f>IF($B246&lt;=$B$3,VLOOKUP($B246,Labour!$A$18:$BJ$604,I$2,FALSE),0)</f>
        <v>0</v>
      </c>
      <c r="J246" s="25">
        <f>IF($B246&lt;=$B$3,VLOOKUP($B246,Labour!$A$18:$BJ$604,J$2,FALSE),0)</f>
        <v>0</v>
      </c>
      <c r="K246" s="47">
        <f t="shared" si="4"/>
        <v>0</v>
      </c>
      <c r="L246" s="117" t="str">
        <f>IF(OR(K246&gt;1,E246&gt;0,),Labour!$AM$3,"")</f>
        <v/>
      </c>
      <c r="M246" s="144" t="str">
        <f>IF(OR(K246&gt;1,E246&gt;0),Labour!$AO$5,"")</f>
        <v/>
      </c>
      <c r="N246" s="46"/>
      <c r="O246" s="46"/>
      <c r="P246" s="46">
        <f>IF($B246&lt;=$B$3,VLOOKUP($B246,Labour!$A$18:$BJ$604,N$2,FALSE),0)</f>
        <v>0</v>
      </c>
    </row>
    <row r="247" spans="1:16" x14ac:dyDescent="0.3">
      <c r="A247" s="96">
        <f>IF($B247&lt;=$B$3,VLOOKUP($B247,Labour!$A$18:$BJ$604,A$2,FALSE),0)</f>
        <v>0</v>
      </c>
      <c r="B247" s="25">
        <v>244</v>
      </c>
      <c r="C247">
        <f>IF($B247&lt;=$B$3,VLOOKUP($B247,Labour!$A$18:$BJ$604,C$2,FALSE),0)</f>
        <v>0</v>
      </c>
      <c r="D247" s="25">
        <f>IF($B247&lt;=$B$3,VLOOKUP($B247,Labour!$A$18:$BJ$604,D$2,FALSE),0)</f>
        <v>0</v>
      </c>
      <c r="E247" s="25">
        <f>IF($B247&lt;=$B$3,VLOOKUP($B247,Labour!$A$18:$BJ$604,E$2,FALSE),0)</f>
        <v>0</v>
      </c>
      <c r="F247" s="25">
        <f>IF($B247&lt;=$B$3,VLOOKUP($B247,Labour!$A$18:$BJ$604,F$2,FALSE),0)</f>
        <v>0</v>
      </c>
      <c r="G247" s="25">
        <f>IF($B247&lt;=$B$3,VLOOKUP($B247,Labour!$A$18:$BJ$604,G$2,FALSE),0)</f>
        <v>0</v>
      </c>
      <c r="H247" s="25">
        <f>IF($B247&lt;=$B$3,VLOOKUP($B247,Labour!$A$18:$BJ$604,H$2,FALSE),0)</f>
        <v>0</v>
      </c>
      <c r="I247" s="25">
        <f>IF($B247&lt;=$B$3,VLOOKUP($B247,Labour!$A$18:$BJ$604,I$2,FALSE),0)</f>
        <v>0</v>
      </c>
      <c r="J247" s="25">
        <f>IF($B247&lt;=$B$3,VLOOKUP($B247,Labour!$A$18:$BJ$604,J$2,FALSE),0)</f>
        <v>0</v>
      </c>
      <c r="K247" s="47">
        <f t="shared" si="4"/>
        <v>0</v>
      </c>
      <c r="L247" s="117" t="str">
        <f>IF(OR(K247&gt;1,E247&gt;0,),Labour!$AM$3,"")</f>
        <v/>
      </c>
      <c r="M247" s="144" t="str">
        <f>IF(OR(K247&gt;1,E247&gt;0),Labour!$AO$5,"")</f>
        <v/>
      </c>
      <c r="N247" s="46"/>
      <c r="O247" s="46"/>
      <c r="P247" s="46">
        <f>IF($B247&lt;=$B$3,VLOOKUP($B247,Labour!$A$18:$BJ$604,N$2,FALSE),0)</f>
        <v>0</v>
      </c>
    </row>
    <row r="248" spans="1:16" x14ac:dyDescent="0.3">
      <c r="A248" s="96">
        <f>IF($B248&lt;=$B$3,VLOOKUP($B248,Labour!$A$18:$BJ$604,A$2,FALSE),0)</f>
        <v>0</v>
      </c>
      <c r="B248" s="25">
        <v>245</v>
      </c>
      <c r="C248">
        <f>IF($B248&lt;=$B$3,VLOOKUP($B248,Labour!$A$18:$BJ$604,C$2,FALSE),0)</f>
        <v>0</v>
      </c>
      <c r="D248" s="25">
        <f>IF($B248&lt;=$B$3,VLOOKUP($B248,Labour!$A$18:$BJ$604,D$2,FALSE),0)</f>
        <v>0</v>
      </c>
      <c r="E248" s="25">
        <f>IF($B248&lt;=$B$3,VLOOKUP($B248,Labour!$A$18:$BJ$604,E$2,FALSE),0)</f>
        <v>0</v>
      </c>
      <c r="F248" s="25">
        <f>IF($B248&lt;=$B$3,VLOOKUP($B248,Labour!$A$18:$BJ$604,F$2,FALSE),0)</f>
        <v>0</v>
      </c>
      <c r="G248" s="25">
        <f>IF($B248&lt;=$B$3,VLOOKUP($B248,Labour!$A$18:$BJ$604,G$2,FALSE),0)</f>
        <v>0</v>
      </c>
      <c r="H248" s="25">
        <f>IF($B248&lt;=$B$3,VLOOKUP($B248,Labour!$A$18:$BJ$604,H$2,FALSE),0)</f>
        <v>0</v>
      </c>
      <c r="I248" s="25">
        <f>IF($B248&lt;=$B$3,VLOOKUP($B248,Labour!$A$18:$BJ$604,I$2,FALSE),0)</f>
        <v>0</v>
      </c>
      <c r="J248" s="25">
        <f>IF($B248&lt;=$B$3,VLOOKUP($B248,Labour!$A$18:$BJ$604,J$2,FALSE),0)</f>
        <v>0</v>
      </c>
      <c r="K248" s="47">
        <f t="shared" si="4"/>
        <v>0</v>
      </c>
      <c r="L248" s="117" t="str">
        <f>IF(OR(K248&gt;1,E248&gt;0,),Labour!$AM$3,"")</f>
        <v/>
      </c>
      <c r="M248" s="144" t="str">
        <f>IF(OR(K248&gt;1,E248&gt;0),Labour!$AO$5,"")</f>
        <v/>
      </c>
      <c r="N248" s="46"/>
      <c r="O248" s="46"/>
      <c r="P248" s="46">
        <f>IF($B248&lt;=$B$3,VLOOKUP($B248,Labour!$A$18:$BJ$604,N$2,FALSE),0)</f>
        <v>0</v>
      </c>
    </row>
    <row r="249" spans="1:16" x14ac:dyDescent="0.3">
      <c r="A249" s="96">
        <f>IF($B249&lt;=$B$3,VLOOKUP($B249,Labour!$A$18:$BJ$604,A$2,FALSE),0)</f>
        <v>0</v>
      </c>
      <c r="B249" s="25">
        <v>246</v>
      </c>
      <c r="C249">
        <f>IF($B249&lt;=$B$3,VLOOKUP($B249,Labour!$A$18:$BJ$604,C$2,FALSE),0)</f>
        <v>0</v>
      </c>
      <c r="D249" s="25">
        <f>IF($B249&lt;=$B$3,VLOOKUP($B249,Labour!$A$18:$BJ$604,D$2,FALSE),0)</f>
        <v>0</v>
      </c>
      <c r="E249" s="25">
        <f>IF($B249&lt;=$B$3,VLOOKUP($B249,Labour!$A$18:$BJ$604,E$2,FALSE),0)</f>
        <v>0</v>
      </c>
      <c r="F249" s="25">
        <f>IF($B249&lt;=$B$3,VLOOKUP($B249,Labour!$A$18:$BJ$604,F$2,FALSE),0)</f>
        <v>0</v>
      </c>
      <c r="G249" s="25">
        <f>IF($B249&lt;=$B$3,VLOOKUP($B249,Labour!$A$18:$BJ$604,G$2,FALSE),0)</f>
        <v>0</v>
      </c>
      <c r="H249" s="25">
        <f>IF($B249&lt;=$B$3,VLOOKUP($B249,Labour!$A$18:$BJ$604,H$2,FALSE),0)</f>
        <v>0</v>
      </c>
      <c r="I249" s="25">
        <f>IF($B249&lt;=$B$3,VLOOKUP($B249,Labour!$A$18:$BJ$604,I$2,FALSE),0)</f>
        <v>0</v>
      </c>
      <c r="J249" s="25">
        <f>IF($B249&lt;=$B$3,VLOOKUP($B249,Labour!$A$18:$BJ$604,J$2,FALSE),0)</f>
        <v>0</v>
      </c>
      <c r="K249" s="47">
        <f t="shared" si="4"/>
        <v>0</v>
      </c>
      <c r="L249" s="117" t="str">
        <f>IF(OR(K249&gt;1,E249&gt;0,),Labour!$AM$3,"")</f>
        <v/>
      </c>
      <c r="M249" s="144" t="str">
        <f>IF(OR(K249&gt;1,E249&gt;0),Labour!$AO$5,"")</f>
        <v/>
      </c>
      <c r="N249" s="46"/>
      <c r="O249" s="46"/>
      <c r="P249" s="46">
        <f>IF($B249&lt;=$B$3,VLOOKUP($B249,Labour!$A$18:$BJ$604,N$2,FALSE),0)</f>
        <v>0</v>
      </c>
    </row>
    <row r="250" spans="1:16" x14ac:dyDescent="0.3">
      <c r="A250" s="96">
        <f>IF($B250&lt;=$B$3,VLOOKUP($B250,Labour!$A$18:$BJ$604,A$2,FALSE),0)</f>
        <v>0</v>
      </c>
      <c r="B250" s="25">
        <v>247</v>
      </c>
      <c r="C250">
        <f>IF($B250&lt;=$B$3,VLOOKUP($B250,Labour!$A$18:$BJ$604,C$2,FALSE),0)</f>
        <v>0</v>
      </c>
      <c r="D250" s="25">
        <f>IF($B250&lt;=$B$3,VLOOKUP($B250,Labour!$A$18:$BJ$604,D$2,FALSE),0)</f>
        <v>0</v>
      </c>
      <c r="E250" s="25">
        <f>IF($B250&lt;=$B$3,VLOOKUP($B250,Labour!$A$18:$BJ$604,E$2,FALSE),0)</f>
        <v>0</v>
      </c>
      <c r="F250" s="25">
        <f>IF($B250&lt;=$B$3,VLOOKUP($B250,Labour!$A$18:$BJ$604,F$2,FALSE),0)</f>
        <v>0</v>
      </c>
      <c r="G250" s="25">
        <f>IF($B250&lt;=$B$3,VLOOKUP($B250,Labour!$A$18:$BJ$604,G$2,FALSE),0)</f>
        <v>0</v>
      </c>
      <c r="H250" s="25">
        <f>IF($B250&lt;=$B$3,VLOOKUP($B250,Labour!$A$18:$BJ$604,H$2,FALSE),0)</f>
        <v>0</v>
      </c>
      <c r="I250" s="25">
        <f>IF($B250&lt;=$B$3,VLOOKUP($B250,Labour!$A$18:$BJ$604,I$2,FALSE),0)</f>
        <v>0</v>
      </c>
      <c r="J250" s="25">
        <f>IF($B250&lt;=$B$3,VLOOKUP($B250,Labour!$A$18:$BJ$604,J$2,FALSE),0)</f>
        <v>0</v>
      </c>
      <c r="K250" s="47">
        <f t="shared" si="4"/>
        <v>0</v>
      </c>
      <c r="L250" s="117" t="str">
        <f>IF(OR(K250&gt;1,E250&gt;0,),Labour!$AM$3,"")</f>
        <v/>
      </c>
      <c r="M250" s="144" t="str">
        <f>IF(OR(K250&gt;1,E250&gt;0),Labour!$AO$5,"")</f>
        <v/>
      </c>
      <c r="N250" s="46"/>
      <c r="O250" s="46"/>
      <c r="P250" s="46">
        <f>IF($B250&lt;=$B$3,VLOOKUP($B250,Labour!$A$18:$BJ$604,N$2,FALSE),0)</f>
        <v>0</v>
      </c>
    </row>
    <row r="251" spans="1:16" x14ac:dyDescent="0.3">
      <c r="A251" s="96">
        <f>IF($B251&lt;=$B$3,VLOOKUP($B251,Labour!$A$18:$BJ$604,A$2,FALSE),0)</f>
        <v>0</v>
      </c>
      <c r="B251" s="25">
        <v>248</v>
      </c>
      <c r="C251">
        <f>IF($B251&lt;=$B$3,VLOOKUP($B251,Labour!$A$18:$BJ$604,C$2,FALSE),0)</f>
        <v>0</v>
      </c>
      <c r="D251" s="25">
        <f>IF($B251&lt;=$B$3,VLOOKUP($B251,Labour!$A$18:$BJ$604,D$2,FALSE),0)</f>
        <v>0</v>
      </c>
      <c r="E251" s="25">
        <f>IF($B251&lt;=$B$3,VLOOKUP($B251,Labour!$A$18:$BJ$604,E$2,FALSE),0)</f>
        <v>0</v>
      </c>
      <c r="F251" s="25">
        <f>IF($B251&lt;=$B$3,VLOOKUP($B251,Labour!$A$18:$BJ$604,F$2,FALSE),0)</f>
        <v>0</v>
      </c>
      <c r="G251" s="25">
        <f>IF($B251&lt;=$B$3,VLOOKUP($B251,Labour!$A$18:$BJ$604,G$2,FALSE),0)</f>
        <v>0</v>
      </c>
      <c r="H251" s="25">
        <f>IF($B251&lt;=$B$3,VLOOKUP($B251,Labour!$A$18:$BJ$604,H$2,FALSE),0)</f>
        <v>0</v>
      </c>
      <c r="I251" s="25">
        <f>IF($B251&lt;=$B$3,VLOOKUP($B251,Labour!$A$18:$BJ$604,I$2,FALSE),0)</f>
        <v>0</v>
      </c>
      <c r="J251" s="25">
        <f>IF($B251&lt;=$B$3,VLOOKUP($B251,Labour!$A$18:$BJ$604,J$2,FALSE),0)</f>
        <v>0</v>
      </c>
      <c r="K251" s="47">
        <f t="shared" si="4"/>
        <v>0</v>
      </c>
      <c r="L251" s="117" t="str">
        <f>IF(OR(K251&gt;1,E251&gt;0,),Labour!$AM$3,"")</f>
        <v/>
      </c>
      <c r="M251" s="144" t="str">
        <f>IF(OR(K251&gt;1,E251&gt;0),Labour!$AO$5,"")</f>
        <v/>
      </c>
      <c r="N251" s="46"/>
      <c r="O251" s="46"/>
      <c r="P251" s="46">
        <f>IF($B251&lt;=$B$3,VLOOKUP($B251,Labour!$A$18:$BJ$604,N$2,FALSE),0)</f>
        <v>0</v>
      </c>
    </row>
    <row r="252" spans="1:16" x14ac:dyDescent="0.3">
      <c r="A252" s="96">
        <f>IF($B252&lt;=$B$3,VLOOKUP($B252,Labour!$A$18:$BJ$604,A$2,FALSE),0)</f>
        <v>0</v>
      </c>
      <c r="B252" s="25">
        <v>249</v>
      </c>
      <c r="C252">
        <f>IF($B252&lt;=$B$3,VLOOKUP($B252,Labour!$A$18:$BJ$604,C$2,FALSE),0)</f>
        <v>0</v>
      </c>
      <c r="D252" s="25">
        <f>IF($B252&lt;=$B$3,VLOOKUP($B252,Labour!$A$18:$BJ$604,D$2,FALSE),0)</f>
        <v>0</v>
      </c>
      <c r="E252" s="25">
        <f>IF($B252&lt;=$B$3,VLOOKUP($B252,Labour!$A$18:$BJ$604,E$2,FALSE),0)</f>
        <v>0</v>
      </c>
      <c r="F252" s="25">
        <f>IF($B252&lt;=$B$3,VLOOKUP($B252,Labour!$A$18:$BJ$604,F$2,FALSE),0)</f>
        <v>0</v>
      </c>
      <c r="G252" s="25">
        <f>IF($B252&lt;=$B$3,VLOOKUP($B252,Labour!$A$18:$BJ$604,G$2,FALSE),0)</f>
        <v>0</v>
      </c>
      <c r="H252" s="25">
        <f>IF($B252&lt;=$B$3,VLOOKUP($B252,Labour!$A$18:$BJ$604,H$2,FALSE),0)</f>
        <v>0</v>
      </c>
      <c r="I252" s="25">
        <f>IF($B252&lt;=$B$3,VLOOKUP($B252,Labour!$A$18:$BJ$604,I$2,FALSE),0)</f>
        <v>0</v>
      </c>
      <c r="J252" s="25">
        <f>IF($B252&lt;=$B$3,VLOOKUP($B252,Labour!$A$18:$BJ$604,J$2,FALSE),0)</f>
        <v>0</v>
      </c>
      <c r="K252" s="47">
        <f t="shared" si="4"/>
        <v>0</v>
      </c>
      <c r="L252" s="117" t="str">
        <f>IF(OR(K252&gt;1,E252&gt;0,),Labour!$AM$3,"")</f>
        <v/>
      </c>
      <c r="M252" s="144" t="str">
        <f>IF(OR(K252&gt;1,E252&gt;0),Labour!$AO$5,"")</f>
        <v/>
      </c>
      <c r="N252" s="46"/>
      <c r="O252" s="46"/>
      <c r="P252" s="46">
        <f>IF($B252&lt;=$B$3,VLOOKUP($B252,Labour!$A$18:$BJ$604,N$2,FALSE),0)</f>
        <v>0</v>
      </c>
    </row>
    <row r="253" spans="1:16" x14ac:dyDescent="0.3">
      <c r="A253" s="96">
        <f>IF($B253&lt;=$B$3,VLOOKUP($B253,Labour!$A$18:$BJ$604,A$2,FALSE),0)</f>
        <v>0</v>
      </c>
      <c r="B253" s="25">
        <v>250</v>
      </c>
      <c r="C253">
        <f>IF($B253&lt;=$B$3,VLOOKUP($B253,Labour!$A$18:$BJ$604,C$2,FALSE),0)</f>
        <v>0</v>
      </c>
      <c r="D253" s="25">
        <f>IF($B253&lt;=$B$3,VLOOKUP($B253,Labour!$A$18:$BJ$604,D$2,FALSE),0)</f>
        <v>0</v>
      </c>
      <c r="E253" s="25">
        <f>IF($B253&lt;=$B$3,VLOOKUP($B253,Labour!$A$18:$BJ$604,E$2,FALSE),0)</f>
        <v>0</v>
      </c>
      <c r="F253" s="25">
        <f>IF($B253&lt;=$B$3,VLOOKUP($B253,Labour!$A$18:$BJ$604,F$2,FALSE),0)</f>
        <v>0</v>
      </c>
      <c r="G253" s="25">
        <f>IF($B253&lt;=$B$3,VLOOKUP($B253,Labour!$A$18:$BJ$604,G$2,FALSE),0)</f>
        <v>0</v>
      </c>
      <c r="H253" s="25">
        <f>IF($B253&lt;=$B$3,VLOOKUP($B253,Labour!$A$18:$BJ$604,H$2,FALSE),0)</f>
        <v>0</v>
      </c>
      <c r="I253" s="25">
        <f>IF($B253&lt;=$B$3,VLOOKUP($B253,Labour!$A$18:$BJ$604,I$2,FALSE),0)</f>
        <v>0</v>
      </c>
      <c r="J253" s="25">
        <f>IF($B253&lt;=$B$3,VLOOKUP($B253,Labour!$A$18:$BJ$604,J$2,FALSE),0)</f>
        <v>0</v>
      </c>
      <c r="K253" s="47">
        <f t="shared" si="4"/>
        <v>0</v>
      </c>
      <c r="L253" s="117" t="str">
        <f>IF(OR(K253&gt;1,E253&gt;0,),Labour!$AM$3,"")</f>
        <v/>
      </c>
      <c r="M253" s="144" t="str">
        <f>IF(OR(K253&gt;1,E253&gt;0),Labour!$AO$5,"")</f>
        <v/>
      </c>
      <c r="N253" s="46"/>
      <c r="O253" s="46"/>
      <c r="P253" s="46">
        <f>IF($B253&lt;=$B$3,VLOOKUP($B253,Labour!$A$18:$BJ$604,N$2,FALSE),0)</f>
        <v>0</v>
      </c>
    </row>
    <row r="254" spans="1:16" x14ac:dyDescent="0.3">
      <c r="A254" s="96">
        <f>IF($B254&lt;=$B$3,VLOOKUP($B254,Labour!$A$18:$BJ$604,A$2,FALSE),0)</f>
        <v>0</v>
      </c>
      <c r="B254" s="25">
        <v>251</v>
      </c>
      <c r="C254">
        <f>IF($B254&lt;=$B$3,VLOOKUP($B254,Labour!$A$18:$BJ$604,C$2,FALSE),0)</f>
        <v>0</v>
      </c>
      <c r="D254" s="25">
        <f>IF($B254&lt;=$B$3,VLOOKUP($B254,Labour!$A$18:$BJ$604,D$2,FALSE),0)</f>
        <v>0</v>
      </c>
      <c r="E254" s="25">
        <f>IF($B254&lt;=$B$3,VLOOKUP($B254,Labour!$A$18:$BJ$604,E$2,FALSE),0)</f>
        <v>0</v>
      </c>
      <c r="F254" s="25">
        <f>IF($B254&lt;=$B$3,VLOOKUP($B254,Labour!$A$18:$BJ$604,F$2,FALSE),0)</f>
        <v>0</v>
      </c>
      <c r="G254" s="25">
        <f>IF($B254&lt;=$B$3,VLOOKUP($B254,Labour!$A$18:$BJ$604,G$2,FALSE),0)</f>
        <v>0</v>
      </c>
      <c r="H254" s="25">
        <f>IF($B254&lt;=$B$3,VLOOKUP($B254,Labour!$A$18:$BJ$604,H$2,FALSE),0)</f>
        <v>0</v>
      </c>
      <c r="I254" s="25">
        <f>IF($B254&lt;=$B$3,VLOOKUP($B254,Labour!$A$18:$BJ$604,I$2,FALSE),0)</f>
        <v>0</v>
      </c>
      <c r="J254" s="25">
        <f>IF($B254&lt;=$B$3,VLOOKUP($B254,Labour!$A$18:$BJ$604,J$2,FALSE),0)</f>
        <v>0</v>
      </c>
      <c r="K254" s="47">
        <f t="shared" si="4"/>
        <v>0</v>
      </c>
      <c r="L254" s="117" t="str">
        <f>IF(OR(K254&gt;1,E254&gt;0,),Labour!$AM$3,"")</f>
        <v/>
      </c>
      <c r="M254" s="144" t="str">
        <f>IF(OR(K254&gt;1,E254&gt;0),Labour!$AO$5,"")</f>
        <v/>
      </c>
      <c r="N254" s="46"/>
      <c r="O254" s="46"/>
      <c r="P254" s="46">
        <f>IF($B254&lt;=$B$3,VLOOKUP($B254,Labour!$A$18:$BJ$604,N$2,FALSE),0)</f>
        <v>0</v>
      </c>
    </row>
    <row r="255" spans="1:16" x14ac:dyDescent="0.3">
      <c r="A255" s="96">
        <f>IF($B255&lt;=$B$3,VLOOKUP($B255,Labour!$A$18:$BJ$604,A$2,FALSE),0)</f>
        <v>0</v>
      </c>
      <c r="B255" s="25">
        <v>252</v>
      </c>
      <c r="C255">
        <f>IF($B255&lt;=$B$3,VLOOKUP($B255,Labour!$A$18:$BJ$604,C$2,FALSE),0)</f>
        <v>0</v>
      </c>
      <c r="D255" s="25">
        <f>IF($B255&lt;=$B$3,VLOOKUP($B255,Labour!$A$18:$BJ$604,D$2,FALSE),0)</f>
        <v>0</v>
      </c>
      <c r="E255" s="25">
        <f>IF($B255&lt;=$B$3,VLOOKUP($B255,Labour!$A$18:$BJ$604,E$2,FALSE),0)</f>
        <v>0</v>
      </c>
      <c r="F255" s="25">
        <f>IF($B255&lt;=$B$3,VLOOKUP($B255,Labour!$A$18:$BJ$604,F$2,FALSE),0)</f>
        <v>0</v>
      </c>
      <c r="G255" s="25">
        <f>IF($B255&lt;=$B$3,VLOOKUP($B255,Labour!$A$18:$BJ$604,G$2,FALSE),0)</f>
        <v>0</v>
      </c>
      <c r="H255" s="25">
        <f>IF($B255&lt;=$B$3,VLOOKUP($B255,Labour!$A$18:$BJ$604,H$2,FALSE),0)</f>
        <v>0</v>
      </c>
      <c r="I255" s="25">
        <f>IF($B255&lt;=$B$3,VLOOKUP($B255,Labour!$A$18:$BJ$604,I$2,FALSE),0)</f>
        <v>0</v>
      </c>
      <c r="J255" s="25">
        <f>IF($B255&lt;=$B$3,VLOOKUP($B255,Labour!$A$18:$BJ$604,J$2,FALSE),0)</f>
        <v>0</v>
      </c>
      <c r="K255" s="47">
        <f t="shared" si="4"/>
        <v>0</v>
      </c>
      <c r="L255" s="117" t="str">
        <f>IF(OR(K255&gt;1,E255&gt;0,),Labour!$AM$3,"")</f>
        <v/>
      </c>
      <c r="M255" s="144" t="str">
        <f>IF(OR(K255&gt;1,E255&gt;0),Labour!$AO$5,"")</f>
        <v/>
      </c>
      <c r="N255" s="46"/>
      <c r="O255" s="46"/>
      <c r="P255" s="46">
        <f>IF($B255&lt;=$B$3,VLOOKUP($B255,Labour!$A$18:$BJ$604,N$2,FALSE),0)</f>
        <v>0</v>
      </c>
    </row>
    <row r="256" spans="1:16" x14ac:dyDescent="0.3">
      <c r="A256" s="96">
        <f>IF($B256&lt;=$B$3,VLOOKUP($B256,Labour!$A$18:$BJ$604,A$2,FALSE),0)</f>
        <v>0</v>
      </c>
      <c r="B256" s="25">
        <v>253</v>
      </c>
      <c r="C256">
        <f>IF($B256&lt;=$B$3,VLOOKUP($B256,Labour!$A$18:$BJ$604,C$2,FALSE),0)</f>
        <v>0</v>
      </c>
      <c r="D256" s="25">
        <f>IF($B256&lt;=$B$3,VLOOKUP($B256,Labour!$A$18:$BJ$604,D$2,FALSE),0)</f>
        <v>0</v>
      </c>
      <c r="E256" s="25">
        <f>IF($B256&lt;=$B$3,VLOOKUP($B256,Labour!$A$18:$BJ$604,E$2,FALSE),0)</f>
        <v>0</v>
      </c>
      <c r="F256" s="25">
        <f>IF($B256&lt;=$B$3,VLOOKUP($B256,Labour!$A$18:$BJ$604,F$2,FALSE),0)</f>
        <v>0</v>
      </c>
      <c r="G256" s="25">
        <f>IF($B256&lt;=$B$3,VLOOKUP($B256,Labour!$A$18:$BJ$604,G$2,FALSE),0)</f>
        <v>0</v>
      </c>
      <c r="H256" s="25">
        <f>IF($B256&lt;=$B$3,VLOOKUP($B256,Labour!$A$18:$BJ$604,H$2,FALSE),0)</f>
        <v>0</v>
      </c>
      <c r="I256" s="25">
        <f>IF($B256&lt;=$B$3,VLOOKUP($B256,Labour!$A$18:$BJ$604,I$2,FALSE),0)</f>
        <v>0</v>
      </c>
      <c r="J256" s="25">
        <f>IF($B256&lt;=$B$3,VLOOKUP($B256,Labour!$A$18:$BJ$604,J$2,FALSE),0)</f>
        <v>0</v>
      </c>
      <c r="K256" s="47">
        <f t="shared" si="4"/>
        <v>0</v>
      </c>
      <c r="L256" s="117" t="str">
        <f>IF(OR(K256&gt;1,E256&gt;0,),Labour!$AM$3,"")</f>
        <v/>
      </c>
      <c r="M256" s="144" t="str">
        <f>IF(OR(K256&gt;1,E256&gt;0),Labour!$AO$5,"")</f>
        <v/>
      </c>
      <c r="N256" s="46"/>
      <c r="O256" s="46"/>
      <c r="P256" s="46">
        <f>IF($B256&lt;=$B$3,VLOOKUP($B256,Labour!$A$18:$BJ$604,N$2,FALSE),0)</f>
        <v>0</v>
      </c>
    </row>
    <row r="257" spans="1:16" x14ac:dyDescent="0.3">
      <c r="A257" s="96">
        <f>IF($B257&lt;=$B$3,VLOOKUP($B257,Labour!$A$18:$BJ$604,A$2,FALSE),0)</f>
        <v>0</v>
      </c>
      <c r="B257" s="25">
        <v>254</v>
      </c>
      <c r="C257">
        <f>IF($B257&lt;=$B$3,VLOOKUP($B257,Labour!$A$18:$BJ$604,C$2,FALSE),0)</f>
        <v>0</v>
      </c>
      <c r="D257" s="25">
        <f>IF($B257&lt;=$B$3,VLOOKUP($B257,Labour!$A$18:$BJ$604,D$2,FALSE),0)</f>
        <v>0</v>
      </c>
      <c r="E257" s="25">
        <f>IF($B257&lt;=$B$3,VLOOKUP($B257,Labour!$A$18:$BJ$604,E$2,FALSE),0)</f>
        <v>0</v>
      </c>
      <c r="F257" s="25">
        <f>IF($B257&lt;=$B$3,VLOOKUP($B257,Labour!$A$18:$BJ$604,F$2,FALSE),0)</f>
        <v>0</v>
      </c>
      <c r="G257" s="25">
        <f>IF($B257&lt;=$B$3,VLOOKUP($B257,Labour!$A$18:$BJ$604,G$2,FALSE),0)</f>
        <v>0</v>
      </c>
      <c r="H257" s="25">
        <f>IF($B257&lt;=$B$3,VLOOKUP($B257,Labour!$A$18:$BJ$604,H$2,FALSE),0)</f>
        <v>0</v>
      </c>
      <c r="I257" s="25">
        <f>IF($B257&lt;=$B$3,VLOOKUP($B257,Labour!$A$18:$BJ$604,I$2,FALSE),0)</f>
        <v>0</v>
      </c>
      <c r="J257" s="25">
        <f>IF($B257&lt;=$B$3,VLOOKUP($B257,Labour!$A$18:$BJ$604,J$2,FALSE),0)</f>
        <v>0</v>
      </c>
      <c r="K257" s="47">
        <f t="shared" si="4"/>
        <v>0</v>
      </c>
      <c r="L257" s="117" t="str">
        <f>IF(OR(K257&gt;1,E257&gt;0,),Labour!$AM$3,"")</f>
        <v/>
      </c>
      <c r="M257" s="144" t="str">
        <f>IF(OR(K257&gt;1,E257&gt;0),Labour!$AO$5,"")</f>
        <v/>
      </c>
      <c r="N257" s="46"/>
      <c r="O257" s="46"/>
      <c r="P257" s="46">
        <f>IF($B257&lt;=$B$3,VLOOKUP($B257,Labour!$A$18:$BJ$604,N$2,FALSE),0)</f>
        <v>0</v>
      </c>
    </row>
    <row r="258" spans="1:16" x14ac:dyDescent="0.3">
      <c r="A258" s="96">
        <f>IF($B258&lt;=$B$3,VLOOKUP($B258,Labour!$A$18:$BJ$604,A$2,FALSE),0)</f>
        <v>0</v>
      </c>
      <c r="B258" s="25">
        <v>255</v>
      </c>
      <c r="C258">
        <f>IF($B258&lt;=$B$3,VLOOKUP($B258,Labour!$A$18:$BJ$604,C$2,FALSE),0)</f>
        <v>0</v>
      </c>
      <c r="D258" s="25">
        <f>IF($B258&lt;=$B$3,VLOOKUP($B258,Labour!$A$18:$BJ$604,D$2,FALSE),0)</f>
        <v>0</v>
      </c>
      <c r="E258" s="25">
        <f>IF($B258&lt;=$B$3,VLOOKUP($B258,Labour!$A$18:$BJ$604,E$2,FALSE),0)</f>
        <v>0</v>
      </c>
      <c r="F258" s="25">
        <f>IF($B258&lt;=$B$3,VLOOKUP($B258,Labour!$A$18:$BJ$604,F$2,FALSE),0)</f>
        <v>0</v>
      </c>
      <c r="G258" s="25">
        <f>IF($B258&lt;=$B$3,VLOOKUP($B258,Labour!$A$18:$BJ$604,G$2,FALSE),0)</f>
        <v>0</v>
      </c>
      <c r="H258" s="25">
        <f>IF($B258&lt;=$B$3,VLOOKUP($B258,Labour!$A$18:$BJ$604,H$2,FALSE),0)</f>
        <v>0</v>
      </c>
      <c r="I258" s="25">
        <f>IF($B258&lt;=$B$3,VLOOKUP($B258,Labour!$A$18:$BJ$604,I$2,FALSE),0)</f>
        <v>0</v>
      </c>
      <c r="J258" s="25">
        <f>IF($B258&lt;=$B$3,VLOOKUP($B258,Labour!$A$18:$BJ$604,J$2,FALSE),0)</f>
        <v>0</v>
      </c>
      <c r="K258" s="47">
        <f t="shared" si="4"/>
        <v>0</v>
      </c>
      <c r="L258" s="117" t="str">
        <f>IF(OR(K258&gt;1,E258&gt;0,),Labour!$AM$3,"")</f>
        <v/>
      </c>
      <c r="M258" s="144" t="str">
        <f>IF(OR(K258&gt;1,E258&gt;0),Labour!$AO$5,"")</f>
        <v/>
      </c>
      <c r="N258" s="46"/>
      <c r="O258" s="46"/>
      <c r="P258" s="46">
        <f>IF($B258&lt;=$B$3,VLOOKUP($B258,Labour!$A$18:$BJ$604,N$2,FALSE),0)</f>
        <v>0</v>
      </c>
    </row>
    <row r="259" spans="1:16" x14ac:dyDescent="0.3">
      <c r="A259" s="96">
        <f>IF($B259&lt;=$B$3,VLOOKUP($B259,Labour!$A$18:$BJ$604,A$2,FALSE),0)</f>
        <v>0</v>
      </c>
      <c r="B259" s="25">
        <v>256</v>
      </c>
      <c r="C259">
        <f>IF($B259&lt;=$B$3,VLOOKUP($B259,Labour!$A$18:$BJ$604,C$2,FALSE),0)</f>
        <v>0</v>
      </c>
      <c r="D259" s="25">
        <f>IF($B259&lt;=$B$3,VLOOKUP($B259,Labour!$A$18:$BJ$604,D$2,FALSE),0)</f>
        <v>0</v>
      </c>
      <c r="E259" s="25">
        <f>IF($B259&lt;=$B$3,VLOOKUP($B259,Labour!$A$18:$BJ$604,E$2,FALSE),0)</f>
        <v>0</v>
      </c>
      <c r="F259" s="25">
        <f>IF($B259&lt;=$B$3,VLOOKUP($B259,Labour!$A$18:$BJ$604,F$2,FALSE),0)</f>
        <v>0</v>
      </c>
      <c r="G259" s="25">
        <f>IF($B259&lt;=$B$3,VLOOKUP($B259,Labour!$A$18:$BJ$604,G$2,FALSE),0)</f>
        <v>0</v>
      </c>
      <c r="H259" s="25">
        <f>IF($B259&lt;=$B$3,VLOOKUP($B259,Labour!$A$18:$BJ$604,H$2,FALSE),0)</f>
        <v>0</v>
      </c>
      <c r="I259" s="25">
        <f>IF($B259&lt;=$B$3,VLOOKUP($B259,Labour!$A$18:$BJ$604,I$2,FALSE),0)</f>
        <v>0</v>
      </c>
      <c r="J259" s="25">
        <f>IF($B259&lt;=$B$3,VLOOKUP($B259,Labour!$A$18:$BJ$604,J$2,FALSE),0)</f>
        <v>0</v>
      </c>
      <c r="K259" s="47">
        <f t="shared" si="4"/>
        <v>0</v>
      </c>
      <c r="L259" s="117" t="str">
        <f>IF(OR(K259&gt;1,E259&gt;0,),Labour!$AM$3,"")</f>
        <v/>
      </c>
      <c r="M259" s="144" t="str">
        <f>IF(OR(K259&gt;1,E259&gt;0),Labour!$AO$5,"")</f>
        <v/>
      </c>
      <c r="N259" s="46"/>
      <c r="O259" s="46"/>
      <c r="P259" s="46">
        <f>IF($B259&lt;=$B$3,VLOOKUP($B259,Labour!$A$18:$BJ$604,N$2,FALSE),0)</f>
        <v>0</v>
      </c>
    </row>
    <row r="260" spans="1:16" x14ac:dyDescent="0.3">
      <c r="A260" s="96">
        <f>IF($B260&lt;=$B$3,VLOOKUP($B260,Labour!$A$18:$BJ$604,A$2,FALSE),0)</f>
        <v>0</v>
      </c>
      <c r="B260" s="25">
        <v>257</v>
      </c>
      <c r="C260">
        <f>IF($B260&lt;=$B$3,VLOOKUP($B260,Labour!$A$18:$BJ$604,C$2,FALSE),0)</f>
        <v>0</v>
      </c>
      <c r="D260" s="25">
        <f>IF($B260&lt;=$B$3,VLOOKUP($B260,Labour!$A$18:$BJ$604,D$2,FALSE),0)</f>
        <v>0</v>
      </c>
      <c r="E260" s="25">
        <f>IF($B260&lt;=$B$3,VLOOKUP($B260,Labour!$A$18:$BJ$604,E$2,FALSE),0)</f>
        <v>0</v>
      </c>
      <c r="F260" s="25">
        <f>IF($B260&lt;=$B$3,VLOOKUP($B260,Labour!$A$18:$BJ$604,F$2,FALSE),0)</f>
        <v>0</v>
      </c>
      <c r="G260" s="25">
        <f>IF($B260&lt;=$B$3,VLOOKUP($B260,Labour!$A$18:$BJ$604,G$2,FALSE),0)</f>
        <v>0</v>
      </c>
      <c r="H260" s="25">
        <f>IF($B260&lt;=$B$3,VLOOKUP($B260,Labour!$A$18:$BJ$604,H$2,FALSE),0)</f>
        <v>0</v>
      </c>
      <c r="I260" s="25">
        <f>IF($B260&lt;=$B$3,VLOOKUP($B260,Labour!$A$18:$BJ$604,I$2,FALSE),0)</f>
        <v>0</v>
      </c>
      <c r="J260" s="25">
        <f>IF($B260&lt;=$B$3,VLOOKUP($B260,Labour!$A$18:$BJ$604,J$2,FALSE),0)</f>
        <v>0</v>
      </c>
      <c r="K260" s="47">
        <f t="shared" si="4"/>
        <v>0</v>
      </c>
      <c r="L260" s="117" t="str">
        <f>IF(OR(K260&gt;1,E260&gt;0,),Labour!$AM$3,"")</f>
        <v/>
      </c>
      <c r="M260" s="144" t="str">
        <f>IF(OR(K260&gt;1,E260&gt;0),Labour!$AO$5,"")</f>
        <v/>
      </c>
      <c r="N260" s="46"/>
      <c r="O260" s="46"/>
      <c r="P260" s="46">
        <f>IF($B260&lt;=$B$3,VLOOKUP($B260,Labour!$A$18:$BJ$604,N$2,FALSE),0)</f>
        <v>0</v>
      </c>
    </row>
    <row r="261" spans="1:16" x14ac:dyDescent="0.3">
      <c r="A261" s="96">
        <f>IF($B261&lt;=$B$3,VLOOKUP($B261,Labour!$A$18:$BJ$604,A$2,FALSE),0)</f>
        <v>0</v>
      </c>
      <c r="B261" s="25">
        <v>258</v>
      </c>
      <c r="C261">
        <f>IF($B261&lt;=$B$3,VLOOKUP($B261,Labour!$A$18:$BJ$604,C$2,FALSE),0)</f>
        <v>0</v>
      </c>
      <c r="D261" s="25">
        <f>IF($B261&lt;=$B$3,VLOOKUP($B261,Labour!$A$18:$BJ$604,D$2,FALSE),0)</f>
        <v>0</v>
      </c>
      <c r="E261" s="25">
        <f>IF($B261&lt;=$B$3,VLOOKUP($B261,Labour!$A$18:$BJ$604,E$2,FALSE),0)</f>
        <v>0</v>
      </c>
      <c r="F261" s="25">
        <f>IF($B261&lt;=$B$3,VLOOKUP($B261,Labour!$A$18:$BJ$604,F$2,FALSE),0)</f>
        <v>0</v>
      </c>
      <c r="G261" s="25">
        <f>IF($B261&lt;=$B$3,VLOOKUP($B261,Labour!$A$18:$BJ$604,G$2,FALSE),0)</f>
        <v>0</v>
      </c>
      <c r="H261" s="25">
        <f>IF($B261&lt;=$B$3,VLOOKUP($B261,Labour!$A$18:$BJ$604,H$2,FALSE),0)</f>
        <v>0</v>
      </c>
      <c r="I261" s="25">
        <f>IF($B261&lt;=$B$3,VLOOKUP($B261,Labour!$A$18:$BJ$604,I$2,FALSE),0)</f>
        <v>0</v>
      </c>
      <c r="J261" s="25">
        <f>IF($B261&lt;=$B$3,VLOOKUP($B261,Labour!$A$18:$BJ$604,J$2,FALSE),0)</f>
        <v>0</v>
      </c>
      <c r="K261" s="47">
        <f t="shared" si="4"/>
        <v>0</v>
      </c>
      <c r="L261" s="117" t="str">
        <f>IF(OR(K261&gt;1,E261&gt;0,),Labour!$AM$3,"")</f>
        <v/>
      </c>
      <c r="M261" s="144" t="str">
        <f>IF(OR(K261&gt;1,E261&gt;0),Labour!$AO$5,"")</f>
        <v/>
      </c>
      <c r="N261" s="46"/>
      <c r="O261" s="46"/>
      <c r="P261" s="46">
        <f>IF($B261&lt;=$B$3,VLOOKUP($B261,Labour!$A$18:$BJ$604,N$2,FALSE),0)</f>
        <v>0</v>
      </c>
    </row>
    <row r="262" spans="1:16" x14ac:dyDescent="0.3">
      <c r="A262" s="96">
        <f>IF($B262&lt;=$B$3,VLOOKUP($B262,Labour!$A$18:$BJ$604,A$2,FALSE),0)</f>
        <v>0</v>
      </c>
      <c r="B262" s="25">
        <v>259</v>
      </c>
      <c r="C262">
        <f>IF($B262&lt;=$B$3,VLOOKUP($B262,Labour!$A$18:$BJ$604,C$2,FALSE),0)</f>
        <v>0</v>
      </c>
      <c r="D262" s="25">
        <f>IF($B262&lt;=$B$3,VLOOKUP($B262,Labour!$A$18:$BJ$604,D$2,FALSE),0)</f>
        <v>0</v>
      </c>
      <c r="E262" s="25">
        <f>IF($B262&lt;=$B$3,VLOOKUP($B262,Labour!$A$18:$BJ$604,E$2,FALSE),0)</f>
        <v>0</v>
      </c>
      <c r="F262" s="25">
        <f>IF($B262&lt;=$B$3,VLOOKUP($B262,Labour!$A$18:$BJ$604,F$2,FALSE),0)</f>
        <v>0</v>
      </c>
      <c r="G262" s="25">
        <f>IF($B262&lt;=$B$3,VLOOKUP($B262,Labour!$A$18:$BJ$604,G$2,FALSE),0)</f>
        <v>0</v>
      </c>
      <c r="H262" s="25">
        <f>IF($B262&lt;=$B$3,VLOOKUP($B262,Labour!$A$18:$BJ$604,H$2,FALSE),0)</f>
        <v>0</v>
      </c>
      <c r="I262" s="25">
        <f>IF($B262&lt;=$B$3,VLOOKUP($B262,Labour!$A$18:$BJ$604,I$2,FALSE),0)</f>
        <v>0</v>
      </c>
      <c r="J262" s="25">
        <f>IF($B262&lt;=$B$3,VLOOKUP($B262,Labour!$A$18:$BJ$604,J$2,FALSE),0)</f>
        <v>0</v>
      </c>
      <c r="K262" s="47">
        <f t="shared" si="4"/>
        <v>0</v>
      </c>
      <c r="L262" s="117" t="str">
        <f>IF(OR(K262&gt;1,E262&gt;0,),Labour!$AM$3,"")</f>
        <v/>
      </c>
      <c r="M262" s="144" t="str">
        <f>IF(OR(K262&gt;1,E262&gt;0),Labour!$AO$5,"")</f>
        <v/>
      </c>
      <c r="N262" s="46"/>
      <c r="O262" s="46"/>
      <c r="P262" s="46">
        <f>IF($B262&lt;=$B$3,VLOOKUP($B262,Labour!$A$18:$BJ$604,N$2,FALSE),0)</f>
        <v>0</v>
      </c>
    </row>
    <row r="263" spans="1:16" x14ac:dyDescent="0.3">
      <c r="A263" s="96">
        <f>IF($B263&lt;=$B$3,VLOOKUP($B263,Labour!$A$18:$BJ$604,A$2,FALSE),0)</f>
        <v>0</v>
      </c>
      <c r="B263" s="25">
        <v>260</v>
      </c>
      <c r="C263">
        <f>IF($B263&lt;=$B$3,VLOOKUP($B263,Labour!$A$18:$BJ$604,C$2,FALSE),0)</f>
        <v>0</v>
      </c>
      <c r="D263" s="25">
        <f>IF($B263&lt;=$B$3,VLOOKUP($B263,Labour!$A$18:$BJ$604,D$2,FALSE),0)</f>
        <v>0</v>
      </c>
      <c r="E263" s="25">
        <f>IF($B263&lt;=$B$3,VLOOKUP($B263,Labour!$A$18:$BJ$604,E$2,FALSE),0)</f>
        <v>0</v>
      </c>
      <c r="F263" s="25">
        <f>IF($B263&lt;=$B$3,VLOOKUP($B263,Labour!$A$18:$BJ$604,F$2,FALSE),0)</f>
        <v>0</v>
      </c>
      <c r="G263" s="25">
        <f>IF($B263&lt;=$B$3,VLOOKUP($B263,Labour!$A$18:$BJ$604,G$2,FALSE),0)</f>
        <v>0</v>
      </c>
      <c r="H263" s="25">
        <f>IF($B263&lt;=$B$3,VLOOKUP($B263,Labour!$A$18:$BJ$604,H$2,FALSE),0)</f>
        <v>0</v>
      </c>
      <c r="I263" s="25">
        <f>IF($B263&lt;=$B$3,VLOOKUP($B263,Labour!$A$18:$BJ$604,I$2,FALSE),0)</f>
        <v>0</v>
      </c>
      <c r="J263" s="25">
        <f>IF($B263&lt;=$B$3,VLOOKUP($B263,Labour!$A$18:$BJ$604,J$2,FALSE),0)</f>
        <v>0</v>
      </c>
      <c r="K263" s="47">
        <f t="shared" si="4"/>
        <v>0</v>
      </c>
      <c r="L263" s="117" t="str">
        <f>IF(OR(K263&gt;1,E263&gt;0,),Labour!$AM$3,"")</f>
        <v/>
      </c>
      <c r="M263" s="144" t="str">
        <f>IF(OR(K263&gt;1,E263&gt;0),Labour!$AO$5,"")</f>
        <v/>
      </c>
      <c r="N263" s="46"/>
      <c r="O263" s="46"/>
      <c r="P263" s="46">
        <f>IF($B263&lt;=$B$3,VLOOKUP($B263,Labour!$A$18:$BJ$604,N$2,FALSE),0)</f>
        <v>0</v>
      </c>
    </row>
    <row r="264" spans="1:16" x14ac:dyDescent="0.3">
      <c r="A264" s="96">
        <f>IF($B264&lt;=$B$3,VLOOKUP($B264,Labour!$A$18:$BJ$604,A$2,FALSE),0)</f>
        <v>0</v>
      </c>
      <c r="B264" s="25">
        <v>261</v>
      </c>
      <c r="C264">
        <f>IF($B264&lt;=$B$3,VLOOKUP($B264,Labour!$A$18:$BJ$604,C$2,FALSE),0)</f>
        <v>0</v>
      </c>
      <c r="D264" s="25">
        <f>IF($B264&lt;=$B$3,VLOOKUP($B264,Labour!$A$18:$BJ$604,D$2,FALSE),0)</f>
        <v>0</v>
      </c>
      <c r="E264" s="25">
        <f>IF($B264&lt;=$B$3,VLOOKUP($B264,Labour!$A$18:$BJ$604,E$2,FALSE),0)</f>
        <v>0</v>
      </c>
      <c r="F264" s="25">
        <f>IF($B264&lt;=$B$3,VLOOKUP($B264,Labour!$A$18:$BJ$604,F$2,FALSE),0)</f>
        <v>0</v>
      </c>
      <c r="G264" s="25">
        <f>IF($B264&lt;=$B$3,VLOOKUP($B264,Labour!$A$18:$BJ$604,G$2,FALSE),0)</f>
        <v>0</v>
      </c>
      <c r="H264" s="25">
        <f>IF($B264&lt;=$B$3,VLOOKUP($B264,Labour!$A$18:$BJ$604,H$2,FALSE),0)</f>
        <v>0</v>
      </c>
      <c r="I264" s="25">
        <f>IF($B264&lt;=$B$3,VLOOKUP($B264,Labour!$A$18:$BJ$604,I$2,FALSE),0)</f>
        <v>0</v>
      </c>
      <c r="J264" s="25">
        <f>IF($B264&lt;=$B$3,VLOOKUP($B264,Labour!$A$18:$BJ$604,J$2,FALSE),0)</f>
        <v>0</v>
      </c>
      <c r="K264" s="47">
        <f t="shared" si="4"/>
        <v>0</v>
      </c>
      <c r="L264" s="117" t="str">
        <f>IF(OR(K264&gt;1,E264&gt;0,),Labour!$AM$3,"")</f>
        <v/>
      </c>
      <c r="M264" s="144" t="str">
        <f>IF(OR(K264&gt;1,E264&gt;0),Labour!$AO$5,"")</f>
        <v/>
      </c>
      <c r="N264" s="46"/>
      <c r="O264" s="46"/>
      <c r="P264" s="46">
        <f>IF($B264&lt;=$B$3,VLOOKUP($B264,Labour!$A$18:$BJ$604,N$2,FALSE),0)</f>
        <v>0</v>
      </c>
    </row>
    <row r="265" spans="1:16" x14ac:dyDescent="0.3">
      <c r="A265" s="96">
        <f>IF($B265&lt;=$B$3,VLOOKUP($B265,Labour!$A$18:$BJ$604,A$2,FALSE),0)</f>
        <v>0</v>
      </c>
      <c r="B265" s="25">
        <v>262</v>
      </c>
      <c r="C265">
        <f>IF($B265&lt;=$B$3,VLOOKUP($B265,Labour!$A$18:$BJ$604,C$2,FALSE),0)</f>
        <v>0</v>
      </c>
      <c r="D265" s="25">
        <f>IF($B265&lt;=$B$3,VLOOKUP($B265,Labour!$A$18:$BJ$604,D$2,FALSE),0)</f>
        <v>0</v>
      </c>
      <c r="E265" s="25">
        <f>IF($B265&lt;=$B$3,VLOOKUP($B265,Labour!$A$18:$BJ$604,E$2,FALSE),0)</f>
        <v>0</v>
      </c>
      <c r="F265" s="25">
        <f>IF($B265&lt;=$B$3,VLOOKUP($B265,Labour!$A$18:$BJ$604,F$2,FALSE),0)</f>
        <v>0</v>
      </c>
      <c r="G265" s="25">
        <f>IF($B265&lt;=$B$3,VLOOKUP($B265,Labour!$A$18:$BJ$604,G$2,FALSE),0)</f>
        <v>0</v>
      </c>
      <c r="H265" s="25">
        <f>IF($B265&lt;=$B$3,VLOOKUP($B265,Labour!$A$18:$BJ$604,H$2,FALSE),0)</f>
        <v>0</v>
      </c>
      <c r="I265" s="25">
        <f>IF($B265&lt;=$B$3,VLOOKUP($B265,Labour!$A$18:$BJ$604,I$2,FALSE),0)</f>
        <v>0</v>
      </c>
      <c r="J265" s="25">
        <f>IF($B265&lt;=$B$3,VLOOKUP($B265,Labour!$A$18:$BJ$604,J$2,FALSE),0)</f>
        <v>0</v>
      </c>
      <c r="K265" s="47">
        <f t="shared" si="4"/>
        <v>0</v>
      </c>
      <c r="L265" s="117" t="str">
        <f>IF(OR(K265&gt;1,E265&gt;0,),Labour!$AM$3,"")</f>
        <v/>
      </c>
      <c r="M265" s="144" t="str">
        <f>IF(OR(K265&gt;1,E265&gt;0),Labour!$AO$5,"")</f>
        <v/>
      </c>
      <c r="N265" s="46"/>
      <c r="O265" s="46"/>
      <c r="P265" s="46">
        <f>IF($B265&lt;=$B$3,VLOOKUP($B265,Labour!$A$18:$BJ$604,N$2,FALSE),0)</f>
        <v>0</v>
      </c>
    </row>
    <row r="266" spans="1:16" x14ac:dyDescent="0.3">
      <c r="A266" s="96">
        <f>IF($B266&lt;=$B$3,VLOOKUP($B266,Labour!$A$18:$BJ$604,A$2,FALSE),0)</f>
        <v>0</v>
      </c>
      <c r="B266" s="25">
        <v>263</v>
      </c>
      <c r="C266">
        <f>IF($B266&lt;=$B$3,VLOOKUP($B266,Labour!$A$18:$BJ$604,C$2,FALSE),0)</f>
        <v>0</v>
      </c>
      <c r="D266" s="25">
        <f>IF($B266&lt;=$B$3,VLOOKUP($B266,Labour!$A$18:$BJ$604,D$2,FALSE),0)</f>
        <v>0</v>
      </c>
      <c r="E266" s="25">
        <f>IF($B266&lt;=$B$3,VLOOKUP($B266,Labour!$A$18:$BJ$604,E$2,FALSE),0)</f>
        <v>0</v>
      </c>
      <c r="F266" s="25">
        <f>IF($B266&lt;=$B$3,VLOOKUP($B266,Labour!$A$18:$BJ$604,F$2,FALSE),0)</f>
        <v>0</v>
      </c>
      <c r="G266" s="25">
        <f>IF($B266&lt;=$B$3,VLOOKUP($B266,Labour!$A$18:$BJ$604,G$2,FALSE),0)</f>
        <v>0</v>
      </c>
      <c r="H266" s="25">
        <f>IF($B266&lt;=$B$3,VLOOKUP($B266,Labour!$A$18:$BJ$604,H$2,FALSE),0)</f>
        <v>0</v>
      </c>
      <c r="I266" s="25">
        <f>IF($B266&lt;=$B$3,VLOOKUP($B266,Labour!$A$18:$BJ$604,I$2,FALSE),0)</f>
        <v>0</v>
      </c>
      <c r="J266" s="25">
        <f>IF($B266&lt;=$B$3,VLOOKUP($B266,Labour!$A$18:$BJ$604,J$2,FALSE),0)</f>
        <v>0</v>
      </c>
      <c r="K266" s="47">
        <f t="shared" si="4"/>
        <v>0</v>
      </c>
      <c r="L266" s="117" t="str">
        <f>IF(OR(K266&gt;1,E266&gt;0,),Labour!$AM$3,"")</f>
        <v/>
      </c>
      <c r="M266" s="144" t="str">
        <f>IF(OR(K266&gt;1,E266&gt;0),Labour!$AO$5,"")</f>
        <v/>
      </c>
      <c r="N266" s="46"/>
      <c r="O266" s="46"/>
      <c r="P266" s="46">
        <f>IF($B266&lt;=$B$3,VLOOKUP($B266,Labour!$A$18:$BJ$604,N$2,FALSE),0)</f>
        <v>0</v>
      </c>
    </row>
    <row r="267" spans="1:16" x14ac:dyDescent="0.3">
      <c r="A267" s="96">
        <f>IF($B267&lt;=$B$3,VLOOKUP($B267,Labour!$A$18:$BJ$604,A$2,FALSE),0)</f>
        <v>0</v>
      </c>
      <c r="B267" s="25">
        <v>264</v>
      </c>
      <c r="C267">
        <f>IF($B267&lt;=$B$3,VLOOKUP($B267,Labour!$A$18:$BJ$604,C$2,FALSE),0)</f>
        <v>0</v>
      </c>
      <c r="D267" s="25">
        <f>IF($B267&lt;=$B$3,VLOOKUP($B267,Labour!$A$18:$BJ$604,D$2,FALSE),0)</f>
        <v>0</v>
      </c>
      <c r="E267" s="25">
        <f>IF($B267&lt;=$B$3,VLOOKUP($B267,Labour!$A$18:$BJ$604,E$2,FALSE),0)</f>
        <v>0</v>
      </c>
      <c r="F267" s="25">
        <f>IF($B267&lt;=$B$3,VLOOKUP($B267,Labour!$A$18:$BJ$604,F$2,FALSE),0)</f>
        <v>0</v>
      </c>
      <c r="G267" s="25">
        <f>IF($B267&lt;=$B$3,VLOOKUP($B267,Labour!$A$18:$BJ$604,G$2,FALSE),0)</f>
        <v>0</v>
      </c>
      <c r="H267" s="25">
        <f>IF($B267&lt;=$B$3,VLOOKUP($B267,Labour!$A$18:$BJ$604,H$2,FALSE),0)</f>
        <v>0</v>
      </c>
      <c r="I267" s="25">
        <f>IF($B267&lt;=$B$3,VLOOKUP($B267,Labour!$A$18:$BJ$604,I$2,FALSE),0)</f>
        <v>0</v>
      </c>
      <c r="J267" s="25">
        <f>IF($B267&lt;=$B$3,VLOOKUP($B267,Labour!$A$18:$BJ$604,J$2,FALSE),0)</f>
        <v>0</v>
      </c>
      <c r="K267" s="47">
        <f t="shared" si="4"/>
        <v>0</v>
      </c>
      <c r="L267" s="117" t="str">
        <f>IF(OR(K267&gt;1,E267&gt;0,),Labour!$AM$3,"")</f>
        <v/>
      </c>
      <c r="M267" s="144" t="str">
        <f>IF(OR(K267&gt;1,E267&gt;0),Labour!$AO$5,"")</f>
        <v/>
      </c>
      <c r="N267" s="46"/>
      <c r="O267" s="46"/>
      <c r="P267" s="46">
        <f>IF($B267&lt;=$B$3,VLOOKUP($B267,Labour!$A$18:$BJ$604,N$2,FALSE),0)</f>
        <v>0</v>
      </c>
    </row>
    <row r="268" spans="1:16" x14ac:dyDescent="0.3">
      <c r="A268" s="96">
        <f>IF($B268&lt;=$B$3,VLOOKUP($B268,Labour!$A$18:$BJ$604,A$2,FALSE),0)</f>
        <v>0</v>
      </c>
      <c r="B268" s="25">
        <v>265</v>
      </c>
      <c r="C268">
        <f>IF($B268&lt;=$B$3,VLOOKUP($B268,Labour!$A$18:$BJ$604,C$2,FALSE),0)</f>
        <v>0</v>
      </c>
      <c r="D268" s="25">
        <f>IF($B268&lt;=$B$3,VLOOKUP($B268,Labour!$A$18:$BJ$604,D$2,FALSE),0)</f>
        <v>0</v>
      </c>
      <c r="E268" s="25">
        <f>IF($B268&lt;=$B$3,VLOOKUP($B268,Labour!$A$18:$BJ$604,E$2,FALSE),0)</f>
        <v>0</v>
      </c>
      <c r="F268" s="25">
        <f>IF($B268&lt;=$B$3,VLOOKUP($B268,Labour!$A$18:$BJ$604,F$2,FALSE),0)</f>
        <v>0</v>
      </c>
      <c r="G268" s="25">
        <f>IF($B268&lt;=$B$3,VLOOKUP($B268,Labour!$A$18:$BJ$604,G$2,FALSE),0)</f>
        <v>0</v>
      </c>
      <c r="H268" s="25">
        <f>IF($B268&lt;=$B$3,VLOOKUP($B268,Labour!$A$18:$BJ$604,H$2,FALSE),0)</f>
        <v>0</v>
      </c>
      <c r="I268" s="25">
        <f>IF($B268&lt;=$B$3,VLOOKUP($B268,Labour!$A$18:$BJ$604,I$2,FALSE),0)</f>
        <v>0</v>
      </c>
      <c r="J268" s="25">
        <f>IF($B268&lt;=$B$3,VLOOKUP($B268,Labour!$A$18:$BJ$604,J$2,FALSE),0)</f>
        <v>0</v>
      </c>
      <c r="K268" s="47">
        <f t="shared" ref="K268:K303" si="5">J268+I268</f>
        <v>0</v>
      </c>
      <c r="L268" s="117" t="str">
        <f>IF(OR(K268&gt;1,E268&gt;0,),Labour!$AM$3,"")</f>
        <v/>
      </c>
      <c r="M268" s="144" t="str">
        <f>IF(OR(K268&gt;1,E268&gt;0),Labour!$AO$5,"")</f>
        <v/>
      </c>
      <c r="N268" s="46"/>
      <c r="O268" s="46"/>
      <c r="P268" s="46">
        <f>IF($B268&lt;=$B$3,VLOOKUP($B268,Labour!$A$18:$BJ$604,N$2,FALSE),0)</f>
        <v>0</v>
      </c>
    </row>
    <row r="269" spans="1:16" x14ac:dyDescent="0.3">
      <c r="A269" s="96">
        <f>IF($B269&lt;=$B$3,VLOOKUP($B269,Labour!$A$18:$BJ$604,A$2,FALSE),0)</f>
        <v>0</v>
      </c>
      <c r="B269" s="25">
        <v>266</v>
      </c>
      <c r="C269">
        <f>IF($B269&lt;=$B$3,VLOOKUP($B269,Labour!$A$18:$BJ$604,C$2,FALSE),0)</f>
        <v>0</v>
      </c>
      <c r="D269" s="25">
        <f>IF($B269&lt;=$B$3,VLOOKUP($B269,Labour!$A$18:$BJ$604,D$2,FALSE),0)</f>
        <v>0</v>
      </c>
      <c r="E269" s="25">
        <f>IF($B269&lt;=$B$3,VLOOKUP($B269,Labour!$A$18:$BJ$604,E$2,FALSE),0)</f>
        <v>0</v>
      </c>
      <c r="F269" s="25">
        <f>IF($B269&lt;=$B$3,VLOOKUP($B269,Labour!$A$18:$BJ$604,F$2,FALSE),0)</f>
        <v>0</v>
      </c>
      <c r="G269" s="25">
        <f>IF($B269&lt;=$B$3,VLOOKUP($B269,Labour!$A$18:$BJ$604,G$2,FALSE),0)</f>
        <v>0</v>
      </c>
      <c r="H269" s="25">
        <f>IF($B269&lt;=$B$3,VLOOKUP($B269,Labour!$A$18:$BJ$604,H$2,FALSE),0)</f>
        <v>0</v>
      </c>
      <c r="I269" s="25">
        <f>IF($B269&lt;=$B$3,VLOOKUP($B269,Labour!$A$18:$BJ$604,I$2,FALSE),0)</f>
        <v>0</v>
      </c>
      <c r="J269" s="25">
        <f>IF($B269&lt;=$B$3,VLOOKUP($B269,Labour!$A$18:$BJ$604,J$2,FALSE),0)</f>
        <v>0</v>
      </c>
      <c r="K269" s="47">
        <f t="shared" si="5"/>
        <v>0</v>
      </c>
      <c r="L269" s="117" t="str">
        <f>IF(OR(K269&gt;1,E269&gt;0,),Labour!$AM$3,"")</f>
        <v/>
      </c>
      <c r="M269" s="144" t="str">
        <f>IF(OR(K269&gt;1,E269&gt;0),Labour!$AO$5,"")</f>
        <v/>
      </c>
      <c r="N269" s="46"/>
      <c r="O269" s="46"/>
      <c r="P269" s="46">
        <f>IF($B269&lt;=$B$3,VLOOKUP($B269,Labour!$A$18:$BJ$604,N$2,FALSE),0)</f>
        <v>0</v>
      </c>
    </row>
    <row r="270" spans="1:16" x14ac:dyDescent="0.3">
      <c r="A270" s="96">
        <f>IF($B270&lt;=$B$3,VLOOKUP($B270,Labour!$A$18:$BJ$604,A$2,FALSE),0)</f>
        <v>0</v>
      </c>
      <c r="B270" s="25">
        <v>267</v>
      </c>
      <c r="C270">
        <f>IF($B270&lt;=$B$3,VLOOKUP($B270,Labour!$A$18:$BJ$604,C$2,FALSE),0)</f>
        <v>0</v>
      </c>
      <c r="D270" s="25">
        <f>IF($B270&lt;=$B$3,VLOOKUP($B270,Labour!$A$18:$BJ$604,D$2,FALSE),0)</f>
        <v>0</v>
      </c>
      <c r="E270" s="25">
        <f>IF($B270&lt;=$B$3,VLOOKUP($B270,Labour!$A$18:$BJ$604,E$2,FALSE),0)</f>
        <v>0</v>
      </c>
      <c r="F270" s="25">
        <f>IF($B270&lt;=$B$3,VLOOKUP($B270,Labour!$A$18:$BJ$604,F$2,FALSE),0)</f>
        <v>0</v>
      </c>
      <c r="G270" s="25">
        <f>IF($B270&lt;=$B$3,VLOOKUP($B270,Labour!$A$18:$BJ$604,G$2,FALSE),0)</f>
        <v>0</v>
      </c>
      <c r="H270" s="25">
        <f>IF($B270&lt;=$B$3,VLOOKUP($B270,Labour!$A$18:$BJ$604,H$2,FALSE),0)</f>
        <v>0</v>
      </c>
      <c r="I270" s="25">
        <f>IF($B270&lt;=$B$3,VLOOKUP($B270,Labour!$A$18:$BJ$604,I$2,FALSE),0)</f>
        <v>0</v>
      </c>
      <c r="J270" s="25">
        <f>IF($B270&lt;=$B$3,VLOOKUP($B270,Labour!$A$18:$BJ$604,J$2,FALSE),0)</f>
        <v>0</v>
      </c>
      <c r="K270" s="47">
        <f t="shared" si="5"/>
        <v>0</v>
      </c>
      <c r="L270" s="117" t="str">
        <f>IF(OR(K270&gt;1,E270&gt;0,),Labour!$AM$3,"")</f>
        <v/>
      </c>
      <c r="M270" s="144" t="str">
        <f>IF(OR(K270&gt;1,E270&gt;0),Labour!$AO$5,"")</f>
        <v/>
      </c>
      <c r="N270" s="46"/>
      <c r="O270" s="46"/>
      <c r="P270" s="46">
        <f>IF($B270&lt;=$B$3,VLOOKUP($B270,Labour!$A$18:$BJ$604,N$2,FALSE),0)</f>
        <v>0</v>
      </c>
    </row>
    <row r="271" spans="1:16" x14ac:dyDescent="0.3">
      <c r="A271" s="96">
        <f>IF($B271&lt;=$B$3,VLOOKUP($B271,Labour!$A$18:$BJ$604,A$2,FALSE),0)</f>
        <v>0</v>
      </c>
      <c r="B271" s="25">
        <v>268</v>
      </c>
      <c r="C271">
        <f>IF($B271&lt;=$B$3,VLOOKUP($B271,Labour!$A$18:$BJ$604,C$2,FALSE),0)</f>
        <v>0</v>
      </c>
      <c r="D271" s="25">
        <f>IF($B271&lt;=$B$3,VLOOKUP($B271,Labour!$A$18:$BJ$604,D$2,FALSE),0)</f>
        <v>0</v>
      </c>
      <c r="E271" s="25">
        <f>IF($B271&lt;=$B$3,VLOOKUP($B271,Labour!$A$18:$BJ$604,E$2,FALSE),0)</f>
        <v>0</v>
      </c>
      <c r="F271" s="25">
        <f>IF($B271&lt;=$B$3,VLOOKUP($B271,Labour!$A$18:$BJ$604,F$2,FALSE),0)</f>
        <v>0</v>
      </c>
      <c r="G271" s="25">
        <f>IF($B271&lt;=$B$3,VLOOKUP($B271,Labour!$A$18:$BJ$604,G$2,FALSE),0)</f>
        <v>0</v>
      </c>
      <c r="H271" s="25">
        <f>IF($B271&lt;=$B$3,VLOOKUP($B271,Labour!$A$18:$BJ$604,H$2,FALSE),0)</f>
        <v>0</v>
      </c>
      <c r="I271" s="25">
        <f>IF($B271&lt;=$B$3,VLOOKUP($B271,Labour!$A$18:$BJ$604,I$2,FALSE),0)</f>
        <v>0</v>
      </c>
      <c r="J271" s="25">
        <f>IF($B271&lt;=$B$3,VLOOKUP($B271,Labour!$A$18:$BJ$604,J$2,FALSE),0)</f>
        <v>0</v>
      </c>
      <c r="K271" s="47">
        <f t="shared" si="5"/>
        <v>0</v>
      </c>
      <c r="L271" s="117" t="str">
        <f>IF(OR(K271&gt;1,E271&gt;0,),Labour!$AM$3,"")</f>
        <v/>
      </c>
      <c r="M271" s="144" t="str">
        <f>IF(OR(K271&gt;1,E271&gt;0),Labour!$AO$5,"")</f>
        <v/>
      </c>
      <c r="N271" s="46"/>
      <c r="O271" s="46"/>
      <c r="P271" s="46">
        <f>IF($B271&lt;=$B$3,VLOOKUP($B271,Labour!$A$18:$BJ$604,N$2,FALSE),0)</f>
        <v>0</v>
      </c>
    </row>
    <row r="272" spans="1:16" x14ac:dyDescent="0.3">
      <c r="A272" s="96">
        <f>IF($B272&lt;=$B$3,VLOOKUP($B272,Labour!$A$18:$BJ$604,A$2,FALSE),0)</f>
        <v>0</v>
      </c>
      <c r="B272" s="25">
        <v>269</v>
      </c>
      <c r="C272">
        <f>IF($B272&lt;=$B$3,VLOOKUP($B272,Labour!$A$18:$BJ$604,C$2,FALSE),0)</f>
        <v>0</v>
      </c>
      <c r="D272" s="25">
        <f>IF($B272&lt;=$B$3,VLOOKUP($B272,Labour!$A$18:$BJ$604,D$2,FALSE),0)</f>
        <v>0</v>
      </c>
      <c r="E272" s="25">
        <f>IF($B272&lt;=$B$3,VLOOKUP($B272,Labour!$A$18:$BJ$604,E$2,FALSE),0)</f>
        <v>0</v>
      </c>
      <c r="F272" s="25">
        <f>IF($B272&lt;=$B$3,VLOOKUP($B272,Labour!$A$18:$BJ$604,F$2,FALSE),0)</f>
        <v>0</v>
      </c>
      <c r="G272" s="25">
        <f>IF($B272&lt;=$B$3,VLOOKUP($B272,Labour!$A$18:$BJ$604,G$2,FALSE),0)</f>
        <v>0</v>
      </c>
      <c r="H272" s="25">
        <f>IF($B272&lt;=$B$3,VLOOKUP($B272,Labour!$A$18:$BJ$604,H$2,FALSE),0)</f>
        <v>0</v>
      </c>
      <c r="I272" s="25">
        <f>IF($B272&lt;=$B$3,VLOOKUP($B272,Labour!$A$18:$BJ$604,I$2,FALSE),0)</f>
        <v>0</v>
      </c>
      <c r="J272" s="25">
        <f>IF($B272&lt;=$B$3,VLOOKUP($B272,Labour!$A$18:$BJ$604,J$2,FALSE),0)</f>
        <v>0</v>
      </c>
      <c r="K272" s="47">
        <f t="shared" si="5"/>
        <v>0</v>
      </c>
      <c r="L272" s="117" t="str">
        <f>IF(OR(K272&gt;1,E272&gt;0,),Labour!$AM$3,"")</f>
        <v/>
      </c>
      <c r="M272" s="144" t="str">
        <f>IF(OR(K272&gt;1,E272&gt;0),Labour!$AO$5,"")</f>
        <v/>
      </c>
      <c r="N272" s="46"/>
      <c r="O272" s="46"/>
      <c r="P272" s="46">
        <f>IF($B272&lt;=$B$3,VLOOKUP($B272,Labour!$A$18:$BJ$604,N$2,FALSE),0)</f>
        <v>0</v>
      </c>
    </row>
    <row r="273" spans="1:16" x14ac:dyDescent="0.3">
      <c r="A273" s="96">
        <f>IF($B273&lt;=$B$3,VLOOKUP($B273,Labour!$A$18:$BJ$604,A$2,FALSE),0)</f>
        <v>0</v>
      </c>
      <c r="B273" s="25">
        <v>270</v>
      </c>
      <c r="C273">
        <f>IF($B273&lt;=$B$3,VLOOKUP($B273,Labour!$A$18:$BJ$604,C$2,FALSE),0)</f>
        <v>0</v>
      </c>
      <c r="D273" s="25">
        <f>IF($B273&lt;=$B$3,VLOOKUP($B273,Labour!$A$18:$BJ$604,D$2,FALSE),0)</f>
        <v>0</v>
      </c>
      <c r="E273" s="25">
        <f>IF($B273&lt;=$B$3,VLOOKUP($B273,Labour!$A$18:$BJ$604,E$2,FALSE),0)</f>
        <v>0</v>
      </c>
      <c r="F273" s="25">
        <f>IF($B273&lt;=$B$3,VLOOKUP($B273,Labour!$A$18:$BJ$604,F$2,FALSE),0)</f>
        <v>0</v>
      </c>
      <c r="G273" s="25">
        <f>IF($B273&lt;=$B$3,VLOOKUP($B273,Labour!$A$18:$BJ$604,G$2,FALSE),0)</f>
        <v>0</v>
      </c>
      <c r="H273" s="25">
        <f>IF($B273&lt;=$B$3,VLOOKUP($B273,Labour!$A$18:$BJ$604,H$2,FALSE),0)</f>
        <v>0</v>
      </c>
      <c r="I273" s="25">
        <f>IF($B273&lt;=$B$3,VLOOKUP($B273,Labour!$A$18:$BJ$604,I$2,FALSE),0)</f>
        <v>0</v>
      </c>
      <c r="J273" s="25">
        <f>IF($B273&lt;=$B$3,VLOOKUP($B273,Labour!$A$18:$BJ$604,J$2,FALSE),0)</f>
        <v>0</v>
      </c>
      <c r="K273" s="47">
        <f t="shared" si="5"/>
        <v>0</v>
      </c>
      <c r="L273" s="117" t="str">
        <f>IF(OR(K273&gt;1,E273&gt;0,),Labour!$AM$3,"")</f>
        <v/>
      </c>
      <c r="M273" s="144" t="str">
        <f>IF(OR(K273&gt;1,E273&gt;0),Labour!$AO$5,"")</f>
        <v/>
      </c>
      <c r="N273" s="46"/>
      <c r="O273" s="46"/>
      <c r="P273" s="46">
        <f>IF($B273&lt;=$B$3,VLOOKUP($B273,Labour!$A$18:$BJ$604,N$2,FALSE),0)</f>
        <v>0</v>
      </c>
    </row>
    <row r="274" spans="1:16" x14ac:dyDescent="0.3">
      <c r="A274" s="96">
        <f>IF($B274&lt;=$B$3,VLOOKUP($B274,Labour!$A$18:$BJ$604,A$2,FALSE),0)</f>
        <v>0</v>
      </c>
      <c r="B274" s="25">
        <v>271</v>
      </c>
      <c r="C274">
        <f>IF($B274&lt;=$B$3,VLOOKUP($B274,Labour!$A$18:$BJ$604,C$2,FALSE),0)</f>
        <v>0</v>
      </c>
      <c r="D274" s="25">
        <f>IF($B274&lt;=$B$3,VLOOKUP($B274,Labour!$A$18:$BJ$604,D$2,FALSE),0)</f>
        <v>0</v>
      </c>
      <c r="E274" s="25">
        <f>IF($B274&lt;=$B$3,VLOOKUP($B274,Labour!$A$18:$BJ$604,E$2,FALSE),0)</f>
        <v>0</v>
      </c>
      <c r="F274" s="25">
        <f>IF($B274&lt;=$B$3,VLOOKUP($B274,Labour!$A$18:$BJ$604,F$2,FALSE),0)</f>
        <v>0</v>
      </c>
      <c r="G274" s="25">
        <f>IF($B274&lt;=$B$3,VLOOKUP($B274,Labour!$A$18:$BJ$604,G$2,FALSE),0)</f>
        <v>0</v>
      </c>
      <c r="H274" s="25">
        <f>IF($B274&lt;=$B$3,VLOOKUP($B274,Labour!$A$18:$BJ$604,H$2,FALSE),0)</f>
        <v>0</v>
      </c>
      <c r="I274" s="25">
        <f>IF($B274&lt;=$B$3,VLOOKUP($B274,Labour!$A$18:$BJ$604,I$2,FALSE),0)</f>
        <v>0</v>
      </c>
      <c r="J274" s="25">
        <f>IF($B274&lt;=$B$3,VLOOKUP($B274,Labour!$A$18:$BJ$604,J$2,FALSE),0)</f>
        <v>0</v>
      </c>
      <c r="K274" s="47">
        <f t="shared" si="5"/>
        <v>0</v>
      </c>
      <c r="L274" s="117" t="str">
        <f>IF(OR(K274&gt;1,E274&gt;0,),Labour!$AM$3,"")</f>
        <v/>
      </c>
      <c r="M274" s="144" t="str">
        <f>IF(OR(K274&gt;1,E274&gt;0),Labour!$AO$5,"")</f>
        <v/>
      </c>
      <c r="N274" s="46"/>
      <c r="O274" s="46"/>
      <c r="P274" s="46">
        <f>IF($B274&lt;=$B$3,VLOOKUP($B274,Labour!$A$18:$BJ$604,N$2,FALSE),0)</f>
        <v>0</v>
      </c>
    </row>
    <row r="275" spans="1:16" x14ac:dyDescent="0.3">
      <c r="A275" s="96">
        <f>IF($B275&lt;=$B$3,VLOOKUP($B275,Labour!$A$18:$BJ$604,A$2,FALSE),0)</f>
        <v>0</v>
      </c>
      <c r="B275" s="25">
        <v>272</v>
      </c>
      <c r="C275">
        <f>IF($B275&lt;=$B$3,VLOOKUP($B275,Labour!$A$18:$BJ$604,C$2,FALSE),0)</f>
        <v>0</v>
      </c>
      <c r="D275" s="25">
        <f>IF($B275&lt;=$B$3,VLOOKUP($B275,Labour!$A$18:$BJ$604,D$2,FALSE),0)</f>
        <v>0</v>
      </c>
      <c r="E275" s="25">
        <f>IF($B275&lt;=$B$3,VLOOKUP($B275,Labour!$A$18:$BJ$604,E$2,FALSE),0)</f>
        <v>0</v>
      </c>
      <c r="F275" s="25">
        <f>IF($B275&lt;=$B$3,VLOOKUP($B275,Labour!$A$18:$BJ$604,F$2,FALSE),0)</f>
        <v>0</v>
      </c>
      <c r="G275" s="25">
        <f>IF($B275&lt;=$B$3,VLOOKUP($B275,Labour!$A$18:$BJ$604,G$2,FALSE),0)</f>
        <v>0</v>
      </c>
      <c r="H275" s="25">
        <f>IF($B275&lt;=$B$3,VLOOKUP($B275,Labour!$A$18:$BJ$604,H$2,FALSE),0)</f>
        <v>0</v>
      </c>
      <c r="I275" s="25">
        <f>IF($B275&lt;=$B$3,VLOOKUP($B275,Labour!$A$18:$BJ$604,I$2,FALSE),0)</f>
        <v>0</v>
      </c>
      <c r="J275" s="25">
        <f>IF($B275&lt;=$B$3,VLOOKUP($B275,Labour!$A$18:$BJ$604,J$2,FALSE),0)</f>
        <v>0</v>
      </c>
      <c r="K275" s="47">
        <f t="shared" si="5"/>
        <v>0</v>
      </c>
      <c r="L275" s="117" t="str">
        <f>IF(OR(K275&gt;1,E275&gt;0,),Labour!$AM$3,"")</f>
        <v/>
      </c>
      <c r="M275" s="144" t="str">
        <f>IF(OR(K275&gt;1,E275&gt;0),Labour!$AO$5,"")</f>
        <v/>
      </c>
      <c r="N275" s="46"/>
      <c r="O275" s="46"/>
      <c r="P275" s="46">
        <f>IF($B275&lt;=$B$3,VLOOKUP($B275,Labour!$A$18:$BJ$604,N$2,FALSE),0)</f>
        <v>0</v>
      </c>
    </row>
    <row r="276" spans="1:16" x14ac:dyDescent="0.3">
      <c r="A276" s="96">
        <f>IF($B276&lt;=$B$3,VLOOKUP($B276,Labour!$A$18:$BJ$604,A$2,FALSE),0)</f>
        <v>0</v>
      </c>
      <c r="B276" s="25">
        <v>273</v>
      </c>
      <c r="C276">
        <f>IF($B276&lt;=$B$3,VLOOKUP($B276,Labour!$A$18:$BJ$604,C$2,FALSE),0)</f>
        <v>0</v>
      </c>
      <c r="D276" s="25">
        <f>IF($B276&lt;=$B$3,VLOOKUP($B276,Labour!$A$18:$BJ$604,D$2,FALSE),0)</f>
        <v>0</v>
      </c>
      <c r="E276" s="25">
        <f>IF($B276&lt;=$B$3,VLOOKUP($B276,Labour!$A$18:$BJ$604,E$2,FALSE),0)</f>
        <v>0</v>
      </c>
      <c r="F276" s="25">
        <f>IF($B276&lt;=$B$3,VLOOKUP($B276,Labour!$A$18:$BJ$604,F$2,FALSE),0)</f>
        <v>0</v>
      </c>
      <c r="G276" s="25">
        <f>IF($B276&lt;=$B$3,VLOOKUP($B276,Labour!$A$18:$BJ$604,G$2,FALSE),0)</f>
        <v>0</v>
      </c>
      <c r="H276" s="25">
        <f>IF($B276&lt;=$B$3,VLOOKUP($B276,Labour!$A$18:$BJ$604,H$2,FALSE),0)</f>
        <v>0</v>
      </c>
      <c r="I276" s="25">
        <f>IF($B276&lt;=$B$3,VLOOKUP($B276,Labour!$A$18:$BJ$604,I$2,FALSE),0)</f>
        <v>0</v>
      </c>
      <c r="J276" s="25">
        <f>IF($B276&lt;=$B$3,VLOOKUP($B276,Labour!$A$18:$BJ$604,J$2,FALSE),0)</f>
        <v>0</v>
      </c>
      <c r="K276" s="47">
        <f t="shared" si="5"/>
        <v>0</v>
      </c>
      <c r="L276" s="117" t="str">
        <f>IF(OR(K276&gt;1,E276&gt;0,),Labour!$AM$3,"")</f>
        <v/>
      </c>
      <c r="M276" s="144" t="str">
        <f>IF(OR(K276&gt;1,E276&gt;0),Labour!$AO$5,"")</f>
        <v/>
      </c>
      <c r="N276" s="46"/>
      <c r="O276" s="46"/>
      <c r="P276" s="46">
        <f>IF($B276&lt;=$B$3,VLOOKUP($B276,Labour!$A$18:$BJ$604,N$2,FALSE),0)</f>
        <v>0</v>
      </c>
    </row>
    <row r="277" spans="1:16" x14ac:dyDescent="0.3">
      <c r="A277" s="96">
        <f>IF($B277&lt;=$B$3,VLOOKUP($B277,Labour!$A$18:$BJ$604,A$2,FALSE),0)</f>
        <v>0</v>
      </c>
      <c r="B277" s="25">
        <v>274</v>
      </c>
      <c r="C277">
        <f>IF($B277&lt;=$B$3,VLOOKUP($B277,Labour!$A$18:$BJ$604,C$2,FALSE),0)</f>
        <v>0</v>
      </c>
      <c r="D277" s="25">
        <f>IF($B277&lt;=$B$3,VLOOKUP($B277,Labour!$A$18:$BJ$604,D$2,FALSE),0)</f>
        <v>0</v>
      </c>
      <c r="E277" s="25">
        <f>IF($B277&lt;=$B$3,VLOOKUP($B277,Labour!$A$18:$BJ$604,E$2,FALSE),0)</f>
        <v>0</v>
      </c>
      <c r="F277" s="25">
        <f>IF($B277&lt;=$B$3,VLOOKUP($B277,Labour!$A$18:$BJ$604,F$2,FALSE),0)</f>
        <v>0</v>
      </c>
      <c r="G277" s="25">
        <f>IF($B277&lt;=$B$3,VLOOKUP($B277,Labour!$A$18:$BJ$604,G$2,FALSE),0)</f>
        <v>0</v>
      </c>
      <c r="H277" s="25">
        <f>IF($B277&lt;=$B$3,VLOOKUP($B277,Labour!$A$18:$BJ$604,H$2,FALSE),0)</f>
        <v>0</v>
      </c>
      <c r="I277" s="25">
        <f>IF($B277&lt;=$B$3,VLOOKUP($B277,Labour!$A$18:$BJ$604,I$2,FALSE),0)</f>
        <v>0</v>
      </c>
      <c r="J277" s="25">
        <f>IF($B277&lt;=$B$3,VLOOKUP($B277,Labour!$A$18:$BJ$604,J$2,FALSE),0)</f>
        <v>0</v>
      </c>
      <c r="K277" s="47">
        <f t="shared" si="5"/>
        <v>0</v>
      </c>
      <c r="L277" s="117" t="str">
        <f>IF(OR(K277&gt;1,E277&gt;0,),Labour!$AM$3,"")</f>
        <v/>
      </c>
      <c r="M277" s="144" t="str">
        <f>IF(OR(K277&gt;1,E277&gt;0),Labour!$AO$5,"")</f>
        <v/>
      </c>
      <c r="N277" s="46"/>
      <c r="O277" s="46"/>
      <c r="P277" s="46">
        <f>IF($B277&lt;=$B$3,VLOOKUP($B277,Labour!$A$18:$BJ$604,N$2,FALSE),0)</f>
        <v>0</v>
      </c>
    </row>
    <row r="278" spans="1:16" x14ac:dyDescent="0.3">
      <c r="A278" s="96">
        <f>IF($B278&lt;=$B$3,VLOOKUP($B278,Labour!$A$18:$BJ$604,A$2,FALSE),0)</f>
        <v>0</v>
      </c>
      <c r="B278" s="25">
        <v>275</v>
      </c>
      <c r="C278">
        <f>IF($B278&lt;=$B$3,VLOOKUP($B278,Labour!$A$18:$BJ$604,C$2,FALSE),0)</f>
        <v>0</v>
      </c>
      <c r="D278" s="25">
        <f>IF($B278&lt;=$B$3,VLOOKUP($B278,Labour!$A$18:$BJ$604,D$2,FALSE),0)</f>
        <v>0</v>
      </c>
      <c r="E278" s="25">
        <f>IF($B278&lt;=$B$3,VLOOKUP($B278,Labour!$A$18:$BJ$604,E$2,FALSE),0)</f>
        <v>0</v>
      </c>
      <c r="F278" s="25">
        <f>IF($B278&lt;=$B$3,VLOOKUP($B278,Labour!$A$18:$BJ$604,F$2,FALSE),0)</f>
        <v>0</v>
      </c>
      <c r="G278" s="25">
        <f>IF($B278&lt;=$B$3,VLOOKUP($B278,Labour!$A$18:$BJ$604,G$2,FALSE),0)</f>
        <v>0</v>
      </c>
      <c r="H278" s="25">
        <f>IF($B278&lt;=$B$3,VLOOKUP($B278,Labour!$A$18:$BJ$604,H$2,FALSE),0)</f>
        <v>0</v>
      </c>
      <c r="I278" s="25">
        <f>IF($B278&lt;=$B$3,VLOOKUP($B278,Labour!$A$18:$BJ$604,I$2,FALSE),0)</f>
        <v>0</v>
      </c>
      <c r="J278" s="25">
        <f>IF($B278&lt;=$B$3,VLOOKUP($B278,Labour!$A$18:$BJ$604,J$2,FALSE),0)</f>
        <v>0</v>
      </c>
      <c r="K278" s="47">
        <f t="shared" si="5"/>
        <v>0</v>
      </c>
      <c r="L278" s="117" t="str">
        <f>IF(OR(K278&gt;1,E278&gt;0,),Labour!$AM$3,"")</f>
        <v/>
      </c>
      <c r="M278" s="144" t="str">
        <f>IF(OR(K278&gt;1,E278&gt;0),Labour!$AO$5,"")</f>
        <v/>
      </c>
      <c r="N278" s="46"/>
      <c r="O278" s="46"/>
      <c r="P278" s="46">
        <f>IF($B278&lt;=$B$3,VLOOKUP($B278,Labour!$A$18:$BJ$604,N$2,FALSE),0)</f>
        <v>0</v>
      </c>
    </row>
    <row r="279" spans="1:16" x14ac:dyDescent="0.3">
      <c r="A279" s="96">
        <f>IF($B279&lt;=$B$3,VLOOKUP($B279,Labour!$A$18:$BJ$604,A$2,FALSE),0)</f>
        <v>0</v>
      </c>
      <c r="B279" s="25">
        <v>276</v>
      </c>
      <c r="C279">
        <f>IF($B279&lt;=$B$3,VLOOKUP($B279,Labour!$A$18:$BJ$604,C$2,FALSE),0)</f>
        <v>0</v>
      </c>
      <c r="D279" s="25">
        <f>IF($B279&lt;=$B$3,VLOOKUP($B279,Labour!$A$18:$BJ$604,D$2,FALSE),0)</f>
        <v>0</v>
      </c>
      <c r="E279" s="25">
        <f>IF($B279&lt;=$B$3,VLOOKUP($B279,Labour!$A$18:$BJ$604,E$2,FALSE),0)</f>
        <v>0</v>
      </c>
      <c r="F279" s="25">
        <f>IF($B279&lt;=$B$3,VLOOKUP($B279,Labour!$A$18:$BJ$604,F$2,FALSE),0)</f>
        <v>0</v>
      </c>
      <c r="G279" s="25">
        <f>IF($B279&lt;=$B$3,VLOOKUP($B279,Labour!$A$18:$BJ$604,G$2,FALSE),0)</f>
        <v>0</v>
      </c>
      <c r="H279" s="25">
        <f>IF($B279&lt;=$B$3,VLOOKUP($B279,Labour!$A$18:$BJ$604,H$2,FALSE),0)</f>
        <v>0</v>
      </c>
      <c r="I279" s="25">
        <f>IF($B279&lt;=$B$3,VLOOKUP($B279,Labour!$A$18:$BJ$604,I$2,FALSE),0)</f>
        <v>0</v>
      </c>
      <c r="J279" s="25">
        <f>IF($B279&lt;=$B$3,VLOOKUP($B279,Labour!$A$18:$BJ$604,J$2,FALSE),0)</f>
        <v>0</v>
      </c>
      <c r="K279" s="47">
        <f t="shared" si="5"/>
        <v>0</v>
      </c>
      <c r="L279" s="117" t="str">
        <f>IF(OR(K279&gt;1,E279&gt;0,),Labour!$AM$3,"")</f>
        <v/>
      </c>
      <c r="M279" s="144" t="str">
        <f>IF(OR(K279&gt;1,E279&gt;0),Labour!$AO$5,"")</f>
        <v/>
      </c>
      <c r="N279" s="46"/>
      <c r="O279" s="46"/>
      <c r="P279" s="46">
        <f>IF($B279&lt;=$B$3,VLOOKUP($B279,Labour!$A$18:$BJ$604,N$2,FALSE),0)</f>
        <v>0</v>
      </c>
    </row>
    <row r="280" spans="1:16" x14ac:dyDescent="0.3">
      <c r="A280" s="96">
        <f>IF($B280&lt;=$B$3,VLOOKUP($B280,Labour!$A$18:$BJ$604,A$2,FALSE),0)</f>
        <v>0</v>
      </c>
      <c r="B280" s="25">
        <v>277</v>
      </c>
      <c r="C280">
        <f>IF($B280&lt;=$B$3,VLOOKUP($B280,Labour!$A$18:$BJ$604,C$2,FALSE),0)</f>
        <v>0</v>
      </c>
      <c r="D280" s="25">
        <f>IF($B280&lt;=$B$3,VLOOKUP($B280,Labour!$A$18:$BJ$604,D$2,FALSE),0)</f>
        <v>0</v>
      </c>
      <c r="E280" s="25">
        <f>IF($B280&lt;=$B$3,VLOOKUP($B280,Labour!$A$18:$BJ$604,E$2,FALSE),0)</f>
        <v>0</v>
      </c>
      <c r="F280" s="25">
        <f>IF($B280&lt;=$B$3,VLOOKUP($B280,Labour!$A$18:$BJ$604,F$2,FALSE),0)</f>
        <v>0</v>
      </c>
      <c r="G280" s="25">
        <f>IF($B280&lt;=$B$3,VLOOKUP($B280,Labour!$A$18:$BJ$604,G$2,FALSE),0)</f>
        <v>0</v>
      </c>
      <c r="H280" s="25">
        <f>IF($B280&lt;=$B$3,VLOOKUP($B280,Labour!$A$18:$BJ$604,H$2,FALSE),0)</f>
        <v>0</v>
      </c>
      <c r="I280" s="25">
        <f>IF($B280&lt;=$B$3,VLOOKUP($B280,Labour!$A$18:$BJ$604,I$2,FALSE),0)</f>
        <v>0</v>
      </c>
      <c r="J280" s="25">
        <f>IF($B280&lt;=$B$3,VLOOKUP($B280,Labour!$A$18:$BJ$604,J$2,FALSE),0)</f>
        <v>0</v>
      </c>
      <c r="K280" s="47">
        <f t="shared" si="5"/>
        <v>0</v>
      </c>
      <c r="L280" s="117" t="str">
        <f>IF(OR(K280&gt;1,E280&gt;0,),Labour!$AM$3,"")</f>
        <v/>
      </c>
      <c r="M280" s="144" t="str">
        <f>IF(OR(K280&gt;1,E280&gt;0),Labour!$AO$5,"")</f>
        <v/>
      </c>
      <c r="N280" s="46"/>
      <c r="O280" s="46"/>
      <c r="P280" s="46">
        <f>IF($B280&lt;=$B$3,VLOOKUP($B280,Labour!$A$18:$BJ$604,N$2,FALSE),0)</f>
        <v>0</v>
      </c>
    </row>
    <row r="281" spans="1:16" x14ac:dyDescent="0.3">
      <c r="A281" s="96">
        <f>IF($B281&lt;=$B$3,VLOOKUP($B281,Labour!$A$18:$BJ$604,A$2,FALSE),0)</f>
        <v>0</v>
      </c>
      <c r="B281" s="25">
        <v>278</v>
      </c>
      <c r="C281">
        <f>IF($B281&lt;=$B$3,VLOOKUP($B281,Labour!$A$18:$BJ$604,C$2,FALSE),0)</f>
        <v>0</v>
      </c>
      <c r="D281" s="25">
        <f>IF($B281&lt;=$B$3,VLOOKUP($B281,Labour!$A$18:$BJ$604,D$2,FALSE),0)</f>
        <v>0</v>
      </c>
      <c r="E281" s="25">
        <f>IF($B281&lt;=$B$3,VLOOKUP($B281,Labour!$A$18:$BJ$604,E$2,FALSE),0)</f>
        <v>0</v>
      </c>
      <c r="F281" s="25">
        <f>IF($B281&lt;=$B$3,VLOOKUP($B281,Labour!$A$18:$BJ$604,F$2,FALSE),0)</f>
        <v>0</v>
      </c>
      <c r="G281" s="25">
        <f>IF($B281&lt;=$B$3,VLOOKUP($B281,Labour!$A$18:$BJ$604,G$2,FALSE),0)</f>
        <v>0</v>
      </c>
      <c r="H281" s="25">
        <f>IF($B281&lt;=$B$3,VLOOKUP($B281,Labour!$A$18:$BJ$604,H$2,FALSE),0)</f>
        <v>0</v>
      </c>
      <c r="I281" s="25">
        <f>IF($B281&lt;=$B$3,VLOOKUP($B281,Labour!$A$18:$BJ$604,I$2,FALSE),0)</f>
        <v>0</v>
      </c>
      <c r="J281" s="25">
        <f>IF($B281&lt;=$B$3,VLOOKUP($B281,Labour!$A$18:$BJ$604,J$2,FALSE),0)</f>
        <v>0</v>
      </c>
      <c r="K281" s="47">
        <f t="shared" si="5"/>
        <v>0</v>
      </c>
      <c r="L281" s="117" t="str">
        <f>IF(OR(K281&gt;1,E281&gt;0,),Labour!$AM$3,"")</f>
        <v/>
      </c>
      <c r="M281" s="144" t="str">
        <f>IF(OR(K281&gt;1,E281&gt;0),Labour!$AO$5,"")</f>
        <v/>
      </c>
      <c r="N281" s="46"/>
      <c r="O281" s="46"/>
      <c r="P281" s="46">
        <f>IF($B281&lt;=$B$3,VLOOKUP($B281,Labour!$A$18:$BJ$604,N$2,FALSE),0)</f>
        <v>0</v>
      </c>
    </row>
    <row r="282" spans="1:16" x14ac:dyDescent="0.3">
      <c r="A282" s="96">
        <f>IF($B282&lt;=$B$3,VLOOKUP($B282,Labour!$A$18:$BJ$604,A$2,FALSE),0)</f>
        <v>0</v>
      </c>
      <c r="B282" s="25">
        <v>279</v>
      </c>
      <c r="C282">
        <f>IF($B282&lt;=$B$3,VLOOKUP($B282,Labour!$A$18:$BJ$604,C$2,FALSE),0)</f>
        <v>0</v>
      </c>
      <c r="D282" s="25">
        <f>IF($B282&lt;=$B$3,VLOOKUP($B282,Labour!$A$18:$BJ$604,D$2,FALSE),0)</f>
        <v>0</v>
      </c>
      <c r="E282" s="25">
        <f>IF($B282&lt;=$B$3,VLOOKUP($B282,Labour!$A$18:$BJ$604,E$2,FALSE),0)</f>
        <v>0</v>
      </c>
      <c r="F282" s="25">
        <f>IF($B282&lt;=$B$3,VLOOKUP($B282,Labour!$A$18:$BJ$604,F$2,FALSE),0)</f>
        <v>0</v>
      </c>
      <c r="G282" s="25">
        <f>IF($B282&lt;=$B$3,VLOOKUP($B282,Labour!$A$18:$BJ$604,G$2,FALSE),0)</f>
        <v>0</v>
      </c>
      <c r="H282" s="25">
        <f>IF($B282&lt;=$B$3,VLOOKUP($B282,Labour!$A$18:$BJ$604,H$2,FALSE),0)</f>
        <v>0</v>
      </c>
      <c r="I282" s="25">
        <f>IF($B282&lt;=$B$3,VLOOKUP($B282,Labour!$A$18:$BJ$604,I$2,FALSE),0)</f>
        <v>0</v>
      </c>
      <c r="J282" s="25">
        <f>IF($B282&lt;=$B$3,VLOOKUP($B282,Labour!$A$18:$BJ$604,J$2,FALSE),0)</f>
        <v>0</v>
      </c>
      <c r="K282" s="47">
        <f t="shared" si="5"/>
        <v>0</v>
      </c>
      <c r="L282" s="117" t="str">
        <f>IF(OR(K282&gt;1,E282&gt;0,),Labour!$AM$3,"")</f>
        <v/>
      </c>
      <c r="M282" s="144" t="str">
        <f>IF(OR(K282&gt;1,E282&gt;0),Labour!$AO$5,"")</f>
        <v/>
      </c>
      <c r="N282" s="46"/>
      <c r="O282" s="46"/>
      <c r="P282" s="46">
        <f>IF($B282&lt;=$B$3,VLOOKUP($B282,Labour!$A$18:$BJ$604,N$2,FALSE),0)</f>
        <v>0</v>
      </c>
    </row>
    <row r="283" spans="1:16" x14ac:dyDescent="0.3">
      <c r="A283" s="96">
        <f>IF($B283&lt;=$B$3,VLOOKUP($B283,Labour!$A$18:$BJ$604,A$2,FALSE),0)</f>
        <v>0</v>
      </c>
      <c r="B283" s="25">
        <v>280</v>
      </c>
      <c r="C283">
        <f>IF($B283&lt;=$B$3,VLOOKUP($B283,Labour!$A$18:$BJ$604,C$2,FALSE),0)</f>
        <v>0</v>
      </c>
      <c r="D283" s="25">
        <f>IF($B283&lt;=$B$3,VLOOKUP($B283,Labour!$A$18:$BJ$604,D$2,FALSE),0)</f>
        <v>0</v>
      </c>
      <c r="E283" s="25">
        <f>IF($B283&lt;=$B$3,VLOOKUP($B283,Labour!$A$18:$BJ$604,E$2,FALSE),0)</f>
        <v>0</v>
      </c>
      <c r="F283" s="25">
        <f>IF($B283&lt;=$B$3,VLOOKUP($B283,Labour!$A$18:$BJ$604,F$2,FALSE),0)</f>
        <v>0</v>
      </c>
      <c r="G283" s="25">
        <f>IF($B283&lt;=$B$3,VLOOKUP($B283,Labour!$A$18:$BJ$604,G$2,FALSE),0)</f>
        <v>0</v>
      </c>
      <c r="H283" s="25">
        <f>IF($B283&lt;=$B$3,VLOOKUP($B283,Labour!$A$18:$BJ$604,H$2,FALSE),0)</f>
        <v>0</v>
      </c>
      <c r="I283" s="25">
        <f>IF($B283&lt;=$B$3,VLOOKUP($B283,Labour!$A$18:$BJ$604,I$2,FALSE),0)</f>
        <v>0</v>
      </c>
      <c r="J283" s="25">
        <f>IF($B283&lt;=$B$3,VLOOKUP($B283,Labour!$A$18:$BJ$604,J$2,FALSE),0)</f>
        <v>0</v>
      </c>
      <c r="K283" s="47">
        <f t="shared" si="5"/>
        <v>0</v>
      </c>
      <c r="L283" s="117" t="str">
        <f>IF(OR(K283&gt;1,E283&gt;0,),Labour!$AM$3,"")</f>
        <v/>
      </c>
      <c r="M283" s="144" t="str">
        <f>IF(OR(K283&gt;1,E283&gt;0),Labour!$AO$5,"")</f>
        <v/>
      </c>
      <c r="N283" s="46"/>
      <c r="O283" s="46"/>
      <c r="P283" s="46">
        <f>IF($B283&lt;=$B$3,VLOOKUP($B283,Labour!$A$18:$BJ$604,N$2,FALSE),0)</f>
        <v>0</v>
      </c>
    </row>
    <row r="284" spans="1:16" x14ac:dyDescent="0.3">
      <c r="A284" s="96">
        <f>IF($B284&lt;=$B$3,VLOOKUP($B284,Labour!$A$18:$BJ$604,A$2,FALSE),0)</f>
        <v>0</v>
      </c>
      <c r="B284" s="25">
        <v>281</v>
      </c>
      <c r="C284">
        <f>IF($B284&lt;=$B$3,VLOOKUP($B284,Labour!$A$18:$BJ$604,C$2,FALSE),0)</f>
        <v>0</v>
      </c>
      <c r="D284" s="25">
        <f>IF($B284&lt;=$B$3,VLOOKUP($B284,Labour!$A$18:$BJ$604,D$2,FALSE),0)</f>
        <v>0</v>
      </c>
      <c r="E284" s="25">
        <f>IF($B284&lt;=$B$3,VLOOKUP($B284,Labour!$A$18:$BJ$604,E$2,FALSE),0)</f>
        <v>0</v>
      </c>
      <c r="F284" s="25">
        <f>IF($B284&lt;=$B$3,VLOOKUP($B284,Labour!$A$18:$BJ$604,F$2,FALSE),0)</f>
        <v>0</v>
      </c>
      <c r="G284" s="25">
        <f>IF($B284&lt;=$B$3,VLOOKUP($B284,Labour!$A$18:$BJ$604,G$2,FALSE),0)</f>
        <v>0</v>
      </c>
      <c r="H284" s="25">
        <f>IF($B284&lt;=$B$3,VLOOKUP($B284,Labour!$A$18:$BJ$604,H$2,FALSE),0)</f>
        <v>0</v>
      </c>
      <c r="I284" s="25">
        <f>IF($B284&lt;=$B$3,VLOOKUP($B284,Labour!$A$18:$BJ$604,I$2,FALSE),0)</f>
        <v>0</v>
      </c>
      <c r="J284" s="25">
        <f>IF($B284&lt;=$B$3,VLOOKUP($B284,Labour!$A$18:$BJ$604,J$2,FALSE),0)</f>
        <v>0</v>
      </c>
      <c r="K284" s="47">
        <f t="shared" si="5"/>
        <v>0</v>
      </c>
      <c r="L284" s="117" t="str">
        <f>IF(OR(K284&gt;1,E284&gt;0,),Labour!$AM$3,"")</f>
        <v/>
      </c>
      <c r="M284" s="144" t="str">
        <f>IF(OR(K284&gt;1,E284&gt;0),Labour!$AO$5,"")</f>
        <v/>
      </c>
      <c r="N284" s="46"/>
      <c r="O284" s="46"/>
      <c r="P284" s="46">
        <f>IF($B284&lt;=$B$3,VLOOKUP($B284,Labour!$A$18:$BJ$604,N$2,FALSE),0)</f>
        <v>0</v>
      </c>
    </row>
    <row r="285" spans="1:16" x14ac:dyDescent="0.3">
      <c r="A285" s="96">
        <f>IF($B285&lt;=$B$3,VLOOKUP($B285,Labour!$A$18:$BJ$604,A$2,FALSE),0)</f>
        <v>0</v>
      </c>
      <c r="B285" s="25">
        <v>282</v>
      </c>
      <c r="C285">
        <f>IF($B285&lt;=$B$3,VLOOKUP($B285,Labour!$A$18:$BJ$604,C$2,FALSE),0)</f>
        <v>0</v>
      </c>
      <c r="D285" s="25">
        <f>IF($B285&lt;=$B$3,VLOOKUP($B285,Labour!$A$18:$BJ$604,D$2,FALSE),0)</f>
        <v>0</v>
      </c>
      <c r="E285" s="25">
        <f>IF($B285&lt;=$B$3,VLOOKUP($B285,Labour!$A$18:$BJ$604,E$2,FALSE),0)</f>
        <v>0</v>
      </c>
      <c r="F285" s="25">
        <f>IF($B285&lt;=$B$3,VLOOKUP($B285,Labour!$A$18:$BJ$604,F$2,FALSE),0)</f>
        <v>0</v>
      </c>
      <c r="G285" s="25">
        <f>IF($B285&lt;=$B$3,VLOOKUP($B285,Labour!$A$18:$BJ$604,G$2,FALSE),0)</f>
        <v>0</v>
      </c>
      <c r="H285" s="25">
        <f>IF($B285&lt;=$B$3,VLOOKUP($B285,Labour!$A$18:$BJ$604,H$2,FALSE),0)</f>
        <v>0</v>
      </c>
      <c r="I285" s="25">
        <f>IF($B285&lt;=$B$3,VLOOKUP($B285,Labour!$A$18:$BJ$604,I$2,FALSE),0)</f>
        <v>0</v>
      </c>
      <c r="J285" s="25">
        <f>IF($B285&lt;=$B$3,VLOOKUP($B285,Labour!$A$18:$BJ$604,J$2,FALSE),0)</f>
        <v>0</v>
      </c>
      <c r="K285" s="47">
        <f t="shared" si="5"/>
        <v>0</v>
      </c>
      <c r="L285" s="117" t="str">
        <f>IF(OR(K285&gt;1,E285&gt;0,),Labour!$AM$3,"")</f>
        <v/>
      </c>
      <c r="M285" s="144" t="str">
        <f>IF(OR(K285&gt;1,E285&gt;0),Labour!$AO$5,"")</f>
        <v/>
      </c>
      <c r="N285" s="46"/>
      <c r="O285" s="46"/>
      <c r="P285" s="46">
        <f>IF($B285&lt;=$B$3,VLOOKUP($B285,Labour!$A$18:$BJ$604,N$2,FALSE),0)</f>
        <v>0</v>
      </c>
    </row>
    <row r="286" spans="1:16" x14ac:dyDescent="0.3">
      <c r="A286" s="96">
        <f>IF($B286&lt;=$B$3,VLOOKUP($B286,Labour!$A$18:$BJ$604,A$2,FALSE),0)</f>
        <v>0</v>
      </c>
      <c r="B286" s="25">
        <v>283</v>
      </c>
      <c r="C286">
        <f>IF($B286&lt;=$B$3,VLOOKUP($B286,Labour!$A$18:$BJ$604,C$2,FALSE),0)</f>
        <v>0</v>
      </c>
      <c r="D286" s="25">
        <f>IF($B286&lt;=$B$3,VLOOKUP($B286,Labour!$A$18:$BJ$604,D$2,FALSE),0)</f>
        <v>0</v>
      </c>
      <c r="E286" s="25">
        <f>IF($B286&lt;=$B$3,VLOOKUP($B286,Labour!$A$18:$BJ$604,E$2,FALSE),0)</f>
        <v>0</v>
      </c>
      <c r="F286" s="25">
        <f>IF($B286&lt;=$B$3,VLOOKUP($B286,Labour!$A$18:$BJ$604,F$2,FALSE),0)</f>
        <v>0</v>
      </c>
      <c r="G286" s="25">
        <f>IF($B286&lt;=$B$3,VLOOKUP($B286,Labour!$A$18:$BJ$604,G$2,FALSE),0)</f>
        <v>0</v>
      </c>
      <c r="H286" s="25">
        <f>IF($B286&lt;=$B$3,VLOOKUP($B286,Labour!$A$18:$BJ$604,H$2,FALSE),0)</f>
        <v>0</v>
      </c>
      <c r="I286" s="25">
        <f>IF($B286&lt;=$B$3,VLOOKUP($B286,Labour!$A$18:$BJ$604,I$2,FALSE),0)</f>
        <v>0</v>
      </c>
      <c r="J286" s="25">
        <f>IF($B286&lt;=$B$3,VLOOKUP($B286,Labour!$A$18:$BJ$604,J$2,FALSE),0)</f>
        <v>0</v>
      </c>
      <c r="K286" s="47">
        <f t="shared" si="5"/>
        <v>0</v>
      </c>
      <c r="L286" s="117" t="str">
        <f>IF(OR(K286&gt;1,E286&gt;0,),Labour!$AM$3,"")</f>
        <v/>
      </c>
      <c r="M286" s="144" t="str">
        <f>IF(OR(K286&gt;1,E286&gt;0),Labour!$AO$5,"")</f>
        <v/>
      </c>
      <c r="N286" s="46"/>
      <c r="O286" s="46"/>
      <c r="P286" s="46">
        <f>IF($B286&lt;=$B$3,VLOOKUP($B286,Labour!$A$18:$BJ$604,N$2,FALSE),0)</f>
        <v>0</v>
      </c>
    </row>
    <row r="287" spans="1:16" x14ac:dyDescent="0.3">
      <c r="A287" s="96">
        <f>IF($B287&lt;=$B$3,VLOOKUP($B287,Labour!$A$18:$BJ$604,A$2,FALSE),0)</f>
        <v>0</v>
      </c>
      <c r="B287" s="25">
        <v>284</v>
      </c>
      <c r="C287">
        <f>IF($B287&lt;=$B$3,VLOOKUP($B287,Labour!$A$18:$BJ$604,C$2,FALSE),0)</f>
        <v>0</v>
      </c>
      <c r="D287" s="25">
        <f>IF($B287&lt;=$B$3,VLOOKUP($B287,Labour!$A$18:$BJ$604,D$2,FALSE),0)</f>
        <v>0</v>
      </c>
      <c r="E287" s="25">
        <f>IF($B287&lt;=$B$3,VLOOKUP($B287,Labour!$A$18:$BJ$604,E$2,FALSE),0)</f>
        <v>0</v>
      </c>
      <c r="F287" s="25">
        <f>IF($B287&lt;=$B$3,VLOOKUP($B287,Labour!$A$18:$BJ$604,F$2,FALSE),0)</f>
        <v>0</v>
      </c>
      <c r="G287" s="25">
        <f>IF($B287&lt;=$B$3,VLOOKUP($B287,Labour!$A$18:$BJ$604,G$2,FALSE),0)</f>
        <v>0</v>
      </c>
      <c r="H287" s="25">
        <f>IF($B287&lt;=$B$3,VLOOKUP($B287,Labour!$A$18:$BJ$604,H$2,FALSE),0)</f>
        <v>0</v>
      </c>
      <c r="I287" s="25">
        <f>IF($B287&lt;=$B$3,VLOOKUP($B287,Labour!$A$18:$BJ$604,I$2,FALSE),0)</f>
        <v>0</v>
      </c>
      <c r="J287" s="25">
        <f>IF($B287&lt;=$B$3,VLOOKUP($B287,Labour!$A$18:$BJ$604,J$2,FALSE),0)</f>
        <v>0</v>
      </c>
      <c r="K287" s="47">
        <f t="shared" si="5"/>
        <v>0</v>
      </c>
      <c r="L287" s="117" t="str">
        <f>IF(OR(K287&gt;1,E287&gt;0,),Labour!$AM$3,"")</f>
        <v/>
      </c>
      <c r="M287" s="144" t="str">
        <f>IF(OR(K287&gt;1,E287&gt;0),Labour!$AO$5,"")</f>
        <v/>
      </c>
      <c r="N287" s="46"/>
      <c r="O287" s="46"/>
      <c r="P287" s="46">
        <f>IF($B287&lt;=$B$3,VLOOKUP($B287,Labour!$A$18:$BJ$604,N$2,FALSE),0)</f>
        <v>0</v>
      </c>
    </row>
    <row r="288" spans="1:16" x14ac:dyDescent="0.3">
      <c r="A288" s="96">
        <f>IF($B288&lt;=$B$3,VLOOKUP($B288,Labour!$A$18:$BJ$604,A$2,FALSE),0)</f>
        <v>0</v>
      </c>
      <c r="B288" s="25">
        <v>285</v>
      </c>
      <c r="C288">
        <f>IF($B288&lt;=$B$3,VLOOKUP($B288,Labour!$A$18:$BJ$604,C$2,FALSE),0)</f>
        <v>0</v>
      </c>
      <c r="D288" s="25">
        <f>IF($B288&lt;=$B$3,VLOOKUP($B288,Labour!$A$18:$BJ$604,D$2,FALSE),0)</f>
        <v>0</v>
      </c>
      <c r="E288" s="25">
        <f>IF($B288&lt;=$B$3,VLOOKUP($B288,Labour!$A$18:$BJ$604,E$2,FALSE),0)</f>
        <v>0</v>
      </c>
      <c r="F288" s="25">
        <f>IF($B288&lt;=$B$3,VLOOKUP($B288,Labour!$A$18:$BJ$604,F$2,FALSE),0)</f>
        <v>0</v>
      </c>
      <c r="G288" s="25">
        <f>IF($B288&lt;=$B$3,VLOOKUP($B288,Labour!$A$18:$BJ$604,G$2,FALSE),0)</f>
        <v>0</v>
      </c>
      <c r="H288" s="25">
        <f>IF($B288&lt;=$B$3,VLOOKUP($B288,Labour!$A$18:$BJ$604,H$2,FALSE),0)</f>
        <v>0</v>
      </c>
      <c r="I288" s="25">
        <f>IF($B288&lt;=$B$3,VLOOKUP($B288,Labour!$A$18:$BJ$604,I$2,FALSE),0)</f>
        <v>0</v>
      </c>
      <c r="J288" s="25">
        <f>IF($B288&lt;=$B$3,VLOOKUP($B288,Labour!$A$18:$BJ$604,J$2,FALSE),0)</f>
        <v>0</v>
      </c>
      <c r="K288" s="47">
        <f t="shared" si="5"/>
        <v>0</v>
      </c>
      <c r="L288" s="117" t="str">
        <f>IF(OR(K288&gt;1,E288&gt;0,),Labour!$AM$3,"")</f>
        <v/>
      </c>
      <c r="M288" s="144" t="str">
        <f>IF(OR(K288&gt;1,E288&gt;0),Labour!$AO$5,"")</f>
        <v/>
      </c>
      <c r="N288" s="46"/>
      <c r="O288" s="46"/>
      <c r="P288" s="46">
        <f>IF($B288&lt;=$B$3,VLOOKUP($B288,Labour!$A$18:$BJ$604,N$2,FALSE),0)</f>
        <v>0</v>
      </c>
    </row>
    <row r="289" spans="1:16" x14ac:dyDescent="0.3">
      <c r="A289" s="96">
        <f>IF($B289&lt;=$B$3,VLOOKUP($B289,Labour!$A$18:$BJ$604,A$2,FALSE),0)</f>
        <v>0</v>
      </c>
      <c r="B289" s="25">
        <v>286</v>
      </c>
      <c r="C289">
        <f>IF($B289&lt;=$B$3,VLOOKUP($B289,Labour!$A$18:$BJ$604,C$2,FALSE),0)</f>
        <v>0</v>
      </c>
      <c r="D289" s="25">
        <f>IF($B289&lt;=$B$3,VLOOKUP($B289,Labour!$A$18:$BJ$604,D$2,FALSE),0)</f>
        <v>0</v>
      </c>
      <c r="E289" s="25">
        <f>IF($B289&lt;=$B$3,VLOOKUP($B289,Labour!$A$18:$BJ$604,E$2,FALSE),0)</f>
        <v>0</v>
      </c>
      <c r="F289" s="25">
        <f>IF($B289&lt;=$B$3,VLOOKUP($B289,Labour!$A$18:$BJ$604,F$2,FALSE),0)</f>
        <v>0</v>
      </c>
      <c r="G289" s="25">
        <f>IF($B289&lt;=$B$3,VLOOKUP($B289,Labour!$A$18:$BJ$604,G$2,FALSE),0)</f>
        <v>0</v>
      </c>
      <c r="H289" s="25">
        <f>IF($B289&lt;=$B$3,VLOOKUP($B289,Labour!$A$18:$BJ$604,H$2,FALSE),0)</f>
        <v>0</v>
      </c>
      <c r="I289" s="25">
        <f>IF($B289&lt;=$B$3,VLOOKUP($B289,Labour!$A$18:$BJ$604,I$2,FALSE),0)</f>
        <v>0</v>
      </c>
      <c r="J289" s="25">
        <f>IF($B289&lt;=$B$3,VLOOKUP($B289,Labour!$A$18:$BJ$604,J$2,FALSE),0)</f>
        <v>0</v>
      </c>
      <c r="K289" s="47">
        <f t="shared" si="5"/>
        <v>0</v>
      </c>
      <c r="L289" s="117" t="str">
        <f>IF(OR(K289&gt;1,E289&gt;0,),Labour!$AM$3,"")</f>
        <v/>
      </c>
      <c r="M289" s="144" t="str">
        <f>IF(OR(K289&gt;1,E289&gt;0),Labour!$AO$5,"")</f>
        <v/>
      </c>
      <c r="N289" s="46"/>
      <c r="O289" s="46"/>
      <c r="P289" s="46">
        <f>IF($B289&lt;=$B$3,VLOOKUP($B289,Labour!$A$18:$BJ$604,N$2,FALSE),0)</f>
        <v>0</v>
      </c>
    </row>
    <row r="290" spans="1:16" x14ac:dyDescent="0.3">
      <c r="A290" s="96">
        <f>IF($B290&lt;=$B$3,VLOOKUP($B290,Labour!$A$18:$BJ$604,A$2,FALSE),0)</f>
        <v>0</v>
      </c>
      <c r="B290" s="25">
        <v>287</v>
      </c>
      <c r="C290">
        <f>IF($B290&lt;=$B$3,VLOOKUP($B290,Labour!$A$18:$BJ$604,C$2,FALSE),0)</f>
        <v>0</v>
      </c>
      <c r="D290" s="25">
        <f>IF($B290&lt;=$B$3,VLOOKUP($B290,Labour!$A$18:$BJ$604,D$2,FALSE),0)</f>
        <v>0</v>
      </c>
      <c r="E290" s="25">
        <f>IF($B290&lt;=$B$3,VLOOKUP($B290,Labour!$A$18:$BJ$604,E$2,FALSE),0)</f>
        <v>0</v>
      </c>
      <c r="F290" s="25">
        <f>IF($B290&lt;=$B$3,VLOOKUP($B290,Labour!$A$18:$BJ$604,F$2,FALSE),0)</f>
        <v>0</v>
      </c>
      <c r="G290" s="25">
        <f>IF($B290&lt;=$B$3,VLOOKUP($B290,Labour!$A$18:$BJ$604,G$2,FALSE),0)</f>
        <v>0</v>
      </c>
      <c r="H290" s="25">
        <f>IF($B290&lt;=$B$3,VLOOKUP($B290,Labour!$A$18:$BJ$604,H$2,FALSE),0)</f>
        <v>0</v>
      </c>
      <c r="I290" s="25">
        <f>IF($B290&lt;=$B$3,VLOOKUP($B290,Labour!$A$18:$BJ$604,I$2,FALSE),0)</f>
        <v>0</v>
      </c>
      <c r="J290" s="25">
        <f>IF($B290&lt;=$B$3,VLOOKUP($B290,Labour!$A$18:$BJ$604,J$2,FALSE),0)</f>
        <v>0</v>
      </c>
      <c r="K290" s="47">
        <f t="shared" si="5"/>
        <v>0</v>
      </c>
      <c r="L290" s="117" t="str">
        <f>IF(OR(K290&gt;1,E290&gt;0,),Labour!$AM$3,"")</f>
        <v/>
      </c>
      <c r="M290" s="144" t="str">
        <f>IF(OR(K290&gt;1,E290&gt;0),Labour!$AO$5,"")</f>
        <v/>
      </c>
      <c r="N290" s="46"/>
      <c r="O290" s="46"/>
      <c r="P290" s="46">
        <f>IF($B290&lt;=$B$3,VLOOKUP($B290,Labour!$A$18:$BJ$604,N$2,FALSE),0)</f>
        <v>0</v>
      </c>
    </row>
    <row r="291" spans="1:16" x14ac:dyDescent="0.3">
      <c r="A291" s="96">
        <f>IF($B291&lt;=$B$3,VLOOKUP($B291,Labour!$A$18:$BJ$604,A$2,FALSE),0)</f>
        <v>0</v>
      </c>
      <c r="B291" s="25">
        <v>288</v>
      </c>
      <c r="C291">
        <f>IF($B291&lt;=$B$3,VLOOKUP($B291,Labour!$A$18:$BJ$604,C$2,FALSE),0)</f>
        <v>0</v>
      </c>
      <c r="D291" s="25">
        <f>IF($B291&lt;=$B$3,VLOOKUP($B291,Labour!$A$18:$BJ$604,D$2,FALSE),0)</f>
        <v>0</v>
      </c>
      <c r="E291" s="25">
        <f>IF($B291&lt;=$B$3,VLOOKUP($B291,Labour!$A$18:$BJ$604,E$2,FALSE),0)</f>
        <v>0</v>
      </c>
      <c r="F291" s="25">
        <f>IF($B291&lt;=$B$3,VLOOKUP($B291,Labour!$A$18:$BJ$604,F$2,FALSE),0)</f>
        <v>0</v>
      </c>
      <c r="G291" s="25">
        <f>IF($B291&lt;=$B$3,VLOOKUP($B291,Labour!$A$18:$BJ$604,G$2,FALSE),0)</f>
        <v>0</v>
      </c>
      <c r="H291" s="25">
        <f>IF($B291&lt;=$B$3,VLOOKUP($B291,Labour!$A$18:$BJ$604,H$2,FALSE),0)</f>
        <v>0</v>
      </c>
      <c r="I291" s="25">
        <f>IF($B291&lt;=$B$3,VLOOKUP($B291,Labour!$A$18:$BJ$604,I$2,FALSE),0)</f>
        <v>0</v>
      </c>
      <c r="J291" s="25">
        <f>IF($B291&lt;=$B$3,VLOOKUP($B291,Labour!$A$18:$BJ$604,J$2,FALSE),0)</f>
        <v>0</v>
      </c>
      <c r="K291" s="47">
        <f t="shared" si="5"/>
        <v>0</v>
      </c>
      <c r="L291" s="117" t="str">
        <f>IF(OR(K291&gt;1,E291&gt;0,),Labour!$AM$3,"")</f>
        <v/>
      </c>
      <c r="M291" s="144" t="str">
        <f>IF(OR(K291&gt;1,E291&gt;0),Labour!$AO$5,"")</f>
        <v/>
      </c>
      <c r="N291" s="46"/>
      <c r="O291" s="46"/>
      <c r="P291" s="46">
        <f>IF($B291&lt;=$B$3,VLOOKUP($B291,Labour!$A$18:$BJ$604,N$2,FALSE),0)</f>
        <v>0</v>
      </c>
    </row>
    <row r="292" spans="1:16" x14ac:dyDescent="0.3">
      <c r="A292" s="96">
        <f>IF($B292&lt;=$B$3,VLOOKUP($B292,Labour!$A$18:$BJ$604,A$2,FALSE),0)</f>
        <v>0</v>
      </c>
      <c r="B292" s="25">
        <v>289</v>
      </c>
      <c r="C292">
        <f>IF($B292&lt;=$B$3,VLOOKUP($B292,Labour!$A$18:$BJ$604,C$2,FALSE),0)</f>
        <v>0</v>
      </c>
      <c r="D292" s="25">
        <f>IF($B292&lt;=$B$3,VLOOKUP($B292,Labour!$A$18:$BJ$604,D$2,FALSE),0)</f>
        <v>0</v>
      </c>
      <c r="E292" s="25">
        <f>IF($B292&lt;=$B$3,VLOOKUP($B292,Labour!$A$18:$BJ$604,E$2,FALSE),0)</f>
        <v>0</v>
      </c>
      <c r="F292" s="25">
        <f>IF($B292&lt;=$B$3,VLOOKUP($B292,Labour!$A$18:$BJ$604,F$2,FALSE),0)</f>
        <v>0</v>
      </c>
      <c r="G292" s="25">
        <f>IF($B292&lt;=$B$3,VLOOKUP($B292,Labour!$A$18:$BJ$604,G$2,FALSE),0)</f>
        <v>0</v>
      </c>
      <c r="H292" s="25">
        <f>IF($B292&lt;=$B$3,VLOOKUP($B292,Labour!$A$18:$BJ$604,H$2,FALSE),0)</f>
        <v>0</v>
      </c>
      <c r="I292" s="25">
        <f>IF($B292&lt;=$B$3,VLOOKUP($B292,Labour!$A$18:$BJ$604,I$2,FALSE),0)</f>
        <v>0</v>
      </c>
      <c r="J292" s="25">
        <f>IF($B292&lt;=$B$3,VLOOKUP($B292,Labour!$A$18:$BJ$604,J$2,FALSE),0)</f>
        <v>0</v>
      </c>
      <c r="K292" s="47">
        <f t="shared" si="5"/>
        <v>0</v>
      </c>
      <c r="L292" s="117" t="str">
        <f>IF(OR(K292&gt;1,E292&gt;0,),Labour!$AM$3,"")</f>
        <v/>
      </c>
      <c r="M292" s="144" t="str">
        <f>IF(OR(K292&gt;1,E292&gt;0),Labour!$AO$5,"")</f>
        <v/>
      </c>
      <c r="N292" s="46"/>
      <c r="O292" s="46"/>
      <c r="P292" s="46">
        <f>IF($B292&lt;=$B$3,VLOOKUP($B292,Labour!$A$18:$BJ$604,N$2,FALSE),0)</f>
        <v>0</v>
      </c>
    </row>
    <row r="293" spans="1:16" x14ac:dyDescent="0.3">
      <c r="A293" s="96">
        <f>IF($B293&lt;=$B$3,VLOOKUP($B293,Labour!$A$18:$BJ$604,A$2,FALSE),0)</f>
        <v>0</v>
      </c>
      <c r="B293" s="25">
        <v>290</v>
      </c>
      <c r="C293">
        <f>IF($B293&lt;=$B$3,VLOOKUP($B293,Labour!$A$18:$BJ$604,C$2,FALSE),0)</f>
        <v>0</v>
      </c>
      <c r="D293" s="25">
        <f>IF($B293&lt;=$B$3,VLOOKUP($B293,Labour!$A$18:$BJ$604,D$2,FALSE),0)</f>
        <v>0</v>
      </c>
      <c r="E293" s="25">
        <f>IF($B293&lt;=$B$3,VLOOKUP($B293,Labour!$A$18:$BJ$604,E$2,FALSE),0)</f>
        <v>0</v>
      </c>
      <c r="F293" s="25">
        <f>IF($B293&lt;=$B$3,VLOOKUP($B293,Labour!$A$18:$BJ$604,F$2,FALSE),0)</f>
        <v>0</v>
      </c>
      <c r="G293" s="25">
        <f>IF($B293&lt;=$B$3,VLOOKUP($B293,Labour!$A$18:$BJ$604,G$2,FALSE),0)</f>
        <v>0</v>
      </c>
      <c r="H293" s="25">
        <f>IF($B293&lt;=$B$3,VLOOKUP($B293,Labour!$A$18:$BJ$604,H$2,FALSE),0)</f>
        <v>0</v>
      </c>
      <c r="I293" s="25">
        <f>IF($B293&lt;=$B$3,VLOOKUP($B293,Labour!$A$18:$BJ$604,I$2,FALSE),0)</f>
        <v>0</v>
      </c>
      <c r="J293" s="25">
        <f>IF($B293&lt;=$B$3,VLOOKUP($B293,Labour!$A$18:$BJ$604,J$2,FALSE),0)</f>
        <v>0</v>
      </c>
      <c r="K293" s="47">
        <f t="shared" si="5"/>
        <v>0</v>
      </c>
      <c r="L293" s="117" t="str">
        <f>IF(OR(K293&gt;1,E293&gt;0,),Labour!$AM$3,"")</f>
        <v/>
      </c>
      <c r="M293" s="144" t="str">
        <f>IF(OR(K293&gt;1,E293&gt;0),Labour!$AO$5,"")</f>
        <v/>
      </c>
      <c r="N293" s="46"/>
      <c r="O293" s="46"/>
      <c r="P293" s="46">
        <f>IF($B293&lt;=$B$3,VLOOKUP($B293,Labour!$A$18:$BJ$604,N$2,FALSE),0)</f>
        <v>0</v>
      </c>
    </row>
    <row r="294" spans="1:16" x14ac:dyDescent="0.3">
      <c r="A294" s="96">
        <f>IF($B294&lt;=$B$3,VLOOKUP($B294,Labour!$A$18:$BJ$604,A$2,FALSE),0)</f>
        <v>0</v>
      </c>
      <c r="B294" s="25">
        <v>291</v>
      </c>
      <c r="C294">
        <f>IF($B294&lt;=$B$3,VLOOKUP($B294,Labour!$A$18:$BJ$604,C$2,FALSE),0)</f>
        <v>0</v>
      </c>
      <c r="D294" s="25">
        <f>IF($B294&lt;=$B$3,VLOOKUP($B294,Labour!$A$18:$BJ$604,D$2,FALSE),0)</f>
        <v>0</v>
      </c>
      <c r="E294" s="25">
        <f>IF($B294&lt;=$B$3,VLOOKUP($B294,Labour!$A$18:$BJ$604,E$2,FALSE),0)</f>
        <v>0</v>
      </c>
      <c r="F294" s="25">
        <f>IF($B294&lt;=$B$3,VLOOKUP($B294,Labour!$A$18:$BJ$604,F$2,FALSE),0)</f>
        <v>0</v>
      </c>
      <c r="G294" s="25">
        <f>IF($B294&lt;=$B$3,VLOOKUP($B294,Labour!$A$18:$BJ$604,G$2,FALSE),0)</f>
        <v>0</v>
      </c>
      <c r="H294" s="25">
        <f>IF($B294&lt;=$B$3,VLOOKUP($B294,Labour!$A$18:$BJ$604,H$2,FALSE),0)</f>
        <v>0</v>
      </c>
      <c r="I294" s="25">
        <f>IF($B294&lt;=$B$3,VLOOKUP($B294,Labour!$A$18:$BJ$604,I$2,FALSE),0)</f>
        <v>0</v>
      </c>
      <c r="J294" s="25">
        <f>IF($B294&lt;=$B$3,VLOOKUP($B294,Labour!$A$18:$BJ$604,J$2,FALSE),0)</f>
        <v>0</v>
      </c>
      <c r="K294" s="47">
        <f t="shared" si="5"/>
        <v>0</v>
      </c>
      <c r="L294" s="117" t="str">
        <f>IF(OR(K294&gt;1,E294&gt;0,),Labour!$AM$3,"")</f>
        <v/>
      </c>
      <c r="M294" s="144" t="str">
        <f>IF(OR(K294&gt;1,E294&gt;0),Labour!$AO$5,"")</f>
        <v/>
      </c>
      <c r="N294" s="46"/>
      <c r="O294" s="46"/>
      <c r="P294" s="46">
        <f>IF($B294&lt;=$B$3,VLOOKUP($B294,Labour!$A$18:$BJ$604,N$2,FALSE),0)</f>
        <v>0</v>
      </c>
    </row>
    <row r="295" spans="1:16" x14ac:dyDescent="0.3">
      <c r="A295" s="96">
        <f>IF($B295&lt;=$B$3,VLOOKUP($B295,Labour!$A$18:$BJ$604,A$2,FALSE),0)</f>
        <v>0</v>
      </c>
      <c r="B295" s="25">
        <v>292</v>
      </c>
      <c r="C295">
        <f>IF($B295&lt;=$B$3,VLOOKUP($B295,Labour!$A$18:$BJ$604,C$2,FALSE),0)</f>
        <v>0</v>
      </c>
      <c r="D295" s="25">
        <f>IF($B295&lt;=$B$3,VLOOKUP($B295,Labour!$A$18:$BJ$604,D$2,FALSE),0)</f>
        <v>0</v>
      </c>
      <c r="E295" s="25">
        <f>IF($B295&lt;=$B$3,VLOOKUP($B295,Labour!$A$18:$BJ$604,E$2,FALSE),0)</f>
        <v>0</v>
      </c>
      <c r="F295" s="25">
        <f>IF($B295&lt;=$B$3,VLOOKUP($B295,Labour!$A$18:$BJ$604,F$2,FALSE),0)</f>
        <v>0</v>
      </c>
      <c r="G295" s="25">
        <f>IF($B295&lt;=$B$3,VLOOKUP($B295,Labour!$A$18:$BJ$604,G$2,FALSE),0)</f>
        <v>0</v>
      </c>
      <c r="H295" s="25">
        <f>IF($B295&lt;=$B$3,VLOOKUP($B295,Labour!$A$18:$BJ$604,H$2,FALSE),0)</f>
        <v>0</v>
      </c>
      <c r="I295" s="25">
        <f>IF($B295&lt;=$B$3,VLOOKUP($B295,Labour!$A$18:$BJ$604,I$2,FALSE),0)</f>
        <v>0</v>
      </c>
      <c r="J295" s="25">
        <f>IF($B295&lt;=$B$3,VLOOKUP($B295,Labour!$A$18:$BJ$604,J$2,FALSE),0)</f>
        <v>0</v>
      </c>
      <c r="K295" s="47">
        <f t="shared" si="5"/>
        <v>0</v>
      </c>
      <c r="L295" s="117" t="str">
        <f>IF(OR(K295&gt;1,E295&gt;0,),Labour!$AM$3,"")</f>
        <v/>
      </c>
      <c r="M295" s="144" t="str">
        <f>IF(OR(K295&gt;1,E295&gt;0),Labour!$AO$5,"")</f>
        <v/>
      </c>
      <c r="N295" s="46"/>
      <c r="O295" s="46"/>
      <c r="P295" s="46">
        <f>IF($B295&lt;=$B$3,VLOOKUP($B295,Labour!$A$18:$BJ$604,N$2,FALSE),0)</f>
        <v>0</v>
      </c>
    </row>
    <row r="296" spans="1:16" x14ac:dyDescent="0.3">
      <c r="A296" s="96">
        <f>IF($B296&lt;=$B$3,VLOOKUP($B296,Labour!$A$18:$BJ$604,A$2,FALSE),0)</f>
        <v>0</v>
      </c>
      <c r="B296" s="25">
        <v>293</v>
      </c>
      <c r="C296">
        <f>IF($B296&lt;=$B$3,VLOOKUP($B296,Labour!$A$18:$BJ$604,C$2,FALSE),0)</f>
        <v>0</v>
      </c>
      <c r="D296" s="25">
        <f>IF($B296&lt;=$B$3,VLOOKUP($B296,Labour!$A$18:$BJ$604,D$2,FALSE),0)</f>
        <v>0</v>
      </c>
      <c r="E296" s="25">
        <f>IF($B296&lt;=$B$3,VLOOKUP($B296,Labour!$A$18:$BJ$604,E$2,FALSE),0)</f>
        <v>0</v>
      </c>
      <c r="F296" s="25">
        <f>IF($B296&lt;=$B$3,VLOOKUP($B296,Labour!$A$18:$BJ$604,F$2,FALSE),0)</f>
        <v>0</v>
      </c>
      <c r="G296" s="25">
        <f>IF($B296&lt;=$B$3,VLOOKUP($B296,Labour!$A$18:$BJ$604,G$2,FALSE),0)</f>
        <v>0</v>
      </c>
      <c r="H296" s="25">
        <f>IF($B296&lt;=$B$3,VLOOKUP($B296,Labour!$A$18:$BJ$604,H$2,FALSE),0)</f>
        <v>0</v>
      </c>
      <c r="I296" s="25">
        <f>IF($B296&lt;=$B$3,VLOOKUP($B296,Labour!$A$18:$BJ$604,I$2,FALSE),0)</f>
        <v>0</v>
      </c>
      <c r="J296" s="25">
        <f>IF($B296&lt;=$B$3,VLOOKUP($B296,Labour!$A$18:$BJ$604,J$2,FALSE),0)</f>
        <v>0</v>
      </c>
      <c r="K296" s="47">
        <f t="shared" si="5"/>
        <v>0</v>
      </c>
      <c r="L296" s="117" t="str">
        <f>IF(OR(K296&gt;1,E296&gt;0,),Labour!$AM$3,"")</f>
        <v/>
      </c>
      <c r="M296" s="144" t="str">
        <f>IF(OR(K296&gt;1,E296&gt;0),Labour!$AO$5,"")</f>
        <v/>
      </c>
      <c r="N296" s="46"/>
      <c r="O296" s="46"/>
      <c r="P296" s="46">
        <f>IF($B296&lt;=$B$3,VLOOKUP($B296,Labour!$A$18:$BJ$604,N$2,FALSE),0)</f>
        <v>0</v>
      </c>
    </row>
    <row r="297" spans="1:16" x14ac:dyDescent="0.3">
      <c r="A297" s="96">
        <f>IF($B297&lt;=$B$3,VLOOKUP($B297,Labour!$A$18:$BJ$604,A$2,FALSE),0)</f>
        <v>0</v>
      </c>
      <c r="B297" s="25">
        <v>294</v>
      </c>
      <c r="C297">
        <f>IF($B297&lt;=$B$3,VLOOKUP($B297,Labour!$A$18:$BJ$604,C$2,FALSE),0)</f>
        <v>0</v>
      </c>
      <c r="D297" s="25">
        <f>IF($B297&lt;=$B$3,VLOOKUP($B297,Labour!$A$18:$BJ$604,D$2,FALSE),0)</f>
        <v>0</v>
      </c>
      <c r="E297" s="25">
        <f>IF($B297&lt;=$B$3,VLOOKUP($B297,Labour!$A$18:$BJ$604,E$2,FALSE),0)</f>
        <v>0</v>
      </c>
      <c r="F297" s="25">
        <f>IF($B297&lt;=$B$3,VLOOKUP($B297,Labour!$A$18:$BJ$604,F$2,FALSE),0)</f>
        <v>0</v>
      </c>
      <c r="G297" s="25">
        <f>IF($B297&lt;=$B$3,VLOOKUP($B297,Labour!$A$18:$BJ$604,G$2,FALSE),0)</f>
        <v>0</v>
      </c>
      <c r="H297" s="25">
        <f>IF($B297&lt;=$B$3,VLOOKUP($B297,Labour!$A$18:$BJ$604,H$2,FALSE),0)</f>
        <v>0</v>
      </c>
      <c r="I297" s="25">
        <f>IF($B297&lt;=$B$3,VLOOKUP($B297,Labour!$A$18:$BJ$604,I$2,FALSE),0)</f>
        <v>0</v>
      </c>
      <c r="J297" s="25">
        <f>IF($B297&lt;=$B$3,VLOOKUP($B297,Labour!$A$18:$BJ$604,J$2,FALSE),0)</f>
        <v>0</v>
      </c>
      <c r="K297" s="47">
        <f t="shared" si="5"/>
        <v>0</v>
      </c>
      <c r="L297" s="117" t="str">
        <f>IF(OR(K297&gt;1,E297&gt;0,),Labour!$AM$3,"")</f>
        <v/>
      </c>
      <c r="M297" s="144" t="str">
        <f>IF(OR(K297&gt;1,E297&gt;0),Labour!$AO$5,"")</f>
        <v/>
      </c>
      <c r="N297" s="46"/>
      <c r="O297" s="46"/>
      <c r="P297" s="46">
        <f>IF($B297&lt;=$B$3,VLOOKUP($B297,Labour!$A$18:$BJ$604,N$2,FALSE),0)</f>
        <v>0</v>
      </c>
    </row>
    <row r="298" spans="1:16" x14ac:dyDescent="0.3">
      <c r="A298" s="96">
        <f>IF($B298&lt;=$B$3,VLOOKUP($B298,Labour!$A$18:$BJ$604,A$2,FALSE),0)</f>
        <v>0</v>
      </c>
      <c r="B298" s="25">
        <v>295</v>
      </c>
      <c r="C298">
        <f>IF($B298&lt;=$B$3,VLOOKUP($B298,Labour!$A$18:$BJ$604,C$2,FALSE),0)</f>
        <v>0</v>
      </c>
      <c r="D298" s="25">
        <f>IF($B298&lt;=$B$3,VLOOKUP($B298,Labour!$A$18:$BJ$604,D$2,FALSE),0)</f>
        <v>0</v>
      </c>
      <c r="E298" s="25">
        <f>IF($B298&lt;=$B$3,VLOOKUP($B298,Labour!$A$18:$BJ$604,E$2,FALSE),0)</f>
        <v>0</v>
      </c>
      <c r="F298" s="25">
        <f>IF($B298&lt;=$B$3,VLOOKUP($B298,Labour!$A$18:$BJ$604,F$2,FALSE),0)</f>
        <v>0</v>
      </c>
      <c r="G298" s="25">
        <f>IF($B298&lt;=$B$3,VLOOKUP($B298,Labour!$A$18:$BJ$604,G$2,FALSE),0)</f>
        <v>0</v>
      </c>
      <c r="H298" s="25">
        <f>IF($B298&lt;=$B$3,VLOOKUP($B298,Labour!$A$18:$BJ$604,H$2,FALSE),0)</f>
        <v>0</v>
      </c>
      <c r="I298" s="25">
        <f>IF($B298&lt;=$B$3,VLOOKUP($B298,Labour!$A$18:$BJ$604,I$2,FALSE),0)</f>
        <v>0</v>
      </c>
      <c r="J298" s="25">
        <f>IF($B298&lt;=$B$3,VLOOKUP($B298,Labour!$A$18:$BJ$604,J$2,FALSE),0)</f>
        <v>0</v>
      </c>
      <c r="K298" s="47">
        <f t="shared" si="5"/>
        <v>0</v>
      </c>
      <c r="L298" s="117" t="str">
        <f>IF(OR(K298&gt;1,E298&gt;0,),Labour!$AM$3,"")</f>
        <v/>
      </c>
      <c r="M298" s="144" t="str">
        <f>IF(OR(K298&gt;1,E298&gt;0),Labour!$AO$5,"")</f>
        <v/>
      </c>
      <c r="N298" s="46"/>
      <c r="O298" s="46"/>
      <c r="P298" s="46">
        <f>IF($B298&lt;=$B$3,VLOOKUP($B298,Labour!$A$18:$BJ$604,N$2,FALSE),0)</f>
        <v>0</v>
      </c>
    </row>
    <row r="299" spans="1:16" x14ac:dyDescent="0.3">
      <c r="A299" s="96">
        <f>IF($B299&lt;=$B$3,VLOOKUP($B299,Labour!$A$18:$BJ$604,A$2,FALSE),0)</f>
        <v>0</v>
      </c>
      <c r="B299" s="25">
        <v>296</v>
      </c>
      <c r="C299">
        <f>IF($B299&lt;=$B$3,VLOOKUP($B299,Labour!$A$18:$BJ$604,C$2,FALSE),0)</f>
        <v>0</v>
      </c>
      <c r="D299" s="25">
        <f>IF($B299&lt;=$B$3,VLOOKUP($B299,Labour!$A$18:$BJ$604,D$2,FALSE),0)</f>
        <v>0</v>
      </c>
      <c r="E299" s="25">
        <f>IF($B299&lt;=$B$3,VLOOKUP($B299,Labour!$A$18:$BJ$604,E$2,FALSE),0)</f>
        <v>0</v>
      </c>
      <c r="F299" s="25">
        <f>IF($B299&lt;=$B$3,VLOOKUP($B299,Labour!$A$18:$BJ$604,F$2,FALSE),0)</f>
        <v>0</v>
      </c>
      <c r="G299" s="25">
        <f>IF($B299&lt;=$B$3,VLOOKUP($B299,Labour!$A$18:$BJ$604,G$2,FALSE),0)</f>
        <v>0</v>
      </c>
      <c r="H299" s="25">
        <f>IF($B299&lt;=$B$3,VLOOKUP($B299,Labour!$A$18:$BJ$604,H$2,FALSE),0)</f>
        <v>0</v>
      </c>
      <c r="I299" s="25">
        <f>IF($B299&lt;=$B$3,VLOOKUP($B299,Labour!$A$18:$BJ$604,I$2,FALSE),0)</f>
        <v>0</v>
      </c>
      <c r="J299" s="25">
        <f>IF($B299&lt;=$B$3,VLOOKUP($B299,Labour!$A$18:$BJ$604,J$2,FALSE),0)</f>
        <v>0</v>
      </c>
      <c r="K299" s="47">
        <f t="shared" si="5"/>
        <v>0</v>
      </c>
      <c r="L299" s="117" t="str">
        <f>IF(OR(K299&gt;1,E299&gt;0,),Labour!$AM$3,"")</f>
        <v/>
      </c>
      <c r="M299" s="144" t="str">
        <f>IF(OR(K299&gt;1,E299&gt;0),Labour!$AO$5,"")</f>
        <v/>
      </c>
      <c r="N299" s="46"/>
      <c r="O299" s="46"/>
      <c r="P299" s="46">
        <f>IF($B299&lt;=$B$3,VLOOKUP($B299,Labour!$A$18:$BJ$604,N$2,FALSE),0)</f>
        <v>0</v>
      </c>
    </row>
    <row r="300" spans="1:16" x14ac:dyDescent="0.3">
      <c r="A300" s="96">
        <f>IF($B300&lt;=$B$3,VLOOKUP($B300,Labour!$A$18:$BJ$604,A$2,FALSE),0)</f>
        <v>0</v>
      </c>
      <c r="B300" s="25">
        <v>297</v>
      </c>
      <c r="C300">
        <f>IF($B300&lt;=$B$3,VLOOKUP($B300,Labour!$A$18:$BJ$604,C$2,FALSE),0)</f>
        <v>0</v>
      </c>
      <c r="D300" s="25">
        <f>IF($B300&lt;=$B$3,VLOOKUP($B300,Labour!$A$18:$BJ$604,D$2,FALSE),0)</f>
        <v>0</v>
      </c>
      <c r="E300" s="25">
        <f>IF($B300&lt;=$B$3,VLOOKUP($B300,Labour!$A$18:$BJ$604,E$2,FALSE),0)</f>
        <v>0</v>
      </c>
      <c r="F300" s="25">
        <f>IF($B300&lt;=$B$3,VLOOKUP($B300,Labour!$A$18:$BJ$604,F$2,FALSE),0)</f>
        <v>0</v>
      </c>
      <c r="G300" s="25">
        <f>IF($B300&lt;=$B$3,VLOOKUP($B300,Labour!$A$18:$BJ$604,G$2,FALSE),0)</f>
        <v>0</v>
      </c>
      <c r="H300" s="25">
        <f>IF($B300&lt;=$B$3,VLOOKUP($B300,Labour!$A$18:$BJ$604,H$2,FALSE),0)</f>
        <v>0</v>
      </c>
      <c r="I300" s="25">
        <f>IF($B300&lt;=$B$3,VLOOKUP($B300,Labour!$A$18:$BJ$604,I$2,FALSE),0)</f>
        <v>0</v>
      </c>
      <c r="J300" s="25">
        <f>IF($B300&lt;=$B$3,VLOOKUP($B300,Labour!$A$18:$BJ$604,J$2,FALSE),0)</f>
        <v>0</v>
      </c>
      <c r="K300" s="47">
        <f t="shared" si="5"/>
        <v>0</v>
      </c>
      <c r="L300" s="117" t="str">
        <f>IF(OR(K300&gt;1,E300&gt;0,),Labour!$AM$3,"")</f>
        <v/>
      </c>
      <c r="M300" s="144" t="str">
        <f>IF(OR(K300&gt;1,E300&gt;0),Labour!$AO$5,"")</f>
        <v/>
      </c>
      <c r="N300" s="46"/>
      <c r="O300" s="46"/>
      <c r="P300" s="46">
        <f>IF($B300&lt;=$B$3,VLOOKUP($B300,Labour!$A$18:$BJ$604,N$2,FALSE),0)</f>
        <v>0</v>
      </c>
    </row>
    <row r="301" spans="1:16" x14ac:dyDescent="0.3">
      <c r="A301" s="96">
        <f>IF($B301&lt;=$B$3,VLOOKUP($B301,Labour!$A$18:$BJ$604,A$2,FALSE),0)</f>
        <v>0</v>
      </c>
      <c r="B301" s="25">
        <v>298</v>
      </c>
      <c r="C301">
        <f>IF($B301&lt;=$B$3,VLOOKUP($B301,Labour!$A$18:$BJ$604,C$2,FALSE),0)</f>
        <v>0</v>
      </c>
      <c r="D301" s="25">
        <f>IF($B301&lt;=$B$3,VLOOKUP($B301,Labour!$A$18:$BJ$604,D$2,FALSE),0)</f>
        <v>0</v>
      </c>
      <c r="E301" s="25">
        <f>IF($B301&lt;=$B$3,VLOOKUP($B301,Labour!$A$18:$BJ$604,E$2,FALSE),0)</f>
        <v>0</v>
      </c>
      <c r="F301" s="25">
        <f>IF($B301&lt;=$B$3,VLOOKUP($B301,Labour!$A$18:$BJ$604,F$2,FALSE),0)</f>
        <v>0</v>
      </c>
      <c r="G301" s="25">
        <f>IF($B301&lt;=$B$3,VLOOKUP($B301,Labour!$A$18:$BJ$604,G$2,FALSE),0)</f>
        <v>0</v>
      </c>
      <c r="H301" s="25">
        <f>IF($B301&lt;=$B$3,VLOOKUP($B301,Labour!$A$18:$BJ$604,H$2,FALSE),0)</f>
        <v>0</v>
      </c>
      <c r="I301" s="25">
        <f>IF($B301&lt;=$B$3,VLOOKUP($B301,Labour!$A$18:$BJ$604,I$2,FALSE),0)</f>
        <v>0</v>
      </c>
      <c r="J301" s="25">
        <f>IF($B301&lt;=$B$3,VLOOKUP($B301,Labour!$A$18:$BJ$604,J$2,FALSE),0)</f>
        <v>0</v>
      </c>
      <c r="K301" s="47">
        <f t="shared" si="5"/>
        <v>0</v>
      </c>
      <c r="L301" s="117" t="str">
        <f>IF(OR(K301&gt;1,E301&gt;0,),Labour!$AM$3,"")</f>
        <v/>
      </c>
      <c r="M301" s="144" t="str">
        <f>IF(OR(K301&gt;1,E301&gt;0),Labour!$AO$5,"")</f>
        <v/>
      </c>
      <c r="N301" s="46"/>
      <c r="O301" s="46"/>
      <c r="P301" s="46">
        <f>IF($B301&lt;=$B$3,VLOOKUP($B301,Labour!$A$18:$BJ$604,N$2,FALSE),0)</f>
        <v>0</v>
      </c>
    </row>
    <row r="302" spans="1:16" x14ac:dyDescent="0.3">
      <c r="A302" s="96">
        <f>IF($B302&lt;=$B$3,VLOOKUP($B302,Labour!$A$18:$BJ$604,A$2,FALSE),0)</f>
        <v>0</v>
      </c>
      <c r="B302" s="25">
        <v>299</v>
      </c>
      <c r="C302">
        <f>IF($B302&lt;=$B$3,VLOOKUP($B302,Labour!$A$18:$BJ$604,C$2,FALSE),0)</f>
        <v>0</v>
      </c>
      <c r="D302" s="25">
        <f>IF($B302&lt;=$B$3,VLOOKUP($B302,Labour!$A$18:$BJ$604,D$2,FALSE),0)</f>
        <v>0</v>
      </c>
      <c r="E302" s="25">
        <f>IF($B302&lt;=$B$3,VLOOKUP($B302,Labour!$A$18:$BJ$604,E$2,FALSE),0)</f>
        <v>0</v>
      </c>
      <c r="F302" s="25">
        <f>IF($B302&lt;=$B$3,VLOOKUP($B302,Labour!$A$18:$BJ$604,F$2,FALSE),0)</f>
        <v>0</v>
      </c>
      <c r="G302" s="25">
        <f>IF($B302&lt;=$B$3,VLOOKUP($B302,Labour!$A$18:$BJ$604,G$2,FALSE),0)</f>
        <v>0</v>
      </c>
      <c r="H302" s="25">
        <f>IF($B302&lt;=$B$3,VLOOKUP($B302,Labour!$A$18:$BJ$604,H$2,FALSE),0)</f>
        <v>0</v>
      </c>
      <c r="I302" s="25">
        <f>IF($B302&lt;=$B$3,VLOOKUP($B302,Labour!$A$18:$BJ$604,I$2,FALSE),0)</f>
        <v>0</v>
      </c>
      <c r="J302" s="25">
        <f>IF($B302&lt;=$B$3,VLOOKUP($B302,Labour!$A$18:$BJ$604,J$2,FALSE),0)</f>
        <v>0</v>
      </c>
      <c r="K302" s="47">
        <f t="shared" si="5"/>
        <v>0</v>
      </c>
      <c r="L302" s="117" t="str">
        <f>IF(OR(K302&gt;1,E302&gt;0,),Labour!$AM$3,"")</f>
        <v/>
      </c>
      <c r="M302" s="144" t="str">
        <f>IF(OR(K302&gt;1,E302&gt;0),Labour!$AO$5,"")</f>
        <v/>
      </c>
      <c r="N302" s="46"/>
      <c r="O302" s="46"/>
      <c r="P302" s="46">
        <f>IF($B302&lt;=$B$3,VLOOKUP($B302,Labour!$A$18:$BJ$604,N$2,FALSE),0)</f>
        <v>0</v>
      </c>
    </row>
    <row r="303" spans="1:16" x14ac:dyDescent="0.3">
      <c r="A303" s="96">
        <f>IF($B303&lt;=$B$3,VLOOKUP($B303,Labour!$A$18:$BJ$604,A$2,FALSE),0)</f>
        <v>0</v>
      </c>
      <c r="B303" s="25">
        <v>300</v>
      </c>
      <c r="C303">
        <f>IF($B303&lt;=$B$3,VLOOKUP($B303,Labour!$A$18:$BJ$604,C$2,FALSE),0)</f>
        <v>0</v>
      </c>
      <c r="D303" s="25">
        <f>IF($B303&lt;=$B$3,VLOOKUP($B303,Labour!$A$18:$BJ$604,D$2,FALSE),0)</f>
        <v>0</v>
      </c>
      <c r="E303" s="25">
        <f>IF($B303&lt;=$B$3,VLOOKUP($B303,Labour!$A$18:$BJ$604,E$2,FALSE),0)</f>
        <v>0</v>
      </c>
      <c r="F303" s="25">
        <f>IF($B303&lt;=$B$3,VLOOKUP($B303,Labour!$A$18:$BJ$604,F$2,FALSE),0)</f>
        <v>0</v>
      </c>
      <c r="G303" s="25">
        <f>IF($B303&lt;=$B$3,VLOOKUP($B303,Labour!$A$18:$BJ$604,G$2,FALSE),0)</f>
        <v>0</v>
      </c>
      <c r="H303" s="25">
        <f>IF($B303&lt;=$B$3,VLOOKUP($B303,Labour!$A$18:$BJ$604,H$2,FALSE),0)</f>
        <v>0</v>
      </c>
      <c r="I303" s="25">
        <f>IF($B303&lt;=$B$3,VLOOKUP($B303,Labour!$A$18:$BJ$604,I$2,FALSE),0)</f>
        <v>0</v>
      </c>
      <c r="J303" s="25">
        <f>IF($B303&lt;=$B$3,VLOOKUP($B303,Labour!$A$18:$BJ$604,J$2,FALSE),0)</f>
        <v>0</v>
      </c>
      <c r="K303" s="47">
        <f t="shared" si="5"/>
        <v>0</v>
      </c>
      <c r="L303" s="117" t="str">
        <f>IF(OR(K303&gt;1,E303&gt;0,),Labour!$AM$3,"")</f>
        <v/>
      </c>
      <c r="M303" s="144" t="str">
        <f>IF(OR(K303&gt;1,E303&gt;0),Labour!$AO$5,"")</f>
        <v/>
      </c>
      <c r="N303" s="46"/>
      <c r="O303" s="46"/>
      <c r="P303" s="46">
        <f>IF($B303&lt;=$B$3,VLOOKUP($B303,Labour!$A$18:$BJ$604,N$2,FALSE),0)</f>
        <v>0</v>
      </c>
    </row>
  </sheetData>
  <customSheetViews>
    <customSheetView guid="{13CDDA1B-B6D5-4B20-8ED4-C5B08BD56F15}" state="hidden" topLeftCell="A4">
      <selection activeCell="B19" sqref="B19:G19"/>
      <pageMargins left="0.7" right="0.7" top="0.75" bottom="0.75" header="0.3" footer="0.3"/>
    </customSheetView>
    <customSheetView guid="{1730657D-68EA-4FD6-B86E-724801FE28AB}" state="hidden" topLeftCell="A4">
      <selection activeCell="B19" sqref="B19:G19"/>
      <pageMargins left="0.7" right="0.7" top="0.75" bottom="0.75" header="0.3" footer="0.3"/>
    </customSheetView>
    <customSheetView guid="{5162BC38-7CEF-4A9E-8DAF-840F2B5B3A33}" state="hidden" topLeftCell="A4">
      <selection activeCell="B19" sqref="B19:G19"/>
      <pageMargins left="0.7" right="0.7" top="0.75" bottom="0.75" header="0.3" footer="0.3"/>
    </customSheetView>
    <customSheetView guid="{31C5649A-4D6F-4C8B-8F25-09FC9E65613E}" state="hidden" topLeftCell="A4">
      <selection activeCell="B19" sqref="B19:G19"/>
      <pageMargins left="0.7" right="0.7" top="0.75" bottom="0.75" header="0.3" footer="0.3"/>
    </customSheetView>
  </customSheetViews>
  <mergeCells count="1">
    <mergeCell ref="A1:K1"/>
  </mergeCells>
  <pageMargins left="0.7" right="0.7" top="0.75" bottom="0.75" header="0.3" footer="0.3"/>
  <pageSetup orientation="portrait" r:id="rId1"/>
  <legacy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5"/>
  <dimension ref="A1:R1003"/>
  <sheetViews>
    <sheetView workbookViewId="0">
      <selection activeCell="P10" sqref="P10"/>
    </sheetView>
    <sheetView workbookViewId="1">
      <selection sqref="A1:M1"/>
    </sheetView>
  </sheetViews>
  <sheetFormatPr defaultRowHeight="14.4" x14ac:dyDescent="0.3"/>
  <cols>
    <col min="2" max="2" width="5.88671875" customWidth="1"/>
    <col min="3" max="3" width="24.44140625" customWidth="1"/>
    <col min="4" max="4" width="12" style="144" customWidth="1"/>
    <col min="10" max="10" width="9.109375" style="144"/>
    <col min="14" max="14" width="20" customWidth="1"/>
  </cols>
  <sheetData>
    <row r="1" spans="1:18" s="144" customFormat="1" x14ac:dyDescent="0.3">
      <c r="A1" s="765" t="s">
        <v>112</v>
      </c>
      <c r="B1" s="765"/>
      <c r="C1" s="765"/>
      <c r="D1" s="765"/>
      <c r="E1" s="765"/>
      <c r="F1" s="765"/>
      <c r="G1" s="765"/>
      <c r="H1" s="765"/>
      <c r="I1" s="765"/>
      <c r="J1" s="765"/>
      <c r="K1" s="765"/>
      <c r="L1" s="765"/>
      <c r="M1" s="766"/>
      <c r="P1" s="45"/>
      <c r="Q1" s="45"/>
      <c r="R1" s="45"/>
    </row>
    <row r="2" spans="1:18" s="144" customFormat="1" x14ac:dyDescent="0.3">
      <c r="A2" s="39">
        <v>16</v>
      </c>
      <c r="B2" s="39" t="s">
        <v>113</v>
      </c>
      <c r="C2" s="33">
        <v>40</v>
      </c>
      <c r="D2" s="33"/>
      <c r="E2" s="33">
        <f>C2+5</f>
        <v>45</v>
      </c>
      <c r="F2" s="33">
        <f>C2-10</f>
        <v>30</v>
      </c>
      <c r="G2" s="33">
        <f>C2+9</f>
        <v>49</v>
      </c>
      <c r="H2" s="33">
        <f>C2+11</f>
        <v>51</v>
      </c>
      <c r="I2" s="33"/>
      <c r="J2" s="33"/>
      <c r="K2" s="33">
        <f>C2-11</f>
        <v>29</v>
      </c>
      <c r="L2" s="33">
        <f>C2-5</f>
        <v>35</v>
      </c>
      <c r="M2" s="37"/>
      <c r="P2" s="45" t="s">
        <v>329</v>
      </c>
      <c r="Q2" s="45" t="s">
        <v>103</v>
      </c>
      <c r="R2" s="45"/>
    </row>
    <row r="3" spans="1:18" s="144" customFormat="1" ht="28.8" x14ac:dyDescent="0.3">
      <c r="A3" s="35" t="s">
        <v>114</v>
      </c>
      <c r="B3" s="35"/>
      <c r="C3" s="34" t="s">
        <v>109</v>
      </c>
      <c r="D3" s="34" t="s">
        <v>326</v>
      </c>
      <c r="E3" s="35" t="s">
        <v>8</v>
      </c>
      <c r="F3" s="35" t="s">
        <v>9</v>
      </c>
      <c r="G3" s="36" t="s">
        <v>151</v>
      </c>
      <c r="H3" s="35" t="s">
        <v>122</v>
      </c>
      <c r="I3" s="36" t="s">
        <v>248</v>
      </c>
      <c r="J3" s="36" t="s">
        <v>327</v>
      </c>
      <c r="K3" s="35" t="s">
        <v>18</v>
      </c>
      <c r="L3" s="36" t="s">
        <v>110</v>
      </c>
      <c r="M3" s="36" t="s">
        <v>39</v>
      </c>
      <c r="N3" s="118" t="s">
        <v>163</v>
      </c>
      <c r="O3" s="156" t="s">
        <v>168</v>
      </c>
      <c r="P3" s="145"/>
      <c r="Q3" s="145"/>
      <c r="R3" s="145"/>
    </row>
    <row r="4" spans="1:18" x14ac:dyDescent="0.3">
      <c r="B4">
        <v>1</v>
      </c>
      <c r="C4" t="s">
        <v>221</v>
      </c>
      <c r="D4" t="s">
        <v>330</v>
      </c>
      <c r="E4" t="s">
        <v>5</v>
      </c>
      <c r="F4">
        <v>9</v>
      </c>
      <c r="G4">
        <v>130</v>
      </c>
      <c r="H4" t="s">
        <v>324</v>
      </c>
      <c r="I4" t="s">
        <v>323</v>
      </c>
      <c r="J4">
        <v>9</v>
      </c>
      <c r="K4">
        <v>27</v>
      </c>
      <c r="L4">
        <v>9</v>
      </c>
      <c r="M4">
        <v>45</v>
      </c>
      <c r="N4" s="117">
        <v>42736</v>
      </c>
      <c r="O4" t="s">
        <v>325</v>
      </c>
      <c r="P4">
        <v>10</v>
      </c>
      <c r="Q4" t="s">
        <v>269</v>
      </c>
    </row>
    <row r="5" spans="1:18" x14ac:dyDescent="0.3">
      <c r="B5">
        <v>2</v>
      </c>
      <c r="C5" t="s">
        <v>221</v>
      </c>
      <c r="D5" t="s">
        <v>330</v>
      </c>
      <c r="E5" t="s">
        <v>5</v>
      </c>
      <c r="F5">
        <v>2</v>
      </c>
      <c r="G5">
        <v>130</v>
      </c>
      <c r="H5" t="s">
        <v>324</v>
      </c>
      <c r="I5" t="s">
        <v>323</v>
      </c>
      <c r="J5">
        <v>2</v>
      </c>
      <c r="K5">
        <v>6</v>
      </c>
      <c r="L5">
        <v>2</v>
      </c>
      <c r="M5">
        <v>10</v>
      </c>
      <c r="P5">
        <v>170</v>
      </c>
      <c r="Q5" t="s">
        <v>286</v>
      </c>
    </row>
    <row r="6" spans="1:18" x14ac:dyDescent="0.3">
      <c r="B6">
        <v>3</v>
      </c>
      <c r="C6" t="s">
        <v>221</v>
      </c>
      <c r="D6" t="s">
        <v>330</v>
      </c>
      <c r="E6" t="s">
        <v>5</v>
      </c>
      <c r="F6">
        <v>2</v>
      </c>
      <c r="G6">
        <v>130</v>
      </c>
      <c r="H6" t="s">
        <v>324</v>
      </c>
      <c r="I6" t="s">
        <v>323</v>
      </c>
      <c r="J6">
        <v>2</v>
      </c>
      <c r="K6">
        <v>6</v>
      </c>
      <c r="L6">
        <v>2</v>
      </c>
      <c r="M6">
        <v>10</v>
      </c>
      <c r="P6">
        <v>10</v>
      </c>
      <c r="Q6" t="s">
        <v>269</v>
      </c>
    </row>
    <row r="7" spans="1:18" x14ac:dyDescent="0.3">
      <c r="B7" s="144">
        <v>4</v>
      </c>
      <c r="C7" t="s">
        <v>221</v>
      </c>
      <c r="D7" t="s">
        <v>330</v>
      </c>
      <c r="E7" t="s">
        <v>5</v>
      </c>
      <c r="F7">
        <v>2</v>
      </c>
      <c r="G7">
        <v>130</v>
      </c>
      <c r="H7" t="s">
        <v>324</v>
      </c>
      <c r="I7" t="s">
        <v>323</v>
      </c>
      <c r="J7">
        <v>2</v>
      </c>
      <c r="K7">
        <v>6</v>
      </c>
      <c r="L7">
        <v>2</v>
      </c>
      <c r="M7">
        <v>10</v>
      </c>
      <c r="P7">
        <v>10</v>
      </c>
      <c r="Q7" t="s">
        <v>269</v>
      </c>
    </row>
    <row r="8" spans="1:18" x14ac:dyDescent="0.3">
      <c r="B8" s="144">
        <v>5</v>
      </c>
      <c r="C8" t="s">
        <v>221</v>
      </c>
      <c r="D8" t="s">
        <v>330</v>
      </c>
      <c r="E8" t="s">
        <v>5</v>
      </c>
      <c r="F8">
        <v>2</v>
      </c>
      <c r="G8">
        <v>130</v>
      </c>
      <c r="H8" t="s">
        <v>324</v>
      </c>
      <c r="I8" t="s">
        <v>323</v>
      </c>
      <c r="J8">
        <v>2</v>
      </c>
      <c r="K8">
        <v>6</v>
      </c>
      <c r="L8">
        <v>2</v>
      </c>
      <c r="M8">
        <v>10</v>
      </c>
      <c r="P8">
        <v>10</v>
      </c>
      <c r="Q8" t="s">
        <v>269</v>
      </c>
    </row>
    <row r="9" spans="1:18" x14ac:dyDescent="0.3">
      <c r="B9" s="144">
        <v>6</v>
      </c>
      <c r="C9" t="s">
        <v>221</v>
      </c>
      <c r="D9" t="s">
        <v>330</v>
      </c>
      <c r="E9" t="s">
        <v>5</v>
      </c>
      <c r="F9">
        <v>2</v>
      </c>
      <c r="G9">
        <v>130</v>
      </c>
      <c r="H9" t="s">
        <v>324</v>
      </c>
      <c r="I9" t="s">
        <v>323</v>
      </c>
      <c r="J9">
        <v>2</v>
      </c>
      <c r="K9">
        <v>6</v>
      </c>
      <c r="L9">
        <v>2</v>
      </c>
      <c r="M9">
        <v>10</v>
      </c>
      <c r="P9">
        <v>10</v>
      </c>
      <c r="Q9" t="s">
        <v>269</v>
      </c>
    </row>
    <row r="10" spans="1:18" x14ac:dyDescent="0.3">
      <c r="B10" s="144">
        <v>7</v>
      </c>
      <c r="C10" t="s">
        <v>221</v>
      </c>
      <c r="D10" t="s">
        <v>330</v>
      </c>
      <c r="E10" t="s">
        <v>5</v>
      </c>
      <c r="F10">
        <v>2</v>
      </c>
      <c r="G10">
        <v>130</v>
      </c>
      <c r="H10" t="s">
        <v>324</v>
      </c>
      <c r="I10" t="s">
        <v>323</v>
      </c>
      <c r="J10">
        <v>2</v>
      </c>
      <c r="K10">
        <v>6</v>
      </c>
      <c r="L10">
        <v>2</v>
      </c>
      <c r="M10">
        <v>10</v>
      </c>
      <c r="P10">
        <v>10</v>
      </c>
      <c r="Q10" t="s">
        <v>269</v>
      </c>
    </row>
    <row r="11" spans="1:18" x14ac:dyDescent="0.3">
      <c r="B11" s="144">
        <v>8</v>
      </c>
      <c r="C11" t="s">
        <v>221</v>
      </c>
      <c r="D11" t="s">
        <v>330</v>
      </c>
      <c r="E11" t="s">
        <v>5</v>
      </c>
      <c r="F11">
        <v>2</v>
      </c>
      <c r="G11">
        <v>130</v>
      </c>
      <c r="H11" t="s">
        <v>324</v>
      </c>
      <c r="I11" t="s">
        <v>323</v>
      </c>
      <c r="J11">
        <v>2</v>
      </c>
      <c r="K11">
        <v>6</v>
      </c>
      <c r="L11">
        <v>2</v>
      </c>
      <c r="M11">
        <v>10</v>
      </c>
      <c r="P11">
        <v>10</v>
      </c>
      <c r="Q11" t="s">
        <v>269</v>
      </c>
    </row>
    <row r="12" spans="1:18" x14ac:dyDescent="0.3">
      <c r="B12" s="144">
        <v>9</v>
      </c>
      <c r="C12" t="s">
        <v>221</v>
      </c>
      <c r="D12" t="s">
        <v>330</v>
      </c>
      <c r="E12" t="s">
        <v>5</v>
      </c>
      <c r="F12">
        <v>2</v>
      </c>
      <c r="G12">
        <v>130</v>
      </c>
      <c r="H12" t="s">
        <v>324</v>
      </c>
      <c r="I12" t="s">
        <v>323</v>
      </c>
      <c r="J12">
        <v>2</v>
      </c>
      <c r="K12">
        <v>6</v>
      </c>
      <c r="L12">
        <v>2</v>
      </c>
      <c r="M12">
        <v>10</v>
      </c>
      <c r="P12">
        <v>10</v>
      </c>
      <c r="Q12" t="s">
        <v>269</v>
      </c>
    </row>
    <row r="13" spans="1:18" x14ac:dyDescent="0.3">
      <c r="B13" s="144">
        <v>10</v>
      </c>
      <c r="C13" t="s">
        <v>221</v>
      </c>
      <c r="D13" t="s">
        <v>330</v>
      </c>
      <c r="E13" t="s">
        <v>5</v>
      </c>
      <c r="F13">
        <v>2</v>
      </c>
      <c r="G13">
        <v>130</v>
      </c>
      <c r="H13" t="s">
        <v>324</v>
      </c>
      <c r="I13" t="s">
        <v>323</v>
      </c>
      <c r="J13">
        <v>2</v>
      </c>
      <c r="K13">
        <v>6</v>
      </c>
      <c r="L13">
        <v>2</v>
      </c>
      <c r="M13">
        <v>10</v>
      </c>
      <c r="P13">
        <v>10</v>
      </c>
      <c r="Q13" t="s">
        <v>269</v>
      </c>
    </row>
    <row r="14" spans="1:18" x14ac:dyDescent="0.3">
      <c r="B14" s="144">
        <v>11</v>
      </c>
      <c r="C14" t="s">
        <v>221</v>
      </c>
      <c r="D14" t="s">
        <v>330</v>
      </c>
      <c r="E14" t="s">
        <v>5</v>
      </c>
      <c r="F14">
        <v>2</v>
      </c>
      <c r="G14">
        <v>130</v>
      </c>
      <c r="H14" t="s">
        <v>324</v>
      </c>
      <c r="I14" t="s">
        <v>323</v>
      </c>
      <c r="J14">
        <v>2</v>
      </c>
      <c r="K14">
        <v>6</v>
      </c>
      <c r="L14">
        <v>2</v>
      </c>
      <c r="M14">
        <v>10</v>
      </c>
      <c r="P14">
        <v>10</v>
      </c>
      <c r="Q14" t="s">
        <v>269</v>
      </c>
    </row>
    <row r="15" spans="1:18" x14ac:dyDescent="0.3">
      <c r="B15" s="144">
        <v>12</v>
      </c>
      <c r="C15" t="s">
        <v>221</v>
      </c>
      <c r="D15" t="s">
        <v>330</v>
      </c>
      <c r="E15" t="s">
        <v>5</v>
      </c>
      <c r="F15">
        <v>2</v>
      </c>
      <c r="G15">
        <v>130</v>
      </c>
      <c r="H15" t="s">
        <v>324</v>
      </c>
      <c r="I15" t="s">
        <v>323</v>
      </c>
      <c r="J15">
        <v>2</v>
      </c>
      <c r="K15">
        <v>6</v>
      </c>
      <c r="L15">
        <v>2</v>
      </c>
      <c r="M15">
        <v>10</v>
      </c>
      <c r="P15">
        <v>10</v>
      </c>
      <c r="Q15" t="s">
        <v>269</v>
      </c>
    </row>
    <row r="16" spans="1:18" x14ac:dyDescent="0.3">
      <c r="B16" s="144">
        <v>13</v>
      </c>
      <c r="C16" t="s">
        <v>221</v>
      </c>
      <c r="D16" t="s">
        <v>330</v>
      </c>
      <c r="E16" t="s">
        <v>5</v>
      </c>
      <c r="F16">
        <v>2</v>
      </c>
      <c r="G16">
        <v>130</v>
      </c>
      <c r="H16" t="s">
        <v>324</v>
      </c>
      <c r="I16" t="s">
        <v>323</v>
      </c>
      <c r="J16">
        <v>2</v>
      </c>
      <c r="K16">
        <v>6</v>
      </c>
      <c r="L16">
        <v>2</v>
      </c>
      <c r="M16">
        <v>10</v>
      </c>
      <c r="P16">
        <v>10</v>
      </c>
      <c r="Q16" t="s">
        <v>269</v>
      </c>
    </row>
    <row r="17" spans="2:17" x14ac:dyDescent="0.3">
      <c r="B17" s="144">
        <v>14</v>
      </c>
      <c r="C17" t="s">
        <v>221</v>
      </c>
      <c r="D17" t="s">
        <v>330</v>
      </c>
      <c r="E17" t="s">
        <v>5</v>
      </c>
      <c r="F17">
        <v>1</v>
      </c>
      <c r="G17">
        <v>130</v>
      </c>
      <c r="H17" t="s">
        <v>324</v>
      </c>
      <c r="I17" t="s">
        <v>323</v>
      </c>
      <c r="J17">
        <v>1</v>
      </c>
      <c r="K17">
        <v>3</v>
      </c>
      <c r="L17">
        <v>1</v>
      </c>
      <c r="M17">
        <v>5</v>
      </c>
      <c r="P17">
        <v>10</v>
      </c>
      <c r="Q17" t="s">
        <v>269</v>
      </c>
    </row>
    <row r="18" spans="2:17" x14ac:dyDescent="0.3">
      <c r="B18" s="144">
        <v>15</v>
      </c>
      <c r="C18" t="s">
        <v>221</v>
      </c>
      <c r="D18" t="s">
        <v>330</v>
      </c>
      <c r="E18" t="s">
        <v>5</v>
      </c>
      <c r="F18">
        <v>1</v>
      </c>
      <c r="G18">
        <v>130</v>
      </c>
      <c r="H18" t="s">
        <v>324</v>
      </c>
      <c r="I18" t="s">
        <v>323</v>
      </c>
      <c r="J18">
        <v>1</v>
      </c>
      <c r="K18">
        <v>6</v>
      </c>
      <c r="L18">
        <v>2</v>
      </c>
      <c r="M18">
        <v>8</v>
      </c>
      <c r="P18">
        <v>10</v>
      </c>
      <c r="Q18" t="s">
        <v>269</v>
      </c>
    </row>
    <row r="19" spans="2:17" x14ac:dyDescent="0.3">
      <c r="B19" s="144">
        <v>16</v>
      </c>
      <c r="C19" t="s">
        <v>221</v>
      </c>
      <c r="D19" t="s">
        <v>330</v>
      </c>
      <c r="E19" t="s">
        <v>5</v>
      </c>
      <c r="F19">
        <v>3</v>
      </c>
      <c r="G19">
        <v>130</v>
      </c>
      <c r="H19" t="s">
        <v>324</v>
      </c>
      <c r="I19" t="s">
        <v>323</v>
      </c>
      <c r="J19">
        <v>1</v>
      </c>
      <c r="K19">
        <v>9</v>
      </c>
      <c r="L19">
        <v>3</v>
      </c>
      <c r="M19">
        <v>13</v>
      </c>
      <c r="P19">
        <v>10</v>
      </c>
      <c r="Q19" t="s">
        <v>269</v>
      </c>
    </row>
    <row r="20" spans="2:17" x14ac:dyDescent="0.3">
      <c r="B20" s="144">
        <v>17</v>
      </c>
      <c r="C20" t="s">
        <v>221</v>
      </c>
      <c r="D20" t="s">
        <v>330</v>
      </c>
      <c r="E20" t="s">
        <v>5</v>
      </c>
      <c r="F20">
        <v>3</v>
      </c>
      <c r="G20">
        <v>130</v>
      </c>
      <c r="H20" t="s">
        <v>324</v>
      </c>
      <c r="I20" t="s">
        <v>323</v>
      </c>
      <c r="J20">
        <v>3</v>
      </c>
      <c r="K20">
        <v>9</v>
      </c>
      <c r="L20">
        <v>3</v>
      </c>
      <c r="M20">
        <v>15</v>
      </c>
      <c r="P20">
        <v>10</v>
      </c>
      <c r="Q20" t="s">
        <v>269</v>
      </c>
    </row>
    <row r="21" spans="2:17" x14ac:dyDescent="0.3">
      <c r="B21" s="144">
        <v>18</v>
      </c>
      <c r="C21" t="s">
        <v>221</v>
      </c>
      <c r="D21" t="s">
        <v>330</v>
      </c>
      <c r="E21" t="s">
        <v>5</v>
      </c>
      <c r="F21">
        <v>3</v>
      </c>
      <c r="G21">
        <v>130</v>
      </c>
      <c r="H21" t="s">
        <v>324</v>
      </c>
      <c r="I21" t="s">
        <v>323</v>
      </c>
      <c r="J21">
        <v>3</v>
      </c>
      <c r="K21">
        <v>9</v>
      </c>
      <c r="L21">
        <v>3</v>
      </c>
      <c r="M21">
        <v>15</v>
      </c>
      <c r="P21">
        <v>10</v>
      </c>
      <c r="Q21" t="s">
        <v>269</v>
      </c>
    </row>
    <row r="22" spans="2:17" x14ac:dyDescent="0.3">
      <c r="B22" s="144">
        <v>19</v>
      </c>
      <c r="C22" t="s">
        <v>221</v>
      </c>
      <c r="D22" t="s">
        <v>330</v>
      </c>
      <c r="E22" t="s">
        <v>5</v>
      </c>
      <c r="F22">
        <v>3</v>
      </c>
      <c r="G22">
        <v>130</v>
      </c>
      <c r="H22" t="s">
        <v>324</v>
      </c>
      <c r="I22" t="s">
        <v>323</v>
      </c>
      <c r="J22">
        <v>3</v>
      </c>
      <c r="K22">
        <v>9</v>
      </c>
      <c r="L22">
        <v>3</v>
      </c>
      <c r="M22">
        <v>15</v>
      </c>
      <c r="P22">
        <v>10</v>
      </c>
      <c r="Q22" t="s">
        <v>269</v>
      </c>
    </row>
    <row r="23" spans="2:17" x14ac:dyDescent="0.3">
      <c r="B23" s="144">
        <v>20</v>
      </c>
      <c r="C23" t="s">
        <v>221</v>
      </c>
      <c r="D23" t="s">
        <v>330</v>
      </c>
      <c r="E23" t="s">
        <v>5</v>
      </c>
      <c r="F23">
        <v>3</v>
      </c>
      <c r="G23">
        <v>130</v>
      </c>
      <c r="H23" t="s">
        <v>324</v>
      </c>
      <c r="I23" t="s">
        <v>323</v>
      </c>
      <c r="J23">
        <v>3</v>
      </c>
      <c r="K23">
        <v>9</v>
      </c>
      <c r="L23">
        <v>3</v>
      </c>
      <c r="M23">
        <v>15</v>
      </c>
      <c r="P23">
        <v>10</v>
      </c>
      <c r="Q23" t="s">
        <v>269</v>
      </c>
    </row>
    <row r="24" spans="2:17" x14ac:dyDescent="0.3">
      <c r="B24" s="144">
        <v>21</v>
      </c>
      <c r="C24" t="s">
        <v>221</v>
      </c>
      <c r="D24" t="s">
        <v>330</v>
      </c>
      <c r="E24" t="s">
        <v>5</v>
      </c>
      <c r="F24">
        <v>3</v>
      </c>
      <c r="G24">
        <v>130</v>
      </c>
      <c r="H24" t="s">
        <v>324</v>
      </c>
      <c r="I24" t="s">
        <v>323</v>
      </c>
      <c r="J24">
        <v>3</v>
      </c>
      <c r="K24">
        <v>9</v>
      </c>
      <c r="L24">
        <v>3</v>
      </c>
      <c r="M24">
        <v>15</v>
      </c>
      <c r="P24">
        <v>10</v>
      </c>
      <c r="Q24" t="s">
        <v>269</v>
      </c>
    </row>
    <row r="25" spans="2:17" x14ac:dyDescent="0.3">
      <c r="B25" s="144">
        <v>22</v>
      </c>
      <c r="C25" t="s">
        <v>221</v>
      </c>
      <c r="D25" t="s">
        <v>330</v>
      </c>
      <c r="E25" t="s">
        <v>5</v>
      </c>
      <c r="F25">
        <v>3</v>
      </c>
      <c r="G25">
        <v>130</v>
      </c>
      <c r="H25" t="s">
        <v>324</v>
      </c>
      <c r="I25" t="s">
        <v>323</v>
      </c>
      <c r="J25">
        <v>3</v>
      </c>
      <c r="K25">
        <v>9</v>
      </c>
      <c r="L25">
        <v>3</v>
      </c>
      <c r="M25">
        <v>15</v>
      </c>
      <c r="P25">
        <v>10</v>
      </c>
      <c r="Q25" t="s">
        <v>269</v>
      </c>
    </row>
    <row r="26" spans="2:17" x14ac:dyDescent="0.3">
      <c r="B26" s="144">
        <v>23</v>
      </c>
      <c r="C26" t="s">
        <v>221</v>
      </c>
      <c r="D26" t="s">
        <v>330</v>
      </c>
      <c r="E26" t="s">
        <v>5</v>
      </c>
      <c r="F26">
        <v>3</v>
      </c>
      <c r="G26">
        <v>130</v>
      </c>
      <c r="H26" t="s">
        <v>324</v>
      </c>
      <c r="I26" t="s">
        <v>323</v>
      </c>
      <c r="J26">
        <v>3</v>
      </c>
      <c r="K26">
        <v>9</v>
      </c>
      <c r="L26">
        <v>3</v>
      </c>
      <c r="M26">
        <v>15</v>
      </c>
      <c r="P26">
        <v>10</v>
      </c>
      <c r="Q26" t="s">
        <v>269</v>
      </c>
    </row>
    <row r="27" spans="2:17" x14ac:dyDescent="0.3">
      <c r="B27" s="144">
        <v>24</v>
      </c>
      <c r="C27" t="s">
        <v>221</v>
      </c>
      <c r="D27" t="s">
        <v>330</v>
      </c>
      <c r="E27" t="s">
        <v>5</v>
      </c>
      <c r="F27">
        <v>3</v>
      </c>
      <c r="G27">
        <v>130</v>
      </c>
      <c r="H27" t="s">
        <v>324</v>
      </c>
      <c r="I27" t="s">
        <v>323</v>
      </c>
      <c r="J27">
        <v>3</v>
      </c>
      <c r="K27">
        <v>9</v>
      </c>
      <c r="L27">
        <v>3</v>
      </c>
      <c r="M27">
        <v>15</v>
      </c>
      <c r="P27">
        <v>10</v>
      </c>
      <c r="Q27" t="s">
        <v>269</v>
      </c>
    </row>
    <row r="28" spans="2:17" x14ac:dyDescent="0.3">
      <c r="B28" s="144">
        <v>25</v>
      </c>
      <c r="C28" t="s">
        <v>221</v>
      </c>
      <c r="D28" t="s">
        <v>330</v>
      </c>
      <c r="E28" t="s">
        <v>5</v>
      </c>
      <c r="F28">
        <v>3</v>
      </c>
      <c r="G28">
        <v>130</v>
      </c>
      <c r="H28" t="s">
        <v>324</v>
      </c>
      <c r="I28" t="s">
        <v>323</v>
      </c>
      <c r="J28">
        <v>3</v>
      </c>
      <c r="K28">
        <v>9</v>
      </c>
      <c r="L28">
        <v>3</v>
      </c>
      <c r="M28">
        <v>15</v>
      </c>
      <c r="P28">
        <v>10</v>
      </c>
      <c r="Q28" t="s">
        <v>269</v>
      </c>
    </row>
    <row r="29" spans="2:17" x14ac:dyDescent="0.3">
      <c r="B29" s="144">
        <v>26</v>
      </c>
      <c r="C29" t="s">
        <v>221</v>
      </c>
      <c r="D29" t="s">
        <v>330</v>
      </c>
      <c r="E29" t="s">
        <v>5</v>
      </c>
      <c r="F29">
        <v>1</v>
      </c>
      <c r="G29">
        <v>130</v>
      </c>
      <c r="H29" t="s">
        <v>324</v>
      </c>
      <c r="I29" t="s">
        <v>323</v>
      </c>
      <c r="J29">
        <v>1</v>
      </c>
      <c r="K29">
        <v>3</v>
      </c>
      <c r="L29">
        <v>1</v>
      </c>
      <c r="M29">
        <v>5</v>
      </c>
      <c r="P29">
        <v>30</v>
      </c>
      <c r="Q29" t="s">
        <v>271</v>
      </c>
    </row>
    <row r="30" spans="2:17" x14ac:dyDescent="0.3">
      <c r="B30" s="144">
        <v>27</v>
      </c>
      <c r="D30"/>
      <c r="J30"/>
    </row>
    <row r="31" spans="2:17" x14ac:dyDescent="0.3">
      <c r="B31" s="144">
        <v>28</v>
      </c>
      <c r="D31"/>
      <c r="J31"/>
    </row>
    <row r="32" spans="2:17" x14ac:dyDescent="0.3">
      <c r="B32" s="144">
        <v>29</v>
      </c>
      <c r="D32"/>
      <c r="J32"/>
    </row>
    <row r="33" spans="2:10" x14ac:dyDescent="0.3">
      <c r="B33" s="144">
        <v>30</v>
      </c>
      <c r="D33"/>
      <c r="J33"/>
    </row>
    <row r="34" spans="2:10" x14ac:dyDescent="0.3">
      <c r="B34" s="144">
        <v>31</v>
      </c>
      <c r="D34"/>
      <c r="J34"/>
    </row>
    <row r="35" spans="2:10" x14ac:dyDescent="0.3">
      <c r="B35" s="144">
        <v>32</v>
      </c>
      <c r="D35"/>
      <c r="J35"/>
    </row>
    <row r="36" spans="2:10" x14ac:dyDescent="0.3">
      <c r="B36" s="144">
        <v>33</v>
      </c>
      <c r="D36"/>
      <c r="J36"/>
    </row>
    <row r="37" spans="2:10" x14ac:dyDescent="0.3">
      <c r="B37" s="144">
        <v>34</v>
      </c>
      <c r="D37"/>
      <c r="J37"/>
    </row>
    <row r="38" spans="2:10" x14ac:dyDescent="0.3">
      <c r="B38" s="144">
        <v>35</v>
      </c>
      <c r="D38"/>
      <c r="J38"/>
    </row>
    <row r="39" spans="2:10" x14ac:dyDescent="0.3">
      <c r="B39" s="144">
        <v>36</v>
      </c>
      <c r="D39"/>
      <c r="J39"/>
    </row>
    <row r="40" spans="2:10" x14ac:dyDescent="0.3">
      <c r="B40" s="144">
        <v>37</v>
      </c>
      <c r="D40"/>
      <c r="J40"/>
    </row>
    <row r="41" spans="2:10" x14ac:dyDescent="0.3">
      <c r="B41" s="144">
        <v>38</v>
      </c>
      <c r="D41"/>
      <c r="J41"/>
    </row>
    <row r="42" spans="2:10" x14ac:dyDescent="0.3">
      <c r="B42" s="144">
        <v>39</v>
      </c>
      <c r="D42"/>
      <c r="J42"/>
    </row>
    <row r="43" spans="2:10" x14ac:dyDescent="0.3">
      <c r="B43" s="144">
        <v>40</v>
      </c>
      <c r="D43"/>
      <c r="J43"/>
    </row>
    <row r="44" spans="2:10" x14ac:dyDescent="0.3">
      <c r="B44" s="144">
        <v>41</v>
      </c>
      <c r="D44"/>
      <c r="J44"/>
    </row>
    <row r="45" spans="2:10" x14ac:dyDescent="0.3">
      <c r="B45" s="144">
        <v>42</v>
      </c>
      <c r="D45"/>
      <c r="J45"/>
    </row>
    <row r="46" spans="2:10" x14ac:dyDescent="0.3">
      <c r="B46" s="144">
        <v>43</v>
      </c>
      <c r="D46"/>
      <c r="J46"/>
    </row>
    <row r="47" spans="2:10" x14ac:dyDescent="0.3">
      <c r="B47" s="144">
        <v>44</v>
      </c>
      <c r="D47"/>
      <c r="J47"/>
    </row>
    <row r="48" spans="2:10" x14ac:dyDescent="0.3">
      <c r="B48" s="144">
        <v>45</v>
      </c>
      <c r="D48"/>
      <c r="J48"/>
    </row>
    <row r="49" spans="2:10" x14ac:dyDescent="0.3">
      <c r="B49" s="144">
        <v>46</v>
      </c>
      <c r="D49"/>
      <c r="J49"/>
    </row>
    <row r="50" spans="2:10" x14ac:dyDescent="0.3">
      <c r="B50" s="144">
        <v>47</v>
      </c>
      <c r="D50"/>
      <c r="J50"/>
    </row>
    <row r="51" spans="2:10" x14ac:dyDescent="0.3">
      <c r="B51" s="144">
        <v>48</v>
      </c>
      <c r="D51"/>
      <c r="J51"/>
    </row>
    <row r="52" spans="2:10" x14ac:dyDescent="0.3">
      <c r="B52" s="144">
        <v>49</v>
      </c>
      <c r="D52"/>
      <c r="J52"/>
    </row>
    <row r="53" spans="2:10" x14ac:dyDescent="0.3">
      <c r="B53" s="144">
        <v>50</v>
      </c>
      <c r="D53"/>
      <c r="J53"/>
    </row>
    <row r="54" spans="2:10" x14ac:dyDescent="0.3">
      <c r="B54" s="144">
        <v>51</v>
      </c>
      <c r="D54"/>
      <c r="J54"/>
    </row>
    <row r="55" spans="2:10" x14ac:dyDescent="0.3">
      <c r="B55" s="144">
        <v>52</v>
      </c>
      <c r="D55"/>
      <c r="J55"/>
    </row>
    <row r="56" spans="2:10" x14ac:dyDescent="0.3">
      <c r="B56" s="144">
        <v>53</v>
      </c>
      <c r="D56"/>
      <c r="J56"/>
    </row>
    <row r="57" spans="2:10" x14ac:dyDescent="0.3">
      <c r="B57" s="144">
        <v>54</v>
      </c>
      <c r="D57"/>
      <c r="J57"/>
    </row>
    <row r="58" spans="2:10" x14ac:dyDescent="0.3">
      <c r="B58" s="144">
        <v>55</v>
      </c>
      <c r="D58"/>
      <c r="J58"/>
    </row>
    <row r="59" spans="2:10" x14ac:dyDescent="0.3">
      <c r="B59" s="144">
        <v>56</v>
      </c>
      <c r="D59"/>
      <c r="J59"/>
    </row>
    <row r="60" spans="2:10" x14ac:dyDescent="0.3">
      <c r="B60" s="144">
        <v>57</v>
      </c>
      <c r="D60"/>
      <c r="J60"/>
    </row>
    <row r="61" spans="2:10" x14ac:dyDescent="0.3">
      <c r="B61" s="144">
        <v>58</v>
      </c>
      <c r="D61"/>
      <c r="J61"/>
    </row>
    <row r="62" spans="2:10" x14ac:dyDescent="0.3">
      <c r="B62" s="144">
        <v>59</v>
      </c>
      <c r="D62"/>
      <c r="J62"/>
    </row>
    <row r="63" spans="2:10" x14ac:dyDescent="0.3">
      <c r="B63" s="144">
        <v>60</v>
      </c>
      <c r="D63"/>
      <c r="J63"/>
    </row>
    <row r="64" spans="2:10" x14ac:dyDescent="0.3">
      <c r="B64" s="144">
        <v>61</v>
      </c>
      <c r="D64"/>
      <c r="J64"/>
    </row>
    <row r="65" spans="2:10" x14ac:dyDescent="0.3">
      <c r="B65" s="144">
        <v>62</v>
      </c>
      <c r="D65"/>
      <c r="J65"/>
    </row>
    <row r="66" spans="2:10" x14ac:dyDescent="0.3">
      <c r="B66" s="144">
        <v>63</v>
      </c>
      <c r="D66"/>
      <c r="J66"/>
    </row>
    <row r="67" spans="2:10" x14ac:dyDescent="0.3">
      <c r="B67" s="144">
        <v>64</v>
      </c>
      <c r="D67"/>
      <c r="J67"/>
    </row>
    <row r="68" spans="2:10" x14ac:dyDescent="0.3">
      <c r="B68" s="144">
        <v>65</v>
      </c>
      <c r="D68"/>
      <c r="J68"/>
    </row>
    <row r="69" spans="2:10" x14ac:dyDescent="0.3">
      <c r="B69" s="144">
        <v>66</v>
      </c>
      <c r="D69"/>
      <c r="J69"/>
    </row>
    <row r="70" spans="2:10" x14ac:dyDescent="0.3">
      <c r="B70" s="144">
        <v>67</v>
      </c>
      <c r="D70"/>
      <c r="J70"/>
    </row>
    <row r="71" spans="2:10" x14ac:dyDescent="0.3">
      <c r="B71" s="144">
        <v>68</v>
      </c>
      <c r="D71"/>
      <c r="J71"/>
    </row>
    <row r="72" spans="2:10" x14ac:dyDescent="0.3">
      <c r="B72" s="144">
        <v>69</v>
      </c>
      <c r="D72"/>
      <c r="J72"/>
    </row>
    <row r="73" spans="2:10" x14ac:dyDescent="0.3">
      <c r="B73" s="144">
        <v>70</v>
      </c>
      <c r="D73"/>
      <c r="J73"/>
    </row>
    <row r="74" spans="2:10" x14ac:dyDescent="0.3">
      <c r="B74" s="144">
        <v>71</v>
      </c>
      <c r="D74"/>
      <c r="J74"/>
    </row>
    <row r="75" spans="2:10" x14ac:dyDescent="0.3">
      <c r="B75" s="144">
        <v>72</v>
      </c>
      <c r="D75"/>
      <c r="J75"/>
    </row>
    <row r="76" spans="2:10" x14ac:dyDescent="0.3">
      <c r="B76" s="144">
        <v>73</v>
      </c>
      <c r="D76"/>
      <c r="J76"/>
    </row>
    <row r="77" spans="2:10" x14ac:dyDescent="0.3">
      <c r="B77" s="144">
        <v>74</v>
      </c>
      <c r="D77"/>
      <c r="J77"/>
    </row>
    <row r="78" spans="2:10" x14ac:dyDescent="0.3">
      <c r="B78" s="144">
        <v>75</v>
      </c>
      <c r="D78"/>
      <c r="J78"/>
    </row>
    <row r="79" spans="2:10" x14ac:dyDescent="0.3">
      <c r="B79" s="144">
        <v>76</v>
      </c>
      <c r="D79"/>
      <c r="J79"/>
    </row>
    <row r="80" spans="2:10" x14ac:dyDescent="0.3">
      <c r="B80" s="144">
        <v>77</v>
      </c>
      <c r="D80"/>
      <c r="J80"/>
    </row>
    <row r="81" spans="2:10" x14ac:dyDescent="0.3">
      <c r="B81" s="144">
        <v>78</v>
      </c>
      <c r="D81"/>
      <c r="J81"/>
    </row>
    <row r="82" spans="2:10" x14ac:dyDescent="0.3">
      <c r="B82" s="144">
        <v>79</v>
      </c>
      <c r="D82"/>
      <c r="J82"/>
    </row>
    <row r="83" spans="2:10" x14ac:dyDescent="0.3">
      <c r="B83" s="144">
        <v>80</v>
      </c>
      <c r="D83"/>
      <c r="J83"/>
    </row>
    <row r="84" spans="2:10" x14ac:dyDescent="0.3">
      <c r="B84" s="144">
        <v>81</v>
      </c>
      <c r="D84"/>
      <c r="J84"/>
    </row>
    <row r="85" spans="2:10" x14ac:dyDescent="0.3">
      <c r="B85" s="144">
        <v>82</v>
      </c>
      <c r="D85"/>
      <c r="J85"/>
    </row>
    <row r="86" spans="2:10" x14ac:dyDescent="0.3">
      <c r="B86" s="144">
        <v>83</v>
      </c>
      <c r="D86"/>
      <c r="J86"/>
    </row>
    <row r="87" spans="2:10" x14ac:dyDescent="0.3">
      <c r="B87" s="144">
        <v>84</v>
      </c>
      <c r="D87"/>
      <c r="J87"/>
    </row>
    <row r="88" spans="2:10" x14ac:dyDescent="0.3">
      <c r="B88" s="144">
        <v>85</v>
      </c>
      <c r="D88"/>
      <c r="J88"/>
    </row>
    <row r="89" spans="2:10" x14ac:dyDescent="0.3">
      <c r="B89" s="144">
        <v>86</v>
      </c>
      <c r="D89"/>
      <c r="J89"/>
    </row>
    <row r="90" spans="2:10" x14ac:dyDescent="0.3">
      <c r="B90" s="144">
        <v>87</v>
      </c>
      <c r="D90"/>
      <c r="J90"/>
    </row>
    <row r="91" spans="2:10" x14ac:dyDescent="0.3">
      <c r="B91" s="144">
        <v>88</v>
      </c>
      <c r="D91"/>
      <c r="J91"/>
    </row>
    <row r="92" spans="2:10" x14ac:dyDescent="0.3">
      <c r="B92" s="144">
        <v>89</v>
      </c>
      <c r="D92"/>
      <c r="J92"/>
    </row>
    <row r="93" spans="2:10" x14ac:dyDescent="0.3">
      <c r="B93" s="144">
        <v>90</v>
      </c>
      <c r="D93"/>
      <c r="J93"/>
    </row>
    <row r="94" spans="2:10" x14ac:dyDescent="0.3">
      <c r="B94" s="144">
        <v>91</v>
      </c>
      <c r="D94"/>
      <c r="J94"/>
    </row>
    <row r="95" spans="2:10" x14ac:dyDescent="0.3">
      <c r="B95" s="144">
        <v>92</v>
      </c>
      <c r="D95"/>
      <c r="J95"/>
    </row>
    <row r="96" spans="2:10" x14ac:dyDescent="0.3">
      <c r="B96" s="144">
        <v>93</v>
      </c>
      <c r="D96"/>
      <c r="J96"/>
    </row>
    <row r="97" spans="2:10" x14ac:dyDescent="0.3">
      <c r="B97" s="144">
        <v>94</v>
      </c>
      <c r="D97"/>
      <c r="J97"/>
    </row>
    <row r="98" spans="2:10" x14ac:dyDescent="0.3">
      <c r="B98" s="144">
        <v>95</v>
      </c>
      <c r="D98"/>
      <c r="J98"/>
    </row>
    <row r="99" spans="2:10" x14ac:dyDescent="0.3">
      <c r="B99" s="144">
        <v>96</v>
      </c>
      <c r="D99"/>
      <c r="J99"/>
    </row>
    <row r="100" spans="2:10" x14ac:dyDescent="0.3">
      <c r="B100" s="144">
        <v>97</v>
      </c>
      <c r="D100"/>
      <c r="J100"/>
    </row>
    <row r="101" spans="2:10" x14ac:dyDescent="0.3">
      <c r="B101" s="144">
        <v>98</v>
      </c>
      <c r="D101"/>
      <c r="J101"/>
    </row>
    <row r="102" spans="2:10" x14ac:dyDescent="0.3">
      <c r="B102" s="144">
        <v>99</v>
      </c>
      <c r="D102"/>
      <c r="J102"/>
    </row>
    <row r="103" spans="2:10" x14ac:dyDescent="0.3">
      <c r="B103" s="144">
        <v>100</v>
      </c>
      <c r="D103"/>
      <c r="J103"/>
    </row>
    <row r="104" spans="2:10" x14ac:dyDescent="0.3">
      <c r="B104" s="144">
        <v>101</v>
      </c>
      <c r="D104"/>
      <c r="J104"/>
    </row>
    <row r="105" spans="2:10" x14ac:dyDescent="0.3">
      <c r="B105" s="144">
        <v>102</v>
      </c>
      <c r="D105"/>
      <c r="J105"/>
    </row>
    <row r="106" spans="2:10" x14ac:dyDescent="0.3">
      <c r="B106" s="144">
        <v>103</v>
      </c>
      <c r="D106"/>
      <c r="J106"/>
    </row>
    <row r="107" spans="2:10" x14ac:dyDescent="0.3">
      <c r="B107" s="144">
        <v>104</v>
      </c>
      <c r="D107"/>
      <c r="J107"/>
    </row>
    <row r="108" spans="2:10" x14ac:dyDescent="0.3">
      <c r="B108" s="144">
        <v>105</v>
      </c>
      <c r="D108"/>
      <c r="J108"/>
    </row>
    <row r="109" spans="2:10" x14ac:dyDescent="0.3">
      <c r="B109" s="144">
        <v>106</v>
      </c>
      <c r="D109"/>
      <c r="J109"/>
    </row>
    <row r="110" spans="2:10" x14ac:dyDescent="0.3">
      <c r="B110" s="144">
        <v>107</v>
      </c>
      <c r="D110"/>
      <c r="J110"/>
    </row>
    <row r="111" spans="2:10" x14ac:dyDescent="0.3">
      <c r="B111" s="144">
        <v>108</v>
      </c>
      <c r="D111"/>
      <c r="J111"/>
    </row>
    <row r="112" spans="2:10" x14ac:dyDescent="0.3">
      <c r="B112" s="144">
        <v>109</v>
      </c>
      <c r="D112"/>
      <c r="J112"/>
    </row>
    <row r="113" spans="2:10" x14ac:dyDescent="0.3">
      <c r="B113" s="144">
        <v>110</v>
      </c>
      <c r="D113"/>
      <c r="J113"/>
    </row>
    <row r="114" spans="2:10" x14ac:dyDescent="0.3">
      <c r="B114" s="144">
        <v>111</v>
      </c>
      <c r="D114"/>
      <c r="J114"/>
    </row>
    <row r="115" spans="2:10" x14ac:dyDescent="0.3">
      <c r="B115" s="144">
        <v>112</v>
      </c>
      <c r="D115"/>
      <c r="J115"/>
    </row>
    <row r="116" spans="2:10" x14ac:dyDescent="0.3">
      <c r="B116" s="144">
        <v>113</v>
      </c>
      <c r="D116"/>
      <c r="J116"/>
    </row>
    <row r="117" spans="2:10" x14ac:dyDescent="0.3">
      <c r="B117" s="144">
        <v>114</v>
      </c>
      <c r="D117"/>
      <c r="J117"/>
    </row>
    <row r="118" spans="2:10" x14ac:dyDescent="0.3">
      <c r="B118" s="144">
        <v>115</v>
      </c>
      <c r="D118"/>
      <c r="J118"/>
    </row>
    <row r="119" spans="2:10" x14ac:dyDescent="0.3">
      <c r="B119" s="144">
        <v>116</v>
      </c>
      <c r="D119"/>
      <c r="J119"/>
    </row>
    <row r="120" spans="2:10" x14ac:dyDescent="0.3">
      <c r="B120" s="144">
        <v>117</v>
      </c>
      <c r="D120"/>
      <c r="J120"/>
    </row>
    <row r="121" spans="2:10" x14ac:dyDescent="0.3">
      <c r="B121" s="144">
        <v>118</v>
      </c>
      <c r="D121"/>
      <c r="J121"/>
    </row>
    <row r="122" spans="2:10" x14ac:dyDescent="0.3">
      <c r="B122" s="144">
        <v>119</v>
      </c>
      <c r="D122"/>
      <c r="J122"/>
    </row>
    <row r="123" spans="2:10" x14ac:dyDescent="0.3">
      <c r="B123" s="144">
        <v>120</v>
      </c>
      <c r="D123"/>
      <c r="J123"/>
    </row>
    <row r="124" spans="2:10" x14ac:dyDescent="0.3">
      <c r="B124" s="144">
        <v>121</v>
      </c>
      <c r="D124"/>
      <c r="J124"/>
    </row>
    <row r="125" spans="2:10" x14ac:dyDescent="0.3">
      <c r="B125" s="144">
        <v>122</v>
      </c>
      <c r="D125"/>
      <c r="J125"/>
    </row>
    <row r="126" spans="2:10" x14ac:dyDescent="0.3">
      <c r="B126" s="144">
        <v>123</v>
      </c>
      <c r="D126"/>
      <c r="J126"/>
    </row>
    <row r="127" spans="2:10" x14ac:dyDescent="0.3">
      <c r="B127" s="144">
        <v>124</v>
      </c>
      <c r="D127"/>
      <c r="J127"/>
    </row>
    <row r="128" spans="2:10" x14ac:dyDescent="0.3">
      <c r="B128" s="144">
        <v>125</v>
      </c>
      <c r="D128"/>
      <c r="J128"/>
    </row>
    <row r="129" spans="2:10" x14ac:dyDescent="0.3">
      <c r="B129" s="144">
        <v>126</v>
      </c>
      <c r="D129"/>
      <c r="J129"/>
    </row>
    <row r="130" spans="2:10" x14ac:dyDescent="0.3">
      <c r="B130" s="144">
        <v>127</v>
      </c>
      <c r="D130"/>
      <c r="J130"/>
    </row>
    <row r="131" spans="2:10" x14ac:dyDescent="0.3">
      <c r="B131" s="144">
        <v>128</v>
      </c>
      <c r="D131"/>
      <c r="J131"/>
    </row>
    <row r="132" spans="2:10" x14ac:dyDescent="0.3">
      <c r="B132" s="144">
        <v>129</v>
      </c>
      <c r="D132"/>
      <c r="J132"/>
    </row>
    <row r="133" spans="2:10" x14ac:dyDescent="0.3">
      <c r="B133" s="144">
        <v>130</v>
      </c>
      <c r="D133"/>
      <c r="J133"/>
    </row>
    <row r="134" spans="2:10" x14ac:dyDescent="0.3">
      <c r="B134" s="144">
        <v>131</v>
      </c>
      <c r="D134"/>
      <c r="J134"/>
    </row>
    <row r="135" spans="2:10" x14ac:dyDescent="0.3">
      <c r="B135" s="144">
        <v>132</v>
      </c>
      <c r="D135"/>
      <c r="J135"/>
    </row>
    <row r="136" spans="2:10" x14ac:dyDescent="0.3">
      <c r="B136" s="144">
        <v>133</v>
      </c>
      <c r="D136"/>
      <c r="J136"/>
    </row>
    <row r="137" spans="2:10" x14ac:dyDescent="0.3">
      <c r="B137" s="144">
        <v>134</v>
      </c>
      <c r="D137"/>
      <c r="J137"/>
    </row>
    <row r="138" spans="2:10" x14ac:dyDescent="0.3">
      <c r="B138" s="144">
        <v>135</v>
      </c>
      <c r="D138"/>
      <c r="J138"/>
    </row>
    <row r="139" spans="2:10" x14ac:dyDescent="0.3">
      <c r="B139" s="144">
        <v>136</v>
      </c>
      <c r="D139"/>
      <c r="J139"/>
    </row>
    <row r="140" spans="2:10" x14ac:dyDescent="0.3">
      <c r="B140" s="144">
        <v>137</v>
      </c>
      <c r="D140"/>
      <c r="J140"/>
    </row>
    <row r="141" spans="2:10" x14ac:dyDescent="0.3">
      <c r="B141" s="144">
        <v>138</v>
      </c>
      <c r="D141"/>
      <c r="J141"/>
    </row>
    <row r="142" spans="2:10" x14ac:dyDescent="0.3">
      <c r="B142" s="144">
        <v>139</v>
      </c>
      <c r="D142"/>
      <c r="J142"/>
    </row>
    <row r="143" spans="2:10" x14ac:dyDescent="0.3">
      <c r="B143" s="144">
        <v>140</v>
      </c>
      <c r="D143"/>
      <c r="J143"/>
    </row>
    <row r="144" spans="2:10" x14ac:dyDescent="0.3">
      <c r="B144" s="144">
        <v>141</v>
      </c>
      <c r="D144"/>
      <c r="J144"/>
    </row>
    <row r="145" spans="2:10" x14ac:dyDescent="0.3">
      <c r="B145" s="144">
        <v>142</v>
      </c>
      <c r="D145"/>
      <c r="J145"/>
    </row>
    <row r="146" spans="2:10" x14ac:dyDescent="0.3">
      <c r="B146" s="144">
        <v>143</v>
      </c>
      <c r="D146"/>
      <c r="J146"/>
    </row>
    <row r="147" spans="2:10" x14ac:dyDescent="0.3">
      <c r="B147" s="144">
        <v>144</v>
      </c>
      <c r="D147"/>
      <c r="J147"/>
    </row>
    <row r="148" spans="2:10" x14ac:dyDescent="0.3">
      <c r="B148" s="144">
        <v>145</v>
      </c>
      <c r="D148"/>
      <c r="J148"/>
    </row>
    <row r="149" spans="2:10" x14ac:dyDescent="0.3">
      <c r="B149" s="144">
        <v>146</v>
      </c>
      <c r="D149"/>
      <c r="J149"/>
    </row>
    <row r="150" spans="2:10" x14ac:dyDescent="0.3">
      <c r="B150" s="144">
        <v>147</v>
      </c>
      <c r="D150"/>
      <c r="J150"/>
    </row>
    <row r="151" spans="2:10" x14ac:dyDescent="0.3">
      <c r="B151" s="144">
        <v>148</v>
      </c>
      <c r="D151"/>
      <c r="J151"/>
    </row>
    <row r="152" spans="2:10" x14ac:dyDescent="0.3">
      <c r="B152" s="144">
        <v>149</v>
      </c>
      <c r="D152"/>
      <c r="J152"/>
    </row>
    <row r="153" spans="2:10" x14ac:dyDescent="0.3">
      <c r="B153" s="144">
        <v>150</v>
      </c>
      <c r="D153"/>
      <c r="J153"/>
    </row>
    <row r="154" spans="2:10" x14ac:dyDescent="0.3">
      <c r="B154" s="144">
        <v>151</v>
      </c>
      <c r="D154"/>
      <c r="J154"/>
    </row>
    <row r="155" spans="2:10" x14ac:dyDescent="0.3">
      <c r="B155" s="144">
        <v>152</v>
      </c>
      <c r="D155"/>
      <c r="J155"/>
    </row>
    <row r="156" spans="2:10" x14ac:dyDescent="0.3">
      <c r="B156" s="144">
        <v>153</v>
      </c>
      <c r="D156"/>
      <c r="J156"/>
    </row>
    <row r="157" spans="2:10" x14ac:dyDescent="0.3">
      <c r="B157" s="144">
        <v>154</v>
      </c>
      <c r="D157"/>
      <c r="J157"/>
    </row>
    <row r="158" spans="2:10" x14ac:dyDescent="0.3">
      <c r="B158" s="144">
        <v>155</v>
      </c>
      <c r="D158"/>
      <c r="J158"/>
    </row>
    <row r="159" spans="2:10" x14ac:dyDescent="0.3">
      <c r="B159" s="144">
        <v>156</v>
      </c>
      <c r="D159"/>
      <c r="J159"/>
    </row>
    <row r="160" spans="2:10" x14ac:dyDescent="0.3">
      <c r="B160" s="144">
        <v>157</v>
      </c>
      <c r="D160"/>
      <c r="J160"/>
    </row>
    <row r="161" spans="2:10" x14ac:dyDescent="0.3">
      <c r="B161" s="144">
        <v>158</v>
      </c>
      <c r="D161"/>
      <c r="J161"/>
    </row>
    <row r="162" spans="2:10" x14ac:dyDescent="0.3">
      <c r="B162" s="144">
        <v>159</v>
      </c>
      <c r="D162"/>
      <c r="J162"/>
    </row>
    <row r="163" spans="2:10" x14ac:dyDescent="0.3">
      <c r="B163" s="144">
        <v>160</v>
      </c>
      <c r="D163"/>
      <c r="J163"/>
    </row>
    <row r="164" spans="2:10" x14ac:dyDescent="0.3">
      <c r="B164" s="144">
        <v>161</v>
      </c>
      <c r="D164"/>
      <c r="J164"/>
    </row>
    <row r="165" spans="2:10" x14ac:dyDescent="0.3">
      <c r="B165" s="144">
        <v>162</v>
      </c>
      <c r="D165"/>
      <c r="J165"/>
    </row>
    <row r="166" spans="2:10" x14ac:dyDescent="0.3">
      <c r="B166" s="144">
        <v>163</v>
      </c>
      <c r="D166"/>
      <c r="J166"/>
    </row>
    <row r="167" spans="2:10" x14ac:dyDescent="0.3">
      <c r="B167" s="144">
        <v>164</v>
      </c>
      <c r="D167"/>
      <c r="J167"/>
    </row>
    <row r="168" spans="2:10" x14ac:dyDescent="0.3">
      <c r="B168" s="144">
        <v>165</v>
      </c>
      <c r="D168"/>
      <c r="J168"/>
    </row>
    <row r="169" spans="2:10" x14ac:dyDescent="0.3">
      <c r="B169" s="144">
        <v>166</v>
      </c>
      <c r="D169"/>
      <c r="J169"/>
    </row>
    <row r="170" spans="2:10" x14ac:dyDescent="0.3">
      <c r="B170" s="144">
        <v>167</v>
      </c>
      <c r="D170"/>
      <c r="J170"/>
    </row>
    <row r="171" spans="2:10" x14ac:dyDescent="0.3">
      <c r="B171" s="144">
        <v>168</v>
      </c>
      <c r="D171"/>
      <c r="J171"/>
    </row>
    <row r="172" spans="2:10" x14ac:dyDescent="0.3">
      <c r="B172" s="144">
        <v>169</v>
      </c>
      <c r="D172"/>
      <c r="J172"/>
    </row>
    <row r="173" spans="2:10" x14ac:dyDescent="0.3">
      <c r="B173" s="144">
        <v>170</v>
      </c>
      <c r="D173"/>
      <c r="J173"/>
    </row>
    <row r="174" spans="2:10" x14ac:dyDescent="0.3">
      <c r="B174" s="144">
        <v>171</v>
      </c>
      <c r="D174"/>
      <c r="J174"/>
    </row>
    <row r="175" spans="2:10" x14ac:dyDescent="0.3">
      <c r="B175" s="144">
        <v>172</v>
      </c>
      <c r="D175"/>
      <c r="J175"/>
    </row>
    <row r="176" spans="2:10" x14ac:dyDescent="0.3">
      <c r="B176" s="144">
        <v>173</v>
      </c>
      <c r="D176"/>
      <c r="J176"/>
    </row>
    <row r="177" spans="2:10" x14ac:dyDescent="0.3">
      <c r="B177" s="144">
        <v>174</v>
      </c>
      <c r="D177"/>
      <c r="J177"/>
    </row>
    <row r="178" spans="2:10" x14ac:dyDescent="0.3">
      <c r="B178" s="144">
        <v>175</v>
      </c>
      <c r="D178"/>
      <c r="J178"/>
    </row>
    <row r="179" spans="2:10" x14ac:dyDescent="0.3">
      <c r="B179" s="144">
        <v>176</v>
      </c>
      <c r="D179"/>
      <c r="J179"/>
    </row>
    <row r="180" spans="2:10" x14ac:dyDescent="0.3">
      <c r="B180" s="144">
        <v>177</v>
      </c>
      <c r="D180"/>
      <c r="J180"/>
    </row>
    <row r="181" spans="2:10" x14ac:dyDescent="0.3">
      <c r="B181" s="144">
        <v>178</v>
      </c>
      <c r="D181"/>
      <c r="J181"/>
    </row>
    <row r="182" spans="2:10" x14ac:dyDescent="0.3">
      <c r="B182" s="144">
        <v>179</v>
      </c>
      <c r="D182"/>
      <c r="J182"/>
    </row>
    <row r="183" spans="2:10" x14ac:dyDescent="0.3">
      <c r="B183" s="144">
        <v>180</v>
      </c>
      <c r="D183"/>
      <c r="J183"/>
    </row>
    <row r="184" spans="2:10" x14ac:dyDescent="0.3">
      <c r="B184" s="144">
        <v>181</v>
      </c>
      <c r="D184"/>
      <c r="J184"/>
    </row>
    <row r="185" spans="2:10" x14ac:dyDescent="0.3">
      <c r="B185" s="144">
        <v>182</v>
      </c>
      <c r="D185"/>
      <c r="J185"/>
    </row>
    <row r="186" spans="2:10" x14ac:dyDescent="0.3">
      <c r="B186" s="144">
        <v>183</v>
      </c>
      <c r="D186"/>
      <c r="J186"/>
    </row>
    <row r="187" spans="2:10" x14ac:dyDescent="0.3">
      <c r="B187" s="144">
        <v>184</v>
      </c>
      <c r="D187"/>
      <c r="J187"/>
    </row>
    <row r="188" spans="2:10" x14ac:dyDescent="0.3">
      <c r="B188" s="144">
        <v>185</v>
      </c>
      <c r="D188"/>
      <c r="J188"/>
    </row>
    <row r="189" spans="2:10" x14ac:dyDescent="0.3">
      <c r="B189" s="144">
        <v>186</v>
      </c>
      <c r="D189"/>
      <c r="J189"/>
    </row>
    <row r="190" spans="2:10" x14ac:dyDescent="0.3">
      <c r="B190" s="144">
        <v>187</v>
      </c>
      <c r="D190"/>
      <c r="J190"/>
    </row>
    <row r="191" spans="2:10" x14ac:dyDescent="0.3">
      <c r="B191" s="144">
        <v>188</v>
      </c>
      <c r="D191"/>
      <c r="J191"/>
    </row>
    <row r="192" spans="2:10" x14ac:dyDescent="0.3">
      <c r="B192" s="144">
        <v>189</v>
      </c>
      <c r="D192"/>
      <c r="J192"/>
    </row>
    <row r="193" spans="2:10" x14ac:dyDescent="0.3">
      <c r="B193" s="144">
        <v>190</v>
      </c>
      <c r="D193"/>
      <c r="J193"/>
    </row>
    <row r="194" spans="2:10" x14ac:dyDescent="0.3">
      <c r="B194" s="144">
        <v>191</v>
      </c>
      <c r="D194"/>
      <c r="J194"/>
    </row>
    <row r="195" spans="2:10" x14ac:dyDescent="0.3">
      <c r="B195" s="144">
        <v>192</v>
      </c>
      <c r="D195"/>
      <c r="J195"/>
    </row>
    <row r="196" spans="2:10" x14ac:dyDescent="0.3">
      <c r="B196" s="144">
        <v>193</v>
      </c>
      <c r="D196"/>
      <c r="J196"/>
    </row>
    <row r="197" spans="2:10" x14ac:dyDescent="0.3">
      <c r="B197" s="144">
        <v>194</v>
      </c>
      <c r="D197"/>
      <c r="J197"/>
    </row>
    <row r="198" spans="2:10" x14ac:dyDescent="0.3">
      <c r="B198" s="144">
        <v>195</v>
      </c>
      <c r="D198"/>
      <c r="J198"/>
    </row>
    <row r="199" spans="2:10" x14ac:dyDescent="0.3">
      <c r="B199" s="144">
        <v>196</v>
      </c>
      <c r="D199"/>
      <c r="J199"/>
    </row>
    <row r="200" spans="2:10" x14ac:dyDescent="0.3">
      <c r="B200" s="144">
        <v>197</v>
      </c>
      <c r="D200"/>
      <c r="J200"/>
    </row>
    <row r="201" spans="2:10" x14ac:dyDescent="0.3">
      <c r="B201" s="144">
        <v>198</v>
      </c>
      <c r="D201"/>
      <c r="J201"/>
    </row>
    <row r="202" spans="2:10" x14ac:dyDescent="0.3">
      <c r="B202" s="144">
        <v>199</v>
      </c>
      <c r="D202"/>
      <c r="J202"/>
    </row>
    <row r="203" spans="2:10" x14ac:dyDescent="0.3">
      <c r="B203" s="144">
        <v>200</v>
      </c>
      <c r="D203"/>
      <c r="J203"/>
    </row>
    <row r="204" spans="2:10" x14ac:dyDescent="0.3">
      <c r="B204" s="144">
        <v>201</v>
      </c>
      <c r="D204"/>
      <c r="J204"/>
    </row>
    <row r="205" spans="2:10" x14ac:dyDescent="0.3">
      <c r="B205" s="144">
        <v>202</v>
      </c>
      <c r="D205"/>
      <c r="J205"/>
    </row>
    <row r="206" spans="2:10" x14ac:dyDescent="0.3">
      <c r="B206" s="144">
        <v>203</v>
      </c>
      <c r="D206"/>
      <c r="J206"/>
    </row>
    <row r="207" spans="2:10" x14ac:dyDescent="0.3">
      <c r="B207" s="144">
        <v>204</v>
      </c>
      <c r="D207"/>
      <c r="J207"/>
    </row>
    <row r="208" spans="2:10" x14ac:dyDescent="0.3">
      <c r="B208" s="144">
        <v>205</v>
      </c>
      <c r="D208"/>
      <c r="J208"/>
    </row>
    <row r="209" spans="2:10" x14ac:dyDescent="0.3">
      <c r="B209" s="144">
        <v>206</v>
      </c>
      <c r="D209"/>
      <c r="J209"/>
    </row>
    <row r="210" spans="2:10" x14ac:dyDescent="0.3">
      <c r="B210" s="144">
        <v>207</v>
      </c>
      <c r="D210"/>
      <c r="J210"/>
    </row>
    <row r="211" spans="2:10" x14ac:dyDescent="0.3">
      <c r="B211" s="144">
        <v>208</v>
      </c>
      <c r="D211"/>
      <c r="J211"/>
    </row>
    <row r="212" spans="2:10" x14ac:dyDescent="0.3">
      <c r="B212" s="144">
        <v>209</v>
      </c>
      <c r="D212"/>
      <c r="J212"/>
    </row>
    <row r="213" spans="2:10" x14ac:dyDescent="0.3">
      <c r="B213" s="144">
        <v>210</v>
      </c>
      <c r="D213"/>
      <c r="J213"/>
    </row>
    <row r="214" spans="2:10" x14ac:dyDescent="0.3">
      <c r="B214" s="144">
        <v>211</v>
      </c>
      <c r="D214"/>
      <c r="J214"/>
    </row>
    <row r="215" spans="2:10" x14ac:dyDescent="0.3">
      <c r="B215" s="144">
        <v>212</v>
      </c>
      <c r="D215"/>
      <c r="J215"/>
    </row>
    <row r="216" spans="2:10" x14ac:dyDescent="0.3">
      <c r="B216" s="144">
        <v>213</v>
      </c>
      <c r="D216"/>
      <c r="J216"/>
    </row>
    <row r="217" spans="2:10" x14ac:dyDescent="0.3">
      <c r="B217" s="144">
        <v>214</v>
      </c>
      <c r="D217"/>
      <c r="J217"/>
    </row>
    <row r="218" spans="2:10" x14ac:dyDescent="0.3">
      <c r="B218" s="144">
        <v>215</v>
      </c>
      <c r="D218"/>
      <c r="J218"/>
    </row>
    <row r="219" spans="2:10" x14ac:dyDescent="0.3">
      <c r="B219" s="144">
        <v>216</v>
      </c>
      <c r="D219"/>
      <c r="J219"/>
    </row>
    <row r="220" spans="2:10" x14ac:dyDescent="0.3">
      <c r="B220" s="144">
        <v>217</v>
      </c>
      <c r="D220"/>
      <c r="J220"/>
    </row>
    <row r="221" spans="2:10" x14ac:dyDescent="0.3">
      <c r="B221" s="144">
        <v>218</v>
      </c>
      <c r="D221"/>
      <c r="J221"/>
    </row>
    <row r="222" spans="2:10" x14ac:dyDescent="0.3">
      <c r="B222" s="144">
        <v>219</v>
      </c>
      <c r="D222"/>
      <c r="J222"/>
    </row>
    <row r="223" spans="2:10" x14ac:dyDescent="0.3">
      <c r="B223" s="144">
        <v>220</v>
      </c>
      <c r="D223"/>
      <c r="J223"/>
    </row>
    <row r="224" spans="2:10" x14ac:dyDescent="0.3">
      <c r="B224" s="144">
        <v>221</v>
      </c>
      <c r="D224"/>
      <c r="J224"/>
    </row>
    <row r="225" spans="2:10" x14ac:dyDescent="0.3">
      <c r="B225" s="144">
        <v>222</v>
      </c>
      <c r="D225"/>
      <c r="J225"/>
    </row>
    <row r="226" spans="2:10" x14ac:dyDescent="0.3">
      <c r="B226" s="144">
        <v>223</v>
      </c>
      <c r="D226"/>
      <c r="J226"/>
    </row>
    <row r="227" spans="2:10" x14ac:dyDescent="0.3">
      <c r="B227" s="144">
        <v>224</v>
      </c>
      <c r="D227"/>
      <c r="J227"/>
    </row>
    <row r="228" spans="2:10" x14ac:dyDescent="0.3">
      <c r="B228" s="144">
        <v>225</v>
      </c>
      <c r="D228"/>
      <c r="J228"/>
    </row>
    <row r="229" spans="2:10" x14ac:dyDescent="0.3">
      <c r="B229" s="144">
        <v>226</v>
      </c>
      <c r="D229"/>
      <c r="J229"/>
    </row>
    <row r="230" spans="2:10" x14ac:dyDescent="0.3">
      <c r="B230" s="144">
        <v>227</v>
      </c>
      <c r="D230"/>
      <c r="J230"/>
    </row>
    <row r="231" spans="2:10" x14ac:dyDescent="0.3">
      <c r="B231" s="144">
        <v>228</v>
      </c>
      <c r="D231"/>
      <c r="J231"/>
    </row>
    <row r="232" spans="2:10" x14ac:dyDescent="0.3">
      <c r="B232" s="144">
        <v>229</v>
      </c>
      <c r="D232"/>
      <c r="J232"/>
    </row>
    <row r="233" spans="2:10" x14ac:dyDescent="0.3">
      <c r="B233" s="144">
        <v>230</v>
      </c>
      <c r="D233"/>
      <c r="J233"/>
    </row>
    <row r="234" spans="2:10" x14ac:dyDescent="0.3">
      <c r="B234" s="144">
        <v>231</v>
      </c>
      <c r="D234"/>
      <c r="J234"/>
    </row>
    <row r="235" spans="2:10" x14ac:dyDescent="0.3">
      <c r="B235" s="144">
        <v>232</v>
      </c>
      <c r="D235"/>
      <c r="J235"/>
    </row>
    <row r="236" spans="2:10" x14ac:dyDescent="0.3">
      <c r="B236" s="144">
        <v>233</v>
      </c>
      <c r="D236"/>
      <c r="J236"/>
    </row>
    <row r="237" spans="2:10" x14ac:dyDescent="0.3">
      <c r="B237" s="144">
        <v>234</v>
      </c>
      <c r="D237"/>
      <c r="J237"/>
    </row>
    <row r="238" spans="2:10" x14ac:dyDescent="0.3">
      <c r="B238" s="144">
        <v>235</v>
      </c>
      <c r="D238"/>
      <c r="J238"/>
    </row>
    <row r="239" spans="2:10" x14ac:dyDescent="0.3">
      <c r="B239" s="144">
        <v>236</v>
      </c>
      <c r="D239"/>
      <c r="J239"/>
    </row>
    <row r="240" spans="2:10" x14ac:dyDescent="0.3">
      <c r="B240" s="144">
        <v>237</v>
      </c>
      <c r="D240"/>
      <c r="J240"/>
    </row>
    <row r="241" spans="2:10" x14ac:dyDescent="0.3">
      <c r="B241" s="144">
        <v>238</v>
      </c>
      <c r="D241"/>
      <c r="J241"/>
    </row>
    <row r="242" spans="2:10" x14ac:dyDescent="0.3">
      <c r="B242" s="144">
        <v>239</v>
      </c>
      <c r="D242"/>
      <c r="J242"/>
    </row>
    <row r="243" spans="2:10" x14ac:dyDescent="0.3">
      <c r="B243" s="144">
        <v>240</v>
      </c>
      <c r="D243"/>
      <c r="J243"/>
    </row>
    <row r="244" spans="2:10" x14ac:dyDescent="0.3">
      <c r="B244" s="144">
        <v>241</v>
      </c>
      <c r="D244"/>
      <c r="J244"/>
    </row>
    <row r="245" spans="2:10" x14ac:dyDescent="0.3">
      <c r="B245" s="144">
        <v>242</v>
      </c>
      <c r="D245"/>
      <c r="J245"/>
    </row>
    <row r="246" spans="2:10" x14ac:dyDescent="0.3">
      <c r="B246" s="144">
        <v>243</v>
      </c>
      <c r="D246"/>
      <c r="J246"/>
    </row>
    <row r="247" spans="2:10" x14ac:dyDescent="0.3">
      <c r="B247" s="144">
        <v>244</v>
      </c>
      <c r="D247"/>
      <c r="J247"/>
    </row>
    <row r="248" spans="2:10" x14ac:dyDescent="0.3">
      <c r="B248" s="144">
        <v>245</v>
      </c>
      <c r="D248"/>
      <c r="J248"/>
    </row>
    <row r="249" spans="2:10" x14ac:dyDescent="0.3">
      <c r="B249" s="144">
        <v>246</v>
      </c>
      <c r="D249"/>
      <c r="J249"/>
    </row>
    <row r="250" spans="2:10" x14ac:dyDescent="0.3">
      <c r="B250" s="144">
        <v>247</v>
      </c>
      <c r="D250"/>
      <c r="J250"/>
    </row>
    <row r="251" spans="2:10" x14ac:dyDescent="0.3">
      <c r="B251" s="144">
        <v>248</v>
      </c>
      <c r="D251"/>
      <c r="J251"/>
    </row>
    <row r="252" spans="2:10" x14ac:dyDescent="0.3">
      <c r="B252" s="144">
        <v>249</v>
      </c>
      <c r="D252"/>
      <c r="J252"/>
    </row>
    <row r="253" spans="2:10" x14ac:dyDescent="0.3">
      <c r="B253" s="144">
        <v>250</v>
      </c>
      <c r="D253"/>
      <c r="J253"/>
    </row>
    <row r="254" spans="2:10" x14ac:dyDescent="0.3">
      <c r="B254" s="144">
        <v>251</v>
      </c>
      <c r="D254"/>
      <c r="J254"/>
    </row>
    <row r="255" spans="2:10" x14ac:dyDescent="0.3">
      <c r="B255" s="144">
        <v>252</v>
      </c>
      <c r="D255"/>
      <c r="J255"/>
    </row>
    <row r="256" spans="2:10" x14ac:dyDescent="0.3">
      <c r="B256" s="144">
        <v>253</v>
      </c>
      <c r="D256"/>
      <c r="J256"/>
    </row>
    <row r="257" spans="2:10" x14ac:dyDescent="0.3">
      <c r="B257" s="144">
        <v>254</v>
      </c>
      <c r="D257"/>
      <c r="J257"/>
    </row>
    <row r="258" spans="2:10" x14ac:dyDescent="0.3">
      <c r="B258" s="144">
        <v>255</v>
      </c>
      <c r="D258"/>
      <c r="J258"/>
    </row>
    <row r="259" spans="2:10" x14ac:dyDescent="0.3">
      <c r="B259" s="144">
        <v>256</v>
      </c>
      <c r="D259"/>
      <c r="J259"/>
    </row>
    <row r="260" spans="2:10" x14ac:dyDescent="0.3">
      <c r="B260" s="144">
        <v>257</v>
      </c>
      <c r="D260"/>
      <c r="J260"/>
    </row>
    <row r="261" spans="2:10" x14ac:dyDescent="0.3">
      <c r="B261" s="144">
        <v>258</v>
      </c>
      <c r="D261"/>
      <c r="J261"/>
    </row>
    <row r="262" spans="2:10" x14ac:dyDescent="0.3">
      <c r="B262" s="144">
        <v>259</v>
      </c>
      <c r="D262"/>
      <c r="J262"/>
    </row>
    <row r="263" spans="2:10" x14ac:dyDescent="0.3">
      <c r="B263" s="144">
        <v>260</v>
      </c>
      <c r="D263"/>
      <c r="J263"/>
    </row>
    <row r="264" spans="2:10" x14ac:dyDescent="0.3">
      <c r="B264" s="144">
        <v>261</v>
      </c>
      <c r="D264"/>
      <c r="J264"/>
    </row>
    <row r="265" spans="2:10" x14ac:dyDescent="0.3">
      <c r="B265" s="144">
        <v>262</v>
      </c>
      <c r="D265"/>
      <c r="J265"/>
    </row>
    <row r="266" spans="2:10" x14ac:dyDescent="0.3">
      <c r="B266" s="144">
        <v>263</v>
      </c>
      <c r="D266"/>
      <c r="J266"/>
    </row>
    <row r="267" spans="2:10" x14ac:dyDescent="0.3">
      <c r="B267" s="144">
        <v>264</v>
      </c>
      <c r="D267"/>
      <c r="J267"/>
    </row>
    <row r="268" spans="2:10" x14ac:dyDescent="0.3">
      <c r="B268" s="144">
        <v>265</v>
      </c>
      <c r="D268"/>
      <c r="J268"/>
    </row>
    <row r="269" spans="2:10" x14ac:dyDescent="0.3">
      <c r="B269" s="144">
        <v>266</v>
      </c>
      <c r="D269"/>
      <c r="J269"/>
    </row>
    <row r="270" spans="2:10" x14ac:dyDescent="0.3">
      <c r="B270" s="144">
        <v>267</v>
      </c>
      <c r="D270"/>
      <c r="J270"/>
    </row>
    <row r="271" spans="2:10" x14ac:dyDescent="0.3">
      <c r="B271" s="144">
        <v>268</v>
      </c>
      <c r="D271"/>
      <c r="J271"/>
    </row>
    <row r="272" spans="2:10" x14ac:dyDescent="0.3">
      <c r="B272" s="144">
        <v>269</v>
      </c>
      <c r="D272"/>
      <c r="J272"/>
    </row>
    <row r="273" spans="2:10" x14ac:dyDescent="0.3">
      <c r="B273" s="144">
        <v>270</v>
      </c>
      <c r="D273"/>
      <c r="J273"/>
    </row>
    <row r="274" spans="2:10" x14ac:dyDescent="0.3">
      <c r="B274" s="144">
        <v>271</v>
      </c>
      <c r="D274"/>
      <c r="J274"/>
    </row>
    <row r="275" spans="2:10" x14ac:dyDescent="0.3">
      <c r="B275" s="144">
        <v>272</v>
      </c>
      <c r="D275"/>
      <c r="J275"/>
    </row>
    <row r="276" spans="2:10" x14ac:dyDescent="0.3">
      <c r="B276" s="144">
        <v>273</v>
      </c>
      <c r="D276"/>
      <c r="J276"/>
    </row>
    <row r="277" spans="2:10" x14ac:dyDescent="0.3">
      <c r="B277" s="144">
        <v>274</v>
      </c>
      <c r="D277"/>
      <c r="J277"/>
    </row>
    <row r="278" spans="2:10" x14ac:dyDescent="0.3">
      <c r="B278" s="144">
        <v>275</v>
      </c>
      <c r="D278"/>
      <c r="J278"/>
    </row>
    <row r="279" spans="2:10" x14ac:dyDescent="0.3">
      <c r="B279" s="144">
        <v>276</v>
      </c>
      <c r="D279"/>
      <c r="J279"/>
    </row>
    <row r="280" spans="2:10" x14ac:dyDescent="0.3">
      <c r="B280" s="144">
        <v>277</v>
      </c>
      <c r="D280"/>
      <c r="J280"/>
    </row>
    <row r="281" spans="2:10" x14ac:dyDescent="0.3">
      <c r="B281" s="144">
        <v>278</v>
      </c>
      <c r="D281"/>
      <c r="J281"/>
    </row>
    <row r="282" spans="2:10" x14ac:dyDescent="0.3">
      <c r="B282" s="144">
        <v>279</v>
      </c>
      <c r="D282"/>
      <c r="J282"/>
    </row>
    <row r="283" spans="2:10" x14ac:dyDescent="0.3">
      <c r="B283" s="144">
        <v>280</v>
      </c>
      <c r="D283"/>
      <c r="J283"/>
    </row>
    <row r="284" spans="2:10" x14ac:dyDescent="0.3">
      <c r="B284" s="144">
        <v>281</v>
      </c>
      <c r="D284"/>
      <c r="J284"/>
    </row>
    <row r="285" spans="2:10" x14ac:dyDescent="0.3">
      <c r="B285" s="144">
        <v>282</v>
      </c>
      <c r="D285"/>
      <c r="J285"/>
    </row>
    <row r="286" spans="2:10" x14ac:dyDescent="0.3">
      <c r="B286" s="144">
        <v>283</v>
      </c>
      <c r="D286"/>
      <c r="J286"/>
    </row>
    <row r="287" spans="2:10" x14ac:dyDescent="0.3">
      <c r="B287" s="144">
        <v>284</v>
      </c>
      <c r="D287"/>
      <c r="J287"/>
    </row>
    <row r="288" spans="2:10" x14ac:dyDescent="0.3">
      <c r="B288" s="144">
        <v>285</v>
      </c>
      <c r="D288"/>
      <c r="J288"/>
    </row>
    <row r="289" spans="2:10" x14ac:dyDescent="0.3">
      <c r="B289" s="144">
        <v>286</v>
      </c>
      <c r="D289"/>
      <c r="J289"/>
    </row>
    <row r="290" spans="2:10" x14ac:dyDescent="0.3">
      <c r="B290" s="144">
        <v>287</v>
      </c>
      <c r="D290"/>
      <c r="J290"/>
    </row>
    <row r="291" spans="2:10" x14ac:dyDescent="0.3">
      <c r="B291" s="144">
        <v>288</v>
      </c>
      <c r="D291"/>
      <c r="J291"/>
    </row>
    <row r="292" spans="2:10" x14ac:dyDescent="0.3">
      <c r="B292" s="144">
        <v>289</v>
      </c>
      <c r="D292"/>
      <c r="J292"/>
    </row>
    <row r="293" spans="2:10" x14ac:dyDescent="0.3">
      <c r="B293" s="144">
        <v>290</v>
      </c>
      <c r="D293"/>
      <c r="J293"/>
    </row>
    <row r="294" spans="2:10" x14ac:dyDescent="0.3">
      <c r="B294" s="144">
        <v>291</v>
      </c>
      <c r="D294"/>
      <c r="J294"/>
    </row>
    <row r="295" spans="2:10" x14ac:dyDescent="0.3">
      <c r="B295" s="144">
        <v>292</v>
      </c>
      <c r="D295"/>
      <c r="J295"/>
    </row>
    <row r="296" spans="2:10" x14ac:dyDescent="0.3">
      <c r="B296" s="144">
        <v>293</v>
      </c>
      <c r="D296"/>
      <c r="J296"/>
    </row>
    <row r="297" spans="2:10" x14ac:dyDescent="0.3">
      <c r="B297" s="144">
        <v>294</v>
      </c>
      <c r="D297"/>
      <c r="J297"/>
    </row>
    <row r="298" spans="2:10" x14ac:dyDescent="0.3">
      <c r="B298" s="144">
        <v>295</v>
      </c>
      <c r="D298"/>
      <c r="J298"/>
    </row>
    <row r="299" spans="2:10" x14ac:dyDescent="0.3">
      <c r="B299" s="144">
        <v>296</v>
      </c>
      <c r="D299"/>
      <c r="J299"/>
    </row>
    <row r="300" spans="2:10" x14ac:dyDescent="0.3">
      <c r="B300" s="144">
        <v>297</v>
      </c>
      <c r="D300"/>
      <c r="J300"/>
    </row>
    <row r="301" spans="2:10" x14ac:dyDescent="0.3">
      <c r="B301" s="144">
        <v>298</v>
      </c>
      <c r="D301"/>
      <c r="J301"/>
    </row>
    <row r="302" spans="2:10" x14ac:dyDescent="0.3">
      <c r="B302" s="144">
        <v>299</v>
      </c>
      <c r="D302"/>
      <c r="J302"/>
    </row>
    <row r="303" spans="2:10" x14ac:dyDescent="0.3">
      <c r="B303" s="144">
        <v>300</v>
      </c>
      <c r="D303"/>
      <c r="J303"/>
    </row>
    <row r="304" spans="2:10" x14ac:dyDescent="0.3">
      <c r="B304" s="144">
        <v>301</v>
      </c>
      <c r="D304"/>
      <c r="J304"/>
    </row>
    <row r="305" spans="2:10" x14ac:dyDescent="0.3">
      <c r="B305" s="144">
        <v>302</v>
      </c>
      <c r="D305"/>
      <c r="J305"/>
    </row>
    <row r="306" spans="2:10" x14ac:dyDescent="0.3">
      <c r="B306" s="144">
        <v>303</v>
      </c>
      <c r="D306"/>
      <c r="J306"/>
    </row>
    <row r="307" spans="2:10" x14ac:dyDescent="0.3">
      <c r="B307" s="144">
        <v>304</v>
      </c>
      <c r="D307"/>
      <c r="J307"/>
    </row>
    <row r="308" spans="2:10" x14ac:dyDescent="0.3">
      <c r="B308" s="144">
        <v>305</v>
      </c>
      <c r="D308"/>
      <c r="J308"/>
    </row>
    <row r="309" spans="2:10" x14ac:dyDescent="0.3">
      <c r="B309" s="144">
        <v>306</v>
      </c>
      <c r="D309"/>
      <c r="J309"/>
    </row>
    <row r="310" spans="2:10" x14ac:dyDescent="0.3">
      <c r="B310" s="144">
        <v>307</v>
      </c>
      <c r="D310"/>
      <c r="J310"/>
    </row>
    <row r="311" spans="2:10" x14ac:dyDescent="0.3">
      <c r="B311" s="144">
        <v>308</v>
      </c>
      <c r="D311"/>
      <c r="J311"/>
    </row>
    <row r="312" spans="2:10" x14ac:dyDescent="0.3">
      <c r="B312" s="144">
        <v>309</v>
      </c>
      <c r="D312"/>
      <c r="J312"/>
    </row>
    <row r="313" spans="2:10" x14ac:dyDescent="0.3">
      <c r="B313" s="144">
        <v>310</v>
      </c>
      <c r="D313"/>
      <c r="J313"/>
    </row>
    <row r="314" spans="2:10" x14ac:dyDescent="0.3">
      <c r="B314" s="144">
        <v>311</v>
      </c>
      <c r="D314"/>
      <c r="J314"/>
    </row>
    <row r="315" spans="2:10" x14ac:dyDescent="0.3">
      <c r="B315" s="144">
        <v>312</v>
      </c>
      <c r="D315"/>
      <c r="J315"/>
    </row>
    <row r="316" spans="2:10" x14ac:dyDescent="0.3">
      <c r="B316" s="144">
        <v>313</v>
      </c>
      <c r="D316"/>
      <c r="J316"/>
    </row>
    <row r="317" spans="2:10" x14ac:dyDescent="0.3">
      <c r="B317" s="144">
        <v>314</v>
      </c>
      <c r="D317"/>
      <c r="J317"/>
    </row>
    <row r="318" spans="2:10" x14ac:dyDescent="0.3">
      <c r="B318" s="144">
        <v>315</v>
      </c>
      <c r="D318"/>
      <c r="J318"/>
    </row>
    <row r="319" spans="2:10" x14ac:dyDescent="0.3">
      <c r="B319" s="144">
        <v>316</v>
      </c>
      <c r="D319"/>
      <c r="J319"/>
    </row>
    <row r="320" spans="2:10" x14ac:dyDescent="0.3">
      <c r="B320" s="144">
        <v>317</v>
      </c>
      <c r="D320"/>
      <c r="J320"/>
    </row>
    <row r="321" spans="2:10" x14ac:dyDescent="0.3">
      <c r="B321" s="144">
        <v>318</v>
      </c>
      <c r="D321"/>
      <c r="J321"/>
    </row>
    <row r="322" spans="2:10" x14ac:dyDescent="0.3">
      <c r="B322" s="144">
        <v>319</v>
      </c>
      <c r="D322"/>
      <c r="J322"/>
    </row>
    <row r="323" spans="2:10" x14ac:dyDescent="0.3">
      <c r="B323" s="144">
        <v>320</v>
      </c>
      <c r="D323"/>
      <c r="J323"/>
    </row>
    <row r="324" spans="2:10" x14ac:dyDescent="0.3">
      <c r="B324" s="144">
        <v>321</v>
      </c>
      <c r="D324"/>
      <c r="J324"/>
    </row>
    <row r="325" spans="2:10" x14ac:dyDescent="0.3">
      <c r="B325" s="144">
        <v>322</v>
      </c>
      <c r="D325"/>
      <c r="J325"/>
    </row>
    <row r="326" spans="2:10" x14ac:dyDescent="0.3">
      <c r="B326" s="144">
        <v>323</v>
      </c>
      <c r="D326"/>
      <c r="J326"/>
    </row>
    <row r="327" spans="2:10" x14ac:dyDescent="0.3">
      <c r="B327" s="144">
        <v>324</v>
      </c>
      <c r="D327"/>
      <c r="J327"/>
    </row>
    <row r="328" spans="2:10" x14ac:dyDescent="0.3">
      <c r="B328" s="144">
        <v>325</v>
      </c>
      <c r="D328"/>
      <c r="J328"/>
    </row>
    <row r="329" spans="2:10" x14ac:dyDescent="0.3">
      <c r="B329" s="144">
        <v>326</v>
      </c>
      <c r="D329"/>
      <c r="J329"/>
    </row>
    <row r="330" spans="2:10" x14ac:dyDescent="0.3">
      <c r="B330" s="144">
        <v>327</v>
      </c>
      <c r="D330"/>
      <c r="J330"/>
    </row>
    <row r="331" spans="2:10" x14ac:dyDescent="0.3">
      <c r="B331" s="144">
        <v>328</v>
      </c>
      <c r="D331"/>
      <c r="J331"/>
    </row>
    <row r="332" spans="2:10" x14ac:dyDescent="0.3">
      <c r="B332" s="144">
        <v>329</v>
      </c>
      <c r="D332"/>
      <c r="J332"/>
    </row>
    <row r="333" spans="2:10" x14ac:dyDescent="0.3">
      <c r="B333" s="144">
        <v>330</v>
      </c>
      <c r="D333"/>
      <c r="J333"/>
    </row>
    <row r="334" spans="2:10" x14ac:dyDescent="0.3">
      <c r="B334" s="144">
        <v>331</v>
      </c>
      <c r="D334"/>
      <c r="J334"/>
    </row>
    <row r="335" spans="2:10" x14ac:dyDescent="0.3">
      <c r="B335" s="144">
        <v>332</v>
      </c>
      <c r="D335"/>
      <c r="J335"/>
    </row>
    <row r="336" spans="2:10" x14ac:dyDescent="0.3">
      <c r="B336" s="144">
        <v>333</v>
      </c>
      <c r="D336"/>
      <c r="J336"/>
    </row>
    <row r="337" spans="2:10" x14ac:dyDescent="0.3">
      <c r="B337" s="144">
        <v>334</v>
      </c>
      <c r="D337"/>
      <c r="J337"/>
    </row>
    <row r="338" spans="2:10" x14ac:dyDescent="0.3">
      <c r="B338" s="144">
        <v>335</v>
      </c>
      <c r="D338"/>
      <c r="J338"/>
    </row>
    <row r="339" spans="2:10" x14ac:dyDescent="0.3">
      <c r="B339" s="144">
        <v>336</v>
      </c>
      <c r="D339"/>
      <c r="J339"/>
    </row>
    <row r="340" spans="2:10" x14ac:dyDescent="0.3">
      <c r="B340" s="144">
        <v>337</v>
      </c>
      <c r="D340"/>
      <c r="J340"/>
    </row>
    <row r="341" spans="2:10" x14ac:dyDescent="0.3">
      <c r="B341" s="144">
        <v>338</v>
      </c>
      <c r="D341"/>
      <c r="J341"/>
    </row>
    <row r="342" spans="2:10" x14ac:dyDescent="0.3">
      <c r="B342" s="144">
        <v>339</v>
      </c>
      <c r="D342"/>
      <c r="J342"/>
    </row>
    <row r="343" spans="2:10" x14ac:dyDescent="0.3">
      <c r="B343" s="144">
        <v>340</v>
      </c>
      <c r="D343"/>
      <c r="J343"/>
    </row>
    <row r="344" spans="2:10" x14ac:dyDescent="0.3">
      <c r="B344" s="144">
        <v>341</v>
      </c>
      <c r="D344"/>
      <c r="J344"/>
    </row>
    <row r="345" spans="2:10" x14ac:dyDescent="0.3">
      <c r="B345" s="144">
        <v>342</v>
      </c>
      <c r="D345"/>
      <c r="J345"/>
    </row>
    <row r="346" spans="2:10" x14ac:dyDescent="0.3">
      <c r="B346" s="144">
        <v>343</v>
      </c>
      <c r="D346"/>
      <c r="J346"/>
    </row>
    <row r="347" spans="2:10" x14ac:dyDescent="0.3">
      <c r="B347" s="144">
        <v>344</v>
      </c>
      <c r="D347"/>
      <c r="J347"/>
    </row>
    <row r="348" spans="2:10" x14ac:dyDescent="0.3">
      <c r="B348" s="144">
        <v>345</v>
      </c>
      <c r="D348"/>
      <c r="J348"/>
    </row>
    <row r="349" spans="2:10" x14ac:dyDescent="0.3">
      <c r="B349" s="144">
        <v>346</v>
      </c>
      <c r="D349"/>
      <c r="J349"/>
    </row>
    <row r="350" spans="2:10" x14ac:dyDescent="0.3">
      <c r="B350" s="144">
        <v>347</v>
      </c>
      <c r="D350"/>
      <c r="J350"/>
    </row>
    <row r="351" spans="2:10" x14ac:dyDescent="0.3">
      <c r="B351" s="144">
        <v>348</v>
      </c>
      <c r="D351"/>
      <c r="J351"/>
    </row>
    <row r="352" spans="2:10" x14ac:dyDescent="0.3">
      <c r="B352" s="144">
        <v>349</v>
      </c>
      <c r="D352"/>
      <c r="J352"/>
    </row>
    <row r="353" spans="2:10" x14ac:dyDescent="0.3">
      <c r="B353" s="144">
        <v>350</v>
      </c>
      <c r="D353"/>
      <c r="J353"/>
    </row>
    <row r="354" spans="2:10" x14ac:dyDescent="0.3">
      <c r="B354" s="144">
        <v>351</v>
      </c>
      <c r="D354"/>
      <c r="J354"/>
    </row>
    <row r="355" spans="2:10" x14ac:dyDescent="0.3">
      <c r="B355" s="144">
        <v>352</v>
      </c>
      <c r="D355"/>
      <c r="J355"/>
    </row>
    <row r="356" spans="2:10" x14ac:dyDescent="0.3">
      <c r="B356" s="144">
        <v>353</v>
      </c>
      <c r="D356"/>
      <c r="J356"/>
    </row>
    <row r="357" spans="2:10" x14ac:dyDescent="0.3">
      <c r="B357" s="144">
        <v>354</v>
      </c>
      <c r="D357"/>
      <c r="J357"/>
    </row>
    <row r="358" spans="2:10" x14ac:dyDescent="0.3">
      <c r="B358" s="144">
        <v>355</v>
      </c>
      <c r="D358"/>
      <c r="J358"/>
    </row>
    <row r="359" spans="2:10" x14ac:dyDescent="0.3">
      <c r="B359" s="144">
        <v>356</v>
      </c>
      <c r="D359"/>
      <c r="J359"/>
    </row>
    <row r="360" spans="2:10" x14ac:dyDescent="0.3">
      <c r="B360" s="144">
        <v>357</v>
      </c>
      <c r="D360"/>
      <c r="J360"/>
    </row>
    <row r="361" spans="2:10" x14ac:dyDescent="0.3">
      <c r="B361" s="144">
        <v>358</v>
      </c>
      <c r="D361"/>
      <c r="J361"/>
    </row>
    <row r="362" spans="2:10" x14ac:dyDescent="0.3">
      <c r="B362" s="144">
        <v>359</v>
      </c>
      <c r="D362"/>
      <c r="J362"/>
    </row>
    <row r="363" spans="2:10" x14ac:dyDescent="0.3">
      <c r="B363" s="144">
        <v>360</v>
      </c>
      <c r="D363"/>
      <c r="J363"/>
    </row>
    <row r="364" spans="2:10" x14ac:dyDescent="0.3">
      <c r="B364" s="144">
        <v>361</v>
      </c>
      <c r="D364"/>
      <c r="J364"/>
    </row>
    <row r="365" spans="2:10" x14ac:dyDescent="0.3">
      <c r="B365" s="144">
        <v>362</v>
      </c>
      <c r="D365"/>
      <c r="J365"/>
    </row>
    <row r="366" spans="2:10" x14ac:dyDescent="0.3">
      <c r="B366" s="144">
        <v>363</v>
      </c>
      <c r="D366"/>
      <c r="J366"/>
    </row>
    <row r="367" spans="2:10" x14ac:dyDescent="0.3">
      <c r="B367" s="144">
        <v>364</v>
      </c>
      <c r="D367"/>
      <c r="J367"/>
    </row>
    <row r="368" spans="2:10" x14ac:dyDescent="0.3">
      <c r="B368" s="144">
        <v>365</v>
      </c>
      <c r="D368"/>
      <c r="J368"/>
    </row>
    <row r="369" spans="2:10" x14ac:dyDescent="0.3">
      <c r="B369" s="144">
        <v>366</v>
      </c>
      <c r="D369"/>
      <c r="J369"/>
    </row>
    <row r="370" spans="2:10" x14ac:dyDescent="0.3">
      <c r="B370" s="144">
        <v>367</v>
      </c>
      <c r="D370"/>
      <c r="J370"/>
    </row>
    <row r="371" spans="2:10" x14ac:dyDescent="0.3">
      <c r="B371" s="144">
        <v>368</v>
      </c>
      <c r="D371"/>
      <c r="J371"/>
    </row>
    <row r="372" spans="2:10" x14ac:dyDescent="0.3">
      <c r="B372" s="144">
        <v>369</v>
      </c>
      <c r="D372"/>
      <c r="J372"/>
    </row>
    <row r="373" spans="2:10" x14ac:dyDescent="0.3">
      <c r="B373" s="144">
        <v>370</v>
      </c>
      <c r="D373"/>
      <c r="J373"/>
    </row>
    <row r="374" spans="2:10" x14ac:dyDescent="0.3">
      <c r="B374" s="144">
        <v>371</v>
      </c>
      <c r="D374"/>
      <c r="J374"/>
    </row>
    <row r="375" spans="2:10" x14ac:dyDescent="0.3">
      <c r="B375" s="144">
        <v>372</v>
      </c>
      <c r="D375"/>
      <c r="J375"/>
    </row>
    <row r="376" spans="2:10" x14ac:dyDescent="0.3">
      <c r="B376" s="144">
        <v>373</v>
      </c>
      <c r="D376"/>
      <c r="J376"/>
    </row>
    <row r="377" spans="2:10" x14ac:dyDescent="0.3">
      <c r="B377" s="144">
        <v>374</v>
      </c>
      <c r="D377"/>
      <c r="J377"/>
    </row>
    <row r="378" spans="2:10" x14ac:dyDescent="0.3">
      <c r="B378" s="144">
        <v>375</v>
      </c>
      <c r="D378"/>
      <c r="J378"/>
    </row>
    <row r="379" spans="2:10" x14ac:dyDescent="0.3">
      <c r="B379" s="144">
        <v>376</v>
      </c>
      <c r="D379"/>
      <c r="J379"/>
    </row>
    <row r="380" spans="2:10" x14ac:dyDescent="0.3">
      <c r="B380" s="144">
        <v>377</v>
      </c>
      <c r="D380"/>
      <c r="J380"/>
    </row>
    <row r="381" spans="2:10" x14ac:dyDescent="0.3">
      <c r="B381" s="144">
        <v>378</v>
      </c>
      <c r="D381"/>
      <c r="J381"/>
    </row>
    <row r="382" spans="2:10" x14ac:dyDescent="0.3">
      <c r="B382" s="144">
        <v>379</v>
      </c>
      <c r="D382"/>
      <c r="J382"/>
    </row>
    <row r="383" spans="2:10" x14ac:dyDescent="0.3">
      <c r="B383" s="144">
        <v>380</v>
      </c>
      <c r="D383"/>
      <c r="J383"/>
    </row>
    <row r="384" spans="2:10" x14ac:dyDescent="0.3">
      <c r="B384" s="144">
        <v>381</v>
      </c>
      <c r="D384"/>
      <c r="J384"/>
    </row>
    <row r="385" spans="2:10" x14ac:dyDescent="0.3">
      <c r="B385" s="144">
        <v>382</v>
      </c>
      <c r="D385"/>
      <c r="J385"/>
    </row>
    <row r="386" spans="2:10" x14ac:dyDescent="0.3">
      <c r="B386" s="144">
        <v>383</v>
      </c>
      <c r="D386"/>
      <c r="J386"/>
    </row>
    <row r="387" spans="2:10" x14ac:dyDescent="0.3">
      <c r="B387" s="144">
        <v>384</v>
      </c>
      <c r="D387"/>
      <c r="J387"/>
    </row>
    <row r="388" spans="2:10" x14ac:dyDescent="0.3">
      <c r="B388" s="144">
        <v>385</v>
      </c>
      <c r="D388"/>
      <c r="J388"/>
    </row>
    <row r="389" spans="2:10" x14ac:dyDescent="0.3">
      <c r="B389" s="144">
        <v>386</v>
      </c>
      <c r="D389"/>
      <c r="J389"/>
    </row>
    <row r="390" spans="2:10" x14ac:dyDescent="0.3">
      <c r="B390" s="144">
        <v>387</v>
      </c>
      <c r="D390"/>
      <c r="J390"/>
    </row>
    <row r="391" spans="2:10" x14ac:dyDescent="0.3">
      <c r="B391" s="144">
        <v>388</v>
      </c>
      <c r="D391"/>
      <c r="J391"/>
    </row>
    <row r="392" spans="2:10" x14ac:dyDescent="0.3">
      <c r="B392" s="144">
        <v>389</v>
      </c>
      <c r="D392"/>
      <c r="J392"/>
    </row>
    <row r="393" spans="2:10" x14ac:dyDescent="0.3">
      <c r="B393" s="144">
        <v>390</v>
      </c>
      <c r="D393"/>
      <c r="J393"/>
    </row>
    <row r="394" spans="2:10" x14ac:dyDescent="0.3">
      <c r="B394" s="144">
        <v>391</v>
      </c>
      <c r="D394"/>
      <c r="J394"/>
    </row>
    <row r="395" spans="2:10" x14ac:dyDescent="0.3">
      <c r="B395" s="144">
        <v>392</v>
      </c>
      <c r="D395"/>
      <c r="J395"/>
    </row>
    <row r="396" spans="2:10" x14ac:dyDescent="0.3">
      <c r="B396" s="144">
        <v>393</v>
      </c>
      <c r="D396"/>
      <c r="J396"/>
    </row>
    <row r="397" spans="2:10" x14ac:dyDescent="0.3">
      <c r="B397" s="144">
        <v>394</v>
      </c>
      <c r="D397"/>
      <c r="J397"/>
    </row>
    <row r="398" spans="2:10" x14ac:dyDescent="0.3">
      <c r="B398" s="144">
        <v>395</v>
      </c>
      <c r="D398"/>
      <c r="J398"/>
    </row>
    <row r="399" spans="2:10" x14ac:dyDescent="0.3">
      <c r="B399" s="144">
        <v>396</v>
      </c>
      <c r="D399"/>
      <c r="J399"/>
    </row>
    <row r="400" spans="2:10" x14ac:dyDescent="0.3">
      <c r="B400" s="144">
        <v>397</v>
      </c>
      <c r="D400"/>
      <c r="J400"/>
    </row>
    <row r="401" spans="2:10" x14ac:dyDescent="0.3">
      <c r="B401" s="144">
        <v>398</v>
      </c>
      <c r="D401"/>
      <c r="J401"/>
    </row>
    <row r="402" spans="2:10" x14ac:dyDescent="0.3">
      <c r="B402" s="144">
        <v>399</v>
      </c>
      <c r="D402"/>
      <c r="J402"/>
    </row>
    <row r="403" spans="2:10" x14ac:dyDescent="0.3">
      <c r="B403" s="144">
        <v>400</v>
      </c>
      <c r="D403"/>
      <c r="J403"/>
    </row>
    <row r="404" spans="2:10" x14ac:dyDescent="0.3">
      <c r="B404" s="144">
        <v>401</v>
      </c>
      <c r="D404"/>
      <c r="J404"/>
    </row>
    <row r="405" spans="2:10" x14ac:dyDescent="0.3">
      <c r="B405" s="144">
        <v>402</v>
      </c>
      <c r="D405"/>
      <c r="J405"/>
    </row>
    <row r="406" spans="2:10" x14ac:dyDescent="0.3">
      <c r="B406" s="144">
        <v>403</v>
      </c>
      <c r="D406"/>
      <c r="J406"/>
    </row>
    <row r="407" spans="2:10" x14ac:dyDescent="0.3">
      <c r="B407" s="144">
        <v>404</v>
      </c>
      <c r="D407"/>
      <c r="J407"/>
    </row>
    <row r="408" spans="2:10" x14ac:dyDescent="0.3">
      <c r="B408" s="144">
        <v>405</v>
      </c>
      <c r="D408"/>
      <c r="J408"/>
    </row>
    <row r="409" spans="2:10" x14ac:dyDescent="0.3">
      <c r="B409" s="144">
        <v>406</v>
      </c>
      <c r="D409"/>
      <c r="J409"/>
    </row>
    <row r="410" spans="2:10" x14ac:dyDescent="0.3">
      <c r="B410" s="144">
        <v>407</v>
      </c>
      <c r="D410"/>
      <c r="J410"/>
    </row>
    <row r="411" spans="2:10" x14ac:dyDescent="0.3">
      <c r="B411" s="144">
        <v>408</v>
      </c>
      <c r="D411"/>
      <c r="J411"/>
    </row>
    <row r="412" spans="2:10" x14ac:dyDescent="0.3">
      <c r="B412" s="144">
        <v>409</v>
      </c>
      <c r="D412"/>
      <c r="J412"/>
    </row>
    <row r="413" spans="2:10" x14ac:dyDescent="0.3">
      <c r="B413" s="144">
        <v>410</v>
      </c>
      <c r="D413"/>
      <c r="J413"/>
    </row>
    <row r="414" spans="2:10" x14ac:dyDescent="0.3">
      <c r="B414" s="144">
        <v>411</v>
      </c>
      <c r="D414"/>
      <c r="J414"/>
    </row>
    <row r="415" spans="2:10" x14ac:dyDescent="0.3">
      <c r="B415" s="144">
        <v>412</v>
      </c>
      <c r="D415"/>
      <c r="J415"/>
    </row>
    <row r="416" spans="2:10" x14ac:dyDescent="0.3">
      <c r="B416" s="144">
        <v>413</v>
      </c>
      <c r="D416"/>
      <c r="J416"/>
    </row>
    <row r="417" spans="2:10" x14ac:dyDescent="0.3">
      <c r="B417" s="144">
        <v>414</v>
      </c>
      <c r="D417"/>
      <c r="J417"/>
    </row>
    <row r="418" spans="2:10" x14ac:dyDescent="0.3">
      <c r="B418" s="144">
        <v>415</v>
      </c>
      <c r="D418"/>
      <c r="J418"/>
    </row>
    <row r="419" spans="2:10" x14ac:dyDescent="0.3">
      <c r="B419" s="144">
        <v>416</v>
      </c>
      <c r="D419"/>
      <c r="J419"/>
    </row>
    <row r="420" spans="2:10" x14ac:dyDescent="0.3">
      <c r="B420" s="144">
        <v>417</v>
      </c>
      <c r="D420"/>
      <c r="J420"/>
    </row>
    <row r="421" spans="2:10" x14ac:dyDescent="0.3">
      <c r="B421" s="144">
        <v>418</v>
      </c>
      <c r="D421"/>
      <c r="J421"/>
    </row>
    <row r="422" spans="2:10" x14ac:dyDescent="0.3">
      <c r="B422" s="144">
        <v>419</v>
      </c>
      <c r="D422"/>
      <c r="J422"/>
    </row>
    <row r="423" spans="2:10" x14ac:dyDescent="0.3">
      <c r="B423" s="144">
        <v>420</v>
      </c>
      <c r="D423"/>
      <c r="J423"/>
    </row>
    <row r="424" spans="2:10" x14ac:dyDescent="0.3">
      <c r="B424" s="144">
        <v>421</v>
      </c>
      <c r="D424"/>
      <c r="J424"/>
    </row>
    <row r="425" spans="2:10" x14ac:dyDescent="0.3">
      <c r="B425" s="144">
        <v>422</v>
      </c>
      <c r="D425"/>
      <c r="J425"/>
    </row>
    <row r="426" spans="2:10" x14ac:dyDescent="0.3">
      <c r="B426" s="144">
        <v>423</v>
      </c>
      <c r="D426"/>
      <c r="J426"/>
    </row>
    <row r="427" spans="2:10" x14ac:dyDescent="0.3">
      <c r="B427" s="144">
        <v>424</v>
      </c>
      <c r="D427"/>
      <c r="J427"/>
    </row>
    <row r="428" spans="2:10" x14ac:dyDescent="0.3">
      <c r="B428" s="144">
        <v>425</v>
      </c>
      <c r="D428"/>
      <c r="J428"/>
    </row>
    <row r="429" spans="2:10" x14ac:dyDescent="0.3">
      <c r="B429" s="144">
        <v>426</v>
      </c>
      <c r="D429"/>
      <c r="J429"/>
    </row>
    <row r="430" spans="2:10" x14ac:dyDescent="0.3">
      <c r="B430" s="144">
        <v>427</v>
      </c>
      <c r="D430"/>
      <c r="J430"/>
    </row>
    <row r="431" spans="2:10" x14ac:dyDescent="0.3">
      <c r="B431" s="144">
        <v>428</v>
      </c>
      <c r="D431"/>
      <c r="J431"/>
    </row>
    <row r="432" spans="2:10" x14ac:dyDescent="0.3">
      <c r="B432" s="144">
        <v>429</v>
      </c>
      <c r="D432"/>
      <c r="J432"/>
    </row>
    <row r="433" spans="2:10" x14ac:dyDescent="0.3">
      <c r="B433" s="144">
        <v>430</v>
      </c>
      <c r="D433"/>
      <c r="J433"/>
    </row>
    <row r="434" spans="2:10" x14ac:dyDescent="0.3">
      <c r="B434" s="144">
        <v>431</v>
      </c>
      <c r="D434"/>
      <c r="J434"/>
    </row>
    <row r="435" spans="2:10" x14ac:dyDescent="0.3">
      <c r="B435" s="144">
        <v>432</v>
      </c>
      <c r="D435"/>
      <c r="J435"/>
    </row>
    <row r="436" spans="2:10" x14ac:dyDescent="0.3">
      <c r="B436" s="144">
        <v>433</v>
      </c>
      <c r="D436"/>
      <c r="J436"/>
    </row>
    <row r="437" spans="2:10" x14ac:dyDescent="0.3">
      <c r="B437" s="144">
        <v>434</v>
      </c>
      <c r="D437"/>
      <c r="J437"/>
    </row>
    <row r="438" spans="2:10" x14ac:dyDescent="0.3">
      <c r="B438" s="144">
        <v>435</v>
      </c>
      <c r="D438"/>
      <c r="J438"/>
    </row>
    <row r="439" spans="2:10" x14ac:dyDescent="0.3">
      <c r="B439" s="144">
        <v>436</v>
      </c>
      <c r="D439"/>
      <c r="J439"/>
    </row>
    <row r="440" spans="2:10" x14ac:dyDescent="0.3">
      <c r="B440" s="144">
        <v>437</v>
      </c>
      <c r="D440"/>
      <c r="J440"/>
    </row>
    <row r="441" spans="2:10" x14ac:dyDescent="0.3">
      <c r="B441" s="144">
        <v>438</v>
      </c>
      <c r="D441"/>
      <c r="J441"/>
    </row>
    <row r="442" spans="2:10" x14ac:dyDescent="0.3">
      <c r="B442" s="144">
        <v>439</v>
      </c>
      <c r="D442"/>
      <c r="J442"/>
    </row>
    <row r="443" spans="2:10" x14ac:dyDescent="0.3">
      <c r="B443" s="144">
        <v>440</v>
      </c>
      <c r="D443"/>
      <c r="J443"/>
    </row>
    <row r="444" spans="2:10" x14ac:dyDescent="0.3">
      <c r="B444" s="144">
        <v>441</v>
      </c>
      <c r="D444"/>
      <c r="J444"/>
    </row>
    <row r="445" spans="2:10" x14ac:dyDescent="0.3">
      <c r="B445" s="144">
        <v>442</v>
      </c>
      <c r="D445"/>
      <c r="J445"/>
    </row>
    <row r="446" spans="2:10" x14ac:dyDescent="0.3">
      <c r="B446" s="144">
        <v>443</v>
      </c>
      <c r="D446"/>
      <c r="J446"/>
    </row>
    <row r="447" spans="2:10" x14ac:dyDescent="0.3">
      <c r="B447" s="144">
        <v>444</v>
      </c>
      <c r="D447"/>
      <c r="J447"/>
    </row>
    <row r="448" spans="2:10" x14ac:dyDescent="0.3">
      <c r="B448" s="144">
        <v>445</v>
      </c>
      <c r="D448"/>
      <c r="J448"/>
    </row>
    <row r="449" spans="2:10" x14ac:dyDescent="0.3">
      <c r="B449" s="144">
        <v>446</v>
      </c>
      <c r="D449"/>
      <c r="J449"/>
    </row>
    <row r="450" spans="2:10" x14ac:dyDescent="0.3">
      <c r="B450" s="144">
        <v>447</v>
      </c>
      <c r="D450"/>
      <c r="J450"/>
    </row>
    <row r="451" spans="2:10" x14ac:dyDescent="0.3">
      <c r="B451" s="144">
        <v>448</v>
      </c>
      <c r="D451"/>
      <c r="J451"/>
    </row>
    <row r="452" spans="2:10" x14ac:dyDescent="0.3">
      <c r="B452" s="144">
        <v>449</v>
      </c>
      <c r="D452"/>
      <c r="J452"/>
    </row>
    <row r="453" spans="2:10" x14ac:dyDescent="0.3">
      <c r="B453" s="144">
        <v>450</v>
      </c>
      <c r="D453"/>
      <c r="J453"/>
    </row>
    <row r="454" spans="2:10" x14ac:dyDescent="0.3">
      <c r="B454" s="144">
        <v>451</v>
      </c>
      <c r="D454"/>
      <c r="J454"/>
    </row>
    <row r="455" spans="2:10" x14ac:dyDescent="0.3">
      <c r="B455" s="144">
        <v>452</v>
      </c>
      <c r="D455"/>
      <c r="J455"/>
    </row>
    <row r="456" spans="2:10" x14ac:dyDescent="0.3">
      <c r="B456" s="144">
        <v>453</v>
      </c>
      <c r="D456"/>
      <c r="J456"/>
    </row>
    <row r="457" spans="2:10" x14ac:dyDescent="0.3">
      <c r="B457" s="144">
        <v>454</v>
      </c>
      <c r="D457"/>
      <c r="J457"/>
    </row>
    <row r="458" spans="2:10" x14ac:dyDescent="0.3">
      <c r="B458" s="144">
        <v>455</v>
      </c>
      <c r="D458"/>
      <c r="J458"/>
    </row>
    <row r="459" spans="2:10" x14ac:dyDescent="0.3">
      <c r="B459" s="144">
        <v>456</v>
      </c>
      <c r="D459"/>
      <c r="J459"/>
    </row>
    <row r="460" spans="2:10" x14ac:dyDescent="0.3">
      <c r="B460" s="144">
        <v>457</v>
      </c>
      <c r="D460"/>
      <c r="J460"/>
    </row>
    <row r="461" spans="2:10" x14ac:dyDescent="0.3">
      <c r="B461" s="144">
        <v>458</v>
      </c>
      <c r="D461"/>
      <c r="J461"/>
    </row>
    <row r="462" spans="2:10" x14ac:dyDescent="0.3">
      <c r="B462" s="144">
        <v>459</v>
      </c>
      <c r="D462"/>
      <c r="J462"/>
    </row>
    <row r="463" spans="2:10" x14ac:dyDescent="0.3">
      <c r="B463" s="144">
        <v>460</v>
      </c>
      <c r="D463"/>
      <c r="J463"/>
    </row>
    <row r="464" spans="2:10" x14ac:dyDescent="0.3">
      <c r="B464" s="144">
        <v>461</v>
      </c>
      <c r="D464"/>
      <c r="J464"/>
    </row>
    <row r="465" spans="2:10" x14ac:dyDescent="0.3">
      <c r="B465" s="144">
        <v>462</v>
      </c>
      <c r="D465"/>
      <c r="J465"/>
    </row>
    <row r="466" spans="2:10" x14ac:dyDescent="0.3">
      <c r="B466" s="144">
        <v>463</v>
      </c>
      <c r="D466"/>
      <c r="J466"/>
    </row>
    <row r="467" spans="2:10" x14ac:dyDescent="0.3">
      <c r="B467" s="144">
        <v>464</v>
      </c>
      <c r="D467"/>
      <c r="J467"/>
    </row>
    <row r="468" spans="2:10" x14ac:dyDescent="0.3">
      <c r="B468" s="144">
        <v>465</v>
      </c>
      <c r="D468"/>
      <c r="J468"/>
    </row>
    <row r="469" spans="2:10" x14ac:dyDescent="0.3">
      <c r="B469" s="144">
        <v>466</v>
      </c>
      <c r="D469"/>
      <c r="J469"/>
    </row>
    <row r="470" spans="2:10" x14ac:dyDescent="0.3">
      <c r="B470" s="144">
        <v>467</v>
      </c>
      <c r="D470"/>
      <c r="J470"/>
    </row>
    <row r="471" spans="2:10" x14ac:dyDescent="0.3">
      <c r="B471" s="144">
        <v>468</v>
      </c>
      <c r="D471"/>
      <c r="J471"/>
    </row>
    <row r="472" spans="2:10" x14ac:dyDescent="0.3">
      <c r="B472" s="144">
        <v>469</v>
      </c>
      <c r="D472"/>
      <c r="J472"/>
    </row>
    <row r="473" spans="2:10" x14ac:dyDescent="0.3">
      <c r="B473" s="144">
        <v>470</v>
      </c>
      <c r="D473"/>
      <c r="J473"/>
    </row>
    <row r="474" spans="2:10" x14ac:dyDescent="0.3">
      <c r="B474" s="144">
        <v>471</v>
      </c>
      <c r="D474"/>
      <c r="J474"/>
    </row>
    <row r="475" spans="2:10" x14ac:dyDescent="0.3">
      <c r="B475" s="144">
        <v>472</v>
      </c>
      <c r="D475"/>
      <c r="J475"/>
    </row>
    <row r="476" spans="2:10" x14ac:dyDescent="0.3">
      <c r="B476" s="144">
        <v>473</v>
      </c>
      <c r="D476"/>
      <c r="J476"/>
    </row>
    <row r="477" spans="2:10" x14ac:dyDescent="0.3">
      <c r="B477" s="144">
        <v>474</v>
      </c>
      <c r="D477"/>
      <c r="J477"/>
    </row>
    <row r="478" spans="2:10" x14ac:dyDescent="0.3">
      <c r="B478" s="144">
        <v>475</v>
      </c>
      <c r="D478"/>
      <c r="J478"/>
    </row>
    <row r="479" spans="2:10" x14ac:dyDescent="0.3">
      <c r="B479" s="144">
        <v>476</v>
      </c>
      <c r="D479"/>
      <c r="J479"/>
    </row>
    <row r="480" spans="2:10" x14ac:dyDescent="0.3">
      <c r="B480" s="144">
        <v>477</v>
      </c>
      <c r="D480"/>
      <c r="J480"/>
    </row>
    <row r="481" spans="2:10" x14ac:dyDescent="0.3">
      <c r="B481" s="144">
        <v>478</v>
      </c>
      <c r="D481"/>
      <c r="J481"/>
    </row>
    <row r="482" spans="2:10" x14ac:dyDescent="0.3">
      <c r="B482" s="144">
        <v>479</v>
      </c>
      <c r="D482"/>
      <c r="J482"/>
    </row>
    <row r="483" spans="2:10" x14ac:dyDescent="0.3">
      <c r="B483" s="144">
        <v>480</v>
      </c>
      <c r="D483"/>
      <c r="J483"/>
    </row>
    <row r="484" spans="2:10" x14ac:dyDescent="0.3">
      <c r="B484" s="144">
        <v>481</v>
      </c>
      <c r="D484"/>
      <c r="J484"/>
    </row>
    <row r="485" spans="2:10" x14ac:dyDescent="0.3">
      <c r="B485" s="144">
        <v>482</v>
      </c>
      <c r="D485"/>
      <c r="J485"/>
    </row>
    <row r="486" spans="2:10" x14ac:dyDescent="0.3">
      <c r="B486" s="144">
        <v>483</v>
      </c>
      <c r="D486"/>
      <c r="J486"/>
    </row>
    <row r="487" spans="2:10" x14ac:dyDescent="0.3">
      <c r="B487" s="144">
        <v>484</v>
      </c>
      <c r="D487"/>
      <c r="J487"/>
    </row>
    <row r="488" spans="2:10" x14ac:dyDescent="0.3">
      <c r="B488" s="144">
        <v>485</v>
      </c>
      <c r="D488"/>
      <c r="J488"/>
    </row>
    <row r="489" spans="2:10" x14ac:dyDescent="0.3">
      <c r="B489" s="144">
        <v>486</v>
      </c>
      <c r="D489"/>
      <c r="J489"/>
    </row>
    <row r="490" spans="2:10" x14ac:dyDescent="0.3">
      <c r="B490" s="144">
        <v>487</v>
      </c>
      <c r="D490"/>
      <c r="J490"/>
    </row>
    <row r="491" spans="2:10" x14ac:dyDescent="0.3">
      <c r="B491" s="144">
        <v>488</v>
      </c>
      <c r="D491"/>
      <c r="J491"/>
    </row>
    <row r="492" spans="2:10" x14ac:dyDescent="0.3">
      <c r="B492" s="144">
        <v>489</v>
      </c>
      <c r="D492"/>
      <c r="J492"/>
    </row>
    <row r="493" spans="2:10" x14ac:dyDescent="0.3">
      <c r="B493" s="144">
        <v>490</v>
      </c>
      <c r="D493"/>
      <c r="J493"/>
    </row>
    <row r="494" spans="2:10" x14ac:dyDescent="0.3">
      <c r="B494" s="144">
        <v>491</v>
      </c>
      <c r="D494"/>
      <c r="J494"/>
    </row>
    <row r="495" spans="2:10" x14ac:dyDescent="0.3">
      <c r="B495" s="144">
        <v>492</v>
      </c>
      <c r="D495"/>
      <c r="J495"/>
    </row>
    <row r="496" spans="2:10" x14ac:dyDescent="0.3">
      <c r="B496" s="144">
        <v>493</v>
      </c>
      <c r="D496"/>
      <c r="J496"/>
    </row>
    <row r="497" spans="2:10" x14ac:dyDescent="0.3">
      <c r="B497" s="144">
        <v>494</v>
      </c>
      <c r="D497"/>
      <c r="J497"/>
    </row>
    <row r="498" spans="2:10" x14ac:dyDescent="0.3">
      <c r="B498" s="144">
        <v>495</v>
      </c>
      <c r="D498"/>
      <c r="J498"/>
    </row>
    <row r="499" spans="2:10" x14ac:dyDescent="0.3">
      <c r="B499" s="144">
        <v>496</v>
      </c>
      <c r="D499"/>
      <c r="J499"/>
    </row>
    <row r="500" spans="2:10" x14ac:dyDescent="0.3">
      <c r="B500" s="144">
        <v>497</v>
      </c>
      <c r="D500"/>
      <c r="J500"/>
    </row>
    <row r="501" spans="2:10" x14ac:dyDescent="0.3">
      <c r="B501" s="144">
        <v>498</v>
      </c>
      <c r="D501"/>
      <c r="J501"/>
    </row>
    <row r="502" spans="2:10" x14ac:dyDescent="0.3">
      <c r="B502" s="144">
        <v>499</v>
      </c>
      <c r="D502"/>
      <c r="J502"/>
    </row>
    <row r="503" spans="2:10" x14ac:dyDescent="0.3">
      <c r="B503" s="144">
        <v>500</v>
      </c>
      <c r="D503"/>
      <c r="J503"/>
    </row>
    <row r="504" spans="2:10" x14ac:dyDescent="0.3">
      <c r="B504" s="144">
        <v>501</v>
      </c>
      <c r="D504"/>
      <c r="J504"/>
    </row>
    <row r="505" spans="2:10" x14ac:dyDescent="0.3">
      <c r="B505" s="144">
        <v>502</v>
      </c>
      <c r="D505"/>
      <c r="J505"/>
    </row>
    <row r="506" spans="2:10" x14ac:dyDescent="0.3">
      <c r="B506" s="144">
        <v>503</v>
      </c>
      <c r="D506"/>
      <c r="J506"/>
    </row>
    <row r="507" spans="2:10" x14ac:dyDescent="0.3">
      <c r="B507" s="144">
        <v>504</v>
      </c>
      <c r="D507"/>
      <c r="J507"/>
    </row>
    <row r="508" spans="2:10" x14ac:dyDescent="0.3">
      <c r="B508" s="144">
        <v>505</v>
      </c>
      <c r="D508"/>
      <c r="J508"/>
    </row>
    <row r="509" spans="2:10" x14ac:dyDescent="0.3">
      <c r="B509" s="144">
        <v>506</v>
      </c>
      <c r="D509"/>
      <c r="J509"/>
    </row>
    <row r="510" spans="2:10" x14ac:dyDescent="0.3">
      <c r="B510" s="144">
        <v>507</v>
      </c>
      <c r="D510"/>
      <c r="J510"/>
    </row>
    <row r="511" spans="2:10" x14ac:dyDescent="0.3">
      <c r="B511" s="144">
        <v>508</v>
      </c>
      <c r="D511"/>
      <c r="J511"/>
    </row>
    <row r="512" spans="2:10" x14ac:dyDescent="0.3">
      <c r="B512" s="144">
        <v>509</v>
      </c>
      <c r="D512"/>
      <c r="J512"/>
    </row>
    <row r="513" spans="2:10" x14ac:dyDescent="0.3">
      <c r="B513" s="144">
        <v>510</v>
      </c>
      <c r="D513"/>
      <c r="J513"/>
    </row>
    <row r="514" spans="2:10" x14ac:dyDescent="0.3">
      <c r="B514" s="144">
        <v>511</v>
      </c>
      <c r="D514"/>
      <c r="J514"/>
    </row>
    <row r="515" spans="2:10" x14ac:dyDescent="0.3">
      <c r="B515" s="144">
        <v>512</v>
      </c>
      <c r="D515"/>
      <c r="J515"/>
    </row>
    <row r="516" spans="2:10" x14ac:dyDescent="0.3">
      <c r="B516" s="144">
        <v>513</v>
      </c>
      <c r="D516"/>
      <c r="J516"/>
    </row>
    <row r="517" spans="2:10" x14ac:dyDescent="0.3">
      <c r="B517" s="144">
        <v>514</v>
      </c>
      <c r="D517"/>
      <c r="J517"/>
    </row>
    <row r="518" spans="2:10" x14ac:dyDescent="0.3">
      <c r="B518" s="144">
        <v>515</v>
      </c>
      <c r="D518"/>
      <c r="J518"/>
    </row>
    <row r="519" spans="2:10" x14ac:dyDescent="0.3">
      <c r="B519" s="144">
        <v>516</v>
      </c>
      <c r="D519"/>
      <c r="J519"/>
    </row>
    <row r="520" spans="2:10" x14ac:dyDescent="0.3">
      <c r="B520" s="144">
        <v>517</v>
      </c>
      <c r="D520"/>
      <c r="J520"/>
    </row>
    <row r="521" spans="2:10" x14ac:dyDescent="0.3">
      <c r="B521" s="144">
        <v>518</v>
      </c>
      <c r="D521"/>
      <c r="J521"/>
    </row>
    <row r="522" spans="2:10" x14ac:dyDescent="0.3">
      <c r="B522" s="144">
        <v>519</v>
      </c>
      <c r="D522"/>
      <c r="J522"/>
    </row>
    <row r="523" spans="2:10" x14ac:dyDescent="0.3">
      <c r="B523" s="144">
        <v>520</v>
      </c>
      <c r="D523"/>
      <c r="J523"/>
    </row>
    <row r="524" spans="2:10" x14ac:dyDescent="0.3">
      <c r="B524" s="144">
        <v>521</v>
      </c>
      <c r="D524"/>
      <c r="J524"/>
    </row>
    <row r="525" spans="2:10" x14ac:dyDescent="0.3">
      <c r="B525" s="144">
        <v>522</v>
      </c>
      <c r="D525"/>
      <c r="J525"/>
    </row>
    <row r="526" spans="2:10" x14ac:dyDescent="0.3">
      <c r="B526" s="144">
        <v>523</v>
      </c>
      <c r="D526"/>
      <c r="J526"/>
    </row>
    <row r="527" spans="2:10" x14ac:dyDescent="0.3">
      <c r="B527" s="144">
        <v>524</v>
      </c>
      <c r="D527"/>
      <c r="J527"/>
    </row>
    <row r="528" spans="2:10" x14ac:dyDescent="0.3">
      <c r="B528" s="144">
        <v>525</v>
      </c>
      <c r="D528"/>
      <c r="J528"/>
    </row>
    <row r="529" spans="2:10" x14ac:dyDescent="0.3">
      <c r="B529" s="144">
        <v>526</v>
      </c>
      <c r="D529"/>
      <c r="J529"/>
    </row>
    <row r="530" spans="2:10" x14ac:dyDescent="0.3">
      <c r="B530" s="144">
        <v>527</v>
      </c>
      <c r="D530"/>
      <c r="J530"/>
    </row>
    <row r="531" spans="2:10" x14ac:dyDescent="0.3">
      <c r="B531" s="144">
        <v>528</v>
      </c>
      <c r="D531"/>
      <c r="J531"/>
    </row>
    <row r="532" spans="2:10" x14ac:dyDescent="0.3">
      <c r="B532" s="144">
        <v>529</v>
      </c>
      <c r="D532"/>
      <c r="J532"/>
    </row>
    <row r="533" spans="2:10" x14ac:dyDescent="0.3">
      <c r="B533" s="144">
        <v>530</v>
      </c>
      <c r="D533"/>
      <c r="J533"/>
    </row>
    <row r="534" spans="2:10" x14ac:dyDescent="0.3">
      <c r="B534" s="144">
        <v>531</v>
      </c>
      <c r="D534"/>
      <c r="J534"/>
    </row>
    <row r="535" spans="2:10" x14ac:dyDescent="0.3">
      <c r="B535" s="144">
        <v>532</v>
      </c>
      <c r="D535"/>
      <c r="J535"/>
    </row>
    <row r="536" spans="2:10" x14ac:dyDescent="0.3">
      <c r="B536" s="144">
        <v>533</v>
      </c>
      <c r="D536"/>
      <c r="J536"/>
    </row>
    <row r="537" spans="2:10" x14ac:dyDescent="0.3">
      <c r="B537" s="144">
        <v>534</v>
      </c>
      <c r="D537"/>
      <c r="J537"/>
    </row>
    <row r="538" spans="2:10" x14ac:dyDescent="0.3">
      <c r="B538" s="144">
        <v>535</v>
      </c>
      <c r="D538"/>
      <c r="J538"/>
    </row>
    <row r="539" spans="2:10" x14ac:dyDescent="0.3">
      <c r="B539" s="144">
        <v>536</v>
      </c>
      <c r="D539"/>
      <c r="J539"/>
    </row>
    <row r="540" spans="2:10" x14ac:dyDescent="0.3">
      <c r="B540" s="144">
        <v>537</v>
      </c>
      <c r="D540"/>
      <c r="J540"/>
    </row>
    <row r="541" spans="2:10" x14ac:dyDescent="0.3">
      <c r="B541" s="144">
        <v>538</v>
      </c>
      <c r="D541"/>
      <c r="J541"/>
    </row>
    <row r="542" spans="2:10" x14ac:dyDescent="0.3">
      <c r="B542" s="144">
        <v>539</v>
      </c>
      <c r="D542"/>
      <c r="J542"/>
    </row>
    <row r="543" spans="2:10" x14ac:dyDescent="0.3">
      <c r="B543" s="144">
        <v>540</v>
      </c>
      <c r="D543"/>
      <c r="J543"/>
    </row>
    <row r="544" spans="2:10" x14ac:dyDescent="0.3">
      <c r="B544" s="144">
        <v>541</v>
      </c>
      <c r="D544"/>
      <c r="J544"/>
    </row>
    <row r="545" spans="2:10" x14ac:dyDescent="0.3">
      <c r="B545" s="144">
        <v>542</v>
      </c>
      <c r="D545"/>
      <c r="J545"/>
    </row>
    <row r="546" spans="2:10" x14ac:dyDescent="0.3">
      <c r="B546" s="144">
        <v>543</v>
      </c>
      <c r="D546"/>
      <c r="J546"/>
    </row>
    <row r="547" spans="2:10" x14ac:dyDescent="0.3">
      <c r="B547" s="144">
        <v>544</v>
      </c>
      <c r="D547"/>
      <c r="J547"/>
    </row>
    <row r="548" spans="2:10" x14ac:dyDescent="0.3">
      <c r="B548" s="144">
        <v>545</v>
      </c>
      <c r="D548"/>
      <c r="J548"/>
    </row>
    <row r="549" spans="2:10" x14ac:dyDescent="0.3">
      <c r="B549" s="144">
        <v>546</v>
      </c>
      <c r="D549"/>
      <c r="J549"/>
    </row>
    <row r="550" spans="2:10" x14ac:dyDescent="0.3">
      <c r="B550" s="144">
        <v>547</v>
      </c>
      <c r="D550"/>
      <c r="J550"/>
    </row>
    <row r="551" spans="2:10" x14ac:dyDescent="0.3">
      <c r="B551" s="144">
        <v>548</v>
      </c>
      <c r="D551"/>
      <c r="J551"/>
    </row>
    <row r="552" spans="2:10" x14ac:dyDescent="0.3">
      <c r="B552" s="144">
        <v>549</v>
      </c>
      <c r="D552"/>
      <c r="J552"/>
    </row>
    <row r="553" spans="2:10" x14ac:dyDescent="0.3">
      <c r="B553" s="144">
        <v>550</v>
      </c>
      <c r="D553"/>
      <c r="J553"/>
    </row>
    <row r="554" spans="2:10" x14ac:dyDescent="0.3">
      <c r="B554" s="144">
        <v>551</v>
      </c>
      <c r="D554"/>
      <c r="J554"/>
    </row>
    <row r="555" spans="2:10" x14ac:dyDescent="0.3">
      <c r="B555" s="144">
        <v>552</v>
      </c>
      <c r="D555"/>
      <c r="J555"/>
    </row>
    <row r="556" spans="2:10" x14ac:dyDescent="0.3">
      <c r="B556" s="144">
        <v>553</v>
      </c>
      <c r="D556"/>
      <c r="J556"/>
    </row>
    <row r="557" spans="2:10" x14ac:dyDescent="0.3">
      <c r="B557" s="144">
        <v>554</v>
      </c>
      <c r="D557"/>
      <c r="J557"/>
    </row>
    <row r="558" spans="2:10" x14ac:dyDescent="0.3">
      <c r="B558" s="144">
        <v>555</v>
      </c>
      <c r="D558"/>
      <c r="J558"/>
    </row>
    <row r="559" spans="2:10" x14ac:dyDescent="0.3">
      <c r="B559" s="144">
        <v>556</v>
      </c>
      <c r="D559"/>
      <c r="J559"/>
    </row>
    <row r="560" spans="2:10" x14ac:dyDescent="0.3">
      <c r="B560" s="144">
        <v>557</v>
      </c>
      <c r="D560"/>
      <c r="J560"/>
    </row>
    <row r="561" spans="2:10" x14ac:dyDescent="0.3">
      <c r="B561" s="144">
        <v>558</v>
      </c>
      <c r="D561"/>
      <c r="J561"/>
    </row>
    <row r="562" spans="2:10" x14ac:dyDescent="0.3">
      <c r="B562" s="144">
        <v>559</v>
      </c>
      <c r="D562"/>
      <c r="J562"/>
    </row>
    <row r="563" spans="2:10" x14ac:dyDescent="0.3">
      <c r="B563" s="144">
        <v>560</v>
      </c>
      <c r="D563"/>
      <c r="J563"/>
    </row>
    <row r="564" spans="2:10" x14ac:dyDescent="0.3">
      <c r="B564" s="144">
        <v>561</v>
      </c>
      <c r="D564"/>
      <c r="J564"/>
    </row>
    <row r="565" spans="2:10" x14ac:dyDescent="0.3">
      <c r="B565" s="144">
        <v>562</v>
      </c>
      <c r="D565"/>
      <c r="J565"/>
    </row>
    <row r="566" spans="2:10" x14ac:dyDescent="0.3">
      <c r="B566" s="144">
        <v>563</v>
      </c>
      <c r="D566"/>
      <c r="J566"/>
    </row>
    <row r="567" spans="2:10" x14ac:dyDescent="0.3">
      <c r="B567" s="144">
        <v>564</v>
      </c>
      <c r="D567"/>
      <c r="J567"/>
    </row>
    <row r="568" spans="2:10" x14ac:dyDescent="0.3">
      <c r="B568" s="144">
        <v>565</v>
      </c>
      <c r="D568"/>
      <c r="J568"/>
    </row>
    <row r="569" spans="2:10" x14ac:dyDescent="0.3">
      <c r="B569" s="144">
        <v>566</v>
      </c>
      <c r="D569"/>
      <c r="J569"/>
    </row>
    <row r="570" spans="2:10" x14ac:dyDescent="0.3">
      <c r="B570" s="144">
        <v>567</v>
      </c>
      <c r="D570"/>
      <c r="J570"/>
    </row>
    <row r="571" spans="2:10" x14ac:dyDescent="0.3">
      <c r="B571" s="144">
        <v>568</v>
      </c>
      <c r="D571"/>
      <c r="J571"/>
    </row>
    <row r="572" spans="2:10" x14ac:dyDescent="0.3">
      <c r="B572" s="144">
        <v>569</v>
      </c>
      <c r="D572"/>
      <c r="J572"/>
    </row>
    <row r="573" spans="2:10" x14ac:dyDescent="0.3">
      <c r="B573" s="144">
        <v>570</v>
      </c>
      <c r="D573"/>
      <c r="J573"/>
    </row>
    <row r="574" spans="2:10" x14ac:dyDescent="0.3">
      <c r="B574" s="144">
        <v>571</v>
      </c>
      <c r="D574"/>
      <c r="J574"/>
    </row>
    <row r="575" spans="2:10" x14ac:dyDescent="0.3">
      <c r="B575" s="144">
        <v>572</v>
      </c>
      <c r="D575"/>
      <c r="J575"/>
    </row>
    <row r="576" spans="2:10" x14ac:dyDescent="0.3">
      <c r="B576" s="144">
        <v>573</v>
      </c>
      <c r="D576"/>
      <c r="J576"/>
    </row>
    <row r="577" spans="2:10" x14ac:dyDescent="0.3">
      <c r="B577" s="144">
        <v>574</v>
      </c>
      <c r="D577"/>
      <c r="J577"/>
    </row>
    <row r="578" spans="2:10" x14ac:dyDescent="0.3">
      <c r="B578" s="144">
        <v>575</v>
      </c>
      <c r="D578"/>
      <c r="J578"/>
    </row>
    <row r="579" spans="2:10" x14ac:dyDescent="0.3">
      <c r="B579" s="144">
        <v>576</v>
      </c>
      <c r="D579"/>
      <c r="J579"/>
    </row>
    <row r="580" spans="2:10" x14ac:dyDescent="0.3">
      <c r="B580" s="144">
        <v>577</v>
      </c>
      <c r="D580"/>
      <c r="J580"/>
    </row>
    <row r="581" spans="2:10" x14ac:dyDescent="0.3">
      <c r="B581" s="144">
        <v>578</v>
      </c>
      <c r="D581"/>
      <c r="J581"/>
    </row>
    <row r="582" spans="2:10" x14ac:dyDescent="0.3">
      <c r="B582" s="144">
        <v>579</v>
      </c>
      <c r="D582"/>
      <c r="J582"/>
    </row>
    <row r="583" spans="2:10" x14ac:dyDescent="0.3">
      <c r="B583" s="144">
        <v>580</v>
      </c>
      <c r="D583"/>
      <c r="J583"/>
    </row>
    <row r="584" spans="2:10" x14ac:dyDescent="0.3">
      <c r="B584" s="144">
        <v>581</v>
      </c>
      <c r="D584"/>
      <c r="J584"/>
    </row>
    <row r="585" spans="2:10" x14ac:dyDescent="0.3">
      <c r="B585" s="144">
        <v>582</v>
      </c>
      <c r="D585"/>
      <c r="J585"/>
    </row>
    <row r="586" spans="2:10" x14ac:dyDescent="0.3">
      <c r="B586" s="144">
        <v>583</v>
      </c>
      <c r="D586"/>
      <c r="J586"/>
    </row>
    <row r="587" spans="2:10" x14ac:dyDescent="0.3">
      <c r="B587" s="144">
        <v>584</v>
      </c>
      <c r="D587"/>
      <c r="J587"/>
    </row>
    <row r="588" spans="2:10" x14ac:dyDescent="0.3">
      <c r="B588" s="144">
        <v>585</v>
      </c>
      <c r="D588"/>
      <c r="J588"/>
    </row>
    <row r="589" spans="2:10" x14ac:dyDescent="0.3">
      <c r="B589" s="144">
        <v>586</v>
      </c>
      <c r="D589"/>
      <c r="J589"/>
    </row>
    <row r="590" spans="2:10" x14ac:dyDescent="0.3">
      <c r="B590" s="144">
        <v>587</v>
      </c>
      <c r="D590"/>
      <c r="J590"/>
    </row>
    <row r="591" spans="2:10" x14ac:dyDescent="0.3">
      <c r="B591" s="144">
        <v>588</v>
      </c>
      <c r="D591"/>
      <c r="J591"/>
    </row>
    <row r="592" spans="2:10" x14ac:dyDescent="0.3">
      <c r="B592" s="144">
        <v>589</v>
      </c>
      <c r="D592"/>
      <c r="J592"/>
    </row>
    <row r="593" spans="2:10" x14ac:dyDescent="0.3">
      <c r="B593" s="144">
        <v>590</v>
      </c>
      <c r="D593"/>
      <c r="J593"/>
    </row>
    <row r="594" spans="2:10" x14ac:dyDescent="0.3">
      <c r="B594" s="144">
        <v>591</v>
      </c>
      <c r="D594"/>
      <c r="J594"/>
    </row>
    <row r="595" spans="2:10" x14ac:dyDescent="0.3">
      <c r="B595" s="144">
        <v>592</v>
      </c>
      <c r="D595"/>
      <c r="J595"/>
    </row>
    <row r="596" spans="2:10" x14ac:dyDescent="0.3">
      <c r="B596" s="144">
        <v>593</v>
      </c>
      <c r="D596"/>
      <c r="J596"/>
    </row>
    <row r="597" spans="2:10" x14ac:dyDescent="0.3">
      <c r="B597" s="144">
        <v>594</v>
      </c>
      <c r="D597"/>
      <c r="J597"/>
    </row>
    <row r="598" spans="2:10" x14ac:dyDescent="0.3">
      <c r="B598" s="144">
        <v>595</v>
      </c>
      <c r="D598"/>
      <c r="J598"/>
    </row>
    <row r="599" spans="2:10" x14ac:dyDescent="0.3">
      <c r="B599" s="144">
        <v>596</v>
      </c>
      <c r="D599"/>
      <c r="J599"/>
    </row>
    <row r="600" spans="2:10" x14ac:dyDescent="0.3">
      <c r="B600" s="144">
        <v>597</v>
      </c>
      <c r="D600"/>
      <c r="J600"/>
    </row>
    <row r="601" spans="2:10" x14ac:dyDescent="0.3">
      <c r="B601" s="144">
        <v>598</v>
      </c>
      <c r="D601"/>
      <c r="J601"/>
    </row>
    <row r="602" spans="2:10" x14ac:dyDescent="0.3">
      <c r="B602" s="144">
        <v>599</v>
      </c>
      <c r="D602"/>
      <c r="J602"/>
    </row>
    <row r="603" spans="2:10" x14ac:dyDescent="0.3">
      <c r="B603" s="144">
        <v>600</v>
      </c>
      <c r="D603"/>
      <c r="J603"/>
    </row>
    <row r="604" spans="2:10" x14ac:dyDescent="0.3">
      <c r="B604" s="144">
        <v>601</v>
      </c>
      <c r="D604"/>
      <c r="J604"/>
    </row>
    <row r="605" spans="2:10" x14ac:dyDescent="0.3">
      <c r="B605" s="144">
        <v>602</v>
      </c>
      <c r="D605"/>
      <c r="J605"/>
    </row>
    <row r="606" spans="2:10" x14ac:dyDescent="0.3">
      <c r="B606" s="144">
        <v>603</v>
      </c>
      <c r="D606"/>
      <c r="J606"/>
    </row>
    <row r="607" spans="2:10" x14ac:dyDescent="0.3">
      <c r="B607" s="144">
        <v>604</v>
      </c>
      <c r="D607"/>
      <c r="J607"/>
    </row>
    <row r="608" spans="2:10" x14ac:dyDescent="0.3">
      <c r="B608" s="144">
        <v>605</v>
      </c>
      <c r="D608"/>
      <c r="J608"/>
    </row>
    <row r="609" spans="2:10" x14ac:dyDescent="0.3">
      <c r="B609" s="144">
        <v>606</v>
      </c>
      <c r="D609"/>
      <c r="J609"/>
    </row>
    <row r="610" spans="2:10" x14ac:dyDescent="0.3">
      <c r="B610" s="144">
        <v>607</v>
      </c>
      <c r="D610"/>
      <c r="J610"/>
    </row>
    <row r="611" spans="2:10" x14ac:dyDescent="0.3">
      <c r="B611" s="144">
        <v>608</v>
      </c>
      <c r="D611"/>
      <c r="J611"/>
    </row>
    <row r="612" spans="2:10" x14ac:dyDescent="0.3">
      <c r="B612" s="144">
        <v>609</v>
      </c>
      <c r="D612"/>
      <c r="J612"/>
    </row>
    <row r="613" spans="2:10" x14ac:dyDescent="0.3">
      <c r="B613" s="144">
        <v>610</v>
      </c>
      <c r="D613"/>
      <c r="J613"/>
    </row>
    <row r="614" spans="2:10" x14ac:dyDescent="0.3">
      <c r="B614" s="144">
        <v>611</v>
      </c>
      <c r="D614"/>
      <c r="J614"/>
    </row>
    <row r="615" spans="2:10" x14ac:dyDescent="0.3">
      <c r="B615" s="144">
        <v>612</v>
      </c>
      <c r="D615"/>
      <c r="J615"/>
    </row>
    <row r="616" spans="2:10" x14ac:dyDescent="0.3">
      <c r="B616" s="144">
        <v>613</v>
      </c>
      <c r="D616"/>
      <c r="J616"/>
    </row>
    <row r="617" spans="2:10" x14ac:dyDescent="0.3">
      <c r="B617" s="144">
        <v>614</v>
      </c>
      <c r="D617"/>
      <c r="J617"/>
    </row>
    <row r="618" spans="2:10" x14ac:dyDescent="0.3">
      <c r="B618" s="144">
        <v>615</v>
      </c>
      <c r="D618"/>
      <c r="J618"/>
    </row>
    <row r="619" spans="2:10" x14ac:dyDescent="0.3">
      <c r="B619" s="144">
        <v>616</v>
      </c>
      <c r="D619"/>
      <c r="J619"/>
    </row>
    <row r="620" spans="2:10" x14ac:dyDescent="0.3">
      <c r="B620" s="144">
        <v>617</v>
      </c>
      <c r="D620"/>
      <c r="J620"/>
    </row>
    <row r="621" spans="2:10" x14ac:dyDescent="0.3">
      <c r="B621" s="144">
        <v>618</v>
      </c>
      <c r="D621"/>
      <c r="J621"/>
    </row>
    <row r="622" spans="2:10" x14ac:dyDescent="0.3">
      <c r="B622" s="144">
        <v>619</v>
      </c>
      <c r="D622"/>
      <c r="J622"/>
    </row>
    <row r="623" spans="2:10" x14ac:dyDescent="0.3">
      <c r="B623" s="144">
        <v>620</v>
      </c>
      <c r="D623"/>
      <c r="J623"/>
    </row>
    <row r="624" spans="2:10" x14ac:dyDescent="0.3">
      <c r="B624" s="144">
        <v>621</v>
      </c>
      <c r="D624"/>
      <c r="J624"/>
    </row>
    <row r="625" spans="2:10" x14ac:dyDescent="0.3">
      <c r="B625" s="144">
        <v>622</v>
      </c>
      <c r="D625"/>
      <c r="J625"/>
    </row>
    <row r="626" spans="2:10" x14ac:dyDescent="0.3">
      <c r="B626" s="144">
        <v>623</v>
      </c>
      <c r="D626"/>
      <c r="J626"/>
    </row>
    <row r="627" spans="2:10" x14ac:dyDescent="0.3">
      <c r="B627" s="144">
        <v>624</v>
      </c>
      <c r="D627"/>
      <c r="J627"/>
    </row>
    <row r="628" spans="2:10" x14ac:dyDescent="0.3">
      <c r="B628" s="144">
        <v>625</v>
      </c>
      <c r="D628"/>
      <c r="J628"/>
    </row>
    <row r="629" spans="2:10" x14ac:dyDescent="0.3">
      <c r="B629" s="144">
        <v>626</v>
      </c>
      <c r="D629"/>
      <c r="J629"/>
    </row>
    <row r="630" spans="2:10" x14ac:dyDescent="0.3">
      <c r="B630" s="144">
        <v>627</v>
      </c>
      <c r="D630"/>
      <c r="J630"/>
    </row>
    <row r="631" spans="2:10" x14ac:dyDescent="0.3">
      <c r="B631" s="144">
        <v>628</v>
      </c>
      <c r="D631"/>
      <c r="J631"/>
    </row>
    <row r="632" spans="2:10" x14ac:dyDescent="0.3">
      <c r="B632" s="144">
        <v>629</v>
      </c>
      <c r="D632"/>
      <c r="J632"/>
    </row>
    <row r="633" spans="2:10" x14ac:dyDescent="0.3">
      <c r="B633" s="144">
        <v>630</v>
      </c>
      <c r="D633"/>
      <c r="J633"/>
    </row>
    <row r="634" spans="2:10" x14ac:dyDescent="0.3">
      <c r="B634" s="144">
        <v>631</v>
      </c>
      <c r="D634"/>
      <c r="J634"/>
    </row>
    <row r="635" spans="2:10" x14ac:dyDescent="0.3">
      <c r="B635" s="144">
        <v>632</v>
      </c>
      <c r="D635"/>
      <c r="J635"/>
    </row>
    <row r="636" spans="2:10" x14ac:dyDescent="0.3">
      <c r="B636" s="144">
        <v>633</v>
      </c>
      <c r="D636"/>
      <c r="J636"/>
    </row>
    <row r="637" spans="2:10" x14ac:dyDescent="0.3">
      <c r="B637" s="144">
        <v>634</v>
      </c>
      <c r="D637"/>
      <c r="J637"/>
    </row>
    <row r="638" spans="2:10" x14ac:dyDescent="0.3">
      <c r="B638" s="144">
        <v>635</v>
      </c>
      <c r="D638"/>
      <c r="J638"/>
    </row>
    <row r="639" spans="2:10" x14ac:dyDescent="0.3">
      <c r="B639" s="144">
        <v>636</v>
      </c>
      <c r="D639"/>
      <c r="J639"/>
    </row>
    <row r="640" spans="2:10" x14ac:dyDescent="0.3">
      <c r="B640" s="144">
        <v>637</v>
      </c>
      <c r="D640"/>
      <c r="J640"/>
    </row>
    <row r="641" spans="2:10" x14ac:dyDescent="0.3">
      <c r="B641" s="144">
        <v>638</v>
      </c>
      <c r="D641"/>
      <c r="J641"/>
    </row>
    <row r="642" spans="2:10" x14ac:dyDescent="0.3">
      <c r="B642" s="144">
        <v>639</v>
      </c>
      <c r="D642"/>
      <c r="J642"/>
    </row>
    <row r="643" spans="2:10" x14ac:dyDescent="0.3">
      <c r="B643" s="144">
        <v>640</v>
      </c>
      <c r="D643"/>
      <c r="J643"/>
    </row>
    <row r="644" spans="2:10" x14ac:dyDescent="0.3">
      <c r="B644" s="144">
        <v>641</v>
      </c>
      <c r="D644"/>
      <c r="J644"/>
    </row>
    <row r="645" spans="2:10" x14ac:dyDescent="0.3">
      <c r="B645" s="144">
        <v>642</v>
      </c>
      <c r="D645"/>
      <c r="J645"/>
    </row>
    <row r="646" spans="2:10" x14ac:dyDescent="0.3">
      <c r="B646" s="144">
        <v>643</v>
      </c>
      <c r="D646"/>
      <c r="J646"/>
    </row>
    <row r="647" spans="2:10" x14ac:dyDescent="0.3">
      <c r="B647" s="144">
        <v>644</v>
      </c>
      <c r="D647"/>
      <c r="J647"/>
    </row>
    <row r="648" spans="2:10" x14ac:dyDescent="0.3">
      <c r="B648" s="144">
        <v>645</v>
      </c>
      <c r="D648"/>
      <c r="J648"/>
    </row>
    <row r="649" spans="2:10" x14ac:dyDescent="0.3">
      <c r="B649" s="144">
        <v>646</v>
      </c>
      <c r="D649"/>
      <c r="J649"/>
    </row>
    <row r="650" spans="2:10" x14ac:dyDescent="0.3">
      <c r="B650" s="144">
        <v>647</v>
      </c>
      <c r="D650"/>
      <c r="J650"/>
    </row>
    <row r="651" spans="2:10" x14ac:dyDescent="0.3">
      <c r="B651" s="144">
        <v>648</v>
      </c>
      <c r="D651"/>
      <c r="J651"/>
    </row>
    <row r="652" spans="2:10" x14ac:dyDescent="0.3">
      <c r="B652" s="144">
        <v>649</v>
      </c>
      <c r="D652"/>
      <c r="J652"/>
    </row>
    <row r="653" spans="2:10" x14ac:dyDescent="0.3">
      <c r="B653" s="144">
        <v>650</v>
      </c>
      <c r="D653"/>
      <c r="J653"/>
    </row>
    <row r="654" spans="2:10" x14ac:dyDescent="0.3">
      <c r="B654" s="144">
        <v>651</v>
      </c>
      <c r="D654"/>
      <c r="J654"/>
    </row>
    <row r="655" spans="2:10" x14ac:dyDescent="0.3">
      <c r="B655" s="144">
        <v>652</v>
      </c>
      <c r="D655"/>
      <c r="J655"/>
    </row>
    <row r="656" spans="2:10" x14ac:dyDescent="0.3">
      <c r="B656" s="144">
        <v>653</v>
      </c>
      <c r="D656"/>
      <c r="J656"/>
    </row>
    <row r="657" spans="2:10" x14ac:dyDescent="0.3">
      <c r="B657" s="144">
        <v>654</v>
      </c>
      <c r="D657"/>
      <c r="J657"/>
    </row>
    <row r="658" spans="2:10" x14ac:dyDescent="0.3">
      <c r="B658" s="144">
        <v>655</v>
      </c>
      <c r="D658"/>
      <c r="J658"/>
    </row>
    <row r="659" spans="2:10" x14ac:dyDescent="0.3">
      <c r="B659" s="144">
        <v>656</v>
      </c>
      <c r="D659"/>
      <c r="J659"/>
    </row>
    <row r="660" spans="2:10" x14ac:dyDescent="0.3">
      <c r="B660" s="144">
        <v>657</v>
      </c>
      <c r="D660"/>
      <c r="J660"/>
    </row>
    <row r="661" spans="2:10" x14ac:dyDescent="0.3">
      <c r="B661" s="144">
        <v>658</v>
      </c>
      <c r="D661"/>
      <c r="J661"/>
    </row>
    <row r="662" spans="2:10" x14ac:dyDescent="0.3">
      <c r="B662" s="144">
        <v>659</v>
      </c>
      <c r="D662"/>
      <c r="J662"/>
    </row>
    <row r="663" spans="2:10" x14ac:dyDescent="0.3">
      <c r="B663" s="144">
        <v>660</v>
      </c>
      <c r="D663"/>
      <c r="J663"/>
    </row>
    <row r="664" spans="2:10" x14ac:dyDescent="0.3">
      <c r="B664" s="144">
        <v>661</v>
      </c>
      <c r="D664"/>
      <c r="J664"/>
    </row>
    <row r="665" spans="2:10" x14ac:dyDescent="0.3">
      <c r="B665" s="144">
        <v>662</v>
      </c>
      <c r="D665"/>
      <c r="J665"/>
    </row>
    <row r="666" spans="2:10" x14ac:dyDescent="0.3">
      <c r="B666" s="144">
        <v>663</v>
      </c>
      <c r="D666"/>
      <c r="J666"/>
    </row>
    <row r="667" spans="2:10" x14ac:dyDescent="0.3">
      <c r="B667" s="144">
        <v>664</v>
      </c>
      <c r="D667"/>
      <c r="J667"/>
    </row>
    <row r="668" spans="2:10" x14ac:dyDescent="0.3">
      <c r="B668" s="144">
        <v>665</v>
      </c>
      <c r="D668"/>
      <c r="J668"/>
    </row>
    <row r="669" spans="2:10" x14ac:dyDescent="0.3">
      <c r="B669" s="144">
        <v>666</v>
      </c>
      <c r="D669"/>
      <c r="J669"/>
    </row>
    <row r="670" spans="2:10" x14ac:dyDescent="0.3">
      <c r="B670" s="144">
        <v>667</v>
      </c>
      <c r="D670"/>
      <c r="J670"/>
    </row>
    <row r="671" spans="2:10" x14ac:dyDescent="0.3">
      <c r="B671" s="144">
        <v>668</v>
      </c>
      <c r="D671"/>
      <c r="J671"/>
    </row>
    <row r="672" spans="2:10" x14ac:dyDescent="0.3">
      <c r="B672" s="144">
        <v>669</v>
      </c>
      <c r="D672"/>
      <c r="J672"/>
    </row>
    <row r="673" spans="2:10" x14ac:dyDescent="0.3">
      <c r="B673" s="144">
        <v>670</v>
      </c>
      <c r="D673"/>
      <c r="J673"/>
    </row>
    <row r="674" spans="2:10" x14ac:dyDescent="0.3">
      <c r="B674" s="144">
        <v>671</v>
      </c>
      <c r="D674"/>
      <c r="J674"/>
    </row>
    <row r="675" spans="2:10" x14ac:dyDescent="0.3">
      <c r="B675" s="144">
        <v>672</v>
      </c>
      <c r="D675"/>
      <c r="J675"/>
    </row>
    <row r="676" spans="2:10" x14ac:dyDescent="0.3">
      <c r="B676" s="144">
        <v>673</v>
      </c>
      <c r="D676"/>
      <c r="J676"/>
    </row>
    <row r="677" spans="2:10" x14ac:dyDescent="0.3">
      <c r="B677" s="144">
        <v>674</v>
      </c>
      <c r="D677"/>
      <c r="J677"/>
    </row>
    <row r="678" spans="2:10" x14ac:dyDescent="0.3">
      <c r="B678" s="144">
        <v>675</v>
      </c>
      <c r="D678"/>
      <c r="J678"/>
    </row>
    <row r="679" spans="2:10" x14ac:dyDescent="0.3">
      <c r="B679" s="144">
        <v>676</v>
      </c>
      <c r="D679"/>
      <c r="J679"/>
    </row>
    <row r="680" spans="2:10" x14ac:dyDescent="0.3">
      <c r="B680" s="144">
        <v>677</v>
      </c>
      <c r="D680"/>
      <c r="J680"/>
    </row>
    <row r="681" spans="2:10" x14ac:dyDescent="0.3">
      <c r="B681" s="144">
        <v>678</v>
      </c>
      <c r="D681"/>
      <c r="J681"/>
    </row>
    <row r="682" spans="2:10" x14ac:dyDescent="0.3">
      <c r="B682" s="144">
        <v>679</v>
      </c>
      <c r="D682"/>
      <c r="J682"/>
    </row>
    <row r="683" spans="2:10" x14ac:dyDescent="0.3">
      <c r="B683" s="144">
        <v>680</v>
      </c>
      <c r="D683"/>
      <c r="J683"/>
    </row>
    <row r="684" spans="2:10" x14ac:dyDescent="0.3">
      <c r="B684" s="144">
        <v>681</v>
      </c>
      <c r="D684"/>
      <c r="J684"/>
    </row>
    <row r="685" spans="2:10" x14ac:dyDescent="0.3">
      <c r="B685" s="144">
        <v>682</v>
      </c>
      <c r="D685"/>
      <c r="J685"/>
    </row>
    <row r="686" spans="2:10" x14ac:dyDescent="0.3">
      <c r="B686" s="144">
        <v>683</v>
      </c>
      <c r="D686"/>
      <c r="J686"/>
    </row>
    <row r="687" spans="2:10" x14ac:dyDescent="0.3">
      <c r="B687" s="144">
        <v>684</v>
      </c>
      <c r="D687"/>
      <c r="J687"/>
    </row>
    <row r="688" spans="2:10" x14ac:dyDescent="0.3">
      <c r="B688" s="144">
        <v>685</v>
      </c>
      <c r="D688"/>
      <c r="J688"/>
    </row>
    <row r="689" spans="2:10" x14ac:dyDescent="0.3">
      <c r="B689" s="144">
        <v>686</v>
      </c>
      <c r="D689"/>
      <c r="J689"/>
    </row>
    <row r="690" spans="2:10" x14ac:dyDescent="0.3">
      <c r="B690" s="144">
        <v>687</v>
      </c>
      <c r="D690"/>
      <c r="J690"/>
    </row>
    <row r="691" spans="2:10" x14ac:dyDescent="0.3">
      <c r="B691" s="144">
        <v>688</v>
      </c>
      <c r="D691"/>
      <c r="J691"/>
    </row>
    <row r="692" spans="2:10" x14ac:dyDescent="0.3">
      <c r="B692" s="144">
        <v>689</v>
      </c>
      <c r="D692"/>
      <c r="J692"/>
    </row>
    <row r="693" spans="2:10" x14ac:dyDescent="0.3">
      <c r="B693" s="144">
        <v>690</v>
      </c>
      <c r="D693"/>
      <c r="J693"/>
    </row>
    <row r="694" spans="2:10" x14ac:dyDescent="0.3">
      <c r="B694" s="144">
        <v>691</v>
      </c>
      <c r="D694"/>
      <c r="J694"/>
    </row>
    <row r="695" spans="2:10" x14ac:dyDescent="0.3">
      <c r="B695" s="144">
        <v>692</v>
      </c>
      <c r="D695"/>
      <c r="J695"/>
    </row>
    <row r="696" spans="2:10" x14ac:dyDescent="0.3">
      <c r="B696" s="144">
        <v>693</v>
      </c>
      <c r="D696"/>
      <c r="J696"/>
    </row>
    <row r="697" spans="2:10" x14ac:dyDescent="0.3">
      <c r="B697" s="144">
        <v>694</v>
      </c>
      <c r="D697"/>
      <c r="J697"/>
    </row>
    <row r="698" spans="2:10" x14ac:dyDescent="0.3">
      <c r="B698" s="144">
        <v>695</v>
      </c>
      <c r="D698"/>
      <c r="J698"/>
    </row>
    <row r="699" spans="2:10" x14ac:dyDescent="0.3">
      <c r="B699" s="144">
        <v>696</v>
      </c>
      <c r="D699"/>
      <c r="J699"/>
    </row>
    <row r="700" spans="2:10" x14ac:dyDescent="0.3">
      <c r="B700" s="144">
        <v>697</v>
      </c>
      <c r="D700"/>
      <c r="J700"/>
    </row>
    <row r="701" spans="2:10" x14ac:dyDescent="0.3">
      <c r="B701" s="144">
        <v>698</v>
      </c>
      <c r="D701"/>
      <c r="J701"/>
    </row>
    <row r="702" spans="2:10" x14ac:dyDescent="0.3">
      <c r="B702" s="144">
        <v>699</v>
      </c>
      <c r="D702"/>
      <c r="J702"/>
    </row>
    <row r="703" spans="2:10" x14ac:dyDescent="0.3">
      <c r="B703" s="144">
        <v>700</v>
      </c>
      <c r="D703"/>
      <c r="J703"/>
    </row>
    <row r="704" spans="2:10" x14ac:dyDescent="0.3">
      <c r="B704" s="144">
        <v>701</v>
      </c>
      <c r="D704"/>
      <c r="J704"/>
    </row>
    <row r="705" spans="2:10" x14ac:dyDescent="0.3">
      <c r="B705" s="144">
        <v>702</v>
      </c>
      <c r="D705"/>
      <c r="J705"/>
    </row>
    <row r="706" spans="2:10" x14ac:dyDescent="0.3">
      <c r="B706" s="144">
        <v>703</v>
      </c>
      <c r="D706"/>
      <c r="J706"/>
    </row>
    <row r="707" spans="2:10" x14ac:dyDescent="0.3">
      <c r="B707" s="144">
        <v>704</v>
      </c>
      <c r="D707"/>
      <c r="J707"/>
    </row>
    <row r="708" spans="2:10" x14ac:dyDescent="0.3">
      <c r="B708" s="144">
        <v>705</v>
      </c>
      <c r="D708"/>
      <c r="J708"/>
    </row>
    <row r="709" spans="2:10" x14ac:dyDescent="0.3">
      <c r="B709" s="144">
        <v>706</v>
      </c>
      <c r="D709"/>
      <c r="J709"/>
    </row>
    <row r="710" spans="2:10" x14ac:dyDescent="0.3">
      <c r="B710" s="144">
        <v>707</v>
      </c>
      <c r="D710"/>
      <c r="J710"/>
    </row>
    <row r="711" spans="2:10" x14ac:dyDescent="0.3">
      <c r="B711" s="144">
        <v>708</v>
      </c>
      <c r="D711"/>
      <c r="J711"/>
    </row>
    <row r="712" spans="2:10" x14ac:dyDescent="0.3">
      <c r="B712" s="144">
        <v>709</v>
      </c>
      <c r="D712"/>
      <c r="J712"/>
    </row>
    <row r="713" spans="2:10" x14ac:dyDescent="0.3">
      <c r="B713" s="144">
        <v>710</v>
      </c>
      <c r="D713"/>
      <c r="J713"/>
    </row>
    <row r="714" spans="2:10" x14ac:dyDescent="0.3">
      <c r="B714" s="144">
        <v>711</v>
      </c>
      <c r="D714"/>
      <c r="J714"/>
    </row>
    <row r="715" spans="2:10" x14ac:dyDescent="0.3">
      <c r="B715" s="144">
        <v>712</v>
      </c>
      <c r="D715"/>
      <c r="J715"/>
    </row>
    <row r="716" spans="2:10" x14ac:dyDescent="0.3">
      <c r="B716" s="144">
        <v>713</v>
      </c>
      <c r="D716"/>
      <c r="J716"/>
    </row>
    <row r="717" spans="2:10" x14ac:dyDescent="0.3">
      <c r="B717" s="144">
        <v>714</v>
      </c>
      <c r="D717"/>
      <c r="J717"/>
    </row>
    <row r="718" spans="2:10" x14ac:dyDescent="0.3">
      <c r="B718" s="144">
        <v>715</v>
      </c>
      <c r="D718"/>
      <c r="J718"/>
    </row>
    <row r="719" spans="2:10" x14ac:dyDescent="0.3">
      <c r="B719" s="144">
        <v>716</v>
      </c>
      <c r="D719"/>
      <c r="J719"/>
    </row>
    <row r="720" spans="2:10" x14ac:dyDescent="0.3">
      <c r="B720" s="144">
        <v>717</v>
      </c>
      <c r="D720"/>
      <c r="J720"/>
    </row>
    <row r="721" spans="2:10" x14ac:dyDescent="0.3">
      <c r="B721" s="144">
        <v>718</v>
      </c>
      <c r="D721"/>
      <c r="J721"/>
    </row>
    <row r="722" spans="2:10" x14ac:dyDescent="0.3">
      <c r="B722" s="144">
        <v>719</v>
      </c>
      <c r="D722"/>
      <c r="J722"/>
    </row>
    <row r="723" spans="2:10" x14ac:dyDescent="0.3">
      <c r="B723" s="144">
        <v>720</v>
      </c>
      <c r="D723"/>
      <c r="J723"/>
    </row>
    <row r="724" spans="2:10" x14ac:dyDescent="0.3">
      <c r="B724" s="144">
        <v>721</v>
      </c>
      <c r="D724"/>
      <c r="J724"/>
    </row>
    <row r="725" spans="2:10" x14ac:dyDescent="0.3">
      <c r="B725" s="144">
        <v>722</v>
      </c>
      <c r="D725"/>
      <c r="J725"/>
    </row>
    <row r="726" spans="2:10" x14ac:dyDescent="0.3">
      <c r="B726" s="144">
        <v>723</v>
      </c>
      <c r="D726"/>
      <c r="J726"/>
    </row>
    <row r="727" spans="2:10" x14ac:dyDescent="0.3">
      <c r="B727" s="144">
        <v>724</v>
      </c>
      <c r="D727"/>
      <c r="J727"/>
    </row>
    <row r="728" spans="2:10" x14ac:dyDescent="0.3">
      <c r="B728" s="144">
        <v>725</v>
      </c>
      <c r="D728"/>
      <c r="J728"/>
    </row>
    <row r="729" spans="2:10" x14ac:dyDescent="0.3">
      <c r="B729" s="144">
        <v>726</v>
      </c>
      <c r="D729"/>
      <c r="J729"/>
    </row>
    <row r="730" spans="2:10" x14ac:dyDescent="0.3">
      <c r="B730" s="144">
        <v>727</v>
      </c>
      <c r="D730"/>
      <c r="J730"/>
    </row>
    <row r="731" spans="2:10" x14ac:dyDescent="0.3">
      <c r="B731" s="144">
        <v>728</v>
      </c>
      <c r="D731"/>
      <c r="J731"/>
    </row>
    <row r="732" spans="2:10" x14ac:dyDescent="0.3">
      <c r="B732" s="144">
        <v>729</v>
      </c>
      <c r="D732"/>
      <c r="J732"/>
    </row>
    <row r="733" spans="2:10" x14ac:dyDescent="0.3">
      <c r="B733" s="144">
        <v>730</v>
      </c>
      <c r="D733"/>
      <c r="J733"/>
    </row>
    <row r="734" spans="2:10" x14ac:dyDescent="0.3">
      <c r="B734" s="144">
        <v>731</v>
      </c>
      <c r="D734"/>
      <c r="J734"/>
    </row>
    <row r="735" spans="2:10" x14ac:dyDescent="0.3">
      <c r="B735" s="144">
        <v>732</v>
      </c>
      <c r="D735"/>
      <c r="J735"/>
    </row>
    <row r="736" spans="2:10" x14ac:dyDescent="0.3">
      <c r="B736" s="144">
        <v>733</v>
      </c>
      <c r="D736"/>
      <c r="J736"/>
    </row>
    <row r="737" spans="2:10" x14ac:dyDescent="0.3">
      <c r="B737" s="144">
        <v>734</v>
      </c>
      <c r="D737"/>
      <c r="J737"/>
    </row>
    <row r="738" spans="2:10" x14ac:dyDescent="0.3">
      <c r="B738" s="144">
        <v>735</v>
      </c>
      <c r="D738"/>
      <c r="J738"/>
    </row>
    <row r="739" spans="2:10" x14ac:dyDescent="0.3">
      <c r="B739" s="144">
        <v>736</v>
      </c>
      <c r="D739"/>
      <c r="J739"/>
    </row>
    <row r="740" spans="2:10" x14ac:dyDescent="0.3">
      <c r="B740" s="144">
        <v>737</v>
      </c>
      <c r="D740"/>
      <c r="J740"/>
    </row>
    <row r="741" spans="2:10" x14ac:dyDescent="0.3">
      <c r="B741" s="144">
        <v>738</v>
      </c>
      <c r="D741"/>
      <c r="J741"/>
    </row>
    <row r="742" spans="2:10" x14ac:dyDescent="0.3">
      <c r="B742" s="144">
        <v>739</v>
      </c>
      <c r="D742"/>
      <c r="J742"/>
    </row>
    <row r="743" spans="2:10" x14ac:dyDescent="0.3">
      <c r="B743" s="144">
        <v>740</v>
      </c>
      <c r="D743"/>
      <c r="J743"/>
    </row>
    <row r="744" spans="2:10" x14ac:dyDescent="0.3">
      <c r="B744" s="144">
        <v>741</v>
      </c>
      <c r="D744"/>
      <c r="J744"/>
    </row>
    <row r="745" spans="2:10" x14ac:dyDescent="0.3">
      <c r="B745" s="144">
        <v>742</v>
      </c>
      <c r="D745"/>
      <c r="J745"/>
    </row>
    <row r="746" spans="2:10" x14ac:dyDescent="0.3">
      <c r="B746" s="144">
        <v>743</v>
      </c>
      <c r="D746"/>
      <c r="J746"/>
    </row>
    <row r="747" spans="2:10" x14ac:dyDescent="0.3">
      <c r="B747" s="144">
        <v>744</v>
      </c>
      <c r="D747"/>
      <c r="J747"/>
    </row>
    <row r="748" spans="2:10" x14ac:dyDescent="0.3">
      <c r="B748" s="144">
        <v>745</v>
      </c>
      <c r="D748"/>
      <c r="J748"/>
    </row>
    <row r="749" spans="2:10" x14ac:dyDescent="0.3">
      <c r="B749" s="144">
        <v>746</v>
      </c>
      <c r="D749"/>
      <c r="J749"/>
    </row>
    <row r="750" spans="2:10" x14ac:dyDescent="0.3">
      <c r="B750" s="144">
        <v>747</v>
      </c>
      <c r="D750"/>
      <c r="J750"/>
    </row>
    <row r="751" spans="2:10" x14ac:dyDescent="0.3">
      <c r="B751" s="144">
        <v>748</v>
      </c>
      <c r="D751"/>
      <c r="J751"/>
    </row>
    <row r="752" spans="2:10" x14ac:dyDescent="0.3">
      <c r="B752" s="144">
        <v>749</v>
      </c>
      <c r="D752"/>
      <c r="J752"/>
    </row>
    <row r="753" spans="2:10" x14ac:dyDescent="0.3">
      <c r="B753" s="144">
        <v>750</v>
      </c>
      <c r="D753"/>
      <c r="J753"/>
    </row>
    <row r="754" spans="2:10" x14ac:dyDescent="0.3">
      <c r="B754" s="144">
        <v>751</v>
      </c>
      <c r="D754"/>
      <c r="J754"/>
    </row>
    <row r="755" spans="2:10" x14ac:dyDescent="0.3">
      <c r="B755" s="144">
        <v>752</v>
      </c>
      <c r="D755"/>
      <c r="J755"/>
    </row>
    <row r="756" spans="2:10" x14ac:dyDescent="0.3">
      <c r="B756" s="144">
        <v>753</v>
      </c>
      <c r="D756"/>
      <c r="J756"/>
    </row>
    <row r="757" spans="2:10" x14ac:dyDescent="0.3">
      <c r="B757" s="144">
        <v>754</v>
      </c>
      <c r="D757"/>
      <c r="J757"/>
    </row>
    <row r="758" spans="2:10" x14ac:dyDescent="0.3">
      <c r="B758" s="144">
        <v>755</v>
      </c>
      <c r="D758"/>
      <c r="J758"/>
    </row>
    <row r="759" spans="2:10" x14ac:dyDescent="0.3">
      <c r="B759" s="144">
        <v>756</v>
      </c>
      <c r="D759"/>
      <c r="J759"/>
    </row>
    <row r="760" spans="2:10" x14ac:dyDescent="0.3">
      <c r="B760" s="144">
        <v>757</v>
      </c>
      <c r="D760"/>
      <c r="J760"/>
    </row>
    <row r="761" spans="2:10" x14ac:dyDescent="0.3">
      <c r="B761" s="144">
        <v>758</v>
      </c>
      <c r="D761"/>
      <c r="J761"/>
    </row>
    <row r="762" spans="2:10" x14ac:dyDescent="0.3">
      <c r="B762" s="144">
        <v>759</v>
      </c>
      <c r="D762"/>
      <c r="J762"/>
    </row>
    <row r="763" spans="2:10" x14ac:dyDescent="0.3">
      <c r="B763" s="144">
        <v>760</v>
      </c>
      <c r="D763"/>
      <c r="J763"/>
    </row>
    <row r="764" spans="2:10" x14ac:dyDescent="0.3">
      <c r="B764" s="144">
        <v>761</v>
      </c>
      <c r="D764"/>
      <c r="J764"/>
    </row>
    <row r="765" spans="2:10" x14ac:dyDescent="0.3">
      <c r="B765" s="144">
        <v>762</v>
      </c>
      <c r="D765"/>
      <c r="J765"/>
    </row>
    <row r="766" spans="2:10" x14ac:dyDescent="0.3">
      <c r="B766" s="144">
        <v>763</v>
      </c>
      <c r="D766"/>
      <c r="J766"/>
    </row>
    <row r="767" spans="2:10" x14ac:dyDescent="0.3">
      <c r="B767" s="144">
        <v>764</v>
      </c>
      <c r="D767"/>
      <c r="J767"/>
    </row>
    <row r="768" spans="2:10" x14ac:dyDescent="0.3">
      <c r="B768" s="144">
        <v>765</v>
      </c>
      <c r="D768"/>
      <c r="J768"/>
    </row>
    <row r="769" spans="2:10" x14ac:dyDescent="0.3">
      <c r="B769" s="144">
        <v>766</v>
      </c>
      <c r="D769"/>
      <c r="J769"/>
    </row>
    <row r="770" spans="2:10" x14ac:dyDescent="0.3">
      <c r="B770" s="144">
        <v>767</v>
      </c>
      <c r="D770"/>
      <c r="J770"/>
    </row>
    <row r="771" spans="2:10" x14ac:dyDescent="0.3">
      <c r="B771" s="144">
        <v>768</v>
      </c>
      <c r="D771"/>
      <c r="J771"/>
    </row>
    <row r="772" spans="2:10" x14ac:dyDescent="0.3">
      <c r="B772" s="144">
        <v>769</v>
      </c>
      <c r="D772"/>
      <c r="J772"/>
    </row>
    <row r="773" spans="2:10" x14ac:dyDescent="0.3">
      <c r="B773" s="144">
        <v>770</v>
      </c>
      <c r="D773"/>
      <c r="J773"/>
    </row>
    <row r="774" spans="2:10" x14ac:dyDescent="0.3">
      <c r="B774" s="144">
        <v>771</v>
      </c>
      <c r="D774"/>
      <c r="J774"/>
    </row>
    <row r="775" spans="2:10" x14ac:dyDescent="0.3">
      <c r="B775" s="144">
        <v>772</v>
      </c>
      <c r="D775"/>
      <c r="J775"/>
    </row>
    <row r="776" spans="2:10" x14ac:dyDescent="0.3">
      <c r="B776" s="144">
        <v>773</v>
      </c>
      <c r="D776"/>
      <c r="J776"/>
    </row>
    <row r="777" spans="2:10" x14ac:dyDescent="0.3">
      <c r="B777" s="144">
        <v>774</v>
      </c>
      <c r="D777"/>
      <c r="J777"/>
    </row>
    <row r="778" spans="2:10" x14ac:dyDescent="0.3">
      <c r="B778" s="144">
        <v>775</v>
      </c>
      <c r="D778"/>
      <c r="J778"/>
    </row>
    <row r="779" spans="2:10" x14ac:dyDescent="0.3">
      <c r="B779" s="144">
        <v>776</v>
      </c>
      <c r="D779"/>
      <c r="J779"/>
    </row>
    <row r="780" spans="2:10" x14ac:dyDescent="0.3">
      <c r="B780" s="144">
        <v>777</v>
      </c>
      <c r="D780"/>
      <c r="J780"/>
    </row>
    <row r="781" spans="2:10" x14ac:dyDescent="0.3">
      <c r="B781" s="144">
        <v>778</v>
      </c>
      <c r="D781"/>
      <c r="J781"/>
    </row>
    <row r="782" spans="2:10" x14ac:dyDescent="0.3">
      <c r="B782" s="144">
        <v>779</v>
      </c>
      <c r="D782"/>
      <c r="J782"/>
    </row>
    <row r="783" spans="2:10" x14ac:dyDescent="0.3">
      <c r="B783" s="144">
        <v>780</v>
      </c>
      <c r="D783"/>
      <c r="J783"/>
    </row>
    <row r="784" spans="2:10" x14ac:dyDescent="0.3">
      <c r="B784" s="144">
        <v>781</v>
      </c>
      <c r="D784"/>
      <c r="J784"/>
    </row>
    <row r="785" spans="2:10" x14ac:dyDescent="0.3">
      <c r="B785" s="144">
        <v>782</v>
      </c>
      <c r="D785"/>
      <c r="J785"/>
    </row>
    <row r="786" spans="2:10" x14ac:dyDescent="0.3">
      <c r="B786" s="144">
        <v>783</v>
      </c>
      <c r="D786"/>
      <c r="J786"/>
    </row>
    <row r="787" spans="2:10" x14ac:dyDescent="0.3">
      <c r="B787" s="144">
        <v>784</v>
      </c>
      <c r="D787"/>
      <c r="J787"/>
    </row>
    <row r="788" spans="2:10" x14ac:dyDescent="0.3">
      <c r="B788" s="144">
        <v>785</v>
      </c>
      <c r="D788"/>
      <c r="J788"/>
    </row>
    <row r="789" spans="2:10" x14ac:dyDescent="0.3">
      <c r="B789" s="144">
        <v>786</v>
      </c>
      <c r="D789"/>
      <c r="J789"/>
    </row>
    <row r="790" spans="2:10" x14ac:dyDescent="0.3">
      <c r="B790" s="144">
        <v>787</v>
      </c>
      <c r="D790"/>
      <c r="J790"/>
    </row>
    <row r="791" spans="2:10" x14ac:dyDescent="0.3">
      <c r="B791" s="144">
        <v>788</v>
      </c>
      <c r="D791"/>
      <c r="J791"/>
    </row>
    <row r="792" spans="2:10" x14ac:dyDescent="0.3">
      <c r="B792" s="144">
        <v>789</v>
      </c>
      <c r="D792"/>
      <c r="J792"/>
    </row>
    <row r="793" spans="2:10" x14ac:dyDescent="0.3">
      <c r="B793" s="144">
        <v>790</v>
      </c>
      <c r="D793"/>
      <c r="J793"/>
    </row>
    <row r="794" spans="2:10" x14ac:dyDescent="0.3">
      <c r="B794" s="144">
        <v>791</v>
      </c>
      <c r="D794"/>
      <c r="J794"/>
    </row>
    <row r="795" spans="2:10" x14ac:dyDescent="0.3">
      <c r="B795" s="144">
        <v>792</v>
      </c>
      <c r="D795"/>
      <c r="J795"/>
    </row>
    <row r="796" spans="2:10" x14ac:dyDescent="0.3">
      <c r="B796" s="144">
        <v>793</v>
      </c>
      <c r="D796"/>
      <c r="J796"/>
    </row>
    <row r="797" spans="2:10" x14ac:dyDescent="0.3">
      <c r="B797" s="144">
        <v>794</v>
      </c>
      <c r="D797"/>
      <c r="J797"/>
    </row>
    <row r="798" spans="2:10" x14ac:dyDescent="0.3">
      <c r="B798" s="144">
        <v>795</v>
      </c>
      <c r="D798"/>
      <c r="J798"/>
    </row>
    <row r="799" spans="2:10" x14ac:dyDescent="0.3">
      <c r="B799" s="144">
        <v>796</v>
      </c>
      <c r="D799"/>
      <c r="J799"/>
    </row>
    <row r="800" spans="2:10" x14ac:dyDescent="0.3">
      <c r="B800" s="144">
        <v>797</v>
      </c>
      <c r="D800"/>
      <c r="J800"/>
    </row>
    <row r="801" spans="2:10" x14ac:dyDescent="0.3">
      <c r="B801" s="144">
        <v>798</v>
      </c>
      <c r="D801"/>
      <c r="J801"/>
    </row>
    <row r="802" spans="2:10" x14ac:dyDescent="0.3">
      <c r="B802" s="144">
        <v>799</v>
      </c>
      <c r="D802"/>
      <c r="J802"/>
    </row>
    <row r="803" spans="2:10" x14ac:dyDescent="0.3">
      <c r="B803" s="144">
        <v>800</v>
      </c>
      <c r="D803"/>
      <c r="J803"/>
    </row>
    <row r="804" spans="2:10" x14ac:dyDescent="0.3">
      <c r="B804" s="144">
        <v>801</v>
      </c>
      <c r="D804"/>
      <c r="J804"/>
    </row>
    <row r="805" spans="2:10" x14ac:dyDescent="0.3">
      <c r="B805" s="144">
        <v>802</v>
      </c>
      <c r="D805"/>
      <c r="J805"/>
    </row>
    <row r="806" spans="2:10" x14ac:dyDescent="0.3">
      <c r="B806" s="144">
        <v>803</v>
      </c>
      <c r="D806"/>
      <c r="J806"/>
    </row>
    <row r="807" spans="2:10" x14ac:dyDescent="0.3">
      <c r="B807" s="144">
        <v>804</v>
      </c>
      <c r="D807"/>
      <c r="J807"/>
    </row>
    <row r="808" spans="2:10" x14ac:dyDescent="0.3">
      <c r="B808" s="144">
        <v>805</v>
      </c>
      <c r="D808"/>
      <c r="J808"/>
    </row>
    <row r="809" spans="2:10" x14ac:dyDescent="0.3">
      <c r="B809" s="144">
        <v>806</v>
      </c>
      <c r="D809"/>
      <c r="J809"/>
    </row>
    <row r="810" spans="2:10" x14ac:dyDescent="0.3">
      <c r="B810" s="144">
        <v>807</v>
      </c>
      <c r="D810"/>
      <c r="J810"/>
    </row>
    <row r="811" spans="2:10" x14ac:dyDescent="0.3">
      <c r="B811" s="144">
        <v>808</v>
      </c>
      <c r="D811"/>
      <c r="J811"/>
    </row>
    <row r="812" spans="2:10" x14ac:dyDescent="0.3">
      <c r="B812" s="144">
        <v>809</v>
      </c>
      <c r="D812"/>
      <c r="J812"/>
    </row>
    <row r="813" spans="2:10" x14ac:dyDescent="0.3">
      <c r="B813" s="144">
        <v>810</v>
      </c>
      <c r="D813"/>
      <c r="J813"/>
    </row>
    <row r="814" spans="2:10" x14ac:dyDescent="0.3">
      <c r="B814" s="144">
        <v>811</v>
      </c>
      <c r="D814"/>
      <c r="J814"/>
    </row>
    <row r="815" spans="2:10" x14ac:dyDescent="0.3">
      <c r="B815" s="144">
        <v>812</v>
      </c>
      <c r="D815"/>
      <c r="J815"/>
    </row>
    <row r="816" spans="2:10" x14ac:dyDescent="0.3">
      <c r="B816" s="144">
        <v>813</v>
      </c>
      <c r="D816"/>
      <c r="J816"/>
    </row>
    <row r="817" spans="2:10" x14ac:dyDescent="0.3">
      <c r="B817" s="144">
        <v>814</v>
      </c>
      <c r="D817"/>
      <c r="J817"/>
    </row>
    <row r="818" spans="2:10" x14ac:dyDescent="0.3">
      <c r="B818" s="144">
        <v>815</v>
      </c>
      <c r="D818"/>
      <c r="J818"/>
    </row>
    <row r="819" spans="2:10" x14ac:dyDescent="0.3">
      <c r="B819" s="144">
        <v>816</v>
      </c>
      <c r="D819"/>
      <c r="J819"/>
    </row>
    <row r="820" spans="2:10" x14ac:dyDescent="0.3">
      <c r="B820" s="144">
        <v>817</v>
      </c>
      <c r="D820"/>
      <c r="J820"/>
    </row>
    <row r="821" spans="2:10" x14ac:dyDescent="0.3">
      <c r="B821" s="144">
        <v>818</v>
      </c>
      <c r="D821"/>
      <c r="J821"/>
    </row>
    <row r="822" spans="2:10" x14ac:dyDescent="0.3">
      <c r="B822" s="144">
        <v>819</v>
      </c>
      <c r="D822"/>
      <c r="J822"/>
    </row>
    <row r="823" spans="2:10" x14ac:dyDescent="0.3">
      <c r="B823" s="144">
        <v>820</v>
      </c>
      <c r="D823"/>
      <c r="J823"/>
    </row>
    <row r="824" spans="2:10" x14ac:dyDescent="0.3">
      <c r="B824" s="144">
        <v>821</v>
      </c>
      <c r="D824"/>
      <c r="J824"/>
    </row>
    <row r="825" spans="2:10" x14ac:dyDescent="0.3">
      <c r="B825" s="144">
        <v>822</v>
      </c>
      <c r="D825"/>
      <c r="J825"/>
    </row>
    <row r="826" spans="2:10" x14ac:dyDescent="0.3">
      <c r="B826" s="144">
        <v>823</v>
      </c>
      <c r="D826"/>
      <c r="J826"/>
    </row>
    <row r="827" spans="2:10" x14ac:dyDescent="0.3">
      <c r="B827" s="144">
        <v>824</v>
      </c>
      <c r="D827"/>
      <c r="J827"/>
    </row>
    <row r="828" spans="2:10" x14ac:dyDescent="0.3">
      <c r="B828" s="144">
        <v>825</v>
      </c>
      <c r="D828"/>
      <c r="J828"/>
    </row>
    <row r="829" spans="2:10" x14ac:dyDescent="0.3">
      <c r="B829" s="144">
        <v>826</v>
      </c>
      <c r="D829"/>
      <c r="J829"/>
    </row>
    <row r="830" spans="2:10" x14ac:dyDescent="0.3">
      <c r="B830" s="144">
        <v>827</v>
      </c>
      <c r="D830"/>
      <c r="J830"/>
    </row>
    <row r="831" spans="2:10" x14ac:dyDescent="0.3">
      <c r="B831" s="144">
        <v>828</v>
      </c>
      <c r="D831"/>
      <c r="J831"/>
    </row>
    <row r="832" spans="2:10" x14ac:dyDescent="0.3">
      <c r="B832" s="144">
        <v>829</v>
      </c>
      <c r="D832"/>
      <c r="J832"/>
    </row>
    <row r="833" spans="2:10" x14ac:dyDescent="0.3">
      <c r="B833" s="144">
        <v>830</v>
      </c>
      <c r="D833"/>
      <c r="J833"/>
    </row>
    <row r="834" spans="2:10" x14ac:dyDescent="0.3">
      <c r="B834" s="144">
        <v>831</v>
      </c>
      <c r="D834"/>
      <c r="J834"/>
    </row>
    <row r="835" spans="2:10" x14ac:dyDescent="0.3">
      <c r="B835" s="144">
        <v>832</v>
      </c>
      <c r="D835"/>
      <c r="J835"/>
    </row>
    <row r="836" spans="2:10" x14ac:dyDescent="0.3">
      <c r="B836" s="144">
        <v>833</v>
      </c>
      <c r="D836"/>
      <c r="J836"/>
    </row>
    <row r="837" spans="2:10" x14ac:dyDescent="0.3">
      <c r="B837" s="144">
        <v>834</v>
      </c>
      <c r="D837"/>
      <c r="J837"/>
    </row>
    <row r="838" spans="2:10" x14ac:dyDescent="0.3">
      <c r="B838" s="144">
        <v>835</v>
      </c>
      <c r="D838"/>
      <c r="J838"/>
    </row>
    <row r="839" spans="2:10" x14ac:dyDescent="0.3">
      <c r="B839" s="144">
        <v>836</v>
      </c>
      <c r="D839"/>
      <c r="J839"/>
    </row>
    <row r="840" spans="2:10" x14ac:dyDescent="0.3">
      <c r="B840" s="144">
        <v>837</v>
      </c>
      <c r="D840"/>
      <c r="J840"/>
    </row>
    <row r="841" spans="2:10" x14ac:dyDescent="0.3">
      <c r="B841" s="144">
        <v>838</v>
      </c>
      <c r="D841"/>
      <c r="J841"/>
    </row>
    <row r="842" spans="2:10" x14ac:dyDescent="0.3">
      <c r="B842" s="144">
        <v>839</v>
      </c>
      <c r="D842"/>
      <c r="J842"/>
    </row>
    <row r="843" spans="2:10" x14ac:dyDescent="0.3">
      <c r="B843" s="144">
        <v>840</v>
      </c>
      <c r="D843"/>
      <c r="J843"/>
    </row>
    <row r="844" spans="2:10" x14ac:dyDescent="0.3">
      <c r="B844" s="144">
        <v>841</v>
      </c>
      <c r="D844"/>
      <c r="J844"/>
    </row>
    <row r="845" spans="2:10" x14ac:dyDescent="0.3">
      <c r="B845" s="144">
        <v>842</v>
      </c>
      <c r="D845"/>
      <c r="J845"/>
    </row>
    <row r="846" spans="2:10" x14ac:dyDescent="0.3">
      <c r="B846" s="144">
        <v>843</v>
      </c>
      <c r="D846"/>
      <c r="J846"/>
    </row>
    <row r="847" spans="2:10" x14ac:dyDescent="0.3">
      <c r="B847" s="144">
        <v>844</v>
      </c>
      <c r="D847"/>
      <c r="J847"/>
    </row>
    <row r="848" spans="2:10" x14ac:dyDescent="0.3">
      <c r="B848" s="144">
        <v>845</v>
      </c>
      <c r="D848"/>
      <c r="J848"/>
    </row>
    <row r="849" spans="2:10" x14ac:dyDescent="0.3">
      <c r="B849" s="144">
        <v>846</v>
      </c>
      <c r="D849"/>
      <c r="J849"/>
    </row>
    <row r="850" spans="2:10" x14ac:dyDescent="0.3">
      <c r="B850" s="144">
        <v>847</v>
      </c>
      <c r="D850"/>
      <c r="J850"/>
    </row>
    <row r="851" spans="2:10" x14ac:dyDescent="0.3">
      <c r="B851" s="144">
        <v>848</v>
      </c>
      <c r="D851"/>
      <c r="J851"/>
    </row>
    <row r="852" spans="2:10" x14ac:dyDescent="0.3">
      <c r="B852" s="144">
        <v>849</v>
      </c>
      <c r="D852"/>
      <c r="J852"/>
    </row>
    <row r="853" spans="2:10" x14ac:dyDescent="0.3">
      <c r="B853" s="144">
        <v>850</v>
      </c>
      <c r="D853"/>
      <c r="J853"/>
    </row>
    <row r="854" spans="2:10" x14ac:dyDescent="0.3">
      <c r="B854" s="144">
        <v>851</v>
      </c>
      <c r="D854"/>
      <c r="J854"/>
    </row>
    <row r="855" spans="2:10" x14ac:dyDescent="0.3">
      <c r="B855" s="144">
        <v>852</v>
      </c>
      <c r="D855"/>
      <c r="J855"/>
    </row>
    <row r="856" spans="2:10" x14ac:dyDescent="0.3">
      <c r="B856" s="144">
        <v>853</v>
      </c>
      <c r="D856"/>
      <c r="J856"/>
    </row>
    <row r="857" spans="2:10" x14ac:dyDescent="0.3">
      <c r="B857" s="144">
        <v>854</v>
      </c>
      <c r="D857"/>
      <c r="J857"/>
    </row>
    <row r="858" spans="2:10" x14ac:dyDescent="0.3">
      <c r="B858" s="144">
        <v>855</v>
      </c>
      <c r="D858"/>
      <c r="J858"/>
    </row>
    <row r="859" spans="2:10" x14ac:dyDescent="0.3">
      <c r="B859" s="144">
        <v>856</v>
      </c>
      <c r="D859"/>
      <c r="J859"/>
    </row>
    <row r="860" spans="2:10" x14ac:dyDescent="0.3">
      <c r="B860" s="144">
        <v>857</v>
      </c>
      <c r="D860"/>
      <c r="J860"/>
    </row>
    <row r="861" spans="2:10" x14ac:dyDescent="0.3">
      <c r="B861" s="144">
        <v>858</v>
      </c>
      <c r="D861"/>
      <c r="J861"/>
    </row>
    <row r="862" spans="2:10" x14ac:dyDescent="0.3">
      <c r="B862" s="144">
        <v>859</v>
      </c>
      <c r="D862"/>
      <c r="J862"/>
    </row>
    <row r="863" spans="2:10" x14ac:dyDescent="0.3">
      <c r="B863" s="144">
        <v>860</v>
      </c>
      <c r="D863"/>
      <c r="J863"/>
    </row>
    <row r="864" spans="2:10" x14ac:dyDescent="0.3">
      <c r="B864" s="144">
        <v>861</v>
      </c>
      <c r="D864"/>
      <c r="J864"/>
    </row>
    <row r="865" spans="2:10" x14ac:dyDescent="0.3">
      <c r="B865" s="144">
        <v>862</v>
      </c>
      <c r="D865"/>
      <c r="J865"/>
    </row>
    <row r="866" spans="2:10" x14ac:dyDescent="0.3">
      <c r="B866" s="144">
        <v>863</v>
      </c>
      <c r="D866"/>
      <c r="J866"/>
    </row>
    <row r="867" spans="2:10" x14ac:dyDescent="0.3">
      <c r="B867" s="144">
        <v>864</v>
      </c>
      <c r="D867"/>
      <c r="J867"/>
    </row>
    <row r="868" spans="2:10" x14ac:dyDescent="0.3">
      <c r="B868" s="144">
        <v>865</v>
      </c>
      <c r="D868"/>
      <c r="J868"/>
    </row>
    <row r="869" spans="2:10" x14ac:dyDescent="0.3">
      <c r="B869" s="144">
        <v>866</v>
      </c>
      <c r="D869"/>
      <c r="J869"/>
    </row>
    <row r="870" spans="2:10" x14ac:dyDescent="0.3">
      <c r="B870" s="144">
        <v>867</v>
      </c>
      <c r="D870"/>
      <c r="J870"/>
    </row>
    <row r="871" spans="2:10" x14ac:dyDescent="0.3">
      <c r="B871" s="144">
        <v>868</v>
      </c>
      <c r="D871"/>
      <c r="J871"/>
    </row>
    <row r="872" spans="2:10" x14ac:dyDescent="0.3">
      <c r="B872" s="144">
        <v>869</v>
      </c>
      <c r="D872"/>
      <c r="J872"/>
    </row>
    <row r="873" spans="2:10" x14ac:dyDescent="0.3">
      <c r="B873" s="144">
        <v>870</v>
      </c>
      <c r="D873"/>
      <c r="J873"/>
    </row>
    <row r="874" spans="2:10" x14ac:dyDescent="0.3">
      <c r="B874" s="144">
        <v>871</v>
      </c>
      <c r="D874"/>
      <c r="J874"/>
    </row>
    <row r="875" spans="2:10" x14ac:dyDescent="0.3">
      <c r="B875" s="144">
        <v>872</v>
      </c>
      <c r="D875"/>
      <c r="J875"/>
    </row>
    <row r="876" spans="2:10" x14ac:dyDescent="0.3">
      <c r="B876" s="144">
        <v>873</v>
      </c>
      <c r="D876"/>
      <c r="J876"/>
    </row>
    <row r="877" spans="2:10" x14ac:dyDescent="0.3">
      <c r="B877" s="144">
        <v>874</v>
      </c>
      <c r="D877"/>
      <c r="J877"/>
    </row>
    <row r="878" spans="2:10" x14ac:dyDescent="0.3">
      <c r="B878" s="144">
        <v>875</v>
      </c>
      <c r="D878"/>
      <c r="J878"/>
    </row>
    <row r="879" spans="2:10" x14ac:dyDescent="0.3">
      <c r="B879" s="144">
        <v>876</v>
      </c>
      <c r="D879"/>
      <c r="J879"/>
    </row>
    <row r="880" spans="2:10" x14ac:dyDescent="0.3">
      <c r="B880" s="144">
        <v>877</v>
      </c>
      <c r="D880"/>
      <c r="J880"/>
    </row>
    <row r="881" spans="2:10" x14ac:dyDescent="0.3">
      <c r="B881" s="144">
        <v>878</v>
      </c>
      <c r="D881"/>
      <c r="J881"/>
    </row>
    <row r="882" spans="2:10" x14ac:dyDescent="0.3">
      <c r="B882" s="144">
        <v>879</v>
      </c>
      <c r="D882"/>
      <c r="J882"/>
    </row>
    <row r="883" spans="2:10" x14ac:dyDescent="0.3">
      <c r="B883" s="144">
        <v>880</v>
      </c>
      <c r="D883"/>
      <c r="J883"/>
    </row>
    <row r="884" spans="2:10" x14ac:dyDescent="0.3">
      <c r="B884" s="144">
        <v>881</v>
      </c>
      <c r="D884"/>
      <c r="J884"/>
    </row>
    <row r="885" spans="2:10" x14ac:dyDescent="0.3">
      <c r="B885" s="144">
        <v>882</v>
      </c>
      <c r="D885"/>
      <c r="J885"/>
    </row>
    <row r="886" spans="2:10" x14ac:dyDescent="0.3">
      <c r="B886" s="144">
        <v>883</v>
      </c>
      <c r="D886"/>
      <c r="J886"/>
    </row>
    <row r="887" spans="2:10" x14ac:dyDescent="0.3">
      <c r="B887" s="144">
        <v>884</v>
      </c>
      <c r="D887"/>
      <c r="J887"/>
    </row>
    <row r="888" spans="2:10" x14ac:dyDescent="0.3">
      <c r="B888" s="144">
        <v>885</v>
      </c>
      <c r="D888"/>
      <c r="J888"/>
    </row>
    <row r="889" spans="2:10" x14ac:dyDescent="0.3">
      <c r="B889" s="144">
        <v>886</v>
      </c>
      <c r="D889"/>
      <c r="J889"/>
    </row>
    <row r="890" spans="2:10" x14ac:dyDescent="0.3">
      <c r="B890" s="144">
        <v>887</v>
      </c>
      <c r="D890"/>
      <c r="J890"/>
    </row>
    <row r="891" spans="2:10" x14ac:dyDescent="0.3">
      <c r="B891" s="144">
        <v>888</v>
      </c>
      <c r="D891"/>
      <c r="J891"/>
    </row>
    <row r="892" spans="2:10" x14ac:dyDescent="0.3">
      <c r="B892" s="144">
        <v>889</v>
      </c>
      <c r="D892"/>
      <c r="J892"/>
    </row>
    <row r="893" spans="2:10" x14ac:dyDescent="0.3">
      <c r="B893" s="144">
        <v>890</v>
      </c>
      <c r="D893"/>
      <c r="J893"/>
    </row>
    <row r="894" spans="2:10" x14ac:dyDescent="0.3">
      <c r="B894" s="144">
        <v>891</v>
      </c>
      <c r="D894"/>
      <c r="J894"/>
    </row>
    <row r="895" spans="2:10" x14ac:dyDescent="0.3">
      <c r="B895" s="144">
        <v>892</v>
      </c>
      <c r="D895"/>
      <c r="J895"/>
    </row>
    <row r="896" spans="2:10" x14ac:dyDescent="0.3">
      <c r="B896" s="144">
        <v>893</v>
      </c>
      <c r="D896"/>
      <c r="J896"/>
    </row>
    <row r="897" spans="2:10" x14ac:dyDescent="0.3">
      <c r="B897" s="144">
        <v>894</v>
      </c>
      <c r="D897"/>
      <c r="J897"/>
    </row>
    <row r="898" spans="2:10" x14ac:dyDescent="0.3">
      <c r="B898" s="144">
        <v>895</v>
      </c>
      <c r="D898"/>
      <c r="J898"/>
    </row>
    <row r="899" spans="2:10" x14ac:dyDescent="0.3">
      <c r="B899" s="144">
        <v>896</v>
      </c>
      <c r="D899"/>
      <c r="J899"/>
    </row>
    <row r="900" spans="2:10" x14ac:dyDescent="0.3">
      <c r="B900" s="144">
        <v>897</v>
      </c>
      <c r="D900"/>
      <c r="J900"/>
    </row>
    <row r="901" spans="2:10" x14ac:dyDescent="0.3">
      <c r="B901" s="144">
        <v>898</v>
      </c>
      <c r="D901"/>
      <c r="J901"/>
    </row>
    <row r="902" spans="2:10" x14ac:dyDescent="0.3">
      <c r="B902" s="144">
        <v>899</v>
      </c>
      <c r="D902"/>
      <c r="J902"/>
    </row>
    <row r="903" spans="2:10" x14ac:dyDescent="0.3">
      <c r="B903" s="144">
        <v>900</v>
      </c>
      <c r="D903"/>
      <c r="J903"/>
    </row>
    <row r="904" spans="2:10" x14ac:dyDescent="0.3">
      <c r="B904" s="144">
        <v>901</v>
      </c>
      <c r="D904"/>
      <c r="J904"/>
    </row>
    <row r="905" spans="2:10" x14ac:dyDescent="0.3">
      <c r="B905" s="144">
        <v>902</v>
      </c>
      <c r="D905"/>
      <c r="J905"/>
    </row>
    <row r="906" spans="2:10" x14ac:dyDescent="0.3">
      <c r="B906" s="144">
        <v>903</v>
      </c>
      <c r="D906"/>
      <c r="J906"/>
    </row>
    <row r="907" spans="2:10" x14ac:dyDescent="0.3">
      <c r="B907" s="144">
        <v>904</v>
      </c>
      <c r="D907"/>
      <c r="J907"/>
    </row>
    <row r="908" spans="2:10" x14ac:dyDescent="0.3">
      <c r="B908" s="144">
        <v>905</v>
      </c>
      <c r="D908"/>
      <c r="J908"/>
    </row>
    <row r="909" spans="2:10" x14ac:dyDescent="0.3">
      <c r="B909" s="144">
        <v>906</v>
      </c>
      <c r="D909"/>
      <c r="J909"/>
    </row>
    <row r="910" spans="2:10" x14ac:dyDescent="0.3">
      <c r="B910" s="144">
        <v>907</v>
      </c>
      <c r="D910"/>
      <c r="J910"/>
    </row>
    <row r="911" spans="2:10" x14ac:dyDescent="0.3">
      <c r="B911" s="144">
        <v>908</v>
      </c>
      <c r="D911"/>
      <c r="J911"/>
    </row>
    <row r="912" spans="2:10" x14ac:dyDescent="0.3">
      <c r="B912" s="144">
        <v>909</v>
      </c>
      <c r="D912"/>
      <c r="J912"/>
    </row>
    <row r="913" spans="2:10" x14ac:dyDescent="0.3">
      <c r="B913" s="144">
        <v>910</v>
      </c>
      <c r="D913"/>
      <c r="J913"/>
    </row>
    <row r="914" spans="2:10" x14ac:dyDescent="0.3">
      <c r="B914" s="144">
        <v>911</v>
      </c>
      <c r="D914"/>
      <c r="J914"/>
    </row>
    <row r="915" spans="2:10" x14ac:dyDescent="0.3">
      <c r="B915" s="144">
        <v>912</v>
      </c>
      <c r="D915"/>
      <c r="J915"/>
    </row>
    <row r="916" spans="2:10" x14ac:dyDescent="0.3">
      <c r="B916" s="144">
        <v>913</v>
      </c>
      <c r="D916"/>
      <c r="J916"/>
    </row>
    <row r="917" spans="2:10" x14ac:dyDescent="0.3">
      <c r="B917" s="144">
        <v>914</v>
      </c>
      <c r="D917"/>
      <c r="J917"/>
    </row>
    <row r="918" spans="2:10" x14ac:dyDescent="0.3">
      <c r="B918" s="144">
        <v>915</v>
      </c>
      <c r="D918"/>
      <c r="J918"/>
    </row>
    <row r="919" spans="2:10" x14ac:dyDescent="0.3">
      <c r="B919" s="144">
        <v>916</v>
      </c>
      <c r="D919"/>
      <c r="J919"/>
    </row>
    <row r="920" spans="2:10" x14ac:dyDescent="0.3">
      <c r="B920" s="144">
        <v>917</v>
      </c>
      <c r="D920"/>
      <c r="J920"/>
    </row>
    <row r="921" spans="2:10" x14ac:dyDescent="0.3">
      <c r="B921" s="144">
        <v>918</v>
      </c>
      <c r="D921"/>
      <c r="J921"/>
    </row>
    <row r="922" spans="2:10" x14ac:dyDescent="0.3">
      <c r="B922" s="144">
        <v>919</v>
      </c>
      <c r="D922"/>
      <c r="J922"/>
    </row>
    <row r="923" spans="2:10" x14ac:dyDescent="0.3">
      <c r="B923" s="144">
        <v>920</v>
      </c>
      <c r="D923"/>
      <c r="J923"/>
    </row>
    <row r="924" spans="2:10" x14ac:dyDescent="0.3">
      <c r="B924" s="144">
        <v>921</v>
      </c>
      <c r="D924"/>
      <c r="J924"/>
    </row>
    <row r="925" spans="2:10" x14ac:dyDescent="0.3">
      <c r="B925" s="144">
        <v>922</v>
      </c>
      <c r="D925"/>
      <c r="J925"/>
    </row>
    <row r="926" spans="2:10" x14ac:dyDescent="0.3">
      <c r="B926" s="144">
        <v>923</v>
      </c>
      <c r="D926"/>
      <c r="J926"/>
    </row>
    <row r="927" spans="2:10" x14ac:dyDescent="0.3">
      <c r="B927" s="144">
        <v>924</v>
      </c>
      <c r="D927"/>
      <c r="J927"/>
    </row>
    <row r="928" spans="2:10" x14ac:dyDescent="0.3">
      <c r="B928" s="144">
        <v>925</v>
      </c>
      <c r="D928"/>
      <c r="J928"/>
    </row>
    <row r="929" spans="2:10" x14ac:dyDescent="0.3">
      <c r="B929" s="144">
        <v>926</v>
      </c>
      <c r="D929"/>
      <c r="J929"/>
    </row>
    <row r="930" spans="2:10" x14ac:dyDescent="0.3">
      <c r="B930" s="144">
        <v>927</v>
      </c>
      <c r="D930"/>
      <c r="J930"/>
    </row>
    <row r="931" spans="2:10" x14ac:dyDescent="0.3">
      <c r="B931" s="144">
        <v>928</v>
      </c>
      <c r="D931"/>
      <c r="J931"/>
    </row>
    <row r="932" spans="2:10" x14ac:dyDescent="0.3">
      <c r="B932" s="144">
        <v>929</v>
      </c>
      <c r="D932"/>
      <c r="J932"/>
    </row>
    <row r="933" spans="2:10" x14ac:dyDescent="0.3">
      <c r="B933" s="144">
        <v>930</v>
      </c>
      <c r="D933"/>
      <c r="J933"/>
    </row>
    <row r="934" spans="2:10" x14ac:dyDescent="0.3">
      <c r="B934" s="144">
        <v>931</v>
      </c>
      <c r="D934"/>
      <c r="J934"/>
    </row>
    <row r="935" spans="2:10" x14ac:dyDescent="0.3">
      <c r="B935" s="144">
        <v>932</v>
      </c>
      <c r="D935"/>
      <c r="J935"/>
    </row>
    <row r="936" spans="2:10" x14ac:dyDescent="0.3">
      <c r="B936" s="144">
        <v>933</v>
      </c>
      <c r="D936"/>
      <c r="J936"/>
    </row>
    <row r="937" spans="2:10" x14ac:dyDescent="0.3">
      <c r="B937" s="144">
        <v>934</v>
      </c>
      <c r="D937"/>
      <c r="J937"/>
    </row>
    <row r="938" spans="2:10" x14ac:dyDescent="0.3">
      <c r="B938" s="144">
        <v>935</v>
      </c>
      <c r="D938"/>
      <c r="J938"/>
    </row>
    <row r="939" spans="2:10" x14ac:dyDescent="0.3">
      <c r="B939" s="144">
        <v>936</v>
      </c>
      <c r="D939"/>
      <c r="J939"/>
    </row>
    <row r="940" spans="2:10" x14ac:dyDescent="0.3">
      <c r="B940" s="144">
        <v>937</v>
      </c>
      <c r="D940"/>
      <c r="J940"/>
    </row>
    <row r="941" spans="2:10" x14ac:dyDescent="0.3">
      <c r="B941" s="144">
        <v>938</v>
      </c>
      <c r="D941"/>
      <c r="J941"/>
    </row>
    <row r="942" spans="2:10" x14ac:dyDescent="0.3">
      <c r="B942" s="144">
        <v>939</v>
      </c>
      <c r="D942"/>
      <c r="J942"/>
    </row>
    <row r="943" spans="2:10" x14ac:dyDescent="0.3">
      <c r="B943" s="144">
        <v>940</v>
      </c>
      <c r="D943"/>
      <c r="J943"/>
    </row>
    <row r="944" spans="2:10" x14ac:dyDescent="0.3">
      <c r="B944" s="144">
        <v>941</v>
      </c>
      <c r="D944"/>
      <c r="J944"/>
    </row>
    <row r="945" spans="2:10" x14ac:dyDescent="0.3">
      <c r="B945" s="144">
        <v>942</v>
      </c>
      <c r="D945"/>
      <c r="J945"/>
    </row>
    <row r="946" spans="2:10" x14ac:dyDescent="0.3">
      <c r="B946" s="144">
        <v>943</v>
      </c>
      <c r="D946"/>
      <c r="J946"/>
    </row>
    <row r="947" spans="2:10" x14ac:dyDescent="0.3">
      <c r="B947" s="144">
        <v>944</v>
      </c>
      <c r="D947"/>
      <c r="J947"/>
    </row>
    <row r="948" spans="2:10" x14ac:dyDescent="0.3">
      <c r="B948" s="144">
        <v>945</v>
      </c>
      <c r="D948"/>
      <c r="J948"/>
    </row>
    <row r="949" spans="2:10" x14ac:dyDescent="0.3">
      <c r="B949" s="144">
        <v>946</v>
      </c>
      <c r="D949"/>
      <c r="J949"/>
    </row>
    <row r="950" spans="2:10" x14ac:dyDescent="0.3">
      <c r="B950" s="144">
        <v>947</v>
      </c>
      <c r="D950"/>
      <c r="J950"/>
    </row>
    <row r="951" spans="2:10" x14ac:dyDescent="0.3">
      <c r="B951" s="144">
        <v>948</v>
      </c>
      <c r="D951"/>
      <c r="J951"/>
    </row>
    <row r="952" spans="2:10" x14ac:dyDescent="0.3">
      <c r="B952" s="144">
        <v>949</v>
      </c>
      <c r="D952"/>
      <c r="J952"/>
    </row>
    <row r="953" spans="2:10" x14ac:dyDescent="0.3">
      <c r="B953" s="144">
        <v>950</v>
      </c>
      <c r="D953"/>
      <c r="J953"/>
    </row>
    <row r="954" spans="2:10" x14ac:dyDescent="0.3">
      <c r="B954" s="144">
        <v>951</v>
      </c>
      <c r="D954"/>
      <c r="J954"/>
    </row>
    <row r="955" spans="2:10" x14ac:dyDescent="0.3">
      <c r="B955" s="144">
        <v>952</v>
      </c>
      <c r="D955"/>
      <c r="J955"/>
    </row>
    <row r="956" spans="2:10" x14ac:dyDescent="0.3">
      <c r="B956" s="144">
        <v>953</v>
      </c>
      <c r="D956"/>
      <c r="J956"/>
    </row>
    <row r="957" spans="2:10" x14ac:dyDescent="0.3">
      <c r="B957" s="144">
        <v>954</v>
      </c>
      <c r="D957"/>
      <c r="J957"/>
    </row>
    <row r="958" spans="2:10" x14ac:dyDescent="0.3">
      <c r="B958" s="144">
        <v>955</v>
      </c>
      <c r="D958"/>
      <c r="J958"/>
    </row>
    <row r="959" spans="2:10" x14ac:dyDescent="0.3">
      <c r="B959" s="144">
        <v>956</v>
      </c>
      <c r="D959"/>
      <c r="J959"/>
    </row>
    <row r="960" spans="2:10" x14ac:dyDescent="0.3">
      <c r="B960" s="144">
        <v>957</v>
      </c>
      <c r="D960"/>
      <c r="J960"/>
    </row>
    <row r="961" spans="2:10" x14ac:dyDescent="0.3">
      <c r="B961" s="144">
        <v>958</v>
      </c>
      <c r="D961"/>
      <c r="J961"/>
    </row>
    <row r="962" spans="2:10" x14ac:dyDescent="0.3">
      <c r="B962" s="144">
        <v>959</v>
      </c>
      <c r="D962"/>
      <c r="J962"/>
    </row>
    <row r="963" spans="2:10" x14ac:dyDescent="0.3">
      <c r="B963" s="144">
        <v>960</v>
      </c>
      <c r="D963"/>
      <c r="J963"/>
    </row>
    <row r="964" spans="2:10" x14ac:dyDescent="0.3">
      <c r="B964" s="144">
        <v>961</v>
      </c>
      <c r="D964"/>
      <c r="J964"/>
    </row>
    <row r="965" spans="2:10" x14ac:dyDescent="0.3">
      <c r="B965" s="144">
        <v>962</v>
      </c>
      <c r="D965"/>
      <c r="J965"/>
    </row>
    <row r="966" spans="2:10" x14ac:dyDescent="0.3">
      <c r="B966" s="144">
        <v>963</v>
      </c>
      <c r="D966"/>
      <c r="J966"/>
    </row>
    <row r="967" spans="2:10" x14ac:dyDescent="0.3">
      <c r="B967" s="144">
        <v>964</v>
      </c>
      <c r="D967"/>
      <c r="J967"/>
    </row>
    <row r="968" spans="2:10" x14ac:dyDescent="0.3">
      <c r="B968" s="144">
        <v>965</v>
      </c>
      <c r="D968"/>
      <c r="J968"/>
    </row>
    <row r="969" spans="2:10" x14ac:dyDescent="0.3">
      <c r="B969" s="144">
        <v>966</v>
      </c>
      <c r="D969"/>
      <c r="J969"/>
    </row>
    <row r="970" spans="2:10" x14ac:dyDescent="0.3">
      <c r="B970" s="144">
        <v>967</v>
      </c>
      <c r="D970"/>
      <c r="J970"/>
    </row>
    <row r="971" spans="2:10" x14ac:dyDescent="0.3">
      <c r="B971" s="144">
        <v>968</v>
      </c>
      <c r="D971"/>
      <c r="J971"/>
    </row>
    <row r="972" spans="2:10" x14ac:dyDescent="0.3">
      <c r="B972" s="144">
        <v>969</v>
      </c>
      <c r="D972"/>
      <c r="J972"/>
    </row>
    <row r="973" spans="2:10" x14ac:dyDescent="0.3">
      <c r="B973" s="144">
        <v>970</v>
      </c>
      <c r="D973"/>
      <c r="J973"/>
    </row>
    <row r="974" spans="2:10" x14ac:dyDescent="0.3">
      <c r="B974" s="144">
        <v>971</v>
      </c>
      <c r="D974"/>
      <c r="J974"/>
    </row>
    <row r="975" spans="2:10" x14ac:dyDescent="0.3">
      <c r="B975" s="144">
        <v>972</v>
      </c>
      <c r="D975"/>
      <c r="J975"/>
    </row>
    <row r="976" spans="2:10" x14ac:dyDescent="0.3">
      <c r="B976" s="144">
        <v>973</v>
      </c>
      <c r="D976"/>
      <c r="J976"/>
    </row>
    <row r="977" spans="2:10" x14ac:dyDescent="0.3">
      <c r="B977" s="144">
        <v>974</v>
      </c>
      <c r="D977"/>
      <c r="J977"/>
    </row>
    <row r="978" spans="2:10" x14ac:dyDescent="0.3">
      <c r="B978" s="144">
        <v>975</v>
      </c>
      <c r="D978"/>
      <c r="J978"/>
    </row>
    <row r="979" spans="2:10" x14ac:dyDescent="0.3">
      <c r="B979" s="144">
        <v>976</v>
      </c>
      <c r="D979"/>
      <c r="J979"/>
    </row>
    <row r="980" spans="2:10" x14ac:dyDescent="0.3">
      <c r="B980" s="144">
        <v>977</v>
      </c>
      <c r="D980"/>
      <c r="J980"/>
    </row>
    <row r="981" spans="2:10" x14ac:dyDescent="0.3">
      <c r="B981" s="144">
        <v>978</v>
      </c>
      <c r="D981"/>
      <c r="J981"/>
    </row>
    <row r="982" spans="2:10" x14ac:dyDescent="0.3">
      <c r="B982" s="144">
        <v>979</v>
      </c>
      <c r="D982"/>
      <c r="J982"/>
    </row>
    <row r="983" spans="2:10" x14ac:dyDescent="0.3">
      <c r="B983" s="144">
        <v>980</v>
      </c>
      <c r="D983"/>
      <c r="J983"/>
    </row>
    <row r="984" spans="2:10" x14ac:dyDescent="0.3">
      <c r="B984" s="144">
        <v>981</v>
      </c>
      <c r="D984"/>
      <c r="J984"/>
    </row>
    <row r="985" spans="2:10" x14ac:dyDescent="0.3">
      <c r="B985" s="144">
        <v>982</v>
      </c>
      <c r="D985"/>
      <c r="J985"/>
    </row>
    <row r="986" spans="2:10" x14ac:dyDescent="0.3">
      <c r="B986" s="144">
        <v>983</v>
      </c>
      <c r="D986"/>
      <c r="J986"/>
    </row>
    <row r="987" spans="2:10" x14ac:dyDescent="0.3">
      <c r="B987" s="144">
        <v>984</v>
      </c>
      <c r="D987"/>
      <c r="J987"/>
    </row>
    <row r="988" spans="2:10" x14ac:dyDescent="0.3">
      <c r="B988" s="144">
        <v>985</v>
      </c>
      <c r="D988"/>
      <c r="J988"/>
    </row>
    <row r="989" spans="2:10" x14ac:dyDescent="0.3">
      <c r="B989" s="144">
        <v>986</v>
      </c>
      <c r="D989"/>
      <c r="J989"/>
    </row>
    <row r="990" spans="2:10" x14ac:dyDescent="0.3">
      <c r="B990" s="144">
        <v>987</v>
      </c>
      <c r="D990"/>
      <c r="J990"/>
    </row>
    <row r="991" spans="2:10" x14ac:dyDescent="0.3">
      <c r="B991" s="144">
        <v>988</v>
      </c>
      <c r="D991"/>
      <c r="J991"/>
    </row>
    <row r="992" spans="2:10" x14ac:dyDescent="0.3">
      <c r="B992" s="144">
        <v>989</v>
      </c>
      <c r="D992"/>
      <c r="J992"/>
    </row>
    <row r="993" spans="2:10" x14ac:dyDescent="0.3">
      <c r="B993" s="144">
        <v>990</v>
      </c>
      <c r="D993"/>
      <c r="J993"/>
    </row>
    <row r="994" spans="2:10" x14ac:dyDescent="0.3">
      <c r="B994" s="144">
        <v>991</v>
      </c>
      <c r="D994"/>
      <c r="J994"/>
    </row>
    <row r="995" spans="2:10" x14ac:dyDescent="0.3">
      <c r="B995" s="144">
        <v>992</v>
      </c>
      <c r="D995"/>
      <c r="J995"/>
    </row>
    <row r="996" spans="2:10" x14ac:dyDescent="0.3">
      <c r="B996" s="144">
        <v>993</v>
      </c>
      <c r="D996"/>
      <c r="J996"/>
    </row>
    <row r="997" spans="2:10" x14ac:dyDescent="0.3">
      <c r="B997" s="144">
        <v>994</v>
      </c>
      <c r="D997"/>
      <c r="J997"/>
    </row>
    <row r="998" spans="2:10" x14ac:dyDescent="0.3">
      <c r="B998" s="144">
        <v>995</v>
      </c>
      <c r="D998"/>
      <c r="J998"/>
    </row>
    <row r="999" spans="2:10" x14ac:dyDescent="0.3">
      <c r="B999" s="144">
        <v>996</v>
      </c>
      <c r="D999"/>
      <c r="J999"/>
    </row>
    <row r="1000" spans="2:10" x14ac:dyDescent="0.3">
      <c r="B1000" s="144">
        <v>997</v>
      </c>
      <c r="D1000"/>
      <c r="J1000"/>
    </row>
    <row r="1001" spans="2:10" x14ac:dyDescent="0.3">
      <c r="B1001" s="144">
        <v>998</v>
      </c>
      <c r="D1001"/>
      <c r="J1001"/>
    </row>
    <row r="1002" spans="2:10" x14ac:dyDescent="0.3">
      <c r="B1002" s="144">
        <v>999</v>
      </c>
      <c r="D1002"/>
      <c r="J1002"/>
    </row>
    <row r="1003" spans="2:10" x14ac:dyDescent="0.3">
      <c r="B1003" s="144">
        <v>1000</v>
      </c>
      <c r="D1003"/>
      <c r="J1003"/>
    </row>
  </sheetData>
  <mergeCells count="1">
    <mergeCell ref="A1:M1"/>
  </mergeCells>
  <pageMargins left="0.7" right="0.7" top="0.75" bottom="0.75" header="0.3" footer="0.3"/>
  <pageSetup orientation="portrait" horizontalDpi="0" verticalDpi="0" r:id="rId1"/>
  <legacy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X80"/>
  <sheetViews>
    <sheetView workbookViewId="0"/>
    <sheetView workbookViewId="1"/>
  </sheetViews>
  <sheetFormatPr defaultColWidth="9.109375" defaultRowHeight="14.4" x14ac:dyDescent="0.3"/>
  <cols>
    <col min="1" max="1" width="9.109375" style="120"/>
    <col min="2" max="2" width="6.33203125" style="116" bestFit="1" customWidth="1"/>
    <col min="3" max="3" width="15.88671875" style="116" bestFit="1" customWidth="1"/>
    <col min="4" max="4" width="9.109375" style="116"/>
    <col min="5" max="5" width="9.109375" style="120"/>
    <col min="6" max="6" width="15.6640625" style="116" customWidth="1"/>
    <col min="7" max="7" width="17.6640625" style="116" customWidth="1"/>
    <col min="8" max="8" width="10.5546875" style="116" bestFit="1" customWidth="1"/>
    <col min="9" max="9" width="11.5546875" style="116" bestFit="1" customWidth="1"/>
    <col min="10" max="10" width="9" style="116" bestFit="1" customWidth="1"/>
    <col min="11" max="11" width="11.5546875" style="116" bestFit="1" customWidth="1"/>
    <col min="12" max="12" width="9.109375" style="116"/>
    <col min="13" max="13" width="10.6640625" style="116" bestFit="1" customWidth="1"/>
    <col min="14" max="14" width="7.44140625" style="116" customWidth="1"/>
    <col min="15" max="15" width="8.88671875" style="120" bestFit="1" customWidth="1"/>
    <col min="16" max="20" width="9.88671875" customWidth="1"/>
    <col min="21" max="21" width="9.88671875" style="120" customWidth="1"/>
    <col min="22" max="23" width="10.6640625" bestFit="1" customWidth="1"/>
    <col min="24" max="24" width="10.6640625" style="120" customWidth="1"/>
    <col min="25" max="16384" width="9.109375" style="116"/>
  </cols>
  <sheetData>
    <row r="1" spans="1:24" x14ac:dyDescent="0.3">
      <c r="A1" s="120" t="s">
        <v>209</v>
      </c>
      <c r="B1" s="116" t="s">
        <v>154</v>
      </c>
      <c r="C1" s="116" t="s">
        <v>155</v>
      </c>
      <c r="D1" s="116" t="s">
        <v>156</v>
      </c>
      <c r="E1" s="120" t="s">
        <v>196</v>
      </c>
      <c r="F1" s="116" t="s">
        <v>157</v>
      </c>
      <c r="G1" s="116" t="s">
        <v>158</v>
      </c>
      <c r="H1" s="116" t="s">
        <v>159</v>
      </c>
      <c r="I1" s="116" t="s">
        <v>160</v>
      </c>
      <c r="J1" s="116" t="s">
        <v>161</v>
      </c>
      <c r="K1" s="116" t="s">
        <v>12</v>
      </c>
      <c r="L1" s="116" t="s">
        <v>18</v>
      </c>
      <c r="M1" s="116" t="s">
        <v>163</v>
      </c>
    </row>
    <row r="2" spans="1:24" x14ac:dyDescent="0.3">
      <c r="A2" s="1">
        <f>IF((K2)&gt;0,1,0)</f>
        <v>0</v>
      </c>
      <c r="B2" s="116" t="str">
        <f>Labour!$AO$5</f>
        <v>I1000</v>
      </c>
      <c r="C2" s="116">
        <f>Labour!$AN$18</f>
        <v>0</v>
      </c>
      <c r="D2" s="116" t="str">
        <f>Labour!BA5</f>
        <v>AB</v>
      </c>
      <c r="E2" s="120">
        <f>Labour!BA6</f>
        <v>0</v>
      </c>
      <c r="F2" s="116" t="str">
        <f ca="1">A!$L$181&amp;"-AB"</f>
        <v>170802-AB</v>
      </c>
      <c r="G2" s="143"/>
      <c r="H2" s="143"/>
      <c r="I2" s="143"/>
      <c r="J2" s="143"/>
      <c r="K2" s="143"/>
      <c r="L2" s="116">
        <f>SUM(Labour!BA18:BB67)</f>
        <v>0</v>
      </c>
      <c r="M2" s="117">
        <f ca="1">Labour!$AM$3</f>
        <v>42949</v>
      </c>
      <c r="V2" s="55">
        <f>COUNTIF(T4:T73,"&lt;&gt;0")</f>
        <v>0</v>
      </c>
    </row>
    <row r="3" spans="1:24" x14ac:dyDescent="0.3">
      <c r="A3" s="1">
        <f>IF((K3)&gt;0,MAXA(A2:A$2)+1,0)</f>
        <v>0</v>
      </c>
      <c r="B3" s="116" t="str">
        <f>Labour!$AO$5</f>
        <v>I1000</v>
      </c>
      <c r="C3" s="116">
        <f>Labour!$AN$18</f>
        <v>0</v>
      </c>
      <c r="D3" s="116">
        <f>Labour!BF5</f>
        <v>0</v>
      </c>
      <c r="E3" s="120">
        <f>Labour!BF6</f>
        <v>0</v>
      </c>
      <c r="F3" s="116" t="str">
        <f ca="1">A!$L$181&amp;"-"&amp;A!$M$181</f>
        <v>170802-A</v>
      </c>
      <c r="G3" s="143">
        <f>Labour!BF4</f>
        <v>0</v>
      </c>
      <c r="H3" s="143">
        <f>Labour!BI4</f>
        <v>0</v>
      </c>
      <c r="I3" s="143">
        <f>A!$N$170</f>
        <v>0</v>
      </c>
      <c r="J3" s="143">
        <f>SUM(A!$N$171:$N$172)</f>
        <v>0</v>
      </c>
      <c r="K3" s="143">
        <f>SUM(G3:J3)</f>
        <v>0</v>
      </c>
      <c r="L3" s="116">
        <f>SUM(Labour!BF18:BG183)</f>
        <v>0</v>
      </c>
      <c r="M3" s="117">
        <f ca="1">Labour!$AM$3</f>
        <v>42949</v>
      </c>
      <c r="O3" s="120" t="s">
        <v>209</v>
      </c>
      <c r="P3" s="38" t="str">
        <f>Labour!BF10</f>
        <v>Vendor</v>
      </c>
      <c r="Q3" s="38" t="str">
        <f>Labour!BG10</f>
        <v>Invoice #</v>
      </c>
      <c r="R3" s="38" t="str">
        <f>Labour!BH10</f>
        <v>A&amp;B PO #</v>
      </c>
      <c r="S3" s="38" t="str">
        <f>Labour!BI10</f>
        <v>Description</v>
      </c>
      <c r="T3" s="38" t="str">
        <f>Labour!BJ10</f>
        <v>Amount</v>
      </c>
      <c r="U3" s="120" t="s">
        <v>207</v>
      </c>
      <c r="V3" s="120" t="s">
        <v>163</v>
      </c>
      <c r="W3" s="120" t="s">
        <v>154</v>
      </c>
      <c r="X3" s="120" t="s">
        <v>155</v>
      </c>
    </row>
    <row r="4" spans="1:24" x14ac:dyDescent="0.3">
      <c r="A4" s="1" t="e">
        <f>IF((K4)&gt;0,MAXA(A$2:A3)+1,0)</f>
        <v>#VALUE!</v>
      </c>
      <c r="B4" s="116" t="str">
        <f>Labour!$AO$5</f>
        <v>I1000</v>
      </c>
      <c r="C4" s="116">
        <f>Labour!$AN$18</f>
        <v>0</v>
      </c>
      <c r="D4" s="116">
        <f>Labour!BL5</f>
        <v>0</v>
      </c>
      <c r="E4" s="120">
        <f>Labour!BL6</f>
        <v>0</v>
      </c>
      <c r="F4" s="116" t="str">
        <f ca="1">B!$L$181&amp;"-"&amp;B!$M$181</f>
        <v>170802-B</v>
      </c>
      <c r="G4" s="143">
        <f>Labour!BL4</f>
        <v>0</v>
      </c>
      <c r="H4" s="143" t="e">
        <f>Labour!BO4</f>
        <v>#VALUE!</v>
      </c>
      <c r="I4" s="143">
        <f>B!$N$170</f>
        <v>0</v>
      </c>
      <c r="J4" s="143">
        <f>SUM(B!$N$171:$N$172)</f>
        <v>0</v>
      </c>
      <c r="K4" s="143" t="e">
        <f t="shared" ref="K4:K15" si="0">SUM(G4:J4)</f>
        <v>#VALUE!</v>
      </c>
      <c r="L4" s="116">
        <f>SUM(Labour!BL18:BM183)</f>
        <v>0</v>
      </c>
      <c r="M4" s="117">
        <f ca="1">Labour!$AM$3</f>
        <v>42949</v>
      </c>
      <c r="O4" s="1">
        <f>IF((T4)&gt;0,1,0)</f>
        <v>0</v>
      </c>
      <c r="P4" s="49">
        <f>Labour!BF11</f>
        <v>0</v>
      </c>
      <c r="Q4" s="41">
        <f>Labour!BG11</f>
        <v>0</v>
      </c>
      <c r="R4" s="41">
        <f>Labour!BH11</f>
        <v>0</v>
      </c>
      <c r="S4" s="41">
        <f>Labour!BI11</f>
        <v>0</v>
      </c>
      <c r="T4" s="50">
        <f>Labour!BJ11</f>
        <v>0</v>
      </c>
      <c r="U4" s="119" t="str">
        <f>IF(T4&gt;1,A!$L$181,"")&amp;IF(T4&gt;1,"-","")&amp;IF(T4&gt;1,A!$M$181,"")</f>
        <v/>
      </c>
      <c r="V4" s="119" t="str">
        <f>IF(T4&gt;1,Labour!$AM$3,"")</f>
        <v/>
      </c>
      <c r="W4" s="120" t="str">
        <f>IF(T4&gt;1,Labour!$AO$5,"")</f>
        <v/>
      </c>
      <c r="X4" s="120" t="str">
        <f>IF(T4&gt;1,Labour!$AN$18,"")</f>
        <v/>
      </c>
    </row>
    <row r="5" spans="1:24" x14ac:dyDescent="0.3">
      <c r="A5" s="1" t="e">
        <f>IF((K5)&gt;0,MAXA(A$2:A4)+1,0)</f>
        <v>#VALUE!</v>
      </c>
      <c r="B5" s="116" t="str">
        <f>Labour!$AO$5</f>
        <v>I1000</v>
      </c>
      <c r="C5" s="116">
        <f>Labour!$AN$18</f>
        <v>0</v>
      </c>
      <c r="D5" s="116">
        <f>Labour!BR5</f>
        <v>0</v>
      </c>
      <c r="E5" s="120">
        <f>Labour!BR6</f>
        <v>0</v>
      </c>
      <c r="F5" s="116" t="str">
        <f ca="1">'C'!$L$181&amp;"-"&amp;'C'!$M$181</f>
        <v>170802-C</v>
      </c>
      <c r="G5" s="143">
        <f>Labour!BR4</f>
        <v>0</v>
      </c>
      <c r="H5" s="143" t="e">
        <f>Labour!BU4</f>
        <v>#VALUE!</v>
      </c>
      <c r="I5" s="143">
        <f>'C'!$N$170</f>
        <v>0</v>
      </c>
      <c r="J5" s="143">
        <f>SUM('C'!$N$171:$N$172)</f>
        <v>0</v>
      </c>
      <c r="K5" s="143" t="e">
        <f t="shared" si="0"/>
        <v>#VALUE!</v>
      </c>
      <c r="L5" s="116">
        <f>SUM(Labour!BR18:BS183)</f>
        <v>0</v>
      </c>
      <c r="M5" s="117">
        <f ca="1">Labour!$AM$3</f>
        <v>42949</v>
      </c>
      <c r="O5" s="1">
        <f>IF((T5)&gt;0,MAXA(O4:O$4)+1,0)</f>
        <v>0</v>
      </c>
      <c r="P5" s="51">
        <f>Labour!BF12</f>
        <v>0</v>
      </c>
      <c r="Q5" s="45">
        <f>Labour!BG12</f>
        <v>0</v>
      </c>
      <c r="R5" s="45">
        <f>Labour!BH12</f>
        <v>0</v>
      </c>
      <c r="S5" s="45">
        <f>Labour!BI12</f>
        <v>0</v>
      </c>
      <c r="T5" s="52">
        <f>Labour!BJ12</f>
        <v>0</v>
      </c>
      <c r="U5" s="119" t="str">
        <f>IF(T5&gt;1,A!$L$181,"")&amp;IF(T5&gt;1,"-","")&amp;IF(T5&gt;1,A!$M$181,"")</f>
        <v/>
      </c>
      <c r="V5" s="119" t="str">
        <f>IF(T5&gt;1,Labour!$AM$3,"")</f>
        <v/>
      </c>
      <c r="W5" s="120" t="str">
        <f>IF(T5&gt;1,Labour!$AO$5,"")</f>
        <v/>
      </c>
      <c r="X5" s="120" t="str">
        <f>IF(T5&gt;1,Labour!$AN$18,"")</f>
        <v/>
      </c>
    </row>
    <row r="6" spans="1:24" x14ac:dyDescent="0.3">
      <c r="A6" s="1" t="e">
        <f>IF((K6)&gt;0,MAXA(A$2:A5)+1,0)</f>
        <v>#VALUE!</v>
      </c>
      <c r="B6" s="116" t="str">
        <f>Labour!$AO$5</f>
        <v>I1000</v>
      </c>
      <c r="C6" s="116">
        <f>Labour!$AN$18</f>
        <v>0</v>
      </c>
      <c r="D6" s="116">
        <f>Labour!BX5</f>
        <v>0</v>
      </c>
      <c r="E6" s="120">
        <f>Labour!BX6</f>
        <v>0</v>
      </c>
      <c r="F6" s="116" t="str">
        <f ca="1">D!$L$181&amp;"-"&amp;D!$M$181</f>
        <v>170802-D</v>
      </c>
      <c r="G6" s="143">
        <f>Labour!BX4</f>
        <v>0</v>
      </c>
      <c r="H6" s="143" t="e">
        <f>Labour!CA4</f>
        <v>#VALUE!</v>
      </c>
      <c r="I6" s="143">
        <f>D!$N$170</f>
        <v>0</v>
      </c>
      <c r="J6" s="143">
        <f>SUM(D!$N$171:$N$172)</f>
        <v>0</v>
      </c>
      <c r="K6" s="143" t="e">
        <f t="shared" si="0"/>
        <v>#VALUE!</v>
      </c>
      <c r="L6" s="116">
        <f>SUM(Labour!BX18:BY183)</f>
        <v>0</v>
      </c>
      <c r="M6" s="117">
        <f ca="1">Labour!$AM$3</f>
        <v>42949</v>
      </c>
      <c r="O6" s="1">
        <f>IF((T6)&gt;0,MAXA(O$4:O5)+1,0)</f>
        <v>0</v>
      </c>
      <c r="P6" s="51">
        <f>Labour!BF13</f>
        <v>0</v>
      </c>
      <c r="Q6" s="45">
        <f>Labour!BG13</f>
        <v>0</v>
      </c>
      <c r="R6" s="45">
        <f>Labour!BH13</f>
        <v>0</v>
      </c>
      <c r="S6" s="45">
        <f>Labour!BI13</f>
        <v>0</v>
      </c>
      <c r="T6" s="52">
        <f>Labour!BJ13</f>
        <v>0</v>
      </c>
      <c r="U6" s="119" t="str">
        <f>IF(T6&gt;1,A!$L$181,"")&amp;IF(T6&gt;1,"-","")&amp;IF(T6&gt;1,A!$M$181,"")</f>
        <v/>
      </c>
      <c r="V6" s="119" t="str">
        <f>IF(T6&gt;1,Labour!$AM$3,"")</f>
        <v/>
      </c>
      <c r="W6" s="120" t="str">
        <f>IF(T6&gt;1,Labour!$AO$5,"")</f>
        <v/>
      </c>
      <c r="X6" s="120" t="str">
        <f>IF(T6&gt;1,Labour!$AN$18,"")</f>
        <v/>
      </c>
    </row>
    <row r="7" spans="1:24" x14ac:dyDescent="0.3">
      <c r="A7" s="1" t="e">
        <f>IF((K7)&gt;0,MAXA(A$2:A6)+1,0)</f>
        <v>#VALUE!</v>
      </c>
      <c r="B7" s="116" t="str">
        <f>Labour!$AO$5</f>
        <v>I1000</v>
      </c>
      <c r="C7" s="116">
        <f>Labour!$AN$18</f>
        <v>0</v>
      </c>
      <c r="D7" s="116">
        <f>Labour!CD5</f>
        <v>0</v>
      </c>
      <c r="E7" s="120">
        <f>Labour!CD6</f>
        <v>0</v>
      </c>
      <c r="F7" s="116" t="str">
        <f ca="1">E!$L$181&amp;"-"&amp;E!$M$181</f>
        <v>170802-E</v>
      </c>
      <c r="G7" s="143">
        <f>Labour!CD4</f>
        <v>0</v>
      </c>
      <c r="H7" s="143" t="e">
        <f>Labour!CG4</f>
        <v>#VALUE!</v>
      </c>
      <c r="I7" s="143">
        <f>E!$N$170</f>
        <v>0</v>
      </c>
      <c r="J7" s="143">
        <f>SUM(E!$N$171:$N$172)</f>
        <v>0</v>
      </c>
      <c r="K7" s="143" t="e">
        <f t="shared" si="0"/>
        <v>#VALUE!</v>
      </c>
      <c r="L7" s="116">
        <f>SUM(Labour!CD18:CE183)</f>
        <v>0</v>
      </c>
      <c r="M7" s="117">
        <f ca="1">Labour!$AM$3</f>
        <v>42949</v>
      </c>
      <c r="O7" s="1">
        <f>IF((T7)&gt;0,MAXA(O$4:O6)+1,0)</f>
        <v>0</v>
      </c>
      <c r="P7" s="51">
        <f>Labour!BF14</f>
        <v>0</v>
      </c>
      <c r="Q7" s="45">
        <f>Labour!BG14</f>
        <v>0</v>
      </c>
      <c r="R7" s="45">
        <f>Labour!BH14</f>
        <v>0</v>
      </c>
      <c r="S7" s="45">
        <f>Labour!BI14</f>
        <v>0</v>
      </c>
      <c r="T7" s="52">
        <f>Labour!BJ14</f>
        <v>0</v>
      </c>
      <c r="U7" s="119" t="str">
        <f>IF(T7&gt;1,A!$L$181,"")&amp;IF(T7&gt;1,"-","")&amp;IF(T7&gt;1,A!$M$181,"")</f>
        <v/>
      </c>
      <c r="V7" s="119" t="str">
        <f>IF(T7&gt;1,Labour!$AM$3,"")</f>
        <v/>
      </c>
      <c r="W7" s="120" t="str">
        <f>IF(T7&gt;1,Labour!$AO$5,"")</f>
        <v/>
      </c>
      <c r="X7" s="120" t="str">
        <f>IF(T7&gt;1,Labour!$AN$18,"")</f>
        <v/>
      </c>
    </row>
    <row r="8" spans="1:24" x14ac:dyDescent="0.3">
      <c r="A8" s="1" t="e">
        <f>IF((K8)&gt;0,MAXA(A$2:A7)+1,0)</f>
        <v>#VALUE!</v>
      </c>
      <c r="B8" s="116" t="str">
        <f>Labour!$AO$5</f>
        <v>I1000</v>
      </c>
      <c r="C8" s="116">
        <f>Labour!$AN$18</f>
        <v>0</v>
      </c>
      <c r="D8" s="116">
        <f>Labour!CJ5</f>
        <v>0</v>
      </c>
      <c r="E8" s="120">
        <f>Labour!CJ6</f>
        <v>0</v>
      </c>
      <c r="F8" s="116" t="str">
        <f ca="1">F!$L$181&amp;"-"&amp;F!$M$181</f>
        <v>170802-F</v>
      </c>
      <c r="G8" s="143">
        <f>Labour!CJ4</f>
        <v>0</v>
      </c>
      <c r="H8" s="143" t="e">
        <f>Labour!CM4</f>
        <v>#VALUE!</v>
      </c>
      <c r="I8" s="143">
        <f>F!$N$170</f>
        <v>0</v>
      </c>
      <c r="J8" s="143">
        <f>SUM(F!$N$171:$N$172)</f>
        <v>0</v>
      </c>
      <c r="K8" s="143" t="e">
        <f t="shared" si="0"/>
        <v>#VALUE!</v>
      </c>
      <c r="L8" s="116">
        <f>SUM(Labour!CJ18:CK183)</f>
        <v>0</v>
      </c>
      <c r="M8" s="117">
        <f ca="1">Labour!$AM$3</f>
        <v>42949</v>
      </c>
      <c r="O8" s="1">
        <f>IF((T8)&gt;0,MAXA(O$4:O7)+1,0)</f>
        <v>0</v>
      </c>
      <c r="P8" s="53">
        <f>Labour!BF15</f>
        <v>0</v>
      </c>
      <c r="Q8" s="48">
        <f>Labour!BG15</f>
        <v>0</v>
      </c>
      <c r="R8" s="48">
        <f>Labour!BH15</f>
        <v>0</v>
      </c>
      <c r="S8" s="48">
        <f>Labour!BI15</f>
        <v>0</v>
      </c>
      <c r="T8" s="54">
        <f>Labour!BJ15</f>
        <v>0</v>
      </c>
      <c r="U8" s="119" t="str">
        <f>IF(T8&gt;1,A!$L$181,"")&amp;IF(T8&gt;1,"-","")&amp;IF(T8&gt;1,A!$M$181,"")</f>
        <v/>
      </c>
      <c r="V8" s="119" t="str">
        <f>IF(T8&gt;1,Labour!$AM$3,"")</f>
        <v/>
      </c>
      <c r="W8" s="120" t="str">
        <f>IF(T8&gt;1,Labour!$AO$5,"")</f>
        <v/>
      </c>
      <c r="X8" s="120" t="str">
        <f>IF(T8&gt;1,Labour!$AN$18,"")</f>
        <v/>
      </c>
    </row>
    <row r="9" spans="1:24" x14ac:dyDescent="0.3">
      <c r="A9" s="1" t="e">
        <f>IF((K9)&gt;0,MAXA(A$2:A8)+1,0)</f>
        <v>#VALUE!</v>
      </c>
      <c r="B9" s="116" t="str">
        <f>Labour!$AO$5</f>
        <v>I1000</v>
      </c>
      <c r="C9" s="116">
        <f>Labour!$AN$18</f>
        <v>0</v>
      </c>
      <c r="D9" s="144">
        <f>Labour!CP5</f>
        <v>0</v>
      </c>
      <c r="E9" s="120">
        <f>Labour!CP6</f>
        <v>0</v>
      </c>
      <c r="F9" s="116" t="str">
        <f ca="1">G!$L$181&amp;"-"&amp;G!$M$181</f>
        <v>170802-G</v>
      </c>
      <c r="G9" s="143">
        <f>Labour!CP4</f>
        <v>0</v>
      </c>
      <c r="H9" s="143" t="e">
        <f>Labour!CS4</f>
        <v>#VALUE!</v>
      </c>
      <c r="I9" s="143">
        <f>G!$N$170</f>
        <v>0</v>
      </c>
      <c r="J9" s="143">
        <f>SUM(G!$N$171:$N$172)</f>
        <v>0</v>
      </c>
      <c r="K9" s="143" t="e">
        <f t="shared" si="0"/>
        <v>#VALUE!</v>
      </c>
      <c r="L9" s="116">
        <f>SUM(Labour!CP18:CQ183)</f>
        <v>0</v>
      </c>
      <c r="M9" s="117">
        <f ca="1">Labour!$AM$3</f>
        <v>42949</v>
      </c>
      <c r="O9" s="1">
        <f>IF((T9)&gt;0,MAXA(O$4:O8)+1,0)</f>
        <v>0</v>
      </c>
      <c r="P9" s="49">
        <f>Labour!BL11</f>
        <v>0</v>
      </c>
      <c r="Q9" s="41">
        <f>Labour!BM11</f>
        <v>0</v>
      </c>
      <c r="R9" s="41">
        <f>Labour!BN11</f>
        <v>0</v>
      </c>
      <c r="S9" s="41">
        <f>Labour!BO11</f>
        <v>0</v>
      </c>
      <c r="T9" s="50">
        <f>Labour!BP11</f>
        <v>0</v>
      </c>
      <c r="U9" s="119" t="str">
        <f>IF(T9&gt;1,B!$L$181,"")&amp;IF(T9&gt;1,"-","")&amp;IF(T9&gt;1,B!$M$181,"")</f>
        <v/>
      </c>
      <c r="V9" s="119" t="str">
        <f>IF(T9&gt;1,Labour!$AM$3,"")</f>
        <v/>
      </c>
      <c r="W9" s="120" t="str">
        <f>IF(T9&gt;1,Labour!$AO$5,"")</f>
        <v/>
      </c>
      <c r="X9" s="120" t="str">
        <f>IF(T9&gt;1,Labour!$AN$18,"")</f>
        <v/>
      </c>
    </row>
    <row r="10" spans="1:24" x14ac:dyDescent="0.3">
      <c r="A10" s="1" t="e">
        <f>IF((K10)&gt;0,MAXA(A$2:A9)+1,0)</f>
        <v>#VALUE!</v>
      </c>
      <c r="B10" s="120" t="str">
        <f>Labour!$AO$5</f>
        <v>I1000</v>
      </c>
      <c r="C10" s="120">
        <f>Labour!$AN$18</f>
        <v>0</v>
      </c>
      <c r="D10" s="144">
        <f>Labour!CV5</f>
        <v>0</v>
      </c>
      <c r="E10" s="120">
        <f>Labour!CV6</f>
        <v>0</v>
      </c>
      <c r="F10" s="120" t="str">
        <f ca="1">H!$L$181&amp;"-"&amp;H!$M$181</f>
        <v>170802-H</v>
      </c>
      <c r="G10" s="143">
        <f>Labour!CV4</f>
        <v>0</v>
      </c>
      <c r="H10" s="143" t="e">
        <f>Labour!CY4</f>
        <v>#VALUE!</v>
      </c>
      <c r="I10" s="143">
        <f>H!$N$170</f>
        <v>0</v>
      </c>
      <c r="J10" s="143">
        <f>SUM(H!$N$171:$N$172)</f>
        <v>0</v>
      </c>
      <c r="K10" s="143" t="e">
        <f t="shared" si="0"/>
        <v>#VALUE!</v>
      </c>
      <c r="L10" s="120">
        <f>SUM(Labour!CV18:CW183)</f>
        <v>0</v>
      </c>
      <c r="M10" s="117">
        <f ca="1">Labour!$AM$3</f>
        <v>42949</v>
      </c>
      <c r="O10" s="1">
        <f>IF((T10)&gt;0,MAXA(O$4:O9)+1,0)</f>
        <v>0</v>
      </c>
      <c r="P10" s="51">
        <f>Labour!BL12</f>
        <v>0</v>
      </c>
      <c r="Q10" s="45">
        <f>Labour!BM12</f>
        <v>0</v>
      </c>
      <c r="R10" s="45">
        <f>Labour!BN12</f>
        <v>0</v>
      </c>
      <c r="S10" s="45">
        <f>Labour!BO12</f>
        <v>0</v>
      </c>
      <c r="T10" s="52">
        <f>Labour!BP12</f>
        <v>0</v>
      </c>
      <c r="U10" s="119" t="str">
        <f>IF(T10&gt;1,B!$L$181,"")&amp;IF(T10&gt;1,"-","")&amp;IF(T10&gt;1,B!$M$181,"")</f>
        <v/>
      </c>
      <c r="V10" s="119" t="str">
        <f>IF(T10&gt;1,Labour!$AM$3,"")</f>
        <v/>
      </c>
      <c r="W10" s="120" t="str">
        <f>IF(T10&gt;1,Labour!$AO$5,"")</f>
        <v/>
      </c>
      <c r="X10" s="120" t="str">
        <f>IF(T10&gt;1,Labour!$AN$18,"")</f>
        <v/>
      </c>
    </row>
    <row r="11" spans="1:24" x14ac:dyDescent="0.3">
      <c r="A11" s="1" t="e">
        <f>IF((K11)&gt;0,MAXA(A$2:A10)+1,0)</f>
        <v>#VALUE!</v>
      </c>
      <c r="B11" s="120" t="str">
        <f>Labour!$AO$5</f>
        <v>I1000</v>
      </c>
      <c r="C11" s="120">
        <f>Labour!$AN$18</f>
        <v>0</v>
      </c>
      <c r="D11" s="144">
        <f>Labour!DB5</f>
        <v>0</v>
      </c>
      <c r="E11" s="120">
        <f>Labour!DB6</f>
        <v>0</v>
      </c>
      <c r="F11" s="120" t="str">
        <f ca="1">I!$L$181&amp;"-"&amp;I!$M$181</f>
        <v>170802-I</v>
      </c>
      <c r="G11" s="143">
        <f>Labour!DB4</f>
        <v>0</v>
      </c>
      <c r="H11" s="143" t="e">
        <f>Labour!DE4</f>
        <v>#VALUE!</v>
      </c>
      <c r="I11" s="143">
        <f>I!$N$170</f>
        <v>0</v>
      </c>
      <c r="J11" s="143">
        <f>SUM(I!$N$171:$N$172)</f>
        <v>0</v>
      </c>
      <c r="K11" s="143" t="e">
        <f t="shared" si="0"/>
        <v>#VALUE!</v>
      </c>
      <c r="L11" s="120">
        <f>SUM(Labour!DB18:DC183)</f>
        <v>0</v>
      </c>
      <c r="M11" s="117">
        <f ca="1">Labour!$AM$3</f>
        <v>42949</v>
      </c>
      <c r="O11" s="1">
        <f>IF((T11)&gt;0,MAXA(O$4:O10)+1,0)</f>
        <v>0</v>
      </c>
      <c r="P11" s="51">
        <f>Labour!BL13</f>
        <v>0</v>
      </c>
      <c r="Q11" s="45">
        <f>Labour!BM13</f>
        <v>0</v>
      </c>
      <c r="R11" s="45">
        <f>Labour!BN13</f>
        <v>0</v>
      </c>
      <c r="S11" s="45">
        <f>Labour!BO13</f>
        <v>0</v>
      </c>
      <c r="T11" s="52">
        <f>Labour!BP13</f>
        <v>0</v>
      </c>
      <c r="U11" s="119" t="str">
        <f>IF(T11&gt;1,B!$L$181,"")&amp;IF(T11&gt;1,"-","")&amp;IF(T11&gt;1,B!$M$181,"")</f>
        <v/>
      </c>
      <c r="V11" s="119" t="str">
        <f>IF(T11&gt;1,Labour!$AM$3,"")</f>
        <v/>
      </c>
      <c r="W11" s="120" t="str">
        <f>IF(T11&gt;1,Labour!$AO$5,"")</f>
        <v/>
      </c>
      <c r="X11" s="120" t="str">
        <f>IF(T11&gt;1,Labour!$AN$18,"")</f>
        <v/>
      </c>
    </row>
    <row r="12" spans="1:24" x14ac:dyDescent="0.3">
      <c r="A12" s="1" t="e">
        <f>IF((K12)&gt;0,MAXA(A$2:A11)+1,0)</f>
        <v>#VALUE!</v>
      </c>
      <c r="B12" s="120" t="str">
        <f>Labour!$AO$5</f>
        <v>I1000</v>
      </c>
      <c r="C12" s="120">
        <f>Labour!$AN$18</f>
        <v>0</v>
      </c>
      <c r="D12" s="144">
        <f>Labour!DH5</f>
        <v>0</v>
      </c>
      <c r="E12" s="120">
        <f>Labour!DH6</f>
        <v>0</v>
      </c>
      <c r="F12" s="120" t="str">
        <f ca="1">J!$L$181&amp;"-"&amp;J!$M$181</f>
        <v>170802-J</v>
      </c>
      <c r="G12" s="143">
        <f>Labour!DH4</f>
        <v>0</v>
      </c>
      <c r="H12" s="143" t="e">
        <f>Labour!DK4</f>
        <v>#VALUE!</v>
      </c>
      <c r="I12" s="143">
        <f>J!$N$170</f>
        <v>0</v>
      </c>
      <c r="J12" s="143">
        <f>SUM(J!$N$171:$N$172)</f>
        <v>0</v>
      </c>
      <c r="K12" s="143" t="e">
        <f t="shared" si="0"/>
        <v>#VALUE!</v>
      </c>
      <c r="L12" s="120">
        <f>SUM(Labour!DH18:DI183)</f>
        <v>0</v>
      </c>
      <c r="M12" s="117">
        <f ca="1">Labour!$AM$3</f>
        <v>42949</v>
      </c>
      <c r="O12" s="1">
        <f>IF((T12)&gt;0,MAXA(O$4:O11)+1,0)</f>
        <v>0</v>
      </c>
      <c r="P12" s="51">
        <f>Labour!BL14</f>
        <v>0</v>
      </c>
      <c r="Q12" s="45">
        <f>Labour!BM14</f>
        <v>0</v>
      </c>
      <c r="R12" s="45">
        <f>Labour!BN14</f>
        <v>0</v>
      </c>
      <c r="S12" s="45">
        <f>Labour!BO14</f>
        <v>0</v>
      </c>
      <c r="T12" s="52">
        <f>Labour!BP14</f>
        <v>0</v>
      </c>
      <c r="U12" s="119" t="str">
        <f>IF(T12&gt;1,B!$L$181,"")&amp;IF(T12&gt;1,"-","")&amp;IF(T12&gt;1,B!$M$181,"")</f>
        <v/>
      </c>
      <c r="V12" s="119" t="str">
        <f>IF(T12&gt;1,Labour!$AM$3,"")</f>
        <v/>
      </c>
      <c r="W12" s="120" t="str">
        <f>IF(T12&gt;1,Labour!$AO$5,"")</f>
        <v/>
      </c>
      <c r="X12" s="120" t="str">
        <f>IF(T12&gt;1,Labour!$AN$18,"")</f>
        <v/>
      </c>
    </row>
    <row r="13" spans="1:24" x14ac:dyDescent="0.3">
      <c r="A13" s="1" t="e">
        <f>IF((K13)&gt;0,MAXA(A$2:A12)+1,0)</f>
        <v>#VALUE!</v>
      </c>
      <c r="B13" s="120" t="str">
        <f>Labour!$AO$5</f>
        <v>I1000</v>
      </c>
      <c r="C13" s="120">
        <f>Labour!$AN$18</f>
        <v>0</v>
      </c>
      <c r="D13" s="144">
        <f>Labour!DN5</f>
        <v>0</v>
      </c>
      <c r="E13" s="120">
        <f>Labour!DN6</f>
        <v>0</v>
      </c>
      <c r="F13" s="120" t="str">
        <f ca="1">K!$L$181&amp;"-"&amp;K!$M$181</f>
        <v>170802-K</v>
      </c>
      <c r="G13" s="143">
        <f>Labour!DN4</f>
        <v>0</v>
      </c>
      <c r="H13" s="143" t="e">
        <f>Labour!DQ4</f>
        <v>#VALUE!</v>
      </c>
      <c r="I13" s="143">
        <f>K!$N$170</f>
        <v>0</v>
      </c>
      <c r="J13" s="143">
        <f>SUM(K!$N$171:$N$172)</f>
        <v>0</v>
      </c>
      <c r="K13" s="143" t="e">
        <f t="shared" si="0"/>
        <v>#VALUE!</v>
      </c>
      <c r="L13" s="120">
        <f>SUM(Labour!DN18:DO183)</f>
        <v>0</v>
      </c>
      <c r="M13" s="117">
        <f ca="1">Labour!$AM$3</f>
        <v>42949</v>
      </c>
      <c r="O13" s="1">
        <f>IF((T13)&gt;0,MAXA(O$4:O12)+1,0)</f>
        <v>0</v>
      </c>
      <c r="P13" s="53">
        <f>Labour!BL15</f>
        <v>0</v>
      </c>
      <c r="Q13" s="48">
        <f>Labour!BM15</f>
        <v>0</v>
      </c>
      <c r="R13" s="48">
        <f>Labour!BN15</f>
        <v>0</v>
      </c>
      <c r="S13" s="48">
        <f>Labour!BO15</f>
        <v>0</v>
      </c>
      <c r="T13" s="54">
        <f>Labour!BP15</f>
        <v>0</v>
      </c>
      <c r="U13" s="119" t="str">
        <f>IF(T13&gt;1,B!$L$181,"")&amp;IF(T13&gt;1,"-","")&amp;IF(T13&gt;1,B!$M$181,"")</f>
        <v/>
      </c>
      <c r="V13" s="119" t="str">
        <f>IF(T13&gt;1,Labour!$AM$3,"")</f>
        <v/>
      </c>
      <c r="W13" s="120" t="str">
        <f>IF(T13&gt;1,Labour!$AO$5,"")</f>
        <v/>
      </c>
      <c r="X13" s="120" t="str">
        <f>IF(T13&gt;1,Labour!$AN$18,"")</f>
        <v/>
      </c>
    </row>
    <row r="14" spans="1:24" x14ac:dyDescent="0.3">
      <c r="A14" s="1" t="e">
        <f>IF((K14)&gt;0,MAXA(A$2:A13)+1,0)</f>
        <v>#VALUE!</v>
      </c>
      <c r="B14" s="120" t="str">
        <f>Labour!$AO$5</f>
        <v>I1000</v>
      </c>
      <c r="C14" s="120">
        <f>Labour!$AN$18</f>
        <v>0</v>
      </c>
      <c r="D14" s="144">
        <f>Labour!DT5</f>
        <v>0</v>
      </c>
      <c r="E14" s="120">
        <f>Labour!DT6</f>
        <v>0</v>
      </c>
      <c r="F14" s="120" t="str">
        <f ca="1">L!$L$181&amp;"-"&amp;L!$M$181</f>
        <v>170802-L</v>
      </c>
      <c r="G14" s="143">
        <f>Labour!DT4</f>
        <v>0</v>
      </c>
      <c r="H14" s="143" t="e">
        <f>Labour!DW4</f>
        <v>#VALUE!</v>
      </c>
      <c r="I14" s="143">
        <f>L!$N$170</f>
        <v>0</v>
      </c>
      <c r="J14" s="143">
        <f>SUM(L!$N$171:$N$172)</f>
        <v>0</v>
      </c>
      <c r="K14" s="143" t="e">
        <f t="shared" si="0"/>
        <v>#VALUE!</v>
      </c>
      <c r="L14" s="120">
        <f>SUM(Labour!DT18:DU183)</f>
        <v>0</v>
      </c>
      <c r="M14" s="117">
        <f ca="1">Labour!$AM$3</f>
        <v>42949</v>
      </c>
      <c r="O14" s="1">
        <f>IF((T14)&gt;0,MAXA(O$4:O13)+1,0)</f>
        <v>0</v>
      </c>
      <c r="P14" s="49">
        <f>Labour!BR11</f>
        <v>0</v>
      </c>
      <c r="Q14" s="41">
        <f>Labour!BS11</f>
        <v>0</v>
      </c>
      <c r="R14" s="41">
        <f>Labour!BT11</f>
        <v>0</v>
      </c>
      <c r="S14" s="41">
        <f>Labour!BU11</f>
        <v>0</v>
      </c>
      <c r="T14" s="50">
        <f>Labour!BV11</f>
        <v>0</v>
      </c>
      <c r="U14" s="119" t="str">
        <f>IF(T14&gt;1,'C'!$L$181,"")&amp;IF(T14&gt;1,"-","")&amp;IF(T14&gt;1,'C'!$M$181,"")</f>
        <v/>
      </c>
      <c r="V14" s="119" t="str">
        <f>IF(T14&gt;1,Labour!$AM$3,"")</f>
        <v/>
      </c>
      <c r="W14" s="120" t="str">
        <f>IF(T14&gt;1,Labour!$AO$5,"")</f>
        <v/>
      </c>
      <c r="X14" s="120" t="str">
        <f>IF(T14&gt;1,Labour!$AN$18,"")</f>
        <v/>
      </c>
    </row>
    <row r="15" spans="1:24" x14ac:dyDescent="0.3">
      <c r="A15" s="1" t="e">
        <f>IF((K15)&gt;0,MAXA(A$2:A14)+1,0)</f>
        <v>#VALUE!</v>
      </c>
      <c r="B15" s="120" t="str">
        <f>Labour!$AO$5</f>
        <v>I1000</v>
      </c>
      <c r="C15" s="120">
        <f>Labour!$AN$18</f>
        <v>0</v>
      </c>
      <c r="D15" s="144">
        <f>Labour!DZ5</f>
        <v>0</v>
      </c>
      <c r="E15" s="120">
        <f>Labour!DZ6</f>
        <v>0</v>
      </c>
      <c r="F15" s="120" t="str">
        <f ca="1">M!$L$181&amp;"-"&amp;M!$M$181</f>
        <v>170802-M</v>
      </c>
      <c r="G15" s="143">
        <f>Labour!DZ4</f>
        <v>0</v>
      </c>
      <c r="H15" s="143" t="e">
        <f>Labour!EC4</f>
        <v>#VALUE!</v>
      </c>
      <c r="I15" s="143">
        <f>M!$N$170</f>
        <v>0</v>
      </c>
      <c r="J15" s="143">
        <f>SUM(M!$N$171:$N$172)</f>
        <v>0</v>
      </c>
      <c r="K15" s="143" t="e">
        <f t="shared" si="0"/>
        <v>#VALUE!</v>
      </c>
      <c r="L15" s="120">
        <f>SUM(Labour!DZ18:EA183)</f>
        <v>0</v>
      </c>
      <c r="M15" s="117">
        <f ca="1">Labour!$AM$3</f>
        <v>42949</v>
      </c>
      <c r="O15" s="1">
        <f>IF((T15)&gt;0,MAXA(O$4:O14)+1,0)</f>
        <v>0</v>
      </c>
      <c r="P15" s="51">
        <f>Labour!BR12</f>
        <v>0</v>
      </c>
      <c r="Q15" s="45">
        <f>Labour!BS12</f>
        <v>0</v>
      </c>
      <c r="R15" s="45">
        <f>Labour!BT12</f>
        <v>0</v>
      </c>
      <c r="S15" s="45">
        <f>Labour!BU12</f>
        <v>0</v>
      </c>
      <c r="T15" s="52">
        <f>Labour!BV12</f>
        <v>0</v>
      </c>
      <c r="U15" s="119" t="str">
        <f>IF(T15&gt;1,'C'!$L$181,"")&amp;IF(T15&gt;1,"-","")&amp;IF(T15&gt;1,'C'!$M$181,"")</f>
        <v/>
      </c>
      <c r="V15" s="119" t="str">
        <f>IF(T15&gt;1,Labour!$AM$3,"")</f>
        <v/>
      </c>
      <c r="W15" s="120" t="str">
        <f>IF(T15&gt;1,Labour!$AO$5,"")</f>
        <v/>
      </c>
      <c r="X15" s="120" t="str">
        <f>IF(T15&gt;1,Labour!$AN$18,"")</f>
        <v/>
      </c>
    </row>
    <row r="16" spans="1:24" x14ac:dyDescent="0.3">
      <c r="A16" s="1" t="e">
        <f>IF((K16)&gt;0,MAXA(A$2:A15)+1,0)</f>
        <v>#VALUE!</v>
      </c>
      <c r="B16" s="120" t="str">
        <f>Labour!$AO$5</f>
        <v>I1000</v>
      </c>
      <c r="C16" s="120">
        <f>Labour!$AN$18</f>
        <v>0</v>
      </c>
      <c r="D16" s="144">
        <f>Labour!EF5</f>
        <v>0</v>
      </c>
      <c r="E16" s="144">
        <f>Labour!EF6</f>
        <v>0</v>
      </c>
      <c r="F16" s="120" t="str">
        <f ca="1">N!$L$181&amp;"-"&amp;N!$M$181</f>
        <v>170802-N</v>
      </c>
      <c r="G16" s="143">
        <f>Labour!EF4</f>
        <v>0</v>
      </c>
      <c r="H16" s="143" t="e">
        <f>Labour!EI4</f>
        <v>#VALUE!</v>
      </c>
      <c r="I16" s="143">
        <f>N!$N$170</f>
        <v>0</v>
      </c>
      <c r="J16" s="143">
        <f>SUM(N!$N$171:$N$172)</f>
        <v>0</v>
      </c>
      <c r="K16" s="143" t="e">
        <f t="shared" ref="K16" si="1">SUM(G16:J16)</f>
        <v>#VALUE!</v>
      </c>
      <c r="L16" s="120">
        <f>SUM(Labour!EF18:EG183)</f>
        <v>0</v>
      </c>
      <c r="M16" s="117">
        <f ca="1">Labour!$AM$3</f>
        <v>42949</v>
      </c>
      <c r="O16" s="1">
        <f>IF((T16)&gt;0,MAXA(O$4:O15)+1,0)</f>
        <v>0</v>
      </c>
      <c r="P16" s="51">
        <f>Labour!BR13</f>
        <v>0</v>
      </c>
      <c r="Q16" s="45">
        <f>Labour!BS13</f>
        <v>0</v>
      </c>
      <c r="R16" s="45">
        <f>Labour!BT13</f>
        <v>0</v>
      </c>
      <c r="S16" s="45">
        <f>Labour!BU13</f>
        <v>0</v>
      </c>
      <c r="T16" s="52">
        <f>Labour!BV13</f>
        <v>0</v>
      </c>
      <c r="U16" s="119" t="str">
        <f>IF(T16&gt;1,'C'!$L$181,"")&amp;IF(T16&gt;1,"-","")&amp;IF(T16&gt;1,'C'!$M$181,"")</f>
        <v/>
      </c>
      <c r="V16" s="119" t="str">
        <f>IF(T16&gt;1,Labour!$AM$3,"")</f>
        <v/>
      </c>
      <c r="W16" s="120" t="str">
        <f>IF(T16&gt;1,Labour!$AO$5,"")</f>
        <v/>
      </c>
      <c r="X16" s="120" t="str">
        <f>IF(T16&gt;1,Labour!$AN$18,"")</f>
        <v/>
      </c>
    </row>
    <row r="17" spans="1:24" x14ac:dyDescent="0.3">
      <c r="G17" s="143"/>
      <c r="H17" s="143"/>
      <c r="I17" s="143"/>
      <c r="J17" s="143"/>
      <c r="K17" s="143"/>
      <c r="M17" s="117"/>
      <c r="O17" s="1">
        <f>IF((T17)&gt;0,MAXA(O$4:O16)+1,0)</f>
        <v>0</v>
      </c>
      <c r="P17" s="51">
        <f>Labour!BR14</f>
        <v>0</v>
      </c>
      <c r="Q17" s="45">
        <f>Labour!BS14</f>
        <v>0</v>
      </c>
      <c r="R17" s="45">
        <f>Labour!BT14</f>
        <v>0</v>
      </c>
      <c r="S17" s="45">
        <f>Labour!BU14</f>
        <v>0</v>
      </c>
      <c r="T17" s="52">
        <f>Labour!BV14</f>
        <v>0</v>
      </c>
      <c r="U17" s="119" t="str">
        <f>IF(T17&gt;1,'C'!$L$181,"")&amp;IF(T17&gt;1,"-","")&amp;IF(T17&gt;1,'C'!$M$181,"")</f>
        <v/>
      </c>
      <c r="V17" s="119" t="str">
        <f>IF(T17&gt;1,Labour!$AM$3,"")</f>
        <v/>
      </c>
      <c r="W17" s="120" t="str">
        <f>IF(T17&gt;1,Labour!$AO$5,"")</f>
        <v/>
      </c>
      <c r="X17" s="120" t="str">
        <f>IF(T17&gt;1,Labour!$AN$18,"")</f>
        <v/>
      </c>
    </row>
    <row r="18" spans="1:24" x14ac:dyDescent="0.3">
      <c r="A18" s="120" t="s">
        <v>210</v>
      </c>
      <c r="G18" s="143"/>
      <c r="H18" s="143"/>
      <c r="I18" s="143"/>
      <c r="J18" s="143"/>
      <c r="K18" s="143"/>
      <c r="M18" s="117"/>
      <c r="O18" s="1">
        <f>IF((T18)&gt;0,MAXA(O$4:O17)+1,0)</f>
        <v>0</v>
      </c>
      <c r="P18" s="53">
        <f>Labour!BR15</f>
        <v>0</v>
      </c>
      <c r="Q18" s="48">
        <f>Labour!BS15</f>
        <v>0</v>
      </c>
      <c r="R18" s="48">
        <f>Labour!BT15</f>
        <v>0</v>
      </c>
      <c r="S18" s="48">
        <f>Labour!BU15</f>
        <v>0</v>
      </c>
      <c r="T18" s="54">
        <f>Labour!BV15</f>
        <v>0</v>
      </c>
      <c r="U18" s="119" t="str">
        <f>IF(T18&gt;1,'C'!$L$181,"")&amp;IF(T18&gt;1,"-","")&amp;IF(T18&gt;1,'C'!$M$181,"")</f>
        <v/>
      </c>
      <c r="V18" s="119" t="str">
        <f>IF(T18&gt;1,Labour!$AM$3,"")</f>
        <v/>
      </c>
      <c r="W18" s="120" t="str">
        <f>IF(T18&gt;1,Labour!$AO$5,"")</f>
        <v/>
      </c>
      <c r="X18" s="120" t="str">
        <f>IF(T18&gt;1,Labour!$AN$18,"")</f>
        <v/>
      </c>
    </row>
    <row r="19" spans="1:24" x14ac:dyDescent="0.3">
      <c r="A19" s="120">
        <v>1</v>
      </c>
      <c r="B19" s="116" t="str">
        <f>IFERROR(VLOOKUP(A19,$A$1:$M$16,2,FALSE),"")</f>
        <v/>
      </c>
      <c r="C19" s="116" t="str">
        <f>IFERROR(VLOOKUP(A19,$A$1:$M$16,3,FALSE),"")</f>
        <v/>
      </c>
      <c r="D19" s="120" t="str">
        <f>IFERROR(VLOOKUP(A19,$A$1:$M$16,4,FALSE),"")</f>
        <v/>
      </c>
      <c r="E19" s="120" t="str">
        <f>IFERROR(VLOOKUP(A19,$A$1:$M$16,5,FALSE),"")</f>
        <v/>
      </c>
      <c r="F19" s="120" t="str">
        <f>IFERROR(VLOOKUP(A19,$A$1:$M$16,6,FALSE),"")</f>
        <v/>
      </c>
      <c r="G19" s="143" t="str">
        <f>IFERROR(VLOOKUP(A19,$A$1:$M$16,7,FALSE),"")</f>
        <v/>
      </c>
      <c r="H19" s="143" t="str">
        <f>IFERROR(VLOOKUP(A19,$A$1:$M$16,8,FALSE),"")</f>
        <v/>
      </c>
      <c r="I19" s="143" t="str">
        <f>IFERROR(VLOOKUP(A19,$A$1:$M$16,9,FALSE),"")</f>
        <v/>
      </c>
      <c r="J19" s="143" t="str">
        <f>IFERROR(VLOOKUP(A19,$A$1:$M$16,10,FALSE),"")</f>
        <v/>
      </c>
      <c r="K19" s="143" t="str">
        <f>IFERROR(VLOOKUP(A19,$A$1:$M$16,11,FALSE),"")</f>
        <v/>
      </c>
      <c r="L19" s="120" t="str">
        <f>IFERROR(VLOOKUP(A19,$A$1:$M$16,12,FALSE),"")</f>
        <v/>
      </c>
      <c r="M19" s="117" t="str">
        <f>IFERROR(VLOOKUP(A19,$A$1:$M$16,13,FALSE),"")</f>
        <v/>
      </c>
      <c r="O19" s="1">
        <f>IF((T19)&gt;0,MAXA(O$4:O18)+1,0)</f>
        <v>0</v>
      </c>
      <c r="P19" s="51">
        <f>Labour!BX11</f>
        <v>0</v>
      </c>
      <c r="Q19" s="45">
        <f>Labour!BY11</f>
        <v>0</v>
      </c>
      <c r="R19" s="45">
        <f>Labour!BZ11</f>
        <v>0</v>
      </c>
      <c r="S19" s="45">
        <f>Labour!CA11</f>
        <v>0</v>
      </c>
      <c r="T19" s="52">
        <f>Labour!CB11</f>
        <v>0</v>
      </c>
      <c r="U19" s="119" t="str">
        <f>IF(T19&gt;1,D!$L$181,"")&amp;IF(T19&gt;1,"-","")&amp;IF(T19&gt;1,D!$M$181,"")</f>
        <v/>
      </c>
      <c r="V19" s="119" t="str">
        <f>IF(T19&gt;1,Labour!$AM$3,"")</f>
        <v/>
      </c>
      <c r="W19" s="120" t="str">
        <f>IF(T19&gt;1,Labour!$AO$5,"")</f>
        <v/>
      </c>
      <c r="X19" s="120" t="str">
        <f>IF(T19&gt;1,Labour!$AN$18,"")</f>
        <v/>
      </c>
    </row>
    <row r="20" spans="1:24" x14ac:dyDescent="0.3">
      <c r="A20" s="120">
        <v>2</v>
      </c>
      <c r="B20" s="120" t="str">
        <f t="shared" ref="B20:B32" si="2">IFERROR(VLOOKUP(A20,$A$1:$M$16,2,FALSE),"")</f>
        <v/>
      </c>
      <c r="C20" s="120" t="str">
        <f t="shared" ref="C20:C32" si="3">IFERROR(VLOOKUP(A20,$A$1:$M$16,3,FALSE),"")</f>
        <v/>
      </c>
      <c r="D20" s="120" t="str">
        <f t="shared" ref="D20:D32" si="4">IFERROR(VLOOKUP(A20,$A$1:$M$16,4,FALSE),"")</f>
        <v/>
      </c>
      <c r="E20" s="120" t="str">
        <f t="shared" ref="E20:E32" si="5">IFERROR(VLOOKUP(A20,$A$1:$M$16,5,FALSE),"")</f>
        <v/>
      </c>
      <c r="F20" s="120" t="str">
        <f t="shared" ref="F20:F32" si="6">IFERROR(VLOOKUP(A20,$A$1:$M$16,6,FALSE),"")</f>
        <v/>
      </c>
      <c r="G20" s="143" t="str">
        <f t="shared" ref="G20:G32" si="7">IFERROR(VLOOKUP(A20,$A$1:$M$16,7,FALSE),"")</f>
        <v/>
      </c>
      <c r="H20" s="143" t="str">
        <f t="shared" ref="H20:H32" si="8">IFERROR(VLOOKUP(A20,$A$1:$M$16,8,FALSE),"")</f>
        <v/>
      </c>
      <c r="I20" s="143" t="str">
        <f t="shared" ref="I20:I32" si="9">IFERROR(VLOOKUP(A20,$A$1:$M$16,9,FALSE),"")</f>
        <v/>
      </c>
      <c r="J20" s="143" t="str">
        <f t="shared" ref="J20:J32" si="10">IFERROR(VLOOKUP(A20,$A$1:$M$16,10,FALSE),"")</f>
        <v/>
      </c>
      <c r="K20" s="143" t="str">
        <f t="shared" ref="K20:K32" si="11">IFERROR(VLOOKUP(A20,$A$1:$M$16,11,FALSE),"")</f>
        <v/>
      </c>
      <c r="L20" s="120" t="str">
        <f t="shared" ref="L20:L32" si="12">IFERROR(VLOOKUP(A20,$A$1:$M$16,12,FALSE),"")</f>
        <v/>
      </c>
      <c r="M20" s="117" t="str">
        <f t="shared" ref="M20:M32" si="13">IFERROR(VLOOKUP(A20,$A$1:$M$16,13,FALSE),"")</f>
        <v/>
      </c>
      <c r="O20" s="1">
        <f>IF((T20)&gt;0,MAXA(O$4:O19)+1,0)</f>
        <v>0</v>
      </c>
      <c r="P20" s="51">
        <f>Labour!BX12</f>
        <v>0</v>
      </c>
      <c r="Q20" s="45">
        <f>Labour!BY12</f>
        <v>0</v>
      </c>
      <c r="R20" s="45">
        <f>Labour!BZ12</f>
        <v>0</v>
      </c>
      <c r="S20" s="45">
        <f>Labour!CA12</f>
        <v>0</v>
      </c>
      <c r="T20" s="52">
        <f>Labour!CB12</f>
        <v>0</v>
      </c>
      <c r="U20" s="119" t="str">
        <f>IF(T20&gt;1,D!$L$181,"")&amp;IF(T20&gt;1,"-","")&amp;IF(T20&gt;1,D!$M$181,"")</f>
        <v/>
      </c>
      <c r="V20" s="119" t="str">
        <f>IF(T20&gt;1,Labour!$AM$3,"")</f>
        <v/>
      </c>
      <c r="W20" s="120" t="str">
        <f>IF(T20&gt;1,Labour!$AO$5,"")</f>
        <v/>
      </c>
      <c r="X20" s="120" t="str">
        <f>IF(T20&gt;1,Labour!$AN$18,"")</f>
        <v/>
      </c>
    </row>
    <row r="21" spans="1:24" x14ac:dyDescent="0.3">
      <c r="A21" s="120">
        <v>3</v>
      </c>
      <c r="B21" s="120" t="str">
        <f t="shared" si="2"/>
        <v/>
      </c>
      <c r="C21" s="120" t="str">
        <f t="shared" si="3"/>
        <v/>
      </c>
      <c r="D21" s="120" t="str">
        <f t="shared" si="4"/>
        <v/>
      </c>
      <c r="E21" s="120" t="str">
        <f t="shared" si="5"/>
        <v/>
      </c>
      <c r="F21" s="120" t="str">
        <f t="shared" si="6"/>
        <v/>
      </c>
      <c r="G21" s="143" t="str">
        <f t="shared" si="7"/>
        <v/>
      </c>
      <c r="H21" s="143" t="str">
        <f t="shared" si="8"/>
        <v/>
      </c>
      <c r="I21" s="143" t="str">
        <f t="shared" si="9"/>
        <v/>
      </c>
      <c r="J21" s="143" t="str">
        <f t="shared" si="10"/>
        <v/>
      </c>
      <c r="K21" s="143" t="str">
        <f t="shared" si="11"/>
        <v/>
      </c>
      <c r="L21" s="120" t="str">
        <f t="shared" si="12"/>
        <v/>
      </c>
      <c r="M21" s="117" t="str">
        <f t="shared" si="13"/>
        <v/>
      </c>
      <c r="O21" s="1">
        <f>IF((T21)&gt;0,MAXA(O$4:O20)+1,0)</f>
        <v>0</v>
      </c>
      <c r="P21" s="51">
        <f>Labour!BX13</f>
        <v>0</v>
      </c>
      <c r="Q21" s="45">
        <f>Labour!BY13</f>
        <v>0</v>
      </c>
      <c r="R21" s="45">
        <f>Labour!BZ13</f>
        <v>0</v>
      </c>
      <c r="S21" s="45">
        <f>Labour!CA13</f>
        <v>0</v>
      </c>
      <c r="T21" s="52">
        <f>Labour!CB13</f>
        <v>0</v>
      </c>
      <c r="U21" s="119" t="str">
        <f>IF(T21&gt;1,D!$L$181,"")&amp;IF(T21&gt;1,"-","")&amp;IF(T21&gt;1,D!$M$181,"")</f>
        <v/>
      </c>
      <c r="V21" s="119" t="str">
        <f>IF(T21&gt;1,Labour!$AM$3,"")</f>
        <v/>
      </c>
      <c r="W21" s="120" t="str">
        <f>IF(T21&gt;1,Labour!$AO$5,"")</f>
        <v/>
      </c>
      <c r="X21" s="120" t="str">
        <f>IF(T21&gt;1,Labour!$AN$18,"")</f>
        <v/>
      </c>
    </row>
    <row r="22" spans="1:24" x14ac:dyDescent="0.3">
      <c r="A22" s="120">
        <v>4</v>
      </c>
      <c r="B22" s="120" t="str">
        <f t="shared" si="2"/>
        <v/>
      </c>
      <c r="C22" s="120" t="str">
        <f t="shared" si="3"/>
        <v/>
      </c>
      <c r="D22" s="120" t="str">
        <f t="shared" si="4"/>
        <v/>
      </c>
      <c r="E22" s="120" t="str">
        <f t="shared" si="5"/>
        <v/>
      </c>
      <c r="F22" s="120" t="str">
        <f t="shared" si="6"/>
        <v/>
      </c>
      <c r="G22" s="143" t="str">
        <f t="shared" si="7"/>
        <v/>
      </c>
      <c r="H22" s="143" t="str">
        <f t="shared" si="8"/>
        <v/>
      </c>
      <c r="I22" s="143" t="str">
        <f t="shared" si="9"/>
        <v/>
      </c>
      <c r="J22" s="143" t="str">
        <f t="shared" si="10"/>
        <v/>
      </c>
      <c r="K22" s="143" t="str">
        <f t="shared" si="11"/>
        <v/>
      </c>
      <c r="L22" s="120" t="str">
        <f t="shared" si="12"/>
        <v/>
      </c>
      <c r="M22" s="117" t="str">
        <f t="shared" si="13"/>
        <v/>
      </c>
      <c r="O22" s="1">
        <f>IF((T22)&gt;0,MAXA(O$4:O21)+1,0)</f>
        <v>0</v>
      </c>
      <c r="P22" s="51">
        <f>Labour!BX14</f>
        <v>0</v>
      </c>
      <c r="Q22" s="45">
        <f>Labour!BY14</f>
        <v>0</v>
      </c>
      <c r="R22" s="45">
        <f>Labour!BZ14</f>
        <v>0</v>
      </c>
      <c r="S22" s="45">
        <f>Labour!CA14</f>
        <v>0</v>
      </c>
      <c r="T22" s="52">
        <f>Labour!CB14</f>
        <v>0</v>
      </c>
      <c r="U22" s="119" t="str">
        <f>IF(T22&gt;1,D!$L$181,"")&amp;IF(T22&gt;1,"-","")&amp;IF(T22&gt;1,D!$M$181,"")</f>
        <v/>
      </c>
      <c r="V22" s="119" t="str">
        <f>IF(T22&gt;1,Labour!$AM$3,"")</f>
        <v/>
      </c>
      <c r="W22" s="120" t="str">
        <f>IF(T22&gt;1,Labour!$AO$5,"")</f>
        <v/>
      </c>
      <c r="X22" s="120" t="str">
        <f>IF(T22&gt;1,Labour!$AN$18,"")</f>
        <v/>
      </c>
    </row>
    <row r="23" spans="1:24" x14ac:dyDescent="0.3">
      <c r="A23" s="120">
        <v>5</v>
      </c>
      <c r="B23" s="120" t="str">
        <f t="shared" si="2"/>
        <v/>
      </c>
      <c r="C23" s="120" t="str">
        <f t="shared" si="3"/>
        <v/>
      </c>
      <c r="D23" s="120" t="str">
        <f t="shared" si="4"/>
        <v/>
      </c>
      <c r="E23" s="120" t="str">
        <f t="shared" si="5"/>
        <v/>
      </c>
      <c r="F23" s="120" t="str">
        <f t="shared" si="6"/>
        <v/>
      </c>
      <c r="G23" s="143" t="str">
        <f t="shared" si="7"/>
        <v/>
      </c>
      <c r="H23" s="143" t="str">
        <f t="shared" si="8"/>
        <v/>
      </c>
      <c r="I23" s="143" t="str">
        <f t="shared" si="9"/>
        <v/>
      </c>
      <c r="J23" s="143" t="str">
        <f t="shared" si="10"/>
        <v/>
      </c>
      <c r="K23" s="143" t="str">
        <f t="shared" si="11"/>
        <v/>
      </c>
      <c r="L23" s="120" t="str">
        <f t="shared" si="12"/>
        <v/>
      </c>
      <c r="M23" s="117" t="str">
        <f t="shared" si="13"/>
        <v/>
      </c>
      <c r="O23" s="1">
        <f>IF((T23)&gt;0,MAXA(O$4:O22)+1,0)</f>
        <v>0</v>
      </c>
      <c r="P23" s="53">
        <f>Labour!BX15</f>
        <v>0</v>
      </c>
      <c r="Q23" s="48">
        <f>Labour!BY15</f>
        <v>0</v>
      </c>
      <c r="R23" s="48">
        <f>Labour!BZ15</f>
        <v>0</v>
      </c>
      <c r="S23" s="48">
        <f>Labour!CA15</f>
        <v>0</v>
      </c>
      <c r="T23" s="54">
        <f>Labour!CB15</f>
        <v>0</v>
      </c>
      <c r="U23" s="119" t="str">
        <f>IF(T23&gt;1,D!$L$181,"")&amp;IF(T23&gt;1,"-","")&amp;IF(T23&gt;1,D!$M$181,"")</f>
        <v/>
      </c>
      <c r="V23" s="119" t="str">
        <f>IF(T23&gt;1,Labour!$AM$3,"")</f>
        <v/>
      </c>
      <c r="W23" s="120" t="str">
        <f>IF(T23&gt;1,Labour!$AO$5,"")</f>
        <v/>
      </c>
      <c r="X23" s="120" t="str">
        <f>IF(T23&gt;1,Labour!$AN$18,"")</f>
        <v/>
      </c>
    </row>
    <row r="24" spans="1:24" x14ac:dyDescent="0.3">
      <c r="A24" s="120">
        <v>6</v>
      </c>
      <c r="B24" s="120" t="str">
        <f t="shared" si="2"/>
        <v/>
      </c>
      <c r="C24" s="120" t="str">
        <f t="shared" si="3"/>
        <v/>
      </c>
      <c r="D24" s="120" t="str">
        <f t="shared" si="4"/>
        <v/>
      </c>
      <c r="E24" s="120" t="str">
        <f t="shared" si="5"/>
        <v/>
      </c>
      <c r="F24" s="120" t="str">
        <f t="shared" si="6"/>
        <v/>
      </c>
      <c r="G24" s="143" t="str">
        <f t="shared" si="7"/>
        <v/>
      </c>
      <c r="H24" s="143" t="str">
        <f t="shared" si="8"/>
        <v/>
      </c>
      <c r="I24" s="143" t="str">
        <f t="shared" si="9"/>
        <v/>
      </c>
      <c r="J24" s="143" t="str">
        <f t="shared" si="10"/>
        <v/>
      </c>
      <c r="K24" s="143" t="str">
        <f t="shared" si="11"/>
        <v/>
      </c>
      <c r="L24" s="120" t="str">
        <f t="shared" si="12"/>
        <v/>
      </c>
      <c r="M24" s="117" t="str">
        <f t="shared" si="13"/>
        <v/>
      </c>
      <c r="O24" s="1">
        <f>IF((T24)&gt;0,MAXA(O$4:O23)+1,0)</f>
        <v>0</v>
      </c>
      <c r="P24" s="49">
        <f>Labour!CD11</f>
        <v>0</v>
      </c>
      <c r="Q24" s="41">
        <f>Labour!CE11</f>
        <v>0</v>
      </c>
      <c r="R24" s="41">
        <f>Labour!CF11</f>
        <v>0</v>
      </c>
      <c r="S24" s="41">
        <f>Labour!CG11</f>
        <v>0</v>
      </c>
      <c r="T24" s="50">
        <f>Labour!CH11</f>
        <v>0</v>
      </c>
      <c r="U24" s="119" t="str">
        <f>IF(T24&gt;1,E!$L$181,"")&amp;IF(T24&gt;1,"-","")&amp;IF(T24&gt;1,E!$M$181,"")</f>
        <v/>
      </c>
      <c r="V24" s="119" t="str">
        <f>IF(T24&gt;1,Labour!$AM$3,"")</f>
        <v/>
      </c>
      <c r="W24" s="120" t="str">
        <f>IF(T24&gt;1,Labour!$AO$5,"")</f>
        <v/>
      </c>
      <c r="X24" s="120" t="str">
        <f>IF(T24&gt;1,Labour!$AN$18,"")</f>
        <v/>
      </c>
    </row>
    <row r="25" spans="1:24" x14ac:dyDescent="0.3">
      <c r="A25" s="120">
        <v>7</v>
      </c>
      <c r="B25" s="120" t="str">
        <f t="shared" si="2"/>
        <v/>
      </c>
      <c r="C25" s="120" t="str">
        <f t="shared" si="3"/>
        <v/>
      </c>
      <c r="D25" s="120" t="str">
        <f t="shared" si="4"/>
        <v/>
      </c>
      <c r="E25" s="120" t="str">
        <f t="shared" si="5"/>
        <v/>
      </c>
      <c r="F25" s="120" t="str">
        <f t="shared" si="6"/>
        <v/>
      </c>
      <c r="G25" s="143" t="str">
        <f t="shared" si="7"/>
        <v/>
      </c>
      <c r="H25" s="143" t="str">
        <f t="shared" si="8"/>
        <v/>
      </c>
      <c r="I25" s="143" t="str">
        <f t="shared" si="9"/>
        <v/>
      </c>
      <c r="J25" s="143" t="str">
        <f t="shared" si="10"/>
        <v/>
      </c>
      <c r="K25" s="143" t="str">
        <f t="shared" si="11"/>
        <v/>
      </c>
      <c r="L25" s="120" t="str">
        <f t="shared" si="12"/>
        <v/>
      </c>
      <c r="M25" s="117" t="str">
        <f t="shared" si="13"/>
        <v/>
      </c>
      <c r="O25" s="1">
        <f>IF((T25)&gt;0,MAXA(O$4:O24)+1,0)</f>
        <v>0</v>
      </c>
      <c r="P25" s="51">
        <f>Labour!CD12</f>
        <v>0</v>
      </c>
      <c r="Q25" s="45">
        <f>Labour!CE12</f>
        <v>0</v>
      </c>
      <c r="R25" s="45">
        <f>Labour!CF12</f>
        <v>0</v>
      </c>
      <c r="S25" s="45">
        <f>Labour!CG12</f>
        <v>0</v>
      </c>
      <c r="T25" s="52">
        <f>Labour!CH12</f>
        <v>0</v>
      </c>
      <c r="U25" s="119" t="str">
        <f>IF(T25&gt;1,E!$L$181,"")&amp;IF(T25&gt;1,"-","")&amp;IF(T25&gt;1,E!$M$181,"")</f>
        <v/>
      </c>
      <c r="V25" s="119" t="str">
        <f>IF(T25&gt;1,Labour!$AM$3,"")</f>
        <v/>
      </c>
      <c r="W25" s="120" t="str">
        <f>IF(T25&gt;1,Labour!$AO$5,"")</f>
        <v/>
      </c>
      <c r="X25" s="120" t="str">
        <f>IF(T25&gt;1,Labour!$AN$18,"")</f>
        <v/>
      </c>
    </row>
    <row r="26" spans="1:24" x14ac:dyDescent="0.3">
      <c r="A26" s="120">
        <v>8</v>
      </c>
      <c r="B26" s="120" t="str">
        <f t="shared" si="2"/>
        <v/>
      </c>
      <c r="C26" s="120" t="str">
        <f t="shared" si="3"/>
        <v/>
      </c>
      <c r="D26" s="120" t="str">
        <f t="shared" si="4"/>
        <v/>
      </c>
      <c r="E26" s="120" t="str">
        <f t="shared" si="5"/>
        <v/>
      </c>
      <c r="F26" s="120" t="str">
        <f t="shared" si="6"/>
        <v/>
      </c>
      <c r="G26" s="143" t="str">
        <f t="shared" si="7"/>
        <v/>
      </c>
      <c r="H26" s="143" t="str">
        <f t="shared" si="8"/>
        <v/>
      </c>
      <c r="I26" s="143" t="str">
        <f t="shared" si="9"/>
        <v/>
      </c>
      <c r="J26" s="143" t="str">
        <f t="shared" si="10"/>
        <v/>
      </c>
      <c r="K26" s="143" t="str">
        <f t="shared" si="11"/>
        <v/>
      </c>
      <c r="L26" s="120" t="str">
        <f t="shared" si="12"/>
        <v/>
      </c>
      <c r="M26" s="117" t="str">
        <f t="shared" si="13"/>
        <v/>
      </c>
      <c r="O26" s="1">
        <f>IF((T26)&gt;0,MAXA(O$4:O25)+1,0)</f>
        <v>0</v>
      </c>
      <c r="P26" s="51">
        <f>Labour!CD13</f>
        <v>0</v>
      </c>
      <c r="Q26" s="45">
        <f>Labour!CE13</f>
        <v>0</v>
      </c>
      <c r="R26" s="45">
        <f>Labour!CF13</f>
        <v>0</v>
      </c>
      <c r="S26" s="45">
        <f>Labour!CG13</f>
        <v>0</v>
      </c>
      <c r="T26" s="52">
        <f>Labour!CH13</f>
        <v>0</v>
      </c>
      <c r="U26" s="119" t="str">
        <f>IF(T26&gt;1,E!$L$181,"")&amp;IF(T26&gt;1,"-","")&amp;IF(T26&gt;1,E!$M$181,"")</f>
        <v/>
      </c>
      <c r="V26" s="119" t="str">
        <f>IF(T26&gt;1,Labour!$AM$3,"")</f>
        <v/>
      </c>
      <c r="W26" s="120" t="str">
        <f>IF(T26&gt;1,Labour!$AO$5,"")</f>
        <v/>
      </c>
      <c r="X26" s="120" t="str">
        <f>IF(T26&gt;1,Labour!$AN$18,"")</f>
        <v/>
      </c>
    </row>
    <row r="27" spans="1:24" x14ac:dyDescent="0.3">
      <c r="A27" s="120">
        <v>9</v>
      </c>
      <c r="B27" s="120" t="str">
        <f t="shared" si="2"/>
        <v/>
      </c>
      <c r="C27" s="120" t="str">
        <f t="shared" si="3"/>
        <v/>
      </c>
      <c r="D27" s="120" t="str">
        <f t="shared" si="4"/>
        <v/>
      </c>
      <c r="E27" s="120" t="str">
        <f t="shared" si="5"/>
        <v/>
      </c>
      <c r="F27" s="120" t="str">
        <f t="shared" si="6"/>
        <v/>
      </c>
      <c r="G27" s="143" t="str">
        <f t="shared" si="7"/>
        <v/>
      </c>
      <c r="H27" s="143" t="str">
        <f t="shared" si="8"/>
        <v/>
      </c>
      <c r="I27" s="143" t="str">
        <f t="shared" si="9"/>
        <v/>
      </c>
      <c r="J27" s="143" t="str">
        <f t="shared" si="10"/>
        <v/>
      </c>
      <c r="K27" s="143" t="str">
        <f t="shared" si="11"/>
        <v/>
      </c>
      <c r="L27" s="120" t="str">
        <f t="shared" si="12"/>
        <v/>
      </c>
      <c r="M27" s="117" t="str">
        <f t="shared" si="13"/>
        <v/>
      </c>
      <c r="O27" s="1">
        <f>IF((T27)&gt;0,MAXA(O$4:O26)+1,0)</f>
        <v>0</v>
      </c>
      <c r="P27" s="51">
        <f>Labour!CD14</f>
        <v>0</v>
      </c>
      <c r="Q27" s="45">
        <f>Labour!CE14</f>
        <v>0</v>
      </c>
      <c r="R27" s="45">
        <f>Labour!CF14</f>
        <v>0</v>
      </c>
      <c r="S27" s="45">
        <f>Labour!CG14</f>
        <v>0</v>
      </c>
      <c r="T27" s="52">
        <f>Labour!CH14</f>
        <v>0</v>
      </c>
      <c r="U27" s="119" t="str">
        <f>IF(T27&gt;1,E!$L$181,"")&amp;IF(T27&gt;1,"-","")&amp;IF(T27&gt;1,E!$M$181,"")</f>
        <v/>
      </c>
      <c r="V27" s="119" t="str">
        <f>IF(T27&gt;1,Labour!$AM$3,"")</f>
        <v/>
      </c>
      <c r="W27" s="120" t="str">
        <f>IF(T27&gt;1,Labour!$AO$5,"")</f>
        <v/>
      </c>
      <c r="X27" s="120" t="str">
        <f>IF(T27&gt;1,Labour!$AN$18,"")</f>
        <v/>
      </c>
    </row>
    <row r="28" spans="1:24" x14ac:dyDescent="0.3">
      <c r="A28" s="120">
        <v>10</v>
      </c>
      <c r="B28" s="120" t="str">
        <f t="shared" si="2"/>
        <v/>
      </c>
      <c r="C28" s="120" t="str">
        <f t="shared" si="3"/>
        <v/>
      </c>
      <c r="D28" s="120" t="str">
        <f t="shared" si="4"/>
        <v/>
      </c>
      <c r="E28" s="120" t="str">
        <f t="shared" si="5"/>
        <v/>
      </c>
      <c r="F28" s="120" t="str">
        <f t="shared" si="6"/>
        <v/>
      </c>
      <c r="G28" s="143" t="str">
        <f t="shared" si="7"/>
        <v/>
      </c>
      <c r="H28" s="143" t="str">
        <f t="shared" si="8"/>
        <v/>
      </c>
      <c r="I28" s="143" t="str">
        <f t="shared" si="9"/>
        <v/>
      </c>
      <c r="J28" s="143" t="str">
        <f t="shared" si="10"/>
        <v/>
      </c>
      <c r="K28" s="143" t="str">
        <f t="shared" si="11"/>
        <v/>
      </c>
      <c r="L28" s="120" t="str">
        <f t="shared" si="12"/>
        <v/>
      </c>
      <c r="M28" s="117" t="str">
        <f t="shared" si="13"/>
        <v/>
      </c>
      <c r="O28" s="1">
        <f>IF((T28)&gt;0,MAXA(O$4:O27)+1,0)</f>
        <v>0</v>
      </c>
      <c r="P28" s="53">
        <f>Labour!CD15</f>
        <v>0</v>
      </c>
      <c r="Q28" s="48">
        <f>Labour!CE15</f>
        <v>0</v>
      </c>
      <c r="R28" s="48">
        <f>Labour!CF15</f>
        <v>0</v>
      </c>
      <c r="S28" s="48">
        <f>Labour!CG15</f>
        <v>0</v>
      </c>
      <c r="T28" s="54">
        <f>Labour!CH15</f>
        <v>0</v>
      </c>
      <c r="U28" s="119" t="str">
        <f>IF(T28&gt;1,E!$L$181,"")&amp;IF(T28&gt;1,"-","")&amp;IF(T28&gt;1,E!$M$181,"")</f>
        <v/>
      </c>
      <c r="V28" s="119" t="str">
        <f>IF(T28&gt;1,Labour!$AM$3,"")</f>
        <v/>
      </c>
      <c r="W28" s="120" t="str">
        <f>IF(T28&gt;1,Labour!$AO$5,"")</f>
        <v/>
      </c>
      <c r="X28" s="120" t="str">
        <f>IF(T28&gt;1,Labour!$AN$18,"")</f>
        <v/>
      </c>
    </row>
    <row r="29" spans="1:24" x14ac:dyDescent="0.3">
      <c r="A29" s="120">
        <v>11</v>
      </c>
      <c r="B29" s="120" t="str">
        <f t="shared" si="2"/>
        <v/>
      </c>
      <c r="C29" s="120" t="str">
        <f t="shared" si="3"/>
        <v/>
      </c>
      <c r="D29" s="120" t="str">
        <f t="shared" si="4"/>
        <v/>
      </c>
      <c r="E29" s="120" t="str">
        <f t="shared" si="5"/>
        <v/>
      </c>
      <c r="F29" s="120" t="str">
        <f t="shared" si="6"/>
        <v/>
      </c>
      <c r="G29" s="143" t="str">
        <f t="shared" si="7"/>
        <v/>
      </c>
      <c r="H29" s="143" t="str">
        <f t="shared" si="8"/>
        <v/>
      </c>
      <c r="I29" s="143" t="str">
        <f t="shared" si="9"/>
        <v/>
      </c>
      <c r="J29" s="143" t="str">
        <f t="shared" si="10"/>
        <v/>
      </c>
      <c r="K29" s="143" t="str">
        <f t="shared" si="11"/>
        <v/>
      </c>
      <c r="L29" s="120" t="str">
        <f t="shared" si="12"/>
        <v/>
      </c>
      <c r="M29" s="117" t="str">
        <f t="shared" si="13"/>
        <v/>
      </c>
      <c r="O29" s="1">
        <f>IF((T29)&gt;0,MAXA(O$4:O28)+1,0)</f>
        <v>0</v>
      </c>
      <c r="P29" s="49">
        <f>Labour!CJ11</f>
        <v>0</v>
      </c>
      <c r="Q29" s="41">
        <f>Labour!CK11</f>
        <v>0</v>
      </c>
      <c r="R29" s="41">
        <f>Labour!CL11</f>
        <v>0</v>
      </c>
      <c r="S29" s="41">
        <f>Labour!CM11</f>
        <v>0</v>
      </c>
      <c r="T29" s="50">
        <f>Labour!CN11</f>
        <v>0</v>
      </c>
      <c r="U29" s="119" t="str">
        <f>IF(T29&gt;1,F!$L$181,"")&amp;IF(T29&gt;1,"-","")&amp;IF(T29&gt;1,F!$M$181,"")</f>
        <v/>
      </c>
      <c r="V29" s="119" t="str">
        <f>IF(T29&gt;1,Labour!$AM$3,"")</f>
        <v/>
      </c>
      <c r="W29" s="120" t="str">
        <f>IF(T29&gt;1,Labour!$AO$5,"")</f>
        <v/>
      </c>
      <c r="X29" s="120" t="str">
        <f>IF(T29&gt;1,Labour!$AN$18,"")</f>
        <v/>
      </c>
    </row>
    <row r="30" spans="1:24" x14ac:dyDescent="0.3">
      <c r="A30" s="120">
        <v>12</v>
      </c>
      <c r="B30" s="120" t="str">
        <f t="shared" si="2"/>
        <v/>
      </c>
      <c r="C30" s="120" t="str">
        <f t="shared" si="3"/>
        <v/>
      </c>
      <c r="D30" s="120" t="str">
        <f t="shared" si="4"/>
        <v/>
      </c>
      <c r="E30" s="120" t="str">
        <f t="shared" si="5"/>
        <v/>
      </c>
      <c r="F30" s="120" t="str">
        <f t="shared" si="6"/>
        <v/>
      </c>
      <c r="G30" s="143" t="str">
        <f t="shared" si="7"/>
        <v/>
      </c>
      <c r="H30" s="143" t="str">
        <f t="shared" si="8"/>
        <v/>
      </c>
      <c r="I30" s="143" t="str">
        <f t="shared" si="9"/>
        <v/>
      </c>
      <c r="J30" s="143" t="str">
        <f t="shared" si="10"/>
        <v/>
      </c>
      <c r="K30" s="143" t="str">
        <f t="shared" si="11"/>
        <v/>
      </c>
      <c r="L30" s="120" t="str">
        <f t="shared" si="12"/>
        <v/>
      </c>
      <c r="M30" s="117" t="str">
        <f t="shared" si="13"/>
        <v/>
      </c>
      <c r="O30" s="1">
        <f>IF((T30)&gt;0,MAXA(O$4:O29)+1,0)</f>
        <v>0</v>
      </c>
      <c r="P30" s="51">
        <f>Labour!CJ12</f>
        <v>0</v>
      </c>
      <c r="Q30" s="45">
        <f>Labour!CK12</f>
        <v>0</v>
      </c>
      <c r="R30" s="45">
        <f>Labour!CL12</f>
        <v>0</v>
      </c>
      <c r="S30" s="45">
        <f>Labour!CM12</f>
        <v>0</v>
      </c>
      <c r="T30" s="52">
        <f>Labour!CN12</f>
        <v>0</v>
      </c>
      <c r="U30" s="119" t="str">
        <f>IF(T30&gt;1,F!$L$181,"")&amp;IF(T30&gt;1,"-","")&amp;IF(T30&gt;1,F!$M$181,"")</f>
        <v/>
      </c>
      <c r="V30" s="119" t="str">
        <f>IF(T30&gt;1,Labour!$AM$3,"")</f>
        <v/>
      </c>
      <c r="W30" s="120" t="str">
        <f>IF(T30&gt;1,Labour!$AO$5,"")</f>
        <v/>
      </c>
      <c r="X30" s="120" t="str">
        <f>IF(T30&gt;1,Labour!$AN$18,"")</f>
        <v/>
      </c>
    </row>
    <row r="31" spans="1:24" x14ac:dyDescent="0.3">
      <c r="A31" s="120">
        <v>13</v>
      </c>
      <c r="B31" s="120" t="str">
        <f t="shared" si="2"/>
        <v/>
      </c>
      <c r="C31" s="120" t="str">
        <f t="shared" si="3"/>
        <v/>
      </c>
      <c r="D31" s="120" t="str">
        <f t="shared" si="4"/>
        <v/>
      </c>
      <c r="E31" s="120" t="str">
        <f t="shared" si="5"/>
        <v/>
      </c>
      <c r="F31" s="120" t="str">
        <f t="shared" si="6"/>
        <v/>
      </c>
      <c r="G31" s="143" t="str">
        <f t="shared" si="7"/>
        <v/>
      </c>
      <c r="H31" s="143" t="str">
        <f t="shared" si="8"/>
        <v/>
      </c>
      <c r="I31" s="143" t="str">
        <f t="shared" si="9"/>
        <v/>
      </c>
      <c r="J31" s="143" t="str">
        <f t="shared" si="10"/>
        <v/>
      </c>
      <c r="K31" s="143" t="str">
        <f t="shared" si="11"/>
        <v/>
      </c>
      <c r="L31" s="120" t="str">
        <f t="shared" si="12"/>
        <v/>
      </c>
      <c r="M31" s="117" t="str">
        <f t="shared" si="13"/>
        <v/>
      </c>
      <c r="O31" s="1">
        <f>IF((T31)&gt;0,MAXA(O$4:O30)+1,0)</f>
        <v>0</v>
      </c>
      <c r="P31" s="51">
        <f>Labour!CJ13</f>
        <v>0</v>
      </c>
      <c r="Q31" s="45">
        <f>Labour!CK13</f>
        <v>0</v>
      </c>
      <c r="R31" s="45">
        <f>Labour!CL13</f>
        <v>0</v>
      </c>
      <c r="S31" s="45">
        <f>Labour!CM13</f>
        <v>0</v>
      </c>
      <c r="T31" s="52">
        <f>Labour!CN13</f>
        <v>0</v>
      </c>
      <c r="U31" s="119" t="str">
        <f>IF(T31&gt;1,F!$L$181,"")&amp;IF(T31&gt;1,"-","")&amp;IF(T31&gt;1,F!$M$181,"")</f>
        <v/>
      </c>
      <c r="V31" s="119" t="str">
        <f>IF(T31&gt;1,Labour!$AM$3,"")</f>
        <v/>
      </c>
      <c r="W31" s="120" t="str">
        <f>IF(T31&gt;1,Labour!$AO$5,"")</f>
        <v/>
      </c>
      <c r="X31" s="120" t="str">
        <f>IF(T31&gt;1,Labour!$AN$18,"")</f>
        <v/>
      </c>
    </row>
    <row r="32" spans="1:24" x14ac:dyDescent="0.3">
      <c r="A32" s="120">
        <v>14</v>
      </c>
      <c r="B32" s="120" t="str">
        <f t="shared" si="2"/>
        <v/>
      </c>
      <c r="C32" s="120" t="str">
        <f t="shared" si="3"/>
        <v/>
      </c>
      <c r="D32" s="120" t="str">
        <f t="shared" si="4"/>
        <v/>
      </c>
      <c r="E32" s="120" t="str">
        <f t="shared" si="5"/>
        <v/>
      </c>
      <c r="F32" s="120" t="str">
        <f t="shared" si="6"/>
        <v/>
      </c>
      <c r="G32" s="120" t="str">
        <f t="shared" si="7"/>
        <v/>
      </c>
      <c r="H32" s="120" t="str">
        <f t="shared" si="8"/>
        <v/>
      </c>
      <c r="I32" s="120" t="str">
        <f t="shared" si="9"/>
        <v/>
      </c>
      <c r="J32" s="120" t="str">
        <f t="shared" si="10"/>
        <v/>
      </c>
      <c r="K32" s="120" t="str">
        <f t="shared" si="11"/>
        <v/>
      </c>
      <c r="L32" s="120" t="str">
        <f t="shared" si="12"/>
        <v/>
      </c>
      <c r="M32" s="120" t="str">
        <f t="shared" si="13"/>
        <v/>
      </c>
      <c r="O32" s="1">
        <f>IF((T32)&gt;0,MAXA(O$4:O31)+1,0)</f>
        <v>0</v>
      </c>
      <c r="P32" s="51">
        <f>Labour!CJ14</f>
        <v>0</v>
      </c>
      <c r="Q32" s="45">
        <f>Labour!CK14</f>
        <v>0</v>
      </c>
      <c r="R32" s="45">
        <f>Labour!CL14</f>
        <v>0</v>
      </c>
      <c r="S32" s="45">
        <f>Labour!CM14</f>
        <v>0</v>
      </c>
      <c r="T32" s="52">
        <f>Labour!CN14</f>
        <v>0</v>
      </c>
      <c r="U32" s="119" t="str">
        <f>IF(T32&gt;1,F!$L$181,"")&amp;IF(T32&gt;1,"-","")&amp;IF(T32&gt;1,F!$M$181,"")</f>
        <v/>
      </c>
      <c r="V32" s="119" t="str">
        <f>IF(T32&gt;1,Labour!$AM$3,"")</f>
        <v/>
      </c>
      <c r="W32" s="120" t="str">
        <f>IF(T32&gt;1,Labour!$AO$5,"")</f>
        <v/>
      </c>
      <c r="X32" s="120" t="str">
        <f>IF(T32&gt;1,Labour!$AN$18,"")</f>
        <v/>
      </c>
    </row>
    <row r="33" spans="15:24" x14ac:dyDescent="0.3">
      <c r="O33" s="1">
        <f>IF((T33)&gt;0,MAXA(O$4:O32)+1,0)</f>
        <v>0</v>
      </c>
      <c r="P33" s="53">
        <f>Labour!CJ15</f>
        <v>0</v>
      </c>
      <c r="Q33" s="48">
        <f>Labour!CK15</f>
        <v>0</v>
      </c>
      <c r="R33" s="48">
        <f>Labour!CL15</f>
        <v>0</v>
      </c>
      <c r="S33" s="48">
        <f>Labour!CM15</f>
        <v>0</v>
      </c>
      <c r="T33" s="54">
        <f>Labour!CN15</f>
        <v>0</v>
      </c>
      <c r="U33" s="119" t="str">
        <f>IF(T33&gt;1,F!$L$181,"")&amp;IF(T33&gt;1,"-","")&amp;IF(T33&gt;1,F!$M$181,"")</f>
        <v/>
      </c>
      <c r="V33" s="119" t="str">
        <f>IF(T33&gt;1,Labour!$AM$3,"")</f>
        <v/>
      </c>
      <c r="W33" s="120" t="str">
        <f>IF(T33&gt;1,Labour!$AO$5,"")</f>
        <v/>
      </c>
      <c r="X33" s="120" t="str">
        <f>IF(T33&gt;1,Labour!$AN$18,"")</f>
        <v/>
      </c>
    </row>
    <row r="34" spans="15:24" x14ac:dyDescent="0.3">
      <c r="O34" s="1">
        <f>IF((T34)&gt;0,MAXA(O$4:O33)+1,0)</f>
        <v>0</v>
      </c>
      <c r="P34" s="49">
        <f>Labour!CP11</f>
        <v>0</v>
      </c>
      <c r="Q34" s="41">
        <f>Labour!CQ11</f>
        <v>0</v>
      </c>
      <c r="R34" s="41">
        <f>Labour!CR11</f>
        <v>0</v>
      </c>
      <c r="S34" s="41">
        <f>Labour!CS11</f>
        <v>0</v>
      </c>
      <c r="T34" s="50">
        <f>Labour!CT11</f>
        <v>0</v>
      </c>
      <c r="U34" s="119" t="str">
        <f>IF(T34&gt;1,G!$L$181,"")&amp;IF(T34&gt;1,"-","")&amp;IF(T34&gt;1,G!$M$181,"")</f>
        <v/>
      </c>
      <c r="V34" s="119" t="str">
        <f>IF(T34&gt;1,Labour!$AM$3,"")</f>
        <v/>
      </c>
      <c r="W34" s="120" t="str">
        <f>IF(T34&gt;1,Labour!$AO$5,"")</f>
        <v/>
      </c>
      <c r="X34" s="120" t="str">
        <f>IF(T34&gt;1,Labour!$AN$18,"")</f>
        <v/>
      </c>
    </row>
    <row r="35" spans="15:24" x14ac:dyDescent="0.3">
      <c r="O35" s="1">
        <f>IF((T35)&gt;0,MAXA(O$4:O34)+1,0)</f>
        <v>0</v>
      </c>
      <c r="P35" s="51">
        <f>Labour!CP12</f>
        <v>0</v>
      </c>
      <c r="Q35" s="45">
        <f>Labour!CQ12</f>
        <v>0</v>
      </c>
      <c r="R35" s="45">
        <f>Labour!CR12</f>
        <v>0</v>
      </c>
      <c r="S35" s="45">
        <f>Labour!CS12</f>
        <v>0</v>
      </c>
      <c r="T35" s="52">
        <f>Labour!CT12</f>
        <v>0</v>
      </c>
      <c r="U35" s="119" t="str">
        <f>IF(T35&gt;1,G!$L$181,"")&amp;IF(T35&gt;1,"-","")&amp;IF(T35&gt;1,G!$M$181,"")</f>
        <v/>
      </c>
      <c r="V35" s="119" t="str">
        <f>IF(T35&gt;1,Labour!$AM$3,"")</f>
        <v/>
      </c>
      <c r="W35" s="120" t="str">
        <f>IF(T35&gt;1,Labour!$AO$5,"")</f>
        <v/>
      </c>
      <c r="X35" s="120" t="str">
        <f>IF(T35&gt;1,Labour!$AN$18,"")</f>
        <v/>
      </c>
    </row>
    <row r="36" spans="15:24" x14ac:dyDescent="0.3">
      <c r="O36" s="1">
        <f>IF((T36)&gt;0,MAXA(O$4:O35)+1,0)</f>
        <v>0</v>
      </c>
      <c r="P36" s="51">
        <f>Labour!CP13</f>
        <v>0</v>
      </c>
      <c r="Q36" s="45">
        <f>Labour!CQ13</f>
        <v>0</v>
      </c>
      <c r="R36" s="45">
        <f>Labour!CR13</f>
        <v>0</v>
      </c>
      <c r="S36" s="45">
        <f>Labour!CS13</f>
        <v>0</v>
      </c>
      <c r="T36" s="52">
        <f>Labour!CT13</f>
        <v>0</v>
      </c>
      <c r="U36" s="119" t="str">
        <f>IF(T36&gt;1,G!$L$181,"")&amp;IF(T36&gt;1,"-","")&amp;IF(T36&gt;1,G!$M$181,"")</f>
        <v/>
      </c>
      <c r="V36" s="119" t="str">
        <f>IF(T36&gt;1,Labour!$AM$3,"")</f>
        <v/>
      </c>
      <c r="W36" s="120" t="str">
        <f>IF(T36&gt;1,Labour!$AO$5,"")</f>
        <v/>
      </c>
      <c r="X36" s="120" t="str">
        <f>IF(T36&gt;1,Labour!$AN$18,"")</f>
        <v/>
      </c>
    </row>
    <row r="37" spans="15:24" x14ac:dyDescent="0.3">
      <c r="O37" s="1">
        <f>IF((T37)&gt;0,MAXA(O$4:O36)+1,0)</f>
        <v>0</v>
      </c>
      <c r="P37" s="51">
        <f>Labour!CP14</f>
        <v>0</v>
      </c>
      <c r="Q37" s="45">
        <f>Labour!CQ14</f>
        <v>0</v>
      </c>
      <c r="R37" s="45">
        <f>Labour!CR14</f>
        <v>0</v>
      </c>
      <c r="S37" s="45">
        <f>Labour!CS14</f>
        <v>0</v>
      </c>
      <c r="T37" s="52">
        <f>Labour!CT14</f>
        <v>0</v>
      </c>
      <c r="U37" s="119" t="str">
        <f>IF(T37&gt;1,G!$L$181,"")&amp;IF(T37&gt;1,"-","")&amp;IF(T37&gt;1,G!$M$181,"")</f>
        <v/>
      </c>
      <c r="V37" s="119" t="str">
        <f>IF(T37&gt;1,Labour!$AM$3,"")</f>
        <v/>
      </c>
      <c r="W37" s="120" t="str">
        <f>IF(T37&gt;1,Labour!$AO$5,"")</f>
        <v/>
      </c>
      <c r="X37" s="120" t="str">
        <f>IF(T37&gt;1,Labour!$AN$18,"")</f>
        <v/>
      </c>
    </row>
    <row r="38" spans="15:24" x14ac:dyDescent="0.3">
      <c r="O38" s="1">
        <f>IF((T38)&gt;0,MAXA(O$4:O37)+1,0)</f>
        <v>0</v>
      </c>
      <c r="P38" s="53">
        <f>Labour!CP15</f>
        <v>0</v>
      </c>
      <c r="Q38" s="48">
        <f>Labour!CQ15</f>
        <v>0</v>
      </c>
      <c r="R38" s="48">
        <f>Labour!CR15</f>
        <v>0</v>
      </c>
      <c r="S38" s="48">
        <f>Labour!CS15</f>
        <v>0</v>
      </c>
      <c r="T38" s="54">
        <f>Labour!CT15</f>
        <v>0</v>
      </c>
      <c r="U38" s="119" t="str">
        <f>IF(T38&gt;1,G!$L$181,"")&amp;IF(T38&gt;1,"-","")&amp;IF(T38&gt;1,G!$M$181,"")</f>
        <v/>
      </c>
      <c r="V38" s="119" t="str">
        <f>IF(T38&gt;1,Labour!$AM$3,"")</f>
        <v/>
      </c>
      <c r="W38" s="120" t="str">
        <f>IF(T38&gt;1,Labour!$AO$5,"")</f>
        <v/>
      </c>
      <c r="X38" s="120" t="str">
        <f>IF(T38&gt;1,Labour!$AN$18,"")</f>
        <v/>
      </c>
    </row>
    <row r="39" spans="15:24" x14ac:dyDescent="0.3">
      <c r="O39" s="1">
        <f>IF((T39)&gt;0,MAXA(O$4:O38)+1,0)</f>
        <v>0</v>
      </c>
      <c r="P39" s="51">
        <f>Labour!CV11</f>
        <v>0</v>
      </c>
      <c r="Q39" s="45">
        <f>Labour!CW11</f>
        <v>0</v>
      </c>
      <c r="R39" s="45">
        <f>Labour!CX11</f>
        <v>0</v>
      </c>
      <c r="S39" s="45">
        <f>Labour!CY11</f>
        <v>0</v>
      </c>
      <c r="T39" s="52">
        <f>Labour!CZ11</f>
        <v>0</v>
      </c>
      <c r="U39" s="119" t="str">
        <f>IF(T39&gt;1,H!$L$181,"")&amp;IF(T39&gt;1,"-","")&amp;IF(T39&gt;1,H!$M$181,"")</f>
        <v/>
      </c>
      <c r="V39" s="119" t="str">
        <f>IF(T39&gt;1,Labour!$AM$3,"")</f>
        <v/>
      </c>
      <c r="W39" s="120" t="str">
        <f>IF(T39&gt;1,Labour!$AO$5,"")</f>
        <v/>
      </c>
      <c r="X39" s="120" t="str">
        <f>IF(T39&gt;1,Labour!$AN$18,"")</f>
        <v/>
      </c>
    </row>
    <row r="40" spans="15:24" x14ac:dyDescent="0.3">
      <c r="O40" s="1">
        <f>IF((T40)&gt;0,MAXA(O$4:O39)+1,0)</f>
        <v>0</v>
      </c>
      <c r="P40" s="51">
        <f>Labour!CV12</f>
        <v>0</v>
      </c>
      <c r="Q40" s="45">
        <f>Labour!CW12</f>
        <v>0</v>
      </c>
      <c r="R40" s="45">
        <f>Labour!CX12</f>
        <v>0</v>
      </c>
      <c r="S40" s="45">
        <f>Labour!CY12</f>
        <v>0</v>
      </c>
      <c r="T40" s="52">
        <f>Labour!CZ12</f>
        <v>0</v>
      </c>
      <c r="U40" s="119" t="str">
        <f>IF(T40&gt;1,H!$L$181,"")&amp;IF(T40&gt;1,"-","")&amp;IF(T40&gt;1,H!$M$181,"")</f>
        <v/>
      </c>
      <c r="V40" s="119" t="str">
        <f>IF(T40&gt;1,Labour!$AM$3,"")</f>
        <v/>
      </c>
      <c r="W40" s="120" t="str">
        <f>IF(T40&gt;1,Labour!$AO$5,"")</f>
        <v/>
      </c>
      <c r="X40" s="120" t="str">
        <f>IF(T40&gt;1,Labour!$AN$18,"")</f>
        <v/>
      </c>
    </row>
    <row r="41" spans="15:24" x14ac:dyDescent="0.3">
      <c r="O41" s="1">
        <f>IF((T41)&gt;0,MAXA(O$4:O40)+1,0)</f>
        <v>0</v>
      </c>
      <c r="P41" s="51">
        <f>Labour!CV13</f>
        <v>0</v>
      </c>
      <c r="Q41" s="45">
        <f>Labour!CW13</f>
        <v>0</v>
      </c>
      <c r="R41" s="45">
        <f>Labour!CX13</f>
        <v>0</v>
      </c>
      <c r="S41" s="45">
        <f>Labour!CY13</f>
        <v>0</v>
      </c>
      <c r="T41" s="52">
        <f>Labour!CZ13</f>
        <v>0</v>
      </c>
      <c r="U41" s="119" t="str">
        <f>IF(T41&gt;1,H!$L$181,"")&amp;IF(T41&gt;1,"-","")&amp;IF(T41&gt;1,H!$M$181,"")</f>
        <v/>
      </c>
      <c r="V41" s="119" t="str">
        <f>IF(T41&gt;1,Labour!$AM$3,"")</f>
        <v/>
      </c>
      <c r="W41" s="120" t="str">
        <f>IF(T41&gt;1,Labour!$AO$5,"")</f>
        <v/>
      </c>
      <c r="X41" s="120" t="str">
        <f>IF(T41&gt;1,Labour!$AN$18,"")</f>
        <v/>
      </c>
    </row>
    <row r="42" spans="15:24" x14ac:dyDescent="0.3">
      <c r="O42" s="1">
        <f>IF((T42)&gt;0,MAXA(O$4:O41)+1,0)</f>
        <v>0</v>
      </c>
      <c r="P42" s="51">
        <f>Labour!CV14</f>
        <v>0</v>
      </c>
      <c r="Q42" s="45">
        <f>Labour!CW14</f>
        <v>0</v>
      </c>
      <c r="R42" s="45">
        <f>Labour!CX14</f>
        <v>0</v>
      </c>
      <c r="S42" s="45">
        <f>Labour!CY14</f>
        <v>0</v>
      </c>
      <c r="T42" s="52">
        <f>Labour!CZ14</f>
        <v>0</v>
      </c>
      <c r="U42" s="119" t="str">
        <f>IF(T42&gt;1,H!$L$181,"")&amp;IF(T42&gt;1,"-","")&amp;IF(T42&gt;1,H!$M$181,"")</f>
        <v/>
      </c>
      <c r="V42" s="119" t="str">
        <f>IF(T42&gt;1,Labour!$AM$3,"")</f>
        <v/>
      </c>
      <c r="W42" s="120" t="str">
        <f>IF(T42&gt;1,Labour!$AO$5,"")</f>
        <v/>
      </c>
      <c r="X42" s="120" t="str">
        <f>IF(T42&gt;1,Labour!$AN$18,"")</f>
        <v/>
      </c>
    </row>
    <row r="43" spans="15:24" x14ac:dyDescent="0.3">
      <c r="O43" s="1">
        <f>IF((T43)&gt;0,MAXA(O$4:O42)+1,0)</f>
        <v>0</v>
      </c>
      <c r="P43" s="53">
        <f>Labour!CV15</f>
        <v>0</v>
      </c>
      <c r="Q43" s="48">
        <f>Labour!CW15</f>
        <v>0</v>
      </c>
      <c r="R43" s="48">
        <f>Labour!CX15</f>
        <v>0</v>
      </c>
      <c r="S43" s="48">
        <f>Labour!CY15</f>
        <v>0</v>
      </c>
      <c r="T43" s="54">
        <f>Labour!CZ15</f>
        <v>0</v>
      </c>
      <c r="U43" s="119" t="str">
        <f>IF(T43&gt;1,H!$L$181,"")&amp;IF(T43&gt;1,"-","")&amp;IF(T43&gt;1,H!$M$181,"")</f>
        <v/>
      </c>
      <c r="V43" s="119" t="str">
        <f>IF(T43&gt;1,Labour!$AM$3,"")</f>
        <v/>
      </c>
      <c r="W43" s="120" t="str">
        <f>IF(T43&gt;1,Labour!$AO$5,"")</f>
        <v/>
      </c>
      <c r="X43" s="120" t="str">
        <f>IF(T43&gt;1,Labour!$AN$18,"")</f>
        <v/>
      </c>
    </row>
    <row r="44" spans="15:24" x14ac:dyDescent="0.3">
      <c r="O44" s="1">
        <f>IF((T44)&gt;0,MAXA(O$4:O43)+1,0)</f>
        <v>0</v>
      </c>
      <c r="P44" s="51">
        <f>Labour!DB11</f>
        <v>0</v>
      </c>
      <c r="Q44" s="45">
        <f>Labour!DC11</f>
        <v>0</v>
      </c>
      <c r="R44" s="45">
        <f>Labour!DD11</f>
        <v>0</v>
      </c>
      <c r="S44" s="45">
        <f>Labour!DE11</f>
        <v>0</v>
      </c>
      <c r="T44" s="52">
        <f>Labour!DF11</f>
        <v>0</v>
      </c>
      <c r="U44" s="119" t="str">
        <f>IF(T44&gt;1,I!$L$181,"")&amp;IF(T44&gt;1,"-","")&amp;IF(T44&gt;1,I!$M$181,"")</f>
        <v/>
      </c>
      <c r="V44" s="119" t="str">
        <f>IF(T44&gt;1,Labour!$AM$3,"")</f>
        <v/>
      </c>
      <c r="W44" s="120" t="str">
        <f>IF(T44&gt;1,Labour!$AO$5,"")</f>
        <v/>
      </c>
      <c r="X44" s="120" t="str">
        <f>IF(T44&gt;1,Labour!$AN$18,"")</f>
        <v/>
      </c>
    </row>
    <row r="45" spans="15:24" x14ac:dyDescent="0.3">
      <c r="O45" s="1">
        <f>IF((T45)&gt;0,MAXA(O$4:O44)+1,0)</f>
        <v>0</v>
      </c>
      <c r="P45" s="51">
        <f>Labour!DB12</f>
        <v>0</v>
      </c>
      <c r="Q45" s="45">
        <f>Labour!DC12</f>
        <v>0</v>
      </c>
      <c r="R45" s="45">
        <f>Labour!DD12</f>
        <v>0</v>
      </c>
      <c r="S45" s="45">
        <f>Labour!DE12</f>
        <v>0</v>
      </c>
      <c r="T45" s="52">
        <f>Labour!DF12</f>
        <v>0</v>
      </c>
      <c r="U45" s="119" t="str">
        <f>IF(T45&gt;1,I!$L$181,"")&amp;IF(T45&gt;1,"-","")&amp;IF(T45&gt;1,I!$M$181,"")</f>
        <v/>
      </c>
      <c r="V45" s="119" t="str">
        <f>IF(T45&gt;1,Labour!$AM$3,"")</f>
        <v/>
      </c>
      <c r="W45" s="120" t="str">
        <f>IF(T45&gt;1,Labour!$AO$5,"")</f>
        <v/>
      </c>
      <c r="X45" s="120" t="str">
        <f>IF(T45&gt;1,Labour!$AN$18,"")</f>
        <v/>
      </c>
    </row>
    <row r="46" spans="15:24" x14ac:dyDescent="0.3">
      <c r="O46" s="1">
        <f>IF((T46)&gt;0,MAXA(O$4:O45)+1,0)</f>
        <v>0</v>
      </c>
      <c r="P46" s="51">
        <f>Labour!DB13</f>
        <v>0</v>
      </c>
      <c r="Q46" s="45">
        <f>Labour!DC13</f>
        <v>0</v>
      </c>
      <c r="R46" s="45">
        <f>Labour!DD13</f>
        <v>0</v>
      </c>
      <c r="S46" s="45">
        <f>Labour!DE13</f>
        <v>0</v>
      </c>
      <c r="T46" s="52">
        <f>Labour!DF13</f>
        <v>0</v>
      </c>
      <c r="U46" s="119" t="str">
        <f>IF(T46&gt;1,I!$L$181,"")&amp;IF(T46&gt;1,"-","")&amp;IF(T46&gt;1,I!$M$181,"")</f>
        <v/>
      </c>
      <c r="V46" s="119" t="str">
        <f>IF(T46&gt;1,Labour!$AM$3,"")</f>
        <v/>
      </c>
      <c r="W46" s="120" t="str">
        <f>IF(T46&gt;1,Labour!$AO$5,"")</f>
        <v/>
      </c>
      <c r="X46" s="120" t="str">
        <f>IF(T46&gt;1,Labour!$AN$18,"")</f>
        <v/>
      </c>
    </row>
    <row r="47" spans="15:24" x14ac:dyDescent="0.3">
      <c r="O47" s="1">
        <f>IF((T47)&gt;0,MAXA(O$4:O46)+1,0)</f>
        <v>0</v>
      </c>
      <c r="P47" s="51">
        <f>Labour!DB14</f>
        <v>0</v>
      </c>
      <c r="Q47" s="45">
        <f>Labour!DC14</f>
        <v>0</v>
      </c>
      <c r="R47" s="45">
        <f>Labour!DD14</f>
        <v>0</v>
      </c>
      <c r="S47" s="45">
        <f>Labour!DE14</f>
        <v>0</v>
      </c>
      <c r="T47" s="52">
        <f>Labour!DF14</f>
        <v>0</v>
      </c>
      <c r="U47" s="119" t="str">
        <f>IF(T47&gt;1,I!$L$181,"")&amp;IF(T47&gt;1,"-","")&amp;IF(T47&gt;1,I!$M$181,"")</f>
        <v/>
      </c>
      <c r="V47" s="119" t="str">
        <f>IF(T47&gt;1,Labour!$AM$3,"")</f>
        <v/>
      </c>
      <c r="W47" s="120" t="str">
        <f>IF(T47&gt;1,Labour!$AO$5,"")</f>
        <v/>
      </c>
      <c r="X47" s="120" t="str">
        <f>IF(T47&gt;1,Labour!$AN$18,"")</f>
        <v/>
      </c>
    </row>
    <row r="48" spans="15:24" x14ac:dyDescent="0.3">
      <c r="O48" s="1">
        <f>IF((T48)&gt;0,MAXA(O$4:O47)+1,0)</f>
        <v>0</v>
      </c>
      <c r="P48" s="53">
        <f>Labour!DB15</f>
        <v>0</v>
      </c>
      <c r="Q48" s="48">
        <f>Labour!DC15</f>
        <v>0</v>
      </c>
      <c r="R48" s="48">
        <f>Labour!DD15</f>
        <v>0</v>
      </c>
      <c r="S48" s="48">
        <f>Labour!DE15</f>
        <v>0</v>
      </c>
      <c r="T48" s="54">
        <f>Labour!DF15</f>
        <v>0</v>
      </c>
      <c r="U48" s="119" t="str">
        <f>IF(T48&gt;1,I!$L$181,"")&amp;IF(T48&gt;1,"-","")&amp;IF(T48&gt;1,I!$M$181,"")</f>
        <v/>
      </c>
      <c r="V48" s="119" t="str">
        <f>IF(T48&gt;1,Labour!$AM$3,"")</f>
        <v/>
      </c>
      <c r="W48" s="120" t="str">
        <f>IF(T48&gt;1,Labour!$AO$5,"")</f>
        <v/>
      </c>
      <c r="X48" s="120" t="str">
        <f>IF(T48&gt;1,Labour!$AN$18,"")</f>
        <v/>
      </c>
    </row>
    <row r="49" spans="15:24" x14ac:dyDescent="0.3">
      <c r="O49" s="1">
        <f>IF((T49)&gt;0,MAXA(O$4:O48)+1,0)</f>
        <v>0</v>
      </c>
      <c r="P49" s="51">
        <f>Labour!DH11</f>
        <v>0</v>
      </c>
      <c r="Q49" s="45">
        <f>Labour!DI11</f>
        <v>0</v>
      </c>
      <c r="R49" s="45">
        <f>Labour!DJ11</f>
        <v>0</v>
      </c>
      <c r="S49" s="45">
        <f>Labour!DK11</f>
        <v>0</v>
      </c>
      <c r="T49" s="52">
        <f>Labour!DL11</f>
        <v>0</v>
      </c>
      <c r="U49" s="119" t="str">
        <f>IF(T49&gt;1,J!$L$181,"")&amp;IF(T49&gt;1,"-","")&amp;IF(T49&gt;1,J!$M$181,"")</f>
        <v/>
      </c>
      <c r="V49" s="119" t="str">
        <f>IF(T49&gt;1,Labour!$AM$3,"")</f>
        <v/>
      </c>
      <c r="W49" s="120" t="str">
        <f>IF(T49&gt;1,Labour!$AO$5,"")</f>
        <v/>
      </c>
      <c r="X49" s="120" t="str">
        <f>IF(T49&gt;1,Labour!$AN$18,"")</f>
        <v/>
      </c>
    </row>
    <row r="50" spans="15:24" x14ac:dyDescent="0.3">
      <c r="O50" s="1">
        <f>IF((T50)&gt;0,MAXA(O$4:O49)+1,0)</f>
        <v>0</v>
      </c>
      <c r="P50" s="51">
        <f>Labour!DH12</f>
        <v>0</v>
      </c>
      <c r="Q50" s="45">
        <f>Labour!DI12</f>
        <v>0</v>
      </c>
      <c r="R50" s="45">
        <f>Labour!DJ12</f>
        <v>0</v>
      </c>
      <c r="S50" s="45">
        <f>Labour!DK12</f>
        <v>0</v>
      </c>
      <c r="T50" s="52">
        <f>Labour!DL12</f>
        <v>0</v>
      </c>
      <c r="U50" s="119" t="str">
        <f>IF(T50&gt;1,J!$L$181,"")&amp;IF(T50&gt;1,"-","")&amp;IF(T50&gt;1,J!$M$181,"")</f>
        <v/>
      </c>
      <c r="V50" s="119" t="str">
        <f>IF(T50&gt;1,Labour!$AM$3,"")</f>
        <v/>
      </c>
      <c r="W50" s="120" t="str">
        <f>IF(T50&gt;1,Labour!$AO$5,"")</f>
        <v/>
      </c>
      <c r="X50" s="120" t="str">
        <f>IF(T50&gt;1,Labour!$AN$18,"")</f>
        <v/>
      </c>
    </row>
    <row r="51" spans="15:24" x14ac:dyDescent="0.3">
      <c r="O51" s="1">
        <f>IF((T51)&gt;0,MAXA(O$4:O50)+1,0)</f>
        <v>0</v>
      </c>
      <c r="P51" s="51">
        <f>Labour!DH13</f>
        <v>0</v>
      </c>
      <c r="Q51" s="45">
        <f>Labour!DI13</f>
        <v>0</v>
      </c>
      <c r="R51" s="45">
        <f>Labour!DJ13</f>
        <v>0</v>
      </c>
      <c r="S51" s="45">
        <f>Labour!DK13</f>
        <v>0</v>
      </c>
      <c r="T51" s="52">
        <f>Labour!DL13</f>
        <v>0</v>
      </c>
      <c r="U51" s="119" t="str">
        <f>IF(T51&gt;1,J!$L$181,"")&amp;IF(T51&gt;1,"-","")&amp;IF(T51&gt;1,J!$M$181,"")</f>
        <v/>
      </c>
      <c r="V51" s="119" t="str">
        <f>IF(T51&gt;1,Labour!$AM$3,"")</f>
        <v/>
      </c>
      <c r="W51" s="120" t="str">
        <f>IF(T51&gt;1,Labour!$AO$5,"")</f>
        <v/>
      </c>
      <c r="X51" s="120" t="str">
        <f>IF(T51&gt;1,Labour!$AN$18,"")</f>
        <v/>
      </c>
    </row>
    <row r="52" spans="15:24" x14ac:dyDescent="0.3">
      <c r="O52" s="1">
        <f>IF((T52)&gt;0,MAXA(O$4:O51)+1,0)</f>
        <v>0</v>
      </c>
      <c r="P52" s="51">
        <f>Labour!DH14</f>
        <v>0</v>
      </c>
      <c r="Q52" s="45">
        <f>Labour!DI14</f>
        <v>0</v>
      </c>
      <c r="R52" s="45">
        <f>Labour!DJ14</f>
        <v>0</v>
      </c>
      <c r="S52" s="45">
        <f>Labour!DK14</f>
        <v>0</v>
      </c>
      <c r="T52" s="52">
        <f>Labour!DL14</f>
        <v>0</v>
      </c>
      <c r="U52" s="119" t="str">
        <f>IF(T52&gt;1,J!$L$181,"")&amp;IF(T52&gt;1,"-","")&amp;IF(T52&gt;1,J!$M$181,"")</f>
        <v/>
      </c>
      <c r="V52" s="119" t="str">
        <f>IF(T52&gt;1,Labour!$AM$3,"")</f>
        <v/>
      </c>
      <c r="W52" s="120" t="str">
        <f>IF(T52&gt;1,Labour!$AO$5,"")</f>
        <v/>
      </c>
      <c r="X52" s="120" t="str">
        <f>IF(T52&gt;1,Labour!$AN$18,"")</f>
        <v/>
      </c>
    </row>
    <row r="53" spans="15:24" x14ac:dyDescent="0.3">
      <c r="O53" s="1">
        <f>IF((T53)&gt;0,MAXA(O$4:O52)+1,0)</f>
        <v>0</v>
      </c>
      <c r="P53" s="53">
        <f>Labour!DH15</f>
        <v>0</v>
      </c>
      <c r="Q53" s="48">
        <f>Labour!DI15</f>
        <v>0</v>
      </c>
      <c r="R53" s="48">
        <f>Labour!DJ15</f>
        <v>0</v>
      </c>
      <c r="S53" s="48">
        <f>Labour!DK15</f>
        <v>0</v>
      </c>
      <c r="T53" s="54">
        <f>Labour!DL15</f>
        <v>0</v>
      </c>
      <c r="U53" s="119" t="str">
        <f>IF(T53&gt;1,J!$L$181,"")&amp;IF(T53&gt;1,"-","")&amp;IF(T53&gt;1,J!$M$181,"")</f>
        <v/>
      </c>
      <c r="V53" s="119" t="str">
        <f>IF(T53&gt;1,Labour!$AM$3,"")</f>
        <v/>
      </c>
      <c r="W53" s="120" t="str">
        <f>IF(T53&gt;1,Labour!$AO$5,"")</f>
        <v/>
      </c>
      <c r="X53" s="120" t="str">
        <f>IF(T53&gt;1,Labour!$AN$18,"")</f>
        <v/>
      </c>
    </row>
    <row r="54" spans="15:24" x14ac:dyDescent="0.3">
      <c r="O54" s="1">
        <f>IF((T54)&gt;0,MAXA(O$4:O53)+1,0)</f>
        <v>0</v>
      </c>
      <c r="P54" s="51">
        <f>Labour!DN11</f>
        <v>0</v>
      </c>
      <c r="Q54" s="45">
        <f>Labour!DO11</f>
        <v>0</v>
      </c>
      <c r="R54" s="45">
        <f>Labour!DP11</f>
        <v>0</v>
      </c>
      <c r="S54" s="45">
        <f>Labour!DQ11</f>
        <v>0</v>
      </c>
      <c r="T54" s="52">
        <f>Labour!DR11</f>
        <v>0</v>
      </c>
      <c r="U54" s="119" t="str">
        <f>IF(T54&gt;1,K!$L$181,"")&amp;IF(T54&gt;1,"-","")&amp;IF(T54&gt;1,K!$M$181,"")</f>
        <v/>
      </c>
      <c r="V54" s="119" t="str">
        <f>IF(T54&gt;1,Labour!$AM$3,"")</f>
        <v/>
      </c>
      <c r="W54" s="120" t="str">
        <f>IF(T54&gt;1,Labour!$AO$5,"")</f>
        <v/>
      </c>
      <c r="X54" s="120" t="str">
        <f>IF(T54&gt;1,Labour!$AN$18,"")</f>
        <v/>
      </c>
    </row>
    <row r="55" spans="15:24" x14ac:dyDescent="0.3">
      <c r="O55" s="1">
        <f>IF((T55)&gt;0,MAXA(O$4:O54)+1,0)</f>
        <v>0</v>
      </c>
      <c r="P55" s="51">
        <f>Labour!DN12</f>
        <v>0</v>
      </c>
      <c r="Q55" s="45">
        <f>Labour!DO12</f>
        <v>0</v>
      </c>
      <c r="R55" s="45">
        <f>Labour!DP12</f>
        <v>0</v>
      </c>
      <c r="S55" s="45">
        <f>Labour!DQ12</f>
        <v>0</v>
      </c>
      <c r="T55" s="52">
        <f>Labour!DR12</f>
        <v>0</v>
      </c>
      <c r="U55" s="119" t="str">
        <f>IF(T55&gt;1,K!$L$181,"")&amp;IF(T5&gt;1,"-","")&amp;IF(T55&gt;1,K!$M$181,"")</f>
        <v/>
      </c>
      <c r="V55" s="119" t="str">
        <f>IF(T55&gt;1,Labour!$AM$3,"")</f>
        <v/>
      </c>
      <c r="W55" s="120" t="str">
        <f>IF(T55&gt;1,Labour!$AO$5,"")</f>
        <v/>
      </c>
      <c r="X55" s="120" t="str">
        <f>IF(T55&gt;1,Labour!$AN$18,"")</f>
        <v/>
      </c>
    </row>
    <row r="56" spans="15:24" x14ac:dyDescent="0.3">
      <c r="O56" s="1">
        <f>IF((T56)&gt;0,MAXA(O$4:O55)+1,0)</f>
        <v>0</v>
      </c>
      <c r="P56" s="51">
        <f>Labour!DN13</f>
        <v>0</v>
      </c>
      <c r="Q56" s="45">
        <f>Labour!DO13</f>
        <v>0</v>
      </c>
      <c r="R56" s="45">
        <f>Labour!DP13</f>
        <v>0</v>
      </c>
      <c r="S56" s="45">
        <f>Labour!DQ13</f>
        <v>0</v>
      </c>
      <c r="T56" s="52">
        <f>Labour!DR13</f>
        <v>0</v>
      </c>
      <c r="U56" s="119" t="str">
        <f>IF(T56&gt;1,K!$L$181,"")&amp;IF(T6&gt;1,"-","")&amp;IF(T56&gt;1,K!$M$181,"")</f>
        <v/>
      </c>
      <c r="V56" s="119" t="str">
        <f>IF(T56&gt;1,Labour!$AM$3,"")</f>
        <v/>
      </c>
      <c r="W56" s="120" t="str">
        <f>IF(T56&gt;1,Labour!$AO$5,"")</f>
        <v/>
      </c>
      <c r="X56" s="120" t="str">
        <f>IF(T56&gt;1,Labour!$AN$18,"")</f>
        <v/>
      </c>
    </row>
    <row r="57" spans="15:24" x14ac:dyDescent="0.3">
      <c r="O57" s="1">
        <f>IF((T57)&gt;0,MAXA(O$4:O56)+1,0)</f>
        <v>0</v>
      </c>
      <c r="P57" s="51">
        <f>Labour!DN14</f>
        <v>0</v>
      </c>
      <c r="Q57" s="45">
        <f>Labour!DO14</f>
        <v>0</v>
      </c>
      <c r="R57" s="45">
        <f>Labour!DP14</f>
        <v>0</v>
      </c>
      <c r="S57" s="45">
        <f>Labour!DQ14</f>
        <v>0</v>
      </c>
      <c r="T57" s="52">
        <f>Labour!DR14</f>
        <v>0</v>
      </c>
      <c r="U57" s="119" t="str">
        <f>IF(T57&gt;1,K!$L$181,"")&amp;IF(T7&gt;1,"-","")&amp;IF(T57&gt;1,K!$M$181,"")</f>
        <v/>
      </c>
      <c r="V57" s="119" t="str">
        <f>IF(T57&gt;1,Labour!$AM$3,"")</f>
        <v/>
      </c>
      <c r="W57" s="120" t="str">
        <f>IF(T57&gt;1,Labour!$AO$5,"")</f>
        <v/>
      </c>
      <c r="X57" s="120" t="str">
        <f>IF(T57&gt;1,Labour!$AN$18,"")</f>
        <v/>
      </c>
    </row>
    <row r="58" spans="15:24" x14ac:dyDescent="0.3">
      <c r="O58" s="1">
        <f>IF((T58)&gt;0,MAXA(O$4:O57)+1,0)</f>
        <v>0</v>
      </c>
      <c r="P58" s="53">
        <f>Labour!DN15</f>
        <v>0</v>
      </c>
      <c r="Q58" s="48">
        <f>Labour!DO15</f>
        <v>0</v>
      </c>
      <c r="R58" s="48">
        <f>Labour!DP15</f>
        <v>0</v>
      </c>
      <c r="S58" s="48">
        <f>Labour!DQ15</f>
        <v>0</v>
      </c>
      <c r="T58" s="54">
        <f>Labour!DR15</f>
        <v>0</v>
      </c>
      <c r="U58" s="119" t="str">
        <f>IF(T58&gt;1,K!$L$181,"")&amp;IF(T8&gt;1,"-","")&amp;IF(T58&gt;1,K!$M$181,"")</f>
        <v/>
      </c>
      <c r="V58" s="119" t="str">
        <f>IF(T58&gt;1,Labour!$AM$3,"")</f>
        <v/>
      </c>
      <c r="W58" s="120" t="str">
        <f>IF(T58&gt;1,Labour!$AO$5,"")</f>
        <v/>
      </c>
      <c r="X58" s="120" t="str">
        <f>IF(T58&gt;1,Labour!$AN$18,"")</f>
        <v/>
      </c>
    </row>
    <row r="59" spans="15:24" x14ac:dyDescent="0.3">
      <c r="O59" s="1">
        <f>IF((T59)&gt;0,MAXA(O$4:O58)+1,0)</f>
        <v>0</v>
      </c>
      <c r="P59" s="51">
        <f>Labour!DT11</f>
        <v>0</v>
      </c>
      <c r="Q59" s="45">
        <f>Labour!DU11</f>
        <v>0</v>
      </c>
      <c r="R59" s="45">
        <f>Labour!DV11</f>
        <v>0</v>
      </c>
      <c r="S59" s="45">
        <f>Labour!DW11</f>
        <v>0</v>
      </c>
      <c r="T59" s="52">
        <f>Labour!DX11</f>
        <v>0</v>
      </c>
      <c r="U59" s="119" t="str">
        <f>IF(T59&gt;1,L!$L$181,"")&amp;IF(T59&gt;1,"-","")&amp;IF(T59&gt;1,L!$M$181,"")</f>
        <v/>
      </c>
      <c r="V59" s="119" t="str">
        <f>IF(T59&gt;1,Labour!$AM$3,"")</f>
        <v/>
      </c>
      <c r="W59" s="120" t="str">
        <f>IF(T59&gt;1,Labour!$AO$5,"")</f>
        <v/>
      </c>
      <c r="X59" s="120" t="str">
        <f>IF(T59&gt;1,Labour!$AN$18,"")</f>
        <v/>
      </c>
    </row>
    <row r="60" spans="15:24" x14ac:dyDescent="0.3">
      <c r="O60" s="1">
        <f>IF((T60)&gt;0,MAXA(O$4:O59)+1,0)</f>
        <v>0</v>
      </c>
      <c r="P60" s="51">
        <f>Labour!DT12</f>
        <v>0</v>
      </c>
      <c r="Q60" s="45">
        <f>Labour!DU12</f>
        <v>0</v>
      </c>
      <c r="R60" s="45">
        <f>Labour!DV12</f>
        <v>0</v>
      </c>
      <c r="S60" s="45">
        <f>Labour!DW12</f>
        <v>0</v>
      </c>
      <c r="T60" s="52">
        <f>Labour!DX12</f>
        <v>0</v>
      </c>
      <c r="U60" s="119" t="str">
        <f>IF(T60&gt;1,L!$L$181,"")&amp;IF(T60&gt;1,L!$M$181,"")</f>
        <v/>
      </c>
      <c r="V60" s="119" t="str">
        <f>IF(T60&gt;1,Labour!$AM$3,"")</f>
        <v/>
      </c>
      <c r="W60" s="120" t="str">
        <f>IF(T60&gt;1,Labour!$AO$5,"")</f>
        <v/>
      </c>
      <c r="X60" s="120" t="str">
        <f>IF(T60&gt;1,Labour!$AN$18,"")</f>
        <v/>
      </c>
    </row>
    <row r="61" spans="15:24" x14ac:dyDescent="0.3">
      <c r="O61" s="1">
        <f>IF((T61)&gt;0,MAXA(O$4:O60)+1,0)</f>
        <v>0</v>
      </c>
      <c r="P61" s="51">
        <f>Labour!DT13</f>
        <v>0</v>
      </c>
      <c r="Q61" s="45">
        <f>Labour!DU13</f>
        <v>0</v>
      </c>
      <c r="R61" s="45">
        <f>Labour!DV13</f>
        <v>0</v>
      </c>
      <c r="S61" s="45">
        <f>Labour!DW13</f>
        <v>0</v>
      </c>
      <c r="T61" s="52">
        <f>Labour!DX13</f>
        <v>0</v>
      </c>
      <c r="U61" s="119" t="str">
        <f>IF(T61&gt;1,L!$L$181,"")&amp;IF(T61&gt;1,L!$M$181,"")</f>
        <v/>
      </c>
      <c r="V61" s="119" t="str">
        <f>IF(T61&gt;1,Labour!$AM$3,"")</f>
        <v/>
      </c>
      <c r="W61" s="120" t="str">
        <f>IF(T61&gt;1,Labour!$AO$5,"")</f>
        <v/>
      </c>
      <c r="X61" s="120" t="str">
        <f>IF(T61&gt;1,Labour!$AN$18,"")</f>
        <v/>
      </c>
    </row>
    <row r="62" spans="15:24" x14ac:dyDescent="0.3">
      <c r="O62" s="1">
        <f>IF((T62)&gt;0,MAXA(O$4:O61)+1,0)</f>
        <v>0</v>
      </c>
      <c r="P62" s="51">
        <f>Labour!DT14</f>
        <v>0</v>
      </c>
      <c r="Q62" s="45">
        <f>Labour!DU14</f>
        <v>0</v>
      </c>
      <c r="R62" s="45">
        <f>Labour!DV14</f>
        <v>0</v>
      </c>
      <c r="S62" s="45">
        <f>Labour!DW14</f>
        <v>0</v>
      </c>
      <c r="T62" s="52">
        <f>Labour!DX14</f>
        <v>0</v>
      </c>
      <c r="U62" s="119" t="str">
        <f>IF(T62&gt;1,L!$L$181,"")&amp;IF(T62&gt;1,L!$M$181,"")</f>
        <v/>
      </c>
      <c r="V62" s="119" t="str">
        <f>IF(T62&gt;1,Labour!$AM$3,"")</f>
        <v/>
      </c>
      <c r="W62" s="120" t="str">
        <f>IF(T62&gt;1,Labour!$AO$5,"")</f>
        <v/>
      </c>
      <c r="X62" s="120" t="str">
        <f>IF(T62&gt;1,Labour!$AN$18,"")</f>
        <v/>
      </c>
    </row>
    <row r="63" spans="15:24" x14ac:dyDescent="0.3">
      <c r="O63" s="1">
        <f>IF((T63)&gt;0,MAXA(O$4:O62)+1,0)</f>
        <v>0</v>
      </c>
      <c r="P63" s="53">
        <f>Labour!DT15</f>
        <v>0</v>
      </c>
      <c r="Q63" s="48">
        <f>Labour!DU15</f>
        <v>0</v>
      </c>
      <c r="R63" s="48">
        <f>Labour!DV15</f>
        <v>0</v>
      </c>
      <c r="S63" s="48">
        <f>Labour!DW15</f>
        <v>0</v>
      </c>
      <c r="T63" s="54">
        <f>Labour!DX15</f>
        <v>0</v>
      </c>
      <c r="U63" s="119" t="str">
        <f>IF(T63&gt;1,L!$L$181,"")&amp;IF(T63&gt;1,L!$M$181,"")</f>
        <v/>
      </c>
      <c r="V63" s="119" t="str">
        <f>IF(T63&gt;1,Labour!$AM$3,"")</f>
        <v/>
      </c>
      <c r="W63" s="120" t="str">
        <f>IF(T63&gt;1,Labour!$AO$5,"")</f>
        <v/>
      </c>
      <c r="X63" s="120" t="str">
        <f>IF(T63&gt;1,Labour!$AN$18,"")</f>
        <v/>
      </c>
    </row>
    <row r="64" spans="15:24" x14ac:dyDescent="0.3">
      <c r="O64" s="1">
        <f>IF((T64)&gt;0,MAXA(O$4:O63)+1,0)</f>
        <v>0</v>
      </c>
      <c r="P64" s="51">
        <f>Labour!DZ11</f>
        <v>0</v>
      </c>
      <c r="Q64" s="45">
        <f>Labour!EA11</f>
        <v>0</v>
      </c>
      <c r="R64" s="45">
        <f>Labour!EB11</f>
        <v>0</v>
      </c>
      <c r="S64" s="45">
        <f>Labour!EC11</f>
        <v>0</v>
      </c>
      <c r="T64" s="52">
        <f>Labour!ED11</f>
        <v>0</v>
      </c>
      <c r="U64" s="119" t="str">
        <f>IF(T64&gt;1,M!$L$181,"")&amp;IF(T64&gt;1,"-","")&amp;IF(T64&gt;1,M!$M$181,"")</f>
        <v/>
      </c>
      <c r="V64" s="119" t="str">
        <f>IF(T64&gt;1,Labour!$AM$3,"")</f>
        <v/>
      </c>
      <c r="W64" s="120" t="str">
        <f>IF(T64&gt;1,Labour!$AO$5,"")</f>
        <v/>
      </c>
      <c r="X64" s="120" t="str">
        <f>IF(T64&gt;1,Labour!$AN$18,"")</f>
        <v/>
      </c>
    </row>
    <row r="65" spans="15:24" x14ac:dyDescent="0.3">
      <c r="O65" s="1">
        <f>IF((T65)&gt;0,MAXA(O$4:O64)+1,0)</f>
        <v>0</v>
      </c>
      <c r="P65" s="51">
        <f>Labour!DZ12</f>
        <v>0</v>
      </c>
      <c r="Q65" s="45">
        <f>Labour!EA12</f>
        <v>0</v>
      </c>
      <c r="R65" s="45">
        <f>Labour!EB12</f>
        <v>0</v>
      </c>
      <c r="S65" s="45">
        <f>Labour!EC12</f>
        <v>0</v>
      </c>
      <c r="T65" s="52">
        <f>Labour!ED12</f>
        <v>0</v>
      </c>
      <c r="U65" s="119" t="str">
        <f>IF(T65&gt;1,M!$L$181,"")&amp;IF(T65&gt;1,"-","")&amp;IF(T65&gt;1,M!$M$181,"")</f>
        <v/>
      </c>
      <c r="V65" s="119" t="str">
        <f>IF(T65&gt;1,Labour!$AM$3,"")</f>
        <v/>
      </c>
      <c r="W65" s="120" t="str">
        <f>IF(T65&gt;1,Labour!$AO$5,"")</f>
        <v/>
      </c>
      <c r="X65" s="120" t="str">
        <f>IF(T65&gt;1,Labour!$AN$18,"")</f>
        <v/>
      </c>
    </row>
    <row r="66" spans="15:24" x14ac:dyDescent="0.3">
      <c r="O66" s="1">
        <f>IF((T66)&gt;0,MAXA(O$4:O65)+1,0)</f>
        <v>0</v>
      </c>
      <c r="P66" s="51">
        <f>Labour!DZ13</f>
        <v>0</v>
      </c>
      <c r="Q66" s="45">
        <f>Labour!EA13</f>
        <v>0</v>
      </c>
      <c r="R66" s="45">
        <f>Labour!EB13</f>
        <v>0</v>
      </c>
      <c r="S66" s="45">
        <f>Labour!EC13</f>
        <v>0</v>
      </c>
      <c r="T66" s="52">
        <f>Labour!ED13</f>
        <v>0</v>
      </c>
      <c r="U66" s="119" t="str">
        <f>IF(T66&gt;1,M!$L$181,"")&amp;IF(T66&gt;1,"-","")&amp;IF(T66&gt;1,M!$M$181,"")</f>
        <v/>
      </c>
      <c r="V66" s="119" t="str">
        <f>IF(T66&gt;1,Labour!$AM$3,"")</f>
        <v/>
      </c>
      <c r="W66" s="120" t="str">
        <f>IF(T66&gt;1,Labour!$AO$5,"")</f>
        <v/>
      </c>
      <c r="X66" s="120" t="str">
        <f>IF(T66&gt;1,Labour!$AN$18,"")</f>
        <v/>
      </c>
    </row>
    <row r="67" spans="15:24" x14ac:dyDescent="0.3">
      <c r="O67" s="1">
        <f>IF((T67)&gt;0,MAXA(O$4:O66)+1,0)</f>
        <v>0</v>
      </c>
      <c r="P67" s="51">
        <f>Labour!DZ14</f>
        <v>0</v>
      </c>
      <c r="Q67" s="45">
        <f>Labour!EA14</f>
        <v>0</v>
      </c>
      <c r="R67" s="45">
        <f>Labour!EB14</f>
        <v>0</v>
      </c>
      <c r="S67" s="45">
        <f>Labour!EC14</f>
        <v>0</v>
      </c>
      <c r="T67" s="52">
        <f>Labour!ED14</f>
        <v>0</v>
      </c>
      <c r="U67" s="119" t="str">
        <f>IF(T67&gt;1,M!$L$181,"")&amp;IF(T67&gt;1,"-","")&amp;IF(T67&gt;1,M!$M$181,"")</f>
        <v/>
      </c>
      <c r="V67" s="119" t="str">
        <f>IF(T67&gt;1,Labour!$AM$3,"")</f>
        <v/>
      </c>
      <c r="W67" s="120" t="str">
        <f>IF(T67&gt;1,Labour!$AO$5,"")</f>
        <v/>
      </c>
      <c r="X67" s="120" t="str">
        <f>IF(T67&gt;1,Labour!$AN$18,"")</f>
        <v/>
      </c>
    </row>
    <row r="68" spans="15:24" x14ac:dyDescent="0.3">
      <c r="O68" s="1">
        <f>IF((T68)&gt;0,MAXA(O$4:O67)+1,0)</f>
        <v>0</v>
      </c>
      <c r="P68" s="53">
        <f>Labour!DZ15</f>
        <v>0</v>
      </c>
      <c r="Q68" s="48">
        <f>Labour!EA15</f>
        <v>0</v>
      </c>
      <c r="R68" s="48">
        <f>Labour!EB15</f>
        <v>0</v>
      </c>
      <c r="S68" s="48">
        <f>Labour!EC15</f>
        <v>0</v>
      </c>
      <c r="T68" s="54">
        <f>Labour!ED15</f>
        <v>0</v>
      </c>
      <c r="U68" s="119" t="str">
        <f>IF(T68&gt;1,M!$L$181,"")&amp;IF(T68&gt;1,"-","")&amp;IF(T68&gt;1,M!$M$181,"")</f>
        <v/>
      </c>
      <c r="V68" s="119" t="str">
        <f>IF(T68&gt;1,Labour!$AM$3,"")</f>
        <v/>
      </c>
      <c r="W68" s="120" t="str">
        <f>IF(T68&gt;1,Labour!$AO$5,"")</f>
        <v/>
      </c>
      <c r="X68" s="120" t="str">
        <f>IF(T68&gt;1,Labour!$AN$18,"")</f>
        <v/>
      </c>
    </row>
    <row r="69" spans="15:24" x14ac:dyDescent="0.3">
      <c r="O69" s="1">
        <f>IF((T69)&gt;0,MAXA(O$4:O68)+1,0)</f>
        <v>0</v>
      </c>
      <c r="P69" s="140">
        <f>Labour!EF11</f>
        <v>0</v>
      </c>
      <c r="Q69" s="141">
        <f>Labour!EG11</f>
        <v>0</v>
      </c>
      <c r="R69" s="141">
        <f>Labour!EH11</f>
        <v>0</v>
      </c>
      <c r="S69" s="45">
        <f>Labour!EI11</f>
        <v>0</v>
      </c>
      <c r="T69" s="52">
        <f>Labour!EJ11</f>
        <v>0</v>
      </c>
      <c r="U69" s="119" t="str">
        <f>IF(T69&gt;1,N!$L$181,"")&amp;IF(T69&gt;1,"-","")&amp;IF(T69&gt;1,N!$M$181,"")</f>
        <v/>
      </c>
      <c r="V69" s="119" t="str">
        <f>IF(T69&gt;1,Labour!$AM$3,"")</f>
        <v/>
      </c>
      <c r="W69" s="120" t="str">
        <f>IF(T69&gt;1,Labour!$AO$5,"")</f>
        <v/>
      </c>
      <c r="X69" s="120" t="str">
        <f>IF(T69&gt;1,Labour!$AN$18,"")</f>
        <v/>
      </c>
    </row>
    <row r="70" spans="15:24" x14ac:dyDescent="0.3">
      <c r="O70" s="1">
        <f>IF((T70)&gt;0,MAXA(O$4:O69)+1,0)</f>
        <v>0</v>
      </c>
      <c r="P70" s="140">
        <f>Labour!EF12</f>
        <v>0</v>
      </c>
      <c r="Q70" s="141">
        <f>Labour!EG12</f>
        <v>0</v>
      </c>
      <c r="R70" s="141">
        <f>Labour!EH12</f>
        <v>0</v>
      </c>
      <c r="S70" s="45">
        <f>Labour!EI12</f>
        <v>0</v>
      </c>
      <c r="T70" s="52">
        <f>Labour!EJ12</f>
        <v>0</v>
      </c>
      <c r="U70" s="119" t="str">
        <f>IF(T70&gt;1,N!$L$181,"")&amp;IF(T70&gt;1,"-","")&amp;IF(T70&gt;1,N!$M$181,"")</f>
        <v/>
      </c>
      <c r="V70" s="119" t="str">
        <f>IF(T70&gt;1,Labour!$AM$3,"")</f>
        <v/>
      </c>
      <c r="W70" s="120" t="str">
        <f>IF(T70&gt;1,Labour!$AO$5,"")</f>
        <v/>
      </c>
      <c r="X70" s="120" t="str">
        <f>IF(T70&gt;1,Labour!$AN$18,"")</f>
        <v/>
      </c>
    </row>
    <row r="71" spans="15:24" x14ac:dyDescent="0.3">
      <c r="O71" s="1">
        <f>IF((T71)&gt;0,MAXA(O$4:O70)+1,0)</f>
        <v>0</v>
      </c>
      <c r="P71" s="140">
        <f>Labour!EF13</f>
        <v>0</v>
      </c>
      <c r="Q71" s="141">
        <f>Labour!EG13</f>
        <v>0</v>
      </c>
      <c r="R71" s="141">
        <f>Labour!EH13</f>
        <v>0</v>
      </c>
      <c r="S71" s="45">
        <f>Labour!EI13</f>
        <v>0</v>
      </c>
      <c r="T71" s="52">
        <f>Labour!EJ13</f>
        <v>0</v>
      </c>
      <c r="U71" s="119" t="str">
        <f>IF(T71&gt;1,N!$L$181,"")&amp;IF(T71&gt;1,"-","")&amp;IF(T71&gt;1,N!$M$181,"")</f>
        <v/>
      </c>
      <c r="V71" s="119" t="str">
        <f>IF(T71&gt;1,Labour!$AM$3,"")</f>
        <v/>
      </c>
      <c r="W71" s="120" t="str">
        <f>IF(T71&gt;1,Labour!$AO$5,"")</f>
        <v/>
      </c>
      <c r="X71" s="120" t="str">
        <f>IF(T71&gt;1,Labour!$AN$18,"")</f>
        <v/>
      </c>
    </row>
    <row r="72" spans="15:24" x14ac:dyDescent="0.3">
      <c r="O72" s="1">
        <f>IF((T72)&gt;0,MAXA(O$4:O71)+1,0)</f>
        <v>0</v>
      </c>
      <c r="P72" s="140">
        <f>Labour!EF14</f>
        <v>0</v>
      </c>
      <c r="Q72" s="141">
        <f>Labour!EG14</f>
        <v>0</v>
      </c>
      <c r="R72" s="141">
        <f>Labour!EH14</f>
        <v>0</v>
      </c>
      <c r="S72" s="45">
        <f>Labour!EI14</f>
        <v>0</v>
      </c>
      <c r="T72" s="52">
        <f>Labour!EJ14</f>
        <v>0</v>
      </c>
      <c r="U72" s="119" t="str">
        <f>IF(T72&gt;1,N!$L$181,"")&amp;IF(T72&gt;1,"-","")&amp;IF(T72&gt;1,N!$M$181,"")</f>
        <v/>
      </c>
      <c r="V72" s="119" t="str">
        <f>IF(T72&gt;1,Labour!$AM$3,"")</f>
        <v/>
      </c>
      <c r="W72" s="120" t="str">
        <f>IF(T72&gt;1,Labour!$AO$5,"")</f>
        <v/>
      </c>
      <c r="X72" s="120" t="str">
        <f>IF(T72&gt;1,Labour!$AN$18,"")</f>
        <v/>
      </c>
    </row>
    <row r="73" spans="15:24" x14ac:dyDescent="0.3">
      <c r="O73" s="1">
        <f>IF((T73)&gt;0,MAXA(O$4:O72)+1,0)</f>
        <v>0</v>
      </c>
      <c r="P73" s="140">
        <f>Labour!EF15</f>
        <v>0</v>
      </c>
      <c r="Q73" s="141">
        <f>Labour!EG15</f>
        <v>0</v>
      </c>
      <c r="R73" s="141">
        <f>Labour!EH15</f>
        <v>0</v>
      </c>
      <c r="S73" s="45">
        <f>Labour!EI15</f>
        <v>0</v>
      </c>
      <c r="T73" s="52">
        <f>Labour!EJ15</f>
        <v>0</v>
      </c>
      <c r="U73" s="119" t="str">
        <f>IF(T73&gt;1,N!$L$181,"")&amp;IF(T73&gt;1,"-","")&amp;IF(T73&gt;1,N!$M$181,"")</f>
        <v/>
      </c>
      <c r="V73" s="119" t="str">
        <f>IF(T73&gt;1,Labour!$AM$3,"")</f>
        <v/>
      </c>
      <c r="W73" s="120" t="str">
        <f>IF(T73&gt;1,Labour!$AO$5,"")</f>
        <v/>
      </c>
      <c r="X73" s="120" t="str">
        <f>IF(T73&gt;1,Labour!$AN$18,"")</f>
        <v/>
      </c>
    </row>
    <row r="74" spans="15:24" x14ac:dyDescent="0.3">
      <c r="O74"/>
      <c r="T74" s="120"/>
      <c r="U74"/>
      <c r="W74" s="120"/>
    </row>
    <row r="75" spans="15:24" x14ac:dyDescent="0.3">
      <c r="O75"/>
      <c r="T75" s="120"/>
      <c r="U75"/>
      <c r="W75" s="120"/>
    </row>
    <row r="76" spans="15:24" x14ac:dyDescent="0.3">
      <c r="O76"/>
      <c r="T76" s="120"/>
      <c r="U76"/>
      <c r="W76" s="120"/>
    </row>
    <row r="77" spans="15:24" x14ac:dyDescent="0.3">
      <c r="O77"/>
      <c r="T77" s="120"/>
      <c r="U77"/>
      <c r="W77" s="120"/>
    </row>
    <row r="78" spans="15:24" x14ac:dyDescent="0.3">
      <c r="O78"/>
      <c r="T78" s="120"/>
      <c r="U78"/>
      <c r="W78" s="120"/>
    </row>
    <row r="79" spans="15:24" x14ac:dyDescent="0.3">
      <c r="O79"/>
      <c r="T79" s="120"/>
      <c r="U79"/>
      <c r="W79" s="120"/>
    </row>
    <row r="80" spans="15:24" x14ac:dyDescent="0.3">
      <c r="O80"/>
      <c r="T80" s="120"/>
      <c r="U80"/>
      <c r="W80" s="120"/>
    </row>
  </sheetData>
  <customSheetViews>
    <customSheetView guid="{13CDDA1B-B6D5-4B20-8ED4-C5B08BD56F15}" state="hidden">
      <selection activeCell="B19" sqref="B19:G19"/>
      <pageMargins left="0.7" right="0.7" top="0.75" bottom="0.75" header="0.3" footer="0.3"/>
    </customSheetView>
    <customSheetView guid="{1730657D-68EA-4FD6-B86E-724801FE28AB}" state="hidden">
      <selection activeCell="B19" sqref="B19:G19"/>
      <pageMargins left="0.7" right="0.7" top="0.75" bottom="0.75" header="0.3" footer="0.3"/>
    </customSheetView>
    <customSheetView guid="{5162BC38-7CEF-4A9E-8DAF-840F2B5B3A33}" state="hidden">
      <selection activeCell="B19" sqref="B19:G19"/>
      <pageMargins left="0.7" right="0.7" top="0.75" bottom="0.75" header="0.3" footer="0.3"/>
    </customSheetView>
    <customSheetView guid="{31C5649A-4D6F-4C8B-8F25-09FC9E65613E}" state="hidden">
      <selection activeCell="B19" sqref="B19:G19"/>
      <pageMargins left="0.7" right="0.7" top="0.75" bottom="0.75" header="0.3" footer="0.3"/>
    </customSheetView>
  </customSheetViews>
  <pageMargins left="0.7" right="0.7" top="0.75" bottom="0.75" header="0.3" footer="0.3"/>
  <pageSetup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J169"/>
  <sheetViews>
    <sheetView workbookViewId="0">
      <selection activeCell="I5" sqref="I5:J9"/>
    </sheetView>
    <sheetView workbookViewId="1"/>
  </sheetViews>
  <sheetFormatPr defaultRowHeight="14.4" x14ac:dyDescent="0.3"/>
  <cols>
    <col min="2" max="2" width="25" style="25" customWidth="1"/>
    <col min="3" max="3" width="9.109375" style="25"/>
    <col min="4" max="4" width="10.109375" style="25" customWidth="1"/>
    <col min="5" max="5" width="16.88671875" style="25" customWidth="1"/>
    <col min="6" max="6" width="23" style="25" customWidth="1"/>
    <col min="7" max="7" width="23.6640625" customWidth="1"/>
    <col min="8" max="8" width="10.6640625" bestFit="1" customWidth="1"/>
  </cols>
  <sheetData>
    <row r="1" spans="1:10" x14ac:dyDescent="0.3">
      <c r="A1" s="39" t="s">
        <v>113</v>
      </c>
      <c r="B1" s="63" t="s">
        <v>27</v>
      </c>
      <c r="C1" s="63"/>
      <c r="D1" s="63"/>
      <c r="E1" s="63"/>
      <c r="F1" s="63"/>
    </row>
    <row r="2" spans="1:10" x14ac:dyDescent="0.3">
      <c r="A2" s="57">
        <f>Equipment!B6</f>
        <v>1</v>
      </c>
      <c r="B2" s="25">
        <v>36</v>
      </c>
      <c r="C2" s="33">
        <f>B2+2</f>
        <v>38</v>
      </c>
      <c r="D2" s="33">
        <f>B2+1</f>
        <v>37</v>
      </c>
      <c r="E2" s="33">
        <f>B2+5</f>
        <v>41</v>
      </c>
      <c r="F2" s="33">
        <f>B2+6</f>
        <v>42</v>
      </c>
    </row>
    <row r="3" spans="1:10" ht="39.75" customHeight="1" x14ac:dyDescent="0.3">
      <c r="A3" s="35"/>
      <c r="B3" s="35" t="s">
        <v>27</v>
      </c>
      <c r="C3" s="35" t="s">
        <v>22</v>
      </c>
      <c r="D3" s="35" t="s">
        <v>18</v>
      </c>
      <c r="E3" s="36" t="s">
        <v>208</v>
      </c>
      <c r="F3" s="35" t="s">
        <v>103</v>
      </c>
      <c r="G3" s="142" t="s">
        <v>208</v>
      </c>
      <c r="H3" t="s">
        <v>163</v>
      </c>
      <c r="I3" s="375" t="s">
        <v>329</v>
      </c>
      <c r="J3" s="375" t="s">
        <v>4552</v>
      </c>
    </row>
    <row r="4" spans="1:10" x14ac:dyDescent="0.3">
      <c r="A4" s="40">
        <v>1</v>
      </c>
      <c r="B4" s="376" t="str">
        <f>IF($A4&lt;=$A$2,VLOOKUP($A4,Equipment!$B$7:$AY$782,B$2,FALSE),0)</f>
        <v>Operator Service Trucks</v>
      </c>
      <c r="C4" s="42">
        <f>IF($A4&lt;=$A$2,VLOOKUP($A4,Equipment!$B$7:$AY$782,C$2,FALSE),0)</f>
        <v>0</v>
      </c>
      <c r="D4" s="42">
        <f>IF($A4&lt;=$A$2,VLOOKUP($A4,Equipment!$B$7:$AY$782,D$2,FALSE),0)</f>
        <v>0</v>
      </c>
      <c r="E4" s="42">
        <f>IF($A4&lt;=$A$2,VLOOKUP($A4,Equipment!$B$7:$AY$782,E$2,FALSE),0)</f>
        <v>0</v>
      </c>
      <c r="F4" s="42">
        <f>IF($A4&lt;=$A$2,VLOOKUP($A4,Equipment!$B$7:$AY$782,F$2,FALSE),0)</f>
        <v>0</v>
      </c>
      <c r="G4" t="str">
        <f>IF(E4=0,"",E4)</f>
        <v/>
      </c>
      <c r="H4" s="117">
        <f ca="1">Labour!$AM$3</f>
        <v>42949</v>
      </c>
    </row>
    <row r="5" spans="1:10" x14ac:dyDescent="0.3">
      <c r="A5" s="40">
        <v>2</v>
      </c>
      <c r="B5" s="376"/>
      <c r="C5" s="42"/>
      <c r="D5" s="42"/>
      <c r="E5" s="42">
        <f>IF($A5&lt;=$A$2,VLOOKUP($A5,Equipment!$B$7:$AY$782,E$2,FALSE),0)</f>
        <v>0</v>
      </c>
      <c r="F5" s="42">
        <f>IF($A5&lt;=$A$2,VLOOKUP($A5,Equipment!$B$7:$AY$782,F$2,FALSE),0)</f>
        <v>0</v>
      </c>
      <c r="G5" s="120" t="str">
        <f t="shared" ref="G5:G57" si="0">IF(E5=0,"",E5)</f>
        <v/>
      </c>
      <c r="H5" s="117">
        <f ca="1">Labour!$AM$3</f>
        <v>42949</v>
      </c>
    </row>
    <row r="6" spans="1:10" x14ac:dyDescent="0.3">
      <c r="A6" s="40">
        <v>3</v>
      </c>
      <c r="B6" s="376"/>
      <c r="C6" s="42"/>
      <c r="D6" s="42"/>
      <c r="E6" s="42">
        <f>IF($A6&lt;=$A$2,VLOOKUP($A6,Equipment!$B$7:$AY$782,E$2,FALSE),0)</f>
        <v>0</v>
      </c>
      <c r="F6" s="42">
        <f>IF($A6&lt;=$A$2,VLOOKUP($A6,Equipment!$B$7:$AY$782,F$2,FALSE),0)</f>
        <v>0</v>
      </c>
      <c r="G6" s="120" t="str">
        <f t="shared" si="0"/>
        <v/>
      </c>
      <c r="H6" s="117">
        <f ca="1">Labour!$AM$3</f>
        <v>42949</v>
      </c>
    </row>
    <row r="7" spans="1:10" x14ac:dyDescent="0.3">
      <c r="A7" s="40">
        <v>4</v>
      </c>
      <c r="B7" s="376"/>
      <c r="C7" s="42"/>
      <c r="D7" s="42"/>
      <c r="E7" s="42">
        <f>IF($A11&lt;=$A$2,VLOOKUP($A11,Equipment!$B$7:$AY$782,E$2,FALSE),0)</f>
        <v>0</v>
      </c>
      <c r="F7" s="42">
        <f>IF($A11&lt;=$A$2,VLOOKUP($A11,Equipment!$B$7:$AY$782,F$2,FALSE),0)</f>
        <v>0</v>
      </c>
      <c r="G7" s="120" t="str">
        <f t="shared" si="0"/>
        <v/>
      </c>
      <c r="H7" s="117">
        <f ca="1">Labour!$AM$3</f>
        <v>42949</v>
      </c>
    </row>
    <row r="8" spans="1:10" x14ac:dyDescent="0.3">
      <c r="A8" s="40">
        <v>5</v>
      </c>
      <c r="B8" s="376"/>
      <c r="C8" s="42"/>
      <c r="D8" s="42"/>
      <c r="E8" s="42">
        <f>IF($A14&lt;=$A$2,VLOOKUP($A14,Equipment!$B$7:$AY$782,E$2,FALSE),0)</f>
        <v>0</v>
      </c>
      <c r="F8" s="42">
        <f>IF($A14&lt;=$A$2,VLOOKUP($A14,Equipment!$B$7:$AY$782,F$2,FALSE),0)</f>
        <v>0</v>
      </c>
      <c r="G8" s="120" t="str">
        <f t="shared" si="0"/>
        <v/>
      </c>
      <c r="H8" s="117">
        <f ca="1">Labour!$AM$3</f>
        <v>42949</v>
      </c>
    </row>
    <row r="9" spans="1:10" x14ac:dyDescent="0.3">
      <c r="A9" s="40">
        <v>6</v>
      </c>
      <c r="B9" s="376"/>
      <c r="C9" s="42"/>
      <c r="D9" s="42"/>
      <c r="E9" s="42">
        <f>IF($A18&lt;=$A$2,VLOOKUP($A18,Equipment!$B$7:$AY$782,E$2,FALSE),0)</f>
        <v>0</v>
      </c>
      <c r="F9" s="42">
        <f>IF($A18&lt;=$A$2,VLOOKUP($A18,Equipment!$B$7:$AY$782,F$2,FALSE),0)</f>
        <v>0</v>
      </c>
      <c r="G9" s="120" t="str">
        <f t="shared" si="0"/>
        <v/>
      </c>
      <c r="H9" s="117">
        <f ca="1">Labour!$AM$3</f>
        <v>42949</v>
      </c>
    </row>
    <row r="10" spans="1:10" x14ac:dyDescent="0.3">
      <c r="A10" s="40">
        <v>7</v>
      </c>
      <c r="B10" s="376"/>
      <c r="C10" s="42"/>
      <c r="D10" s="42"/>
      <c r="E10" s="42">
        <f>IF($A20&lt;=$A$2,VLOOKUP($A20,Equipment!$B$7:$AY$782,E$2,FALSE),0)</f>
        <v>0</v>
      </c>
      <c r="F10" s="42">
        <f>IF($A20&lt;=$A$2,VLOOKUP($A20,Equipment!$B$7:$AY$782,F$2,FALSE),0)</f>
        <v>0</v>
      </c>
      <c r="G10" s="120" t="str">
        <f t="shared" si="0"/>
        <v/>
      </c>
      <c r="H10" s="117">
        <f ca="1">Labour!$AM$3</f>
        <v>42949</v>
      </c>
    </row>
    <row r="11" spans="1:10" x14ac:dyDescent="0.3">
      <c r="A11" s="40">
        <v>8</v>
      </c>
      <c r="B11" s="376"/>
      <c r="C11" s="42"/>
      <c r="D11" s="42"/>
      <c r="E11" s="42">
        <f>IF($A22&lt;=$A$2,VLOOKUP($A22,Equipment!$B$7:$AY$782,E$2,FALSE),0)</f>
        <v>0</v>
      </c>
      <c r="F11" s="42">
        <f>IF($A22&lt;=$A$2,VLOOKUP($A22,Equipment!$B$7:$AY$782,F$2,FALSE),0)</f>
        <v>0</v>
      </c>
      <c r="G11" s="120" t="str">
        <f t="shared" si="0"/>
        <v/>
      </c>
      <c r="H11" s="117">
        <f ca="1">Labour!$AM$3</f>
        <v>42949</v>
      </c>
    </row>
    <row r="12" spans="1:10" x14ac:dyDescent="0.3">
      <c r="A12" s="40">
        <v>9</v>
      </c>
      <c r="B12" s="376"/>
      <c r="C12" s="42"/>
      <c r="D12" s="42"/>
      <c r="E12" s="42">
        <f>IF($A23&lt;=$A$2,VLOOKUP($A23,Equipment!$B$7:$AY$782,E$2,FALSE),0)</f>
        <v>0</v>
      </c>
      <c r="F12" s="42">
        <f>IF($A23&lt;=$A$2,VLOOKUP($A23,Equipment!$B$7:$AY$782,F$2,FALSE),0)</f>
        <v>0</v>
      </c>
      <c r="G12" s="120" t="str">
        <f t="shared" si="0"/>
        <v/>
      </c>
      <c r="H12" s="117">
        <f ca="1">Labour!$AM$3</f>
        <v>42949</v>
      </c>
    </row>
    <row r="13" spans="1:10" x14ac:dyDescent="0.3">
      <c r="A13" s="40">
        <v>10</v>
      </c>
      <c r="B13" s="376"/>
      <c r="C13" s="42"/>
      <c r="D13" s="42"/>
      <c r="E13" s="42">
        <f>IF($A24&lt;=$A$2,VLOOKUP($A24,Equipment!$B$7:$AY$782,E$2,FALSE),0)</f>
        <v>0</v>
      </c>
      <c r="F13" s="42">
        <f>IF($A24&lt;=$A$2,VLOOKUP($A24,Equipment!$B$7:$AY$782,F$2,FALSE),0)</f>
        <v>0</v>
      </c>
      <c r="G13" s="120" t="str">
        <f t="shared" si="0"/>
        <v/>
      </c>
      <c r="H13" s="117">
        <f ca="1">Labour!$AM$3</f>
        <v>42949</v>
      </c>
    </row>
    <row r="14" spans="1:10" x14ac:dyDescent="0.3">
      <c r="A14" s="40">
        <v>11</v>
      </c>
      <c r="B14" s="376"/>
      <c r="C14" s="42"/>
      <c r="D14" s="42"/>
      <c r="E14" s="42">
        <f>IF($A25&lt;=$A$2,VLOOKUP($A25,Equipment!$B$7:$AY$782,E$2,FALSE),0)</f>
        <v>0</v>
      </c>
      <c r="F14" s="42">
        <f>IF($A25&lt;=$A$2,VLOOKUP($A25,Equipment!$B$7:$AY$782,F$2,FALSE),0)</f>
        <v>0</v>
      </c>
      <c r="G14" s="120" t="str">
        <f t="shared" si="0"/>
        <v/>
      </c>
      <c r="H14" s="117">
        <f ca="1">Labour!$AM$3</f>
        <v>42949</v>
      </c>
    </row>
    <row r="15" spans="1:10" x14ac:dyDescent="0.3">
      <c r="A15" s="40">
        <v>12</v>
      </c>
      <c r="B15" s="376"/>
      <c r="C15" s="42"/>
      <c r="D15" s="42"/>
      <c r="E15" s="42">
        <f>IF($A26&lt;=$A$2,VLOOKUP($A26,Equipment!$B$7:$AY$782,E$2,FALSE),0)</f>
        <v>0</v>
      </c>
      <c r="F15" s="42">
        <f>IF($A26&lt;=$A$2,VLOOKUP($A26,Equipment!$B$7:$AY$782,F$2,FALSE),0)</f>
        <v>0</v>
      </c>
      <c r="G15" s="120" t="str">
        <f t="shared" si="0"/>
        <v/>
      </c>
      <c r="H15" s="117">
        <f ca="1">Labour!$AM$3</f>
        <v>42949</v>
      </c>
    </row>
    <row r="16" spans="1:10" x14ac:dyDescent="0.3">
      <c r="A16" s="40">
        <v>13</v>
      </c>
      <c r="B16" s="376"/>
      <c r="C16" s="42"/>
      <c r="D16" s="42"/>
      <c r="E16" s="42">
        <f>IF($A27&lt;=$A$2,VLOOKUP($A27,Equipment!$B$7:$AY$782,E$2,FALSE),0)</f>
        <v>0</v>
      </c>
      <c r="F16" s="42">
        <f>IF($A27&lt;=$A$2,VLOOKUP($A27,Equipment!$B$7:$AY$782,F$2,FALSE),0)</f>
        <v>0</v>
      </c>
      <c r="G16" s="120" t="str">
        <f t="shared" si="0"/>
        <v/>
      </c>
      <c r="H16" s="117">
        <f ca="1">Labour!$AM$3</f>
        <v>42949</v>
      </c>
    </row>
    <row r="17" spans="1:8" x14ac:dyDescent="0.3">
      <c r="A17" s="40">
        <v>14</v>
      </c>
      <c r="B17" s="376"/>
      <c r="C17" s="42"/>
      <c r="D17" s="42"/>
      <c r="E17" s="42">
        <f>IF($A28&lt;=$A$2,VLOOKUP($A28,Equipment!$B$7:$AY$782,E$2,FALSE),0)</f>
        <v>0</v>
      </c>
      <c r="F17" s="42">
        <f>IF($A28&lt;=$A$2,VLOOKUP($A28,Equipment!$B$7:$AY$782,F$2,FALSE),0)</f>
        <v>0</v>
      </c>
      <c r="G17" s="120" t="str">
        <f t="shared" si="0"/>
        <v/>
      </c>
      <c r="H17" s="117">
        <f ca="1">Labour!$AM$3</f>
        <v>42949</v>
      </c>
    </row>
    <row r="18" spans="1:8" x14ac:dyDescent="0.3">
      <c r="A18" s="40">
        <v>15</v>
      </c>
      <c r="B18" s="376"/>
      <c r="C18" s="42"/>
      <c r="D18" s="42"/>
      <c r="E18" s="42">
        <f>IF($A29&lt;=$A$2,VLOOKUP($A29,Equipment!$B$7:$AY$782,E$2,FALSE),0)</f>
        <v>0</v>
      </c>
      <c r="F18" s="42">
        <f>IF($A29&lt;=$A$2,VLOOKUP($A29,Equipment!$B$7:$AY$782,F$2,FALSE),0)</f>
        <v>0</v>
      </c>
      <c r="G18" s="120" t="str">
        <f t="shared" si="0"/>
        <v/>
      </c>
      <c r="H18" s="117">
        <f ca="1">Labour!$AM$3</f>
        <v>42949</v>
      </c>
    </row>
    <row r="19" spans="1:8" x14ac:dyDescent="0.3">
      <c r="A19" s="40">
        <v>16</v>
      </c>
      <c r="B19" s="376"/>
      <c r="C19" s="42"/>
      <c r="D19" s="42"/>
      <c r="E19" s="42">
        <f>IF($A30&lt;=$A$2,VLOOKUP($A30,Equipment!$B$7:$AY$782,E$2,FALSE),0)</f>
        <v>0</v>
      </c>
      <c r="F19" s="42">
        <f>IF($A30&lt;=$A$2,VLOOKUP($A30,Equipment!$B$7:$AY$782,F$2,FALSE),0)</f>
        <v>0</v>
      </c>
      <c r="G19" s="120" t="str">
        <f t="shared" si="0"/>
        <v/>
      </c>
      <c r="H19" s="117">
        <f ca="1">Labour!$AM$3</f>
        <v>42949</v>
      </c>
    </row>
    <row r="20" spans="1:8" x14ac:dyDescent="0.3">
      <c r="A20" s="40">
        <v>17</v>
      </c>
      <c r="B20" s="376"/>
      <c r="C20" s="42"/>
      <c r="D20" s="42"/>
      <c r="E20" s="42">
        <f>IF($A31&lt;=$A$2,VLOOKUP($A31,Equipment!$B$7:$AY$782,E$2,FALSE),0)</f>
        <v>0</v>
      </c>
      <c r="F20" s="42">
        <f>IF($A31&lt;=$A$2,VLOOKUP($A31,Equipment!$B$7:$AY$782,F$2,FALSE),0)</f>
        <v>0</v>
      </c>
      <c r="G20" s="120" t="str">
        <f t="shared" si="0"/>
        <v/>
      </c>
      <c r="H20" s="117">
        <f ca="1">Labour!$AM$3</f>
        <v>42949</v>
      </c>
    </row>
    <row r="21" spans="1:8" x14ac:dyDescent="0.3">
      <c r="A21" s="40">
        <v>18</v>
      </c>
      <c r="B21" s="376"/>
      <c r="C21" s="42"/>
      <c r="D21" s="42"/>
      <c r="E21" s="42">
        <f>IF($A32&lt;=$A$2,VLOOKUP($A32,Equipment!$B$7:$AY$782,E$2,FALSE),0)</f>
        <v>0</v>
      </c>
      <c r="F21" s="42">
        <f>IF($A32&lt;=$A$2,VLOOKUP($A32,Equipment!$B$7:$AY$782,F$2,FALSE),0)</f>
        <v>0</v>
      </c>
      <c r="G21" s="120" t="str">
        <f t="shared" si="0"/>
        <v/>
      </c>
      <c r="H21" s="117">
        <f ca="1">Labour!$AM$3</f>
        <v>42949</v>
      </c>
    </row>
    <row r="22" spans="1:8" x14ac:dyDescent="0.3">
      <c r="A22" s="40">
        <v>19</v>
      </c>
      <c r="B22" s="376"/>
      <c r="C22" s="42"/>
      <c r="D22" s="42"/>
      <c r="E22" s="42">
        <f>IF($A33&lt;=$A$2,VLOOKUP($A33,Equipment!$B$7:$AY$782,E$2,FALSE),0)</f>
        <v>0</v>
      </c>
      <c r="F22" s="42">
        <f>IF($A33&lt;=$A$2,VLOOKUP($A33,Equipment!$B$7:$AY$782,F$2,FALSE),0)</f>
        <v>0</v>
      </c>
      <c r="G22" s="120" t="str">
        <f t="shared" si="0"/>
        <v/>
      </c>
      <c r="H22" s="117">
        <f ca="1">Labour!$AM$3</f>
        <v>42949</v>
      </c>
    </row>
    <row r="23" spans="1:8" x14ac:dyDescent="0.3">
      <c r="A23" s="40">
        <v>20</v>
      </c>
      <c r="B23" s="376"/>
      <c r="C23" s="42"/>
      <c r="D23" s="42"/>
      <c r="E23" s="42">
        <f>IF($A34&lt;=$A$2,VLOOKUP($A34,Equipment!$B$7:$AY$782,E$2,FALSE),0)</f>
        <v>0</v>
      </c>
      <c r="F23" s="42">
        <f>IF($A34&lt;=$A$2,VLOOKUP($A34,Equipment!$B$7:$AY$782,F$2,FALSE),0)</f>
        <v>0</v>
      </c>
      <c r="G23" s="120" t="str">
        <f t="shared" si="0"/>
        <v/>
      </c>
      <c r="H23" s="117">
        <f ca="1">Labour!$AM$3</f>
        <v>42949</v>
      </c>
    </row>
    <row r="24" spans="1:8" x14ac:dyDescent="0.3">
      <c r="A24" s="40">
        <v>21</v>
      </c>
      <c r="B24" s="376"/>
      <c r="C24" s="42"/>
      <c r="D24" s="42"/>
      <c r="E24" s="42">
        <f>IF($A35&lt;=$A$2,VLOOKUP($A35,Equipment!$B$7:$AY$782,E$2,FALSE),0)</f>
        <v>0</v>
      </c>
      <c r="F24" s="42">
        <f>IF($A35&lt;=$A$2,VLOOKUP($A35,Equipment!$B$7:$AY$782,F$2,FALSE),0)</f>
        <v>0</v>
      </c>
      <c r="G24" s="120" t="str">
        <f t="shared" si="0"/>
        <v/>
      </c>
      <c r="H24" s="117">
        <f ca="1">Labour!$AM$3</f>
        <v>42949</v>
      </c>
    </row>
    <row r="25" spans="1:8" x14ac:dyDescent="0.3">
      <c r="A25" s="40">
        <v>22</v>
      </c>
      <c r="B25" s="376"/>
      <c r="C25" s="42"/>
      <c r="D25" s="42"/>
      <c r="E25" s="42">
        <f>IF($A36&lt;=$A$2,VLOOKUP($A36,Equipment!$B$7:$AY$782,E$2,FALSE),0)</f>
        <v>0</v>
      </c>
      <c r="F25" s="42">
        <f>IF($A36&lt;=$A$2,VLOOKUP($A36,Equipment!$B$7:$AY$782,F$2,FALSE),0)</f>
        <v>0</v>
      </c>
      <c r="G25" s="120" t="str">
        <f t="shared" si="0"/>
        <v/>
      </c>
      <c r="H25" s="117">
        <f ca="1">Labour!$AM$3</f>
        <v>42949</v>
      </c>
    </row>
    <row r="26" spans="1:8" x14ac:dyDescent="0.3">
      <c r="A26" s="40">
        <v>23</v>
      </c>
      <c r="B26" s="376"/>
      <c r="C26" s="42"/>
      <c r="D26" s="42"/>
      <c r="E26" s="42">
        <f>IF($A37&lt;=$A$2,VLOOKUP($A37,Equipment!$B$7:$AY$782,E$2,FALSE),0)</f>
        <v>0</v>
      </c>
      <c r="F26" s="42">
        <f>IF($A37&lt;=$A$2,VLOOKUP($A37,Equipment!$B$7:$AY$782,F$2,FALSE),0)</f>
        <v>0</v>
      </c>
      <c r="G26" s="120" t="str">
        <f t="shared" si="0"/>
        <v/>
      </c>
      <c r="H26" s="117">
        <f ca="1">Labour!$AM$3</f>
        <v>42949</v>
      </c>
    </row>
    <row r="27" spans="1:8" x14ac:dyDescent="0.3">
      <c r="A27" s="40">
        <v>24</v>
      </c>
      <c r="B27" s="376"/>
      <c r="C27" s="42"/>
      <c r="D27" s="42"/>
      <c r="E27" s="42">
        <f>IF($A38&lt;=$A$2,VLOOKUP($A38,Equipment!$B$7:$AY$782,E$2,FALSE),0)</f>
        <v>0</v>
      </c>
      <c r="F27" s="42">
        <f>IF($A38&lt;=$A$2,VLOOKUP($A38,Equipment!$B$7:$AY$782,F$2,FALSE),0)</f>
        <v>0</v>
      </c>
      <c r="G27" s="120" t="str">
        <f t="shared" si="0"/>
        <v/>
      </c>
      <c r="H27" s="117">
        <f ca="1">Labour!$AM$3</f>
        <v>42949</v>
      </c>
    </row>
    <row r="28" spans="1:8" x14ac:dyDescent="0.3">
      <c r="A28" s="40">
        <v>25</v>
      </c>
      <c r="B28" s="376"/>
      <c r="C28" s="42"/>
      <c r="D28" s="42"/>
      <c r="E28" s="42">
        <f>IF($A39&lt;=$A$2,VLOOKUP($A39,Equipment!$B$7:$AY$782,E$2,FALSE),0)</f>
        <v>0</v>
      </c>
      <c r="F28" s="42">
        <f>IF($A39&lt;=$A$2,VLOOKUP($A39,Equipment!$B$7:$AY$782,F$2,FALSE),0)</f>
        <v>0</v>
      </c>
      <c r="G28" s="120" t="str">
        <f t="shared" si="0"/>
        <v/>
      </c>
      <c r="H28" s="117">
        <f ca="1">Labour!$AM$3</f>
        <v>42949</v>
      </c>
    </row>
    <row r="29" spans="1:8" x14ac:dyDescent="0.3">
      <c r="A29" s="40">
        <v>26</v>
      </c>
      <c r="B29" s="376"/>
      <c r="C29" s="42"/>
      <c r="D29" s="42"/>
      <c r="E29" s="42">
        <f>IF($A40&lt;=$A$2,VLOOKUP($A40,Equipment!$B$7:$AY$782,E$2,FALSE),0)</f>
        <v>0</v>
      </c>
      <c r="F29" s="42">
        <f>IF($A40&lt;=$A$2,VLOOKUP($A40,Equipment!$B$7:$AY$782,F$2,FALSE),0)</f>
        <v>0</v>
      </c>
      <c r="G29" s="120" t="str">
        <f t="shared" si="0"/>
        <v/>
      </c>
      <c r="H29" s="117">
        <f ca="1">Labour!$AM$3</f>
        <v>42949</v>
      </c>
    </row>
    <row r="30" spans="1:8" x14ac:dyDescent="0.3">
      <c r="A30" s="40">
        <v>27</v>
      </c>
      <c r="B30" s="376"/>
      <c r="C30" s="42"/>
      <c r="D30" s="42"/>
      <c r="E30" s="42">
        <f>IF($A41&lt;=$A$2,VLOOKUP($A41,Equipment!$B$7:$AY$782,E$2,FALSE),0)</f>
        <v>0</v>
      </c>
      <c r="F30" s="42">
        <f>IF($A41&lt;=$A$2,VLOOKUP($A41,Equipment!$B$7:$AY$782,F$2,FALSE),0)</f>
        <v>0</v>
      </c>
      <c r="G30" s="120" t="str">
        <f t="shared" si="0"/>
        <v/>
      </c>
      <c r="H30" s="117">
        <f ca="1">Labour!$AM$3</f>
        <v>42949</v>
      </c>
    </row>
    <row r="31" spans="1:8" x14ac:dyDescent="0.3">
      <c r="A31" s="40">
        <v>28</v>
      </c>
      <c r="B31" s="376"/>
      <c r="C31" s="42"/>
      <c r="D31" s="42"/>
      <c r="E31" s="42">
        <f>IF($A42&lt;=$A$2,VLOOKUP($A42,Equipment!$B$7:$AY$782,E$2,FALSE),0)</f>
        <v>0</v>
      </c>
      <c r="F31" s="42">
        <f>IF($A42&lt;=$A$2,VLOOKUP($A42,Equipment!$B$7:$AY$782,F$2,FALSE),0)</f>
        <v>0</v>
      </c>
      <c r="G31" s="120" t="str">
        <f t="shared" si="0"/>
        <v/>
      </c>
      <c r="H31" s="117">
        <f ca="1">Labour!$AM$3</f>
        <v>42949</v>
      </c>
    </row>
    <row r="32" spans="1:8" x14ac:dyDescent="0.3">
      <c r="A32" s="40">
        <v>29</v>
      </c>
      <c r="B32" s="376"/>
      <c r="C32" s="42"/>
      <c r="D32" s="42"/>
      <c r="E32" s="42">
        <f>IF($A43&lt;=$A$2,VLOOKUP($A43,Equipment!$B$7:$AY$782,E$2,FALSE),0)</f>
        <v>0</v>
      </c>
      <c r="F32" s="42">
        <f>IF($A43&lt;=$A$2,VLOOKUP($A43,Equipment!$B$7:$AY$782,F$2,FALSE),0)</f>
        <v>0</v>
      </c>
      <c r="G32" s="120" t="str">
        <f t="shared" si="0"/>
        <v/>
      </c>
      <c r="H32" s="117">
        <f ca="1">Labour!$AM$3</f>
        <v>42949</v>
      </c>
    </row>
    <row r="33" spans="1:8" x14ac:dyDescent="0.3">
      <c r="A33" s="40">
        <v>30</v>
      </c>
      <c r="B33" s="376"/>
      <c r="C33" s="42"/>
      <c r="D33" s="42"/>
      <c r="E33" s="42">
        <f>IF($A44&lt;=$A$2,VLOOKUP($A44,Equipment!$B$7:$AY$782,E$2,FALSE),0)</f>
        <v>0</v>
      </c>
      <c r="F33" s="42">
        <f>IF($A44&lt;=$A$2,VLOOKUP($A44,Equipment!$B$7:$AY$782,F$2,FALSE),0)</f>
        <v>0</v>
      </c>
      <c r="G33" s="120" t="str">
        <f t="shared" si="0"/>
        <v/>
      </c>
      <c r="H33" s="117">
        <f ca="1">Labour!$AM$3</f>
        <v>42949</v>
      </c>
    </row>
    <row r="34" spans="1:8" x14ac:dyDescent="0.3">
      <c r="A34" s="40">
        <v>31</v>
      </c>
      <c r="B34" s="376"/>
      <c r="C34" s="42"/>
      <c r="D34" s="42"/>
      <c r="E34" s="42">
        <f>IF($A45&lt;=$A$2,VLOOKUP($A45,Equipment!$B$7:$AY$782,E$2,FALSE),0)</f>
        <v>0</v>
      </c>
      <c r="F34" s="42">
        <f>IF($A45&lt;=$A$2,VLOOKUP($A45,Equipment!$B$7:$AY$782,F$2,FALSE),0)</f>
        <v>0</v>
      </c>
      <c r="G34" s="120" t="str">
        <f t="shared" si="0"/>
        <v/>
      </c>
      <c r="H34" s="117">
        <f ca="1">Labour!$AM$3</f>
        <v>42949</v>
      </c>
    </row>
    <row r="35" spans="1:8" x14ac:dyDescent="0.3">
      <c r="A35" s="40">
        <v>32</v>
      </c>
      <c r="B35" s="376"/>
      <c r="C35" s="42"/>
      <c r="D35" s="42"/>
      <c r="E35" s="42">
        <f>IF($A46&lt;=$A$2,VLOOKUP($A46,Equipment!$B$7:$AY$782,E$2,FALSE),0)</f>
        <v>0</v>
      </c>
      <c r="F35" s="42">
        <f>IF($A46&lt;=$A$2,VLOOKUP($A46,Equipment!$B$7:$AY$782,F$2,FALSE),0)</f>
        <v>0</v>
      </c>
      <c r="G35" s="120" t="str">
        <f t="shared" si="0"/>
        <v/>
      </c>
      <c r="H35" s="117">
        <f ca="1">Labour!$AM$3</f>
        <v>42949</v>
      </c>
    </row>
    <row r="36" spans="1:8" x14ac:dyDescent="0.3">
      <c r="A36" s="40">
        <v>33</v>
      </c>
      <c r="B36" s="376"/>
      <c r="C36" s="42"/>
      <c r="D36" s="42"/>
      <c r="E36" s="42">
        <f>IF($A47&lt;=$A$2,VLOOKUP($A47,Equipment!$B$7:$AY$782,E$2,FALSE),0)</f>
        <v>0</v>
      </c>
      <c r="F36" s="42">
        <f>IF($A47&lt;=$A$2,VLOOKUP($A47,Equipment!$B$7:$AY$782,F$2,FALSE),0)</f>
        <v>0</v>
      </c>
      <c r="G36" s="120" t="str">
        <f t="shared" si="0"/>
        <v/>
      </c>
      <c r="H36" s="117">
        <f ca="1">Labour!$AM$3</f>
        <v>42949</v>
      </c>
    </row>
    <row r="37" spans="1:8" x14ac:dyDescent="0.3">
      <c r="A37" s="40">
        <v>34</v>
      </c>
      <c r="B37" s="376"/>
      <c r="C37" s="42"/>
      <c r="D37" s="42"/>
      <c r="E37" s="42">
        <f>IF($A48&lt;=$A$2,VLOOKUP($A48,Equipment!$B$7:$AY$782,E$2,FALSE),0)</f>
        <v>0</v>
      </c>
      <c r="F37" s="42">
        <f>IF($A48&lt;=$A$2,VLOOKUP($A48,Equipment!$B$7:$AY$782,F$2,FALSE),0)</f>
        <v>0</v>
      </c>
      <c r="G37" s="120" t="str">
        <f t="shared" si="0"/>
        <v/>
      </c>
      <c r="H37" s="117">
        <f ca="1">Labour!$AM$3</f>
        <v>42949</v>
      </c>
    </row>
    <row r="38" spans="1:8" x14ac:dyDescent="0.3">
      <c r="A38" s="40">
        <v>35</v>
      </c>
      <c r="B38" s="376"/>
      <c r="C38" s="42"/>
      <c r="D38" s="42"/>
      <c r="E38" s="42">
        <f>IF($A49&lt;=$A$2,VLOOKUP($A49,Equipment!$B$7:$AY$782,E$2,FALSE),0)</f>
        <v>0</v>
      </c>
      <c r="F38" s="42">
        <f>IF($A49&lt;=$A$2,VLOOKUP($A49,Equipment!$B$7:$AY$782,F$2,FALSE),0)</f>
        <v>0</v>
      </c>
      <c r="G38" s="120" t="str">
        <f t="shared" si="0"/>
        <v/>
      </c>
      <c r="H38" s="117">
        <f ca="1">Labour!$AM$3</f>
        <v>42949</v>
      </c>
    </row>
    <row r="39" spans="1:8" x14ac:dyDescent="0.3">
      <c r="A39" s="40">
        <v>36</v>
      </c>
      <c r="B39" s="376"/>
      <c r="C39" s="42"/>
      <c r="D39" s="42"/>
      <c r="E39" s="42">
        <f>IF($A50&lt;=$A$2,VLOOKUP($A50,Equipment!$B$7:$AY$782,E$2,FALSE),0)</f>
        <v>0</v>
      </c>
      <c r="F39" s="42">
        <f>IF($A50&lt;=$A$2,VLOOKUP($A50,Equipment!$B$7:$AY$782,F$2,FALSE),0)</f>
        <v>0</v>
      </c>
      <c r="G39" s="120" t="str">
        <f t="shared" si="0"/>
        <v/>
      </c>
      <c r="H39" s="117">
        <f ca="1">Labour!$AM$3</f>
        <v>42949</v>
      </c>
    </row>
    <row r="40" spans="1:8" x14ac:dyDescent="0.3">
      <c r="A40" s="40">
        <v>37</v>
      </c>
      <c r="B40" s="376"/>
      <c r="C40" s="42"/>
      <c r="D40" s="42"/>
      <c r="E40" s="42">
        <f>IF($A51&lt;=$A$2,VLOOKUP($A51,Equipment!$B$7:$AY$782,E$2,FALSE),0)</f>
        <v>0</v>
      </c>
      <c r="F40" s="42">
        <f>IF($A51&lt;=$A$2,VLOOKUP($A51,Equipment!$B$7:$AY$782,F$2,FALSE),0)</f>
        <v>0</v>
      </c>
      <c r="G40" s="120" t="str">
        <f t="shared" si="0"/>
        <v/>
      </c>
      <c r="H40" s="117">
        <f ca="1">Labour!$AM$3</f>
        <v>42949</v>
      </c>
    </row>
    <row r="41" spans="1:8" x14ac:dyDescent="0.3">
      <c r="A41" s="40">
        <v>38</v>
      </c>
      <c r="B41" s="376"/>
      <c r="C41" s="42"/>
      <c r="D41" s="42"/>
      <c r="E41" s="42">
        <f>IF($A52&lt;=$A$2,VLOOKUP($A52,Equipment!$B$7:$AY$782,E$2,FALSE),0)</f>
        <v>0</v>
      </c>
      <c r="F41" s="42">
        <f>IF($A52&lt;=$A$2,VLOOKUP($A52,Equipment!$B$7:$AY$782,F$2,FALSE),0)</f>
        <v>0</v>
      </c>
      <c r="G41" s="120" t="str">
        <f t="shared" si="0"/>
        <v/>
      </c>
      <c r="H41" s="117">
        <f ca="1">Labour!$AM$3</f>
        <v>42949</v>
      </c>
    </row>
    <row r="42" spans="1:8" x14ac:dyDescent="0.3">
      <c r="A42" s="40">
        <v>39</v>
      </c>
      <c r="B42" s="376"/>
      <c r="C42" s="42"/>
      <c r="D42" s="42"/>
      <c r="E42" s="42">
        <f>IF($A53&lt;=$A$2,VLOOKUP($A53,Equipment!$B$7:$AY$782,E$2,FALSE),0)</f>
        <v>0</v>
      </c>
      <c r="F42" s="42">
        <f>IF($A53&lt;=$A$2,VLOOKUP($A53,Equipment!$B$7:$AY$782,F$2,FALSE),0)</f>
        <v>0</v>
      </c>
      <c r="G42" s="120" t="str">
        <f t="shared" si="0"/>
        <v/>
      </c>
      <c r="H42" s="117">
        <f ca="1">Labour!$AM$3</f>
        <v>42949</v>
      </c>
    </row>
    <row r="43" spans="1:8" x14ac:dyDescent="0.3">
      <c r="A43" s="40">
        <v>40</v>
      </c>
      <c r="B43" s="376"/>
      <c r="C43" s="42"/>
      <c r="D43" s="42"/>
      <c r="E43" s="42">
        <f>IF($A54&lt;=$A$2,VLOOKUP($A54,Equipment!$B$7:$AY$782,E$2,FALSE),0)</f>
        <v>0</v>
      </c>
      <c r="F43" s="42">
        <f>IF($A54&lt;=$A$2,VLOOKUP($A54,Equipment!$B$7:$AY$782,F$2,FALSE),0)</f>
        <v>0</v>
      </c>
      <c r="G43" s="120" t="str">
        <f t="shared" si="0"/>
        <v/>
      </c>
      <c r="H43" s="117">
        <f ca="1">Labour!$AM$3</f>
        <v>42949</v>
      </c>
    </row>
    <row r="44" spans="1:8" x14ac:dyDescent="0.3">
      <c r="A44" s="40">
        <v>41</v>
      </c>
      <c r="B44" s="376"/>
      <c r="C44" s="42"/>
      <c r="D44" s="42"/>
      <c r="E44" s="42">
        <f>IF($A55&lt;=$A$2,VLOOKUP($A55,Equipment!$B$7:$AY$782,E$2,FALSE),0)</f>
        <v>0</v>
      </c>
      <c r="F44" s="42">
        <f>IF($A55&lt;=$A$2,VLOOKUP($A55,Equipment!$B$7:$AY$782,F$2,FALSE),0)</f>
        <v>0</v>
      </c>
      <c r="G44" s="120" t="str">
        <f t="shared" si="0"/>
        <v/>
      </c>
      <c r="H44" s="117">
        <f ca="1">Labour!$AM$3</f>
        <v>42949</v>
      </c>
    </row>
    <row r="45" spans="1:8" x14ac:dyDescent="0.3">
      <c r="A45" s="40">
        <v>42</v>
      </c>
      <c r="B45" s="376"/>
      <c r="C45" s="42"/>
      <c r="D45" s="42"/>
      <c r="E45" s="42">
        <f>IF($A56&lt;=$A$2,VLOOKUP($A56,Equipment!$B$7:$AY$782,E$2,FALSE),0)</f>
        <v>0</v>
      </c>
      <c r="F45" s="42">
        <f>IF($A56&lt;=$A$2,VLOOKUP($A56,Equipment!$B$7:$AY$782,F$2,FALSE),0)</f>
        <v>0</v>
      </c>
      <c r="G45" s="120" t="str">
        <f t="shared" si="0"/>
        <v/>
      </c>
      <c r="H45" s="117">
        <f ca="1">Labour!$AM$3</f>
        <v>42949</v>
      </c>
    </row>
    <row r="46" spans="1:8" x14ac:dyDescent="0.3">
      <c r="A46" s="40">
        <v>43</v>
      </c>
      <c r="B46" s="376"/>
      <c r="C46" s="42"/>
      <c r="D46" s="42"/>
      <c r="E46" s="42">
        <f>IF($A57&lt;=$A$2,VLOOKUP($A57,Equipment!$B$7:$AY$782,E$2,FALSE),0)</f>
        <v>0</v>
      </c>
      <c r="F46" s="42">
        <f>IF($A57&lt;=$A$2,VLOOKUP($A57,Equipment!$B$7:$AY$782,F$2,FALSE),0)</f>
        <v>0</v>
      </c>
      <c r="G46" s="120" t="str">
        <f t="shared" si="0"/>
        <v/>
      </c>
      <c r="H46" s="117">
        <f ca="1">Labour!$AM$3</f>
        <v>42949</v>
      </c>
    </row>
    <row r="47" spans="1:8" x14ac:dyDescent="0.3">
      <c r="A47" s="40">
        <v>44</v>
      </c>
      <c r="B47" s="376"/>
      <c r="C47" s="42"/>
      <c r="D47" s="42"/>
      <c r="E47" s="42">
        <f>IF($A58&lt;=$A$2,VLOOKUP($A58,Equipment!$B$7:$AY$782,E$2,FALSE),0)</f>
        <v>0</v>
      </c>
      <c r="F47" s="42">
        <f>IF($A58&lt;=$A$2,VLOOKUP($A58,Equipment!$B$7:$AY$782,F$2,FALSE),0)</f>
        <v>0</v>
      </c>
      <c r="G47" s="120" t="str">
        <f t="shared" si="0"/>
        <v/>
      </c>
      <c r="H47" s="117">
        <f ca="1">Labour!$AM$3</f>
        <v>42949</v>
      </c>
    </row>
    <row r="48" spans="1:8" x14ac:dyDescent="0.3">
      <c r="A48" s="40">
        <v>45</v>
      </c>
      <c r="B48" s="376"/>
      <c r="C48" s="42"/>
      <c r="D48" s="42"/>
      <c r="E48" s="42">
        <f>IF($A59&lt;=$A$2,VLOOKUP($A59,Equipment!$B$7:$AY$782,E$2,FALSE),0)</f>
        <v>0</v>
      </c>
      <c r="F48" s="42">
        <f>IF($A59&lt;=$A$2,VLOOKUP($A59,Equipment!$B$7:$AY$782,F$2,FALSE),0)</f>
        <v>0</v>
      </c>
      <c r="G48" s="120" t="str">
        <f t="shared" si="0"/>
        <v/>
      </c>
      <c r="H48" s="117">
        <f ca="1">Labour!$AM$3</f>
        <v>42949</v>
      </c>
    </row>
    <row r="49" spans="1:8" x14ac:dyDescent="0.3">
      <c r="A49" s="40">
        <v>46</v>
      </c>
      <c r="B49" s="376"/>
      <c r="C49" s="42"/>
      <c r="D49" s="42"/>
      <c r="E49" s="42">
        <f>IF($A60&lt;=$A$2,VLOOKUP($A60,Equipment!$B$7:$AY$782,E$2,FALSE),0)</f>
        <v>0</v>
      </c>
      <c r="F49" s="42">
        <f>IF($A60&lt;=$A$2,VLOOKUP($A60,Equipment!$B$7:$AY$782,F$2,FALSE),0)</f>
        <v>0</v>
      </c>
      <c r="G49" s="120" t="str">
        <f t="shared" si="0"/>
        <v/>
      </c>
      <c r="H49" s="117">
        <f ca="1">Labour!$AM$3</f>
        <v>42949</v>
      </c>
    </row>
    <row r="50" spans="1:8" x14ac:dyDescent="0.3">
      <c r="A50" s="40">
        <v>47</v>
      </c>
      <c r="B50" s="376"/>
      <c r="C50" s="42"/>
      <c r="D50" s="42"/>
      <c r="E50" s="42">
        <f>IF($A61&lt;=$A$2,VLOOKUP($A61,Equipment!$B$7:$AY$782,E$2,FALSE),0)</f>
        <v>0</v>
      </c>
      <c r="F50" s="42">
        <f>IF($A61&lt;=$A$2,VLOOKUP($A61,Equipment!$B$7:$AY$782,F$2,FALSE),0)</f>
        <v>0</v>
      </c>
      <c r="G50" s="120" t="str">
        <f t="shared" si="0"/>
        <v/>
      </c>
      <c r="H50" s="117">
        <f ca="1">Labour!$AM$3</f>
        <v>42949</v>
      </c>
    </row>
    <row r="51" spans="1:8" x14ac:dyDescent="0.3">
      <c r="A51" s="40">
        <v>48</v>
      </c>
      <c r="B51" s="376"/>
      <c r="C51" s="42"/>
      <c r="D51" s="42"/>
      <c r="E51" s="42">
        <f>IF($A62&lt;=$A$2,VLOOKUP($A62,Equipment!$B$7:$AY$782,E$2,FALSE),0)</f>
        <v>0</v>
      </c>
      <c r="F51" s="42">
        <f>IF($A62&lt;=$A$2,VLOOKUP($A62,Equipment!$B$7:$AY$782,F$2,FALSE),0)</f>
        <v>0</v>
      </c>
      <c r="G51" s="120" t="str">
        <f t="shared" si="0"/>
        <v/>
      </c>
      <c r="H51" s="117">
        <f ca="1">Labour!$AM$3</f>
        <v>42949</v>
      </c>
    </row>
    <row r="52" spans="1:8" x14ac:dyDescent="0.3">
      <c r="A52" s="40">
        <v>49</v>
      </c>
      <c r="B52" s="376"/>
      <c r="C52" s="42"/>
      <c r="D52" s="42"/>
      <c r="E52" s="42">
        <f>IF($A63&lt;=$A$2,VLOOKUP($A63,Equipment!$B$7:$AY$782,E$2,FALSE),0)</f>
        <v>0</v>
      </c>
      <c r="F52" s="42">
        <f>IF($A63&lt;=$A$2,VLOOKUP($A63,Equipment!$B$7:$AY$782,F$2,FALSE),0)</f>
        <v>0</v>
      </c>
      <c r="G52" s="120" t="str">
        <f t="shared" si="0"/>
        <v/>
      </c>
      <c r="H52" s="117">
        <f ca="1">Labour!$AM$3</f>
        <v>42949</v>
      </c>
    </row>
    <row r="53" spans="1:8" x14ac:dyDescent="0.3">
      <c r="A53" s="40">
        <v>50</v>
      </c>
      <c r="B53" s="376"/>
      <c r="C53" s="42"/>
      <c r="D53" s="42"/>
      <c r="E53" s="42">
        <f>IF($A64&lt;=$A$2,VLOOKUP($A64,Equipment!$B$7:$AY$782,E$2,FALSE),0)</f>
        <v>0</v>
      </c>
      <c r="F53" s="42">
        <f>IF($A64&lt;=$A$2,VLOOKUP($A64,Equipment!$B$7:$AY$782,F$2,FALSE),0)</f>
        <v>0</v>
      </c>
      <c r="G53" s="120" t="str">
        <f t="shared" si="0"/>
        <v/>
      </c>
      <c r="H53" s="117">
        <f ca="1">Labour!$AM$3</f>
        <v>42949</v>
      </c>
    </row>
    <row r="54" spans="1:8" x14ac:dyDescent="0.3">
      <c r="A54" s="40">
        <v>51</v>
      </c>
      <c r="B54" s="376"/>
      <c r="C54" s="42"/>
      <c r="D54" s="42"/>
      <c r="E54" s="42">
        <f>IF($A65&lt;=$A$2,VLOOKUP($A65,Equipment!$B$7:$AY$782,E$2,FALSE),0)</f>
        <v>0</v>
      </c>
      <c r="F54" s="42">
        <f>IF($A65&lt;=$A$2,VLOOKUP($A65,Equipment!$B$7:$AY$782,F$2,FALSE),0)</f>
        <v>0</v>
      </c>
      <c r="G54" s="120" t="str">
        <f t="shared" si="0"/>
        <v/>
      </c>
      <c r="H54" s="117">
        <f ca="1">Labour!$AM$3</f>
        <v>42949</v>
      </c>
    </row>
    <row r="55" spans="1:8" x14ac:dyDescent="0.3">
      <c r="A55" s="40">
        <v>52</v>
      </c>
      <c r="B55" s="376"/>
      <c r="C55" s="42"/>
      <c r="D55" s="42"/>
      <c r="E55" s="42">
        <f>IF($A66&lt;=$A$2,VLOOKUP($A66,Equipment!$B$7:$AY$782,E$2,FALSE),0)</f>
        <v>0</v>
      </c>
      <c r="F55" s="42">
        <f>IF($A66&lt;=$A$2,VLOOKUP($A66,Equipment!$B$7:$AY$782,F$2,FALSE),0)</f>
        <v>0</v>
      </c>
      <c r="G55" s="120" t="str">
        <f t="shared" si="0"/>
        <v/>
      </c>
      <c r="H55" s="117">
        <f ca="1">Labour!$AM$3</f>
        <v>42949</v>
      </c>
    </row>
    <row r="56" spans="1:8" x14ac:dyDescent="0.3">
      <c r="A56" s="40">
        <v>53</v>
      </c>
      <c r="B56" s="376"/>
      <c r="C56" s="42"/>
      <c r="D56" s="42"/>
      <c r="E56" s="42">
        <f>IF($A67&lt;=$A$2,VLOOKUP($A67,Equipment!$B$7:$AY$782,E$2,FALSE),0)</f>
        <v>0</v>
      </c>
      <c r="F56" s="42">
        <f>IF($A67&lt;=$A$2,VLOOKUP($A67,Equipment!$B$7:$AY$782,F$2,FALSE),0)</f>
        <v>0</v>
      </c>
      <c r="G56" s="120" t="str">
        <f t="shared" si="0"/>
        <v/>
      </c>
      <c r="H56" s="117">
        <f ca="1">Labour!$AM$3</f>
        <v>42949</v>
      </c>
    </row>
    <row r="57" spans="1:8" x14ac:dyDescent="0.3">
      <c r="A57" s="40">
        <v>54</v>
      </c>
      <c r="B57" s="376"/>
      <c r="C57" s="42"/>
      <c r="D57" s="42"/>
      <c r="E57" s="42">
        <f>IF($A68&lt;=$A$2,VLOOKUP($A68,Equipment!$B$7:$AY$782,E$2,FALSE),0)</f>
        <v>0</v>
      </c>
      <c r="F57" s="42">
        <f>IF($A68&lt;=$A$2,VLOOKUP($A68,Equipment!$B$7:$AY$782,F$2,FALSE),0)</f>
        <v>0</v>
      </c>
      <c r="G57" s="120" t="str">
        <f t="shared" si="0"/>
        <v/>
      </c>
      <c r="H57" s="117">
        <f ca="1">Labour!$AM$3</f>
        <v>42949</v>
      </c>
    </row>
    <row r="58" spans="1:8" x14ac:dyDescent="0.3">
      <c r="A58" s="40">
        <v>55</v>
      </c>
      <c r="B58" s="376"/>
      <c r="C58" s="42"/>
      <c r="D58" s="42"/>
      <c r="E58" s="42">
        <f>IF($A69&lt;=$A$2,VLOOKUP($A69,Equipment!$B$7:$AY$782,E$2,FALSE),0)</f>
        <v>0</v>
      </c>
      <c r="F58" s="42">
        <f>IF($A69&lt;=$A$2,VLOOKUP($A69,Equipment!$B$7:$AY$782,F$2,FALSE),0)</f>
        <v>0</v>
      </c>
      <c r="G58" s="120" t="str">
        <f t="shared" ref="G58:G92" si="1">IF(E58=0,"",E58)</f>
        <v/>
      </c>
      <c r="H58" s="117">
        <f ca="1">Labour!$AM$3</f>
        <v>42949</v>
      </c>
    </row>
    <row r="59" spans="1:8" x14ac:dyDescent="0.3">
      <c r="A59" s="40">
        <v>56</v>
      </c>
      <c r="B59" s="376"/>
      <c r="C59" s="42"/>
      <c r="D59" s="42"/>
      <c r="E59" s="42">
        <f>IF($A70&lt;=$A$2,VLOOKUP($A70,Equipment!$B$7:$AY$782,E$2,FALSE),0)</f>
        <v>0</v>
      </c>
      <c r="F59" s="42">
        <f>IF($A70&lt;=$A$2,VLOOKUP($A70,Equipment!$B$7:$AY$782,F$2,FALSE),0)</f>
        <v>0</v>
      </c>
      <c r="G59" s="120" t="str">
        <f t="shared" si="1"/>
        <v/>
      </c>
      <c r="H59" s="117">
        <f ca="1">Labour!$AM$3</f>
        <v>42949</v>
      </c>
    </row>
    <row r="60" spans="1:8" x14ac:dyDescent="0.3">
      <c r="A60" s="40">
        <v>57</v>
      </c>
      <c r="B60" s="376"/>
      <c r="C60" s="42"/>
      <c r="D60" s="42"/>
      <c r="E60" s="42">
        <f>IF($A71&lt;=$A$2,VLOOKUP($A71,Equipment!$B$7:$AY$782,E$2,FALSE),0)</f>
        <v>0</v>
      </c>
      <c r="F60" s="42">
        <f>IF($A71&lt;=$A$2,VLOOKUP($A71,Equipment!$B$7:$AY$782,F$2,FALSE),0)</f>
        <v>0</v>
      </c>
      <c r="G60" s="120" t="str">
        <f t="shared" si="1"/>
        <v/>
      </c>
      <c r="H60" s="117">
        <f ca="1">Labour!$AM$3</f>
        <v>42949</v>
      </c>
    </row>
    <row r="61" spans="1:8" x14ac:dyDescent="0.3">
      <c r="A61" s="40">
        <v>58</v>
      </c>
      <c r="B61" s="376"/>
      <c r="C61" s="42"/>
      <c r="D61" s="42"/>
      <c r="E61" s="42">
        <f>IF($A72&lt;=$A$2,VLOOKUP($A72,Equipment!$B$7:$AY$782,E$2,FALSE),0)</f>
        <v>0</v>
      </c>
      <c r="F61" s="42">
        <f>IF($A72&lt;=$A$2,VLOOKUP($A72,Equipment!$B$7:$AY$782,F$2,FALSE),0)</f>
        <v>0</v>
      </c>
      <c r="G61" s="120" t="str">
        <f t="shared" si="1"/>
        <v/>
      </c>
      <c r="H61" s="117">
        <f ca="1">Labour!$AM$3</f>
        <v>42949</v>
      </c>
    </row>
    <row r="62" spans="1:8" x14ac:dyDescent="0.3">
      <c r="A62" s="40">
        <v>59</v>
      </c>
      <c r="B62" s="376"/>
      <c r="C62" s="42"/>
      <c r="D62" s="42"/>
      <c r="E62" s="42">
        <f>IF($A73&lt;=$A$2,VLOOKUP($A73,Equipment!$B$7:$AY$782,E$2,FALSE),0)</f>
        <v>0</v>
      </c>
      <c r="F62" s="42">
        <f>IF($A73&lt;=$A$2,VLOOKUP($A73,Equipment!$B$7:$AY$782,F$2,FALSE),0)</f>
        <v>0</v>
      </c>
      <c r="G62" s="120" t="str">
        <f t="shared" si="1"/>
        <v/>
      </c>
      <c r="H62" s="117">
        <f ca="1">Labour!$AM$3</f>
        <v>42949</v>
      </c>
    </row>
    <row r="63" spans="1:8" x14ac:dyDescent="0.3">
      <c r="A63" s="40">
        <v>60</v>
      </c>
      <c r="B63" s="376"/>
      <c r="C63" s="42"/>
      <c r="D63" s="42"/>
      <c r="E63" s="42">
        <f>IF($A74&lt;=$A$2,VLOOKUP($A74,Equipment!$B$7:$AY$782,E$2,FALSE),0)</f>
        <v>0</v>
      </c>
      <c r="F63" s="42">
        <f>IF($A74&lt;=$A$2,VLOOKUP($A74,Equipment!$B$7:$AY$782,F$2,FALSE),0)</f>
        <v>0</v>
      </c>
      <c r="G63" s="120" t="str">
        <f t="shared" si="1"/>
        <v/>
      </c>
      <c r="H63" s="117">
        <f ca="1">Labour!$AM$3</f>
        <v>42949</v>
      </c>
    </row>
    <row r="64" spans="1:8" x14ac:dyDescent="0.3">
      <c r="A64" s="40">
        <v>61</v>
      </c>
      <c r="B64" s="376"/>
      <c r="C64" s="42"/>
      <c r="D64" s="42"/>
      <c r="E64" s="42">
        <f>IF($A75&lt;=$A$2,VLOOKUP($A75,Equipment!$B$7:$AY$782,E$2,FALSE),0)</f>
        <v>0</v>
      </c>
      <c r="F64" s="42">
        <f>IF($A75&lt;=$A$2,VLOOKUP($A75,Equipment!$B$7:$AY$782,F$2,FALSE),0)</f>
        <v>0</v>
      </c>
      <c r="G64" s="120" t="str">
        <f t="shared" si="1"/>
        <v/>
      </c>
      <c r="H64" s="117">
        <f ca="1">Labour!$AM$3</f>
        <v>42949</v>
      </c>
    </row>
    <row r="65" spans="1:8" x14ac:dyDescent="0.3">
      <c r="A65" s="40">
        <v>62</v>
      </c>
      <c r="B65" s="376"/>
      <c r="C65" s="42"/>
      <c r="D65" s="42"/>
      <c r="E65" s="42">
        <f>IF($A76&lt;=$A$2,VLOOKUP($A76,Equipment!$B$7:$AY$782,E$2,FALSE),0)</f>
        <v>0</v>
      </c>
      <c r="F65" s="42">
        <f>IF($A76&lt;=$A$2,VLOOKUP($A76,Equipment!$B$7:$AY$782,F$2,FALSE),0)</f>
        <v>0</v>
      </c>
      <c r="G65" s="120" t="str">
        <f t="shared" si="1"/>
        <v/>
      </c>
      <c r="H65" s="117">
        <f ca="1">Labour!$AM$3</f>
        <v>42949</v>
      </c>
    </row>
    <row r="66" spans="1:8" x14ac:dyDescent="0.3">
      <c r="A66" s="40">
        <v>63</v>
      </c>
      <c r="B66" s="376"/>
      <c r="C66" s="42"/>
      <c r="D66" s="42"/>
      <c r="E66" s="42">
        <f>IF($A77&lt;=$A$2,VLOOKUP($A77,Equipment!$B$7:$AY$782,E$2,FALSE),0)</f>
        <v>0</v>
      </c>
      <c r="F66" s="42">
        <f>IF($A77&lt;=$A$2,VLOOKUP($A77,Equipment!$B$7:$AY$782,F$2,FALSE),0)</f>
        <v>0</v>
      </c>
      <c r="G66" s="120" t="str">
        <f t="shared" si="1"/>
        <v/>
      </c>
      <c r="H66" s="117">
        <f ca="1">Labour!$AM$3</f>
        <v>42949</v>
      </c>
    </row>
    <row r="67" spans="1:8" x14ac:dyDescent="0.3">
      <c r="A67" s="40">
        <v>64</v>
      </c>
      <c r="B67" s="376"/>
      <c r="C67" s="42"/>
      <c r="D67" s="42"/>
      <c r="E67" s="42">
        <f>IF($A78&lt;=$A$2,VLOOKUP($A78,Equipment!$B$7:$AY$782,E$2,FALSE),0)</f>
        <v>0</v>
      </c>
      <c r="F67" s="42">
        <f>IF($A78&lt;=$A$2,VLOOKUP($A78,Equipment!$B$7:$AY$782,F$2,FALSE),0)</f>
        <v>0</v>
      </c>
      <c r="G67" s="120" t="str">
        <f t="shared" si="1"/>
        <v/>
      </c>
      <c r="H67" s="117">
        <f ca="1">Labour!$AM$3</f>
        <v>42949</v>
      </c>
    </row>
    <row r="68" spans="1:8" x14ac:dyDescent="0.3">
      <c r="A68" s="40">
        <v>65</v>
      </c>
      <c r="B68" s="376"/>
      <c r="C68" s="42"/>
      <c r="D68" s="42"/>
      <c r="E68" s="42">
        <f>IF($A79&lt;=$A$2,VLOOKUP($A79,Equipment!$B$7:$AY$782,E$2,FALSE),0)</f>
        <v>0</v>
      </c>
      <c r="F68" s="42">
        <f>IF($A79&lt;=$A$2,VLOOKUP($A79,Equipment!$B$7:$AY$782,F$2,FALSE),0)</f>
        <v>0</v>
      </c>
      <c r="G68" s="120" t="str">
        <f t="shared" si="1"/>
        <v/>
      </c>
      <c r="H68" s="117">
        <f ca="1">Labour!$AM$3</f>
        <v>42949</v>
      </c>
    </row>
    <row r="69" spans="1:8" x14ac:dyDescent="0.3">
      <c r="A69" s="40">
        <v>66</v>
      </c>
      <c r="B69" s="376"/>
      <c r="C69" s="42"/>
      <c r="D69" s="42"/>
      <c r="E69" s="42">
        <f>IF($A80&lt;=$A$2,VLOOKUP($A80,Equipment!$B$7:$AY$782,E$2,FALSE),0)</f>
        <v>0</v>
      </c>
      <c r="F69" s="42">
        <f>IF($A80&lt;=$A$2,VLOOKUP($A80,Equipment!$B$7:$AY$782,F$2,FALSE),0)</f>
        <v>0</v>
      </c>
      <c r="G69" s="120" t="str">
        <f t="shared" si="1"/>
        <v/>
      </c>
      <c r="H69" s="117">
        <f ca="1">Labour!$AM$3</f>
        <v>42949</v>
      </c>
    </row>
    <row r="70" spans="1:8" x14ac:dyDescent="0.3">
      <c r="A70" s="40">
        <v>67</v>
      </c>
      <c r="B70" s="376"/>
      <c r="C70" s="42"/>
      <c r="D70" s="42"/>
      <c r="E70" s="42">
        <f>IF($A81&lt;=$A$2,VLOOKUP($A81,Equipment!$B$7:$AY$782,E$2,FALSE),0)</f>
        <v>0</v>
      </c>
      <c r="F70" s="42">
        <f>IF($A81&lt;=$A$2,VLOOKUP($A81,Equipment!$B$7:$AY$782,F$2,FALSE),0)</f>
        <v>0</v>
      </c>
      <c r="G70" s="120" t="str">
        <f t="shared" si="1"/>
        <v/>
      </c>
      <c r="H70" s="117">
        <f ca="1">Labour!$AM$3</f>
        <v>42949</v>
      </c>
    </row>
    <row r="71" spans="1:8" x14ac:dyDescent="0.3">
      <c r="A71" s="40">
        <v>68</v>
      </c>
      <c r="B71" s="376"/>
      <c r="C71" s="42"/>
      <c r="D71" s="42"/>
      <c r="E71" s="42">
        <f>IF($A82&lt;=$A$2,VLOOKUP($A82,Equipment!$B$7:$AY$782,E$2,FALSE),0)</f>
        <v>0</v>
      </c>
      <c r="F71" s="42">
        <f>IF($A82&lt;=$A$2,VLOOKUP($A82,Equipment!$B$7:$AY$782,F$2,FALSE),0)</f>
        <v>0</v>
      </c>
      <c r="G71" s="120" t="str">
        <f t="shared" si="1"/>
        <v/>
      </c>
      <c r="H71" s="117">
        <f ca="1">Labour!$AM$3</f>
        <v>42949</v>
      </c>
    </row>
    <row r="72" spans="1:8" x14ac:dyDescent="0.3">
      <c r="A72" s="40">
        <v>69</v>
      </c>
      <c r="B72" s="376"/>
      <c r="C72" s="42"/>
      <c r="D72" s="42"/>
      <c r="E72" s="42">
        <f>IF($A83&lt;=$A$2,VLOOKUP($A83,Equipment!$B$7:$AY$782,E$2,FALSE),0)</f>
        <v>0</v>
      </c>
      <c r="F72" s="42">
        <f>IF($A83&lt;=$A$2,VLOOKUP($A83,Equipment!$B$7:$AY$782,F$2,FALSE),0)</f>
        <v>0</v>
      </c>
      <c r="G72" s="120" t="str">
        <f t="shared" si="1"/>
        <v/>
      </c>
      <c r="H72" s="117">
        <f ca="1">Labour!$AM$3</f>
        <v>42949</v>
      </c>
    </row>
    <row r="73" spans="1:8" x14ac:dyDescent="0.3">
      <c r="A73" s="40">
        <v>70</v>
      </c>
      <c r="B73" s="376"/>
      <c r="C73" s="42"/>
      <c r="D73" s="42"/>
      <c r="E73" s="42">
        <f>IF($A84&lt;=$A$2,VLOOKUP($A84,Equipment!$B$7:$AY$782,E$2,FALSE),0)</f>
        <v>0</v>
      </c>
      <c r="F73" s="42">
        <f>IF($A84&lt;=$A$2,VLOOKUP($A84,Equipment!$B$7:$AY$782,F$2,FALSE),0)</f>
        <v>0</v>
      </c>
      <c r="G73" s="120" t="str">
        <f t="shared" si="1"/>
        <v/>
      </c>
      <c r="H73" s="117">
        <f ca="1">Labour!$AM$3</f>
        <v>42949</v>
      </c>
    </row>
    <row r="74" spans="1:8" x14ac:dyDescent="0.3">
      <c r="A74" s="40">
        <v>71</v>
      </c>
      <c r="B74" s="376"/>
      <c r="C74" s="42"/>
      <c r="D74" s="42"/>
      <c r="E74" s="42">
        <f>IF($A85&lt;=$A$2,VLOOKUP($A85,Equipment!$B$7:$AY$782,E$2,FALSE),0)</f>
        <v>0</v>
      </c>
      <c r="F74" s="42">
        <f>IF($A85&lt;=$A$2,VLOOKUP($A85,Equipment!$B$7:$AY$782,F$2,FALSE),0)</f>
        <v>0</v>
      </c>
      <c r="G74" s="120" t="str">
        <f t="shared" si="1"/>
        <v/>
      </c>
      <c r="H74" s="117">
        <f ca="1">Labour!$AM$3</f>
        <v>42949</v>
      </c>
    </row>
    <row r="75" spans="1:8" x14ac:dyDescent="0.3">
      <c r="A75" s="40">
        <v>72</v>
      </c>
      <c r="B75" s="376"/>
      <c r="C75" s="42"/>
      <c r="D75" s="42"/>
      <c r="E75" s="42">
        <f>IF($A86&lt;=$A$2,VLOOKUP($A86,Equipment!$B$7:$AY$782,E$2,FALSE),0)</f>
        <v>0</v>
      </c>
      <c r="F75" s="42">
        <f>IF($A86&lt;=$A$2,VLOOKUP($A86,Equipment!$B$7:$AY$782,F$2,FALSE),0)</f>
        <v>0</v>
      </c>
      <c r="G75" s="120" t="str">
        <f t="shared" si="1"/>
        <v/>
      </c>
      <c r="H75" s="117">
        <f ca="1">Labour!$AM$3</f>
        <v>42949</v>
      </c>
    </row>
    <row r="76" spans="1:8" x14ac:dyDescent="0.3">
      <c r="A76" s="40">
        <v>73</v>
      </c>
      <c r="B76" s="376"/>
      <c r="C76" s="42"/>
      <c r="D76" s="42"/>
      <c r="E76" s="42">
        <f>IF($A87&lt;=$A$2,VLOOKUP($A87,Equipment!$B$7:$AY$782,E$2,FALSE),0)</f>
        <v>0</v>
      </c>
      <c r="F76" s="42">
        <f>IF($A87&lt;=$A$2,VLOOKUP($A87,Equipment!$B$7:$AY$782,F$2,FALSE),0)</f>
        <v>0</v>
      </c>
      <c r="G76" s="120" t="str">
        <f t="shared" si="1"/>
        <v/>
      </c>
      <c r="H76" s="117">
        <f ca="1">Labour!$AM$3</f>
        <v>42949</v>
      </c>
    </row>
    <row r="77" spans="1:8" x14ac:dyDescent="0.3">
      <c r="A77" s="40">
        <v>74</v>
      </c>
      <c r="B77" s="376"/>
      <c r="C77" s="42"/>
      <c r="D77" s="42"/>
      <c r="E77" s="42">
        <f>IF($A88&lt;=$A$2,VLOOKUP($A88,Equipment!$B$7:$AY$782,E$2,FALSE),0)</f>
        <v>0</v>
      </c>
      <c r="F77" s="42">
        <f>IF($A88&lt;=$A$2,VLOOKUP($A88,Equipment!$B$7:$AY$782,F$2,FALSE),0)</f>
        <v>0</v>
      </c>
      <c r="G77" s="120" t="str">
        <f t="shared" si="1"/>
        <v/>
      </c>
      <c r="H77" s="117">
        <f ca="1">Labour!$AM$3</f>
        <v>42949</v>
      </c>
    </row>
    <row r="78" spans="1:8" x14ac:dyDescent="0.3">
      <c r="A78" s="40">
        <v>75</v>
      </c>
      <c r="B78" s="376"/>
      <c r="C78" s="42"/>
      <c r="D78" s="42"/>
      <c r="E78" s="42">
        <f>IF($A89&lt;=$A$2,VLOOKUP($A89,Equipment!$B$7:$AY$782,E$2,FALSE),0)</f>
        <v>0</v>
      </c>
      <c r="F78" s="42">
        <f>IF($A89&lt;=$A$2,VLOOKUP($A89,Equipment!$B$7:$AY$782,F$2,FALSE),0)</f>
        <v>0</v>
      </c>
      <c r="G78" s="120" t="str">
        <f t="shared" si="1"/>
        <v/>
      </c>
      <c r="H78" s="117">
        <f ca="1">Labour!$AM$3</f>
        <v>42949</v>
      </c>
    </row>
    <row r="79" spans="1:8" x14ac:dyDescent="0.3">
      <c r="A79" s="40">
        <v>76</v>
      </c>
      <c r="B79" s="376"/>
      <c r="C79" s="42"/>
      <c r="D79" s="42"/>
      <c r="E79" s="42">
        <f>IF($A90&lt;=$A$2,VLOOKUP($A90,Equipment!$B$7:$AY$782,E$2,FALSE),0)</f>
        <v>0</v>
      </c>
      <c r="F79" s="42">
        <f>IF($A90&lt;=$A$2,VLOOKUP($A90,Equipment!$B$7:$AY$782,F$2,FALSE),0)</f>
        <v>0</v>
      </c>
      <c r="G79" s="120" t="str">
        <f t="shared" si="1"/>
        <v/>
      </c>
      <c r="H79" s="117">
        <f ca="1">Labour!$AM$3</f>
        <v>42949</v>
      </c>
    </row>
    <row r="80" spans="1:8" x14ac:dyDescent="0.3">
      <c r="A80" s="40">
        <v>77</v>
      </c>
      <c r="B80" s="376"/>
      <c r="C80" s="42"/>
      <c r="D80" s="42"/>
      <c r="E80" s="42">
        <f>IF($A91&lt;=$A$2,VLOOKUP($A91,Equipment!$B$7:$AY$782,E$2,FALSE),0)</f>
        <v>0</v>
      </c>
      <c r="F80" s="42">
        <f>IF($A91&lt;=$A$2,VLOOKUP($A91,Equipment!$B$7:$AY$782,F$2,FALSE),0)</f>
        <v>0</v>
      </c>
      <c r="G80" s="120" t="str">
        <f t="shared" si="1"/>
        <v/>
      </c>
      <c r="H80" s="117">
        <f ca="1">Labour!$AM$3</f>
        <v>42949</v>
      </c>
    </row>
    <row r="81" spans="1:8" x14ac:dyDescent="0.3">
      <c r="A81" s="40">
        <v>78</v>
      </c>
      <c r="B81" s="376"/>
      <c r="C81" s="42"/>
      <c r="D81" s="42"/>
      <c r="E81" s="42">
        <f>IF($A92&lt;=$A$2,VLOOKUP($A92,Equipment!$B$7:$AY$782,E$2,FALSE),0)</f>
        <v>0</v>
      </c>
      <c r="F81" s="42">
        <f>IF($A92&lt;=$A$2,VLOOKUP($A92,Equipment!$B$7:$AY$782,F$2,FALSE),0)</f>
        <v>0</v>
      </c>
      <c r="G81" s="120" t="str">
        <f t="shared" si="1"/>
        <v/>
      </c>
      <c r="H81" s="117">
        <f ca="1">Labour!$AM$3</f>
        <v>42949</v>
      </c>
    </row>
    <row r="82" spans="1:8" x14ac:dyDescent="0.3">
      <c r="A82" s="40">
        <v>79</v>
      </c>
      <c r="B82" s="376"/>
      <c r="C82" s="42"/>
      <c r="D82" s="42"/>
      <c r="E82" s="42">
        <f>IF($A93&lt;=$A$2,VLOOKUP($A93,Equipment!$B$7:$AY$782,E$2,FALSE),0)</f>
        <v>0</v>
      </c>
      <c r="F82" s="42">
        <f>IF($A93&lt;=$A$2,VLOOKUP($A93,Equipment!$B$7:$AY$782,F$2,FALSE),0)</f>
        <v>0</v>
      </c>
      <c r="G82" s="120" t="str">
        <f t="shared" si="1"/>
        <v/>
      </c>
      <c r="H82" s="117">
        <f ca="1">Labour!$AM$3</f>
        <v>42949</v>
      </c>
    </row>
    <row r="83" spans="1:8" x14ac:dyDescent="0.3">
      <c r="A83" s="40">
        <v>80</v>
      </c>
      <c r="B83" s="376"/>
      <c r="C83" s="42"/>
      <c r="D83" s="42"/>
      <c r="E83" s="42">
        <f>IF($A94&lt;=$A$2,VLOOKUP($A94,Equipment!$B$7:$AY$782,E$2,FALSE),0)</f>
        <v>0</v>
      </c>
      <c r="F83" s="42">
        <f>IF($A94&lt;=$A$2,VLOOKUP($A94,Equipment!$B$7:$AY$782,F$2,FALSE),0)</f>
        <v>0</v>
      </c>
      <c r="G83" s="120" t="str">
        <f t="shared" si="1"/>
        <v/>
      </c>
      <c r="H83" s="117">
        <f ca="1">Labour!$AM$3</f>
        <v>42949</v>
      </c>
    </row>
    <row r="84" spans="1:8" x14ac:dyDescent="0.3">
      <c r="A84" s="40">
        <v>81</v>
      </c>
      <c r="B84" s="376"/>
      <c r="C84" s="42"/>
      <c r="D84" s="42"/>
      <c r="E84" s="42">
        <f>IF($A95&lt;=$A$2,VLOOKUP($A95,Equipment!$B$7:$AY$782,E$2,FALSE),0)</f>
        <v>0</v>
      </c>
      <c r="F84" s="42">
        <f>IF($A95&lt;=$A$2,VLOOKUP($A95,Equipment!$B$7:$AY$782,F$2,FALSE),0)</f>
        <v>0</v>
      </c>
      <c r="G84" s="120" t="str">
        <f t="shared" si="1"/>
        <v/>
      </c>
      <c r="H84" s="117">
        <f ca="1">Labour!$AM$3</f>
        <v>42949</v>
      </c>
    </row>
    <row r="85" spans="1:8" x14ac:dyDescent="0.3">
      <c r="A85" s="40">
        <v>82</v>
      </c>
      <c r="B85" s="376"/>
      <c r="C85" s="42"/>
      <c r="D85" s="42"/>
      <c r="E85" s="42">
        <f>IF($A96&lt;=$A$2,VLOOKUP($A96,Equipment!$B$7:$AY$782,E$2,FALSE),0)</f>
        <v>0</v>
      </c>
      <c r="F85" s="42">
        <f>IF($A96&lt;=$A$2,VLOOKUP($A96,Equipment!$B$7:$AY$782,F$2,FALSE),0)</f>
        <v>0</v>
      </c>
      <c r="G85" s="120" t="str">
        <f t="shared" si="1"/>
        <v/>
      </c>
      <c r="H85" s="117">
        <f ca="1">Labour!$AM$3</f>
        <v>42949</v>
      </c>
    </row>
    <row r="86" spans="1:8" x14ac:dyDescent="0.3">
      <c r="A86" s="40">
        <v>83</v>
      </c>
      <c r="B86" s="376"/>
      <c r="C86" s="42"/>
      <c r="D86" s="42"/>
      <c r="E86" s="42">
        <f>IF($A97&lt;=$A$2,VLOOKUP($A97,Equipment!$B$7:$AY$782,E$2,FALSE),0)</f>
        <v>0</v>
      </c>
      <c r="F86" s="42">
        <f>IF($A97&lt;=$A$2,VLOOKUP($A97,Equipment!$B$7:$AY$782,F$2,FALSE),0)</f>
        <v>0</v>
      </c>
      <c r="G86" s="120" t="str">
        <f t="shared" si="1"/>
        <v/>
      </c>
      <c r="H86" s="117">
        <f ca="1">Labour!$AM$3</f>
        <v>42949</v>
      </c>
    </row>
    <row r="87" spans="1:8" x14ac:dyDescent="0.3">
      <c r="A87" s="40">
        <v>84</v>
      </c>
      <c r="B87" s="376"/>
      <c r="C87" s="42"/>
      <c r="D87" s="42"/>
      <c r="E87" s="42">
        <f>IF($A98&lt;=$A$2,VLOOKUP($A98,Equipment!$B$7:$AY$782,E$2,FALSE),0)</f>
        <v>0</v>
      </c>
      <c r="F87" s="42">
        <f>IF($A98&lt;=$A$2,VLOOKUP($A98,Equipment!$B$7:$AY$782,F$2,FALSE),0)</f>
        <v>0</v>
      </c>
      <c r="G87" s="120" t="str">
        <f t="shared" si="1"/>
        <v/>
      </c>
      <c r="H87" s="117">
        <f ca="1">Labour!$AM$3</f>
        <v>42949</v>
      </c>
    </row>
    <row r="88" spans="1:8" x14ac:dyDescent="0.3">
      <c r="A88" s="40">
        <v>85</v>
      </c>
      <c r="B88" s="376"/>
      <c r="C88" s="42"/>
      <c r="D88" s="42"/>
      <c r="E88" s="42">
        <f>IF($A99&lt;=$A$2,VLOOKUP($A99,Equipment!$B$7:$AY$782,E$2,FALSE),0)</f>
        <v>0</v>
      </c>
      <c r="F88" s="42">
        <f>IF($A99&lt;=$A$2,VLOOKUP($A99,Equipment!$B$7:$AY$782,F$2,FALSE),0)</f>
        <v>0</v>
      </c>
      <c r="G88" s="120" t="str">
        <f t="shared" si="1"/>
        <v/>
      </c>
      <c r="H88" s="117">
        <f ca="1">Labour!$AM$3</f>
        <v>42949</v>
      </c>
    </row>
    <row r="89" spans="1:8" x14ac:dyDescent="0.3">
      <c r="A89" s="40">
        <v>86</v>
      </c>
      <c r="B89" s="376"/>
      <c r="C89" s="42"/>
      <c r="D89" s="42"/>
      <c r="E89" s="42">
        <f>IF($A100&lt;=$A$2,VLOOKUP($A100,Equipment!$B$7:$AY$782,E$2,FALSE),0)</f>
        <v>0</v>
      </c>
      <c r="F89" s="42">
        <f>IF($A100&lt;=$A$2,VLOOKUP($A100,Equipment!$B$7:$AY$782,F$2,FALSE),0)</f>
        <v>0</v>
      </c>
      <c r="G89" s="120" t="str">
        <f t="shared" si="1"/>
        <v/>
      </c>
      <c r="H89" s="117">
        <f ca="1">Labour!$AM$3</f>
        <v>42949</v>
      </c>
    </row>
    <row r="90" spans="1:8" x14ac:dyDescent="0.3">
      <c r="A90" s="40">
        <v>87</v>
      </c>
      <c r="B90" s="376"/>
      <c r="C90" s="42"/>
      <c r="D90" s="42"/>
      <c r="E90" s="42">
        <f>IF($A101&lt;=$A$2,VLOOKUP($A101,Equipment!$B$7:$AY$782,E$2,FALSE),0)</f>
        <v>0</v>
      </c>
      <c r="F90" s="42">
        <f>IF($A101&lt;=$A$2,VLOOKUP($A101,Equipment!$B$7:$AY$782,F$2,FALSE),0)</f>
        <v>0</v>
      </c>
      <c r="G90" s="120" t="str">
        <f t="shared" si="1"/>
        <v/>
      </c>
      <c r="H90" s="117">
        <f ca="1">Labour!$AM$3</f>
        <v>42949</v>
      </c>
    </row>
    <row r="91" spans="1:8" x14ac:dyDescent="0.3">
      <c r="A91" s="40">
        <v>88</v>
      </c>
      <c r="B91" s="376"/>
      <c r="C91" s="42"/>
      <c r="D91" s="42"/>
      <c r="E91" s="42">
        <f>IF($A102&lt;=$A$2,VLOOKUP($A102,Equipment!$B$7:$AY$782,E$2,FALSE),0)</f>
        <v>0</v>
      </c>
      <c r="F91" s="42">
        <f>IF($A102&lt;=$A$2,VLOOKUP($A102,Equipment!$B$7:$AY$782,F$2,FALSE),0)</f>
        <v>0</v>
      </c>
      <c r="G91" s="120" t="str">
        <f t="shared" si="1"/>
        <v/>
      </c>
      <c r="H91" s="117">
        <f ca="1">Labour!$AM$3</f>
        <v>42949</v>
      </c>
    </row>
    <row r="92" spans="1:8" x14ac:dyDescent="0.3">
      <c r="A92" s="40">
        <v>89</v>
      </c>
      <c r="B92" s="376"/>
      <c r="C92" s="42"/>
      <c r="D92" s="42"/>
      <c r="E92" s="42">
        <f>IF($A103&lt;=$A$2,VLOOKUP($A103,Equipment!$B$7:$AY$782,E$2,FALSE),0)</f>
        <v>0</v>
      </c>
      <c r="F92" s="42">
        <f>IF($A103&lt;=$A$2,VLOOKUP($A103,Equipment!$B$7:$AY$782,F$2,FALSE),0)</f>
        <v>0</v>
      </c>
      <c r="G92" s="120" t="str">
        <f t="shared" si="1"/>
        <v/>
      </c>
      <c r="H92" s="117">
        <f ca="1">Labour!$AM$3</f>
        <v>42949</v>
      </c>
    </row>
    <row r="93" spans="1:8" x14ac:dyDescent="0.3">
      <c r="A93" s="40">
        <v>90</v>
      </c>
      <c r="B93" s="376"/>
      <c r="C93" s="42"/>
      <c r="D93" s="42"/>
      <c r="E93" s="42">
        <f>IF($A104&lt;=$A$2,VLOOKUP($A104,Equipment!$B$7:$AY$782,E$2,FALSE),0)</f>
        <v>0</v>
      </c>
      <c r="F93" s="42">
        <f>IF($A104&lt;=$A$2,VLOOKUP($A104,Equipment!$B$7:$AY$782,F$2,FALSE),0)</f>
        <v>0</v>
      </c>
      <c r="H93" s="117">
        <f ca="1">Labour!$AM$3</f>
        <v>42949</v>
      </c>
    </row>
    <row r="94" spans="1:8" x14ac:dyDescent="0.3">
      <c r="A94" s="40">
        <v>91</v>
      </c>
      <c r="B94" s="376"/>
      <c r="C94" s="42"/>
      <c r="D94" s="42"/>
      <c r="E94" s="42">
        <f>IF($A105&lt;=$A$2,VLOOKUP($A105,Equipment!$B$7:$AY$782,E$2,FALSE),0)</f>
        <v>0</v>
      </c>
      <c r="F94" s="42">
        <f>IF($A105&lt;=$A$2,VLOOKUP($A105,Equipment!$B$7:$AY$782,F$2,FALSE),0)</f>
        <v>0</v>
      </c>
      <c r="H94" s="117">
        <f ca="1">Labour!$AM$3</f>
        <v>42949</v>
      </c>
    </row>
    <row r="95" spans="1:8" x14ac:dyDescent="0.3">
      <c r="A95" s="40">
        <v>92</v>
      </c>
      <c r="B95" s="376"/>
      <c r="C95" s="42"/>
      <c r="D95" s="42"/>
      <c r="E95" s="42">
        <f>IF($A106&lt;=$A$2,VLOOKUP($A106,Equipment!$B$7:$AY$782,E$2,FALSE),0)</f>
        <v>0</v>
      </c>
      <c r="F95" s="42">
        <f>IF($A106&lt;=$A$2,VLOOKUP($A106,Equipment!$B$7:$AY$782,F$2,FALSE),0)</f>
        <v>0</v>
      </c>
      <c r="H95" s="117">
        <f ca="1">Labour!$AM$3</f>
        <v>42949</v>
      </c>
    </row>
    <row r="96" spans="1:8" x14ac:dyDescent="0.3">
      <c r="A96" s="40">
        <v>93</v>
      </c>
      <c r="B96" s="376"/>
      <c r="C96" s="42"/>
      <c r="D96" s="42"/>
      <c r="E96" s="42">
        <f>IF($A107&lt;=$A$2,VLOOKUP($A107,Equipment!$B$7:$AY$782,E$2,FALSE),0)</f>
        <v>0</v>
      </c>
      <c r="F96" s="42">
        <f>IF($A107&lt;=$A$2,VLOOKUP($A107,Equipment!$B$7:$AY$782,F$2,FALSE),0)</f>
        <v>0</v>
      </c>
      <c r="H96" s="117">
        <f ca="1">Labour!$AM$3</f>
        <v>42949</v>
      </c>
    </row>
    <row r="97" spans="1:8" x14ac:dyDescent="0.3">
      <c r="A97" s="40">
        <v>94</v>
      </c>
      <c r="B97" s="376"/>
      <c r="C97" s="42"/>
      <c r="D97" s="42"/>
      <c r="E97" s="42">
        <f>IF($A108&lt;=$A$2,VLOOKUP($A108,Equipment!$B$7:$AY$782,E$2,FALSE),0)</f>
        <v>0</v>
      </c>
      <c r="F97" s="42">
        <f>IF($A108&lt;=$A$2,VLOOKUP($A108,Equipment!$B$7:$AY$782,F$2,FALSE),0)</f>
        <v>0</v>
      </c>
      <c r="H97" s="117">
        <f ca="1">Labour!$AM$3</f>
        <v>42949</v>
      </c>
    </row>
    <row r="98" spans="1:8" x14ac:dyDescent="0.3">
      <c r="A98" s="40">
        <v>95</v>
      </c>
      <c r="B98" s="376"/>
      <c r="C98" s="42"/>
      <c r="D98" s="42"/>
      <c r="E98" s="42">
        <f>IF($A109&lt;=$A$2,VLOOKUP($A109,Equipment!$B$7:$AY$782,E$2,FALSE),0)</f>
        <v>0</v>
      </c>
      <c r="F98" s="42">
        <f>IF($A109&lt;=$A$2,VLOOKUP($A109,Equipment!$B$7:$AY$782,F$2,FALSE),0)</f>
        <v>0</v>
      </c>
      <c r="H98" s="117">
        <f ca="1">Labour!$AM$3</f>
        <v>42949</v>
      </c>
    </row>
    <row r="99" spans="1:8" x14ac:dyDescent="0.3">
      <c r="A99" s="40">
        <v>96</v>
      </c>
      <c r="B99" s="376"/>
      <c r="C99" s="42"/>
      <c r="D99" s="42"/>
      <c r="E99" s="42">
        <f>IF($A110&lt;=$A$2,VLOOKUP($A110,Equipment!$B$7:$AY$782,E$2,FALSE),0)</f>
        <v>0</v>
      </c>
      <c r="F99" s="42">
        <f>IF($A110&lt;=$A$2,VLOOKUP($A110,Equipment!$B$7:$AY$782,F$2,FALSE),0)</f>
        <v>0</v>
      </c>
      <c r="H99" s="117">
        <f ca="1">Labour!$AM$3</f>
        <v>42949</v>
      </c>
    </row>
    <row r="100" spans="1:8" x14ac:dyDescent="0.3">
      <c r="A100" s="40">
        <v>97</v>
      </c>
      <c r="B100" s="376"/>
      <c r="C100" s="42"/>
      <c r="D100" s="42"/>
      <c r="E100" s="42">
        <f>IF($A111&lt;=$A$2,VLOOKUP($A111,Equipment!$B$7:$AY$782,E$2,FALSE),0)</f>
        <v>0</v>
      </c>
      <c r="F100" s="42">
        <f>IF($A111&lt;=$A$2,VLOOKUP($A111,Equipment!$B$7:$AY$782,F$2,FALSE),0)</f>
        <v>0</v>
      </c>
      <c r="H100" s="117">
        <f ca="1">Labour!$AM$3</f>
        <v>42949</v>
      </c>
    </row>
    <row r="101" spans="1:8" x14ac:dyDescent="0.3">
      <c r="A101" s="40">
        <v>98</v>
      </c>
      <c r="B101" s="376"/>
      <c r="C101" s="42"/>
      <c r="D101" s="42"/>
      <c r="E101" s="42">
        <f>IF($A112&lt;=$A$2,VLOOKUP($A112,Equipment!$B$7:$AY$782,E$2,FALSE),0)</f>
        <v>0</v>
      </c>
      <c r="F101" s="42">
        <f>IF($A112&lt;=$A$2,VLOOKUP($A112,Equipment!$B$7:$AY$782,F$2,FALSE),0)</f>
        <v>0</v>
      </c>
      <c r="H101" s="117">
        <f ca="1">Labour!$AM$3</f>
        <v>42949</v>
      </c>
    </row>
    <row r="102" spans="1:8" x14ac:dyDescent="0.3">
      <c r="A102" s="40">
        <v>99</v>
      </c>
      <c r="B102" s="376"/>
      <c r="C102" s="42"/>
      <c r="D102" s="42"/>
      <c r="E102" s="42">
        <f>IF($A113&lt;=$A$2,VLOOKUP($A113,Equipment!$B$7:$AY$782,E$2,FALSE),0)</f>
        <v>0</v>
      </c>
      <c r="F102" s="42">
        <f>IF($A113&lt;=$A$2,VLOOKUP($A113,Equipment!$B$7:$AY$782,F$2,FALSE),0)</f>
        <v>0</v>
      </c>
      <c r="H102" s="117">
        <f ca="1">Labour!$AM$3</f>
        <v>42949</v>
      </c>
    </row>
    <row r="103" spans="1:8" x14ac:dyDescent="0.3">
      <c r="A103" s="40">
        <v>100</v>
      </c>
      <c r="B103" s="376"/>
      <c r="C103" s="42"/>
      <c r="D103" s="42"/>
      <c r="E103" s="42">
        <f>IF($A114&lt;=$A$2,VLOOKUP($A114,Equipment!$B$7:$AY$782,E$2,FALSE),0)</f>
        <v>0</v>
      </c>
      <c r="F103" s="42">
        <f>IF($A114&lt;=$A$2,VLOOKUP($A114,Equipment!$B$7:$AY$782,F$2,FALSE),0)</f>
        <v>0</v>
      </c>
      <c r="H103" s="117">
        <f ca="1">Labour!$AM$3</f>
        <v>42949</v>
      </c>
    </row>
    <row r="104" spans="1:8" x14ac:dyDescent="0.3">
      <c r="A104" s="40">
        <v>101</v>
      </c>
      <c r="B104" s="376"/>
      <c r="C104" s="42"/>
      <c r="D104" s="42"/>
      <c r="E104" s="42">
        <f>IF($A115&lt;=$A$2,VLOOKUP($A115,Equipment!$B$7:$AY$782,E$2,FALSE),0)</f>
        <v>0</v>
      </c>
      <c r="F104" s="42">
        <f>IF($A115&lt;=$A$2,VLOOKUP($A115,Equipment!$B$7:$AY$782,F$2,FALSE),0)</f>
        <v>0</v>
      </c>
      <c r="H104" s="117">
        <f ca="1">Labour!$AM$3</f>
        <v>42949</v>
      </c>
    </row>
    <row r="105" spans="1:8" x14ac:dyDescent="0.3">
      <c r="A105" s="40">
        <v>102</v>
      </c>
      <c r="B105" s="376"/>
      <c r="C105" s="42"/>
      <c r="D105" s="42"/>
      <c r="E105" s="42">
        <f>IF($A116&lt;=$A$2,VLOOKUP($A116,Equipment!$B$7:$AY$782,E$2,FALSE),0)</f>
        <v>0</v>
      </c>
      <c r="F105" s="42">
        <f>IF($A116&lt;=$A$2,VLOOKUP($A116,Equipment!$B$7:$AY$782,F$2,FALSE),0)</f>
        <v>0</v>
      </c>
      <c r="H105" s="117">
        <f ca="1">Labour!$AM$3</f>
        <v>42949</v>
      </c>
    </row>
    <row r="106" spans="1:8" x14ac:dyDescent="0.3">
      <c r="A106" s="40">
        <v>103</v>
      </c>
      <c r="B106" s="376"/>
      <c r="C106" s="42"/>
      <c r="D106" s="42"/>
      <c r="E106" s="42">
        <f>IF($A117&lt;=$A$2,VLOOKUP($A117,Equipment!$B$7:$AY$782,E$2,FALSE),0)</f>
        <v>0</v>
      </c>
      <c r="F106" s="42">
        <f>IF($A117&lt;=$A$2,VLOOKUP($A117,Equipment!$B$7:$AY$782,F$2,FALSE),0)</f>
        <v>0</v>
      </c>
      <c r="H106" s="117">
        <f ca="1">Labour!$AM$3</f>
        <v>42949</v>
      </c>
    </row>
    <row r="107" spans="1:8" x14ac:dyDescent="0.3">
      <c r="A107" s="40">
        <v>104</v>
      </c>
      <c r="B107" s="376"/>
      <c r="C107" s="42"/>
      <c r="D107" s="42"/>
      <c r="E107" s="42">
        <f>IF($A118&lt;=$A$2,VLOOKUP($A118,Equipment!$B$7:$AY$782,E$2,FALSE),0)</f>
        <v>0</v>
      </c>
      <c r="F107" s="42">
        <f>IF($A118&lt;=$A$2,VLOOKUP($A118,Equipment!$B$7:$AY$782,F$2,FALSE),0)</f>
        <v>0</v>
      </c>
      <c r="H107" s="117">
        <f ca="1">Labour!$AM$3</f>
        <v>42949</v>
      </c>
    </row>
    <row r="108" spans="1:8" x14ac:dyDescent="0.3">
      <c r="A108" s="40">
        <v>105</v>
      </c>
      <c r="B108" s="376"/>
      <c r="C108" s="42"/>
      <c r="D108" s="42"/>
      <c r="E108" s="42">
        <f>IF($A119&lt;=$A$2,VLOOKUP($A119,Equipment!$B$7:$AY$782,E$2,FALSE),0)</f>
        <v>0</v>
      </c>
      <c r="F108" s="42">
        <f>IF($A119&lt;=$A$2,VLOOKUP($A119,Equipment!$B$7:$AY$782,F$2,FALSE),0)</f>
        <v>0</v>
      </c>
      <c r="H108" s="117">
        <f ca="1">Labour!$AM$3</f>
        <v>42949</v>
      </c>
    </row>
    <row r="109" spans="1:8" x14ac:dyDescent="0.3">
      <c r="A109" s="40">
        <v>106</v>
      </c>
      <c r="B109" s="376"/>
      <c r="C109" s="42"/>
      <c r="D109" s="42"/>
      <c r="E109" s="42">
        <f>IF($A120&lt;=$A$2,VLOOKUP($A120,Equipment!$B$7:$AY$782,E$2,FALSE),0)</f>
        <v>0</v>
      </c>
      <c r="F109" s="42">
        <f>IF($A120&lt;=$A$2,VLOOKUP($A120,Equipment!$B$7:$AY$782,F$2,FALSE),0)</f>
        <v>0</v>
      </c>
      <c r="H109" s="117">
        <f ca="1">Labour!$AM$3</f>
        <v>42949</v>
      </c>
    </row>
    <row r="110" spans="1:8" x14ac:dyDescent="0.3">
      <c r="A110" s="40">
        <v>107</v>
      </c>
      <c r="B110" s="376"/>
      <c r="C110" s="42"/>
      <c r="D110" s="42"/>
      <c r="E110" s="42">
        <f>IF($A121&lt;=$A$2,VLOOKUP($A121,Equipment!$B$7:$AY$782,E$2,FALSE),0)</f>
        <v>0</v>
      </c>
      <c r="F110" s="42">
        <f>IF($A121&lt;=$A$2,VLOOKUP($A121,Equipment!$B$7:$AY$782,F$2,FALSE),0)</f>
        <v>0</v>
      </c>
      <c r="H110" s="117">
        <f ca="1">Labour!$AM$3</f>
        <v>42949</v>
      </c>
    </row>
    <row r="111" spans="1:8" x14ac:dyDescent="0.3">
      <c r="A111" s="40">
        <v>108</v>
      </c>
      <c r="B111" s="376"/>
      <c r="C111" s="42"/>
      <c r="D111" s="42"/>
      <c r="E111" s="42">
        <f>IF($A122&lt;=$A$2,VLOOKUP($A122,Equipment!$B$7:$AY$782,E$2,FALSE),0)</f>
        <v>0</v>
      </c>
      <c r="F111" s="42">
        <f>IF($A122&lt;=$A$2,VLOOKUP($A122,Equipment!$B$7:$AY$782,F$2,FALSE),0)</f>
        <v>0</v>
      </c>
      <c r="H111" s="117">
        <f ca="1">Labour!$AM$3</f>
        <v>42949</v>
      </c>
    </row>
    <row r="112" spans="1:8" x14ac:dyDescent="0.3">
      <c r="A112" s="40">
        <v>109</v>
      </c>
      <c r="B112" s="376"/>
      <c r="C112" s="42"/>
      <c r="D112" s="42"/>
      <c r="E112" s="42">
        <f>IF($A123&lt;=$A$2,VLOOKUP($A123,Equipment!$B$7:$AY$782,E$2,FALSE),0)</f>
        <v>0</v>
      </c>
      <c r="F112" s="42">
        <f>IF($A123&lt;=$A$2,VLOOKUP($A123,Equipment!$B$7:$AY$782,F$2,FALSE),0)</f>
        <v>0</v>
      </c>
      <c r="H112" s="117">
        <f ca="1">Labour!$AM$3</f>
        <v>42949</v>
      </c>
    </row>
    <row r="113" spans="1:8" x14ac:dyDescent="0.3">
      <c r="A113" s="40">
        <v>110</v>
      </c>
      <c r="B113" s="376"/>
      <c r="C113" s="42"/>
      <c r="D113" s="42"/>
      <c r="E113" s="42">
        <f>IF($A124&lt;=$A$2,VLOOKUP($A124,Equipment!$B$7:$AY$782,E$2,FALSE),0)</f>
        <v>0</v>
      </c>
      <c r="F113" s="42">
        <f>IF($A124&lt;=$A$2,VLOOKUP($A124,Equipment!$B$7:$AY$782,F$2,FALSE),0)</f>
        <v>0</v>
      </c>
      <c r="H113" s="117">
        <f ca="1">Labour!$AM$3</f>
        <v>42949</v>
      </c>
    </row>
    <row r="114" spans="1:8" x14ac:dyDescent="0.3">
      <c r="A114" s="40">
        <v>111</v>
      </c>
      <c r="B114" s="376"/>
      <c r="C114" s="42"/>
      <c r="D114" s="42"/>
      <c r="E114" s="42">
        <f>IF($A125&lt;=$A$2,VLOOKUP($A125,Equipment!$B$7:$AY$782,E$2,FALSE),0)</f>
        <v>0</v>
      </c>
      <c r="F114" s="42">
        <f>IF($A125&lt;=$A$2,VLOOKUP($A125,Equipment!$B$7:$AY$782,F$2,FALSE),0)</f>
        <v>0</v>
      </c>
      <c r="H114" s="117">
        <f ca="1">Labour!$AM$3</f>
        <v>42949</v>
      </c>
    </row>
    <row r="115" spans="1:8" x14ac:dyDescent="0.3">
      <c r="A115" s="40">
        <v>112</v>
      </c>
      <c r="B115" s="376"/>
      <c r="C115" s="42"/>
      <c r="D115" s="42"/>
      <c r="E115" s="42">
        <f>IF($A126&lt;=$A$2,VLOOKUP($A126,Equipment!$B$7:$AY$782,E$2,FALSE),0)</f>
        <v>0</v>
      </c>
      <c r="F115" s="42">
        <f>IF($A126&lt;=$A$2,VLOOKUP($A126,Equipment!$B$7:$AY$782,F$2,FALSE),0)</f>
        <v>0</v>
      </c>
      <c r="H115" s="117">
        <f ca="1">Labour!$AM$3</f>
        <v>42949</v>
      </c>
    </row>
    <row r="116" spans="1:8" x14ac:dyDescent="0.3">
      <c r="A116" s="40">
        <v>113</v>
      </c>
      <c r="B116" s="376"/>
      <c r="C116" s="42"/>
      <c r="D116" s="42"/>
      <c r="E116" s="42">
        <f>IF($A127&lt;=$A$2,VLOOKUP($A127,Equipment!$B$7:$AY$782,E$2,FALSE),0)</f>
        <v>0</v>
      </c>
      <c r="F116" s="42">
        <f>IF($A127&lt;=$A$2,VLOOKUP($A127,Equipment!$B$7:$AY$782,F$2,FALSE),0)</f>
        <v>0</v>
      </c>
      <c r="H116" s="117">
        <f ca="1">Labour!$AM$3</f>
        <v>42949</v>
      </c>
    </row>
    <row r="117" spans="1:8" x14ac:dyDescent="0.3">
      <c r="A117" s="40">
        <v>114</v>
      </c>
      <c r="B117" s="376"/>
      <c r="C117" s="42"/>
      <c r="D117" s="42"/>
      <c r="E117" s="42">
        <f>IF($A128&lt;=$A$2,VLOOKUP($A128,Equipment!$B$7:$AY$782,E$2,FALSE),0)</f>
        <v>0</v>
      </c>
      <c r="F117" s="42">
        <f>IF($A128&lt;=$A$2,VLOOKUP($A128,Equipment!$B$7:$AY$782,F$2,FALSE),0)</f>
        <v>0</v>
      </c>
      <c r="H117" s="117">
        <f ca="1">Labour!$AM$3</f>
        <v>42949</v>
      </c>
    </row>
    <row r="118" spans="1:8" x14ac:dyDescent="0.3">
      <c r="A118" s="40">
        <v>115</v>
      </c>
      <c r="B118" s="376"/>
      <c r="C118" s="42"/>
      <c r="D118" s="42"/>
      <c r="E118" s="42">
        <f>IF($A129&lt;=$A$2,VLOOKUP($A129,Equipment!$B$7:$AY$782,E$2,FALSE),0)</f>
        <v>0</v>
      </c>
      <c r="F118" s="42">
        <f>IF($A129&lt;=$A$2,VLOOKUP($A129,Equipment!$B$7:$AY$782,F$2,FALSE),0)</f>
        <v>0</v>
      </c>
      <c r="H118" s="117">
        <f ca="1">Labour!$AM$3</f>
        <v>42949</v>
      </c>
    </row>
    <row r="119" spans="1:8" x14ac:dyDescent="0.3">
      <c r="A119" s="40">
        <v>116</v>
      </c>
      <c r="B119" s="376"/>
      <c r="C119" s="42"/>
      <c r="D119" s="42"/>
      <c r="E119" s="42">
        <f>IF($A130&lt;=$A$2,VLOOKUP($A130,Equipment!$B$7:$AY$782,E$2,FALSE),0)</f>
        <v>0</v>
      </c>
      <c r="F119" s="42">
        <f>IF($A130&lt;=$A$2,VLOOKUP($A130,Equipment!$B$7:$AY$782,F$2,FALSE),0)</f>
        <v>0</v>
      </c>
      <c r="H119" s="117">
        <f ca="1">Labour!$AM$3</f>
        <v>42949</v>
      </c>
    </row>
    <row r="120" spans="1:8" x14ac:dyDescent="0.3">
      <c r="A120" s="40">
        <v>117</v>
      </c>
      <c r="B120" s="376"/>
      <c r="C120" s="42"/>
      <c r="D120" s="42"/>
      <c r="E120" s="42">
        <f>IF($A131&lt;=$A$2,VLOOKUP($A131,Equipment!$B$7:$AY$782,E$2,FALSE),0)</f>
        <v>0</v>
      </c>
      <c r="F120" s="42">
        <f>IF($A131&lt;=$A$2,VLOOKUP($A131,Equipment!$B$7:$AY$782,F$2,FALSE),0)</f>
        <v>0</v>
      </c>
      <c r="H120" s="117">
        <f ca="1">Labour!$AM$3</f>
        <v>42949</v>
      </c>
    </row>
    <row r="121" spans="1:8" x14ac:dyDescent="0.3">
      <c r="A121" s="40">
        <v>118</v>
      </c>
      <c r="B121" s="376"/>
      <c r="C121" s="42"/>
      <c r="D121" s="42"/>
      <c r="E121" s="42">
        <f>IF($A132&lt;=$A$2,VLOOKUP($A132,Equipment!$B$7:$AY$782,E$2,FALSE),0)</f>
        <v>0</v>
      </c>
      <c r="F121" s="42">
        <f>IF($A132&lt;=$A$2,VLOOKUP($A132,Equipment!$B$7:$AY$782,F$2,FALSE),0)</f>
        <v>0</v>
      </c>
      <c r="H121" s="117">
        <f ca="1">Labour!$AM$3</f>
        <v>42949</v>
      </c>
    </row>
    <row r="122" spans="1:8" x14ac:dyDescent="0.3">
      <c r="A122" s="40">
        <v>119</v>
      </c>
      <c r="B122" s="376"/>
      <c r="C122" s="42"/>
      <c r="D122" s="42"/>
      <c r="E122" s="42">
        <f>IF($A133&lt;=$A$2,VLOOKUP($A133,Equipment!$B$7:$AY$782,E$2,FALSE),0)</f>
        <v>0</v>
      </c>
      <c r="F122" s="42">
        <f>IF($A133&lt;=$A$2,VLOOKUP($A133,Equipment!$B$7:$AY$782,F$2,FALSE),0)</f>
        <v>0</v>
      </c>
      <c r="H122" s="117">
        <f ca="1">Labour!$AM$3</f>
        <v>42949</v>
      </c>
    </row>
    <row r="123" spans="1:8" x14ac:dyDescent="0.3">
      <c r="A123" s="40">
        <v>120</v>
      </c>
      <c r="B123" s="376"/>
      <c r="C123" s="42"/>
      <c r="D123" s="42"/>
      <c r="E123" s="42">
        <f>IF($A134&lt;=$A$2,VLOOKUP($A134,Equipment!$B$7:$AY$782,E$2,FALSE),0)</f>
        <v>0</v>
      </c>
      <c r="F123" s="42">
        <f>IF($A134&lt;=$A$2,VLOOKUP($A134,Equipment!$B$7:$AY$782,F$2,FALSE),0)</f>
        <v>0</v>
      </c>
      <c r="H123" s="117">
        <f ca="1">Labour!$AM$3</f>
        <v>42949</v>
      </c>
    </row>
    <row r="124" spans="1:8" x14ac:dyDescent="0.3">
      <c r="A124" s="40">
        <v>121</v>
      </c>
      <c r="B124" s="376"/>
      <c r="C124" s="42"/>
      <c r="D124" s="42"/>
      <c r="E124" s="42">
        <f>IF($A135&lt;=$A$2,VLOOKUP($A135,Equipment!$B$7:$AY$782,E$2,FALSE),0)</f>
        <v>0</v>
      </c>
      <c r="F124" s="42">
        <f>IF($A135&lt;=$A$2,VLOOKUP($A135,Equipment!$B$7:$AY$782,F$2,FALSE),0)</f>
        <v>0</v>
      </c>
      <c r="H124" s="117">
        <f ca="1">Labour!$AM$3</f>
        <v>42949</v>
      </c>
    </row>
    <row r="125" spans="1:8" x14ac:dyDescent="0.3">
      <c r="A125" s="40">
        <v>122</v>
      </c>
      <c r="B125" s="376"/>
      <c r="C125" s="42"/>
      <c r="D125" s="42"/>
      <c r="E125" s="42">
        <f>IF($A136&lt;=$A$2,VLOOKUP($A136,Equipment!$B$7:$AY$782,E$2,FALSE),0)</f>
        <v>0</v>
      </c>
      <c r="F125" s="42">
        <f>IF($A136&lt;=$A$2,VLOOKUP($A136,Equipment!$B$7:$AY$782,F$2,FALSE),0)</f>
        <v>0</v>
      </c>
      <c r="H125" s="117">
        <f ca="1">Labour!$AM$3</f>
        <v>42949</v>
      </c>
    </row>
    <row r="126" spans="1:8" x14ac:dyDescent="0.3">
      <c r="A126" s="40">
        <v>123</v>
      </c>
      <c r="B126" s="376"/>
      <c r="C126" s="42"/>
      <c r="D126" s="42"/>
      <c r="E126" s="42">
        <f>IF($A137&lt;=$A$2,VLOOKUP($A137,Equipment!$B$7:$AY$782,E$2,FALSE),0)</f>
        <v>0</v>
      </c>
      <c r="F126" s="42">
        <f>IF($A137&lt;=$A$2,VLOOKUP($A137,Equipment!$B$7:$AY$782,F$2,FALSE),0)</f>
        <v>0</v>
      </c>
      <c r="H126" s="117">
        <f ca="1">Labour!$AM$3</f>
        <v>42949</v>
      </c>
    </row>
    <row r="127" spans="1:8" x14ac:dyDescent="0.3">
      <c r="A127" s="40">
        <v>124</v>
      </c>
      <c r="B127" s="376"/>
      <c r="C127" s="42"/>
      <c r="D127" s="42"/>
      <c r="E127" s="42">
        <f>IF($A138&lt;=$A$2,VLOOKUP($A138,Equipment!$B$7:$AY$782,E$2,FALSE),0)</f>
        <v>0</v>
      </c>
      <c r="F127" s="42">
        <f>IF($A138&lt;=$A$2,VLOOKUP($A138,Equipment!$B$7:$AY$782,F$2,FALSE),0)</f>
        <v>0</v>
      </c>
      <c r="H127" s="117">
        <f ca="1">Labour!$AM$3</f>
        <v>42949</v>
      </c>
    </row>
    <row r="128" spans="1:8" x14ac:dyDescent="0.3">
      <c r="A128" s="40">
        <v>125</v>
      </c>
      <c r="B128" s="376"/>
      <c r="C128" s="42"/>
      <c r="D128" s="42"/>
      <c r="E128" s="42">
        <f>IF($A139&lt;=$A$2,VLOOKUP($A139,Equipment!$B$7:$AY$782,E$2,FALSE),0)</f>
        <v>0</v>
      </c>
      <c r="F128" s="42">
        <f>IF($A139&lt;=$A$2,VLOOKUP($A139,Equipment!$B$7:$AY$782,F$2,FALSE),0)</f>
        <v>0</v>
      </c>
      <c r="H128" s="117">
        <f ca="1">Labour!$AM$3</f>
        <v>42949</v>
      </c>
    </row>
    <row r="129" spans="1:8" x14ac:dyDescent="0.3">
      <c r="A129" s="40">
        <v>126</v>
      </c>
      <c r="B129" s="376"/>
      <c r="C129" s="42"/>
      <c r="D129" s="42"/>
      <c r="E129" s="42">
        <f>IF($A140&lt;=$A$2,VLOOKUP($A140,Equipment!$B$7:$AY$782,E$2,FALSE),0)</f>
        <v>0</v>
      </c>
      <c r="F129" s="42">
        <f>IF($A140&lt;=$A$2,VLOOKUP($A140,Equipment!$B$7:$AY$782,F$2,FALSE),0)</f>
        <v>0</v>
      </c>
      <c r="H129" s="117">
        <f ca="1">Labour!$AM$3</f>
        <v>42949</v>
      </c>
    </row>
    <row r="130" spans="1:8" x14ac:dyDescent="0.3">
      <c r="A130" s="40">
        <v>127</v>
      </c>
      <c r="B130" s="376"/>
      <c r="C130" s="42"/>
      <c r="D130" s="42"/>
      <c r="E130" s="42">
        <f>IF($A141&lt;=$A$2,VLOOKUP($A141,Equipment!$B$7:$AY$782,E$2,FALSE),0)</f>
        <v>0</v>
      </c>
      <c r="F130" s="42">
        <f>IF($A141&lt;=$A$2,VLOOKUP($A141,Equipment!$B$7:$AY$782,F$2,FALSE),0)</f>
        <v>0</v>
      </c>
      <c r="H130" s="117">
        <f ca="1">Labour!$AM$3</f>
        <v>42949</v>
      </c>
    </row>
    <row r="131" spans="1:8" x14ac:dyDescent="0.3">
      <c r="A131" s="40">
        <v>128</v>
      </c>
      <c r="B131" s="376"/>
      <c r="C131" s="42"/>
      <c r="D131" s="42"/>
      <c r="E131" s="42">
        <f>IF($A142&lt;=$A$2,VLOOKUP($A142,Equipment!$B$7:$AY$782,E$2,FALSE),0)</f>
        <v>0</v>
      </c>
      <c r="F131" s="42">
        <f>IF($A142&lt;=$A$2,VLOOKUP($A142,Equipment!$B$7:$AY$782,F$2,FALSE),0)</f>
        <v>0</v>
      </c>
      <c r="H131" s="117">
        <f ca="1">Labour!$AM$3</f>
        <v>42949</v>
      </c>
    </row>
    <row r="132" spans="1:8" x14ac:dyDescent="0.3">
      <c r="A132" s="40">
        <v>129</v>
      </c>
      <c r="B132" s="376"/>
      <c r="C132" s="42"/>
      <c r="D132" s="42"/>
      <c r="E132" s="42">
        <f>IF($A143&lt;=$A$2,VLOOKUP($A143,Equipment!$B$7:$AY$782,E$2,FALSE),0)</f>
        <v>0</v>
      </c>
      <c r="F132" s="42">
        <f>IF($A143&lt;=$A$2,VLOOKUP($A143,Equipment!$B$7:$AY$782,F$2,FALSE),0)</f>
        <v>0</v>
      </c>
      <c r="H132" s="117">
        <f ca="1">Labour!$AM$3</f>
        <v>42949</v>
      </c>
    </row>
    <row r="133" spans="1:8" x14ac:dyDescent="0.3">
      <c r="A133" s="40">
        <v>130</v>
      </c>
      <c r="B133" s="376"/>
      <c r="C133" s="42"/>
      <c r="D133" s="42"/>
      <c r="E133" s="42">
        <f>IF($A144&lt;=$A$2,VLOOKUP($A144,Equipment!$B$7:$AY$782,E$2,FALSE),0)</f>
        <v>0</v>
      </c>
      <c r="F133" s="42">
        <f>IF($A144&lt;=$A$2,VLOOKUP($A144,Equipment!$B$7:$AY$782,F$2,FALSE),0)</f>
        <v>0</v>
      </c>
      <c r="H133" s="117">
        <f ca="1">Labour!$AM$3</f>
        <v>42949</v>
      </c>
    </row>
    <row r="134" spans="1:8" x14ac:dyDescent="0.3">
      <c r="A134" s="40">
        <v>131</v>
      </c>
      <c r="B134" s="376"/>
      <c r="C134" s="42"/>
      <c r="D134" s="42"/>
      <c r="E134" s="42">
        <f>IF($A145&lt;=$A$2,VLOOKUP($A145,Equipment!$B$7:$AY$782,E$2,FALSE),0)</f>
        <v>0</v>
      </c>
      <c r="F134" s="42">
        <f>IF($A145&lt;=$A$2,VLOOKUP($A145,Equipment!$B$7:$AY$782,F$2,FALSE),0)</f>
        <v>0</v>
      </c>
      <c r="H134" s="117">
        <f ca="1">Labour!$AM$3</f>
        <v>42949</v>
      </c>
    </row>
    <row r="135" spans="1:8" x14ac:dyDescent="0.3">
      <c r="A135" s="40">
        <v>132</v>
      </c>
      <c r="B135" s="376"/>
      <c r="C135" s="42"/>
      <c r="D135" s="42"/>
      <c r="E135" s="42">
        <f>IF($A146&lt;=$A$2,VLOOKUP($A146,Equipment!$B$7:$AY$782,E$2,FALSE),0)</f>
        <v>0</v>
      </c>
      <c r="F135" s="42">
        <f>IF($A146&lt;=$A$2,VLOOKUP($A146,Equipment!$B$7:$AY$782,F$2,FALSE),0)</f>
        <v>0</v>
      </c>
      <c r="H135" s="117">
        <f ca="1">Labour!$AM$3</f>
        <v>42949</v>
      </c>
    </row>
    <row r="136" spans="1:8" x14ac:dyDescent="0.3">
      <c r="A136" s="40">
        <v>133</v>
      </c>
      <c r="B136" s="376"/>
      <c r="C136" s="42"/>
      <c r="D136" s="42"/>
      <c r="E136" s="42">
        <f>IF($A147&lt;=$A$2,VLOOKUP($A147,Equipment!$B$7:$AY$782,E$2,FALSE),0)</f>
        <v>0</v>
      </c>
      <c r="F136" s="42">
        <f>IF($A147&lt;=$A$2,VLOOKUP($A147,Equipment!$B$7:$AY$782,F$2,FALSE),0)</f>
        <v>0</v>
      </c>
      <c r="H136" s="117">
        <f ca="1">Labour!$AM$3</f>
        <v>42949</v>
      </c>
    </row>
    <row r="137" spans="1:8" x14ac:dyDescent="0.3">
      <c r="A137" s="40">
        <v>134</v>
      </c>
      <c r="B137" s="376"/>
      <c r="C137" s="42"/>
      <c r="D137" s="42"/>
      <c r="E137" s="42">
        <f>IF($A148&lt;=$A$2,VLOOKUP($A148,Equipment!$B$7:$AY$782,E$2,FALSE),0)</f>
        <v>0</v>
      </c>
      <c r="F137" s="42">
        <f>IF($A148&lt;=$A$2,VLOOKUP($A148,Equipment!$B$7:$AY$782,F$2,FALSE),0)</f>
        <v>0</v>
      </c>
      <c r="H137" s="117">
        <f ca="1">Labour!$AM$3</f>
        <v>42949</v>
      </c>
    </row>
    <row r="138" spans="1:8" x14ac:dyDescent="0.3">
      <c r="A138" s="40">
        <v>135</v>
      </c>
      <c r="B138" s="376"/>
      <c r="C138" s="42"/>
      <c r="D138" s="42"/>
      <c r="E138" s="42">
        <f>IF($A149&lt;=$A$2,VLOOKUP($A149,Equipment!$B$7:$AY$782,E$2,FALSE),0)</f>
        <v>0</v>
      </c>
      <c r="F138" s="42">
        <f>IF($A149&lt;=$A$2,VLOOKUP($A149,Equipment!$B$7:$AY$782,F$2,FALSE),0)</f>
        <v>0</v>
      </c>
      <c r="H138" s="117">
        <f ca="1">Labour!$AM$3</f>
        <v>42949</v>
      </c>
    </row>
    <row r="139" spans="1:8" x14ac:dyDescent="0.3">
      <c r="A139" s="40">
        <v>136</v>
      </c>
      <c r="B139" s="376"/>
      <c r="C139" s="42"/>
      <c r="D139" s="42"/>
      <c r="E139" s="42">
        <f>IF($A150&lt;=$A$2,VLOOKUP($A150,Equipment!$B$7:$AY$782,E$2,FALSE),0)</f>
        <v>0</v>
      </c>
      <c r="F139" s="42">
        <f>IF($A150&lt;=$A$2,VLOOKUP($A150,Equipment!$B$7:$AY$782,F$2,FALSE),0)</f>
        <v>0</v>
      </c>
      <c r="H139" s="117">
        <f ca="1">Labour!$AM$3</f>
        <v>42949</v>
      </c>
    </row>
    <row r="140" spans="1:8" x14ac:dyDescent="0.3">
      <c r="A140" s="40">
        <v>137</v>
      </c>
      <c r="B140" s="376"/>
      <c r="C140" s="42"/>
      <c r="D140" s="42"/>
      <c r="E140" s="42">
        <f>IF($A151&lt;=$A$2,VLOOKUP($A151,Equipment!$B$7:$AY$782,E$2,FALSE),0)</f>
        <v>0</v>
      </c>
      <c r="F140" s="42">
        <f>IF($A151&lt;=$A$2,VLOOKUP($A151,Equipment!$B$7:$AY$782,F$2,FALSE),0)</f>
        <v>0</v>
      </c>
      <c r="H140" s="117">
        <f ca="1">Labour!$AM$3</f>
        <v>42949</v>
      </c>
    </row>
    <row r="141" spans="1:8" x14ac:dyDescent="0.3">
      <c r="A141" s="40">
        <v>138</v>
      </c>
      <c r="B141" s="376"/>
      <c r="C141" s="42"/>
      <c r="D141" s="42"/>
      <c r="E141" s="42">
        <f>IF($A152&lt;=$A$2,VLOOKUP($A152,Equipment!$B$7:$AY$782,E$2,FALSE),0)</f>
        <v>0</v>
      </c>
      <c r="F141" s="42">
        <f>IF($A152&lt;=$A$2,VLOOKUP($A152,Equipment!$B$7:$AY$782,F$2,FALSE),0)</f>
        <v>0</v>
      </c>
      <c r="H141" s="117">
        <f ca="1">Labour!$AM$3</f>
        <v>42949</v>
      </c>
    </row>
    <row r="142" spans="1:8" x14ac:dyDescent="0.3">
      <c r="A142" s="40">
        <v>139</v>
      </c>
      <c r="B142" s="376"/>
      <c r="C142" s="42"/>
      <c r="D142" s="42"/>
      <c r="E142" s="42">
        <f>IF($A153&lt;=$A$2,VLOOKUP($A153,Equipment!$B$7:$AY$782,E$2,FALSE),0)</f>
        <v>0</v>
      </c>
      <c r="F142" s="42">
        <f>IF($A153&lt;=$A$2,VLOOKUP($A153,Equipment!$B$7:$AY$782,F$2,FALSE),0)</f>
        <v>0</v>
      </c>
      <c r="H142" s="117">
        <f ca="1">Labour!$AM$3</f>
        <v>42949</v>
      </c>
    </row>
    <row r="143" spans="1:8" x14ac:dyDescent="0.3">
      <c r="A143" s="40">
        <v>140</v>
      </c>
      <c r="B143" s="376"/>
      <c r="C143" s="42"/>
      <c r="D143" s="42"/>
      <c r="E143" s="42">
        <f>IF($A154&lt;=$A$2,VLOOKUP($A154,Equipment!$B$7:$AY$782,E$2,FALSE),0)</f>
        <v>0</v>
      </c>
      <c r="F143" s="42">
        <f>IF($A154&lt;=$A$2,VLOOKUP($A154,Equipment!$B$7:$AY$782,F$2,FALSE),0)</f>
        <v>0</v>
      </c>
      <c r="H143" s="117">
        <f ca="1">Labour!$AM$3</f>
        <v>42949</v>
      </c>
    </row>
    <row r="144" spans="1:8" x14ac:dyDescent="0.3">
      <c r="A144" s="40">
        <v>141</v>
      </c>
      <c r="B144" s="376"/>
      <c r="C144" s="42"/>
      <c r="D144" s="42"/>
      <c r="E144" s="42">
        <f>IF($A155&lt;=$A$2,VLOOKUP($A155,Equipment!$B$7:$AY$782,E$2,FALSE),0)</f>
        <v>0</v>
      </c>
      <c r="F144" s="42">
        <f>IF($A155&lt;=$A$2,VLOOKUP($A155,Equipment!$B$7:$AY$782,F$2,FALSE),0)</f>
        <v>0</v>
      </c>
      <c r="H144" s="117">
        <f ca="1">Labour!$AM$3</f>
        <v>42949</v>
      </c>
    </row>
    <row r="145" spans="1:8" x14ac:dyDescent="0.3">
      <c r="A145" s="40">
        <v>142</v>
      </c>
      <c r="B145" s="376"/>
      <c r="C145" s="42"/>
      <c r="D145" s="42"/>
      <c r="E145" s="42">
        <f>IF($A156&lt;=$A$2,VLOOKUP($A156,Equipment!$B$7:$AY$782,E$2,FALSE),0)</f>
        <v>0</v>
      </c>
      <c r="F145" s="42">
        <f>IF($A156&lt;=$A$2,VLOOKUP($A156,Equipment!$B$7:$AY$782,F$2,FALSE),0)</f>
        <v>0</v>
      </c>
      <c r="H145" s="117">
        <f ca="1">Labour!$AM$3</f>
        <v>42949</v>
      </c>
    </row>
    <row r="146" spans="1:8" x14ac:dyDescent="0.3">
      <c r="A146" s="40">
        <v>143</v>
      </c>
      <c r="B146" s="376"/>
      <c r="C146" s="42"/>
      <c r="D146" s="42"/>
      <c r="E146" s="42">
        <f>IF($A157&lt;=$A$2,VLOOKUP($A157,Equipment!$B$7:$AY$782,E$2,FALSE),0)</f>
        <v>0</v>
      </c>
      <c r="F146" s="42">
        <f>IF($A157&lt;=$A$2,VLOOKUP($A157,Equipment!$B$7:$AY$782,F$2,FALSE),0)</f>
        <v>0</v>
      </c>
      <c r="H146" s="117">
        <f ca="1">Labour!$AM$3</f>
        <v>42949</v>
      </c>
    </row>
    <row r="147" spans="1:8" x14ac:dyDescent="0.3">
      <c r="A147" s="40">
        <v>144</v>
      </c>
      <c r="B147" s="376"/>
      <c r="C147" s="42"/>
      <c r="D147" s="42"/>
      <c r="E147" s="42">
        <f>IF($A158&lt;=$A$2,VLOOKUP($A158,Equipment!$B$7:$AY$782,E$2,FALSE),0)</f>
        <v>0</v>
      </c>
      <c r="F147" s="42">
        <f>IF($A158&lt;=$A$2,VLOOKUP($A158,Equipment!$B$7:$AY$782,F$2,FALSE),0)</f>
        <v>0</v>
      </c>
      <c r="H147" s="117">
        <f ca="1">Labour!$AM$3</f>
        <v>42949</v>
      </c>
    </row>
    <row r="148" spans="1:8" x14ac:dyDescent="0.3">
      <c r="A148" s="40">
        <v>145</v>
      </c>
      <c r="B148" s="376"/>
      <c r="C148" s="42"/>
      <c r="D148" s="42"/>
      <c r="E148" s="42">
        <f>IF($A159&lt;=$A$2,VLOOKUP($A159,Equipment!$B$7:$AY$782,E$2,FALSE),0)</f>
        <v>0</v>
      </c>
      <c r="F148" s="42">
        <f>IF($A159&lt;=$A$2,VLOOKUP($A159,Equipment!$B$7:$AY$782,F$2,FALSE),0)</f>
        <v>0</v>
      </c>
      <c r="H148" s="117">
        <f ca="1">Labour!$AM$3</f>
        <v>42949</v>
      </c>
    </row>
    <row r="149" spans="1:8" x14ac:dyDescent="0.3">
      <c r="A149" s="40">
        <v>146</v>
      </c>
      <c r="B149" s="376"/>
      <c r="C149" s="42"/>
      <c r="D149" s="42"/>
      <c r="E149" s="42">
        <f>IF($A160&lt;=$A$2,VLOOKUP($A160,Equipment!$B$7:$AY$782,E$2,FALSE),0)</f>
        <v>0</v>
      </c>
      <c r="F149" s="42">
        <f>IF($A160&lt;=$A$2,VLOOKUP($A160,Equipment!$B$7:$AY$782,F$2,FALSE),0)</f>
        <v>0</v>
      </c>
      <c r="H149" s="117">
        <f ca="1">Labour!$AM$3</f>
        <v>42949</v>
      </c>
    </row>
    <row r="150" spans="1:8" x14ac:dyDescent="0.3">
      <c r="A150" s="40">
        <v>147</v>
      </c>
      <c r="B150" s="376"/>
      <c r="C150" s="42"/>
      <c r="D150" s="42"/>
      <c r="E150" s="42">
        <f>IF($A161&lt;=$A$2,VLOOKUP($A161,Equipment!$B$7:$AY$782,E$2,FALSE),0)</f>
        <v>0</v>
      </c>
      <c r="F150" s="42">
        <f>IF($A161&lt;=$A$2,VLOOKUP($A161,Equipment!$B$7:$AY$782,F$2,FALSE),0)</f>
        <v>0</v>
      </c>
      <c r="H150" s="117">
        <f ca="1">Labour!$AM$3</f>
        <v>42949</v>
      </c>
    </row>
    <row r="151" spans="1:8" x14ac:dyDescent="0.3">
      <c r="A151" s="40">
        <v>148</v>
      </c>
      <c r="B151" s="376"/>
      <c r="C151" s="42"/>
      <c r="D151" s="42"/>
      <c r="E151" s="42">
        <f>IF($A162&lt;=$A$2,VLOOKUP($A162,Equipment!$B$7:$AY$782,E$2,FALSE),0)</f>
        <v>0</v>
      </c>
      <c r="F151" s="42">
        <f>IF($A162&lt;=$A$2,VLOOKUP($A162,Equipment!$B$7:$AY$782,F$2,FALSE),0)</f>
        <v>0</v>
      </c>
      <c r="H151" s="117">
        <f ca="1">Labour!$AM$3</f>
        <v>42949</v>
      </c>
    </row>
    <row r="152" spans="1:8" x14ac:dyDescent="0.3">
      <c r="A152" s="40">
        <v>149</v>
      </c>
      <c r="B152" s="376"/>
      <c r="C152" s="42"/>
      <c r="D152" s="42"/>
      <c r="E152" s="42">
        <f>IF($A163&lt;=$A$2,VLOOKUP($A163,Equipment!$B$7:$AY$782,E$2,FALSE),0)</f>
        <v>0</v>
      </c>
      <c r="F152" s="42">
        <f>IF($A163&lt;=$A$2,VLOOKUP($A163,Equipment!$B$7:$AY$782,F$2,FALSE),0)</f>
        <v>0</v>
      </c>
      <c r="H152" s="117">
        <f ca="1">Labour!$AM$3</f>
        <v>42949</v>
      </c>
    </row>
    <row r="153" spans="1:8" x14ac:dyDescent="0.3">
      <c r="A153" s="40">
        <v>150</v>
      </c>
      <c r="B153" s="376"/>
      <c r="C153" s="42"/>
      <c r="D153" s="42"/>
      <c r="E153" s="42">
        <f>IF($A164&lt;=$A$2,VLOOKUP($A164,Equipment!$B$7:$AY$782,E$2,FALSE),0)</f>
        <v>0</v>
      </c>
      <c r="F153" s="42">
        <f>IF($A164&lt;=$A$2,VLOOKUP($A164,Equipment!$B$7:$AY$782,F$2,FALSE),0)</f>
        <v>0</v>
      </c>
      <c r="H153" s="117">
        <f ca="1">Labour!$AM$3</f>
        <v>42949</v>
      </c>
    </row>
    <row r="154" spans="1:8" x14ac:dyDescent="0.3">
      <c r="A154" s="40">
        <v>151</v>
      </c>
      <c r="B154" s="376"/>
      <c r="C154" s="42"/>
      <c r="D154" s="42"/>
      <c r="E154" s="42">
        <f>IF($A165&lt;=$A$2,VLOOKUP($A165,Equipment!$B$7:$AY$782,E$2,FALSE),0)</f>
        <v>0</v>
      </c>
      <c r="F154" s="42">
        <f>IF($A165&lt;=$A$2,VLOOKUP($A165,Equipment!$B$7:$AY$782,F$2,FALSE),0)</f>
        <v>0</v>
      </c>
      <c r="H154" s="117">
        <f ca="1">Labour!$AM$3</f>
        <v>42949</v>
      </c>
    </row>
    <row r="155" spans="1:8" x14ac:dyDescent="0.3">
      <c r="A155" s="40">
        <v>152</v>
      </c>
      <c r="B155" s="376"/>
      <c r="C155" s="42"/>
      <c r="D155" s="42"/>
      <c r="E155" s="42">
        <f>IF($A166&lt;=$A$2,VLOOKUP($A166,Equipment!$B$7:$AY$782,E$2,FALSE),0)</f>
        <v>0</v>
      </c>
      <c r="F155" s="42">
        <f>IF($A166&lt;=$A$2,VLOOKUP($A166,Equipment!$B$7:$AY$782,F$2,FALSE),0)</f>
        <v>0</v>
      </c>
      <c r="H155" s="117">
        <f ca="1">Labour!$AM$3</f>
        <v>42949</v>
      </c>
    </row>
    <row r="156" spans="1:8" x14ac:dyDescent="0.3">
      <c r="A156" s="40">
        <v>153</v>
      </c>
      <c r="B156" s="376"/>
      <c r="C156" s="42"/>
      <c r="D156" s="42"/>
      <c r="E156" s="42">
        <f>IF($A167&lt;=$A$2,VLOOKUP($A167,Equipment!$B$7:$AY$782,E$2,FALSE),0)</f>
        <v>0</v>
      </c>
      <c r="F156" s="42">
        <f>IF($A167&lt;=$A$2,VLOOKUP($A167,Equipment!$B$7:$AY$782,F$2,FALSE),0)</f>
        <v>0</v>
      </c>
      <c r="H156" s="117">
        <f ca="1">Labour!$AM$3</f>
        <v>42949</v>
      </c>
    </row>
    <row r="157" spans="1:8" x14ac:dyDescent="0.3">
      <c r="A157" s="40">
        <v>154</v>
      </c>
      <c r="B157" s="376"/>
      <c r="C157" s="42"/>
      <c r="D157" s="42"/>
      <c r="E157" s="42">
        <f>IF($A168&lt;=$A$2,VLOOKUP($A168,Equipment!$B$7:$AY$782,E$2,FALSE),0)</f>
        <v>0</v>
      </c>
      <c r="F157" s="42">
        <f>IF($A168&lt;=$A$2,VLOOKUP($A168,Equipment!$B$7:$AY$782,F$2,FALSE),0)</f>
        <v>0</v>
      </c>
      <c r="H157" s="117">
        <f ca="1">Labour!$AM$3</f>
        <v>42949</v>
      </c>
    </row>
    <row r="158" spans="1:8" x14ac:dyDescent="0.3">
      <c r="A158" s="40">
        <v>155</v>
      </c>
      <c r="B158" s="376"/>
      <c r="C158" s="42"/>
      <c r="D158" s="42"/>
      <c r="E158" s="42">
        <f>IF($A169&lt;=$A$2,VLOOKUP($A169,Equipment!$B$7:$AY$782,E$2,FALSE),0)</f>
        <v>0</v>
      </c>
      <c r="F158" s="42">
        <f>IF($A169&lt;=$A$2,VLOOKUP($A169,Equipment!$B$7:$AY$782,F$2,FALSE),0)</f>
        <v>0</v>
      </c>
      <c r="H158" s="117">
        <f ca="1">Labour!$AM$3</f>
        <v>42949</v>
      </c>
    </row>
    <row r="159" spans="1:8" x14ac:dyDescent="0.3">
      <c r="A159" s="40">
        <v>156</v>
      </c>
    </row>
    <row r="160" spans="1:8" x14ac:dyDescent="0.3">
      <c r="A160" s="40">
        <v>157</v>
      </c>
    </row>
    <row r="161" spans="1:1" x14ac:dyDescent="0.3">
      <c r="A161" s="40">
        <v>158</v>
      </c>
    </row>
    <row r="162" spans="1:1" x14ac:dyDescent="0.3">
      <c r="A162" s="40">
        <v>159</v>
      </c>
    </row>
    <row r="163" spans="1:1" x14ac:dyDescent="0.3">
      <c r="A163" s="40">
        <v>160</v>
      </c>
    </row>
    <row r="164" spans="1:1" x14ac:dyDescent="0.3">
      <c r="A164" s="40">
        <v>161</v>
      </c>
    </row>
    <row r="165" spans="1:1" x14ac:dyDescent="0.3">
      <c r="A165" s="40">
        <v>162</v>
      </c>
    </row>
    <row r="166" spans="1:1" x14ac:dyDescent="0.3">
      <c r="A166" s="40">
        <v>163</v>
      </c>
    </row>
    <row r="167" spans="1:1" x14ac:dyDescent="0.3">
      <c r="A167" s="40">
        <v>164</v>
      </c>
    </row>
    <row r="168" spans="1:1" x14ac:dyDescent="0.3">
      <c r="A168" s="40">
        <v>165</v>
      </c>
    </row>
    <row r="169" spans="1:1" x14ac:dyDescent="0.3">
      <c r="A169" s="40">
        <v>166</v>
      </c>
    </row>
  </sheetData>
  <customSheetViews>
    <customSheetView guid="{13CDDA1B-B6D5-4B20-8ED4-C5B08BD56F15}" state="hidden">
      <selection activeCell="B19" sqref="B19:G19"/>
      <pageMargins left="0.7" right="0.7" top="0.75" bottom="0.75" header="0.3" footer="0.3"/>
    </customSheetView>
    <customSheetView guid="{1730657D-68EA-4FD6-B86E-724801FE28AB}" state="hidden">
      <selection activeCell="B19" sqref="B19:G19"/>
      <pageMargins left="0.7" right="0.7" top="0.75" bottom="0.75" header="0.3" footer="0.3"/>
    </customSheetView>
    <customSheetView guid="{5162BC38-7CEF-4A9E-8DAF-840F2B5B3A33}" state="hidden">
      <selection activeCell="B19" sqref="B19:G19"/>
      <pageMargins left="0.7" right="0.7" top="0.75" bottom="0.75" header="0.3" footer="0.3"/>
    </customSheetView>
    <customSheetView guid="{31C5649A-4D6F-4C8B-8F25-09FC9E65613E}" state="hidden">
      <selection activeCell="B19" sqref="B19:G19"/>
      <pageMargins left="0.7" right="0.7" top="0.75" bottom="0.75" header="0.3" footer="0.3"/>
    </customSheetView>
  </customSheetViews>
  <pageMargins left="0.7" right="0.7" top="0.75" bottom="0.75" header="0.3" footer="0.3"/>
  <pageSetup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M40"/>
  <sheetViews>
    <sheetView workbookViewId="0"/>
    <sheetView workbookViewId="1">
      <selection activeCell="E5" sqref="E5"/>
    </sheetView>
  </sheetViews>
  <sheetFormatPr defaultRowHeight="14.4" x14ac:dyDescent="0.3"/>
  <cols>
    <col min="7" max="7" width="9.88671875" customWidth="1"/>
    <col min="8" max="8" width="16" customWidth="1"/>
    <col min="9" max="9" width="16.88671875" customWidth="1"/>
    <col min="10" max="10" width="9.109375" customWidth="1"/>
    <col min="11" max="11" width="10.6640625" bestFit="1" customWidth="1"/>
  </cols>
  <sheetData>
    <row r="1" spans="1:13" s="144" customFormat="1" ht="15" thickBot="1" x14ac:dyDescent="0.35">
      <c r="A1" s="150" t="s">
        <v>234</v>
      </c>
      <c r="B1" s="151"/>
      <c r="D1" s="150" t="s">
        <v>11</v>
      </c>
      <c r="E1" s="151"/>
      <c r="H1" s="166"/>
      <c r="I1" s="167"/>
      <c r="J1" s="168"/>
      <c r="K1" s="168"/>
      <c r="L1" s="168" t="s">
        <v>287</v>
      </c>
      <c r="M1" s="168" t="s">
        <v>288</v>
      </c>
    </row>
    <row r="2" spans="1:13" x14ac:dyDescent="0.3">
      <c r="A2" s="152" t="s">
        <v>230</v>
      </c>
      <c r="B2" s="153" t="s">
        <v>231</v>
      </c>
      <c r="D2" s="152" t="s">
        <v>233</v>
      </c>
      <c r="E2" s="153" t="s">
        <v>231</v>
      </c>
      <c r="H2" s="161"/>
      <c r="I2" s="160"/>
      <c r="L2">
        <v>10</v>
      </c>
      <c r="M2" s="144" t="s">
        <v>269</v>
      </c>
    </row>
    <row r="3" spans="1:13" ht="15" thickBot="1" x14ac:dyDescent="0.35">
      <c r="A3" s="152">
        <f>Labour!AO12</f>
        <v>65</v>
      </c>
      <c r="B3" s="157">
        <v>0</v>
      </c>
      <c r="D3" s="154">
        <f>Equipment!AN7</f>
        <v>300</v>
      </c>
      <c r="E3" s="155">
        <v>100</v>
      </c>
      <c r="H3" s="162"/>
      <c r="I3" s="159"/>
      <c r="L3">
        <v>20</v>
      </c>
      <c r="M3" s="144" t="s">
        <v>270</v>
      </c>
    </row>
    <row r="4" spans="1:13" ht="15" thickBot="1" x14ac:dyDescent="0.35">
      <c r="A4" s="152">
        <f>Labour!AO13</f>
        <v>130</v>
      </c>
      <c r="B4" s="157">
        <v>140</v>
      </c>
      <c r="H4" s="162"/>
      <c r="I4" s="159"/>
      <c r="L4">
        <v>30</v>
      </c>
      <c r="M4" s="144" t="s">
        <v>271</v>
      </c>
    </row>
    <row r="5" spans="1:13" ht="15" thickBot="1" x14ac:dyDescent="0.35">
      <c r="A5" s="152"/>
      <c r="B5" s="153"/>
      <c r="D5" s="169" t="s">
        <v>266</v>
      </c>
      <c r="E5" s="170" t="s">
        <v>325</v>
      </c>
      <c r="H5" s="162"/>
      <c r="I5" s="159"/>
      <c r="L5">
        <v>40</v>
      </c>
      <c r="M5" s="144" t="s">
        <v>272</v>
      </c>
    </row>
    <row r="6" spans="1:13" x14ac:dyDescent="0.3">
      <c r="A6" s="152"/>
      <c r="B6" s="153"/>
      <c r="H6" s="162"/>
      <c r="I6" s="159"/>
      <c r="L6">
        <v>50</v>
      </c>
      <c r="M6" s="144" t="s">
        <v>273</v>
      </c>
    </row>
    <row r="7" spans="1:13" x14ac:dyDescent="0.3">
      <c r="A7" s="152"/>
      <c r="B7" s="153"/>
      <c r="H7" s="162"/>
      <c r="I7" s="159"/>
      <c r="L7">
        <v>60</v>
      </c>
      <c r="M7" s="144" t="s">
        <v>274</v>
      </c>
    </row>
    <row r="8" spans="1:13" x14ac:dyDescent="0.3">
      <c r="A8" s="152"/>
      <c r="B8" s="153"/>
      <c r="H8" s="162"/>
      <c r="I8" s="159"/>
      <c r="L8">
        <v>70</v>
      </c>
      <c r="M8" s="144" t="s">
        <v>275</v>
      </c>
    </row>
    <row r="9" spans="1:13" x14ac:dyDescent="0.3">
      <c r="A9" s="152"/>
      <c r="B9" s="153"/>
      <c r="H9" s="162"/>
      <c r="I9" s="159"/>
      <c r="L9">
        <v>80</v>
      </c>
      <c r="M9" s="144" t="s">
        <v>276</v>
      </c>
    </row>
    <row r="10" spans="1:13" ht="15" thickBot="1" x14ac:dyDescent="0.35">
      <c r="A10" s="154"/>
      <c r="B10" s="155"/>
      <c r="H10" s="162"/>
      <c r="I10" s="159"/>
      <c r="L10">
        <v>90</v>
      </c>
      <c r="M10" s="144" t="s">
        <v>277</v>
      </c>
    </row>
    <row r="11" spans="1:13" x14ac:dyDescent="0.3">
      <c r="H11" s="162"/>
      <c r="I11" s="159"/>
      <c r="L11">
        <v>100</v>
      </c>
      <c r="M11" s="144" t="s">
        <v>278</v>
      </c>
    </row>
    <row r="12" spans="1:13" x14ac:dyDescent="0.3">
      <c r="H12" s="162"/>
      <c r="I12" s="159"/>
      <c r="L12">
        <v>110</v>
      </c>
      <c r="M12" s="144" t="s">
        <v>279</v>
      </c>
    </row>
    <row r="13" spans="1:13" x14ac:dyDescent="0.3">
      <c r="H13" s="162"/>
      <c r="I13" s="159"/>
      <c r="L13">
        <v>120</v>
      </c>
      <c r="M13" s="144" t="s">
        <v>280</v>
      </c>
    </row>
    <row r="14" spans="1:13" x14ac:dyDescent="0.3">
      <c r="H14" s="162"/>
      <c r="I14" s="159"/>
      <c r="L14">
        <v>130</v>
      </c>
      <c r="M14" s="144" t="s">
        <v>281</v>
      </c>
    </row>
    <row r="15" spans="1:13" x14ac:dyDescent="0.3">
      <c r="H15" s="162"/>
      <c r="I15" s="163"/>
      <c r="L15">
        <v>140</v>
      </c>
      <c r="M15" s="144" t="s">
        <v>282</v>
      </c>
    </row>
    <row r="16" spans="1:13" x14ac:dyDescent="0.3">
      <c r="H16" s="162"/>
      <c r="I16" s="163"/>
      <c r="L16">
        <v>150</v>
      </c>
      <c r="M16" s="144" t="s">
        <v>283</v>
      </c>
    </row>
    <row r="17" spans="8:13" x14ac:dyDescent="0.3">
      <c r="H17" s="162"/>
      <c r="I17" s="163"/>
      <c r="L17">
        <v>160</v>
      </c>
      <c r="M17" s="144" t="s">
        <v>284</v>
      </c>
    </row>
    <row r="18" spans="8:13" x14ac:dyDescent="0.3">
      <c r="H18" s="162"/>
      <c r="I18" s="163"/>
      <c r="L18">
        <v>170</v>
      </c>
      <c r="M18" s="144" t="s">
        <v>286</v>
      </c>
    </row>
    <row r="19" spans="8:13" x14ac:dyDescent="0.3">
      <c r="H19" s="162"/>
      <c r="I19" s="163"/>
      <c r="L19">
        <v>180</v>
      </c>
      <c r="M19" s="144" t="s">
        <v>285</v>
      </c>
    </row>
    <row r="20" spans="8:13" x14ac:dyDescent="0.3">
      <c r="H20" s="162"/>
      <c r="I20" s="163"/>
      <c r="L20">
        <v>190</v>
      </c>
      <c r="M20" s="144" t="s">
        <v>143</v>
      </c>
    </row>
    <row r="21" spans="8:13" x14ac:dyDescent="0.3">
      <c r="H21" s="162"/>
      <c r="I21" s="163"/>
    </row>
    <row r="22" spans="8:13" x14ac:dyDescent="0.3">
      <c r="H22" s="162"/>
      <c r="I22" s="163"/>
    </row>
    <row r="23" spans="8:13" x14ac:dyDescent="0.3">
      <c r="H23" s="162"/>
      <c r="I23" s="163"/>
    </row>
    <row r="24" spans="8:13" x14ac:dyDescent="0.3">
      <c r="H24" s="162"/>
      <c r="I24" s="163"/>
    </row>
    <row r="25" spans="8:13" x14ac:dyDescent="0.3">
      <c r="H25" s="162"/>
      <c r="I25" s="163"/>
    </row>
    <row r="26" spans="8:13" x14ac:dyDescent="0.3">
      <c r="H26" s="162"/>
      <c r="I26" s="163"/>
    </row>
    <row r="27" spans="8:13" x14ac:dyDescent="0.3">
      <c r="H27" s="162"/>
      <c r="I27" s="163"/>
    </row>
    <row r="28" spans="8:13" x14ac:dyDescent="0.3">
      <c r="H28" s="162"/>
      <c r="I28" s="163"/>
    </row>
    <row r="29" spans="8:13" x14ac:dyDescent="0.3">
      <c r="H29" s="162"/>
      <c r="I29" s="163"/>
    </row>
    <row r="30" spans="8:13" x14ac:dyDescent="0.3">
      <c r="H30" s="162"/>
      <c r="I30" s="163"/>
    </row>
    <row r="31" spans="8:13" x14ac:dyDescent="0.3">
      <c r="H31" s="162"/>
      <c r="I31" s="163"/>
    </row>
    <row r="32" spans="8:13" x14ac:dyDescent="0.3">
      <c r="H32" s="162"/>
      <c r="I32" s="163"/>
    </row>
    <row r="33" spans="8:9" x14ac:dyDescent="0.3">
      <c r="H33" s="162"/>
      <c r="I33" s="163"/>
    </row>
    <row r="34" spans="8:9" x14ac:dyDescent="0.3">
      <c r="H34" s="162"/>
      <c r="I34" s="163"/>
    </row>
    <row r="35" spans="8:9" x14ac:dyDescent="0.3">
      <c r="H35" s="162"/>
      <c r="I35" s="163"/>
    </row>
    <row r="36" spans="8:9" x14ac:dyDescent="0.3">
      <c r="H36" s="162"/>
      <c r="I36" s="163"/>
    </row>
    <row r="37" spans="8:9" x14ac:dyDescent="0.3">
      <c r="H37" s="162"/>
      <c r="I37" s="163"/>
    </row>
    <row r="38" spans="8:9" x14ac:dyDescent="0.3">
      <c r="H38" s="162"/>
      <c r="I38" s="163"/>
    </row>
    <row r="39" spans="8:9" x14ac:dyDescent="0.3">
      <c r="H39" s="162"/>
      <c r="I39" s="163"/>
    </row>
    <row r="40" spans="8:9" ht="15" thickBot="1" x14ac:dyDescent="0.35">
      <c r="H40" s="164"/>
      <c r="I40" s="165"/>
    </row>
  </sheetData>
  <pageMargins left="0.7" right="0.7" top="0.75" bottom="0.75" header="0.3" footer="0.3"/>
  <pageSetup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6">
    <tabColor theme="5" tint="0.39997558519241921"/>
  </sheetPr>
  <dimension ref="A1:F2478"/>
  <sheetViews>
    <sheetView workbookViewId="0"/>
    <sheetView workbookViewId="1"/>
  </sheetViews>
  <sheetFormatPr defaultColWidth="8.88671875" defaultRowHeight="14.4" x14ac:dyDescent="0.3"/>
  <cols>
    <col min="1" max="1" width="9.6640625" style="144" bestFit="1" customWidth="1"/>
    <col min="2" max="2" width="52.109375" style="144" bestFit="1" customWidth="1"/>
    <col min="3" max="16384" width="8.88671875" style="144"/>
  </cols>
  <sheetData>
    <row r="1" spans="1:6" x14ac:dyDescent="0.3">
      <c r="A1" s="144" t="s">
        <v>331</v>
      </c>
      <c r="B1" s="144" t="s">
        <v>103</v>
      </c>
    </row>
    <row r="2" spans="1:6" x14ac:dyDescent="0.3">
      <c r="A2" s="180" t="s">
        <v>332</v>
      </c>
      <c r="B2" s="180" t="s">
        <v>333</v>
      </c>
      <c r="F2" s="144">
        <v>5</v>
      </c>
    </row>
    <row r="3" spans="1:6" x14ac:dyDescent="0.3">
      <c r="A3" s="180" t="s">
        <v>334</v>
      </c>
      <c r="B3" s="180" t="s">
        <v>335</v>
      </c>
    </row>
    <row r="4" spans="1:6" x14ac:dyDescent="0.3">
      <c r="A4" s="180" t="s">
        <v>336</v>
      </c>
      <c r="B4" s="180" t="s">
        <v>337</v>
      </c>
    </row>
    <row r="5" spans="1:6" x14ac:dyDescent="0.3">
      <c r="A5" s="180" t="s">
        <v>338</v>
      </c>
      <c r="B5" s="180" t="s">
        <v>339</v>
      </c>
    </row>
    <row r="6" spans="1:6" x14ac:dyDescent="0.3">
      <c r="A6" s="180" t="s">
        <v>340</v>
      </c>
      <c r="B6" s="180" t="s">
        <v>341</v>
      </c>
    </row>
    <row r="7" spans="1:6" x14ac:dyDescent="0.3">
      <c r="A7" s="180" t="s">
        <v>342</v>
      </c>
      <c r="B7" s="180" t="s">
        <v>343</v>
      </c>
    </row>
    <row r="8" spans="1:6" x14ac:dyDescent="0.3">
      <c r="A8" s="180" t="s">
        <v>344</v>
      </c>
      <c r="B8" s="180" t="s">
        <v>345</v>
      </c>
    </row>
    <row r="9" spans="1:6" x14ac:dyDescent="0.3">
      <c r="A9" s="180" t="s">
        <v>346</v>
      </c>
      <c r="B9" s="180" t="s">
        <v>347</v>
      </c>
    </row>
    <row r="10" spans="1:6" x14ac:dyDescent="0.3">
      <c r="A10" s="180" t="s">
        <v>348</v>
      </c>
      <c r="B10" s="180" t="s">
        <v>349</v>
      </c>
    </row>
    <row r="11" spans="1:6" x14ac:dyDescent="0.3">
      <c r="A11" s="180" t="s">
        <v>350</v>
      </c>
      <c r="B11" s="180" t="s">
        <v>351</v>
      </c>
    </row>
    <row r="12" spans="1:6" x14ac:dyDescent="0.3">
      <c r="A12" s="180" t="s">
        <v>352</v>
      </c>
      <c r="B12" s="180" t="s">
        <v>353</v>
      </c>
    </row>
    <row r="13" spans="1:6" x14ac:dyDescent="0.3">
      <c r="A13" s="180" t="s">
        <v>354</v>
      </c>
      <c r="B13" s="180" t="s">
        <v>355</v>
      </c>
    </row>
    <row r="14" spans="1:6" x14ac:dyDescent="0.3">
      <c r="A14" s="180" t="s">
        <v>356</v>
      </c>
      <c r="B14" s="180" t="s">
        <v>357</v>
      </c>
    </row>
    <row r="15" spans="1:6" x14ac:dyDescent="0.3">
      <c r="A15" s="180" t="s">
        <v>358</v>
      </c>
      <c r="B15" s="180" t="s">
        <v>359</v>
      </c>
    </row>
    <row r="16" spans="1:6" x14ac:dyDescent="0.3">
      <c r="A16" s="180" t="s">
        <v>360</v>
      </c>
      <c r="B16" s="180" t="s">
        <v>361</v>
      </c>
    </row>
    <row r="17" spans="1:2" x14ac:dyDescent="0.3">
      <c r="A17" s="180" t="s">
        <v>362</v>
      </c>
      <c r="B17" s="180" t="s">
        <v>363</v>
      </c>
    </row>
    <row r="18" spans="1:2" x14ac:dyDescent="0.3">
      <c r="A18" s="180" t="s">
        <v>364</v>
      </c>
      <c r="B18" s="180" t="s">
        <v>365</v>
      </c>
    </row>
    <row r="19" spans="1:2" x14ac:dyDescent="0.3">
      <c r="A19" s="180" t="s">
        <v>366</v>
      </c>
      <c r="B19" s="180" t="s">
        <v>367</v>
      </c>
    </row>
    <row r="20" spans="1:2" x14ac:dyDescent="0.3">
      <c r="A20" s="180" t="s">
        <v>368</v>
      </c>
      <c r="B20" s="180" t="s">
        <v>369</v>
      </c>
    </row>
    <row r="21" spans="1:2" x14ac:dyDescent="0.3">
      <c r="A21" s="180" t="s">
        <v>370</v>
      </c>
      <c r="B21" s="180" t="s">
        <v>371</v>
      </c>
    </row>
    <row r="22" spans="1:2" x14ac:dyDescent="0.3">
      <c r="A22" s="180" t="s">
        <v>372</v>
      </c>
      <c r="B22" s="180" t="s">
        <v>373</v>
      </c>
    </row>
    <row r="23" spans="1:2" x14ac:dyDescent="0.3">
      <c r="A23" s="180" t="s">
        <v>374</v>
      </c>
      <c r="B23" s="180" t="s">
        <v>375</v>
      </c>
    </row>
    <row r="24" spans="1:2" x14ac:dyDescent="0.3">
      <c r="A24" s="180" t="s">
        <v>376</v>
      </c>
      <c r="B24" s="180" t="s">
        <v>377</v>
      </c>
    </row>
    <row r="25" spans="1:2" x14ac:dyDescent="0.3">
      <c r="A25" s="180" t="s">
        <v>378</v>
      </c>
      <c r="B25" s="180" t="s">
        <v>379</v>
      </c>
    </row>
    <row r="26" spans="1:2" x14ac:dyDescent="0.3">
      <c r="A26" s="180" t="s">
        <v>380</v>
      </c>
      <c r="B26" s="180" t="s">
        <v>381</v>
      </c>
    </row>
    <row r="27" spans="1:2" x14ac:dyDescent="0.3">
      <c r="A27" s="180" t="s">
        <v>382</v>
      </c>
      <c r="B27" s="180" t="s">
        <v>383</v>
      </c>
    </row>
    <row r="28" spans="1:2" x14ac:dyDescent="0.3">
      <c r="A28" s="180" t="s">
        <v>384</v>
      </c>
      <c r="B28" s="180" t="s">
        <v>385</v>
      </c>
    </row>
    <row r="29" spans="1:2" x14ac:dyDescent="0.3">
      <c r="A29" s="180" t="s">
        <v>386</v>
      </c>
      <c r="B29" s="180" t="s">
        <v>387</v>
      </c>
    </row>
    <row r="30" spans="1:2" x14ac:dyDescent="0.3">
      <c r="A30" s="180" t="s">
        <v>388</v>
      </c>
      <c r="B30" s="180" t="s">
        <v>389</v>
      </c>
    </row>
    <row r="31" spans="1:2" x14ac:dyDescent="0.3">
      <c r="A31" s="180" t="s">
        <v>390</v>
      </c>
      <c r="B31" s="180" t="s">
        <v>391</v>
      </c>
    </row>
    <row r="32" spans="1:2" x14ac:dyDescent="0.3">
      <c r="A32" s="180" t="s">
        <v>392</v>
      </c>
      <c r="B32" s="180" t="s">
        <v>393</v>
      </c>
    </row>
    <row r="33" spans="1:2" x14ac:dyDescent="0.3">
      <c r="A33" s="180" t="s">
        <v>394</v>
      </c>
      <c r="B33" s="180" t="s">
        <v>395</v>
      </c>
    </row>
    <row r="34" spans="1:2" x14ac:dyDescent="0.3">
      <c r="A34" s="180" t="s">
        <v>396</v>
      </c>
      <c r="B34" s="180" t="s">
        <v>397</v>
      </c>
    </row>
    <row r="35" spans="1:2" x14ac:dyDescent="0.3">
      <c r="A35" s="180" t="s">
        <v>398</v>
      </c>
      <c r="B35" s="180" t="s">
        <v>399</v>
      </c>
    </row>
    <row r="36" spans="1:2" x14ac:dyDescent="0.3">
      <c r="A36" s="180" t="s">
        <v>400</v>
      </c>
      <c r="B36" s="180" t="s">
        <v>401</v>
      </c>
    </row>
    <row r="37" spans="1:2" x14ac:dyDescent="0.3">
      <c r="A37" s="180" t="s">
        <v>402</v>
      </c>
      <c r="B37" s="180" t="s">
        <v>403</v>
      </c>
    </row>
    <row r="38" spans="1:2" x14ac:dyDescent="0.3">
      <c r="A38" s="180" t="s">
        <v>404</v>
      </c>
      <c r="B38" s="180" t="s">
        <v>405</v>
      </c>
    </row>
    <row r="39" spans="1:2" x14ac:dyDescent="0.3">
      <c r="A39" s="180" t="s">
        <v>406</v>
      </c>
      <c r="B39" s="180" t="s">
        <v>407</v>
      </c>
    </row>
    <row r="40" spans="1:2" x14ac:dyDescent="0.3">
      <c r="A40" s="180" t="s">
        <v>408</v>
      </c>
      <c r="B40" s="180" t="s">
        <v>407</v>
      </c>
    </row>
    <row r="41" spans="1:2" x14ac:dyDescent="0.3">
      <c r="A41" s="180" t="s">
        <v>409</v>
      </c>
      <c r="B41" s="180" t="s">
        <v>410</v>
      </c>
    </row>
    <row r="42" spans="1:2" x14ac:dyDescent="0.3">
      <c r="A42" s="180" t="s">
        <v>411</v>
      </c>
      <c r="B42" s="180" t="s">
        <v>412</v>
      </c>
    </row>
    <row r="43" spans="1:2" x14ac:dyDescent="0.3">
      <c r="A43" s="180" t="s">
        <v>413</v>
      </c>
      <c r="B43" s="180" t="s">
        <v>414</v>
      </c>
    </row>
    <row r="44" spans="1:2" x14ac:dyDescent="0.3">
      <c r="A44" s="180" t="s">
        <v>415</v>
      </c>
      <c r="B44" s="180" t="s">
        <v>416</v>
      </c>
    </row>
    <row r="45" spans="1:2" x14ac:dyDescent="0.3">
      <c r="A45" s="180" t="s">
        <v>417</v>
      </c>
      <c r="B45" s="180" t="s">
        <v>418</v>
      </c>
    </row>
    <row r="46" spans="1:2" x14ac:dyDescent="0.3">
      <c r="A46" s="180" t="s">
        <v>419</v>
      </c>
      <c r="B46" s="180" t="s">
        <v>420</v>
      </c>
    </row>
    <row r="47" spans="1:2" x14ac:dyDescent="0.3">
      <c r="A47" s="180" t="s">
        <v>421</v>
      </c>
      <c r="B47" s="180" t="s">
        <v>422</v>
      </c>
    </row>
    <row r="48" spans="1:2" x14ac:dyDescent="0.3">
      <c r="A48" s="180" t="s">
        <v>423</v>
      </c>
      <c r="B48" s="180" t="s">
        <v>424</v>
      </c>
    </row>
    <row r="49" spans="1:2" x14ac:dyDescent="0.3">
      <c r="A49" s="180" t="s">
        <v>425</v>
      </c>
      <c r="B49" s="180" t="s">
        <v>426</v>
      </c>
    </row>
    <row r="50" spans="1:2" x14ac:dyDescent="0.3">
      <c r="A50" s="180" t="s">
        <v>427</v>
      </c>
      <c r="B50" s="180" t="s">
        <v>428</v>
      </c>
    </row>
    <row r="51" spans="1:2" x14ac:dyDescent="0.3">
      <c r="A51" s="180" t="s">
        <v>429</v>
      </c>
      <c r="B51" s="180" t="s">
        <v>430</v>
      </c>
    </row>
    <row r="52" spans="1:2" x14ac:dyDescent="0.3">
      <c r="A52" s="180" t="s">
        <v>431</v>
      </c>
      <c r="B52" s="180" t="s">
        <v>432</v>
      </c>
    </row>
    <row r="53" spans="1:2" x14ac:dyDescent="0.3">
      <c r="A53" s="180" t="s">
        <v>433</v>
      </c>
      <c r="B53" s="180" t="s">
        <v>434</v>
      </c>
    </row>
    <row r="54" spans="1:2" x14ac:dyDescent="0.3">
      <c r="A54" s="180" t="s">
        <v>435</v>
      </c>
      <c r="B54" s="180" t="s">
        <v>436</v>
      </c>
    </row>
    <row r="55" spans="1:2" x14ac:dyDescent="0.3">
      <c r="A55" s="180" t="s">
        <v>437</v>
      </c>
      <c r="B55" s="180" t="s">
        <v>438</v>
      </c>
    </row>
    <row r="56" spans="1:2" x14ac:dyDescent="0.3">
      <c r="A56" s="180" t="s">
        <v>439</v>
      </c>
      <c r="B56" s="180" t="s">
        <v>440</v>
      </c>
    </row>
    <row r="57" spans="1:2" x14ac:dyDescent="0.3">
      <c r="A57" s="180" t="s">
        <v>441</v>
      </c>
      <c r="B57" s="180" t="s">
        <v>442</v>
      </c>
    </row>
    <row r="58" spans="1:2" x14ac:dyDescent="0.3">
      <c r="A58" s="180" t="s">
        <v>443</v>
      </c>
      <c r="B58" s="180" t="s">
        <v>444</v>
      </c>
    </row>
    <row r="59" spans="1:2" x14ac:dyDescent="0.3">
      <c r="A59" s="180" t="s">
        <v>445</v>
      </c>
      <c r="B59" s="180" t="s">
        <v>446</v>
      </c>
    </row>
    <row r="60" spans="1:2" x14ac:dyDescent="0.3">
      <c r="A60" s="180" t="s">
        <v>447</v>
      </c>
      <c r="B60" s="180" t="s">
        <v>448</v>
      </c>
    </row>
    <row r="61" spans="1:2" x14ac:dyDescent="0.3">
      <c r="A61" s="180" t="s">
        <v>449</v>
      </c>
      <c r="B61" s="180" t="s">
        <v>450</v>
      </c>
    </row>
    <row r="62" spans="1:2" x14ac:dyDescent="0.3">
      <c r="A62" s="180" t="s">
        <v>451</v>
      </c>
      <c r="B62" s="180" t="s">
        <v>452</v>
      </c>
    </row>
    <row r="63" spans="1:2" x14ac:dyDescent="0.3">
      <c r="A63" s="180" t="s">
        <v>453</v>
      </c>
      <c r="B63" s="180" t="s">
        <v>454</v>
      </c>
    </row>
    <row r="64" spans="1:2" x14ac:dyDescent="0.3">
      <c r="A64" s="180" t="s">
        <v>455</v>
      </c>
      <c r="B64" s="180" t="s">
        <v>410</v>
      </c>
    </row>
    <row r="65" spans="1:2" x14ac:dyDescent="0.3">
      <c r="A65" s="180" t="s">
        <v>456</v>
      </c>
      <c r="B65" s="180" t="s">
        <v>457</v>
      </c>
    </row>
    <row r="66" spans="1:2" x14ac:dyDescent="0.3">
      <c r="A66" s="180" t="s">
        <v>458</v>
      </c>
      <c r="B66" s="180" t="s">
        <v>459</v>
      </c>
    </row>
    <row r="67" spans="1:2" x14ac:dyDescent="0.3">
      <c r="A67" s="180" t="s">
        <v>460</v>
      </c>
      <c r="B67" s="180" t="s">
        <v>461</v>
      </c>
    </row>
    <row r="68" spans="1:2" x14ac:dyDescent="0.3">
      <c r="A68" s="180" t="s">
        <v>462</v>
      </c>
      <c r="B68" s="180" t="s">
        <v>463</v>
      </c>
    </row>
    <row r="69" spans="1:2" x14ac:dyDescent="0.3">
      <c r="A69" s="180" t="s">
        <v>464</v>
      </c>
      <c r="B69" s="180" t="s">
        <v>465</v>
      </c>
    </row>
    <row r="70" spans="1:2" x14ac:dyDescent="0.3">
      <c r="A70" s="180" t="s">
        <v>466</v>
      </c>
      <c r="B70" s="180" t="s">
        <v>452</v>
      </c>
    </row>
    <row r="71" spans="1:2" x14ac:dyDescent="0.3">
      <c r="A71" s="180" t="s">
        <v>467</v>
      </c>
      <c r="B71" s="180" t="s">
        <v>452</v>
      </c>
    </row>
    <row r="72" spans="1:2" x14ac:dyDescent="0.3">
      <c r="A72" s="180" t="s">
        <v>468</v>
      </c>
      <c r="B72" s="180" t="s">
        <v>469</v>
      </c>
    </row>
    <row r="73" spans="1:2" x14ac:dyDescent="0.3">
      <c r="A73" s="180" t="s">
        <v>470</v>
      </c>
      <c r="B73" s="180" t="s">
        <v>471</v>
      </c>
    </row>
    <row r="74" spans="1:2" x14ac:dyDescent="0.3">
      <c r="A74" s="180" t="s">
        <v>472</v>
      </c>
      <c r="B74" s="180" t="s">
        <v>473</v>
      </c>
    </row>
    <row r="75" spans="1:2" x14ac:dyDescent="0.3">
      <c r="A75" s="180" t="s">
        <v>474</v>
      </c>
      <c r="B75" s="180" t="s">
        <v>475</v>
      </c>
    </row>
    <row r="76" spans="1:2" x14ac:dyDescent="0.3">
      <c r="A76" s="180" t="s">
        <v>476</v>
      </c>
      <c r="B76" s="180" t="s">
        <v>473</v>
      </c>
    </row>
    <row r="77" spans="1:2" x14ac:dyDescent="0.3">
      <c r="A77" s="180" t="s">
        <v>477</v>
      </c>
      <c r="B77" s="180" t="s">
        <v>473</v>
      </c>
    </row>
    <row r="78" spans="1:2" x14ac:dyDescent="0.3">
      <c r="A78" s="180" t="s">
        <v>478</v>
      </c>
      <c r="B78" s="180" t="s">
        <v>479</v>
      </c>
    </row>
    <row r="79" spans="1:2" x14ac:dyDescent="0.3">
      <c r="A79" s="180" t="s">
        <v>480</v>
      </c>
      <c r="B79" s="180" t="s">
        <v>481</v>
      </c>
    </row>
    <row r="80" spans="1:2" x14ac:dyDescent="0.3">
      <c r="A80" s="180" t="s">
        <v>482</v>
      </c>
      <c r="B80" s="180" t="s">
        <v>483</v>
      </c>
    </row>
    <row r="81" spans="1:2" x14ac:dyDescent="0.3">
      <c r="A81" s="180" t="s">
        <v>484</v>
      </c>
      <c r="B81" s="180" t="s">
        <v>485</v>
      </c>
    </row>
    <row r="82" spans="1:2" x14ac:dyDescent="0.3">
      <c r="A82" s="180" t="s">
        <v>486</v>
      </c>
      <c r="B82" s="180" t="s">
        <v>487</v>
      </c>
    </row>
    <row r="83" spans="1:2" x14ac:dyDescent="0.3">
      <c r="A83" s="180" t="s">
        <v>488</v>
      </c>
      <c r="B83" s="180" t="s">
        <v>489</v>
      </c>
    </row>
    <row r="84" spans="1:2" x14ac:dyDescent="0.3">
      <c r="A84" s="180" t="s">
        <v>490</v>
      </c>
      <c r="B84" s="180" t="s">
        <v>491</v>
      </c>
    </row>
    <row r="85" spans="1:2" x14ac:dyDescent="0.3">
      <c r="A85" s="180" t="s">
        <v>492</v>
      </c>
      <c r="B85" s="180" t="s">
        <v>493</v>
      </c>
    </row>
    <row r="86" spans="1:2" x14ac:dyDescent="0.3">
      <c r="A86" s="180" t="s">
        <v>494</v>
      </c>
      <c r="B86" s="180" t="s">
        <v>495</v>
      </c>
    </row>
    <row r="87" spans="1:2" x14ac:dyDescent="0.3">
      <c r="A87" s="180" t="s">
        <v>496</v>
      </c>
      <c r="B87" s="180" t="s">
        <v>497</v>
      </c>
    </row>
    <row r="88" spans="1:2" x14ac:dyDescent="0.3">
      <c r="A88" s="180" t="s">
        <v>498</v>
      </c>
      <c r="B88" s="180" t="s">
        <v>499</v>
      </c>
    </row>
    <row r="89" spans="1:2" x14ac:dyDescent="0.3">
      <c r="A89" s="180" t="s">
        <v>500</v>
      </c>
      <c r="B89" s="180" t="s">
        <v>501</v>
      </c>
    </row>
    <row r="90" spans="1:2" x14ac:dyDescent="0.3">
      <c r="A90" s="180" t="s">
        <v>502</v>
      </c>
      <c r="B90" s="180" t="s">
        <v>503</v>
      </c>
    </row>
    <row r="91" spans="1:2" x14ac:dyDescent="0.3">
      <c r="A91" s="180" t="s">
        <v>504</v>
      </c>
      <c r="B91" s="180" t="s">
        <v>505</v>
      </c>
    </row>
    <row r="92" spans="1:2" x14ac:dyDescent="0.3">
      <c r="A92" s="180" t="s">
        <v>506</v>
      </c>
      <c r="B92" s="180" t="s">
        <v>507</v>
      </c>
    </row>
    <row r="93" spans="1:2" x14ac:dyDescent="0.3">
      <c r="A93" s="180" t="s">
        <v>508</v>
      </c>
      <c r="B93" s="180" t="s">
        <v>509</v>
      </c>
    </row>
    <row r="94" spans="1:2" x14ac:dyDescent="0.3">
      <c r="A94" s="180" t="s">
        <v>510</v>
      </c>
      <c r="B94" s="180" t="s">
        <v>511</v>
      </c>
    </row>
    <row r="95" spans="1:2" x14ac:dyDescent="0.3">
      <c r="A95" s="180" t="s">
        <v>512</v>
      </c>
      <c r="B95" s="180" t="s">
        <v>513</v>
      </c>
    </row>
    <row r="96" spans="1:2" x14ac:dyDescent="0.3">
      <c r="A96" s="180" t="s">
        <v>514</v>
      </c>
      <c r="B96" s="180" t="s">
        <v>515</v>
      </c>
    </row>
    <row r="97" spans="1:2" x14ac:dyDescent="0.3">
      <c r="A97" s="180" t="s">
        <v>516</v>
      </c>
      <c r="B97" s="180" t="s">
        <v>517</v>
      </c>
    </row>
    <row r="98" spans="1:2" x14ac:dyDescent="0.3">
      <c r="A98" s="180" t="s">
        <v>518</v>
      </c>
      <c r="B98" s="180" t="s">
        <v>515</v>
      </c>
    </row>
    <row r="99" spans="1:2" x14ac:dyDescent="0.3">
      <c r="A99" s="180" t="s">
        <v>519</v>
      </c>
      <c r="B99" s="180" t="s">
        <v>520</v>
      </c>
    </row>
    <row r="100" spans="1:2" x14ac:dyDescent="0.3">
      <c r="A100" s="180" t="s">
        <v>521</v>
      </c>
      <c r="B100" s="180" t="s">
        <v>515</v>
      </c>
    </row>
    <row r="101" spans="1:2" x14ac:dyDescent="0.3">
      <c r="A101" s="180" t="s">
        <v>522</v>
      </c>
      <c r="B101" s="180" t="s">
        <v>523</v>
      </c>
    </row>
    <row r="102" spans="1:2" x14ac:dyDescent="0.3">
      <c r="A102" s="180" t="s">
        <v>524</v>
      </c>
      <c r="B102" s="180" t="s">
        <v>515</v>
      </c>
    </row>
    <row r="103" spans="1:2" x14ac:dyDescent="0.3">
      <c r="A103" s="180" t="s">
        <v>525</v>
      </c>
      <c r="B103" s="180" t="s">
        <v>526</v>
      </c>
    </row>
    <row r="104" spans="1:2" x14ac:dyDescent="0.3">
      <c r="A104" s="180" t="s">
        <v>527</v>
      </c>
      <c r="B104" s="180" t="s">
        <v>515</v>
      </c>
    </row>
    <row r="105" spans="1:2" x14ac:dyDescent="0.3">
      <c r="A105" s="180" t="s">
        <v>528</v>
      </c>
      <c r="B105" s="180" t="s">
        <v>529</v>
      </c>
    </row>
    <row r="106" spans="1:2" x14ac:dyDescent="0.3">
      <c r="A106" s="180" t="s">
        <v>530</v>
      </c>
      <c r="B106" s="180" t="s">
        <v>531</v>
      </c>
    </row>
    <row r="107" spans="1:2" x14ac:dyDescent="0.3">
      <c r="A107" s="180" t="s">
        <v>532</v>
      </c>
      <c r="B107" s="180" t="s">
        <v>529</v>
      </c>
    </row>
    <row r="108" spans="1:2" x14ac:dyDescent="0.3">
      <c r="A108" s="180" t="s">
        <v>533</v>
      </c>
      <c r="B108" s="180" t="s">
        <v>529</v>
      </c>
    </row>
    <row r="109" spans="1:2" x14ac:dyDescent="0.3">
      <c r="A109" s="180" t="s">
        <v>534</v>
      </c>
      <c r="B109" s="180" t="s">
        <v>529</v>
      </c>
    </row>
    <row r="110" spans="1:2" x14ac:dyDescent="0.3">
      <c r="A110" s="180" t="s">
        <v>535</v>
      </c>
      <c r="B110" s="180" t="s">
        <v>536</v>
      </c>
    </row>
    <row r="111" spans="1:2" x14ac:dyDescent="0.3">
      <c r="A111" s="180" t="s">
        <v>537</v>
      </c>
      <c r="B111" s="180" t="s">
        <v>536</v>
      </c>
    </row>
    <row r="112" spans="1:2" x14ac:dyDescent="0.3">
      <c r="A112" s="180" t="s">
        <v>538</v>
      </c>
      <c r="B112" s="180" t="s">
        <v>539</v>
      </c>
    </row>
    <row r="113" spans="1:2" x14ac:dyDescent="0.3">
      <c r="A113" s="180" t="s">
        <v>540</v>
      </c>
      <c r="B113" s="180" t="s">
        <v>541</v>
      </c>
    </row>
    <row r="114" spans="1:2" x14ac:dyDescent="0.3">
      <c r="A114" s="180" t="s">
        <v>542</v>
      </c>
      <c r="B114" s="180" t="s">
        <v>543</v>
      </c>
    </row>
    <row r="115" spans="1:2" x14ac:dyDescent="0.3">
      <c r="A115" s="180" t="s">
        <v>544</v>
      </c>
      <c r="B115" s="180" t="s">
        <v>545</v>
      </c>
    </row>
    <row r="116" spans="1:2" x14ac:dyDescent="0.3">
      <c r="A116" s="180" t="s">
        <v>546</v>
      </c>
      <c r="B116" s="180" t="s">
        <v>547</v>
      </c>
    </row>
    <row r="117" spans="1:2" x14ac:dyDescent="0.3">
      <c r="A117" s="180" t="s">
        <v>548</v>
      </c>
      <c r="B117" s="180" t="s">
        <v>547</v>
      </c>
    </row>
    <row r="118" spans="1:2" x14ac:dyDescent="0.3">
      <c r="A118" s="180" t="s">
        <v>549</v>
      </c>
      <c r="B118" s="180" t="s">
        <v>550</v>
      </c>
    </row>
    <row r="119" spans="1:2" x14ac:dyDescent="0.3">
      <c r="A119" s="180" t="s">
        <v>551</v>
      </c>
      <c r="B119" s="180" t="s">
        <v>550</v>
      </c>
    </row>
    <row r="120" spans="1:2" x14ac:dyDescent="0.3">
      <c r="A120" s="180" t="s">
        <v>552</v>
      </c>
      <c r="B120" s="180" t="s">
        <v>553</v>
      </c>
    </row>
    <row r="121" spans="1:2" x14ac:dyDescent="0.3">
      <c r="A121" s="180" t="s">
        <v>554</v>
      </c>
      <c r="B121" s="180" t="s">
        <v>555</v>
      </c>
    </row>
    <row r="122" spans="1:2" x14ac:dyDescent="0.3">
      <c r="A122" s="180" t="s">
        <v>556</v>
      </c>
      <c r="B122" s="180" t="s">
        <v>557</v>
      </c>
    </row>
    <row r="123" spans="1:2" x14ac:dyDescent="0.3">
      <c r="A123" s="180" t="s">
        <v>558</v>
      </c>
      <c r="B123" s="180" t="s">
        <v>559</v>
      </c>
    </row>
    <row r="124" spans="1:2" x14ac:dyDescent="0.3">
      <c r="A124" s="180" t="s">
        <v>560</v>
      </c>
      <c r="B124" s="180" t="s">
        <v>561</v>
      </c>
    </row>
    <row r="125" spans="1:2" x14ac:dyDescent="0.3">
      <c r="A125" s="180" t="s">
        <v>562</v>
      </c>
      <c r="B125" s="180" t="s">
        <v>563</v>
      </c>
    </row>
    <row r="126" spans="1:2" x14ac:dyDescent="0.3">
      <c r="A126" s="180" t="s">
        <v>564</v>
      </c>
      <c r="B126" s="180" t="s">
        <v>565</v>
      </c>
    </row>
    <row r="127" spans="1:2" x14ac:dyDescent="0.3">
      <c r="A127" s="180" t="s">
        <v>566</v>
      </c>
      <c r="B127" s="180" t="s">
        <v>567</v>
      </c>
    </row>
    <row r="128" spans="1:2" x14ac:dyDescent="0.3">
      <c r="A128" s="180" t="s">
        <v>568</v>
      </c>
      <c r="B128" s="180" t="s">
        <v>569</v>
      </c>
    </row>
    <row r="129" spans="1:2" x14ac:dyDescent="0.3">
      <c r="A129" s="180" t="s">
        <v>570</v>
      </c>
      <c r="B129" s="180" t="s">
        <v>571</v>
      </c>
    </row>
    <row r="130" spans="1:2" x14ac:dyDescent="0.3">
      <c r="A130" s="180" t="s">
        <v>572</v>
      </c>
      <c r="B130" s="180" t="s">
        <v>569</v>
      </c>
    </row>
    <row r="131" spans="1:2" x14ac:dyDescent="0.3">
      <c r="A131" s="180" t="s">
        <v>573</v>
      </c>
      <c r="B131" s="180" t="s">
        <v>569</v>
      </c>
    </row>
    <row r="132" spans="1:2" x14ac:dyDescent="0.3">
      <c r="A132" s="180" t="s">
        <v>574</v>
      </c>
      <c r="B132" s="180" t="s">
        <v>571</v>
      </c>
    </row>
    <row r="133" spans="1:2" x14ac:dyDescent="0.3">
      <c r="A133" s="180" t="s">
        <v>575</v>
      </c>
      <c r="B133" s="180" t="s">
        <v>576</v>
      </c>
    </row>
    <row r="134" spans="1:2" x14ac:dyDescent="0.3">
      <c r="A134" s="180" t="s">
        <v>577</v>
      </c>
      <c r="B134" s="180" t="s">
        <v>578</v>
      </c>
    </row>
    <row r="135" spans="1:2" x14ac:dyDescent="0.3">
      <c r="A135" s="180" t="s">
        <v>579</v>
      </c>
      <c r="B135" s="180" t="s">
        <v>580</v>
      </c>
    </row>
    <row r="136" spans="1:2" x14ac:dyDescent="0.3">
      <c r="A136" s="180" t="s">
        <v>581</v>
      </c>
      <c r="B136" s="180" t="s">
        <v>582</v>
      </c>
    </row>
    <row r="137" spans="1:2" x14ac:dyDescent="0.3">
      <c r="A137" s="180" t="s">
        <v>583</v>
      </c>
      <c r="B137" s="180" t="s">
        <v>584</v>
      </c>
    </row>
    <row r="138" spans="1:2" x14ac:dyDescent="0.3">
      <c r="A138" s="180" t="s">
        <v>585</v>
      </c>
      <c r="B138" s="180" t="s">
        <v>586</v>
      </c>
    </row>
    <row r="139" spans="1:2" x14ac:dyDescent="0.3">
      <c r="A139" s="180" t="s">
        <v>587</v>
      </c>
      <c r="B139" s="180" t="s">
        <v>586</v>
      </c>
    </row>
    <row r="140" spans="1:2" x14ac:dyDescent="0.3">
      <c r="A140" s="180" t="s">
        <v>588</v>
      </c>
      <c r="B140" s="180" t="s">
        <v>586</v>
      </c>
    </row>
    <row r="141" spans="1:2" x14ac:dyDescent="0.3">
      <c r="A141" s="180" t="s">
        <v>589</v>
      </c>
      <c r="B141" s="180" t="s">
        <v>586</v>
      </c>
    </row>
    <row r="142" spans="1:2" x14ac:dyDescent="0.3">
      <c r="A142" s="180" t="s">
        <v>590</v>
      </c>
      <c r="B142" s="180" t="s">
        <v>591</v>
      </c>
    </row>
    <row r="143" spans="1:2" x14ac:dyDescent="0.3">
      <c r="A143" s="180" t="s">
        <v>592</v>
      </c>
      <c r="B143" s="180" t="s">
        <v>586</v>
      </c>
    </row>
    <row r="144" spans="1:2" x14ac:dyDescent="0.3">
      <c r="A144" s="180" t="s">
        <v>593</v>
      </c>
      <c r="B144" s="180" t="s">
        <v>594</v>
      </c>
    </row>
    <row r="145" spans="1:2" x14ac:dyDescent="0.3">
      <c r="A145" s="180" t="s">
        <v>595</v>
      </c>
      <c r="B145" s="180" t="s">
        <v>596</v>
      </c>
    </row>
    <row r="146" spans="1:2" x14ac:dyDescent="0.3">
      <c r="A146" s="180" t="s">
        <v>597</v>
      </c>
      <c r="B146" s="180" t="s">
        <v>598</v>
      </c>
    </row>
    <row r="147" spans="1:2" x14ac:dyDescent="0.3">
      <c r="A147" s="180" t="s">
        <v>599</v>
      </c>
      <c r="B147" s="180" t="s">
        <v>600</v>
      </c>
    </row>
    <row r="148" spans="1:2" x14ac:dyDescent="0.3">
      <c r="A148" s="180" t="s">
        <v>601</v>
      </c>
      <c r="B148" s="180" t="s">
        <v>602</v>
      </c>
    </row>
    <row r="149" spans="1:2" x14ac:dyDescent="0.3">
      <c r="A149" s="180" t="s">
        <v>603</v>
      </c>
      <c r="B149" s="180" t="s">
        <v>604</v>
      </c>
    </row>
    <row r="150" spans="1:2" x14ac:dyDescent="0.3">
      <c r="A150" s="180" t="s">
        <v>605</v>
      </c>
      <c r="B150" s="180" t="s">
        <v>606</v>
      </c>
    </row>
    <row r="151" spans="1:2" x14ac:dyDescent="0.3">
      <c r="A151" s="180" t="s">
        <v>607</v>
      </c>
      <c r="B151" s="180" t="s">
        <v>608</v>
      </c>
    </row>
    <row r="152" spans="1:2" x14ac:dyDescent="0.3">
      <c r="A152" s="180" t="s">
        <v>609</v>
      </c>
      <c r="B152" s="180" t="s">
        <v>610</v>
      </c>
    </row>
    <row r="153" spans="1:2" x14ac:dyDescent="0.3">
      <c r="A153" s="180" t="s">
        <v>611</v>
      </c>
      <c r="B153" s="180" t="s">
        <v>612</v>
      </c>
    </row>
    <row r="154" spans="1:2" x14ac:dyDescent="0.3">
      <c r="A154" s="180" t="s">
        <v>613</v>
      </c>
      <c r="B154" s="180" t="s">
        <v>614</v>
      </c>
    </row>
    <row r="155" spans="1:2" x14ac:dyDescent="0.3">
      <c r="A155" s="180" t="s">
        <v>615</v>
      </c>
      <c r="B155" s="180" t="s">
        <v>616</v>
      </c>
    </row>
    <row r="156" spans="1:2" x14ac:dyDescent="0.3">
      <c r="A156" s="180" t="s">
        <v>617</v>
      </c>
      <c r="B156" s="180" t="s">
        <v>608</v>
      </c>
    </row>
    <row r="157" spans="1:2" x14ac:dyDescent="0.3">
      <c r="A157" s="180" t="s">
        <v>618</v>
      </c>
      <c r="B157" s="180" t="s">
        <v>616</v>
      </c>
    </row>
    <row r="158" spans="1:2" x14ac:dyDescent="0.3">
      <c r="A158" s="180" t="s">
        <v>619</v>
      </c>
      <c r="B158" s="180" t="s">
        <v>620</v>
      </c>
    </row>
    <row r="159" spans="1:2" x14ac:dyDescent="0.3">
      <c r="A159" s="180" t="s">
        <v>621</v>
      </c>
      <c r="B159" s="180" t="s">
        <v>620</v>
      </c>
    </row>
    <row r="160" spans="1:2" x14ac:dyDescent="0.3">
      <c r="A160" s="180" t="s">
        <v>622</v>
      </c>
      <c r="B160" s="180" t="s">
        <v>620</v>
      </c>
    </row>
    <row r="161" spans="1:2" x14ac:dyDescent="0.3">
      <c r="A161" s="180" t="s">
        <v>623</v>
      </c>
      <c r="B161" s="180" t="s">
        <v>620</v>
      </c>
    </row>
    <row r="162" spans="1:2" x14ac:dyDescent="0.3">
      <c r="A162" s="180" t="s">
        <v>624</v>
      </c>
      <c r="B162" s="180" t="s">
        <v>620</v>
      </c>
    </row>
    <row r="163" spans="1:2" x14ac:dyDescent="0.3">
      <c r="A163" s="180" t="s">
        <v>625</v>
      </c>
      <c r="B163" s="180" t="s">
        <v>626</v>
      </c>
    </row>
    <row r="164" spans="1:2" x14ac:dyDescent="0.3">
      <c r="A164" s="180" t="s">
        <v>627</v>
      </c>
      <c r="B164" s="180" t="s">
        <v>628</v>
      </c>
    </row>
    <row r="165" spans="1:2" x14ac:dyDescent="0.3">
      <c r="A165" s="180" t="s">
        <v>629</v>
      </c>
      <c r="B165" s="180" t="s">
        <v>630</v>
      </c>
    </row>
    <row r="166" spans="1:2" x14ac:dyDescent="0.3">
      <c r="A166" s="180" t="s">
        <v>631</v>
      </c>
      <c r="B166" s="180" t="s">
        <v>632</v>
      </c>
    </row>
    <row r="167" spans="1:2" x14ac:dyDescent="0.3">
      <c r="A167" s="180" t="s">
        <v>633</v>
      </c>
      <c r="B167" s="180" t="s">
        <v>634</v>
      </c>
    </row>
    <row r="168" spans="1:2" x14ac:dyDescent="0.3">
      <c r="A168" s="180" t="s">
        <v>635</v>
      </c>
      <c r="B168" s="180" t="s">
        <v>636</v>
      </c>
    </row>
    <row r="169" spans="1:2" x14ac:dyDescent="0.3">
      <c r="A169" s="180" t="s">
        <v>637</v>
      </c>
      <c r="B169" s="180" t="s">
        <v>638</v>
      </c>
    </row>
    <row r="170" spans="1:2" x14ac:dyDescent="0.3">
      <c r="A170" s="180" t="s">
        <v>639</v>
      </c>
      <c r="B170" s="180" t="s">
        <v>640</v>
      </c>
    </row>
    <row r="171" spans="1:2" x14ac:dyDescent="0.3">
      <c r="A171" s="180" t="s">
        <v>641</v>
      </c>
      <c r="B171" s="180" t="s">
        <v>642</v>
      </c>
    </row>
    <row r="172" spans="1:2" x14ac:dyDescent="0.3">
      <c r="A172" s="180" t="s">
        <v>643</v>
      </c>
      <c r="B172" s="180" t="s">
        <v>644</v>
      </c>
    </row>
    <row r="173" spans="1:2" x14ac:dyDescent="0.3">
      <c r="A173" s="180" t="s">
        <v>645</v>
      </c>
      <c r="B173" s="180" t="s">
        <v>646</v>
      </c>
    </row>
    <row r="174" spans="1:2" x14ac:dyDescent="0.3">
      <c r="A174" s="180" t="s">
        <v>647</v>
      </c>
      <c r="B174" s="180" t="s">
        <v>648</v>
      </c>
    </row>
    <row r="175" spans="1:2" x14ac:dyDescent="0.3">
      <c r="A175" s="180" t="s">
        <v>649</v>
      </c>
      <c r="B175" s="180" t="s">
        <v>608</v>
      </c>
    </row>
    <row r="176" spans="1:2" x14ac:dyDescent="0.3">
      <c r="A176" s="180" t="s">
        <v>650</v>
      </c>
      <c r="B176" s="180" t="s">
        <v>616</v>
      </c>
    </row>
    <row r="177" spans="1:2" x14ac:dyDescent="0.3">
      <c r="A177" s="180" t="s">
        <v>651</v>
      </c>
      <c r="B177" s="180" t="s">
        <v>616</v>
      </c>
    </row>
    <row r="178" spans="1:2" x14ac:dyDescent="0.3">
      <c r="A178" s="180" t="s">
        <v>652</v>
      </c>
      <c r="B178" s="180" t="s">
        <v>608</v>
      </c>
    </row>
    <row r="179" spans="1:2" x14ac:dyDescent="0.3">
      <c r="A179" s="180" t="s">
        <v>653</v>
      </c>
      <c r="B179" s="180" t="s">
        <v>616</v>
      </c>
    </row>
    <row r="180" spans="1:2" x14ac:dyDescent="0.3">
      <c r="A180" s="180" t="s">
        <v>654</v>
      </c>
      <c r="B180" s="180" t="s">
        <v>655</v>
      </c>
    </row>
    <row r="181" spans="1:2" x14ac:dyDescent="0.3">
      <c r="A181" s="180" t="s">
        <v>656</v>
      </c>
      <c r="B181" s="180" t="s">
        <v>608</v>
      </c>
    </row>
    <row r="182" spans="1:2" x14ac:dyDescent="0.3">
      <c r="A182" s="180" t="s">
        <v>657</v>
      </c>
      <c r="B182" s="180" t="s">
        <v>658</v>
      </c>
    </row>
    <row r="183" spans="1:2" x14ac:dyDescent="0.3">
      <c r="A183" s="180" t="s">
        <v>659</v>
      </c>
      <c r="B183" s="180" t="s">
        <v>608</v>
      </c>
    </row>
    <row r="184" spans="1:2" x14ac:dyDescent="0.3">
      <c r="A184" s="180" t="s">
        <v>660</v>
      </c>
      <c r="B184" s="180" t="s">
        <v>616</v>
      </c>
    </row>
    <row r="185" spans="1:2" x14ac:dyDescent="0.3">
      <c r="A185" s="180" t="s">
        <v>661</v>
      </c>
      <c r="B185" s="180" t="s">
        <v>608</v>
      </c>
    </row>
    <row r="186" spans="1:2" x14ac:dyDescent="0.3">
      <c r="A186" s="180" t="s">
        <v>662</v>
      </c>
      <c r="B186" s="180" t="s">
        <v>608</v>
      </c>
    </row>
    <row r="187" spans="1:2" x14ac:dyDescent="0.3">
      <c r="A187" s="180" t="s">
        <v>663</v>
      </c>
      <c r="B187" s="180" t="s">
        <v>616</v>
      </c>
    </row>
    <row r="188" spans="1:2" x14ac:dyDescent="0.3">
      <c r="A188" s="180" t="s">
        <v>664</v>
      </c>
      <c r="B188" s="180" t="s">
        <v>665</v>
      </c>
    </row>
    <row r="189" spans="1:2" x14ac:dyDescent="0.3">
      <c r="A189" s="180" t="s">
        <v>666</v>
      </c>
      <c r="B189" s="180" t="s">
        <v>608</v>
      </c>
    </row>
    <row r="190" spans="1:2" x14ac:dyDescent="0.3">
      <c r="A190" s="180" t="s">
        <v>667</v>
      </c>
      <c r="B190" s="180" t="s">
        <v>616</v>
      </c>
    </row>
    <row r="191" spans="1:2" x14ac:dyDescent="0.3">
      <c r="A191" s="180" t="s">
        <v>668</v>
      </c>
      <c r="B191" s="180" t="s">
        <v>669</v>
      </c>
    </row>
    <row r="192" spans="1:2" x14ac:dyDescent="0.3">
      <c r="A192" s="180" t="s">
        <v>670</v>
      </c>
      <c r="B192" s="180" t="s">
        <v>616</v>
      </c>
    </row>
    <row r="193" spans="1:2" x14ac:dyDescent="0.3">
      <c r="A193" s="180" t="s">
        <v>671</v>
      </c>
      <c r="B193" s="180" t="s">
        <v>672</v>
      </c>
    </row>
    <row r="194" spans="1:2" x14ac:dyDescent="0.3">
      <c r="A194" s="180" t="s">
        <v>673</v>
      </c>
      <c r="B194" s="180" t="s">
        <v>616</v>
      </c>
    </row>
    <row r="195" spans="1:2" x14ac:dyDescent="0.3">
      <c r="A195" s="180" t="s">
        <v>674</v>
      </c>
      <c r="B195" s="180" t="s">
        <v>616</v>
      </c>
    </row>
    <row r="196" spans="1:2" x14ac:dyDescent="0.3">
      <c r="A196" s="180" t="s">
        <v>675</v>
      </c>
      <c r="B196" s="180" t="s">
        <v>676</v>
      </c>
    </row>
    <row r="197" spans="1:2" x14ac:dyDescent="0.3">
      <c r="A197" s="180" t="s">
        <v>677</v>
      </c>
      <c r="B197" s="180" t="s">
        <v>678</v>
      </c>
    </row>
    <row r="198" spans="1:2" x14ac:dyDescent="0.3">
      <c r="A198" s="180" t="s">
        <v>679</v>
      </c>
      <c r="B198" s="180" t="s">
        <v>680</v>
      </c>
    </row>
    <row r="199" spans="1:2" x14ac:dyDescent="0.3">
      <c r="A199" s="180" t="s">
        <v>681</v>
      </c>
      <c r="B199" s="180" t="s">
        <v>682</v>
      </c>
    </row>
    <row r="200" spans="1:2" x14ac:dyDescent="0.3">
      <c r="A200" s="180" t="s">
        <v>683</v>
      </c>
      <c r="B200" s="180" t="s">
        <v>684</v>
      </c>
    </row>
    <row r="201" spans="1:2" x14ac:dyDescent="0.3">
      <c r="A201" s="180" t="s">
        <v>685</v>
      </c>
      <c r="B201" s="180" t="s">
        <v>686</v>
      </c>
    </row>
    <row r="202" spans="1:2" x14ac:dyDescent="0.3">
      <c r="A202" s="180" t="s">
        <v>687</v>
      </c>
      <c r="B202" s="180" t="s">
        <v>688</v>
      </c>
    </row>
    <row r="203" spans="1:2" x14ac:dyDescent="0.3">
      <c r="A203" s="180" t="s">
        <v>689</v>
      </c>
      <c r="B203" s="180" t="s">
        <v>688</v>
      </c>
    </row>
    <row r="204" spans="1:2" x14ac:dyDescent="0.3">
      <c r="A204" s="180" t="s">
        <v>690</v>
      </c>
      <c r="B204" s="180" t="s">
        <v>691</v>
      </c>
    </row>
    <row r="205" spans="1:2" x14ac:dyDescent="0.3">
      <c r="A205" s="180" t="s">
        <v>692</v>
      </c>
      <c r="B205" s="180" t="s">
        <v>693</v>
      </c>
    </row>
    <row r="206" spans="1:2" x14ac:dyDescent="0.3">
      <c r="A206" s="180" t="s">
        <v>694</v>
      </c>
      <c r="B206" s="180" t="s">
        <v>693</v>
      </c>
    </row>
    <row r="207" spans="1:2" x14ac:dyDescent="0.3">
      <c r="A207" s="180" t="s">
        <v>695</v>
      </c>
      <c r="B207" s="180" t="s">
        <v>696</v>
      </c>
    </row>
    <row r="208" spans="1:2" x14ac:dyDescent="0.3">
      <c r="A208" s="180" t="s">
        <v>697</v>
      </c>
      <c r="B208" s="180" t="s">
        <v>698</v>
      </c>
    </row>
    <row r="209" spans="1:2" x14ac:dyDescent="0.3">
      <c r="A209" s="180" t="s">
        <v>699</v>
      </c>
      <c r="B209" s="180" t="s">
        <v>700</v>
      </c>
    </row>
    <row r="210" spans="1:2" x14ac:dyDescent="0.3">
      <c r="A210" s="180" t="s">
        <v>701</v>
      </c>
      <c r="B210" s="180" t="s">
        <v>702</v>
      </c>
    </row>
    <row r="211" spans="1:2" x14ac:dyDescent="0.3">
      <c r="A211" s="180" t="s">
        <v>703</v>
      </c>
      <c r="B211" s="180" t="s">
        <v>704</v>
      </c>
    </row>
    <row r="212" spans="1:2" x14ac:dyDescent="0.3">
      <c r="A212" s="180" t="s">
        <v>705</v>
      </c>
      <c r="B212" s="180" t="s">
        <v>616</v>
      </c>
    </row>
    <row r="213" spans="1:2" x14ac:dyDescent="0.3">
      <c r="A213" s="180" t="s">
        <v>706</v>
      </c>
      <c r="B213" s="180" t="s">
        <v>707</v>
      </c>
    </row>
    <row r="214" spans="1:2" x14ac:dyDescent="0.3">
      <c r="A214" s="180" t="s">
        <v>708</v>
      </c>
      <c r="B214" s="180" t="s">
        <v>616</v>
      </c>
    </row>
    <row r="215" spans="1:2" x14ac:dyDescent="0.3">
      <c r="A215" s="180" t="s">
        <v>709</v>
      </c>
      <c r="B215" s="180" t="s">
        <v>608</v>
      </c>
    </row>
    <row r="216" spans="1:2" x14ac:dyDescent="0.3">
      <c r="A216" s="180" t="s">
        <v>710</v>
      </c>
      <c r="B216" s="180" t="s">
        <v>616</v>
      </c>
    </row>
    <row r="217" spans="1:2" x14ac:dyDescent="0.3">
      <c r="A217" s="180" t="s">
        <v>711</v>
      </c>
      <c r="B217" s="180" t="s">
        <v>712</v>
      </c>
    </row>
    <row r="218" spans="1:2" x14ac:dyDescent="0.3">
      <c r="A218" s="180" t="s">
        <v>713</v>
      </c>
      <c r="B218" s="180" t="s">
        <v>714</v>
      </c>
    </row>
    <row r="219" spans="1:2" x14ac:dyDescent="0.3">
      <c r="A219" s="180" t="s">
        <v>715</v>
      </c>
      <c r="B219" s="180" t="s">
        <v>712</v>
      </c>
    </row>
    <row r="220" spans="1:2" x14ac:dyDescent="0.3">
      <c r="A220" s="180" t="s">
        <v>716</v>
      </c>
      <c r="B220" s="180" t="s">
        <v>712</v>
      </c>
    </row>
    <row r="221" spans="1:2" x14ac:dyDescent="0.3">
      <c r="A221" s="180" t="s">
        <v>717</v>
      </c>
      <c r="B221" s="180" t="s">
        <v>712</v>
      </c>
    </row>
    <row r="222" spans="1:2" x14ac:dyDescent="0.3">
      <c r="A222" s="180" t="s">
        <v>718</v>
      </c>
      <c r="B222" s="180" t="s">
        <v>714</v>
      </c>
    </row>
    <row r="223" spans="1:2" x14ac:dyDescent="0.3">
      <c r="A223" s="180" t="s">
        <v>719</v>
      </c>
      <c r="B223" s="180" t="s">
        <v>608</v>
      </c>
    </row>
    <row r="224" spans="1:2" x14ac:dyDescent="0.3">
      <c r="A224" s="180" t="s">
        <v>720</v>
      </c>
      <c r="B224" s="180" t="s">
        <v>616</v>
      </c>
    </row>
    <row r="225" spans="1:2" x14ac:dyDescent="0.3">
      <c r="A225" s="180" t="s">
        <v>721</v>
      </c>
      <c r="B225" s="180" t="s">
        <v>608</v>
      </c>
    </row>
    <row r="226" spans="1:2" x14ac:dyDescent="0.3">
      <c r="A226" s="180" t="s">
        <v>722</v>
      </c>
      <c r="B226" s="180" t="s">
        <v>616</v>
      </c>
    </row>
    <row r="227" spans="1:2" x14ac:dyDescent="0.3">
      <c r="A227" s="180" t="s">
        <v>723</v>
      </c>
      <c r="B227" s="180" t="s">
        <v>608</v>
      </c>
    </row>
    <row r="228" spans="1:2" x14ac:dyDescent="0.3">
      <c r="A228" s="180" t="s">
        <v>724</v>
      </c>
      <c r="B228" s="180" t="s">
        <v>616</v>
      </c>
    </row>
    <row r="229" spans="1:2" x14ac:dyDescent="0.3">
      <c r="A229" s="180" t="s">
        <v>725</v>
      </c>
      <c r="B229" s="180" t="s">
        <v>608</v>
      </c>
    </row>
    <row r="230" spans="1:2" x14ac:dyDescent="0.3">
      <c r="A230" s="180" t="s">
        <v>726</v>
      </c>
      <c r="B230" s="180" t="s">
        <v>616</v>
      </c>
    </row>
    <row r="231" spans="1:2" x14ac:dyDescent="0.3">
      <c r="A231" s="180" t="s">
        <v>727</v>
      </c>
      <c r="B231" s="180" t="s">
        <v>608</v>
      </c>
    </row>
    <row r="232" spans="1:2" x14ac:dyDescent="0.3">
      <c r="A232" s="180" t="s">
        <v>728</v>
      </c>
      <c r="B232" s="180" t="s">
        <v>616</v>
      </c>
    </row>
    <row r="233" spans="1:2" x14ac:dyDescent="0.3">
      <c r="A233" s="180" t="s">
        <v>729</v>
      </c>
      <c r="B233" s="180" t="s">
        <v>730</v>
      </c>
    </row>
    <row r="234" spans="1:2" x14ac:dyDescent="0.3">
      <c r="A234" s="180" t="s">
        <v>731</v>
      </c>
      <c r="B234" s="180" t="s">
        <v>732</v>
      </c>
    </row>
    <row r="235" spans="1:2" x14ac:dyDescent="0.3">
      <c r="A235" s="180" t="s">
        <v>733</v>
      </c>
      <c r="B235" s="180" t="s">
        <v>616</v>
      </c>
    </row>
    <row r="236" spans="1:2" x14ac:dyDescent="0.3">
      <c r="A236" s="180" t="s">
        <v>734</v>
      </c>
      <c r="B236" s="180" t="s">
        <v>608</v>
      </c>
    </row>
    <row r="237" spans="1:2" x14ac:dyDescent="0.3">
      <c r="A237" s="180" t="s">
        <v>735</v>
      </c>
      <c r="B237" s="180" t="s">
        <v>736</v>
      </c>
    </row>
    <row r="238" spans="1:2" x14ac:dyDescent="0.3">
      <c r="A238" s="180" t="s">
        <v>737</v>
      </c>
      <c r="B238" s="180" t="s">
        <v>616</v>
      </c>
    </row>
    <row r="239" spans="1:2" x14ac:dyDescent="0.3">
      <c r="A239" s="180" t="s">
        <v>738</v>
      </c>
      <c r="B239" s="180" t="s">
        <v>608</v>
      </c>
    </row>
    <row r="240" spans="1:2" x14ac:dyDescent="0.3">
      <c r="A240" s="180" t="s">
        <v>739</v>
      </c>
      <c r="B240" s="180" t="s">
        <v>740</v>
      </c>
    </row>
    <row r="241" spans="1:2" x14ac:dyDescent="0.3">
      <c r="A241" s="180" t="s">
        <v>741</v>
      </c>
      <c r="B241" s="180" t="s">
        <v>608</v>
      </c>
    </row>
    <row r="242" spans="1:2" x14ac:dyDescent="0.3">
      <c r="A242" s="180" t="s">
        <v>742</v>
      </c>
      <c r="B242" s="180" t="s">
        <v>616</v>
      </c>
    </row>
    <row r="243" spans="1:2" x14ac:dyDescent="0.3">
      <c r="A243" s="180" t="s">
        <v>743</v>
      </c>
      <c r="B243" s="180" t="s">
        <v>608</v>
      </c>
    </row>
    <row r="244" spans="1:2" x14ac:dyDescent="0.3">
      <c r="A244" s="180" t="s">
        <v>744</v>
      </c>
      <c r="B244" s="180" t="s">
        <v>616</v>
      </c>
    </row>
    <row r="245" spans="1:2" x14ac:dyDescent="0.3">
      <c r="A245" s="180" t="s">
        <v>745</v>
      </c>
      <c r="B245" s="180" t="s">
        <v>608</v>
      </c>
    </row>
    <row r="246" spans="1:2" x14ac:dyDescent="0.3">
      <c r="A246" s="180" t="s">
        <v>746</v>
      </c>
      <c r="B246" s="180" t="s">
        <v>616</v>
      </c>
    </row>
    <row r="247" spans="1:2" x14ac:dyDescent="0.3">
      <c r="A247" s="180" t="s">
        <v>747</v>
      </c>
      <c r="B247" s="180" t="s">
        <v>608</v>
      </c>
    </row>
    <row r="248" spans="1:2" x14ac:dyDescent="0.3">
      <c r="A248" s="180" t="s">
        <v>748</v>
      </c>
      <c r="B248" s="180" t="s">
        <v>616</v>
      </c>
    </row>
    <row r="249" spans="1:2" x14ac:dyDescent="0.3">
      <c r="A249" s="180" t="s">
        <v>749</v>
      </c>
      <c r="B249" s="180" t="s">
        <v>750</v>
      </c>
    </row>
    <row r="250" spans="1:2" x14ac:dyDescent="0.3">
      <c r="A250" s="180" t="s">
        <v>751</v>
      </c>
      <c r="B250" s="180" t="s">
        <v>752</v>
      </c>
    </row>
    <row r="251" spans="1:2" x14ac:dyDescent="0.3">
      <c r="A251" s="180" t="s">
        <v>753</v>
      </c>
      <c r="B251" s="180" t="s">
        <v>608</v>
      </c>
    </row>
    <row r="252" spans="1:2" x14ac:dyDescent="0.3">
      <c r="A252" s="180" t="s">
        <v>754</v>
      </c>
      <c r="B252" s="180" t="s">
        <v>616</v>
      </c>
    </row>
    <row r="253" spans="1:2" x14ac:dyDescent="0.3">
      <c r="A253" s="180" t="s">
        <v>755</v>
      </c>
      <c r="B253" s="180" t="s">
        <v>712</v>
      </c>
    </row>
    <row r="254" spans="1:2" x14ac:dyDescent="0.3">
      <c r="A254" s="180" t="s">
        <v>756</v>
      </c>
      <c r="B254" s="180" t="s">
        <v>712</v>
      </c>
    </row>
    <row r="255" spans="1:2" x14ac:dyDescent="0.3">
      <c r="A255" s="180" t="s">
        <v>757</v>
      </c>
      <c r="B255" s="180" t="s">
        <v>608</v>
      </c>
    </row>
    <row r="256" spans="1:2" x14ac:dyDescent="0.3">
      <c r="A256" s="180" t="s">
        <v>758</v>
      </c>
      <c r="B256" s="180" t="s">
        <v>616</v>
      </c>
    </row>
    <row r="257" spans="1:2" x14ac:dyDescent="0.3">
      <c r="A257" s="180" t="s">
        <v>759</v>
      </c>
      <c r="B257" s="180" t="s">
        <v>608</v>
      </c>
    </row>
    <row r="258" spans="1:2" x14ac:dyDescent="0.3">
      <c r="A258" s="180" t="s">
        <v>760</v>
      </c>
      <c r="B258" s="180" t="s">
        <v>616</v>
      </c>
    </row>
    <row r="259" spans="1:2" x14ac:dyDescent="0.3">
      <c r="A259" s="180" t="s">
        <v>761</v>
      </c>
      <c r="B259" s="180" t="s">
        <v>762</v>
      </c>
    </row>
    <row r="260" spans="1:2" x14ac:dyDescent="0.3">
      <c r="A260" s="180" t="s">
        <v>763</v>
      </c>
      <c r="B260" s="180" t="s">
        <v>762</v>
      </c>
    </row>
    <row r="261" spans="1:2" x14ac:dyDescent="0.3">
      <c r="A261" s="180" t="s">
        <v>764</v>
      </c>
      <c r="B261" s="180" t="s">
        <v>765</v>
      </c>
    </row>
    <row r="262" spans="1:2" x14ac:dyDescent="0.3">
      <c r="A262" s="180" t="s">
        <v>766</v>
      </c>
      <c r="B262" s="180" t="s">
        <v>765</v>
      </c>
    </row>
    <row r="263" spans="1:2" x14ac:dyDescent="0.3">
      <c r="A263" s="180" t="s">
        <v>767</v>
      </c>
      <c r="B263" s="180" t="s">
        <v>768</v>
      </c>
    </row>
    <row r="264" spans="1:2" x14ac:dyDescent="0.3">
      <c r="A264" s="180" t="s">
        <v>769</v>
      </c>
      <c r="B264" s="180" t="s">
        <v>768</v>
      </c>
    </row>
    <row r="265" spans="1:2" x14ac:dyDescent="0.3">
      <c r="A265" s="180" t="s">
        <v>770</v>
      </c>
      <c r="B265" s="180" t="s">
        <v>771</v>
      </c>
    </row>
    <row r="266" spans="1:2" x14ac:dyDescent="0.3">
      <c r="A266" s="180" t="s">
        <v>772</v>
      </c>
      <c r="B266" s="180" t="s">
        <v>773</v>
      </c>
    </row>
    <row r="267" spans="1:2" x14ac:dyDescent="0.3">
      <c r="A267" s="180" t="s">
        <v>774</v>
      </c>
      <c r="B267" s="180" t="s">
        <v>771</v>
      </c>
    </row>
    <row r="268" spans="1:2" x14ac:dyDescent="0.3">
      <c r="A268" s="180" t="s">
        <v>775</v>
      </c>
      <c r="B268" s="180" t="s">
        <v>773</v>
      </c>
    </row>
    <row r="269" spans="1:2" x14ac:dyDescent="0.3">
      <c r="A269" s="180" t="s">
        <v>776</v>
      </c>
      <c r="B269" s="180" t="s">
        <v>608</v>
      </c>
    </row>
    <row r="270" spans="1:2" x14ac:dyDescent="0.3">
      <c r="A270" s="180" t="s">
        <v>777</v>
      </c>
      <c r="B270" s="180" t="s">
        <v>608</v>
      </c>
    </row>
    <row r="271" spans="1:2" x14ac:dyDescent="0.3">
      <c r="A271" s="180" t="s">
        <v>778</v>
      </c>
      <c r="B271" s="180" t="s">
        <v>779</v>
      </c>
    </row>
    <row r="272" spans="1:2" x14ac:dyDescent="0.3">
      <c r="A272" s="180" t="s">
        <v>780</v>
      </c>
      <c r="B272" s="180" t="s">
        <v>781</v>
      </c>
    </row>
    <row r="273" spans="1:2" x14ac:dyDescent="0.3">
      <c r="A273" s="180" t="s">
        <v>782</v>
      </c>
      <c r="B273" s="180" t="s">
        <v>771</v>
      </c>
    </row>
    <row r="274" spans="1:2" x14ac:dyDescent="0.3">
      <c r="A274" s="180" t="s">
        <v>783</v>
      </c>
      <c r="B274" s="180" t="s">
        <v>773</v>
      </c>
    </row>
    <row r="275" spans="1:2" x14ac:dyDescent="0.3">
      <c r="A275" s="180" t="s">
        <v>784</v>
      </c>
      <c r="B275" s="180" t="s">
        <v>771</v>
      </c>
    </row>
    <row r="276" spans="1:2" x14ac:dyDescent="0.3">
      <c r="A276" s="180" t="s">
        <v>785</v>
      </c>
      <c r="B276" s="180" t="s">
        <v>773</v>
      </c>
    </row>
    <row r="277" spans="1:2" x14ac:dyDescent="0.3">
      <c r="A277" s="180" t="s">
        <v>786</v>
      </c>
      <c r="B277" s="180" t="s">
        <v>771</v>
      </c>
    </row>
    <row r="278" spans="1:2" x14ac:dyDescent="0.3">
      <c r="A278" s="180" t="s">
        <v>787</v>
      </c>
      <c r="B278" s="180" t="s">
        <v>773</v>
      </c>
    </row>
    <row r="279" spans="1:2" x14ac:dyDescent="0.3">
      <c r="A279" s="180" t="s">
        <v>788</v>
      </c>
      <c r="B279" s="180" t="s">
        <v>771</v>
      </c>
    </row>
    <row r="280" spans="1:2" x14ac:dyDescent="0.3">
      <c r="A280" s="180" t="s">
        <v>789</v>
      </c>
      <c r="B280" s="180" t="s">
        <v>773</v>
      </c>
    </row>
    <row r="281" spans="1:2" x14ac:dyDescent="0.3">
      <c r="A281" s="180" t="s">
        <v>790</v>
      </c>
      <c r="B281" s="180" t="s">
        <v>771</v>
      </c>
    </row>
    <row r="282" spans="1:2" x14ac:dyDescent="0.3">
      <c r="A282" s="180" t="s">
        <v>791</v>
      </c>
      <c r="B282" s="180" t="s">
        <v>773</v>
      </c>
    </row>
    <row r="283" spans="1:2" x14ac:dyDescent="0.3">
      <c r="A283" s="180" t="s">
        <v>792</v>
      </c>
      <c r="B283" s="180" t="s">
        <v>771</v>
      </c>
    </row>
    <row r="284" spans="1:2" x14ac:dyDescent="0.3">
      <c r="A284" s="180" t="s">
        <v>793</v>
      </c>
      <c r="B284" s="180" t="s">
        <v>773</v>
      </c>
    </row>
    <row r="285" spans="1:2" x14ac:dyDescent="0.3">
      <c r="A285" s="180" t="s">
        <v>794</v>
      </c>
      <c r="B285" s="180" t="s">
        <v>771</v>
      </c>
    </row>
    <row r="286" spans="1:2" x14ac:dyDescent="0.3">
      <c r="A286" s="180" t="s">
        <v>795</v>
      </c>
      <c r="B286" s="180" t="s">
        <v>773</v>
      </c>
    </row>
    <row r="287" spans="1:2" x14ac:dyDescent="0.3">
      <c r="A287" s="180" t="s">
        <v>796</v>
      </c>
      <c r="B287" s="180" t="s">
        <v>797</v>
      </c>
    </row>
    <row r="288" spans="1:2" x14ac:dyDescent="0.3">
      <c r="A288" s="180" t="s">
        <v>798</v>
      </c>
      <c r="B288" s="180" t="s">
        <v>797</v>
      </c>
    </row>
    <row r="289" spans="1:2" x14ac:dyDescent="0.3">
      <c r="A289" s="180" t="s">
        <v>799</v>
      </c>
      <c r="B289" s="180" t="s">
        <v>800</v>
      </c>
    </row>
    <row r="290" spans="1:2" x14ac:dyDescent="0.3">
      <c r="A290" s="180" t="s">
        <v>801</v>
      </c>
      <c r="B290" s="180" t="s">
        <v>802</v>
      </c>
    </row>
    <row r="291" spans="1:2" x14ac:dyDescent="0.3">
      <c r="A291" s="180" t="s">
        <v>803</v>
      </c>
      <c r="B291" s="180" t="s">
        <v>804</v>
      </c>
    </row>
    <row r="292" spans="1:2" x14ac:dyDescent="0.3">
      <c r="A292" s="180" t="s">
        <v>805</v>
      </c>
      <c r="B292" s="180" t="s">
        <v>806</v>
      </c>
    </row>
    <row r="293" spans="1:2" x14ac:dyDescent="0.3">
      <c r="A293" s="180" t="s">
        <v>807</v>
      </c>
      <c r="B293" s="180" t="s">
        <v>808</v>
      </c>
    </row>
    <row r="294" spans="1:2" x14ac:dyDescent="0.3">
      <c r="A294" s="180" t="s">
        <v>809</v>
      </c>
      <c r="B294" s="180" t="s">
        <v>810</v>
      </c>
    </row>
    <row r="295" spans="1:2" x14ac:dyDescent="0.3">
      <c r="A295" s="180" t="s">
        <v>811</v>
      </c>
      <c r="B295" s="180" t="s">
        <v>812</v>
      </c>
    </row>
    <row r="296" spans="1:2" x14ac:dyDescent="0.3">
      <c r="A296" s="180" t="s">
        <v>813</v>
      </c>
      <c r="B296" s="180" t="s">
        <v>810</v>
      </c>
    </row>
    <row r="297" spans="1:2" x14ac:dyDescent="0.3">
      <c r="A297" s="180" t="s">
        <v>814</v>
      </c>
      <c r="B297" s="180" t="s">
        <v>812</v>
      </c>
    </row>
    <row r="298" spans="1:2" x14ac:dyDescent="0.3">
      <c r="A298" s="180" t="s">
        <v>815</v>
      </c>
      <c r="B298" s="180" t="s">
        <v>816</v>
      </c>
    </row>
    <row r="299" spans="1:2" x14ac:dyDescent="0.3">
      <c r="A299" s="180" t="s">
        <v>817</v>
      </c>
      <c r="B299" s="180" t="s">
        <v>818</v>
      </c>
    </row>
    <row r="300" spans="1:2" x14ac:dyDescent="0.3">
      <c r="A300" s="180" t="s">
        <v>819</v>
      </c>
      <c r="B300" s="180" t="s">
        <v>820</v>
      </c>
    </row>
    <row r="301" spans="1:2" x14ac:dyDescent="0.3">
      <c r="A301" s="180" t="s">
        <v>821</v>
      </c>
      <c r="B301" s="180" t="s">
        <v>820</v>
      </c>
    </row>
    <row r="302" spans="1:2" x14ac:dyDescent="0.3">
      <c r="A302" s="180" t="s">
        <v>822</v>
      </c>
      <c r="B302" s="180" t="s">
        <v>823</v>
      </c>
    </row>
    <row r="303" spans="1:2" x14ac:dyDescent="0.3">
      <c r="A303" s="180" t="s">
        <v>824</v>
      </c>
      <c r="B303" s="180" t="s">
        <v>820</v>
      </c>
    </row>
    <row r="304" spans="1:2" x14ac:dyDescent="0.3">
      <c r="A304" s="180" t="s">
        <v>825</v>
      </c>
      <c r="B304" s="180" t="s">
        <v>826</v>
      </c>
    </row>
    <row r="305" spans="1:2" x14ac:dyDescent="0.3">
      <c r="A305" s="180" t="s">
        <v>827</v>
      </c>
      <c r="B305" s="180" t="s">
        <v>828</v>
      </c>
    </row>
    <row r="306" spans="1:2" x14ac:dyDescent="0.3">
      <c r="A306" s="180" t="s">
        <v>829</v>
      </c>
      <c r="B306" s="180" t="s">
        <v>830</v>
      </c>
    </row>
    <row r="307" spans="1:2" x14ac:dyDescent="0.3">
      <c r="A307" s="180" t="s">
        <v>831</v>
      </c>
      <c r="B307" s="180" t="s">
        <v>832</v>
      </c>
    </row>
    <row r="308" spans="1:2" x14ac:dyDescent="0.3">
      <c r="A308" s="180" t="s">
        <v>833</v>
      </c>
      <c r="B308" s="180" t="s">
        <v>576</v>
      </c>
    </row>
    <row r="309" spans="1:2" x14ac:dyDescent="0.3">
      <c r="A309" s="180" t="s">
        <v>834</v>
      </c>
      <c r="B309" s="180" t="s">
        <v>835</v>
      </c>
    </row>
    <row r="310" spans="1:2" x14ac:dyDescent="0.3">
      <c r="A310" s="180" t="s">
        <v>836</v>
      </c>
      <c r="B310" s="180" t="s">
        <v>837</v>
      </c>
    </row>
    <row r="311" spans="1:2" x14ac:dyDescent="0.3">
      <c r="A311" s="180" t="s">
        <v>838</v>
      </c>
      <c r="B311" s="180" t="s">
        <v>839</v>
      </c>
    </row>
    <row r="312" spans="1:2" x14ac:dyDescent="0.3">
      <c r="A312" s="180" t="s">
        <v>840</v>
      </c>
      <c r="B312" s="180" t="s">
        <v>841</v>
      </c>
    </row>
    <row r="313" spans="1:2" x14ac:dyDescent="0.3">
      <c r="A313" s="180" t="s">
        <v>842</v>
      </c>
      <c r="B313" s="180" t="s">
        <v>843</v>
      </c>
    </row>
    <row r="314" spans="1:2" x14ac:dyDescent="0.3">
      <c r="A314" s="180" t="s">
        <v>844</v>
      </c>
      <c r="B314" s="180" t="s">
        <v>845</v>
      </c>
    </row>
    <row r="315" spans="1:2" x14ac:dyDescent="0.3">
      <c r="A315" s="180" t="s">
        <v>846</v>
      </c>
      <c r="B315" s="180" t="s">
        <v>847</v>
      </c>
    </row>
    <row r="316" spans="1:2" x14ac:dyDescent="0.3">
      <c r="A316" s="180" t="s">
        <v>848</v>
      </c>
      <c r="B316" s="180" t="s">
        <v>849</v>
      </c>
    </row>
    <row r="317" spans="1:2" x14ac:dyDescent="0.3">
      <c r="A317" s="180" t="s">
        <v>850</v>
      </c>
      <c r="B317" s="180" t="s">
        <v>851</v>
      </c>
    </row>
    <row r="318" spans="1:2" x14ac:dyDescent="0.3">
      <c r="A318" s="180" t="s">
        <v>852</v>
      </c>
      <c r="B318" s="180" t="s">
        <v>853</v>
      </c>
    </row>
    <row r="319" spans="1:2" x14ac:dyDescent="0.3">
      <c r="A319" s="180" t="s">
        <v>854</v>
      </c>
      <c r="B319" s="180" t="s">
        <v>855</v>
      </c>
    </row>
    <row r="320" spans="1:2" x14ac:dyDescent="0.3">
      <c r="A320" s="180" t="s">
        <v>856</v>
      </c>
      <c r="B320" s="180" t="s">
        <v>857</v>
      </c>
    </row>
    <row r="321" spans="1:2" x14ac:dyDescent="0.3">
      <c r="A321" s="180" t="s">
        <v>858</v>
      </c>
      <c r="B321" s="180" t="s">
        <v>859</v>
      </c>
    </row>
    <row r="322" spans="1:2" x14ac:dyDescent="0.3">
      <c r="A322" s="180" t="s">
        <v>860</v>
      </c>
      <c r="B322" s="180" t="s">
        <v>861</v>
      </c>
    </row>
    <row r="323" spans="1:2" x14ac:dyDescent="0.3">
      <c r="A323" s="180" t="s">
        <v>862</v>
      </c>
      <c r="B323" s="180" t="s">
        <v>861</v>
      </c>
    </row>
    <row r="324" spans="1:2" x14ac:dyDescent="0.3">
      <c r="A324" s="180" t="s">
        <v>863</v>
      </c>
      <c r="B324" s="180" t="s">
        <v>864</v>
      </c>
    </row>
    <row r="325" spans="1:2" x14ac:dyDescent="0.3">
      <c r="A325" s="180" t="s">
        <v>865</v>
      </c>
      <c r="B325" s="180" t="s">
        <v>866</v>
      </c>
    </row>
    <row r="326" spans="1:2" x14ac:dyDescent="0.3">
      <c r="A326" s="180" t="s">
        <v>867</v>
      </c>
      <c r="B326" s="180" t="s">
        <v>866</v>
      </c>
    </row>
    <row r="327" spans="1:2" x14ac:dyDescent="0.3">
      <c r="A327" s="180" t="s">
        <v>868</v>
      </c>
      <c r="B327" s="180" t="s">
        <v>869</v>
      </c>
    </row>
    <row r="328" spans="1:2" x14ac:dyDescent="0.3">
      <c r="A328" s="180" t="s">
        <v>870</v>
      </c>
      <c r="B328" s="180" t="s">
        <v>871</v>
      </c>
    </row>
    <row r="329" spans="1:2" x14ac:dyDescent="0.3">
      <c r="A329" s="180" t="s">
        <v>872</v>
      </c>
      <c r="B329" s="180" t="s">
        <v>871</v>
      </c>
    </row>
    <row r="330" spans="1:2" x14ac:dyDescent="0.3">
      <c r="A330" s="180" t="s">
        <v>873</v>
      </c>
      <c r="B330" s="180" t="s">
        <v>871</v>
      </c>
    </row>
    <row r="331" spans="1:2" x14ac:dyDescent="0.3">
      <c r="A331" s="180" t="s">
        <v>874</v>
      </c>
      <c r="B331" s="180" t="s">
        <v>871</v>
      </c>
    </row>
    <row r="332" spans="1:2" x14ac:dyDescent="0.3">
      <c r="A332" s="180" t="s">
        <v>875</v>
      </c>
      <c r="B332" s="180" t="s">
        <v>871</v>
      </c>
    </row>
    <row r="333" spans="1:2" x14ac:dyDescent="0.3">
      <c r="A333" s="180" t="s">
        <v>876</v>
      </c>
      <c r="B333" s="180" t="s">
        <v>871</v>
      </c>
    </row>
    <row r="334" spans="1:2" x14ac:dyDescent="0.3">
      <c r="A334" s="180" t="s">
        <v>877</v>
      </c>
      <c r="B334" s="180" t="s">
        <v>871</v>
      </c>
    </row>
    <row r="335" spans="1:2" x14ac:dyDescent="0.3">
      <c r="A335" s="180" t="s">
        <v>878</v>
      </c>
      <c r="B335" s="180" t="s">
        <v>879</v>
      </c>
    </row>
    <row r="336" spans="1:2" x14ac:dyDescent="0.3">
      <c r="A336" s="180" t="s">
        <v>880</v>
      </c>
      <c r="B336" s="180" t="s">
        <v>881</v>
      </c>
    </row>
    <row r="337" spans="1:2" x14ac:dyDescent="0.3">
      <c r="A337" s="180" t="s">
        <v>882</v>
      </c>
      <c r="B337" s="180" t="s">
        <v>881</v>
      </c>
    </row>
    <row r="338" spans="1:2" x14ac:dyDescent="0.3">
      <c r="A338" s="180" t="s">
        <v>883</v>
      </c>
      <c r="B338" s="180" t="s">
        <v>884</v>
      </c>
    </row>
    <row r="339" spans="1:2" x14ac:dyDescent="0.3">
      <c r="A339" s="180" t="s">
        <v>885</v>
      </c>
      <c r="B339" s="180" t="s">
        <v>730</v>
      </c>
    </row>
    <row r="340" spans="1:2" x14ac:dyDescent="0.3">
      <c r="A340" s="180" t="s">
        <v>886</v>
      </c>
      <c r="B340" s="180" t="s">
        <v>616</v>
      </c>
    </row>
    <row r="341" spans="1:2" x14ac:dyDescent="0.3">
      <c r="A341" s="180" t="s">
        <v>887</v>
      </c>
      <c r="B341" s="180" t="s">
        <v>608</v>
      </c>
    </row>
    <row r="342" spans="1:2" x14ac:dyDescent="0.3">
      <c r="A342" s="180" t="s">
        <v>888</v>
      </c>
      <c r="B342" s="180" t="s">
        <v>616</v>
      </c>
    </row>
    <row r="343" spans="1:2" x14ac:dyDescent="0.3">
      <c r="A343" s="180" t="s">
        <v>889</v>
      </c>
      <c r="B343" s="180" t="s">
        <v>608</v>
      </c>
    </row>
    <row r="344" spans="1:2" x14ac:dyDescent="0.3">
      <c r="A344" s="180" t="s">
        <v>890</v>
      </c>
      <c r="B344" s="180" t="s">
        <v>616</v>
      </c>
    </row>
    <row r="345" spans="1:2" x14ac:dyDescent="0.3">
      <c r="A345" s="180" t="s">
        <v>891</v>
      </c>
      <c r="B345" s="180" t="s">
        <v>608</v>
      </c>
    </row>
    <row r="346" spans="1:2" x14ac:dyDescent="0.3">
      <c r="A346" s="180" t="s">
        <v>892</v>
      </c>
      <c r="B346" s="180" t="s">
        <v>893</v>
      </c>
    </row>
    <row r="347" spans="1:2" x14ac:dyDescent="0.3">
      <c r="A347" s="180" t="s">
        <v>894</v>
      </c>
      <c r="B347" s="180" t="s">
        <v>895</v>
      </c>
    </row>
    <row r="348" spans="1:2" x14ac:dyDescent="0.3">
      <c r="A348" s="180" t="s">
        <v>896</v>
      </c>
      <c r="B348" s="180" t="s">
        <v>897</v>
      </c>
    </row>
    <row r="349" spans="1:2" x14ac:dyDescent="0.3">
      <c r="A349" s="180" t="s">
        <v>898</v>
      </c>
      <c r="B349" s="180" t="s">
        <v>899</v>
      </c>
    </row>
    <row r="350" spans="1:2" x14ac:dyDescent="0.3">
      <c r="A350" s="180" t="s">
        <v>900</v>
      </c>
      <c r="B350" s="180" t="s">
        <v>616</v>
      </c>
    </row>
    <row r="351" spans="1:2" x14ac:dyDescent="0.3">
      <c r="A351" s="180" t="s">
        <v>901</v>
      </c>
      <c r="B351" s="180" t="s">
        <v>608</v>
      </c>
    </row>
    <row r="352" spans="1:2" x14ac:dyDescent="0.3">
      <c r="A352" s="180" t="s">
        <v>902</v>
      </c>
      <c r="B352" s="180" t="s">
        <v>730</v>
      </c>
    </row>
    <row r="353" spans="1:2" x14ac:dyDescent="0.3">
      <c r="A353" s="180" t="s">
        <v>903</v>
      </c>
      <c r="B353" s="180" t="s">
        <v>732</v>
      </c>
    </row>
    <row r="354" spans="1:2" x14ac:dyDescent="0.3">
      <c r="A354" s="180" t="s">
        <v>904</v>
      </c>
      <c r="B354" s="180" t="s">
        <v>732</v>
      </c>
    </row>
    <row r="355" spans="1:2" x14ac:dyDescent="0.3">
      <c r="A355" s="180" t="s">
        <v>905</v>
      </c>
      <c r="B355" s="180" t="s">
        <v>906</v>
      </c>
    </row>
    <row r="356" spans="1:2" x14ac:dyDescent="0.3">
      <c r="A356" s="180" t="s">
        <v>907</v>
      </c>
      <c r="B356" s="180" t="s">
        <v>906</v>
      </c>
    </row>
    <row r="357" spans="1:2" x14ac:dyDescent="0.3">
      <c r="A357" s="180" t="s">
        <v>908</v>
      </c>
      <c r="B357" s="180" t="s">
        <v>906</v>
      </c>
    </row>
    <row r="358" spans="1:2" x14ac:dyDescent="0.3">
      <c r="A358" s="180" t="s">
        <v>909</v>
      </c>
      <c r="B358" s="180" t="s">
        <v>910</v>
      </c>
    </row>
    <row r="359" spans="1:2" x14ac:dyDescent="0.3">
      <c r="A359" s="180" t="s">
        <v>911</v>
      </c>
      <c r="B359" s="180" t="s">
        <v>912</v>
      </c>
    </row>
    <row r="360" spans="1:2" x14ac:dyDescent="0.3">
      <c r="A360" s="180" t="s">
        <v>913</v>
      </c>
      <c r="B360" s="180" t="s">
        <v>914</v>
      </c>
    </row>
    <row r="361" spans="1:2" x14ac:dyDescent="0.3">
      <c r="A361" s="180" t="s">
        <v>915</v>
      </c>
      <c r="B361" s="180" t="s">
        <v>916</v>
      </c>
    </row>
    <row r="362" spans="1:2" x14ac:dyDescent="0.3">
      <c r="A362" s="180" t="s">
        <v>917</v>
      </c>
      <c r="B362" s="180" t="s">
        <v>918</v>
      </c>
    </row>
    <row r="363" spans="1:2" x14ac:dyDescent="0.3">
      <c r="A363" s="180" t="s">
        <v>919</v>
      </c>
      <c r="B363" s="180" t="s">
        <v>920</v>
      </c>
    </row>
    <row r="364" spans="1:2" x14ac:dyDescent="0.3">
      <c r="A364" s="180" t="s">
        <v>921</v>
      </c>
      <c r="B364" s="180" t="s">
        <v>922</v>
      </c>
    </row>
    <row r="365" spans="1:2" x14ac:dyDescent="0.3">
      <c r="A365" s="180" t="s">
        <v>923</v>
      </c>
      <c r="B365" s="180" t="s">
        <v>924</v>
      </c>
    </row>
    <row r="366" spans="1:2" x14ac:dyDescent="0.3">
      <c r="A366" s="180" t="s">
        <v>925</v>
      </c>
      <c r="B366" s="180" t="s">
        <v>926</v>
      </c>
    </row>
    <row r="367" spans="1:2" x14ac:dyDescent="0.3">
      <c r="A367" s="180" t="s">
        <v>927</v>
      </c>
      <c r="B367" s="180" t="s">
        <v>928</v>
      </c>
    </row>
    <row r="368" spans="1:2" x14ac:dyDescent="0.3">
      <c r="A368" s="180" t="s">
        <v>929</v>
      </c>
      <c r="B368" s="180" t="s">
        <v>926</v>
      </c>
    </row>
    <row r="369" spans="1:2" x14ac:dyDescent="0.3">
      <c r="A369" s="180" t="s">
        <v>930</v>
      </c>
      <c r="B369" s="180" t="s">
        <v>931</v>
      </c>
    </row>
    <row r="370" spans="1:2" x14ac:dyDescent="0.3">
      <c r="A370" s="180" t="s">
        <v>932</v>
      </c>
      <c r="B370" s="180" t="s">
        <v>933</v>
      </c>
    </row>
    <row r="371" spans="1:2" x14ac:dyDescent="0.3">
      <c r="A371" s="180" t="s">
        <v>934</v>
      </c>
      <c r="B371" s="180" t="s">
        <v>935</v>
      </c>
    </row>
    <row r="372" spans="1:2" x14ac:dyDescent="0.3">
      <c r="A372" s="180" t="s">
        <v>936</v>
      </c>
      <c r="B372" s="180" t="s">
        <v>937</v>
      </c>
    </row>
    <row r="373" spans="1:2" x14ac:dyDescent="0.3">
      <c r="A373" s="180" t="s">
        <v>938</v>
      </c>
      <c r="B373" s="180" t="s">
        <v>926</v>
      </c>
    </row>
    <row r="374" spans="1:2" x14ac:dyDescent="0.3">
      <c r="A374" s="180" t="s">
        <v>939</v>
      </c>
      <c r="B374" s="180" t="s">
        <v>940</v>
      </c>
    </row>
    <row r="375" spans="1:2" x14ac:dyDescent="0.3">
      <c r="A375" s="180" t="s">
        <v>941</v>
      </c>
      <c r="B375" s="180" t="s">
        <v>942</v>
      </c>
    </row>
    <row r="376" spans="1:2" x14ac:dyDescent="0.3">
      <c r="A376" s="180" t="s">
        <v>943</v>
      </c>
      <c r="B376" s="180" t="s">
        <v>942</v>
      </c>
    </row>
    <row r="377" spans="1:2" x14ac:dyDescent="0.3">
      <c r="A377" s="180" t="s">
        <v>944</v>
      </c>
      <c r="B377" s="180" t="s">
        <v>942</v>
      </c>
    </row>
    <row r="378" spans="1:2" x14ac:dyDescent="0.3">
      <c r="A378" s="180" t="s">
        <v>945</v>
      </c>
      <c r="B378" s="180" t="s">
        <v>942</v>
      </c>
    </row>
    <row r="379" spans="1:2" x14ac:dyDescent="0.3">
      <c r="A379" s="180" t="s">
        <v>946</v>
      </c>
      <c r="B379" s="180" t="s">
        <v>942</v>
      </c>
    </row>
    <row r="380" spans="1:2" x14ac:dyDescent="0.3">
      <c r="A380" s="180" t="s">
        <v>947</v>
      </c>
      <c r="B380" s="180" t="s">
        <v>942</v>
      </c>
    </row>
    <row r="381" spans="1:2" x14ac:dyDescent="0.3">
      <c r="A381" s="180" t="s">
        <v>948</v>
      </c>
      <c r="B381" s="180" t="s">
        <v>942</v>
      </c>
    </row>
    <row r="382" spans="1:2" x14ac:dyDescent="0.3">
      <c r="A382" s="180" t="s">
        <v>949</v>
      </c>
      <c r="B382" s="180" t="s">
        <v>950</v>
      </c>
    </row>
    <row r="383" spans="1:2" x14ac:dyDescent="0.3">
      <c r="A383" s="180" t="s">
        <v>951</v>
      </c>
      <c r="B383" s="180" t="s">
        <v>952</v>
      </c>
    </row>
    <row r="384" spans="1:2" x14ac:dyDescent="0.3">
      <c r="A384" s="180" t="s">
        <v>953</v>
      </c>
      <c r="B384" s="180" t="s">
        <v>954</v>
      </c>
    </row>
    <row r="385" spans="1:2" x14ac:dyDescent="0.3">
      <c r="A385" s="180" t="s">
        <v>955</v>
      </c>
      <c r="B385" s="180" t="s">
        <v>956</v>
      </c>
    </row>
    <row r="386" spans="1:2" x14ac:dyDescent="0.3">
      <c r="A386" s="180" t="s">
        <v>957</v>
      </c>
      <c r="B386" s="180" t="s">
        <v>958</v>
      </c>
    </row>
    <row r="387" spans="1:2" x14ac:dyDescent="0.3">
      <c r="A387" s="180" t="s">
        <v>959</v>
      </c>
      <c r="B387" s="180" t="s">
        <v>958</v>
      </c>
    </row>
    <row r="388" spans="1:2" x14ac:dyDescent="0.3">
      <c r="A388" s="180" t="s">
        <v>960</v>
      </c>
      <c r="B388" s="180" t="s">
        <v>961</v>
      </c>
    </row>
    <row r="389" spans="1:2" x14ac:dyDescent="0.3">
      <c r="A389" s="180" t="s">
        <v>962</v>
      </c>
      <c r="B389" s="180" t="s">
        <v>950</v>
      </c>
    </row>
    <row r="390" spans="1:2" x14ac:dyDescent="0.3">
      <c r="A390" s="180" t="s">
        <v>963</v>
      </c>
      <c r="B390" s="180" t="s">
        <v>950</v>
      </c>
    </row>
    <row r="391" spans="1:2" x14ac:dyDescent="0.3">
      <c r="A391" s="180" t="s">
        <v>964</v>
      </c>
      <c r="B391" s="180" t="s">
        <v>965</v>
      </c>
    </row>
    <row r="392" spans="1:2" x14ac:dyDescent="0.3">
      <c r="A392" s="180" t="s">
        <v>966</v>
      </c>
      <c r="B392" s="180" t="s">
        <v>965</v>
      </c>
    </row>
    <row r="393" spans="1:2" x14ac:dyDescent="0.3">
      <c r="A393" s="180" t="s">
        <v>967</v>
      </c>
      <c r="B393" s="180" t="s">
        <v>965</v>
      </c>
    </row>
    <row r="394" spans="1:2" x14ac:dyDescent="0.3">
      <c r="A394" s="180" t="s">
        <v>968</v>
      </c>
      <c r="B394" s="180" t="s">
        <v>950</v>
      </c>
    </row>
    <row r="395" spans="1:2" x14ac:dyDescent="0.3">
      <c r="A395" s="180" t="s">
        <v>969</v>
      </c>
      <c r="B395" s="180" t="s">
        <v>970</v>
      </c>
    </row>
    <row r="396" spans="1:2" x14ac:dyDescent="0.3">
      <c r="A396" s="180" t="s">
        <v>971</v>
      </c>
      <c r="B396" s="180" t="s">
        <v>972</v>
      </c>
    </row>
    <row r="397" spans="1:2" x14ac:dyDescent="0.3">
      <c r="A397" s="180" t="s">
        <v>973</v>
      </c>
      <c r="B397" s="180" t="s">
        <v>974</v>
      </c>
    </row>
    <row r="398" spans="1:2" x14ac:dyDescent="0.3">
      <c r="A398" s="180" t="s">
        <v>975</v>
      </c>
      <c r="B398" s="180" t="s">
        <v>976</v>
      </c>
    </row>
    <row r="399" spans="1:2" x14ac:dyDescent="0.3">
      <c r="A399" s="180" t="s">
        <v>977</v>
      </c>
      <c r="B399" s="180" t="s">
        <v>978</v>
      </c>
    </row>
    <row r="400" spans="1:2" x14ac:dyDescent="0.3">
      <c r="A400" s="180" t="s">
        <v>979</v>
      </c>
      <c r="B400" s="180" t="s">
        <v>980</v>
      </c>
    </row>
    <row r="401" spans="1:2" x14ac:dyDescent="0.3">
      <c r="A401" s="180" t="s">
        <v>981</v>
      </c>
      <c r="B401" s="180" t="s">
        <v>982</v>
      </c>
    </row>
    <row r="402" spans="1:2" x14ac:dyDescent="0.3">
      <c r="A402" s="180" t="s">
        <v>983</v>
      </c>
      <c r="B402" s="180" t="s">
        <v>984</v>
      </c>
    </row>
    <row r="403" spans="1:2" x14ac:dyDescent="0.3">
      <c r="A403" s="180" t="s">
        <v>985</v>
      </c>
      <c r="B403" s="180" t="s">
        <v>986</v>
      </c>
    </row>
    <row r="404" spans="1:2" x14ac:dyDescent="0.3">
      <c r="A404" s="180" t="s">
        <v>987</v>
      </c>
      <c r="B404" s="180" t="s">
        <v>988</v>
      </c>
    </row>
    <row r="405" spans="1:2" x14ac:dyDescent="0.3">
      <c r="A405" s="180" t="s">
        <v>989</v>
      </c>
      <c r="B405" s="180" t="s">
        <v>990</v>
      </c>
    </row>
    <row r="406" spans="1:2" x14ac:dyDescent="0.3">
      <c r="A406" s="180" t="s">
        <v>991</v>
      </c>
      <c r="B406" s="180" t="s">
        <v>992</v>
      </c>
    </row>
    <row r="407" spans="1:2" x14ac:dyDescent="0.3">
      <c r="A407" s="180" t="s">
        <v>993</v>
      </c>
      <c r="B407" s="180" t="s">
        <v>994</v>
      </c>
    </row>
    <row r="408" spans="1:2" x14ac:dyDescent="0.3">
      <c r="A408" s="180" t="s">
        <v>995</v>
      </c>
      <c r="B408" s="180" t="s">
        <v>996</v>
      </c>
    </row>
    <row r="409" spans="1:2" x14ac:dyDescent="0.3">
      <c r="A409" s="180" t="s">
        <v>997</v>
      </c>
      <c r="B409" s="180" t="s">
        <v>998</v>
      </c>
    </row>
    <row r="410" spans="1:2" x14ac:dyDescent="0.3">
      <c r="A410" s="180" t="s">
        <v>999</v>
      </c>
      <c r="B410" s="180" t="s">
        <v>1000</v>
      </c>
    </row>
    <row r="411" spans="1:2" x14ac:dyDescent="0.3">
      <c r="A411" s="180" t="s">
        <v>1001</v>
      </c>
      <c r="B411" s="180" t="s">
        <v>1002</v>
      </c>
    </row>
    <row r="412" spans="1:2" x14ac:dyDescent="0.3">
      <c r="A412" s="180" t="s">
        <v>1003</v>
      </c>
      <c r="B412" s="180" t="s">
        <v>1004</v>
      </c>
    </row>
    <row r="413" spans="1:2" x14ac:dyDescent="0.3">
      <c r="A413" s="180" t="s">
        <v>1005</v>
      </c>
      <c r="B413" s="180" t="s">
        <v>1006</v>
      </c>
    </row>
    <row r="414" spans="1:2" x14ac:dyDescent="0.3">
      <c r="A414" s="180" t="s">
        <v>1007</v>
      </c>
      <c r="B414" s="180" t="s">
        <v>1008</v>
      </c>
    </row>
    <row r="415" spans="1:2" x14ac:dyDescent="0.3">
      <c r="A415" s="180" t="s">
        <v>1009</v>
      </c>
      <c r="B415" s="180" t="s">
        <v>1008</v>
      </c>
    </row>
    <row r="416" spans="1:2" x14ac:dyDescent="0.3">
      <c r="A416" s="180" t="s">
        <v>1010</v>
      </c>
      <c r="B416" s="180" t="s">
        <v>1008</v>
      </c>
    </row>
    <row r="417" spans="1:2" x14ac:dyDescent="0.3">
      <c r="A417" s="180" t="s">
        <v>1011</v>
      </c>
      <c r="B417" s="180" t="s">
        <v>1012</v>
      </c>
    </row>
    <row r="418" spans="1:2" x14ac:dyDescent="0.3">
      <c r="A418" s="180" t="s">
        <v>1013</v>
      </c>
      <c r="B418" s="180" t="s">
        <v>1014</v>
      </c>
    </row>
    <row r="419" spans="1:2" x14ac:dyDescent="0.3">
      <c r="A419" s="180" t="s">
        <v>1015</v>
      </c>
      <c r="B419" s="180" t="s">
        <v>1016</v>
      </c>
    </row>
    <row r="420" spans="1:2" x14ac:dyDescent="0.3">
      <c r="A420" s="180" t="s">
        <v>1017</v>
      </c>
      <c r="B420" s="180" t="s">
        <v>1018</v>
      </c>
    </row>
    <row r="421" spans="1:2" x14ac:dyDescent="0.3">
      <c r="A421" s="180" t="s">
        <v>1019</v>
      </c>
      <c r="B421" s="180" t="s">
        <v>1020</v>
      </c>
    </row>
    <row r="422" spans="1:2" x14ac:dyDescent="0.3">
      <c r="A422" s="180" t="s">
        <v>1021</v>
      </c>
      <c r="B422" s="180" t="s">
        <v>1022</v>
      </c>
    </row>
    <row r="423" spans="1:2" x14ac:dyDescent="0.3">
      <c r="A423" s="180" t="s">
        <v>1023</v>
      </c>
      <c r="B423" s="180" t="s">
        <v>1022</v>
      </c>
    </row>
    <row r="424" spans="1:2" x14ac:dyDescent="0.3">
      <c r="A424" s="180" t="s">
        <v>1024</v>
      </c>
      <c r="B424" s="180" t="s">
        <v>1025</v>
      </c>
    </row>
    <row r="425" spans="1:2" x14ac:dyDescent="0.3">
      <c r="A425" s="180" t="s">
        <v>1026</v>
      </c>
      <c r="B425" s="180" t="s">
        <v>1025</v>
      </c>
    </row>
    <row r="426" spans="1:2" x14ac:dyDescent="0.3">
      <c r="A426" s="180" t="s">
        <v>1027</v>
      </c>
      <c r="B426" s="180" t="s">
        <v>1028</v>
      </c>
    </row>
    <row r="427" spans="1:2" x14ac:dyDescent="0.3">
      <c r="A427" s="180" t="s">
        <v>1029</v>
      </c>
      <c r="B427" s="180" t="s">
        <v>1030</v>
      </c>
    </row>
    <row r="428" spans="1:2" x14ac:dyDescent="0.3">
      <c r="A428" s="180" t="s">
        <v>1031</v>
      </c>
      <c r="B428" s="180" t="s">
        <v>1032</v>
      </c>
    </row>
    <row r="429" spans="1:2" x14ac:dyDescent="0.3">
      <c r="A429" s="180" t="s">
        <v>1033</v>
      </c>
      <c r="B429" s="180" t="s">
        <v>1034</v>
      </c>
    </row>
    <row r="430" spans="1:2" x14ac:dyDescent="0.3">
      <c r="A430" s="180" t="s">
        <v>1035</v>
      </c>
      <c r="B430" s="180" t="s">
        <v>1030</v>
      </c>
    </row>
    <row r="431" spans="1:2" x14ac:dyDescent="0.3">
      <c r="A431" s="180" t="s">
        <v>1036</v>
      </c>
      <c r="B431" s="180" t="s">
        <v>1034</v>
      </c>
    </row>
    <row r="432" spans="1:2" x14ac:dyDescent="0.3">
      <c r="A432" s="180" t="s">
        <v>1037</v>
      </c>
      <c r="B432" s="180" t="s">
        <v>1038</v>
      </c>
    </row>
    <row r="433" spans="1:2" x14ac:dyDescent="0.3">
      <c r="A433" s="180" t="s">
        <v>1039</v>
      </c>
      <c r="B433" s="180" t="s">
        <v>1038</v>
      </c>
    </row>
    <row r="434" spans="1:2" x14ac:dyDescent="0.3">
      <c r="A434" s="180" t="s">
        <v>1040</v>
      </c>
      <c r="B434" s="180" t="s">
        <v>1041</v>
      </c>
    </row>
    <row r="435" spans="1:2" x14ac:dyDescent="0.3">
      <c r="A435" s="180" t="s">
        <v>1042</v>
      </c>
      <c r="B435" s="180" t="s">
        <v>1041</v>
      </c>
    </row>
    <row r="436" spans="1:2" x14ac:dyDescent="0.3">
      <c r="A436" s="180" t="s">
        <v>1043</v>
      </c>
      <c r="B436" s="180" t="s">
        <v>1044</v>
      </c>
    </row>
    <row r="437" spans="1:2" x14ac:dyDescent="0.3">
      <c r="A437" s="180" t="s">
        <v>1045</v>
      </c>
      <c r="B437" s="180" t="s">
        <v>1044</v>
      </c>
    </row>
    <row r="438" spans="1:2" x14ac:dyDescent="0.3">
      <c r="A438" s="180" t="s">
        <v>1046</v>
      </c>
      <c r="B438" s="180" t="s">
        <v>1044</v>
      </c>
    </row>
    <row r="439" spans="1:2" x14ac:dyDescent="0.3">
      <c r="A439" s="180" t="s">
        <v>1047</v>
      </c>
      <c r="B439" s="180" t="s">
        <v>1044</v>
      </c>
    </row>
    <row r="440" spans="1:2" x14ac:dyDescent="0.3">
      <c r="A440" s="180" t="s">
        <v>1048</v>
      </c>
      <c r="B440" s="180" t="s">
        <v>1044</v>
      </c>
    </row>
    <row r="441" spans="1:2" x14ac:dyDescent="0.3">
      <c r="A441" s="180" t="s">
        <v>1049</v>
      </c>
      <c r="B441" s="180" t="s">
        <v>1050</v>
      </c>
    </row>
    <row r="442" spans="1:2" x14ac:dyDescent="0.3">
      <c r="A442" s="180" t="s">
        <v>1051</v>
      </c>
      <c r="B442" s="180" t="s">
        <v>1044</v>
      </c>
    </row>
    <row r="443" spans="1:2" x14ac:dyDescent="0.3">
      <c r="A443" s="180" t="s">
        <v>1052</v>
      </c>
      <c r="B443" s="180" t="s">
        <v>1053</v>
      </c>
    </row>
    <row r="444" spans="1:2" x14ac:dyDescent="0.3">
      <c r="A444" s="180" t="s">
        <v>1054</v>
      </c>
      <c r="B444" s="180" t="s">
        <v>1044</v>
      </c>
    </row>
    <row r="445" spans="1:2" x14ac:dyDescent="0.3">
      <c r="A445" s="180" t="s">
        <v>1055</v>
      </c>
      <c r="B445" s="180" t="s">
        <v>1056</v>
      </c>
    </row>
    <row r="446" spans="1:2" x14ac:dyDescent="0.3">
      <c r="A446" s="180" t="s">
        <v>1057</v>
      </c>
      <c r="B446" s="180" t="s">
        <v>1058</v>
      </c>
    </row>
    <row r="447" spans="1:2" x14ac:dyDescent="0.3">
      <c r="A447" s="180" t="s">
        <v>1059</v>
      </c>
      <c r="B447" s="180" t="s">
        <v>1058</v>
      </c>
    </row>
    <row r="448" spans="1:2" x14ac:dyDescent="0.3">
      <c r="A448" s="180" t="s">
        <v>1060</v>
      </c>
      <c r="B448" s="180" t="s">
        <v>1061</v>
      </c>
    </row>
    <row r="449" spans="1:2" x14ac:dyDescent="0.3">
      <c r="A449" s="180" t="s">
        <v>1062</v>
      </c>
      <c r="B449" s="180" t="s">
        <v>1061</v>
      </c>
    </row>
    <row r="450" spans="1:2" x14ac:dyDescent="0.3">
      <c r="A450" s="180" t="s">
        <v>1063</v>
      </c>
      <c r="B450" s="180" t="s">
        <v>1061</v>
      </c>
    </row>
    <row r="451" spans="1:2" x14ac:dyDescent="0.3">
      <c r="A451" s="180" t="s">
        <v>1064</v>
      </c>
      <c r="B451" s="180" t="s">
        <v>1065</v>
      </c>
    </row>
    <row r="452" spans="1:2" x14ac:dyDescent="0.3">
      <c r="A452" s="180" t="s">
        <v>1066</v>
      </c>
      <c r="B452" s="180" t="s">
        <v>1067</v>
      </c>
    </row>
    <row r="453" spans="1:2" x14ac:dyDescent="0.3">
      <c r="A453" s="180" t="s">
        <v>1068</v>
      </c>
      <c r="B453" s="180" t="s">
        <v>1069</v>
      </c>
    </row>
    <row r="454" spans="1:2" x14ac:dyDescent="0.3">
      <c r="A454" s="180" t="s">
        <v>1070</v>
      </c>
      <c r="B454" s="180" t="s">
        <v>1069</v>
      </c>
    </row>
    <row r="455" spans="1:2" x14ac:dyDescent="0.3">
      <c r="A455" s="180" t="s">
        <v>1071</v>
      </c>
      <c r="B455" s="180" t="s">
        <v>1069</v>
      </c>
    </row>
    <row r="456" spans="1:2" x14ac:dyDescent="0.3">
      <c r="A456" s="180" t="s">
        <v>1072</v>
      </c>
      <c r="B456" s="180" t="s">
        <v>1073</v>
      </c>
    </row>
    <row r="457" spans="1:2" x14ac:dyDescent="0.3">
      <c r="A457" s="180" t="s">
        <v>1074</v>
      </c>
      <c r="B457" s="180" t="s">
        <v>1075</v>
      </c>
    </row>
    <row r="458" spans="1:2" x14ac:dyDescent="0.3">
      <c r="A458" s="180" t="s">
        <v>1076</v>
      </c>
      <c r="B458" s="180" t="s">
        <v>1075</v>
      </c>
    </row>
    <row r="459" spans="1:2" x14ac:dyDescent="0.3">
      <c r="A459" s="180" t="s">
        <v>1077</v>
      </c>
      <c r="B459" s="180" t="s">
        <v>1075</v>
      </c>
    </row>
    <row r="460" spans="1:2" x14ac:dyDescent="0.3">
      <c r="A460" s="180" t="s">
        <v>1078</v>
      </c>
      <c r="B460" s="180" t="s">
        <v>1075</v>
      </c>
    </row>
    <row r="461" spans="1:2" x14ac:dyDescent="0.3">
      <c r="A461" s="180" t="s">
        <v>1079</v>
      </c>
      <c r="B461" s="180" t="s">
        <v>1080</v>
      </c>
    </row>
    <row r="462" spans="1:2" x14ac:dyDescent="0.3">
      <c r="A462" s="180" t="s">
        <v>1081</v>
      </c>
      <c r="B462" s="180" t="s">
        <v>1080</v>
      </c>
    </row>
    <row r="463" spans="1:2" x14ac:dyDescent="0.3">
      <c r="A463" s="180" t="s">
        <v>1082</v>
      </c>
      <c r="B463" s="180" t="s">
        <v>1083</v>
      </c>
    </row>
    <row r="464" spans="1:2" x14ac:dyDescent="0.3">
      <c r="A464" s="180" t="s">
        <v>1084</v>
      </c>
      <c r="B464" s="180" t="s">
        <v>1085</v>
      </c>
    </row>
    <row r="465" spans="1:2" x14ac:dyDescent="0.3">
      <c r="A465" s="180" t="s">
        <v>1086</v>
      </c>
      <c r="B465" s="180" t="s">
        <v>1085</v>
      </c>
    </row>
    <row r="466" spans="1:2" x14ac:dyDescent="0.3">
      <c r="A466" s="180" t="s">
        <v>1087</v>
      </c>
      <c r="B466" s="180" t="s">
        <v>1085</v>
      </c>
    </row>
    <row r="467" spans="1:2" x14ac:dyDescent="0.3">
      <c r="A467" s="180" t="s">
        <v>1088</v>
      </c>
      <c r="B467" s="180" t="s">
        <v>1085</v>
      </c>
    </row>
    <row r="468" spans="1:2" x14ac:dyDescent="0.3">
      <c r="A468" s="180" t="s">
        <v>1089</v>
      </c>
      <c r="B468" s="180" t="s">
        <v>1090</v>
      </c>
    </row>
    <row r="469" spans="1:2" x14ac:dyDescent="0.3">
      <c r="A469" s="180" t="s">
        <v>1091</v>
      </c>
      <c r="B469" s="180" t="s">
        <v>1092</v>
      </c>
    </row>
    <row r="470" spans="1:2" x14ac:dyDescent="0.3">
      <c r="A470" s="180" t="s">
        <v>1093</v>
      </c>
      <c r="B470" s="180" t="s">
        <v>1092</v>
      </c>
    </row>
    <row r="471" spans="1:2" x14ac:dyDescent="0.3">
      <c r="A471" s="180" t="s">
        <v>1094</v>
      </c>
      <c r="B471" s="180" t="s">
        <v>1092</v>
      </c>
    </row>
    <row r="472" spans="1:2" x14ac:dyDescent="0.3">
      <c r="A472" s="180" t="s">
        <v>1095</v>
      </c>
      <c r="B472" s="180" t="s">
        <v>1096</v>
      </c>
    </row>
    <row r="473" spans="1:2" x14ac:dyDescent="0.3">
      <c r="A473" s="180" t="s">
        <v>1097</v>
      </c>
      <c r="B473" s="180" t="s">
        <v>1096</v>
      </c>
    </row>
    <row r="474" spans="1:2" x14ac:dyDescent="0.3">
      <c r="A474" s="180" t="s">
        <v>1098</v>
      </c>
      <c r="B474" s="180" t="s">
        <v>1096</v>
      </c>
    </row>
    <row r="475" spans="1:2" x14ac:dyDescent="0.3">
      <c r="A475" s="180" t="s">
        <v>1099</v>
      </c>
      <c r="B475" s="180" t="s">
        <v>1096</v>
      </c>
    </row>
    <row r="476" spans="1:2" x14ac:dyDescent="0.3">
      <c r="A476" s="180" t="s">
        <v>1100</v>
      </c>
      <c r="B476" s="180" t="s">
        <v>1096</v>
      </c>
    </row>
    <row r="477" spans="1:2" x14ac:dyDescent="0.3">
      <c r="A477" s="180" t="s">
        <v>1101</v>
      </c>
      <c r="B477" s="180" t="s">
        <v>1085</v>
      </c>
    </row>
    <row r="478" spans="1:2" x14ac:dyDescent="0.3">
      <c r="A478" s="180" t="s">
        <v>1102</v>
      </c>
      <c r="B478" s="180" t="s">
        <v>1103</v>
      </c>
    </row>
    <row r="479" spans="1:2" x14ac:dyDescent="0.3">
      <c r="A479" s="180" t="s">
        <v>1104</v>
      </c>
      <c r="B479" s="180" t="s">
        <v>1105</v>
      </c>
    </row>
    <row r="480" spans="1:2" x14ac:dyDescent="0.3">
      <c r="A480" s="180" t="s">
        <v>1106</v>
      </c>
      <c r="B480" s="180" t="s">
        <v>1107</v>
      </c>
    </row>
    <row r="481" spans="1:2" x14ac:dyDescent="0.3">
      <c r="A481" s="180" t="s">
        <v>1108</v>
      </c>
      <c r="B481" s="180" t="s">
        <v>1109</v>
      </c>
    </row>
    <row r="482" spans="1:2" x14ac:dyDescent="0.3">
      <c r="A482" s="180" t="s">
        <v>1110</v>
      </c>
      <c r="B482" s="180" t="s">
        <v>1111</v>
      </c>
    </row>
    <row r="483" spans="1:2" x14ac:dyDescent="0.3">
      <c r="A483" s="180" t="s">
        <v>1112</v>
      </c>
      <c r="B483" s="180" t="s">
        <v>1111</v>
      </c>
    </row>
    <row r="484" spans="1:2" x14ac:dyDescent="0.3">
      <c r="A484" s="180" t="s">
        <v>1113</v>
      </c>
      <c r="B484" s="180" t="s">
        <v>1114</v>
      </c>
    </row>
    <row r="485" spans="1:2" x14ac:dyDescent="0.3">
      <c r="A485" s="180" t="s">
        <v>1115</v>
      </c>
      <c r="B485" s="180" t="s">
        <v>1114</v>
      </c>
    </row>
    <row r="486" spans="1:2" x14ac:dyDescent="0.3">
      <c r="A486" s="180" t="s">
        <v>1116</v>
      </c>
      <c r="B486" s="180" t="s">
        <v>1117</v>
      </c>
    </row>
    <row r="487" spans="1:2" x14ac:dyDescent="0.3">
      <c r="A487" s="180" t="s">
        <v>1118</v>
      </c>
      <c r="B487" s="180" t="s">
        <v>1119</v>
      </c>
    </row>
    <row r="488" spans="1:2" x14ac:dyDescent="0.3">
      <c r="A488" s="180" t="s">
        <v>1120</v>
      </c>
      <c r="B488" s="180" t="s">
        <v>1121</v>
      </c>
    </row>
    <row r="489" spans="1:2" x14ac:dyDescent="0.3">
      <c r="A489" s="180" t="s">
        <v>1122</v>
      </c>
      <c r="B489" s="180" t="s">
        <v>1121</v>
      </c>
    </row>
    <row r="490" spans="1:2" x14ac:dyDescent="0.3">
      <c r="A490" s="180" t="s">
        <v>1123</v>
      </c>
      <c r="B490" s="180" t="s">
        <v>1124</v>
      </c>
    </row>
    <row r="491" spans="1:2" x14ac:dyDescent="0.3">
      <c r="A491" s="180" t="s">
        <v>1125</v>
      </c>
      <c r="B491" s="180" t="s">
        <v>1126</v>
      </c>
    </row>
    <row r="492" spans="1:2" x14ac:dyDescent="0.3">
      <c r="A492" s="180" t="s">
        <v>1127</v>
      </c>
      <c r="B492" s="180" t="s">
        <v>1128</v>
      </c>
    </row>
    <row r="493" spans="1:2" x14ac:dyDescent="0.3">
      <c r="A493" s="180" t="s">
        <v>1129</v>
      </c>
      <c r="B493" s="180" t="s">
        <v>1130</v>
      </c>
    </row>
    <row r="494" spans="1:2" x14ac:dyDescent="0.3">
      <c r="A494" s="180" t="s">
        <v>1131</v>
      </c>
      <c r="B494" s="180" t="s">
        <v>1130</v>
      </c>
    </row>
    <row r="495" spans="1:2" x14ac:dyDescent="0.3">
      <c r="A495" s="180" t="s">
        <v>1132</v>
      </c>
      <c r="B495" s="180" t="s">
        <v>1121</v>
      </c>
    </row>
    <row r="496" spans="1:2" x14ac:dyDescent="0.3">
      <c r="A496" s="180" t="s">
        <v>1133</v>
      </c>
      <c r="B496" s="180" t="s">
        <v>1134</v>
      </c>
    </row>
    <row r="497" spans="1:2" x14ac:dyDescent="0.3">
      <c r="A497" s="180" t="s">
        <v>1135</v>
      </c>
      <c r="B497" s="180" t="s">
        <v>1136</v>
      </c>
    </row>
    <row r="498" spans="1:2" x14ac:dyDescent="0.3">
      <c r="A498" s="180" t="s">
        <v>1137</v>
      </c>
      <c r="B498" s="180" t="s">
        <v>1138</v>
      </c>
    </row>
    <row r="499" spans="1:2" x14ac:dyDescent="0.3">
      <c r="A499" s="180" t="s">
        <v>1139</v>
      </c>
      <c r="B499" s="180" t="s">
        <v>1121</v>
      </c>
    </row>
    <row r="500" spans="1:2" x14ac:dyDescent="0.3">
      <c r="A500" s="180" t="s">
        <v>1140</v>
      </c>
      <c r="B500" s="180" t="s">
        <v>1141</v>
      </c>
    </row>
    <row r="501" spans="1:2" x14ac:dyDescent="0.3">
      <c r="A501" s="180" t="s">
        <v>1142</v>
      </c>
      <c r="B501" s="180" t="s">
        <v>1143</v>
      </c>
    </row>
    <row r="502" spans="1:2" x14ac:dyDescent="0.3">
      <c r="A502" s="180" t="s">
        <v>1144</v>
      </c>
      <c r="B502" s="180" t="s">
        <v>1145</v>
      </c>
    </row>
    <row r="503" spans="1:2" x14ac:dyDescent="0.3">
      <c r="A503" s="180" t="s">
        <v>1146</v>
      </c>
      <c r="B503" s="180" t="s">
        <v>1145</v>
      </c>
    </row>
    <row r="504" spans="1:2" x14ac:dyDescent="0.3">
      <c r="A504" s="180" t="s">
        <v>1147</v>
      </c>
      <c r="B504" s="180" t="s">
        <v>1121</v>
      </c>
    </row>
    <row r="505" spans="1:2" x14ac:dyDescent="0.3">
      <c r="A505" s="180" t="s">
        <v>1148</v>
      </c>
      <c r="B505" s="180" t="s">
        <v>1121</v>
      </c>
    </row>
    <row r="506" spans="1:2" x14ac:dyDescent="0.3">
      <c r="A506" s="180" t="s">
        <v>1149</v>
      </c>
      <c r="B506" s="180" t="s">
        <v>1150</v>
      </c>
    </row>
    <row r="507" spans="1:2" x14ac:dyDescent="0.3">
      <c r="A507" s="180" t="s">
        <v>1151</v>
      </c>
      <c r="B507" s="180" t="s">
        <v>1119</v>
      </c>
    </row>
    <row r="508" spans="1:2" x14ac:dyDescent="0.3">
      <c r="A508" s="180" t="s">
        <v>1152</v>
      </c>
      <c r="B508" s="180" t="s">
        <v>1119</v>
      </c>
    </row>
    <row r="509" spans="1:2" x14ac:dyDescent="0.3">
      <c r="A509" s="180" t="s">
        <v>1153</v>
      </c>
      <c r="B509" s="180" t="s">
        <v>1119</v>
      </c>
    </row>
    <row r="510" spans="1:2" x14ac:dyDescent="0.3">
      <c r="A510" s="180" t="s">
        <v>1154</v>
      </c>
      <c r="B510" s="180" t="s">
        <v>1155</v>
      </c>
    </row>
    <row r="511" spans="1:2" x14ac:dyDescent="0.3">
      <c r="A511" s="180" t="s">
        <v>1156</v>
      </c>
      <c r="B511" s="180" t="s">
        <v>1157</v>
      </c>
    </row>
    <row r="512" spans="1:2" x14ac:dyDescent="0.3">
      <c r="A512" s="180" t="s">
        <v>1158</v>
      </c>
      <c r="B512" s="180" t="s">
        <v>1159</v>
      </c>
    </row>
    <row r="513" spans="1:2" x14ac:dyDescent="0.3">
      <c r="A513" s="180" t="s">
        <v>1160</v>
      </c>
      <c r="B513" s="180" t="s">
        <v>1155</v>
      </c>
    </row>
    <row r="514" spans="1:2" x14ac:dyDescent="0.3">
      <c r="A514" s="180" t="s">
        <v>1161</v>
      </c>
      <c r="B514" s="180" t="s">
        <v>1162</v>
      </c>
    </row>
    <row r="515" spans="1:2" x14ac:dyDescent="0.3">
      <c r="A515" s="180" t="s">
        <v>1163</v>
      </c>
      <c r="B515" s="180" t="s">
        <v>1150</v>
      </c>
    </row>
    <row r="516" spans="1:2" x14ac:dyDescent="0.3">
      <c r="A516" s="180" t="s">
        <v>1164</v>
      </c>
      <c r="B516" s="180" t="s">
        <v>1165</v>
      </c>
    </row>
    <row r="517" spans="1:2" x14ac:dyDescent="0.3">
      <c r="A517" s="180" t="s">
        <v>1166</v>
      </c>
      <c r="B517" s="180" t="s">
        <v>1167</v>
      </c>
    </row>
    <row r="518" spans="1:2" x14ac:dyDescent="0.3">
      <c r="A518" s="180" t="s">
        <v>1168</v>
      </c>
      <c r="B518" s="180" t="s">
        <v>1169</v>
      </c>
    </row>
    <row r="519" spans="1:2" x14ac:dyDescent="0.3">
      <c r="A519" s="180" t="s">
        <v>1170</v>
      </c>
      <c r="B519" s="180" t="s">
        <v>1169</v>
      </c>
    </row>
    <row r="520" spans="1:2" x14ac:dyDescent="0.3">
      <c r="A520" s="180" t="s">
        <v>1171</v>
      </c>
      <c r="B520" s="180" t="s">
        <v>1169</v>
      </c>
    </row>
    <row r="521" spans="1:2" x14ac:dyDescent="0.3">
      <c r="A521" s="180" t="s">
        <v>1172</v>
      </c>
      <c r="B521" s="180" t="s">
        <v>1173</v>
      </c>
    </row>
    <row r="522" spans="1:2" x14ac:dyDescent="0.3">
      <c r="A522" s="180" t="s">
        <v>1174</v>
      </c>
      <c r="B522" s="180" t="s">
        <v>1169</v>
      </c>
    </row>
    <row r="523" spans="1:2" x14ac:dyDescent="0.3">
      <c r="A523" s="180" t="s">
        <v>1175</v>
      </c>
      <c r="B523" s="180" t="s">
        <v>1169</v>
      </c>
    </row>
    <row r="524" spans="1:2" x14ac:dyDescent="0.3">
      <c r="A524" s="180" t="s">
        <v>1176</v>
      </c>
      <c r="B524" s="180" t="s">
        <v>1169</v>
      </c>
    </row>
    <row r="525" spans="1:2" x14ac:dyDescent="0.3">
      <c r="A525" s="180" t="s">
        <v>1177</v>
      </c>
      <c r="B525" s="180" t="s">
        <v>1169</v>
      </c>
    </row>
    <row r="526" spans="1:2" x14ac:dyDescent="0.3">
      <c r="A526" s="180" t="s">
        <v>1178</v>
      </c>
      <c r="B526" s="180" t="s">
        <v>1169</v>
      </c>
    </row>
    <row r="527" spans="1:2" x14ac:dyDescent="0.3">
      <c r="A527" s="180" t="s">
        <v>1179</v>
      </c>
      <c r="B527" s="180" t="s">
        <v>1180</v>
      </c>
    </row>
    <row r="528" spans="1:2" x14ac:dyDescent="0.3">
      <c r="A528" s="180" t="s">
        <v>1181</v>
      </c>
      <c r="B528" s="180" t="s">
        <v>1180</v>
      </c>
    </row>
    <row r="529" spans="1:2" x14ac:dyDescent="0.3">
      <c r="A529" s="180" t="s">
        <v>1182</v>
      </c>
      <c r="B529" s="180" t="s">
        <v>1180</v>
      </c>
    </row>
    <row r="530" spans="1:2" x14ac:dyDescent="0.3">
      <c r="A530" s="180" t="s">
        <v>1183</v>
      </c>
      <c r="B530" s="180" t="s">
        <v>1180</v>
      </c>
    </row>
    <row r="531" spans="1:2" x14ac:dyDescent="0.3">
      <c r="A531" s="180" t="s">
        <v>1184</v>
      </c>
      <c r="B531" s="180" t="s">
        <v>1185</v>
      </c>
    </row>
    <row r="532" spans="1:2" x14ac:dyDescent="0.3">
      <c r="A532" s="180" t="s">
        <v>1186</v>
      </c>
      <c r="B532" s="180" t="s">
        <v>1187</v>
      </c>
    </row>
    <row r="533" spans="1:2" x14ac:dyDescent="0.3">
      <c r="A533" s="180" t="s">
        <v>1188</v>
      </c>
      <c r="B533" s="180" t="s">
        <v>1189</v>
      </c>
    </row>
    <row r="534" spans="1:2" x14ac:dyDescent="0.3">
      <c r="A534" s="180" t="s">
        <v>1190</v>
      </c>
      <c r="B534" s="180" t="s">
        <v>1191</v>
      </c>
    </row>
    <row r="535" spans="1:2" x14ac:dyDescent="0.3">
      <c r="A535" s="180" t="s">
        <v>1192</v>
      </c>
      <c r="B535" s="180" t="s">
        <v>1193</v>
      </c>
    </row>
    <row r="536" spans="1:2" x14ac:dyDescent="0.3">
      <c r="A536" s="180" t="s">
        <v>1194</v>
      </c>
      <c r="B536" s="180" t="s">
        <v>1195</v>
      </c>
    </row>
    <row r="537" spans="1:2" x14ac:dyDescent="0.3">
      <c r="A537" s="180" t="s">
        <v>1196</v>
      </c>
      <c r="B537" s="180" t="s">
        <v>1197</v>
      </c>
    </row>
    <row r="538" spans="1:2" x14ac:dyDescent="0.3">
      <c r="A538" s="180" t="s">
        <v>1198</v>
      </c>
      <c r="B538" s="180" t="s">
        <v>1199</v>
      </c>
    </row>
    <row r="539" spans="1:2" x14ac:dyDescent="0.3">
      <c r="A539" s="180" t="s">
        <v>1200</v>
      </c>
      <c r="B539" s="180" t="s">
        <v>1201</v>
      </c>
    </row>
    <row r="540" spans="1:2" x14ac:dyDescent="0.3">
      <c r="A540" s="180" t="s">
        <v>1202</v>
      </c>
      <c r="B540" s="180" t="s">
        <v>1203</v>
      </c>
    </row>
    <row r="541" spans="1:2" x14ac:dyDescent="0.3">
      <c r="A541" s="180" t="s">
        <v>1204</v>
      </c>
      <c r="B541" s="180" t="s">
        <v>1205</v>
      </c>
    </row>
    <row r="542" spans="1:2" x14ac:dyDescent="0.3">
      <c r="A542" s="180" t="s">
        <v>1206</v>
      </c>
      <c r="B542" s="180" t="s">
        <v>1207</v>
      </c>
    </row>
    <row r="543" spans="1:2" x14ac:dyDescent="0.3">
      <c r="A543" s="180" t="s">
        <v>1208</v>
      </c>
      <c r="B543" s="180" t="s">
        <v>1209</v>
      </c>
    </row>
    <row r="544" spans="1:2" x14ac:dyDescent="0.3">
      <c r="A544" s="180" t="s">
        <v>1210</v>
      </c>
      <c r="B544" s="180" t="s">
        <v>1211</v>
      </c>
    </row>
    <row r="545" spans="1:2" x14ac:dyDescent="0.3">
      <c r="A545" s="180" t="s">
        <v>1212</v>
      </c>
      <c r="B545" s="180" t="s">
        <v>1201</v>
      </c>
    </row>
    <row r="546" spans="1:2" x14ac:dyDescent="0.3">
      <c r="A546" s="180" t="s">
        <v>1213</v>
      </c>
      <c r="B546" s="180" t="s">
        <v>1214</v>
      </c>
    </row>
    <row r="547" spans="1:2" x14ac:dyDescent="0.3">
      <c r="A547" s="180" t="s">
        <v>1215</v>
      </c>
      <c r="B547" s="180" t="s">
        <v>1216</v>
      </c>
    </row>
    <row r="548" spans="1:2" x14ac:dyDescent="0.3">
      <c r="A548" s="180" t="s">
        <v>1217</v>
      </c>
      <c r="B548" s="180" t="s">
        <v>1207</v>
      </c>
    </row>
    <row r="549" spans="1:2" x14ac:dyDescent="0.3">
      <c r="A549" s="180" t="s">
        <v>1218</v>
      </c>
      <c r="B549" s="180" t="s">
        <v>1207</v>
      </c>
    </row>
    <row r="550" spans="1:2" x14ac:dyDescent="0.3">
      <c r="A550" s="180" t="s">
        <v>1219</v>
      </c>
      <c r="B550" s="180" t="s">
        <v>1201</v>
      </c>
    </row>
    <row r="551" spans="1:2" x14ac:dyDescent="0.3">
      <c r="A551" s="180" t="s">
        <v>1220</v>
      </c>
      <c r="B551" s="180" t="s">
        <v>1201</v>
      </c>
    </row>
    <row r="552" spans="1:2" x14ac:dyDescent="0.3">
      <c r="A552" s="180" t="s">
        <v>1221</v>
      </c>
      <c r="B552" s="180" t="s">
        <v>1222</v>
      </c>
    </row>
    <row r="553" spans="1:2" x14ac:dyDescent="0.3">
      <c r="A553" s="180" t="s">
        <v>1223</v>
      </c>
      <c r="B553" s="180" t="s">
        <v>1224</v>
      </c>
    </row>
    <row r="554" spans="1:2" x14ac:dyDescent="0.3">
      <c r="A554" s="180" t="s">
        <v>1225</v>
      </c>
      <c r="B554" s="180" t="s">
        <v>1226</v>
      </c>
    </row>
    <row r="555" spans="1:2" x14ac:dyDescent="0.3">
      <c r="A555" s="180" t="s">
        <v>1227</v>
      </c>
      <c r="B555" s="180" t="s">
        <v>1228</v>
      </c>
    </row>
    <row r="556" spans="1:2" x14ac:dyDescent="0.3">
      <c r="A556" s="180" t="s">
        <v>1229</v>
      </c>
      <c r="B556" s="180" t="s">
        <v>1207</v>
      </c>
    </row>
    <row r="557" spans="1:2" x14ac:dyDescent="0.3">
      <c r="A557" s="180" t="s">
        <v>1230</v>
      </c>
      <c r="B557" s="180" t="s">
        <v>1231</v>
      </c>
    </row>
    <row r="558" spans="1:2" x14ac:dyDescent="0.3">
      <c r="A558" s="180" t="s">
        <v>1232</v>
      </c>
      <c r="B558" s="180" t="s">
        <v>1233</v>
      </c>
    </row>
    <row r="559" spans="1:2" x14ac:dyDescent="0.3">
      <c r="A559" s="180" t="s">
        <v>1234</v>
      </c>
      <c r="B559" s="180" t="s">
        <v>1235</v>
      </c>
    </row>
    <row r="560" spans="1:2" x14ac:dyDescent="0.3">
      <c r="A560" s="180" t="s">
        <v>1236</v>
      </c>
      <c r="B560" s="180" t="s">
        <v>1235</v>
      </c>
    </row>
    <row r="561" spans="1:2" x14ac:dyDescent="0.3">
      <c r="A561" s="180" t="s">
        <v>1237</v>
      </c>
      <c r="B561" s="180" t="s">
        <v>1235</v>
      </c>
    </row>
    <row r="562" spans="1:2" x14ac:dyDescent="0.3">
      <c r="A562" s="180" t="s">
        <v>1238</v>
      </c>
      <c r="B562" s="180" t="s">
        <v>1235</v>
      </c>
    </row>
    <row r="563" spans="1:2" x14ac:dyDescent="0.3">
      <c r="A563" s="180" t="s">
        <v>1239</v>
      </c>
      <c r="B563" s="180" t="s">
        <v>1240</v>
      </c>
    </row>
    <row r="564" spans="1:2" x14ac:dyDescent="0.3">
      <c r="A564" s="180" t="s">
        <v>1241</v>
      </c>
      <c r="B564" s="180" t="s">
        <v>1242</v>
      </c>
    </row>
    <row r="565" spans="1:2" x14ac:dyDescent="0.3">
      <c r="A565" s="180" t="s">
        <v>1243</v>
      </c>
      <c r="B565" s="180" t="s">
        <v>1244</v>
      </c>
    </row>
    <row r="566" spans="1:2" x14ac:dyDescent="0.3">
      <c r="A566" s="180" t="s">
        <v>1245</v>
      </c>
      <c r="B566" s="180" t="s">
        <v>1246</v>
      </c>
    </row>
    <row r="567" spans="1:2" x14ac:dyDescent="0.3">
      <c r="A567" s="180" t="s">
        <v>1247</v>
      </c>
      <c r="B567" s="180" t="s">
        <v>1248</v>
      </c>
    </row>
    <row r="568" spans="1:2" x14ac:dyDescent="0.3">
      <c r="A568" s="180" t="s">
        <v>1249</v>
      </c>
      <c r="B568" s="180" t="s">
        <v>1250</v>
      </c>
    </row>
    <row r="569" spans="1:2" x14ac:dyDescent="0.3">
      <c r="A569" s="180" t="s">
        <v>1251</v>
      </c>
      <c r="B569" s="180" t="s">
        <v>1252</v>
      </c>
    </row>
    <row r="570" spans="1:2" x14ac:dyDescent="0.3">
      <c r="A570" s="180" t="s">
        <v>1253</v>
      </c>
      <c r="B570" s="180" t="s">
        <v>1254</v>
      </c>
    </row>
    <row r="571" spans="1:2" x14ac:dyDescent="0.3">
      <c r="A571" s="180" t="s">
        <v>1255</v>
      </c>
      <c r="B571" s="180" t="s">
        <v>1254</v>
      </c>
    </row>
    <row r="572" spans="1:2" x14ac:dyDescent="0.3">
      <c r="A572" s="180" t="s">
        <v>1256</v>
      </c>
      <c r="B572" s="180" t="s">
        <v>1257</v>
      </c>
    </row>
    <row r="573" spans="1:2" x14ac:dyDescent="0.3">
      <c r="A573" s="180" t="s">
        <v>1258</v>
      </c>
      <c r="B573" s="180" t="s">
        <v>1254</v>
      </c>
    </row>
    <row r="574" spans="1:2" x14ac:dyDescent="0.3">
      <c r="A574" s="180" t="s">
        <v>1259</v>
      </c>
      <c r="B574" s="180" t="s">
        <v>1260</v>
      </c>
    </row>
    <row r="575" spans="1:2" x14ac:dyDescent="0.3">
      <c r="A575" s="180" t="s">
        <v>1261</v>
      </c>
      <c r="B575" s="180" t="s">
        <v>1260</v>
      </c>
    </row>
    <row r="576" spans="1:2" x14ac:dyDescent="0.3">
      <c r="A576" s="180" t="s">
        <v>1262</v>
      </c>
      <c r="B576" s="180" t="s">
        <v>1260</v>
      </c>
    </row>
    <row r="577" spans="1:2" x14ac:dyDescent="0.3">
      <c r="A577" s="180" t="s">
        <v>1263</v>
      </c>
      <c r="B577" s="180" t="s">
        <v>1260</v>
      </c>
    </row>
    <row r="578" spans="1:2" x14ac:dyDescent="0.3">
      <c r="A578" s="180" t="s">
        <v>1264</v>
      </c>
      <c r="B578" s="180" t="s">
        <v>1260</v>
      </c>
    </row>
    <row r="579" spans="1:2" x14ac:dyDescent="0.3">
      <c r="A579" s="180" t="s">
        <v>1265</v>
      </c>
      <c r="B579" s="180" t="s">
        <v>1260</v>
      </c>
    </row>
    <row r="580" spans="1:2" x14ac:dyDescent="0.3">
      <c r="A580" s="180" t="s">
        <v>1266</v>
      </c>
      <c r="B580" s="180" t="s">
        <v>1260</v>
      </c>
    </row>
    <row r="581" spans="1:2" x14ac:dyDescent="0.3">
      <c r="A581" s="180" t="s">
        <v>1267</v>
      </c>
      <c r="B581" s="180" t="s">
        <v>1268</v>
      </c>
    </row>
    <row r="582" spans="1:2" x14ac:dyDescent="0.3">
      <c r="A582" s="180" t="s">
        <v>1269</v>
      </c>
      <c r="B582" s="180" t="s">
        <v>1270</v>
      </c>
    </row>
    <row r="583" spans="1:2" x14ac:dyDescent="0.3">
      <c r="A583" s="180" t="s">
        <v>1271</v>
      </c>
      <c r="B583" s="180" t="s">
        <v>1270</v>
      </c>
    </row>
    <row r="584" spans="1:2" x14ac:dyDescent="0.3">
      <c r="A584" s="180" t="s">
        <v>1272</v>
      </c>
      <c r="B584" s="180" t="s">
        <v>1270</v>
      </c>
    </row>
    <row r="585" spans="1:2" x14ac:dyDescent="0.3">
      <c r="A585" s="180" t="s">
        <v>1273</v>
      </c>
      <c r="B585" s="180" t="s">
        <v>1270</v>
      </c>
    </row>
    <row r="586" spans="1:2" x14ac:dyDescent="0.3">
      <c r="A586" s="180" t="s">
        <v>1274</v>
      </c>
      <c r="B586" s="180" t="s">
        <v>1275</v>
      </c>
    </row>
    <row r="587" spans="1:2" x14ac:dyDescent="0.3">
      <c r="A587" s="180" t="s">
        <v>1276</v>
      </c>
      <c r="B587" s="180" t="s">
        <v>1275</v>
      </c>
    </row>
    <row r="588" spans="1:2" x14ac:dyDescent="0.3">
      <c r="A588" s="180" t="s">
        <v>1277</v>
      </c>
      <c r="B588" s="180" t="s">
        <v>1275</v>
      </c>
    </row>
    <row r="589" spans="1:2" x14ac:dyDescent="0.3">
      <c r="A589" s="180" t="s">
        <v>1278</v>
      </c>
      <c r="B589" s="180" t="s">
        <v>1279</v>
      </c>
    </row>
    <row r="590" spans="1:2" x14ac:dyDescent="0.3">
      <c r="A590" s="180" t="s">
        <v>1280</v>
      </c>
      <c r="B590" s="180" t="s">
        <v>1268</v>
      </c>
    </row>
    <row r="591" spans="1:2" x14ac:dyDescent="0.3">
      <c r="A591" s="180" t="s">
        <v>1281</v>
      </c>
      <c r="B591" s="180" t="s">
        <v>1282</v>
      </c>
    </row>
    <row r="592" spans="1:2" x14ac:dyDescent="0.3">
      <c r="A592" s="180" t="s">
        <v>1283</v>
      </c>
      <c r="B592" s="180" t="s">
        <v>1284</v>
      </c>
    </row>
    <row r="593" spans="1:2" x14ac:dyDescent="0.3">
      <c r="A593" s="180" t="s">
        <v>1285</v>
      </c>
      <c r="B593" s="180" t="s">
        <v>1286</v>
      </c>
    </row>
    <row r="594" spans="1:2" x14ac:dyDescent="0.3">
      <c r="A594" s="180" t="s">
        <v>1287</v>
      </c>
      <c r="B594" s="180" t="s">
        <v>1288</v>
      </c>
    </row>
    <row r="595" spans="1:2" x14ac:dyDescent="0.3">
      <c r="A595" s="180" t="s">
        <v>1289</v>
      </c>
      <c r="B595" s="180" t="s">
        <v>1290</v>
      </c>
    </row>
    <row r="596" spans="1:2" x14ac:dyDescent="0.3">
      <c r="A596" s="180" t="s">
        <v>1291</v>
      </c>
      <c r="B596" s="180" t="s">
        <v>1292</v>
      </c>
    </row>
    <row r="597" spans="1:2" x14ac:dyDescent="0.3">
      <c r="A597" s="180" t="s">
        <v>1293</v>
      </c>
      <c r="B597" s="180" t="s">
        <v>1294</v>
      </c>
    </row>
    <row r="598" spans="1:2" x14ac:dyDescent="0.3">
      <c r="A598" s="180" t="s">
        <v>1295</v>
      </c>
      <c r="B598" s="180" t="s">
        <v>1296</v>
      </c>
    </row>
    <row r="599" spans="1:2" x14ac:dyDescent="0.3">
      <c r="A599" s="180" t="s">
        <v>1297</v>
      </c>
      <c r="B599" s="180" t="s">
        <v>1185</v>
      </c>
    </row>
    <row r="600" spans="1:2" x14ac:dyDescent="0.3">
      <c r="A600" s="180" t="s">
        <v>1298</v>
      </c>
      <c r="B600" s="180" t="s">
        <v>1299</v>
      </c>
    </row>
    <row r="601" spans="1:2" x14ac:dyDescent="0.3">
      <c r="A601" s="180" t="s">
        <v>1300</v>
      </c>
      <c r="B601" s="180" t="s">
        <v>1301</v>
      </c>
    </row>
    <row r="602" spans="1:2" x14ac:dyDescent="0.3">
      <c r="A602" s="180" t="s">
        <v>1302</v>
      </c>
      <c r="B602" s="180" t="s">
        <v>1303</v>
      </c>
    </row>
    <row r="603" spans="1:2" x14ac:dyDescent="0.3">
      <c r="A603" s="180" t="s">
        <v>1304</v>
      </c>
      <c r="B603" s="180" t="s">
        <v>1303</v>
      </c>
    </row>
    <row r="604" spans="1:2" x14ac:dyDescent="0.3">
      <c r="A604" s="180" t="s">
        <v>1305</v>
      </c>
      <c r="B604" s="180" t="s">
        <v>1303</v>
      </c>
    </row>
    <row r="605" spans="1:2" x14ac:dyDescent="0.3">
      <c r="A605" s="180" t="s">
        <v>1306</v>
      </c>
      <c r="B605" s="180" t="s">
        <v>1307</v>
      </c>
    </row>
    <row r="606" spans="1:2" x14ac:dyDescent="0.3">
      <c r="A606" s="180" t="s">
        <v>1308</v>
      </c>
      <c r="B606" s="180" t="s">
        <v>1309</v>
      </c>
    </row>
    <row r="607" spans="1:2" x14ac:dyDescent="0.3">
      <c r="A607" s="180" t="s">
        <v>1310</v>
      </c>
      <c r="B607" s="180" t="s">
        <v>1309</v>
      </c>
    </row>
    <row r="608" spans="1:2" x14ac:dyDescent="0.3">
      <c r="A608" s="180" t="s">
        <v>1311</v>
      </c>
      <c r="B608" s="180" t="s">
        <v>1312</v>
      </c>
    </row>
    <row r="609" spans="1:2" x14ac:dyDescent="0.3">
      <c r="A609" s="180" t="s">
        <v>1313</v>
      </c>
      <c r="B609" s="180" t="s">
        <v>1314</v>
      </c>
    </row>
    <row r="610" spans="1:2" x14ac:dyDescent="0.3">
      <c r="A610" s="180" t="s">
        <v>1315</v>
      </c>
      <c r="B610" s="180" t="s">
        <v>1316</v>
      </c>
    </row>
    <row r="611" spans="1:2" x14ac:dyDescent="0.3">
      <c r="A611" s="180" t="s">
        <v>1317</v>
      </c>
      <c r="B611" s="180" t="s">
        <v>1318</v>
      </c>
    </row>
    <row r="612" spans="1:2" x14ac:dyDescent="0.3">
      <c r="A612" s="180" t="s">
        <v>1319</v>
      </c>
      <c r="B612" s="180" t="s">
        <v>1320</v>
      </c>
    </row>
    <row r="613" spans="1:2" x14ac:dyDescent="0.3">
      <c r="A613" s="180" t="s">
        <v>1321</v>
      </c>
      <c r="B613" s="180" t="s">
        <v>1322</v>
      </c>
    </row>
    <row r="614" spans="1:2" x14ac:dyDescent="0.3">
      <c r="A614" s="180" t="s">
        <v>1323</v>
      </c>
      <c r="B614" s="180" t="s">
        <v>1324</v>
      </c>
    </row>
    <row r="615" spans="1:2" x14ac:dyDescent="0.3">
      <c r="A615" s="180" t="s">
        <v>1325</v>
      </c>
      <c r="B615" s="180" t="s">
        <v>1326</v>
      </c>
    </row>
    <row r="616" spans="1:2" x14ac:dyDescent="0.3">
      <c r="A616" s="180" t="s">
        <v>1327</v>
      </c>
      <c r="B616" s="180" t="s">
        <v>1328</v>
      </c>
    </row>
    <row r="617" spans="1:2" x14ac:dyDescent="0.3">
      <c r="A617" s="180" t="s">
        <v>1329</v>
      </c>
      <c r="B617" s="180" t="s">
        <v>1330</v>
      </c>
    </row>
    <row r="618" spans="1:2" x14ac:dyDescent="0.3">
      <c r="A618" s="180" t="s">
        <v>1331</v>
      </c>
      <c r="B618" s="180" t="s">
        <v>1332</v>
      </c>
    </row>
    <row r="619" spans="1:2" x14ac:dyDescent="0.3">
      <c r="A619" s="180" t="s">
        <v>1333</v>
      </c>
      <c r="B619" s="180" t="s">
        <v>1334</v>
      </c>
    </row>
    <row r="620" spans="1:2" x14ac:dyDescent="0.3">
      <c r="A620" s="180" t="s">
        <v>1335</v>
      </c>
      <c r="B620" s="180" t="s">
        <v>1336</v>
      </c>
    </row>
    <row r="621" spans="1:2" x14ac:dyDescent="0.3">
      <c r="A621" s="180" t="s">
        <v>1337</v>
      </c>
      <c r="B621" s="180" t="s">
        <v>1338</v>
      </c>
    </row>
    <row r="622" spans="1:2" x14ac:dyDescent="0.3">
      <c r="A622" s="180" t="s">
        <v>1339</v>
      </c>
      <c r="B622" s="180" t="s">
        <v>1338</v>
      </c>
    </row>
    <row r="623" spans="1:2" x14ac:dyDescent="0.3">
      <c r="A623" s="180" t="s">
        <v>1340</v>
      </c>
      <c r="B623" s="180" t="s">
        <v>1338</v>
      </c>
    </row>
    <row r="624" spans="1:2" x14ac:dyDescent="0.3">
      <c r="A624" s="180" t="s">
        <v>1341</v>
      </c>
      <c r="B624" s="180" t="s">
        <v>1338</v>
      </c>
    </row>
    <row r="625" spans="1:2" x14ac:dyDescent="0.3">
      <c r="A625" s="180" t="s">
        <v>1342</v>
      </c>
      <c r="B625" s="180" t="s">
        <v>1338</v>
      </c>
    </row>
    <row r="626" spans="1:2" x14ac:dyDescent="0.3">
      <c r="A626" s="180" t="s">
        <v>1343</v>
      </c>
      <c r="B626" s="180" t="s">
        <v>1344</v>
      </c>
    </row>
    <row r="627" spans="1:2" x14ac:dyDescent="0.3">
      <c r="A627" s="180" t="s">
        <v>1345</v>
      </c>
      <c r="B627" s="180" t="s">
        <v>1338</v>
      </c>
    </row>
    <row r="628" spans="1:2" x14ac:dyDescent="0.3">
      <c r="A628" s="180" t="s">
        <v>1346</v>
      </c>
      <c r="B628" s="180" t="s">
        <v>1338</v>
      </c>
    </row>
    <row r="629" spans="1:2" x14ac:dyDescent="0.3">
      <c r="A629" s="180" t="s">
        <v>1347</v>
      </c>
      <c r="B629" s="180" t="s">
        <v>1338</v>
      </c>
    </row>
    <row r="630" spans="1:2" x14ac:dyDescent="0.3">
      <c r="A630" s="180" t="s">
        <v>1348</v>
      </c>
      <c r="B630" s="180" t="s">
        <v>1349</v>
      </c>
    </row>
    <row r="631" spans="1:2" x14ac:dyDescent="0.3">
      <c r="A631" s="180" t="s">
        <v>1350</v>
      </c>
      <c r="B631" s="180" t="s">
        <v>1351</v>
      </c>
    </row>
    <row r="632" spans="1:2" x14ac:dyDescent="0.3">
      <c r="A632" s="180" t="s">
        <v>1352</v>
      </c>
      <c r="B632" s="180" t="s">
        <v>1351</v>
      </c>
    </row>
    <row r="633" spans="1:2" x14ac:dyDescent="0.3">
      <c r="A633" s="180" t="s">
        <v>1353</v>
      </c>
      <c r="B633" s="180" t="s">
        <v>1338</v>
      </c>
    </row>
    <row r="634" spans="1:2" x14ac:dyDescent="0.3">
      <c r="A634" s="180" t="s">
        <v>1354</v>
      </c>
      <c r="B634" s="180" t="s">
        <v>1338</v>
      </c>
    </row>
    <row r="635" spans="1:2" x14ac:dyDescent="0.3">
      <c r="A635" s="180" t="s">
        <v>1355</v>
      </c>
      <c r="B635" s="180" t="s">
        <v>1338</v>
      </c>
    </row>
    <row r="636" spans="1:2" x14ac:dyDescent="0.3">
      <c r="A636" s="180" t="s">
        <v>1356</v>
      </c>
      <c r="B636" s="180" t="s">
        <v>1338</v>
      </c>
    </row>
    <row r="637" spans="1:2" x14ac:dyDescent="0.3">
      <c r="A637" s="180" t="s">
        <v>1357</v>
      </c>
      <c r="B637" s="180" t="s">
        <v>1338</v>
      </c>
    </row>
    <row r="638" spans="1:2" x14ac:dyDescent="0.3">
      <c r="A638" s="180" t="s">
        <v>1358</v>
      </c>
      <c r="B638" s="180" t="s">
        <v>1338</v>
      </c>
    </row>
    <row r="639" spans="1:2" x14ac:dyDescent="0.3">
      <c r="A639" s="180" t="s">
        <v>1359</v>
      </c>
      <c r="B639" s="180" t="s">
        <v>1338</v>
      </c>
    </row>
    <row r="640" spans="1:2" x14ac:dyDescent="0.3">
      <c r="A640" s="180" t="s">
        <v>1360</v>
      </c>
      <c r="B640" s="180" t="s">
        <v>1361</v>
      </c>
    </row>
    <row r="641" spans="1:2" x14ac:dyDescent="0.3">
      <c r="A641" s="180" t="s">
        <v>1362</v>
      </c>
      <c r="B641" s="180" t="s">
        <v>1363</v>
      </c>
    </row>
    <row r="642" spans="1:2" x14ac:dyDescent="0.3">
      <c r="A642" s="180" t="s">
        <v>1364</v>
      </c>
      <c r="B642" s="180" t="s">
        <v>1365</v>
      </c>
    </row>
    <row r="643" spans="1:2" x14ac:dyDescent="0.3">
      <c r="A643" s="180" t="s">
        <v>1366</v>
      </c>
      <c r="B643" s="180" t="s">
        <v>1367</v>
      </c>
    </row>
    <row r="644" spans="1:2" x14ac:dyDescent="0.3">
      <c r="A644" s="180" t="s">
        <v>1368</v>
      </c>
      <c r="B644" s="180" t="s">
        <v>1369</v>
      </c>
    </row>
    <row r="645" spans="1:2" x14ac:dyDescent="0.3">
      <c r="A645" s="180" t="s">
        <v>1370</v>
      </c>
      <c r="B645" s="180" t="s">
        <v>1371</v>
      </c>
    </row>
    <row r="646" spans="1:2" x14ac:dyDescent="0.3">
      <c r="A646" s="180" t="s">
        <v>1372</v>
      </c>
      <c r="B646" s="180" t="s">
        <v>1373</v>
      </c>
    </row>
    <row r="647" spans="1:2" x14ac:dyDescent="0.3">
      <c r="A647" s="180" t="s">
        <v>1374</v>
      </c>
      <c r="B647" s="180" t="s">
        <v>1365</v>
      </c>
    </row>
    <row r="648" spans="1:2" x14ac:dyDescent="0.3">
      <c r="A648" s="180" t="s">
        <v>1375</v>
      </c>
      <c r="B648" s="180" t="s">
        <v>1376</v>
      </c>
    </row>
    <row r="649" spans="1:2" x14ac:dyDescent="0.3">
      <c r="A649" s="180" t="s">
        <v>1377</v>
      </c>
      <c r="B649" s="180" t="s">
        <v>1378</v>
      </c>
    </row>
    <row r="650" spans="1:2" x14ac:dyDescent="0.3">
      <c r="A650" s="180" t="s">
        <v>1379</v>
      </c>
      <c r="B650" s="180" t="s">
        <v>1380</v>
      </c>
    </row>
    <row r="651" spans="1:2" x14ac:dyDescent="0.3">
      <c r="A651" s="180" t="s">
        <v>1381</v>
      </c>
      <c r="B651" s="180" t="s">
        <v>1380</v>
      </c>
    </row>
    <row r="652" spans="1:2" x14ac:dyDescent="0.3">
      <c r="A652" s="180" t="s">
        <v>1382</v>
      </c>
      <c r="B652" s="180" t="s">
        <v>1383</v>
      </c>
    </row>
    <row r="653" spans="1:2" x14ac:dyDescent="0.3">
      <c r="A653" s="180" t="s">
        <v>1384</v>
      </c>
      <c r="B653" s="180" t="s">
        <v>369</v>
      </c>
    </row>
    <row r="654" spans="1:2" x14ac:dyDescent="0.3">
      <c r="A654" s="180" t="s">
        <v>1385</v>
      </c>
      <c r="B654" s="180" t="s">
        <v>1386</v>
      </c>
    </row>
    <row r="655" spans="1:2" x14ac:dyDescent="0.3">
      <c r="A655" s="180" t="s">
        <v>1387</v>
      </c>
      <c r="B655" s="180" t="s">
        <v>1388</v>
      </c>
    </row>
    <row r="656" spans="1:2" x14ac:dyDescent="0.3">
      <c r="A656" s="180" t="s">
        <v>1389</v>
      </c>
      <c r="B656" s="180" t="s">
        <v>1390</v>
      </c>
    </row>
    <row r="657" spans="1:2" x14ac:dyDescent="0.3">
      <c r="A657" s="180" t="s">
        <v>1391</v>
      </c>
      <c r="B657" s="180" t="s">
        <v>1392</v>
      </c>
    </row>
    <row r="658" spans="1:2" x14ac:dyDescent="0.3">
      <c r="A658" s="180" t="s">
        <v>1393</v>
      </c>
      <c r="B658" s="180" t="s">
        <v>1394</v>
      </c>
    </row>
    <row r="659" spans="1:2" x14ac:dyDescent="0.3">
      <c r="A659" s="180" t="s">
        <v>1395</v>
      </c>
      <c r="B659" s="180" t="s">
        <v>1396</v>
      </c>
    </row>
    <row r="660" spans="1:2" x14ac:dyDescent="0.3">
      <c r="A660" s="180" t="s">
        <v>1397</v>
      </c>
      <c r="B660" s="180" t="s">
        <v>1398</v>
      </c>
    </row>
    <row r="661" spans="1:2" x14ac:dyDescent="0.3">
      <c r="A661" s="180" t="s">
        <v>1399</v>
      </c>
      <c r="B661" s="180" t="s">
        <v>1400</v>
      </c>
    </row>
    <row r="662" spans="1:2" x14ac:dyDescent="0.3">
      <c r="A662" s="180" t="s">
        <v>1401</v>
      </c>
      <c r="B662" s="180" t="s">
        <v>1402</v>
      </c>
    </row>
    <row r="663" spans="1:2" x14ac:dyDescent="0.3">
      <c r="A663" s="180" t="s">
        <v>1403</v>
      </c>
      <c r="B663" s="180" t="s">
        <v>1404</v>
      </c>
    </row>
    <row r="664" spans="1:2" x14ac:dyDescent="0.3">
      <c r="A664" s="180" t="s">
        <v>1405</v>
      </c>
      <c r="B664" s="180" t="s">
        <v>1406</v>
      </c>
    </row>
    <row r="665" spans="1:2" x14ac:dyDescent="0.3">
      <c r="A665" s="180" t="s">
        <v>1407</v>
      </c>
      <c r="B665" s="180" t="s">
        <v>1408</v>
      </c>
    </row>
    <row r="666" spans="1:2" x14ac:dyDescent="0.3">
      <c r="A666" s="180" t="s">
        <v>1409</v>
      </c>
      <c r="B666" s="180" t="s">
        <v>1410</v>
      </c>
    </row>
    <row r="667" spans="1:2" x14ac:dyDescent="0.3">
      <c r="A667" s="180" t="s">
        <v>1411</v>
      </c>
      <c r="B667" s="180" t="s">
        <v>1412</v>
      </c>
    </row>
    <row r="668" spans="1:2" x14ac:dyDescent="0.3">
      <c r="A668" s="180" t="s">
        <v>1413</v>
      </c>
      <c r="B668" s="180" t="s">
        <v>1414</v>
      </c>
    </row>
    <row r="669" spans="1:2" x14ac:dyDescent="0.3">
      <c r="A669" s="180" t="s">
        <v>1415</v>
      </c>
      <c r="B669" s="180" t="s">
        <v>1416</v>
      </c>
    </row>
    <row r="670" spans="1:2" x14ac:dyDescent="0.3">
      <c r="A670" s="180" t="s">
        <v>1417</v>
      </c>
      <c r="B670" s="180" t="s">
        <v>1418</v>
      </c>
    </row>
    <row r="671" spans="1:2" x14ac:dyDescent="0.3">
      <c r="A671" s="180" t="s">
        <v>1419</v>
      </c>
      <c r="B671" s="180" t="s">
        <v>1420</v>
      </c>
    </row>
    <row r="672" spans="1:2" x14ac:dyDescent="0.3">
      <c r="A672" s="180" t="s">
        <v>1421</v>
      </c>
      <c r="B672" s="180" t="s">
        <v>1422</v>
      </c>
    </row>
    <row r="673" spans="1:2" x14ac:dyDescent="0.3">
      <c r="A673" s="180" t="s">
        <v>1423</v>
      </c>
      <c r="B673" s="180" t="s">
        <v>1424</v>
      </c>
    </row>
    <row r="674" spans="1:2" x14ac:dyDescent="0.3">
      <c r="A674" s="180" t="s">
        <v>1425</v>
      </c>
      <c r="B674" s="180" t="s">
        <v>1426</v>
      </c>
    </row>
    <row r="675" spans="1:2" x14ac:dyDescent="0.3">
      <c r="A675" s="180" t="s">
        <v>1427</v>
      </c>
      <c r="B675" s="180" t="s">
        <v>1428</v>
      </c>
    </row>
    <row r="676" spans="1:2" x14ac:dyDescent="0.3">
      <c r="A676" s="180" t="s">
        <v>1429</v>
      </c>
      <c r="B676" s="180" t="s">
        <v>1430</v>
      </c>
    </row>
    <row r="677" spans="1:2" x14ac:dyDescent="0.3">
      <c r="A677" s="180" t="s">
        <v>1431</v>
      </c>
      <c r="B677" s="180" t="s">
        <v>1432</v>
      </c>
    </row>
    <row r="678" spans="1:2" x14ac:dyDescent="0.3">
      <c r="A678" s="180" t="s">
        <v>1433</v>
      </c>
      <c r="B678" s="180" t="s">
        <v>1434</v>
      </c>
    </row>
    <row r="679" spans="1:2" x14ac:dyDescent="0.3">
      <c r="A679" s="180" t="s">
        <v>1435</v>
      </c>
      <c r="B679" s="180" t="s">
        <v>1436</v>
      </c>
    </row>
    <row r="680" spans="1:2" x14ac:dyDescent="0.3">
      <c r="A680" s="180" t="s">
        <v>1437</v>
      </c>
      <c r="B680" s="180" t="s">
        <v>1438</v>
      </c>
    </row>
    <row r="681" spans="1:2" x14ac:dyDescent="0.3">
      <c r="A681" s="180" t="s">
        <v>1439</v>
      </c>
      <c r="B681" s="180" t="s">
        <v>1440</v>
      </c>
    </row>
    <row r="682" spans="1:2" x14ac:dyDescent="0.3">
      <c r="A682" s="180" t="s">
        <v>1441</v>
      </c>
      <c r="B682" s="180" t="s">
        <v>1442</v>
      </c>
    </row>
    <row r="683" spans="1:2" x14ac:dyDescent="0.3">
      <c r="A683" s="180" t="s">
        <v>1443</v>
      </c>
      <c r="B683" s="180" t="s">
        <v>1444</v>
      </c>
    </row>
    <row r="684" spans="1:2" x14ac:dyDescent="0.3">
      <c r="A684" s="180" t="s">
        <v>1445</v>
      </c>
      <c r="B684" s="180" t="s">
        <v>1446</v>
      </c>
    </row>
    <row r="685" spans="1:2" x14ac:dyDescent="0.3">
      <c r="A685" s="180" t="s">
        <v>1447</v>
      </c>
      <c r="B685" s="180" t="s">
        <v>1448</v>
      </c>
    </row>
    <row r="686" spans="1:2" x14ac:dyDescent="0.3">
      <c r="A686" s="180" t="s">
        <v>1449</v>
      </c>
      <c r="B686" s="180" t="s">
        <v>1450</v>
      </c>
    </row>
    <row r="687" spans="1:2" x14ac:dyDescent="0.3">
      <c r="A687" s="180" t="s">
        <v>1451</v>
      </c>
      <c r="B687" s="180" t="s">
        <v>1452</v>
      </c>
    </row>
    <row r="688" spans="1:2" x14ac:dyDescent="0.3">
      <c r="A688" s="180" t="s">
        <v>1453</v>
      </c>
      <c r="B688" s="180" t="s">
        <v>1454</v>
      </c>
    </row>
    <row r="689" spans="1:2" x14ac:dyDescent="0.3">
      <c r="A689" s="180" t="s">
        <v>1455</v>
      </c>
      <c r="B689" s="180" t="s">
        <v>1456</v>
      </c>
    </row>
    <row r="690" spans="1:2" x14ac:dyDescent="0.3">
      <c r="A690" s="180" t="s">
        <v>1457</v>
      </c>
      <c r="B690" s="180" t="s">
        <v>1458</v>
      </c>
    </row>
    <row r="691" spans="1:2" x14ac:dyDescent="0.3">
      <c r="A691" s="180" t="s">
        <v>1459</v>
      </c>
      <c r="B691" s="180" t="s">
        <v>1460</v>
      </c>
    </row>
    <row r="692" spans="1:2" x14ac:dyDescent="0.3">
      <c r="A692" s="180" t="s">
        <v>1461</v>
      </c>
      <c r="B692" s="180" t="s">
        <v>1462</v>
      </c>
    </row>
    <row r="693" spans="1:2" x14ac:dyDescent="0.3">
      <c r="A693" s="180" t="s">
        <v>1463</v>
      </c>
      <c r="B693" s="180" t="s">
        <v>1464</v>
      </c>
    </row>
    <row r="694" spans="1:2" x14ac:dyDescent="0.3">
      <c r="A694" s="180" t="s">
        <v>1465</v>
      </c>
      <c r="B694" s="180" t="s">
        <v>1466</v>
      </c>
    </row>
    <row r="695" spans="1:2" x14ac:dyDescent="0.3">
      <c r="A695" s="180" t="s">
        <v>1467</v>
      </c>
      <c r="B695" s="180" t="s">
        <v>1468</v>
      </c>
    </row>
    <row r="696" spans="1:2" x14ac:dyDescent="0.3">
      <c r="A696" s="180" t="s">
        <v>1469</v>
      </c>
      <c r="B696" s="180" t="s">
        <v>1470</v>
      </c>
    </row>
    <row r="697" spans="1:2" x14ac:dyDescent="0.3">
      <c r="A697" s="180" t="s">
        <v>1471</v>
      </c>
      <c r="B697" s="180" t="s">
        <v>1472</v>
      </c>
    </row>
    <row r="698" spans="1:2" x14ac:dyDescent="0.3">
      <c r="A698" s="180" t="s">
        <v>1473</v>
      </c>
      <c r="B698" s="180" t="s">
        <v>1472</v>
      </c>
    </row>
    <row r="699" spans="1:2" x14ac:dyDescent="0.3">
      <c r="A699" s="180" t="s">
        <v>1474</v>
      </c>
      <c r="B699" s="180" t="s">
        <v>1472</v>
      </c>
    </row>
    <row r="700" spans="1:2" x14ac:dyDescent="0.3">
      <c r="A700" s="180" t="s">
        <v>1475</v>
      </c>
      <c r="B700" s="180" t="s">
        <v>1476</v>
      </c>
    </row>
    <row r="701" spans="1:2" x14ac:dyDescent="0.3">
      <c r="A701" s="180" t="s">
        <v>1477</v>
      </c>
      <c r="B701" s="180" t="s">
        <v>1478</v>
      </c>
    </row>
    <row r="702" spans="1:2" x14ac:dyDescent="0.3">
      <c r="A702" s="180" t="s">
        <v>1479</v>
      </c>
      <c r="B702" s="180" t="s">
        <v>1480</v>
      </c>
    </row>
    <row r="703" spans="1:2" x14ac:dyDescent="0.3">
      <c r="A703" s="180" t="s">
        <v>1481</v>
      </c>
      <c r="B703" s="180" t="s">
        <v>1480</v>
      </c>
    </row>
    <row r="704" spans="1:2" x14ac:dyDescent="0.3">
      <c r="A704" s="180" t="s">
        <v>1482</v>
      </c>
      <c r="B704" s="180" t="s">
        <v>1480</v>
      </c>
    </row>
    <row r="705" spans="1:2" x14ac:dyDescent="0.3">
      <c r="A705" s="180" t="s">
        <v>1483</v>
      </c>
      <c r="B705" s="180" t="s">
        <v>1480</v>
      </c>
    </row>
    <row r="706" spans="1:2" x14ac:dyDescent="0.3">
      <c r="A706" s="180" t="s">
        <v>1484</v>
      </c>
      <c r="B706" s="180" t="s">
        <v>1480</v>
      </c>
    </row>
    <row r="707" spans="1:2" x14ac:dyDescent="0.3">
      <c r="A707" s="180" t="s">
        <v>1485</v>
      </c>
      <c r="B707" s="180" t="s">
        <v>1486</v>
      </c>
    </row>
    <row r="708" spans="1:2" x14ac:dyDescent="0.3">
      <c r="A708" s="180" t="s">
        <v>1487</v>
      </c>
      <c r="B708" s="180" t="s">
        <v>1486</v>
      </c>
    </row>
    <row r="709" spans="1:2" x14ac:dyDescent="0.3">
      <c r="A709" s="180" t="s">
        <v>1488</v>
      </c>
      <c r="B709" s="180" t="s">
        <v>1489</v>
      </c>
    </row>
    <row r="710" spans="1:2" x14ac:dyDescent="0.3">
      <c r="A710" s="180" t="s">
        <v>1490</v>
      </c>
      <c r="B710" s="180" t="s">
        <v>1491</v>
      </c>
    </row>
    <row r="711" spans="1:2" x14ac:dyDescent="0.3">
      <c r="A711" s="180" t="s">
        <v>1492</v>
      </c>
      <c r="B711" s="180" t="s">
        <v>1493</v>
      </c>
    </row>
    <row r="712" spans="1:2" x14ac:dyDescent="0.3">
      <c r="A712" s="180" t="s">
        <v>1494</v>
      </c>
      <c r="B712" s="180" t="s">
        <v>1495</v>
      </c>
    </row>
    <row r="713" spans="1:2" x14ac:dyDescent="0.3">
      <c r="A713" s="180" t="s">
        <v>1496</v>
      </c>
      <c r="B713" s="180" t="s">
        <v>1497</v>
      </c>
    </row>
    <row r="714" spans="1:2" x14ac:dyDescent="0.3">
      <c r="A714" s="180" t="s">
        <v>1498</v>
      </c>
      <c r="B714" s="180" t="s">
        <v>1499</v>
      </c>
    </row>
    <row r="715" spans="1:2" x14ac:dyDescent="0.3">
      <c r="A715" s="180" t="s">
        <v>1500</v>
      </c>
      <c r="B715" s="180" t="s">
        <v>1501</v>
      </c>
    </row>
    <row r="716" spans="1:2" x14ac:dyDescent="0.3">
      <c r="A716" s="180" t="s">
        <v>1502</v>
      </c>
      <c r="B716" s="180" t="s">
        <v>1503</v>
      </c>
    </row>
    <row r="717" spans="1:2" x14ac:dyDescent="0.3">
      <c r="A717" s="180" t="s">
        <v>1504</v>
      </c>
      <c r="B717" s="180" t="s">
        <v>1505</v>
      </c>
    </row>
    <row r="718" spans="1:2" x14ac:dyDescent="0.3">
      <c r="A718" s="180" t="s">
        <v>1506</v>
      </c>
      <c r="B718" s="180" t="s">
        <v>1505</v>
      </c>
    </row>
    <row r="719" spans="1:2" x14ac:dyDescent="0.3">
      <c r="A719" s="180" t="s">
        <v>1507</v>
      </c>
      <c r="B719" s="180" t="s">
        <v>1508</v>
      </c>
    </row>
    <row r="720" spans="1:2" x14ac:dyDescent="0.3">
      <c r="A720" s="180" t="s">
        <v>1509</v>
      </c>
      <c r="B720" s="180" t="s">
        <v>1508</v>
      </c>
    </row>
    <row r="721" spans="1:2" x14ac:dyDescent="0.3">
      <c r="A721" s="180" t="s">
        <v>1510</v>
      </c>
      <c r="B721" s="180" t="s">
        <v>1511</v>
      </c>
    </row>
    <row r="722" spans="1:2" x14ac:dyDescent="0.3">
      <c r="A722" s="180" t="s">
        <v>1512</v>
      </c>
      <c r="B722" s="180" t="s">
        <v>1511</v>
      </c>
    </row>
    <row r="723" spans="1:2" x14ac:dyDescent="0.3">
      <c r="A723" s="180" t="s">
        <v>1513</v>
      </c>
      <c r="B723" s="180" t="s">
        <v>1514</v>
      </c>
    </row>
    <row r="724" spans="1:2" x14ac:dyDescent="0.3">
      <c r="A724" s="180" t="s">
        <v>1515</v>
      </c>
      <c r="B724" s="180" t="s">
        <v>1516</v>
      </c>
    </row>
    <row r="725" spans="1:2" x14ac:dyDescent="0.3">
      <c r="A725" s="180" t="s">
        <v>1517</v>
      </c>
      <c r="B725" s="180" t="s">
        <v>1518</v>
      </c>
    </row>
    <row r="726" spans="1:2" x14ac:dyDescent="0.3">
      <c r="A726" s="180" t="s">
        <v>1519</v>
      </c>
      <c r="B726" s="180" t="s">
        <v>1520</v>
      </c>
    </row>
    <row r="727" spans="1:2" x14ac:dyDescent="0.3">
      <c r="A727" s="180" t="s">
        <v>1521</v>
      </c>
      <c r="B727" s="180" t="s">
        <v>1516</v>
      </c>
    </row>
    <row r="728" spans="1:2" x14ac:dyDescent="0.3">
      <c r="A728" s="180" t="s">
        <v>1522</v>
      </c>
      <c r="B728" s="180" t="s">
        <v>1516</v>
      </c>
    </row>
    <row r="729" spans="1:2" x14ac:dyDescent="0.3">
      <c r="A729" s="180" t="s">
        <v>1523</v>
      </c>
      <c r="B729" s="180" t="s">
        <v>1516</v>
      </c>
    </row>
    <row r="730" spans="1:2" x14ac:dyDescent="0.3">
      <c r="A730" s="180" t="s">
        <v>1524</v>
      </c>
      <c r="B730" s="180" t="s">
        <v>1516</v>
      </c>
    </row>
    <row r="731" spans="1:2" x14ac:dyDescent="0.3">
      <c r="A731" s="180" t="s">
        <v>1525</v>
      </c>
      <c r="B731" s="180" t="s">
        <v>1526</v>
      </c>
    </row>
    <row r="732" spans="1:2" x14ac:dyDescent="0.3">
      <c r="A732" s="180" t="s">
        <v>1527</v>
      </c>
      <c r="B732" s="180" t="s">
        <v>1528</v>
      </c>
    </row>
    <row r="733" spans="1:2" x14ac:dyDescent="0.3">
      <c r="A733" s="180" t="s">
        <v>1529</v>
      </c>
      <c r="B733" s="180" t="s">
        <v>1530</v>
      </c>
    </row>
    <row r="734" spans="1:2" x14ac:dyDescent="0.3">
      <c r="A734" s="180" t="s">
        <v>1531</v>
      </c>
      <c r="B734" s="180" t="s">
        <v>1516</v>
      </c>
    </row>
    <row r="735" spans="1:2" x14ac:dyDescent="0.3">
      <c r="A735" s="180" t="s">
        <v>1532</v>
      </c>
      <c r="B735" s="180" t="s">
        <v>1533</v>
      </c>
    </row>
    <row r="736" spans="1:2" x14ac:dyDescent="0.3">
      <c r="A736" s="180" t="s">
        <v>1534</v>
      </c>
      <c r="B736" s="180" t="s">
        <v>1535</v>
      </c>
    </row>
    <row r="737" spans="1:2" x14ac:dyDescent="0.3">
      <c r="A737" s="180" t="s">
        <v>1536</v>
      </c>
      <c r="B737" s="180" t="s">
        <v>1537</v>
      </c>
    </row>
    <row r="738" spans="1:2" x14ac:dyDescent="0.3">
      <c r="A738" s="180" t="s">
        <v>1538</v>
      </c>
      <c r="B738" s="180" t="s">
        <v>1539</v>
      </c>
    </row>
    <row r="739" spans="1:2" x14ac:dyDescent="0.3">
      <c r="A739" s="180" t="s">
        <v>1540</v>
      </c>
      <c r="B739" s="180" t="s">
        <v>1541</v>
      </c>
    </row>
    <row r="740" spans="1:2" x14ac:dyDescent="0.3">
      <c r="A740" s="180" t="s">
        <v>1542</v>
      </c>
      <c r="B740" s="180" t="s">
        <v>1543</v>
      </c>
    </row>
    <row r="741" spans="1:2" x14ac:dyDescent="0.3">
      <c r="A741" s="180" t="s">
        <v>1544</v>
      </c>
      <c r="B741" s="180" t="s">
        <v>1545</v>
      </c>
    </row>
    <row r="742" spans="1:2" x14ac:dyDescent="0.3">
      <c r="A742" s="180" t="s">
        <v>1546</v>
      </c>
      <c r="B742" s="180" t="s">
        <v>1547</v>
      </c>
    </row>
    <row r="743" spans="1:2" x14ac:dyDescent="0.3">
      <c r="A743" s="180" t="s">
        <v>1548</v>
      </c>
      <c r="B743" s="180" t="s">
        <v>1549</v>
      </c>
    </row>
    <row r="744" spans="1:2" x14ac:dyDescent="0.3">
      <c r="A744" s="180" t="s">
        <v>1550</v>
      </c>
      <c r="B744" s="180" t="s">
        <v>1551</v>
      </c>
    </row>
    <row r="745" spans="1:2" x14ac:dyDescent="0.3">
      <c r="A745" s="180" t="s">
        <v>1552</v>
      </c>
      <c r="B745" s="180" t="s">
        <v>1553</v>
      </c>
    </row>
    <row r="746" spans="1:2" x14ac:dyDescent="0.3">
      <c r="A746" s="180" t="s">
        <v>1554</v>
      </c>
      <c r="B746" s="180" t="s">
        <v>1553</v>
      </c>
    </row>
    <row r="747" spans="1:2" x14ac:dyDescent="0.3">
      <c r="A747" s="180" t="s">
        <v>1555</v>
      </c>
      <c r="B747" s="180" t="s">
        <v>1556</v>
      </c>
    </row>
    <row r="748" spans="1:2" x14ac:dyDescent="0.3">
      <c r="A748" s="180" t="s">
        <v>1557</v>
      </c>
      <c r="B748" s="180" t="s">
        <v>1558</v>
      </c>
    </row>
    <row r="749" spans="1:2" x14ac:dyDescent="0.3">
      <c r="A749" s="180" t="s">
        <v>1559</v>
      </c>
      <c r="B749" s="180" t="s">
        <v>1560</v>
      </c>
    </row>
    <row r="750" spans="1:2" x14ac:dyDescent="0.3">
      <c r="A750" s="180" t="s">
        <v>1561</v>
      </c>
      <c r="B750" s="180" t="s">
        <v>1562</v>
      </c>
    </row>
    <row r="751" spans="1:2" x14ac:dyDescent="0.3">
      <c r="A751" s="180" t="s">
        <v>1563</v>
      </c>
      <c r="B751" s="180" t="s">
        <v>1564</v>
      </c>
    </row>
    <row r="752" spans="1:2" x14ac:dyDescent="0.3">
      <c r="A752" s="180" t="s">
        <v>1565</v>
      </c>
      <c r="B752" s="180" t="s">
        <v>1566</v>
      </c>
    </row>
    <row r="753" spans="1:2" x14ac:dyDescent="0.3">
      <c r="A753" s="180" t="s">
        <v>1567</v>
      </c>
      <c r="B753" s="180" t="s">
        <v>1568</v>
      </c>
    </row>
    <row r="754" spans="1:2" x14ac:dyDescent="0.3">
      <c r="A754" s="180" t="s">
        <v>1569</v>
      </c>
      <c r="B754" s="180" t="s">
        <v>1570</v>
      </c>
    </row>
    <row r="755" spans="1:2" x14ac:dyDescent="0.3">
      <c r="A755" s="180" t="s">
        <v>1571</v>
      </c>
      <c r="B755" s="180" t="s">
        <v>1572</v>
      </c>
    </row>
    <row r="756" spans="1:2" x14ac:dyDescent="0.3">
      <c r="A756" s="180" t="s">
        <v>1573</v>
      </c>
      <c r="B756" s="180" t="s">
        <v>1574</v>
      </c>
    </row>
    <row r="757" spans="1:2" x14ac:dyDescent="0.3">
      <c r="A757" s="180" t="s">
        <v>1575</v>
      </c>
      <c r="B757" s="180" t="s">
        <v>1576</v>
      </c>
    </row>
    <row r="758" spans="1:2" x14ac:dyDescent="0.3">
      <c r="A758" s="180" t="s">
        <v>1577</v>
      </c>
      <c r="B758" s="180" t="s">
        <v>1578</v>
      </c>
    </row>
    <row r="759" spans="1:2" x14ac:dyDescent="0.3">
      <c r="A759" s="180" t="s">
        <v>1579</v>
      </c>
      <c r="B759" s="180" t="s">
        <v>1580</v>
      </c>
    </row>
    <row r="760" spans="1:2" x14ac:dyDescent="0.3">
      <c r="A760" s="180" t="s">
        <v>1581</v>
      </c>
      <c r="B760" s="180" t="s">
        <v>1582</v>
      </c>
    </row>
    <row r="761" spans="1:2" x14ac:dyDescent="0.3">
      <c r="A761" s="180" t="s">
        <v>1583</v>
      </c>
      <c r="B761" s="180" t="s">
        <v>1584</v>
      </c>
    </row>
    <row r="762" spans="1:2" x14ac:dyDescent="0.3">
      <c r="A762" s="180" t="s">
        <v>1585</v>
      </c>
      <c r="B762" s="180" t="s">
        <v>1586</v>
      </c>
    </row>
    <row r="763" spans="1:2" x14ac:dyDescent="0.3">
      <c r="A763" s="180" t="s">
        <v>1587</v>
      </c>
      <c r="B763" s="180" t="s">
        <v>1588</v>
      </c>
    </row>
    <row r="764" spans="1:2" x14ac:dyDescent="0.3">
      <c r="A764" s="180" t="s">
        <v>1589</v>
      </c>
      <c r="B764" s="180" t="s">
        <v>1590</v>
      </c>
    </row>
    <row r="765" spans="1:2" x14ac:dyDescent="0.3">
      <c r="A765" s="180" t="s">
        <v>1591</v>
      </c>
      <c r="B765" s="180" t="s">
        <v>1592</v>
      </c>
    </row>
    <row r="766" spans="1:2" x14ac:dyDescent="0.3">
      <c r="A766" s="180" t="s">
        <v>1593</v>
      </c>
      <c r="B766" s="180" t="s">
        <v>1594</v>
      </c>
    </row>
    <row r="767" spans="1:2" x14ac:dyDescent="0.3">
      <c r="A767" s="180" t="s">
        <v>1595</v>
      </c>
      <c r="B767" s="180" t="s">
        <v>1594</v>
      </c>
    </row>
    <row r="768" spans="1:2" x14ac:dyDescent="0.3">
      <c r="A768" s="180" t="s">
        <v>1596</v>
      </c>
      <c r="B768" s="180" t="s">
        <v>1594</v>
      </c>
    </row>
    <row r="769" spans="1:2" x14ac:dyDescent="0.3">
      <c r="A769" s="180" t="s">
        <v>1597</v>
      </c>
      <c r="B769" s="180" t="s">
        <v>1598</v>
      </c>
    </row>
    <row r="770" spans="1:2" x14ac:dyDescent="0.3">
      <c r="A770" s="180" t="s">
        <v>1599</v>
      </c>
      <c r="B770" s="180" t="s">
        <v>1600</v>
      </c>
    </row>
    <row r="771" spans="1:2" x14ac:dyDescent="0.3">
      <c r="A771" s="180" t="s">
        <v>1601</v>
      </c>
      <c r="B771" s="180" t="s">
        <v>1602</v>
      </c>
    </row>
    <row r="772" spans="1:2" x14ac:dyDescent="0.3">
      <c r="A772" s="180" t="s">
        <v>1603</v>
      </c>
      <c r="B772" s="180" t="s">
        <v>1604</v>
      </c>
    </row>
    <row r="773" spans="1:2" x14ac:dyDescent="0.3">
      <c r="A773" s="180" t="s">
        <v>1605</v>
      </c>
      <c r="B773" s="180" t="s">
        <v>1606</v>
      </c>
    </row>
    <row r="774" spans="1:2" x14ac:dyDescent="0.3">
      <c r="A774" s="180" t="s">
        <v>1607</v>
      </c>
      <c r="B774" s="180" t="s">
        <v>1608</v>
      </c>
    </row>
    <row r="775" spans="1:2" x14ac:dyDescent="0.3">
      <c r="A775" s="180" t="s">
        <v>1609</v>
      </c>
      <c r="B775" s="180" t="s">
        <v>1610</v>
      </c>
    </row>
    <row r="776" spans="1:2" x14ac:dyDescent="0.3">
      <c r="A776" s="180" t="s">
        <v>1611</v>
      </c>
      <c r="B776" s="180" t="s">
        <v>1612</v>
      </c>
    </row>
    <row r="777" spans="1:2" x14ac:dyDescent="0.3">
      <c r="A777" s="180" t="s">
        <v>1613</v>
      </c>
      <c r="B777" s="180" t="s">
        <v>1614</v>
      </c>
    </row>
    <row r="778" spans="1:2" x14ac:dyDescent="0.3">
      <c r="A778" s="180" t="s">
        <v>1615</v>
      </c>
      <c r="B778" s="180" t="s">
        <v>1616</v>
      </c>
    </row>
    <row r="779" spans="1:2" x14ac:dyDescent="0.3">
      <c r="A779" s="180" t="s">
        <v>1617</v>
      </c>
      <c r="B779" s="180" t="s">
        <v>1618</v>
      </c>
    </row>
    <row r="780" spans="1:2" x14ac:dyDescent="0.3">
      <c r="A780" s="180" t="s">
        <v>1619</v>
      </c>
      <c r="B780" s="180" t="s">
        <v>1620</v>
      </c>
    </row>
    <row r="781" spans="1:2" x14ac:dyDescent="0.3">
      <c r="A781" s="180" t="s">
        <v>1621</v>
      </c>
      <c r="B781" s="180" t="s">
        <v>1622</v>
      </c>
    </row>
    <row r="782" spans="1:2" x14ac:dyDescent="0.3">
      <c r="A782" s="180" t="s">
        <v>1623</v>
      </c>
      <c r="B782" s="180" t="s">
        <v>1624</v>
      </c>
    </row>
    <row r="783" spans="1:2" x14ac:dyDescent="0.3">
      <c r="A783" s="180" t="s">
        <v>1625</v>
      </c>
      <c r="B783" s="180" t="s">
        <v>1626</v>
      </c>
    </row>
    <row r="784" spans="1:2" x14ac:dyDescent="0.3">
      <c r="A784" s="180" t="s">
        <v>1627</v>
      </c>
      <c r="B784" s="180" t="s">
        <v>1628</v>
      </c>
    </row>
    <row r="785" spans="1:2" x14ac:dyDescent="0.3">
      <c r="A785" s="180" t="s">
        <v>1629</v>
      </c>
      <c r="B785" s="180" t="s">
        <v>1630</v>
      </c>
    </row>
    <row r="786" spans="1:2" x14ac:dyDescent="0.3">
      <c r="A786" s="180" t="s">
        <v>1631</v>
      </c>
      <c r="B786" s="180" t="s">
        <v>1632</v>
      </c>
    </row>
    <row r="787" spans="1:2" x14ac:dyDescent="0.3">
      <c r="A787" s="180" t="s">
        <v>1633</v>
      </c>
      <c r="B787" s="180" t="s">
        <v>1634</v>
      </c>
    </row>
    <row r="788" spans="1:2" x14ac:dyDescent="0.3">
      <c r="A788" s="180" t="s">
        <v>1635</v>
      </c>
      <c r="B788" s="180" t="s">
        <v>1636</v>
      </c>
    </row>
    <row r="789" spans="1:2" x14ac:dyDescent="0.3">
      <c r="A789" s="180" t="s">
        <v>1637</v>
      </c>
      <c r="B789" s="180" t="s">
        <v>1638</v>
      </c>
    </row>
    <row r="790" spans="1:2" x14ac:dyDescent="0.3">
      <c r="A790" s="180" t="s">
        <v>1639</v>
      </c>
      <c r="B790" s="180" t="s">
        <v>1640</v>
      </c>
    </row>
    <row r="791" spans="1:2" x14ac:dyDescent="0.3">
      <c r="A791" s="180" t="s">
        <v>1641</v>
      </c>
      <c r="B791" s="180" t="s">
        <v>1642</v>
      </c>
    </row>
    <row r="792" spans="1:2" x14ac:dyDescent="0.3">
      <c r="A792" s="180" t="s">
        <v>1643</v>
      </c>
      <c r="B792" s="180" t="s">
        <v>1630</v>
      </c>
    </row>
    <row r="793" spans="1:2" x14ac:dyDescent="0.3">
      <c r="A793" s="180" t="s">
        <v>1644</v>
      </c>
      <c r="B793" s="180" t="s">
        <v>1645</v>
      </c>
    </row>
    <row r="794" spans="1:2" x14ac:dyDescent="0.3">
      <c r="A794" s="180" t="s">
        <v>1646</v>
      </c>
      <c r="B794" s="180" t="s">
        <v>1647</v>
      </c>
    </row>
    <row r="795" spans="1:2" x14ac:dyDescent="0.3">
      <c r="A795" s="180" t="s">
        <v>1648</v>
      </c>
      <c r="B795" s="180" t="s">
        <v>1649</v>
      </c>
    </row>
    <row r="796" spans="1:2" x14ac:dyDescent="0.3">
      <c r="A796" s="180" t="s">
        <v>1650</v>
      </c>
      <c r="B796" s="180" t="s">
        <v>1651</v>
      </c>
    </row>
    <row r="797" spans="1:2" x14ac:dyDescent="0.3">
      <c r="A797" s="180" t="s">
        <v>1652</v>
      </c>
      <c r="B797" s="180" t="s">
        <v>1653</v>
      </c>
    </row>
    <row r="798" spans="1:2" x14ac:dyDescent="0.3">
      <c r="A798" s="180" t="s">
        <v>1654</v>
      </c>
      <c r="B798" s="180" t="s">
        <v>1655</v>
      </c>
    </row>
    <row r="799" spans="1:2" x14ac:dyDescent="0.3">
      <c r="A799" s="180" t="s">
        <v>1656</v>
      </c>
      <c r="B799" s="180" t="s">
        <v>1657</v>
      </c>
    </row>
    <row r="800" spans="1:2" x14ac:dyDescent="0.3">
      <c r="A800" s="180" t="s">
        <v>1658</v>
      </c>
      <c r="B800" s="180" t="s">
        <v>1659</v>
      </c>
    </row>
    <row r="801" spans="1:2" x14ac:dyDescent="0.3">
      <c r="A801" s="180" t="s">
        <v>1660</v>
      </c>
      <c r="B801" s="180" t="s">
        <v>1661</v>
      </c>
    </row>
    <row r="802" spans="1:2" x14ac:dyDescent="0.3">
      <c r="A802" s="180" t="s">
        <v>1662</v>
      </c>
      <c r="B802" s="180" t="s">
        <v>1663</v>
      </c>
    </row>
    <row r="803" spans="1:2" x14ac:dyDescent="0.3">
      <c r="A803" s="180" t="s">
        <v>1664</v>
      </c>
      <c r="B803" s="180" t="s">
        <v>1665</v>
      </c>
    </row>
    <row r="804" spans="1:2" x14ac:dyDescent="0.3">
      <c r="A804" s="180" t="s">
        <v>1666</v>
      </c>
      <c r="B804" s="180" t="s">
        <v>1667</v>
      </c>
    </row>
    <row r="805" spans="1:2" x14ac:dyDescent="0.3">
      <c r="A805" s="180" t="s">
        <v>1668</v>
      </c>
      <c r="B805" s="180" t="s">
        <v>1669</v>
      </c>
    </row>
    <row r="806" spans="1:2" x14ac:dyDescent="0.3">
      <c r="A806" s="180" t="s">
        <v>1670</v>
      </c>
      <c r="B806" s="180" t="s">
        <v>1671</v>
      </c>
    </row>
    <row r="807" spans="1:2" x14ac:dyDescent="0.3">
      <c r="A807" s="180" t="s">
        <v>1672</v>
      </c>
      <c r="B807" s="180" t="s">
        <v>1673</v>
      </c>
    </row>
    <row r="808" spans="1:2" x14ac:dyDescent="0.3">
      <c r="A808" s="180" t="s">
        <v>1674</v>
      </c>
      <c r="B808" s="180" t="s">
        <v>1675</v>
      </c>
    </row>
    <row r="809" spans="1:2" x14ac:dyDescent="0.3">
      <c r="A809" s="180" t="s">
        <v>1676</v>
      </c>
      <c r="B809" s="180" t="s">
        <v>1677</v>
      </c>
    </row>
    <row r="810" spans="1:2" x14ac:dyDescent="0.3">
      <c r="A810" s="180" t="s">
        <v>1678</v>
      </c>
      <c r="B810" s="180" t="s">
        <v>1679</v>
      </c>
    </row>
    <row r="811" spans="1:2" x14ac:dyDescent="0.3">
      <c r="A811" s="180" t="s">
        <v>1680</v>
      </c>
      <c r="B811" s="180" t="s">
        <v>1681</v>
      </c>
    </row>
    <row r="812" spans="1:2" x14ac:dyDescent="0.3">
      <c r="A812" s="180" t="s">
        <v>1682</v>
      </c>
      <c r="B812" s="180" t="s">
        <v>1683</v>
      </c>
    </row>
    <row r="813" spans="1:2" x14ac:dyDescent="0.3">
      <c r="A813" s="180" t="s">
        <v>1684</v>
      </c>
      <c r="B813" s="180" t="s">
        <v>1685</v>
      </c>
    </row>
    <row r="814" spans="1:2" x14ac:dyDescent="0.3">
      <c r="A814" s="180" t="s">
        <v>1686</v>
      </c>
      <c r="B814" s="180" t="s">
        <v>1687</v>
      </c>
    </row>
    <row r="815" spans="1:2" x14ac:dyDescent="0.3">
      <c r="A815" s="180" t="s">
        <v>1688</v>
      </c>
      <c r="B815" s="180" t="s">
        <v>1689</v>
      </c>
    </row>
    <row r="816" spans="1:2" x14ac:dyDescent="0.3">
      <c r="A816" s="180" t="s">
        <v>1690</v>
      </c>
      <c r="B816" s="180" t="s">
        <v>1691</v>
      </c>
    </row>
    <row r="817" spans="1:2" x14ac:dyDescent="0.3">
      <c r="A817" s="180" t="s">
        <v>1692</v>
      </c>
      <c r="B817" s="180" t="s">
        <v>1693</v>
      </c>
    </row>
    <row r="818" spans="1:2" x14ac:dyDescent="0.3">
      <c r="A818" s="180" t="s">
        <v>1694</v>
      </c>
      <c r="B818" s="180" t="s">
        <v>1695</v>
      </c>
    </row>
    <row r="819" spans="1:2" x14ac:dyDescent="0.3">
      <c r="A819" s="180" t="s">
        <v>1696</v>
      </c>
      <c r="B819" s="180" t="s">
        <v>1697</v>
      </c>
    </row>
    <row r="820" spans="1:2" x14ac:dyDescent="0.3">
      <c r="A820" s="180" t="s">
        <v>1698</v>
      </c>
      <c r="B820" s="180" t="s">
        <v>1699</v>
      </c>
    </row>
    <row r="821" spans="1:2" x14ac:dyDescent="0.3">
      <c r="A821" s="180" t="s">
        <v>1700</v>
      </c>
      <c r="B821" s="180" t="s">
        <v>1701</v>
      </c>
    </row>
    <row r="822" spans="1:2" x14ac:dyDescent="0.3">
      <c r="A822" s="180" t="s">
        <v>1702</v>
      </c>
      <c r="B822" s="180" t="s">
        <v>1703</v>
      </c>
    </row>
    <row r="823" spans="1:2" x14ac:dyDescent="0.3">
      <c r="A823" s="180" t="s">
        <v>1704</v>
      </c>
      <c r="B823" s="180" t="s">
        <v>1705</v>
      </c>
    </row>
    <row r="824" spans="1:2" x14ac:dyDescent="0.3">
      <c r="A824" s="180" t="s">
        <v>1706</v>
      </c>
      <c r="B824" s="180" t="s">
        <v>1707</v>
      </c>
    </row>
    <row r="825" spans="1:2" x14ac:dyDescent="0.3">
      <c r="A825" s="180" t="s">
        <v>1708</v>
      </c>
      <c r="B825" s="180" t="s">
        <v>1707</v>
      </c>
    </row>
    <row r="826" spans="1:2" x14ac:dyDescent="0.3">
      <c r="A826" s="180" t="s">
        <v>1709</v>
      </c>
      <c r="B826" s="180" t="s">
        <v>1705</v>
      </c>
    </row>
    <row r="827" spans="1:2" x14ac:dyDescent="0.3">
      <c r="A827" s="180" t="s">
        <v>1710</v>
      </c>
      <c r="B827" s="180" t="s">
        <v>1711</v>
      </c>
    </row>
    <row r="828" spans="1:2" x14ac:dyDescent="0.3">
      <c r="A828" s="180" t="s">
        <v>1712</v>
      </c>
      <c r="B828" s="180" t="s">
        <v>1713</v>
      </c>
    </row>
    <row r="829" spans="1:2" x14ac:dyDescent="0.3">
      <c r="A829" s="180" t="s">
        <v>1714</v>
      </c>
      <c r="B829" s="180" t="s">
        <v>1713</v>
      </c>
    </row>
    <row r="830" spans="1:2" x14ac:dyDescent="0.3">
      <c r="A830" s="180" t="s">
        <v>1715</v>
      </c>
      <c r="B830" s="180" t="s">
        <v>1716</v>
      </c>
    </row>
    <row r="831" spans="1:2" x14ac:dyDescent="0.3">
      <c r="A831" s="180" t="s">
        <v>1717</v>
      </c>
      <c r="B831" s="180" t="s">
        <v>1718</v>
      </c>
    </row>
    <row r="832" spans="1:2" x14ac:dyDescent="0.3">
      <c r="A832" s="180" t="s">
        <v>1719</v>
      </c>
      <c r="B832" s="180" t="s">
        <v>1720</v>
      </c>
    </row>
    <row r="833" spans="1:2" x14ac:dyDescent="0.3">
      <c r="A833" s="180" t="s">
        <v>1721</v>
      </c>
      <c r="B833" s="180" t="s">
        <v>1722</v>
      </c>
    </row>
    <row r="834" spans="1:2" x14ac:dyDescent="0.3">
      <c r="A834" s="180" t="s">
        <v>1723</v>
      </c>
      <c r="B834" s="180" t="s">
        <v>1722</v>
      </c>
    </row>
    <row r="835" spans="1:2" x14ac:dyDescent="0.3">
      <c r="A835" s="180" t="s">
        <v>1724</v>
      </c>
      <c r="B835" s="180" t="s">
        <v>1725</v>
      </c>
    </row>
    <row r="836" spans="1:2" x14ac:dyDescent="0.3">
      <c r="A836" s="180" t="s">
        <v>1726</v>
      </c>
      <c r="B836" s="180" t="s">
        <v>1727</v>
      </c>
    </row>
    <row r="837" spans="1:2" x14ac:dyDescent="0.3">
      <c r="A837" s="180" t="s">
        <v>1728</v>
      </c>
      <c r="B837" s="180" t="s">
        <v>1729</v>
      </c>
    </row>
    <row r="838" spans="1:2" x14ac:dyDescent="0.3">
      <c r="A838" s="180" t="s">
        <v>1730</v>
      </c>
      <c r="B838" s="180" t="s">
        <v>1731</v>
      </c>
    </row>
    <row r="839" spans="1:2" x14ac:dyDescent="0.3">
      <c r="A839" s="180" t="s">
        <v>1732</v>
      </c>
      <c r="B839" s="180" t="s">
        <v>1733</v>
      </c>
    </row>
    <row r="840" spans="1:2" x14ac:dyDescent="0.3">
      <c r="A840" s="180" t="s">
        <v>1734</v>
      </c>
      <c r="B840" s="180" t="s">
        <v>1735</v>
      </c>
    </row>
    <row r="841" spans="1:2" x14ac:dyDescent="0.3">
      <c r="A841" s="180" t="s">
        <v>1736</v>
      </c>
      <c r="B841" s="180" t="s">
        <v>1737</v>
      </c>
    </row>
    <row r="842" spans="1:2" x14ac:dyDescent="0.3">
      <c r="A842" s="180" t="s">
        <v>1738</v>
      </c>
      <c r="B842" s="180" t="s">
        <v>1739</v>
      </c>
    </row>
    <row r="843" spans="1:2" x14ac:dyDescent="0.3">
      <c r="A843" s="180" t="s">
        <v>1740</v>
      </c>
      <c r="B843" s="180" t="s">
        <v>1741</v>
      </c>
    </row>
    <row r="844" spans="1:2" x14ac:dyDescent="0.3">
      <c r="A844" s="180" t="s">
        <v>1742</v>
      </c>
      <c r="B844" s="180" t="s">
        <v>1743</v>
      </c>
    </row>
    <row r="845" spans="1:2" x14ac:dyDescent="0.3">
      <c r="A845" s="180" t="s">
        <v>1744</v>
      </c>
      <c r="B845" s="180" t="s">
        <v>1745</v>
      </c>
    </row>
    <row r="846" spans="1:2" x14ac:dyDescent="0.3">
      <c r="A846" s="180" t="s">
        <v>1746</v>
      </c>
      <c r="B846" s="180" t="s">
        <v>1747</v>
      </c>
    </row>
    <row r="847" spans="1:2" x14ac:dyDescent="0.3">
      <c r="A847" s="180" t="s">
        <v>1748</v>
      </c>
      <c r="B847" s="180" t="s">
        <v>1749</v>
      </c>
    </row>
    <row r="848" spans="1:2" x14ac:dyDescent="0.3">
      <c r="A848" s="180" t="s">
        <v>1750</v>
      </c>
      <c r="B848" s="180" t="s">
        <v>1751</v>
      </c>
    </row>
    <row r="849" spans="1:2" x14ac:dyDescent="0.3">
      <c r="A849" s="180" t="s">
        <v>1752</v>
      </c>
      <c r="B849" s="180" t="s">
        <v>1753</v>
      </c>
    </row>
    <row r="850" spans="1:2" x14ac:dyDescent="0.3">
      <c r="A850" s="180" t="s">
        <v>1754</v>
      </c>
      <c r="B850" s="180" t="s">
        <v>1755</v>
      </c>
    </row>
    <row r="851" spans="1:2" x14ac:dyDescent="0.3">
      <c r="A851" s="180" t="s">
        <v>1756</v>
      </c>
      <c r="B851" s="180" t="s">
        <v>1757</v>
      </c>
    </row>
    <row r="852" spans="1:2" x14ac:dyDescent="0.3">
      <c r="A852" s="180" t="s">
        <v>1758</v>
      </c>
      <c r="B852" s="180" t="s">
        <v>1759</v>
      </c>
    </row>
    <row r="853" spans="1:2" x14ac:dyDescent="0.3">
      <c r="A853" s="180" t="s">
        <v>1760</v>
      </c>
      <c r="B853" s="180" t="s">
        <v>1761</v>
      </c>
    </row>
    <row r="854" spans="1:2" x14ac:dyDescent="0.3">
      <c r="A854" s="180" t="s">
        <v>1762</v>
      </c>
      <c r="B854" s="180" t="s">
        <v>1763</v>
      </c>
    </row>
    <row r="855" spans="1:2" x14ac:dyDescent="0.3">
      <c r="A855" s="180" t="s">
        <v>1764</v>
      </c>
      <c r="B855" s="180" t="s">
        <v>1765</v>
      </c>
    </row>
    <row r="856" spans="1:2" x14ac:dyDescent="0.3">
      <c r="A856" s="180" t="s">
        <v>1766</v>
      </c>
      <c r="B856" s="180" t="s">
        <v>1767</v>
      </c>
    </row>
    <row r="857" spans="1:2" x14ac:dyDescent="0.3">
      <c r="A857" s="180" t="s">
        <v>1768</v>
      </c>
      <c r="B857" s="180" t="s">
        <v>1769</v>
      </c>
    </row>
    <row r="858" spans="1:2" x14ac:dyDescent="0.3">
      <c r="A858" s="180" t="s">
        <v>1770</v>
      </c>
      <c r="B858" s="180" t="s">
        <v>1771</v>
      </c>
    </row>
    <row r="859" spans="1:2" x14ac:dyDescent="0.3">
      <c r="A859" s="180" t="s">
        <v>1772</v>
      </c>
      <c r="B859" s="180" t="s">
        <v>1773</v>
      </c>
    </row>
    <row r="860" spans="1:2" x14ac:dyDescent="0.3">
      <c r="A860" s="180" t="s">
        <v>1774</v>
      </c>
      <c r="B860" s="180" t="s">
        <v>1775</v>
      </c>
    </row>
    <row r="861" spans="1:2" x14ac:dyDescent="0.3">
      <c r="A861" s="180" t="s">
        <v>1776</v>
      </c>
      <c r="B861" s="180" t="s">
        <v>1775</v>
      </c>
    </row>
    <row r="862" spans="1:2" x14ac:dyDescent="0.3">
      <c r="A862" s="180" t="s">
        <v>1777</v>
      </c>
      <c r="B862" s="180" t="s">
        <v>1778</v>
      </c>
    </row>
    <row r="863" spans="1:2" x14ac:dyDescent="0.3">
      <c r="A863" s="180" t="s">
        <v>1779</v>
      </c>
      <c r="B863" s="180" t="s">
        <v>1778</v>
      </c>
    </row>
    <row r="864" spans="1:2" x14ac:dyDescent="0.3">
      <c r="A864" s="180" t="s">
        <v>1780</v>
      </c>
      <c r="B864" s="180" t="s">
        <v>1778</v>
      </c>
    </row>
    <row r="865" spans="1:2" x14ac:dyDescent="0.3">
      <c r="A865" s="180" t="s">
        <v>1781</v>
      </c>
      <c r="B865" s="180" t="s">
        <v>1782</v>
      </c>
    </row>
    <row r="866" spans="1:2" x14ac:dyDescent="0.3">
      <c r="A866" s="180" t="s">
        <v>1783</v>
      </c>
      <c r="B866" s="180" t="s">
        <v>1761</v>
      </c>
    </row>
    <row r="867" spans="1:2" x14ac:dyDescent="0.3">
      <c r="A867" s="180" t="s">
        <v>1784</v>
      </c>
      <c r="B867" s="180" t="s">
        <v>1785</v>
      </c>
    </row>
    <row r="868" spans="1:2" x14ac:dyDescent="0.3">
      <c r="A868" s="180" t="s">
        <v>1786</v>
      </c>
      <c r="B868" s="180" t="s">
        <v>1787</v>
      </c>
    </row>
    <row r="869" spans="1:2" x14ac:dyDescent="0.3">
      <c r="A869" s="180" t="s">
        <v>1788</v>
      </c>
      <c r="B869" s="180" t="s">
        <v>1789</v>
      </c>
    </row>
    <row r="870" spans="1:2" x14ac:dyDescent="0.3">
      <c r="A870" s="180" t="s">
        <v>1790</v>
      </c>
      <c r="B870" s="180" t="s">
        <v>1791</v>
      </c>
    </row>
    <row r="871" spans="1:2" x14ac:dyDescent="0.3">
      <c r="A871" s="180" t="s">
        <v>1792</v>
      </c>
      <c r="B871" s="180" t="s">
        <v>1793</v>
      </c>
    </row>
    <row r="872" spans="1:2" x14ac:dyDescent="0.3">
      <c r="A872" s="180" t="s">
        <v>1794</v>
      </c>
      <c r="B872" s="180" t="s">
        <v>1795</v>
      </c>
    </row>
    <row r="873" spans="1:2" x14ac:dyDescent="0.3">
      <c r="A873" s="180" t="s">
        <v>1796</v>
      </c>
      <c r="B873" s="180" t="s">
        <v>1797</v>
      </c>
    </row>
    <row r="874" spans="1:2" x14ac:dyDescent="0.3">
      <c r="A874" s="180" t="s">
        <v>1798</v>
      </c>
      <c r="B874" s="180" t="s">
        <v>1799</v>
      </c>
    </row>
    <row r="875" spans="1:2" x14ac:dyDescent="0.3">
      <c r="A875" s="180" t="s">
        <v>1800</v>
      </c>
      <c r="B875" s="180" t="s">
        <v>1801</v>
      </c>
    </row>
    <row r="876" spans="1:2" x14ac:dyDescent="0.3">
      <c r="A876" s="180" t="s">
        <v>1802</v>
      </c>
      <c r="B876" s="180" t="s">
        <v>1801</v>
      </c>
    </row>
    <row r="877" spans="1:2" x14ac:dyDescent="0.3">
      <c r="A877" s="180" t="s">
        <v>1803</v>
      </c>
      <c r="B877" s="180" t="s">
        <v>1804</v>
      </c>
    </row>
    <row r="878" spans="1:2" x14ac:dyDescent="0.3">
      <c r="A878" s="180" t="s">
        <v>1805</v>
      </c>
      <c r="B878" s="180" t="s">
        <v>1806</v>
      </c>
    </row>
    <row r="879" spans="1:2" x14ac:dyDescent="0.3">
      <c r="A879" s="180" t="s">
        <v>1807</v>
      </c>
      <c r="B879" s="180" t="s">
        <v>1808</v>
      </c>
    </row>
    <row r="880" spans="1:2" x14ac:dyDescent="0.3">
      <c r="A880" s="180" t="s">
        <v>1809</v>
      </c>
      <c r="B880" s="180" t="s">
        <v>1810</v>
      </c>
    </row>
    <row r="881" spans="1:2" x14ac:dyDescent="0.3">
      <c r="A881" s="180" t="s">
        <v>1811</v>
      </c>
      <c r="B881" s="180" t="s">
        <v>1812</v>
      </c>
    </row>
    <row r="882" spans="1:2" x14ac:dyDescent="0.3">
      <c r="A882" s="180" t="s">
        <v>1813</v>
      </c>
      <c r="B882" s="180" t="s">
        <v>1814</v>
      </c>
    </row>
    <row r="883" spans="1:2" x14ac:dyDescent="0.3">
      <c r="A883" s="180" t="s">
        <v>1815</v>
      </c>
      <c r="B883" s="180" t="s">
        <v>1816</v>
      </c>
    </row>
    <row r="884" spans="1:2" x14ac:dyDescent="0.3">
      <c r="A884" s="180" t="s">
        <v>1817</v>
      </c>
      <c r="B884" s="180" t="s">
        <v>1816</v>
      </c>
    </row>
    <row r="885" spans="1:2" x14ac:dyDescent="0.3">
      <c r="A885" s="180" t="s">
        <v>1818</v>
      </c>
      <c r="B885" s="180" t="s">
        <v>1816</v>
      </c>
    </row>
    <row r="886" spans="1:2" x14ac:dyDescent="0.3">
      <c r="A886" s="180" t="s">
        <v>1819</v>
      </c>
      <c r="B886" s="180" t="s">
        <v>1820</v>
      </c>
    </row>
    <row r="887" spans="1:2" x14ac:dyDescent="0.3">
      <c r="A887" s="180" t="s">
        <v>1821</v>
      </c>
      <c r="B887" s="180" t="s">
        <v>1822</v>
      </c>
    </row>
    <row r="888" spans="1:2" x14ac:dyDescent="0.3">
      <c r="A888" s="180" t="s">
        <v>1823</v>
      </c>
      <c r="B888" s="180" t="s">
        <v>1822</v>
      </c>
    </row>
    <row r="889" spans="1:2" x14ac:dyDescent="0.3">
      <c r="A889" s="180" t="s">
        <v>1824</v>
      </c>
      <c r="B889" s="180" t="s">
        <v>1825</v>
      </c>
    </row>
    <row r="890" spans="1:2" x14ac:dyDescent="0.3">
      <c r="A890" s="180" t="s">
        <v>1826</v>
      </c>
      <c r="B890" s="180" t="s">
        <v>1825</v>
      </c>
    </row>
    <row r="891" spans="1:2" x14ac:dyDescent="0.3">
      <c r="A891" s="180" t="s">
        <v>1827</v>
      </c>
      <c r="B891" s="180" t="s">
        <v>1825</v>
      </c>
    </row>
    <row r="892" spans="1:2" x14ac:dyDescent="0.3">
      <c r="A892" s="180" t="s">
        <v>1828</v>
      </c>
      <c r="B892" s="180" t="s">
        <v>1825</v>
      </c>
    </row>
    <row r="893" spans="1:2" x14ac:dyDescent="0.3">
      <c r="A893" s="180" t="s">
        <v>1829</v>
      </c>
      <c r="B893" s="180" t="s">
        <v>1830</v>
      </c>
    </row>
    <row r="894" spans="1:2" x14ac:dyDescent="0.3">
      <c r="A894" s="180" t="s">
        <v>1831</v>
      </c>
      <c r="B894" s="180" t="s">
        <v>1832</v>
      </c>
    </row>
    <row r="895" spans="1:2" x14ac:dyDescent="0.3">
      <c r="A895" s="180" t="s">
        <v>1833</v>
      </c>
      <c r="B895" s="180" t="s">
        <v>1834</v>
      </c>
    </row>
    <row r="896" spans="1:2" x14ac:dyDescent="0.3">
      <c r="A896" s="180" t="s">
        <v>1835</v>
      </c>
      <c r="B896" s="180" t="s">
        <v>1836</v>
      </c>
    </row>
    <row r="897" spans="1:2" x14ac:dyDescent="0.3">
      <c r="A897" s="180" t="s">
        <v>1837</v>
      </c>
      <c r="B897" s="180" t="s">
        <v>1838</v>
      </c>
    </row>
    <row r="898" spans="1:2" x14ac:dyDescent="0.3">
      <c r="A898" s="180" t="s">
        <v>1839</v>
      </c>
      <c r="B898" s="180" t="s">
        <v>1840</v>
      </c>
    </row>
    <row r="899" spans="1:2" x14ac:dyDescent="0.3">
      <c r="A899" s="180" t="s">
        <v>1841</v>
      </c>
      <c r="B899" s="180" t="s">
        <v>1806</v>
      </c>
    </row>
    <row r="900" spans="1:2" x14ac:dyDescent="0.3">
      <c r="A900" s="180" t="s">
        <v>1842</v>
      </c>
      <c r="B900" s="180" t="s">
        <v>1843</v>
      </c>
    </row>
    <row r="901" spans="1:2" x14ac:dyDescent="0.3">
      <c r="A901" s="180" t="s">
        <v>1844</v>
      </c>
      <c r="B901" s="180" t="s">
        <v>1845</v>
      </c>
    </row>
    <row r="902" spans="1:2" x14ac:dyDescent="0.3">
      <c r="A902" s="180" t="s">
        <v>1846</v>
      </c>
      <c r="B902" s="180" t="s">
        <v>1847</v>
      </c>
    </row>
    <row r="903" spans="1:2" x14ac:dyDescent="0.3">
      <c r="A903" s="180" t="s">
        <v>1848</v>
      </c>
      <c r="B903" s="180" t="s">
        <v>1804</v>
      </c>
    </row>
    <row r="904" spans="1:2" x14ac:dyDescent="0.3">
      <c r="A904" s="180" t="s">
        <v>1849</v>
      </c>
      <c r="B904" s="180" t="s">
        <v>1850</v>
      </c>
    </row>
    <row r="905" spans="1:2" x14ac:dyDescent="0.3">
      <c r="A905" s="180" t="s">
        <v>1851</v>
      </c>
      <c r="B905" s="180" t="s">
        <v>1797</v>
      </c>
    </row>
    <row r="906" spans="1:2" x14ac:dyDescent="0.3">
      <c r="A906" s="180" t="s">
        <v>1852</v>
      </c>
      <c r="B906" s="180" t="s">
        <v>1853</v>
      </c>
    </row>
    <row r="907" spans="1:2" x14ac:dyDescent="0.3">
      <c r="A907" s="180" t="s">
        <v>1854</v>
      </c>
      <c r="B907" s="180" t="s">
        <v>1855</v>
      </c>
    </row>
    <row r="908" spans="1:2" x14ac:dyDescent="0.3">
      <c r="A908" s="180" t="s">
        <v>1856</v>
      </c>
      <c r="B908" s="180" t="s">
        <v>1855</v>
      </c>
    </row>
    <row r="909" spans="1:2" x14ac:dyDescent="0.3">
      <c r="A909" s="180" t="s">
        <v>1857</v>
      </c>
      <c r="B909" s="180" t="s">
        <v>1858</v>
      </c>
    </row>
    <row r="910" spans="1:2" x14ac:dyDescent="0.3">
      <c r="A910" s="180" t="s">
        <v>1859</v>
      </c>
      <c r="B910" s="180" t="s">
        <v>1860</v>
      </c>
    </row>
    <row r="911" spans="1:2" x14ac:dyDescent="0.3">
      <c r="A911" s="180" t="s">
        <v>1861</v>
      </c>
      <c r="B911" s="180" t="s">
        <v>1862</v>
      </c>
    </row>
    <row r="912" spans="1:2" x14ac:dyDescent="0.3">
      <c r="A912" s="180" t="s">
        <v>1863</v>
      </c>
      <c r="B912" s="180" t="s">
        <v>1864</v>
      </c>
    </row>
    <row r="913" spans="1:2" x14ac:dyDescent="0.3">
      <c r="A913" s="180" t="s">
        <v>1865</v>
      </c>
      <c r="B913" s="180" t="s">
        <v>1866</v>
      </c>
    </row>
    <row r="914" spans="1:2" x14ac:dyDescent="0.3">
      <c r="A914" s="180" t="s">
        <v>1867</v>
      </c>
      <c r="B914" s="180" t="s">
        <v>1868</v>
      </c>
    </row>
    <row r="915" spans="1:2" x14ac:dyDescent="0.3">
      <c r="A915" s="180" t="s">
        <v>1869</v>
      </c>
      <c r="B915" s="180" t="s">
        <v>1870</v>
      </c>
    </row>
    <row r="916" spans="1:2" x14ac:dyDescent="0.3">
      <c r="A916" s="180" t="s">
        <v>1871</v>
      </c>
      <c r="B916" s="180" t="s">
        <v>1834</v>
      </c>
    </row>
    <row r="917" spans="1:2" x14ac:dyDescent="0.3">
      <c r="A917" s="180" t="s">
        <v>1872</v>
      </c>
      <c r="B917" s="180" t="s">
        <v>1873</v>
      </c>
    </row>
    <row r="918" spans="1:2" x14ac:dyDescent="0.3">
      <c r="A918" s="180" t="s">
        <v>1874</v>
      </c>
      <c r="B918" s="180" t="s">
        <v>1873</v>
      </c>
    </row>
    <row r="919" spans="1:2" x14ac:dyDescent="0.3">
      <c r="A919" s="180" t="s">
        <v>1875</v>
      </c>
      <c r="B919" s="180" t="s">
        <v>1876</v>
      </c>
    </row>
    <row r="920" spans="1:2" x14ac:dyDescent="0.3">
      <c r="A920" s="180" t="s">
        <v>1877</v>
      </c>
      <c r="B920" s="180" t="s">
        <v>1876</v>
      </c>
    </row>
    <row r="921" spans="1:2" x14ac:dyDescent="0.3">
      <c r="A921" s="180" t="s">
        <v>1878</v>
      </c>
      <c r="B921" s="180" t="s">
        <v>1879</v>
      </c>
    </row>
    <row r="922" spans="1:2" x14ac:dyDescent="0.3">
      <c r="A922" s="180" t="s">
        <v>1880</v>
      </c>
      <c r="B922" s="180" t="s">
        <v>1881</v>
      </c>
    </row>
    <row r="923" spans="1:2" x14ac:dyDescent="0.3">
      <c r="A923" s="180" t="s">
        <v>1882</v>
      </c>
      <c r="B923" s="180" t="s">
        <v>1883</v>
      </c>
    </row>
    <row r="924" spans="1:2" x14ac:dyDescent="0.3">
      <c r="A924" s="180" t="s">
        <v>1884</v>
      </c>
      <c r="B924" s="180" t="s">
        <v>1883</v>
      </c>
    </row>
    <row r="925" spans="1:2" x14ac:dyDescent="0.3">
      <c r="A925" s="180" t="s">
        <v>1885</v>
      </c>
      <c r="B925" s="180" t="s">
        <v>1816</v>
      </c>
    </row>
    <row r="926" spans="1:2" x14ac:dyDescent="0.3">
      <c r="A926" s="180" t="s">
        <v>1886</v>
      </c>
      <c r="B926" s="180" t="s">
        <v>1816</v>
      </c>
    </row>
    <row r="927" spans="1:2" x14ac:dyDescent="0.3">
      <c r="A927" s="180" t="s">
        <v>1887</v>
      </c>
      <c r="B927" s="180" t="s">
        <v>1888</v>
      </c>
    </row>
    <row r="928" spans="1:2" x14ac:dyDescent="0.3">
      <c r="A928" s="180" t="s">
        <v>1889</v>
      </c>
      <c r="B928" s="180" t="s">
        <v>1890</v>
      </c>
    </row>
    <row r="929" spans="1:2" x14ac:dyDescent="0.3">
      <c r="A929" s="180" t="s">
        <v>1891</v>
      </c>
      <c r="B929" s="180" t="s">
        <v>1892</v>
      </c>
    </row>
    <row r="930" spans="1:2" x14ac:dyDescent="0.3">
      <c r="A930" s="180" t="s">
        <v>1893</v>
      </c>
      <c r="B930" s="180" t="s">
        <v>1883</v>
      </c>
    </row>
    <row r="931" spans="1:2" x14ac:dyDescent="0.3">
      <c r="A931" s="180" t="s">
        <v>1894</v>
      </c>
      <c r="B931" s="180" t="s">
        <v>1883</v>
      </c>
    </row>
    <row r="932" spans="1:2" x14ac:dyDescent="0.3">
      <c r="A932" s="180" t="s">
        <v>1895</v>
      </c>
      <c r="B932" s="180" t="s">
        <v>1873</v>
      </c>
    </row>
    <row r="933" spans="1:2" x14ac:dyDescent="0.3">
      <c r="A933" s="180" t="s">
        <v>1896</v>
      </c>
      <c r="B933" s="180" t="s">
        <v>1897</v>
      </c>
    </row>
    <row r="934" spans="1:2" x14ac:dyDescent="0.3">
      <c r="A934" s="180" t="s">
        <v>1898</v>
      </c>
      <c r="B934" s="180" t="s">
        <v>1899</v>
      </c>
    </row>
    <row r="935" spans="1:2" x14ac:dyDescent="0.3">
      <c r="A935" s="180" t="s">
        <v>1900</v>
      </c>
      <c r="B935" s="180" t="s">
        <v>1899</v>
      </c>
    </row>
    <row r="936" spans="1:2" x14ac:dyDescent="0.3">
      <c r="A936" s="180" t="s">
        <v>1901</v>
      </c>
      <c r="B936" s="180" t="s">
        <v>1902</v>
      </c>
    </row>
    <row r="937" spans="1:2" x14ac:dyDescent="0.3">
      <c r="A937" s="180" t="s">
        <v>1903</v>
      </c>
      <c r="B937" s="180" t="s">
        <v>1904</v>
      </c>
    </row>
    <row r="938" spans="1:2" x14ac:dyDescent="0.3">
      <c r="A938" s="180" t="s">
        <v>1905</v>
      </c>
      <c r="B938" s="180" t="s">
        <v>1711</v>
      </c>
    </row>
    <row r="939" spans="1:2" x14ac:dyDescent="0.3">
      <c r="A939" s="180" t="s">
        <v>1906</v>
      </c>
      <c r="B939" s="180" t="s">
        <v>1907</v>
      </c>
    </row>
    <row r="940" spans="1:2" x14ac:dyDescent="0.3">
      <c r="A940" s="180" t="s">
        <v>1908</v>
      </c>
      <c r="B940" s="180" t="s">
        <v>1909</v>
      </c>
    </row>
    <row r="941" spans="1:2" x14ac:dyDescent="0.3">
      <c r="A941" s="180" t="s">
        <v>1910</v>
      </c>
      <c r="B941" s="180" t="s">
        <v>1911</v>
      </c>
    </row>
    <row r="942" spans="1:2" x14ac:dyDescent="0.3">
      <c r="A942" s="180" t="s">
        <v>1912</v>
      </c>
      <c r="B942" s="180" t="s">
        <v>1913</v>
      </c>
    </row>
    <row r="943" spans="1:2" x14ac:dyDescent="0.3">
      <c r="A943" s="180" t="s">
        <v>1914</v>
      </c>
      <c r="B943" s="180" t="s">
        <v>1915</v>
      </c>
    </row>
    <row r="944" spans="1:2" x14ac:dyDescent="0.3">
      <c r="A944" s="180" t="s">
        <v>1916</v>
      </c>
      <c r="B944" s="180" t="s">
        <v>1917</v>
      </c>
    </row>
    <row r="945" spans="1:2" x14ac:dyDescent="0.3">
      <c r="A945" s="180" t="s">
        <v>1918</v>
      </c>
      <c r="B945" s="180" t="s">
        <v>1919</v>
      </c>
    </row>
    <row r="946" spans="1:2" x14ac:dyDescent="0.3">
      <c r="A946" s="180" t="s">
        <v>1920</v>
      </c>
      <c r="B946" s="180" t="s">
        <v>1921</v>
      </c>
    </row>
    <row r="947" spans="1:2" x14ac:dyDescent="0.3">
      <c r="A947" s="180" t="s">
        <v>1922</v>
      </c>
      <c r="B947" s="180" t="s">
        <v>1923</v>
      </c>
    </row>
    <row r="948" spans="1:2" x14ac:dyDescent="0.3">
      <c r="A948" s="180" t="s">
        <v>1924</v>
      </c>
      <c r="B948" s="180" t="s">
        <v>1923</v>
      </c>
    </row>
    <row r="949" spans="1:2" x14ac:dyDescent="0.3">
      <c r="A949" s="180" t="s">
        <v>1925</v>
      </c>
      <c r="B949" s="180" t="s">
        <v>1926</v>
      </c>
    </row>
    <row r="950" spans="1:2" x14ac:dyDescent="0.3">
      <c r="A950" s="180" t="s">
        <v>1927</v>
      </c>
      <c r="B950" s="180" t="s">
        <v>1928</v>
      </c>
    </row>
    <row r="951" spans="1:2" x14ac:dyDescent="0.3">
      <c r="A951" s="180" t="s">
        <v>1929</v>
      </c>
      <c r="B951" s="180" t="s">
        <v>1930</v>
      </c>
    </row>
    <row r="952" spans="1:2" x14ac:dyDescent="0.3">
      <c r="A952" s="180" t="s">
        <v>1931</v>
      </c>
      <c r="B952" s="180" t="s">
        <v>1932</v>
      </c>
    </row>
    <row r="953" spans="1:2" x14ac:dyDescent="0.3">
      <c r="A953" s="180" t="s">
        <v>1933</v>
      </c>
      <c r="B953" s="180" t="s">
        <v>1934</v>
      </c>
    </row>
    <row r="954" spans="1:2" x14ac:dyDescent="0.3">
      <c r="A954" s="180" t="s">
        <v>1935</v>
      </c>
      <c r="B954" s="180" t="s">
        <v>1936</v>
      </c>
    </row>
    <row r="955" spans="1:2" x14ac:dyDescent="0.3">
      <c r="A955" s="180" t="s">
        <v>1937</v>
      </c>
      <c r="B955" s="180" t="s">
        <v>1938</v>
      </c>
    </row>
    <row r="956" spans="1:2" x14ac:dyDescent="0.3">
      <c r="A956" s="180" t="s">
        <v>1939</v>
      </c>
      <c r="B956" s="180" t="s">
        <v>1940</v>
      </c>
    </row>
    <row r="957" spans="1:2" x14ac:dyDescent="0.3">
      <c r="A957" s="180" t="s">
        <v>1941</v>
      </c>
      <c r="B957" s="180" t="s">
        <v>1942</v>
      </c>
    </row>
    <row r="958" spans="1:2" x14ac:dyDescent="0.3">
      <c r="A958" s="180" t="s">
        <v>1943</v>
      </c>
      <c r="B958" s="180" t="s">
        <v>1944</v>
      </c>
    </row>
    <row r="959" spans="1:2" x14ac:dyDescent="0.3">
      <c r="A959" s="180" t="s">
        <v>1945</v>
      </c>
      <c r="B959" s="180" t="s">
        <v>1946</v>
      </c>
    </row>
    <row r="960" spans="1:2" x14ac:dyDescent="0.3">
      <c r="A960" s="180" t="s">
        <v>1947</v>
      </c>
      <c r="B960" s="180" t="s">
        <v>1948</v>
      </c>
    </row>
    <row r="961" spans="1:2" x14ac:dyDescent="0.3">
      <c r="A961" s="180" t="s">
        <v>1949</v>
      </c>
      <c r="B961" s="180" t="s">
        <v>1950</v>
      </c>
    </row>
    <row r="962" spans="1:2" x14ac:dyDescent="0.3">
      <c r="A962" s="180" t="s">
        <v>1951</v>
      </c>
      <c r="B962" s="180" t="s">
        <v>1950</v>
      </c>
    </row>
    <row r="963" spans="1:2" x14ac:dyDescent="0.3">
      <c r="A963" s="180" t="s">
        <v>1952</v>
      </c>
      <c r="B963" s="180" t="s">
        <v>1953</v>
      </c>
    </row>
    <row r="964" spans="1:2" x14ac:dyDescent="0.3">
      <c r="A964" s="180" t="s">
        <v>1954</v>
      </c>
      <c r="B964" s="180" t="s">
        <v>1955</v>
      </c>
    </row>
    <row r="965" spans="1:2" x14ac:dyDescent="0.3">
      <c r="A965" s="180" t="s">
        <v>1956</v>
      </c>
      <c r="B965" s="180" t="s">
        <v>1957</v>
      </c>
    </row>
    <row r="966" spans="1:2" x14ac:dyDescent="0.3">
      <c r="A966" s="180" t="s">
        <v>1958</v>
      </c>
      <c r="B966" s="180" t="s">
        <v>1959</v>
      </c>
    </row>
    <row r="967" spans="1:2" x14ac:dyDescent="0.3">
      <c r="A967" s="180" t="s">
        <v>1960</v>
      </c>
      <c r="B967" s="180" t="s">
        <v>1961</v>
      </c>
    </row>
    <row r="968" spans="1:2" x14ac:dyDescent="0.3">
      <c r="A968" s="180" t="s">
        <v>1962</v>
      </c>
      <c r="B968" s="180" t="s">
        <v>1804</v>
      </c>
    </row>
    <row r="969" spans="1:2" x14ac:dyDescent="0.3">
      <c r="A969" s="180" t="s">
        <v>1963</v>
      </c>
      <c r="B969" s="180" t="s">
        <v>1964</v>
      </c>
    </row>
    <row r="970" spans="1:2" x14ac:dyDescent="0.3">
      <c r="A970" s="180" t="s">
        <v>1965</v>
      </c>
      <c r="B970" s="180" t="s">
        <v>1966</v>
      </c>
    </row>
    <row r="971" spans="1:2" x14ac:dyDescent="0.3">
      <c r="A971" s="180" t="s">
        <v>1967</v>
      </c>
      <c r="B971" s="180" t="s">
        <v>1968</v>
      </c>
    </row>
    <row r="972" spans="1:2" x14ac:dyDescent="0.3">
      <c r="A972" s="180" t="s">
        <v>1969</v>
      </c>
      <c r="B972" s="180" t="s">
        <v>1970</v>
      </c>
    </row>
    <row r="973" spans="1:2" x14ac:dyDescent="0.3">
      <c r="A973" s="180" t="s">
        <v>1971</v>
      </c>
      <c r="B973" s="180" t="s">
        <v>1972</v>
      </c>
    </row>
    <row r="974" spans="1:2" x14ac:dyDescent="0.3">
      <c r="A974" s="180" t="s">
        <v>1973</v>
      </c>
      <c r="B974" s="180" t="s">
        <v>1974</v>
      </c>
    </row>
    <row r="975" spans="1:2" x14ac:dyDescent="0.3">
      <c r="A975" s="180" t="s">
        <v>1975</v>
      </c>
      <c r="B975" s="180" t="s">
        <v>1976</v>
      </c>
    </row>
    <row r="976" spans="1:2" x14ac:dyDescent="0.3">
      <c r="A976" s="180" t="s">
        <v>1977</v>
      </c>
      <c r="B976" s="180" t="s">
        <v>1978</v>
      </c>
    </row>
    <row r="977" spans="1:2" x14ac:dyDescent="0.3">
      <c r="A977" s="180" t="s">
        <v>1979</v>
      </c>
      <c r="B977" s="180" t="s">
        <v>1980</v>
      </c>
    </row>
    <row r="978" spans="1:2" x14ac:dyDescent="0.3">
      <c r="A978" s="180" t="s">
        <v>1981</v>
      </c>
      <c r="B978" s="180" t="s">
        <v>1982</v>
      </c>
    </row>
    <row r="979" spans="1:2" x14ac:dyDescent="0.3">
      <c r="A979" s="180" t="s">
        <v>1983</v>
      </c>
      <c r="B979" s="180" t="s">
        <v>1984</v>
      </c>
    </row>
    <row r="980" spans="1:2" x14ac:dyDescent="0.3">
      <c r="A980" s="180" t="s">
        <v>1985</v>
      </c>
      <c r="B980" s="180" t="s">
        <v>1986</v>
      </c>
    </row>
    <row r="981" spans="1:2" x14ac:dyDescent="0.3">
      <c r="A981" s="180" t="s">
        <v>1987</v>
      </c>
      <c r="B981" s="180" t="s">
        <v>1988</v>
      </c>
    </row>
    <row r="982" spans="1:2" x14ac:dyDescent="0.3">
      <c r="A982" s="180" t="s">
        <v>1989</v>
      </c>
      <c r="B982" s="180" t="s">
        <v>1990</v>
      </c>
    </row>
    <row r="983" spans="1:2" x14ac:dyDescent="0.3">
      <c r="A983" s="180" t="s">
        <v>1991</v>
      </c>
      <c r="B983" s="180" t="s">
        <v>1992</v>
      </c>
    </row>
    <row r="984" spans="1:2" x14ac:dyDescent="0.3">
      <c r="A984" s="180" t="s">
        <v>1993</v>
      </c>
      <c r="B984" s="180" t="s">
        <v>1994</v>
      </c>
    </row>
    <row r="985" spans="1:2" x14ac:dyDescent="0.3">
      <c r="A985" s="180" t="s">
        <v>1995</v>
      </c>
      <c r="B985" s="180" t="s">
        <v>1996</v>
      </c>
    </row>
    <row r="986" spans="1:2" x14ac:dyDescent="0.3">
      <c r="A986" s="180" t="s">
        <v>1997</v>
      </c>
      <c r="B986" s="180" t="s">
        <v>1998</v>
      </c>
    </row>
    <row r="987" spans="1:2" x14ac:dyDescent="0.3">
      <c r="A987" s="180" t="s">
        <v>1999</v>
      </c>
      <c r="B987" s="180" t="s">
        <v>2000</v>
      </c>
    </row>
    <row r="988" spans="1:2" x14ac:dyDescent="0.3">
      <c r="A988" s="180" t="s">
        <v>2001</v>
      </c>
      <c r="B988" s="180" t="s">
        <v>2002</v>
      </c>
    </row>
    <row r="989" spans="1:2" x14ac:dyDescent="0.3">
      <c r="A989" s="180" t="s">
        <v>2003</v>
      </c>
      <c r="B989" s="180" t="s">
        <v>2004</v>
      </c>
    </row>
    <row r="990" spans="1:2" x14ac:dyDescent="0.3">
      <c r="A990" s="180" t="s">
        <v>2005</v>
      </c>
      <c r="B990" s="180" t="s">
        <v>2006</v>
      </c>
    </row>
    <row r="991" spans="1:2" x14ac:dyDescent="0.3">
      <c r="A991" s="180" t="s">
        <v>2007</v>
      </c>
      <c r="B991" s="180" t="s">
        <v>2002</v>
      </c>
    </row>
    <row r="992" spans="1:2" x14ac:dyDescent="0.3">
      <c r="A992" s="180" t="s">
        <v>2008</v>
      </c>
      <c r="B992" s="180" t="s">
        <v>1697</v>
      </c>
    </row>
    <row r="993" spans="1:2" x14ac:dyDescent="0.3">
      <c r="A993" s="180" t="s">
        <v>2009</v>
      </c>
      <c r="B993" s="180" t="s">
        <v>2010</v>
      </c>
    </row>
    <row r="994" spans="1:2" x14ac:dyDescent="0.3">
      <c r="A994" s="180" t="s">
        <v>2011</v>
      </c>
      <c r="B994" s="180" t="s">
        <v>2012</v>
      </c>
    </row>
    <row r="995" spans="1:2" x14ac:dyDescent="0.3">
      <c r="A995" s="180" t="s">
        <v>2013</v>
      </c>
      <c r="B995" s="180" t="s">
        <v>2014</v>
      </c>
    </row>
    <row r="996" spans="1:2" x14ac:dyDescent="0.3">
      <c r="A996" s="180" t="s">
        <v>2015</v>
      </c>
      <c r="B996" s="180" t="s">
        <v>2016</v>
      </c>
    </row>
    <row r="997" spans="1:2" x14ac:dyDescent="0.3">
      <c r="A997" s="180" t="s">
        <v>2017</v>
      </c>
      <c r="B997" s="180" t="s">
        <v>2018</v>
      </c>
    </row>
    <row r="998" spans="1:2" x14ac:dyDescent="0.3">
      <c r="A998" s="180" t="s">
        <v>2019</v>
      </c>
      <c r="B998" s="180" t="s">
        <v>2018</v>
      </c>
    </row>
    <row r="999" spans="1:2" x14ac:dyDescent="0.3">
      <c r="A999" s="180" t="s">
        <v>2020</v>
      </c>
      <c r="B999" s="180" t="s">
        <v>1755</v>
      </c>
    </row>
    <row r="1000" spans="1:2" x14ac:dyDescent="0.3">
      <c r="A1000" s="180" t="s">
        <v>2021</v>
      </c>
      <c r="B1000" s="180" t="s">
        <v>2000</v>
      </c>
    </row>
    <row r="1001" spans="1:2" x14ac:dyDescent="0.3">
      <c r="A1001" s="180" t="s">
        <v>2022</v>
      </c>
      <c r="B1001" s="180" t="s">
        <v>2023</v>
      </c>
    </row>
    <row r="1002" spans="1:2" x14ac:dyDescent="0.3">
      <c r="A1002" s="180" t="s">
        <v>2024</v>
      </c>
      <c r="B1002" s="180" t="s">
        <v>2025</v>
      </c>
    </row>
    <row r="1003" spans="1:2" x14ac:dyDescent="0.3">
      <c r="A1003" s="180" t="s">
        <v>2026</v>
      </c>
      <c r="B1003" s="180" t="s">
        <v>2027</v>
      </c>
    </row>
    <row r="1004" spans="1:2" x14ac:dyDescent="0.3">
      <c r="A1004" s="180" t="s">
        <v>2028</v>
      </c>
      <c r="B1004" s="180" t="s">
        <v>2029</v>
      </c>
    </row>
    <row r="1005" spans="1:2" x14ac:dyDescent="0.3">
      <c r="A1005" s="180" t="s">
        <v>2030</v>
      </c>
      <c r="B1005" s="180" t="s">
        <v>2031</v>
      </c>
    </row>
    <row r="1006" spans="1:2" x14ac:dyDescent="0.3">
      <c r="A1006" s="180" t="s">
        <v>2032</v>
      </c>
      <c r="B1006" s="180" t="s">
        <v>2031</v>
      </c>
    </row>
    <row r="1007" spans="1:2" x14ac:dyDescent="0.3">
      <c r="A1007" s="180" t="s">
        <v>2033</v>
      </c>
      <c r="B1007" s="180" t="s">
        <v>2031</v>
      </c>
    </row>
    <row r="1008" spans="1:2" x14ac:dyDescent="0.3">
      <c r="A1008" s="180" t="s">
        <v>2034</v>
      </c>
      <c r="B1008" s="180" t="s">
        <v>1755</v>
      </c>
    </row>
    <row r="1009" spans="1:2" x14ac:dyDescent="0.3">
      <c r="A1009" s="180" t="s">
        <v>2035</v>
      </c>
      <c r="B1009" s="180" t="s">
        <v>2036</v>
      </c>
    </row>
    <row r="1010" spans="1:2" x14ac:dyDescent="0.3">
      <c r="A1010" s="180" t="s">
        <v>2037</v>
      </c>
      <c r="B1010" s="180" t="s">
        <v>2038</v>
      </c>
    </row>
    <row r="1011" spans="1:2" x14ac:dyDescent="0.3">
      <c r="A1011" s="180" t="s">
        <v>2039</v>
      </c>
      <c r="B1011" s="180" t="s">
        <v>2040</v>
      </c>
    </row>
    <row r="1012" spans="1:2" x14ac:dyDescent="0.3">
      <c r="A1012" s="180" t="s">
        <v>2041</v>
      </c>
      <c r="B1012" s="180" t="s">
        <v>2040</v>
      </c>
    </row>
    <row r="1013" spans="1:2" x14ac:dyDescent="0.3">
      <c r="A1013" s="180" t="s">
        <v>2042</v>
      </c>
      <c r="B1013" s="180" t="s">
        <v>2043</v>
      </c>
    </row>
    <row r="1014" spans="1:2" x14ac:dyDescent="0.3">
      <c r="A1014" s="180" t="s">
        <v>2044</v>
      </c>
      <c r="B1014" s="180" t="s">
        <v>2045</v>
      </c>
    </row>
    <row r="1015" spans="1:2" x14ac:dyDescent="0.3">
      <c r="A1015" s="180" t="s">
        <v>2046</v>
      </c>
      <c r="B1015" s="180" t="s">
        <v>2047</v>
      </c>
    </row>
    <row r="1016" spans="1:2" x14ac:dyDescent="0.3">
      <c r="A1016" s="180" t="s">
        <v>2048</v>
      </c>
      <c r="B1016" s="180" t="s">
        <v>2049</v>
      </c>
    </row>
    <row r="1017" spans="1:2" x14ac:dyDescent="0.3">
      <c r="A1017" s="180" t="s">
        <v>2050</v>
      </c>
      <c r="B1017" s="180" t="s">
        <v>2051</v>
      </c>
    </row>
    <row r="1018" spans="1:2" x14ac:dyDescent="0.3">
      <c r="A1018" s="180" t="s">
        <v>2052</v>
      </c>
      <c r="B1018" s="180" t="s">
        <v>2053</v>
      </c>
    </row>
    <row r="1019" spans="1:2" x14ac:dyDescent="0.3">
      <c r="A1019" s="180" t="s">
        <v>2054</v>
      </c>
      <c r="B1019" s="180" t="s">
        <v>1058</v>
      </c>
    </row>
    <row r="1020" spans="1:2" x14ac:dyDescent="0.3">
      <c r="A1020" s="180" t="s">
        <v>2055</v>
      </c>
      <c r="B1020" s="180" t="s">
        <v>2056</v>
      </c>
    </row>
    <row r="1021" spans="1:2" x14ac:dyDescent="0.3">
      <c r="A1021" s="180" t="s">
        <v>2057</v>
      </c>
      <c r="B1021" s="180" t="s">
        <v>2058</v>
      </c>
    </row>
    <row r="1022" spans="1:2" x14ac:dyDescent="0.3">
      <c r="A1022" s="180" t="s">
        <v>2059</v>
      </c>
      <c r="B1022" s="180" t="s">
        <v>2060</v>
      </c>
    </row>
    <row r="1023" spans="1:2" x14ac:dyDescent="0.3">
      <c r="A1023" s="180" t="s">
        <v>2061</v>
      </c>
      <c r="B1023" s="180" t="s">
        <v>2062</v>
      </c>
    </row>
    <row r="1024" spans="1:2" x14ac:dyDescent="0.3">
      <c r="A1024" s="180" t="s">
        <v>2063</v>
      </c>
      <c r="B1024" s="180" t="s">
        <v>2064</v>
      </c>
    </row>
    <row r="1025" spans="1:2" x14ac:dyDescent="0.3">
      <c r="A1025" s="180" t="s">
        <v>2065</v>
      </c>
      <c r="B1025" s="180" t="s">
        <v>2066</v>
      </c>
    </row>
    <row r="1026" spans="1:2" x14ac:dyDescent="0.3">
      <c r="A1026" s="180" t="s">
        <v>2067</v>
      </c>
      <c r="B1026" s="180" t="s">
        <v>2068</v>
      </c>
    </row>
    <row r="1027" spans="1:2" x14ac:dyDescent="0.3">
      <c r="A1027" s="180" t="s">
        <v>2069</v>
      </c>
      <c r="B1027" s="180" t="s">
        <v>2070</v>
      </c>
    </row>
    <row r="1028" spans="1:2" x14ac:dyDescent="0.3">
      <c r="A1028" s="180" t="s">
        <v>2071</v>
      </c>
      <c r="B1028" s="180" t="s">
        <v>2072</v>
      </c>
    </row>
    <row r="1029" spans="1:2" x14ac:dyDescent="0.3">
      <c r="A1029" s="180" t="s">
        <v>2073</v>
      </c>
      <c r="B1029" s="180" t="s">
        <v>1624</v>
      </c>
    </row>
    <row r="1030" spans="1:2" x14ac:dyDescent="0.3">
      <c r="A1030" s="180" t="s">
        <v>2074</v>
      </c>
      <c r="B1030" s="180" t="s">
        <v>2075</v>
      </c>
    </row>
    <row r="1031" spans="1:2" x14ac:dyDescent="0.3">
      <c r="A1031" s="180" t="s">
        <v>2076</v>
      </c>
      <c r="B1031" s="180" t="s">
        <v>2075</v>
      </c>
    </row>
    <row r="1032" spans="1:2" x14ac:dyDescent="0.3">
      <c r="A1032" s="180" t="s">
        <v>2077</v>
      </c>
      <c r="B1032" s="180" t="s">
        <v>2078</v>
      </c>
    </row>
    <row r="1033" spans="1:2" x14ac:dyDescent="0.3">
      <c r="A1033" s="180" t="s">
        <v>2079</v>
      </c>
      <c r="B1033" s="180" t="s">
        <v>2040</v>
      </c>
    </row>
    <row r="1034" spans="1:2" x14ac:dyDescent="0.3">
      <c r="A1034" s="180" t="s">
        <v>2080</v>
      </c>
      <c r="B1034" s="180" t="s">
        <v>2081</v>
      </c>
    </row>
    <row r="1035" spans="1:2" x14ac:dyDescent="0.3">
      <c r="A1035" s="180" t="s">
        <v>2082</v>
      </c>
      <c r="B1035" s="180" t="s">
        <v>1816</v>
      </c>
    </row>
    <row r="1036" spans="1:2" x14ac:dyDescent="0.3">
      <c r="A1036" s="180" t="s">
        <v>2083</v>
      </c>
      <c r="B1036" s="180" t="s">
        <v>2084</v>
      </c>
    </row>
    <row r="1037" spans="1:2" x14ac:dyDescent="0.3">
      <c r="A1037" s="180" t="s">
        <v>2085</v>
      </c>
      <c r="B1037" s="180" t="s">
        <v>2086</v>
      </c>
    </row>
    <row r="1038" spans="1:2" x14ac:dyDescent="0.3">
      <c r="A1038" s="180" t="s">
        <v>2087</v>
      </c>
      <c r="B1038" s="180" t="s">
        <v>2088</v>
      </c>
    </row>
    <row r="1039" spans="1:2" x14ac:dyDescent="0.3">
      <c r="A1039" s="180" t="s">
        <v>2089</v>
      </c>
      <c r="B1039" s="180" t="s">
        <v>2090</v>
      </c>
    </row>
    <row r="1040" spans="1:2" x14ac:dyDescent="0.3">
      <c r="A1040" s="180" t="s">
        <v>2091</v>
      </c>
      <c r="B1040" s="180" t="s">
        <v>2092</v>
      </c>
    </row>
    <row r="1041" spans="1:2" x14ac:dyDescent="0.3">
      <c r="A1041" s="180" t="s">
        <v>2093</v>
      </c>
      <c r="B1041" s="180" t="s">
        <v>2094</v>
      </c>
    </row>
    <row r="1042" spans="1:2" x14ac:dyDescent="0.3">
      <c r="A1042" s="180" t="s">
        <v>2095</v>
      </c>
      <c r="B1042" s="180" t="s">
        <v>2096</v>
      </c>
    </row>
    <row r="1043" spans="1:2" x14ac:dyDescent="0.3">
      <c r="A1043" s="180" t="s">
        <v>2097</v>
      </c>
      <c r="B1043" s="180" t="s">
        <v>2098</v>
      </c>
    </row>
    <row r="1044" spans="1:2" x14ac:dyDescent="0.3">
      <c r="A1044" s="180" t="s">
        <v>2099</v>
      </c>
      <c r="B1044" s="180" t="s">
        <v>2098</v>
      </c>
    </row>
    <row r="1045" spans="1:2" x14ac:dyDescent="0.3">
      <c r="A1045" s="180" t="s">
        <v>2100</v>
      </c>
      <c r="B1045" s="180" t="s">
        <v>2101</v>
      </c>
    </row>
    <row r="1046" spans="1:2" x14ac:dyDescent="0.3">
      <c r="A1046" s="180" t="s">
        <v>2102</v>
      </c>
      <c r="B1046" s="180" t="s">
        <v>1816</v>
      </c>
    </row>
    <row r="1047" spans="1:2" x14ac:dyDescent="0.3">
      <c r="A1047" s="180" t="s">
        <v>2103</v>
      </c>
      <c r="B1047" s="180" t="s">
        <v>1816</v>
      </c>
    </row>
    <row r="1048" spans="1:2" x14ac:dyDescent="0.3">
      <c r="A1048" s="180" t="s">
        <v>2104</v>
      </c>
      <c r="B1048" s="180" t="s">
        <v>2105</v>
      </c>
    </row>
    <row r="1049" spans="1:2" x14ac:dyDescent="0.3">
      <c r="A1049" s="180" t="s">
        <v>2106</v>
      </c>
      <c r="B1049" s="180" t="s">
        <v>1816</v>
      </c>
    </row>
    <row r="1050" spans="1:2" x14ac:dyDescent="0.3">
      <c r="A1050" s="180" t="s">
        <v>2107</v>
      </c>
      <c r="B1050" s="180" t="s">
        <v>1816</v>
      </c>
    </row>
    <row r="1051" spans="1:2" x14ac:dyDescent="0.3">
      <c r="A1051" s="180" t="s">
        <v>2108</v>
      </c>
      <c r="B1051" s="180" t="s">
        <v>2084</v>
      </c>
    </row>
    <row r="1052" spans="1:2" x14ac:dyDescent="0.3">
      <c r="A1052" s="180" t="s">
        <v>2109</v>
      </c>
      <c r="B1052" s="180" t="s">
        <v>2038</v>
      </c>
    </row>
    <row r="1053" spans="1:2" x14ac:dyDescent="0.3">
      <c r="A1053" s="180" t="s">
        <v>2110</v>
      </c>
      <c r="B1053" s="180" t="s">
        <v>2111</v>
      </c>
    </row>
    <row r="1054" spans="1:2" x14ac:dyDescent="0.3">
      <c r="A1054" s="180" t="s">
        <v>2112</v>
      </c>
      <c r="B1054" s="180" t="s">
        <v>2113</v>
      </c>
    </row>
    <row r="1055" spans="1:2" x14ac:dyDescent="0.3">
      <c r="A1055" s="180" t="s">
        <v>2114</v>
      </c>
      <c r="B1055" s="180" t="s">
        <v>2113</v>
      </c>
    </row>
    <row r="1056" spans="1:2" x14ac:dyDescent="0.3">
      <c r="A1056" s="180" t="s">
        <v>2115</v>
      </c>
      <c r="B1056" s="180" t="s">
        <v>2116</v>
      </c>
    </row>
    <row r="1057" spans="1:2" x14ac:dyDescent="0.3">
      <c r="A1057" s="180" t="s">
        <v>2117</v>
      </c>
      <c r="B1057" s="180" t="s">
        <v>2118</v>
      </c>
    </row>
    <row r="1058" spans="1:2" x14ac:dyDescent="0.3">
      <c r="A1058" s="180" t="s">
        <v>2119</v>
      </c>
      <c r="B1058" s="180" t="s">
        <v>1873</v>
      </c>
    </row>
    <row r="1059" spans="1:2" x14ac:dyDescent="0.3">
      <c r="A1059" s="180" t="s">
        <v>2120</v>
      </c>
      <c r="B1059" s="180" t="s">
        <v>1873</v>
      </c>
    </row>
    <row r="1060" spans="1:2" x14ac:dyDescent="0.3">
      <c r="A1060" s="180" t="s">
        <v>2121</v>
      </c>
      <c r="B1060" s="180" t="s">
        <v>1873</v>
      </c>
    </row>
    <row r="1061" spans="1:2" x14ac:dyDescent="0.3">
      <c r="A1061" s="180" t="s">
        <v>2122</v>
      </c>
      <c r="B1061" s="180" t="s">
        <v>2123</v>
      </c>
    </row>
    <row r="1062" spans="1:2" x14ac:dyDescent="0.3">
      <c r="A1062" s="180" t="s">
        <v>2124</v>
      </c>
      <c r="B1062" s="180" t="s">
        <v>2123</v>
      </c>
    </row>
    <row r="1063" spans="1:2" x14ac:dyDescent="0.3">
      <c r="A1063" s="180" t="s">
        <v>2125</v>
      </c>
      <c r="B1063" s="180" t="s">
        <v>2126</v>
      </c>
    </row>
    <row r="1064" spans="1:2" x14ac:dyDescent="0.3">
      <c r="A1064" s="180" t="s">
        <v>2127</v>
      </c>
      <c r="B1064" s="180" t="s">
        <v>2128</v>
      </c>
    </row>
    <row r="1065" spans="1:2" x14ac:dyDescent="0.3">
      <c r="A1065" s="180" t="s">
        <v>2129</v>
      </c>
      <c r="B1065" s="180" t="s">
        <v>2130</v>
      </c>
    </row>
    <row r="1066" spans="1:2" x14ac:dyDescent="0.3">
      <c r="A1066" s="180" t="s">
        <v>2131</v>
      </c>
      <c r="B1066" s="180" t="s">
        <v>2132</v>
      </c>
    </row>
    <row r="1067" spans="1:2" x14ac:dyDescent="0.3">
      <c r="A1067" s="180" t="s">
        <v>2133</v>
      </c>
      <c r="B1067" s="180" t="s">
        <v>2134</v>
      </c>
    </row>
    <row r="1068" spans="1:2" x14ac:dyDescent="0.3">
      <c r="A1068" s="180" t="s">
        <v>2135</v>
      </c>
      <c r="B1068" s="180" t="s">
        <v>2136</v>
      </c>
    </row>
    <row r="1069" spans="1:2" x14ac:dyDescent="0.3">
      <c r="A1069" s="180" t="s">
        <v>2137</v>
      </c>
      <c r="B1069" s="180" t="s">
        <v>2138</v>
      </c>
    </row>
    <row r="1070" spans="1:2" x14ac:dyDescent="0.3">
      <c r="A1070" s="180" t="s">
        <v>2139</v>
      </c>
      <c r="B1070" s="180" t="s">
        <v>2140</v>
      </c>
    </row>
    <row r="1071" spans="1:2" x14ac:dyDescent="0.3">
      <c r="A1071" s="180" t="s">
        <v>2141</v>
      </c>
      <c r="B1071" s="180" t="s">
        <v>2142</v>
      </c>
    </row>
    <row r="1072" spans="1:2" x14ac:dyDescent="0.3">
      <c r="A1072" s="180" t="s">
        <v>2143</v>
      </c>
      <c r="B1072" s="180" t="s">
        <v>2113</v>
      </c>
    </row>
    <row r="1073" spans="1:2" x14ac:dyDescent="0.3">
      <c r="A1073" s="180" t="s">
        <v>2144</v>
      </c>
      <c r="B1073" s="180" t="s">
        <v>2113</v>
      </c>
    </row>
    <row r="1074" spans="1:2" x14ac:dyDescent="0.3">
      <c r="A1074" s="180" t="s">
        <v>2145</v>
      </c>
      <c r="B1074" s="180" t="s">
        <v>2146</v>
      </c>
    </row>
    <row r="1075" spans="1:2" x14ac:dyDescent="0.3">
      <c r="A1075" s="180" t="s">
        <v>2147</v>
      </c>
      <c r="B1075" s="180" t="s">
        <v>2148</v>
      </c>
    </row>
    <row r="1076" spans="1:2" x14ac:dyDescent="0.3">
      <c r="A1076" s="180" t="s">
        <v>2149</v>
      </c>
      <c r="B1076" s="180" t="s">
        <v>2113</v>
      </c>
    </row>
    <row r="1077" spans="1:2" x14ac:dyDescent="0.3">
      <c r="A1077" s="180" t="s">
        <v>2150</v>
      </c>
      <c r="B1077" s="180" t="s">
        <v>2151</v>
      </c>
    </row>
    <row r="1078" spans="1:2" x14ac:dyDescent="0.3">
      <c r="A1078" s="180" t="s">
        <v>2152</v>
      </c>
      <c r="B1078" s="180" t="s">
        <v>2153</v>
      </c>
    </row>
    <row r="1079" spans="1:2" x14ac:dyDescent="0.3">
      <c r="A1079" s="180" t="s">
        <v>2154</v>
      </c>
      <c r="B1079" s="180" t="s">
        <v>2155</v>
      </c>
    </row>
    <row r="1080" spans="1:2" x14ac:dyDescent="0.3">
      <c r="A1080" s="180" t="s">
        <v>2156</v>
      </c>
      <c r="B1080" s="180" t="s">
        <v>2157</v>
      </c>
    </row>
    <row r="1081" spans="1:2" x14ac:dyDescent="0.3">
      <c r="A1081" s="180" t="s">
        <v>2158</v>
      </c>
      <c r="B1081" s="180" t="s">
        <v>2159</v>
      </c>
    </row>
    <row r="1082" spans="1:2" x14ac:dyDescent="0.3">
      <c r="A1082" s="180" t="s">
        <v>2160</v>
      </c>
      <c r="B1082" s="180" t="s">
        <v>2161</v>
      </c>
    </row>
    <row r="1083" spans="1:2" x14ac:dyDescent="0.3">
      <c r="A1083" s="180" t="s">
        <v>2162</v>
      </c>
      <c r="B1083" s="180" t="s">
        <v>2163</v>
      </c>
    </row>
    <row r="1084" spans="1:2" x14ac:dyDescent="0.3">
      <c r="A1084" s="180" t="s">
        <v>2164</v>
      </c>
      <c r="B1084" s="180" t="s">
        <v>2165</v>
      </c>
    </row>
    <row r="1085" spans="1:2" x14ac:dyDescent="0.3">
      <c r="A1085" s="180" t="s">
        <v>2166</v>
      </c>
      <c r="B1085" s="180" t="s">
        <v>2167</v>
      </c>
    </row>
    <row r="1086" spans="1:2" x14ac:dyDescent="0.3">
      <c r="A1086" s="180" t="s">
        <v>2168</v>
      </c>
      <c r="B1086" s="180" t="s">
        <v>2169</v>
      </c>
    </row>
    <row r="1087" spans="1:2" x14ac:dyDescent="0.3">
      <c r="A1087" s="180" t="s">
        <v>2170</v>
      </c>
      <c r="B1087" s="180" t="s">
        <v>2171</v>
      </c>
    </row>
    <row r="1088" spans="1:2" x14ac:dyDescent="0.3">
      <c r="A1088" s="180" t="s">
        <v>2172</v>
      </c>
      <c r="B1088" s="180" t="s">
        <v>2173</v>
      </c>
    </row>
    <row r="1089" spans="1:2" x14ac:dyDescent="0.3">
      <c r="A1089" s="180" t="s">
        <v>2174</v>
      </c>
      <c r="B1089" s="180" t="s">
        <v>2175</v>
      </c>
    </row>
    <row r="1090" spans="1:2" x14ac:dyDescent="0.3">
      <c r="A1090" s="180" t="s">
        <v>2176</v>
      </c>
      <c r="B1090" s="180" t="s">
        <v>2177</v>
      </c>
    </row>
    <row r="1091" spans="1:2" x14ac:dyDescent="0.3">
      <c r="A1091" s="180" t="s">
        <v>2178</v>
      </c>
      <c r="B1091" s="180" t="s">
        <v>2179</v>
      </c>
    </row>
    <row r="1092" spans="1:2" x14ac:dyDescent="0.3">
      <c r="A1092" s="180" t="s">
        <v>2180</v>
      </c>
      <c r="B1092" s="180" t="s">
        <v>2181</v>
      </c>
    </row>
    <row r="1093" spans="1:2" x14ac:dyDescent="0.3">
      <c r="A1093" s="180" t="s">
        <v>2182</v>
      </c>
      <c r="B1093" s="180" t="s">
        <v>2183</v>
      </c>
    </row>
    <row r="1094" spans="1:2" x14ac:dyDescent="0.3">
      <c r="A1094" s="180" t="s">
        <v>2184</v>
      </c>
      <c r="B1094" s="180" t="s">
        <v>2183</v>
      </c>
    </row>
    <row r="1095" spans="1:2" x14ac:dyDescent="0.3">
      <c r="A1095" s="180" t="s">
        <v>2185</v>
      </c>
      <c r="B1095" s="180" t="s">
        <v>2098</v>
      </c>
    </row>
    <row r="1096" spans="1:2" x14ac:dyDescent="0.3">
      <c r="A1096" s="180" t="s">
        <v>2186</v>
      </c>
      <c r="B1096" s="180" t="s">
        <v>2098</v>
      </c>
    </row>
    <row r="1097" spans="1:2" x14ac:dyDescent="0.3">
      <c r="A1097" s="180" t="s">
        <v>2187</v>
      </c>
      <c r="B1097" s="180" t="s">
        <v>2098</v>
      </c>
    </row>
    <row r="1098" spans="1:2" x14ac:dyDescent="0.3">
      <c r="A1098" s="180" t="s">
        <v>2188</v>
      </c>
      <c r="B1098" s="180" t="s">
        <v>2189</v>
      </c>
    </row>
    <row r="1099" spans="1:2" x14ac:dyDescent="0.3">
      <c r="A1099" s="180" t="s">
        <v>2190</v>
      </c>
      <c r="B1099" s="180" t="s">
        <v>2191</v>
      </c>
    </row>
    <row r="1100" spans="1:2" x14ac:dyDescent="0.3">
      <c r="A1100" s="180" t="s">
        <v>2192</v>
      </c>
      <c r="B1100" s="180" t="s">
        <v>2191</v>
      </c>
    </row>
    <row r="1101" spans="1:2" x14ac:dyDescent="0.3">
      <c r="A1101" s="180" t="s">
        <v>2193</v>
      </c>
      <c r="B1101" s="180" t="s">
        <v>2194</v>
      </c>
    </row>
    <row r="1102" spans="1:2" x14ac:dyDescent="0.3">
      <c r="A1102" s="180" t="s">
        <v>2195</v>
      </c>
      <c r="B1102" s="180" t="s">
        <v>2196</v>
      </c>
    </row>
    <row r="1103" spans="1:2" x14ac:dyDescent="0.3">
      <c r="A1103" s="180" t="s">
        <v>2197</v>
      </c>
      <c r="B1103" s="180" t="s">
        <v>2198</v>
      </c>
    </row>
    <row r="1104" spans="1:2" x14ac:dyDescent="0.3">
      <c r="A1104" s="180" t="s">
        <v>2199</v>
      </c>
      <c r="B1104" s="180" t="s">
        <v>2200</v>
      </c>
    </row>
    <row r="1105" spans="1:2" x14ac:dyDescent="0.3">
      <c r="A1105" s="180" t="s">
        <v>2201</v>
      </c>
      <c r="B1105" s="180" t="s">
        <v>2202</v>
      </c>
    </row>
    <row r="1106" spans="1:2" x14ac:dyDescent="0.3">
      <c r="A1106" s="180" t="s">
        <v>2203</v>
      </c>
      <c r="B1106" s="180" t="s">
        <v>2204</v>
      </c>
    </row>
    <row r="1107" spans="1:2" x14ac:dyDescent="0.3">
      <c r="A1107" s="180" t="s">
        <v>2205</v>
      </c>
      <c r="B1107" s="180" t="s">
        <v>2096</v>
      </c>
    </row>
    <row r="1108" spans="1:2" x14ac:dyDescent="0.3">
      <c r="A1108" s="180" t="s">
        <v>2206</v>
      </c>
      <c r="B1108" s="180" t="s">
        <v>2207</v>
      </c>
    </row>
    <row r="1109" spans="1:2" x14ac:dyDescent="0.3">
      <c r="A1109" s="180" t="s">
        <v>2208</v>
      </c>
      <c r="B1109" s="180" t="s">
        <v>2209</v>
      </c>
    </row>
    <row r="1110" spans="1:2" x14ac:dyDescent="0.3">
      <c r="A1110" s="180" t="s">
        <v>2210</v>
      </c>
      <c r="B1110" s="180" t="s">
        <v>2211</v>
      </c>
    </row>
    <row r="1111" spans="1:2" x14ac:dyDescent="0.3">
      <c r="A1111" s="180" t="s">
        <v>2212</v>
      </c>
      <c r="B1111" s="180" t="s">
        <v>2213</v>
      </c>
    </row>
    <row r="1112" spans="1:2" x14ac:dyDescent="0.3">
      <c r="A1112" s="180" t="s">
        <v>2214</v>
      </c>
      <c r="B1112" s="180" t="s">
        <v>2215</v>
      </c>
    </row>
    <row r="1113" spans="1:2" x14ac:dyDescent="0.3">
      <c r="A1113" s="180" t="s">
        <v>2216</v>
      </c>
      <c r="B1113" s="180" t="s">
        <v>2213</v>
      </c>
    </row>
    <row r="1114" spans="1:2" x14ac:dyDescent="0.3">
      <c r="A1114" s="180" t="s">
        <v>2217</v>
      </c>
      <c r="B1114" s="180" t="s">
        <v>2218</v>
      </c>
    </row>
    <row r="1115" spans="1:2" x14ac:dyDescent="0.3">
      <c r="A1115" s="180" t="s">
        <v>2219</v>
      </c>
      <c r="B1115" s="180" t="s">
        <v>2084</v>
      </c>
    </row>
    <row r="1116" spans="1:2" x14ac:dyDescent="0.3">
      <c r="A1116" s="180" t="s">
        <v>2220</v>
      </c>
      <c r="B1116" s="180" t="s">
        <v>1795</v>
      </c>
    </row>
    <row r="1117" spans="1:2" x14ac:dyDescent="0.3">
      <c r="A1117" s="180" t="s">
        <v>2221</v>
      </c>
      <c r="B1117" s="180" t="s">
        <v>2222</v>
      </c>
    </row>
    <row r="1118" spans="1:2" x14ac:dyDescent="0.3">
      <c r="A1118" s="180" t="s">
        <v>2223</v>
      </c>
      <c r="B1118" s="180" t="s">
        <v>2224</v>
      </c>
    </row>
    <row r="1119" spans="1:2" x14ac:dyDescent="0.3">
      <c r="A1119" s="180" t="s">
        <v>2225</v>
      </c>
      <c r="B1119" s="180" t="s">
        <v>2226</v>
      </c>
    </row>
    <row r="1120" spans="1:2" x14ac:dyDescent="0.3">
      <c r="A1120" s="180" t="s">
        <v>2227</v>
      </c>
      <c r="B1120" s="180" t="s">
        <v>2228</v>
      </c>
    </row>
    <row r="1121" spans="1:2" x14ac:dyDescent="0.3">
      <c r="A1121" s="180" t="s">
        <v>2229</v>
      </c>
      <c r="B1121" s="180" t="s">
        <v>2230</v>
      </c>
    </row>
    <row r="1122" spans="1:2" x14ac:dyDescent="0.3">
      <c r="A1122" s="180" t="s">
        <v>2231</v>
      </c>
      <c r="B1122" s="180" t="s">
        <v>2113</v>
      </c>
    </row>
    <row r="1123" spans="1:2" x14ac:dyDescent="0.3">
      <c r="A1123" s="180" t="s">
        <v>2232</v>
      </c>
      <c r="B1123" s="180" t="s">
        <v>2084</v>
      </c>
    </row>
    <row r="1124" spans="1:2" x14ac:dyDescent="0.3">
      <c r="A1124" s="180" t="s">
        <v>2233</v>
      </c>
      <c r="B1124" s="180" t="s">
        <v>2234</v>
      </c>
    </row>
    <row r="1125" spans="1:2" x14ac:dyDescent="0.3">
      <c r="A1125" s="180" t="s">
        <v>2235</v>
      </c>
      <c r="B1125" s="180" t="s">
        <v>2236</v>
      </c>
    </row>
    <row r="1126" spans="1:2" x14ac:dyDescent="0.3">
      <c r="A1126" s="180" t="s">
        <v>2237</v>
      </c>
      <c r="B1126" s="180" t="s">
        <v>2238</v>
      </c>
    </row>
    <row r="1127" spans="1:2" x14ac:dyDescent="0.3">
      <c r="A1127" s="180" t="s">
        <v>2239</v>
      </c>
      <c r="B1127" s="180" t="s">
        <v>2240</v>
      </c>
    </row>
    <row r="1128" spans="1:2" x14ac:dyDescent="0.3">
      <c r="A1128" s="180" t="s">
        <v>2241</v>
      </c>
      <c r="B1128" s="180" t="s">
        <v>2240</v>
      </c>
    </row>
    <row r="1129" spans="1:2" x14ac:dyDescent="0.3">
      <c r="A1129" s="180" t="s">
        <v>2242</v>
      </c>
      <c r="B1129" s="180" t="s">
        <v>2240</v>
      </c>
    </row>
    <row r="1130" spans="1:2" x14ac:dyDescent="0.3">
      <c r="A1130" s="180" t="s">
        <v>2243</v>
      </c>
      <c r="B1130" s="180" t="s">
        <v>2240</v>
      </c>
    </row>
    <row r="1131" spans="1:2" x14ac:dyDescent="0.3">
      <c r="A1131" s="180" t="s">
        <v>2244</v>
      </c>
      <c r="B1131" s="180" t="s">
        <v>2245</v>
      </c>
    </row>
    <row r="1132" spans="1:2" x14ac:dyDescent="0.3">
      <c r="A1132" s="180" t="s">
        <v>2246</v>
      </c>
      <c r="B1132" s="180" t="s">
        <v>2247</v>
      </c>
    </row>
    <row r="1133" spans="1:2" x14ac:dyDescent="0.3">
      <c r="A1133" s="180" t="s">
        <v>2248</v>
      </c>
      <c r="B1133" s="180" t="s">
        <v>2249</v>
      </c>
    </row>
    <row r="1134" spans="1:2" x14ac:dyDescent="0.3">
      <c r="A1134" s="180" t="s">
        <v>2250</v>
      </c>
      <c r="B1134" s="180" t="s">
        <v>2249</v>
      </c>
    </row>
    <row r="1135" spans="1:2" x14ac:dyDescent="0.3">
      <c r="A1135" s="180" t="s">
        <v>2251</v>
      </c>
      <c r="B1135" s="180" t="s">
        <v>2249</v>
      </c>
    </row>
    <row r="1136" spans="1:2" x14ac:dyDescent="0.3">
      <c r="A1136" s="180" t="s">
        <v>2252</v>
      </c>
      <c r="B1136" s="180" t="s">
        <v>2113</v>
      </c>
    </row>
    <row r="1137" spans="1:2" x14ac:dyDescent="0.3">
      <c r="A1137" s="180" t="s">
        <v>2253</v>
      </c>
      <c r="B1137" s="180" t="s">
        <v>2113</v>
      </c>
    </row>
    <row r="1138" spans="1:2" x14ac:dyDescent="0.3">
      <c r="A1138" s="180" t="s">
        <v>2254</v>
      </c>
      <c r="B1138" s="180" t="s">
        <v>2113</v>
      </c>
    </row>
    <row r="1139" spans="1:2" x14ac:dyDescent="0.3">
      <c r="A1139" s="180" t="s">
        <v>2255</v>
      </c>
      <c r="B1139" s="180" t="s">
        <v>2113</v>
      </c>
    </row>
    <row r="1140" spans="1:2" x14ac:dyDescent="0.3">
      <c r="A1140" s="180" t="s">
        <v>2256</v>
      </c>
      <c r="B1140" s="180" t="s">
        <v>2113</v>
      </c>
    </row>
    <row r="1141" spans="1:2" x14ac:dyDescent="0.3">
      <c r="A1141" s="180" t="s">
        <v>2257</v>
      </c>
      <c r="B1141" s="180" t="s">
        <v>2113</v>
      </c>
    </row>
    <row r="1142" spans="1:2" x14ac:dyDescent="0.3">
      <c r="A1142" s="180" t="s">
        <v>2258</v>
      </c>
      <c r="B1142" s="180" t="s">
        <v>2038</v>
      </c>
    </row>
    <row r="1143" spans="1:2" x14ac:dyDescent="0.3">
      <c r="A1143" s="180" t="s">
        <v>2259</v>
      </c>
      <c r="B1143" s="180" t="s">
        <v>2260</v>
      </c>
    </row>
    <row r="1144" spans="1:2" x14ac:dyDescent="0.3">
      <c r="A1144" s="180" t="s">
        <v>2261</v>
      </c>
      <c r="B1144" s="180" t="s">
        <v>2262</v>
      </c>
    </row>
    <row r="1145" spans="1:2" x14ac:dyDescent="0.3">
      <c r="A1145" s="180" t="s">
        <v>2263</v>
      </c>
      <c r="B1145" s="180" t="s">
        <v>2113</v>
      </c>
    </row>
    <row r="1146" spans="1:2" x14ac:dyDescent="0.3">
      <c r="A1146" s="180" t="s">
        <v>2264</v>
      </c>
      <c r="B1146" s="180" t="s">
        <v>2113</v>
      </c>
    </row>
    <row r="1147" spans="1:2" x14ac:dyDescent="0.3">
      <c r="A1147" s="180" t="s">
        <v>2265</v>
      </c>
      <c r="B1147" s="180" t="s">
        <v>2266</v>
      </c>
    </row>
    <row r="1148" spans="1:2" x14ac:dyDescent="0.3">
      <c r="A1148" s="180" t="s">
        <v>2267</v>
      </c>
      <c r="B1148" s="180" t="s">
        <v>2268</v>
      </c>
    </row>
    <row r="1149" spans="1:2" x14ac:dyDescent="0.3">
      <c r="A1149" s="180" t="s">
        <v>2269</v>
      </c>
      <c r="B1149" s="180" t="s">
        <v>2270</v>
      </c>
    </row>
    <row r="1150" spans="1:2" x14ac:dyDescent="0.3">
      <c r="A1150" s="180" t="s">
        <v>2271</v>
      </c>
      <c r="B1150" s="180" t="s">
        <v>2272</v>
      </c>
    </row>
    <row r="1151" spans="1:2" x14ac:dyDescent="0.3">
      <c r="A1151" s="180" t="s">
        <v>2273</v>
      </c>
      <c r="B1151" s="180" t="s">
        <v>2260</v>
      </c>
    </row>
    <row r="1152" spans="1:2" x14ac:dyDescent="0.3">
      <c r="A1152" s="180" t="s">
        <v>2274</v>
      </c>
      <c r="B1152" s="180" t="s">
        <v>2275</v>
      </c>
    </row>
    <row r="1153" spans="1:2" x14ac:dyDescent="0.3">
      <c r="A1153" s="180" t="s">
        <v>2276</v>
      </c>
      <c r="B1153" s="180" t="s">
        <v>2277</v>
      </c>
    </row>
    <row r="1154" spans="1:2" x14ac:dyDescent="0.3">
      <c r="A1154" s="180" t="s">
        <v>2278</v>
      </c>
      <c r="B1154" s="180" t="s">
        <v>2279</v>
      </c>
    </row>
    <row r="1155" spans="1:2" x14ac:dyDescent="0.3">
      <c r="A1155" s="180" t="s">
        <v>2280</v>
      </c>
      <c r="B1155" s="180" t="s">
        <v>2281</v>
      </c>
    </row>
    <row r="1156" spans="1:2" x14ac:dyDescent="0.3">
      <c r="A1156" s="180" t="s">
        <v>2282</v>
      </c>
      <c r="B1156" s="180" t="s">
        <v>2283</v>
      </c>
    </row>
    <row r="1157" spans="1:2" x14ac:dyDescent="0.3">
      <c r="A1157" s="180" t="s">
        <v>2284</v>
      </c>
      <c r="B1157" s="180" t="s">
        <v>2285</v>
      </c>
    </row>
    <row r="1158" spans="1:2" x14ac:dyDescent="0.3">
      <c r="A1158" s="180" t="s">
        <v>2286</v>
      </c>
      <c r="B1158" s="180" t="s">
        <v>1755</v>
      </c>
    </row>
    <row r="1159" spans="1:2" x14ac:dyDescent="0.3">
      <c r="A1159" s="180" t="s">
        <v>2287</v>
      </c>
      <c r="B1159" s="180" t="s">
        <v>2098</v>
      </c>
    </row>
    <row r="1160" spans="1:2" x14ac:dyDescent="0.3">
      <c r="A1160" s="180" t="s">
        <v>2288</v>
      </c>
      <c r="B1160" s="180" t="s">
        <v>2098</v>
      </c>
    </row>
    <row r="1161" spans="1:2" x14ac:dyDescent="0.3">
      <c r="A1161" s="180" t="s">
        <v>2289</v>
      </c>
      <c r="B1161" s="180" t="s">
        <v>2098</v>
      </c>
    </row>
    <row r="1162" spans="1:2" x14ac:dyDescent="0.3">
      <c r="A1162" s="180" t="s">
        <v>2290</v>
      </c>
      <c r="B1162" s="180" t="s">
        <v>2098</v>
      </c>
    </row>
    <row r="1163" spans="1:2" x14ac:dyDescent="0.3">
      <c r="A1163" s="180" t="s">
        <v>2291</v>
      </c>
      <c r="B1163" s="180" t="s">
        <v>2098</v>
      </c>
    </row>
    <row r="1164" spans="1:2" x14ac:dyDescent="0.3">
      <c r="A1164" s="180" t="s">
        <v>2292</v>
      </c>
      <c r="B1164" s="180" t="s">
        <v>2098</v>
      </c>
    </row>
    <row r="1165" spans="1:2" x14ac:dyDescent="0.3">
      <c r="A1165" s="180" t="s">
        <v>2293</v>
      </c>
      <c r="B1165" s="180" t="s">
        <v>2294</v>
      </c>
    </row>
    <row r="1166" spans="1:2" x14ac:dyDescent="0.3">
      <c r="A1166" s="180" t="s">
        <v>2295</v>
      </c>
      <c r="B1166" s="180" t="s">
        <v>2296</v>
      </c>
    </row>
    <row r="1167" spans="1:2" x14ac:dyDescent="0.3">
      <c r="A1167" s="180" t="s">
        <v>2297</v>
      </c>
      <c r="B1167" s="180" t="s">
        <v>2260</v>
      </c>
    </row>
    <row r="1168" spans="1:2" x14ac:dyDescent="0.3">
      <c r="A1168" s="180" t="s">
        <v>2298</v>
      </c>
      <c r="B1168" s="180" t="s">
        <v>2113</v>
      </c>
    </row>
    <row r="1169" spans="1:2" x14ac:dyDescent="0.3">
      <c r="A1169" s="180" t="s">
        <v>2299</v>
      </c>
      <c r="B1169" s="180" t="s">
        <v>2113</v>
      </c>
    </row>
    <row r="1170" spans="1:2" x14ac:dyDescent="0.3">
      <c r="A1170" s="180" t="s">
        <v>2300</v>
      </c>
      <c r="B1170" s="180" t="s">
        <v>2301</v>
      </c>
    </row>
    <row r="1171" spans="1:2" x14ac:dyDescent="0.3">
      <c r="A1171" s="180" t="s">
        <v>2302</v>
      </c>
      <c r="B1171" s="180" t="s">
        <v>2303</v>
      </c>
    </row>
    <row r="1172" spans="1:2" x14ac:dyDescent="0.3">
      <c r="A1172" s="180" t="s">
        <v>2304</v>
      </c>
      <c r="B1172" s="180" t="s">
        <v>2305</v>
      </c>
    </row>
    <row r="1173" spans="1:2" x14ac:dyDescent="0.3">
      <c r="A1173" s="180" t="s">
        <v>2306</v>
      </c>
      <c r="B1173" s="180" t="s">
        <v>2305</v>
      </c>
    </row>
    <row r="1174" spans="1:2" x14ac:dyDescent="0.3">
      <c r="A1174" s="180" t="s">
        <v>2307</v>
      </c>
      <c r="B1174" s="180" t="s">
        <v>2308</v>
      </c>
    </row>
    <row r="1175" spans="1:2" x14ac:dyDescent="0.3">
      <c r="A1175" s="180" t="s">
        <v>2309</v>
      </c>
      <c r="B1175" s="180" t="s">
        <v>2310</v>
      </c>
    </row>
    <row r="1176" spans="1:2" x14ac:dyDescent="0.3">
      <c r="A1176" s="180" t="s">
        <v>2311</v>
      </c>
      <c r="B1176" s="180" t="s">
        <v>2312</v>
      </c>
    </row>
    <row r="1177" spans="1:2" x14ac:dyDescent="0.3">
      <c r="A1177" s="180" t="s">
        <v>2313</v>
      </c>
      <c r="B1177" s="180" t="s">
        <v>2314</v>
      </c>
    </row>
    <row r="1178" spans="1:2" x14ac:dyDescent="0.3">
      <c r="A1178" s="180" t="s">
        <v>2315</v>
      </c>
      <c r="B1178" s="180" t="s">
        <v>2316</v>
      </c>
    </row>
    <row r="1179" spans="1:2" x14ac:dyDescent="0.3">
      <c r="A1179" s="180" t="s">
        <v>2317</v>
      </c>
      <c r="B1179" s="180" t="s">
        <v>2318</v>
      </c>
    </row>
    <row r="1180" spans="1:2" x14ac:dyDescent="0.3">
      <c r="A1180" s="180" t="s">
        <v>2319</v>
      </c>
      <c r="B1180" s="180" t="s">
        <v>2320</v>
      </c>
    </row>
    <row r="1181" spans="1:2" x14ac:dyDescent="0.3">
      <c r="A1181" s="180" t="s">
        <v>2321</v>
      </c>
      <c r="B1181" s="180" t="s">
        <v>1795</v>
      </c>
    </row>
    <row r="1182" spans="1:2" x14ac:dyDescent="0.3">
      <c r="A1182" s="180" t="s">
        <v>2322</v>
      </c>
      <c r="B1182" s="180" t="s">
        <v>1795</v>
      </c>
    </row>
    <row r="1183" spans="1:2" x14ac:dyDescent="0.3">
      <c r="A1183" s="180" t="s">
        <v>2323</v>
      </c>
      <c r="B1183" s="180" t="s">
        <v>1795</v>
      </c>
    </row>
    <row r="1184" spans="1:2" x14ac:dyDescent="0.3">
      <c r="A1184" s="180" t="s">
        <v>2324</v>
      </c>
      <c r="B1184" s="180" t="s">
        <v>2325</v>
      </c>
    </row>
    <row r="1185" spans="1:2" x14ac:dyDescent="0.3">
      <c r="A1185" s="180" t="s">
        <v>2326</v>
      </c>
      <c r="B1185" s="180" t="s">
        <v>2327</v>
      </c>
    </row>
    <row r="1186" spans="1:2" x14ac:dyDescent="0.3">
      <c r="A1186" s="180" t="s">
        <v>2328</v>
      </c>
      <c r="B1186" s="180" t="s">
        <v>2329</v>
      </c>
    </row>
    <row r="1187" spans="1:2" x14ac:dyDescent="0.3">
      <c r="A1187" s="180" t="s">
        <v>2330</v>
      </c>
      <c r="B1187" s="180" t="s">
        <v>2331</v>
      </c>
    </row>
    <row r="1188" spans="1:2" x14ac:dyDescent="0.3">
      <c r="A1188" s="180" t="s">
        <v>2332</v>
      </c>
      <c r="B1188" s="180" t="s">
        <v>2333</v>
      </c>
    </row>
    <row r="1189" spans="1:2" x14ac:dyDescent="0.3">
      <c r="A1189" s="180" t="s">
        <v>2334</v>
      </c>
      <c r="B1189" s="180" t="s">
        <v>2335</v>
      </c>
    </row>
    <row r="1190" spans="1:2" x14ac:dyDescent="0.3">
      <c r="A1190" s="180" t="s">
        <v>2336</v>
      </c>
      <c r="B1190" s="180" t="s">
        <v>2337</v>
      </c>
    </row>
    <row r="1191" spans="1:2" x14ac:dyDescent="0.3">
      <c r="A1191" s="180" t="s">
        <v>2338</v>
      </c>
      <c r="B1191" s="180" t="s">
        <v>1478</v>
      </c>
    </row>
    <row r="1192" spans="1:2" x14ac:dyDescent="0.3">
      <c r="A1192" s="180" t="s">
        <v>2339</v>
      </c>
      <c r="B1192" s="180" t="s">
        <v>1478</v>
      </c>
    </row>
    <row r="1193" spans="1:2" x14ac:dyDescent="0.3">
      <c r="A1193" s="180" t="s">
        <v>2340</v>
      </c>
      <c r="B1193" s="180" t="s">
        <v>2341</v>
      </c>
    </row>
    <row r="1194" spans="1:2" x14ac:dyDescent="0.3">
      <c r="A1194" s="180" t="s">
        <v>2342</v>
      </c>
      <c r="B1194" s="180" t="s">
        <v>1338</v>
      </c>
    </row>
    <row r="1195" spans="1:2" x14ac:dyDescent="0.3">
      <c r="A1195" s="180" t="s">
        <v>2343</v>
      </c>
      <c r="B1195" s="180" t="s">
        <v>2175</v>
      </c>
    </row>
    <row r="1196" spans="1:2" x14ac:dyDescent="0.3">
      <c r="A1196" s="180" t="s">
        <v>2344</v>
      </c>
      <c r="B1196" s="180" t="s">
        <v>2084</v>
      </c>
    </row>
    <row r="1197" spans="1:2" x14ac:dyDescent="0.3">
      <c r="A1197" s="180" t="s">
        <v>2345</v>
      </c>
      <c r="B1197" s="180" t="s">
        <v>2346</v>
      </c>
    </row>
    <row r="1198" spans="1:2" x14ac:dyDescent="0.3">
      <c r="A1198" s="180" t="s">
        <v>2347</v>
      </c>
      <c r="B1198" s="180" t="s">
        <v>2348</v>
      </c>
    </row>
    <row r="1199" spans="1:2" x14ac:dyDescent="0.3">
      <c r="A1199" s="180" t="s">
        <v>2349</v>
      </c>
      <c r="B1199" s="180" t="s">
        <v>2350</v>
      </c>
    </row>
    <row r="1200" spans="1:2" x14ac:dyDescent="0.3">
      <c r="A1200" s="180" t="s">
        <v>2351</v>
      </c>
      <c r="B1200" s="180" t="s">
        <v>2352</v>
      </c>
    </row>
    <row r="1201" spans="1:2" x14ac:dyDescent="0.3">
      <c r="A1201" s="180" t="s">
        <v>2353</v>
      </c>
      <c r="B1201" s="180" t="s">
        <v>2354</v>
      </c>
    </row>
    <row r="1202" spans="1:2" x14ac:dyDescent="0.3">
      <c r="A1202" s="180" t="s">
        <v>2355</v>
      </c>
      <c r="B1202" s="180" t="s">
        <v>2354</v>
      </c>
    </row>
    <row r="1203" spans="1:2" x14ac:dyDescent="0.3">
      <c r="A1203" s="180" t="s">
        <v>2356</v>
      </c>
      <c r="B1203" s="180" t="s">
        <v>2357</v>
      </c>
    </row>
    <row r="1204" spans="1:2" x14ac:dyDescent="0.3">
      <c r="A1204" s="180" t="s">
        <v>2358</v>
      </c>
      <c r="B1204" s="180" t="s">
        <v>2359</v>
      </c>
    </row>
    <row r="1205" spans="1:2" x14ac:dyDescent="0.3">
      <c r="A1205" s="180" t="s">
        <v>2360</v>
      </c>
      <c r="B1205" s="180" t="s">
        <v>2303</v>
      </c>
    </row>
    <row r="1206" spans="1:2" x14ac:dyDescent="0.3">
      <c r="A1206" s="180" t="s">
        <v>2361</v>
      </c>
      <c r="B1206" s="180" t="s">
        <v>2362</v>
      </c>
    </row>
    <row r="1207" spans="1:2" x14ac:dyDescent="0.3">
      <c r="A1207" s="180" t="s">
        <v>2363</v>
      </c>
      <c r="B1207" s="180" t="s">
        <v>2364</v>
      </c>
    </row>
    <row r="1208" spans="1:2" x14ac:dyDescent="0.3">
      <c r="A1208" s="180" t="s">
        <v>2365</v>
      </c>
      <c r="B1208" s="180" t="s">
        <v>2366</v>
      </c>
    </row>
    <row r="1209" spans="1:2" x14ac:dyDescent="0.3">
      <c r="A1209" s="180" t="s">
        <v>2367</v>
      </c>
      <c r="B1209" s="180" t="s">
        <v>2366</v>
      </c>
    </row>
    <row r="1210" spans="1:2" x14ac:dyDescent="0.3">
      <c r="A1210" s="180" t="s">
        <v>2368</v>
      </c>
      <c r="B1210" s="180" t="s">
        <v>2369</v>
      </c>
    </row>
    <row r="1211" spans="1:2" x14ac:dyDescent="0.3">
      <c r="A1211" s="180" t="s">
        <v>2370</v>
      </c>
      <c r="B1211" s="180" t="s">
        <v>2371</v>
      </c>
    </row>
    <row r="1212" spans="1:2" x14ac:dyDescent="0.3">
      <c r="A1212" s="180" t="s">
        <v>2372</v>
      </c>
      <c r="B1212" s="180" t="s">
        <v>2373</v>
      </c>
    </row>
    <row r="1213" spans="1:2" x14ac:dyDescent="0.3">
      <c r="A1213" s="180" t="s">
        <v>2374</v>
      </c>
      <c r="B1213" s="180" t="s">
        <v>2373</v>
      </c>
    </row>
    <row r="1214" spans="1:2" x14ac:dyDescent="0.3">
      <c r="A1214" s="180" t="s">
        <v>2375</v>
      </c>
      <c r="B1214" s="180" t="s">
        <v>2373</v>
      </c>
    </row>
    <row r="1215" spans="1:2" x14ac:dyDescent="0.3">
      <c r="A1215" s="180" t="s">
        <v>2376</v>
      </c>
      <c r="B1215" s="180" t="s">
        <v>2373</v>
      </c>
    </row>
    <row r="1216" spans="1:2" x14ac:dyDescent="0.3">
      <c r="A1216" s="180" t="s">
        <v>2377</v>
      </c>
      <c r="B1216" s="180" t="s">
        <v>2373</v>
      </c>
    </row>
    <row r="1217" spans="1:2" x14ac:dyDescent="0.3">
      <c r="A1217" s="180" t="s">
        <v>2378</v>
      </c>
      <c r="B1217" s="180" t="s">
        <v>2379</v>
      </c>
    </row>
    <row r="1218" spans="1:2" x14ac:dyDescent="0.3">
      <c r="A1218" s="180" t="s">
        <v>2380</v>
      </c>
      <c r="B1218" s="180" t="s">
        <v>2379</v>
      </c>
    </row>
    <row r="1219" spans="1:2" x14ac:dyDescent="0.3">
      <c r="A1219" s="180" t="s">
        <v>2381</v>
      </c>
      <c r="B1219" s="180" t="s">
        <v>2382</v>
      </c>
    </row>
    <row r="1220" spans="1:2" x14ac:dyDescent="0.3">
      <c r="A1220" s="180" t="s">
        <v>2383</v>
      </c>
      <c r="B1220" s="180" t="s">
        <v>2382</v>
      </c>
    </row>
    <row r="1221" spans="1:2" x14ac:dyDescent="0.3">
      <c r="A1221" s="180" t="s">
        <v>2384</v>
      </c>
      <c r="B1221" s="180" t="s">
        <v>2385</v>
      </c>
    </row>
    <row r="1222" spans="1:2" x14ac:dyDescent="0.3">
      <c r="A1222" s="180" t="s">
        <v>2386</v>
      </c>
      <c r="B1222" s="180" t="s">
        <v>2385</v>
      </c>
    </row>
    <row r="1223" spans="1:2" x14ac:dyDescent="0.3">
      <c r="A1223" s="180" t="s">
        <v>2387</v>
      </c>
      <c r="B1223" s="180" t="s">
        <v>2388</v>
      </c>
    </row>
    <row r="1224" spans="1:2" x14ac:dyDescent="0.3">
      <c r="A1224" s="180" t="s">
        <v>2389</v>
      </c>
      <c r="B1224" s="180" t="s">
        <v>2388</v>
      </c>
    </row>
    <row r="1225" spans="1:2" x14ac:dyDescent="0.3">
      <c r="A1225" s="180" t="s">
        <v>2390</v>
      </c>
      <c r="B1225" s="180" t="s">
        <v>2391</v>
      </c>
    </row>
    <row r="1226" spans="1:2" x14ac:dyDescent="0.3">
      <c r="A1226" s="180" t="s">
        <v>2392</v>
      </c>
      <c r="B1226" s="180" t="s">
        <v>2393</v>
      </c>
    </row>
    <row r="1227" spans="1:2" x14ac:dyDescent="0.3">
      <c r="A1227" s="180" t="s">
        <v>2394</v>
      </c>
      <c r="B1227" s="180" t="s">
        <v>2395</v>
      </c>
    </row>
    <row r="1228" spans="1:2" x14ac:dyDescent="0.3">
      <c r="A1228" s="180" t="s">
        <v>2396</v>
      </c>
      <c r="B1228" s="180" t="s">
        <v>2397</v>
      </c>
    </row>
    <row r="1229" spans="1:2" x14ac:dyDescent="0.3">
      <c r="A1229" s="180" t="s">
        <v>2398</v>
      </c>
      <c r="B1229" s="180" t="s">
        <v>2399</v>
      </c>
    </row>
    <row r="1230" spans="1:2" x14ac:dyDescent="0.3">
      <c r="A1230" s="180" t="s">
        <v>2400</v>
      </c>
      <c r="B1230" s="180" t="s">
        <v>2316</v>
      </c>
    </row>
    <row r="1231" spans="1:2" x14ac:dyDescent="0.3">
      <c r="A1231" s="180" t="s">
        <v>2401</v>
      </c>
      <c r="B1231" s="180" t="s">
        <v>2402</v>
      </c>
    </row>
    <row r="1232" spans="1:2" x14ac:dyDescent="0.3">
      <c r="A1232" s="180" t="s">
        <v>2403</v>
      </c>
      <c r="B1232" s="180" t="s">
        <v>2404</v>
      </c>
    </row>
    <row r="1233" spans="1:2" x14ac:dyDescent="0.3">
      <c r="A1233" s="180" t="s">
        <v>2405</v>
      </c>
      <c r="B1233" s="180" t="s">
        <v>2406</v>
      </c>
    </row>
    <row r="1234" spans="1:2" x14ac:dyDescent="0.3">
      <c r="A1234" s="180" t="s">
        <v>2407</v>
      </c>
      <c r="B1234" s="180" t="s">
        <v>2406</v>
      </c>
    </row>
    <row r="1235" spans="1:2" x14ac:dyDescent="0.3">
      <c r="A1235" s="180" t="s">
        <v>2408</v>
      </c>
      <c r="B1235" s="180" t="s">
        <v>2373</v>
      </c>
    </row>
    <row r="1236" spans="1:2" x14ac:dyDescent="0.3">
      <c r="A1236" s="180" t="s">
        <v>2409</v>
      </c>
      <c r="B1236" s="180" t="s">
        <v>2373</v>
      </c>
    </row>
    <row r="1237" spans="1:2" x14ac:dyDescent="0.3">
      <c r="A1237" s="180" t="s">
        <v>2410</v>
      </c>
      <c r="B1237" s="180" t="s">
        <v>2411</v>
      </c>
    </row>
    <row r="1238" spans="1:2" x14ac:dyDescent="0.3">
      <c r="A1238" s="180" t="s">
        <v>2412</v>
      </c>
      <c r="B1238" s="180" t="s">
        <v>2413</v>
      </c>
    </row>
    <row r="1239" spans="1:2" x14ac:dyDescent="0.3">
      <c r="A1239" s="180" t="s">
        <v>2414</v>
      </c>
      <c r="B1239" s="180" t="s">
        <v>2415</v>
      </c>
    </row>
    <row r="1240" spans="1:2" x14ac:dyDescent="0.3">
      <c r="A1240" s="180" t="s">
        <v>2416</v>
      </c>
      <c r="B1240" s="180" t="s">
        <v>2417</v>
      </c>
    </row>
    <row r="1241" spans="1:2" x14ac:dyDescent="0.3">
      <c r="A1241" s="180" t="s">
        <v>2418</v>
      </c>
      <c r="B1241" s="180" t="s">
        <v>2040</v>
      </c>
    </row>
    <row r="1242" spans="1:2" x14ac:dyDescent="0.3">
      <c r="A1242" s="180" t="s">
        <v>2419</v>
      </c>
      <c r="B1242" s="180" t="s">
        <v>2420</v>
      </c>
    </row>
    <row r="1243" spans="1:2" x14ac:dyDescent="0.3">
      <c r="A1243" s="180" t="s">
        <v>2421</v>
      </c>
      <c r="B1243" s="180" t="s">
        <v>2420</v>
      </c>
    </row>
    <row r="1244" spans="1:2" x14ac:dyDescent="0.3">
      <c r="A1244" s="180" t="s">
        <v>2422</v>
      </c>
      <c r="B1244" s="180" t="s">
        <v>2423</v>
      </c>
    </row>
    <row r="1245" spans="1:2" x14ac:dyDescent="0.3">
      <c r="A1245" s="180" t="s">
        <v>2424</v>
      </c>
      <c r="B1245" s="180" t="s">
        <v>2425</v>
      </c>
    </row>
    <row r="1246" spans="1:2" x14ac:dyDescent="0.3">
      <c r="A1246" s="180" t="s">
        <v>2426</v>
      </c>
      <c r="B1246" s="180" t="s">
        <v>2425</v>
      </c>
    </row>
    <row r="1247" spans="1:2" x14ac:dyDescent="0.3">
      <c r="A1247" s="180" t="s">
        <v>2427</v>
      </c>
      <c r="B1247" s="180" t="s">
        <v>2428</v>
      </c>
    </row>
    <row r="1248" spans="1:2" x14ac:dyDescent="0.3">
      <c r="A1248" s="180" t="s">
        <v>2429</v>
      </c>
      <c r="B1248" s="180" t="s">
        <v>2430</v>
      </c>
    </row>
    <row r="1249" spans="1:2" x14ac:dyDescent="0.3">
      <c r="A1249" s="180" t="s">
        <v>2431</v>
      </c>
      <c r="B1249" s="180" t="s">
        <v>2432</v>
      </c>
    </row>
    <row r="1250" spans="1:2" x14ac:dyDescent="0.3">
      <c r="A1250" s="180" t="s">
        <v>2433</v>
      </c>
      <c r="B1250" s="180" t="s">
        <v>2432</v>
      </c>
    </row>
    <row r="1251" spans="1:2" x14ac:dyDescent="0.3">
      <c r="A1251" s="180" t="s">
        <v>2434</v>
      </c>
      <c r="B1251" s="180" t="s">
        <v>2435</v>
      </c>
    </row>
    <row r="1252" spans="1:2" x14ac:dyDescent="0.3">
      <c r="A1252" s="180" t="s">
        <v>2436</v>
      </c>
      <c r="B1252" s="180" t="s">
        <v>2437</v>
      </c>
    </row>
    <row r="1253" spans="1:2" x14ac:dyDescent="0.3">
      <c r="A1253" s="180" t="s">
        <v>2438</v>
      </c>
      <c r="B1253" s="180" t="s">
        <v>2437</v>
      </c>
    </row>
    <row r="1254" spans="1:2" x14ac:dyDescent="0.3">
      <c r="A1254" s="180" t="s">
        <v>2439</v>
      </c>
      <c r="B1254" s="180" t="s">
        <v>2437</v>
      </c>
    </row>
    <row r="1255" spans="1:2" x14ac:dyDescent="0.3">
      <c r="A1255" s="180" t="s">
        <v>2440</v>
      </c>
      <c r="B1255" s="180" t="s">
        <v>2441</v>
      </c>
    </row>
    <row r="1256" spans="1:2" x14ac:dyDescent="0.3">
      <c r="A1256" s="180" t="s">
        <v>2442</v>
      </c>
      <c r="B1256" s="180" t="s">
        <v>2443</v>
      </c>
    </row>
    <row r="1257" spans="1:2" x14ac:dyDescent="0.3">
      <c r="A1257" s="180" t="s">
        <v>2444</v>
      </c>
      <c r="B1257" s="180" t="s">
        <v>2443</v>
      </c>
    </row>
    <row r="1258" spans="1:2" x14ac:dyDescent="0.3">
      <c r="A1258" s="180" t="s">
        <v>2445</v>
      </c>
      <c r="B1258" s="180" t="s">
        <v>2446</v>
      </c>
    </row>
    <row r="1259" spans="1:2" x14ac:dyDescent="0.3">
      <c r="A1259" s="180" t="s">
        <v>2447</v>
      </c>
      <c r="B1259" s="180" t="s">
        <v>2446</v>
      </c>
    </row>
    <row r="1260" spans="1:2" x14ac:dyDescent="0.3">
      <c r="A1260" s="180" t="s">
        <v>2448</v>
      </c>
      <c r="B1260" s="180" t="s">
        <v>2449</v>
      </c>
    </row>
    <row r="1261" spans="1:2" x14ac:dyDescent="0.3">
      <c r="A1261" s="180" t="s">
        <v>2450</v>
      </c>
      <c r="B1261" s="180" t="s">
        <v>2451</v>
      </c>
    </row>
    <row r="1262" spans="1:2" x14ac:dyDescent="0.3">
      <c r="A1262" s="180" t="s">
        <v>2452</v>
      </c>
      <c r="B1262" s="180" t="s">
        <v>2453</v>
      </c>
    </row>
    <row r="1263" spans="1:2" x14ac:dyDescent="0.3">
      <c r="A1263" s="180" t="s">
        <v>2454</v>
      </c>
      <c r="B1263" s="180" t="s">
        <v>2455</v>
      </c>
    </row>
    <row r="1264" spans="1:2" x14ac:dyDescent="0.3">
      <c r="A1264" s="180" t="s">
        <v>2456</v>
      </c>
      <c r="B1264" s="180" t="s">
        <v>2457</v>
      </c>
    </row>
    <row r="1265" spans="1:2" x14ac:dyDescent="0.3">
      <c r="A1265" s="180" t="s">
        <v>2458</v>
      </c>
      <c r="B1265" s="180" t="s">
        <v>2459</v>
      </c>
    </row>
    <row r="1266" spans="1:2" x14ac:dyDescent="0.3">
      <c r="A1266" s="180" t="s">
        <v>2460</v>
      </c>
      <c r="B1266" s="180" t="s">
        <v>2461</v>
      </c>
    </row>
    <row r="1267" spans="1:2" x14ac:dyDescent="0.3">
      <c r="A1267" s="180" t="s">
        <v>2462</v>
      </c>
      <c r="B1267" s="180" t="s">
        <v>2463</v>
      </c>
    </row>
    <row r="1268" spans="1:2" x14ac:dyDescent="0.3">
      <c r="A1268" s="180" t="s">
        <v>2464</v>
      </c>
      <c r="B1268" s="180" t="s">
        <v>2465</v>
      </c>
    </row>
    <row r="1269" spans="1:2" x14ac:dyDescent="0.3">
      <c r="A1269" s="180" t="s">
        <v>2466</v>
      </c>
      <c r="B1269" s="180" t="s">
        <v>2467</v>
      </c>
    </row>
    <row r="1270" spans="1:2" x14ac:dyDescent="0.3">
      <c r="A1270" s="180" t="s">
        <v>2468</v>
      </c>
      <c r="B1270" s="180" t="s">
        <v>2469</v>
      </c>
    </row>
    <row r="1271" spans="1:2" x14ac:dyDescent="0.3">
      <c r="A1271" s="180" t="s">
        <v>2470</v>
      </c>
      <c r="B1271" s="180" t="s">
        <v>2471</v>
      </c>
    </row>
    <row r="1272" spans="1:2" x14ac:dyDescent="0.3">
      <c r="A1272" s="180" t="s">
        <v>2472</v>
      </c>
      <c r="B1272" s="180" t="s">
        <v>2473</v>
      </c>
    </row>
    <row r="1273" spans="1:2" x14ac:dyDescent="0.3">
      <c r="A1273" s="180" t="s">
        <v>2474</v>
      </c>
      <c r="B1273" s="180" t="s">
        <v>2475</v>
      </c>
    </row>
    <row r="1274" spans="1:2" x14ac:dyDescent="0.3">
      <c r="A1274" s="180" t="s">
        <v>2476</v>
      </c>
      <c r="B1274" s="180" t="s">
        <v>2477</v>
      </c>
    </row>
    <row r="1275" spans="1:2" x14ac:dyDescent="0.3">
      <c r="A1275" s="180" t="s">
        <v>2478</v>
      </c>
      <c r="B1275" s="180" t="s">
        <v>2477</v>
      </c>
    </row>
    <row r="1276" spans="1:2" x14ac:dyDescent="0.3">
      <c r="A1276" s="180" t="s">
        <v>2479</v>
      </c>
      <c r="B1276" s="180" t="s">
        <v>2477</v>
      </c>
    </row>
    <row r="1277" spans="1:2" x14ac:dyDescent="0.3">
      <c r="A1277" s="180" t="s">
        <v>2480</v>
      </c>
      <c r="B1277" s="180" t="s">
        <v>2481</v>
      </c>
    </row>
    <row r="1278" spans="1:2" x14ac:dyDescent="0.3">
      <c r="A1278" s="180" t="s">
        <v>2482</v>
      </c>
      <c r="B1278" s="180" t="s">
        <v>2483</v>
      </c>
    </row>
    <row r="1279" spans="1:2" x14ac:dyDescent="0.3">
      <c r="A1279" s="180" t="s">
        <v>2484</v>
      </c>
      <c r="B1279" s="180" t="s">
        <v>2485</v>
      </c>
    </row>
    <row r="1280" spans="1:2" x14ac:dyDescent="0.3">
      <c r="A1280" s="180" t="s">
        <v>2486</v>
      </c>
      <c r="B1280" s="180" t="s">
        <v>2487</v>
      </c>
    </row>
    <row r="1281" spans="1:2" x14ac:dyDescent="0.3">
      <c r="A1281" s="180" t="s">
        <v>2488</v>
      </c>
      <c r="B1281" s="180" t="s">
        <v>2489</v>
      </c>
    </row>
    <row r="1282" spans="1:2" x14ac:dyDescent="0.3">
      <c r="A1282" s="180" t="s">
        <v>2490</v>
      </c>
      <c r="B1282" s="180" t="s">
        <v>2491</v>
      </c>
    </row>
    <row r="1283" spans="1:2" x14ac:dyDescent="0.3">
      <c r="A1283" s="180" t="s">
        <v>2492</v>
      </c>
      <c r="B1283" s="180" t="s">
        <v>2491</v>
      </c>
    </row>
    <row r="1284" spans="1:2" x14ac:dyDescent="0.3">
      <c r="A1284" s="180" t="s">
        <v>2493</v>
      </c>
      <c r="B1284" s="180" t="s">
        <v>2494</v>
      </c>
    </row>
    <row r="1285" spans="1:2" x14ac:dyDescent="0.3">
      <c r="A1285" s="180" t="s">
        <v>2495</v>
      </c>
      <c r="B1285" s="180" t="s">
        <v>2496</v>
      </c>
    </row>
    <row r="1286" spans="1:2" x14ac:dyDescent="0.3">
      <c r="A1286" s="180" t="s">
        <v>2497</v>
      </c>
      <c r="B1286" s="180" t="s">
        <v>2496</v>
      </c>
    </row>
    <row r="1287" spans="1:2" x14ac:dyDescent="0.3">
      <c r="A1287" s="180" t="s">
        <v>2498</v>
      </c>
      <c r="B1287" s="180" t="s">
        <v>2496</v>
      </c>
    </row>
    <row r="1288" spans="1:2" x14ac:dyDescent="0.3">
      <c r="A1288" s="180" t="s">
        <v>2499</v>
      </c>
      <c r="B1288" s="180" t="s">
        <v>2500</v>
      </c>
    </row>
    <row r="1289" spans="1:2" x14ac:dyDescent="0.3">
      <c r="A1289" s="180" t="s">
        <v>2501</v>
      </c>
      <c r="B1289" s="180" t="s">
        <v>2502</v>
      </c>
    </row>
    <row r="1290" spans="1:2" x14ac:dyDescent="0.3">
      <c r="A1290" s="180" t="s">
        <v>2503</v>
      </c>
      <c r="B1290" s="180" t="s">
        <v>2504</v>
      </c>
    </row>
    <row r="1291" spans="1:2" x14ac:dyDescent="0.3">
      <c r="A1291" s="180" t="s">
        <v>2505</v>
      </c>
      <c r="B1291" s="180" t="s">
        <v>2506</v>
      </c>
    </row>
    <row r="1292" spans="1:2" x14ac:dyDescent="0.3">
      <c r="A1292" s="180" t="s">
        <v>2507</v>
      </c>
      <c r="B1292" s="180" t="s">
        <v>2508</v>
      </c>
    </row>
    <row r="1293" spans="1:2" x14ac:dyDescent="0.3">
      <c r="A1293" s="180" t="s">
        <v>2509</v>
      </c>
      <c r="B1293" s="180" t="s">
        <v>2510</v>
      </c>
    </row>
    <row r="1294" spans="1:2" x14ac:dyDescent="0.3">
      <c r="A1294" s="180" t="s">
        <v>2511</v>
      </c>
      <c r="B1294" s="180" t="s">
        <v>2512</v>
      </c>
    </row>
    <row r="1295" spans="1:2" x14ac:dyDescent="0.3">
      <c r="A1295" s="180" t="s">
        <v>2513</v>
      </c>
      <c r="B1295" s="180" t="s">
        <v>2512</v>
      </c>
    </row>
    <row r="1296" spans="1:2" x14ac:dyDescent="0.3">
      <c r="A1296" s="180" t="s">
        <v>2514</v>
      </c>
      <c r="B1296" s="180" t="s">
        <v>2512</v>
      </c>
    </row>
    <row r="1297" spans="1:2" x14ac:dyDescent="0.3">
      <c r="A1297" s="180" t="s">
        <v>2515</v>
      </c>
      <c r="B1297" s="180" t="s">
        <v>2512</v>
      </c>
    </row>
    <row r="1298" spans="1:2" x14ac:dyDescent="0.3">
      <c r="A1298" s="180" t="s">
        <v>2516</v>
      </c>
      <c r="B1298" s="180" t="s">
        <v>2512</v>
      </c>
    </row>
    <row r="1299" spans="1:2" x14ac:dyDescent="0.3">
      <c r="A1299" s="180" t="s">
        <v>2517</v>
      </c>
      <c r="B1299" s="180" t="s">
        <v>2512</v>
      </c>
    </row>
    <row r="1300" spans="1:2" x14ac:dyDescent="0.3">
      <c r="A1300" s="180" t="s">
        <v>2518</v>
      </c>
      <c r="B1300" s="180" t="s">
        <v>2519</v>
      </c>
    </row>
    <row r="1301" spans="1:2" x14ac:dyDescent="0.3">
      <c r="A1301" s="180" t="s">
        <v>2520</v>
      </c>
      <c r="B1301" s="180" t="s">
        <v>2521</v>
      </c>
    </row>
    <row r="1302" spans="1:2" x14ac:dyDescent="0.3">
      <c r="A1302" s="180" t="s">
        <v>2522</v>
      </c>
      <c r="B1302" s="180" t="s">
        <v>2038</v>
      </c>
    </row>
    <row r="1303" spans="1:2" x14ac:dyDescent="0.3">
      <c r="A1303" s="180" t="s">
        <v>2523</v>
      </c>
      <c r="B1303" s="180" t="s">
        <v>2524</v>
      </c>
    </row>
    <row r="1304" spans="1:2" x14ac:dyDescent="0.3">
      <c r="A1304" s="180" t="s">
        <v>2525</v>
      </c>
      <c r="B1304" s="180" t="s">
        <v>2526</v>
      </c>
    </row>
    <row r="1305" spans="1:2" x14ac:dyDescent="0.3">
      <c r="A1305" s="180" t="s">
        <v>2527</v>
      </c>
      <c r="B1305" s="180" t="s">
        <v>2528</v>
      </c>
    </row>
    <row r="1306" spans="1:2" x14ac:dyDescent="0.3">
      <c r="A1306" s="180" t="s">
        <v>2529</v>
      </c>
      <c r="B1306" s="180" t="s">
        <v>2530</v>
      </c>
    </row>
    <row r="1307" spans="1:2" x14ac:dyDescent="0.3">
      <c r="A1307" s="180" t="s">
        <v>2531</v>
      </c>
      <c r="B1307" s="180" t="s">
        <v>2532</v>
      </c>
    </row>
    <row r="1308" spans="1:2" x14ac:dyDescent="0.3">
      <c r="A1308" s="180" t="s">
        <v>2533</v>
      </c>
      <c r="B1308" s="180" t="s">
        <v>2534</v>
      </c>
    </row>
    <row r="1309" spans="1:2" x14ac:dyDescent="0.3">
      <c r="A1309" s="180" t="s">
        <v>2535</v>
      </c>
      <c r="B1309" s="180" t="s">
        <v>2536</v>
      </c>
    </row>
    <row r="1310" spans="1:2" x14ac:dyDescent="0.3">
      <c r="A1310" s="180" t="s">
        <v>2537</v>
      </c>
      <c r="B1310" s="180" t="s">
        <v>2538</v>
      </c>
    </row>
    <row r="1311" spans="1:2" x14ac:dyDescent="0.3">
      <c r="A1311" s="180" t="s">
        <v>2539</v>
      </c>
      <c r="B1311" s="180" t="s">
        <v>2540</v>
      </c>
    </row>
    <row r="1312" spans="1:2" x14ac:dyDescent="0.3">
      <c r="A1312" s="180" t="s">
        <v>2541</v>
      </c>
      <c r="B1312" s="180" t="s">
        <v>2540</v>
      </c>
    </row>
    <row r="1313" spans="1:2" x14ac:dyDescent="0.3">
      <c r="A1313" s="180" t="s">
        <v>2542</v>
      </c>
      <c r="B1313" s="180" t="s">
        <v>2540</v>
      </c>
    </row>
    <row r="1314" spans="1:2" x14ac:dyDescent="0.3">
      <c r="A1314" s="180" t="s">
        <v>2543</v>
      </c>
      <c r="B1314" s="180" t="s">
        <v>2540</v>
      </c>
    </row>
    <row r="1315" spans="1:2" x14ac:dyDescent="0.3">
      <c r="A1315" s="180" t="s">
        <v>2544</v>
      </c>
      <c r="B1315" s="180" t="s">
        <v>2540</v>
      </c>
    </row>
    <row r="1316" spans="1:2" x14ac:dyDescent="0.3">
      <c r="A1316" s="180" t="s">
        <v>2545</v>
      </c>
      <c r="B1316" s="180" t="s">
        <v>2540</v>
      </c>
    </row>
    <row r="1317" spans="1:2" x14ac:dyDescent="0.3">
      <c r="A1317" s="180" t="s">
        <v>2546</v>
      </c>
      <c r="B1317" s="180" t="s">
        <v>2547</v>
      </c>
    </row>
    <row r="1318" spans="1:2" x14ac:dyDescent="0.3">
      <c r="A1318" s="180" t="s">
        <v>2548</v>
      </c>
      <c r="B1318" s="180" t="s">
        <v>2549</v>
      </c>
    </row>
    <row r="1319" spans="1:2" x14ac:dyDescent="0.3">
      <c r="A1319" s="180" t="s">
        <v>2550</v>
      </c>
      <c r="B1319" s="180" t="s">
        <v>2551</v>
      </c>
    </row>
    <row r="1320" spans="1:2" x14ac:dyDescent="0.3">
      <c r="A1320" s="180" t="s">
        <v>2552</v>
      </c>
      <c r="B1320" s="180" t="s">
        <v>2551</v>
      </c>
    </row>
    <row r="1321" spans="1:2" x14ac:dyDescent="0.3">
      <c r="A1321" s="180" t="s">
        <v>2553</v>
      </c>
      <c r="B1321" s="180" t="s">
        <v>2554</v>
      </c>
    </row>
    <row r="1322" spans="1:2" x14ac:dyDescent="0.3">
      <c r="A1322" s="180" t="s">
        <v>2555</v>
      </c>
      <c r="B1322" s="180" t="s">
        <v>2556</v>
      </c>
    </row>
    <row r="1323" spans="1:2" x14ac:dyDescent="0.3">
      <c r="A1323" s="180" t="s">
        <v>2557</v>
      </c>
      <c r="B1323" s="180" t="s">
        <v>2558</v>
      </c>
    </row>
    <row r="1324" spans="1:2" x14ac:dyDescent="0.3">
      <c r="A1324" s="180" t="s">
        <v>2559</v>
      </c>
      <c r="B1324" s="180" t="s">
        <v>2560</v>
      </c>
    </row>
    <row r="1325" spans="1:2" x14ac:dyDescent="0.3">
      <c r="A1325" s="180" t="s">
        <v>2561</v>
      </c>
      <c r="B1325" s="180" t="s">
        <v>2562</v>
      </c>
    </row>
    <row r="1326" spans="1:2" x14ac:dyDescent="0.3">
      <c r="A1326" s="180" t="s">
        <v>2563</v>
      </c>
      <c r="B1326" s="180" t="s">
        <v>2564</v>
      </c>
    </row>
    <row r="1327" spans="1:2" x14ac:dyDescent="0.3">
      <c r="A1327" s="180" t="s">
        <v>2565</v>
      </c>
      <c r="B1327" s="180" t="s">
        <v>2566</v>
      </c>
    </row>
    <row r="1328" spans="1:2" x14ac:dyDescent="0.3">
      <c r="A1328" s="180" t="s">
        <v>2567</v>
      </c>
      <c r="B1328" s="180" t="s">
        <v>2568</v>
      </c>
    </row>
    <row r="1329" spans="1:2" x14ac:dyDescent="0.3">
      <c r="A1329" s="180" t="s">
        <v>2569</v>
      </c>
      <c r="B1329" s="180" t="s">
        <v>2570</v>
      </c>
    </row>
    <row r="1330" spans="1:2" x14ac:dyDescent="0.3">
      <c r="A1330" s="180" t="s">
        <v>2571</v>
      </c>
      <c r="B1330" s="180" t="s">
        <v>2570</v>
      </c>
    </row>
    <row r="1331" spans="1:2" x14ac:dyDescent="0.3">
      <c r="A1331" s="180" t="s">
        <v>2572</v>
      </c>
      <c r="B1331" s="180" t="s">
        <v>2573</v>
      </c>
    </row>
    <row r="1332" spans="1:2" x14ac:dyDescent="0.3">
      <c r="A1332" s="180" t="s">
        <v>2574</v>
      </c>
      <c r="B1332" s="180" t="s">
        <v>2575</v>
      </c>
    </row>
    <row r="1333" spans="1:2" x14ac:dyDescent="0.3">
      <c r="A1333" s="180" t="s">
        <v>2576</v>
      </c>
      <c r="B1333" s="180" t="s">
        <v>2575</v>
      </c>
    </row>
    <row r="1334" spans="1:2" x14ac:dyDescent="0.3">
      <c r="A1334" s="180" t="s">
        <v>2577</v>
      </c>
      <c r="B1334" s="180" t="s">
        <v>2578</v>
      </c>
    </row>
    <row r="1335" spans="1:2" x14ac:dyDescent="0.3">
      <c r="A1335" s="180" t="s">
        <v>2579</v>
      </c>
      <c r="B1335" s="180" t="s">
        <v>2580</v>
      </c>
    </row>
    <row r="1336" spans="1:2" x14ac:dyDescent="0.3">
      <c r="A1336" s="180" t="s">
        <v>2581</v>
      </c>
      <c r="B1336" s="180" t="s">
        <v>2582</v>
      </c>
    </row>
    <row r="1337" spans="1:2" x14ac:dyDescent="0.3">
      <c r="A1337" s="180" t="s">
        <v>2583</v>
      </c>
      <c r="B1337" s="180" t="s">
        <v>2584</v>
      </c>
    </row>
    <row r="1338" spans="1:2" x14ac:dyDescent="0.3">
      <c r="A1338" s="180" t="s">
        <v>2585</v>
      </c>
      <c r="B1338" s="180" t="s">
        <v>2584</v>
      </c>
    </row>
    <row r="1339" spans="1:2" x14ac:dyDescent="0.3">
      <c r="A1339" s="180" t="s">
        <v>2586</v>
      </c>
      <c r="B1339" s="180" t="s">
        <v>2584</v>
      </c>
    </row>
    <row r="1340" spans="1:2" x14ac:dyDescent="0.3">
      <c r="A1340" s="180" t="s">
        <v>2587</v>
      </c>
      <c r="B1340" s="180" t="s">
        <v>2588</v>
      </c>
    </row>
    <row r="1341" spans="1:2" x14ac:dyDescent="0.3">
      <c r="A1341" s="180" t="s">
        <v>2589</v>
      </c>
      <c r="B1341" s="180" t="s">
        <v>2590</v>
      </c>
    </row>
    <row r="1342" spans="1:2" x14ac:dyDescent="0.3">
      <c r="A1342" s="180" t="s">
        <v>2591</v>
      </c>
      <c r="B1342" s="180" t="s">
        <v>2590</v>
      </c>
    </row>
    <row r="1343" spans="1:2" x14ac:dyDescent="0.3">
      <c r="A1343" s="180" t="s">
        <v>2592</v>
      </c>
      <c r="B1343" s="180" t="s">
        <v>2590</v>
      </c>
    </row>
    <row r="1344" spans="1:2" x14ac:dyDescent="0.3">
      <c r="A1344" s="180" t="s">
        <v>2593</v>
      </c>
      <c r="B1344" s="180" t="s">
        <v>2590</v>
      </c>
    </row>
    <row r="1345" spans="1:2" x14ac:dyDescent="0.3">
      <c r="A1345" s="180" t="s">
        <v>2594</v>
      </c>
      <c r="B1345" s="180" t="s">
        <v>2590</v>
      </c>
    </row>
    <row r="1346" spans="1:2" x14ac:dyDescent="0.3">
      <c r="A1346" s="180" t="s">
        <v>2595</v>
      </c>
      <c r="B1346" s="180" t="s">
        <v>2590</v>
      </c>
    </row>
    <row r="1347" spans="1:2" x14ac:dyDescent="0.3">
      <c r="A1347" s="180" t="s">
        <v>2596</v>
      </c>
      <c r="B1347" s="180" t="s">
        <v>2590</v>
      </c>
    </row>
    <row r="1348" spans="1:2" x14ac:dyDescent="0.3">
      <c r="A1348" s="180" t="s">
        <v>2597</v>
      </c>
      <c r="B1348" s="180" t="s">
        <v>2562</v>
      </c>
    </row>
    <row r="1349" spans="1:2" x14ac:dyDescent="0.3">
      <c r="A1349" s="180" t="s">
        <v>2598</v>
      </c>
      <c r="B1349" s="180" t="s">
        <v>2599</v>
      </c>
    </row>
    <row r="1350" spans="1:2" x14ac:dyDescent="0.3">
      <c r="A1350" s="180" t="s">
        <v>2600</v>
      </c>
      <c r="B1350" s="180" t="s">
        <v>2601</v>
      </c>
    </row>
    <row r="1351" spans="1:2" x14ac:dyDescent="0.3">
      <c r="A1351" s="180" t="s">
        <v>2602</v>
      </c>
      <c r="B1351" s="180" t="s">
        <v>2603</v>
      </c>
    </row>
    <row r="1352" spans="1:2" x14ac:dyDescent="0.3">
      <c r="A1352" s="180" t="s">
        <v>2604</v>
      </c>
      <c r="B1352" s="180" t="s">
        <v>2605</v>
      </c>
    </row>
    <row r="1353" spans="1:2" x14ac:dyDescent="0.3">
      <c r="A1353" s="180" t="s">
        <v>2606</v>
      </c>
      <c r="B1353" s="180" t="s">
        <v>2607</v>
      </c>
    </row>
    <row r="1354" spans="1:2" x14ac:dyDescent="0.3">
      <c r="A1354" s="180" t="s">
        <v>2608</v>
      </c>
      <c r="B1354" s="180" t="s">
        <v>2609</v>
      </c>
    </row>
    <row r="1355" spans="1:2" x14ac:dyDescent="0.3">
      <c r="A1355" s="180" t="s">
        <v>2610</v>
      </c>
      <c r="B1355" s="180" t="s">
        <v>2609</v>
      </c>
    </row>
    <row r="1356" spans="1:2" x14ac:dyDescent="0.3">
      <c r="A1356" s="180" t="s">
        <v>2611</v>
      </c>
      <c r="B1356" s="180" t="s">
        <v>2609</v>
      </c>
    </row>
    <row r="1357" spans="1:2" x14ac:dyDescent="0.3">
      <c r="A1357" s="180" t="s">
        <v>2612</v>
      </c>
      <c r="B1357" s="180" t="s">
        <v>2609</v>
      </c>
    </row>
    <row r="1358" spans="1:2" x14ac:dyDescent="0.3">
      <c r="A1358" s="180" t="s">
        <v>2613</v>
      </c>
      <c r="B1358" s="180" t="s">
        <v>2614</v>
      </c>
    </row>
    <row r="1359" spans="1:2" x14ac:dyDescent="0.3">
      <c r="A1359" s="180" t="s">
        <v>2615</v>
      </c>
      <c r="B1359" s="180" t="s">
        <v>2614</v>
      </c>
    </row>
    <row r="1360" spans="1:2" x14ac:dyDescent="0.3">
      <c r="A1360" s="180" t="s">
        <v>2616</v>
      </c>
      <c r="B1360" s="180" t="s">
        <v>2335</v>
      </c>
    </row>
    <row r="1361" spans="1:2" x14ac:dyDescent="0.3">
      <c r="A1361" s="180" t="s">
        <v>2617</v>
      </c>
      <c r="B1361" s="180" t="s">
        <v>2618</v>
      </c>
    </row>
    <row r="1362" spans="1:2" x14ac:dyDescent="0.3">
      <c r="A1362" s="180" t="s">
        <v>2619</v>
      </c>
      <c r="B1362" s="180" t="s">
        <v>2620</v>
      </c>
    </row>
    <row r="1363" spans="1:2" x14ac:dyDescent="0.3">
      <c r="A1363" s="180" t="s">
        <v>2621</v>
      </c>
      <c r="B1363" s="180" t="s">
        <v>2622</v>
      </c>
    </row>
    <row r="1364" spans="1:2" x14ac:dyDescent="0.3">
      <c r="A1364" s="180" t="s">
        <v>2623</v>
      </c>
      <c r="B1364" s="180" t="s">
        <v>2622</v>
      </c>
    </row>
    <row r="1365" spans="1:2" x14ac:dyDescent="0.3">
      <c r="A1365" s="180" t="s">
        <v>2624</v>
      </c>
      <c r="B1365" s="180" t="s">
        <v>2622</v>
      </c>
    </row>
    <row r="1366" spans="1:2" x14ac:dyDescent="0.3">
      <c r="A1366" s="180" t="s">
        <v>2625</v>
      </c>
      <c r="B1366" s="180" t="s">
        <v>2622</v>
      </c>
    </row>
    <row r="1367" spans="1:2" x14ac:dyDescent="0.3">
      <c r="A1367" s="180" t="s">
        <v>2626</v>
      </c>
      <c r="B1367" s="180" t="s">
        <v>2622</v>
      </c>
    </row>
    <row r="1368" spans="1:2" x14ac:dyDescent="0.3">
      <c r="A1368" s="180" t="s">
        <v>2627</v>
      </c>
      <c r="B1368" s="180" t="s">
        <v>2622</v>
      </c>
    </row>
    <row r="1369" spans="1:2" x14ac:dyDescent="0.3">
      <c r="A1369" s="180" t="s">
        <v>2628</v>
      </c>
      <c r="B1369" s="180" t="s">
        <v>2629</v>
      </c>
    </row>
    <row r="1370" spans="1:2" x14ac:dyDescent="0.3">
      <c r="A1370" s="180" t="s">
        <v>2630</v>
      </c>
      <c r="B1370" s="180" t="s">
        <v>2631</v>
      </c>
    </row>
    <row r="1371" spans="1:2" x14ac:dyDescent="0.3">
      <c r="A1371" s="180" t="s">
        <v>2632</v>
      </c>
      <c r="B1371" s="180" t="s">
        <v>2631</v>
      </c>
    </row>
    <row r="1372" spans="1:2" x14ac:dyDescent="0.3">
      <c r="A1372" s="180" t="s">
        <v>2633</v>
      </c>
      <c r="B1372" s="180" t="s">
        <v>2634</v>
      </c>
    </row>
    <row r="1373" spans="1:2" x14ac:dyDescent="0.3">
      <c r="A1373" s="180" t="s">
        <v>2635</v>
      </c>
      <c r="B1373" s="180" t="s">
        <v>2636</v>
      </c>
    </row>
    <row r="1374" spans="1:2" x14ac:dyDescent="0.3">
      <c r="A1374" s="180" t="s">
        <v>2637</v>
      </c>
      <c r="B1374" s="180" t="s">
        <v>2638</v>
      </c>
    </row>
    <row r="1375" spans="1:2" x14ac:dyDescent="0.3">
      <c r="A1375" s="180" t="s">
        <v>2639</v>
      </c>
      <c r="B1375" s="180" t="s">
        <v>2638</v>
      </c>
    </row>
    <row r="1376" spans="1:2" x14ac:dyDescent="0.3">
      <c r="A1376" s="180" t="s">
        <v>2640</v>
      </c>
      <c r="B1376" s="180" t="s">
        <v>2641</v>
      </c>
    </row>
    <row r="1377" spans="1:2" x14ac:dyDescent="0.3">
      <c r="A1377" s="180" t="s">
        <v>2642</v>
      </c>
      <c r="B1377" s="180" t="s">
        <v>2641</v>
      </c>
    </row>
    <row r="1378" spans="1:2" x14ac:dyDescent="0.3">
      <c r="A1378" s="180" t="s">
        <v>2643</v>
      </c>
      <c r="B1378" s="180" t="s">
        <v>2644</v>
      </c>
    </row>
    <row r="1379" spans="1:2" x14ac:dyDescent="0.3">
      <c r="A1379" s="180" t="s">
        <v>2645</v>
      </c>
      <c r="B1379" s="180" t="s">
        <v>2644</v>
      </c>
    </row>
    <row r="1380" spans="1:2" x14ac:dyDescent="0.3">
      <c r="A1380" s="180" t="s">
        <v>2646</v>
      </c>
      <c r="B1380" s="180" t="s">
        <v>2647</v>
      </c>
    </row>
    <row r="1381" spans="1:2" x14ac:dyDescent="0.3">
      <c r="A1381" s="180" t="s">
        <v>2648</v>
      </c>
      <c r="B1381" s="180" t="s">
        <v>2649</v>
      </c>
    </row>
    <row r="1382" spans="1:2" x14ac:dyDescent="0.3">
      <c r="A1382" s="180" t="s">
        <v>2650</v>
      </c>
      <c r="B1382" s="180" t="s">
        <v>2651</v>
      </c>
    </row>
    <row r="1383" spans="1:2" x14ac:dyDescent="0.3">
      <c r="A1383" s="180" t="s">
        <v>2652</v>
      </c>
      <c r="B1383" s="180" t="s">
        <v>2653</v>
      </c>
    </row>
    <row r="1384" spans="1:2" x14ac:dyDescent="0.3">
      <c r="A1384" s="180" t="s">
        <v>2654</v>
      </c>
      <c r="B1384" s="180" t="s">
        <v>2655</v>
      </c>
    </row>
    <row r="1385" spans="1:2" x14ac:dyDescent="0.3">
      <c r="A1385" s="180" t="s">
        <v>2656</v>
      </c>
      <c r="B1385" s="180" t="s">
        <v>2657</v>
      </c>
    </row>
    <row r="1386" spans="1:2" x14ac:dyDescent="0.3">
      <c r="A1386" s="180" t="s">
        <v>2658</v>
      </c>
      <c r="B1386" s="180" t="s">
        <v>2659</v>
      </c>
    </row>
    <row r="1387" spans="1:2" x14ac:dyDescent="0.3">
      <c r="A1387" s="180" t="s">
        <v>2660</v>
      </c>
      <c r="B1387" s="180" t="s">
        <v>2661</v>
      </c>
    </row>
    <row r="1388" spans="1:2" x14ac:dyDescent="0.3">
      <c r="A1388" s="180" t="s">
        <v>2662</v>
      </c>
      <c r="B1388" s="180" t="s">
        <v>2661</v>
      </c>
    </row>
    <row r="1389" spans="1:2" x14ac:dyDescent="0.3">
      <c r="A1389" s="180" t="s">
        <v>2663</v>
      </c>
      <c r="B1389" s="180" t="s">
        <v>2661</v>
      </c>
    </row>
    <row r="1390" spans="1:2" x14ac:dyDescent="0.3">
      <c r="A1390" s="180" t="s">
        <v>2664</v>
      </c>
      <c r="B1390" s="180" t="s">
        <v>2665</v>
      </c>
    </row>
    <row r="1391" spans="1:2" x14ac:dyDescent="0.3">
      <c r="A1391" s="180" t="s">
        <v>2666</v>
      </c>
      <c r="B1391" s="180" t="s">
        <v>2659</v>
      </c>
    </row>
    <row r="1392" spans="1:2" x14ac:dyDescent="0.3">
      <c r="A1392" s="180" t="s">
        <v>2667</v>
      </c>
      <c r="B1392" s="180" t="s">
        <v>2661</v>
      </c>
    </row>
    <row r="1393" spans="1:2" x14ac:dyDescent="0.3">
      <c r="A1393" s="180" t="s">
        <v>2668</v>
      </c>
      <c r="B1393" s="180" t="s">
        <v>2661</v>
      </c>
    </row>
    <row r="1394" spans="1:2" x14ac:dyDescent="0.3">
      <c r="A1394" s="180" t="s">
        <v>2669</v>
      </c>
      <c r="B1394" s="180" t="s">
        <v>2670</v>
      </c>
    </row>
    <row r="1395" spans="1:2" x14ac:dyDescent="0.3">
      <c r="A1395" s="180" t="s">
        <v>2671</v>
      </c>
      <c r="B1395" s="180" t="s">
        <v>2672</v>
      </c>
    </row>
    <row r="1396" spans="1:2" x14ac:dyDescent="0.3">
      <c r="A1396" s="180" t="s">
        <v>2673</v>
      </c>
      <c r="B1396" s="180" t="s">
        <v>2672</v>
      </c>
    </row>
    <row r="1397" spans="1:2" x14ac:dyDescent="0.3">
      <c r="A1397" s="180" t="s">
        <v>2674</v>
      </c>
      <c r="B1397" s="180" t="s">
        <v>2672</v>
      </c>
    </row>
    <row r="1398" spans="1:2" x14ac:dyDescent="0.3">
      <c r="A1398" s="180" t="s">
        <v>2675</v>
      </c>
      <c r="B1398" s="180" t="s">
        <v>2296</v>
      </c>
    </row>
    <row r="1399" spans="1:2" x14ac:dyDescent="0.3">
      <c r="A1399" s="180" t="s">
        <v>2676</v>
      </c>
      <c r="B1399" s="180" t="s">
        <v>2296</v>
      </c>
    </row>
    <row r="1400" spans="1:2" x14ac:dyDescent="0.3">
      <c r="A1400" s="180" t="s">
        <v>2677</v>
      </c>
      <c r="B1400" s="180" t="s">
        <v>2678</v>
      </c>
    </row>
    <row r="1401" spans="1:2" x14ac:dyDescent="0.3">
      <c r="A1401" s="180" t="s">
        <v>2679</v>
      </c>
      <c r="B1401" s="180" t="s">
        <v>2678</v>
      </c>
    </row>
    <row r="1402" spans="1:2" x14ac:dyDescent="0.3">
      <c r="A1402" s="180" t="s">
        <v>2680</v>
      </c>
      <c r="B1402" s="180" t="s">
        <v>2678</v>
      </c>
    </row>
    <row r="1403" spans="1:2" x14ac:dyDescent="0.3">
      <c r="A1403" s="180" t="s">
        <v>2681</v>
      </c>
      <c r="B1403" s="180" t="s">
        <v>2682</v>
      </c>
    </row>
    <row r="1404" spans="1:2" x14ac:dyDescent="0.3">
      <c r="A1404" s="180" t="s">
        <v>2683</v>
      </c>
      <c r="B1404" s="180" t="s">
        <v>2684</v>
      </c>
    </row>
    <row r="1405" spans="1:2" x14ac:dyDescent="0.3">
      <c r="A1405" s="180" t="s">
        <v>2685</v>
      </c>
      <c r="B1405" s="180" t="s">
        <v>2684</v>
      </c>
    </row>
    <row r="1406" spans="1:2" x14ac:dyDescent="0.3">
      <c r="A1406" s="180" t="s">
        <v>2686</v>
      </c>
      <c r="B1406" s="180" t="s">
        <v>2687</v>
      </c>
    </row>
    <row r="1407" spans="1:2" x14ac:dyDescent="0.3">
      <c r="A1407" s="180" t="s">
        <v>2688</v>
      </c>
      <c r="B1407" s="180" t="s">
        <v>2687</v>
      </c>
    </row>
    <row r="1408" spans="1:2" x14ac:dyDescent="0.3">
      <c r="A1408" s="180" t="s">
        <v>2689</v>
      </c>
      <c r="B1408" s="180" t="s">
        <v>2687</v>
      </c>
    </row>
    <row r="1409" spans="1:2" x14ac:dyDescent="0.3">
      <c r="A1409" s="180" t="s">
        <v>2690</v>
      </c>
      <c r="B1409" s="180" t="s">
        <v>2691</v>
      </c>
    </row>
    <row r="1410" spans="1:2" x14ac:dyDescent="0.3">
      <c r="A1410" s="180" t="s">
        <v>2692</v>
      </c>
      <c r="B1410" s="180" t="s">
        <v>2693</v>
      </c>
    </row>
    <row r="1411" spans="1:2" x14ac:dyDescent="0.3">
      <c r="A1411" s="180" t="s">
        <v>2694</v>
      </c>
      <c r="B1411" s="180" t="s">
        <v>2695</v>
      </c>
    </row>
    <row r="1412" spans="1:2" x14ac:dyDescent="0.3">
      <c r="A1412" s="180" t="s">
        <v>2696</v>
      </c>
      <c r="B1412" s="180" t="s">
        <v>2687</v>
      </c>
    </row>
    <row r="1413" spans="1:2" x14ac:dyDescent="0.3">
      <c r="A1413" s="180" t="s">
        <v>2697</v>
      </c>
      <c r="B1413" s="180" t="s">
        <v>2687</v>
      </c>
    </row>
    <row r="1414" spans="1:2" x14ac:dyDescent="0.3">
      <c r="A1414" s="180" t="s">
        <v>2698</v>
      </c>
      <c r="B1414" s="180" t="s">
        <v>2687</v>
      </c>
    </row>
    <row r="1415" spans="1:2" x14ac:dyDescent="0.3">
      <c r="A1415" s="180" t="s">
        <v>2699</v>
      </c>
      <c r="B1415" s="180" t="s">
        <v>2687</v>
      </c>
    </row>
    <row r="1416" spans="1:2" x14ac:dyDescent="0.3">
      <c r="A1416" s="180" t="s">
        <v>2700</v>
      </c>
      <c r="B1416" s="180" t="s">
        <v>2687</v>
      </c>
    </row>
    <row r="1417" spans="1:2" x14ac:dyDescent="0.3">
      <c r="A1417" s="180" t="s">
        <v>2701</v>
      </c>
      <c r="B1417" s="180" t="s">
        <v>2702</v>
      </c>
    </row>
    <row r="1418" spans="1:2" x14ac:dyDescent="0.3">
      <c r="A1418" s="180" t="s">
        <v>2703</v>
      </c>
      <c r="B1418" s="180" t="s">
        <v>2702</v>
      </c>
    </row>
    <row r="1419" spans="1:2" x14ac:dyDescent="0.3">
      <c r="A1419" s="180" t="s">
        <v>2704</v>
      </c>
      <c r="B1419" s="180" t="s">
        <v>2687</v>
      </c>
    </row>
    <row r="1420" spans="1:2" x14ac:dyDescent="0.3">
      <c r="A1420" s="180" t="s">
        <v>2705</v>
      </c>
      <c r="B1420" s="180" t="s">
        <v>2687</v>
      </c>
    </row>
    <row r="1421" spans="1:2" x14ac:dyDescent="0.3">
      <c r="A1421" s="180" t="s">
        <v>2706</v>
      </c>
      <c r="B1421" s="180" t="s">
        <v>2687</v>
      </c>
    </row>
    <row r="1422" spans="1:2" x14ac:dyDescent="0.3">
      <c r="A1422" s="180" t="s">
        <v>2707</v>
      </c>
      <c r="B1422" s="180" t="s">
        <v>2687</v>
      </c>
    </row>
    <row r="1423" spans="1:2" x14ac:dyDescent="0.3">
      <c r="A1423" s="180" t="s">
        <v>2708</v>
      </c>
      <c r="B1423" s="180" t="s">
        <v>2709</v>
      </c>
    </row>
    <row r="1424" spans="1:2" x14ac:dyDescent="0.3">
      <c r="A1424" s="180" t="s">
        <v>2710</v>
      </c>
      <c r="B1424" s="180" t="s">
        <v>2709</v>
      </c>
    </row>
    <row r="1425" spans="1:2" x14ac:dyDescent="0.3">
      <c r="A1425" s="180" t="s">
        <v>2711</v>
      </c>
      <c r="B1425" s="180" t="s">
        <v>2712</v>
      </c>
    </row>
    <row r="1426" spans="1:2" x14ac:dyDescent="0.3">
      <c r="A1426" s="180" t="s">
        <v>2713</v>
      </c>
      <c r="B1426" s="180" t="s">
        <v>2712</v>
      </c>
    </row>
    <row r="1427" spans="1:2" x14ac:dyDescent="0.3">
      <c r="A1427" s="180" t="s">
        <v>2714</v>
      </c>
      <c r="B1427" s="180" t="s">
        <v>2715</v>
      </c>
    </row>
    <row r="1428" spans="1:2" x14ac:dyDescent="0.3">
      <c r="A1428" s="180" t="s">
        <v>2716</v>
      </c>
      <c r="B1428" s="180" t="s">
        <v>2715</v>
      </c>
    </row>
    <row r="1429" spans="1:2" x14ac:dyDescent="0.3">
      <c r="A1429" s="180" t="s">
        <v>2717</v>
      </c>
      <c r="B1429" s="180" t="s">
        <v>2718</v>
      </c>
    </row>
    <row r="1430" spans="1:2" x14ac:dyDescent="0.3">
      <c r="A1430" s="180" t="s">
        <v>2719</v>
      </c>
      <c r="B1430" s="180" t="s">
        <v>2718</v>
      </c>
    </row>
    <row r="1431" spans="1:2" x14ac:dyDescent="0.3">
      <c r="A1431" s="180" t="s">
        <v>2720</v>
      </c>
      <c r="B1431" s="180" t="s">
        <v>2721</v>
      </c>
    </row>
    <row r="1432" spans="1:2" x14ac:dyDescent="0.3">
      <c r="A1432" s="180" t="s">
        <v>2722</v>
      </c>
      <c r="B1432" s="180" t="s">
        <v>2723</v>
      </c>
    </row>
    <row r="1433" spans="1:2" x14ac:dyDescent="0.3">
      <c r="A1433" s="180" t="s">
        <v>2724</v>
      </c>
      <c r="B1433" s="180" t="s">
        <v>2723</v>
      </c>
    </row>
    <row r="1434" spans="1:2" x14ac:dyDescent="0.3">
      <c r="A1434" s="180" t="s">
        <v>2725</v>
      </c>
      <c r="B1434" s="180" t="s">
        <v>2726</v>
      </c>
    </row>
    <row r="1435" spans="1:2" x14ac:dyDescent="0.3">
      <c r="A1435" s="180" t="s">
        <v>2727</v>
      </c>
      <c r="B1435" s="180" t="s">
        <v>2728</v>
      </c>
    </row>
    <row r="1436" spans="1:2" x14ac:dyDescent="0.3">
      <c r="A1436" s="180" t="s">
        <v>2729</v>
      </c>
      <c r="B1436" s="180" t="s">
        <v>2730</v>
      </c>
    </row>
    <row r="1437" spans="1:2" x14ac:dyDescent="0.3">
      <c r="A1437" s="180" t="s">
        <v>2731</v>
      </c>
      <c r="B1437" s="180" t="s">
        <v>2732</v>
      </c>
    </row>
    <row r="1438" spans="1:2" x14ac:dyDescent="0.3">
      <c r="A1438" s="180" t="s">
        <v>2733</v>
      </c>
      <c r="B1438" s="180" t="s">
        <v>2732</v>
      </c>
    </row>
    <row r="1439" spans="1:2" x14ac:dyDescent="0.3">
      <c r="A1439" s="180" t="s">
        <v>2734</v>
      </c>
      <c r="B1439" s="180" t="s">
        <v>2629</v>
      </c>
    </row>
    <row r="1440" spans="1:2" x14ac:dyDescent="0.3">
      <c r="A1440" s="180" t="s">
        <v>2735</v>
      </c>
      <c r="B1440" s="180" t="s">
        <v>2629</v>
      </c>
    </row>
    <row r="1441" spans="1:2" x14ac:dyDescent="0.3">
      <c r="A1441" s="180" t="s">
        <v>2736</v>
      </c>
      <c r="B1441" s="180" t="s">
        <v>2737</v>
      </c>
    </row>
    <row r="1442" spans="1:2" x14ac:dyDescent="0.3">
      <c r="A1442" s="180" t="s">
        <v>2738</v>
      </c>
      <c r="B1442" s="180" t="s">
        <v>2739</v>
      </c>
    </row>
    <row r="1443" spans="1:2" x14ac:dyDescent="0.3">
      <c r="A1443" s="180" t="s">
        <v>2740</v>
      </c>
      <c r="B1443" s="180" t="s">
        <v>1795</v>
      </c>
    </row>
    <row r="1444" spans="1:2" x14ac:dyDescent="0.3">
      <c r="A1444" s="180" t="s">
        <v>2741</v>
      </c>
      <c r="B1444" s="180" t="s">
        <v>1795</v>
      </c>
    </row>
    <row r="1445" spans="1:2" x14ac:dyDescent="0.3">
      <c r="A1445" s="180" t="s">
        <v>2742</v>
      </c>
      <c r="B1445" s="180" t="s">
        <v>2743</v>
      </c>
    </row>
    <row r="1446" spans="1:2" x14ac:dyDescent="0.3">
      <c r="A1446" s="180" t="s">
        <v>2744</v>
      </c>
      <c r="B1446" s="180" t="s">
        <v>2745</v>
      </c>
    </row>
    <row r="1447" spans="1:2" x14ac:dyDescent="0.3">
      <c r="A1447" s="180" t="s">
        <v>2746</v>
      </c>
      <c r="B1447" s="180" t="s">
        <v>2747</v>
      </c>
    </row>
    <row r="1448" spans="1:2" x14ac:dyDescent="0.3">
      <c r="A1448" s="180" t="s">
        <v>2748</v>
      </c>
      <c r="B1448" s="180" t="s">
        <v>2749</v>
      </c>
    </row>
    <row r="1449" spans="1:2" x14ac:dyDescent="0.3">
      <c r="A1449" s="180" t="s">
        <v>2750</v>
      </c>
      <c r="B1449" s="180" t="s">
        <v>2751</v>
      </c>
    </row>
    <row r="1450" spans="1:2" x14ac:dyDescent="0.3">
      <c r="A1450" s="180" t="s">
        <v>2752</v>
      </c>
      <c r="B1450" s="180" t="s">
        <v>2753</v>
      </c>
    </row>
    <row r="1451" spans="1:2" x14ac:dyDescent="0.3">
      <c r="A1451" s="180" t="s">
        <v>2754</v>
      </c>
      <c r="B1451" s="180" t="s">
        <v>2755</v>
      </c>
    </row>
    <row r="1452" spans="1:2" x14ac:dyDescent="0.3">
      <c r="A1452" s="180" t="s">
        <v>2756</v>
      </c>
      <c r="B1452" s="180" t="s">
        <v>2757</v>
      </c>
    </row>
    <row r="1453" spans="1:2" x14ac:dyDescent="0.3">
      <c r="A1453" s="180" t="s">
        <v>2758</v>
      </c>
      <c r="B1453" s="180" t="s">
        <v>2759</v>
      </c>
    </row>
    <row r="1454" spans="1:2" x14ac:dyDescent="0.3">
      <c r="A1454" s="180" t="s">
        <v>2760</v>
      </c>
      <c r="B1454" s="180" t="s">
        <v>2761</v>
      </c>
    </row>
    <row r="1455" spans="1:2" x14ac:dyDescent="0.3">
      <c r="A1455" s="180" t="s">
        <v>2762</v>
      </c>
      <c r="B1455" s="180" t="s">
        <v>2761</v>
      </c>
    </row>
    <row r="1456" spans="1:2" x14ac:dyDescent="0.3">
      <c r="A1456" s="180" t="s">
        <v>2763</v>
      </c>
      <c r="B1456" s="180" t="s">
        <v>2761</v>
      </c>
    </row>
    <row r="1457" spans="1:2" x14ac:dyDescent="0.3">
      <c r="A1457" s="180" t="s">
        <v>2764</v>
      </c>
      <c r="B1457" s="180" t="s">
        <v>2761</v>
      </c>
    </row>
    <row r="1458" spans="1:2" x14ac:dyDescent="0.3">
      <c r="A1458" s="180" t="s">
        <v>2765</v>
      </c>
      <c r="B1458" s="180" t="s">
        <v>2761</v>
      </c>
    </row>
    <row r="1459" spans="1:2" x14ac:dyDescent="0.3">
      <c r="A1459" s="180" t="s">
        <v>2766</v>
      </c>
      <c r="B1459" s="180" t="s">
        <v>912</v>
      </c>
    </row>
    <row r="1460" spans="1:2" x14ac:dyDescent="0.3">
      <c r="A1460" s="180" t="s">
        <v>2767</v>
      </c>
      <c r="B1460" s="180" t="s">
        <v>2768</v>
      </c>
    </row>
    <row r="1461" spans="1:2" x14ac:dyDescent="0.3">
      <c r="A1461" s="180" t="s">
        <v>2769</v>
      </c>
      <c r="B1461" s="180" t="s">
        <v>2770</v>
      </c>
    </row>
    <row r="1462" spans="1:2" x14ac:dyDescent="0.3">
      <c r="A1462" s="180" t="s">
        <v>2771</v>
      </c>
      <c r="B1462" s="180" t="s">
        <v>2772</v>
      </c>
    </row>
    <row r="1463" spans="1:2" x14ac:dyDescent="0.3">
      <c r="A1463" s="180" t="s">
        <v>2773</v>
      </c>
      <c r="B1463" s="180" t="s">
        <v>2774</v>
      </c>
    </row>
    <row r="1464" spans="1:2" x14ac:dyDescent="0.3">
      <c r="A1464" s="180" t="s">
        <v>2775</v>
      </c>
      <c r="B1464" s="180" t="s">
        <v>2776</v>
      </c>
    </row>
    <row r="1465" spans="1:2" x14ac:dyDescent="0.3">
      <c r="A1465" s="180" t="s">
        <v>2777</v>
      </c>
      <c r="B1465" s="180" t="s">
        <v>2778</v>
      </c>
    </row>
    <row r="1466" spans="1:2" x14ac:dyDescent="0.3">
      <c r="A1466" s="180" t="s">
        <v>2779</v>
      </c>
      <c r="B1466" s="180" t="s">
        <v>2780</v>
      </c>
    </row>
    <row r="1467" spans="1:2" x14ac:dyDescent="0.3">
      <c r="A1467" s="180" t="s">
        <v>2781</v>
      </c>
      <c r="B1467" s="180" t="s">
        <v>2780</v>
      </c>
    </row>
    <row r="1468" spans="1:2" x14ac:dyDescent="0.3">
      <c r="A1468" s="180" t="s">
        <v>2782</v>
      </c>
      <c r="B1468" s="180" t="s">
        <v>2780</v>
      </c>
    </row>
    <row r="1469" spans="1:2" x14ac:dyDescent="0.3">
      <c r="A1469" s="180" t="s">
        <v>2783</v>
      </c>
      <c r="B1469" s="180" t="s">
        <v>2784</v>
      </c>
    </row>
    <row r="1470" spans="1:2" x14ac:dyDescent="0.3">
      <c r="A1470" s="180" t="s">
        <v>2785</v>
      </c>
      <c r="B1470" s="180" t="s">
        <v>2786</v>
      </c>
    </row>
    <row r="1471" spans="1:2" x14ac:dyDescent="0.3">
      <c r="A1471" s="180" t="s">
        <v>2787</v>
      </c>
      <c r="B1471" s="180" t="s">
        <v>2788</v>
      </c>
    </row>
    <row r="1472" spans="1:2" x14ac:dyDescent="0.3">
      <c r="A1472" s="180" t="s">
        <v>2789</v>
      </c>
      <c r="B1472" s="180" t="s">
        <v>2790</v>
      </c>
    </row>
    <row r="1473" spans="1:2" x14ac:dyDescent="0.3">
      <c r="A1473" s="180" t="s">
        <v>2791</v>
      </c>
      <c r="B1473" s="180" t="s">
        <v>2792</v>
      </c>
    </row>
    <row r="1474" spans="1:2" x14ac:dyDescent="0.3">
      <c r="A1474" s="180" t="s">
        <v>2793</v>
      </c>
      <c r="B1474" s="180" t="s">
        <v>2794</v>
      </c>
    </row>
    <row r="1475" spans="1:2" x14ac:dyDescent="0.3">
      <c r="A1475" s="180" t="s">
        <v>2795</v>
      </c>
      <c r="B1475" s="180" t="s">
        <v>2796</v>
      </c>
    </row>
    <row r="1476" spans="1:2" x14ac:dyDescent="0.3">
      <c r="A1476" s="180" t="s">
        <v>2797</v>
      </c>
      <c r="B1476" s="180" t="s">
        <v>2798</v>
      </c>
    </row>
    <row r="1477" spans="1:2" x14ac:dyDescent="0.3">
      <c r="A1477" s="180" t="s">
        <v>2799</v>
      </c>
      <c r="B1477" s="180" t="s">
        <v>2800</v>
      </c>
    </row>
    <row r="1478" spans="1:2" x14ac:dyDescent="0.3">
      <c r="A1478" s="180" t="s">
        <v>2801</v>
      </c>
      <c r="B1478" s="180" t="s">
        <v>2802</v>
      </c>
    </row>
    <row r="1479" spans="1:2" x14ac:dyDescent="0.3">
      <c r="A1479" s="180" t="s">
        <v>2803</v>
      </c>
      <c r="B1479" s="180" t="s">
        <v>2804</v>
      </c>
    </row>
    <row r="1480" spans="1:2" x14ac:dyDescent="0.3">
      <c r="A1480" s="180" t="s">
        <v>2805</v>
      </c>
      <c r="B1480" s="180" t="s">
        <v>2806</v>
      </c>
    </row>
    <row r="1481" spans="1:2" x14ac:dyDescent="0.3">
      <c r="A1481" s="180" t="s">
        <v>2807</v>
      </c>
      <c r="B1481" s="180" t="s">
        <v>2808</v>
      </c>
    </row>
    <row r="1482" spans="1:2" x14ac:dyDescent="0.3">
      <c r="A1482" s="180" t="s">
        <v>2809</v>
      </c>
      <c r="B1482" s="180" t="s">
        <v>2810</v>
      </c>
    </row>
    <row r="1483" spans="1:2" x14ac:dyDescent="0.3">
      <c r="A1483" s="180" t="s">
        <v>2811</v>
      </c>
      <c r="B1483" s="180" t="s">
        <v>2812</v>
      </c>
    </row>
    <row r="1484" spans="1:2" x14ac:dyDescent="0.3">
      <c r="A1484" s="180" t="s">
        <v>2813</v>
      </c>
      <c r="B1484" s="180" t="s">
        <v>2814</v>
      </c>
    </row>
    <row r="1485" spans="1:2" x14ac:dyDescent="0.3">
      <c r="A1485" s="180" t="s">
        <v>2815</v>
      </c>
      <c r="B1485" s="180" t="s">
        <v>2816</v>
      </c>
    </row>
    <row r="1486" spans="1:2" x14ac:dyDescent="0.3">
      <c r="A1486" s="180" t="s">
        <v>2817</v>
      </c>
      <c r="B1486" s="180" t="s">
        <v>2816</v>
      </c>
    </row>
    <row r="1487" spans="1:2" x14ac:dyDescent="0.3">
      <c r="A1487" s="180" t="s">
        <v>2818</v>
      </c>
      <c r="B1487" s="180" t="s">
        <v>2816</v>
      </c>
    </row>
    <row r="1488" spans="1:2" x14ac:dyDescent="0.3">
      <c r="A1488" s="180" t="s">
        <v>2819</v>
      </c>
      <c r="B1488" s="180" t="s">
        <v>2816</v>
      </c>
    </row>
    <row r="1489" spans="1:2" x14ac:dyDescent="0.3">
      <c r="A1489" s="180" t="s">
        <v>2820</v>
      </c>
      <c r="B1489" s="180" t="s">
        <v>2816</v>
      </c>
    </row>
    <row r="1490" spans="1:2" x14ac:dyDescent="0.3">
      <c r="A1490" s="180" t="s">
        <v>2821</v>
      </c>
      <c r="B1490" s="180" t="s">
        <v>2816</v>
      </c>
    </row>
    <row r="1491" spans="1:2" x14ac:dyDescent="0.3">
      <c r="A1491" s="180" t="s">
        <v>2822</v>
      </c>
      <c r="B1491" s="180" t="s">
        <v>2816</v>
      </c>
    </row>
    <row r="1492" spans="1:2" x14ac:dyDescent="0.3">
      <c r="A1492" s="180" t="s">
        <v>2823</v>
      </c>
      <c r="B1492" s="180" t="s">
        <v>2824</v>
      </c>
    </row>
    <row r="1493" spans="1:2" x14ac:dyDescent="0.3">
      <c r="A1493" s="180" t="s">
        <v>2825</v>
      </c>
      <c r="B1493" s="180" t="s">
        <v>2826</v>
      </c>
    </row>
    <row r="1494" spans="1:2" x14ac:dyDescent="0.3">
      <c r="A1494" s="180" t="s">
        <v>2827</v>
      </c>
      <c r="B1494" s="180" t="s">
        <v>2828</v>
      </c>
    </row>
    <row r="1495" spans="1:2" x14ac:dyDescent="0.3">
      <c r="A1495" s="180" t="s">
        <v>2829</v>
      </c>
      <c r="B1495" s="180" t="s">
        <v>2830</v>
      </c>
    </row>
    <row r="1496" spans="1:2" x14ac:dyDescent="0.3">
      <c r="A1496" s="180" t="s">
        <v>2831</v>
      </c>
      <c r="B1496" s="180" t="s">
        <v>2832</v>
      </c>
    </row>
    <row r="1497" spans="1:2" x14ac:dyDescent="0.3">
      <c r="A1497" s="180" t="s">
        <v>2833</v>
      </c>
      <c r="B1497" s="180" t="s">
        <v>2832</v>
      </c>
    </row>
    <row r="1498" spans="1:2" x14ac:dyDescent="0.3">
      <c r="A1498" s="180" t="s">
        <v>2834</v>
      </c>
      <c r="B1498" s="180" t="s">
        <v>2835</v>
      </c>
    </row>
    <row r="1499" spans="1:2" x14ac:dyDescent="0.3">
      <c r="A1499" s="180" t="s">
        <v>2836</v>
      </c>
      <c r="B1499" s="180" t="s">
        <v>2837</v>
      </c>
    </row>
    <row r="1500" spans="1:2" x14ac:dyDescent="0.3">
      <c r="A1500" s="180" t="s">
        <v>2838</v>
      </c>
      <c r="B1500" s="180" t="s">
        <v>2837</v>
      </c>
    </row>
    <row r="1501" spans="1:2" x14ac:dyDescent="0.3">
      <c r="A1501" s="180" t="s">
        <v>2839</v>
      </c>
      <c r="B1501" s="180" t="s">
        <v>2837</v>
      </c>
    </row>
    <row r="1502" spans="1:2" x14ac:dyDescent="0.3">
      <c r="A1502" s="180" t="s">
        <v>2840</v>
      </c>
      <c r="B1502" s="180" t="s">
        <v>2841</v>
      </c>
    </row>
    <row r="1503" spans="1:2" x14ac:dyDescent="0.3">
      <c r="A1503" s="180" t="s">
        <v>2842</v>
      </c>
      <c r="B1503" s="180" t="s">
        <v>2832</v>
      </c>
    </row>
    <row r="1504" spans="1:2" x14ac:dyDescent="0.3">
      <c r="A1504" s="180" t="s">
        <v>2843</v>
      </c>
      <c r="B1504" s="180" t="s">
        <v>2832</v>
      </c>
    </row>
    <row r="1505" spans="1:2" x14ac:dyDescent="0.3">
      <c r="A1505" s="180" t="s">
        <v>2844</v>
      </c>
      <c r="B1505" s="180" t="s">
        <v>2845</v>
      </c>
    </row>
    <row r="1506" spans="1:2" x14ac:dyDescent="0.3">
      <c r="A1506" s="180" t="s">
        <v>2846</v>
      </c>
      <c r="B1506" s="180" t="s">
        <v>2845</v>
      </c>
    </row>
    <row r="1507" spans="1:2" x14ac:dyDescent="0.3">
      <c r="A1507" s="180" t="s">
        <v>2847</v>
      </c>
      <c r="B1507" s="180" t="s">
        <v>2848</v>
      </c>
    </row>
    <row r="1508" spans="1:2" x14ac:dyDescent="0.3">
      <c r="A1508" s="180" t="s">
        <v>2849</v>
      </c>
      <c r="B1508" s="180" t="s">
        <v>2848</v>
      </c>
    </row>
    <row r="1509" spans="1:2" x14ac:dyDescent="0.3">
      <c r="A1509" s="180" t="s">
        <v>2850</v>
      </c>
      <c r="B1509" s="180" t="s">
        <v>2848</v>
      </c>
    </row>
    <row r="1510" spans="1:2" x14ac:dyDescent="0.3">
      <c r="A1510" s="180" t="s">
        <v>2851</v>
      </c>
      <c r="B1510" s="180" t="s">
        <v>2852</v>
      </c>
    </row>
    <row r="1511" spans="1:2" x14ac:dyDescent="0.3">
      <c r="A1511" s="180" t="s">
        <v>2853</v>
      </c>
      <c r="B1511" s="180" t="s">
        <v>2854</v>
      </c>
    </row>
    <row r="1512" spans="1:2" x14ac:dyDescent="0.3">
      <c r="A1512" s="180" t="s">
        <v>2855</v>
      </c>
      <c r="B1512" s="180" t="s">
        <v>2856</v>
      </c>
    </row>
    <row r="1513" spans="1:2" x14ac:dyDescent="0.3">
      <c r="A1513" s="180" t="s">
        <v>2857</v>
      </c>
      <c r="B1513" s="180" t="s">
        <v>2858</v>
      </c>
    </row>
    <row r="1514" spans="1:2" x14ac:dyDescent="0.3">
      <c r="A1514" s="180" t="s">
        <v>2859</v>
      </c>
      <c r="B1514" s="180" t="s">
        <v>2835</v>
      </c>
    </row>
    <row r="1515" spans="1:2" x14ac:dyDescent="0.3">
      <c r="A1515" s="180" t="s">
        <v>2860</v>
      </c>
      <c r="B1515" s="180" t="s">
        <v>2835</v>
      </c>
    </row>
    <row r="1516" spans="1:2" x14ac:dyDescent="0.3">
      <c r="A1516" s="180" t="s">
        <v>2861</v>
      </c>
      <c r="B1516" s="180" t="s">
        <v>2862</v>
      </c>
    </row>
    <row r="1517" spans="1:2" x14ac:dyDescent="0.3">
      <c r="A1517" s="180" t="s">
        <v>2863</v>
      </c>
      <c r="B1517" s="180" t="s">
        <v>2862</v>
      </c>
    </row>
    <row r="1518" spans="1:2" x14ac:dyDescent="0.3">
      <c r="A1518" s="180" t="s">
        <v>2864</v>
      </c>
      <c r="B1518" s="180" t="s">
        <v>2865</v>
      </c>
    </row>
    <row r="1519" spans="1:2" x14ac:dyDescent="0.3">
      <c r="A1519" s="180" t="s">
        <v>2866</v>
      </c>
      <c r="B1519" s="180" t="s">
        <v>2867</v>
      </c>
    </row>
    <row r="1520" spans="1:2" x14ac:dyDescent="0.3">
      <c r="A1520" s="180" t="s">
        <v>2868</v>
      </c>
      <c r="B1520" s="180" t="s">
        <v>2869</v>
      </c>
    </row>
    <row r="1521" spans="1:2" x14ac:dyDescent="0.3">
      <c r="A1521" s="180" t="s">
        <v>2870</v>
      </c>
      <c r="B1521" s="180" t="s">
        <v>2871</v>
      </c>
    </row>
    <row r="1522" spans="1:2" x14ac:dyDescent="0.3">
      <c r="A1522" s="180" t="s">
        <v>2872</v>
      </c>
      <c r="B1522" s="180" t="s">
        <v>2873</v>
      </c>
    </row>
    <row r="1523" spans="1:2" x14ac:dyDescent="0.3">
      <c r="A1523" s="180" t="s">
        <v>2874</v>
      </c>
      <c r="B1523" s="180" t="s">
        <v>2875</v>
      </c>
    </row>
    <row r="1524" spans="1:2" x14ac:dyDescent="0.3">
      <c r="A1524" s="180" t="s">
        <v>2876</v>
      </c>
      <c r="B1524" s="180" t="s">
        <v>2875</v>
      </c>
    </row>
    <row r="1525" spans="1:2" x14ac:dyDescent="0.3">
      <c r="A1525" s="180" t="s">
        <v>2877</v>
      </c>
      <c r="B1525" s="180" t="s">
        <v>2878</v>
      </c>
    </row>
    <row r="1526" spans="1:2" x14ac:dyDescent="0.3">
      <c r="A1526" s="180" t="s">
        <v>2879</v>
      </c>
      <c r="B1526" s="180" t="s">
        <v>2880</v>
      </c>
    </row>
    <row r="1527" spans="1:2" x14ac:dyDescent="0.3">
      <c r="A1527" s="180" t="s">
        <v>2881</v>
      </c>
      <c r="B1527" s="180" t="s">
        <v>2882</v>
      </c>
    </row>
    <row r="1528" spans="1:2" x14ac:dyDescent="0.3">
      <c r="A1528" s="180" t="s">
        <v>2883</v>
      </c>
      <c r="B1528" s="180" t="s">
        <v>2884</v>
      </c>
    </row>
    <row r="1529" spans="1:2" x14ac:dyDescent="0.3">
      <c r="A1529" s="180" t="s">
        <v>2885</v>
      </c>
      <c r="B1529" s="180" t="s">
        <v>2886</v>
      </c>
    </row>
    <row r="1530" spans="1:2" x14ac:dyDescent="0.3">
      <c r="A1530" s="180" t="s">
        <v>2887</v>
      </c>
      <c r="B1530" s="180" t="s">
        <v>2888</v>
      </c>
    </row>
    <row r="1531" spans="1:2" x14ac:dyDescent="0.3">
      <c r="A1531" s="180" t="s">
        <v>2889</v>
      </c>
      <c r="B1531" s="180" t="s">
        <v>2890</v>
      </c>
    </row>
    <row r="1532" spans="1:2" x14ac:dyDescent="0.3">
      <c r="A1532" s="180" t="s">
        <v>2891</v>
      </c>
      <c r="B1532" s="180" t="s">
        <v>2892</v>
      </c>
    </row>
    <row r="1533" spans="1:2" x14ac:dyDescent="0.3">
      <c r="A1533" s="180" t="s">
        <v>2893</v>
      </c>
      <c r="B1533" s="180" t="s">
        <v>2894</v>
      </c>
    </row>
    <row r="1534" spans="1:2" x14ac:dyDescent="0.3">
      <c r="A1534" s="180" t="s">
        <v>2895</v>
      </c>
      <c r="B1534" s="180" t="s">
        <v>2894</v>
      </c>
    </row>
    <row r="1535" spans="1:2" x14ac:dyDescent="0.3">
      <c r="A1535" s="180" t="s">
        <v>2896</v>
      </c>
      <c r="B1535" s="180" t="s">
        <v>2894</v>
      </c>
    </row>
    <row r="1536" spans="1:2" x14ac:dyDescent="0.3">
      <c r="A1536" s="180" t="s">
        <v>2897</v>
      </c>
      <c r="B1536" s="180" t="s">
        <v>2898</v>
      </c>
    </row>
    <row r="1537" spans="1:2" x14ac:dyDescent="0.3">
      <c r="A1537" s="180" t="s">
        <v>2899</v>
      </c>
      <c r="B1537" s="180" t="s">
        <v>2898</v>
      </c>
    </row>
    <row r="1538" spans="1:2" x14ac:dyDescent="0.3">
      <c r="A1538" s="180" t="s">
        <v>2900</v>
      </c>
      <c r="B1538" s="180" t="s">
        <v>2901</v>
      </c>
    </row>
    <row r="1539" spans="1:2" x14ac:dyDescent="0.3">
      <c r="A1539" s="180" t="s">
        <v>2902</v>
      </c>
      <c r="B1539" s="180" t="s">
        <v>2903</v>
      </c>
    </row>
    <row r="1540" spans="1:2" x14ac:dyDescent="0.3">
      <c r="A1540" s="180" t="s">
        <v>2904</v>
      </c>
      <c r="B1540" s="180" t="s">
        <v>2905</v>
      </c>
    </row>
    <row r="1541" spans="1:2" x14ac:dyDescent="0.3">
      <c r="A1541" s="180" t="s">
        <v>2906</v>
      </c>
      <c r="B1541" s="180" t="s">
        <v>2907</v>
      </c>
    </row>
    <row r="1542" spans="1:2" x14ac:dyDescent="0.3">
      <c r="A1542" s="180" t="s">
        <v>2908</v>
      </c>
      <c r="B1542" s="180" t="s">
        <v>2909</v>
      </c>
    </row>
    <row r="1543" spans="1:2" x14ac:dyDescent="0.3">
      <c r="A1543" s="180" t="s">
        <v>2910</v>
      </c>
      <c r="B1543" s="180" t="s">
        <v>2911</v>
      </c>
    </row>
    <row r="1544" spans="1:2" x14ac:dyDescent="0.3">
      <c r="A1544" s="180" t="s">
        <v>2912</v>
      </c>
      <c r="B1544" s="180" t="s">
        <v>2913</v>
      </c>
    </row>
    <row r="1545" spans="1:2" x14ac:dyDescent="0.3">
      <c r="A1545" s="180" t="s">
        <v>2914</v>
      </c>
      <c r="B1545" s="180" t="s">
        <v>2915</v>
      </c>
    </row>
    <row r="1546" spans="1:2" x14ac:dyDescent="0.3">
      <c r="A1546" s="180" t="s">
        <v>2916</v>
      </c>
      <c r="B1546" s="180" t="s">
        <v>2915</v>
      </c>
    </row>
    <row r="1547" spans="1:2" x14ac:dyDescent="0.3">
      <c r="A1547" s="180" t="s">
        <v>2917</v>
      </c>
      <c r="B1547" s="180" t="s">
        <v>2918</v>
      </c>
    </row>
    <row r="1548" spans="1:2" x14ac:dyDescent="0.3">
      <c r="A1548" s="180" t="s">
        <v>2919</v>
      </c>
      <c r="B1548" s="180" t="s">
        <v>2915</v>
      </c>
    </row>
    <row r="1549" spans="1:2" x14ac:dyDescent="0.3">
      <c r="A1549" s="180" t="s">
        <v>2920</v>
      </c>
      <c r="B1549" s="180" t="s">
        <v>2915</v>
      </c>
    </row>
    <row r="1550" spans="1:2" x14ac:dyDescent="0.3">
      <c r="A1550" s="180" t="s">
        <v>2921</v>
      </c>
      <c r="B1550" s="180" t="s">
        <v>2922</v>
      </c>
    </row>
    <row r="1551" spans="1:2" x14ac:dyDescent="0.3">
      <c r="A1551" s="180" t="s">
        <v>2923</v>
      </c>
      <c r="B1551" s="180" t="s">
        <v>2903</v>
      </c>
    </row>
    <row r="1552" spans="1:2" x14ac:dyDescent="0.3">
      <c r="A1552" s="180" t="s">
        <v>2924</v>
      </c>
      <c r="B1552" s="180" t="s">
        <v>2925</v>
      </c>
    </row>
    <row r="1553" spans="1:2" x14ac:dyDescent="0.3">
      <c r="A1553" s="180" t="s">
        <v>2926</v>
      </c>
      <c r="B1553" s="180" t="s">
        <v>2925</v>
      </c>
    </row>
    <row r="1554" spans="1:2" x14ac:dyDescent="0.3">
      <c r="A1554" s="180" t="s">
        <v>2927</v>
      </c>
      <c r="B1554" s="180" t="s">
        <v>2925</v>
      </c>
    </row>
    <row r="1555" spans="1:2" x14ac:dyDescent="0.3">
      <c r="A1555" s="180" t="s">
        <v>2928</v>
      </c>
      <c r="B1555" s="180" t="s">
        <v>2929</v>
      </c>
    </row>
    <row r="1556" spans="1:2" x14ac:dyDescent="0.3">
      <c r="A1556" s="180" t="s">
        <v>2930</v>
      </c>
      <c r="B1556" s="180" t="s">
        <v>2931</v>
      </c>
    </row>
    <row r="1557" spans="1:2" x14ac:dyDescent="0.3">
      <c r="A1557" s="180" t="s">
        <v>2932</v>
      </c>
      <c r="B1557" s="180" t="s">
        <v>2933</v>
      </c>
    </row>
    <row r="1558" spans="1:2" x14ac:dyDescent="0.3">
      <c r="A1558" s="180" t="s">
        <v>2934</v>
      </c>
      <c r="B1558" s="180" t="s">
        <v>2935</v>
      </c>
    </row>
    <row r="1559" spans="1:2" x14ac:dyDescent="0.3">
      <c r="A1559" s="180" t="s">
        <v>2936</v>
      </c>
      <c r="B1559" s="180" t="s">
        <v>2937</v>
      </c>
    </row>
    <row r="1560" spans="1:2" x14ac:dyDescent="0.3">
      <c r="A1560" s="180" t="s">
        <v>2938</v>
      </c>
      <c r="B1560" s="180" t="s">
        <v>2939</v>
      </c>
    </row>
    <row r="1561" spans="1:2" x14ac:dyDescent="0.3">
      <c r="A1561" s="180" t="s">
        <v>2940</v>
      </c>
      <c r="B1561" s="180" t="s">
        <v>2941</v>
      </c>
    </row>
    <row r="1562" spans="1:2" x14ac:dyDescent="0.3">
      <c r="A1562" s="180" t="s">
        <v>2942</v>
      </c>
      <c r="B1562" s="180" t="s">
        <v>2943</v>
      </c>
    </row>
    <row r="1563" spans="1:2" x14ac:dyDescent="0.3">
      <c r="A1563" s="180" t="s">
        <v>2944</v>
      </c>
      <c r="B1563" s="180" t="s">
        <v>2945</v>
      </c>
    </row>
    <row r="1564" spans="1:2" x14ac:dyDescent="0.3">
      <c r="A1564" s="180" t="s">
        <v>2946</v>
      </c>
      <c r="B1564" s="180" t="s">
        <v>2947</v>
      </c>
    </row>
    <row r="1565" spans="1:2" x14ac:dyDescent="0.3">
      <c r="A1565" s="180" t="s">
        <v>2948</v>
      </c>
      <c r="B1565" s="180" t="s">
        <v>2947</v>
      </c>
    </row>
    <row r="1566" spans="1:2" x14ac:dyDescent="0.3">
      <c r="A1566" s="180" t="s">
        <v>2949</v>
      </c>
      <c r="B1566" s="180" t="s">
        <v>2950</v>
      </c>
    </row>
    <row r="1567" spans="1:2" x14ac:dyDescent="0.3">
      <c r="A1567" s="180" t="s">
        <v>2951</v>
      </c>
      <c r="B1567" s="180" t="s">
        <v>2950</v>
      </c>
    </row>
    <row r="1568" spans="1:2" x14ac:dyDescent="0.3">
      <c r="A1568" s="180" t="s">
        <v>2952</v>
      </c>
      <c r="B1568" s="180" t="s">
        <v>2953</v>
      </c>
    </row>
    <row r="1569" spans="1:2" x14ac:dyDescent="0.3">
      <c r="A1569" s="180" t="s">
        <v>2954</v>
      </c>
      <c r="B1569" s="180" t="s">
        <v>2955</v>
      </c>
    </row>
    <row r="1570" spans="1:2" x14ac:dyDescent="0.3">
      <c r="A1570" s="180" t="s">
        <v>2956</v>
      </c>
      <c r="B1570" s="180" t="s">
        <v>2957</v>
      </c>
    </row>
    <row r="1571" spans="1:2" x14ac:dyDescent="0.3">
      <c r="A1571" s="180" t="s">
        <v>2958</v>
      </c>
      <c r="B1571" s="180" t="s">
        <v>2959</v>
      </c>
    </row>
    <row r="1572" spans="1:2" x14ac:dyDescent="0.3">
      <c r="A1572" s="180" t="s">
        <v>2960</v>
      </c>
      <c r="B1572" s="180" t="s">
        <v>2961</v>
      </c>
    </row>
    <row r="1573" spans="1:2" x14ac:dyDescent="0.3">
      <c r="A1573" s="180" t="s">
        <v>2962</v>
      </c>
      <c r="B1573" s="180" t="s">
        <v>2963</v>
      </c>
    </row>
    <row r="1574" spans="1:2" x14ac:dyDescent="0.3">
      <c r="A1574" s="180" t="s">
        <v>2964</v>
      </c>
      <c r="B1574" s="180" t="s">
        <v>2965</v>
      </c>
    </row>
    <row r="1575" spans="1:2" x14ac:dyDescent="0.3">
      <c r="A1575" s="180" t="s">
        <v>2966</v>
      </c>
      <c r="B1575" s="180" t="s">
        <v>2967</v>
      </c>
    </row>
    <row r="1576" spans="1:2" x14ac:dyDescent="0.3">
      <c r="A1576" s="180" t="s">
        <v>2968</v>
      </c>
      <c r="B1576" s="180" t="s">
        <v>2969</v>
      </c>
    </row>
    <row r="1577" spans="1:2" x14ac:dyDescent="0.3">
      <c r="A1577" s="180" t="s">
        <v>2970</v>
      </c>
      <c r="B1577" s="180" t="s">
        <v>2971</v>
      </c>
    </row>
    <row r="1578" spans="1:2" x14ac:dyDescent="0.3">
      <c r="A1578" s="180" t="s">
        <v>2972</v>
      </c>
      <c r="B1578" s="180" t="s">
        <v>2973</v>
      </c>
    </row>
    <row r="1579" spans="1:2" x14ac:dyDescent="0.3">
      <c r="A1579" s="180" t="s">
        <v>2974</v>
      </c>
      <c r="B1579" s="180" t="s">
        <v>2961</v>
      </c>
    </row>
    <row r="1580" spans="1:2" x14ac:dyDescent="0.3">
      <c r="A1580" s="180" t="s">
        <v>2975</v>
      </c>
      <c r="B1580" s="180" t="s">
        <v>2961</v>
      </c>
    </row>
    <row r="1581" spans="1:2" x14ac:dyDescent="0.3">
      <c r="A1581" s="180" t="s">
        <v>2976</v>
      </c>
      <c r="B1581" s="180" t="s">
        <v>2977</v>
      </c>
    </row>
    <row r="1582" spans="1:2" x14ac:dyDescent="0.3">
      <c r="A1582" s="180" t="s">
        <v>2978</v>
      </c>
      <c r="B1582" s="180" t="s">
        <v>2979</v>
      </c>
    </row>
    <row r="1583" spans="1:2" x14ac:dyDescent="0.3">
      <c r="A1583" s="180" t="s">
        <v>2980</v>
      </c>
      <c r="B1583" s="180" t="s">
        <v>2981</v>
      </c>
    </row>
    <row r="1584" spans="1:2" x14ac:dyDescent="0.3">
      <c r="A1584" s="180" t="s">
        <v>2982</v>
      </c>
      <c r="B1584" s="180" t="s">
        <v>2983</v>
      </c>
    </row>
    <row r="1585" spans="1:2" x14ac:dyDescent="0.3">
      <c r="A1585" s="180" t="s">
        <v>2984</v>
      </c>
      <c r="B1585" s="180" t="s">
        <v>2985</v>
      </c>
    </row>
    <row r="1586" spans="1:2" x14ac:dyDescent="0.3">
      <c r="A1586" s="180" t="s">
        <v>2986</v>
      </c>
      <c r="B1586" s="180" t="s">
        <v>2987</v>
      </c>
    </row>
    <row r="1587" spans="1:2" x14ac:dyDescent="0.3">
      <c r="A1587" s="180" t="s">
        <v>2988</v>
      </c>
      <c r="B1587" s="180" t="s">
        <v>2987</v>
      </c>
    </row>
    <row r="1588" spans="1:2" x14ac:dyDescent="0.3">
      <c r="A1588" s="180" t="s">
        <v>2989</v>
      </c>
      <c r="B1588" s="180" t="s">
        <v>2990</v>
      </c>
    </row>
    <row r="1589" spans="1:2" x14ac:dyDescent="0.3">
      <c r="A1589" s="180" t="s">
        <v>2991</v>
      </c>
      <c r="B1589" s="180" t="s">
        <v>2992</v>
      </c>
    </row>
    <row r="1590" spans="1:2" x14ac:dyDescent="0.3">
      <c r="A1590" s="180" t="s">
        <v>2993</v>
      </c>
      <c r="B1590" s="180" t="s">
        <v>2994</v>
      </c>
    </row>
    <row r="1591" spans="1:2" x14ac:dyDescent="0.3">
      <c r="A1591" s="180" t="s">
        <v>2995</v>
      </c>
      <c r="B1591" s="180" t="s">
        <v>2996</v>
      </c>
    </row>
    <row r="1592" spans="1:2" x14ac:dyDescent="0.3">
      <c r="A1592" s="180" t="s">
        <v>2997</v>
      </c>
      <c r="B1592" s="180" t="s">
        <v>2996</v>
      </c>
    </row>
    <row r="1593" spans="1:2" x14ac:dyDescent="0.3">
      <c r="A1593" s="180" t="s">
        <v>2998</v>
      </c>
      <c r="B1593" s="180" t="s">
        <v>2999</v>
      </c>
    </row>
    <row r="1594" spans="1:2" x14ac:dyDescent="0.3">
      <c r="A1594" s="180" t="s">
        <v>3000</v>
      </c>
      <c r="B1594" s="180" t="s">
        <v>3001</v>
      </c>
    </row>
    <row r="1595" spans="1:2" x14ac:dyDescent="0.3">
      <c r="A1595" s="180" t="s">
        <v>3002</v>
      </c>
      <c r="B1595" s="180" t="s">
        <v>3003</v>
      </c>
    </row>
    <row r="1596" spans="1:2" x14ac:dyDescent="0.3">
      <c r="A1596" s="180" t="s">
        <v>3004</v>
      </c>
      <c r="B1596" s="180" t="s">
        <v>3005</v>
      </c>
    </row>
    <row r="1597" spans="1:2" x14ac:dyDescent="0.3">
      <c r="A1597" s="180" t="s">
        <v>3006</v>
      </c>
      <c r="B1597" s="180" t="s">
        <v>3007</v>
      </c>
    </row>
    <row r="1598" spans="1:2" x14ac:dyDescent="0.3">
      <c r="A1598" s="180" t="s">
        <v>3008</v>
      </c>
      <c r="B1598" s="180" t="s">
        <v>3009</v>
      </c>
    </row>
    <row r="1599" spans="1:2" x14ac:dyDescent="0.3">
      <c r="A1599" s="180" t="s">
        <v>3010</v>
      </c>
      <c r="B1599" s="180" t="s">
        <v>3011</v>
      </c>
    </row>
    <row r="1600" spans="1:2" x14ac:dyDescent="0.3">
      <c r="A1600" s="180" t="s">
        <v>3012</v>
      </c>
      <c r="B1600" s="180" t="s">
        <v>3013</v>
      </c>
    </row>
    <row r="1601" spans="1:2" x14ac:dyDescent="0.3">
      <c r="A1601" s="180" t="s">
        <v>3014</v>
      </c>
      <c r="B1601" s="180" t="s">
        <v>3015</v>
      </c>
    </row>
    <row r="1602" spans="1:2" x14ac:dyDescent="0.3">
      <c r="A1602" s="180" t="s">
        <v>3016</v>
      </c>
      <c r="B1602" s="180" t="s">
        <v>3017</v>
      </c>
    </row>
    <row r="1603" spans="1:2" x14ac:dyDescent="0.3">
      <c r="A1603" s="180" t="s">
        <v>3018</v>
      </c>
      <c r="B1603" s="180" t="s">
        <v>3017</v>
      </c>
    </row>
    <row r="1604" spans="1:2" x14ac:dyDescent="0.3">
      <c r="A1604" s="180" t="s">
        <v>3019</v>
      </c>
      <c r="B1604" s="180" t="s">
        <v>3020</v>
      </c>
    </row>
    <row r="1605" spans="1:2" x14ac:dyDescent="0.3">
      <c r="A1605" s="180" t="s">
        <v>3021</v>
      </c>
      <c r="B1605" s="180" t="s">
        <v>3020</v>
      </c>
    </row>
    <row r="1606" spans="1:2" x14ac:dyDescent="0.3">
      <c r="A1606" s="180" t="s">
        <v>3022</v>
      </c>
      <c r="B1606" s="180" t="s">
        <v>3023</v>
      </c>
    </row>
    <row r="1607" spans="1:2" x14ac:dyDescent="0.3">
      <c r="A1607" s="180" t="s">
        <v>3024</v>
      </c>
      <c r="B1607" s="180" t="s">
        <v>3025</v>
      </c>
    </row>
    <row r="1608" spans="1:2" x14ac:dyDescent="0.3">
      <c r="A1608" s="180" t="s">
        <v>3026</v>
      </c>
      <c r="B1608" s="180" t="s">
        <v>3027</v>
      </c>
    </row>
    <row r="1609" spans="1:2" x14ac:dyDescent="0.3">
      <c r="A1609" s="180" t="s">
        <v>3028</v>
      </c>
      <c r="B1609" s="180" t="s">
        <v>3029</v>
      </c>
    </row>
    <row r="1610" spans="1:2" x14ac:dyDescent="0.3">
      <c r="A1610" s="180" t="s">
        <v>3030</v>
      </c>
      <c r="B1610" s="180" t="s">
        <v>3031</v>
      </c>
    </row>
    <row r="1611" spans="1:2" x14ac:dyDescent="0.3">
      <c r="A1611" s="180" t="s">
        <v>3032</v>
      </c>
      <c r="B1611" s="180" t="s">
        <v>3033</v>
      </c>
    </row>
    <row r="1612" spans="1:2" x14ac:dyDescent="0.3">
      <c r="A1612" s="180" t="s">
        <v>3034</v>
      </c>
      <c r="B1612" s="180" t="s">
        <v>3035</v>
      </c>
    </row>
    <row r="1613" spans="1:2" x14ac:dyDescent="0.3">
      <c r="A1613" s="180" t="s">
        <v>3036</v>
      </c>
      <c r="B1613" s="180" t="s">
        <v>3037</v>
      </c>
    </row>
    <row r="1614" spans="1:2" x14ac:dyDescent="0.3">
      <c r="A1614" s="180" t="s">
        <v>3038</v>
      </c>
      <c r="B1614" s="180" t="s">
        <v>3039</v>
      </c>
    </row>
    <row r="1615" spans="1:2" x14ac:dyDescent="0.3">
      <c r="A1615" s="180" t="s">
        <v>3040</v>
      </c>
      <c r="B1615" s="180" t="s">
        <v>3039</v>
      </c>
    </row>
    <row r="1616" spans="1:2" x14ac:dyDescent="0.3">
      <c r="A1616" s="180" t="s">
        <v>3041</v>
      </c>
      <c r="B1616" s="180" t="s">
        <v>3042</v>
      </c>
    </row>
    <row r="1617" spans="1:2" x14ac:dyDescent="0.3">
      <c r="A1617" s="180" t="s">
        <v>3043</v>
      </c>
      <c r="B1617" s="180" t="s">
        <v>3044</v>
      </c>
    </row>
    <row r="1618" spans="1:2" x14ac:dyDescent="0.3">
      <c r="A1618" s="180" t="s">
        <v>3045</v>
      </c>
      <c r="B1618" s="180" t="s">
        <v>3046</v>
      </c>
    </row>
    <row r="1619" spans="1:2" x14ac:dyDescent="0.3">
      <c r="A1619" s="180" t="s">
        <v>3047</v>
      </c>
      <c r="B1619" s="180" t="s">
        <v>3048</v>
      </c>
    </row>
    <row r="1620" spans="1:2" x14ac:dyDescent="0.3">
      <c r="A1620" s="180" t="s">
        <v>3049</v>
      </c>
      <c r="B1620" s="180" t="s">
        <v>3050</v>
      </c>
    </row>
    <row r="1621" spans="1:2" x14ac:dyDescent="0.3">
      <c r="A1621" s="180" t="s">
        <v>3051</v>
      </c>
      <c r="B1621" s="180" t="s">
        <v>3052</v>
      </c>
    </row>
    <row r="1622" spans="1:2" x14ac:dyDescent="0.3">
      <c r="A1622" s="180" t="s">
        <v>3053</v>
      </c>
      <c r="B1622" s="180" t="s">
        <v>3054</v>
      </c>
    </row>
    <row r="1623" spans="1:2" x14ac:dyDescent="0.3">
      <c r="A1623" s="180" t="s">
        <v>3055</v>
      </c>
      <c r="B1623" s="180" t="s">
        <v>3056</v>
      </c>
    </row>
    <row r="1624" spans="1:2" x14ac:dyDescent="0.3">
      <c r="A1624" s="180" t="s">
        <v>3057</v>
      </c>
      <c r="B1624" s="180" t="s">
        <v>3058</v>
      </c>
    </row>
    <row r="1625" spans="1:2" x14ac:dyDescent="0.3">
      <c r="A1625" s="180" t="s">
        <v>3059</v>
      </c>
      <c r="B1625" s="180" t="s">
        <v>3060</v>
      </c>
    </row>
    <row r="1626" spans="1:2" x14ac:dyDescent="0.3">
      <c r="A1626" s="180" t="s">
        <v>3061</v>
      </c>
      <c r="B1626" s="180" t="s">
        <v>3062</v>
      </c>
    </row>
    <row r="1627" spans="1:2" x14ac:dyDescent="0.3">
      <c r="A1627" s="180" t="s">
        <v>3063</v>
      </c>
      <c r="B1627" s="180" t="s">
        <v>3062</v>
      </c>
    </row>
    <row r="1628" spans="1:2" x14ac:dyDescent="0.3">
      <c r="A1628" s="180" t="s">
        <v>3064</v>
      </c>
      <c r="B1628" s="180" t="s">
        <v>3065</v>
      </c>
    </row>
    <row r="1629" spans="1:2" x14ac:dyDescent="0.3">
      <c r="A1629" s="180" t="s">
        <v>3066</v>
      </c>
      <c r="B1629" s="180" t="s">
        <v>3067</v>
      </c>
    </row>
    <row r="1630" spans="1:2" x14ac:dyDescent="0.3">
      <c r="A1630" s="180" t="s">
        <v>3068</v>
      </c>
      <c r="B1630" s="180" t="s">
        <v>3069</v>
      </c>
    </row>
    <row r="1631" spans="1:2" x14ac:dyDescent="0.3">
      <c r="A1631" s="180" t="s">
        <v>3070</v>
      </c>
      <c r="B1631" s="180" t="s">
        <v>3071</v>
      </c>
    </row>
    <row r="1632" spans="1:2" x14ac:dyDescent="0.3">
      <c r="A1632" s="180" t="s">
        <v>3072</v>
      </c>
      <c r="B1632" s="180" t="s">
        <v>3065</v>
      </c>
    </row>
    <row r="1633" spans="1:2" x14ac:dyDescent="0.3">
      <c r="A1633" s="180" t="s">
        <v>3073</v>
      </c>
      <c r="B1633" s="180" t="s">
        <v>3074</v>
      </c>
    </row>
    <row r="1634" spans="1:2" x14ac:dyDescent="0.3">
      <c r="A1634" s="180" t="s">
        <v>3075</v>
      </c>
      <c r="B1634" s="180" t="s">
        <v>3067</v>
      </c>
    </row>
    <row r="1635" spans="1:2" x14ac:dyDescent="0.3">
      <c r="A1635" s="180" t="s">
        <v>3076</v>
      </c>
      <c r="B1635" s="180" t="s">
        <v>3077</v>
      </c>
    </row>
    <row r="1636" spans="1:2" x14ac:dyDescent="0.3">
      <c r="A1636" s="180" t="s">
        <v>3078</v>
      </c>
      <c r="B1636" s="180" t="s">
        <v>3079</v>
      </c>
    </row>
    <row r="1637" spans="1:2" x14ac:dyDescent="0.3">
      <c r="A1637" s="180" t="s">
        <v>3080</v>
      </c>
      <c r="B1637" s="180" t="s">
        <v>3081</v>
      </c>
    </row>
    <row r="1638" spans="1:2" x14ac:dyDescent="0.3">
      <c r="A1638" s="180" t="s">
        <v>3082</v>
      </c>
      <c r="B1638" s="180" t="s">
        <v>3083</v>
      </c>
    </row>
    <row r="1639" spans="1:2" x14ac:dyDescent="0.3">
      <c r="A1639" s="180" t="s">
        <v>3084</v>
      </c>
      <c r="B1639" s="180" t="s">
        <v>3085</v>
      </c>
    </row>
    <row r="1640" spans="1:2" x14ac:dyDescent="0.3">
      <c r="A1640" s="180" t="s">
        <v>3086</v>
      </c>
      <c r="B1640" s="180" t="s">
        <v>3087</v>
      </c>
    </row>
    <row r="1641" spans="1:2" x14ac:dyDescent="0.3">
      <c r="A1641" s="180" t="s">
        <v>3088</v>
      </c>
      <c r="B1641" s="180" t="s">
        <v>3089</v>
      </c>
    </row>
    <row r="1642" spans="1:2" x14ac:dyDescent="0.3">
      <c r="A1642" s="180" t="s">
        <v>3090</v>
      </c>
      <c r="B1642" s="180" t="s">
        <v>3091</v>
      </c>
    </row>
    <row r="1643" spans="1:2" x14ac:dyDescent="0.3">
      <c r="A1643" s="180" t="s">
        <v>3092</v>
      </c>
      <c r="B1643" s="180" t="s">
        <v>3093</v>
      </c>
    </row>
    <row r="1644" spans="1:2" x14ac:dyDescent="0.3">
      <c r="A1644" s="180" t="s">
        <v>3094</v>
      </c>
      <c r="B1644" s="180" t="s">
        <v>3095</v>
      </c>
    </row>
    <row r="1645" spans="1:2" x14ac:dyDescent="0.3">
      <c r="A1645" s="180" t="s">
        <v>3096</v>
      </c>
      <c r="B1645" s="180" t="s">
        <v>3097</v>
      </c>
    </row>
    <row r="1646" spans="1:2" x14ac:dyDescent="0.3">
      <c r="A1646" s="180" t="s">
        <v>3098</v>
      </c>
      <c r="B1646" s="180" t="s">
        <v>3099</v>
      </c>
    </row>
    <row r="1647" spans="1:2" x14ac:dyDescent="0.3">
      <c r="A1647" s="180" t="s">
        <v>3100</v>
      </c>
      <c r="B1647" s="180" t="s">
        <v>3101</v>
      </c>
    </row>
    <row r="1648" spans="1:2" x14ac:dyDescent="0.3">
      <c r="A1648" s="180" t="s">
        <v>3102</v>
      </c>
      <c r="B1648" s="180" t="s">
        <v>3103</v>
      </c>
    </row>
    <row r="1649" spans="1:2" x14ac:dyDescent="0.3">
      <c r="A1649" s="180" t="s">
        <v>3104</v>
      </c>
      <c r="B1649" s="180" t="s">
        <v>3105</v>
      </c>
    </row>
    <row r="1650" spans="1:2" x14ac:dyDescent="0.3">
      <c r="A1650" s="180" t="s">
        <v>3106</v>
      </c>
      <c r="B1650" s="180" t="s">
        <v>3107</v>
      </c>
    </row>
    <row r="1651" spans="1:2" x14ac:dyDescent="0.3">
      <c r="A1651" s="180" t="s">
        <v>3108</v>
      </c>
      <c r="B1651" s="180" t="s">
        <v>3109</v>
      </c>
    </row>
    <row r="1652" spans="1:2" x14ac:dyDescent="0.3">
      <c r="A1652" s="180" t="s">
        <v>3110</v>
      </c>
      <c r="B1652" s="180" t="s">
        <v>3111</v>
      </c>
    </row>
    <row r="1653" spans="1:2" x14ac:dyDescent="0.3">
      <c r="A1653" s="180" t="s">
        <v>3112</v>
      </c>
      <c r="B1653" s="180" t="s">
        <v>3113</v>
      </c>
    </row>
    <row r="1654" spans="1:2" x14ac:dyDescent="0.3">
      <c r="A1654" s="180" t="s">
        <v>3114</v>
      </c>
      <c r="B1654" s="180" t="s">
        <v>3115</v>
      </c>
    </row>
    <row r="1655" spans="1:2" x14ac:dyDescent="0.3">
      <c r="A1655" s="180" t="s">
        <v>3116</v>
      </c>
      <c r="B1655" s="180" t="s">
        <v>3115</v>
      </c>
    </row>
    <row r="1656" spans="1:2" x14ac:dyDescent="0.3">
      <c r="A1656" s="180" t="s">
        <v>3117</v>
      </c>
      <c r="B1656" s="180" t="s">
        <v>3118</v>
      </c>
    </row>
    <row r="1657" spans="1:2" x14ac:dyDescent="0.3">
      <c r="A1657" s="180" t="s">
        <v>3119</v>
      </c>
      <c r="B1657" s="180" t="s">
        <v>3109</v>
      </c>
    </row>
    <row r="1658" spans="1:2" x14ac:dyDescent="0.3">
      <c r="A1658" s="180" t="s">
        <v>3120</v>
      </c>
      <c r="B1658" s="180" t="s">
        <v>3121</v>
      </c>
    </row>
    <row r="1659" spans="1:2" x14ac:dyDescent="0.3">
      <c r="A1659" s="180" t="s">
        <v>3122</v>
      </c>
      <c r="B1659" s="180" t="s">
        <v>3123</v>
      </c>
    </row>
    <row r="1660" spans="1:2" x14ac:dyDescent="0.3">
      <c r="A1660" s="180" t="s">
        <v>3124</v>
      </c>
      <c r="B1660" s="180" t="s">
        <v>3125</v>
      </c>
    </row>
    <row r="1661" spans="1:2" x14ac:dyDescent="0.3">
      <c r="A1661" s="180" t="s">
        <v>3126</v>
      </c>
      <c r="B1661" s="180" t="s">
        <v>3127</v>
      </c>
    </row>
    <row r="1662" spans="1:2" x14ac:dyDescent="0.3">
      <c r="A1662" s="180" t="s">
        <v>3128</v>
      </c>
      <c r="B1662" s="180" t="s">
        <v>3127</v>
      </c>
    </row>
    <row r="1663" spans="1:2" x14ac:dyDescent="0.3">
      <c r="A1663" s="180" t="s">
        <v>3129</v>
      </c>
      <c r="B1663" s="180" t="s">
        <v>3130</v>
      </c>
    </row>
    <row r="1664" spans="1:2" x14ac:dyDescent="0.3">
      <c r="A1664" s="180" t="s">
        <v>3131</v>
      </c>
      <c r="B1664" s="180" t="s">
        <v>3127</v>
      </c>
    </row>
    <row r="1665" spans="1:2" x14ac:dyDescent="0.3">
      <c r="A1665" s="180" t="s">
        <v>3132</v>
      </c>
      <c r="B1665" s="180" t="s">
        <v>3133</v>
      </c>
    </row>
    <row r="1666" spans="1:2" x14ac:dyDescent="0.3">
      <c r="A1666" s="180" t="s">
        <v>3134</v>
      </c>
      <c r="B1666" s="180" t="s">
        <v>3133</v>
      </c>
    </row>
    <row r="1667" spans="1:2" x14ac:dyDescent="0.3">
      <c r="A1667" s="180" t="s">
        <v>3135</v>
      </c>
      <c r="B1667" s="180" t="s">
        <v>3136</v>
      </c>
    </row>
    <row r="1668" spans="1:2" x14ac:dyDescent="0.3">
      <c r="A1668" s="180" t="s">
        <v>3137</v>
      </c>
      <c r="B1668" s="180" t="s">
        <v>3133</v>
      </c>
    </row>
    <row r="1669" spans="1:2" x14ac:dyDescent="0.3">
      <c r="A1669" s="180" t="s">
        <v>3138</v>
      </c>
      <c r="B1669" s="180" t="s">
        <v>3139</v>
      </c>
    </row>
    <row r="1670" spans="1:2" x14ac:dyDescent="0.3">
      <c r="A1670" s="180" t="s">
        <v>3140</v>
      </c>
      <c r="B1670" s="180" t="s">
        <v>3141</v>
      </c>
    </row>
    <row r="1671" spans="1:2" x14ac:dyDescent="0.3">
      <c r="A1671" s="180" t="s">
        <v>3142</v>
      </c>
      <c r="B1671" s="180" t="s">
        <v>3141</v>
      </c>
    </row>
    <row r="1672" spans="1:2" x14ac:dyDescent="0.3">
      <c r="A1672" s="180" t="s">
        <v>3143</v>
      </c>
      <c r="B1672" s="180" t="s">
        <v>3144</v>
      </c>
    </row>
    <row r="1673" spans="1:2" x14ac:dyDescent="0.3">
      <c r="A1673" s="180" t="s">
        <v>3145</v>
      </c>
      <c r="B1673" s="180" t="s">
        <v>3141</v>
      </c>
    </row>
    <row r="1674" spans="1:2" x14ac:dyDescent="0.3">
      <c r="A1674" s="180" t="s">
        <v>3146</v>
      </c>
      <c r="B1674" s="180" t="s">
        <v>3147</v>
      </c>
    </row>
    <row r="1675" spans="1:2" x14ac:dyDescent="0.3">
      <c r="A1675" s="180" t="s">
        <v>3148</v>
      </c>
      <c r="B1675" s="180" t="s">
        <v>3149</v>
      </c>
    </row>
    <row r="1676" spans="1:2" x14ac:dyDescent="0.3">
      <c r="A1676" s="180" t="s">
        <v>3150</v>
      </c>
      <c r="B1676" s="180" t="s">
        <v>3151</v>
      </c>
    </row>
    <row r="1677" spans="1:2" x14ac:dyDescent="0.3">
      <c r="A1677" s="180" t="s">
        <v>3152</v>
      </c>
      <c r="B1677" s="180" t="s">
        <v>3153</v>
      </c>
    </row>
    <row r="1678" spans="1:2" x14ac:dyDescent="0.3">
      <c r="A1678" s="180" t="s">
        <v>3154</v>
      </c>
      <c r="B1678" s="180" t="s">
        <v>3155</v>
      </c>
    </row>
    <row r="1679" spans="1:2" x14ac:dyDescent="0.3">
      <c r="A1679" s="180" t="s">
        <v>3156</v>
      </c>
      <c r="B1679" s="180" t="s">
        <v>3157</v>
      </c>
    </row>
    <row r="1680" spans="1:2" x14ac:dyDescent="0.3">
      <c r="A1680" s="180" t="s">
        <v>3158</v>
      </c>
      <c r="B1680" s="180" t="s">
        <v>3159</v>
      </c>
    </row>
    <row r="1681" spans="1:2" x14ac:dyDescent="0.3">
      <c r="A1681" s="180" t="s">
        <v>3160</v>
      </c>
      <c r="B1681" s="180" t="s">
        <v>3149</v>
      </c>
    </row>
    <row r="1682" spans="1:2" x14ac:dyDescent="0.3">
      <c r="A1682" s="180" t="s">
        <v>3161</v>
      </c>
      <c r="B1682" s="180" t="s">
        <v>3162</v>
      </c>
    </row>
    <row r="1683" spans="1:2" x14ac:dyDescent="0.3">
      <c r="A1683" s="180" t="s">
        <v>3163</v>
      </c>
      <c r="B1683" s="180" t="s">
        <v>3162</v>
      </c>
    </row>
    <row r="1684" spans="1:2" x14ac:dyDescent="0.3">
      <c r="A1684" s="180" t="s">
        <v>3164</v>
      </c>
      <c r="B1684" s="180" t="s">
        <v>3165</v>
      </c>
    </row>
    <row r="1685" spans="1:2" x14ac:dyDescent="0.3">
      <c r="A1685" s="180" t="s">
        <v>3166</v>
      </c>
      <c r="B1685" s="180" t="s">
        <v>3165</v>
      </c>
    </row>
    <row r="1686" spans="1:2" x14ac:dyDescent="0.3">
      <c r="A1686" s="180" t="s">
        <v>3167</v>
      </c>
      <c r="B1686" s="180" t="s">
        <v>3165</v>
      </c>
    </row>
    <row r="1687" spans="1:2" x14ac:dyDescent="0.3">
      <c r="A1687" s="180" t="s">
        <v>3168</v>
      </c>
      <c r="B1687" s="180" t="s">
        <v>3169</v>
      </c>
    </row>
    <row r="1688" spans="1:2" x14ac:dyDescent="0.3">
      <c r="A1688" s="180" t="s">
        <v>3170</v>
      </c>
      <c r="B1688" s="180" t="s">
        <v>3171</v>
      </c>
    </row>
    <row r="1689" spans="1:2" x14ac:dyDescent="0.3">
      <c r="A1689" s="180" t="s">
        <v>3172</v>
      </c>
      <c r="B1689" s="180" t="s">
        <v>3173</v>
      </c>
    </row>
    <row r="1690" spans="1:2" x14ac:dyDescent="0.3">
      <c r="A1690" s="180" t="s">
        <v>3174</v>
      </c>
      <c r="B1690" s="180" t="s">
        <v>3171</v>
      </c>
    </row>
    <row r="1691" spans="1:2" x14ac:dyDescent="0.3">
      <c r="A1691" s="180" t="s">
        <v>3175</v>
      </c>
      <c r="B1691" s="180" t="s">
        <v>3176</v>
      </c>
    </row>
    <row r="1692" spans="1:2" x14ac:dyDescent="0.3">
      <c r="A1692" s="180" t="s">
        <v>3177</v>
      </c>
      <c r="B1692" s="180" t="s">
        <v>3178</v>
      </c>
    </row>
    <row r="1693" spans="1:2" x14ac:dyDescent="0.3">
      <c r="A1693" s="180" t="s">
        <v>3179</v>
      </c>
      <c r="B1693" s="180" t="s">
        <v>3180</v>
      </c>
    </row>
    <row r="1694" spans="1:2" x14ac:dyDescent="0.3">
      <c r="A1694" s="180" t="s">
        <v>3181</v>
      </c>
      <c r="B1694" s="180" t="s">
        <v>3182</v>
      </c>
    </row>
    <row r="1695" spans="1:2" x14ac:dyDescent="0.3">
      <c r="A1695" s="180" t="s">
        <v>3183</v>
      </c>
      <c r="B1695" s="180" t="s">
        <v>3184</v>
      </c>
    </row>
    <row r="1696" spans="1:2" x14ac:dyDescent="0.3">
      <c r="A1696" s="180" t="s">
        <v>3185</v>
      </c>
      <c r="B1696" s="180" t="s">
        <v>3176</v>
      </c>
    </row>
    <row r="1697" spans="1:2" x14ac:dyDescent="0.3">
      <c r="A1697" s="180" t="s">
        <v>3186</v>
      </c>
      <c r="B1697" s="180" t="s">
        <v>3176</v>
      </c>
    </row>
    <row r="1698" spans="1:2" x14ac:dyDescent="0.3">
      <c r="A1698" s="180" t="s">
        <v>3187</v>
      </c>
      <c r="B1698" s="180" t="s">
        <v>3176</v>
      </c>
    </row>
    <row r="1699" spans="1:2" x14ac:dyDescent="0.3">
      <c r="A1699" s="180" t="s">
        <v>3188</v>
      </c>
      <c r="B1699" s="180" t="s">
        <v>3189</v>
      </c>
    </row>
    <row r="1700" spans="1:2" x14ac:dyDescent="0.3">
      <c r="A1700" s="180" t="s">
        <v>3190</v>
      </c>
      <c r="B1700" s="180" t="s">
        <v>3189</v>
      </c>
    </row>
    <row r="1701" spans="1:2" x14ac:dyDescent="0.3">
      <c r="A1701" s="180" t="s">
        <v>3191</v>
      </c>
      <c r="B1701" s="180" t="s">
        <v>3176</v>
      </c>
    </row>
    <row r="1702" spans="1:2" x14ac:dyDescent="0.3">
      <c r="A1702" s="180" t="s">
        <v>3192</v>
      </c>
      <c r="B1702" s="180" t="s">
        <v>3176</v>
      </c>
    </row>
    <row r="1703" spans="1:2" x14ac:dyDescent="0.3">
      <c r="A1703" s="180" t="s">
        <v>3193</v>
      </c>
      <c r="B1703" s="180" t="s">
        <v>3178</v>
      </c>
    </row>
    <row r="1704" spans="1:2" x14ac:dyDescent="0.3">
      <c r="A1704" s="180" t="s">
        <v>3194</v>
      </c>
      <c r="B1704" s="180" t="s">
        <v>3195</v>
      </c>
    </row>
    <row r="1705" spans="1:2" x14ac:dyDescent="0.3">
      <c r="A1705" s="180" t="s">
        <v>3196</v>
      </c>
      <c r="B1705" s="180" t="s">
        <v>3197</v>
      </c>
    </row>
    <row r="1706" spans="1:2" x14ac:dyDescent="0.3">
      <c r="A1706" s="180" t="s">
        <v>3198</v>
      </c>
      <c r="B1706" s="180" t="s">
        <v>3199</v>
      </c>
    </row>
    <row r="1707" spans="1:2" x14ac:dyDescent="0.3">
      <c r="A1707" s="180" t="s">
        <v>3200</v>
      </c>
      <c r="B1707" s="180" t="s">
        <v>3201</v>
      </c>
    </row>
    <row r="1708" spans="1:2" x14ac:dyDescent="0.3">
      <c r="A1708" s="180" t="s">
        <v>3202</v>
      </c>
      <c r="B1708" s="180" t="s">
        <v>3203</v>
      </c>
    </row>
    <row r="1709" spans="1:2" x14ac:dyDescent="0.3">
      <c r="A1709" s="180" t="s">
        <v>3204</v>
      </c>
      <c r="B1709" s="180" t="s">
        <v>3205</v>
      </c>
    </row>
    <row r="1710" spans="1:2" x14ac:dyDescent="0.3">
      <c r="A1710" s="180" t="s">
        <v>3206</v>
      </c>
      <c r="B1710" s="180" t="s">
        <v>3207</v>
      </c>
    </row>
    <row r="1711" spans="1:2" x14ac:dyDescent="0.3">
      <c r="A1711" s="180" t="s">
        <v>3208</v>
      </c>
      <c r="B1711" s="180" t="s">
        <v>3209</v>
      </c>
    </row>
    <row r="1712" spans="1:2" x14ac:dyDescent="0.3">
      <c r="A1712" s="180" t="s">
        <v>3210</v>
      </c>
      <c r="B1712" s="180" t="s">
        <v>3211</v>
      </c>
    </row>
    <row r="1713" spans="1:2" x14ac:dyDescent="0.3">
      <c r="A1713" s="180" t="s">
        <v>3212</v>
      </c>
      <c r="B1713" s="180" t="s">
        <v>3213</v>
      </c>
    </row>
    <row r="1714" spans="1:2" x14ac:dyDescent="0.3">
      <c r="A1714" s="180" t="s">
        <v>3214</v>
      </c>
      <c r="B1714" s="180" t="s">
        <v>3213</v>
      </c>
    </row>
    <row r="1715" spans="1:2" x14ac:dyDescent="0.3">
      <c r="A1715" s="180" t="s">
        <v>3215</v>
      </c>
      <c r="B1715" s="180" t="s">
        <v>3213</v>
      </c>
    </row>
    <row r="1716" spans="1:2" x14ac:dyDescent="0.3">
      <c r="A1716" s="180" t="s">
        <v>3216</v>
      </c>
      <c r="B1716" s="180" t="s">
        <v>3213</v>
      </c>
    </row>
    <row r="1717" spans="1:2" x14ac:dyDescent="0.3">
      <c r="A1717" s="180" t="s">
        <v>3217</v>
      </c>
      <c r="B1717" s="180" t="s">
        <v>3213</v>
      </c>
    </row>
    <row r="1718" spans="1:2" x14ac:dyDescent="0.3">
      <c r="A1718" s="180" t="s">
        <v>3218</v>
      </c>
      <c r="B1718" s="180" t="s">
        <v>3213</v>
      </c>
    </row>
    <row r="1719" spans="1:2" x14ac:dyDescent="0.3">
      <c r="A1719" s="180" t="s">
        <v>3219</v>
      </c>
      <c r="B1719" s="180" t="s">
        <v>3213</v>
      </c>
    </row>
    <row r="1720" spans="1:2" x14ac:dyDescent="0.3">
      <c r="A1720" s="180" t="s">
        <v>3220</v>
      </c>
      <c r="B1720" s="180" t="s">
        <v>3213</v>
      </c>
    </row>
    <row r="1721" spans="1:2" x14ac:dyDescent="0.3">
      <c r="A1721" s="180" t="s">
        <v>3221</v>
      </c>
      <c r="B1721" s="180" t="s">
        <v>3213</v>
      </c>
    </row>
    <row r="1722" spans="1:2" x14ac:dyDescent="0.3">
      <c r="A1722" s="180" t="s">
        <v>3222</v>
      </c>
      <c r="B1722" s="180" t="s">
        <v>3213</v>
      </c>
    </row>
    <row r="1723" spans="1:2" x14ac:dyDescent="0.3">
      <c r="A1723" s="180" t="s">
        <v>3223</v>
      </c>
      <c r="B1723" s="180" t="s">
        <v>3224</v>
      </c>
    </row>
    <row r="1724" spans="1:2" x14ac:dyDescent="0.3">
      <c r="A1724" s="180" t="s">
        <v>3225</v>
      </c>
      <c r="B1724" s="180" t="s">
        <v>3226</v>
      </c>
    </row>
    <row r="1725" spans="1:2" x14ac:dyDescent="0.3">
      <c r="A1725" s="180" t="s">
        <v>3227</v>
      </c>
      <c r="B1725" s="180" t="s">
        <v>3213</v>
      </c>
    </row>
    <row r="1726" spans="1:2" x14ac:dyDescent="0.3">
      <c r="A1726" s="180" t="s">
        <v>3228</v>
      </c>
      <c r="B1726" s="180" t="s">
        <v>3213</v>
      </c>
    </row>
    <row r="1727" spans="1:2" x14ac:dyDescent="0.3">
      <c r="A1727" s="180" t="s">
        <v>3229</v>
      </c>
      <c r="B1727" s="180" t="s">
        <v>3213</v>
      </c>
    </row>
    <row r="1728" spans="1:2" x14ac:dyDescent="0.3">
      <c r="A1728" s="180" t="s">
        <v>3230</v>
      </c>
      <c r="B1728" s="180" t="s">
        <v>3213</v>
      </c>
    </row>
    <row r="1729" spans="1:2" x14ac:dyDescent="0.3">
      <c r="A1729" s="180" t="s">
        <v>3231</v>
      </c>
      <c r="B1729" s="180" t="s">
        <v>3232</v>
      </c>
    </row>
    <row r="1730" spans="1:2" x14ac:dyDescent="0.3">
      <c r="A1730" s="180" t="s">
        <v>3233</v>
      </c>
      <c r="B1730" s="180" t="s">
        <v>3234</v>
      </c>
    </row>
    <row r="1731" spans="1:2" x14ac:dyDescent="0.3">
      <c r="A1731" s="180" t="s">
        <v>3235</v>
      </c>
      <c r="B1731" s="180" t="s">
        <v>3236</v>
      </c>
    </row>
    <row r="1732" spans="1:2" x14ac:dyDescent="0.3">
      <c r="A1732" s="180" t="s">
        <v>3237</v>
      </c>
      <c r="B1732" s="180" t="s">
        <v>3213</v>
      </c>
    </row>
    <row r="1733" spans="1:2" x14ac:dyDescent="0.3">
      <c r="A1733" s="180" t="s">
        <v>3238</v>
      </c>
      <c r="B1733" s="180" t="s">
        <v>3234</v>
      </c>
    </row>
    <row r="1734" spans="1:2" x14ac:dyDescent="0.3">
      <c r="A1734" s="180" t="s">
        <v>3239</v>
      </c>
      <c r="B1734" s="180" t="s">
        <v>3234</v>
      </c>
    </row>
    <row r="1735" spans="1:2" x14ac:dyDescent="0.3">
      <c r="A1735" s="180" t="s">
        <v>3240</v>
      </c>
      <c r="B1735" s="180" t="s">
        <v>3241</v>
      </c>
    </row>
    <row r="1736" spans="1:2" x14ac:dyDescent="0.3">
      <c r="A1736" s="180" t="s">
        <v>3242</v>
      </c>
      <c r="B1736" s="180" t="s">
        <v>3241</v>
      </c>
    </row>
    <row r="1737" spans="1:2" x14ac:dyDescent="0.3">
      <c r="A1737" s="180" t="s">
        <v>3243</v>
      </c>
      <c r="B1737" s="180" t="s">
        <v>3234</v>
      </c>
    </row>
    <row r="1738" spans="1:2" x14ac:dyDescent="0.3">
      <c r="A1738" s="180" t="s">
        <v>3244</v>
      </c>
      <c r="B1738" s="180" t="s">
        <v>3234</v>
      </c>
    </row>
    <row r="1739" spans="1:2" x14ac:dyDescent="0.3">
      <c r="A1739" s="180" t="s">
        <v>3245</v>
      </c>
      <c r="B1739" s="180" t="s">
        <v>3246</v>
      </c>
    </row>
    <row r="1740" spans="1:2" x14ac:dyDescent="0.3">
      <c r="A1740" s="180" t="s">
        <v>3247</v>
      </c>
      <c r="B1740" s="180" t="s">
        <v>3248</v>
      </c>
    </row>
    <row r="1741" spans="1:2" x14ac:dyDescent="0.3">
      <c r="A1741" s="180" t="s">
        <v>3249</v>
      </c>
      <c r="B1741" s="180" t="s">
        <v>3250</v>
      </c>
    </row>
    <row r="1742" spans="1:2" x14ac:dyDescent="0.3">
      <c r="A1742" s="180" t="s">
        <v>3251</v>
      </c>
      <c r="B1742" s="180" t="s">
        <v>3250</v>
      </c>
    </row>
    <row r="1743" spans="1:2" x14ac:dyDescent="0.3">
      <c r="A1743" s="180" t="s">
        <v>3252</v>
      </c>
      <c r="B1743" s="180" t="s">
        <v>3248</v>
      </c>
    </row>
    <row r="1744" spans="1:2" x14ac:dyDescent="0.3">
      <c r="A1744" s="180" t="s">
        <v>3253</v>
      </c>
      <c r="B1744" s="180" t="s">
        <v>3248</v>
      </c>
    </row>
    <row r="1745" spans="1:2" x14ac:dyDescent="0.3">
      <c r="A1745" s="180" t="s">
        <v>3254</v>
      </c>
      <c r="B1745" s="180" t="s">
        <v>3248</v>
      </c>
    </row>
    <row r="1746" spans="1:2" x14ac:dyDescent="0.3">
      <c r="A1746" s="180" t="s">
        <v>3255</v>
      </c>
      <c r="B1746" s="180" t="s">
        <v>3248</v>
      </c>
    </row>
    <row r="1747" spans="1:2" x14ac:dyDescent="0.3">
      <c r="A1747" s="180" t="s">
        <v>3256</v>
      </c>
      <c r="B1747" s="180" t="s">
        <v>3248</v>
      </c>
    </row>
    <row r="1748" spans="1:2" x14ac:dyDescent="0.3">
      <c r="A1748" s="180" t="s">
        <v>3257</v>
      </c>
      <c r="B1748" s="180" t="s">
        <v>3248</v>
      </c>
    </row>
    <row r="1749" spans="1:2" x14ac:dyDescent="0.3">
      <c r="A1749" s="180" t="s">
        <v>3258</v>
      </c>
      <c r="B1749" s="180" t="s">
        <v>3248</v>
      </c>
    </row>
    <row r="1750" spans="1:2" x14ac:dyDescent="0.3">
      <c r="A1750" s="180" t="s">
        <v>3259</v>
      </c>
      <c r="B1750" s="180" t="s">
        <v>3248</v>
      </c>
    </row>
    <row r="1751" spans="1:2" x14ac:dyDescent="0.3">
      <c r="A1751" s="180" t="s">
        <v>3260</v>
      </c>
      <c r="B1751" s="180" t="s">
        <v>3248</v>
      </c>
    </row>
    <row r="1752" spans="1:2" x14ac:dyDescent="0.3">
      <c r="A1752" s="180" t="s">
        <v>3261</v>
      </c>
      <c r="B1752" s="180" t="s">
        <v>3248</v>
      </c>
    </row>
    <row r="1753" spans="1:2" x14ac:dyDescent="0.3">
      <c r="A1753" s="180" t="s">
        <v>3262</v>
      </c>
      <c r="B1753" s="180" t="s">
        <v>3248</v>
      </c>
    </row>
    <row r="1754" spans="1:2" x14ac:dyDescent="0.3">
      <c r="A1754" s="180" t="s">
        <v>3263</v>
      </c>
      <c r="B1754" s="180" t="s">
        <v>3213</v>
      </c>
    </row>
    <row r="1755" spans="1:2" x14ac:dyDescent="0.3">
      <c r="A1755" s="180" t="s">
        <v>3264</v>
      </c>
      <c r="B1755" s="180" t="s">
        <v>3248</v>
      </c>
    </row>
    <row r="1756" spans="1:2" x14ac:dyDescent="0.3">
      <c r="A1756" s="180" t="s">
        <v>3265</v>
      </c>
      <c r="B1756" s="180" t="s">
        <v>3248</v>
      </c>
    </row>
    <row r="1757" spans="1:2" x14ac:dyDescent="0.3">
      <c r="A1757" s="180" t="s">
        <v>3266</v>
      </c>
      <c r="B1757" s="180" t="s">
        <v>3248</v>
      </c>
    </row>
    <row r="1758" spans="1:2" x14ac:dyDescent="0.3">
      <c r="A1758" s="180" t="s">
        <v>3267</v>
      </c>
      <c r="B1758" s="180" t="s">
        <v>3268</v>
      </c>
    </row>
    <row r="1759" spans="1:2" x14ac:dyDescent="0.3">
      <c r="A1759" s="180" t="s">
        <v>3269</v>
      </c>
      <c r="B1759" s="180" t="s">
        <v>3270</v>
      </c>
    </row>
    <row r="1760" spans="1:2" x14ac:dyDescent="0.3">
      <c r="A1760" s="180" t="s">
        <v>3271</v>
      </c>
      <c r="B1760" s="180" t="s">
        <v>3248</v>
      </c>
    </row>
    <row r="1761" spans="1:2" x14ac:dyDescent="0.3">
      <c r="A1761" s="180" t="s">
        <v>3272</v>
      </c>
      <c r="B1761" s="180" t="s">
        <v>3273</v>
      </c>
    </row>
    <row r="1762" spans="1:2" x14ac:dyDescent="0.3">
      <c r="A1762" s="180" t="s">
        <v>3274</v>
      </c>
      <c r="B1762" s="180" t="s">
        <v>3275</v>
      </c>
    </row>
    <row r="1763" spans="1:2" x14ac:dyDescent="0.3">
      <c r="A1763" s="180" t="s">
        <v>3276</v>
      </c>
      <c r="B1763" s="180" t="s">
        <v>3277</v>
      </c>
    </row>
    <row r="1764" spans="1:2" x14ac:dyDescent="0.3">
      <c r="A1764" s="180" t="s">
        <v>3278</v>
      </c>
      <c r="B1764" s="180" t="s">
        <v>3279</v>
      </c>
    </row>
    <row r="1765" spans="1:2" x14ac:dyDescent="0.3">
      <c r="A1765" s="180" t="s">
        <v>3280</v>
      </c>
      <c r="B1765" s="180" t="s">
        <v>3234</v>
      </c>
    </row>
    <row r="1766" spans="1:2" x14ac:dyDescent="0.3">
      <c r="A1766" s="180" t="s">
        <v>3281</v>
      </c>
      <c r="B1766" s="180" t="s">
        <v>3282</v>
      </c>
    </row>
    <row r="1767" spans="1:2" x14ac:dyDescent="0.3">
      <c r="A1767" s="180" t="s">
        <v>3283</v>
      </c>
      <c r="B1767" s="180" t="s">
        <v>3284</v>
      </c>
    </row>
    <row r="1768" spans="1:2" x14ac:dyDescent="0.3">
      <c r="A1768" s="180" t="s">
        <v>3285</v>
      </c>
      <c r="B1768" s="180" t="s">
        <v>3286</v>
      </c>
    </row>
    <row r="1769" spans="1:2" x14ac:dyDescent="0.3">
      <c r="A1769" s="180" t="s">
        <v>3287</v>
      </c>
      <c r="B1769" s="180" t="s">
        <v>3284</v>
      </c>
    </row>
    <row r="1770" spans="1:2" x14ac:dyDescent="0.3">
      <c r="A1770" s="180" t="s">
        <v>3288</v>
      </c>
      <c r="B1770" s="180" t="s">
        <v>3284</v>
      </c>
    </row>
    <row r="1771" spans="1:2" x14ac:dyDescent="0.3">
      <c r="A1771" s="180" t="s">
        <v>3289</v>
      </c>
      <c r="B1771" s="180" t="s">
        <v>3290</v>
      </c>
    </row>
    <row r="1772" spans="1:2" x14ac:dyDescent="0.3">
      <c r="A1772" s="180" t="s">
        <v>3291</v>
      </c>
      <c r="B1772" s="180" t="s">
        <v>3292</v>
      </c>
    </row>
    <row r="1773" spans="1:2" x14ac:dyDescent="0.3">
      <c r="A1773" s="180" t="s">
        <v>3293</v>
      </c>
      <c r="B1773" s="180" t="s">
        <v>3292</v>
      </c>
    </row>
    <row r="1774" spans="1:2" x14ac:dyDescent="0.3">
      <c r="A1774" s="180" t="s">
        <v>3294</v>
      </c>
      <c r="B1774" s="180" t="s">
        <v>3295</v>
      </c>
    </row>
    <row r="1775" spans="1:2" x14ac:dyDescent="0.3">
      <c r="A1775" s="180" t="s">
        <v>3296</v>
      </c>
      <c r="B1775" s="180" t="s">
        <v>3297</v>
      </c>
    </row>
    <row r="1776" spans="1:2" x14ac:dyDescent="0.3">
      <c r="A1776" s="180" t="s">
        <v>3298</v>
      </c>
      <c r="B1776" s="180" t="s">
        <v>3299</v>
      </c>
    </row>
    <row r="1777" spans="1:2" x14ac:dyDescent="0.3">
      <c r="A1777" s="180" t="s">
        <v>3300</v>
      </c>
      <c r="B1777" s="180" t="s">
        <v>3299</v>
      </c>
    </row>
    <row r="1778" spans="1:2" x14ac:dyDescent="0.3">
      <c r="A1778" s="180" t="s">
        <v>3301</v>
      </c>
      <c r="B1778" s="180" t="s">
        <v>3299</v>
      </c>
    </row>
    <row r="1779" spans="1:2" x14ac:dyDescent="0.3">
      <c r="A1779" s="180" t="s">
        <v>3302</v>
      </c>
      <c r="B1779" s="180" t="s">
        <v>3303</v>
      </c>
    </row>
    <row r="1780" spans="1:2" x14ac:dyDescent="0.3">
      <c r="A1780" s="180" t="s">
        <v>3304</v>
      </c>
      <c r="B1780" s="180" t="s">
        <v>3279</v>
      </c>
    </row>
    <row r="1781" spans="1:2" x14ac:dyDescent="0.3">
      <c r="A1781" s="180" t="s">
        <v>3305</v>
      </c>
      <c r="B1781" s="180" t="s">
        <v>3306</v>
      </c>
    </row>
    <row r="1782" spans="1:2" x14ac:dyDescent="0.3">
      <c r="A1782" s="180" t="s">
        <v>3307</v>
      </c>
      <c r="B1782" s="180" t="s">
        <v>3284</v>
      </c>
    </row>
    <row r="1783" spans="1:2" x14ac:dyDescent="0.3">
      <c r="A1783" s="180" t="s">
        <v>3308</v>
      </c>
      <c r="B1783" s="180" t="s">
        <v>3309</v>
      </c>
    </row>
    <row r="1784" spans="1:2" x14ac:dyDescent="0.3">
      <c r="A1784" s="180" t="s">
        <v>3310</v>
      </c>
      <c r="B1784" s="180" t="s">
        <v>3309</v>
      </c>
    </row>
    <row r="1785" spans="1:2" x14ac:dyDescent="0.3">
      <c r="A1785" s="180" t="s">
        <v>3311</v>
      </c>
      <c r="B1785" s="180" t="s">
        <v>3309</v>
      </c>
    </row>
    <row r="1786" spans="1:2" x14ac:dyDescent="0.3">
      <c r="A1786" s="180" t="s">
        <v>3312</v>
      </c>
      <c r="B1786" s="180" t="s">
        <v>3284</v>
      </c>
    </row>
    <row r="1787" spans="1:2" x14ac:dyDescent="0.3">
      <c r="A1787" s="180" t="s">
        <v>3313</v>
      </c>
      <c r="B1787" s="180" t="s">
        <v>3314</v>
      </c>
    </row>
    <row r="1788" spans="1:2" x14ac:dyDescent="0.3">
      <c r="A1788" s="180" t="s">
        <v>3315</v>
      </c>
      <c r="B1788" s="180" t="s">
        <v>3316</v>
      </c>
    </row>
    <row r="1789" spans="1:2" x14ac:dyDescent="0.3">
      <c r="A1789" s="180" t="s">
        <v>3317</v>
      </c>
      <c r="B1789" s="180" t="s">
        <v>3284</v>
      </c>
    </row>
    <row r="1790" spans="1:2" x14ac:dyDescent="0.3">
      <c r="A1790" s="180" t="s">
        <v>3318</v>
      </c>
      <c r="B1790" s="180" t="s">
        <v>3284</v>
      </c>
    </row>
    <row r="1791" spans="1:2" x14ac:dyDescent="0.3">
      <c r="A1791" s="180" t="s">
        <v>3319</v>
      </c>
      <c r="B1791" s="180" t="s">
        <v>3284</v>
      </c>
    </row>
    <row r="1792" spans="1:2" x14ac:dyDescent="0.3">
      <c r="A1792" s="180" t="s">
        <v>3320</v>
      </c>
      <c r="B1792" s="180" t="s">
        <v>3284</v>
      </c>
    </row>
    <row r="1793" spans="1:2" x14ac:dyDescent="0.3">
      <c r="A1793" s="180" t="s">
        <v>3321</v>
      </c>
      <c r="B1793" s="180" t="s">
        <v>3284</v>
      </c>
    </row>
    <row r="1794" spans="1:2" x14ac:dyDescent="0.3">
      <c r="A1794" s="180" t="s">
        <v>3322</v>
      </c>
      <c r="B1794" s="180" t="s">
        <v>3284</v>
      </c>
    </row>
    <row r="1795" spans="1:2" x14ac:dyDescent="0.3">
      <c r="A1795" s="180" t="s">
        <v>3323</v>
      </c>
      <c r="B1795" s="180" t="s">
        <v>3324</v>
      </c>
    </row>
    <row r="1796" spans="1:2" x14ac:dyDescent="0.3">
      <c r="A1796" s="180" t="s">
        <v>3325</v>
      </c>
      <c r="B1796" s="180" t="s">
        <v>3324</v>
      </c>
    </row>
    <row r="1797" spans="1:2" x14ac:dyDescent="0.3">
      <c r="A1797" s="180" t="s">
        <v>3326</v>
      </c>
      <c r="B1797" s="180" t="s">
        <v>3327</v>
      </c>
    </row>
    <row r="1798" spans="1:2" x14ac:dyDescent="0.3">
      <c r="A1798" s="180" t="s">
        <v>3328</v>
      </c>
      <c r="B1798" s="180" t="s">
        <v>3329</v>
      </c>
    </row>
    <row r="1799" spans="1:2" x14ac:dyDescent="0.3">
      <c r="A1799" s="180" t="s">
        <v>3330</v>
      </c>
      <c r="B1799" s="180" t="s">
        <v>3284</v>
      </c>
    </row>
    <row r="1800" spans="1:2" x14ac:dyDescent="0.3">
      <c r="A1800" s="180" t="s">
        <v>3331</v>
      </c>
      <c r="B1800" s="180" t="s">
        <v>3332</v>
      </c>
    </row>
    <row r="1801" spans="1:2" x14ac:dyDescent="0.3">
      <c r="A1801" s="180" t="s">
        <v>3333</v>
      </c>
      <c r="B1801" s="180" t="s">
        <v>3334</v>
      </c>
    </row>
    <row r="1802" spans="1:2" x14ac:dyDescent="0.3">
      <c r="A1802" s="180" t="s">
        <v>3335</v>
      </c>
      <c r="B1802" s="180" t="s">
        <v>3314</v>
      </c>
    </row>
    <row r="1803" spans="1:2" x14ac:dyDescent="0.3">
      <c r="A1803" s="180" t="s">
        <v>3336</v>
      </c>
      <c r="B1803" s="180" t="s">
        <v>3279</v>
      </c>
    </row>
    <row r="1804" spans="1:2" x14ac:dyDescent="0.3">
      <c r="A1804" s="180" t="s">
        <v>3337</v>
      </c>
      <c r="B1804" s="180" t="s">
        <v>3314</v>
      </c>
    </row>
    <row r="1805" spans="1:2" x14ac:dyDescent="0.3">
      <c r="A1805" s="180" t="s">
        <v>3338</v>
      </c>
      <c r="B1805" s="180" t="s">
        <v>3314</v>
      </c>
    </row>
    <row r="1806" spans="1:2" x14ac:dyDescent="0.3">
      <c r="A1806" s="180" t="s">
        <v>3339</v>
      </c>
      <c r="B1806" s="180" t="s">
        <v>3314</v>
      </c>
    </row>
    <row r="1807" spans="1:2" x14ac:dyDescent="0.3">
      <c r="A1807" s="180" t="s">
        <v>3340</v>
      </c>
      <c r="B1807" s="180" t="s">
        <v>3279</v>
      </c>
    </row>
    <row r="1808" spans="1:2" x14ac:dyDescent="0.3">
      <c r="A1808" s="180" t="s">
        <v>3341</v>
      </c>
      <c r="B1808" s="180" t="s">
        <v>3279</v>
      </c>
    </row>
    <row r="1809" spans="1:2" x14ac:dyDescent="0.3">
      <c r="A1809" s="180" t="s">
        <v>3342</v>
      </c>
      <c r="B1809" s="180" t="s">
        <v>3279</v>
      </c>
    </row>
    <row r="1810" spans="1:2" x14ac:dyDescent="0.3">
      <c r="A1810" s="180" t="s">
        <v>3343</v>
      </c>
      <c r="B1810" s="180" t="s">
        <v>3279</v>
      </c>
    </row>
    <row r="1811" spans="1:2" x14ac:dyDescent="0.3">
      <c r="A1811" s="180" t="s">
        <v>3344</v>
      </c>
      <c r="B1811" s="180" t="s">
        <v>3279</v>
      </c>
    </row>
    <row r="1812" spans="1:2" x14ac:dyDescent="0.3">
      <c r="A1812" s="180" t="s">
        <v>3345</v>
      </c>
      <c r="B1812" s="180" t="s">
        <v>3346</v>
      </c>
    </row>
    <row r="1813" spans="1:2" x14ac:dyDescent="0.3">
      <c r="A1813" s="180" t="s">
        <v>3347</v>
      </c>
      <c r="B1813" s="180" t="s">
        <v>3346</v>
      </c>
    </row>
    <row r="1814" spans="1:2" x14ac:dyDescent="0.3">
      <c r="A1814" s="180" t="s">
        <v>3348</v>
      </c>
      <c r="B1814" s="180" t="s">
        <v>3349</v>
      </c>
    </row>
    <row r="1815" spans="1:2" x14ac:dyDescent="0.3">
      <c r="A1815" s="180" t="s">
        <v>3350</v>
      </c>
      <c r="B1815" s="180" t="s">
        <v>3351</v>
      </c>
    </row>
    <row r="1816" spans="1:2" x14ac:dyDescent="0.3">
      <c r="A1816" s="180" t="s">
        <v>3352</v>
      </c>
      <c r="B1816" s="180" t="s">
        <v>3353</v>
      </c>
    </row>
    <row r="1817" spans="1:2" x14ac:dyDescent="0.3">
      <c r="A1817" s="180" t="s">
        <v>3354</v>
      </c>
      <c r="B1817" s="180" t="s">
        <v>3329</v>
      </c>
    </row>
    <row r="1818" spans="1:2" x14ac:dyDescent="0.3">
      <c r="A1818" s="180" t="s">
        <v>3355</v>
      </c>
      <c r="B1818" s="180" t="s">
        <v>3329</v>
      </c>
    </row>
    <row r="1819" spans="1:2" x14ac:dyDescent="0.3">
      <c r="A1819" s="180" t="s">
        <v>3356</v>
      </c>
      <c r="B1819" s="180" t="s">
        <v>3349</v>
      </c>
    </row>
    <row r="1820" spans="1:2" x14ac:dyDescent="0.3">
      <c r="A1820" s="180" t="s">
        <v>3357</v>
      </c>
      <c r="B1820" s="180" t="s">
        <v>3358</v>
      </c>
    </row>
    <row r="1821" spans="1:2" x14ac:dyDescent="0.3">
      <c r="A1821" s="180" t="s">
        <v>3359</v>
      </c>
      <c r="B1821" s="180" t="s">
        <v>3360</v>
      </c>
    </row>
    <row r="1822" spans="1:2" x14ac:dyDescent="0.3">
      <c r="A1822" s="180" t="s">
        <v>3361</v>
      </c>
      <c r="B1822" s="180" t="s">
        <v>3346</v>
      </c>
    </row>
    <row r="1823" spans="1:2" x14ac:dyDescent="0.3">
      <c r="A1823" s="180" t="s">
        <v>3362</v>
      </c>
      <c r="B1823" s="180" t="s">
        <v>3346</v>
      </c>
    </row>
    <row r="1824" spans="1:2" x14ac:dyDescent="0.3">
      <c r="A1824" s="180" t="s">
        <v>3363</v>
      </c>
      <c r="B1824" s="180" t="s">
        <v>3346</v>
      </c>
    </row>
    <row r="1825" spans="1:2" x14ac:dyDescent="0.3">
      <c r="A1825" s="180" t="s">
        <v>3364</v>
      </c>
      <c r="B1825" s="180" t="s">
        <v>3346</v>
      </c>
    </row>
    <row r="1826" spans="1:2" x14ac:dyDescent="0.3">
      <c r="A1826" s="180" t="s">
        <v>3365</v>
      </c>
      <c r="B1826" s="180" t="s">
        <v>3279</v>
      </c>
    </row>
    <row r="1827" spans="1:2" x14ac:dyDescent="0.3">
      <c r="A1827" s="180" t="s">
        <v>3366</v>
      </c>
      <c r="B1827" s="180" t="s">
        <v>3279</v>
      </c>
    </row>
    <row r="1828" spans="1:2" x14ac:dyDescent="0.3">
      <c r="A1828" s="180" t="s">
        <v>3367</v>
      </c>
      <c r="B1828" s="180" t="s">
        <v>3279</v>
      </c>
    </row>
    <row r="1829" spans="1:2" x14ac:dyDescent="0.3">
      <c r="A1829" s="180" t="s">
        <v>3368</v>
      </c>
      <c r="B1829" s="180" t="s">
        <v>3279</v>
      </c>
    </row>
    <row r="1830" spans="1:2" x14ac:dyDescent="0.3">
      <c r="A1830" s="180" t="s">
        <v>3369</v>
      </c>
      <c r="B1830" s="180" t="s">
        <v>3279</v>
      </c>
    </row>
    <row r="1831" spans="1:2" x14ac:dyDescent="0.3">
      <c r="A1831" s="180" t="s">
        <v>3370</v>
      </c>
      <c r="B1831" s="180" t="s">
        <v>3279</v>
      </c>
    </row>
    <row r="1832" spans="1:2" x14ac:dyDescent="0.3">
      <c r="A1832" s="180" t="s">
        <v>3371</v>
      </c>
      <c r="B1832" s="180" t="s">
        <v>3279</v>
      </c>
    </row>
    <row r="1833" spans="1:2" x14ac:dyDescent="0.3">
      <c r="A1833" s="180" t="s">
        <v>3372</v>
      </c>
      <c r="B1833" s="180" t="s">
        <v>3279</v>
      </c>
    </row>
    <row r="1834" spans="1:2" x14ac:dyDescent="0.3">
      <c r="A1834" s="180" t="s">
        <v>3373</v>
      </c>
      <c r="B1834" s="180" t="s">
        <v>3279</v>
      </c>
    </row>
    <row r="1835" spans="1:2" x14ac:dyDescent="0.3">
      <c r="A1835" s="180" t="s">
        <v>3374</v>
      </c>
      <c r="B1835" s="180" t="s">
        <v>3279</v>
      </c>
    </row>
    <row r="1836" spans="1:2" x14ac:dyDescent="0.3">
      <c r="A1836" s="180" t="s">
        <v>3375</v>
      </c>
      <c r="B1836" s="180" t="s">
        <v>3376</v>
      </c>
    </row>
    <row r="1837" spans="1:2" x14ac:dyDescent="0.3">
      <c r="A1837" s="180" t="s">
        <v>3377</v>
      </c>
      <c r="B1837" s="180" t="s">
        <v>3378</v>
      </c>
    </row>
    <row r="1838" spans="1:2" x14ac:dyDescent="0.3">
      <c r="A1838" s="180" t="s">
        <v>3379</v>
      </c>
      <c r="B1838" s="180" t="s">
        <v>3380</v>
      </c>
    </row>
    <row r="1839" spans="1:2" x14ac:dyDescent="0.3">
      <c r="A1839" s="180" t="s">
        <v>3381</v>
      </c>
      <c r="B1839" s="180" t="s">
        <v>3380</v>
      </c>
    </row>
    <row r="1840" spans="1:2" x14ac:dyDescent="0.3">
      <c r="A1840" s="180" t="s">
        <v>3382</v>
      </c>
      <c r="B1840" s="180" t="s">
        <v>3383</v>
      </c>
    </row>
    <row r="1841" spans="1:2" x14ac:dyDescent="0.3">
      <c r="A1841" s="180" t="s">
        <v>3384</v>
      </c>
      <c r="B1841" s="180" t="s">
        <v>3385</v>
      </c>
    </row>
    <row r="1842" spans="1:2" x14ac:dyDescent="0.3">
      <c r="A1842" s="180" t="s">
        <v>3386</v>
      </c>
      <c r="B1842" s="180" t="s">
        <v>3387</v>
      </c>
    </row>
    <row r="1843" spans="1:2" x14ac:dyDescent="0.3">
      <c r="A1843" s="180" t="s">
        <v>3388</v>
      </c>
      <c r="B1843" s="180" t="s">
        <v>3389</v>
      </c>
    </row>
    <row r="1844" spans="1:2" x14ac:dyDescent="0.3">
      <c r="A1844" s="180" t="s">
        <v>3390</v>
      </c>
      <c r="B1844" s="180" t="s">
        <v>3391</v>
      </c>
    </row>
    <row r="1845" spans="1:2" x14ac:dyDescent="0.3">
      <c r="A1845" s="180" t="s">
        <v>297</v>
      </c>
      <c r="B1845" s="180" t="s">
        <v>3392</v>
      </c>
    </row>
    <row r="1846" spans="1:2" x14ac:dyDescent="0.3">
      <c r="A1846" s="180" t="s">
        <v>3393</v>
      </c>
      <c r="B1846" s="180" t="s">
        <v>3394</v>
      </c>
    </row>
    <row r="1847" spans="1:2" x14ac:dyDescent="0.3">
      <c r="A1847" s="180" t="s">
        <v>3395</v>
      </c>
      <c r="B1847" s="180" t="s">
        <v>3396</v>
      </c>
    </row>
    <row r="1848" spans="1:2" x14ac:dyDescent="0.3">
      <c r="A1848" s="180" t="s">
        <v>3397</v>
      </c>
      <c r="B1848" s="180" t="s">
        <v>3398</v>
      </c>
    </row>
    <row r="1849" spans="1:2" x14ac:dyDescent="0.3">
      <c r="A1849" s="180" t="s">
        <v>3399</v>
      </c>
      <c r="B1849" s="180" t="s">
        <v>3400</v>
      </c>
    </row>
    <row r="1850" spans="1:2" x14ac:dyDescent="0.3">
      <c r="A1850" s="180" t="s">
        <v>3401</v>
      </c>
      <c r="B1850" s="180" t="s">
        <v>3402</v>
      </c>
    </row>
    <row r="1851" spans="1:2" x14ac:dyDescent="0.3">
      <c r="A1851" s="180" t="s">
        <v>3403</v>
      </c>
      <c r="B1851" s="180" t="s">
        <v>3404</v>
      </c>
    </row>
    <row r="1852" spans="1:2" x14ac:dyDescent="0.3">
      <c r="A1852" s="180" t="s">
        <v>3405</v>
      </c>
      <c r="B1852" s="180" t="s">
        <v>3406</v>
      </c>
    </row>
    <row r="1853" spans="1:2" x14ac:dyDescent="0.3">
      <c r="A1853" s="180" t="s">
        <v>3407</v>
      </c>
      <c r="B1853" s="180" t="s">
        <v>3408</v>
      </c>
    </row>
    <row r="1854" spans="1:2" x14ac:dyDescent="0.3">
      <c r="A1854" s="180" t="s">
        <v>3409</v>
      </c>
      <c r="B1854" s="180" t="s">
        <v>3410</v>
      </c>
    </row>
    <row r="1855" spans="1:2" x14ac:dyDescent="0.3">
      <c r="A1855" s="180" t="s">
        <v>3411</v>
      </c>
      <c r="B1855" s="180" t="s">
        <v>3412</v>
      </c>
    </row>
    <row r="1856" spans="1:2" x14ac:dyDescent="0.3">
      <c r="A1856" s="180" t="s">
        <v>3413</v>
      </c>
      <c r="B1856" s="180" t="s">
        <v>3414</v>
      </c>
    </row>
    <row r="1857" spans="1:2" x14ac:dyDescent="0.3">
      <c r="A1857" s="180" t="s">
        <v>3415</v>
      </c>
      <c r="B1857" s="180" t="s">
        <v>3416</v>
      </c>
    </row>
    <row r="1858" spans="1:2" x14ac:dyDescent="0.3">
      <c r="A1858" s="180" t="s">
        <v>3417</v>
      </c>
      <c r="B1858" s="180" t="s">
        <v>3418</v>
      </c>
    </row>
    <row r="1859" spans="1:2" x14ac:dyDescent="0.3">
      <c r="A1859" s="180" t="s">
        <v>3419</v>
      </c>
      <c r="B1859" s="180" t="s">
        <v>3420</v>
      </c>
    </row>
    <row r="1860" spans="1:2" x14ac:dyDescent="0.3">
      <c r="A1860" s="180" t="s">
        <v>3421</v>
      </c>
      <c r="B1860" s="180" t="s">
        <v>3422</v>
      </c>
    </row>
    <row r="1861" spans="1:2" x14ac:dyDescent="0.3">
      <c r="A1861" s="180" t="s">
        <v>3423</v>
      </c>
      <c r="B1861" s="180" t="s">
        <v>3424</v>
      </c>
    </row>
    <row r="1862" spans="1:2" x14ac:dyDescent="0.3">
      <c r="A1862" s="180" t="s">
        <v>3425</v>
      </c>
      <c r="B1862" s="180" t="s">
        <v>3426</v>
      </c>
    </row>
    <row r="1863" spans="1:2" x14ac:dyDescent="0.3">
      <c r="A1863" s="180" t="s">
        <v>3427</v>
      </c>
      <c r="B1863" s="180" t="s">
        <v>3428</v>
      </c>
    </row>
    <row r="1864" spans="1:2" x14ac:dyDescent="0.3">
      <c r="A1864" s="180" t="s">
        <v>3429</v>
      </c>
      <c r="B1864" s="180" t="s">
        <v>3430</v>
      </c>
    </row>
    <row r="1865" spans="1:2" x14ac:dyDescent="0.3">
      <c r="A1865" s="180" t="s">
        <v>3431</v>
      </c>
      <c r="B1865" s="180" t="s">
        <v>3432</v>
      </c>
    </row>
    <row r="1866" spans="1:2" x14ac:dyDescent="0.3">
      <c r="A1866" s="180" t="s">
        <v>3433</v>
      </c>
      <c r="B1866" s="180" t="s">
        <v>3434</v>
      </c>
    </row>
    <row r="1867" spans="1:2" x14ac:dyDescent="0.3">
      <c r="A1867" s="180" t="s">
        <v>3435</v>
      </c>
      <c r="B1867" s="180" t="s">
        <v>3436</v>
      </c>
    </row>
    <row r="1868" spans="1:2" x14ac:dyDescent="0.3">
      <c r="A1868" s="180" t="s">
        <v>3437</v>
      </c>
      <c r="B1868" s="180" t="s">
        <v>3438</v>
      </c>
    </row>
    <row r="1869" spans="1:2" x14ac:dyDescent="0.3">
      <c r="A1869" s="180" t="s">
        <v>3439</v>
      </c>
      <c r="B1869" s="180" t="s">
        <v>3440</v>
      </c>
    </row>
    <row r="1870" spans="1:2" x14ac:dyDescent="0.3">
      <c r="A1870" s="180" t="s">
        <v>3441</v>
      </c>
      <c r="B1870" s="180" t="s">
        <v>3442</v>
      </c>
    </row>
    <row r="1871" spans="1:2" x14ac:dyDescent="0.3">
      <c r="A1871" s="180" t="s">
        <v>3443</v>
      </c>
      <c r="B1871" s="180" t="s">
        <v>3444</v>
      </c>
    </row>
    <row r="1872" spans="1:2" x14ac:dyDescent="0.3">
      <c r="A1872" s="180" t="s">
        <v>3445</v>
      </c>
      <c r="B1872" s="180" t="s">
        <v>3446</v>
      </c>
    </row>
    <row r="1873" spans="1:2" x14ac:dyDescent="0.3">
      <c r="A1873" s="180" t="s">
        <v>3447</v>
      </c>
      <c r="B1873" s="180" t="s">
        <v>3448</v>
      </c>
    </row>
    <row r="1874" spans="1:2" x14ac:dyDescent="0.3">
      <c r="A1874" s="180" t="s">
        <v>3449</v>
      </c>
      <c r="B1874" s="180" t="s">
        <v>3450</v>
      </c>
    </row>
    <row r="1875" spans="1:2" x14ac:dyDescent="0.3">
      <c r="A1875" s="180" t="s">
        <v>3451</v>
      </c>
      <c r="B1875" s="180" t="s">
        <v>3452</v>
      </c>
    </row>
    <row r="1876" spans="1:2" x14ac:dyDescent="0.3">
      <c r="A1876" s="180" t="s">
        <v>3453</v>
      </c>
      <c r="B1876" s="180" t="s">
        <v>3454</v>
      </c>
    </row>
    <row r="1877" spans="1:2" x14ac:dyDescent="0.3">
      <c r="A1877" s="180" t="s">
        <v>3455</v>
      </c>
      <c r="B1877" s="180" t="s">
        <v>3456</v>
      </c>
    </row>
    <row r="1878" spans="1:2" x14ac:dyDescent="0.3">
      <c r="A1878" s="180" t="s">
        <v>3457</v>
      </c>
      <c r="B1878" s="180" t="s">
        <v>3458</v>
      </c>
    </row>
    <row r="1879" spans="1:2" x14ac:dyDescent="0.3">
      <c r="A1879" s="180" t="s">
        <v>3459</v>
      </c>
      <c r="B1879" s="180" t="s">
        <v>3460</v>
      </c>
    </row>
    <row r="1880" spans="1:2" x14ac:dyDescent="0.3">
      <c r="A1880" s="180" t="s">
        <v>3461</v>
      </c>
      <c r="B1880" s="180" t="s">
        <v>3462</v>
      </c>
    </row>
    <row r="1881" spans="1:2" x14ac:dyDescent="0.3">
      <c r="A1881" s="180" t="s">
        <v>3463</v>
      </c>
      <c r="B1881" s="180" t="s">
        <v>3464</v>
      </c>
    </row>
    <row r="1882" spans="1:2" x14ac:dyDescent="0.3">
      <c r="A1882" s="180" t="s">
        <v>3465</v>
      </c>
      <c r="B1882" s="180" t="s">
        <v>3466</v>
      </c>
    </row>
    <row r="1883" spans="1:2" x14ac:dyDescent="0.3">
      <c r="A1883" s="180" t="s">
        <v>3467</v>
      </c>
      <c r="B1883" s="180" t="s">
        <v>3468</v>
      </c>
    </row>
    <row r="1884" spans="1:2" x14ac:dyDescent="0.3">
      <c r="A1884" s="180" t="s">
        <v>3469</v>
      </c>
      <c r="B1884" s="180" t="s">
        <v>3470</v>
      </c>
    </row>
    <row r="1885" spans="1:2" x14ac:dyDescent="0.3">
      <c r="A1885" s="180" t="s">
        <v>3471</v>
      </c>
      <c r="B1885" s="180" t="s">
        <v>3472</v>
      </c>
    </row>
    <row r="1886" spans="1:2" x14ac:dyDescent="0.3">
      <c r="A1886" s="180" t="s">
        <v>3473</v>
      </c>
      <c r="B1886" s="180" t="s">
        <v>3474</v>
      </c>
    </row>
    <row r="1887" spans="1:2" x14ac:dyDescent="0.3">
      <c r="A1887" s="180" t="s">
        <v>3475</v>
      </c>
      <c r="B1887" s="180" t="s">
        <v>3476</v>
      </c>
    </row>
    <row r="1888" spans="1:2" x14ac:dyDescent="0.3">
      <c r="A1888" s="180" t="s">
        <v>3477</v>
      </c>
      <c r="B1888" s="180" t="s">
        <v>3478</v>
      </c>
    </row>
    <row r="1889" spans="1:2" x14ac:dyDescent="0.3">
      <c r="A1889" s="180" t="s">
        <v>3479</v>
      </c>
      <c r="B1889" s="180" t="s">
        <v>3480</v>
      </c>
    </row>
    <row r="1890" spans="1:2" x14ac:dyDescent="0.3">
      <c r="A1890" s="180" t="s">
        <v>3481</v>
      </c>
      <c r="B1890" s="180" t="s">
        <v>3482</v>
      </c>
    </row>
    <row r="1891" spans="1:2" x14ac:dyDescent="0.3">
      <c r="A1891" s="180" t="s">
        <v>3483</v>
      </c>
      <c r="B1891" s="180" t="s">
        <v>3484</v>
      </c>
    </row>
    <row r="1892" spans="1:2" x14ac:dyDescent="0.3">
      <c r="A1892" s="180" t="s">
        <v>3485</v>
      </c>
      <c r="B1892" s="180" t="s">
        <v>3486</v>
      </c>
    </row>
    <row r="1893" spans="1:2" x14ac:dyDescent="0.3">
      <c r="A1893" s="180" t="s">
        <v>3487</v>
      </c>
      <c r="B1893" s="180" t="s">
        <v>3488</v>
      </c>
    </row>
    <row r="1894" spans="1:2" x14ac:dyDescent="0.3">
      <c r="A1894" s="180" t="s">
        <v>3489</v>
      </c>
      <c r="B1894" s="180" t="s">
        <v>3490</v>
      </c>
    </row>
    <row r="1895" spans="1:2" x14ac:dyDescent="0.3">
      <c r="A1895" s="180" t="s">
        <v>3491</v>
      </c>
      <c r="B1895" s="180" t="s">
        <v>3492</v>
      </c>
    </row>
    <row r="1896" spans="1:2" x14ac:dyDescent="0.3">
      <c r="A1896" s="180" t="s">
        <v>3493</v>
      </c>
      <c r="B1896" s="180" t="s">
        <v>3494</v>
      </c>
    </row>
    <row r="1897" spans="1:2" x14ac:dyDescent="0.3">
      <c r="A1897" s="180" t="s">
        <v>3495</v>
      </c>
      <c r="B1897" s="180" t="s">
        <v>3496</v>
      </c>
    </row>
    <row r="1898" spans="1:2" x14ac:dyDescent="0.3">
      <c r="A1898" s="180" t="s">
        <v>3497</v>
      </c>
      <c r="B1898" s="180" t="s">
        <v>3498</v>
      </c>
    </row>
    <row r="1899" spans="1:2" x14ac:dyDescent="0.3">
      <c r="A1899" s="180" t="s">
        <v>3499</v>
      </c>
      <c r="B1899" s="180" t="s">
        <v>3500</v>
      </c>
    </row>
    <row r="1900" spans="1:2" x14ac:dyDescent="0.3">
      <c r="A1900" s="180" t="s">
        <v>3501</v>
      </c>
      <c r="B1900" s="180" t="s">
        <v>3502</v>
      </c>
    </row>
    <row r="1901" spans="1:2" x14ac:dyDescent="0.3">
      <c r="A1901" s="180" t="s">
        <v>3503</v>
      </c>
      <c r="B1901" s="180" t="s">
        <v>3504</v>
      </c>
    </row>
    <row r="1902" spans="1:2" x14ac:dyDescent="0.3">
      <c r="A1902" s="180" t="s">
        <v>3505</v>
      </c>
      <c r="B1902" s="180" t="s">
        <v>3506</v>
      </c>
    </row>
    <row r="1903" spans="1:2" x14ac:dyDescent="0.3">
      <c r="A1903" s="180" t="s">
        <v>3507</v>
      </c>
      <c r="B1903" s="180" t="s">
        <v>3502</v>
      </c>
    </row>
    <row r="1904" spans="1:2" x14ac:dyDescent="0.3">
      <c r="A1904" s="180" t="s">
        <v>3508</v>
      </c>
      <c r="B1904" s="180" t="s">
        <v>3509</v>
      </c>
    </row>
    <row r="1905" spans="1:2" x14ac:dyDescent="0.3">
      <c r="A1905" s="180" t="s">
        <v>3510</v>
      </c>
      <c r="B1905" s="180" t="s">
        <v>3511</v>
      </c>
    </row>
    <row r="1906" spans="1:2" x14ac:dyDescent="0.3">
      <c r="A1906" s="180" t="s">
        <v>3512</v>
      </c>
      <c r="B1906" s="180" t="s">
        <v>3513</v>
      </c>
    </row>
    <row r="1907" spans="1:2" x14ac:dyDescent="0.3">
      <c r="A1907" s="180" t="s">
        <v>3514</v>
      </c>
      <c r="B1907" s="180" t="s">
        <v>3515</v>
      </c>
    </row>
    <row r="1908" spans="1:2" x14ac:dyDescent="0.3">
      <c r="A1908" s="180" t="s">
        <v>3516</v>
      </c>
      <c r="B1908" s="180" t="s">
        <v>3517</v>
      </c>
    </row>
    <row r="1909" spans="1:2" x14ac:dyDescent="0.3">
      <c r="A1909" s="180" t="s">
        <v>3518</v>
      </c>
      <c r="B1909" s="180" t="s">
        <v>3519</v>
      </c>
    </row>
    <row r="1910" spans="1:2" x14ac:dyDescent="0.3">
      <c r="A1910" s="180" t="s">
        <v>3520</v>
      </c>
      <c r="B1910" s="180" t="s">
        <v>3521</v>
      </c>
    </row>
    <row r="1911" spans="1:2" x14ac:dyDescent="0.3">
      <c r="A1911" s="180" t="s">
        <v>3522</v>
      </c>
      <c r="B1911" s="180" t="s">
        <v>3523</v>
      </c>
    </row>
    <row r="1912" spans="1:2" x14ac:dyDescent="0.3">
      <c r="A1912" s="180" t="s">
        <v>3524</v>
      </c>
      <c r="B1912" s="180" t="s">
        <v>3525</v>
      </c>
    </row>
    <row r="1913" spans="1:2" x14ac:dyDescent="0.3">
      <c r="A1913" s="180" t="s">
        <v>3526</v>
      </c>
      <c r="B1913" s="180" t="s">
        <v>3527</v>
      </c>
    </row>
    <row r="1914" spans="1:2" x14ac:dyDescent="0.3">
      <c r="A1914" s="180" t="s">
        <v>3528</v>
      </c>
      <c r="B1914" s="180" t="s">
        <v>3529</v>
      </c>
    </row>
    <row r="1915" spans="1:2" x14ac:dyDescent="0.3">
      <c r="A1915" s="180" t="s">
        <v>3530</v>
      </c>
      <c r="B1915" s="180" t="s">
        <v>3529</v>
      </c>
    </row>
    <row r="1916" spans="1:2" x14ac:dyDescent="0.3">
      <c r="A1916" s="180" t="s">
        <v>3531</v>
      </c>
      <c r="B1916" s="180" t="s">
        <v>3532</v>
      </c>
    </row>
    <row r="1917" spans="1:2" x14ac:dyDescent="0.3">
      <c r="A1917" s="180" t="s">
        <v>3533</v>
      </c>
      <c r="B1917" s="180" t="s">
        <v>3534</v>
      </c>
    </row>
    <row r="1918" spans="1:2" x14ac:dyDescent="0.3">
      <c r="A1918" s="180" t="s">
        <v>3535</v>
      </c>
      <c r="B1918" s="180" t="s">
        <v>3536</v>
      </c>
    </row>
    <row r="1919" spans="1:2" x14ac:dyDescent="0.3">
      <c r="A1919" s="180" t="s">
        <v>3537</v>
      </c>
      <c r="B1919" s="180" t="s">
        <v>3538</v>
      </c>
    </row>
    <row r="1920" spans="1:2" x14ac:dyDescent="0.3">
      <c r="A1920" s="180" t="s">
        <v>3539</v>
      </c>
      <c r="B1920" s="180" t="s">
        <v>3540</v>
      </c>
    </row>
    <row r="1921" spans="1:2" x14ac:dyDescent="0.3">
      <c r="A1921" s="180" t="s">
        <v>3541</v>
      </c>
      <c r="B1921" s="180" t="s">
        <v>3542</v>
      </c>
    </row>
    <row r="1922" spans="1:2" x14ac:dyDescent="0.3">
      <c r="A1922" s="180" t="s">
        <v>3543</v>
      </c>
      <c r="B1922" s="180" t="s">
        <v>3544</v>
      </c>
    </row>
    <row r="1923" spans="1:2" x14ac:dyDescent="0.3">
      <c r="A1923" s="180" t="s">
        <v>3545</v>
      </c>
      <c r="B1923" s="180" t="s">
        <v>3546</v>
      </c>
    </row>
    <row r="1924" spans="1:2" x14ac:dyDescent="0.3">
      <c r="A1924" s="180" t="s">
        <v>3547</v>
      </c>
      <c r="B1924" s="180" t="s">
        <v>3548</v>
      </c>
    </row>
    <row r="1925" spans="1:2" x14ac:dyDescent="0.3">
      <c r="A1925" s="180" t="s">
        <v>3549</v>
      </c>
      <c r="B1925" s="180" t="s">
        <v>3550</v>
      </c>
    </row>
    <row r="1926" spans="1:2" x14ac:dyDescent="0.3">
      <c r="A1926" s="180" t="s">
        <v>3551</v>
      </c>
      <c r="B1926" s="180" t="s">
        <v>3552</v>
      </c>
    </row>
    <row r="1927" spans="1:2" x14ac:dyDescent="0.3">
      <c r="A1927" s="180" t="s">
        <v>3553</v>
      </c>
      <c r="B1927" s="180" t="s">
        <v>3554</v>
      </c>
    </row>
    <row r="1928" spans="1:2" x14ac:dyDescent="0.3">
      <c r="A1928" s="180" t="s">
        <v>3555</v>
      </c>
      <c r="B1928" s="180" t="s">
        <v>3556</v>
      </c>
    </row>
    <row r="1929" spans="1:2" x14ac:dyDescent="0.3">
      <c r="A1929" s="180" t="s">
        <v>3557</v>
      </c>
      <c r="B1929" s="180" t="s">
        <v>3556</v>
      </c>
    </row>
    <row r="1930" spans="1:2" x14ac:dyDescent="0.3">
      <c r="A1930" s="180" t="s">
        <v>3558</v>
      </c>
      <c r="B1930" s="180" t="s">
        <v>3559</v>
      </c>
    </row>
    <row r="1931" spans="1:2" x14ac:dyDescent="0.3">
      <c r="A1931" s="180" t="s">
        <v>3560</v>
      </c>
      <c r="B1931" s="180" t="s">
        <v>3561</v>
      </c>
    </row>
    <row r="1932" spans="1:2" x14ac:dyDescent="0.3">
      <c r="A1932" s="180" t="s">
        <v>3562</v>
      </c>
      <c r="B1932" s="180" t="s">
        <v>3563</v>
      </c>
    </row>
    <row r="1933" spans="1:2" x14ac:dyDescent="0.3">
      <c r="A1933" s="180" t="s">
        <v>3564</v>
      </c>
      <c r="B1933" s="180" t="s">
        <v>3565</v>
      </c>
    </row>
    <row r="1934" spans="1:2" x14ac:dyDescent="0.3">
      <c r="A1934" s="180" t="s">
        <v>3566</v>
      </c>
      <c r="B1934" s="180" t="s">
        <v>3567</v>
      </c>
    </row>
    <row r="1935" spans="1:2" x14ac:dyDescent="0.3">
      <c r="A1935" s="180" t="s">
        <v>3568</v>
      </c>
      <c r="B1935" s="180" t="s">
        <v>3567</v>
      </c>
    </row>
    <row r="1936" spans="1:2" x14ac:dyDescent="0.3">
      <c r="A1936" s="180" t="s">
        <v>3569</v>
      </c>
      <c r="B1936" s="180" t="s">
        <v>3570</v>
      </c>
    </row>
    <row r="1937" spans="1:2" x14ac:dyDescent="0.3">
      <c r="A1937" s="180" t="s">
        <v>3571</v>
      </c>
      <c r="B1937" s="180" t="s">
        <v>3572</v>
      </c>
    </row>
    <row r="1938" spans="1:2" x14ac:dyDescent="0.3">
      <c r="A1938" s="180" t="s">
        <v>3573</v>
      </c>
      <c r="B1938" s="180" t="s">
        <v>3574</v>
      </c>
    </row>
    <row r="1939" spans="1:2" x14ac:dyDescent="0.3">
      <c r="A1939" s="180" t="s">
        <v>3575</v>
      </c>
      <c r="B1939" s="180" t="s">
        <v>3576</v>
      </c>
    </row>
    <row r="1940" spans="1:2" x14ac:dyDescent="0.3">
      <c r="A1940" s="180" t="s">
        <v>3577</v>
      </c>
      <c r="B1940" s="180" t="s">
        <v>3578</v>
      </c>
    </row>
    <row r="1941" spans="1:2" x14ac:dyDescent="0.3">
      <c r="A1941" s="180" t="s">
        <v>3579</v>
      </c>
      <c r="B1941" s="180" t="s">
        <v>3580</v>
      </c>
    </row>
    <row r="1942" spans="1:2" x14ac:dyDescent="0.3">
      <c r="A1942" s="180" t="s">
        <v>3581</v>
      </c>
      <c r="B1942" s="180" t="s">
        <v>3582</v>
      </c>
    </row>
    <row r="1943" spans="1:2" x14ac:dyDescent="0.3">
      <c r="A1943" s="180" t="s">
        <v>3583</v>
      </c>
      <c r="B1943" s="180" t="s">
        <v>3584</v>
      </c>
    </row>
    <row r="1944" spans="1:2" x14ac:dyDescent="0.3">
      <c r="A1944" s="180" t="s">
        <v>3585</v>
      </c>
      <c r="B1944" s="180" t="s">
        <v>3586</v>
      </c>
    </row>
    <row r="1945" spans="1:2" x14ac:dyDescent="0.3">
      <c r="A1945" s="180" t="s">
        <v>3587</v>
      </c>
      <c r="B1945" s="180" t="s">
        <v>3588</v>
      </c>
    </row>
    <row r="1946" spans="1:2" x14ac:dyDescent="0.3">
      <c r="A1946" s="180" t="s">
        <v>3589</v>
      </c>
      <c r="B1946" s="180" t="s">
        <v>3590</v>
      </c>
    </row>
    <row r="1947" spans="1:2" x14ac:dyDescent="0.3">
      <c r="A1947" s="180" t="s">
        <v>3591</v>
      </c>
      <c r="B1947" s="180" t="s">
        <v>3590</v>
      </c>
    </row>
    <row r="1948" spans="1:2" x14ac:dyDescent="0.3">
      <c r="A1948" s="180" t="s">
        <v>3592</v>
      </c>
      <c r="B1948" s="180" t="s">
        <v>3590</v>
      </c>
    </row>
    <row r="1949" spans="1:2" x14ac:dyDescent="0.3">
      <c r="A1949" s="180" t="s">
        <v>3593</v>
      </c>
      <c r="B1949" s="180" t="s">
        <v>3590</v>
      </c>
    </row>
    <row r="1950" spans="1:2" x14ac:dyDescent="0.3">
      <c r="A1950" s="180" t="s">
        <v>3594</v>
      </c>
      <c r="B1950" s="180" t="s">
        <v>3595</v>
      </c>
    </row>
    <row r="1951" spans="1:2" x14ac:dyDescent="0.3">
      <c r="A1951" s="180" t="s">
        <v>3596</v>
      </c>
      <c r="B1951" s="180" t="s">
        <v>3597</v>
      </c>
    </row>
    <row r="1952" spans="1:2" x14ac:dyDescent="0.3">
      <c r="A1952" s="180" t="s">
        <v>3598</v>
      </c>
      <c r="B1952" s="180" t="s">
        <v>3597</v>
      </c>
    </row>
    <row r="1953" spans="1:2" x14ac:dyDescent="0.3">
      <c r="A1953" s="180" t="s">
        <v>3599</v>
      </c>
      <c r="B1953" s="180" t="s">
        <v>3600</v>
      </c>
    </row>
    <row r="1954" spans="1:2" x14ac:dyDescent="0.3">
      <c r="A1954" s="180" t="s">
        <v>3601</v>
      </c>
      <c r="B1954" s="180" t="s">
        <v>3602</v>
      </c>
    </row>
    <row r="1955" spans="1:2" x14ac:dyDescent="0.3">
      <c r="A1955" s="180" t="s">
        <v>3603</v>
      </c>
      <c r="B1955" s="180" t="s">
        <v>3604</v>
      </c>
    </row>
    <row r="1956" spans="1:2" x14ac:dyDescent="0.3">
      <c r="A1956" s="180" t="s">
        <v>3605</v>
      </c>
      <c r="B1956" s="180" t="s">
        <v>3606</v>
      </c>
    </row>
    <row r="1957" spans="1:2" x14ac:dyDescent="0.3">
      <c r="A1957" s="180" t="s">
        <v>3607</v>
      </c>
      <c r="B1957" s="180" t="s">
        <v>3608</v>
      </c>
    </row>
    <row r="1958" spans="1:2" x14ac:dyDescent="0.3">
      <c r="A1958" s="180" t="s">
        <v>3609</v>
      </c>
      <c r="B1958" s="180" t="s">
        <v>3610</v>
      </c>
    </row>
    <row r="1959" spans="1:2" x14ac:dyDescent="0.3">
      <c r="A1959" s="180" t="s">
        <v>3611</v>
      </c>
      <c r="B1959" s="180" t="s">
        <v>3612</v>
      </c>
    </row>
    <row r="1960" spans="1:2" x14ac:dyDescent="0.3">
      <c r="A1960" s="180" t="s">
        <v>3613</v>
      </c>
      <c r="B1960" s="180" t="s">
        <v>3614</v>
      </c>
    </row>
    <row r="1961" spans="1:2" x14ac:dyDescent="0.3">
      <c r="A1961" s="180" t="s">
        <v>3615</v>
      </c>
      <c r="B1961" s="180" t="s">
        <v>3616</v>
      </c>
    </row>
    <row r="1962" spans="1:2" x14ac:dyDescent="0.3">
      <c r="A1962" s="180" t="s">
        <v>3617</v>
      </c>
      <c r="B1962" s="180" t="s">
        <v>3618</v>
      </c>
    </row>
    <row r="1963" spans="1:2" x14ac:dyDescent="0.3">
      <c r="A1963" s="180" t="s">
        <v>3619</v>
      </c>
      <c r="B1963" s="180" t="s">
        <v>3620</v>
      </c>
    </row>
    <row r="1964" spans="1:2" x14ac:dyDescent="0.3">
      <c r="A1964" s="180" t="s">
        <v>3621</v>
      </c>
      <c r="B1964" s="180" t="s">
        <v>3622</v>
      </c>
    </row>
    <row r="1965" spans="1:2" x14ac:dyDescent="0.3">
      <c r="A1965" s="180" t="s">
        <v>3623</v>
      </c>
      <c r="B1965" s="180" t="s">
        <v>3624</v>
      </c>
    </row>
    <row r="1966" spans="1:2" x14ac:dyDescent="0.3">
      <c r="A1966" s="180" t="s">
        <v>3625</v>
      </c>
      <c r="B1966" s="180" t="s">
        <v>3626</v>
      </c>
    </row>
    <row r="1967" spans="1:2" x14ac:dyDescent="0.3">
      <c r="A1967" s="180" t="s">
        <v>3627</v>
      </c>
      <c r="B1967" s="180" t="s">
        <v>3628</v>
      </c>
    </row>
    <row r="1968" spans="1:2" x14ac:dyDescent="0.3">
      <c r="A1968" s="180" t="s">
        <v>3629</v>
      </c>
      <c r="B1968" s="180" t="s">
        <v>3630</v>
      </c>
    </row>
    <row r="1969" spans="1:2" x14ac:dyDescent="0.3">
      <c r="A1969" s="180" t="s">
        <v>3631</v>
      </c>
      <c r="B1969" s="180" t="s">
        <v>3632</v>
      </c>
    </row>
    <row r="1970" spans="1:2" x14ac:dyDescent="0.3">
      <c r="A1970" s="180" t="s">
        <v>3633</v>
      </c>
      <c r="B1970" s="180" t="s">
        <v>3634</v>
      </c>
    </row>
    <row r="1971" spans="1:2" x14ac:dyDescent="0.3">
      <c r="A1971" s="180" t="s">
        <v>3635</v>
      </c>
      <c r="B1971" s="180" t="s">
        <v>3636</v>
      </c>
    </row>
    <row r="1972" spans="1:2" x14ac:dyDescent="0.3">
      <c r="A1972" s="180" t="s">
        <v>3637</v>
      </c>
      <c r="B1972" s="180" t="s">
        <v>3638</v>
      </c>
    </row>
    <row r="1973" spans="1:2" x14ac:dyDescent="0.3">
      <c r="A1973" s="180" t="s">
        <v>3639</v>
      </c>
      <c r="B1973" s="180" t="s">
        <v>3640</v>
      </c>
    </row>
    <row r="1974" spans="1:2" x14ac:dyDescent="0.3">
      <c r="A1974" s="180" t="s">
        <v>3641</v>
      </c>
      <c r="B1974" s="180" t="s">
        <v>3642</v>
      </c>
    </row>
    <row r="1975" spans="1:2" x14ac:dyDescent="0.3">
      <c r="A1975" s="180" t="s">
        <v>3643</v>
      </c>
      <c r="B1975" s="180" t="s">
        <v>3642</v>
      </c>
    </row>
    <row r="1976" spans="1:2" x14ac:dyDescent="0.3">
      <c r="A1976" s="180" t="s">
        <v>3644</v>
      </c>
      <c r="B1976" s="180" t="s">
        <v>3642</v>
      </c>
    </row>
    <row r="1977" spans="1:2" x14ac:dyDescent="0.3">
      <c r="A1977" s="180" t="s">
        <v>3645</v>
      </c>
      <c r="B1977" s="180" t="s">
        <v>3642</v>
      </c>
    </row>
    <row r="1978" spans="1:2" x14ac:dyDescent="0.3">
      <c r="A1978" s="180" t="s">
        <v>3646</v>
      </c>
      <c r="B1978" s="180" t="s">
        <v>3642</v>
      </c>
    </row>
    <row r="1979" spans="1:2" x14ac:dyDescent="0.3">
      <c r="A1979" s="180" t="s">
        <v>3647</v>
      </c>
      <c r="B1979" s="180" t="s">
        <v>3642</v>
      </c>
    </row>
    <row r="1980" spans="1:2" x14ac:dyDescent="0.3">
      <c r="A1980" s="180" t="s">
        <v>3648</v>
      </c>
      <c r="B1980" s="180" t="s">
        <v>3642</v>
      </c>
    </row>
    <row r="1981" spans="1:2" x14ac:dyDescent="0.3">
      <c r="A1981" s="180" t="s">
        <v>3649</v>
      </c>
      <c r="B1981" s="180" t="s">
        <v>3642</v>
      </c>
    </row>
    <row r="1982" spans="1:2" x14ac:dyDescent="0.3">
      <c r="A1982" s="180" t="s">
        <v>3650</v>
      </c>
      <c r="B1982" s="180" t="s">
        <v>3651</v>
      </c>
    </row>
    <row r="1983" spans="1:2" x14ac:dyDescent="0.3">
      <c r="A1983" s="180" t="s">
        <v>3652</v>
      </c>
      <c r="B1983" s="180" t="s">
        <v>3653</v>
      </c>
    </row>
    <row r="1984" spans="1:2" x14ac:dyDescent="0.3">
      <c r="A1984" s="180" t="s">
        <v>3654</v>
      </c>
      <c r="B1984" s="180" t="s">
        <v>3653</v>
      </c>
    </row>
    <row r="1985" spans="1:2" x14ac:dyDescent="0.3">
      <c r="A1985" s="180" t="s">
        <v>3655</v>
      </c>
      <c r="B1985" s="180" t="s">
        <v>3656</v>
      </c>
    </row>
    <row r="1986" spans="1:2" x14ac:dyDescent="0.3">
      <c r="A1986" s="180" t="s">
        <v>3657</v>
      </c>
      <c r="B1986" s="180" t="s">
        <v>3658</v>
      </c>
    </row>
    <row r="1987" spans="1:2" x14ac:dyDescent="0.3">
      <c r="A1987" s="180" t="s">
        <v>3659</v>
      </c>
      <c r="B1987" s="180" t="s">
        <v>3660</v>
      </c>
    </row>
    <row r="1988" spans="1:2" x14ac:dyDescent="0.3">
      <c r="A1988" s="180" t="s">
        <v>3661</v>
      </c>
      <c r="B1988" s="180" t="s">
        <v>3662</v>
      </c>
    </row>
    <row r="1989" spans="1:2" x14ac:dyDescent="0.3">
      <c r="A1989" s="180" t="s">
        <v>3663</v>
      </c>
      <c r="B1989" s="180" t="s">
        <v>3662</v>
      </c>
    </row>
    <row r="1990" spans="1:2" x14ac:dyDescent="0.3">
      <c r="A1990" s="180" t="s">
        <v>3664</v>
      </c>
      <c r="B1990" s="180" t="s">
        <v>3662</v>
      </c>
    </row>
    <row r="1991" spans="1:2" x14ac:dyDescent="0.3">
      <c r="A1991" s="180" t="s">
        <v>3665</v>
      </c>
      <c r="B1991" s="180" t="s">
        <v>3666</v>
      </c>
    </row>
    <row r="1992" spans="1:2" x14ac:dyDescent="0.3">
      <c r="A1992" s="180" t="s">
        <v>3667</v>
      </c>
      <c r="B1992" s="180" t="s">
        <v>3662</v>
      </c>
    </row>
    <row r="1993" spans="1:2" x14ac:dyDescent="0.3">
      <c r="A1993" s="180" t="s">
        <v>3668</v>
      </c>
      <c r="B1993" s="180" t="s">
        <v>3662</v>
      </c>
    </row>
    <row r="1994" spans="1:2" x14ac:dyDescent="0.3">
      <c r="A1994" s="180" t="s">
        <v>3669</v>
      </c>
      <c r="B1994" s="180" t="s">
        <v>3662</v>
      </c>
    </row>
    <row r="1995" spans="1:2" x14ac:dyDescent="0.3">
      <c r="A1995" s="180" t="s">
        <v>3670</v>
      </c>
      <c r="B1995" s="180" t="s">
        <v>3662</v>
      </c>
    </row>
    <row r="1996" spans="1:2" x14ac:dyDescent="0.3">
      <c r="A1996" s="180" t="s">
        <v>3671</v>
      </c>
      <c r="B1996" s="180" t="s">
        <v>3662</v>
      </c>
    </row>
    <row r="1997" spans="1:2" x14ac:dyDescent="0.3">
      <c r="A1997" s="180" t="s">
        <v>3672</v>
      </c>
      <c r="B1997" s="180" t="s">
        <v>3662</v>
      </c>
    </row>
    <row r="1998" spans="1:2" x14ac:dyDescent="0.3">
      <c r="A1998" s="180" t="s">
        <v>3673</v>
      </c>
      <c r="B1998" s="180" t="s">
        <v>3662</v>
      </c>
    </row>
    <row r="1999" spans="1:2" x14ac:dyDescent="0.3">
      <c r="A1999" s="180" t="s">
        <v>3674</v>
      </c>
      <c r="B1999" s="180" t="s">
        <v>3662</v>
      </c>
    </row>
    <row r="2000" spans="1:2" x14ac:dyDescent="0.3">
      <c r="A2000" s="180" t="s">
        <v>3675</v>
      </c>
      <c r="B2000" s="180" t="s">
        <v>3676</v>
      </c>
    </row>
    <row r="2001" spans="1:2" x14ac:dyDescent="0.3">
      <c r="A2001" s="180" t="s">
        <v>3677</v>
      </c>
      <c r="B2001" s="180" t="s">
        <v>3678</v>
      </c>
    </row>
    <row r="2002" spans="1:2" x14ac:dyDescent="0.3">
      <c r="A2002" s="180" t="s">
        <v>3679</v>
      </c>
      <c r="B2002" s="180" t="s">
        <v>3680</v>
      </c>
    </row>
    <row r="2003" spans="1:2" x14ac:dyDescent="0.3">
      <c r="A2003" s="180" t="s">
        <v>3681</v>
      </c>
      <c r="B2003" s="180" t="s">
        <v>3682</v>
      </c>
    </row>
    <row r="2004" spans="1:2" x14ac:dyDescent="0.3">
      <c r="A2004" s="180" t="s">
        <v>3683</v>
      </c>
      <c r="B2004" s="180" t="s">
        <v>3684</v>
      </c>
    </row>
    <row r="2005" spans="1:2" x14ac:dyDescent="0.3">
      <c r="A2005" s="180" t="s">
        <v>3685</v>
      </c>
      <c r="B2005" s="180" t="s">
        <v>3686</v>
      </c>
    </row>
    <row r="2006" spans="1:2" x14ac:dyDescent="0.3">
      <c r="A2006" s="180" t="s">
        <v>3687</v>
      </c>
      <c r="B2006" s="180" t="s">
        <v>3688</v>
      </c>
    </row>
    <row r="2007" spans="1:2" x14ac:dyDescent="0.3">
      <c r="A2007" s="180" t="s">
        <v>3689</v>
      </c>
      <c r="B2007" s="180" t="s">
        <v>3690</v>
      </c>
    </row>
    <row r="2008" spans="1:2" x14ac:dyDescent="0.3">
      <c r="A2008" s="180" t="s">
        <v>3691</v>
      </c>
      <c r="B2008" s="180" t="s">
        <v>3692</v>
      </c>
    </row>
    <row r="2009" spans="1:2" x14ac:dyDescent="0.3">
      <c r="A2009" s="180" t="s">
        <v>3693</v>
      </c>
      <c r="B2009" s="180" t="s">
        <v>3694</v>
      </c>
    </row>
    <row r="2010" spans="1:2" x14ac:dyDescent="0.3">
      <c r="A2010" s="180" t="s">
        <v>3695</v>
      </c>
      <c r="B2010" s="180" t="s">
        <v>3696</v>
      </c>
    </row>
    <row r="2011" spans="1:2" x14ac:dyDescent="0.3">
      <c r="A2011" s="180" t="s">
        <v>3697</v>
      </c>
      <c r="B2011" s="180" t="s">
        <v>3698</v>
      </c>
    </row>
    <row r="2012" spans="1:2" x14ac:dyDescent="0.3">
      <c r="A2012" s="180" t="s">
        <v>3699</v>
      </c>
      <c r="B2012" s="180" t="s">
        <v>3700</v>
      </c>
    </row>
    <row r="2013" spans="1:2" x14ac:dyDescent="0.3">
      <c r="A2013" s="180" t="s">
        <v>3701</v>
      </c>
      <c r="B2013" s="180" t="s">
        <v>3702</v>
      </c>
    </row>
    <row r="2014" spans="1:2" x14ac:dyDescent="0.3">
      <c r="A2014" s="180" t="s">
        <v>3703</v>
      </c>
      <c r="B2014" s="180" t="s">
        <v>3704</v>
      </c>
    </row>
    <row r="2015" spans="1:2" x14ac:dyDescent="0.3">
      <c r="A2015" s="180" t="s">
        <v>3705</v>
      </c>
      <c r="B2015" s="180" t="s">
        <v>3706</v>
      </c>
    </row>
    <row r="2016" spans="1:2" x14ac:dyDescent="0.3">
      <c r="A2016" s="180" t="s">
        <v>3707</v>
      </c>
      <c r="B2016" s="180" t="s">
        <v>3706</v>
      </c>
    </row>
    <row r="2017" spans="1:2" x14ac:dyDescent="0.3">
      <c r="A2017" s="180" t="s">
        <v>3708</v>
      </c>
      <c r="B2017" s="180" t="s">
        <v>3709</v>
      </c>
    </row>
    <row r="2018" spans="1:2" x14ac:dyDescent="0.3">
      <c r="A2018" s="180" t="s">
        <v>3710</v>
      </c>
      <c r="B2018" s="180" t="s">
        <v>3711</v>
      </c>
    </row>
    <row r="2019" spans="1:2" x14ac:dyDescent="0.3">
      <c r="A2019" s="180" t="s">
        <v>3712</v>
      </c>
      <c r="B2019" s="180" t="s">
        <v>3713</v>
      </c>
    </row>
    <row r="2020" spans="1:2" x14ac:dyDescent="0.3">
      <c r="A2020" s="180" t="s">
        <v>3714</v>
      </c>
      <c r="B2020" s="180" t="s">
        <v>3715</v>
      </c>
    </row>
    <row r="2021" spans="1:2" x14ac:dyDescent="0.3">
      <c r="A2021" s="180" t="s">
        <v>3716</v>
      </c>
      <c r="B2021" s="180" t="s">
        <v>3717</v>
      </c>
    </row>
    <row r="2022" spans="1:2" x14ac:dyDescent="0.3">
      <c r="A2022" s="180" t="s">
        <v>3718</v>
      </c>
      <c r="B2022" s="180" t="s">
        <v>2521</v>
      </c>
    </row>
    <row r="2023" spans="1:2" x14ac:dyDescent="0.3">
      <c r="A2023" s="180" t="s">
        <v>3719</v>
      </c>
      <c r="B2023" s="180" t="s">
        <v>2521</v>
      </c>
    </row>
    <row r="2024" spans="1:2" x14ac:dyDescent="0.3">
      <c r="A2024" s="180" t="s">
        <v>3720</v>
      </c>
      <c r="B2024" s="180" t="s">
        <v>3721</v>
      </c>
    </row>
    <row r="2025" spans="1:2" x14ac:dyDescent="0.3">
      <c r="A2025" s="180" t="s">
        <v>3722</v>
      </c>
      <c r="B2025" s="180" t="s">
        <v>3723</v>
      </c>
    </row>
    <row r="2026" spans="1:2" x14ac:dyDescent="0.3">
      <c r="A2026" s="180" t="s">
        <v>3724</v>
      </c>
      <c r="B2026" s="180" t="s">
        <v>3725</v>
      </c>
    </row>
    <row r="2027" spans="1:2" x14ac:dyDescent="0.3">
      <c r="A2027" s="180" t="s">
        <v>3726</v>
      </c>
      <c r="B2027" s="180" t="s">
        <v>3727</v>
      </c>
    </row>
    <row r="2028" spans="1:2" x14ac:dyDescent="0.3">
      <c r="A2028" s="180" t="s">
        <v>3728</v>
      </c>
      <c r="B2028" s="180" t="s">
        <v>3729</v>
      </c>
    </row>
    <row r="2029" spans="1:2" x14ac:dyDescent="0.3">
      <c r="A2029" s="180" t="s">
        <v>3730</v>
      </c>
      <c r="B2029" s="180" t="s">
        <v>3731</v>
      </c>
    </row>
    <row r="2030" spans="1:2" x14ac:dyDescent="0.3">
      <c r="A2030" s="180" t="s">
        <v>3732</v>
      </c>
      <c r="B2030" s="180" t="s">
        <v>3733</v>
      </c>
    </row>
    <row r="2031" spans="1:2" x14ac:dyDescent="0.3">
      <c r="A2031" s="180" t="s">
        <v>3734</v>
      </c>
      <c r="B2031" s="180" t="s">
        <v>3735</v>
      </c>
    </row>
    <row r="2032" spans="1:2" x14ac:dyDescent="0.3">
      <c r="A2032" s="180" t="s">
        <v>3736</v>
      </c>
      <c r="B2032" s="180" t="s">
        <v>3737</v>
      </c>
    </row>
    <row r="2033" spans="1:2" x14ac:dyDescent="0.3">
      <c r="A2033" s="180" t="s">
        <v>3738</v>
      </c>
      <c r="B2033" s="180" t="s">
        <v>3739</v>
      </c>
    </row>
    <row r="2034" spans="1:2" x14ac:dyDescent="0.3">
      <c r="A2034" s="180" t="s">
        <v>3740</v>
      </c>
      <c r="B2034" s="180" t="s">
        <v>3741</v>
      </c>
    </row>
    <row r="2035" spans="1:2" x14ac:dyDescent="0.3">
      <c r="A2035" s="180" t="s">
        <v>3742</v>
      </c>
      <c r="B2035" s="180" t="s">
        <v>3743</v>
      </c>
    </row>
    <row r="2036" spans="1:2" x14ac:dyDescent="0.3">
      <c r="A2036" s="180" t="s">
        <v>3744</v>
      </c>
      <c r="B2036" s="180" t="s">
        <v>3745</v>
      </c>
    </row>
    <row r="2037" spans="1:2" x14ac:dyDescent="0.3">
      <c r="A2037" s="180" t="s">
        <v>3746</v>
      </c>
      <c r="B2037" s="180" t="s">
        <v>3747</v>
      </c>
    </row>
    <row r="2038" spans="1:2" x14ac:dyDescent="0.3">
      <c r="A2038" s="180" t="s">
        <v>3748</v>
      </c>
      <c r="B2038" s="180" t="s">
        <v>3749</v>
      </c>
    </row>
    <row r="2039" spans="1:2" x14ac:dyDescent="0.3">
      <c r="A2039" s="180" t="s">
        <v>3750</v>
      </c>
      <c r="B2039" s="180" t="s">
        <v>3751</v>
      </c>
    </row>
    <row r="2040" spans="1:2" x14ac:dyDescent="0.3">
      <c r="A2040" s="180" t="s">
        <v>3752</v>
      </c>
      <c r="B2040" s="180" t="s">
        <v>3753</v>
      </c>
    </row>
    <row r="2041" spans="1:2" x14ac:dyDescent="0.3">
      <c r="A2041" s="180" t="s">
        <v>3754</v>
      </c>
      <c r="B2041" s="180" t="s">
        <v>3755</v>
      </c>
    </row>
    <row r="2042" spans="1:2" x14ac:dyDescent="0.3">
      <c r="A2042" s="180" t="s">
        <v>3756</v>
      </c>
      <c r="B2042" s="180" t="s">
        <v>3757</v>
      </c>
    </row>
    <row r="2043" spans="1:2" x14ac:dyDescent="0.3">
      <c r="A2043" s="180" t="s">
        <v>3758</v>
      </c>
      <c r="B2043" s="180" t="s">
        <v>3759</v>
      </c>
    </row>
    <row r="2044" spans="1:2" x14ac:dyDescent="0.3">
      <c r="A2044" s="180" t="s">
        <v>3760</v>
      </c>
      <c r="B2044" s="180" t="s">
        <v>3761</v>
      </c>
    </row>
    <row r="2045" spans="1:2" x14ac:dyDescent="0.3">
      <c r="A2045" s="180" t="s">
        <v>3762</v>
      </c>
      <c r="B2045" s="180" t="s">
        <v>3763</v>
      </c>
    </row>
    <row r="2046" spans="1:2" x14ac:dyDescent="0.3">
      <c r="A2046" s="180" t="s">
        <v>3764</v>
      </c>
      <c r="B2046" s="180" t="s">
        <v>3765</v>
      </c>
    </row>
    <row r="2047" spans="1:2" x14ac:dyDescent="0.3">
      <c r="A2047" s="180" t="s">
        <v>3766</v>
      </c>
      <c r="B2047" s="180" t="s">
        <v>3767</v>
      </c>
    </row>
    <row r="2048" spans="1:2" x14ac:dyDescent="0.3">
      <c r="A2048" s="180" t="s">
        <v>3768</v>
      </c>
      <c r="B2048" s="180" t="s">
        <v>3769</v>
      </c>
    </row>
    <row r="2049" spans="1:2" x14ac:dyDescent="0.3">
      <c r="A2049" s="180" t="s">
        <v>3770</v>
      </c>
      <c r="B2049" s="180" t="s">
        <v>3771</v>
      </c>
    </row>
    <row r="2050" spans="1:2" x14ac:dyDescent="0.3">
      <c r="A2050" s="180" t="s">
        <v>3772</v>
      </c>
      <c r="B2050" s="180" t="s">
        <v>3773</v>
      </c>
    </row>
    <row r="2051" spans="1:2" x14ac:dyDescent="0.3">
      <c r="A2051" s="180" t="s">
        <v>3774</v>
      </c>
      <c r="B2051" s="180" t="s">
        <v>3775</v>
      </c>
    </row>
    <row r="2052" spans="1:2" x14ac:dyDescent="0.3">
      <c r="A2052" s="180" t="s">
        <v>3776</v>
      </c>
      <c r="B2052" s="180" t="s">
        <v>3777</v>
      </c>
    </row>
    <row r="2053" spans="1:2" x14ac:dyDescent="0.3">
      <c r="A2053" s="180" t="s">
        <v>3778</v>
      </c>
      <c r="B2053" s="180" t="s">
        <v>3779</v>
      </c>
    </row>
    <row r="2054" spans="1:2" x14ac:dyDescent="0.3">
      <c r="A2054" s="180" t="s">
        <v>3780</v>
      </c>
      <c r="B2054" s="180" t="s">
        <v>3781</v>
      </c>
    </row>
    <row r="2055" spans="1:2" x14ac:dyDescent="0.3">
      <c r="A2055" s="180" t="s">
        <v>3782</v>
      </c>
      <c r="B2055" s="180" t="s">
        <v>3783</v>
      </c>
    </row>
    <row r="2056" spans="1:2" x14ac:dyDescent="0.3">
      <c r="A2056" s="180" t="s">
        <v>3784</v>
      </c>
      <c r="B2056" s="180" t="s">
        <v>3785</v>
      </c>
    </row>
    <row r="2057" spans="1:2" x14ac:dyDescent="0.3">
      <c r="A2057" s="180" t="s">
        <v>3786</v>
      </c>
      <c r="B2057" s="180" t="s">
        <v>3787</v>
      </c>
    </row>
    <row r="2058" spans="1:2" x14ac:dyDescent="0.3">
      <c r="A2058" s="180" t="s">
        <v>3788</v>
      </c>
      <c r="B2058" s="180" t="s">
        <v>3789</v>
      </c>
    </row>
    <row r="2059" spans="1:2" x14ac:dyDescent="0.3">
      <c r="A2059" s="180" t="s">
        <v>3790</v>
      </c>
      <c r="B2059" s="180" t="s">
        <v>3791</v>
      </c>
    </row>
    <row r="2060" spans="1:2" x14ac:dyDescent="0.3">
      <c r="A2060" s="180" t="s">
        <v>3792</v>
      </c>
      <c r="B2060" s="180" t="s">
        <v>3793</v>
      </c>
    </row>
    <row r="2061" spans="1:2" x14ac:dyDescent="0.3">
      <c r="A2061" s="180" t="s">
        <v>3794</v>
      </c>
      <c r="B2061" s="180" t="s">
        <v>3795</v>
      </c>
    </row>
    <row r="2062" spans="1:2" x14ac:dyDescent="0.3">
      <c r="A2062" s="180" t="s">
        <v>3796</v>
      </c>
      <c r="B2062" s="180" t="s">
        <v>3797</v>
      </c>
    </row>
    <row r="2063" spans="1:2" x14ac:dyDescent="0.3">
      <c r="A2063" s="180" t="s">
        <v>3798</v>
      </c>
      <c r="B2063" s="180" t="s">
        <v>3799</v>
      </c>
    </row>
    <row r="2064" spans="1:2" x14ac:dyDescent="0.3">
      <c r="A2064" s="180" t="s">
        <v>3800</v>
      </c>
      <c r="B2064" s="180" t="s">
        <v>3801</v>
      </c>
    </row>
    <row r="2065" spans="1:2" x14ac:dyDescent="0.3">
      <c r="A2065" s="180" t="s">
        <v>3802</v>
      </c>
      <c r="B2065" s="180" t="s">
        <v>3803</v>
      </c>
    </row>
    <row r="2066" spans="1:2" x14ac:dyDescent="0.3">
      <c r="A2066" s="180" t="s">
        <v>3804</v>
      </c>
      <c r="B2066" s="180" t="s">
        <v>3805</v>
      </c>
    </row>
    <row r="2067" spans="1:2" x14ac:dyDescent="0.3">
      <c r="A2067" s="180" t="s">
        <v>3806</v>
      </c>
      <c r="B2067" s="180" t="s">
        <v>3805</v>
      </c>
    </row>
    <row r="2068" spans="1:2" x14ac:dyDescent="0.3">
      <c r="A2068" s="180" t="s">
        <v>3807</v>
      </c>
      <c r="B2068" s="180" t="s">
        <v>3808</v>
      </c>
    </row>
    <row r="2069" spans="1:2" x14ac:dyDescent="0.3">
      <c r="A2069" s="180" t="s">
        <v>3809</v>
      </c>
      <c r="B2069" s="180" t="s">
        <v>3810</v>
      </c>
    </row>
    <row r="2070" spans="1:2" x14ac:dyDescent="0.3">
      <c r="A2070" s="180" t="s">
        <v>3811</v>
      </c>
      <c r="B2070" s="180" t="s">
        <v>3812</v>
      </c>
    </row>
    <row r="2071" spans="1:2" x14ac:dyDescent="0.3">
      <c r="A2071" s="180" t="s">
        <v>3813</v>
      </c>
      <c r="B2071" s="180" t="s">
        <v>3814</v>
      </c>
    </row>
    <row r="2072" spans="1:2" x14ac:dyDescent="0.3">
      <c r="A2072" s="180" t="s">
        <v>3815</v>
      </c>
      <c r="B2072" s="180" t="s">
        <v>3816</v>
      </c>
    </row>
    <row r="2073" spans="1:2" x14ac:dyDescent="0.3">
      <c r="A2073" s="180" t="s">
        <v>3817</v>
      </c>
      <c r="B2073" s="180" t="s">
        <v>3818</v>
      </c>
    </row>
    <row r="2074" spans="1:2" x14ac:dyDescent="0.3">
      <c r="A2074" s="180" t="s">
        <v>3819</v>
      </c>
      <c r="B2074" s="180" t="s">
        <v>3805</v>
      </c>
    </row>
    <row r="2075" spans="1:2" x14ac:dyDescent="0.3">
      <c r="A2075" s="180" t="s">
        <v>3820</v>
      </c>
      <c r="B2075" s="180" t="s">
        <v>3821</v>
      </c>
    </row>
    <row r="2076" spans="1:2" x14ac:dyDescent="0.3">
      <c r="A2076" s="180" t="s">
        <v>3822</v>
      </c>
      <c r="B2076" s="180" t="s">
        <v>3823</v>
      </c>
    </row>
    <row r="2077" spans="1:2" x14ac:dyDescent="0.3">
      <c r="A2077" s="180" t="s">
        <v>3824</v>
      </c>
      <c r="B2077" s="180" t="s">
        <v>3755</v>
      </c>
    </row>
    <row r="2078" spans="1:2" x14ac:dyDescent="0.3">
      <c r="A2078" s="180" t="s">
        <v>3825</v>
      </c>
      <c r="B2078" s="180" t="s">
        <v>3826</v>
      </c>
    </row>
    <row r="2079" spans="1:2" x14ac:dyDescent="0.3">
      <c r="A2079" s="180" t="s">
        <v>3827</v>
      </c>
      <c r="B2079" s="180" t="s">
        <v>3828</v>
      </c>
    </row>
    <row r="2080" spans="1:2" x14ac:dyDescent="0.3">
      <c r="A2080" s="180" t="s">
        <v>3829</v>
      </c>
      <c r="B2080" s="180" t="s">
        <v>3830</v>
      </c>
    </row>
    <row r="2081" spans="1:2" x14ac:dyDescent="0.3">
      <c r="A2081" s="180" t="s">
        <v>3831</v>
      </c>
      <c r="B2081" s="180" t="s">
        <v>3832</v>
      </c>
    </row>
    <row r="2082" spans="1:2" x14ac:dyDescent="0.3">
      <c r="A2082" s="180" t="s">
        <v>3833</v>
      </c>
      <c r="B2082" s="180" t="s">
        <v>3834</v>
      </c>
    </row>
    <row r="2083" spans="1:2" x14ac:dyDescent="0.3">
      <c r="A2083" s="180" t="s">
        <v>3835</v>
      </c>
      <c r="B2083" s="180" t="s">
        <v>3836</v>
      </c>
    </row>
    <row r="2084" spans="1:2" x14ac:dyDescent="0.3">
      <c r="A2084" s="180" t="s">
        <v>3837</v>
      </c>
      <c r="B2084" s="180" t="s">
        <v>3838</v>
      </c>
    </row>
    <row r="2085" spans="1:2" x14ac:dyDescent="0.3">
      <c r="A2085" s="180" t="s">
        <v>3839</v>
      </c>
      <c r="B2085" s="180" t="s">
        <v>3840</v>
      </c>
    </row>
    <row r="2086" spans="1:2" x14ac:dyDescent="0.3">
      <c r="A2086" s="180" t="s">
        <v>3841</v>
      </c>
      <c r="B2086" s="180" t="s">
        <v>3842</v>
      </c>
    </row>
    <row r="2087" spans="1:2" x14ac:dyDescent="0.3">
      <c r="A2087" s="180" t="s">
        <v>3843</v>
      </c>
      <c r="B2087" s="180" t="s">
        <v>3844</v>
      </c>
    </row>
    <row r="2088" spans="1:2" x14ac:dyDescent="0.3">
      <c r="A2088" s="180" t="s">
        <v>3845</v>
      </c>
      <c r="B2088" s="180" t="s">
        <v>3846</v>
      </c>
    </row>
    <row r="2089" spans="1:2" x14ac:dyDescent="0.3">
      <c r="A2089" s="180" t="s">
        <v>3847</v>
      </c>
      <c r="B2089" s="180" t="s">
        <v>3848</v>
      </c>
    </row>
    <row r="2090" spans="1:2" x14ac:dyDescent="0.3">
      <c r="A2090" s="180" t="s">
        <v>3849</v>
      </c>
      <c r="B2090" s="180" t="s">
        <v>3850</v>
      </c>
    </row>
    <row r="2091" spans="1:2" x14ac:dyDescent="0.3">
      <c r="A2091" s="180" t="s">
        <v>3851</v>
      </c>
      <c r="B2091" s="180" t="s">
        <v>3852</v>
      </c>
    </row>
    <row r="2092" spans="1:2" x14ac:dyDescent="0.3">
      <c r="A2092" s="180" t="s">
        <v>3853</v>
      </c>
      <c r="B2092" s="180" t="s">
        <v>3854</v>
      </c>
    </row>
    <row r="2093" spans="1:2" x14ac:dyDescent="0.3">
      <c r="A2093" s="180" t="s">
        <v>3855</v>
      </c>
      <c r="B2093" s="180" t="s">
        <v>3856</v>
      </c>
    </row>
    <row r="2094" spans="1:2" x14ac:dyDescent="0.3">
      <c r="A2094" s="180" t="s">
        <v>3857</v>
      </c>
      <c r="B2094" s="180" t="s">
        <v>3858</v>
      </c>
    </row>
    <row r="2095" spans="1:2" x14ac:dyDescent="0.3">
      <c r="A2095" s="180" t="s">
        <v>3859</v>
      </c>
      <c r="B2095" s="180" t="s">
        <v>3860</v>
      </c>
    </row>
    <row r="2096" spans="1:2" x14ac:dyDescent="0.3">
      <c r="A2096" s="180" t="s">
        <v>3861</v>
      </c>
      <c r="B2096" s="180" t="s">
        <v>3862</v>
      </c>
    </row>
    <row r="2097" spans="1:2" x14ac:dyDescent="0.3">
      <c r="A2097" s="180" t="s">
        <v>3863</v>
      </c>
      <c r="B2097" s="180" t="s">
        <v>3864</v>
      </c>
    </row>
    <row r="2098" spans="1:2" x14ac:dyDescent="0.3">
      <c r="A2098" s="180" t="s">
        <v>3865</v>
      </c>
      <c r="B2098" s="180" t="s">
        <v>3866</v>
      </c>
    </row>
    <row r="2099" spans="1:2" x14ac:dyDescent="0.3">
      <c r="A2099" s="180" t="s">
        <v>3867</v>
      </c>
      <c r="B2099" s="180" t="s">
        <v>3868</v>
      </c>
    </row>
    <row r="2100" spans="1:2" x14ac:dyDescent="0.3">
      <c r="A2100" s="180" t="s">
        <v>3869</v>
      </c>
      <c r="B2100" s="180" t="s">
        <v>3870</v>
      </c>
    </row>
    <row r="2101" spans="1:2" x14ac:dyDescent="0.3">
      <c r="A2101" s="180" t="s">
        <v>3871</v>
      </c>
      <c r="B2101" s="180" t="s">
        <v>3872</v>
      </c>
    </row>
    <row r="2102" spans="1:2" x14ac:dyDescent="0.3">
      <c r="A2102" s="180" t="s">
        <v>3873</v>
      </c>
      <c r="B2102" s="180" t="s">
        <v>3874</v>
      </c>
    </row>
    <row r="2103" spans="1:2" x14ac:dyDescent="0.3">
      <c r="A2103" s="180" t="s">
        <v>3875</v>
      </c>
      <c r="B2103" s="180" t="s">
        <v>3876</v>
      </c>
    </row>
    <row r="2104" spans="1:2" x14ac:dyDescent="0.3">
      <c r="A2104" s="180" t="s">
        <v>3877</v>
      </c>
      <c r="B2104" s="180" t="s">
        <v>3878</v>
      </c>
    </row>
    <row r="2105" spans="1:2" x14ac:dyDescent="0.3">
      <c r="A2105" s="180" t="s">
        <v>3879</v>
      </c>
      <c r="B2105" s="180" t="s">
        <v>3880</v>
      </c>
    </row>
    <row r="2106" spans="1:2" x14ac:dyDescent="0.3">
      <c r="A2106" s="180" t="s">
        <v>3881</v>
      </c>
      <c r="B2106" s="180" t="s">
        <v>3882</v>
      </c>
    </row>
    <row r="2107" spans="1:2" x14ac:dyDescent="0.3">
      <c r="A2107" s="180" t="s">
        <v>3883</v>
      </c>
      <c r="B2107" s="180" t="s">
        <v>3884</v>
      </c>
    </row>
    <row r="2108" spans="1:2" x14ac:dyDescent="0.3">
      <c r="A2108" s="180" t="s">
        <v>3885</v>
      </c>
      <c r="B2108" s="180" t="s">
        <v>3886</v>
      </c>
    </row>
    <row r="2109" spans="1:2" x14ac:dyDescent="0.3">
      <c r="A2109" s="180" t="s">
        <v>3887</v>
      </c>
      <c r="B2109" s="180" t="s">
        <v>3888</v>
      </c>
    </row>
    <row r="2110" spans="1:2" x14ac:dyDescent="0.3">
      <c r="A2110" s="180" t="s">
        <v>3889</v>
      </c>
      <c r="B2110" s="180" t="s">
        <v>3888</v>
      </c>
    </row>
    <row r="2111" spans="1:2" x14ac:dyDescent="0.3">
      <c r="A2111" s="180" t="s">
        <v>3890</v>
      </c>
      <c r="B2111" s="180" t="s">
        <v>3888</v>
      </c>
    </row>
    <row r="2112" spans="1:2" x14ac:dyDescent="0.3">
      <c r="A2112" s="180" t="s">
        <v>3891</v>
      </c>
      <c r="B2112" s="180" t="s">
        <v>3892</v>
      </c>
    </row>
    <row r="2113" spans="1:2" x14ac:dyDescent="0.3">
      <c r="A2113" s="180" t="s">
        <v>3893</v>
      </c>
      <c r="B2113" s="180" t="s">
        <v>3894</v>
      </c>
    </row>
    <row r="2114" spans="1:2" x14ac:dyDescent="0.3">
      <c r="A2114" s="180" t="s">
        <v>3895</v>
      </c>
      <c r="B2114" s="180" t="s">
        <v>3894</v>
      </c>
    </row>
    <row r="2115" spans="1:2" x14ac:dyDescent="0.3">
      <c r="A2115" s="180" t="s">
        <v>3896</v>
      </c>
      <c r="B2115" s="180" t="s">
        <v>3894</v>
      </c>
    </row>
    <row r="2116" spans="1:2" x14ac:dyDescent="0.3">
      <c r="A2116" s="180" t="s">
        <v>3897</v>
      </c>
      <c r="B2116" s="180" t="s">
        <v>3894</v>
      </c>
    </row>
    <row r="2117" spans="1:2" x14ac:dyDescent="0.3">
      <c r="A2117" s="180" t="s">
        <v>3898</v>
      </c>
      <c r="B2117" s="180" t="s">
        <v>3894</v>
      </c>
    </row>
    <row r="2118" spans="1:2" x14ac:dyDescent="0.3">
      <c r="A2118" s="180" t="s">
        <v>3899</v>
      </c>
      <c r="B2118" s="180" t="s">
        <v>3894</v>
      </c>
    </row>
    <row r="2119" spans="1:2" x14ac:dyDescent="0.3">
      <c r="A2119" s="180" t="s">
        <v>3900</v>
      </c>
      <c r="B2119" s="180" t="s">
        <v>3894</v>
      </c>
    </row>
    <row r="2120" spans="1:2" x14ac:dyDescent="0.3">
      <c r="A2120" s="180" t="s">
        <v>3901</v>
      </c>
      <c r="B2120" s="180" t="s">
        <v>3894</v>
      </c>
    </row>
    <row r="2121" spans="1:2" x14ac:dyDescent="0.3">
      <c r="A2121" s="180" t="s">
        <v>3902</v>
      </c>
      <c r="B2121" s="180" t="s">
        <v>3894</v>
      </c>
    </row>
    <row r="2122" spans="1:2" x14ac:dyDescent="0.3">
      <c r="A2122" s="180" t="s">
        <v>3903</v>
      </c>
      <c r="B2122" s="180" t="s">
        <v>3894</v>
      </c>
    </row>
    <row r="2123" spans="1:2" x14ac:dyDescent="0.3">
      <c r="A2123" s="180" t="s">
        <v>3904</v>
      </c>
      <c r="B2123" s="180" t="s">
        <v>3894</v>
      </c>
    </row>
    <row r="2124" spans="1:2" x14ac:dyDescent="0.3">
      <c r="A2124" s="180" t="s">
        <v>3905</v>
      </c>
      <c r="B2124" s="180" t="s">
        <v>3894</v>
      </c>
    </row>
    <row r="2125" spans="1:2" x14ac:dyDescent="0.3">
      <c r="A2125" s="180" t="s">
        <v>3906</v>
      </c>
      <c r="B2125" s="180" t="s">
        <v>3894</v>
      </c>
    </row>
    <row r="2126" spans="1:2" x14ac:dyDescent="0.3">
      <c r="A2126" s="180" t="s">
        <v>3907</v>
      </c>
      <c r="B2126" s="180" t="s">
        <v>3894</v>
      </c>
    </row>
    <row r="2127" spans="1:2" x14ac:dyDescent="0.3">
      <c r="A2127" s="180" t="s">
        <v>3908</v>
      </c>
      <c r="B2127" s="180" t="s">
        <v>3894</v>
      </c>
    </row>
    <row r="2128" spans="1:2" x14ac:dyDescent="0.3">
      <c r="A2128" s="180" t="s">
        <v>3909</v>
      </c>
      <c r="B2128" s="180" t="s">
        <v>3894</v>
      </c>
    </row>
    <row r="2129" spans="1:2" x14ac:dyDescent="0.3">
      <c r="A2129" s="180" t="s">
        <v>3910</v>
      </c>
      <c r="B2129" s="180" t="s">
        <v>3911</v>
      </c>
    </row>
    <row r="2130" spans="1:2" x14ac:dyDescent="0.3">
      <c r="A2130" s="180" t="s">
        <v>3912</v>
      </c>
      <c r="B2130" s="180" t="s">
        <v>3911</v>
      </c>
    </row>
    <row r="2131" spans="1:2" x14ac:dyDescent="0.3">
      <c r="A2131" s="180" t="s">
        <v>3913</v>
      </c>
      <c r="B2131" s="180" t="s">
        <v>3911</v>
      </c>
    </row>
    <row r="2132" spans="1:2" x14ac:dyDescent="0.3">
      <c r="A2132" s="180" t="s">
        <v>3914</v>
      </c>
      <c r="B2132" s="180" t="s">
        <v>3911</v>
      </c>
    </row>
    <row r="2133" spans="1:2" x14ac:dyDescent="0.3">
      <c r="A2133" s="180" t="s">
        <v>3915</v>
      </c>
      <c r="B2133" s="180" t="s">
        <v>3911</v>
      </c>
    </row>
    <row r="2134" spans="1:2" x14ac:dyDescent="0.3">
      <c r="A2134" s="180" t="s">
        <v>3916</v>
      </c>
      <c r="B2134" s="180" t="s">
        <v>3917</v>
      </c>
    </row>
    <row r="2135" spans="1:2" x14ac:dyDescent="0.3">
      <c r="A2135" s="180" t="s">
        <v>3918</v>
      </c>
      <c r="B2135" s="180" t="s">
        <v>3919</v>
      </c>
    </row>
    <row r="2136" spans="1:2" x14ac:dyDescent="0.3">
      <c r="A2136" s="180" t="s">
        <v>3920</v>
      </c>
      <c r="B2136" s="180" t="s">
        <v>3919</v>
      </c>
    </row>
    <row r="2137" spans="1:2" x14ac:dyDescent="0.3">
      <c r="A2137" s="180" t="s">
        <v>3921</v>
      </c>
      <c r="B2137" s="180" t="s">
        <v>3919</v>
      </c>
    </row>
    <row r="2138" spans="1:2" x14ac:dyDescent="0.3">
      <c r="A2138" s="180" t="s">
        <v>3922</v>
      </c>
      <c r="B2138" s="180" t="s">
        <v>3919</v>
      </c>
    </row>
    <row r="2139" spans="1:2" x14ac:dyDescent="0.3">
      <c r="A2139" s="180" t="s">
        <v>3923</v>
      </c>
      <c r="B2139" s="180" t="s">
        <v>3919</v>
      </c>
    </row>
    <row r="2140" spans="1:2" x14ac:dyDescent="0.3">
      <c r="A2140" s="180" t="s">
        <v>3924</v>
      </c>
      <c r="B2140" s="180" t="s">
        <v>3919</v>
      </c>
    </row>
    <row r="2141" spans="1:2" x14ac:dyDescent="0.3">
      <c r="A2141" s="180" t="s">
        <v>3925</v>
      </c>
      <c r="B2141" s="180" t="s">
        <v>3919</v>
      </c>
    </row>
    <row r="2142" spans="1:2" x14ac:dyDescent="0.3">
      <c r="A2142" s="180" t="s">
        <v>3926</v>
      </c>
      <c r="B2142" s="180" t="s">
        <v>3919</v>
      </c>
    </row>
    <row r="2143" spans="1:2" x14ac:dyDescent="0.3">
      <c r="A2143" s="180" t="s">
        <v>3927</v>
      </c>
      <c r="B2143" s="180" t="s">
        <v>3919</v>
      </c>
    </row>
    <row r="2144" spans="1:2" x14ac:dyDescent="0.3">
      <c r="A2144" s="180" t="s">
        <v>3928</v>
      </c>
      <c r="B2144" s="180" t="s">
        <v>3919</v>
      </c>
    </row>
    <row r="2145" spans="1:2" x14ac:dyDescent="0.3">
      <c r="A2145" s="180" t="s">
        <v>3929</v>
      </c>
      <c r="B2145" s="180" t="s">
        <v>3919</v>
      </c>
    </row>
    <row r="2146" spans="1:2" x14ac:dyDescent="0.3">
      <c r="A2146" s="180" t="s">
        <v>3930</v>
      </c>
      <c r="B2146" s="180" t="s">
        <v>3919</v>
      </c>
    </row>
    <row r="2147" spans="1:2" x14ac:dyDescent="0.3">
      <c r="A2147" s="180" t="s">
        <v>3931</v>
      </c>
      <c r="B2147" s="180" t="s">
        <v>3919</v>
      </c>
    </row>
    <row r="2148" spans="1:2" x14ac:dyDescent="0.3">
      <c r="A2148" s="180" t="s">
        <v>3932</v>
      </c>
      <c r="B2148" s="180" t="s">
        <v>3919</v>
      </c>
    </row>
    <row r="2149" spans="1:2" x14ac:dyDescent="0.3">
      <c r="A2149" s="180" t="s">
        <v>3933</v>
      </c>
      <c r="B2149" s="180" t="s">
        <v>3919</v>
      </c>
    </row>
    <row r="2150" spans="1:2" x14ac:dyDescent="0.3">
      <c r="A2150" s="180" t="s">
        <v>3934</v>
      </c>
      <c r="B2150" s="180" t="s">
        <v>3935</v>
      </c>
    </row>
    <row r="2151" spans="1:2" x14ac:dyDescent="0.3">
      <c r="A2151" s="180" t="s">
        <v>3936</v>
      </c>
      <c r="B2151" s="180" t="s">
        <v>3937</v>
      </c>
    </row>
    <row r="2152" spans="1:2" x14ac:dyDescent="0.3">
      <c r="A2152" s="180" t="s">
        <v>3938</v>
      </c>
      <c r="B2152" s="180" t="s">
        <v>3939</v>
      </c>
    </row>
    <row r="2153" spans="1:2" x14ac:dyDescent="0.3">
      <c r="A2153" s="180" t="s">
        <v>3940</v>
      </c>
      <c r="B2153" s="180" t="s">
        <v>3941</v>
      </c>
    </row>
    <row r="2154" spans="1:2" x14ac:dyDescent="0.3">
      <c r="A2154" s="180" t="s">
        <v>3942</v>
      </c>
      <c r="B2154" s="180" t="s">
        <v>3919</v>
      </c>
    </row>
    <row r="2155" spans="1:2" x14ac:dyDescent="0.3">
      <c r="A2155" s="180" t="s">
        <v>3943</v>
      </c>
      <c r="B2155" s="180" t="s">
        <v>3919</v>
      </c>
    </row>
    <row r="2156" spans="1:2" x14ac:dyDescent="0.3">
      <c r="A2156" s="180" t="s">
        <v>3944</v>
      </c>
      <c r="B2156" s="180" t="s">
        <v>3919</v>
      </c>
    </row>
    <row r="2157" spans="1:2" x14ac:dyDescent="0.3">
      <c r="A2157" s="180" t="s">
        <v>3945</v>
      </c>
      <c r="B2157" s="180" t="s">
        <v>3919</v>
      </c>
    </row>
    <row r="2158" spans="1:2" x14ac:dyDescent="0.3">
      <c r="A2158" s="180" t="s">
        <v>3946</v>
      </c>
      <c r="B2158" s="180" t="s">
        <v>3919</v>
      </c>
    </row>
    <row r="2159" spans="1:2" x14ac:dyDescent="0.3">
      <c r="A2159" s="180" t="s">
        <v>3947</v>
      </c>
      <c r="B2159" s="180" t="s">
        <v>3919</v>
      </c>
    </row>
    <row r="2160" spans="1:2" x14ac:dyDescent="0.3">
      <c r="A2160" s="180" t="s">
        <v>3948</v>
      </c>
      <c r="B2160" s="180" t="s">
        <v>3919</v>
      </c>
    </row>
    <row r="2161" spans="1:2" x14ac:dyDescent="0.3">
      <c r="A2161" s="180" t="s">
        <v>3949</v>
      </c>
      <c r="B2161" s="180" t="s">
        <v>3919</v>
      </c>
    </row>
    <row r="2162" spans="1:2" x14ac:dyDescent="0.3">
      <c r="A2162" s="180" t="s">
        <v>3950</v>
      </c>
      <c r="B2162" s="180" t="s">
        <v>3919</v>
      </c>
    </row>
    <row r="2163" spans="1:2" x14ac:dyDescent="0.3">
      <c r="A2163" s="180" t="s">
        <v>3951</v>
      </c>
      <c r="B2163" s="180" t="s">
        <v>3919</v>
      </c>
    </row>
    <row r="2164" spans="1:2" x14ac:dyDescent="0.3">
      <c r="A2164" s="180" t="s">
        <v>3952</v>
      </c>
      <c r="B2164" s="180" t="s">
        <v>3919</v>
      </c>
    </row>
    <row r="2165" spans="1:2" x14ac:dyDescent="0.3">
      <c r="A2165" s="180" t="s">
        <v>3953</v>
      </c>
      <c r="B2165" s="180" t="s">
        <v>3919</v>
      </c>
    </row>
    <row r="2166" spans="1:2" x14ac:dyDescent="0.3">
      <c r="A2166" s="180" t="s">
        <v>3954</v>
      </c>
      <c r="B2166" s="180" t="s">
        <v>3919</v>
      </c>
    </row>
    <row r="2167" spans="1:2" x14ac:dyDescent="0.3">
      <c r="A2167" s="180" t="s">
        <v>3955</v>
      </c>
      <c r="B2167" s="180" t="s">
        <v>3919</v>
      </c>
    </row>
    <row r="2168" spans="1:2" x14ac:dyDescent="0.3">
      <c r="A2168" s="180" t="s">
        <v>3956</v>
      </c>
      <c r="B2168" s="180" t="s">
        <v>3919</v>
      </c>
    </row>
    <row r="2169" spans="1:2" x14ac:dyDescent="0.3">
      <c r="A2169" s="180" t="s">
        <v>3957</v>
      </c>
      <c r="B2169" s="180" t="s">
        <v>3958</v>
      </c>
    </row>
    <row r="2170" spans="1:2" x14ac:dyDescent="0.3">
      <c r="A2170" s="180" t="s">
        <v>3959</v>
      </c>
      <c r="B2170" s="180" t="s">
        <v>3958</v>
      </c>
    </row>
    <row r="2171" spans="1:2" x14ac:dyDescent="0.3">
      <c r="A2171" s="180" t="s">
        <v>3960</v>
      </c>
      <c r="B2171" s="180" t="s">
        <v>3958</v>
      </c>
    </row>
    <row r="2172" spans="1:2" x14ac:dyDescent="0.3">
      <c r="A2172" s="180" t="s">
        <v>3961</v>
      </c>
      <c r="B2172" s="180" t="s">
        <v>3958</v>
      </c>
    </row>
    <row r="2173" spans="1:2" x14ac:dyDescent="0.3">
      <c r="A2173" s="180" t="s">
        <v>3962</v>
      </c>
      <c r="B2173" s="180" t="s">
        <v>3958</v>
      </c>
    </row>
    <row r="2174" spans="1:2" x14ac:dyDescent="0.3">
      <c r="A2174" s="180" t="s">
        <v>3963</v>
      </c>
      <c r="B2174" s="180" t="s">
        <v>3958</v>
      </c>
    </row>
    <row r="2175" spans="1:2" x14ac:dyDescent="0.3">
      <c r="A2175" s="180" t="s">
        <v>3964</v>
      </c>
      <c r="B2175" s="180" t="s">
        <v>3919</v>
      </c>
    </row>
    <row r="2176" spans="1:2" x14ac:dyDescent="0.3">
      <c r="A2176" s="180" t="s">
        <v>3965</v>
      </c>
      <c r="B2176" s="180" t="s">
        <v>3919</v>
      </c>
    </row>
    <row r="2177" spans="1:2" x14ac:dyDescent="0.3">
      <c r="A2177" s="180" t="s">
        <v>3966</v>
      </c>
      <c r="B2177" s="180" t="s">
        <v>3919</v>
      </c>
    </row>
    <row r="2178" spans="1:2" x14ac:dyDescent="0.3">
      <c r="A2178" s="180" t="s">
        <v>3967</v>
      </c>
      <c r="B2178" s="180" t="s">
        <v>3919</v>
      </c>
    </row>
    <row r="2179" spans="1:2" x14ac:dyDescent="0.3">
      <c r="A2179" s="180" t="s">
        <v>3968</v>
      </c>
      <c r="B2179" s="180" t="s">
        <v>3919</v>
      </c>
    </row>
    <row r="2180" spans="1:2" x14ac:dyDescent="0.3">
      <c r="A2180" s="180" t="s">
        <v>3969</v>
      </c>
      <c r="B2180" s="180" t="s">
        <v>3919</v>
      </c>
    </row>
    <row r="2181" spans="1:2" x14ac:dyDescent="0.3">
      <c r="A2181" s="180" t="s">
        <v>3970</v>
      </c>
      <c r="B2181" s="180" t="s">
        <v>3919</v>
      </c>
    </row>
    <row r="2182" spans="1:2" x14ac:dyDescent="0.3">
      <c r="A2182" s="180" t="s">
        <v>3971</v>
      </c>
      <c r="B2182" s="180" t="s">
        <v>3919</v>
      </c>
    </row>
    <row r="2183" spans="1:2" x14ac:dyDescent="0.3">
      <c r="A2183" s="180" t="s">
        <v>3972</v>
      </c>
      <c r="B2183" s="180" t="s">
        <v>3919</v>
      </c>
    </row>
    <row r="2184" spans="1:2" x14ac:dyDescent="0.3">
      <c r="A2184" s="180" t="s">
        <v>3973</v>
      </c>
      <c r="B2184" s="180" t="s">
        <v>3919</v>
      </c>
    </row>
    <row r="2185" spans="1:2" x14ac:dyDescent="0.3">
      <c r="A2185" s="180" t="s">
        <v>3974</v>
      </c>
      <c r="B2185" s="180" t="s">
        <v>3919</v>
      </c>
    </row>
    <row r="2186" spans="1:2" x14ac:dyDescent="0.3">
      <c r="A2186" s="180" t="s">
        <v>3975</v>
      </c>
      <c r="B2186" s="180" t="s">
        <v>3919</v>
      </c>
    </row>
    <row r="2187" spans="1:2" x14ac:dyDescent="0.3">
      <c r="A2187" s="180" t="s">
        <v>3976</v>
      </c>
      <c r="B2187" s="180" t="s">
        <v>3919</v>
      </c>
    </row>
    <row r="2188" spans="1:2" x14ac:dyDescent="0.3">
      <c r="A2188" s="180" t="s">
        <v>3977</v>
      </c>
      <c r="B2188" s="180" t="s">
        <v>3919</v>
      </c>
    </row>
    <row r="2189" spans="1:2" x14ac:dyDescent="0.3">
      <c r="A2189" s="180" t="s">
        <v>3978</v>
      </c>
      <c r="B2189" s="180" t="s">
        <v>3919</v>
      </c>
    </row>
    <row r="2190" spans="1:2" x14ac:dyDescent="0.3">
      <c r="A2190" s="180" t="s">
        <v>3979</v>
      </c>
      <c r="B2190" s="180" t="s">
        <v>3919</v>
      </c>
    </row>
    <row r="2191" spans="1:2" x14ac:dyDescent="0.3">
      <c r="A2191" s="180" t="s">
        <v>3980</v>
      </c>
      <c r="B2191" s="180" t="s">
        <v>3919</v>
      </c>
    </row>
    <row r="2192" spans="1:2" x14ac:dyDescent="0.3">
      <c r="A2192" s="180" t="s">
        <v>3981</v>
      </c>
      <c r="B2192" s="180" t="s">
        <v>3919</v>
      </c>
    </row>
    <row r="2193" spans="1:2" x14ac:dyDescent="0.3">
      <c r="A2193" s="180" t="s">
        <v>3982</v>
      </c>
      <c r="B2193" s="180" t="s">
        <v>3919</v>
      </c>
    </row>
    <row r="2194" spans="1:2" x14ac:dyDescent="0.3">
      <c r="A2194" s="180" t="s">
        <v>3983</v>
      </c>
      <c r="B2194" s="180" t="s">
        <v>3919</v>
      </c>
    </row>
    <row r="2195" spans="1:2" x14ac:dyDescent="0.3">
      <c r="A2195" s="180" t="s">
        <v>3984</v>
      </c>
      <c r="B2195" s="180" t="s">
        <v>3919</v>
      </c>
    </row>
    <row r="2196" spans="1:2" x14ac:dyDescent="0.3">
      <c r="A2196" s="180" t="s">
        <v>3985</v>
      </c>
      <c r="B2196" s="180" t="s">
        <v>3986</v>
      </c>
    </row>
    <row r="2197" spans="1:2" x14ac:dyDescent="0.3">
      <c r="A2197" s="180" t="s">
        <v>3987</v>
      </c>
      <c r="B2197" s="180" t="s">
        <v>3986</v>
      </c>
    </row>
    <row r="2198" spans="1:2" x14ac:dyDescent="0.3">
      <c r="A2198" s="180" t="s">
        <v>3988</v>
      </c>
      <c r="B2198" s="180" t="s">
        <v>3986</v>
      </c>
    </row>
    <row r="2199" spans="1:2" x14ac:dyDescent="0.3">
      <c r="A2199" s="180" t="s">
        <v>3989</v>
      </c>
      <c r="B2199" s="180" t="s">
        <v>3986</v>
      </c>
    </row>
    <row r="2200" spans="1:2" x14ac:dyDescent="0.3">
      <c r="A2200" s="180" t="s">
        <v>3990</v>
      </c>
      <c r="B2200" s="180" t="s">
        <v>3986</v>
      </c>
    </row>
    <row r="2201" spans="1:2" x14ac:dyDescent="0.3">
      <c r="A2201" s="180" t="s">
        <v>3991</v>
      </c>
      <c r="B2201" s="180" t="s">
        <v>3986</v>
      </c>
    </row>
    <row r="2202" spans="1:2" x14ac:dyDescent="0.3">
      <c r="A2202" s="180" t="s">
        <v>3992</v>
      </c>
      <c r="B2202" s="180" t="s">
        <v>3986</v>
      </c>
    </row>
    <row r="2203" spans="1:2" x14ac:dyDescent="0.3">
      <c r="A2203" s="180" t="s">
        <v>3993</v>
      </c>
      <c r="B2203" s="180" t="s">
        <v>3986</v>
      </c>
    </row>
    <row r="2204" spans="1:2" x14ac:dyDescent="0.3">
      <c r="A2204" s="180" t="s">
        <v>3994</v>
      </c>
      <c r="B2204" s="180" t="s">
        <v>3986</v>
      </c>
    </row>
    <row r="2205" spans="1:2" x14ac:dyDescent="0.3">
      <c r="A2205" s="180" t="s">
        <v>3995</v>
      </c>
      <c r="B2205" s="180" t="s">
        <v>3986</v>
      </c>
    </row>
    <row r="2206" spans="1:2" x14ac:dyDescent="0.3">
      <c r="A2206" s="180" t="s">
        <v>3996</v>
      </c>
      <c r="B2206" s="180" t="s">
        <v>3986</v>
      </c>
    </row>
    <row r="2207" spans="1:2" x14ac:dyDescent="0.3">
      <c r="A2207" s="180" t="s">
        <v>3997</v>
      </c>
      <c r="B2207" s="180" t="s">
        <v>3986</v>
      </c>
    </row>
    <row r="2208" spans="1:2" x14ac:dyDescent="0.3">
      <c r="A2208" s="180" t="s">
        <v>3998</v>
      </c>
      <c r="B2208" s="180" t="s">
        <v>3986</v>
      </c>
    </row>
    <row r="2209" spans="1:2" x14ac:dyDescent="0.3">
      <c r="A2209" s="180" t="s">
        <v>3999</v>
      </c>
      <c r="B2209" s="180" t="s">
        <v>3986</v>
      </c>
    </row>
    <row r="2210" spans="1:2" x14ac:dyDescent="0.3">
      <c r="A2210" s="180" t="s">
        <v>4000</v>
      </c>
      <c r="B2210" s="180" t="s">
        <v>3986</v>
      </c>
    </row>
    <row r="2211" spans="1:2" x14ac:dyDescent="0.3">
      <c r="A2211" s="180" t="s">
        <v>4001</v>
      </c>
      <c r="B2211" s="180" t="s">
        <v>3986</v>
      </c>
    </row>
    <row r="2212" spans="1:2" x14ac:dyDescent="0.3">
      <c r="A2212" s="180" t="s">
        <v>4002</v>
      </c>
      <c r="B2212" s="180" t="s">
        <v>3986</v>
      </c>
    </row>
    <row r="2213" spans="1:2" x14ac:dyDescent="0.3">
      <c r="A2213" s="180" t="s">
        <v>4003</v>
      </c>
      <c r="B2213" s="180" t="s">
        <v>3986</v>
      </c>
    </row>
    <row r="2214" spans="1:2" x14ac:dyDescent="0.3">
      <c r="A2214" s="180" t="s">
        <v>4004</v>
      </c>
      <c r="B2214" s="180" t="s">
        <v>3986</v>
      </c>
    </row>
    <row r="2215" spans="1:2" x14ac:dyDescent="0.3">
      <c r="A2215" s="180" t="s">
        <v>4005</v>
      </c>
      <c r="B2215" s="180" t="s">
        <v>3986</v>
      </c>
    </row>
    <row r="2216" spans="1:2" x14ac:dyDescent="0.3">
      <c r="A2216" s="180" t="s">
        <v>4006</v>
      </c>
      <c r="B2216" s="180" t="s">
        <v>3986</v>
      </c>
    </row>
    <row r="2217" spans="1:2" x14ac:dyDescent="0.3">
      <c r="A2217" s="180" t="s">
        <v>4007</v>
      </c>
      <c r="B2217" s="180" t="s">
        <v>3986</v>
      </c>
    </row>
    <row r="2218" spans="1:2" x14ac:dyDescent="0.3">
      <c r="A2218" s="180" t="s">
        <v>4008</v>
      </c>
      <c r="B2218" s="180" t="s">
        <v>3986</v>
      </c>
    </row>
    <row r="2219" spans="1:2" x14ac:dyDescent="0.3">
      <c r="A2219" s="180" t="s">
        <v>4009</v>
      </c>
      <c r="B2219" s="180" t="s">
        <v>3986</v>
      </c>
    </row>
    <row r="2220" spans="1:2" x14ac:dyDescent="0.3">
      <c r="A2220" s="180" t="s">
        <v>4010</v>
      </c>
      <c r="B2220" s="180" t="s">
        <v>3986</v>
      </c>
    </row>
    <row r="2221" spans="1:2" x14ac:dyDescent="0.3">
      <c r="A2221" s="180" t="s">
        <v>4011</v>
      </c>
      <c r="B2221" s="180" t="s">
        <v>4012</v>
      </c>
    </row>
    <row r="2222" spans="1:2" x14ac:dyDescent="0.3">
      <c r="A2222" s="180" t="s">
        <v>4013</v>
      </c>
      <c r="B2222" s="180" t="s">
        <v>4014</v>
      </c>
    </row>
    <row r="2223" spans="1:2" x14ac:dyDescent="0.3">
      <c r="A2223" s="180" t="s">
        <v>4015</v>
      </c>
      <c r="B2223" s="180" t="s">
        <v>4016</v>
      </c>
    </row>
    <row r="2224" spans="1:2" x14ac:dyDescent="0.3">
      <c r="A2224" s="180" t="s">
        <v>4017</v>
      </c>
      <c r="B2224" s="180" t="s">
        <v>4016</v>
      </c>
    </row>
    <row r="2225" spans="1:2" x14ac:dyDescent="0.3">
      <c r="A2225" s="180" t="s">
        <v>4018</v>
      </c>
      <c r="B2225" s="180" t="s">
        <v>4016</v>
      </c>
    </row>
    <row r="2226" spans="1:2" x14ac:dyDescent="0.3">
      <c r="A2226" s="180" t="s">
        <v>4019</v>
      </c>
      <c r="B2226" s="180" t="s">
        <v>4016</v>
      </c>
    </row>
    <row r="2227" spans="1:2" x14ac:dyDescent="0.3">
      <c r="A2227" s="180" t="s">
        <v>4020</v>
      </c>
      <c r="B2227" s="180" t="s">
        <v>4016</v>
      </c>
    </row>
    <row r="2228" spans="1:2" x14ac:dyDescent="0.3">
      <c r="A2228" s="180" t="s">
        <v>4021</v>
      </c>
      <c r="B2228" s="180" t="s">
        <v>4016</v>
      </c>
    </row>
    <row r="2229" spans="1:2" x14ac:dyDescent="0.3">
      <c r="A2229" s="180" t="s">
        <v>4022</v>
      </c>
      <c r="B2229" s="180" t="s">
        <v>4016</v>
      </c>
    </row>
    <row r="2230" spans="1:2" x14ac:dyDescent="0.3">
      <c r="A2230" s="180" t="s">
        <v>4023</v>
      </c>
      <c r="B2230" s="180" t="s">
        <v>4016</v>
      </c>
    </row>
    <row r="2231" spans="1:2" x14ac:dyDescent="0.3">
      <c r="A2231" s="180" t="s">
        <v>4024</v>
      </c>
      <c r="B2231" s="180" t="s">
        <v>4016</v>
      </c>
    </row>
    <row r="2232" spans="1:2" x14ac:dyDescent="0.3">
      <c r="A2232" s="180" t="s">
        <v>4025</v>
      </c>
      <c r="B2232" s="180" t="s">
        <v>4016</v>
      </c>
    </row>
    <row r="2233" spans="1:2" x14ac:dyDescent="0.3">
      <c r="A2233" s="180" t="s">
        <v>4026</v>
      </c>
      <c r="B2233" s="180" t="s">
        <v>4027</v>
      </c>
    </row>
    <row r="2234" spans="1:2" x14ac:dyDescent="0.3">
      <c r="A2234" s="180" t="s">
        <v>4028</v>
      </c>
      <c r="B2234" s="180" t="s">
        <v>4027</v>
      </c>
    </row>
    <row r="2235" spans="1:2" x14ac:dyDescent="0.3">
      <c r="A2235" s="180" t="s">
        <v>4029</v>
      </c>
      <c r="B2235" s="180" t="s">
        <v>4030</v>
      </c>
    </row>
    <row r="2236" spans="1:2" x14ac:dyDescent="0.3">
      <c r="A2236" s="180" t="s">
        <v>4031</v>
      </c>
      <c r="B2236" s="180" t="s">
        <v>4032</v>
      </c>
    </row>
    <row r="2237" spans="1:2" x14ac:dyDescent="0.3">
      <c r="A2237" s="180" t="s">
        <v>4033</v>
      </c>
      <c r="B2237" s="180" t="s">
        <v>4034</v>
      </c>
    </row>
    <row r="2238" spans="1:2" x14ac:dyDescent="0.3">
      <c r="A2238" s="180" t="s">
        <v>4035</v>
      </c>
      <c r="B2238" s="180" t="s">
        <v>4036</v>
      </c>
    </row>
    <row r="2239" spans="1:2" x14ac:dyDescent="0.3">
      <c r="A2239" s="180" t="s">
        <v>4037</v>
      </c>
      <c r="B2239" s="180" t="s">
        <v>4038</v>
      </c>
    </row>
    <row r="2240" spans="1:2" x14ac:dyDescent="0.3">
      <c r="A2240" s="180" t="s">
        <v>4039</v>
      </c>
      <c r="B2240" s="180" t="s">
        <v>4040</v>
      </c>
    </row>
    <row r="2241" spans="1:2" x14ac:dyDescent="0.3">
      <c r="A2241" s="180" t="s">
        <v>4041</v>
      </c>
      <c r="B2241" s="180" t="s">
        <v>4042</v>
      </c>
    </row>
    <row r="2242" spans="1:2" x14ac:dyDescent="0.3">
      <c r="A2242" s="180" t="s">
        <v>4043</v>
      </c>
      <c r="B2242" s="180" t="s">
        <v>4044</v>
      </c>
    </row>
    <row r="2243" spans="1:2" x14ac:dyDescent="0.3">
      <c r="A2243" s="180" t="s">
        <v>4045</v>
      </c>
      <c r="B2243" s="180" t="s">
        <v>4044</v>
      </c>
    </row>
    <row r="2244" spans="1:2" x14ac:dyDescent="0.3">
      <c r="A2244" s="180" t="s">
        <v>4046</v>
      </c>
      <c r="B2244" s="180" t="s">
        <v>4044</v>
      </c>
    </row>
    <row r="2245" spans="1:2" x14ac:dyDescent="0.3">
      <c r="A2245" s="180" t="s">
        <v>4047</v>
      </c>
      <c r="B2245" s="180" t="s">
        <v>4044</v>
      </c>
    </row>
    <row r="2246" spans="1:2" x14ac:dyDescent="0.3">
      <c r="A2246" s="180" t="s">
        <v>4048</v>
      </c>
      <c r="B2246" s="180" t="s">
        <v>4044</v>
      </c>
    </row>
    <row r="2247" spans="1:2" x14ac:dyDescent="0.3">
      <c r="A2247" s="180" t="s">
        <v>4049</v>
      </c>
      <c r="B2247" s="180" t="s">
        <v>4050</v>
      </c>
    </row>
    <row r="2248" spans="1:2" x14ac:dyDescent="0.3">
      <c r="A2248" s="180" t="s">
        <v>4051</v>
      </c>
      <c r="B2248" s="180" t="s">
        <v>4050</v>
      </c>
    </row>
    <row r="2249" spans="1:2" x14ac:dyDescent="0.3">
      <c r="A2249" s="180" t="s">
        <v>4052</v>
      </c>
      <c r="B2249" s="180" t="s">
        <v>4050</v>
      </c>
    </row>
    <row r="2250" spans="1:2" x14ac:dyDescent="0.3">
      <c r="A2250" s="180" t="s">
        <v>4053</v>
      </c>
      <c r="B2250" s="180" t="s">
        <v>4050</v>
      </c>
    </row>
    <row r="2251" spans="1:2" x14ac:dyDescent="0.3">
      <c r="A2251" s="180" t="s">
        <v>4054</v>
      </c>
      <c r="B2251" s="180" t="s">
        <v>4050</v>
      </c>
    </row>
    <row r="2252" spans="1:2" x14ac:dyDescent="0.3">
      <c r="A2252" s="180" t="s">
        <v>4055</v>
      </c>
      <c r="B2252" s="180" t="s">
        <v>4056</v>
      </c>
    </row>
    <row r="2253" spans="1:2" x14ac:dyDescent="0.3">
      <c r="A2253" s="180" t="s">
        <v>4057</v>
      </c>
      <c r="B2253" s="180" t="s">
        <v>4050</v>
      </c>
    </row>
    <row r="2254" spans="1:2" x14ac:dyDescent="0.3">
      <c r="A2254" s="180" t="s">
        <v>4058</v>
      </c>
      <c r="B2254" s="180" t="s">
        <v>4050</v>
      </c>
    </row>
    <row r="2255" spans="1:2" x14ac:dyDescent="0.3">
      <c r="A2255" s="180" t="s">
        <v>4059</v>
      </c>
      <c r="B2255" s="180" t="s">
        <v>4050</v>
      </c>
    </row>
    <row r="2256" spans="1:2" x14ac:dyDescent="0.3">
      <c r="A2256" s="180" t="s">
        <v>4060</v>
      </c>
      <c r="B2256" s="180" t="s">
        <v>4050</v>
      </c>
    </row>
    <row r="2257" spans="1:2" x14ac:dyDescent="0.3">
      <c r="A2257" s="180" t="s">
        <v>4061</v>
      </c>
      <c r="B2257" s="180" t="s">
        <v>4050</v>
      </c>
    </row>
    <row r="2258" spans="1:2" x14ac:dyDescent="0.3">
      <c r="A2258" s="180" t="s">
        <v>4062</v>
      </c>
      <c r="B2258" s="180" t="s">
        <v>4050</v>
      </c>
    </row>
    <row r="2259" spans="1:2" x14ac:dyDescent="0.3">
      <c r="A2259" s="180" t="s">
        <v>4063</v>
      </c>
      <c r="B2259" s="180" t="s">
        <v>4050</v>
      </c>
    </row>
    <row r="2260" spans="1:2" x14ac:dyDescent="0.3">
      <c r="A2260" s="180" t="s">
        <v>4064</v>
      </c>
      <c r="B2260" s="180" t="s">
        <v>4050</v>
      </c>
    </row>
    <row r="2261" spans="1:2" x14ac:dyDescent="0.3">
      <c r="A2261" s="180" t="s">
        <v>4065</v>
      </c>
      <c r="B2261" s="180" t="s">
        <v>4050</v>
      </c>
    </row>
    <row r="2262" spans="1:2" x14ac:dyDescent="0.3">
      <c r="A2262" s="180" t="s">
        <v>4066</v>
      </c>
      <c r="B2262" s="180" t="s">
        <v>4050</v>
      </c>
    </row>
    <row r="2263" spans="1:2" x14ac:dyDescent="0.3">
      <c r="A2263" s="180" t="s">
        <v>4067</v>
      </c>
      <c r="B2263" s="180" t="s">
        <v>4050</v>
      </c>
    </row>
    <row r="2264" spans="1:2" x14ac:dyDescent="0.3">
      <c r="A2264" s="180" t="s">
        <v>4068</v>
      </c>
      <c r="B2264" s="180" t="s">
        <v>4050</v>
      </c>
    </row>
    <row r="2265" spans="1:2" x14ac:dyDescent="0.3">
      <c r="A2265" s="180" t="s">
        <v>4069</v>
      </c>
      <c r="B2265" s="180" t="s">
        <v>4050</v>
      </c>
    </row>
    <row r="2266" spans="1:2" x14ac:dyDescent="0.3">
      <c r="A2266" s="180" t="s">
        <v>4070</v>
      </c>
      <c r="B2266" s="180" t="s">
        <v>4050</v>
      </c>
    </row>
    <row r="2267" spans="1:2" x14ac:dyDescent="0.3">
      <c r="A2267" s="180" t="s">
        <v>4071</v>
      </c>
      <c r="B2267" s="180" t="s">
        <v>4050</v>
      </c>
    </row>
    <row r="2268" spans="1:2" x14ac:dyDescent="0.3">
      <c r="A2268" s="180" t="s">
        <v>4072</v>
      </c>
      <c r="B2268" s="180" t="s">
        <v>4073</v>
      </c>
    </row>
    <row r="2269" spans="1:2" x14ac:dyDescent="0.3">
      <c r="A2269" s="180" t="s">
        <v>4074</v>
      </c>
      <c r="B2269" s="180" t="s">
        <v>4073</v>
      </c>
    </row>
    <row r="2270" spans="1:2" x14ac:dyDescent="0.3">
      <c r="A2270" s="180" t="s">
        <v>4075</v>
      </c>
      <c r="B2270" s="180" t="s">
        <v>4073</v>
      </c>
    </row>
    <row r="2271" spans="1:2" x14ac:dyDescent="0.3">
      <c r="A2271" s="180" t="s">
        <v>4076</v>
      </c>
      <c r="B2271" s="180" t="s">
        <v>4073</v>
      </c>
    </row>
    <row r="2272" spans="1:2" x14ac:dyDescent="0.3">
      <c r="A2272" s="180" t="s">
        <v>4077</v>
      </c>
      <c r="B2272" s="180" t="s">
        <v>4073</v>
      </c>
    </row>
    <row r="2273" spans="1:2" x14ac:dyDescent="0.3">
      <c r="A2273" s="180" t="s">
        <v>4078</v>
      </c>
      <c r="B2273" s="180" t="s">
        <v>4073</v>
      </c>
    </row>
    <row r="2274" spans="1:2" x14ac:dyDescent="0.3">
      <c r="A2274" s="180" t="s">
        <v>4079</v>
      </c>
      <c r="B2274" s="180" t="s">
        <v>4073</v>
      </c>
    </row>
    <row r="2275" spans="1:2" x14ac:dyDescent="0.3">
      <c r="A2275" s="180" t="s">
        <v>4080</v>
      </c>
      <c r="B2275" s="180" t="s">
        <v>4073</v>
      </c>
    </row>
    <row r="2276" spans="1:2" x14ac:dyDescent="0.3">
      <c r="A2276" s="180" t="s">
        <v>4081</v>
      </c>
      <c r="B2276" s="180" t="s">
        <v>4073</v>
      </c>
    </row>
    <row r="2277" spans="1:2" x14ac:dyDescent="0.3">
      <c r="A2277" s="180" t="s">
        <v>4082</v>
      </c>
      <c r="B2277" s="180" t="s">
        <v>4073</v>
      </c>
    </row>
    <row r="2278" spans="1:2" x14ac:dyDescent="0.3">
      <c r="A2278" s="180" t="s">
        <v>4083</v>
      </c>
      <c r="B2278" s="180" t="s">
        <v>4084</v>
      </c>
    </row>
    <row r="2279" spans="1:2" x14ac:dyDescent="0.3">
      <c r="A2279" s="180" t="s">
        <v>4085</v>
      </c>
      <c r="B2279" s="180" t="s">
        <v>4086</v>
      </c>
    </row>
    <row r="2280" spans="1:2" x14ac:dyDescent="0.3">
      <c r="A2280" s="180" t="s">
        <v>4087</v>
      </c>
      <c r="B2280" s="180" t="s">
        <v>4088</v>
      </c>
    </row>
    <row r="2281" spans="1:2" x14ac:dyDescent="0.3">
      <c r="A2281" s="180" t="s">
        <v>4089</v>
      </c>
      <c r="B2281" s="180" t="s">
        <v>4090</v>
      </c>
    </row>
    <row r="2282" spans="1:2" x14ac:dyDescent="0.3">
      <c r="A2282" s="180" t="s">
        <v>4091</v>
      </c>
      <c r="B2282" s="180" t="s">
        <v>4092</v>
      </c>
    </row>
    <row r="2283" spans="1:2" x14ac:dyDescent="0.3">
      <c r="A2283" s="180" t="s">
        <v>4093</v>
      </c>
      <c r="B2283" s="180" t="s">
        <v>4094</v>
      </c>
    </row>
    <row r="2284" spans="1:2" x14ac:dyDescent="0.3">
      <c r="A2284" s="180" t="s">
        <v>4095</v>
      </c>
      <c r="B2284" s="180" t="s">
        <v>4096</v>
      </c>
    </row>
    <row r="2285" spans="1:2" x14ac:dyDescent="0.3">
      <c r="A2285" s="180" t="s">
        <v>4097</v>
      </c>
      <c r="B2285" s="180" t="s">
        <v>4094</v>
      </c>
    </row>
    <row r="2286" spans="1:2" x14ac:dyDescent="0.3">
      <c r="A2286" s="180" t="s">
        <v>4098</v>
      </c>
      <c r="B2286" s="180" t="s">
        <v>4099</v>
      </c>
    </row>
    <row r="2287" spans="1:2" x14ac:dyDescent="0.3">
      <c r="A2287" s="180" t="s">
        <v>4100</v>
      </c>
      <c r="B2287" s="180" t="s">
        <v>4101</v>
      </c>
    </row>
    <row r="2288" spans="1:2" x14ac:dyDescent="0.3">
      <c r="A2288" s="180" t="s">
        <v>4102</v>
      </c>
      <c r="B2288" s="180" t="s">
        <v>4103</v>
      </c>
    </row>
    <row r="2289" spans="1:2" x14ac:dyDescent="0.3">
      <c r="A2289" s="180" t="s">
        <v>4104</v>
      </c>
      <c r="B2289" s="180" t="s">
        <v>4094</v>
      </c>
    </row>
    <row r="2290" spans="1:2" x14ac:dyDescent="0.3">
      <c r="A2290" s="180" t="s">
        <v>4105</v>
      </c>
      <c r="B2290" s="180" t="s">
        <v>4094</v>
      </c>
    </row>
    <row r="2291" spans="1:2" x14ac:dyDescent="0.3">
      <c r="A2291" s="180" t="s">
        <v>4106</v>
      </c>
      <c r="B2291" s="180" t="s">
        <v>4107</v>
      </c>
    </row>
    <row r="2292" spans="1:2" x14ac:dyDescent="0.3">
      <c r="A2292" s="180" t="s">
        <v>4108</v>
      </c>
      <c r="B2292" s="180" t="s">
        <v>4109</v>
      </c>
    </row>
    <row r="2293" spans="1:2" x14ac:dyDescent="0.3">
      <c r="A2293" s="180" t="s">
        <v>4110</v>
      </c>
      <c r="B2293" s="180" t="s">
        <v>4094</v>
      </c>
    </row>
    <row r="2294" spans="1:2" x14ac:dyDescent="0.3">
      <c r="A2294" s="180" t="s">
        <v>4111</v>
      </c>
      <c r="B2294" s="180" t="s">
        <v>4112</v>
      </c>
    </row>
    <row r="2295" spans="1:2" x14ac:dyDescent="0.3">
      <c r="A2295" s="180" t="s">
        <v>4113</v>
      </c>
      <c r="B2295" s="180" t="s">
        <v>4114</v>
      </c>
    </row>
    <row r="2296" spans="1:2" x14ac:dyDescent="0.3">
      <c r="A2296" s="180" t="s">
        <v>4115</v>
      </c>
      <c r="B2296" s="180" t="s">
        <v>4094</v>
      </c>
    </row>
    <row r="2297" spans="1:2" x14ac:dyDescent="0.3">
      <c r="A2297" s="180" t="s">
        <v>4116</v>
      </c>
      <c r="B2297" s="180" t="s">
        <v>4117</v>
      </c>
    </row>
    <row r="2298" spans="1:2" x14ac:dyDescent="0.3">
      <c r="A2298" s="180" t="s">
        <v>4118</v>
      </c>
      <c r="B2298" s="180" t="s">
        <v>4119</v>
      </c>
    </row>
    <row r="2299" spans="1:2" x14ac:dyDescent="0.3">
      <c r="A2299" s="180" t="s">
        <v>4120</v>
      </c>
      <c r="B2299" s="180" t="s">
        <v>4121</v>
      </c>
    </row>
    <row r="2300" spans="1:2" x14ac:dyDescent="0.3">
      <c r="A2300" s="180" t="s">
        <v>4122</v>
      </c>
      <c r="B2300" s="180" t="s">
        <v>4123</v>
      </c>
    </row>
    <row r="2301" spans="1:2" x14ac:dyDescent="0.3">
      <c r="A2301" s="180" t="s">
        <v>4124</v>
      </c>
      <c r="B2301" s="180" t="s">
        <v>4125</v>
      </c>
    </row>
    <row r="2302" spans="1:2" x14ac:dyDescent="0.3">
      <c r="A2302" s="180" t="s">
        <v>4126</v>
      </c>
      <c r="B2302" s="180" t="s">
        <v>4127</v>
      </c>
    </row>
    <row r="2303" spans="1:2" x14ac:dyDescent="0.3">
      <c r="A2303" s="180" t="s">
        <v>4128</v>
      </c>
      <c r="B2303" s="180" t="s">
        <v>4129</v>
      </c>
    </row>
    <row r="2304" spans="1:2" x14ac:dyDescent="0.3">
      <c r="A2304" s="180" t="s">
        <v>4130</v>
      </c>
      <c r="B2304" s="180" t="s">
        <v>4131</v>
      </c>
    </row>
    <row r="2305" spans="1:2" x14ac:dyDescent="0.3">
      <c r="A2305" s="180" t="s">
        <v>4132</v>
      </c>
      <c r="B2305" s="180" t="s">
        <v>4133</v>
      </c>
    </row>
    <row r="2306" spans="1:2" x14ac:dyDescent="0.3">
      <c r="A2306" s="180" t="s">
        <v>4134</v>
      </c>
      <c r="B2306" s="180" t="s">
        <v>4135</v>
      </c>
    </row>
    <row r="2307" spans="1:2" x14ac:dyDescent="0.3">
      <c r="A2307" s="180" t="s">
        <v>4136</v>
      </c>
      <c r="B2307" s="180" t="s">
        <v>4137</v>
      </c>
    </row>
    <row r="2308" spans="1:2" x14ac:dyDescent="0.3">
      <c r="A2308" s="180" t="s">
        <v>4138</v>
      </c>
      <c r="B2308" s="180" t="s">
        <v>4139</v>
      </c>
    </row>
    <row r="2309" spans="1:2" x14ac:dyDescent="0.3">
      <c r="A2309" s="180" t="s">
        <v>4140</v>
      </c>
      <c r="B2309" s="180" t="s">
        <v>4141</v>
      </c>
    </row>
    <row r="2310" spans="1:2" x14ac:dyDescent="0.3">
      <c r="A2310" s="180" t="s">
        <v>4142</v>
      </c>
      <c r="B2310" s="180" t="s">
        <v>4143</v>
      </c>
    </row>
    <row r="2311" spans="1:2" x14ac:dyDescent="0.3">
      <c r="A2311" s="180" t="s">
        <v>4144</v>
      </c>
      <c r="B2311" s="180" t="s">
        <v>4145</v>
      </c>
    </row>
    <row r="2312" spans="1:2" x14ac:dyDescent="0.3">
      <c r="A2312" s="180" t="s">
        <v>4146</v>
      </c>
      <c r="B2312" s="180" t="s">
        <v>4147</v>
      </c>
    </row>
    <row r="2313" spans="1:2" x14ac:dyDescent="0.3">
      <c r="A2313" s="180" t="s">
        <v>4148</v>
      </c>
      <c r="B2313" s="180" t="s">
        <v>4149</v>
      </c>
    </row>
    <row r="2314" spans="1:2" x14ac:dyDescent="0.3">
      <c r="A2314" s="180" t="s">
        <v>4150</v>
      </c>
      <c r="B2314" s="180" t="s">
        <v>4151</v>
      </c>
    </row>
    <row r="2315" spans="1:2" x14ac:dyDescent="0.3">
      <c r="A2315" s="180" t="s">
        <v>4152</v>
      </c>
      <c r="B2315" s="180" t="s">
        <v>4153</v>
      </c>
    </row>
    <row r="2316" spans="1:2" x14ac:dyDescent="0.3">
      <c r="A2316" s="180" t="s">
        <v>4154</v>
      </c>
      <c r="B2316" s="180" t="s">
        <v>4155</v>
      </c>
    </row>
    <row r="2317" spans="1:2" x14ac:dyDescent="0.3">
      <c r="A2317" s="180" t="s">
        <v>4156</v>
      </c>
      <c r="B2317" s="180" t="s">
        <v>4157</v>
      </c>
    </row>
    <row r="2318" spans="1:2" x14ac:dyDescent="0.3">
      <c r="A2318" s="180" t="s">
        <v>4158</v>
      </c>
      <c r="B2318" s="180" t="s">
        <v>4159</v>
      </c>
    </row>
    <row r="2319" spans="1:2" x14ac:dyDescent="0.3">
      <c r="A2319" s="180" t="s">
        <v>4160</v>
      </c>
      <c r="B2319" s="180" t="s">
        <v>4161</v>
      </c>
    </row>
    <row r="2320" spans="1:2" x14ac:dyDescent="0.3">
      <c r="A2320" s="180" t="s">
        <v>4162</v>
      </c>
      <c r="B2320" s="180" t="s">
        <v>4163</v>
      </c>
    </row>
    <row r="2321" spans="1:2" x14ac:dyDescent="0.3">
      <c r="A2321" s="180" t="s">
        <v>4164</v>
      </c>
      <c r="B2321" s="180" t="s">
        <v>4165</v>
      </c>
    </row>
    <row r="2322" spans="1:2" x14ac:dyDescent="0.3">
      <c r="A2322" s="180" t="s">
        <v>4166</v>
      </c>
      <c r="B2322" s="180" t="s">
        <v>4167</v>
      </c>
    </row>
    <row r="2323" spans="1:2" x14ac:dyDescent="0.3">
      <c r="A2323" s="180" t="s">
        <v>4168</v>
      </c>
      <c r="B2323" s="180" t="s">
        <v>4169</v>
      </c>
    </row>
    <row r="2324" spans="1:2" x14ac:dyDescent="0.3">
      <c r="A2324" s="180" t="s">
        <v>4170</v>
      </c>
      <c r="B2324" s="180" t="s">
        <v>4171</v>
      </c>
    </row>
    <row r="2325" spans="1:2" x14ac:dyDescent="0.3">
      <c r="A2325" s="180" t="s">
        <v>4172</v>
      </c>
      <c r="B2325" s="180" t="s">
        <v>4173</v>
      </c>
    </row>
    <row r="2326" spans="1:2" x14ac:dyDescent="0.3">
      <c r="A2326" s="180" t="s">
        <v>4174</v>
      </c>
      <c r="B2326" s="180" t="s">
        <v>4175</v>
      </c>
    </row>
    <row r="2327" spans="1:2" x14ac:dyDescent="0.3">
      <c r="A2327" s="180" t="s">
        <v>4176</v>
      </c>
      <c r="B2327" s="180" t="s">
        <v>4177</v>
      </c>
    </row>
    <row r="2328" spans="1:2" x14ac:dyDescent="0.3">
      <c r="A2328" s="180" t="s">
        <v>4178</v>
      </c>
      <c r="B2328" s="180" t="s">
        <v>4179</v>
      </c>
    </row>
    <row r="2329" spans="1:2" x14ac:dyDescent="0.3">
      <c r="A2329" s="180" t="s">
        <v>4180</v>
      </c>
      <c r="B2329" s="180" t="s">
        <v>4181</v>
      </c>
    </row>
    <row r="2330" spans="1:2" x14ac:dyDescent="0.3">
      <c r="A2330" s="180" t="s">
        <v>4182</v>
      </c>
      <c r="B2330" s="180" t="s">
        <v>4183</v>
      </c>
    </row>
    <row r="2331" spans="1:2" x14ac:dyDescent="0.3">
      <c r="A2331" s="180" t="s">
        <v>4184</v>
      </c>
      <c r="B2331" s="180" t="s">
        <v>4185</v>
      </c>
    </row>
    <row r="2332" spans="1:2" x14ac:dyDescent="0.3">
      <c r="A2332" s="180" t="s">
        <v>4186</v>
      </c>
      <c r="B2332" s="180" t="s">
        <v>4187</v>
      </c>
    </row>
    <row r="2333" spans="1:2" x14ac:dyDescent="0.3">
      <c r="A2333" s="180" t="s">
        <v>4188</v>
      </c>
      <c r="B2333" s="180" t="s">
        <v>4189</v>
      </c>
    </row>
    <row r="2334" spans="1:2" x14ac:dyDescent="0.3">
      <c r="A2334" s="180" t="s">
        <v>4190</v>
      </c>
      <c r="B2334" s="180" t="s">
        <v>4191</v>
      </c>
    </row>
    <row r="2335" spans="1:2" x14ac:dyDescent="0.3">
      <c r="A2335" s="180" t="s">
        <v>4192</v>
      </c>
      <c r="B2335" s="180" t="s">
        <v>4193</v>
      </c>
    </row>
    <row r="2336" spans="1:2" x14ac:dyDescent="0.3">
      <c r="A2336" s="180" t="s">
        <v>4194</v>
      </c>
      <c r="B2336" s="180" t="s">
        <v>4195</v>
      </c>
    </row>
    <row r="2337" spans="1:2" x14ac:dyDescent="0.3">
      <c r="A2337" s="180" t="s">
        <v>4196</v>
      </c>
      <c r="B2337" s="180" t="s">
        <v>4197</v>
      </c>
    </row>
    <row r="2338" spans="1:2" x14ac:dyDescent="0.3">
      <c r="A2338" s="180" t="s">
        <v>4198</v>
      </c>
      <c r="B2338" s="180" t="s">
        <v>4199</v>
      </c>
    </row>
    <row r="2339" spans="1:2" x14ac:dyDescent="0.3">
      <c r="A2339" s="180" t="s">
        <v>4200</v>
      </c>
      <c r="B2339" s="180" t="s">
        <v>4201</v>
      </c>
    </row>
    <row r="2340" spans="1:2" x14ac:dyDescent="0.3">
      <c r="A2340" s="180" t="s">
        <v>4202</v>
      </c>
      <c r="B2340" s="180" t="s">
        <v>4203</v>
      </c>
    </row>
    <row r="2341" spans="1:2" x14ac:dyDescent="0.3">
      <c r="A2341" s="180" t="s">
        <v>4204</v>
      </c>
      <c r="B2341" s="180" t="s">
        <v>4205</v>
      </c>
    </row>
    <row r="2342" spans="1:2" x14ac:dyDescent="0.3">
      <c r="A2342" s="180" t="s">
        <v>4206</v>
      </c>
      <c r="B2342" s="180" t="s">
        <v>4207</v>
      </c>
    </row>
    <row r="2343" spans="1:2" x14ac:dyDescent="0.3">
      <c r="A2343" s="180" t="s">
        <v>4208</v>
      </c>
      <c r="B2343" s="180" t="s">
        <v>4209</v>
      </c>
    </row>
    <row r="2344" spans="1:2" x14ac:dyDescent="0.3">
      <c r="A2344" s="180" t="s">
        <v>4210</v>
      </c>
      <c r="B2344" s="180" t="s">
        <v>4211</v>
      </c>
    </row>
    <row r="2345" spans="1:2" x14ac:dyDescent="0.3">
      <c r="A2345" s="180" t="s">
        <v>4212</v>
      </c>
      <c r="B2345" s="180" t="s">
        <v>4213</v>
      </c>
    </row>
    <row r="2346" spans="1:2" x14ac:dyDescent="0.3">
      <c r="A2346" s="180" t="s">
        <v>4214</v>
      </c>
      <c r="B2346" s="180" t="s">
        <v>4215</v>
      </c>
    </row>
    <row r="2347" spans="1:2" x14ac:dyDescent="0.3">
      <c r="A2347" s="180" t="s">
        <v>4216</v>
      </c>
      <c r="B2347" s="180" t="s">
        <v>4217</v>
      </c>
    </row>
    <row r="2348" spans="1:2" x14ac:dyDescent="0.3">
      <c r="A2348" s="180" t="s">
        <v>4218</v>
      </c>
      <c r="B2348" s="180" t="s">
        <v>4219</v>
      </c>
    </row>
    <row r="2349" spans="1:2" x14ac:dyDescent="0.3">
      <c r="A2349" s="180" t="s">
        <v>4220</v>
      </c>
      <c r="B2349" s="180" t="s">
        <v>4221</v>
      </c>
    </row>
    <row r="2350" spans="1:2" x14ac:dyDescent="0.3">
      <c r="A2350" s="180" t="s">
        <v>4222</v>
      </c>
      <c r="B2350" s="180" t="s">
        <v>4223</v>
      </c>
    </row>
    <row r="2351" spans="1:2" x14ac:dyDescent="0.3">
      <c r="A2351" s="180" t="s">
        <v>4224</v>
      </c>
      <c r="B2351" s="180" t="s">
        <v>4225</v>
      </c>
    </row>
    <row r="2352" spans="1:2" x14ac:dyDescent="0.3">
      <c r="A2352" s="180" t="s">
        <v>4226</v>
      </c>
      <c r="B2352" s="180" t="s">
        <v>4227</v>
      </c>
    </row>
    <row r="2353" spans="1:2" x14ac:dyDescent="0.3">
      <c r="A2353" s="180" t="s">
        <v>4228</v>
      </c>
      <c r="B2353" s="180" t="s">
        <v>4229</v>
      </c>
    </row>
    <row r="2354" spans="1:2" x14ac:dyDescent="0.3">
      <c r="A2354" s="180" t="s">
        <v>4230</v>
      </c>
      <c r="B2354" s="180" t="s">
        <v>4231</v>
      </c>
    </row>
    <row r="2355" spans="1:2" x14ac:dyDescent="0.3">
      <c r="A2355" s="180" t="s">
        <v>4232</v>
      </c>
      <c r="B2355" s="180" t="s">
        <v>4233</v>
      </c>
    </row>
    <row r="2356" spans="1:2" x14ac:dyDescent="0.3">
      <c r="A2356" s="180" t="s">
        <v>4234</v>
      </c>
      <c r="B2356" s="180" t="s">
        <v>4235</v>
      </c>
    </row>
    <row r="2357" spans="1:2" x14ac:dyDescent="0.3">
      <c r="A2357" s="180" t="s">
        <v>4236</v>
      </c>
      <c r="B2357" s="180" t="s">
        <v>3556</v>
      </c>
    </row>
    <row r="2358" spans="1:2" x14ac:dyDescent="0.3">
      <c r="A2358" s="180" t="s">
        <v>4237</v>
      </c>
      <c r="B2358" s="180" t="s">
        <v>3556</v>
      </c>
    </row>
    <row r="2359" spans="1:2" x14ac:dyDescent="0.3">
      <c r="A2359" s="180" t="s">
        <v>4238</v>
      </c>
      <c r="B2359" s="180" t="s">
        <v>4239</v>
      </c>
    </row>
    <row r="2360" spans="1:2" x14ac:dyDescent="0.3">
      <c r="A2360" s="180" t="s">
        <v>4240</v>
      </c>
      <c r="B2360" s="180" t="s">
        <v>3556</v>
      </c>
    </row>
    <row r="2361" spans="1:2" x14ac:dyDescent="0.3">
      <c r="A2361" s="180" t="s">
        <v>4241</v>
      </c>
      <c r="B2361" s="180" t="s">
        <v>4242</v>
      </c>
    </row>
    <row r="2362" spans="1:2" x14ac:dyDescent="0.3">
      <c r="A2362" s="180" t="s">
        <v>4243</v>
      </c>
      <c r="B2362" s="180" t="s">
        <v>4244</v>
      </c>
    </row>
    <row r="2363" spans="1:2" x14ac:dyDescent="0.3">
      <c r="A2363" s="180" t="s">
        <v>4245</v>
      </c>
      <c r="B2363" s="180" t="s">
        <v>4246</v>
      </c>
    </row>
    <row r="2364" spans="1:2" x14ac:dyDescent="0.3">
      <c r="A2364" s="180" t="s">
        <v>4247</v>
      </c>
      <c r="B2364" s="180" t="s">
        <v>4248</v>
      </c>
    </row>
    <row r="2365" spans="1:2" x14ac:dyDescent="0.3">
      <c r="A2365" s="180" t="s">
        <v>4249</v>
      </c>
      <c r="B2365" s="180" t="s">
        <v>4250</v>
      </c>
    </row>
    <row r="2366" spans="1:2" x14ac:dyDescent="0.3">
      <c r="A2366" s="180" t="s">
        <v>4251</v>
      </c>
      <c r="B2366" s="180" t="s">
        <v>4252</v>
      </c>
    </row>
    <row r="2367" spans="1:2" x14ac:dyDescent="0.3">
      <c r="A2367" s="180" t="s">
        <v>4253</v>
      </c>
      <c r="B2367" s="180" t="s">
        <v>4254</v>
      </c>
    </row>
    <row r="2368" spans="1:2" x14ac:dyDescent="0.3">
      <c r="A2368" s="180" t="s">
        <v>4255</v>
      </c>
      <c r="B2368" s="180" t="s">
        <v>4256</v>
      </c>
    </row>
    <row r="2369" spans="1:2" x14ac:dyDescent="0.3">
      <c r="A2369" s="180" t="s">
        <v>4257</v>
      </c>
      <c r="B2369" s="180" t="s">
        <v>4258</v>
      </c>
    </row>
    <row r="2370" spans="1:2" x14ac:dyDescent="0.3">
      <c r="A2370" s="180" t="s">
        <v>4259</v>
      </c>
      <c r="B2370" s="180" t="s">
        <v>4260</v>
      </c>
    </row>
    <row r="2371" spans="1:2" x14ac:dyDescent="0.3">
      <c r="A2371" s="180" t="s">
        <v>4261</v>
      </c>
      <c r="B2371" s="180" t="s">
        <v>4262</v>
      </c>
    </row>
    <row r="2372" spans="1:2" x14ac:dyDescent="0.3">
      <c r="A2372" s="180" t="s">
        <v>4263</v>
      </c>
      <c r="B2372" s="180" t="s">
        <v>4264</v>
      </c>
    </row>
    <row r="2373" spans="1:2" x14ac:dyDescent="0.3">
      <c r="A2373" s="180" t="s">
        <v>4265</v>
      </c>
      <c r="B2373" s="180" t="s">
        <v>4266</v>
      </c>
    </row>
    <row r="2374" spans="1:2" x14ac:dyDescent="0.3">
      <c r="A2374" s="180" t="s">
        <v>4267</v>
      </c>
      <c r="B2374" s="180" t="s">
        <v>4268</v>
      </c>
    </row>
    <row r="2375" spans="1:2" x14ac:dyDescent="0.3">
      <c r="A2375" s="180" t="s">
        <v>4269</v>
      </c>
      <c r="B2375" s="180" t="s">
        <v>4270</v>
      </c>
    </row>
    <row r="2376" spans="1:2" x14ac:dyDescent="0.3">
      <c r="A2376" s="180" t="s">
        <v>4271</v>
      </c>
      <c r="B2376" s="180" t="s">
        <v>4270</v>
      </c>
    </row>
    <row r="2377" spans="1:2" x14ac:dyDescent="0.3">
      <c r="A2377" s="180" t="s">
        <v>4272</v>
      </c>
      <c r="B2377" s="180" t="s">
        <v>4273</v>
      </c>
    </row>
    <row r="2378" spans="1:2" x14ac:dyDescent="0.3">
      <c r="A2378" s="180" t="s">
        <v>4274</v>
      </c>
      <c r="B2378" s="180" t="s">
        <v>4275</v>
      </c>
    </row>
    <row r="2379" spans="1:2" x14ac:dyDescent="0.3">
      <c r="A2379" s="180" t="s">
        <v>4276</v>
      </c>
      <c r="B2379" s="180" t="s">
        <v>4277</v>
      </c>
    </row>
    <row r="2380" spans="1:2" x14ac:dyDescent="0.3">
      <c r="A2380" s="180" t="s">
        <v>4278</v>
      </c>
      <c r="B2380" s="180" t="s">
        <v>4279</v>
      </c>
    </row>
    <row r="2381" spans="1:2" x14ac:dyDescent="0.3">
      <c r="A2381" s="180" t="s">
        <v>4280</v>
      </c>
      <c r="B2381" s="180" t="s">
        <v>4281</v>
      </c>
    </row>
    <row r="2382" spans="1:2" x14ac:dyDescent="0.3">
      <c r="A2382" s="180" t="s">
        <v>4282</v>
      </c>
      <c r="B2382" s="180" t="s">
        <v>4283</v>
      </c>
    </row>
    <row r="2383" spans="1:2" x14ac:dyDescent="0.3">
      <c r="A2383" s="180" t="s">
        <v>4284</v>
      </c>
      <c r="B2383" s="180" t="s">
        <v>4285</v>
      </c>
    </row>
    <row r="2384" spans="1:2" x14ac:dyDescent="0.3">
      <c r="A2384" s="180" t="s">
        <v>4286</v>
      </c>
      <c r="B2384" s="180" t="s">
        <v>4287</v>
      </c>
    </row>
    <row r="2385" spans="1:2" x14ac:dyDescent="0.3">
      <c r="A2385" s="180" t="s">
        <v>4288</v>
      </c>
      <c r="B2385" s="180" t="s">
        <v>4289</v>
      </c>
    </row>
    <row r="2386" spans="1:2" x14ac:dyDescent="0.3">
      <c r="A2386" s="180" t="s">
        <v>4290</v>
      </c>
      <c r="B2386" s="180" t="s">
        <v>4291</v>
      </c>
    </row>
    <row r="2387" spans="1:2" x14ac:dyDescent="0.3">
      <c r="A2387" s="180" t="s">
        <v>4292</v>
      </c>
      <c r="B2387" s="180" t="s">
        <v>4293</v>
      </c>
    </row>
    <row r="2388" spans="1:2" x14ac:dyDescent="0.3">
      <c r="A2388" s="180" t="s">
        <v>4294</v>
      </c>
      <c r="B2388" s="180" t="s">
        <v>4295</v>
      </c>
    </row>
    <row r="2389" spans="1:2" x14ac:dyDescent="0.3">
      <c r="A2389" s="180" t="s">
        <v>4296</v>
      </c>
      <c r="B2389" s="180" t="s">
        <v>4297</v>
      </c>
    </row>
    <row r="2390" spans="1:2" x14ac:dyDescent="0.3">
      <c r="A2390" s="180" t="s">
        <v>4298</v>
      </c>
      <c r="B2390" s="180" t="s">
        <v>4299</v>
      </c>
    </row>
    <row r="2391" spans="1:2" x14ac:dyDescent="0.3">
      <c r="A2391" s="180" t="s">
        <v>4300</v>
      </c>
      <c r="B2391" s="180" t="s">
        <v>4301</v>
      </c>
    </row>
    <row r="2392" spans="1:2" x14ac:dyDescent="0.3">
      <c r="A2392" s="180" t="s">
        <v>4302</v>
      </c>
      <c r="B2392" s="180" t="s">
        <v>4303</v>
      </c>
    </row>
    <row r="2393" spans="1:2" x14ac:dyDescent="0.3">
      <c r="A2393" s="180" t="s">
        <v>4304</v>
      </c>
      <c r="B2393" s="180" t="s">
        <v>4305</v>
      </c>
    </row>
    <row r="2394" spans="1:2" x14ac:dyDescent="0.3">
      <c r="A2394" s="180" t="s">
        <v>4306</v>
      </c>
      <c r="B2394" s="180" t="s">
        <v>4307</v>
      </c>
    </row>
    <row r="2395" spans="1:2" x14ac:dyDescent="0.3">
      <c r="A2395" s="180" t="s">
        <v>4308</v>
      </c>
      <c r="B2395" s="180" t="s">
        <v>4309</v>
      </c>
    </row>
    <row r="2396" spans="1:2" x14ac:dyDescent="0.3">
      <c r="A2396" s="180" t="s">
        <v>4310</v>
      </c>
      <c r="B2396" s="180" t="s">
        <v>4311</v>
      </c>
    </row>
    <row r="2397" spans="1:2" x14ac:dyDescent="0.3">
      <c r="A2397" s="180" t="s">
        <v>4312</v>
      </c>
      <c r="B2397" s="180" t="s">
        <v>3755</v>
      </c>
    </row>
    <row r="2398" spans="1:2" x14ac:dyDescent="0.3">
      <c r="A2398" s="180" t="s">
        <v>4313</v>
      </c>
      <c r="B2398" s="180" t="s">
        <v>4314</v>
      </c>
    </row>
    <row r="2399" spans="1:2" x14ac:dyDescent="0.3">
      <c r="A2399" s="180" t="s">
        <v>4315</v>
      </c>
      <c r="B2399" s="180" t="s">
        <v>4316</v>
      </c>
    </row>
    <row r="2400" spans="1:2" x14ac:dyDescent="0.3">
      <c r="A2400" s="180" t="s">
        <v>4317</v>
      </c>
      <c r="B2400" s="180" t="s">
        <v>4318</v>
      </c>
    </row>
    <row r="2401" spans="1:2" x14ac:dyDescent="0.3">
      <c r="A2401" s="180" t="s">
        <v>4319</v>
      </c>
      <c r="B2401" s="180" t="s">
        <v>4320</v>
      </c>
    </row>
    <row r="2402" spans="1:2" x14ac:dyDescent="0.3">
      <c r="A2402" s="180" t="s">
        <v>4321</v>
      </c>
      <c r="B2402" s="180" t="s">
        <v>4322</v>
      </c>
    </row>
    <row r="2403" spans="1:2" x14ac:dyDescent="0.3">
      <c r="A2403" s="180" t="s">
        <v>4323</v>
      </c>
      <c r="B2403" s="180" t="s">
        <v>4324</v>
      </c>
    </row>
    <row r="2404" spans="1:2" x14ac:dyDescent="0.3">
      <c r="A2404" s="180" t="s">
        <v>4325</v>
      </c>
      <c r="B2404" s="180" t="s">
        <v>4326</v>
      </c>
    </row>
    <row r="2405" spans="1:2" x14ac:dyDescent="0.3">
      <c r="A2405" s="180" t="s">
        <v>4327</v>
      </c>
      <c r="B2405" s="180" t="s">
        <v>4328</v>
      </c>
    </row>
    <row r="2406" spans="1:2" x14ac:dyDescent="0.3">
      <c r="A2406" s="180" t="s">
        <v>4329</v>
      </c>
      <c r="B2406" s="180" t="s">
        <v>4330</v>
      </c>
    </row>
    <row r="2407" spans="1:2" x14ac:dyDescent="0.3">
      <c r="A2407" s="180" t="s">
        <v>4331</v>
      </c>
      <c r="B2407" s="180" t="s">
        <v>4332</v>
      </c>
    </row>
    <row r="2408" spans="1:2" x14ac:dyDescent="0.3">
      <c r="A2408" s="180" t="s">
        <v>4333</v>
      </c>
      <c r="B2408" s="180" t="s">
        <v>4334</v>
      </c>
    </row>
    <row r="2409" spans="1:2" x14ac:dyDescent="0.3">
      <c r="A2409" s="180" t="s">
        <v>4335</v>
      </c>
      <c r="B2409" s="180" t="s">
        <v>4336</v>
      </c>
    </row>
    <row r="2410" spans="1:2" x14ac:dyDescent="0.3">
      <c r="A2410" s="180" t="s">
        <v>4337</v>
      </c>
      <c r="B2410" s="180" t="s">
        <v>4338</v>
      </c>
    </row>
    <row r="2411" spans="1:2" x14ac:dyDescent="0.3">
      <c r="A2411" s="180" t="s">
        <v>4339</v>
      </c>
      <c r="B2411" s="180" t="s">
        <v>4340</v>
      </c>
    </row>
    <row r="2412" spans="1:2" x14ac:dyDescent="0.3">
      <c r="A2412" s="180" t="s">
        <v>4341</v>
      </c>
      <c r="B2412" s="180" t="s">
        <v>4342</v>
      </c>
    </row>
    <row r="2413" spans="1:2" x14ac:dyDescent="0.3">
      <c r="A2413" s="180" t="s">
        <v>4343</v>
      </c>
      <c r="B2413" s="180" t="s">
        <v>4344</v>
      </c>
    </row>
    <row r="2414" spans="1:2" x14ac:dyDescent="0.3">
      <c r="A2414" s="180" t="s">
        <v>4345</v>
      </c>
      <c r="B2414" s="180" t="s">
        <v>4346</v>
      </c>
    </row>
    <row r="2415" spans="1:2" x14ac:dyDescent="0.3">
      <c r="A2415" s="180" t="s">
        <v>4347</v>
      </c>
      <c r="B2415" s="180" t="s">
        <v>4346</v>
      </c>
    </row>
    <row r="2416" spans="1:2" x14ac:dyDescent="0.3">
      <c r="A2416" s="180" t="s">
        <v>4348</v>
      </c>
      <c r="B2416" s="180" t="s">
        <v>4349</v>
      </c>
    </row>
    <row r="2417" spans="1:2" x14ac:dyDescent="0.3">
      <c r="A2417" s="180" t="s">
        <v>4350</v>
      </c>
      <c r="B2417" s="180" t="s">
        <v>4351</v>
      </c>
    </row>
    <row r="2418" spans="1:2" x14ac:dyDescent="0.3">
      <c r="A2418" s="180" t="s">
        <v>4352</v>
      </c>
      <c r="B2418" s="180" t="s">
        <v>4346</v>
      </c>
    </row>
    <row r="2419" spans="1:2" x14ac:dyDescent="0.3">
      <c r="A2419" s="180" t="s">
        <v>4353</v>
      </c>
      <c r="B2419" s="180" t="s">
        <v>4354</v>
      </c>
    </row>
    <row r="2420" spans="1:2" x14ac:dyDescent="0.3">
      <c r="A2420" s="180" t="s">
        <v>4355</v>
      </c>
      <c r="B2420" s="180" t="s">
        <v>4356</v>
      </c>
    </row>
    <row r="2421" spans="1:2" x14ac:dyDescent="0.3">
      <c r="A2421" s="180" t="s">
        <v>4357</v>
      </c>
      <c r="B2421" s="180" t="s">
        <v>4358</v>
      </c>
    </row>
    <row r="2422" spans="1:2" x14ac:dyDescent="0.3">
      <c r="A2422" s="180" t="s">
        <v>4359</v>
      </c>
      <c r="B2422" s="180" t="s">
        <v>4360</v>
      </c>
    </row>
    <row r="2423" spans="1:2" x14ac:dyDescent="0.3">
      <c r="A2423" s="180" t="s">
        <v>4361</v>
      </c>
      <c r="B2423" s="180" t="s">
        <v>4362</v>
      </c>
    </row>
    <row r="2424" spans="1:2" x14ac:dyDescent="0.3">
      <c r="A2424" s="180" t="s">
        <v>4363</v>
      </c>
      <c r="B2424" s="180" t="s">
        <v>4364</v>
      </c>
    </row>
    <row r="2425" spans="1:2" x14ac:dyDescent="0.3">
      <c r="A2425" s="180" t="s">
        <v>4365</v>
      </c>
      <c r="B2425" s="180" t="s">
        <v>4366</v>
      </c>
    </row>
    <row r="2426" spans="1:2" x14ac:dyDescent="0.3">
      <c r="A2426" s="180" t="s">
        <v>4367</v>
      </c>
      <c r="B2426" s="180" t="s">
        <v>4368</v>
      </c>
    </row>
    <row r="2427" spans="1:2" x14ac:dyDescent="0.3">
      <c r="A2427" s="180" t="s">
        <v>4369</v>
      </c>
      <c r="B2427" s="180" t="s">
        <v>4370</v>
      </c>
    </row>
    <row r="2428" spans="1:2" x14ac:dyDescent="0.3">
      <c r="A2428" s="180" t="s">
        <v>4371</v>
      </c>
      <c r="B2428" s="180" t="s">
        <v>4372</v>
      </c>
    </row>
    <row r="2429" spans="1:2" x14ac:dyDescent="0.3">
      <c r="A2429" s="180" t="s">
        <v>4373</v>
      </c>
      <c r="B2429" s="180" t="s">
        <v>4374</v>
      </c>
    </row>
    <row r="2430" spans="1:2" x14ac:dyDescent="0.3">
      <c r="A2430" s="180" t="s">
        <v>4375</v>
      </c>
      <c r="B2430" s="180" t="s">
        <v>4376</v>
      </c>
    </row>
    <row r="2431" spans="1:2" x14ac:dyDescent="0.3">
      <c r="A2431" s="180" t="s">
        <v>4377</v>
      </c>
      <c r="B2431" s="180" t="s">
        <v>4378</v>
      </c>
    </row>
    <row r="2432" spans="1:2" x14ac:dyDescent="0.3">
      <c r="A2432" s="180" t="s">
        <v>4379</v>
      </c>
      <c r="B2432" s="180" t="s">
        <v>4380</v>
      </c>
    </row>
    <row r="2433" spans="1:2" x14ac:dyDescent="0.3">
      <c r="A2433" s="180" t="s">
        <v>4381</v>
      </c>
      <c r="B2433" s="180" t="s">
        <v>4382</v>
      </c>
    </row>
    <row r="2434" spans="1:2" x14ac:dyDescent="0.3">
      <c r="A2434" s="180" t="s">
        <v>4383</v>
      </c>
      <c r="B2434" s="180" t="s">
        <v>4384</v>
      </c>
    </row>
    <row r="2435" spans="1:2" x14ac:dyDescent="0.3">
      <c r="A2435" s="180" t="s">
        <v>4385</v>
      </c>
      <c r="B2435" s="180" t="s">
        <v>4386</v>
      </c>
    </row>
    <row r="2436" spans="1:2" x14ac:dyDescent="0.3">
      <c r="A2436" s="180" t="s">
        <v>4387</v>
      </c>
      <c r="B2436" s="180" t="s">
        <v>4388</v>
      </c>
    </row>
    <row r="2437" spans="1:2" x14ac:dyDescent="0.3">
      <c r="A2437" s="180" t="s">
        <v>4389</v>
      </c>
      <c r="B2437" s="180" t="s">
        <v>4390</v>
      </c>
    </row>
    <row r="2438" spans="1:2" x14ac:dyDescent="0.3">
      <c r="A2438" s="180" t="s">
        <v>4391</v>
      </c>
      <c r="B2438" s="180" t="s">
        <v>4392</v>
      </c>
    </row>
    <row r="2439" spans="1:2" x14ac:dyDescent="0.3">
      <c r="A2439" s="180" t="s">
        <v>4393</v>
      </c>
      <c r="B2439" s="180" t="s">
        <v>4394</v>
      </c>
    </row>
    <row r="2440" spans="1:2" x14ac:dyDescent="0.3">
      <c r="A2440" s="180" t="s">
        <v>4395</v>
      </c>
      <c r="B2440" s="180" t="s">
        <v>4396</v>
      </c>
    </row>
    <row r="2441" spans="1:2" x14ac:dyDescent="0.3">
      <c r="A2441" s="180" t="s">
        <v>4397</v>
      </c>
      <c r="B2441" s="180" t="s">
        <v>4398</v>
      </c>
    </row>
    <row r="2442" spans="1:2" x14ac:dyDescent="0.3">
      <c r="A2442" s="180" t="s">
        <v>4399</v>
      </c>
      <c r="B2442" s="180" t="s">
        <v>4400</v>
      </c>
    </row>
    <row r="2443" spans="1:2" x14ac:dyDescent="0.3">
      <c r="A2443" s="180" t="s">
        <v>4401</v>
      </c>
      <c r="B2443" s="180" t="s">
        <v>4402</v>
      </c>
    </row>
    <row r="2444" spans="1:2" x14ac:dyDescent="0.3">
      <c r="A2444" s="180" t="s">
        <v>4403</v>
      </c>
      <c r="B2444" s="180" t="s">
        <v>4404</v>
      </c>
    </row>
    <row r="2445" spans="1:2" x14ac:dyDescent="0.3">
      <c r="A2445" s="180" t="s">
        <v>4405</v>
      </c>
      <c r="B2445" s="180" t="s">
        <v>4406</v>
      </c>
    </row>
    <row r="2446" spans="1:2" x14ac:dyDescent="0.3">
      <c r="A2446" s="180" t="s">
        <v>4407</v>
      </c>
      <c r="B2446" s="180" t="s">
        <v>4408</v>
      </c>
    </row>
    <row r="2447" spans="1:2" x14ac:dyDescent="0.3">
      <c r="A2447" s="180" t="s">
        <v>4409</v>
      </c>
      <c r="B2447" s="180" t="s">
        <v>4410</v>
      </c>
    </row>
    <row r="2448" spans="1:2" x14ac:dyDescent="0.3">
      <c r="A2448" s="180" t="s">
        <v>4411</v>
      </c>
      <c r="B2448" s="180" t="s">
        <v>4412</v>
      </c>
    </row>
    <row r="2449" spans="1:2" x14ac:dyDescent="0.3">
      <c r="A2449" s="180" t="s">
        <v>4413</v>
      </c>
      <c r="B2449" s="180" t="s">
        <v>4414</v>
      </c>
    </row>
    <row r="2450" spans="1:2" x14ac:dyDescent="0.3">
      <c r="A2450" s="180" t="s">
        <v>4415</v>
      </c>
      <c r="B2450" s="180" t="s">
        <v>4416</v>
      </c>
    </row>
    <row r="2451" spans="1:2" x14ac:dyDescent="0.3">
      <c r="A2451" s="180" t="s">
        <v>4417</v>
      </c>
      <c r="B2451" s="180" t="s">
        <v>4418</v>
      </c>
    </row>
    <row r="2452" spans="1:2" x14ac:dyDescent="0.3">
      <c r="A2452" s="180" t="s">
        <v>4419</v>
      </c>
      <c r="B2452" s="180" t="s">
        <v>4420</v>
      </c>
    </row>
    <row r="2453" spans="1:2" x14ac:dyDescent="0.3">
      <c r="A2453" s="180" t="s">
        <v>4421</v>
      </c>
      <c r="B2453" s="180" t="s">
        <v>4422</v>
      </c>
    </row>
    <row r="2454" spans="1:2" x14ac:dyDescent="0.3">
      <c r="A2454" s="180" t="s">
        <v>4423</v>
      </c>
      <c r="B2454" s="180" t="s">
        <v>4424</v>
      </c>
    </row>
    <row r="2455" spans="1:2" x14ac:dyDescent="0.3">
      <c r="A2455" s="180" t="s">
        <v>4425</v>
      </c>
      <c r="B2455" s="180" t="s">
        <v>4426</v>
      </c>
    </row>
    <row r="2456" spans="1:2" x14ac:dyDescent="0.3">
      <c r="A2456" s="180" t="s">
        <v>4427</v>
      </c>
      <c r="B2456" s="180" t="s">
        <v>4428</v>
      </c>
    </row>
    <row r="2457" spans="1:2" x14ac:dyDescent="0.3">
      <c r="A2457" s="180" t="s">
        <v>4429</v>
      </c>
      <c r="B2457" s="180" t="s">
        <v>4430</v>
      </c>
    </row>
    <row r="2458" spans="1:2" x14ac:dyDescent="0.3">
      <c r="A2458" s="180" t="s">
        <v>4431</v>
      </c>
      <c r="B2458" s="180" t="s">
        <v>4432</v>
      </c>
    </row>
    <row r="2459" spans="1:2" x14ac:dyDescent="0.3">
      <c r="A2459" s="180" t="s">
        <v>4433</v>
      </c>
      <c r="B2459" s="180" t="s">
        <v>4434</v>
      </c>
    </row>
    <row r="2460" spans="1:2" x14ac:dyDescent="0.3">
      <c r="A2460" s="180" t="s">
        <v>4435</v>
      </c>
      <c r="B2460" s="180" t="s">
        <v>4436</v>
      </c>
    </row>
    <row r="2461" spans="1:2" x14ac:dyDescent="0.3">
      <c r="A2461" s="180" t="s">
        <v>4437</v>
      </c>
      <c r="B2461" s="180" t="s">
        <v>4438</v>
      </c>
    </row>
    <row r="2462" spans="1:2" x14ac:dyDescent="0.3">
      <c r="A2462" s="180" t="s">
        <v>4439</v>
      </c>
      <c r="B2462" s="180" t="s">
        <v>4440</v>
      </c>
    </row>
    <row r="2463" spans="1:2" x14ac:dyDescent="0.3">
      <c r="A2463" s="180" t="s">
        <v>4441</v>
      </c>
      <c r="B2463" s="180" t="s">
        <v>4442</v>
      </c>
    </row>
    <row r="2464" spans="1:2" x14ac:dyDescent="0.3">
      <c r="A2464" s="180" t="s">
        <v>4443</v>
      </c>
      <c r="B2464" s="180" t="s">
        <v>4444</v>
      </c>
    </row>
    <row r="2465" spans="1:2" x14ac:dyDescent="0.3">
      <c r="A2465" s="180" t="s">
        <v>4445</v>
      </c>
      <c r="B2465" s="180" t="s">
        <v>4446</v>
      </c>
    </row>
    <row r="2466" spans="1:2" x14ac:dyDescent="0.3">
      <c r="A2466" s="180" t="s">
        <v>4447</v>
      </c>
      <c r="B2466" s="180" t="s">
        <v>4448</v>
      </c>
    </row>
    <row r="2467" spans="1:2" x14ac:dyDescent="0.3">
      <c r="A2467" s="180" t="s">
        <v>4449</v>
      </c>
      <c r="B2467" s="180" t="s">
        <v>4450</v>
      </c>
    </row>
    <row r="2468" spans="1:2" x14ac:dyDescent="0.3">
      <c r="A2468" s="180" t="s">
        <v>4451</v>
      </c>
      <c r="B2468" s="180" t="s">
        <v>4452</v>
      </c>
    </row>
    <row r="2469" spans="1:2" x14ac:dyDescent="0.3">
      <c r="A2469" s="180" t="s">
        <v>4453</v>
      </c>
      <c r="B2469" s="180" t="s">
        <v>4454</v>
      </c>
    </row>
    <row r="2470" spans="1:2" x14ac:dyDescent="0.3">
      <c r="A2470" s="180" t="s">
        <v>4455</v>
      </c>
      <c r="B2470" s="180" t="s">
        <v>4456</v>
      </c>
    </row>
    <row r="2471" spans="1:2" x14ac:dyDescent="0.3">
      <c r="A2471" s="180" t="s">
        <v>4457</v>
      </c>
      <c r="B2471" s="180" t="s">
        <v>4458</v>
      </c>
    </row>
    <row r="2472" spans="1:2" x14ac:dyDescent="0.3">
      <c r="A2472" s="180" t="s">
        <v>4459</v>
      </c>
      <c r="B2472" s="180" t="s">
        <v>4438</v>
      </c>
    </row>
    <row r="2473" spans="1:2" x14ac:dyDescent="0.3">
      <c r="A2473" s="180" t="s">
        <v>4460</v>
      </c>
      <c r="B2473" s="180" t="s">
        <v>4440</v>
      </c>
    </row>
    <row r="2474" spans="1:2" x14ac:dyDescent="0.3">
      <c r="A2474" s="180" t="s">
        <v>4461</v>
      </c>
      <c r="B2474" s="180" t="s">
        <v>4462</v>
      </c>
    </row>
    <row r="2475" spans="1:2" x14ac:dyDescent="0.3">
      <c r="A2475" s="180" t="s">
        <v>4463</v>
      </c>
      <c r="B2475" s="180" t="s">
        <v>4464</v>
      </c>
    </row>
    <row r="2476" spans="1:2" x14ac:dyDescent="0.3">
      <c r="A2476" s="180" t="s">
        <v>4465</v>
      </c>
      <c r="B2476" s="180" t="s">
        <v>4466</v>
      </c>
    </row>
    <row r="2477" spans="1:2" x14ac:dyDescent="0.3">
      <c r="A2477" s="180" t="s">
        <v>4467</v>
      </c>
      <c r="B2477" s="180" t="s">
        <v>4468</v>
      </c>
    </row>
    <row r="2478" spans="1:2" x14ac:dyDescent="0.3">
      <c r="A2478" s="180" t="s">
        <v>4469</v>
      </c>
      <c r="B2478" s="180" t="s">
        <v>4470</v>
      </c>
    </row>
  </sheetData>
  <pageMargins left="0.7" right="0.7" top="0.75" bottom="0.75" header="0.3" footer="0.3"/>
  <pageSetup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6387" r:id="rId4" name="ComboBox1">
          <controlPr defaultSize="0" autoLine="0" listFillRange="$A$2:$B$1157" r:id="rId5">
            <anchor moveWithCells="1">
              <from>
                <xdr:col>7</xdr:col>
                <xdr:colOff>0</xdr:colOff>
                <xdr:row>1</xdr:row>
                <xdr:rowOff>0</xdr:rowOff>
              </from>
              <to>
                <xdr:col>8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6387" r:id="rId4" name="ComboBox1"/>
      </mc:Fallback>
    </mc:AlternateContent>
    <mc:AlternateContent xmlns:mc="http://schemas.openxmlformats.org/markup-compatibility/2006">
      <mc:Choice Requires="x14">
        <control shapeId="16386" r:id="rId6" name="Drop Down 2">
          <controlPr defaultSize="0" autoLine="0" autoPict="0">
            <anchor moveWithCells="1">
              <from>
                <xdr:col>5</xdr:col>
                <xdr:colOff>0</xdr:colOff>
                <xdr:row>1</xdr:row>
                <xdr:rowOff>0</xdr:rowOff>
              </from>
              <to>
                <xdr:col>6</xdr:col>
                <xdr:colOff>0</xdr:colOff>
                <xdr:row>2</xdr:row>
                <xdr:rowOff>22860</xdr:rowOff>
              </to>
            </anchor>
          </controlPr>
        </control>
      </mc:Choice>
    </mc:AlternateContent>
  </controls>
  <tableParts count="1">
    <tablePart r:id="rId7"/>
  </tableParts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>
    <tabColor theme="6" tint="-0.249977111117893"/>
  </sheetPr>
  <dimension ref="A1:G103"/>
  <sheetViews>
    <sheetView workbookViewId="0"/>
    <sheetView workbookViewId="1"/>
  </sheetViews>
  <sheetFormatPr defaultColWidth="8.88671875" defaultRowHeight="14.4" x14ac:dyDescent="0.3"/>
  <cols>
    <col min="1" max="1" width="13.33203125" style="184" bestFit="1" customWidth="1"/>
    <col min="2" max="2" width="52.33203125" style="144" bestFit="1" customWidth="1"/>
    <col min="3" max="16384" width="8.88671875" style="144"/>
  </cols>
  <sheetData>
    <row r="1" spans="1:7" x14ac:dyDescent="0.3">
      <c r="A1" s="181" t="s">
        <v>4471</v>
      </c>
      <c r="B1" s="182" t="s">
        <v>4472</v>
      </c>
    </row>
    <row r="2" spans="1:7" x14ac:dyDescent="0.3">
      <c r="A2" s="181">
        <v>100</v>
      </c>
      <c r="B2" s="182" t="s">
        <v>143</v>
      </c>
    </row>
    <row r="3" spans="1:7" x14ac:dyDescent="0.3">
      <c r="A3" s="181">
        <v>110</v>
      </c>
      <c r="B3" s="182" t="s">
        <v>4473</v>
      </c>
    </row>
    <row r="4" spans="1:7" x14ac:dyDescent="0.3">
      <c r="A4" s="181">
        <v>120</v>
      </c>
      <c r="B4" s="182" t="s">
        <v>4474</v>
      </c>
      <c r="F4" s="144">
        <v>160</v>
      </c>
      <c r="G4" s="144" t="str">
        <f>VLOOKUP(F4,CostCodeTable[],2,FALSE)</f>
        <v>Mobilization/Demobilization</v>
      </c>
    </row>
    <row r="5" spans="1:7" x14ac:dyDescent="0.3">
      <c r="A5" s="181">
        <v>130</v>
      </c>
      <c r="B5" s="182" t="s">
        <v>4475</v>
      </c>
    </row>
    <row r="6" spans="1:7" x14ac:dyDescent="0.3">
      <c r="A6" s="181">
        <v>140</v>
      </c>
      <c r="B6" s="182" t="s">
        <v>4476</v>
      </c>
    </row>
    <row r="7" spans="1:7" x14ac:dyDescent="0.3">
      <c r="A7" s="181">
        <v>150</v>
      </c>
      <c r="B7" s="182" t="s">
        <v>4477</v>
      </c>
    </row>
    <row r="8" spans="1:7" x14ac:dyDescent="0.3">
      <c r="A8" s="181">
        <v>160</v>
      </c>
      <c r="B8" s="182" t="s">
        <v>4478</v>
      </c>
    </row>
    <row r="9" spans="1:7" x14ac:dyDescent="0.3">
      <c r="A9" s="181">
        <v>170</v>
      </c>
      <c r="B9" s="182" t="s">
        <v>4479</v>
      </c>
    </row>
    <row r="10" spans="1:7" x14ac:dyDescent="0.3">
      <c r="A10" s="181">
        <v>180</v>
      </c>
      <c r="B10" s="182" t="s">
        <v>4480</v>
      </c>
    </row>
    <row r="11" spans="1:7" x14ac:dyDescent="0.3">
      <c r="A11" s="181">
        <v>190</v>
      </c>
      <c r="B11" s="182" t="s">
        <v>4481</v>
      </c>
    </row>
    <row r="12" spans="1:7" x14ac:dyDescent="0.3">
      <c r="A12" s="181">
        <v>200</v>
      </c>
      <c r="B12" s="182" t="s">
        <v>4482</v>
      </c>
    </row>
    <row r="13" spans="1:7" x14ac:dyDescent="0.3">
      <c r="A13" s="181">
        <v>210</v>
      </c>
      <c r="B13" s="182" t="s">
        <v>4483</v>
      </c>
    </row>
    <row r="14" spans="1:7" x14ac:dyDescent="0.3">
      <c r="A14" s="181">
        <v>220</v>
      </c>
      <c r="B14" s="182" t="s">
        <v>4484</v>
      </c>
    </row>
    <row r="15" spans="1:7" x14ac:dyDescent="0.3">
      <c r="A15" s="181">
        <v>230</v>
      </c>
      <c r="B15" s="182" t="s">
        <v>4485</v>
      </c>
    </row>
    <row r="16" spans="1:7" x14ac:dyDescent="0.3">
      <c r="A16" s="181">
        <v>240</v>
      </c>
      <c r="B16" s="182" t="s">
        <v>4485</v>
      </c>
    </row>
    <row r="17" spans="1:2" x14ac:dyDescent="0.3">
      <c r="A17" s="181">
        <v>250</v>
      </c>
      <c r="B17" s="182" t="s">
        <v>4486</v>
      </c>
    </row>
    <row r="18" spans="1:2" x14ac:dyDescent="0.3">
      <c r="A18" s="181">
        <v>260</v>
      </c>
      <c r="B18" s="182" t="s">
        <v>4487</v>
      </c>
    </row>
    <row r="19" spans="1:2" x14ac:dyDescent="0.3">
      <c r="A19" s="181">
        <v>270</v>
      </c>
      <c r="B19" s="182" t="s">
        <v>4488</v>
      </c>
    </row>
    <row r="20" spans="1:2" x14ac:dyDescent="0.3">
      <c r="A20" s="181">
        <v>280</v>
      </c>
      <c r="B20" s="182" t="s">
        <v>4489</v>
      </c>
    </row>
    <row r="21" spans="1:2" x14ac:dyDescent="0.3">
      <c r="A21" s="181">
        <v>290</v>
      </c>
      <c r="B21" s="182" t="s">
        <v>4490</v>
      </c>
    </row>
    <row r="22" spans="1:2" x14ac:dyDescent="0.3">
      <c r="A22" s="181">
        <v>300</v>
      </c>
      <c r="B22" s="182" t="s">
        <v>4491</v>
      </c>
    </row>
    <row r="23" spans="1:2" x14ac:dyDescent="0.3">
      <c r="A23" s="181">
        <v>310</v>
      </c>
      <c r="B23" s="182" t="s">
        <v>4492</v>
      </c>
    </row>
    <row r="24" spans="1:2" x14ac:dyDescent="0.3">
      <c r="A24" s="181">
        <v>320</v>
      </c>
      <c r="B24" s="182" t="s">
        <v>4493</v>
      </c>
    </row>
    <row r="25" spans="1:2" x14ac:dyDescent="0.3">
      <c r="A25" s="181">
        <v>330</v>
      </c>
      <c r="B25" s="182" t="s">
        <v>4494</v>
      </c>
    </row>
    <row r="26" spans="1:2" x14ac:dyDescent="0.3">
      <c r="A26" s="181">
        <v>340</v>
      </c>
      <c r="B26" s="182" t="s">
        <v>4495</v>
      </c>
    </row>
    <row r="27" spans="1:2" x14ac:dyDescent="0.3">
      <c r="A27" s="181">
        <v>350</v>
      </c>
      <c r="B27" s="182" t="s">
        <v>4496</v>
      </c>
    </row>
    <row r="28" spans="1:2" x14ac:dyDescent="0.3">
      <c r="A28" s="181">
        <v>360</v>
      </c>
      <c r="B28" s="182" t="s">
        <v>4485</v>
      </c>
    </row>
    <row r="29" spans="1:2" x14ac:dyDescent="0.3">
      <c r="A29" s="181">
        <v>370</v>
      </c>
      <c r="B29" s="182" t="s">
        <v>4485</v>
      </c>
    </row>
    <row r="30" spans="1:2" x14ac:dyDescent="0.3">
      <c r="A30" s="181">
        <v>380</v>
      </c>
      <c r="B30" s="182" t="s">
        <v>4485</v>
      </c>
    </row>
    <row r="31" spans="1:2" x14ac:dyDescent="0.3">
      <c r="A31" s="181">
        <v>390</v>
      </c>
      <c r="B31" s="182" t="s">
        <v>4485</v>
      </c>
    </row>
    <row r="32" spans="1:2" x14ac:dyDescent="0.3">
      <c r="A32" s="181">
        <v>400</v>
      </c>
      <c r="B32" s="182" t="s">
        <v>4497</v>
      </c>
    </row>
    <row r="33" spans="1:2" x14ac:dyDescent="0.3">
      <c r="A33" s="181">
        <v>410</v>
      </c>
      <c r="B33" s="182" t="s">
        <v>4498</v>
      </c>
    </row>
    <row r="34" spans="1:2" x14ac:dyDescent="0.3">
      <c r="A34" s="181">
        <v>420</v>
      </c>
      <c r="B34" s="182" t="s">
        <v>4499</v>
      </c>
    </row>
    <row r="35" spans="1:2" x14ac:dyDescent="0.3">
      <c r="A35" s="181">
        <v>430</v>
      </c>
      <c r="B35" s="182" t="s">
        <v>4500</v>
      </c>
    </row>
    <row r="36" spans="1:2" x14ac:dyDescent="0.3">
      <c r="A36" s="181">
        <v>440</v>
      </c>
      <c r="B36" s="182" t="s">
        <v>4501</v>
      </c>
    </row>
    <row r="37" spans="1:2" x14ac:dyDescent="0.3">
      <c r="A37" s="181">
        <v>450</v>
      </c>
      <c r="B37" s="182" t="s">
        <v>4502</v>
      </c>
    </row>
    <row r="38" spans="1:2" x14ac:dyDescent="0.3">
      <c r="A38" s="181">
        <v>460</v>
      </c>
      <c r="B38" s="182" t="s">
        <v>4485</v>
      </c>
    </row>
    <row r="39" spans="1:2" x14ac:dyDescent="0.3">
      <c r="A39" s="181">
        <v>470</v>
      </c>
      <c r="B39" s="182" t="s">
        <v>4485</v>
      </c>
    </row>
    <row r="40" spans="1:2" x14ac:dyDescent="0.3">
      <c r="A40" s="181">
        <v>480</v>
      </c>
      <c r="B40" s="182" t="s">
        <v>4485</v>
      </c>
    </row>
    <row r="41" spans="1:2" x14ac:dyDescent="0.3">
      <c r="A41" s="181">
        <v>490</v>
      </c>
      <c r="B41" s="182" t="s">
        <v>4485</v>
      </c>
    </row>
    <row r="42" spans="1:2" x14ac:dyDescent="0.3">
      <c r="A42" s="181">
        <v>500</v>
      </c>
      <c r="B42" s="182" t="s">
        <v>4503</v>
      </c>
    </row>
    <row r="43" spans="1:2" x14ac:dyDescent="0.3">
      <c r="A43" s="181">
        <v>510</v>
      </c>
      <c r="B43" s="182" t="s">
        <v>273</v>
      </c>
    </row>
    <row r="44" spans="1:2" x14ac:dyDescent="0.3">
      <c r="A44" s="181">
        <v>520</v>
      </c>
      <c r="B44" s="182" t="s">
        <v>4504</v>
      </c>
    </row>
    <row r="45" spans="1:2" x14ac:dyDescent="0.3">
      <c r="A45" s="181">
        <v>530</v>
      </c>
      <c r="B45" s="182" t="s">
        <v>277</v>
      </c>
    </row>
    <row r="46" spans="1:2" x14ac:dyDescent="0.3">
      <c r="A46" s="181">
        <v>540</v>
      </c>
      <c r="B46" s="182" t="s">
        <v>4505</v>
      </c>
    </row>
    <row r="47" spans="1:2" x14ac:dyDescent="0.3">
      <c r="A47" s="181">
        <v>550</v>
      </c>
      <c r="B47" s="183" t="s">
        <v>4506</v>
      </c>
    </row>
    <row r="48" spans="1:2" x14ac:dyDescent="0.3">
      <c r="A48" s="181">
        <v>560</v>
      </c>
      <c r="B48" s="182" t="s">
        <v>4507</v>
      </c>
    </row>
    <row r="49" spans="1:2" x14ac:dyDescent="0.3">
      <c r="A49" s="181">
        <v>570</v>
      </c>
      <c r="B49" s="183" t="s">
        <v>4508</v>
      </c>
    </row>
    <row r="50" spans="1:2" x14ac:dyDescent="0.3">
      <c r="A50" s="181">
        <v>580</v>
      </c>
      <c r="B50" s="183" t="s">
        <v>4509</v>
      </c>
    </row>
    <row r="51" spans="1:2" x14ac:dyDescent="0.3">
      <c r="A51" s="181">
        <v>590</v>
      </c>
      <c r="B51" s="182" t="s">
        <v>4510</v>
      </c>
    </row>
    <row r="52" spans="1:2" x14ac:dyDescent="0.3">
      <c r="A52" s="181">
        <v>600</v>
      </c>
      <c r="B52" s="182" t="s">
        <v>4511</v>
      </c>
    </row>
    <row r="53" spans="1:2" x14ac:dyDescent="0.3">
      <c r="A53" s="181">
        <v>610</v>
      </c>
      <c r="B53" s="182" t="s">
        <v>276</v>
      </c>
    </row>
    <row r="54" spans="1:2" x14ac:dyDescent="0.3">
      <c r="A54" s="181">
        <v>620</v>
      </c>
      <c r="B54" s="182" t="s">
        <v>4512</v>
      </c>
    </row>
    <row r="55" spans="1:2" x14ac:dyDescent="0.3">
      <c r="A55" s="181">
        <v>630</v>
      </c>
      <c r="B55" s="182" t="s">
        <v>281</v>
      </c>
    </row>
    <row r="56" spans="1:2" x14ac:dyDescent="0.3">
      <c r="A56" s="181">
        <v>640</v>
      </c>
      <c r="B56" s="182" t="s">
        <v>4513</v>
      </c>
    </row>
    <row r="57" spans="1:2" x14ac:dyDescent="0.3">
      <c r="A57" s="181">
        <v>650</v>
      </c>
      <c r="B57" s="182" t="s">
        <v>4514</v>
      </c>
    </row>
    <row r="58" spans="1:2" x14ac:dyDescent="0.3">
      <c r="A58" s="181">
        <v>660</v>
      </c>
      <c r="B58" s="182" t="s">
        <v>4515</v>
      </c>
    </row>
    <row r="59" spans="1:2" x14ac:dyDescent="0.3">
      <c r="A59" s="181">
        <v>670</v>
      </c>
      <c r="B59" s="182" t="s">
        <v>4516</v>
      </c>
    </row>
    <row r="60" spans="1:2" x14ac:dyDescent="0.3">
      <c r="A60" s="181">
        <v>680</v>
      </c>
      <c r="B60" s="182" t="s">
        <v>4517</v>
      </c>
    </row>
    <row r="61" spans="1:2" x14ac:dyDescent="0.3">
      <c r="A61" s="181">
        <v>690</v>
      </c>
      <c r="B61" s="182" t="s">
        <v>4518</v>
      </c>
    </row>
    <row r="62" spans="1:2" x14ac:dyDescent="0.3">
      <c r="A62" s="181">
        <v>700</v>
      </c>
      <c r="B62" s="182" t="s">
        <v>4485</v>
      </c>
    </row>
    <row r="63" spans="1:2" x14ac:dyDescent="0.3">
      <c r="A63" s="181">
        <v>710</v>
      </c>
      <c r="B63" s="182" t="s">
        <v>4485</v>
      </c>
    </row>
    <row r="64" spans="1:2" x14ac:dyDescent="0.3">
      <c r="A64" s="181">
        <v>720</v>
      </c>
      <c r="B64" s="182" t="s">
        <v>4485</v>
      </c>
    </row>
    <row r="65" spans="1:2" x14ac:dyDescent="0.3">
      <c r="A65" s="181">
        <v>730</v>
      </c>
      <c r="B65" s="182" t="s">
        <v>4485</v>
      </c>
    </row>
    <row r="66" spans="1:2" x14ac:dyDescent="0.3">
      <c r="A66" s="181">
        <v>740</v>
      </c>
      <c r="B66" s="182" t="s">
        <v>4485</v>
      </c>
    </row>
    <row r="67" spans="1:2" x14ac:dyDescent="0.3">
      <c r="A67" s="181">
        <v>750</v>
      </c>
      <c r="B67" s="182" t="s">
        <v>4485</v>
      </c>
    </row>
    <row r="68" spans="1:2" x14ac:dyDescent="0.3">
      <c r="A68" s="181">
        <v>760</v>
      </c>
      <c r="B68" s="182" t="s">
        <v>4485</v>
      </c>
    </row>
    <row r="69" spans="1:2" x14ac:dyDescent="0.3">
      <c r="A69" s="181">
        <v>770</v>
      </c>
      <c r="B69" s="182" t="s">
        <v>4485</v>
      </c>
    </row>
    <row r="70" spans="1:2" x14ac:dyDescent="0.3">
      <c r="A70" s="181">
        <v>780</v>
      </c>
      <c r="B70" s="182" t="s">
        <v>4485</v>
      </c>
    </row>
    <row r="71" spans="1:2" x14ac:dyDescent="0.3">
      <c r="A71" s="181">
        <v>790</v>
      </c>
      <c r="B71" s="182" t="s">
        <v>4485</v>
      </c>
    </row>
    <row r="72" spans="1:2" x14ac:dyDescent="0.3">
      <c r="A72" s="181">
        <v>800</v>
      </c>
      <c r="B72" s="182" t="s">
        <v>4519</v>
      </c>
    </row>
    <row r="73" spans="1:2" x14ac:dyDescent="0.3">
      <c r="A73" s="181">
        <v>810</v>
      </c>
      <c r="B73" s="182" t="s">
        <v>4520</v>
      </c>
    </row>
    <row r="74" spans="1:2" x14ac:dyDescent="0.3">
      <c r="A74" s="181">
        <v>820</v>
      </c>
      <c r="B74" s="182" t="s">
        <v>4521</v>
      </c>
    </row>
    <row r="75" spans="1:2" x14ac:dyDescent="0.3">
      <c r="A75" s="181">
        <v>830</v>
      </c>
      <c r="B75" s="182" t="s">
        <v>4522</v>
      </c>
    </row>
    <row r="76" spans="1:2" x14ac:dyDescent="0.3">
      <c r="A76" s="181">
        <v>840</v>
      </c>
      <c r="B76" s="182" t="s">
        <v>4523</v>
      </c>
    </row>
    <row r="77" spans="1:2" x14ac:dyDescent="0.3">
      <c r="A77" s="181">
        <v>850</v>
      </c>
      <c r="B77" s="182" t="s">
        <v>4524</v>
      </c>
    </row>
    <row r="78" spans="1:2" x14ac:dyDescent="0.3">
      <c r="A78" s="181">
        <v>860</v>
      </c>
      <c r="B78" s="182" t="s">
        <v>4525</v>
      </c>
    </row>
    <row r="79" spans="1:2" x14ac:dyDescent="0.3">
      <c r="A79" s="181">
        <v>870</v>
      </c>
      <c r="B79" s="182" t="s">
        <v>4526</v>
      </c>
    </row>
    <row r="80" spans="1:2" x14ac:dyDescent="0.3">
      <c r="A80" s="181">
        <v>880</v>
      </c>
      <c r="B80" s="182" t="s">
        <v>4527</v>
      </c>
    </row>
    <row r="81" spans="1:2" x14ac:dyDescent="0.3">
      <c r="A81" s="181">
        <v>890</v>
      </c>
      <c r="B81" s="182" t="s">
        <v>4528</v>
      </c>
    </row>
    <row r="82" spans="1:2" x14ac:dyDescent="0.3">
      <c r="A82" s="181">
        <v>900</v>
      </c>
      <c r="B82" s="182" t="s">
        <v>4529</v>
      </c>
    </row>
    <row r="83" spans="1:2" x14ac:dyDescent="0.3">
      <c r="A83" s="181">
        <v>910</v>
      </c>
      <c r="B83" s="182" t="s">
        <v>4530</v>
      </c>
    </row>
    <row r="84" spans="1:2" x14ac:dyDescent="0.3">
      <c r="A84" s="181">
        <v>920</v>
      </c>
      <c r="B84" s="182" t="s">
        <v>4531</v>
      </c>
    </row>
    <row r="85" spans="1:2" x14ac:dyDescent="0.3">
      <c r="A85" s="181">
        <v>930</v>
      </c>
      <c r="B85" s="182" t="s">
        <v>4532</v>
      </c>
    </row>
    <row r="86" spans="1:2" x14ac:dyDescent="0.3">
      <c r="A86" s="181">
        <v>940</v>
      </c>
      <c r="B86" s="182" t="s">
        <v>4533</v>
      </c>
    </row>
    <row r="87" spans="1:2" x14ac:dyDescent="0.3">
      <c r="A87" s="181">
        <v>950</v>
      </c>
      <c r="B87" s="182" t="s">
        <v>4534</v>
      </c>
    </row>
    <row r="88" spans="1:2" x14ac:dyDescent="0.3">
      <c r="A88" s="181">
        <v>960</v>
      </c>
      <c r="B88" s="182" t="s">
        <v>4535</v>
      </c>
    </row>
    <row r="89" spans="1:2" x14ac:dyDescent="0.3">
      <c r="A89" s="181">
        <v>970</v>
      </c>
      <c r="B89" s="182" t="s">
        <v>4536</v>
      </c>
    </row>
    <row r="90" spans="1:2" x14ac:dyDescent="0.3">
      <c r="A90" s="181">
        <v>980</v>
      </c>
      <c r="B90" s="182" t="s">
        <v>4537</v>
      </c>
    </row>
    <row r="91" spans="1:2" x14ac:dyDescent="0.3">
      <c r="A91" s="181">
        <v>990</v>
      </c>
      <c r="B91" s="182" t="s">
        <v>4538</v>
      </c>
    </row>
    <row r="92" spans="1:2" x14ac:dyDescent="0.3">
      <c r="A92" s="181">
        <v>1000</v>
      </c>
      <c r="B92" s="182" t="s">
        <v>4485</v>
      </c>
    </row>
    <row r="93" spans="1:2" x14ac:dyDescent="0.3">
      <c r="A93" s="181">
        <v>1010</v>
      </c>
      <c r="B93" s="182" t="s">
        <v>4485</v>
      </c>
    </row>
    <row r="94" spans="1:2" x14ac:dyDescent="0.3">
      <c r="A94" s="181">
        <v>1020</v>
      </c>
      <c r="B94" s="182" t="s">
        <v>4485</v>
      </c>
    </row>
    <row r="95" spans="1:2" x14ac:dyDescent="0.3">
      <c r="A95" s="181">
        <v>1030</v>
      </c>
      <c r="B95" s="182" t="s">
        <v>4485</v>
      </c>
    </row>
    <row r="96" spans="1:2" x14ac:dyDescent="0.3">
      <c r="A96" s="181">
        <v>1040</v>
      </c>
      <c r="B96" s="182" t="s">
        <v>4485</v>
      </c>
    </row>
    <row r="97" spans="1:2" x14ac:dyDescent="0.3">
      <c r="A97" s="181">
        <v>1050</v>
      </c>
      <c r="B97" s="182" t="s">
        <v>4485</v>
      </c>
    </row>
    <row r="98" spans="1:2" x14ac:dyDescent="0.3">
      <c r="A98" s="181">
        <v>1060</v>
      </c>
      <c r="B98" s="182" t="s">
        <v>4485</v>
      </c>
    </row>
    <row r="99" spans="1:2" x14ac:dyDescent="0.3">
      <c r="A99" s="181">
        <v>1070</v>
      </c>
      <c r="B99" s="182" t="s">
        <v>4485</v>
      </c>
    </row>
    <row r="100" spans="1:2" x14ac:dyDescent="0.3">
      <c r="A100" s="181">
        <v>1080</v>
      </c>
      <c r="B100" s="182" t="s">
        <v>4485</v>
      </c>
    </row>
    <row r="101" spans="1:2" x14ac:dyDescent="0.3">
      <c r="A101" s="181">
        <v>1090</v>
      </c>
      <c r="B101" s="182" t="s">
        <v>4485</v>
      </c>
    </row>
    <row r="102" spans="1:2" x14ac:dyDescent="0.3">
      <c r="A102" s="181">
        <v>1100</v>
      </c>
      <c r="B102" s="182" t="s">
        <v>4485</v>
      </c>
    </row>
    <row r="103" spans="1:2" x14ac:dyDescent="0.3">
      <c r="A103" s="181">
        <v>1110</v>
      </c>
      <c r="B103" s="182" t="s">
        <v>4485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38</vt:i4>
      </vt:variant>
      <vt:variant>
        <vt:lpstr>Named Ranges</vt:lpstr>
      </vt:variant>
      <vt:variant>
        <vt:i4>172</vt:i4>
      </vt:variant>
    </vt:vector>
  </HeadingPairs>
  <TitlesOfParts>
    <vt:vector size="210" baseType="lpstr">
      <vt:lpstr>Main</vt:lpstr>
      <vt:lpstr>Labour</vt:lpstr>
      <vt:lpstr>Tables</vt:lpstr>
      <vt:lpstr>Setup Variables</vt:lpstr>
      <vt:lpstr>Equipment</vt:lpstr>
      <vt:lpstr>A</vt:lpstr>
      <vt:lpstr>B</vt:lpstr>
      <vt:lpstr>C</vt:lpstr>
      <vt:lpstr>D</vt:lpstr>
      <vt:lpstr>E</vt:lpstr>
      <vt:lpstr>F</vt:lpstr>
      <vt:lpstr>G</vt:lpstr>
      <vt:lpstr>H</vt:lpstr>
      <vt:lpstr>I</vt:lpstr>
      <vt:lpstr>J</vt:lpstr>
      <vt:lpstr>K</vt:lpstr>
      <vt:lpstr>L</vt:lpstr>
      <vt:lpstr>M</vt:lpstr>
      <vt:lpstr>N</vt:lpstr>
      <vt:lpstr>O</vt:lpstr>
      <vt:lpstr>P</vt:lpstr>
      <vt:lpstr>Q</vt:lpstr>
      <vt:lpstr>R</vt:lpstr>
      <vt:lpstr>S</vt:lpstr>
      <vt:lpstr>T</vt:lpstr>
      <vt:lpstr>U</vt:lpstr>
      <vt:lpstr>V</vt:lpstr>
      <vt:lpstr>W</vt:lpstr>
      <vt:lpstr>X</vt:lpstr>
      <vt:lpstr>Y</vt:lpstr>
      <vt:lpstr>Z</vt:lpstr>
      <vt:lpstr>Payroll</vt:lpstr>
      <vt:lpstr>Big Payroll</vt:lpstr>
      <vt:lpstr>TotPay</vt:lpstr>
      <vt:lpstr>TotPaySplit</vt:lpstr>
      <vt:lpstr>TotTicket</vt:lpstr>
      <vt:lpstr>TotEquip</vt:lpstr>
      <vt:lpstr>PayoutTable</vt:lpstr>
      <vt:lpstr>A_CostCode</vt:lpstr>
      <vt:lpstr>A_Description</vt:lpstr>
      <vt:lpstr>AEQUIP</vt:lpstr>
      <vt:lpstr>Ahours</vt:lpstr>
      <vt:lpstr>ATABLE</vt:lpstr>
      <vt:lpstr>B_CostCode</vt:lpstr>
      <vt:lpstr>B_Description</vt:lpstr>
      <vt:lpstr>BEQUIP</vt:lpstr>
      <vt:lpstr>Bhours</vt:lpstr>
      <vt:lpstr>BTABLE</vt:lpstr>
      <vt:lpstr>C_CostCode</vt:lpstr>
      <vt:lpstr>C_Description</vt:lpstr>
      <vt:lpstr>cCodeLkp</vt:lpstr>
      <vt:lpstr>CEQUIP</vt:lpstr>
      <vt:lpstr>Chours</vt:lpstr>
      <vt:lpstr>ClientName</vt:lpstr>
      <vt:lpstr>CTABLE</vt:lpstr>
      <vt:lpstr>D_CostCode</vt:lpstr>
      <vt:lpstr>D_Description</vt:lpstr>
      <vt:lpstr>DEQUIP</vt:lpstr>
      <vt:lpstr>Dhours</vt:lpstr>
      <vt:lpstr>DTABLE</vt:lpstr>
      <vt:lpstr>E_CostCode</vt:lpstr>
      <vt:lpstr>E_Description</vt:lpstr>
      <vt:lpstr>EEQUIP</vt:lpstr>
      <vt:lpstr>Ehours</vt:lpstr>
      <vt:lpstr>Equip_lkp</vt:lpstr>
      <vt:lpstr>ETABLE</vt:lpstr>
      <vt:lpstr>F_CostCode</vt:lpstr>
      <vt:lpstr>F_Description</vt:lpstr>
      <vt:lpstr>FEQUIP</vt:lpstr>
      <vt:lpstr>Fhours</vt:lpstr>
      <vt:lpstr>FTABLE</vt:lpstr>
      <vt:lpstr>G_CostCode</vt:lpstr>
      <vt:lpstr>G_Description</vt:lpstr>
      <vt:lpstr>GEQUIP</vt:lpstr>
      <vt:lpstr>Ghours</vt:lpstr>
      <vt:lpstr>GTABLE</vt:lpstr>
      <vt:lpstr>H_CostCode</vt:lpstr>
      <vt:lpstr>H_Description</vt:lpstr>
      <vt:lpstr>HEQUIP</vt:lpstr>
      <vt:lpstr>Hhours</vt:lpstr>
      <vt:lpstr>HTABLE</vt:lpstr>
      <vt:lpstr>I_CostCode</vt:lpstr>
      <vt:lpstr>I_Description</vt:lpstr>
      <vt:lpstr>IEQUIP</vt:lpstr>
      <vt:lpstr>Ihours</vt:lpstr>
      <vt:lpstr>ITABLE</vt:lpstr>
      <vt:lpstr>J_CostCode</vt:lpstr>
      <vt:lpstr>J_Description</vt:lpstr>
      <vt:lpstr>JEQUIP</vt:lpstr>
      <vt:lpstr>Jhours</vt:lpstr>
      <vt:lpstr>JobNumber</vt:lpstr>
      <vt:lpstr>JTABLE</vt:lpstr>
      <vt:lpstr>K_CostCode</vt:lpstr>
      <vt:lpstr>K_Description</vt:lpstr>
      <vt:lpstr>KEQUIP</vt:lpstr>
      <vt:lpstr>Khours</vt:lpstr>
      <vt:lpstr>KTABLE</vt:lpstr>
      <vt:lpstr>L_CostCode</vt:lpstr>
      <vt:lpstr>L_Description</vt:lpstr>
      <vt:lpstr>LEQUIP</vt:lpstr>
      <vt:lpstr>Lhours</vt:lpstr>
      <vt:lpstr>LTABLE</vt:lpstr>
      <vt:lpstr>M_CostCode</vt:lpstr>
      <vt:lpstr>M_Description</vt:lpstr>
      <vt:lpstr>MEQUIP</vt:lpstr>
      <vt:lpstr>Mhours</vt:lpstr>
      <vt:lpstr>MTABLE</vt:lpstr>
      <vt:lpstr>N_CostCode</vt:lpstr>
      <vt:lpstr>N_Description</vt:lpstr>
      <vt:lpstr>NEQUIP</vt:lpstr>
      <vt:lpstr>NewClientName</vt:lpstr>
      <vt:lpstr>NewJobNumber</vt:lpstr>
      <vt:lpstr>NewRptDate</vt:lpstr>
      <vt:lpstr>NewTicketNumber</vt:lpstr>
      <vt:lpstr>Nhours</vt:lpstr>
      <vt:lpstr>NTABLE</vt:lpstr>
      <vt:lpstr>O_CostCode</vt:lpstr>
      <vt:lpstr>O_Description</vt:lpstr>
      <vt:lpstr>OEQUIP</vt:lpstr>
      <vt:lpstr>Ohours</vt:lpstr>
      <vt:lpstr>OTABLE</vt:lpstr>
      <vt:lpstr>P_CostCode</vt:lpstr>
      <vt:lpstr>P_Description</vt:lpstr>
      <vt:lpstr>PEQUIP</vt:lpstr>
      <vt:lpstr>Phours</vt:lpstr>
      <vt:lpstr>A!Print_Area</vt:lpstr>
      <vt:lpstr>B!Print_Area</vt:lpstr>
      <vt:lpstr>'C'!Print_Area</vt:lpstr>
      <vt:lpstr>D!Print_Area</vt:lpstr>
      <vt:lpstr>E!Print_Area</vt:lpstr>
      <vt:lpstr>F!Print_Area</vt:lpstr>
      <vt:lpstr>G!Print_Area</vt:lpstr>
      <vt:lpstr>H!Print_Area</vt:lpstr>
      <vt:lpstr>I!Print_Area</vt:lpstr>
      <vt:lpstr>J!Print_Area</vt:lpstr>
      <vt:lpstr>K!Print_Area</vt:lpstr>
      <vt:lpstr>L!Print_Area</vt:lpstr>
      <vt:lpstr>M!Print_Area</vt:lpstr>
      <vt:lpstr>N!Print_Area</vt:lpstr>
      <vt:lpstr>O!Print_Area</vt:lpstr>
      <vt:lpstr>P!Print_Area</vt:lpstr>
      <vt:lpstr>Q!Print_Area</vt:lpstr>
      <vt:lpstr>'R'!Print_Area</vt:lpstr>
      <vt:lpstr>S!Print_Area</vt:lpstr>
      <vt:lpstr>T!Print_Area</vt:lpstr>
      <vt:lpstr>U!Print_Area</vt:lpstr>
      <vt:lpstr>V!Print_Area</vt:lpstr>
      <vt:lpstr>W!Print_Area</vt:lpstr>
      <vt:lpstr>X!Print_Area</vt:lpstr>
      <vt:lpstr>Y!Print_Area</vt:lpstr>
      <vt:lpstr>Z!Print_Area</vt:lpstr>
      <vt:lpstr>PTABLE</vt:lpstr>
      <vt:lpstr>Q_CostCode</vt:lpstr>
      <vt:lpstr>Q_Description</vt:lpstr>
      <vt:lpstr>QEQUIP</vt:lpstr>
      <vt:lpstr>Qhours</vt:lpstr>
      <vt:lpstr>QTABLE</vt:lpstr>
      <vt:lpstr>R_CostCode</vt:lpstr>
      <vt:lpstr>R_Description</vt:lpstr>
      <vt:lpstr>REQUIP</vt:lpstr>
      <vt:lpstr>Rhours</vt:lpstr>
      <vt:lpstr>RptDate</vt:lpstr>
      <vt:lpstr>RTABLE</vt:lpstr>
      <vt:lpstr>S_CostCode</vt:lpstr>
      <vt:lpstr>S_Description</vt:lpstr>
      <vt:lpstr>SEQUIP</vt:lpstr>
      <vt:lpstr>Shours</vt:lpstr>
      <vt:lpstr>STABLE</vt:lpstr>
      <vt:lpstr>T_CostCode</vt:lpstr>
      <vt:lpstr>T_Description</vt:lpstr>
      <vt:lpstr>tequip</vt:lpstr>
      <vt:lpstr>Thours</vt:lpstr>
      <vt:lpstr>TicketNumber</vt:lpstr>
      <vt:lpstr>TotEquip</vt:lpstr>
      <vt:lpstr>TotPay</vt:lpstr>
      <vt:lpstr>TotPO</vt:lpstr>
      <vt:lpstr>TotTicket</vt:lpstr>
      <vt:lpstr>TTABLE</vt:lpstr>
      <vt:lpstr>U_CostCode</vt:lpstr>
      <vt:lpstr>U_Description</vt:lpstr>
      <vt:lpstr>uequip</vt:lpstr>
      <vt:lpstr>Uhours</vt:lpstr>
      <vt:lpstr>Unit_Number</vt:lpstr>
      <vt:lpstr>UnitE_Range</vt:lpstr>
      <vt:lpstr>UTABLE</vt:lpstr>
      <vt:lpstr>V_CostCode</vt:lpstr>
      <vt:lpstr>V_Description</vt:lpstr>
      <vt:lpstr>VEQUIP</vt:lpstr>
      <vt:lpstr>Vhours</vt:lpstr>
      <vt:lpstr>VTABLE</vt:lpstr>
      <vt:lpstr>W_CostCode</vt:lpstr>
      <vt:lpstr>W_Description</vt:lpstr>
      <vt:lpstr>WEQUIP</vt:lpstr>
      <vt:lpstr>Whours</vt:lpstr>
      <vt:lpstr>WTABLE</vt:lpstr>
      <vt:lpstr>X_CostCode</vt:lpstr>
      <vt:lpstr>X_Description</vt:lpstr>
      <vt:lpstr>XEQUIP</vt:lpstr>
      <vt:lpstr>Xhours</vt:lpstr>
      <vt:lpstr>XTABLE</vt:lpstr>
      <vt:lpstr>Y_CostCode</vt:lpstr>
      <vt:lpstr>Y_Description</vt:lpstr>
      <vt:lpstr>YEQUIP</vt:lpstr>
      <vt:lpstr>Yhours</vt:lpstr>
      <vt:lpstr>YTABLE</vt:lpstr>
      <vt:lpstr>Z_CostCode</vt:lpstr>
      <vt:lpstr>Z_Description</vt:lpstr>
      <vt:lpstr>ZEQUIP</vt:lpstr>
      <vt:lpstr>Zhours</vt:lpstr>
      <vt:lpstr>ZTABLE</vt:lpstr>
    </vt:vector>
  </TitlesOfParts>
  <Company>Arnett and Burgess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Clay</dc:creator>
  <cp:keywords>Time;timekeeping;payroll</cp:keywords>
  <cp:lastModifiedBy>McNabb, Wyatt</cp:lastModifiedBy>
  <cp:revision>1</cp:revision>
  <cp:lastPrinted>2017-05-10T09:02:14Z</cp:lastPrinted>
  <dcterms:created xsi:type="dcterms:W3CDTF">2010-01-08T17:00:51Z</dcterms:created>
  <dcterms:modified xsi:type="dcterms:W3CDTF">2017-08-02T16:52:09Z</dcterms:modified>
</cp:coreProperties>
</file>